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0" yWindow="0" windowWidth="16380" windowHeight="8190" tabRatio="633" activeTab="3"/>
  </bookViews>
  <sheets>
    <sheet name="Champions" sheetId="47" r:id="rId1"/>
    <sheet name="Contenders" sheetId="48" r:id="rId2"/>
    <sheet name="Challengers" sheetId="49" r:id="rId3"/>
    <sheet name="All CCC" sheetId="4" r:id="rId4"/>
    <sheet name="Historical" sheetId="12" r:id="rId5"/>
    <sheet name="WatchList" sheetId="5" r:id="rId6"/>
    <sheet name="Changes" sheetId="6" r:id="rId7"/>
    <sheet name="Summary" sheetId="7" r:id="rId8"/>
    <sheet name="Revisions" sheetId="8" r:id="rId9"/>
    <sheet name="Notes" sheetId="9" r:id="rId10"/>
  </sheets>
  <definedNames>
    <definedName name="_xlnm._FilterDatabase" localSheetId="3" hidden="1">'All CCC'!$A$6:$BF$6</definedName>
    <definedName name="_xlnm._FilterDatabase" localSheetId="2" hidden="1">Challengers!$A$6:$BF$6</definedName>
    <definedName name="_xlnm._FilterDatabase" localSheetId="0" hidden="1">Champions!$A$6:$BF$6</definedName>
    <definedName name="_xlnm._FilterDatabase" localSheetId="6" hidden="1">Changes!$A$7:$I$7</definedName>
    <definedName name="_xlnm._FilterDatabase" localSheetId="1" hidden="1">Contenders!$A$6:$BF$6</definedName>
    <definedName name="_xlnm._FilterDatabase" localSheetId="4" hidden="1">Historical!$A$6:$AR$6</definedName>
    <definedName name="ChampsData" localSheetId="2">#REF!</definedName>
    <definedName name="ChampsData" localSheetId="0">#REF!</definedName>
    <definedName name="ChampsData" localSheetId="1">#REF!</definedName>
    <definedName name="ChampsData" localSheetId="5">WatchList!$A$6:$B$20</definedName>
    <definedName name="ChampsData">#REF!</definedName>
    <definedName name="ContendersData" localSheetId="2">#REF!</definedName>
    <definedName name="ContendersData" localSheetId="0">#REF!</definedName>
    <definedName name="ContendersData" localSheetId="1">#REF!</definedName>
    <definedName name="ContendersData">#REF!</definedName>
    <definedName name="CzallengersData" localSheetId="2">#REF!</definedName>
    <definedName name="CzallengersData" localSheetId="0">#REF!</definedName>
    <definedName name="CzallengersData" localSheetId="1">#REF!</definedName>
    <definedName name="CzallengersData">#REF!</definedName>
    <definedName name="DataAll" localSheetId="2">Challengers!$A$7:$BC$498</definedName>
    <definedName name="DataAll" localSheetId="0">Champions!$A$7:$BC$136</definedName>
    <definedName name="DataAll" localSheetId="1">Contenders!$A$7:$BC$206</definedName>
    <definedName name="DataAll" localSheetId="4">Historical!$A$7:$AR$829</definedName>
    <definedName name="DataAll">'All CCC'!$A$7:$BC$828</definedName>
    <definedName name="Deletions">Changes!$A$8:$I$584</definedName>
    <definedName name="FrozenAngels">Notes!$A$288:$J$323</definedName>
    <definedName name="NearChallengers">Notes!$A$185:$F$271</definedName>
    <definedName name="_xlnm.Print_Area" localSheetId="6">Changes!$A$1:$I$754</definedName>
    <definedName name="_xlnm.Print_Area" localSheetId="9">Notes!$A$1:$K$323</definedName>
    <definedName name="_xlnm.Print_Area" localSheetId="8">Revisions!$B$3:$K$247</definedName>
    <definedName name="_xlnm.Print_Area" localSheetId="7">Summary!$A$1:$AX$147</definedName>
    <definedName name="_xlnm.Print_Area" localSheetId="5">WatchList!#REF!</definedName>
    <definedName name="_xlnm.Print_Titles" localSheetId="3">('All CCC'!$A:$B,'All CCC'!$1:$6)</definedName>
    <definedName name="_xlnm.Print_Titles" localSheetId="2">(Challengers!$A:$B,Challengers!$1:$6)</definedName>
    <definedName name="_xlnm.Print_Titles" localSheetId="0">(Champions!$A:$B,Champions!$1:$6)</definedName>
    <definedName name="_xlnm.Print_Titles" localSheetId="1">(Contenders!$A:$B,Contenders!$1:$6)</definedName>
    <definedName name="_xlnm.Print_Titles" localSheetId="4">(Historical!$A:$B,Historical!$1:$6)</definedName>
    <definedName name="_xlnm.Print_Titles" localSheetId="8">Revisions!$1:$2</definedName>
    <definedName name="_xlnm.Print_Titles" localSheetId="7">Summary!$1:$3</definedName>
    <definedName name="_xlnm.Print_Titles" localSheetId="5">(WatchList!$A:$B,WatchList!$3:$5)</definedName>
    <definedName name="WatchList">WatchList!$A$6:$B$20</definedName>
  </definedNames>
  <calcPr calcId="145621"/>
</workbook>
</file>

<file path=xl/calcChain.xml><?xml version="1.0" encoding="utf-8"?>
<calcChain xmlns="http://schemas.openxmlformats.org/spreadsheetml/2006/main">
  <c r="BC543" i="49" l="1"/>
  <c r="BB543" i="49"/>
  <c r="BA543" i="49"/>
  <c r="AZ543" i="49"/>
  <c r="AY543" i="49"/>
  <c r="AN543" i="49"/>
  <c r="AM543" i="49"/>
  <c r="AL543" i="49"/>
  <c r="AK543" i="49"/>
  <c r="AJ543" i="49"/>
  <c r="AI543" i="49"/>
  <c r="AH543" i="49"/>
  <c r="AG543" i="49"/>
  <c r="AF543" i="49"/>
  <c r="AE543" i="49"/>
  <c r="AD543" i="49"/>
  <c r="AC543" i="49"/>
  <c r="AB543" i="49"/>
  <c r="O543" i="49"/>
  <c r="K543" i="49"/>
  <c r="I543" i="49"/>
  <c r="E543" i="49"/>
  <c r="B543" i="49"/>
  <c r="BF126" i="49"/>
  <c r="AR126" i="49"/>
  <c r="AQ126" i="49"/>
  <c r="AA126" i="49"/>
  <c r="V126" i="49"/>
  <c r="W126" i="49" s="1"/>
  <c r="U126" i="49"/>
  <c r="AO126" i="49" s="1"/>
  <c r="T126" i="49"/>
  <c r="S126" i="49"/>
  <c r="R126" i="49"/>
  <c r="M126" i="49"/>
  <c r="Z126" i="49" s="1"/>
  <c r="J126" i="49"/>
  <c r="BF26" i="49"/>
  <c r="AR26" i="49"/>
  <c r="AQ26" i="49"/>
  <c r="AA26" i="49"/>
  <c r="X26" i="49"/>
  <c r="V26" i="49"/>
  <c r="U26" i="49"/>
  <c r="T26" i="49"/>
  <c r="S26" i="49"/>
  <c r="R26" i="49"/>
  <c r="M26" i="49"/>
  <c r="Z26" i="49" s="1"/>
  <c r="J26" i="49"/>
  <c r="AP26" i="49" s="1"/>
  <c r="BF285" i="49"/>
  <c r="AR285" i="49"/>
  <c r="AQ285" i="49"/>
  <c r="AA285" i="49"/>
  <c r="V285" i="49"/>
  <c r="W285" i="49" s="1"/>
  <c r="U285" i="49"/>
  <c r="AO285" i="49" s="1"/>
  <c r="T285" i="49"/>
  <c r="S285" i="49"/>
  <c r="R285" i="49"/>
  <c r="M285" i="49"/>
  <c r="Z285" i="49" s="1"/>
  <c r="J285" i="49"/>
  <c r="BF340" i="49"/>
  <c r="AR340" i="49"/>
  <c r="AQ340" i="49"/>
  <c r="AA340" i="49"/>
  <c r="V340" i="49"/>
  <c r="U340" i="49"/>
  <c r="X340" i="49" s="1"/>
  <c r="T340" i="49"/>
  <c r="S340" i="49"/>
  <c r="R340" i="49"/>
  <c r="M340" i="49"/>
  <c r="Z340" i="49" s="1"/>
  <c r="BF194" i="49"/>
  <c r="AR194" i="49"/>
  <c r="AQ194" i="49"/>
  <c r="AA194" i="49"/>
  <c r="V194" i="49"/>
  <c r="U194" i="49"/>
  <c r="X194" i="49" s="1"/>
  <c r="T194" i="49"/>
  <c r="S194" i="49"/>
  <c r="R194" i="49"/>
  <c r="M194" i="49"/>
  <c r="Z194" i="49" s="1"/>
  <c r="BF309" i="49"/>
  <c r="AR309" i="49"/>
  <c r="AQ309" i="49"/>
  <c r="AA309" i="49"/>
  <c r="V309" i="49"/>
  <c r="U309" i="49"/>
  <c r="T309" i="49"/>
  <c r="S309" i="49"/>
  <c r="R309" i="49"/>
  <c r="M309" i="49"/>
  <c r="Z309" i="49" s="1"/>
  <c r="BF463" i="49"/>
  <c r="AR463" i="49"/>
  <c r="AQ463" i="49"/>
  <c r="AA463" i="49"/>
  <c r="Z463" i="49"/>
  <c r="V463" i="49"/>
  <c r="U463" i="49"/>
  <c r="AO463" i="49" s="1"/>
  <c r="T463" i="49"/>
  <c r="S463" i="49"/>
  <c r="R463" i="49"/>
  <c r="M463" i="49"/>
  <c r="J463" i="49" s="1"/>
  <c r="BF44" i="49"/>
  <c r="AR44" i="49"/>
  <c r="AQ44" i="49"/>
  <c r="AA44" i="49"/>
  <c r="V44" i="49"/>
  <c r="U44" i="49"/>
  <c r="AO44" i="49" s="1"/>
  <c r="T44" i="49"/>
  <c r="S44" i="49"/>
  <c r="R44" i="49"/>
  <c r="M44" i="49"/>
  <c r="Z44" i="49" s="1"/>
  <c r="BF220" i="49"/>
  <c r="AR220" i="49"/>
  <c r="AQ220" i="49"/>
  <c r="AA220" i="49"/>
  <c r="V220" i="49"/>
  <c r="W220" i="49" s="1"/>
  <c r="U220" i="49"/>
  <c r="X220" i="49" s="1"/>
  <c r="T220" i="49"/>
  <c r="S220" i="49"/>
  <c r="R220" i="49"/>
  <c r="M220" i="49"/>
  <c r="Z220" i="49" s="1"/>
  <c r="BF135" i="49"/>
  <c r="AR135" i="49"/>
  <c r="AQ135" i="49"/>
  <c r="AA135" i="49"/>
  <c r="V135" i="49"/>
  <c r="U135" i="49"/>
  <c r="T135" i="49"/>
  <c r="S135" i="49"/>
  <c r="R135" i="49"/>
  <c r="M135" i="49"/>
  <c r="Z135" i="49" s="1"/>
  <c r="BF429" i="49"/>
  <c r="AR429" i="49"/>
  <c r="AQ429" i="49"/>
  <c r="AA429" i="49"/>
  <c r="V429" i="49"/>
  <c r="U429" i="49"/>
  <c r="X429" i="49" s="1"/>
  <c r="T429" i="49"/>
  <c r="S429" i="49"/>
  <c r="R429" i="49"/>
  <c r="M429" i="49"/>
  <c r="Z429" i="49" s="1"/>
  <c r="BF380" i="49"/>
  <c r="AR380" i="49"/>
  <c r="AQ380" i="49"/>
  <c r="AA380" i="49"/>
  <c r="V380" i="49"/>
  <c r="U380" i="49"/>
  <c r="AO380" i="49" s="1"/>
  <c r="T380" i="49"/>
  <c r="S380" i="49"/>
  <c r="R380" i="49"/>
  <c r="M380" i="49"/>
  <c r="Z380" i="49" s="1"/>
  <c r="BF251" i="49"/>
  <c r="AR251" i="49"/>
  <c r="AQ251" i="49"/>
  <c r="AA251" i="49"/>
  <c r="V251" i="49"/>
  <c r="U251" i="49"/>
  <c r="X251" i="49" s="1"/>
  <c r="T251" i="49"/>
  <c r="S251" i="49"/>
  <c r="R251" i="49"/>
  <c r="M251" i="49"/>
  <c r="Z251" i="49" s="1"/>
  <c r="BF301" i="49"/>
  <c r="AR301" i="49"/>
  <c r="AQ301" i="49"/>
  <c r="AA301" i="49"/>
  <c r="V301" i="49"/>
  <c r="U301" i="49"/>
  <c r="AO301" i="49" s="1"/>
  <c r="T301" i="49"/>
  <c r="S301" i="49"/>
  <c r="R301" i="49"/>
  <c r="M301" i="49"/>
  <c r="Z301" i="49" s="1"/>
  <c r="J301" i="49"/>
  <c r="BF527" i="49"/>
  <c r="AR527" i="49"/>
  <c r="AQ527" i="49"/>
  <c r="AA527" i="49"/>
  <c r="V527" i="49"/>
  <c r="U527" i="49"/>
  <c r="X527" i="49" s="1"/>
  <c r="T527" i="49"/>
  <c r="S527" i="49"/>
  <c r="R527" i="49"/>
  <c r="M527" i="49"/>
  <c r="Z527" i="49" s="1"/>
  <c r="BF344" i="49"/>
  <c r="AR344" i="49"/>
  <c r="AQ344" i="49"/>
  <c r="AA344" i="49"/>
  <c r="V344" i="49"/>
  <c r="U344" i="49"/>
  <c r="AO344" i="49" s="1"/>
  <c r="T344" i="49"/>
  <c r="S344" i="49"/>
  <c r="R344" i="49"/>
  <c r="M344" i="49"/>
  <c r="Z344" i="49" s="1"/>
  <c r="BF348" i="49"/>
  <c r="AR348" i="49"/>
  <c r="AQ348" i="49"/>
  <c r="AA348" i="49"/>
  <c r="V348" i="49"/>
  <c r="U348" i="49"/>
  <c r="X348" i="49" s="1"/>
  <c r="T348" i="49"/>
  <c r="S348" i="49"/>
  <c r="R348" i="49"/>
  <c r="M348" i="49"/>
  <c r="Z348" i="49" s="1"/>
  <c r="BF360" i="49"/>
  <c r="AR360" i="49"/>
  <c r="AQ360" i="49"/>
  <c r="AA360" i="49"/>
  <c r="V360" i="49"/>
  <c r="U360" i="49"/>
  <c r="X360" i="49" s="1"/>
  <c r="T360" i="49"/>
  <c r="S360" i="49"/>
  <c r="R360" i="49"/>
  <c r="M360" i="49"/>
  <c r="Z360" i="49" s="1"/>
  <c r="BF228" i="49"/>
  <c r="AR228" i="49"/>
  <c r="AS228" i="49" s="1"/>
  <c r="AT228" i="49" s="1"/>
  <c r="AU228" i="49" s="1"/>
  <c r="AV228" i="49" s="1"/>
  <c r="AQ228" i="49"/>
  <c r="AA228" i="49"/>
  <c r="V228" i="49"/>
  <c r="U228" i="49"/>
  <c r="AP228" i="49" s="1"/>
  <c r="T228" i="49"/>
  <c r="S228" i="49"/>
  <c r="R228" i="49"/>
  <c r="M228" i="49"/>
  <c r="Z228" i="49" s="1"/>
  <c r="BF351" i="49"/>
  <c r="AR351" i="49"/>
  <c r="AQ351" i="49"/>
  <c r="AA351" i="49"/>
  <c r="V351" i="49"/>
  <c r="U351" i="49"/>
  <c r="AP351" i="49" s="1"/>
  <c r="T351" i="49"/>
  <c r="S351" i="49"/>
  <c r="R351" i="49"/>
  <c r="M351" i="49"/>
  <c r="Z351" i="49" s="1"/>
  <c r="BF138" i="49"/>
  <c r="AR138" i="49"/>
  <c r="AS138" i="49" s="1"/>
  <c r="AT138" i="49" s="1"/>
  <c r="AU138" i="49" s="1"/>
  <c r="AV138" i="49" s="1"/>
  <c r="AQ138" i="49"/>
  <c r="AA138" i="49"/>
  <c r="V138" i="49"/>
  <c r="U138" i="49"/>
  <c r="AO138" i="49" s="1"/>
  <c r="T138" i="49"/>
  <c r="S138" i="49"/>
  <c r="R138" i="49"/>
  <c r="M138" i="49"/>
  <c r="Z138" i="49" s="1"/>
  <c r="BF316" i="49"/>
  <c r="AR316" i="49"/>
  <c r="AQ316" i="49"/>
  <c r="AA316" i="49"/>
  <c r="V316" i="49"/>
  <c r="U316" i="49"/>
  <c r="T316" i="49"/>
  <c r="S316" i="49"/>
  <c r="R316" i="49"/>
  <c r="M316" i="49"/>
  <c r="Z316" i="49" s="1"/>
  <c r="BF260" i="49"/>
  <c r="AR260" i="49"/>
  <c r="AQ260" i="49"/>
  <c r="AA260" i="49"/>
  <c r="V260" i="49"/>
  <c r="U260" i="49"/>
  <c r="AO260" i="49" s="1"/>
  <c r="T260" i="49"/>
  <c r="S260" i="49"/>
  <c r="R260" i="49"/>
  <c r="M260" i="49"/>
  <c r="Z260" i="49" s="1"/>
  <c r="J260" i="49"/>
  <c r="BF206" i="49"/>
  <c r="AR206" i="49"/>
  <c r="AQ206" i="49"/>
  <c r="AA206" i="49"/>
  <c r="V206" i="49"/>
  <c r="U206" i="49"/>
  <c r="X206" i="49" s="1"/>
  <c r="T206" i="49"/>
  <c r="S206" i="49"/>
  <c r="R206" i="49"/>
  <c r="M206" i="49"/>
  <c r="Z206" i="49" s="1"/>
  <c r="BF61" i="49"/>
  <c r="AR61" i="49"/>
  <c r="AQ61" i="49"/>
  <c r="AA61" i="49"/>
  <c r="V61" i="49"/>
  <c r="U61" i="49"/>
  <c r="X61" i="49" s="1"/>
  <c r="T61" i="49"/>
  <c r="S61" i="49"/>
  <c r="R61" i="49"/>
  <c r="M61" i="49"/>
  <c r="Z61" i="49" s="1"/>
  <c r="BF403" i="49"/>
  <c r="AR403" i="49"/>
  <c r="AQ403" i="49"/>
  <c r="AA403" i="49"/>
  <c r="V403" i="49"/>
  <c r="U403" i="49"/>
  <c r="X403" i="49" s="1"/>
  <c r="T403" i="49"/>
  <c r="S403" i="49"/>
  <c r="R403" i="49"/>
  <c r="M403" i="49"/>
  <c r="Z403" i="49" s="1"/>
  <c r="J403" i="49"/>
  <c r="AP403" i="49" s="1"/>
  <c r="BF477" i="49"/>
  <c r="AR477" i="49"/>
  <c r="AQ477" i="49"/>
  <c r="AP477" i="49"/>
  <c r="AA477" i="49"/>
  <c r="V477" i="49"/>
  <c r="U477" i="49"/>
  <c r="X477" i="49" s="1"/>
  <c r="T477" i="49"/>
  <c r="S477" i="49"/>
  <c r="R477" i="49"/>
  <c r="M477" i="49"/>
  <c r="Z477" i="49" s="1"/>
  <c r="J477" i="49"/>
  <c r="BF299" i="49"/>
  <c r="AR299" i="49"/>
  <c r="AQ299" i="49"/>
  <c r="AA299" i="49"/>
  <c r="V299" i="49"/>
  <c r="U299" i="49"/>
  <c r="T299" i="49"/>
  <c r="S299" i="49"/>
  <c r="R299" i="49"/>
  <c r="M299" i="49"/>
  <c r="Z299" i="49" s="1"/>
  <c r="BF90" i="49"/>
  <c r="AR90" i="49"/>
  <c r="AQ90" i="49"/>
  <c r="AA90" i="49"/>
  <c r="V90" i="49"/>
  <c r="U90" i="49"/>
  <c r="AO90" i="49" s="1"/>
  <c r="T90" i="49"/>
  <c r="S90" i="49"/>
  <c r="R90" i="49"/>
  <c r="M90" i="49"/>
  <c r="Z90" i="49" s="1"/>
  <c r="BF339" i="49"/>
  <c r="AR339" i="49"/>
  <c r="AQ339" i="49"/>
  <c r="AA339" i="49"/>
  <c r="V339" i="49"/>
  <c r="U339" i="49"/>
  <c r="AO339" i="49" s="1"/>
  <c r="T339" i="49"/>
  <c r="S339" i="49"/>
  <c r="R339" i="49"/>
  <c r="M339" i="49"/>
  <c r="Z339" i="49" s="1"/>
  <c r="BF466" i="49"/>
  <c r="AR466" i="49"/>
  <c r="AQ466" i="49"/>
  <c r="AA466" i="49"/>
  <c r="V466" i="49"/>
  <c r="U466" i="49"/>
  <c r="X466" i="49" s="1"/>
  <c r="T466" i="49"/>
  <c r="S466" i="49"/>
  <c r="R466" i="49"/>
  <c r="M466" i="49"/>
  <c r="Z466" i="49" s="1"/>
  <c r="BF441" i="49"/>
  <c r="AR441" i="49"/>
  <c r="AQ441" i="49"/>
  <c r="AA441" i="49"/>
  <c r="V441" i="49"/>
  <c r="U441" i="49"/>
  <c r="AO441" i="49" s="1"/>
  <c r="T441" i="49"/>
  <c r="S441" i="49"/>
  <c r="R441" i="49"/>
  <c r="M441" i="49"/>
  <c r="Z441" i="49" s="1"/>
  <c r="J441" i="49"/>
  <c r="BF534" i="49"/>
  <c r="AR534" i="49"/>
  <c r="AQ534" i="49"/>
  <c r="AA534" i="49"/>
  <c r="Z534" i="49"/>
  <c r="V534" i="49"/>
  <c r="U534" i="49"/>
  <c r="T534" i="49"/>
  <c r="S534" i="49"/>
  <c r="R534" i="49"/>
  <c r="M534" i="49"/>
  <c r="J534" i="49"/>
  <c r="AP534" i="49" s="1"/>
  <c r="BF65" i="49"/>
  <c r="AR65" i="49"/>
  <c r="AQ65" i="49"/>
  <c r="AA65" i="49"/>
  <c r="V65" i="49"/>
  <c r="U65" i="49"/>
  <c r="T65" i="49"/>
  <c r="S65" i="49"/>
  <c r="R65" i="49"/>
  <c r="M65" i="49"/>
  <c r="Z65" i="49" s="1"/>
  <c r="BF108" i="49"/>
  <c r="AR108" i="49"/>
  <c r="AQ108" i="49"/>
  <c r="AA108" i="49"/>
  <c r="V108" i="49"/>
  <c r="W108" i="49" s="1"/>
  <c r="U108" i="49"/>
  <c r="AO108" i="49" s="1"/>
  <c r="T108" i="49"/>
  <c r="S108" i="49"/>
  <c r="R108" i="49"/>
  <c r="M108" i="49"/>
  <c r="Z108" i="49" s="1"/>
  <c r="BF335" i="49"/>
  <c r="AR335" i="49"/>
  <c r="AQ335" i="49"/>
  <c r="AA335" i="49"/>
  <c r="V335" i="49"/>
  <c r="U335" i="49"/>
  <c r="X335" i="49" s="1"/>
  <c r="T335" i="49"/>
  <c r="S335" i="49"/>
  <c r="R335" i="49"/>
  <c r="M335" i="49"/>
  <c r="Z335" i="49" s="1"/>
  <c r="BF507" i="49"/>
  <c r="AR507" i="49"/>
  <c r="AQ507" i="49"/>
  <c r="AA507" i="49"/>
  <c r="V507" i="49"/>
  <c r="U507" i="49"/>
  <c r="X507" i="49" s="1"/>
  <c r="T507" i="49"/>
  <c r="S507" i="49"/>
  <c r="R507" i="49"/>
  <c r="M507" i="49"/>
  <c r="Z507" i="49" s="1"/>
  <c r="BF452" i="49"/>
  <c r="AR452" i="49"/>
  <c r="AQ452" i="49"/>
  <c r="AA452" i="49"/>
  <c r="V452" i="49"/>
  <c r="U452" i="49"/>
  <c r="AO452" i="49" s="1"/>
  <c r="T452" i="49"/>
  <c r="S452" i="49"/>
  <c r="R452" i="49"/>
  <c r="M452" i="49"/>
  <c r="Z452" i="49" s="1"/>
  <c r="BF498" i="49"/>
  <c r="AR498" i="49"/>
  <c r="AQ498" i="49"/>
  <c r="AA498" i="49"/>
  <c r="X498" i="49"/>
  <c r="V498" i="49"/>
  <c r="U498" i="49"/>
  <c r="AO498" i="49" s="1"/>
  <c r="T498" i="49"/>
  <c r="S498" i="49"/>
  <c r="R498" i="49"/>
  <c r="M498" i="49"/>
  <c r="Z498" i="49" s="1"/>
  <c r="BF231" i="49"/>
  <c r="AR231" i="49"/>
  <c r="AQ231" i="49"/>
  <c r="AA231" i="49"/>
  <c r="X231" i="49"/>
  <c r="V231" i="49"/>
  <c r="U231" i="49"/>
  <c r="T231" i="49"/>
  <c r="S231" i="49"/>
  <c r="R231" i="49"/>
  <c r="M231" i="49"/>
  <c r="Z231" i="49" s="1"/>
  <c r="BF171" i="49"/>
  <c r="AR171" i="49"/>
  <c r="AQ171" i="49"/>
  <c r="AA171" i="49"/>
  <c r="V171" i="49"/>
  <c r="U171" i="49"/>
  <c r="X171" i="49" s="1"/>
  <c r="T171" i="49"/>
  <c r="S171" i="49"/>
  <c r="R171" i="49"/>
  <c r="M171" i="49"/>
  <c r="Z171" i="49" s="1"/>
  <c r="BF376" i="49"/>
  <c r="AR376" i="49"/>
  <c r="AQ376" i="49"/>
  <c r="AA376" i="49"/>
  <c r="V376" i="49"/>
  <c r="U376" i="49"/>
  <c r="X376" i="49" s="1"/>
  <c r="T376" i="49"/>
  <c r="S376" i="49"/>
  <c r="R376" i="49"/>
  <c r="M376" i="49"/>
  <c r="Z376" i="49" s="1"/>
  <c r="BF438" i="49"/>
  <c r="AR438" i="49"/>
  <c r="AQ438" i="49"/>
  <c r="AA438" i="49"/>
  <c r="V438" i="49"/>
  <c r="U438" i="49"/>
  <c r="X438" i="49" s="1"/>
  <c r="T438" i="49"/>
  <c r="S438" i="49"/>
  <c r="R438" i="49"/>
  <c r="M438" i="49"/>
  <c r="Z438" i="49" s="1"/>
  <c r="BF397" i="49"/>
  <c r="AR397" i="49"/>
  <c r="AQ397" i="49"/>
  <c r="AA397" i="49"/>
  <c r="V397" i="49"/>
  <c r="U397" i="49"/>
  <c r="AO397" i="49" s="1"/>
  <c r="T397" i="49"/>
  <c r="S397" i="49"/>
  <c r="R397" i="49"/>
  <c r="M397" i="49"/>
  <c r="Z397" i="49" s="1"/>
  <c r="BF478" i="49"/>
  <c r="AR478" i="49"/>
  <c r="AQ478" i="49"/>
  <c r="AA478" i="49"/>
  <c r="X478" i="49"/>
  <c r="V478" i="49"/>
  <c r="U478" i="49"/>
  <c r="T478" i="49"/>
  <c r="S478" i="49"/>
  <c r="R478" i="49"/>
  <c r="M478" i="49"/>
  <c r="Z478" i="49" s="1"/>
  <c r="BF361" i="49"/>
  <c r="AR361" i="49"/>
  <c r="AQ361" i="49"/>
  <c r="AA361" i="49"/>
  <c r="X361" i="49"/>
  <c r="V361" i="49"/>
  <c r="U361" i="49"/>
  <c r="T361" i="49"/>
  <c r="S361" i="49"/>
  <c r="R361" i="49"/>
  <c r="M361" i="49"/>
  <c r="Z361" i="49" s="1"/>
  <c r="BF284" i="49"/>
  <c r="AR284" i="49"/>
  <c r="AQ284" i="49"/>
  <c r="AA284" i="49"/>
  <c r="V284" i="49"/>
  <c r="U284" i="49"/>
  <c r="AO284" i="49" s="1"/>
  <c r="T284" i="49"/>
  <c r="S284" i="49"/>
  <c r="R284" i="49"/>
  <c r="M284" i="49"/>
  <c r="Z284" i="49" s="1"/>
  <c r="BF520" i="49"/>
  <c r="AR520" i="49"/>
  <c r="AQ520" i="49"/>
  <c r="AA520" i="49"/>
  <c r="V520" i="49"/>
  <c r="U520" i="49"/>
  <c r="AO520" i="49" s="1"/>
  <c r="T520" i="49"/>
  <c r="S520" i="49"/>
  <c r="R520" i="49"/>
  <c r="M520" i="49"/>
  <c r="Z520" i="49" s="1"/>
  <c r="J520" i="49"/>
  <c r="BF245" i="49"/>
  <c r="AR245" i="49"/>
  <c r="AQ245" i="49"/>
  <c r="AA245" i="49"/>
  <c r="V245" i="49"/>
  <c r="U245" i="49"/>
  <c r="X245" i="49" s="1"/>
  <c r="T245" i="49"/>
  <c r="S245" i="49"/>
  <c r="R245" i="49"/>
  <c r="M245" i="49"/>
  <c r="Z245" i="49" s="1"/>
  <c r="BF11" i="49"/>
  <c r="AR11" i="49"/>
  <c r="AQ11" i="49"/>
  <c r="AA11" i="49"/>
  <c r="V11" i="49"/>
  <c r="W11" i="49" s="1"/>
  <c r="U11" i="49"/>
  <c r="AO11" i="49" s="1"/>
  <c r="T11" i="49"/>
  <c r="S11" i="49"/>
  <c r="R11" i="49"/>
  <c r="M11" i="49"/>
  <c r="Z11" i="49" s="1"/>
  <c r="BF481" i="49"/>
  <c r="AR481" i="49"/>
  <c r="AQ481" i="49"/>
  <c r="AA481" i="49"/>
  <c r="V481" i="49"/>
  <c r="U481" i="49"/>
  <c r="X481" i="49" s="1"/>
  <c r="T481" i="49"/>
  <c r="S481" i="49"/>
  <c r="R481" i="49"/>
  <c r="M481" i="49"/>
  <c r="Z481" i="49" s="1"/>
  <c r="BF475" i="49"/>
  <c r="AR475" i="49"/>
  <c r="AQ475" i="49"/>
  <c r="AA475" i="49"/>
  <c r="V475" i="49"/>
  <c r="U475" i="49"/>
  <c r="AO475" i="49" s="1"/>
  <c r="T475" i="49"/>
  <c r="S475" i="49"/>
  <c r="R475" i="49"/>
  <c r="M475" i="49"/>
  <c r="Z475" i="49" s="1"/>
  <c r="BF120" i="49"/>
  <c r="AR120" i="49"/>
  <c r="AQ120" i="49"/>
  <c r="AA120" i="49"/>
  <c r="V120" i="49"/>
  <c r="U120" i="49"/>
  <c r="AO120" i="49" s="1"/>
  <c r="T120" i="49"/>
  <c r="S120" i="49"/>
  <c r="R120" i="49"/>
  <c r="M120" i="49"/>
  <c r="Z120" i="49" s="1"/>
  <c r="BF537" i="49"/>
  <c r="AR537" i="49"/>
  <c r="AQ537" i="49"/>
  <c r="AA537" i="49"/>
  <c r="V537" i="49"/>
  <c r="U537" i="49"/>
  <c r="X537" i="49" s="1"/>
  <c r="T537" i="49"/>
  <c r="S537" i="49"/>
  <c r="R537" i="49"/>
  <c r="M537" i="49"/>
  <c r="Z537" i="49" s="1"/>
  <c r="BF161" i="49"/>
  <c r="AR161" i="49"/>
  <c r="AQ161" i="49"/>
  <c r="AA161" i="49"/>
  <c r="V161" i="49"/>
  <c r="U161" i="49"/>
  <c r="AO161" i="49" s="1"/>
  <c r="T161" i="49"/>
  <c r="S161" i="49"/>
  <c r="R161" i="49"/>
  <c r="M161" i="49"/>
  <c r="Z161" i="49" s="1"/>
  <c r="BF248" i="49"/>
  <c r="AR248" i="49"/>
  <c r="AQ248" i="49"/>
  <c r="AA248" i="49"/>
  <c r="V248" i="49"/>
  <c r="U248" i="49"/>
  <c r="AO248" i="49" s="1"/>
  <c r="T248" i="49"/>
  <c r="S248" i="49"/>
  <c r="R248" i="49"/>
  <c r="M248" i="49"/>
  <c r="Z248" i="49" s="1"/>
  <c r="J248" i="49"/>
  <c r="BF207" i="49"/>
  <c r="AR207" i="49"/>
  <c r="AQ207" i="49"/>
  <c r="AA207" i="49"/>
  <c r="V207" i="49"/>
  <c r="U207" i="49"/>
  <c r="AO207" i="49" s="1"/>
  <c r="T207" i="49"/>
  <c r="S207" i="49"/>
  <c r="R207" i="49"/>
  <c r="M207" i="49"/>
  <c r="Z207" i="49" s="1"/>
  <c r="BF227" i="49"/>
  <c r="AR227" i="49"/>
  <c r="AQ227" i="49"/>
  <c r="AA227" i="49"/>
  <c r="V227" i="49"/>
  <c r="U227" i="49"/>
  <c r="AP227" i="49" s="1"/>
  <c r="T227" i="49"/>
  <c r="S227" i="49"/>
  <c r="R227" i="49"/>
  <c r="M227" i="49"/>
  <c r="Z227" i="49" s="1"/>
  <c r="BF195" i="49"/>
  <c r="AR195" i="49"/>
  <c r="AQ195" i="49"/>
  <c r="AA195" i="49"/>
  <c r="V195" i="49"/>
  <c r="U195" i="49"/>
  <c r="AO195" i="49" s="1"/>
  <c r="T195" i="49"/>
  <c r="S195" i="49"/>
  <c r="R195" i="49"/>
  <c r="M195" i="49"/>
  <c r="Z195" i="49" s="1"/>
  <c r="BF515" i="49"/>
  <c r="AR515" i="49"/>
  <c r="AQ515" i="49"/>
  <c r="AA515" i="49"/>
  <c r="V515" i="49"/>
  <c r="U515" i="49"/>
  <c r="X515" i="49" s="1"/>
  <c r="T515" i="49"/>
  <c r="S515" i="49"/>
  <c r="R515" i="49"/>
  <c r="M515" i="49"/>
  <c r="Z515" i="49" s="1"/>
  <c r="BF104" i="49"/>
  <c r="AR104" i="49"/>
  <c r="AQ104" i="49"/>
  <c r="AA104" i="49"/>
  <c r="V104" i="49"/>
  <c r="U104" i="49"/>
  <c r="AO104" i="49" s="1"/>
  <c r="T104" i="49"/>
  <c r="S104" i="49"/>
  <c r="R104" i="49"/>
  <c r="M104" i="49"/>
  <c r="Z104" i="49" s="1"/>
  <c r="BF131" i="49"/>
  <c r="AR131" i="49"/>
  <c r="AQ131" i="49"/>
  <c r="AA131" i="49"/>
  <c r="V131" i="49"/>
  <c r="U131" i="49"/>
  <c r="X131" i="49" s="1"/>
  <c r="T131" i="49"/>
  <c r="S131" i="49"/>
  <c r="R131" i="49"/>
  <c r="M131" i="49"/>
  <c r="Z131" i="49" s="1"/>
  <c r="BF431" i="49"/>
  <c r="AR431" i="49"/>
  <c r="AQ431" i="49"/>
  <c r="AA431" i="49"/>
  <c r="V431" i="49"/>
  <c r="U431" i="49"/>
  <c r="AO431" i="49" s="1"/>
  <c r="T431" i="49"/>
  <c r="S431" i="49"/>
  <c r="R431" i="49"/>
  <c r="M431" i="49"/>
  <c r="Z431" i="49" s="1"/>
  <c r="BF91" i="49"/>
  <c r="AR91" i="49"/>
  <c r="AQ91" i="49"/>
  <c r="AA91" i="49"/>
  <c r="V91" i="49"/>
  <c r="U91" i="49"/>
  <c r="AO91" i="49" s="1"/>
  <c r="T91" i="49"/>
  <c r="S91" i="49"/>
  <c r="R91" i="49"/>
  <c r="M91" i="49"/>
  <c r="Z91" i="49" s="1"/>
  <c r="BF321" i="49"/>
  <c r="AR321" i="49"/>
  <c r="AQ321" i="49"/>
  <c r="AA321" i="49"/>
  <c r="V321" i="49"/>
  <c r="U321" i="49"/>
  <c r="X321" i="49" s="1"/>
  <c r="T321" i="49"/>
  <c r="S321" i="49"/>
  <c r="R321" i="49"/>
  <c r="M321" i="49"/>
  <c r="Z321" i="49" s="1"/>
  <c r="BF70" i="49"/>
  <c r="AR70" i="49"/>
  <c r="AQ70" i="49"/>
  <c r="AA70" i="49"/>
  <c r="V70" i="49"/>
  <c r="U70" i="49"/>
  <c r="AP70" i="49" s="1"/>
  <c r="T70" i="49"/>
  <c r="S70" i="49"/>
  <c r="R70" i="49"/>
  <c r="M70" i="49"/>
  <c r="Z70" i="49" s="1"/>
  <c r="BF406" i="49"/>
  <c r="AR406" i="49"/>
  <c r="AQ406" i="49"/>
  <c r="AA406" i="49"/>
  <c r="Z406" i="49"/>
  <c r="X406" i="49"/>
  <c r="V406" i="49"/>
  <c r="U406" i="49"/>
  <c r="AO406" i="49" s="1"/>
  <c r="T406" i="49"/>
  <c r="S406" i="49"/>
  <c r="R406" i="49"/>
  <c r="M406" i="49"/>
  <c r="J406" i="49" s="1"/>
  <c r="BF468" i="49"/>
  <c r="AR468" i="49"/>
  <c r="AQ468" i="49"/>
  <c r="AA468" i="49"/>
  <c r="X468" i="49"/>
  <c r="V468" i="49"/>
  <c r="U468" i="49"/>
  <c r="T468" i="49"/>
  <c r="S468" i="49"/>
  <c r="R468" i="49"/>
  <c r="M468" i="49"/>
  <c r="Z468" i="49" s="1"/>
  <c r="BF341" i="49"/>
  <c r="AR341" i="49"/>
  <c r="AQ341" i="49"/>
  <c r="AA341" i="49"/>
  <c r="Z341" i="49"/>
  <c r="V341" i="49"/>
  <c r="W341" i="49" s="1"/>
  <c r="U341" i="49"/>
  <c r="AP341" i="49" s="1"/>
  <c r="T341" i="49"/>
  <c r="S341" i="49"/>
  <c r="R341" i="49"/>
  <c r="M341" i="49"/>
  <c r="J341" i="49" s="1"/>
  <c r="BF189" i="49"/>
  <c r="AR189" i="49"/>
  <c r="AQ189" i="49"/>
  <c r="AA189" i="49"/>
  <c r="V189" i="49"/>
  <c r="U189" i="49"/>
  <c r="X189" i="49" s="1"/>
  <c r="T189" i="49"/>
  <c r="S189" i="49"/>
  <c r="R189" i="49"/>
  <c r="M189" i="49"/>
  <c r="J189" i="49" s="1"/>
  <c r="AP189" i="49" s="1"/>
  <c r="BF186" i="49"/>
  <c r="AR186" i="49"/>
  <c r="AS186" i="49" s="1"/>
  <c r="AT186" i="49" s="1"/>
  <c r="AU186" i="49" s="1"/>
  <c r="AV186" i="49" s="1"/>
  <c r="AQ186" i="49"/>
  <c r="AA186" i="49"/>
  <c r="V186" i="49"/>
  <c r="U186" i="49"/>
  <c r="T186" i="49"/>
  <c r="S186" i="49"/>
  <c r="R186" i="49"/>
  <c r="M186" i="49"/>
  <c r="Z186" i="49" s="1"/>
  <c r="BF400" i="49"/>
  <c r="AR400" i="49"/>
  <c r="AS400" i="49" s="1"/>
  <c r="AT400" i="49" s="1"/>
  <c r="AU400" i="49" s="1"/>
  <c r="AV400" i="49" s="1"/>
  <c r="AQ400" i="49"/>
  <c r="AA400" i="49"/>
  <c r="V400" i="49"/>
  <c r="W400" i="49" s="1"/>
  <c r="U400" i="49"/>
  <c r="T400" i="49"/>
  <c r="S400" i="49"/>
  <c r="R400" i="49"/>
  <c r="M400" i="49"/>
  <c r="Z400" i="49" s="1"/>
  <c r="BF21" i="49"/>
  <c r="AR21" i="49"/>
  <c r="AS21" i="49" s="1"/>
  <c r="AQ21" i="49"/>
  <c r="AA21" i="49"/>
  <c r="V21" i="49"/>
  <c r="U21" i="49"/>
  <c r="AO21" i="49" s="1"/>
  <c r="T21" i="49"/>
  <c r="S21" i="49"/>
  <c r="R21" i="49"/>
  <c r="M21" i="49"/>
  <c r="Z21" i="49" s="1"/>
  <c r="BF409" i="49"/>
  <c r="AR409" i="49"/>
  <c r="AS409" i="49" s="1"/>
  <c r="AT409" i="49" s="1"/>
  <c r="AU409" i="49" s="1"/>
  <c r="AV409" i="49" s="1"/>
  <c r="AQ409" i="49"/>
  <c r="AA409" i="49"/>
  <c r="V409" i="49"/>
  <c r="U409" i="49"/>
  <c r="AP409" i="49" s="1"/>
  <c r="T409" i="49"/>
  <c r="S409" i="49"/>
  <c r="R409" i="49"/>
  <c r="M409" i="49"/>
  <c r="Z409" i="49" s="1"/>
  <c r="BF496" i="49"/>
  <c r="AR496" i="49"/>
  <c r="AS496" i="49" s="1"/>
  <c r="AQ496" i="49"/>
  <c r="AA496" i="49"/>
  <c r="V496" i="49"/>
  <c r="U496" i="49"/>
  <c r="T496" i="49"/>
  <c r="S496" i="49"/>
  <c r="R496" i="49"/>
  <c r="M496" i="49"/>
  <c r="Z496" i="49" s="1"/>
  <c r="BF184" i="49"/>
  <c r="AR184" i="49"/>
  <c r="AS184" i="49" s="1"/>
  <c r="AT184" i="49" s="1"/>
  <c r="AU184" i="49" s="1"/>
  <c r="AV184" i="49" s="1"/>
  <c r="AQ184" i="49"/>
  <c r="AA184" i="49"/>
  <c r="Z184" i="49"/>
  <c r="V184" i="49"/>
  <c r="U184" i="49"/>
  <c r="AP184" i="49" s="1"/>
  <c r="T184" i="49"/>
  <c r="S184" i="49"/>
  <c r="R184" i="49"/>
  <c r="M184" i="49"/>
  <c r="J184" i="49" s="1"/>
  <c r="BF311" i="49"/>
  <c r="AR311" i="49"/>
  <c r="AS311" i="49" s="1"/>
  <c r="AQ311" i="49"/>
  <c r="AA311" i="49"/>
  <c r="V311" i="49"/>
  <c r="U311" i="49"/>
  <c r="T311" i="49"/>
  <c r="S311" i="49"/>
  <c r="R311" i="49"/>
  <c r="M311" i="49"/>
  <c r="Z311" i="49" s="1"/>
  <c r="BF330" i="49"/>
  <c r="AR330" i="49"/>
  <c r="AS330" i="49" s="1"/>
  <c r="AT330" i="49" s="1"/>
  <c r="AU330" i="49" s="1"/>
  <c r="AV330" i="49" s="1"/>
  <c r="AQ330" i="49"/>
  <c r="AA330" i="49"/>
  <c r="Z330" i="49"/>
  <c r="V330" i="49"/>
  <c r="U330" i="49"/>
  <c r="AP330" i="49" s="1"/>
  <c r="T330" i="49"/>
  <c r="S330" i="49"/>
  <c r="R330" i="49"/>
  <c r="M330" i="49"/>
  <c r="J330" i="49" s="1"/>
  <c r="BF368" i="49"/>
  <c r="AS368" i="49"/>
  <c r="AR368" i="49"/>
  <c r="AQ368" i="49"/>
  <c r="AA368" i="49"/>
  <c r="V368" i="49"/>
  <c r="U368" i="49"/>
  <c r="T368" i="49"/>
  <c r="S368" i="49"/>
  <c r="R368" i="49"/>
  <c r="M368" i="49"/>
  <c r="Z368" i="49" s="1"/>
  <c r="BF509" i="49"/>
  <c r="AS509" i="49"/>
  <c r="AT509" i="49" s="1"/>
  <c r="AU509" i="49" s="1"/>
  <c r="AV509" i="49" s="1"/>
  <c r="AR509" i="49"/>
  <c r="AQ509" i="49"/>
  <c r="AA509" i="49"/>
  <c r="W509" i="49"/>
  <c r="V509" i="49"/>
  <c r="U509" i="49"/>
  <c r="T509" i="49"/>
  <c r="S509" i="49"/>
  <c r="R509" i="49"/>
  <c r="M509" i="49"/>
  <c r="Z509" i="49" s="1"/>
  <c r="BF363" i="49"/>
  <c r="AS363" i="49"/>
  <c r="AR363" i="49"/>
  <c r="AQ363" i="49"/>
  <c r="AA363" i="49"/>
  <c r="V363" i="49"/>
  <c r="U363" i="49"/>
  <c r="AO363" i="49" s="1"/>
  <c r="T363" i="49"/>
  <c r="S363" i="49"/>
  <c r="R363" i="49"/>
  <c r="M363" i="49"/>
  <c r="Z363" i="49" s="1"/>
  <c r="BF331" i="49"/>
  <c r="AR331" i="49"/>
  <c r="AS331" i="49" s="1"/>
  <c r="AT331" i="49" s="1"/>
  <c r="AU331" i="49" s="1"/>
  <c r="AV331" i="49" s="1"/>
  <c r="AQ331" i="49"/>
  <c r="AA331" i="49"/>
  <c r="V331" i="49"/>
  <c r="U331" i="49"/>
  <c r="AP331" i="49" s="1"/>
  <c r="T331" i="49"/>
  <c r="S331" i="49"/>
  <c r="R331" i="49"/>
  <c r="M331" i="49"/>
  <c r="Z331" i="49" s="1"/>
  <c r="BF343" i="49"/>
  <c r="AR343" i="49"/>
  <c r="AQ343" i="49"/>
  <c r="AA343" i="49"/>
  <c r="V343" i="49"/>
  <c r="U343" i="49"/>
  <c r="T343" i="49"/>
  <c r="S343" i="49"/>
  <c r="R343" i="49"/>
  <c r="M343" i="49"/>
  <c r="Z343" i="49" s="1"/>
  <c r="BF410" i="49"/>
  <c r="AR410" i="49"/>
  <c r="AS410" i="49" s="1"/>
  <c r="AT410" i="49" s="1"/>
  <c r="AU410" i="49" s="1"/>
  <c r="AV410" i="49" s="1"/>
  <c r="AQ410" i="49"/>
  <c r="AA410" i="49"/>
  <c r="V410" i="49"/>
  <c r="U410" i="49"/>
  <c r="T410" i="49"/>
  <c r="S410" i="49"/>
  <c r="R410" i="49"/>
  <c r="M410" i="49"/>
  <c r="Z410" i="49" s="1"/>
  <c r="BF464" i="49"/>
  <c r="AR464" i="49"/>
  <c r="AQ464" i="49"/>
  <c r="AA464" i="49"/>
  <c r="V464" i="49"/>
  <c r="U464" i="49"/>
  <c r="T464" i="49"/>
  <c r="S464" i="49"/>
  <c r="R464" i="49"/>
  <c r="M464" i="49"/>
  <c r="Z464" i="49" s="1"/>
  <c r="BF533" i="49"/>
  <c r="AR533" i="49"/>
  <c r="AS533" i="49" s="1"/>
  <c r="AT533" i="49" s="1"/>
  <c r="AU533" i="49" s="1"/>
  <c r="AV533" i="49" s="1"/>
  <c r="AQ533" i="49"/>
  <c r="AA533" i="49"/>
  <c r="V533" i="49"/>
  <c r="U533" i="49"/>
  <c r="W533" i="49" s="1"/>
  <c r="T533" i="49"/>
  <c r="S533" i="49"/>
  <c r="R533" i="49"/>
  <c r="M533" i="49"/>
  <c r="Z533" i="49" s="1"/>
  <c r="BF247" i="49"/>
  <c r="AR247" i="49"/>
  <c r="AS247" i="49" s="1"/>
  <c r="AQ247" i="49"/>
  <c r="AA247" i="49"/>
  <c r="V247" i="49"/>
  <c r="U247" i="49"/>
  <c r="T247" i="49"/>
  <c r="S247" i="49"/>
  <c r="R247" i="49"/>
  <c r="M247" i="49"/>
  <c r="J247" i="49" s="1"/>
  <c r="BF19" i="49"/>
  <c r="AR19" i="49"/>
  <c r="AQ19" i="49"/>
  <c r="AA19" i="49"/>
  <c r="V19" i="49"/>
  <c r="U19" i="49"/>
  <c r="W19" i="49" s="1"/>
  <c r="T19" i="49"/>
  <c r="S19" i="49"/>
  <c r="R19" i="49"/>
  <c r="M19" i="49"/>
  <c r="Z19" i="49" s="1"/>
  <c r="BF7" i="49"/>
  <c r="AR7" i="49"/>
  <c r="AS7" i="49" s="1"/>
  <c r="AQ7" i="49"/>
  <c r="AA7" i="49"/>
  <c r="V7" i="49"/>
  <c r="U7" i="49"/>
  <c r="T7" i="49"/>
  <c r="S7" i="49"/>
  <c r="R7" i="49"/>
  <c r="M7" i="49"/>
  <c r="J7" i="49" s="1"/>
  <c r="BF359" i="49"/>
  <c r="AR359" i="49"/>
  <c r="AS359" i="49" s="1"/>
  <c r="AT359" i="49" s="1"/>
  <c r="AU359" i="49" s="1"/>
  <c r="AV359" i="49" s="1"/>
  <c r="AQ359" i="49"/>
  <c r="AA359" i="49"/>
  <c r="V359" i="49"/>
  <c r="U359" i="49"/>
  <c r="AP359" i="49" s="1"/>
  <c r="T359" i="49"/>
  <c r="S359" i="49"/>
  <c r="R359" i="49"/>
  <c r="M359" i="49"/>
  <c r="Z359" i="49" s="1"/>
  <c r="BF172" i="49"/>
  <c r="AR172" i="49"/>
  <c r="AQ172" i="49"/>
  <c r="AA172" i="49"/>
  <c r="V172" i="49"/>
  <c r="U172" i="49"/>
  <c r="T172" i="49"/>
  <c r="S172" i="49"/>
  <c r="R172" i="49"/>
  <c r="M172" i="49"/>
  <c r="J172" i="49" s="1"/>
  <c r="BF467" i="49"/>
  <c r="AR467" i="49"/>
  <c r="AQ467" i="49"/>
  <c r="AA467" i="49"/>
  <c r="V467" i="49"/>
  <c r="U467" i="49"/>
  <c r="AP467" i="49" s="1"/>
  <c r="T467" i="49"/>
  <c r="S467" i="49"/>
  <c r="R467" i="49"/>
  <c r="M467" i="49"/>
  <c r="Z467" i="49" s="1"/>
  <c r="J467" i="49"/>
  <c r="BF425" i="49"/>
  <c r="AR425" i="49"/>
  <c r="AQ425" i="49"/>
  <c r="AA425" i="49"/>
  <c r="V425" i="49"/>
  <c r="U425" i="49"/>
  <c r="T425" i="49"/>
  <c r="S425" i="49"/>
  <c r="R425" i="49"/>
  <c r="M425" i="49"/>
  <c r="Z425" i="49" s="1"/>
  <c r="BF377" i="49"/>
  <c r="AS377" i="49"/>
  <c r="AT377" i="49" s="1"/>
  <c r="AU377" i="49" s="1"/>
  <c r="AV377" i="49" s="1"/>
  <c r="AR377" i="49"/>
  <c r="AQ377" i="49"/>
  <c r="AO377" i="49"/>
  <c r="AA377" i="49"/>
  <c r="V377" i="49"/>
  <c r="W377" i="49" s="1"/>
  <c r="U377" i="49"/>
  <c r="X377" i="49" s="1"/>
  <c r="T377" i="49"/>
  <c r="S377" i="49"/>
  <c r="R377" i="49"/>
  <c r="M377" i="49"/>
  <c r="Z377" i="49" s="1"/>
  <c r="BF369" i="49"/>
  <c r="AR369" i="49"/>
  <c r="AQ369" i="49"/>
  <c r="AA369" i="49"/>
  <c r="V369" i="49"/>
  <c r="U369" i="49"/>
  <c r="AO369" i="49" s="1"/>
  <c r="T369" i="49"/>
  <c r="S369" i="49"/>
  <c r="R369" i="49"/>
  <c r="M369" i="49"/>
  <c r="Z369" i="49" s="1"/>
  <c r="BF211" i="49"/>
  <c r="AR211" i="49"/>
  <c r="AS211" i="49" s="1"/>
  <c r="AT211" i="49" s="1"/>
  <c r="AU211" i="49" s="1"/>
  <c r="AV211" i="49" s="1"/>
  <c r="AQ211" i="49"/>
  <c r="AA211" i="49"/>
  <c r="V211" i="49"/>
  <c r="U211" i="49"/>
  <c r="AP211" i="49" s="1"/>
  <c r="T211" i="49"/>
  <c r="S211" i="49"/>
  <c r="R211" i="49"/>
  <c r="M211" i="49"/>
  <c r="Z211" i="49" s="1"/>
  <c r="BF278" i="49"/>
  <c r="AR278" i="49"/>
  <c r="AQ278" i="49"/>
  <c r="AA278" i="49"/>
  <c r="Z278" i="49"/>
  <c r="V278" i="49"/>
  <c r="U278" i="49"/>
  <c r="T278" i="49"/>
  <c r="S278" i="49"/>
  <c r="R278" i="49"/>
  <c r="M278" i="49"/>
  <c r="J278" i="49" s="1"/>
  <c r="BF326" i="49"/>
  <c r="AR326" i="49"/>
  <c r="AS326" i="49" s="1"/>
  <c r="AT326" i="49" s="1"/>
  <c r="AU326" i="49" s="1"/>
  <c r="AV326" i="49" s="1"/>
  <c r="AQ326" i="49"/>
  <c r="AA326" i="49"/>
  <c r="V326" i="49"/>
  <c r="U326" i="49"/>
  <c r="X326" i="49" s="1"/>
  <c r="T326" i="49"/>
  <c r="S326" i="49"/>
  <c r="R326" i="49"/>
  <c r="M326" i="49"/>
  <c r="Z326" i="49" s="1"/>
  <c r="BF313" i="49"/>
  <c r="AR313" i="49"/>
  <c r="AQ313" i="49"/>
  <c r="AA313" i="49"/>
  <c r="V313" i="49"/>
  <c r="U313" i="49"/>
  <c r="AO313" i="49" s="1"/>
  <c r="T313" i="49"/>
  <c r="S313" i="49"/>
  <c r="R313" i="49"/>
  <c r="M313" i="49"/>
  <c r="Z313" i="49" s="1"/>
  <c r="BF74" i="49"/>
  <c r="AR74" i="49"/>
  <c r="AS74" i="49" s="1"/>
  <c r="AT74" i="49" s="1"/>
  <c r="AU74" i="49" s="1"/>
  <c r="AV74" i="49" s="1"/>
  <c r="AQ74" i="49"/>
  <c r="AA74" i="49"/>
  <c r="X74" i="49"/>
  <c r="V74" i="49"/>
  <c r="U74" i="49"/>
  <c r="AO74" i="49" s="1"/>
  <c r="T74" i="49"/>
  <c r="S74" i="49"/>
  <c r="R74" i="49"/>
  <c r="M74" i="49"/>
  <c r="Z74" i="49" s="1"/>
  <c r="J74" i="49"/>
  <c r="BF355" i="49"/>
  <c r="AR355" i="49"/>
  <c r="AQ355" i="49"/>
  <c r="AA355" i="49"/>
  <c r="V355" i="49"/>
  <c r="U355" i="49"/>
  <c r="T355" i="49"/>
  <c r="S355" i="49"/>
  <c r="R355" i="49"/>
  <c r="M355" i="49"/>
  <c r="Z355" i="49" s="1"/>
  <c r="BF423" i="49"/>
  <c r="AR423" i="49"/>
  <c r="AS423" i="49" s="1"/>
  <c r="AT423" i="49" s="1"/>
  <c r="AU423" i="49" s="1"/>
  <c r="AV423" i="49" s="1"/>
  <c r="AQ423" i="49"/>
  <c r="AA423" i="49"/>
  <c r="V423" i="49"/>
  <c r="U423" i="49"/>
  <c r="X423" i="49" s="1"/>
  <c r="T423" i="49"/>
  <c r="S423" i="49"/>
  <c r="R423" i="49"/>
  <c r="M423" i="49"/>
  <c r="Z423" i="49" s="1"/>
  <c r="BF151" i="49"/>
  <c r="AR151" i="49"/>
  <c r="AQ151" i="49"/>
  <c r="AA151" i="49"/>
  <c r="V151" i="49"/>
  <c r="U151" i="49"/>
  <c r="AO151" i="49" s="1"/>
  <c r="T151" i="49"/>
  <c r="S151" i="49"/>
  <c r="R151" i="49"/>
  <c r="M151" i="49"/>
  <c r="Z151" i="49" s="1"/>
  <c r="BF281" i="49"/>
  <c r="AR281" i="49"/>
  <c r="AQ281" i="49"/>
  <c r="AA281" i="49"/>
  <c r="V281" i="49"/>
  <c r="U281" i="49"/>
  <c r="X281" i="49" s="1"/>
  <c r="T281" i="49"/>
  <c r="S281" i="49"/>
  <c r="R281" i="49"/>
  <c r="M281" i="49"/>
  <c r="Z281" i="49" s="1"/>
  <c r="J281" i="49"/>
  <c r="AP281" i="49" s="1"/>
  <c r="BF375" i="49"/>
  <c r="AR375" i="49"/>
  <c r="AQ375" i="49"/>
  <c r="AA375" i="49"/>
  <c r="V375" i="49"/>
  <c r="U375" i="49"/>
  <c r="AO375" i="49" s="1"/>
  <c r="T375" i="49"/>
  <c r="S375" i="49"/>
  <c r="R375" i="49"/>
  <c r="M375" i="49"/>
  <c r="Z375" i="49" s="1"/>
  <c r="BF394" i="49"/>
  <c r="AR394" i="49"/>
  <c r="AQ394" i="49"/>
  <c r="AA394" i="49"/>
  <c r="Z394" i="49"/>
  <c r="V394" i="49"/>
  <c r="W394" i="49" s="1"/>
  <c r="U394" i="49"/>
  <c r="AP394" i="49" s="1"/>
  <c r="T394" i="49"/>
  <c r="S394" i="49"/>
  <c r="R394" i="49"/>
  <c r="M394" i="49"/>
  <c r="J394" i="49"/>
  <c r="BF349" i="49"/>
  <c r="AR349" i="49"/>
  <c r="AQ349" i="49"/>
  <c r="AA349" i="49"/>
  <c r="X349" i="49"/>
  <c r="V349" i="49"/>
  <c r="U349" i="49"/>
  <c r="AO349" i="49" s="1"/>
  <c r="T349" i="49"/>
  <c r="S349" i="49"/>
  <c r="R349" i="49"/>
  <c r="M349" i="49"/>
  <c r="Z349" i="49" s="1"/>
  <c r="J349" i="49"/>
  <c r="BF485" i="49"/>
  <c r="AR485" i="49"/>
  <c r="AQ485" i="49"/>
  <c r="AA485" i="49"/>
  <c r="V485" i="49"/>
  <c r="W485" i="49" s="1"/>
  <c r="U485" i="49"/>
  <c r="X485" i="49" s="1"/>
  <c r="T485" i="49"/>
  <c r="S485" i="49"/>
  <c r="R485" i="49"/>
  <c r="M485" i="49"/>
  <c r="Z485" i="49" s="1"/>
  <c r="BF372" i="49"/>
  <c r="AR372" i="49"/>
  <c r="AQ372" i="49"/>
  <c r="AA372" i="49"/>
  <c r="X372" i="49"/>
  <c r="V372" i="49"/>
  <c r="U372" i="49"/>
  <c r="T372" i="49"/>
  <c r="S372" i="49"/>
  <c r="R372" i="49"/>
  <c r="M372" i="49"/>
  <c r="Z372" i="49" s="1"/>
  <c r="BF294" i="49"/>
  <c r="AR294" i="49"/>
  <c r="AQ294" i="49"/>
  <c r="AA294" i="49"/>
  <c r="X294" i="49"/>
  <c r="V294" i="49"/>
  <c r="W294" i="49" s="1"/>
  <c r="U294" i="49"/>
  <c r="T294" i="49"/>
  <c r="S294" i="49"/>
  <c r="R294" i="49"/>
  <c r="M294" i="49"/>
  <c r="Z294" i="49" s="1"/>
  <c r="BF303" i="49"/>
  <c r="AR303" i="49"/>
  <c r="AQ303" i="49"/>
  <c r="AA303" i="49"/>
  <c r="V303" i="49"/>
  <c r="U303" i="49"/>
  <c r="AP303" i="49" s="1"/>
  <c r="T303" i="49"/>
  <c r="S303" i="49"/>
  <c r="R303" i="49"/>
  <c r="M303" i="49"/>
  <c r="Z303" i="49" s="1"/>
  <c r="BF77" i="49"/>
  <c r="AR77" i="49"/>
  <c r="AQ77" i="49"/>
  <c r="AA77" i="49"/>
  <c r="V77" i="49"/>
  <c r="U77" i="49"/>
  <c r="AO77" i="49" s="1"/>
  <c r="T77" i="49"/>
  <c r="S77" i="49"/>
  <c r="R77" i="49"/>
  <c r="M77" i="49"/>
  <c r="Z77" i="49" s="1"/>
  <c r="BF9" i="49"/>
  <c r="AR9" i="49"/>
  <c r="AQ9" i="49"/>
  <c r="AA9" i="49"/>
  <c r="V9" i="49"/>
  <c r="U9" i="49"/>
  <c r="X9" i="49" s="1"/>
  <c r="T9" i="49"/>
  <c r="S9" i="49"/>
  <c r="R9" i="49"/>
  <c r="M9" i="49"/>
  <c r="Z9" i="49" s="1"/>
  <c r="BF497" i="49"/>
  <c r="AR497" i="49"/>
  <c r="AQ497" i="49"/>
  <c r="AA497" i="49"/>
  <c r="V497" i="49"/>
  <c r="U497" i="49"/>
  <c r="T497" i="49"/>
  <c r="S497" i="49"/>
  <c r="R497" i="49"/>
  <c r="M497" i="49"/>
  <c r="Z497" i="49" s="1"/>
  <c r="BF312" i="49"/>
  <c r="AR312" i="49"/>
  <c r="AQ312" i="49"/>
  <c r="AA312" i="49"/>
  <c r="Z312" i="49"/>
  <c r="V312" i="49"/>
  <c r="U312" i="49"/>
  <c r="AO312" i="49" s="1"/>
  <c r="T312" i="49"/>
  <c r="S312" i="49"/>
  <c r="R312" i="49"/>
  <c r="M312" i="49"/>
  <c r="J312" i="49" s="1"/>
  <c r="BF111" i="49"/>
  <c r="AR111" i="49"/>
  <c r="AQ111" i="49"/>
  <c r="AA111" i="49"/>
  <c r="V111" i="49"/>
  <c r="U111" i="49"/>
  <c r="AO111" i="49" s="1"/>
  <c r="T111" i="49"/>
  <c r="S111" i="49"/>
  <c r="R111" i="49"/>
  <c r="M111" i="49"/>
  <c r="Z111" i="49" s="1"/>
  <c r="BF345" i="49"/>
  <c r="AR345" i="49"/>
  <c r="AQ345" i="49"/>
  <c r="AA345" i="49"/>
  <c r="X345" i="49"/>
  <c r="V345" i="49"/>
  <c r="U345" i="49"/>
  <c r="T345" i="49"/>
  <c r="S345" i="49"/>
  <c r="R345" i="49"/>
  <c r="M345" i="49"/>
  <c r="Z345" i="49" s="1"/>
  <c r="BF158" i="49"/>
  <c r="AR158" i="49"/>
  <c r="AQ158" i="49"/>
  <c r="AA158" i="49"/>
  <c r="Z158" i="49"/>
  <c r="X158" i="49"/>
  <c r="V158" i="49"/>
  <c r="W158" i="49" s="1"/>
  <c r="U158" i="49"/>
  <c r="T158" i="49"/>
  <c r="S158" i="49"/>
  <c r="R158" i="49"/>
  <c r="M158" i="49"/>
  <c r="J158" i="49" s="1"/>
  <c r="AP158" i="49" s="1"/>
  <c r="BF82" i="49"/>
  <c r="AR82" i="49"/>
  <c r="AQ82" i="49"/>
  <c r="AA82" i="49"/>
  <c r="X82" i="49"/>
  <c r="V82" i="49"/>
  <c r="U82" i="49"/>
  <c r="T82" i="49"/>
  <c r="S82" i="49"/>
  <c r="R82" i="49"/>
  <c r="M82" i="49"/>
  <c r="Z82" i="49" s="1"/>
  <c r="BF94" i="49"/>
  <c r="AR94" i="49"/>
  <c r="AQ94" i="49"/>
  <c r="AA94" i="49"/>
  <c r="X94" i="49"/>
  <c r="V94" i="49"/>
  <c r="W94" i="49" s="1"/>
  <c r="U94" i="49"/>
  <c r="T94" i="49"/>
  <c r="S94" i="49"/>
  <c r="R94" i="49"/>
  <c r="M94" i="49"/>
  <c r="Z94" i="49" s="1"/>
  <c r="BF157" i="49"/>
  <c r="AR157" i="49"/>
  <c r="AQ157" i="49"/>
  <c r="AA157" i="49"/>
  <c r="X157" i="49"/>
  <c r="V157" i="49"/>
  <c r="U157" i="49"/>
  <c r="T157" i="49"/>
  <c r="S157" i="49"/>
  <c r="R157" i="49"/>
  <c r="M157" i="49"/>
  <c r="Z157" i="49" s="1"/>
  <c r="BF96" i="49"/>
  <c r="AR96" i="49"/>
  <c r="AQ96" i="49"/>
  <c r="AA96" i="49"/>
  <c r="V96" i="49"/>
  <c r="U96" i="49"/>
  <c r="X96" i="49" s="1"/>
  <c r="T96" i="49"/>
  <c r="S96" i="49"/>
  <c r="R96" i="49"/>
  <c r="M96" i="49"/>
  <c r="Z96" i="49" s="1"/>
  <c r="BF367" i="49"/>
  <c r="AR367" i="49"/>
  <c r="AQ367" i="49"/>
  <c r="AA367" i="49"/>
  <c r="V367" i="49"/>
  <c r="U367" i="49"/>
  <c r="AO367" i="49" s="1"/>
  <c r="T367" i="49"/>
  <c r="S367" i="49"/>
  <c r="R367" i="49"/>
  <c r="M367" i="49"/>
  <c r="Z367" i="49" s="1"/>
  <c r="BF205" i="49"/>
  <c r="AR205" i="49"/>
  <c r="AQ205" i="49"/>
  <c r="AA205" i="49"/>
  <c r="V205" i="49"/>
  <c r="U205" i="49"/>
  <c r="AP205" i="49" s="1"/>
  <c r="T205" i="49"/>
  <c r="S205" i="49"/>
  <c r="R205" i="49"/>
  <c r="M205" i="49"/>
  <c r="Z205" i="49" s="1"/>
  <c r="BF432" i="49"/>
  <c r="AR432" i="49"/>
  <c r="AQ432" i="49"/>
  <c r="AA432" i="49"/>
  <c r="V432" i="49"/>
  <c r="U432" i="49"/>
  <c r="X432" i="49" s="1"/>
  <c r="T432" i="49"/>
  <c r="S432" i="49"/>
  <c r="R432" i="49"/>
  <c r="M432" i="49"/>
  <c r="Z432" i="49" s="1"/>
  <c r="BF121" i="49"/>
  <c r="AR121" i="49"/>
  <c r="AQ121" i="49"/>
  <c r="AA121" i="49"/>
  <c r="V121" i="49"/>
  <c r="U121" i="49"/>
  <c r="X121" i="49" s="1"/>
  <c r="T121" i="49"/>
  <c r="S121" i="49"/>
  <c r="R121" i="49"/>
  <c r="M121" i="49"/>
  <c r="Z121" i="49" s="1"/>
  <c r="BF426" i="49"/>
  <c r="AR426" i="49"/>
  <c r="AQ426" i="49"/>
  <c r="AA426" i="49"/>
  <c r="V426" i="49"/>
  <c r="U426" i="49"/>
  <c r="AO426" i="49" s="1"/>
  <c r="T426" i="49"/>
  <c r="S426" i="49"/>
  <c r="R426" i="49"/>
  <c r="M426" i="49"/>
  <c r="Z426" i="49" s="1"/>
  <c r="BF525" i="49"/>
  <c r="AR525" i="49"/>
  <c r="AQ525" i="49"/>
  <c r="AA525" i="49"/>
  <c r="V525" i="49"/>
  <c r="U525" i="49"/>
  <c r="AO525" i="49" s="1"/>
  <c r="T525" i="49"/>
  <c r="S525" i="49"/>
  <c r="R525" i="49"/>
  <c r="M525" i="49"/>
  <c r="Z525" i="49" s="1"/>
  <c r="BF119" i="49"/>
  <c r="AR119" i="49"/>
  <c r="AQ119" i="49"/>
  <c r="AA119" i="49"/>
  <c r="X119" i="49"/>
  <c r="V119" i="49"/>
  <c r="U119" i="49"/>
  <c r="T119" i="49"/>
  <c r="S119" i="49"/>
  <c r="R119" i="49"/>
  <c r="M119" i="49"/>
  <c r="Z119" i="49" s="1"/>
  <c r="BF421" i="49"/>
  <c r="AR421" i="49"/>
  <c r="AQ421" i="49"/>
  <c r="AA421" i="49"/>
  <c r="V421" i="49"/>
  <c r="U421" i="49"/>
  <c r="X421" i="49" s="1"/>
  <c r="T421" i="49"/>
  <c r="S421" i="49"/>
  <c r="R421" i="49"/>
  <c r="M421" i="49"/>
  <c r="Z421" i="49" s="1"/>
  <c r="BF338" i="49"/>
  <c r="AR338" i="49"/>
  <c r="AQ338" i="49"/>
  <c r="AA338" i="49"/>
  <c r="V338" i="49"/>
  <c r="U338" i="49"/>
  <c r="AO338" i="49" s="1"/>
  <c r="T338" i="49"/>
  <c r="S338" i="49"/>
  <c r="R338" i="49"/>
  <c r="M338" i="49"/>
  <c r="Z338" i="49" s="1"/>
  <c r="BF386" i="49"/>
  <c r="AR386" i="49"/>
  <c r="AQ386" i="49"/>
  <c r="AA386" i="49"/>
  <c r="V386" i="49"/>
  <c r="W386" i="49" s="1"/>
  <c r="U386" i="49"/>
  <c r="AO386" i="49" s="1"/>
  <c r="T386" i="49"/>
  <c r="S386" i="49"/>
  <c r="R386" i="49"/>
  <c r="M386" i="49"/>
  <c r="Z386" i="49" s="1"/>
  <c r="BF132" i="49"/>
  <c r="AR132" i="49"/>
  <c r="AQ132" i="49"/>
  <c r="AA132" i="49"/>
  <c r="V132" i="49"/>
  <c r="U132" i="49"/>
  <c r="AO132" i="49" s="1"/>
  <c r="T132" i="49"/>
  <c r="S132" i="49"/>
  <c r="R132" i="49"/>
  <c r="M132" i="49"/>
  <c r="Z132" i="49" s="1"/>
  <c r="BF266" i="49"/>
  <c r="AR266" i="49"/>
  <c r="AQ266" i="49"/>
  <c r="AA266" i="49"/>
  <c r="V266" i="49"/>
  <c r="U266" i="49"/>
  <c r="X266" i="49" s="1"/>
  <c r="T266" i="49"/>
  <c r="S266" i="49"/>
  <c r="R266" i="49"/>
  <c r="M266" i="49"/>
  <c r="Z266" i="49" s="1"/>
  <c r="BF66" i="49"/>
  <c r="AR66" i="49"/>
  <c r="AQ66" i="49"/>
  <c r="AA66" i="49"/>
  <c r="V66" i="49"/>
  <c r="U66" i="49"/>
  <c r="T66" i="49"/>
  <c r="S66" i="49"/>
  <c r="R66" i="49"/>
  <c r="M66" i="49"/>
  <c r="Z66" i="49" s="1"/>
  <c r="BF150" i="49"/>
  <c r="AR150" i="49"/>
  <c r="AQ150" i="49"/>
  <c r="AA150" i="49"/>
  <c r="V150" i="49"/>
  <c r="U150" i="49"/>
  <c r="AO150" i="49" s="1"/>
  <c r="T150" i="49"/>
  <c r="S150" i="49"/>
  <c r="R150" i="49"/>
  <c r="M150" i="49"/>
  <c r="Z150" i="49" s="1"/>
  <c r="BF92" i="49"/>
  <c r="AR92" i="49"/>
  <c r="AQ92" i="49"/>
  <c r="AA92" i="49"/>
  <c r="V92" i="49"/>
  <c r="U92" i="49"/>
  <c r="AO92" i="49" s="1"/>
  <c r="T92" i="49"/>
  <c r="S92" i="49"/>
  <c r="R92" i="49"/>
  <c r="M92" i="49"/>
  <c r="Z92" i="49" s="1"/>
  <c r="BF60" i="49"/>
  <c r="AR60" i="49"/>
  <c r="AQ60" i="49"/>
  <c r="AA60" i="49"/>
  <c r="V60" i="49"/>
  <c r="U60" i="49"/>
  <c r="X60" i="49" s="1"/>
  <c r="T60" i="49"/>
  <c r="S60" i="49"/>
  <c r="R60" i="49"/>
  <c r="M60" i="49"/>
  <c r="Z60" i="49" s="1"/>
  <c r="BF411" i="49"/>
  <c r="AR411" i="49"/>
  <c r="AQ411" i="49"/>
  <c r="AA411" i="49"/>
  <c r="V411" i="49"/>
  <c r="U411" i="49"/>
  <c r="X411" i="49" s="1"/>
  <c r="T411" i="49"/>
  <c r="S411" i="49"/>
  <c r="R411" i="49"/>
  <c r="M411" i="49"/>
  <c r="Z411" i="49" s="1"/>
  <c r="BF274" i="49"/>
  <c r="AR274" i="49"/>
  <c r="AQ274" i="49"/>
  <c r="AA274" i="49"/>
  <c r="V274" i="49"/>
  <c r="U274" i="49"/>
  <c r="X274" i="49" s="1"/>
  <c r="T274" i="49"/>
  <c r="S274" i="49"/>
  <c r="R274" i="49"/>
  <c r="M274" i="49"/>
  <c r="Z274" i="49" s="1"/>
  <c r="BF56" i="49"/>
  <c r="AR56" i="49"/>
  <c r="AQ56" i="49"/>
  <c r="AA56" i="49"/>
  <c r="Z56" i="49"/>
  <c r="X56" i="49"/>
  <c r="V56" i="49"/>
  <c r="U56" i="49"/>
  <c r="AO56" i="49" s="1"/>
  <c r="T56" i="49"/>
  <c r="S56" i="49"/>
  <c r="R56" i="49"/>
  <c r="M56" i="49"/>
  <c r="J56" i="49" s="1"/>
  <c r="BF489" i="49"/>
  <c r="AR489" i="49"/>
  <c r="AQ489" i="49"/>
  <c r="AA489" i="49"/>
  <c r="V489" i="49"/>
  <c r="U489" i="49"/>
  <c r="AP489" i="49" s="1"/>
  <c r="T489" i="49"/>
  <c r="S489" i="49"/>
  <c r="R489" i="49"/>
  <c r="M489" i="49"/>
  <c r="Z489" i="49" s="1"/>
  <c r="BF540" i="49"/>
  <c r="AR540" i="49"/>
  <c r="AQ540" i="49"/>
  <c r="AA540" i="49"/>
  <c r="V540" i="49"/>
  <c r="U540" i="49"/>
  <c r="X540" i="49" s="1"/>
  <c r="T540" i="49"/>
  <c r="S540" i="49"/>
  <c r="R540" i="49"/>
  <c r="M540" i="49"/>
  <c r="Z540" i="49" s="1"/>
  <c r="BF133" i="49"/>
  <c r="AR133" i="49"/>
  <c r="AQ133" i="49"/>
  <c r="AA133" i="49"/>
  <c r="V133" i="49"/>
  <c r="U133" i="49"/>
  <c r="AO133" i="49" s="1"/>
  <c r="T133" i="49"/>
  <c r="S133" i="49"/>
  <c r="R133" i="49"/>
  <c r="M133" i="49"/>
  <c r="Z133" i="49" s="1"/>
  <c r="BF347" i="49"/>
  <c r="AR347" i="49"/>
  <c r="AQ347" i="49"/>
  <c r="AA347" i="49"/>
  <c r="V347" i="49"/>
  <c r="U347" i="49"/>
  <c r="X347" i="49" s="1"/>
  <c r="T347" i="49"/>
  <c r="S347" i="49"/>
  <c r="R347" i="49"/>
  <c r="M347" i="49"/>
  <c r="Z347" i="49" s="1"/>
  <c r="J347" i="49"/>
  <c r="BF408" i="49"/>
  <c r="AS408" i="49"/>
  <c r="AT408" i="49" s="1"/>
  <c r="AU408" i="49" s="1"/>
  <c r="AV408" i="49" s="1"/>
  <c r="AR408" i="49"/>
  <c r="AQ408" i="49"/>
  <c r="AA408" i="49"/>
  <c r="V408" i="49"/>
  <c r="U408" i="49"/>
  <c r="X408" i="49" s="1"/>
  <c r="T408" i="49"/>
  <c r="S408" i="49"/>
  <c r="R408" i="49"/>
  <c r="M408" i="49"/>
  <c r="Z408" i="49" s="1"/>
  <c r="BF370" i="49"/>
  <c r="AR370" i="49"/>
  <c r="AQ370" i="49"/>
  <c r="AA370" i="49"/>
  <c r="V370" i="49"/>
  <c r="U370" i="49"/>
  <c r="X370" i="49" s="1"/>
  <c r="T370" i="49"/>
  <c r="S370" i="49"/>
  <c r="R370" i="49"/>
  <c r="M370" i="49"/>
  <c r="Z370" i="49" s="1"/>
  <c r="BF15" i="49"/>
  <c r="AR15" i="49"/>
  <c r="AS15" i="49" s="1"/>
  <c r="AT15" i="49" s="1"/>
  <c r="AU15" i="49" s="1"/>
  <c r="AV15" i="49" s="1"/>
  <c r="AQ15" i="49"/>
  <c r="AA15" i="49"/>
  <c r="X15" i="49"/>
  <c r="V15" i="49"/>
  <c r="U15" i="49"/>
  <c r="T15" i="49"/>
  <c r="S15" i="49"/>
  <c r="R15" i="49"/>
  <c r="M15" i="49"/>
  <c r="Z15" i="49" s="1"/>
  <c r="BF502" i="49"/>
  <c r="AR502" i="49"/>
  <c r="AQ502" i="49"/>
  <c r="AA502" i="49"/>
  <c r="V502" i="49"/>
  <c r="U502" i="49"/>
  <c r="AO502" i="49" s="1"/>
  <c r="T502" i="49"/>
  <c r="S502" i="49"/>
  <c r="R502" i="49"/>
  <c r="M502" i="49"/>
  <c r="Z502" i="49" s="1"/>
  <c r="BF365" i="49"/>
  <c r="AR365" i="49"/>
  <c r="AQ365" i="49"/>
  <c r="AA365" i="49"/>
  <c r="V365" i="49"/>
  <c r="U365" i="49"/>
  <c r="AO365" i="49" s="1"/>
  <c r="T365" i="49"/>
  <c r="S365" i="49"/>
  <c r="R365" i="49"/>
  <c r="M365" i="49"/>
  <c r="Z365" i="49" s="1"/>
  <c r="BF352" i="49"/>
  <c r="AR352" i="49"/>
  <c r="AQ352" i="49"/>
  <c r="AA352" i="49"/>
  <c r="V352" i="49"/>
  <c r="U352" i="49"/>
  <c r="AO352" i="49" s="1"/>
  <c r="T352" i="49"/>
  <c r="S352" i="49"/>
  <c r="R352" i="49"/>
  <c r="M352" i="49"/>
  <c r="Z352" i="49" s="1"/>
  <c r="BF516" i="49"/>
  <c r="AR516" i="49"/>
  <c r="AQ516" i="49"/>
  <c r="AA516" i="49"/>
  <c r="V516" i="49"/>
  <c r="U516" i="49"/>
  <c r="X516" i="49" s="1"/>
  <c r="T516" i="49"/>
  <c r="S516" i="49"/>
  <c r="R516" i="49"/>
  <c r="M516" i="49"/>
  <c r="Z516" i="49" s="1"/>
  <c r="BF503" i="49"/>
  <c r="AR503" i="49"/>
  <c r="AQ503" i="49"/>
  <c r="AA503" i="49"/>
  <c r="X503" i="49"/>
  <c r="V503" i="49"/>
  <c r="U503" i="49"/>
  <c r="T503" i="49"/>
  <c r="S503" i="49"/>
  <c r="R503" i="49"/>
  <c r="M503" i="49"/>
  <c r="Z503" i="49" s="1"/>
  <c r="BF499" i="49"/>
  <c r="AR499" i="49"/>
  <c r="AQ499" i="49"/>
  <c r="AA499" i="49"/>
  <c r="X499" i="49"/>
  <c r="V499" i="49"/>
  <c r="U499" i="49"/>
  <c r="T499" i="49"/>
  <c r="S499" i="49"/>
  <c r="R499" i="49"/>
  <c r="M499" i="49"/>
  <c r="Z499" i="49" s="1"/>
  <c r="BF99" i="49"/>
  <c r="AR99" i="49"/>
  <c r="AQ99" i="49"/>
  <c r="AA99" i="49"/>
  <c r="V99" i="49"/>
  <c r="U99" i="49"/>
  <c r="AP99" i="49" s="1"/>
  <c r="T99" i="49"/>
  <c r="S99" i="49"/>
  <c r="R99" i="49"/>
  <c r="M99" i="49"/>
  <c r="Z99" i="49" s="1"/>
  <c r="BF325" i="49"/>
  <c r="AR325" i="49"/>
  <c r="AQ325" i="49"/>
  <c r="AA325" i="49"/>
  <c r="V325" i="49"/>
  <c r="U325" i="49"/>
  <c r="X325" i="49" s="1"/>
  <c r="T325" i="49"/>
  <c r="S325" i="49"/>
  <c r="R325" i="49"/>
  <c r="M325" i="49"/>
  <c r="Z325" i="49" s="1"/>
  <c r="BF471" i="49"/>
  <c r="AR471" i="49"/>
  <c r="AQ471" i="49"/>
  <c r="AA471" i="49"/>
  <c r="V471" i="49"/>
  <c r="U471" i="49"/>
  <c r="X471" i="49" s="1"/>
  <c r="T471" i="49"/>
  <c r="S471" i="49"/>
  <c r="R471" i="49"/>
  <c r="M471" i="49"/>
  <c r="Z471" i="49" s="1"/>
  <c r="BF318" i="49"/>
  <c r="AR318" i="49"/>
  <c r="AQ318" i="49"/>
  <c r="AA318" i="49"/>
  <c r="V318" i="49"/>
  <c r="U318" i="49"/>
  <c r="X318" i="49" s="1"/>
  <c r="T318" i="49"/>
  <c r="S318" i="49"/>
  <c r="R318" i="49"/>
  <c r="M318" i="49"/>
  <c r="Z318" i="49" s="1"/>
  <c r="BF28" i="49"/>
  <c r="AR28" i="49"/>
  <c r="AQ28" i="49"/>
  <c r="AA28" i="49"/>
  <c r="V28" i="49"/>
  <c r="U28" i="49"/>
  <c r="X28" i="49" s="1"/>
  <c r="T28" i="49"/>
  <c r="S28" i="49"/>
  <c r="R28" i="49"/>
  <c r="M28" i="49"/>
  <c r="Z28" i="49" s="1"/>
  <c r="BF445" i="49"/>
  <c r="AR445" i="49"/>
  <c r="AQ445" i="49"/>
  <c r="AA445" i="49"/>
  <c r="V445" i="49"/>
  <c r="U445" i="49"/>
  <c r="AO445" i="49" s="1"/>
  <c r="T445" i="49"/>
  <c r="S445" i="49"/>
  <c r="R445" i="49"/>
  <c r="M445" i="49"/>
  <c r="Z445" i="49" s="1"/>
  <c r="BF193" i="49"/>
  <c r="AR193" i="49"/>
  <c r="AQ193" i="49"/>
  <c r="AA193" i="49"/>
  <c r="V193" i="49"/>
  <c r="U193" i="49"/>
  <c r="AO193" i="49" s="1"/>
  <c r="T193" i="49"/>
  <c r="S193" i="49"/>
  <c r="R193" i="49"/>
  <c r="M193" i="49"/>
  <c r="Z193" i="49" s="1"/>
  <c r="J193" i="49"/>
  <c r="BF269" i="49"/>
  <c r="AR269" i="49"/>
  <c r="AQ269" i="49"/>
  <c r="AA269" i="49"/>
  <c r="V269" i="49"/>
  <c r="U269" i="49"/>
  <c r="AO269" i="49" s="1"/>
  <c r="T269" i="49"/>
  <c r="S269" i="49"/>
  <c r="R269" i="49"/>
  <c r="M269" i="49"/>
  <c r="Z269" i="49" s="1"/>
  <c r="J269" i="49"/>
  <c r="BF456" i="49"/>
  <c r="AR456" i="49"/>
  <c r="AQ456" i="49"/>
  <c r="AA456" i="49"/>
  <c r="V456" i="49"/>
  <c r="U456" i="49"/>
  <c r="X456" i="49" s="1"/>
  <c r="T456" i="49"/>
  <c r="S456" i="49"/>
  <c r="R456" i="49"/>
  <c r="M456" i="49"/>
  <c r="Z456" i="49" s="1"/>
  <c r="J456" i="49"/>
  <c r="AP456" i="49" s="1"/>
  <c r="BF307" i="49"/>
  <c r="AR307" i="49"/>
  <c r="AQ307" i="49"/>
  <c r="AA307" i="49"/>
  <c r="V307" i="49"/>
  <c r="U307" i="49"/>
  <c r="X307" i="49" s="1"/>
  <c r="T307" i="49"/>
  <c r="S307" i="49"/>
  <c r="R307" i="49"/>
  <c r="M307" i="49"/>
  <c r="Z307" i="49" s="1"/>
  <c r="BF241" i="49"/>
  <c r="AR241" i="49"/>
  <c r="AQ241" i="49"/>
  <c r="AA241" i="49"/>
  <c r="V241" i="49"/>
  <c r="U241" i="49"/>
  <c r="AO241" i="49" s="1"/>
  <c r="T241" i="49"/>
  <c r="S241" i="49"/>
  <c r="R241" i="49"/>
  <c r="M241" i="49"/>
  <c r="Z241" i="49" s="1"/>
  <c r="BF420" i="49"/>
  <c r="AR420" i="49"/>
  <c r="AQ420" i="49"/>
  <c r="AA420" i="49"/>
  <c r="V420" i="49"/>
  <c r="U420" i="49"/>
  <c r="AP420" i="49" s="1"/>
  <c r="T420" i="49"/>
  <c r="S420" i="49"/>
  <c r="R420" i="49"/>
  <c r="M420" i="49"/>
  <c r="Z420" i="49" s="1"/>
  <c r="BF416" i="49"/>
  <c r="AR416" i="49"/>
  <c r="AQ416" i="49"/>
  <c r="AA416" i="49"/>
  <c r="V416" i="49"/>
  <c r="U416" i="49"/>
  <c r="AO416" i="49" s="1"/>
  <c r="T416" i="49"/>
  <c r="S416" i="49"/>
  <c r="R416" i="49"/>
  <c r="M416" i="49"/>
  <c r="Z416" i="49" s="1"/>
  <c r="BF179" i="49"/>
  <c r="AR179" i="49"/>
  <c r="AQ179" i="49"/>
  <c r="AA179" i="49"/>
  <c r="V179" i="49"/>
  <c r="U179" i="49"/>
  <c r="AO179" i="49" s="1"/>
  <c r="T179" i="49"/>
  <c r="S179" i="49"/>
  <c r="R179" i="49"/>
  <c r="M179" i="49"/>
  <c r="Z179" i="49" s="1"/>
  <c r="BF130" i="49"/>
  <c r="AR130" i="49"/>
  <c r="AQ130" i="49"/>
  <c r="AA130" i="49"/>
  <c r="V130" i="49"/>
  <c r="U130" i="49"/>
  <c r="AO130" i="49" s="1"/>
  <c r="T130" i="49"/>
  <c r="S130" i="49"/>
  <c r="R130" i="49"/>
  <c r="M130" i="49"/>
  <c r="Z130" i="49" s="1"/>
  <c r="BF298" i="49"/>
  <c r="AR298" i="49"/>
  <c r="AQ298" i="49"/>
  <c r="AA298" i="49"/>
  <c r="Z298" i="49"/>
  <c r="V298" i="49"/>
  <c r="U298" i="49"/>
  <c r="AO298" i="49" s="1"/>
  <c r="T298" i="49"/>
  <c r="S298" i="49"/>
  <c r="R298" i="49"/>
  <c r="M298" i="49"/>
  <c r="J298" i="49" s="1"/>
  <c r="AP298" i="49" s="1"/>
  <c r="BF219" i="49"/>
  <c r="AR219" i="49"/>
  <c r="AQ219" i="49"/>
  <c r="AA219" i="49"/>
  <c r="Z219" i="49"/>
  <c r="V219" i="49"/>
  <c r="U219" i="49"/>
  <c r="AO219" i="49" s="1"/>
  <c r="T219" i="49"/>
  <c r="S219" i="49"/>
  <c r="R219" i="49"/>
  <c r="M219" i="49"/>
  <c r="J219" i="49" s="1"/>
  <c r="AP219" i="49" s="1"/>
  <c r="BF47" i="49"/>
  <c r="AR47" i="49"/>
  <c r="AQ47" i="49"/>
  <c r="AA47" i="49"/>
  <c r="V47" i="49"/>
  <c r="U47" i="49"/>
  <c r="AP47" i="49" s="1"/>
  <c r="T47" i="49"/>
  <c r="S47" i="49"/>
  <c r="R47" i="49"/>
  <c r="M47" i="49"/>
  <c r="Z47" i="49" s="1"/>
  <c r="BF263" i="49"/>
  <c r="AR263" i="49"/>
  <c r="AQ263" i="49"/>
  <c r="AA263" i="49"/>
  <c r="V263" i="49"/>
  <c r="U263" i="49"/>
  <c r="X263" i="49" s="1"/>
  <c r="T263" i="49"/>
  <c r="S263" i="49"/>
  <c r="R263" i="49"/>
  <c r="M263" i="49"/>
  <c r="Z263" i="49" s="1"/>
  <c r="BF139" i="49"/>
  <c r="AR139" i="49"/>
  <c r="AQ139" i="49"/>
  <c r="AA139" i="49"/>
  <c r="V139" i="49"/>
  <c r="U139" i="49"/>
  <c r="AO139" i="49" s="1"/>
  <c r="T139" i="49"/>
  <c r="S139" i="49"/>
  <c r="R139" i="49"/>
  <c r="M139" i="49"/>
  <c r="Z139" i="49" s="1"/>
  <c r="BF395" i="49"/>
  <c r="AR395" i="49"/>
  <c r="AQ395" i="49"/>
  <c r="AA395" i="49"/>
  <c r="V395" i="49"/>
  <c r="U395" i="49"/>
  <c r="X395" i="49" s="1"/>
  <c r="T395" i="49"/>
  <c r="S395" i="49"/>
  <c r="R395" i="49"/>
  <c r="M395" i="49"/>
  <c r="Z395" i="49" s="1"/>
  <c r="BF253" i="49"/>
  <c r="AR253" i="49"/>
  <c r="AQ253" i="49"/>
  <c r="AA253" i="49"/>
  <c r="V253" i="49"/>
  <c r="U253" i="49"/>
  <c r="AP253" i="49" s="1"/>
  <c r="T253" i="49"/>
  <c r="S253" i="49"/>
  <c r="R253" i="49"/>
  <c r="M253" i="49"/>
  <c r="Z253" i="49" s="1"/>
  <c r="J253" i="49"/>
  <c r="BF127" i="49"/>
  <c r="AR127" i="49"/>
  <c r="AQ127" i="49"/>
  <c r="AA127" i="49"/>
  <c r="V127" i="49"/>
  <c r="U127" i="49"/>
  <c r="AO127" i="49" s="1"/>
  <c r="T127" i="49"/>
  <c r="S127" i="49"/>
  <c r="R127" i="49"/>
  <c r="M127" i="49"/>
  <c r="Z127" i="49" s="1"/>
  <c r="BF488" i="49"/>
  <c r="AR488" i="49"/>
  <c r="AQ488" i="49"/>
  <c r="AA488" i="49"/>
  <c r="Z488" i="49"/>
  <c r="V488" i="49"/>
  <c r="W488" i="49" s="1"/>
  <c r="U488" i="49"/>
  <c r="AP488" i="49" s="1"/>
  <c r="T488" i="49"/>
  <c r="S488" i="49"/>
  <c r="R488" i="49"/>
  <c r="M488" i="49"/>
  <c r="J488" i="49"/>
  <c r="BF80" i="49"/>
  <c r="AR80" i="49"/>
  <c r="AQ80" i="49"/>
  <c r="AA80" i="49"/>
  <c r="V80" i="49"/>
  <c r="U80" i="49"/>
  <c r="AO80" i="49" s="1"/>
  <c r="T80" i="49"/>
  <c r="S80" i="49"/>
  <c r="R80" i="49"/>
  <c r="M80" i="49"/>
  <c r="Z80" i="49" s="1"/>
  <c r="BF93" i="49"/>
  <c r="AR93" i="49"/>
  <c r="AQ93" i="49"/>
  <c r="AA93" i="49"/>
  <c r="V93" i="49"/>
  <c r="U93" i="49"/>
  <c r="AO93" i="49" s="1"/>
  <c r="T93" i="49"/>
  <c r="S93" i="49"/>
  <c r="R93" i="49"/>
  <c r="M93" i="49"/>
  <c r="Z93" i="49" s="1"/>
  <c r="BF32" i="49"/>
  <c r="AR32" i="49"/>
  <c r="AQ32" i="49"/>
  <c r="AA32" i="49"/>
  <c r="V32" i="49"/>
  <c r="U32" i="49"/>
  <c r="AO32" i="49" s="1"/>
  <c r="T32" i="49"/>
  <c r="S32" i="49"/>
  <c r="R32" i="49"/>
  <c r="M32" i="49"/>
  <c r="Z32" i="49" s="1"/>
  <c r="BF160" i="49"/>
  <c r="AR160" i="49"/>
  <c r="AQ160" i="49"/>
  <c r="AA160" i="49"/>
  <c r="V160" i="49"/>
  <c r="U160" i="49"/>
  <c r="AO160" i="49" s="1"/>
  <c r="T160" i="49"/>
  <c r="S160" i="49"/>
  <c r="R160" i="49"/>
  <c r="M160" i="49"/>
  <c r="Z160" i="49" s="1"/>
  <c r="BF419" i="49"/>
  <c r="AR419" i="49"/>
  <c r="AQ419" i="49"/>
  <c r="AA419" i="49"/>
  <c r="V419" i="49"/>
  <c r="U419" i="49"/>
  <c r="AO419" i="49" s="1"/>
  <c r="T419" i="49"/>
  <c r="S419" i="49"/>
  <c r="R419" i="49"/>
  <c r="M419" i="49"/>
  <c r="Z419" i="49" s="1"/>
  <c r="BF46" i="49"/>
  <c r="AR46" i="49"/>
  <c r="AQ46" i="49"/>
  <c r="AA46" i="49"/>
  <c r="X46" i="49"/>
  <c r="V46" i="49"/>
  <c r="U46" i="49"/>
  <c r="T46" i="49"/>
  <c r="S46" i="49"/>
  <c r="R46" i="49"/>
  <c r="M46" i="49"/>
  <c r="Z46" i="49" s="1"/>
  <c r="BF472" i="49"/>
  <c r="AR472" i="49"/>
  <c r="AQ472" i="49"/>
  <c r="AA472" i="49"/>
  <c r="V472" i="49"/>
  <c r="U472" i="49"/>
  <c r="AO472" i="49" s="1"/>
  <c r="T472" i="49"/>
  <c r="S472" i="49"/>
  <c r="R472" i="49"/>
  <c r="M472" i="49"/>
  <c r="Z472" i="49" s="1"/>
  <c r="BF510" i="49"/>
  <c r="AR510" i="49"/>
  <c r="AQ510" i="49"/>
  <c r="AA510" i="49"/>
  <c r="Z510" i="49"/>
  <c r="V510" i="49"/>
  <c r="U510" i="49"/>
  <c r="T510" i="49"/>
  <c r="S510" i="49"/>
  <c r="R510" i="49"/>
  <c r="M510" i="49"/>
  <c r="J510" i="49" s="1"/>
  <c r="AP510" i="49" s="1"/>
  <c r="BF382" i="49"/>
  <c r="AR382" i="49"/>
  <c r="AQ382" i="49"/>
  <c r="AA382" i="49"/>
  <c r="V382" i="49"/>
  <c r="U382" i="49"/>
  <c r="X382" i="49" s="1"/>
  <c r="T382" i="49"/>
  <c r="S382" i="49"/>
  <c r="R382" i="49"/>
  <c r="M382" i="49"/>
  <c r="Z382" i="49" s="1"/>
  <c r="BF257" i="49"/>
  <c r="AR257" i="49"/>
  <c r="AQ257" i="49"/>
  <c r="AA257" i="49"/>
  <c r="V257" i="49"/>
  <c r="U257" i="49"/>
  <c r="X257" i="49" s="1"/>
  <c r="T257" i="49"/>
  <c r="S257" i="49"/>
  <c r="R257" i="49"/>
  <c r="M257" i="49"/>
  <c r="Z257" i="49" s="1"/>
  <c r="BF13" i="49"/>
  <c r="AR13" i="49"/>
  <c r="AQ13" i="49"/>
  <c r="AA13" i="49"/>
  <c r="V13" i="49"/>
  <c r="U13" i="49"/>
  <c r="AO13" i="49" s="1"/>
  <c r="T13" i="49"/>
  <c r="S13" i="49"/>
  <c r="R13" i="49"/>
  <c r="M13" i="49"/>
  <c r="Z13" i="49" s="1"/>
  <c r="BF192" i="49"/>
  <c r="AR192" i="49"/>
  <c r="AQ192" i="49"/>
  <c r="AA192" i="49"/>
  <c r="V192" i="49"/>
  <c r="U192" i="49"/>
  <c r="AO192" i="49" s="1"/>
  <c r="T192" i="49"/>
  <c r="S192" i="49"/>
  <c r="R192" i="49"/>
  <c r="M192" i="49"/>
  <c r="Z192" i="49" s="1"/>
  <c r="BF18" i="49"/>
  <c r="AR18" i="49"/>
  <c r="AQ18" i="49"/>
  <c r="AA18" i="49"/>
  <c r="V18" i="49"/>
  <c r="U18" i="49"/>
  <c r="AO18" i="49" s="1"/>
  <c r="T18" i="49"/>
  <c r="S18" i="49"/>
  <c r="R18" i="49"/>
  <c r="M18" i="49"/>
  <c r="Z18" i="49" s="1"/>
  <c r="BF107" i="49"/>
  <c r="AR107" i="49"/>
  <c r="AQ107" i="49"/>
  <c r="AA107" i="49"/>
  <c r="V107" i="49"/>
  <c r="U107" i="49"/>
  <c r="AO107" i="49" s="1"/>
  <c r="T107" i="49"/>
  <c r="S107" i="49"/>
  <c r="R107" i="49"/>
  <c r="M107" i="49"/>
  <c r="Z107" i="49" s="1"/>
  <c r="BF210" i="49"/>
  <c r="AR210" i="49"/>
  <c r="AQ210" i="49"/>
  <c r="AA210" i="49"/>
  <c r="V210" i="49"/>
  <c r="U210" i="49"/>
  <c r="AO210" i="49" s="1"/>
  <c r="T210" i="49"/>
  <c r="S210" i="49"/>
  <c r="R210" i="49"/>
  <c r="M210" i="49"/>
  <c r="Z210" i="49" s="1"/>
  <c r="BF350" i="49"/>
  <c r="AR350" i="49"/>
  <c r="AQ350" i="49"/>
  <c r="AA350" i="49"/>
  <c r="V350" i="49"/>
  <c r="U350" i="49"/>
  <c r="X350" i="49" s="1"/>
  <c r="T350" i="49"/>
  <c r="S350" i="49"/>
  <c r="R350" i="49"/>
  <c r="M350" i="49"/>
  <c r="Z350" i="49" s="1"/>
  <c r="BF541" i="49"/>
  <c r="AR541" i="49"/>
  <c r="AQ541" i="49"/>
  <c r="AA541" i="49"/>
  <c r="V541" i="49"/>
  <c r="U541" i="49"/>
  <c r="AO541" i="49" s="1"/>
  <c r="T541" i="49"/>
  <c r="S541" i="49"/>
  <c r="R541" i="49"/>
  <c r="M541" i="49"/>
  <c r="Z541" i="49" s="1"/>
  <c r="BF480" i="49"/>
  <c r="AR480" i="49"/>
  <c r="AQ480" i="49"/>
  <c r="AA480" i="49"/>
  <c r="V480" i="49"/>
  <c r="U480" i="49"/>
  <c r="AO480" i="49" s="1"/>
  <c r="T480" i="49"/>
  <c r="S480" i="49"/>
  <c r="R480" i="49"/>
  <c r="M480" i="49"/>
  <c r="Z480" i="49" s="1"/>
  <c r="J480" i="49"/>
  <c r="BF212" i="49"/>
  <c r="AR212" i="49"/>
  <c r="AQ212" i="49"/>
  <c r="AP212" i="49"/>
  <c r="AA212" i="49"/>
  <c r="V212" i="49"/>
  <c r="U212" i="49"/>
  <c r="T212" i="49"/>
  <c r="S212" i="49"/>
  <c r="R212" i="49"/>
  <c r="M212" i="49"/>
  <c r="Z212" i="49" s="1"/>
  <c r="BF221" i="49"/>
  <c r="AR221" i="49"/>
  <c r="AS221" i="49" s="1"/>
  <c r="AT221" i="49" s="1"/>
  <c r="AU221" i="49" s="1"/>
  <c r="AV221" i="49" s="1"/>
  <c r="AQ221" i="49"/>
  <c r="AA221" i="49"/>
  <c r="V221" i="49"/>
  <c r="W221" i="49" s="1"/>
  <c r="U221" i="49"/>
  <c r="X221" i="49" s="1"/>
  <c r="T221" i="49"/>
  <c r="S221" i="49"/>
  <c r="R221" i="49"/>
  <c r="M221" i="49"/>
  <c r="Z221" i="49" s="1"/>
  <c r="BF199" i="49"/>
  <c r="AR199" i="49"/>
  <c r="AS199" i="49" s="1"/>
  <c r="AT199" i="49" s="1"/>
  <c r="AU199" i="49" s="1"/>
  <c r="AV199" i="49" s="1"/>
  <c r="AQ199" i="49"/>
  <c r="AA199" i="49"/>
  <c r="V199" i="49"/>
  <c r="U199" i="49"/>
  <c r="T199" i="49"/>
  <c r="S199" i="49"/>
  <c r="R199" i="49"/>
  <c r="M199" i="49"/>
  <c r="J199" i="49" s="1"/>
  <c r="BF62" i="49"/>
  <c r="AR62" i="49"/>
  <c r="AS62" i="49" s="1"/>
  <c r="AT62" i="49" s="1"/>
  <c r="AU62" i="49" s="1"/>
  <c r="AV62" i="49" s="1"/>
  <c r="AQ62" i="49"/>
  <c r="AA62" i="49"/>
  <c r="Z62" i="49"/>
  <c r="V62" i="49"/>
  <c r="U62" i="49"/>
  <c r="AP62" i="49" s="1"/>
  <c r="T62" i="49"/>
  <c r="S62" i="49"/>
  <c r="R62" i="49"/>
  <c r="M62" i="49"/>
  <c r="J62" i="49" s="1"/>
  <c r="BF75" i="49"/>
  <c r="AR75" i="49"/>
  <c r="AS75" i="49" s="1"/>
  <c r="AT75" i="49" s="1"/>
  <c r="AU75" i="49" s="1"/>
  <c r="AV75" i="49" s="1"/>
  <c r="AQ75" i="49"/>
  <c r="AA75" i="49"/>
  <c r="V75" i="49"/>
  <c r="U75" i="49"/>
  <c r="T75" i="49"/>
  <c r="S75" i="49"/>
  <c r="R75" i="49"/>
  <c r="M75" i="49"/>
  <c r="J75" i="49" s="1"/>
  <c r="BF173" i="49"/>
  <c r="AS173" i="49"/>
  <c r="AT173" i="49" s="1"/>
  <c r="AU173" i="49" s="1"/>
  <c r="AV173" i="49" s="1"/>
  <c r="AR173" i="49"/>
  <c r="AQ173" i="49"/>
  <c r="AA173" i="49"/>
  <c r="V173" i="49"/>
  <c r="U173" i="49"/>
  <c r="T173" i="49"/>
  <c r="S173" i="49"/>
  <c r="R173" i="49"/>
  <c r="M173" i="49"/>
  <c r="Z173" i="49" s="1"/>
  <c r="BF434" i="49"/>
  <c r="AR434" i="49"/>
  <c r="AS434" i="49" s="1"/>
  <c r="AT434" i="49" s="1"/>
  <c r="AU434" i="49" s="1"/>
  <c r="AV434" i="49" s="1"/>
  <c r="AQ434" i="49"/>
  <c r="AA434" i="49"/>
  <c r="V434" i="49"/>
  <c r="U434" i="49"/>
  <c r="T434" i="49"/>
  <c r="S434" i="49"/>
  <c r="R434" i="49"/>
  <c r="M434" i="49"/>
  <c r="J434" i="49" s="1"/>
  <c r="BF175" i="49"/>
  <c r="AR175" i="49"/>
  <c r="AS175" i="49" s="1"/>
  <c r="AT175" i="49" s="1"/>
  <c r="AU175" i="49" s="1"/>
  <c r="AV175" i="49" s="1"/>
  <c r="AQ175" i="49"/>
  <c r="AA175" i="49"/>
  <c r="V175" i="49"/>
  <c r="U175" i="49"/>
  <c r="T175" i="49"/>
  <c r="S175" i="49"/>
  <c r="R175" i="49"/>
  <c r="M175" i="49"/>
  <c r="Z175" i="49" s="1"/>
  <c r="BF495" i="49"/>
  <c r="AR495" i="49"/>
  <c r="AS495" i="49" s="1"/>
  <c r="AT495" i="49" s="1"/>
  <c r="AU495" i="49" s="1"/>
  <c r="AV495" i="49" s="1"/>
  <c r="AQ495" i="49"/>
  <c r="AA495" i="49"/>
  <c r="V495" i="49"/>
  <c r="U495" i="49"/>
  <c r="T495" i="49"/>
  <c r="S495" i="49"/>
  <c r="R495" i="49"/>
  <c r="M495" i="49"/>
  <c r="J495" i="49" s="1"/>
  <c r="BF272" i="49"/>
  <c r="AR272" i="49"/>
  <c r="AS272" i="49" s="1"/>
  <c r="AT272" i="49" s="1"/>
  <c r="AU272" i="49" s="1"/>
  <c r="AV272" i="49" s="1"/>
  <c r="AQ272" i="49"/>
  <c r="AA272" i="49"/>
  <c r="V272" i="49"/>
  <c r="U272" i="49"/>
  <c r="AP272" i="49" s="1"/>
  <c r="T272" i="49"/>
  <c r="S272" i="49"/>
  <c r="R272" i="49"/>
  <c r="M272" i="49"/>
  <c r="Z272" i="49" s="1"/>
  <c r="BF100" i="49"/>
  <c r="AR100" i="49"/>
  <c r="AQ100" i="49"/>
  <c r="AA100" i="49"/>
  <c r="V100" i="49"/>
  <c r="U100" i="49"/>
  <c r="T100" i="49"/>
  <c r="S100" i="49"/>
  <c r="R100" i="49"/>
  <c r="M100" i="49"/>
  <c r="J100" i="49" s="1"/>
  <c r="BF271" i="49"/>
  <c r="AR271" i="49"/>
  <c r="AS271" i="49" s="1"/>
  <c r="AQ271" i="49"/>
  <c r="AA271" i="49"/>
  <c r="V271" i="49"/>
  <c r="U271" i="49"/>
  <c r="T271" i="49"/>
  <c r="S271" i="49"/>
  <c r="R271" i="49"/>
  <c r="M271" i="49"/>
  <c r="Z271" i="49" s="1"/>
  <c r="BF24" i="49"/>
  <c r="AR24" i="49"/>
  <c r="AQ24" i="49"/>
  <c r="AA24" i="49"/>
  <c r="V24" i="49"/>
  <c r="U24" i="49"/>
  <c r="T24" i="49"/>
  <c r="S24" i="49"/>
  <c r="R24" i="49"/>
  <c r="M24" i="49"/>
  <c r="J24" i="49" s="1"/>
  <c r="BF50" i="49"/>
  <c r="AS50" i="49"/>
  <c r="AT50" i="49" s="1"/>
  <c r="AU50" i="49" s="1"/>
  <c r="AV50" i="49" s="1"/>
  <c r="AR50" i="49"/>
  <c r="AQ50" i="49"/>
  <c r="AA50" i="49"/>
  <c r="Z50" i="49"/>
  <c r="V50" i="49"/>
  <c r="U50" i="49"/>
  <c r="T50" i="49"/>
  <c r="S50" i="49"/>
  <c r="R50" i="49"/>
  <c r="M50" i="49"/>
  <c r="J50" i="49" s="1"/>
  <c r="AP50" i="49" s="1"/>
  <c r="BF198" i="49"/>
  <c r="AR198" i="49"/>
  <c r="AQ198" i="49"/>
  <c r="AA198" i="49"/>
  <c r="V198" i="49"/>
  <c r="U198" i="49"/>
  <c r="T198" i="49"/>
  <c r="S198" i="49"/>
  <c r="R198" i="49"/>
  <c r="M198" i="49"/>
  <c r="J198" i="49" s="1"/>
  <c r="BF134" i="49"/>
  <c r="AR134" i="49"/>
  <c r="AS134" i="49" s="1"/>
  <c r="AQ134" i="49"/>
  <c r="AA134" i="49"/>
  <c r="Z134" i="49"/>
  <c r="V134" i="49"/>
  <c r="U134" i="49"/>
  <c r="T134" i="49"/>
  <c r="S134" i="49"/>
  <c r="R134" i="49"/>
  <c r="M134" i="49"/>
  <c r="J134" i="49" s="1"/>
  <c r="BF8" i="49"/>
  <c r="AR8" i="49"/>
  <c r="AQ8" i="49"/>
  <c r="AA8" i="49"/>
  <c r="V8" i="49"/>
  <c r="U8" i="49"/>
  <c r="AP8" i="49" s="1"/>
  <c r="T8" i="49"/>
  <c r="S8" i="49"/>
  <c r="R8" i="49"/>
  <c r="M8" i="49"/>
  <c r="J8" i="49" s="1"/>
  <c r="BF16" i="49"/>
  <c r="AS16" i="49"/>
  <c r="AT16" i="49" s="1"/>
  <c r="AU16" i="49" s="1"/>
  <c r="AV16" i="49" s="1"/>
  <c r="AR16" i="49"/>
  <c r="AQ16" i="49"/>
  <c r="AA16" i="49"/>
  <c r="X16" i="49"/>
  <c r="V16" i="49"/>
  <c r="U16" i="49"/>
  <c r="AO16" i="49" s="1"/>
  <c r="T16" i="49"/>
  <c r="S16" i="49"/>
  <c r="R16" i="49"/>
  <c r="M16" i="49"/>
  <c r="Z16" i="49" s="1"/>
  <c r="BF183" i="49"/>
  <c r="AR183" i="49"/>
  <c r="AQ183" i="49"/>
  <c r="AA183" i="49"/>
  <c r="V183" i="49"/>
  <c r="U183" i="49"/>
  <c r="T183" i="49"/>
  <c r="S183" i="49"/>
  <c r="R183" i="49"/>
  <c r="M183" i="49"/>
  <c r="J183" i="49" s="1"/>
  <c r="BF200" i="49"/>
  <c r="AR200" i="49"/>
  <c r="AS200" i="49" s="1"/>
  <c r="AQ200" i="49"/>
  <c r="AA200" i="49"/>
  <c r="V200" i="49"/>
  <c r="U200" i="49"/>
  <c r="T200" i="49"/>
  <c r="S200" i="49"/>
  <c r="R200" i="49"/>
  <c r="M200" i="49"/>
  <c r="Z200" i="49" s="1"/>
  <c r="BF427" i="49"/>
  <c r="AR427" i="49"/>
  <c r="AQ427" i="49"/>
  <c r="AA427" i="49"/>
  <c r="V427" i="49"/>
  <c r="U427" i="49"/>
  <c r="T427" i="49"/>
  <c r="S427" i="49"/>
  <c r="R427" i="49"/>
  <c r="M427" i="49"/>
  <c r="J427" i="49" s="1"/>
  <c r="BF358" i="49"/>
  <c r="AR358" i="49"/>
  <c r="AS358" i="49" s="1"/>
  <c r="AT358" i="49" s="1"/>
  <c r="AU358" i="49" s="1"/>
  <c r="AV358" i="49" s="1"/>
  <c r="AQ358" i="49"/>
  <c r="AA358" i="49"/>
  <c r="V358" i="49"/>
  <c r="U358" i="49"/>
  <c r="T358" i="49"/>
  <c r="S358" i="49"/>
  <c r="R358" i="49"/>
  <c r="M358" i="49"/>
  <c r="Z358" i="49" s="1"/>
  <c r="BF287" i="49"/>
  <c r="AR287" i="49"/>
  <c r="AQ287" i="49"/>
  <c r="AA287" i="49"/>
  <c r="V287" i="49"/>
  <c r="U287" i="49"/>
  <c r="T287" i="49"/>
  <c r="S287" i="49"/>
  <c r="R287" i="49"/>
  <c r="M287" i="49"/>
  <c r="J287" i="49" s="1"/>
  <c r="BF322" i="49"/>
  <c r="AR322" i="49"/>
  <c r="AS322" i="49" s="1"/>
  <c r="AQ322" i="49"/>
  <c r="AA322" i="49"/>
  <c r="V322" i="49"/>
  <c r="U322" i="49"/>
  <c r="T322" i="49"/>
  <c r="S322" i="49"/>
  <c r="R322" i="49"/>
  <c r="M322" i="49"/>
  <c r="Z322" i="49" s="1"/>
  <c r="J322" i="49"/>
  <c r="AP322" i="49" s="1"/>
  <c r="BF51" i="49"/>
  <c r="AR51" i="49"/>
  <c r="AQ51" i="49"/>
  <c r="AA51" i="49"/>
  <c r="V51" i="49"/>
  <c r="U51" i="49"/>
  <c r="T51" i="49"/>
  <c r="S51" i="49"/>
  <c r="R51" i="49"/>
  <c r="M51" i="49"/>
  <c r="J51" i="49" s="1"/>
  <c r="BF490" i="49"/>
  <c r="AR490" i="49"/>
  <c r="AS490" i="49" s="1"/>
  <c r="AQ490" i="49"/>
  <c r="AA490" i="49"/>
  <c r="V490" i="49"/>
  <c r="U490" i="49"/>
  <c r="T490" i="49"/>
  <c r="S490" i="49"/>
  <c r="R490" i="49"/>
  <c r="M490" i="49"/>
  <c r="Z490" i="49" s="1"/>
  <c r="BF240" i="49"/>
  <c r="AR240" i="49"/>
  <c r="AQ240" i="49"/>
  <c r="AA240" i="49"/>
  <c r="V240" i="49"/>
  <c r="U240" i="49"/>
  <c r="T240" i="49"/>
  <c r="S240" i="49"/>
  <c r="R240" i="49"/>
  <c r="M240" i="49"/>
  <c r="J240" i="49" s="1"/>
  <c r="BF383" i="49"/>
  <c r="AS383" i="49"/>
  <c r="AT383" i="49" s="1"/>
  <c r="AU383" i="49" s="1"/>
  <c r="AV383" i="49" s="1"/>
  <c r="AR383" i="49"/>
  <c r="AQ383" i="49"/>
  <c r="AA383" i="49"/>
  <c r="Z383" i="49"/>
  <c r="V383" i="49"/>
  <c r="U383" i="49"/>
  <c r="T383" i="49"/>
  <c r="S383" i="49"/>
  <c r="R383" i="49"/>
  <c r="M383" i="49"/>
  <c r="J383" i="49" s="1"/>
  <c r="BF387" i="49"/>
  <c r="AR387" i="49"/>
  <c r="AQ387" i="49"/>
  <c r="AA387" i="49"/>
  <c r="Z387" i="49"/>
  <c r="V387" i="49"/>
  <c r="U387" i="49"/>
  <c r="T387" i="49"/>
  <c r="S387" i="49"/>
  <c r="R387" i="49"/>
  <c r="M387" i="49"/>
  <c r="J387" i="49" s="1"/>
  <c r="BF87" i="49"/>
  <c r="AR87" i="49"/>
  <c r="AS87" i="49" s="1"/>
  <c r="AQ87" i="49"/>
  <c r="AA87" i="49"/>
  <c r="V87" i="49"/>
  <c r="U87" i="49"/>
  <c r="T87" i="49"/>
  <c r="S87" i="49"/>
  <c r="R87" i="49"/>
  <c r="M87" i="49"/>
  <c r="Z87" i="49" s="1"/>
  <c r="J87" i="49"/>
  <c r="AP87" i="49" s="1"/>
  <c r="BF388" i="49"/>
  <c r="AR388" i="49"/>
  <c r="AQ388" i="49"/>
  <c r="AA388" i="49"/>
  <c r="V388" i="49"/>
  <c r="U388" i="49"/>
  <c r="T388" i="49"/>
  <c r="S388" i="49"/>
  <c r="R388" i="49"/>
  <c r="M388" i="49"/>
  <c r="J388" i="49" s="1"/>
  <c r="BF115" i="49"/>
  <c r="AR115" i="49"/>
  <c r="AS115" i="49" s="1"/>
  <c r="AQ115" i="49"/>
  <c r="AA115" i="49"/>
  <c r="V115" i="49"/>
  <c r="U115" i="49"/>
  <c r="T115" i="49"/>
  <c r="S115" i="49"/>
  <c r="R115" i="49"/>
  <c r="M115" i="49"/>
  <c r="Z115" i="49" s="1"/>
  <c r="BF45" i="49"/>
  <c r="AR45" i="49"/>
  <c r="AQ45" i="49"/>
  <c r="AA45" i="49"/>
  <c r="V45" i="49"/>
  <c r="U45" i="49"/>
  <c r="T45" i="49"/>
  <c r="S45" i="49"/>
  <c r="R45" i="49"/>
  <c r="M45" i="49"/>
  <c r="J45" i="49" s="1"/>
  <c r="BF243" i="49"/>
  <c r="AR243" i="49"/>
  <c r="AS243" i="49" s="1"/>
  <c r="AQ243" i="49"/>
  <c r="AA243" i="49"/>
  <c r="V243" i="49"/>
  <c r="U243" i="49"/>
  <c r="T243" i="49"/>
  <c r="S243" i="49"/>
  <c r="R243" i="49"/>
  <c r="M243" i="49"/>
  <c r="Z243" i="49" s="1"/>
  <c r="BF261" i="49"/>
  <c r="AR261" i="49"/>
  <c r="AQ261" i="49"/>
  <c r="AA261" i="49"/>
  <c r="AO261" i="49" s="1"/>
  <c r="V261" i="49"/>
  <c r="U261" i="49"/>
  <c r="T261" i="49"/>
  <c r="S261" i="49"/>
  <c r="R261" i="49"/>
  <c r="M261" i="49"/>
  <c r="J261" i="49" s="1"/>
  <c r="BF446" i="49"/>
  <c r="AT446" i="49"/>
  <c r="AU446" i="49" s="1"/>
  <c r="AV446" i="49" s="1"/>
  <c r="AR446" i="49"/>
  <c r="AS446" i="49" s="1"/>
  <c r="AQ446" i="49"/>
  <c r="AA446" i="49"/>
  <c r="V446" i="49"/>
  <c r="U446" i="49"/>
  <c r="T446" i="49"/>
  <c r="S446" i="49"/>
  <c r="R446" i="49"/>
  <c r="M446" i="49"/>
  <c r="Z446" i="49" s="1"/>
  <c r="BF153" i="49"/>
  <c r="AR153" i="49"/>
  <c r="AQ153" i="49"/>
  <c r="AA153" i="49"/>
  <c r="V153" i="49"/>
  <c r="U153" i="49"/>
  <c r="T153" i="49"/>
  <c r="S153" i="49"/>
  <c r="R153" i="49"/>
  <c r="M153" i="49"/>
  <c r="J153" i="49" s="1"/>
  <c r="BF30" i="49"/>
  <c r="AR30" i="49"/>
  <c r="AS30" i="49" s="1"/>
  <c r="AT30" i="49" s="1"/>
  <c r="AU30" i="49" s="1"/>
  <c r="AV30" i="49" s="1"/>
  <c r="AQ30" i="49"/>
  <c r="AA30" i="49"/>
  <c r="V30" i="49"/>
  <c r="U30" i="49"/>
  <c r="T30" i="49"/>
  <c r="S30" i="49"/>
  <c r="R30" i="49"/>
  <c r="M30" i="49"/>
  <c r="Z30" i="49" s="1"/>
  <c r="BF203" i="49"/>
  <c r="AR203" i="49"/>
  <c r="AQ203" i="49"/>
  <c r="AA203" i="49"/>
  <c r="AO203" i="49" s="1"/>
  <c r="V203" i="49"/>
  <c r="U203" i="49"/>
  <c r="T203" i="49"/>
  <c r="S203" i="49"/>
  <c r="R203" i="49"/>
  <c r="M203" i="49"/>
  <c r="J203" i="49" s="1"/>
  <c r="BF486" i="49"/>
  <c r="AR486" i="49"/>
  <c r="AS486" i="49" s="1"/>
  <c r="AQ486" i="49"/>
  <c r="AA486" i="49"/>
  <c r="Z486" i="49"/>
  <c r="V486" i="49"/>
  <c r="U486" i="49"/>
  <c r="T486" i="49"/>
  <c r="S486" i="49"/>
  <c r="R486" i="49"/>
  <c r="M486" i="49"/>
  <c r="J486" i="49" s="1"/>
  <c r="AP486" i="49" s="1"/>
  <c r="BF109" i="49"/>
  <c r="AR109" i="49"/>
  <c r="AQ109" i="49"/>
  <c r="AA109" i="49"/>
  <c r="V109" i="49"/>
  <c r="U109" i="49"/>
  <c r="T109" i="49"/>
  <c r="S109" i="49"/>
  <c r="R109" i="49"/>
  <c r="M109" i="49"/>
  <c r="J109" i="49" s="1"/>
  <c r="BF164" i="49"/>
  <c r="AR164" i="49"/>
  <c r="AS164" i="49" s="1"/>
  <c r="AT164" i="49" s="1"/>
  <c r="AU164" i="49" s="1"/>
  <c r="AV164" i="49" s="1"/>
  <c r="AQ164" i="49"/>
  <c r="AA164" i="49"/>
  <c r="Z164" i="49"/>
  <c r="V164" i="49"/>
  <c r="U164" i="49"/>
  <c r="T164" i="49"/>
  <c r="S164" i="49"/>
  <c r="R164" i="49"/>
  <c r="M164" i="49"/>
  <c r="J164" i="49"/>
  <c r="AP164" i="49" s="1"/>
  <c r="BF144" i="49"/>
  <c r="AR144" i="49"/>
  <c r="AQ144" i="49"/>
  <c r="AA144" i="49"/>
  <c r="V144" i="49"/>
  <c r="U144" i="49"/>
  <c r="T144" i="49"/>
  <c r="S144" i="49"/>
  <c r="R144" i="49"/>
  <c r="M144" i="49"/>
  <c r="J144" i="49" s="1"/>
  <c r="BF223" i="49"/>
  <c r="AR223" i="49"/>
  <c r="AS223" i="49" s="1"/>
  <c r="AQ223" i="49"/>
  <c r="AA223" i="49"/>
  <c r="V223" i="49"/>
  <c r="U223" i="49"/>
  <c r="X223" i="49" s="1"/>
  <c r="T223" i="49"/>
  <c r="S223" i="49"/>
  <c r="R223" i="49"/>
  <c r="M223" i="49"/>
  <c r="Z223" i="49" s="1"/>
  <c r="BF332" i="49"/>
  <c r="AR332" i="49"/>
  <c r="AQ332" i="49"/>
  <c r="AA332" i="49"/>
  <c r="V332" i="49"/>
  <c r="U332" i="49"/>
  <c r="T332" i="49"/>
  <c r="S332" i="49"/>
  <c r="R332" i="49"/>
  <c r="M332" i="49"/>
  <c r="J332" i="49" s="1"/>
  <c r="BF218" i="49"/>
  <c r="AR218" i="49"/>
  <c r="AS218" i="49" s="1"/>
  <c r="AQ218" i="49"/>
  <c r="AA218" i="49"/>
  <c r="V218" i="49"/>
  <c r="U218" i="49"/>
  <c r="X218" i="49" s="1"/>
  <c r="T218" i="49"/>
  <c r="S218" i="49"/>
  <c r="R218" i="49"/>
  <c r="M218" i="49"/>
  <c r="Z218" i="49" s="1"/>
  <c r="BF354" i="49"/>
  <c r="AR354" i="49"/>
  <c r="AQ354" i="49"/>
  <c r="AA354" i="49"/>
  <c r="V354" i="49"/>
  <c r="U354" i="49"/>
  <c r="T354" i="49"/>
  <c r="S354" i="49"/>
  <c r="R354" i="49"/>
  <c r="M354" i="49"/>
  <c r="J354" i="49" s="1"/>
  <c r="BF102" i="49"/>
  <c r="AR102" i="49"/>
  <c r="AS102" i="49" s="1"/>
  <c r="AQ102" i="49"/>
  <c r="AA102" i="49"/>
  <c r="V102" i="49"/>
  <c r="U102" i="49"/>
  <c r="X102" i="49" s="1"/>
  <c r="T102" i="49"/>
  <c r="S102" i="49"/>
  <c r="R102" i="49"/>
  <c r="M102" i="49"/>
  <c r="Z102" i="49" s="1"/>
  <c r="BF413" i="49"/>
  <c r="AR413" i="49"/>
  <c r="AQ413" i="49"/>
  <c r="AA413" i="49"/>
  <c r="V413" i="49"/>
  <c r="U413" i="49"/>
  <c r="T413" i="49"/>
  <c r="S413" i="49"/>
  <c r="R413" i="49"/>
  <c r="M413" i="49"/>
  <c r="J413" i="49" s="1"/>
  <c r="BF159" i="49"/>
  <c r="AR159" i="49"/>
  <c r="AS159" i="49" s="1"/>
  <c r="AQ159" i="49"/>
  <c r="AA159" i="49"/>
  <c r="V159" i="49"/>
  <c r="U159" i="49"/>
  <c r="X159" i="49" s="1"/>
  <c r="T159" i="49"/>
  <c r="S159" i="49"/>
  <c r="R159" i="49"/>
  <c r="M159" i="49"/>
  <c r="Z159" i="49" s="1"/>
  <c r="BF319" i="49"/>
  <c r="AR319" i="49"/>
  <c r="AQ319" i="49"/>
  <c r="AA319" i="49"/>
  <c r="V319" i="49"/>
  <c r="U319" i="49"/>
  <c r="T319" i="49"/>
  <c r="S319" i="49"/>
  <c r="R319" i="49"/>
  <c r="M319" i="49"/>
  <c r="J319" i="49" s="1"/>
  <c r="BF448" i="49"/>
  <c r="AR448" i="49"/>
  <c r="AS448" i="49" s="1"/>
  <c r="AQ448" i="49"/>
  <c r="AA448" i="49"/>
  <c r="V448" i="49"/>
  <c r="U448" i="49"/>
  <c r="X448" i="49" s="1"/>
  <c r="T448" i="49"/>
  <c r="S448" i="49"/>
  <c r="R448" i="49"/>
  <c r="M448" i="49"/>
  <c r="Z448" i="49" s="1"/>
  <c r="BF101" i="49"/>
  <c r="AR101" i="49"/>
  <c r="AQ101" i="49"/>
  <c r="AA101" i="49"/>
  <c r="V101" i="49"/>
  <c r="U101" i="49"/>
  <c r="T101" i="49"/>
  <c r="S101" i="49"/>
  <c r="R101" i="49"/>
  <c r="M101" i="49"/>
  <c r="J101" i="49" s="1"/>
  <c r="BF174" i="49"/>
  <c r="AR174" i="49"/>
  <c r="AS174" i="49" s="1"/>
  <c r="AQ174" i="49"/>
  <c r="AA174" i="49"/>
  <c r="V174" i="49"/>
  <c r="U174" i="49"/>
  <c r="T174" i="49"/>
  <c r="S174" i="49"/>
  <c r="R174" i="49"/>
  <c r="M174" i="49"/>
  <c r="Z174" i="49" s="1"/>
  <c r="BF233" i="49"/>
  <c r="AR233" i="49"/>
  <c r="AS233" i="49" s="1"/>
  <c r="AQ233" i="49"/>
  <c r="AA233" i="49"/>
  <c r="V233" i="49"/>
  <c r="U233" i="49"/>
  <c r="T233" i="49"/>
  <c r="S233" i="49"/>
  <c r="R233" i="49"/>
  <c r="M233" i="49"/>
  <c r="BF433" i="49"/>
  <c r="AR433" i="49"/>
  <c r="AS433" i="49" s="1"/>
  <c r="AT433" i="49" s="1"/>
  <c r="AQ433" i="49"/>
  <c r="AA433" i="49"/>
  <c r="V433" i="49"/>
  <c r="U433" i="49"/>
  <c r="T433" i="49"/>
  <c r="S433" i="49"/>
  <c r="R433" i="49"/>
  <c r="M433" i="49"/>
  <c r="Z433" i="49" s="1"/>
  <c r="BF447" i="49"/>
  <c r="AR447" i="49"/>
  <c r="AQ447" i="49"/>
  <c r="AA447" i="49"/>
  <c r="Z447" i="49"/>
  <c r="V447" i="49"/>
  <c r="U447" i="49"/>
  <c r="T447" i="49"/>
  <c r="S447" i="49"/>
  <c r="R447" i="49"/>
  <c r="M447" i="49"/>
  <c r="J447" i="49" s="1"/>
  <c r="BF202" i="49"/>
  <c r="AR202" i="49"/>
  <c r="AS202" i="49" s="1"/>
  <c r="AQ202" i="49"/>
  <c r="AA202" i="49"/>
  <c r="V202" i="49"/>
  <c r="U202" i="49"/>
  <c r="T202" i="49"/>
  <c r="S202" i="49"/>
  <c r="R202" i="49"/>
  <c r="M202" i="49"/>
  <c r="Z202" i="49" s="1"/>
  <c r="BF483" i="49"/>
  <c r="AR483" i="49"/>
  <c r="AS483" i="49" s="1"/>
  <c r="AT483" i="49" s="1"/>
  <c r="AU483" i="49" s="1"/>
  <c r="AV483" i="49" s="1"/>
  <c r="AQ483" i="49"/>
  <c r="AA483" i="49"/>
  <c r="V483" i="49"/>
  <c r="U483" i="49"/>
  <c r="T483" i="49"/>
  <c r="S483" i="49"/>
  <c r="R483" i="49"/>
  <c r="M483" i="49"/>
  <c r="Z483" i="49" s="1"/>
  <c r="BF35" i="49"/>
  <c r="AR35" i="49"/>
  <c r="AS35" i="49" s="1"/>
  <c r="AQ35" i="49"/>
  <c r="AA35" i="49"/>
  <c r="V35" i="49"/>
  <c r="U35" i="49"/>
  <c r="T35" i="49"/>
  <c r="S35" i="49"/>
  <c r="R35" i="49"/>
  <c r="M35" i="49"/>
  <c r="Z35" i="49" s="1"/>
  <c r="BF217" i="49"/>
  <c r="AR217" i="49"/>
  <c r="AS217" i="49" s="1"/>
  <c r="AT217" i="49" s="1"/>
  <c r="AU217" i="49" s="1"/>
  <c r="AV217" i="49" s="1"/>
  <c r="AQ217" i="49"/>
  <c r="AA217" i="49"/>
  <c r="V217" i="49"/>
  <c r="U217" i="49"/>
  <c r="T217" i="49"/>
  <c r="S217" i="49"/>
  <c r="R217" i="49"/>
  <c r="M217" i="49"/>
  <c r="Z217" i="49" s="1"/>
  <c r="BF342" i="49"/>
  <c r="AR342" i="49"/>
  <c r="AS342" i="49" s="1"/>
  <c r="AQ342" i="49"/>
  <c r="AA342" i="49"/>
  <c r="V342" i="49"/>
  <c r="U342" i="49"/>
  <c r="T342" i="49"/>
  <c r="S342" i="49"/>
  <c r="R342" i="49"/>
  <c r="M342" i="49"/>
  <c r="Z342" i="49" s="1"/>
  <c r="BF449" i="49"/>
  <c r="AR449" i="49"/>
  <c r="AS449" i="49" s="1"/>
  <c r="AT449" i="49" s="1"/>
  <c r="AU449" i="49" s="1"/>
  <c r="AV449" i="49" s="1"/>
  <c r="AQ449" i="49"/>
  <c r="AA449" i="49"/>
  <c r="V449" i="49"/>
  <c r="U449" i="49"/>
  <c r="T449" i="49"/>
  <c r="S449" i="49"/>
  <c r="R449" i="49"/>
  <c r="M449" i="49"/>
  <c r="Z449" i="49" s="1"/>
  <c r="BF113" i="49"/>
  <c r="AS113" i="49"/>
  <c r="AT113" i="49" s="1"/>
  <c r="AU113" i="49" s="1"/>
  <c r="AV113" i="49" s="1"/>
  <c r="AR113" i="49"/>
  <c r="AQ113" i="49"/>
  <c r="AA113" i="49"/>
  <c r="Z113" i="49"/>
  <c r="V113" i="49"/>
  <c r="U113" i="49"/>
  <c r="AO113" i="49" s="1"/>
  <c r="T113" i="49"/>
  <c r="S113" i="49"/>
  <c r="R113" i="49"/>
  <c r="M113" i="49"/>
  <c r="J113" i="49" s="1"/>
  <c r="BF450" i="49"/>
  <c r="AR450" i="49"/>
  <c r="AQ450" i="49"/>
  <c r="AA450" i="49"/>
  <c r="V450" i="49"/>
  <c r="U450" i="49"/>
  <c r="T450" i="49"/>
  <c r="S450" i="49"/>
  <c r="R450" i="49"/>
  <c r="M450" i="49"/>
  <c r="Z450" i="49" s="1"/>
  <c r="BF242" i="49"/>
  <c r="AR242" i="49"/>
  <c r="AS242" i="49" s="1"/>
  <c r="AQ242" i="49"/>
  <c r="AA242" i="49"/>
  <c r="V242" i="49"/>
  <c r="U242" i="49"/>
  <c r="T242" i="49"/>
  <c r="S242" i="49"/>
  <c r="R242" i="49"/>
  <c r="M242" i="49"/>
  <c r="Z242" i="49" s="1"/>
  <c r="BF181" i="49"/>
  <c r="AR181" i="49"/>
  <c r="AQ181" i="49"/>
  <c r="AA181" i="49"/>
  <c r="V181" i="49"/>
  <c r="U181" i="49"/>
  <c r="T181" i="49"/>
  <c r="S181" i="49"/>
  <c r="R181" i="49"/>
  <c r="M181" i="49"/>
  <c r="Z181" i="49" s="1"/>
  <c r="BF86" i="49"/>
  <c r="AS86" i="49"/>
  <c r="AR86" i="49"/>
  <c r="AQ86" i="49"/>
  <c r="AA86" i="49"/>
  <c r="V86" i="49"/>
  <c r="U86" i="49"/>
  <c r="X86" i="49" s="1"/>
  <c r="T86" i="49"/>
  <c r="S86" i="49"/>
  <c r="R86" i="49"/>
  <c r="M86" i="49"/>
  <c r="Z86" i="49" s="1"/>
  <c r="BF385" i="49"/>
  <c r="AR385" i="49"/>
  <c r="AQ385" i="49"/>
  <c r="AA385" i="49"/>
  <c r="V385" i="49"/>
  <c r="U385" i="49"/>
  <c r="T385" i="49"/>
  <c r="S385" i="49"/>
  <c r="R385" i="49"/>
  <c r="M385" i="49"/>
  <c r="Z385" i="49" s="1"/>
  <c r="BF42" i="49"/>
  <c r="AR42" i="49"/>
  <c r="AS42" i="49" s="1"/>
  <c r="AQ42" i="49"/>
  <c r="AA42" i="49"/>
  <c r="V42" i="49"/>
  <c r="U42" i="49"/>
  <c r="X42" i="49" s="1"/>
  <c r="T42" i="49"/>
  <c r="S42" i="49"/>
  <c r="R42" i="49"/>
  <c r="M42" i="49"/>
  <c r="Z42" i="49" s="1"/>
  <c r="BF236" i="49"/>
  <c r="AR236" i="49"/>
  <c r="AQ236" i="49"/>
  <c r="AA236" i="49"/>
  <c r="V236" i="49"/>
  <c r="U236" i="49"/>
  <c r="T236" i="49"/>
  <c r="S236" i="49"/>
  <c r="R236" i="49"/>
  <c r="M236" i="49"/>
  <c r="Z236" i="49" s="1"/>
  <c r="BF163" i="49"/>
  <c r="AR163" i="49"/>
  <c r="AS163" i="49" s="1"/>
  <c r="AQ163" i="49"/>
  <c r="AA163" i="49"/>
  <c r="Z163" i="49"/>
  <c r="X163" i="49"/>
  <c r="V163" i="49"/>
  <c r="U163" i="49"/>
  <c r="AO163" i="49" s="1"/>
  <c r="T163" i="49"/>
  <c r="S163" i="49"/>
  <c r="R163" i="49"/>
  <c r="M163" i="49"/>
  <c r="J163" i="49" s="1"/>
  <c r="AP163" i="49" s="1"/>
  <c r="BF38" i="49"/>
  <c r="AR38" i="49"/>
  <c r="AQ38" i="49"/>
  <c r="AA38" i="49"/>
  <c r="V38" i="49"/>
  <c r="U38" i="49"/>
  <c r="T38" i="49"/>
  <c r="S38" i="49"/>
  <c r="R38" i="49"/>
  <c r="M38" i="49"/>
  <c r="Z38" i="49" s="1"/>
  <c r="BF185" i="49"/>
  <c r="AR185" i="49"/>
  <c r="AS185" i="49" s="1"/>
  <c r="AQ185" i="49"/>
  <c r="AA185" i="49"/>
  <c r="V185" i="49"/>
  <c r="U185" i="49"/>
  <c r="T185" i="49"/>
  <c r="S185" i="49"/>
  <c r="R185" i="49"/>
  <c r="M185" i="49"/>
  <c r="Z185" i="49" s="1"/>
  <c r="BF283" i="49"/>
  <c r="AR283" i="49"/>
  <c r="AQ283" i="49"/>
  <c r="AA283" i="49"/>
  <c r="V283" i="49"/>
  <c r="U283" i="49"/>
  <c r="T283" i="49"/>
  <c r="S283" i="49"/>
  <c r="R283" i="49"/>
  <c r="M283" i="49"/>
  <c r="Z283" i="49" s="1"/>
  <c r="BF333" i="49"/>
  <c r="AR333" i="49"/>
  <c r="AS333" i="49" s="1"/>
  <c r="AQ333" i="49"/>
  <c r="AA333" i="49"/>
  <c r="Z333" i="49"/>
  <c r="V333" i="49"/>
  <c r="U333" i="49"/>
  <c r="T333" i="49"/>
  <c r="S333" i="49"/>
  <c r="R333" i="49"/>
  <c r="M333" i="49"/>
  <c r="J333" i="49" s="1"/>
  <c r="BF25" i="49"/>
  <c r="AR25" i="49"/>
  <c r="AQ25" i="49"/>
  <c r="AA25" i="49"/>
  <c r="V25" i="49"/>
  <c r="U25" i="49"/>
  <c r="T25" i="49"/>
  <c r="S25" i="49"/>
  <c r="R25" i="49"/>
  <c r="M25" i="49"/>
  <c r="Z25" i="49" s="1"/>
  <c r="BF531" i="49"/>
  <c r="AR531" i="49"/>
  <c r="AS531" i="49" s="1"/>
  <c r="AT531" i="49" s="1"/>
  <c r="AU531" i="49" s="1"/>
  <c r="AV531" i="49" s="1"/>
  <c r="AQ531" i="49"/>
  <c r="AA531" i="49"/>
  <c r="V531" i="49"/>
  <c r="U531" i="49"/>
  <c r="T531" i="49"/>
  <c r="S531" i="49"/>
  <c r="R531" i="49"/>
  <c r="M531" i="49"/>
  <c r="Z531" i="49" s="1"/>
  <c r="BF54" i="49"/>
  <c r="AR54" i="49"/>
  <c r="AQ54" i="49"/>
  <c r="AA54" i="49"/>
  <c r="V54" i="49"/>
  <c r="U54" i="49"/>
  <c r="T54" i="49"/>
  <c r="S54" i="49"/>
  <c r="R54" i="49"/>
  <c r="M54" i="49"/>
  <c r="Z54" i="49" s="1"/>
  <c r="BF436" i="49"/>
  <c r="AR436" i="49"/>
  <c r="AS436" i="49" s="1"/>
  <c r="AQ436" i="49"/>
  <c r="AA436" i="49"/>
  <c r="V436" i="49"/>
  <c r="U436" i="49"/>
  <c r="T436" i="49"/>
  <c r="S436" i="49"/>
  <c r="R436" i="49"/>
  <c r="M436" i="49"/>
  <c r="Z436" i="49" s="1"/>
  <c r="BF156" i="49"/>
  <c r="AR156" i="49"/>
  <c r="AQ156" i="49"/>
  <c r="AA156" i="49"/>
  <c r="V156" i="49"/>
  <c r="U156" i="49"/>
  <c r="T156" i="49"/>
  <c r="S156" i="49"/>
  <c r="R156" i="49"/>
  <c r="M156" i="49"/>
  <c r="Z156" i="49" s="1"/>
  <c r="BF178" i="49"/>
  <c r="AR178" i="49"/>
  <c r="AS178" i="49" s="1"/>
  <c r="AT178" i="49" s="1"/>
  <c r="AU178" i="49" s="1"/>
  <c r="AV178" i="49" s="1"/>
  <c r="AQ178" i="49"/>
  <c r="AA178" i="49"/>
  <c r="V178" i="49"/>
  <c r="U178" i="49"/>
  <c r="T178" i="49"/>
  <c r="S178" i="49"/>
  <c r="R178" i="49"/>
  <c r="M178" i="49"/>
  <c r="Z178" i="49" s="1"/>
  <c r="BF286" i="49"/>
  <c r="AR286" i="49"/>
  <c r="AQ286" i="49"/>
  <c r="AA286" i="49"/>
  <c r="V286" i="49"/>
  <c r="U286" i="49"/>
  <c r="T286" i="49"/>
  <c r="S286" i="49"/>
  <c r="R286" i="49"/>
  <c r="M286" i="49"/>
  <c r="Z286" i="49" s="1"/>
  <c r="BF166" i="49"/>
  <c r="AR166" i="49"/>
  <c r="AS166" i="49" s="1"/>
  <c r="AT166" i="49" s="1"/>
  <c r="AU166" i="49" s="1"/>
  <c r="AV166" i="49" s="1"/>
  <c r="AQ166" i="49"/>
  <c r="AA166" i="49"/>
  <c r="V166" i="49"/>
  <c r="U166" i="49"/>
  <c r="T166" i="49"/>
  <c r="S166" i="49"/>
  <c r="R166" i="49"/>
  <c r="M166" i="49"/>
  <c r="Z166" i="49" s="1"/>
  <c r="BF167" i="49"/>
  <c r="AR167" i="49"/>
  <c r="AQ167" i="49"/>
  <c r="AA167" i="49"/>
  <c r="V167" i="49"/>
  <c r="U167" i="49"/>
  <c r="T167" i="49"/>
  <c r="S167" i="49"/>
  <c r="R167" i="49"/>
  <c r="M167" i="49"/>
  <c r="Z167" i="49" s="1"/>
  <c r="BF320" i="49"/>
  <c r="AR320" i="49"/>
  <c r="AS320" i="49" s="1"/>
  <c r="AT320" i="49" s="1"/>
  <c r="AU320" i="49" s="1"/>
  <c r="AV320" i="49" s="1"/>
  <c r="AQ320" i="49"/>
  <c r="AA320" i="49"/>
  <c r="V320" i="49"/>
  <c r="U320" i="49"/>
  <c r="T320" i="49"/>
  <c r="S320" i="49"/>
  <c r="R320" i="49"/>
  <c r="M320" i="49"/>
  <c r="Z320" i="49" s="1"/>
  <c r="BF404" i="49"/>
  <c r="AR404" i="49"/>
  <c r="AQ404" i="49"/>
  <c r="AA404" i="49"/>
  <c r="V404" i="49"/>
  <c r="U404" i="49"/>
  <c r="T404" i="49"/>
  <c r="S404" i="49"/>
  <c r="R404" i="49"/>
  <c r="M404" i="49"/>
  <c r="Z404" i="49" s="1"/>
  <c r="BF79" i="49"/>
  <c r="AR79" i="49"/>
  <c r="AS79" i="49" s="1"/>
  <c r="AQ79" i="49"/>
  <c r="AA79" i="49"/>
  <c r="V79" i="49"/>
  <c r="U79" i="49"/>
  <c r="X79" i="49" s="1"/>
  <c r="T79" i="49"/>
  <c r="S79" i="49"/>
  <c r="R79" i="49"/>
  <c r="M79" i="49"/>
  <c r="Z79" i="49" s="1"/>
  <c r="BF143" i="49"/>
  <c r="AR143" i="49"/>
  <c r="AQ143" i="49"/>
  <c r="AA143" i="49"/>
  <c r="V143" i="49"/>
  <c r="U143" i="49"/>
  <c r="T143" i="49"/>
  <c r="S143" i="49"/>
  <c r="R143" i="49"/>
  <c r="M143" i="49"/>
  <c r="Z143" i="49" s="1"/>
  <c r="BF191" i="49"/>
  <c r="AR191" i="49"/>
  <c r="AS191" i="49" s="1"/>
  <c r="AQ191" i="49"/>
  <c r="AA191" i="49"/>
  <c r="V191" i="49"/>
  <c r="U191" i="49"/>
  <c r="X191" i="49" s="1"/>
  <c r="T191" i="49"/>
  <c r="S191" i="49"/>
  <c r="R191" i="49"/>
  <c r="M191" i="49"/>
  <c r="Z191" i="49" s="1"/>
  <c r="BF52" i="49"/>
  <c r="AR52" i="49"/>
  <c r="AQ52" i="49"/>
  <c r="AA52" i="49"/>
  <c r="V52" i="49"/>
  <c r="U52" i="49"/>
  <c r="T52" i="49"/>
  <c r="S52" i="49"/>
  <c r="R52" i="49"/>
  <c r="M52" i="49"/>
  <c r="Z52" i="49" s="1"/>
  <c r="BF72" i="49"/>
  <c r="AR72" i="49"/>
  <c r="AS72" i="49" s="1"/>
  <c r="AQ72" i="49"/>
  <c r="AA72" i="49"/>
  <c r="V72" i="49"/>
  <c r="U72" i="49"/>
  <c r="X72" i="49" s="1"/>
  <c r="T72" i="49"/>
  <c r="S72" i="49"/>
  <c r="R72" i="49"/>
  <c r="M72" i="49"/>
  <c r="Z72" i="49" s="1"/>
  <c r="BF125" i="49"/>
  <c r="AR125" i="49"/>
  <c r="AQ125" i="49"/>
  <c r="AA125" i="49"/>
  <c r="Z125" i="49"/>
  <c r="V125" i="49"/>
  <c r="U125" i="49"/>
  <c r="T125" i="49"/>
  <c r="S125" i="49"/>
  <c r="R125" i="49"/>
  <c r="M125" i="49"/>
  <c r="J125" i="49" s="1"/>
  <c r="BF73" i="49"/>
  <c r="AR73" i="49"/>
  <c r="AS73" i="49" s="1"/>
  <c r="AQ73" i="49"/>
  <c r="AA73" i="49"/>
  <c r="V73" i="49"/>
  <c r="U73" i="49"/>
  <c r="X73" i="49" s="1"/>
  <c r="T73" i="49"/>
  <c r="S73" i="49"/>
  <c r="R73" i="49"/>
  <c r="M73" i="49"/>
  <c r="Z73" i="49" s="1"/>
  <c r="BF353" i="49"/>
  <c r="AR353" i="49"/>
  <c r="AQ353" i="49"/>
  <c r="AA353" i="49"/>
  <c r="Z353" i="49"/>
  <c r="V353" i="49"/>
  <c r="U353" i="49"/>
  <c r="T353" i="49"/>
  <c r="S353" i="49"/>
  <c r="R353" i="49"/>
  <c r="M353" i="49"/>
  <c r="J353" i="49" s="1"/>
  <c r="BF12" i="49"/>
  <c r="AR12" i="49"/>
  <c r="AS12" i="49" s="1"/>
  <c r="AQ12" i="49"/>
  <c r="AA12" i="49"/>
  <c r="V12" i="49"/>
  <c r="U12" i="49"/>
  <c r="X12" i="49" s="1"/>
  <c r="T12" i="49"/>
  <c r="S12" i="49"/>
  <c r="R12" i="49"/>
  <c r="M12" i="49"/>
  <c r="Z12" i="49" s="1"/>
  <c r="BF270" i="49"/>
  <c r="AR270" i="49"/>
  <c r="AQ270" i="49"/>
  <c r="AA270" i="49"/>
  <c r="V270" i="49"/>
  <c r="U270" i="49"/>
  <c r="T270" i="49"/>
  <c r="S270" i="49"/>
  <c r="R270" i="49"/>
  <c r="M270" i="49"/>
  <c r="Z270" i="49" s="1"/>
  <c r="BF40" i="49"/>
  <c r="AR40" i="49"/>
  <c r="AS40" i="49" s="1"/>
  <c r="AT40" i="49" s="1"/>
  <c r="AU40" i="49" s="1"/>
  <c r="AV40" i="49" s="1"/>
  <c r="AQ40" i="49"/>
  <c r="AA40" i="49"/>
  <c r="V40" i="49"/>
  <c r="U40" i="49"/>
  <c r="W40" i="49" s="1"/>
  <c r="T40" i="49"/>
  <c r="S40" i="49"/>
  <c r="R40" i="49"/>
  <c r="M40" i="49"/>
  <c r="Z40" i="49" s="1"/>
  <c r="BF317" i="49"/>
  <c r="AR317" i="49"/>
  <c r="AQ317" i="49"/>
  <c r="AA317" i="49"/>
  <c r="V317" i="49"/>
  <c r="U317" i="49"/>
  <c r="T317" i="49"/>
  <c r="S317" i="49"/>
  <c r="R317" i="49"/>
  <c r="M317" i="49"/>
  <c r="Z317" i="49" s="1"/>
  <c r="BF391" i="49"/>
  <c r="AR391" i="49"/>
  <c r="AS391" i="49" s="1"/>
  <c r="AQ391" i="49"/>
  <c r="AA391" i="49"/>
  <c r="V391" i="49"/>
  <c r="U391" i="49"/>
  <c r="X391" i="49" s="1"/>
  <c r="T391" i="49"/>
  <c r="S391" i="49"/>
  <c r="R391" i="49"/>
  <c r="M391" i="49"/>
  <c r="Z391" i="49" s="1"/>
  <c r="BF399" i="49"/>
  <c r="AR399" i="49"/>
  <c r="AQ399" i="49"/>
  <c r="AA399" i="49"/>
  <c r="V399" i="49"/>
  <c r="U399" i="49"/>
  <c r="T399" i="49"/>
  <c r="S399" i="49"/>
  <c r="R399" i="49"/>
  <c r="M399" i="49"/>
  <c r="Z399" i="49" s="1"/>
  <c r="BF265" i="49"/>
  <c r="AR265" i="49"/>
  <c r="AS265" i="49" s="1"/>
  <c r="AQ265" i="49"/>
  <c r="AA265" i="49"/>
  <c r="V265" i="49"/>
  <c r="U265" i="49"/>
  <c r="X265" i="49" s="1"/>
  <c r="T265" i="49"/>
  <c r="S265" i="49"/>
  <c r="R265" i="49"/>
  <c r="M265" i="49"/>
  <c r="Z265" i="49" s="1"/>
  <c r="BF41" i="49"/>
  <c r="AR41" i="49"/>
  <c r="AQ41" i="49"/>
  <c r="AA41" i="49"/>
  <c r="Z41" i="49"/>
  <c r="V41" i="49"/>
  <c r="U41" i="49"/>
  <c r="T41" i="49"/>
  <c r="S41" i="49"/>
  <c r="R41" i="49"/>
  <c r="M41" i="49"/>
  <c r="J41" i="49" s="1"/>
  <c r="BF422" i="49"/>
  <c r="AS422" i="49"/>
  <c r="AR422" i="49"/>
  <c r="AQ422" i="49"/>
  <c r="AA422" i="49"/>
  <c r="V422" i="49"/>
  <c r="U422" i="49"/>
  <c r="X422" i="49" s="1"/>
  <c r="T422" i="49"/>
  <c r="S422" i="49"/>
  <c r="R422" i="49"/>
  <c r="M422" i="49"/>
  <c r="Z422" i="49" s="1"/>
  <c r="BF64" i="49"/>
  <c r="AR64" i="49"/>
  <c r="AQ64" i="49"/>
  <c r="AA64" i="49"/>
  <c r="V64" i="49"/>
  <c r="U64" i="49"/>
  <c r="T64" i="49"/>
  <c r="S64" i="49"/>
  <c r="R64" i="49"/>
  <c r="M64" i="49"/>
  <c r="Z64" i="49" s="1"/>
  <c r="BF136" i="49"/>
  <c r="AS136" i="49"/>
  <c r="AR136" i="49"/>
  <c r="AQ136" i="49"/>
  <c r="AA136" i="49"/>
  <c r="V136" i="49"/>
  <c r="U136" i="49"/>
  <c r="X136" i="49" s="1"/>
  <c r="T136" i="49"/>
  <c r="S136" i="49"/>
  <c r="R136" i="49"/>
  <c r="M136" i="49"/>
  <c r="Z136" i="49" s="1"/>
  <c r="BF187" i="49"/>
  <c r="AR187" i="49"/>
  <c r="AQ187" i="49"/>
  <c r="AA187" i="49"/>
  <c r="V187" i="49"/>
  <c r="U187" i="49"/>
  <c r="T187" i="49"/>
  <c r="S187" i="49"/>
  <c r="R187" i="49"/>
  <c r="M187" i="49"/>
  <c r="Z187" i="49" s="1"/>
  <c r="BF401" i="49"/>
  <c r="AR401" i="49"/>
  <c r="AS401" i="49" s="1"/>
  <c r="AQ401" i="49"/>
  <c r="AA401" i="49"/>
  <c r="X401" i="49"/>
  <c r="V401" i="49"/>
  <c r="U401" i="49"/>
  <c r="T401" i="49"/>
  <c r="S401" i="49"/>
  <c r="R401" i="49"/>
  <c r="M401" i="49"/>
  <c r="Z401" i="49" s="1"/>
  <c r="BF526" i="49"/>
  <c r="AR526" i="49"/>
  <c r="AQ526" i="49"/>
  <c r="AA526" i="49"/>
  <c r="V526" i="49"/>
  <c r="U526" i="49"/>
  <c r="T526" i="49"/>
  <c r="S526" i="49"/>
  <c r="R526" i="49"/>
  <c r="M526" i="49"/>
  <c r="Z526" i="49" s="1"/>
  <c r="BF487" i="49"/>
  <c r="AR487" i="49"/>
  <c r="AS487" i="49" s="1"/>
  <c r="AQ487" i="49"/>
  <c r="AA487" i="49"/>
  <c r="V487" i="49"/>
  <c r="U487" i="49"/>
  <c r="X487" i="49" s="1"/>
  <c r="T487" i="49"/>
  <c r="S487" i="49"/>
  <c r="R487" i="49"/>
  <c r="M487" i="49"/>
  <c r="Z487" i="49" s="1"/>
  <c r="BF462" i="49"/>
  <c r="AR462" i="49"/>
  <c r="AQ462" i="49"/>
  <c r="AA462" i="49"/>
  <c r="V462" i="49"/>
  <c r="U462" i="49"/>
  <c r="T462" i="49"/>
  <c r="S462" i="49"/>
  <c r="R462" i="49"/>
  <c r="M462" i="49"/>
  <c r="J462" i="49" s="1"/>
  <c r="BF407" i="49"/>
  <c r="AS407" i="49"/>
  <c r="AR407" i="49"/>
  <c r="AQ407" i="49"/>
  <c r="AA407" i="49"/>
  <c r="X407" i="49"/>
  <c r="V407" i="49"/>
  <c r="U407" i="49"/>
  <c r="T407" i="49"/>
  <c r="S407" i="49"/>
  <c r="R407" i="49"/>
  <c r="M407" i="49"/>
  <c r="Z407" i="49" s="1"/>
  <c r="BF14" i="49"/>
  <c r="AR14" i="49"/>
  <c r="AQ14" i="49"/>
  <c r="AA14" i="49"/>
  <c r="V14" i="49"/>
  <c r="U14" i="49"/>
  <c r="T14" i="49"/>
  <c r="S14" i="49"/>
  <c r="R14" i="49"/>
  <c r="M14" i="49"/>
  <c r="J14" i="49" s="1"/>
  <c r="BF129" i="49"/>
  <c r="AS129" i="49"/>
  <c r="AR129" i="49"/>
  <c r="AQ129" i="49"/>
  <c r="AA129" i="49"/>
  <c r="V129" i="49"/>
  <c r="U129" i="49"/>
  <c r="X129" i="49" s="1"/>
  <c r="T129" i="49"/>
  <c r="S129" i="49"/>
  <c r="R129" i="49"/>
  <c r="M129" i="49"/>
  <c r="Z129" i="49" s="1"/>
  <c r="BF442" i="49"/>
  <c r="AR442" i="49"/>
  <c r="AQ442" i="49"/>
  <c r="AA442" i="49"/>
  <c r="V442" i="49"/>
  <c r="U442" i="49"/>
  <c r="T442" i="49"/>
  <c r="S442" i="49"/>
  <c r="R442" i="49"/>
  <c r="M442" i="49"/>
  <c r="J442" i="49" s="1"/>
  <c r="BF323" i="49"/>
  <c r="AR323" i="49"/>
  <c r="AS323" i="49" s="1"/>
  <c r="AT323" i="49" s="1"/>
  <c r="AU323" i="49" s="1"/>
  <c r="AV323" i="49" s="1"/>
  <c r="AQ323" i="49"/>
  <c r="AA323" i="49"/>
  <c r="V323" i="49"/>
  <c r="U323" i="49"/>
  <c r="X323" i="49" s="1"/>
  <c r="T323" i="49"/>
  <c r="S323" i="49"/>
  <c r="R323" i="49"/>
  <c r="M323" i="49"/>
  <c r="Z323" i="49" s="1"/>
  <c r="BF105" i="49"/>
  <c r="AR105" i="49"/>
  <c r="AQ105" i="49"/>
  <c r="AA105" i="49"/>
  <c r="V105" i="49"/>
  <c r="U105" i="49"/>
  <c r="T105" i="49"/>
  <c r="S105" i="49"/>
  <c r="R105" i="49"/>
  <c r="M105" i="49"/>
  <c r="J105" i="49" s="1"/>
  <c r="BF85" i="49"/>
  <c r="AR85" i="49"/>
  <c r="AQ85" i="49"/>
  <c r="AA85" i="49"/>
  <c r="V85" i="49"/>
  <c r="U85" i="49"/>
  <c r="T85" i="49"/>
  <c r="S85" i="49"/>
  <c r="R85" i="49"/>
  <c r="M85" i="49"/>
  <c r="Z85" i="49" s="1"/>
  <c r="BF27" i="49"/>
  <c r="AR27" i="49"/>
  <c r="AQ27" i="49"/>
  <c r="AA27" i="49"/>
  <c r="V27" i="49"/>
  <c r="U27" i="49"/>
  <c r="T27" i="49"/>
  <c r="S27" i="49"/>
  <c r="R27" i="49"/>
  <c r="M27" i="49"/>
  <c r="Z27" i="49" s="1"/>
  <c r="BF208" i="49"/>
  <c r="AR208" i="49"/>
  <c r="AQ208" i="49"/>
  <c r="AA208" i="49"/>
  <c r="V208" i="49"/>
  <c r="U208" i="49"/>
  <c r="X208" i="49" s="1"/>
  <c r="T208" i="49"/>
  <c r="S208" i="49"/>
  <c r="R208" i="49"/>
  <c r="M208" i="49"/>
  <c r="Z208" i="49" s="1"/>
  <c r="BF97" i="49"/>
  <c r="AR97" i="49"/>
  <c r="AQ97" i="49"/>
  <c r="AA97" i="49"/>
  <c r="V97" i="49"/>
  <c r="W97" i="49" s="1"/>
  <c r="U97" i="49"/>
  <c r="T97" i="49"/>
  <c r="S97" i="49"/>
  <c r="R97" i="49"/>
  <c r="M97" i="49"/>
  <c r="J97" i="49" s="1"/>
  <c r="BF439" i="49"/>
  <c r="AR439" i="49"/>
  <c r="AQ439" i="49"/>
  <c r="AA439" i="49"/>
  <c r="V439" i="49"/>
  <c r="U439" i="49"/>
  <c r="X439" i="49" s="1"/>
  <c r="T439" i="49"/>
  <c r="S439" i="49"/>
  <c r="R439" i="49"/>
  <c r="M439" i="49"/>
  <c r="Z439" i="49" s="1"/>
  <c r="BF17" i="49"/>
  <c r="AR17" i="49"/>
  <c r="AQ17" i="49"/>
  <c r="AA17" i="49"/>
  <c r="V17" i="49"/>
  <c r="W17" i="49" s="1"/>
  <c r="U17" i="49"/>
  <c r="X17" i="49" s="1"/>
  <c r="T17" i="49"/>
  <c r="S17" i="49"/>
  <c r="R17" i="49"/>
  <c r="M17" i="49"/>
  <c r="Z17" i="49" s="1"/>
  <c r="BF122" i="49"/>
  <c r="AR122" i="49"/>
  <c r="AQ122" i="49"/>
  <c r="AA122" i="49"/>
  <c r="V122" i="49"/>
  <c r="U122" i="49"/>
  <c r="X122" i="49" s="1"/>
  <c r="T122" i="49"/>
  <c r="S122" i="49"/>
  <c r="R122" i="49"/>
  <c r="M122" i="49"/>
  <c r="Z122" i="49" s="1"/>
  <c r="BF232" i="49"/>
  <c r="AR232" i="49"/>
  <c r="AQ232" i="49"/>
  <c r="AA232" i="49"/>
  <c r="V232" i="49"/>
  <c r="U232" i="49"/>
  <c r="T232" i="49"/>
  <c r="S232" i="49"/>
  <c r="R232" i="49"/>
  <c r="M232" i="49"/>
  <c r="Z232" i="49" s="1"/>
  <c r="BF264" i="49"/>
  <c r="AR264" i="49"/>
  <c r="AQ264" i="49"/>
  <c r="AA264" i="49"/>
  <c r="V264" i="49"/>
  <c r="U264" i="49"/>
  <c r="T264" i="49"/>
  <c r="S264" i="49"/>
  <c r="R264" i="49"/>
  <c r="M264" i="49"/>
  <c r="Z264" i="49" s="1"/>
  <c r="BF381" i="49"/>
  <c r="AR381" i="49"/>
  <c r="AQ381" i="49"/>
  <c r="AA381" i="49"/>
  <c r="V381" i="49"/>
  <c r="U381" i="49"/>
  <c r="T381" i="49"/>
  <c r="S381" i="49"/>
  <c r="R381" i="49"/>
  <c r="M381" i="49"/>
  <c r="J381" i="49" s="1"/>
  <c r="BF455" i="49"/>
  <c r="AR455" i="49"/>
  <c r="AQ455" i="49"/>
  <c r="AA455" i="49"/>
  <c r="X455" i="49"/>
  <c r="V455" i="49"/>
  <c r="U455" i="49"/>
  <c r="T455" i="49"/>
  <c r="S455" i="49"/>
  <c r="R455" i="49"/>
  <c r="M455" i="49"/>
  <c r="Z455" i="49" s="1"/>
  <c r="BF222" i="49"/>
  <c r="AR222" i="49"/>
  <c r="AQ222" i="49"/>
  <c r="AA222" i="49"/>
  <c r="V222" i="49"/>
  <c r="U222" i="49"/>
  <c r="T222" i="49"/>
  <c r="S222" i="49"/>
  <c r="R222" i="49"/>
  <c r="M222" i="49"/>
  <c r="Z222" i="49" s="1"/>
  <c r="BF182" i="49"/>
  <c r="AR182" i="49"/>
  <c r="AQ182" i="49"/>
  <c r="AA182" i="49"/>
  <c r="V182" i="49"/>
  <c r="U182" i="49"/>
  <c r="X182" i="49" s="1"/>
  <c r="T182" i="49"/>
  <c r="S182" i="49"/>
  <c r="R182" i="49"/>
  <c r="M182" i="49"/>
  <c r="Z182" i="49" s="1"/>
  <c r="BF289" i="49"/>
  <c r="AR289" i="49"/>
  <c r="AQ289" i="49"/>
  <c r="AA289" i="49"/>
  <c r="V289" i="49"/>
  <c r="U289" i="49"/>
  <c r="T289" i="49"/>
  <c r="S289" i="49"/>
  <c r="R289" i="49"/>
  <c r="M289" i="49"/>
  <c r="Z289" i="49" s="1"/>
  <c r="BF268" i="49"/>
  <c r="AR268" i="49"/>
  <c r="AQ268" i="49"/>
  <c r="AA268" i="49"/>
  <c r="V268" i="49"/>
  <c r="U268" i="49"/>
  <c r="T268" i="49"/>
  <c r="S268" i="49"/>
  <c r="R268" i="49"/>
  <c r="M268" i="49"/>
  <c r="Z268" i="49" s="1"/>
  <c r="BF250" i="49"/>
  <c r="AR250" i="49"/>
  <c r="AQ250" i="49"/>
  <c r="AA250" i="49"/>
  <c r="V250" i="49"/>
  <c r="U250" i="49"/>
  <c r="T250" i="49"/>
  <c r="S250" i="49"/>
  <c r="R250" i="49"/>
  <c r="M250" i="49"/>
  <c r="Z250" i="49" s="1"/>
  <c r="BF473" i="49"/>
  <c r="AR473" i="49"/>
  <c r="AQ473" i="49"/>
  <c r="AA473" i="49"/>
  <c r="V473" i="49"/>
  <c r="U473" i="49"/>
  <c r="T473" i="49"/>
  <c r="S473" i="49"/>
  <c r="R473" i="49"/>
  <c r="M473" i="49"/>
  <c r="Z473" i="49" s="1"/>
  <c r="BF258" i="49"/>
  <c r="AR258" i="49"/>
  <c r="AQ258" i="49"/>
  <c r="AA258" i="49"/>
  <c r="V258" i="49"/>
  <c r="U258" i="49"/>
  <c r="T258" i="49"/>
  <c r="S258" i="49"/>
  <c r="R258" i="49"/>
  <c r="M258" i="49"/>
  <c r="BF31" i="49"/>
  <c r="AR31" i="49"/>
  <c r="AQ31" i="49"/>
  <c r="AA31" i="49"/>
  <c r="V31" i="49"/>
  <c r="U31" i="49"/>
  <c r="X31" i="49" s="1"/>
  <c r="T31" i="49"/>
  <c r="S31" i="49"/>
  <c r="R31" i="49"/>
  <c r="M31" i="49"/>
  <c r="BF458" i="49"/>
  <c r="AR458" i="49"/>
  <c r="AQ458" i="49"/>
  <c r="AA458" i="49"/>
  <c r="V458" i="49"/>
  <c r="U458" i="49"/>
  <c r="T458" i="49"/>
  <c r="S458" i="49"/>
  <c r="R458" i="49"/>
  <c r="M458" i="49"/>
  <c r="Z458" i="49" s="1"/>
  <c r="BF493" i="49"/>
  <c r="AR493" i="49"/>
  <c r="AQ493" i="49"/>
  <c r="AA493" i="49"/>
  <c r="V493" i="49"/>
  <c r="U493" i="49"/>
  <c r="X493" i="49" s="1"/>
  <c r="T493" i="49"/>
  <c r="S493" i="49"/>
  <c r="R493" i="49"/>
  <c r="M493" i="49"/>
  <c r="Z493" i="49" s="1"/>
  <c r="BF491" i="49"/>
  <c r="AR491" i="49"/>
  <c r="AQ491" i="49"/>
  <c r="AA491" i="49"/>
  <c r="V491" i="49"/>
  <c r="U491" i="49"/>
  <c r="T491" i="49"/>
  <c r="S491" i="49"/>
  <c r="R491" i="49"/>
  <c r="M491" i="49"/>
  <c r="Z491" i="49" s="1"/>
  <c r="BF305" i="49"/>
  <c r="AR305" i="49"/>
  <c r="AQ305" i="49"/>
  <c r="AA305" i="49"/>
  <c r="V305" i="49"/>
  <c r="U305" i="49"/>
  <c r="X305" i="49" s="1"/>
  <c r="T305" i="49"/>
  <c r="S305" i="49"/>
  <c r="R305" i="49"/>
  <c r="M305" i="49"/>
  <c r="Z305" i="49" s="1"/>
  <c r="BF418" i="49"/>
  <c r="AR418" i="49"/>
  <c r="AQ418" i="49"/>
  <c r="AA418" i="49"/>
  <c r="V418" i="49"/>
  <c r="U418" i="49"/>
  <c r="T418" i="49"/>
  <c r="S418" i="49"/>
  <c r="R418" i="49"/>
  <c r="M418" i="49"/>
  <c r="Z418" i="49" s="1"/>
  <c r="BF444" i="49"/>
  <c r="AR444" i="49"/>
  <c r="AQ444" i="49"/>
  <c r="AA444" i="49"/>
  <c r="Z444" i="49"/>
  <c r="V444" i="49"/>
  <c r="U444" i="49"/>
  <c r="T444" i="49"/>
  <c r="S444" i="49"/>
  <c r="R444" i="49"/>
  <c r="M444" i="49"/>
  <c r="J444" i="49" s="1"/>
  <c r="AP444" i="49" s="1"/>
  <c r="BF239" i="49"/>
  <c r="AR239" i="49"/>
  <c r="AQ239" i="49"/>
  <c r="AA239" i="49"/>
  <c r="V239" i="49"/>
  <c r="U239" i="49"/>
  <c r="X239" i="49" s="1"/>
  <c r="T239" i="49"/>
  <c r="S239" i="49"/>
  <c r="R239" i="49"/>
  <c r="M239" i="49"/>
  <c r="Z239" i="49" s="1"/>
  <c r="J239" i="49"/>
  <c r="AP239" i="49" s="1"/>
  <c r="BF214" i="49"/>
  <c r="AR214" i="49"/>
  <c r="AQ214" i="49"/>
  <c r="AA214" i="49"/>
  <c r="V214" i="49"/>
  <c r="U214" i="49"/>
  <c r="X214" i="49" s="1"/>
  <c r="T214" i="49"/>
  <c r="S214" i="49"/>
  <c r="R214" i="49"/>
  <c r="M214" i="49"/>
  <c r="Z214" i="49" s="1"/>
  <c r="BF535" i="49"/>
  <c r="AR535" i="49"/>
  <c r="AQ535" i="49"/>
  <c r="AA535" i="49"/>
  <c r="V535" i="49"/>
  <c r="U535" i="49"/>
  <c r="X535" i="49" s="1"/>
  <c r="T535" i="49"/>
  <c r="S535" i="49"/>
  <c r="R535" i="49"/>
  <c r="M535" i="49"/>
  <c r="Z535" i="49" s="1"/>
  <c r="BF528" i="49"/>
  <c r="AR528" i="49"/>
  <c r="AQ528" i="49"/>
  <c r="AA528" i="49"/>
  <c r="V528" i="49"/>
  <c r="U528" i="49"/>
  <c r="X528" i="49" s="1"/>
  <c r="T528" i="49"/>
  <c r="S528" i="49"/>
  <c r="R528" i="49"/>
  <c r="M528" i="49"/>
  <c r="Z528" i="49" s="1"/>
  <c r="BF249" i="49"/>
  <c r="AR249" i="49"/>
  <c r="AQ249" i="49"/>
  <c r="AA249" i="49"/>
  <c r="V249" i="49"/>
  <c r="U249" i="49"/>
  <c r="X249" i="49" s="1"/>
  <c r="T249" i="49"/>
  <c r="S249" i="49"/>
  <c r="R249" i="49"/>
  <c r="M249" i="49"/>
  <c r="Z249" i="49" s="1"/>
  <c r="J249" i="49"/>
  <c r="AP249" i="49" s="1"/>
  <c r="BF465" i="49"/>
  <c r="AR465" i="49"/>
  <c r="AQ465" i="49"/>
  <c r="AA465" i="49"/>
  <c r="V465" i="49"/>
  <c r="U465" i="49"/>
  <c r="T465" i="49"/>
  <c r="S465" i="49"/>
  <c r="R465" i="49"/>
  <c r="M465" i="49"/>
  <c r="Z465" i="49" s="1"/>
  <c r="BF275" i="49"/>
  <c r="AS275" i="49"/>
  <c r="AT275" i="49" s="1"/>
  <c r="AU275" i="49" s="1"/>
  <c r="AV275" i="49" s="1"/>
  <c r="AR275" i="49"/>
  <c r="AQ275" i="49"/>
  <c r="AA275" i="49"/>
  <c r="V275" i="49"/>
  <c r="U275" i="49"/>
  <c r="T275" i="49"/>
  <c r="S275" i="49"/>
  <c r="R275" i="49"/>
  <c r="M275" i="49"/>
  <c r="Z275" i="49" s="1"/>
  <c r="BF84" i="49"/>
  <c r="AR84" i="49"/>
  <c r="AQ84" i="49"/>
  <c r="AA84" i="49"/>
  <c r="V84" i="49"/>
  <c r="U84" i="49"/>
  <c r="T84" i="49"/>
  <c r="S84" i="49"/>
  <c r="R84" i="49"/>
  <c r="M84" i="49"/>
  <c r="Z84" i="49" s="1"/>
  <c r="BF137" i="49"/>
  <c r="AR137" i="49"/>
  <c r="AS137" i="49" s="1"/>
  <c r="AT137" i="49" s="1"/>
  <c r="AU137" i="49" s="1"/>
  <c r="AV137" i="49" s="1"/>
  <c r="AQ137" i="49"/>
  <c r="AA137" i="49"/>
  <c r="V137" i="49"/>
  <c r="W137" i="49" s="1"/>
  <c r="U137" i="49"/>
  <c r="T137" i="49"/>
  <c r="S137" i="49"/>
  <c r="R137" i="49"/>
  <c r="M137" i="49"/>
  <c r="Z137" i="49" s="1"/>
  <c r="J137" i="49"/>
  <c r="AP137" i="49" s="1"/>
  <c r="BF229" i="49"/>
  <c r="AR229" i="49"/>
  <c r="AQ229" i="49"/>
  <c r="AA229" i="49"/>
  <c r="V229" i="49"/>
  <c r="U229" i="49"/>
  <c r="T229" i="49"/>
  <c r="S229" i="49"/>
  <c r="R229" i="49"/>
  <c r="M229" i="49"/>
  <c r="Z229" i="49" s="1"/>
  <c r="BF69" i="49"/>
  <c r="AR69" i="49"/>
  <c r="AS69" i="49" s="1"/>
  <c r="AT69" i="49" s="1"/>
  <c r="AU69" i="49" s="1"/>
  <c r="AV69" i="49" s="1"/>
  <c r="AQ69" i="49"/>
  <c r="AA69" i="49"/>
  <c r="V69" i="49"/>
  <c r="U69" i="49"/>
  <c r="X69" i="49" s="1"/>
  <c r="T69" i="49"/>
  <c r="S69" i="49"/>
  <c r="R69" i="49"/>
  <c r="M69" i="49"/>
  <c r="Z69" i="49" s="1"/>
  <c r="BF521" i="49"/>
  <c r="AR521" i="49"/>
  <c r="AQ521" i="49"/>
  <c r="AA521" i="49"/>
  <c r="V521" i="49"/>
  <c r="U521" i="49"/>
  <c r="T521" i="49"/>
  <c r="S521" i="49"/>
  <c r="R521" i="49"/>
  <c r="M521" i="49"/>
  <c r="Z521" i="49" s="1"/>
  <c r="BF83" i="49"/>
  <c r="AR83" i="49"/>
  <c r="AS83" i="49" s="1"/>
  <c r="AT83" i="49" s="1"/>
  <c r="AU83" i="49" s="1"/>
  <c r="AV83" i="49" s="1"/>
  <c r="AQ83" i="49"/>
  <c r="AA83" i="49"/>
  <c r="X83" i="49"/>
  <c r="V83" i="49"/>
  <c r="U83" i="49"/>
  <c r="T83" i="49"/>
  <c r="S83" i="49"/>
  <c r="R83" i="49"/>
  <c r="M83" i="49"/>
  <c r="Z83" i="49" s="1"/>
  <c r="BF402" i="49"/>
  <c r="AR402" i="49"/>
  <c r="AQ402" i="49"/>
  <c r="AA402" i="49"/>
  <c r="V402" i="49"/>
  <c r="U402" i="49"/>
  <c r="T402" i="49"/>
  <c r="S402" i="49"/>
  <c r="R402" i="49"/>
  <c r="M402" i="49"/>
  <c r="Z402" i="49" s="1"/>
  <c r="BF176" i="49"/>
  <c r="AR176" i="49"/>
  <c r="AS176" i="49" s="1"/>
  <c r="AT176" i="49" s="1"/>
  <c r="AU176" i="49" s="1"/>
  <c r="AV176" i="49" s="1"/>
  <c r="AQ176" i="49"/>
  <c r="AA176" i="49"/>
  <c r="V176" i="49"/>
  <c r="U176" i="49"/>
  <c r="T176" i="49"/>
  <c r="S176" i="49"/>
  <c r="R176" i="49"/>
  <c r="M176" i="49"/>
  <c r="Z176" i="49" s="1"/>
  <c r="BF512" i="49"/>
  <c r="AR512" i="49"/>
  <c r="AQ512" i="49"/>
  <c r="AA512" i="49"/>
  <c r="V512" i="49"/>
  <c r="U512" i="49"/>
  <c r="T512" i="49"/>
  <c r="S512" i="49"/>
  <c r="R512" i="49"/>
  <c r="M512" i="49"/>
  <c r="Z512" i="49" s="1"/>
  <c r="BF68" i="49"/>
  <c r="AR68" i="49"/>
  <c r="AS68" i="49" s="1"/>
  <c r="AT68" i="49" s="1"/>
  <c r="AU68" i="49" s="1"/>
  <c r="AV68" i="49" s="1"/>
  <c r="AQ68" i="49"/>
  <c r="AA68" i="49"/>
  <c r="V68" i="49"/>
  <c r="U68" i="49"/>
  <c r="X68" i="49" s="1"/>
  <c r="T68" i="49"/>
  <c r="S68" i="49"/>
  <c r="R68" i="49"/>
  <c r="M68" i="49"/>
  <c r="Z68" i="49" s="1"/>
  <c r="BF494" i="49"/>
  <c r="AR494" i="49"/>
  <c r="AQ494" i="49"/>
  <c r="AA494" i="49"/>
  <c r="V494" i="49"/>
  <c r="U494" i="49"/>
  <c r="T494" i="49"/>
  <c r="S494" i="49"/>
  <c r="R494" i="49"/>
  <c r="M494" i="49"/>
  <c r="Z494" i="49" s="1"/>
  <c r="BF36" i="49"/>
  <c r="AR36" i="49"/>
  <c r="AS36" i="49" s="1"/>
  <c r="AT36" i="49" s="1"/>
  <c r="AU36" i="49" s="1"/>
  <c r="AV36" i="49" s="1"/>
  <c r="AQ36" i="49"/>
  <c r="AA36" i="49"/>
  <c r="V36" i="49"/>
  <c r="U36" i="49"/>
  <c r="X36" i="49" s="1"/>
  <c r="T36" i="49"/>
  <c r="S36" i="49"/>
  <c r="R36" i="49"/>
  <c r="M36" i="49"/>
  <c r="Z36" i="49" s="1"/>
  <c r="J36" i="49"/>
  <c r="AP36" i="49" s="1"/>
  <c r="BF63" i="49"/>
  <c r="AR63" i="49"/>
  <c r="AQ63" i="49"/>
  <c r="AA63" i="49"/>
  <c r="V63" i="49"/>
  <c r="U63" i="49"/>
  <c r="T63" i="49"/>
  <c r="S63" i="49"/>
  <c r="R63" i="49"/>
  <c r="M63" i="49"/>
  <c r="Z63" i="49" s="1"/>
  <c r="BF530" i="49"/>
  <c r="AR530" i="49"/>
  <c r="AS530" i="49" s="1"/>
  <c r="AT530" i="49" s="1"/>
  <c r="AU530" i="49" s="1"/>
  <c r="AV530" i="49" s="1"/>
  <c r="AQ530" i="49"/>
  <c r="AA530" i="49"/>
  <c r="Z530" i="49"/>
  <c r="V530" i="49"/>
  <c r="U530" i="49"/>
  <c r="X530" i="49" s="1"/>
  <c r="T530" i="49"/>
  <c r="S530" i="49"/>
  <c r="R530" i="49"/>
  <c r="M530" i="49"/>
  <c r="J530" i="49" s="1"/>
  <c r="AP530" i="49" s="1"/>
  <c r="BF390" i="49"/>
  <c r="AR390" i="49"/>
  <c r="AQ390" i="49"/>
  <c r="AA390" i="49"/>
  <c r="V390" i="49"/>
  <c r="U390" i="49"/>
  <c r="T390" i="49"/>
  <c r="S390" i="49"/>
  <c r="R390" i="49"/>
  <c r="M390" i="49"/>
  <c r="Z390" i="49" s="1"/>
  <c r="BF110" i="49"/>
  <c r="AR110" i="49"/>
  <c r="AS110" i="49" s="1"/>
  <c r="AT110" i="49" s="1"/>
  <c r="AU110" i="49" s="1"/>
  <c r="AV110" i="49" s="1"/>
  <c r="AQ110" i="49"/>
  <c r="AA110" i="49"/>
  <c r="V110" i="49"/>
  <c r="W110" i="49" s="1"/>
  <c r="U110" i="49"/>
  <c r="T110" i="49"/>
  <c r="S110" i="49"/>
  <c r="R110" i="49"/>
  <c r="M110" i="49"/>
  <c r="Z110" i="49" s="1"/>
  <c r="J110" i="49"/>
  <c r="AP110" i="49" s="1"/>
  <c r="BF58" i="49"/>
  <c r="AR58" i="49"/>
  <c r="AQ58" i="49"/>
  <c r="AA58" i="49"/>
  <c r="V58" i="49"/>
  <c r="U58" i="49"/>
  <c r="T58" i="49"/>
  <c r="S58" i="49"/>
  <c r="R58" i="49"/>
  <c r="M58" i="49"/>
  <c r="Z58" i="49" s="1"/>
  <c r="BF168" i="49"/>
  <c r="AR168" i="49"/>
  <c r="AS168" i="49" s="1"/>
  <c r="AT168" i="49" s="1"/>
  <c r="AU168" i="49" s="1"/>
  <c r="AV168" i="49" s="1"/>
  <c r="AQ168" i="49"/>
  <c r="AA168" i="49"/>
  <c r="V168" i="49"/>
  <c r="U168" i="49"/>
  <c r="X168" i="49" s="1"/>
  <c r="T168" i="49"/>
  <c r="S168" i="49"/>
  <c r="R168" i="49"/>
  <c r="M168" i="49"/>
  <c r="Z168" i="49" s="1"/>
  <c r="BF20" i="49"/>
  <c r="AR20" i="49"/>
  <c r="AQ20" i="49"/>
  <c r="AA20" i="49"/>
  <c r="V20" i="49"/>
  <c r="U20" i="49"/>
  <c r="T20" i="49"/>
  <c r="S20" i="49"/>
  <c r="R20" i="49"/>
  <c r="M20" i="49"/>
  <c r="Z20" i="49" s="1"/>
  <c r="BF374" i="49"/>
  <c r="AR374" i="49"/>
  <c r="AS374" i="49" s="1"/>
  <c r="AT374" i="49" s="1"/>
  <c r="AU374" i="49" s="1"/>
  <c r="AV374" i="49" s="1"/>
  <c r="AQ374" i="49"/>
  <c r="AA374" i="49"/>
  <c r="V374" i="49"/>
  <c r="U374" i="49"/>
  <c r="X374" i="49" s="1"/>
  <c r="T374" i="49"/>
  <c r="S374" i="49"/>
  <c r="R374" i="49"/>
  <c r="M374" i="49"/>
  <c r="Z374" i="49" s="1"/>
  <c r="BF290" i="49"/>
  <c r="AR290" i="49"/>
  <c r="AQ290" i="49"/>
  <c r="AA290" i="49"/>
  <c r="V290" i="49"/>
  <c r="U290" i="49"/>
  <c r="T290" i="49"/>
  <c r="S290" i="49"/>
  <c r="R290" i="49"/>
  <c r="M290" i="49"/>
  <c r="Z290" i="49" s="1"/>
  <c r="BF177" i="49"/>
  <c r="AR177" i="49"/>
  <c r="AS177" i="49" s="1"/>
  <c r="AT177" i="49" s="1"/>
  <c r="AU177" i="49" s="1"/>
  <c r="AV177" i="49" s="1"/>
  <c r="AQ177" i="49"/>
  <c r="AA177" i="49"/>
  <c r="V177" i="49"/>
  <c r="U177" i="49"/>
  <c r="T177" i="49"/>
  <c r="S177" i="49"/>
  <c r="R177" i="49"/>
  <c r="M177" i="49"/>
  <c r="Z177" i="49" s="1"/>
  <c r="BF147" i="49"/>
  <c r="AR147" i="49"/>
  <c r="AQ147" i="49"/>
  <c r="AA147" i="49"/>
  <c r="V147" i="49"/>
  <c r="U147" i="49"/>
  <c r="T147" i="49"/>
  <c r="S147" i="49"/>
  <c r="R147" i="49"/>
  <c r="M147" i="49"/>
  <c r="Z147" i="49" s="1"/>
  <c r="BF204" i="49"/>
  <c r="AR204" i="49"/>
  <c r="AS204" i="49" s="1"/>
  <c r="AT204" i="49" s="1"/>
  <c r="AU204" i="49" s="1"/>
  <c r="AV204" i="49" s="1"/>
  <c r="AQ204" i="49"/>
  <c r="AA204" i="49"/>
  <c r="X204" i="49"/>
  <c r="V204" i="49"/>
  <c r="U204" i="49"/>
  <c r="T204" i="49"/>
  <c r="S204" i="49"/>
  <c r="R204" i="49"/>
  <c r="M204" i="49"/>
  <c r="Z204" i="49" s="1"/>
  <c r="BF55" i="49"/>
  <c r="AR55" i="49"/>
  <c r="AQ55" i="49"/>
  <c r="AA55" i="49"/>
  <c r="V55" i="49"/>
  <c r="U55" i="49"/>
  <c r="T55" i="49"/>
  <c r="S55" i="49"/>
  <c r="R55" i="49"/>
  <c r="M55" i="49"/>
  <c r="Z55" i="49" s="1"/>
  <c r="BF308" i="49"/>
  <c r="AR308" i="49"/>
  <c r="AS308" i="49" s="1"/>
  <c r="AT308" i="49" s="1"/>
  <c r="AU308" i="49" s="1"/>
  <c r="AV308" i="49" s="1"/>
  <c r="AQ308" i="49"/>
  <c r="AA308" i="49"/>
  <c r="X308" i="49"/>
  <c r="V308" i="49"/>
  <c r="U308" i="49"/>
  <c r="T308" i="49"/>
  <c r="S308" i="49"/>
  <c r="R308" i="49"/>
  <c r="M308" i="49"/>
  <c r="Z308" i="49" s="1"/>
  <c r="J308" i="49"/>
  <c r="AP308" i="49" s="1"/>
  <c r="BF529" i="49"/>
  <c r="AR529" i="49"/>
  <c r="AQ529" i="49"/>
  <c r="AA529" i="49"/>
  <c r="Z529" i="49"/>
  <c r="V529" i="49"/>
  <c r="U529" i="49"/>
  <c r="T529" i="49"/>
  <c r="S529" i="49"/>
  <c r="R529" i="49"/>
  <c r="M529" i="49"/>
  <c r="J529" i="49" s="1"/>
  <c r="BF267" i="49"/>
  <c r="AR267" i="49"/>
  <c r="AS267" i="49" s="1"/>
  <c r="AT267" i="49" s="1"/>
  <c r="AU267" i="49" s="1"/>
  <c r="AV267" i="49" s="1"/>
  <c r="AQ267" i="49"/>
  <c r="AA267" i="49"/>
  <c r="V267" i="49"/>
  <c r="U267" i="49"/>
  <c r="T267" i="49"/>
  <c r="S267" i="49"/>
  <c r="R267" i="49"/>
  <c r="M267" i="49"/>
  <c r="Z267" i="49" s="1"/>
  <c r="BF329" i="49"/>
  <c r="AR329" i="49"/>
  <c r="AQ329" i="49"/>
  <c r="AA329" i="49"/>
  <c r="V329" i="49"/>
  <c r="U329" i="49"/>
  <c r="T329" i="49"/>
  <c r="S329" i="49"/>
  <c r="R329" i="49"/>
  <c r="M329" i="49"/>
  <c r="Z329" i="49" s="1"/>
  <c r="BF67" i="49"/>
  <c r="AR67" i="49"/>
  <c r="AS67" i="49" s="1"/>
  <c r="AT67" i="49" s="1"/>
  <c r="AU67" i="49" s="1"/>
  <c r="AV67" i="49" s="1"/>
  <c r="AQ67" i="49"/>
  <c r="AA67" i="49"/>
  <c r="X67" i="49"/>
  <c r="V67" i="49"/>
  <c r="U67" i="49"/>
  <c r="T67" i="49"/>
  <c r="S67" i="49"/>
  <c r="R67" i="49"/>
  <c r="M67" i="49"/>
  <c r="Z67" i="49" s="1"/>
  <c r="BF373" i="49"/>
  <c r="AR373" i="49"/>
  <c r="AQ373" i="49"/>
  <c r="AA373" i="49"/>
  <c r="V373" i="49"/>
  <c r="U373" i="49"/>
  <c r="T373" i="49"/>
  <c r="S373" i="49"/>
  <c r="R373" i="49"/>
  <c r="M373" i="49"/>
  <c r="Z373" i="49" s="1"/>
  <c r="BF393" i="49"/>
  <c r="AR393" i="49"/>
  <c r="AS393" i="49" s="1"/>
  <c r="AT393" i="49" s="1"/>
  <c r="AU393" i="49" s="1"/>
  <c r="AV393" i="49" s="1"/>
  <c r="AQ393" i="49"/>
  <c r="AA393" i="49"/>
  <c r="X393" i="49"/>
  <c r="V393" i="49"/>
  <c r="W393" i="49" s="1"/>
  <c r="U393" i="49"/>
  <c r="T393" i="49"/>
  <c r="S393" i="49"/>
  <c r="R393" i="49"/>
  <c r="M393" i="49"/>
  <c r="Z393" i="49" s="1"/>
  <c r="J393" i="49"/>
  <c r="AP393" i="49" s="1"/>
  <c r="BF226" i="49"/>
  <c r="AR226" i="49"/>
  <c r="AQ226" i="49"/>
  <c r="AA226" i="49"/>
  <c r="V226" i="49"/>
  <c r="U226" i="49"/>
  <c r="T226" i="49"/>
  <c r="S226" i="49"/>
  <c r="R226" i="49"/>
  <c r="M226" i="49"/>
  <c r="Z226" i="49" s="1"/>
  <c r="BF435" i="49"/>
  <c r="AR435" i="49"/>
  <c r="AS435" i="49" s="1"/>
  <c r="AT435" i="49" s="1"/>
  <c r="AU435" i="49" s="1"/>
  <c r="AV435" i="49" s="1"/>
  <c r="AQ435" i="49"/>
  <c r="AA435" i="49"/>
  <c r="Z435" i="49"/>
  <c r="V435" i="49"/>
  <c r="U435" i="49"/>
  <c r="X435" i="49" s="1"/>
  <c r="T435" i="49"/>
  <c r="S435" i="49"/>
  <c r="R435" i="49"/>
  <c r="M435" i="49"/>
  <c r="J435" i="49" s="1"/>
  <c r="AP435" i="49" s="1"/>
  <c r="BF379" i="49"/>
  <c r="AR379" i="49"/>
  <c r="AQ379" i="49"/>
  <c r="AA379" i="49"/>
  <c r="V379" i="49"/>
  <c r="U379" i="49"/>
  <c r="T379" i="49"/>
  <c r="S379" i="49"/>
  <c r="R379" i="49"/>
  <c r="M379" i="49"/>
  <c r="Z379" i="49" s="1"/>
  <c r="BF524" i="49"/>
  <c r="AR524" i="49"/>
  <c r="AS524" i="49" s="1"/>
  <c r="AT524" i="49" s="1"/>
  <c r="AU524" i="49" s="1"/>
  <c r="AV524" i="49" s="1"/>
  <c r="AQ524" i="49"/>
  <c r="AA524" i="49"/>
  <c r="V524" i="49"/>
  <c r="W524" i="49" s="1"/>
  <c r="U524" i="49"/>
  <c r="T524" i="49"/>
  <c r="S524" i="49"/>
  <c r="R524" i="49"/>
  <c r="M524" i="49"/>
  <c r="Z524" i="49" s="1"/>
  <c r="BF117" i="49"/>
  <c r="AR117" i="49"/>
  <c r="AQ117" i="49"/>
  <c r="AA117" i="49"/>
  <c r="V117" i="49"/>
  <c r="U117" i="49"/>
  <c r="T117" i="49"/>
  <c r="S117" i="49"/>
  <c r="R117" i="49"/>
  <c r="M117" i="49"/>
  <c r="Z117" i="49" s="1"/>
  <c r="BF518" i="49"/>
  <c r="AR518" i="49"/>
  <c r="AS518" i="49" s="1"/>
  <c r="AT518" i="49" s="1"/>
  <c r="AU518" i="49" s="1"/>
  <c r="AV518" i="49" s="1"/>
  <c r="AQ518" i="49"/>
  <c r="AA518" i="49"/>
  <c r="V518" i="49"/>
  <c r="U518" i="49"/>
  <c r="X518" i="49" s="1"/>
  <c r="T518" i="49"/>
  <c r="S518" i="49"/>
  <c r="R518" i="49"/>
  <c r="M518" i="49"/>
  <c r="Z518" i="49" s="1"/>
  <c r="BF424" i="49"/>
  <c r="AR424" i="49"/>
  <c r="AQ424" i="49"/>
  <c r="AA424" i="49"/>
  <c r="V424" i="49"/>
  <c r="U424" i="49"/>
  <c r="T424" i="49"/>
  <c r="S424" i="49"/>
  <c r="R424" i="49"/>
  <c r="M424" i="49"/>
  <c r="Z424" i="49" s="1"/>
  <c r="BF282" i="49"/>
  <c r="AR282" i="49"/>
  <c r="AS282" i="49" s="1"/>
  <c r="AT282" i="49" s="1"/>
  <c r="AU282" i="49" s="1"/>
  <c r="AV282" i="49" s="1"/>
  <c r="AQ282" i="49"/>
  <c r="AA282" i="49"/>
  <c r="X282" i="49"/>
  <c r="V282" i="49"/>
  <c r="U282" i="49"/>
  <c r="T282" i="49"/>
  <c r="S282" i="49"/>
  <c r="R282" i="49"/>
  <c r="M282" i="49"/>
  <c r="Z282" i="49" s="1"/>
  <c r="BF33" i="49"/>
  <c r="AR33" i="49"/>
  <c r="AQ33" i="49"/>
  <c r="AA33" i="49"/>
  <c r="V33" i="49"/>
  <c r="U33" i="49"/>
  <c r="T33" i="49"/>
  <c r="S33" i="49"/>
  <c r="R33" i="49"/>
  <c r="M33" i="49"/>
  <c r="Z33" i="49" s="1"/>
  <c r="BF190" i="49"/>
  <c r="AR190" i="49"/>
  <c r="AS190" i="49" s="1"/>
  <c r="AT190" i="49" s="1"/>
  <c r="AU190" i="49" s="1"/>
  <c r="AV190" i="49" s="1"/>
  <c r="AQ190" i="49"/>
  <c r="AA190" i="49"/>
  <c r="V190" i="49"/>
  <c r="U190" i="49"/>
  <c r="T190" i="49"/>
  <c r="S190" i="49"/>
  <c r="R190" i="49"/>
  <c r="M190" i="49"/>
  <c r="Z190" i="49" s="1"/>
  <c r="BF371" i="49"/>
  <c r="AR371" i="49"/>
  <c r="AQ371" i="49"/>
  <c r="AA371" i="49"/>
  <c r="V371" i="49"/>
  <c r="U371" i="49"/>
  <c r="T371" i="49"/>
  <c r="S371" i="49"/>
  <c r="R371" i="49"/>
  <c r="M371" i="49"/>
  <c r="Z371" i="49" s="1"/>
  <c r="BF238" i="49"/>
  <c r="AR238" i="49"/>
  <c r="AS238" i="49" s="1"/>
  <c r="AT238" i="49" s="1"/>
  <c r="AU238" i="49" s="1"/>
  <c r="AV238" i="49" s="1"/>
  <c r="AQ238" i="49"/>
  <c r="AA238" i="49"/>
  <c r="V238" i="49"/>
  <c r="U238" i="49"/>
  <c r="X238" i="49" s="1"/>
  <c r="T238" i="49"/>
  <c r="S238" i="49"/>
  <c r="R238" i="49"/>
  <c r="M238" i="49"/>
  <c r="Z238" i="49" s="1"/>
  <c r="BF106" i="49"/>
  <c r="AR106" i="49"/>
  <c r="AQ106" i="49"/>
  <c r="AA106" i="49"/>
  <c r="V106" i="49"/>
  <c r="U106" i="49"/>
  <c r="T106" i="49"/>
  <c r="S106" i="49"/>
  <c r="R106" i="49"/>
  <c r="M106" i="49"/>
  <c r="Z106" i="49" s="1"/>
  <c r="BF235" i="49"/>
  <c r="AR235" i="49"/>
  <c r="AS235" i="49" s="1"/>
  <c r="AT235" i="49" s="1"/>
  <c r="AU235" i="49" s="1"/>
  <c r="AV235" i="49" s="1"/>
  <c r="AQ235" i="49"/>
  <c r="AA235" i="49"/>
  <c r="V235" i="49"/>
  <c r="W235" i="49" s="1"/>
  <c r="U235" i="49"/>
  <c r="X235" i="49" s="1"/>
  <c r="T235" i="49"/>
  <c r="S235" i="49"/>
  <c r="R235" i="49"/>
  <c r="M235" i="49"/>
  <c r="Z235" i="49" s="1"/>
  <c r="BF197" i="49"/>
  <c r="AR197" i="49"/>
  <c r="AQ197" i="49"/>
  <c r="AA197" i="49"/>
  <c r="V197" i="49"/>
  <c r="U197" i="49"/>
  <c r="T197" i="49"/>
  <c r="S197" i="49"/>
  <c r="R197" i="49"/>
  <c r="M197" i="49"/>
  <c r="Z197" i="49" s="1"/>
  <c r="BF88" i="49"/>
  <c r="AR88" i="49"/>
  <c r="AS88" i="49" s="1"/>
  <c r="AT88" i="49" s="1"/>
  <c r="AU88" i="49" s="1"/>
  <c r="AV88" i="49" s="1"/>
  <c r="AQ88" i="49"/>
  <c r="AA88" i="49"/>
  <c r="V88" i="49"/>
  <c r="U88" i="49"/>
  <c r="T88" i="49"/>
  <c r="S88" i="49"/>
  <c r="R88" i="49"/>
  <c r="M88" i="49"/>
  <c r="Z88" i="49" s="1"/>
  <c r="BF459" i="49"/>
  <c r="AR459" i="49"/>
  <c r="AQ459" i="49"/>
  <c r="AA459" i="49"/>
  <c r="V459" i="49"/>
  <c r="U459" i="49"/>
  <c r="T459" i="49"/>
  <c r="S459" i="49"/>
  <c r="R459" i="49"/>
  <c r="M459" i="49"/>
  <c r="Z459" i="49" s="1"/>
  <c r="BF513" i="49"/>
  <c r="AR513" i="49"/>
  <c r="AS513" i="49" s="1"/>
  <c r="AT513" i="49" s="1"/>
  <c r="AU513" i="49" s="1"/>
  <c r="AV513" i="49" s="1"/>
  <c r="AQ513" i="49"/>
  <c r="AA513" i="49"/>
  <c r="V513" i="49"/>
  <c r="U513" i="49"/>
  <c r="T513" i="49"/>
  <c r="S513" i="49"/>
  <c r="R513" i="49"/>
  <c r="M513" i="49"/>
  <c r="Z513" i="49" s="1"/>
  <c r="BF460" i="49"/>
  <c r="AR460" i="49"/>
  <c r="AQ460" i="49"/>
  <c r="AA460" i="49"/>
  <c r="V460" i="49"/>
  <c r="U460" i="49"/>
  <c r="T460" i="49"/>
  <c r="S460" i="49"/>
  <c r="R460" i="49"/>
  <c r="M460" i="49"/>
  <c r="Z460" i="49" s="1"/>
  <c r="BF504" i="49"/>
  <c r="AR504" i="49"/>
  <c r="AS504" i="49" s="1"/>
  <c r="AT504" i="49" s="1"/>
  <c r="AU504" i="49" s="1"/>
  <c r="AV504" i="49" s="1"/>
  <c r="AQ504" i="49"/>
  <c r="AA504" i="49"/>
  <c r="V504" i="49"/>
  <c r="U504" i="49"/>
  <c r="X504" i="49" s="1"/>
  <c r="T504" i="49"/>
  <c r="S504" i="49"/>
  <c r="R504" i="49"/>
  <c r="M504" i="49"/>
  <c r="Z504" i="49" s="1"/>
  <c r="BF505" i="49"/>
  <c r="AR505" i="49"/>
  <c r="AQ505" i="49"/>
  <c r="AA505" i="49"/>
  <c r="V505" i="49"/>
  <c r="U505" i="49"/>
  <c r="T505" i="49"/>
  <c r="S505" i="49"/>
  <c r="R505" i="49"/>
  <c r="M505" i="49"/>
  <c r="J505" i="49" s="1"/>
  <c r="BF246" i="49"/>
  <c r="AR246" i="49"/>
  <c r="AS246" i="49" s="1"/>
  <c r="AT246" i="49" s="1"/>
  <c r="AU246" i="49" s="1"/>
  <c r="AV246" i="49" s="1"/>
  <c r="AQ246" i="49"/>
  <c r="AA246" i="49"/>
  <c r="W246" i="49"/>
  <c r="V246" i="49"/>
  <c r="U246" i="49"/>
  <c r="X246" i="49" s="1"/>
  <c r="T246" i="49"/>
  <c r="S246" i="49"/>
  <c r="R246" i="49"/>
  <c r="M246" i="49"/>
  <c r="Z246" i="49" s="1"/>
  <c r="BF291" i="49"/>
  <c r="AR291" i="49"/>
  <c r="AQ291" i="49"/>
  <c r="AA291" i="49"/>
  <c r="V291" i="49"/>
  <c r="U291" i="49"/>
  <c r="T291" i="49"/>
  <c r="S291" i="49"/>
  <c r="R291" i="49"/>
  <c r="M291" i="49"/>
  <c r="J291" i="49" s="1"/>
  <c r="BF169" i="49"/>
  <c r="AR169" i="49"/>
  <c r="AS169" i="49" s="1"/>
  <c r="AT169" i="49" s="1"/>
  <c r="AU169" i="49" s="1"/>
  <c r="AV169" i="49" s="1"/>
  <c r="AQ169" i="49"/>
  <c r="AA169" i="49"/>
  <c r="V169" i="49"/>
  <c r="U169" i="49"/>
  <c r="T169" i="49"/>
  <c r="S169" i="49"/>
  <c r="R169" i="49"/>
  <c r="M169" i="49"/>
  <c r="Z169" i="49" s="1"/>
  <c r="BF523" i="49"/>
  <c r="AR523" i="49"/>
  <c r="AQ523" i="49"/>
  <c r="AA523" i="49"/>
  <c r="V523" i="49"/>
  <c r="U523" i="49"/>
  <c r="T523" i="49"/>
  <c r="S523" i="49"/>
  <c r="R523" i="49"/>
  <c r="M523" i="49"/>
  <c r="J523" i="49" s="1"/>
  <c r="BF201" i="49"/>
  <c r="AR201" i="49"/>
  <c r="AS201" i="49" s="1"/>
  <c r="AQ201" i="49"/>
  <c r="AA201" i="49"/>
  <c r="V201" i="49"/>
  <c r="U201" i="49"/>
  <c r="X201" i="49" s="1"/>
  <c r="T201" i="49"/>
  <c r="S201" i="49"/>
  <c r="R201" i="49"/>
  <c r="M201" i="49"/>
  <c r="Z201" i="49" s="1"/>
  <c r="BF23" i="49"/>
  <c r="AR23" i="49"/>
  <c r="AQ23" i="49"/>
  <c r="AA23" i="49"/>
  <c r="V23" i="49"/>
  <c r="U23" i="49"/>
  <c r="T23" i="49"/>
  <c r="S23" i="49"/>
  <c r="R23" i="49"/>
  <c r="M23" i="49"/>
  <c r="J23" i="49" s="1"/>
  <c r="BF324" i="49"/>
  <c r="AR324" i="49"/>
  <c r="AS324" i="49" s="1"/>
  <c r="AQ324" i="49"/>
  <c r="AA324" i="49"/>
  <c r="V324" i="49"/>
  <c r="U324" i="49"/>
  <c r="T324" i="49"/>
  <c r="S324" i="49"/>
  <c r="R324" i="49"/>
  <c r="M324" i="49"/>
  <c r="Z324" i="49" s="1"/>
  <c r="BF196" i="49"/>
  <c r="AR196" i="49"/>
  <c r="AQ196" i="49"/>
  <c r="AA196" i="49"/>
  <c r="V196" i="49"/>
  <c r="U196" i="49"/>
  <c r="X196" i="49" s="1"/>
  <c r="T196" i="49"/>
  <c r="S196" i="49"/>
  <c r="R196" i="49"/>
  <c r="M196" i="49"/>
  <c r="Z196" i="49" s="1"/>
  <c r="BF225" i="49"/>
  <c r="AR225" i="49"/>
  <c r="AS225" i="49" s="1"/>
  <c r="AT225" i="49" s="1"/>
  <c r="AU225" i="49" s="1"/>
  <c r="AV225" i="49" s="1"/>
  <c r="AQ225" i="49"/>
  <c r="AA225" i="49"/>
  <c r="V225" i="49"/>
  <c r="U225" i="49"/>
  <c r="X225" i="49" s="1"/>
  <c r="T225" i="49"/>
  <c r="S225" i="49"/>
  <c r="R225" i="49"/>
  <c r="M225" i="49"/>
  <c r="Z225" i="49" s="1"/>
  <c r="BF412" i="49"/>
  <c r="AR412" i="49"/>
  <c r="AQ412" i="49"/>
  <c r="AA412" i="49"/>
  <c r="V412" i="49"/>
  <c r="U412" i="49"/>
  <c r="X412" i="49" s="1"/>
  <c r="T412" i="49"/>
  <c r="S412" i="49"/>
  <c r="R412" i="49"/>
  <c r="M412" i="49"/>
  <c r="Z412" i="49" s="1"/>
  <c r="BF405" i="49"/>
  <c r="AR405" i="49"/>
  <c r="AS405" i="49" s="1"/>
  <c r="AT405" i="49" s="1"/>
  <c r="AU405" i="49" s="1"/>
  <c r="AV405" i="49" s="1"/>
  <c r="AQ405" i="49"/>
  <c r="AA405" i="49"/>
  <c r="Z405" i="49"/>
  <c r="V405" i="49"/>
  <c r="U405" i="49"/>
  <c r="X405" i="49" s="1"/>
  <c r="T405" i="49"/>
  <c r="S405" i="49"/>
  <c r="R405" i="49"/>
  <c r="M405" i="49"/>
  <c r="J405" i="49" s="1"/>
  <c r="AP405" i="49" s="1"/>
  <c r="BF430" i="49"/>
  <c r="AR430" i="49"/>
  <c r="AQ430" i="49"/>
  <c r="AA430" i="49"/>
  <c r="V430" i="49"/>
  <c r="U430" i="49"/>
  <c r="T430" i="49"/>
  <c r="S430" i="49"/>
  <c r="R430" i="49"/>
  <c r="M430" i="49"/>
  <c r="Z430" i="49" s="1"/>
  <c r="BF451" i="49"/>
  <c r="AR451" i="49"/>
  <c r="AQ451" i="49"/>
  <c r="AA451" i="49"/>
  <c r="V451" i="49"/>
  <c r="U451" i="49"/>
  <c r="T451" i="49"/>
  <c r="S451" i="49"/>
  <c r="R451" i="49"/>
  <c r="M451" i="49"/>
  <c r="Z451" i="49" s="1"/>
  <c r="BF165" i="49"/>
  <c r="AR165" i="49"/>
  <c r="AQ165" i="49"/>
  <c r="AA165" i="49"/>
  <c r="V165" i="49"/>
  <c r="U165" i="49"/>
  <c r="X165" i="49" s="1"/>
  <c r="T165" i="49"/>
  <c r="S165" i="49"/>
  <c r="R165" i="49"/>
  <c r="M165" i="49"/>
  <c r="J165" i="49" s="1"/>
  <c r="BF476" i="49"/>
  <c r="AR476" i="49"/>
  <c r="AS476" i="49" s="1"/>
  <c r="AT476" i="49" s="1"/>
  <c r="AU476" i="49" s="1"/>
  <c r="AV476" i="49" s="1"/>
  <c r="AQ476" i="49"/>
  <c r="AA476" i="49"/>
  <c r="V476" i="49"/>
  <c r="W476" i="49" s="1"/>
  <c r="U476" i="49"/>
  <c r="X476" i="49" s="1"/>
  <c r="T476" i="49"/>
  <c r="S476" i="49"/>
  <c r="R476" i="49"/>
  <c r="M476" i="49"/>
  <c r="Z476" i="49" s="1"/>
  <c r="J476" i="49"/>
  <c r="AP476" i="49" s="1"/>
  <c r="BF124" i="49"/>
  <c r="AR124" i="49"/>
  <c r="AQ124" i="49"/>
  <c r="AA124" i="49"/>
  <c r="Z124" i="49"/>
  <c r="V124" i="49"/>
  <c r="U124" i="49"/>
  <c r="T124" i="49"/>
  <c r="S124" i="49"/>
  <c r="R124" i="49"/>
  <c r="M124" i="49"/>
  <c r="J124" i="49" s="1"/>
  <c r="AP124" i="49" s="1"/>
  <c r="BF280" i="49"/>
  <c r="AR280" i="49"/>
  <c r="AS280" i="49" s="1"/>
  <c r="AT280" i="49" s="1"/>
  <c r="AU280" i="49" s="1"/>
  <c r="AV280" i="49" s="1"/>
  <c r="AQ280" i="49"/>
  <c r="AA280" i="49"/>
  <c r="X280" i="49"/>
  <c r="V280" i="49"/>
  <c r="U280" i="49"/>
  <c r="T280" i="49"/>
  <c r="S280" i="49"/>
  <c r="R280" i="49"/>
  <c r="M280" i="49"/>
  <c r="Z280" i="49" s="1"/>
  <c r="BF112" i="49"/>
  <c r="AR112" i="49"/>
  <c r="AQ112" i="49"/>
  <c r="AA112" i="49"/>
  <c r="V112" i="49"/>
  <c r="U112" i="49"/>
  <c r="X112" i="49" s="1"/>
  <c r="T112" i="49"/>
  <c r="S112" i="49"/>
  <c r="R112" i="49"/>
  <c r="M112" i="49"/>
  <c r="J112" i="49" s="1"/>
  <c r="AP112" i="49" s="1"/>
  <c r="BF288" i="49"/>
  <c r="AR288" i="49"/>
  <c r="AS288" i="49" s="1"/>
  <c r="AT288" i="49" s="1"/>
  <c r="AU288" i="49" s="1"/>
  <c r="AV288" i="49" s="1"/>
  <c r="AQ288" i="49"/>
  <c r="AA288" i="49"/>
  <c r="V288" i="49"/>
  <c r="U288" i="49"/>
  <c r="T288" i="49"/>
  <c r="S288" i="49"/>
  <c r="R288" i="49"/>
  <c r="M288" i="49"/>
  <c r="Z288" i="49" s="1"/>
  <c r="BF304" i="49"/>
  <c r="AS304" i="49"/>
  <c r="AT304" i="49" s="1"/>
  <c r="AU304" i="49" s="1"/>
  <c r="AV304" i="49" s="1"/>
  <c r="AR304" i="49"/>
  <c r="AQ304" i="49"/>
  <c r="AA304" i="49"/>
  <c r="W304" i="49"/>
  <c r="V304" i="49"/>
  <c r="U304" i="49"/>
  <c r="T304" i="49"/>
  <c r="S304" i="49"/>
  <c r="R304" i="49"/>
  <c r="M304" i="49"/>
  <c r="J304" i="49" s="1"/>
  <c r="BF37" i="49"/>
  <c r="AR37" i="49"/>
  <c r="AS37" i="49" s="1"/>
  <c r="AT37" i="49" s="1"/>
  <c r="AU37" i="49" s="1"/>
  <c r="AV37" i="49" s="1"/>
  <c r="AQ37" i="49"/>
  <c r="AA37" i="49"/>
  <c r="V37" i="49"/>
  <c r="U37" i="49"/>
  <c r="T37" i="49"/>
  <c r="S37" i="49"/>
  <c r="R37" i="49"/>
  <c r="M37" i="49"/>
  <c r="Z37" i="49" s="1"/>
  <c r="BF149" i="49"/>
  <c r="AR149" i="49"/>
  <c r="AS149" i="49" s="1"/>
  <c r="AT149" i="49" s="1"/>
  <c r="AU149" i="49" s="1"/>
  <c r="AV149" i="49" s="1"/>
  <c r="AQ149" i="49"/>
  <c r="AA149" i="49"/>
  <c r="V149" i="49"/>
  <c r="U149" i="49"/>
  <c r="W149" i="49" s="1"/>
  <c r="T149" i="49"/>
  <c r="S149" i="49"/>
  <c r="R149" i="49"/>
  <c r="M149" i="49"/>
  <c r="J149" i="49" s="1"/>
  <c r="BF252" i="49"/>
  <c r="AR252" i="49"/>
  <c r="AS252" i="49" s="1"/>
  <c r="AQ252" i="49"/>
  <c r="AA252" i="49"/>
  <c r="V252" i="49"/>
  <c r="U252" i="49"/>
  <c r="T252" i="49"/>
  <c r="S252" i="49"/>
  <c r="R252" i="49"/>
  <c r="M252" i="49"/>
  <c r="Z252" i="49" s="1"/>
  <c r="BF48" i="49"/>
  <c r="AR48" i="49"/>
  <c r="AS48" i="49" s="1"/>
  <c r="AT48" i="49" s="1"/>
  <c r="AU48" i="49" s="1"/>
  <c r="AV48" i="49" s="1"/>
  <c r="AQ48" i="49"/>
  <c r="AA48" i="49"/>
  <c r="V48" i="49"/>
  <c r="U48" i="49"/>
  <c r="T48" i="49"/>
  <c r="S48" i="49"/>
  <c r="R48" i="49"/>
  <c r="M48" i="49"/>
  <c r="J48" i="49" s="1"/>
  <c r="BF519" i="49"/>
  <c r="AR519" i="49"/>
  <c r="AS519" i="49" s="1"/>
  <c r="AQ519" i="49"/>
  <c r="AA519" i="49"/>
  <c r="V519" i="49"/>
  <c r="U519" i="49"/>
  <c r="T519" i="49"/>
  <c r="S519" i="49"/>
  <c r="R519" i="49"/>
  <c r="M519" i="49"/>
  <c r="Z519" i="49" s="1"/>
  <c r="BF328" i="49"/>
  <c r="AR328" i="49"/>
  <c r="AS328" i="49" s="1"/>
  <c r="AT328" i="49" s="1"/>
  <c r="AU328" i="49" s="1"/>
  <c r="AV328" i="49" s="1"/>
  <c r="AQ328" i="49"/>
  <c r="AA328" i="49"/>
  <c r="V328" i="49"/>
  <c r="U328" i="49"/>
  <c r="T328" i="49"/>
  <c r="S328" i="49"/>
  <c r="R328" i="49"/>
  <c r="M328" i="49"/>
  <c r="J328" i="49" s="1"/>
  <c r="BF277" i="49"/>
  <c r="AS277" i="49"/>
  <c r="AT277" i="49" s="1"/>
  <c r="AU277" i="49" s="1"/>
  <c r="AV277" i="49" s="1"/>
  <c r="AR277" i="49"/>
  <c r="AQ277" i="49"/>
  <c r="AA277" i="49"/>
  <c r="V277" i="49"/>
  <c r="U277" i="49"/>
  <c r="T277" i="49"/>
  <c r="S277" i="49"/>
  <c r="R277" i="49"/>
  <c r="M277" i="49"/>
  <c r="Z277" i="49" s="1"/>
  <c r="BF539" i="49"/>
  <c r="AR539" i="49"/>
  <c r="AS539" i="49" s="1"/>
  <c r="AT539" i="49" s="1"/>
  <c r="AU539" i="49" s="1"/>
  <c r="AV539" i="49" s="1"/>
  <c r="AQ539" i="49"/>
  <c r="AA539" i="49"/>
  <c r="V539" i="49"/>
  <c r="U539" i="49"/>
  <c r="T539" i="49"/>
  <c r="S539" i="49"/>
  <c r="R539" i="49"/>
  <c r="M539" i="49"/>
  <c r="J539" i="49" s="1"/>
  <c r="BF300" i="49"/>
  <c r="AR300" i="49"/>
  <c r="AS300" i="49" s="1"/>
  <c r="AT300" i="49" s="1"/>
  <c r="AU300" i="49" s="1"/>
  <c r="AV300" i="49" s="1"/>
  <c r="AQ300" i="49"/>
  <c r="AA300" i="49"/>
  <c r="V300" i="49"/>
  <c r="U300" i="49"/>
  <c r="T300" i="49"/>
  <c r="S300" i="49"/>
  <c r="R300" i="49"/>
  <c r="M300" i="49"/>
  <c r="Z300" i="49" s="1"/>
  <c r="BF310" i="49"/>
  <c r="AR310" i="49"/>
  <c r="AS310" i="49" s="1"/>
  <c r="AT310" i="49" s="1"/>
  <c r="AU310" i="49" s="1"/>
  <c r="AV310" i="49" s="1"/>
  <c r="AQ310" i="49"/>
  <c r="AA310" i="49"/>
  <c r="V310" i="49"/>
  <c r="W310" i="49" s="1"/>
  <c r="U310" i="49"/>
  <c r="T310" i="49"/>
  <c r="S310" i="49"/>
  <c r="R310" i="49"/>
  <c r="M310" i="49"/>
  <c r="J310" i="49" s="1"/>
  <c r="BF188" i="49"/>
  <c r="AR188" i="49"/>
  <c r="AS188" i="49" s="1"/>
  <c r="AT188" i="49" s="1"/>
  <c r="AU188" i="49" s="1"/>
  <c r="AV188" i="49" s="1"/>
  <c r="AQ188" i="49"/>
  <c r="AA188" i="49"/>
  <c r="V188" i="49"/>
  <c r="U188" i="49"/>
  <c r="T188" i="49"/>
  <c r="S188" i="49"/>
  <c r="R188" i="49"/>
  <c r="M188" i="49"/>
  <c r="Z188" i="49" s="1"/>
  <c r="BF34" i="49"/>
  <c r="AR34" i="49"/>
  <c r="AS34" i="49" s="1"/>
  <c r="AT34" i="49" s="1"/>
  <c r="AU34" i="49" s="1"/>
  <c r="AV34" i="49" s="1"/>
  <c r="AQ34" i="49"/>
  <c r="AA34" i="49"/>
  <c r="V34" i="49"/>
  <c r="U34" i="49"/>
  <c r="T34" i="49"/>
  <c r="S34" i="49"/>
  <c r="R34" i="49"/>
  <c r="M34" i="49"/>
  <c r="J34" i="49" s="1"/>
  <c r="BF506" i="49"/>
  <c r="AR506" i="49"/>
  <c r="AS506" i="49" s="1"/>
  <c r="AT506" i="49" s="1"/>
  <c r="AU506" i="49" s="1"/>
  <c r="AV506" i="49" s="1"/>
  <c r="AQ506" i="49"/>
  <c r="AA506" i="49"/>
  <c r="V506" i="49"/>
  <c r="U506" i="49"/>
  <c r="T506" i="49"/>
  <c r="S506" i="49"/>
  <c r="R506" i="49"/>
  <c r="M506" i="49"/>
  <c r="Z506" i="49" s="1"/>
  <c r="BF346" i="49"/>
  <c r="AR346" i="49"/>
  <c r="AS346" i="49" s="1"/>
  <c r="AT346" i="49" s="1"/>
  <c r="AU346" i="49" s="1"/>
  <c r="AV346" i="49" s="1"/>
  <c r="AQ346" i="49"/>
  <c r="AA346" i="49"/>
  <c r="V346" i="49"/>
  <c r="U346" i="49"/>
  <c r="T346" i="49"/>
  <c r="S346" i="49"/>
  <c r="R346" i="49"/>
  <c r="M346" i="49"/>
  <c r="J346" i="49" s="1"/>
  <c r="BF213" i="49"/>
  <c r="AR213" i="49"/>
  <c r="AS213" i="49" s="1"/>
  <c r="AT213" i="49" s="1"/>
  <c r="AU213" i="49" s="1"/>
  <c r="AV213" i="49" s="1"/>
  <c r="AQ213" i="49"/>
  <c r="AA213" i="49"/>
  <c r="V213" i="49"/>
  <c r="U213" i="49"/>
  <c r="T213" i="49"/>
  <c r="S213" i="49"/>
  <c r="R213" i="49"/>
  <c r="M213" i="49"/>
  <c r="Z213" i="49" s="1"/>
  <c r="BF22" i="49"/>
  <c r="AR22" i="49"/>
  <c r="AS22" i="49" s="1"/>
  <c r="AT22" i="49" s="1"/>
  <c r="AU22" i="49" s="1"/>
  <c r="AV22" i="49" s="1"/>
  <c r="AQ22" i="49"/>
  <c r="AA22" i="49"/>
  <c r="V22" i="49"/>
  <c r="U22" i="49"/>
  <c r="W22" i="49" s="1"/>
  <c r="T22" i="49"/>
  <c r="S22" i="49"/>
  <c r="R22" i="49"/>
  <c r="M22" i="49"/>
  <c r="J22" i="49" s="1"/>
  <c r="BF384" i="49"/>
  <c r="AR384" i="49"/>
  <c r="AS384" i="49" s="1"/>
  <c r="AT384" i="49" s="1"/>
  <c r="AU384" i="49" s="1"/>
  <c r="AV384" i="49" s="1"/>
  <c r="AQ384" i="49"/>
  <c r="AA384" i="49"/>
  <c r="V384" i="49"/>
  <c r="U384" i="49"/>
  <c r="T384" i="49"/>
  <c r="S384" i="49"/>
  <c r="R384" i="49"/>
  <c r="M384" i="49"/>
  <c r="Z384" i="49" s="1"/>
  <c r="BF39" i="49"/>
  <c r="AS39" i="49"/>
  <c r="AT39" i="49" s="1"/>
  <c r="AU39" i="49" s="1"/>
  <c r="AV39" i="49" s="1"/>
  <c r="AR39" i="49"/>
  <c r="AQ39" i="49"/>
  <c r="AA39" i="49"/>
  <c r="Z39" i="49"/>
  <c r="V39" i="49"/>
  <c r="U39" i="49"/>
  <c r="T39" i="49"/>
  <c r="S39" i="49"/>
  <c r="R39" i="49"/>
  <c r="M39" i="49"/>
  <c r="J39" i="49" s="1"/>
  <c r="BF453" i="49"/>
  <c r="AR453" i="49"/>
  <c r="AQ453" i="49"/>
  <c r="AA453" i="49"/>
  <c r="V453" i="49"/>
  <c r="U453" i="49"/>
  <c r="T453" i="49"/>
  <c r="S453" i="49"/>
  <c r="R453" i="49"/>
  <c r="M453" i="49"/>
  <c r="Z453" i="49" s="1"/>
  <c r="BF152" i="49"/>
  <c r="AR152" i="49"/>
  <c r="AS152" i="49" s="1"/>
  <c r="AT152" i="49" s="1"/>
  <c r="AU152" i="49" s="1"/>
  <c r="AV152" i="49" s="1"/>
  <c r="AQ152" i="49"/>
  <c r="AA152" i="49"/>
  <c r="V152" i="49"/>
  <c r="U152" i="49"/>
  <c r="W152" i="49" s="1"/>
  <c r="T152" i="49"/>
  <c r="S152" i="49"/>
  <c r="R152" i="49"/>
  <c r="M152" i="49"/>
  <c r="J152" i="49" s="1"/>
  <c r="BF114" i="49"/>
  <c r="AR114" i="49"/>
  <c r="AS114" i="49" s="1"/>
  <c r="AQ114" i="49"/>
  <c r="AA114" i="49"/>
  <c r="V114" i="49"/>
  <c r="U114" i="49"/>
  <c r="T114" i="49"/>
  <c r="S114" i="49"/>
  <c r="R114" i="49"/>
  <c r="M114" i="49"/>
  <c r="Z114" i="49" s="1"/>
  <c r="BF327" i="49"/>
  <c r="AR327" i="49"/>
  <c r="AS327" i="49" s="1"/>
  <c r="AT327" i="49" s="1"/>
  <c r="AU327" i="49" s="1"/>
  <c r="AV327" i="49" s="1"/>
  <c r="AQ327" i="49"/>
  <c r="AA327" i="49"/>
  <c r="V327" i="49"/>
  <c r="U327" i="49"/>
  <c r="T327" i="49"/>
  <c r="S327" i="49"/>
  <c r="R327" i="49"/>
  <c r="M327" i="49"/>
  <c r="J327" i="49" s="1"/>
  <c r="BF492" i="49"/>
  <c r="AR492" i="49"/>
  <c r="AQ492" i="49"/>
  <c r="AA492" i="49"/>
  <c r="V492" i="49"/>
  <c r="U492" i="49"/>
  <c r="T492" i="49"/>
  <c r="S492" i="49"/>
  <c r="R492" i="49"/>
  <c r="M492" i="49"/>
  <c r="Z492" i="49" s="1"/>
  <c r="BF336" i="49"/>
  <c r="AS336" i="49"/>
  <c r="AT336" i="49" s="1"/>
  <c r="AU336" i="49" s="1"/>
  <c r="AV336" i="49" s="1"/>
  <c r="AR336" i="49"/>
  <c r="AQ336" i="49"/>
  <c r="AA336" i="49"/>
  <c r="V336" i="49"/>
  <c r="U336" i="49"/>
  <c r="T336" i="49"/>
  <c r="S336" i="49"/>
  <c r="R336" i="49"/>
  <c r="M336" i="49"/>
  <c r="Z336" i="49" s="1"/>
  <c r="BF276" i="49"/>
  <c r="AR276" i="49"/>
  <c r="AQ276" i="49"/>
  <c r="AA276" i="49"/>
  <c r="V276" i="49"/>
  <c r="U276" i="49"/>
  <c r="T276" i="49"/>
  <c r="S276" i="49"/>
  <c r="R276" i="49"/>
  <c r="M276" i="49"/>
  <c r="Z276" i="49" s="1"/>
  <c r="BF128" i="49"/>
  <c r="AR128" i="49"/>
  <c r="AS128" i="49" s="1"/>
  <c r="AT128" i="49" s="1"/>
  <c r="AU128" i="49" s="1"/>
  <c r="AV128" i="49" s="1"/>
  <c r="AQ128" i="49"/>
  <c r="AA128" i="49"/>
  <c r="V128" i="49"/>
  <c r="U128" i="49"/>
  <c r="T128" i="49"/>
  <c r="S128" i="49"/>
  <c r="R128" i="49"/>
  <c r="M128" i="49"/>
  <c r="Z128" i="49" s="1"/>
  <c r="BF142" i="49"/>
  <c r="AR142" i="49"/>
  <c r="AQ142" i="49"/>
  <c r="AA142" i="49"/>
  <c r="V142" i="49"/>
  <c r="U142" i="49"/>
  <c r="T142" i="49"/>
  <c r="S142" i="49"/>
  <c r="R142" i="49"/>
  <c r="M142" i="49"/>
  <c r="Z142" i="49" s="1"/>
  <c r="BF508" i="49"/>
  <c r="AS508" i="49"/>
  <c r="AT508" i="49" s="1"/>
  <c r="AU508" i="49" s="1"/>
  <c r="AV508" i="49" s="1"/>
  <c r="AR508" i="49"/>
  <c r="AQ508" i="49"/>
  <c r="AA508" i="49"/>
  <c r="V508" i="49"/>
  <c r="U508" i="49"/>
  <c r="T508" i="49"/>
  <c r="S508" i="49"/>
  <c r="R508" i="49"/>
  <c r="M508" i="49"/>
  <c r="Z508" i="49" s="1"/>
  <c r="BF364" i="49"/>
  <c r="AR364" i="49"/>
  <c r="AQ364" i="49"/>
  <c r="AA364" i="49"/>
  <c r="V364" i="49"/>
  <c r="U364" i="49"/>
  <c r="T364" i="49"/>
  <c r="S364" i="49"/>
  <c r="R364" i="49"/>
  <c r="M364" i="49"/>
  <c r="Z364" i="49" s="1"/>
  <c r="BF145" i="49"/>
  <c r="AR145" i="49"/>
  <c r="AS145" i="49" s="1"/>
  <c r="AT145" i="49" s="1"/>
  <c r="AU145" i="49" s="1"/>
  <c r="AV145" i="49" s="1"/>
  <c r="AQ145" i="49"/>
  <c r="AA145" i="49"/>
  <c r="V145" i="49"/>
  <c r="U145" i="49"/>
  <c r="T145" i="49"/>
  <c r="S145" i="49"/>
  <c r="R145" i="49"/>
  <c r="M145" i="49"/>
  <c r="Z145" i="49" s="1"/>
  <c r="BF78" i="49"/>
  <c r="AR78" i="49"/>
  <c r="AQ78" i="49"/>
  <c r="AA78" i="49"/>
  <c r="V78" i="49"/>
  <c r="U78" i="49"/>
  <c r="T78" i="49"/>
  <c r="S78" i="49"/>
  <c r="R78" i="49"/>
  <c r="M78" i="49"/>
  <c r="Z78" i="49" s="1"/>
  <c r="BF57" i="49"/>
  <c r="AS57" i="49"/>
  <c r="AT57" i="49" s="1"/>
  <c r="AU57" i="49" s="1"/>
  <c r="AV57" i="49" s="1"/>
  <c r="AR57" i="49"/>
  <c r="AQ57" i="49"/>
  <c r="AA57" i="49"/>
  <c r="V57" i="49"/>
  <c r="U57" i="49"/>
  <c r="X57" i="49" s="1"/>
  <c r="T57" i="49"/>
  <c r="S57" i="49"/>
  <c r="R57" i="49"/>
  <c r="M57" i="49"/>
  <c r="Z57" i="49" s="1"/>
  <c r="BF254" i="49"/>
  <c r="AR254" i="49"/>
  <c r="AQ254" i="49"/>
  <c r="AA254" i="49"/>
  <c r="V254" i="49"/>
  <c r="U254" i="49"/>
  <c r="T254" i="49"/>
  <c r="S254" i="49"/>
  <c r="R254" i="49"/>
  <c r="M254" i="49"/>
  <c r="Z254" i="49" s="1"/>
  <c r="BF378" i="49"/>
  <c r="AR378" i="49"/>
  <c r="AS378" i="49" s="1"/>
  <c r="AT378" i="49" s="1"/>
  <c r="AU378" i="49" s="1"/>
  <c r="AV378" i="49" s="1"/>
  <c r="AQ378" i="49"/>
  <c r="AA378" i="49"/>
  <c r="V378" i="49"/>
  <c r="U378" i="49"/>
  <c r="X378" i="49" s="1"/>
  <c r="T378" i="49"/>
  <c r="S378" i="49"/>
  <c r="R378" i="49"/>
  <c r="M378" i="49"/>
  <c r="Z378" i="49" s="1"/>
  <c r="BF295" i="49"/>
  <c r="AR295" i="49"/>
  <c r="AQ295" i="49"/>
  <c r="AA295" i="49"/>
  <c r="V295" i="49"/>
  <c r="U295" i="49"/>
  <c r="T295" i="49"/>
  <c r="S295" i="49"/>
  <c r="R295" i="49"/>
  <c r="M295" i="49"/>
  <c r="Z295" i="49" s="1"/>
  <c r="BF396" i="49"/>
  <c r="AR396" i="49"/>
  <c r="AS396" i="49" s="1"/>
  <c r="AT396" i="49" s="1"/>
  <c r="AU396" i="49" s="1"/>
  <c r="AV396" i="49" s="1"/>
  <c r="AQ396" i="49"/>
  <c r="AA396" i="49"/>
  <c r="Z396" i="49"/>
  <c r="V396" i="49"/>
  <c r="U396" i="49"/>
  <c r="AO396" i="49" s="1"/>
  <c r="T396" i="49"/>
  <c r="S396" i="49"/>
  <c r="R396" i="49"/>
  <c r="M396" i="49"/>
  <c r="J396" i="49" s="1"/>
  <c r="AP396" i="49" s="1"/>
  <c r="BF337" i="49"/>
  <c r="AR337" i="49"/>
  <c r="AQ337" i="49"/>
  <c r="AA337" i="49"/>
  <c r="V337" i="49"/>
  <c r="U337" i="49"/>
  <c r="T337" i="49"/>
  <c r="S337" i="49"/>
  <c r="R337" i="49"/>
  <c r="M337" i="49"/>
  <c r="Z337" i="49" s="1"/>
  <c r="BF511" i="49"/>
  <c r="AR511" i="49"/>
  <c r="AS511" i="49" s="1"/>
  <c r="AT511" i="49" s="1"/>
  <c r="AU511" i="49" s="1"/>
  <c r="AV511" i="49" s="1"/>
  <c r="AQ511" i="49"/>
  <c r="AA511" i="49"/>
  <c r="V511" i="49"/>
  <c r="U511" i="49"/>
  <c r="X511" i="49" s="1"/>
  <c r="T511" i="49"/>
  <c r="S511" i="49"/>
  <c r="R511" i="49"/>
  <c r="M511" i="49"/>
  <c r="Z511" i="49" s="1"/>
  <c r="BF392" i="49"/>
  <c r="AR392" i="49"/>
  <c r="AQ392" i="49"/>
  <c r="AA392" i="49"/>
  <c r="V392" i="49"/>
  <c r="U392" i="49"/>
  <c r="T392" i="49"/>
  <c r="S392" i="49"/>
  <c r="R392" i="49"/>
  <c r="M392" i="49"/>
  <c r="Z392" i="49" s="1"/>
  <c r="BF273" i="49"/>
  <c r="AS273" i="49"/>
  <c r="AT273" i="49" s="1"/>
  <c r="AU273" i="49" s="1"/>
  <c r="AV273" i="49" s="1"/>
  <c r="AR273" i="49"/>
  <c r="AQ273" i="49"/>
  <c r="AA273" i="49"/>
  <c r="V273" i="49"/>
  <c r="W273" i="49" s="1"/>
  <c r="U273" i="49"/>
  <c r="X273" i="49" s="1"/>
  <c r="T273" i="49"/>
  <c r="S273" i="49"/>
  <c r="R273" i="49"/>
  <c r="M273" i="49"/>
  <c r="Z273" i="49" s="1"/>
  <c r="BF262" i="49"/>
  <c r="AR262" i="49"/>
  <c r="AQ262" i="49"/>
  <c r="AA262" i="49"/>
  <c r="V262" i="49"/>
  <c r="U262" i="49"/>
  <c r="T262" i="49"/>
  <c r="S262" i="49"/>
  <c r="R262" i="49"/>
  <c r="M262" i="49"/>
  <c r="Z262" i="49" s="1"/>
  <c r="BF237" i="49"/>
  <c r="AR237" i="49"/>
  <c r="AS237" i="49" s="1"/>
  <c r="AT237" i="49" s="1"/>
  <c r="AU237" i="49" s="1"/>
  <c r="AV237" i="49" s="1"/>
  <c r="AQ237" i="49"/>
  <c r="AA237" i="49"/>
  <c r="X237" i="49"/>
  <c r="V237" i="49"/>
  <c r="U237" i="49"/>
  <c r="T237" i="49"/>
  <c r="S237" i="49"/>
  <c r="R237" i="49"/>
  <c r="M237" i="49"/>
  <c r="Z237" i="49" s="1"/>
  <c r="BF155" i="49"/>
  <c r="AR155" i="49"/>
  <c r="AQ155" i="49"/>
  <c r="AA155" i="49"/>
  <c r="V155" i="49"/>
  <c r="U155" i="49"/>
  <c r="T155" i="49"/>
  <c r="S155" i="49"/>
  <c r="R155" i="49"/>
  <c r="M155" i="49"/>
  <c r="Z155" i="49" s="1"/>
  <c r="BF256" i="49"/>
  <c r="AR256" i="49"/>
  <c r="AS256" i="49" s="1"/>
  <c r="AT256" i="49" s="1"/>
  <c r="AU256" i="49" s="1"/>
  <c r="AV256" i="49" s="1"/>
  <c r="AQ256" i="49"/>
  <c r="AA256" i="49"/>
  <c r="V256" i="49"/>
  <c r="U256" i="49"/>
  <c r="X256" i="49" s="1"/>
  <c r="T256" i="49"/>
  <c r="S256" i="49"/>
  <c r="R256" i="49"/>
  <c r="M256" i="49"/>
  <c r="Z256" i="49" s="1"/>
  <c r="BF440" i="49"/>
  <c r="AR440" i="49"/>
  <c r="AQ440" i="49"/>
  <c r="AA440" i="49"/>
  <c r="V440" i="49"/>
  <c r="U440" i="49"/>
  <c r="T440" i="49"/>
  <c r="S440" i="49"/>
  <c r="R440" i="49"/>
  <c r="M440" i="49"/>
  <c r="Z440" i="49" s="1"/>
  <c r="BF443" i="49"/>
  <c r="AS443" i="49"/>
  <c r="AT443" i="49" s="1"/>
  <c r="AU443" i="49" s="1"/>
  <c r="AV443" i="49" s="1"/>
  <c r="AR443" i="49"/>
  <c r="AQ443" i="49"/>
  <c r="AA443" i="49"/>
  <c r="V443" i="49"/>
  <c r="U443" i="49"/>
  <c r="T443" i="49"/>
  <c r="S443" i="49"/>
  <c r="R443" i="49"/>
  <c r="M443" i="49"/>
  <c r="Z443" i="49" s="1"/>
  <c r="BF417" i="49"/>
  <c r="AR417" i="49"/>
  <c r="AQ417" i="49"/>
  <c r="AA417" i="49"/>
  <c r="V417" i="49"/>
  <c r="U417" i="49"/>
  <c r="T417" i="49"/>
  <c r="S417" i="49"/>
  <c r="R417" i="49"/>
  <c r="M417" i="49"/>
  <c r="Z417" i="49" s="1"/>
  <c r="BF29" i="49"/>
  <c r="AR29" i="49"/>
  <c r="AS29" i="49" s="1"/>
  <c r="AT29" i="49" s="1"/>
  <c r="AU29" i="49" s="1"/>
  <c r="AV29" i="49" s="1"/>
  <c r="AQ29" i="49"/>
  <c r="AA29" i="49"/>
  <c r="V29" i="49"/>
  <c r="U29" i="49"/>
  <c r="X29" i="49" s="1"/>
  <c r="T29" i="49"/>
  <c r="S29" i="49"/>
  <c r="R29" i="49"/>
  <c r="M29" i="49"/>
  <c r="Z29" i="49" s="1"/>
  <c r="BF302" i="49"/>
  <c r="AR302" i="49"/>
  <c r="AQ302" i="49"/>
  <c r="AA302" i="49"/>
  <c r="V302" i="49"/>
  <c r="U302" i="49"/>
  <c r="T302" i="49"/>
  <c r="S302" i="49"/>
  <c r="R302" i="49"/>
  <c r="M302" i="49"/>
  <c r="Z302" i="49" s="1"/>
  <c r="BF514" i="49"/>
  <c r="AR514" i="49"/>
  <c r="AS514" i="49" s="1"/>
  <c r="AT514" i="49" s="1"/>
  <c r="AU514" i="49" s="1"/>
  <c r="AV514" i="49" s="1"/>
  <c r="AQ514" i="49"/>
  <c r="AA514" i="49"/>
  <c r="V514" i="49"/>
  <c r="U514" i="49"/>
  <c r="T514" i="49"/>
  <c r="S514" i="49"/>
  <c r="R514" i="49"/>
  <c r="M514" i="49"/>
  <c r="Z514" i="49" s="1"/>
  <c r="BF148" i="49"/>
  <c r="AR148" i="49"/>
  <c r="AQ148" i="49"/>
  <c r="AA148" i="49"/>
  <c r="V148" i="49"/>
  <c r="U148" i="49"/>
  <c r="T148" i="49"/>
  <c r="S148" i="49"/>
  <c r="R148" i="49"/>
  <c r="M148" i="49"/>
  <c r="Z148" i="49" s="1"/>
  <c r="BF470" i="49"/>
  <c r="AS470" i="49"/>
  <c r="AT470" i="49" s="1"/>
  <c r="AU470" i="49" s="1"/>
  <c r="AV470" i="49" s="1"/>
  <c r="AR470" i="49"/>
  <c r="AQ470" i="49"/>
  <c r="AA470" i="49"/>
  <c r="V470" i="49"/>
  <c r="W470" i="49" s="1"/>
  <c r="U470" i="49"/>
  <c r="X470" i="49" s="1"/>
  <c r="T470" i="49"/>
  <c r="S470" i="49"/>
  <c r="R470" i="49"/>
  <c r="M470" i="49"/>
  <c r="Z470" i="49" s="1"/>
  <c r="BF479" i="49"/>
  <c r="AR479" i="49"/>
  <c r="AQ479" i="49"/>
  <c r="AA479" i="49"/>
  <c r="V479" i="49"/>
  <c r="U479" i="49"/>
  <c r="T479" i="49"/>
  <c r="S479" i="49"/>
  <c r="R479" i="49"/>
  <c r="M479" i="49"/>
  <c r="Z479" i="49" s="1"/>
  <c r="BF255" i="49"/>
  <c r="AR255" i="49"/>
  <c r="AS255" i="49" s="1"/>
  <c r="AT255" i="49" s="1"/>
  <c r="AU255" i="49" s="1"/>
  <c r="AV255" i="49" s="1"/>
  <c r="AQ255" i="49"/>
  <c r="AA255" i="49"/>
  <c r="X255" i="49"/>
  <c r="V255" i="49"/>
  <c r="W255" i="49" s="1"/>
  <c r="U255" i="49"/>
  <c r="T255" i="49"/>
  <c r="S255" i="49"/>
  <c r="R255" i="49"/>
  <c r="M255" i="49"/>
  <c r="Z255" i="49" s="1"/>
  <c r="BF461" i="49"/>
  <c r="AR461" i="49"/>
  <c r="AQ461" i="49"/>
  <c r="AA461" i="49"/>
  <c r="V461" i="49"/>
  <c r="U461" i="49"/>
  <c r="T461" i="49"/>
  <c r="S461" i="49"/>
  <c r="R461" i="49"/>
  <c r="M461" i="49"/>
  <c r="Z461" i="49" s="1"/>
  <c r="BF118" i="49"/>
  <c r="AR118" i="49"/>
  <c r="AS118" i="49" s="1"/>
  <c r="AT118" i="49" s="1"/>
  <c r="AU118" i="49" s="1"/>
  <c r="AV118" i="49" s="1"/>
  <c r="AQ118" i="49"/>
  <c r="AA118" i="49"/>
  <c r="V118" i="49"/>
  <c r="U118" i="49"/>
  <c r="T118" i="49"/>
  <c r="S118" i="49"/>
  <c r="R118" i="49"/>
  <c r="M118" i="49"/>
  <c r="Z118" i="49" s="1"/>
  <c r="J118" i="49"/>
  <c r="AP118" i="49" s="1"/>
  <c r="BF71" i="49"/>
  <c r="AR71" i="49"/>
  <c r="AQ71" i="49"/>
  <c r="AA71" i="49"/>
  <c r="V71" i="49"/>
  <c r="U71" i="49"/>
  <c r="T71" i="49"/>
  <c r="S71" i="49"/>
  <c r="R71" i="49"/>
  <c r="M71" i="49"/>
  <c r="Z71" i="49" s="1"/>
  <c r="BF414" i="49"/>
  <c r="AS414" i="49"/>
  <c r="AT414" i="49" s="1"/>
  <c r="AU414" i="49" s="1"/>
  <c r="AV414" i="49" s="1"/>
  <c r="AR414" i="49"/>
  <c r="AQ414" i="49"/>
  <c r="AA414" i="49"/>
  <c r="V414" i="49"/>
  <c r="U414" i="49"/>
  <c r="X414" i="49" s="1"/>
  <c r="T414" i="49"/>
  <c r="S414" i="49"/>
  <c r="R414" i="49"/>
  <c r="M414" i="49"/>
  <c r="Z414" i="49" s="1"/>
  <c r="BF170" i="49"/>
  <c r="AR170" i="49"/>
  <c r="AQ170" i="49"/>
  <c r="AA170" i="49"/>
  <c r="V170" i="49"/>
  <c r="U170" i="49"/>
  <c r="T170" i="49"/>
  <c r="S170" i="49"/>
  <c r="R170" i="49"/>
  <c r="M170" i="49"/>
  <c r="Z170" i="49" s="1"/>
  <c r="BF356" i="49"/>
  <c r="AR356" i="49"/>
  <c r="AS356" i="49" s="1"/>
  <c r="AT356" i="49" s="1"/>
  <c r="AU356" i="49" s="1"/>
  <c r="AV356" i="49" s="1"/>
  <c r="AQ356" i="49"/>
  <c r="AA356" i="49"/>
  <c r="V356" i="49"/>
  <c r="U356" i="49"/>
  <c r="X356" i="49" s="1"/>
  <c r="T356" i="49"/>
  <c r="S356" i="49"/>
  <c r="R356" i="49"/>
  <c r="M356" i="49"/>
  <c r="Z356" i="49" s="1"/>
  <c r="BF95" i="49"/>
  <c r="AR95" i="49"/>
  <c r="AQ95" i="49"/>
  <c r="AA95" i="49"/>
  <c r="V95" i="49"/>
  <c r="U95" i="49"/>
  <c r="T95" i="49"/>
  <c r="S95" i="49"/>
  <c r="R95" i="49"/>
  <c r="M95" i="49"/>
  <c r="Z95" i="49" s="1"/>
  <c r="BF224" i="49"/>
  <c r="AR224" i="49"/>
  <c r="AS224" i="49" s="1"/>
  <c r="AT224" i="49" s="1"/>
  <c r="AU224" i="49" s="1"/>
  <c r="AV224" i="49" s="1"/>
  <c r="AQ224" i="49"/>
  <c r="AA224" i="49"/>
  <c r="V224" i="49"/>
  <c r="U224" i="49"/>
  <c r="X224" i="49" s="1"/>
  <c r="T224" i="49"/>
  <c r="S224" i="49"/>
  <c r="R224" i="49"/>
  <c r="M224" i="49"/>
  <c r="Z224" i="49" s="1"/>
  <c r="BF428" i="49"/>
  <c r="AR428" i="49"/>
  <c r="AQ428" i="49"/>
  <c r="AA428" i="49"/>
  <c r="V428" i="49"/>
  <c r="U428" i="49"/>
  <c r="T428" i="49"/>
  <c r="S428" i="49"/>
  <c r="R428" i="49"/>
  <c r="M428" i="49"/>
  <c r="Z428" i="49" s="1"/>
  <c r="BF297" i="49"/>
  <c r="AR297" i="49"/>
  <c r="AS297" i="49" s="1"/>
  <c r="AT297" i="49" s="1"/>
  <c r="AU297" i="49" s="1"/>
  <c r="AV297" i="49" s="1"/>
  <c r="AQ297" i="49"/>
  <c r="AA297" i="49"/>
  <c r="X297" i="49"/>
  <c r="V297" i="49"/>
  <c r="U297" i="49"/>
  <c r="T297" i="49"/>
  <c r="S297" i="49"/>
  <c r="R297" i="49"/>
  <c r="M297" i="49"/>
  <c r="Z297" i="49" s="1"/>
  <c r="BF437" i="49"/>
  <c r="AR437" i="49"/>
  <c r="AQ437" i="49"/>
  <c r="AA437" i="49"/>
  <c r="V437" i="49"/>
  <c r="U437" i="49"/>
  <c r="T437" i="49"/>
  <c r="S437" i="49"/>
  <c r="R437" i="49"/>
  <c r="M437" i="49"/>
  <c r="Z437" i="49" s="1"/>
  <c r="BF457" i="49"/>
  <c r="AR457" i="49"/>
  <c r="AS457" i="49" s="1"/>
  <c r="AT457" i="49" s="1"/>
  <c r="AU457" i="49" s="1"/>
  <c r="AV457" i="49" s="1"/>
  <c r="AQ457" i="49"/>
  <c r="AA457" i="49"/>
  <c r="V457" i="49"/>
  <c r="U457" i="49"/>
  <c r="X457" i="49" s="1"/>
  <c r="T457" i="49"/>
  <c r="S457" i="49"/>
  <c r="R457" i="49"/>
  <c r="M457" i="49"/>
  <c r="Z457" i="49" s="1"/>
  <c r="BF474" i="49"/>
  <c r="AR474" i="49"/>
  <c r="AQ474" i="49"/>
  <c r="AA474" i="49"/>
  <c r="V474" i="49"/>
  <c r="U474" i="49"/>
  <c r="T474" i="49"/>
  <c r="S474" i="49"/>
  <c r="R474" i="49"/>
  <c r="M474" i="49"/>
  <c r="Z474" i="49" s="1"/>
  <c r="BF315" i="49"/>
  <c r="AS315" i="49"/>
  <c r="AT315" i="49" s="1"/>
  <c r="AU315" i="49" s="1"/>
  <c r="AV315" i="49" s="1"/>
  <c r="AR315" i="49"/>
  <c r="AQ315" i="49"/>
  <c r="AA315" i="49"/>
  <c r="V315" i="49"/>
  <c r="W315" i="49" s="1"/>
  <c r="U315" i="49"/>
  <c r="X315" i="49" s="1"/>
  <c r="T315" i="49"/>
  <c r="S315" i="49"/>
  <c r="R315" i="49"/>
  <c r="M315" i="49"/>
  <c r="Z315" i="49" s="1"/>
  <c r="BF123" i="49"/>
  <c r="AR123" i="49"/>
  <c r="AQ123" i="49"/>
  <c r="AA123" i="49"/>
  <c r="V123" i="49"/>
  <c r="U123" i="49"/>
  <c r="T123" i="49"/>
  <c r="S123" i="49"/>
  <c r="R123" i="49"/>
  <c r="M123" i="49"/>
  <c r="Z123" i="49" s="1"/>
  <c r="BF292" i="49"/>
  <c r="AR292" i="49"/>
  <c r="AS292" i="49" s="1"/>
  <c r="AT292" i="49" s="1"/>
  <c r="AU292" i="49" s="1"/>
  <c r="AV292" i="49" s="1"/>
  <c r="AQ292" i="49"/>
  <c r="AA292" i="49"/>
  <c r="V292" i="49"/>
  <c r="U292" i="49"/>
  <c r="W292" i="49" s="1"/>
  <c r="T292" i="49"/>
  <c r="S292" i="49"/>
  <c r="R292" i="49"/>
  <c r="M292" i="49"/>
  <c r="Z292" i="49" s="1"/>
  <c r="BF536" i="49"/>
  <c r="AR536" i="49"/>
  <c r="AQ536" i="49"/>
  <c r="AA536" i="49"/>
  <c r="V536" i="49"/>
  <c r="U536" i="49"/>
  <c r="T536" i="49"/>
  <c r="S536" i="49"/>
  <c r="R536" i="49"/>
  <c r="M536" i="49"/>
  <c r="Z536" i="49" s="1"/>
  <c r="BF162" i="49"/>
  <c r="AR162" i="49"/>
  <c r="AS162" i="49" s="1"/>
  <c r="AT162" i="49" s="1"/>
  <c r="AU162" i="49" s="1"/>
  <c r="AV162" i="49" s="1"/>
  <c r="AQ162" i="49"/>
  <c r="AA162" i="49"/>
  <c r="X162" i="49"/>
  <c r="V162" i="49"/>
  <c r="U162" i="49"/>
  <c r="T162" i="49"/>
  <c r="S162" i="49"/>
  <c r="R162" i="49"/>
  <c r="M162" i="49"/>
  <c r="BF314" i="49"/>
  <c r="AR314" i="49"/>
  <c r="AQ314" i="49"/>
  <c r="AA314" i="49"/>
  <c r="V314" i="49"/>
  <c r="U314" i="49"/>
  <c r="T314" i="49"/>
  <c r="S314" i="49"/>
  <c r="R314" i="49"/>
  <c r="M314" i="49"/>
  <c r="Z314" i="49" s="1"/>
  <c r="BF501" i="49"/>
  <c r="AR501" i="49"/>
  <c r="AS501" i="49" s="1"/>
  <c r="AT501" i="49" s="1"/>
  <c r="AU501" i="49" s="1"/>
  <c r="AV501" i="49" s="1"/>
  <c r="AQ501" i="49"/>
  <c r="AA501" i="49"/>
  <c r="V501" i="49"/>
  <c r="U501" i="49"/>
  <c r="W501" i="49" s="1"/>
  <c r="T501" i="49"/>
  <c r="S501" i="49"/>
  <c r="R501" i="49"/>
  <c r="M501" i="49"/>
  <c r="Z501" i="49" s="1"/>
  <c r="BF49" i="49"/>
  <c r="AR49" i="49"/>
  <c r="AQ49" i="49"/>
  <c r="AA49" i="49"/>
  <c r="V49" i="49"/>
  <c r="U49" i="49"/>
  <c r="T49" i="49"/>
  <c r="S49" i="49"/>
  <c r="R49" i="49"/>
  <c r="M49" i="49"/>
  <c r="Z49" i="49" s="1"/>
  <c r="BF484" i="49"/>
  <c r="AR484" i="49"/>
  <c r="AS484" i="49" s="1"/>
  <c r="AT484" i="49" s="1"/>
  <c r="AU484" i="49" s="1"/>
  <c r="AV484" i="49" s="1"/>
  <c r="AQ484" i="49"/>
  <c r="AA484" i="49"/>
  <c r="V484" i="49"/>
  <c r="U484" i="49"/>
  <c r="T484" i="49"/>
  <c r="S484" i="49"/>
  <c r="R484" i="49"/>
  <c r="M484" i="49"/>
  <c r="Z484" i="49" s="1"/>
  <c r="BF53" i="49"/>
  <c r="AR53" i="49"/>
  <c r="AQ53" i="49"/>
  <c r="AA53" i="49"/>
  <c r="V53" i="49"/>
  <c r="U53" i="49"/>
  <c r="T53" i="49"/>
  <c r="S53" i="49"/>
  <c r="R53" i="49"/>
  <c r="M53" i="49"/>
  <c r="Z53" i="49" s="1"/>
  <c r="BF279" i="49"/>
  <c r="AR279" i="49"/>
  <c r="AS279" i="49" s="1"/>
  <c r="AT279" i="49" s="1"/>
  <c r="AU279" i="49" s="1"/>
  <c r="AV279" i="49" s="1"/>
  <c r="AQ279" i="49"/>
  <c r="AA279" i="49"/>
  <c r="V279" i="49"/>
  <c r="U279" i="49"/>
  <c r="X279" i="49" s="1"/>
  <c r="T279" i="49"/>
  <c r="S279" i="49"/>
  <c r="R279" i="49"/>
  <c r="M279" i="49"/>
  <c r="Z279" i="49" s="1"/>
  <c r="BF259" i="49"/>
  <c r="AR259" i="49"/>
  <c r="AQ259" i="49"/>
  <c r="AA259" i="49"/>
  <c r="V259" i="49"/>
  <c r="U259" i="49"/>
  <c r="T259" i="49"/>
  <c r="S259" i="49"/>
  <c r="R259" i="49"/>
  <c r="M259" i="49"/>
  <c r="Z259" i="49" s="1"/>
  <c r="BF532" i="49"/>
  <c r="AR532" i="49"/>
  <c r="AS532" i="49" s="1"/>
  <c r="AT532" i="49" s="1"/>
  <c r="AU532" i="49" s="1"/>
  <c r="AV532" i="49" s="1"/>
  <c r="AQ532" i="49"/>
  <c r="AA532" i="49"/>
  <c r="V532" i="49"/>
  <c r="U532" i="49"/>
  <c r="X532" i="49" s="1"/>
  <c r="T532" i="49"/>
  <c r="S532" i="49"/>
  <c r="R532" i="49"/>
  <c r="M532" i="49"/>
  <c r="Z532" i="49" s="1"/>
  <c r="BF244" i="49"/>
  <c r="AR244" i="49"/>
  <c r="AQ244" i="49"/>
  <c r="AA244" i="49"/>
  <c r="V244" i="49"/>
  <c r="U244" i="49"/>
  <c r="T244" i="49"/>
  <c r="S244" i="49"/>
  <c r="R244" i="49"/>
  <c r="M244" i="49"/>
  <c r="Z244" i="49" s="1"/>
  <c r="BF296" i="49"/>
  <c r="AS296" i="49"/>
  <c r="AT296" i="49" s="1"/>
  <c r="AU296" i="49" s="1"/>
  <c r="AV296" i="49" s="1"/>
  <c r="AR296" i="49"/>
  <c r="AQ296" i="49"/>
  <c r="AA296" i="49"/>
  <c r="V296" i="49"/>
  <c r="U296" i="49"/>
  <c r="X296" i="49" s="1"/>
  <c r="T296" i="49"/>
  <c r="S296" i="49"/>
  <c r="R296" i="49"/>
  <c r="M296" i="49"/>
  <c r="Z296" i="49" s="1"/>
  <c r="BF98" i="49"/>
  <c r="AR98" i="49"/>
  <c r="AQ98" i="49"/>
  <c r="AA98" i="49"/>
  <c r="V98" i="49"/>
  <c r="U98" i="49"/>
  <c r="T98" i="49"/>
  <c r="S98" i="49"/>
  <c r="R98" i="49"/>
  <c r="M98" i="49"/>
  <c r="Z98" i="49" s="1"/>
  <c r="BF10" i="49"/>
  <c r="AR10" i="49"/>
  <c r="AS10" i="49" s="1"/>
  <c r="AT10" i="49" s="1"/>
  <c r="AU10" i="49" s="1"/>
  <c r="AV10" i="49" s="1"/>
  <c r="AQ10" i="49"/>
  <c r="AA10" i="49"/>
  <c r="V10" i="49"/>
  <c r="U10" i="49"/>
  <c r="X10" i="49" s="1"/>
  <c r="T10" i="49"/>
  <c r="S10" i="49"/>
  <c r="R10" i="49"/>
  <c r="M10" i="49"/>
  <c r="Z10" i="49" s="1"/>
  <c r="BF140" i="49"/>
  <c r="AR140" i="49"/>
  <c r="AQ140" i="49"/>
  <c r="AA140" i="49"/>
  <c r="Z140" i="49"/>
  <c r="V140" i="49"/>
  <c r="U140" i="49"/>
  <c r="T140" i="49"/>
  <c r="S140" i="49"/>
  <c r="R140" i="49"/>
  <c r="M140" i="49"/>
  <c r="J140" i="49" s="1"/>
  <c r="BF103" i="49"/>
  <c r="AR103" i="49"/>
  <c r="AS103" i="49" s="1"/>
  <c r="AT103" i="49" s="1"/>
  <c r="AU103" i="49" s="1"/>
  <c r="AV103" i="49" s="1"/>
  <c r="AQ103" i="49"/>
  <c r="AA103" i="49"/>
  <c r="V103" i="49"/>
  <c r="U103" i="49"/>
  <c r="T103" i="49"/>
  <c r="S103" i="49"/>
  <c r="R103" i="49"/>
  <c r="M103" i="49"/>
  <c r="Z103" i="49" s="1"/>
  <c r="BF141" i="49"/>
  <c r="AR141" i="49"/>
  <c r="AQ141" i="49"/>
  <c r="AA141" i="49"/>
  <c r="V141" i="49"/>
  <c r="U141" i="49"/>
  <c r="T141" i="49"/>
  <c r="S141" i="49"/>
  <c r="R141" i="49"/>
  <c r="M141" i="49"/>
  <c r="Z141" i="49" s="1"/>
  <c r="BF389" i="49"/>
  <c r="AR389" i="49"/>
  <c r="AS389" i="49" s="1"/>
  <c r="AT389" i="49" s="1"/>
  <c r="AU389" i="49" s="1"/>
  <c r="AV389" i="49" s="1"/>
  <c r="AQ389" i="49"/>
  <c r="AA389" i="49"/>
  <c r="AO389" i="49" s="1"/>
  <c r="Z389" i="49"/>
  <c r="V389" i="49"/>
  <c r="W389" i="49" s="1"/>
  <c r="U389" i="49"/>
  <c r="X389" i="49" s="1"/>
  <c r="T389" i="49"/>
  <c r="S389" i="49"/>
  <c r="R389" i="49"/>
  <c r="M389" i="49"/>
  <c r="J389" i="49" s="1"/>
  <c r="AP389" i="49" s="1"/>
  <c r="BF538" i="49"/>
  <c r="AR538" i="49"/>
  <c r="AQ538" i="49"/>
  <c r="AA538" i="49"/>
  <c r="V538" i="49"/>
  <c r="U538" i="49"/>
  <c r="T538" i="49"/>
  <c r="S538" i="49"/>
  <c r="R538" i="49"/>
  <c r="M538" i="49"/>
  <c r="Z538" i="49" s="1"/>
  <c r="BF234" i="49"/>
  <c r="AR234" i="49"/>
  <c r="AS234" i="49" s="1"/>
  <c r="AT234" i="49" s="1"/>
  <c r="AU234" i="49" s="1"/>
  <c r="AV234" i="49" s="1"/>
  <c r="AQ234" i="49"/>
  <c r="AA234" i="49"/>
  <c r="V234" i="49"/>
  <c r="W234" i="49" s="1"/>
  <c r="U234" i="49"/>
  <c r="X234" i="49" s="1"/>
  <c r="T234" i="49"/>
  <c r="S234" i="49"/>
  <c r="R234" i="49"/>
  <c r="M234" i="49"/>
  <c r="Z234" i="49" s="1"/>
  <c r="BF469" i="49"/>
  <c r="AR469" i="49"/>
  <c r="AQ469" i="49"/>
  <c r="AA469" i="49"/>
  <c r="V469" i="49"/>
  <c r="U469" i="49"/>
  <c r="T469" i="49"/>
  <c r="S469" i="49"/>
  <c r="R469" i="49"/>
  <c r="M469" i="49"/>
  <c r="Z469" i="49" s="1"/>
  <c r="BF415" i="49"/>
  <c r="AR415" i="49"/>
  <c r="AS415" i="49" s="1"/>
  <c r="AT415" i="49" s="1"/>
  <c r="AU415" i="49" s="1"/>
  <c r="AV415" i="49" s="1"/>
  <c r="AQ415" i="49"/>
  <c r="AA415" i="49"/>
  <c r="V415" i="49"/>
  <c r="W415" i="49" s="1"/>
  <c r="U415" i="49"/>
  <c r="X415" i="49" s="1"/>
  <c r="T415" i="49"/>
  <c r="S415" i="49"/>
  <c r="R415" i="49"/>
  <c r="M415" i="49"/>
  <c r="Z415" i="49" s="1"/>
  <c r="BF216" i="49"/>
  <c r="AR216" i="49"/>
  <c r="AQ216" i="49"/>
  <c r="AA216" i="49"/>
  <c r="V216" i="49"/>
  <c r="U216" i="49"/>
  <c r="T216" i="49"/>
  <c r="S216" i="49"/>
  <c r="R216" i="49"/>
  <c r="M216" i="49"/>
  <c r="Z216" i="49" s="1"/>
  <c r="BF215" i="49"/>
  <c r="AR215" i="49"/>
  <c r="AS215" i="49" s="1"/>
  <c r="AQ215" i="49"/>
  <c r="AA215" i="49"/>
  <c r="V215" i="49"/>
  <c r="U215" i="49"/>
  <c r="W215" i="49" s="1"/>
  <c r="T215" i="49"/>
  <c r="S215" i="49"/>
  <c r="R215" i="49"/>
  <c r="M215" i="49"/>
  <c r="Z215" i="49" s="1"/>
  <c r="BF81" i="49"/>
  <c r="AR81" i="49"/>
  <c r="AQ81" i="49"/>
  <c r="AA81" i="49"/>
  <c r="Z81" i="49"/>
  <c r="V81" i="49"/>
  <c r="U81" i="49"/>
  <c r="T81" i="49"/>
  <c r="S81" i="49"/>
  <c r="R81" i="49"/>
  <c r="M81" i="49"/>
  <c r="J81" i="49" s="1"/>
  <c r="BF146" i="49"/>
  <c r="AS146" i="49"/>
  <c r="AT146" i="49" s="1"/>
  <c r="AU146" i="49" s="1"/>
  <c r="AV146" i="49" s="1"/>
  <c r="AR146" i="49"/>
  <c r="AQ146" i="49"/>
  <c r="AA146" i="49"/>
  <c r="V146" i="49"/>
  <c r="U146" i="49"/>
  <c r="X146" i="49" s="1"/>
  <c r="T146" i="49"/>
  <c r="S146" i="49"/>
  <c r="R146" i="49"/>
  <c r="M146" i="49"/>
  <c r="Z146" i="49" s="1"/>
  <c r="BF230" i="49"/>
  <c r="AR230" i="49"/>
  <c r="AQ230" i="49"/>
  <c r="AA230" i="49"/>
  <c r="V230" i="49"/>
  <c r="U230" i="49"/>
  <c r="T230" i="49"/>
  <c r="S230" i="49"/>
  <c r="R230" i="49"/>
  <c r="M230" i="49"/>
  <c r="J230" i="49" s="1"/>
  <c r="BF116" i="49"/>
  <c r="AR116" i="49"/>
  <c r="AS116" i="49" s="1"/>
  <c r="AT116" i="49" s="1"/>
  <c r="AU116" i="49" s="1"/>
  <c r="AV116" i="49" s="1"/>
  <c r="AQ116" i="49"/>
  <c r="AA116" i="49"/>
  <c r="V116" i="49"/>
  <c r="W116" i="49" s="1"/>
  <c r="U116" i="49"/>
  <c r="X116" i="49" s="1"/>
  <c r="T116" i="49"/>
  <c r="S116" i="49"/>
  <c r="R116" i="49"/>
  <c r="M116" i="49"/>
  <c r="Z116" i="49" s="1"/>
  <c r="BF154" i="49"/>
  <c r="AR154" i="49"/>
  <c r="AQ154" i="49"/>
  <c r="AA154" i="49"/>
  <c r="V154" i="49"/>
  <c r="U154" i="49"/>
  <c r="T154" i="49"/>
  <c r="S154" i="49"/>
  <c r="R154" i="49"/>
  <c r="M154" i="49"/>
  <c r="J154" i="49" s="1"/>
  <c r="BF398" i="49"/>
  <c r="AR398" i="49"/>
  <c r="AS398" i="49" s="1"/>
  <c r="AT398" i="49" s="1"/>
  <c r="AU398" i="49" s="1"/>
  <c r="AV398" i="49" s="1"/>
  <c r="AQ398" i="49"/>
  <c r="AA398" i="49"/>
  <c r="V398" i="49"/>
  <c r="U398" i="49"/>
  <c r="X398" i="49" s="1"/>
  <c r="T398" i="49"/>
  <c r="S398" i="49"/>
  <c r="R398" i="49"/>
  <c r="M398" i="49"/>
  <c r="Z398" i="49" s="1"/>
  <c r="BF522" i="49"/>
  <c r="AR522" i="49"/>
  <c r="AQ522" i="49"/>
  <c r="AA522" i="49"/>
  <c r="V522" i="49"/>
  <c r="U522" i="49"/>
  <c r="X522" i="49" s="1"/>
  <c r="T522" i="49"/>
  <c r="S522" i="49"/>
  <c r="R522" i="49"/>
  <c r="M522" i="49"/>
  <c r="Z522" i="49" s="1"/>
  <c r="BF209" i="49"/>
  <c r="AR209" i="49"/>
  <c r="AQ209" i="49"/>
  <c r="AA209" i="49"/>
  <c r="V209" i="49"/>
  <c r="U209" i="49"/>
  <c r="T209" i="49"/>
  <c r="S209" i="49"/>
  <c r="R209" i="49"/>
  <c r="M209" i="49"/>
  <c r="Z209" i="49" s="1"/>
  <c r="BF334" i="49"/>
  <c r="AR334" i="49"/>
  <c r="AS334" i="49" s="1"/>
  <c r="AT334" i="49" s="1"/>
  <c r="AU334" i="49" s="1"/>
  <c r="AV334" i="49" s="1"/>
  <c r="AQ334" i="49"/>
  <c r="AA334" i="49"/>
  <c r="V334" i="49"/>
  <c r="U334" i="49"/>
  <c r="X334" i="49" s="1"/>
  <c r="T334" i="49"/>
  <c r="S334" i="49"/>
  <c r="R334" i="49"/>
  <c r="M334" i="49"/>
  <c r="Z334" i="49" s="1"/>
  <c r="BF500" i="49"/>
  <c r="AR500" i="49"/>
  <c r="AQ500" i="49"/>
  <c r="AA500" i="49"/>
  <c r="V500" i="49"/>
  <c r="U500" i="49"/>
  <c r="T500" i="49"/>
  <c r="S500" i="49"/>
  <c r="R500" i="49"/>
  <c r="M500" i="49"/>
  <c r="Z500" i="49" s="1"/>
  <c r="BF454" i="49"/>
  <c r="AR454" i="49"/>
  <c r="AS454" i="49" s="1"/>
  <c r="AT454" i="49" s="1"/>
  <c r="AU454" i="49" s="1"/>
  <c r="AV454" i="49" s="1"/>
  <c r="AQ454" i="49"/>
  <c r="AA454" i="49"/>
  <c r="V454" i="49"/>
  <c r="U454" i="49"/>
  <c r="X454" i="49" s="1"/>
  <c r="T454" i="49"/>
  <c r="S454" i="49"/>
  <c r="R454" i="49"/>
  <c r="M454" i="49"/>
  <c r="Z454" i="49" s="1"/>
  <c r="BF43" i="49"/>
  <c r="AR43" i="49"/>
  <c r="AQ43" i="49"/>
  <c r="AA43" i="49"/>
  <c r="V43" i="49"/>
  <c r="U43" i="49"/>
  <c r="T43" i="49"/>
  <c r="S43" i="49"/>
  <c r="R43" i="49"/>
  <c r="M43" i="49"/>
  <c r="Z43" i="49" s="1"/>
  <c r="BF180" i="49"/>
  <c r="AR180" i="49"/>
  <c r="AQ180" i="49"/>
  <c r="AA180" i="49"/>
  <c r="V180" i="49"/>
  <c r="U180" i="49"/>
  <c r="X180" i="49" s="1"/>
  <c r="T180" i="49"/>
  <c r="S180" i="49"/>
  <c r="R180" i="49"/>
  <c r="M180" i="49"/>
  <c r="Z180" i="49" s="1"/>
  <c r="BF357" i="49"/>
  <c r="AR357" i="49"/>
  <c r="AQ357" i="49"/>
  <c r="AA357" i="49"/>
  <c r="V357" i="49"/>
  <c r="U357" i="49"/>
  <c r="T357" i="49"/>
  <c r="S357" i="49"/>
  <c r="R357" i="49"/>
  <c r="M357" i="49"/>
  <c r="Z357" i="49" s="1"/>
  <c r="BF76" i="49"/>
  <c r="AR76" i="49"/>
  <c r="AS76" i="49" s="1"/>
  <c r="AT76" i="49" s="1"/>
  <c r="AU76" i="49" s="1"/>
  <c r="AV76" i="49" s="1"/>
  <c r="AQ76" i="49"/>
  <c r="AA76" i="49"/>
  <c r="V76" i="49"/>
  <c r="U76" i="49"/>
  <c r="X76" i="49" s="1"/>
  <c r="T76" i="49"/>
  <c r="S76" i="49"/>
  <c r="R76" i="49"/>
  <c r="M76" i="49"/>
  <c r="Z76" i="49" s="1"/>
  <c r="BF517" i="49"/>
  <c r="AR517" i="49"/>
  <c r="AQ517" i="49"/>
  <c r="AA517" i="49"/>
  <c r="V517" i="49"/>
  <c r="U517" i="49"/>
  <c r="T517" i="49"/>
  <c r="S517" i="49"/>
  <c r="R517" i="49"/>
  <c r="M517" i="49"/>
  <c r="Z517" i="49" s="1"/>
  <c r="BF89" i="49"/>
  <c r="AR89" i="49"/>
  <c r="AS89" i="49" s="1"/>
  <c r="AT89" i="49" s="1"/>
  <c r="AU89" i="49" s="1"/>
  <c r="AV89" i="49" s="1"/>
  <c r="AQ89" i="49"/>
  <c r="AA89" i="49"/>
  <c r="V89" i="49"/>
  <c r="U89" i="49"/>
  <c r="T89" i="49"/>
  <c r="S89" i="49"/>
  <c r="R89" i="49"/>
  <c r="M89" i="49"/>
  <c r="Z89" i="49" s="1"/>
  <c r="BF59" i="49"/>
  <c r="AR59" i="49"/>
  <c r="AQ59" i="49"/>
  <c r="AA59" i="49"/>
  <c r="V59" i="49"/>
  <c r="U59" i="49"/>
  <c r="T59" i="49"/>
  <c r="S59" i="49"/>
  <c r="R59" i="49"/>
  <c r="M59" i="49"/>
  <c r="Z59" i="49" s="1"/>
  <c r="BF293" i="49"/>
  <c r="AR293" i="49"/>
  <c r="AS293" i="49" s="1"/>
  <c r="AT293" i="49" s="1"/>
  <c r="AU293" i="49" s="1"/>
  <c r="AV293" i="49" s="1"/>
  <c r="AQ293" i="49"/>
  <c r="AA293" i="49"/>
  <c r="V293" i="49"/>
  <c r="U293" i="49"/>
  <c r="X293" i="49" s="1"/>
  <c r="T293" i="49"/>
  <c r="S293" i="49"/>
  <c r="R293" i="49"/>
  <c r="M293" i="49"/>
  <c r="Z293" i="49" s="1"/>
  <c r="BF482" i="49"/>
  <c r="AR482" i="49"/>
  <c r="AQ482" i="49"/>
  <c r="AA482" i="49"/>
  <c r="V482" i="49"/>
  <c r="U482" i="49"/>
  <c r="T482" i="49"/>
  <c r="S482" i="49"/>
  <c r="R482" i="49"/>
  <c r="M482" i="49"/>
  <c r="Z482" i="49" s="1"/>
  <c r="BF362" i="49"/>
  <c r="AR362" i="49"/>
  <c r="AQ362" i="49"/>
  <c r="AA362" i="49"/>
  <c r="V362" i="49"/>
  <c r="U362" i="49"/>
  <c r="X362" i="49" s="1"/>
  <c r="T362" i="49"/>
  <c r="S362" i="49"/>
  <c r="R362" i="49"/>
  <c r="M362" i="49"/>
  <c r="Z362" i="49" s="1"/>
  <c r="BF306" i="49"/>
  <c r="AR306" i="49"/>
  <c r="AQ306" i="49"/>
  <c r="AA306" i="49"/>
  <c r="Z306" i="49"/>
  <c r="V306" i="49"/>
  <c r="U306" i="49"/>
  <c r="T306" i="49"/>
  <c r="S306" i="49"/>
  <c r="R306" i="49"/>
  <c r="M306" i="49"/>
  <c r="J306" i="49" s="1"/>
  <c r="BF366" i="49"/>
  <c r="AR366" i="49"/>
  <c r="AQ366" i="49"/>
  <c r="AA366" i="49"/>
  <c r="V366" i="49"/>
  <c r="U366" i="49"/>
  <c r="T366" i="49"/>
  <c r="S366" i="49"/>
  <c r="R366" i="49"/>
  <c r="M366" i="49"/>
  <c r="BC208" i="48"/>
  <c r="BB208" i="48"/>
  <c r="BA208" i="48"/>
  <c r="AZ208" i="48"/>
  <c r="AY208" i="48"/>
  <c r="AN208" i="48"/>
  <c r="AM208" i="48"/>
  <c r="AL208" i="48"/>
  <c r="AK208" i="48"/>
  <c r="AJ208" i="48"/>
  <c r="AI208" i="48"/>
  <c r="AH208" i="48"/>
  <c r="AG208" i="48"/>
  <c r="AF208" i="48"/>
  <c r="AE208" i="48"/>
  <c r="AD208" i="48"/>
  <c r="AC208" i="48"/>
  <c r="AB208" i="48"/>
  <c r="O208" i="48"/>
  <c r="K208" i="48"/>
  <c r="I208" i="48"/>
  <c r="E208" i="48"/>
  <c r="B208" i="48"/>
  <c r="BF97" i="48"/>
  <c r="AR97" i="48"/>
  <c r="AQ97" i="48"/>
  <c r="AA97" i="48"/>
  <c r="V97" i="48"/>
  <c r="U97" i="48"/>
  <c r="X97" i="48" s="1"/>
  <c r="T97" i="48"/>
  <c r="S97" i="48"/>
  <c r="R97" i="48"/>
  <c r="M97" i="48"/>
  <c r="Z97" i="48" s="1"/>
  <c r="BF59" i="48"/>
  <c r="AR59" i="48"/>
  <c r="AQ59" i="48"/>
  <c r="AA59" i="48"/>
  <c r="V59" i="48"/>
  <c r="U59" i="48"/>
  <c r="T59" i="48"/>
  <c r="S59" i="48"/>
  <c r="R59" i="48"/>
  <c r="M59" i="48"/>
  <c r="Z59" i="48" s="1"/>
  <c r="BF149" i="48"/>
  <c r="AR149" i="48"/>
  <c r="AQ149" i="48"/>
  <c r="AA149" i="48"/>
  <c r="V149" i="48"/>
  <c r="U149" i="48"/>
  <c r="X149" i="48" s="1"/>
  <c r="T149" i="48"/>
  <c r="S149" i="48"/>
  <c r="R149" i="48"/>
  <c r="M149" i="48"/>
  <c r="Z149" i="48" s="1"/>
  <c r="BF201" i="48"/>
  <c r="AR201" i="48"/>
  <c r="AQ201" i="48"/>
  <c r="AA201" i="48"/>
  <c r="V201" i="48"/>
  <c r="U201" i="48"/>
  <c r="T201" i="48"/>
  <c r="S201" i="48"/>
  <c r="R201" i="48"/>
  <c r="M201" i="48"/>
  <c r="Z201" i="48" s="1"/>
  <c r="BF44" i="48"/>
  <c r="AR44" i="48"/>
  <c r="AQ44" i="48"/>
  <c r="AA44" i="48"/>
  <c r="V44" i="48"/>
  <c r="U44" i="48"/>
  <c r="X44" i="48" s="1"/>
  <c r="T44" i="48"/>
  <c r="S44" i="48"/>
  <c r="R44" i="48"/>
  <c r="M44" i="48"/>
  <c r="Z44" i="48" s="1"/>
  <c r="BF157" i="48"/>
  <c r="AR157" i="48"/>
  <c r="AQ157" i="48"/>
  <c r="AA157" i="48"/>
  <c r="V157" i="48"/>
  <c r="U157" i="48"/>
  <c r="T157" i="48"/>
  <c r="S157" i="48"/>
  <c r="R157" i="48"/>
  <c r="M157" i="48"/>
  <c r="Z157" i="48" s="1"/>
  <c r="BF188" i="48"/>
  <c r="AR188" i="48"/>
  <c r="AQ188" i="48"/>
  <c r="AA188" i="48"/>
  <c r="V188" i="48"/>
  <c r="U188" i="48"/>
  <c r="X188" i="48" s="1"/>
  <c r="T188" i="48"/>
  <c r="S188" i="48"/>
  <c r="R188" i="48"/>
  <c r="M188" i="48"/>
  <c r="Z188" i="48" s="1"/>
  <c r="BF144" i="48"/>
  <c r="AR144" i="48"/>
  <c r="AQ144" i="48"/>
  <c r="AA144" i="48"/>
  <c r="V144" i="48"/>
  <c r="U144" i="48"/>
  <c r="T144" i="48"/>
  <c r="S144" i="48"/>
  <c r="R144" i="48"/>
  <c r="M144" i="48"/>
  <c r="Z144" i="48" s="1"/>
  <c r="BF151" i="48"/>
  <c r="AR151" i="48"/>
  <c r="AQ151" i="48"/>
  <c r="AA151" i="48"/>
  <c r="V151" i="48"/>
  <c r="U151" i="48"/>
  <c r="X151" i="48" s="1"/>
  <c r="T151" i="48"/>
  <c r="S151" i="48"/>
  <c r="R151" i="48"/>
  <c r="M151" i="48"/>
  <c r="Z151" i="48" s="1"/>
  <c r="BF117" i="48"/>
  <c r="AR117" i="48"/>
  <c r="AQ117" i="48"/>
  <c r="AA117" i="48"/>
  <c r="V117" i="48"/>
  <c r="U117" i="48"/>
  <c r="T117" i="48"/>
  <c r="S117" i="48"/>
  <c r="R117" i="48"/>
  <c r="M117" i="48"/>
  <c r="Z117" i="48" s="1"/>
  <c r="BF111" i="48"/>
  <c r="AR111" i="48"/>
  <c r="AQ111" i="48"/>
  <c r="AA111" i="48"/>
  <c r="V111" i="48"/>
  <c r="U111" i="48"/>
  <c r="X111" i="48" s="1"/>
  <c r="T111" i="48"/>
  <c r="S111" i="48"/>
  <c r="R111" i="48"/>
  <c r="M111" i="48"/>
  <c r="Z111" i="48" s="1"/>
  <c r="BF96" i="48"/>
  <c r="AR96" i="48"/>
  <c r="AQ96" i="48"/>
  <c r="AA96" i="48"/>
  <c r="V96" i="48"/>
  <c r="U96" i="48"/>
  <c r="T96" i="48"/>
  <c r="S96" i="48"/>
  <c r="R96" i="48"/>
  <c r="M96" i="48"/>
  <c r="Z96" i="48" s="1"/>
  <c r="BF193" i="48"/>
  <c r="AR193" i="48"/>
  <c r="AQ193" i="48"/>
  <c r="AA193" i="48"/>
  <c r="V193" i="48"/>
  <c r="U193" i="48"/>
  <c r="X193" i="48" s="1"/>
  <c r="T193" i="48"/>
  <c r="S193" i="48"/>
  <c r="R193" i="48"/>
  <c r="M193" i="48"/>
  <c r="Z193" i="48" s="1"/>
  <c r="BF199" i="48"/>
  <c r="AR199" i="48"/>
  <c r="AQ199" i="48"/>
  <c r="AA199" i="48"/>
  <c r="V199" i="48"/>
  <c r="U199" i="48"/>
  <c r="T199" i="48"/>
  <c r="S199" i="48"/>
  <c r="R199" i="48"/>
  <c r="M199" i="48"/>
  <c r="Z199" i="48" s="1"/>
  <c r="BF79" i="48"/>
  <c r="AR79" i="48"/>
  <c r="AQ79" i="48"/>
  <c r="AA79" i="48"/>
  <c r="Z79" i="48"/>
  <c r="V79" i="48"/>
  <c r="U79" i="48"/>
  <c r="X79" i="48" s="1"/>
  <c r="T79" i="48"/>
  <c r="S79" i="48"/>
  <c r="R79" i="48"/>
  <c r="M79" i="48"/>
  <c r="J79" i="48" s="1"/>
  <c r="AP79" i="48" s="1"/>
  <c r="BF120" i="48"/>
  <c r="AR120" i="48"/>
  <c r="AQ120" i="48"/>
  <c r="AA120" i="48"/>
  <c r="Z120" i="48"/>
  <c r="V120" i="48"/>
  <c r="U120" i="48"/>
  <c r="AO120" i="48" s="1"/>
  <c r="T120" i="48"/>
  <c r="S120" i="48"/>
  <c r="R120" i="48"/>
  <c r="M120" i="48"/>
  <c r="J120" i="48" s="1"/>
  <c r="AP120" i="48" s="1"/>
  <c r="BF153" i="48"/>
  <c r="AR153" i="48"/>
  <c r="AQ153" i="48"/>
  <c r="AA153" i="48"/>
  <c r="V153" i="48"/>
  <c r="U153" i="48"/>
  <c r="X153" i="48" s="1"/>
  <c r="T153" i="48"/>
  <c r="S153" i="48"/>
  <c r="R153" i="48"/>
  <c r="M153" i="48"/>
  <c r="Z153" i="48" s="1"/>
  <c r="BF91" i="48"/>
  <c r="AR91" i="48"/>
  <c r="AQ91" i="48"/>
  <c r="AA91" i="48"/>
  <c r="V91" i="48"/>
  <c r="U91" i="48"/>
  <c r="X91" i="48" s="1"/>
  <c r="T91" i="48"/>
  <c r="S91" i="48"/>
  <c r="R91" i="48"/>
  <c r="M91" i="48"/>
  <c r="Z91" i="48" s="1"/>
  <c r="BF145" i="48"/>
  <c r="AR145" i="48"/>
  <c r="AQ145" i="48"/>
  <c r="AA145" i="48"/>
  <c r="V145" i="48"/>
  <c r="U145" i="48"/>
  <c r="X145" i="48" s="1"/>
  <c r="T145" i="48"/>
  <c r="S145" i="48"/>
  <c r="R145" i="48"/>
  <c r="M145" i="48"/>
  <c r="Z145" i="48" s="1"/>
  <c r="J145" i="48"/>
  <c r="AP145" i="48" s="1"/>
  <c r="BF82" i="48"/>
  <c r="AR82" i="48"/>
  <c r="AQ82" i="48"/>
  <c r="AA82" i="48"/>
  <c r="V82" i="48"/>
  <c r="U82" i="48"/>
  <c r="X82" i="48" s="1"/>
  <c r="T82" i="48"/>
  <c r="S82" i="48"/>
  <c r="R82" i="48"/>
  <c r="M82" i="48"/>
  <c r="Z82" i="48" s="1"/>
  <c r="BF14" i="48"/>
  <c r="AR14" i="48"/>
  <c r="AQ14" i="48"/>
  <c r="AA14" i="48"/>
  <c r="V14" i="48"/>
  <c r="U14" i="48"/>
  <c r="X14" i="48" s="1"/>
  <c r="T14" i="48"/>
  <c r="S14" i="48"/>
  <c r="R14" i="48"/>
  <c r="M14" i="48"/>
  <c r="Z14" i="48" s="1"/>
  <c r="BF110" i="48"/>
  <c r="AR110" i="48"/>
  <c r="AQ110" i="48"/>
  <c r="AA110" i="48"/>
  <c r="V110" i="48"/>
  <c r="U110" i="48"/>
  <c r="X110" i="48" s="1"/>
  <c r="T110" i="48"/>
  <c r="S110" i="48"/>
  <c r="R110" i="48"/>
  <c r="M110" i="48"/>
  <c r="Z110" i="48" s="1"/>
  <c r="BF152" i="48"/>
  <c r="AR152" i="48"/>
  <c r="AQ152" i="48"/>
  <c r="AA152" i="48"/>
  <c r="Z152" i="48"/>
  <c r="V152" i="48"/>
  <c r="U152" i="48"/>
  <c r="X152" i="48" s="1"/>
  <c r="T152" i="48"/>
  <c r="S152" i="48"/>
  <c r="R152" i="48"/>
  <c r="M152" i="48"/>
  <c r="J152" i="48" s="1"/>
  <c r="AP152" i="48" s="1"/>
  <c r="BF50" i="48"/>
  <c r="AR50" i="48"/>
  <c r="AQ50" i="48"/>
  <c r="AA50" i="48"/>
  <c r="V50" i="48"/>
  <c r="U50" i="48"/>
  <c r="T50" i="48"/>
  <c r="S50" i="48"/>
  <c r="R50" i="48"/>
  <c r="M50" i="48"/>
  <c r="Z50" i="48" s="1"/>
  <c r="BF34" i="48"/>
  <c r="AR34" i="48"/>
  <c r="AQ34" i="48"/>
  <c r="AA34" i="48"/>
  <c r="V34" i="48"/>
  <c r="U34" i="48"/>
  <c r="X34" i="48" s="1"/>
  <c r="T34" i="48"/>
  <c r="S34" i="48"/>
  <c r="R34" i="48"/>
  <c r="M34" i="48"/>
  <c r="Z34" i="48" s="1"/>
  <c r="BF66" i="48"/>
  <c r="AR66" i="48"/>
  <c r="AQ66" i="48"/>
  <c r="AA66" i="48"/>
  <c r="V66" i="48"/>
  <c r="U66" i="48"/>
  <c r="T66" i="48"/>
  <c r="S66" i="48"/>
  <c r="R66" i="48"/>
  <c r="M66" i="48"/>
  <c r="Z66" i="48" s="1"/>
  <c r="BF92" i="48"/>
  <c r="AR92" i="48"/>
  <c r="AQ92" i="48"/>
  <c r="AA92" i="48"/>
  <c r="V92" i="48"/>
  <c r="U92" i="48"/>
  <c r="X92" i="48" s="1"/>
  <c r="T92" i="48"/>
  <c r="S92" i="48"/>
  <c r="R92" i="48"/>
  <c r="M92" i="48"/>
  <c r="Z92" i="48" s="1"/>
  <c r="BF93" i="48"/>
  <c r="AR93" i="48"/>
  <c r="AQ93" i="48"/>
  <c r="AA93" i="48"/>
  <c r="V93" i="48"/>
  <c r="U93" i="48"/>
  <c r="T93" i="48"/>
  <c r="S93" i="48"/>
  <c r="R93" i="48"/>
  <c r="M93" i="48"/>
  <c r="Z93" i="48" s="1"/>
  <c r="BF176" i="48"/>
  <c r="AR176" i="48"/>
  <c r="AQ176" i="48"/>
  <c r="AA176" i="48"/>
  <c r="V176" i="48"/>
  <c r="U176" i="48"/>
  <c r="X176" i="48" s="1"/>
  <c r="T176" i="48"/>
  <c r="S176" i="48"/>
  <c r="R176" i="48"/>
  <c r="M176" i="48"/>
  <c r="Z176" i="48" s="1"/>
  <c r="J176" i="48"/>
  <c r="AP176" i="48" s="1"/>
  <c r="BF139" i="48"/>
  <c r="AR139" i="48"/>
  <c r="AQ139" i="48"/>
  <c r="AA139" i="48"/>
  <c r="V139" i="48"/>
  <c r="U139" i="48"/>
  <c r="T139" i="48"/>
  <c r="S139" i="48"/>
  <c r="R139" i="48"/>
  <c r="M139" i="48"/>
  <c r="Z139" i="48" s="1"/>
  <c r="BF33" i="48"/>
  <c r="AR33" i="48"/>
  <c r="AQ33" i="48"/>
  <c r="AA33" i="48"/>
  <c r="V33" i="48"/>
  <c r="U33" i="48"/>
  <c r="X33" i="48" s="1"/>
  <c r="T33" i="48"/>
  <c r="S33" i="48"/>
  <c r="R33" i="48"/>
  <c r="M33" i="48"/>
  <c r="Z33" i="48" s="1"/>
  <c r="BF187" i="48"/>
  <c r="AR187" i="48"/>
  <c r="AQ187" i="48"/>
  <c r="AA187" i="48"/>
  <c r="V187" i="48"/>
  <c r="U187" i="48"/>
  <c r="T187" i="48"/>
  <c r="S187" i="48"/>
  <c r="R187" i="48"/>
  <c r="M187" i="48"/>
  <c r="Z187" i="48" s="1"/>
  <c r="BF71" i="48"/>
  <c r="AR71" i="48"/>
  <c r="AQ71" i="48"/>
  <c r="AA71" i="48"/>
  <c r="V71" i="48"/>
  <c r="U71" i="48"/>
  <c r="X71" i="48" s="1"/>
  <c r="T71" i="48"/>
  <c r="S71" i="48"/>
  <c r="R71" i="48"/>
  <c r="M71" i="48"/>
  <c r="Z71" i="48" s="1"/>
  <c r="BF175" i="48"/>
  <c r="AR175" i="48"/>
  <c r="AQ175" i="48"/>
  <c r="AA175" i="48"/>
  <c r="V175" i="48"/>
  <c r="U175" i="48"/>
  <c r="T175" i="48"/>
  <c r="S175" i="48"/>
  <c r="R175" i="48"/>
  <c r="M175" i="48"/>
  <c r="Z175" i="48" s="1"/>
  <c r="BF61" i="48"/>
  <c r="AR61" i="48"/>
  <c r="AQ61" i="48"/>
  <c r="AA61" i="48"/>
  <c r="V61" i="48"/>
  <c r="U61" i="48"/>
  <c r="X61" i="48" s="1"/>
  <c r="T61" i="48"/>
  <c r="S61" i="48"/>
  <c r="R61" i="48"/>
  <c r="M61" i="48"/>
  <c r="Z61" i="48" s="1"/>
  <c r="J61" i="48"/>
  <c r="AP61" i="48" s="1"/>
  <c r="BF48" i="48"/>
  <c r="AR48" i="48"/>
  <c r="AQ48" i="48"/>
  <c r="AA48" i="48"/>
  <c r="V48" i="48"/>
  <c r="U48" i="48"/>
  <c r="T48" i="48"/>
  <c r="S48" i="48"/>
  <c r="R48" i="48"/>
  <c r="M48" i="48"/>
  <c r="Z48" i="48" s="1"/>
  <c r="BF101" i="48"/>
  <c r="AR101" i="48"/>
  <c r="AQ101" i="48"/>
  <c r="AA101" i="48"/>
  <c r="Z101" i="48"/>
  <c r="V101" i="48"/>
  <c r="U101" i="48"/>
  <c r="X101" i="48" s="1"/>
  <c r="T101" i="48"/>
  <c r="S101" i="48"/>
  <c r="R101" i="48"/>
  <c r="M101" i="48"/>
  <c r="J101" i="48" s="1"/>
  <c r="AP101" i="48" s="1"/>
  <c r="BF169" i="48"/>
  <c r="AR169" i="48"/>
  <c r="AQ169" i="48"/>
  <c r="AA169" i="48"/>
  <c r="V169" i="48"/>
  <c r="U169" i="48"/>
  <c r="T169" i="48"/>
  <c r="S169" i="48"/>
  <c r="R169" i="48"/>
  <c r="M169" i="48"/>
  <c r="Z169" i="48" s="1"/>
  <c r="BF49" i="48"/>
  <c r="AR49" i="48"/>
  <c r="AQ49" i="48"/>
  <c r="AA49" i="48"/>
  <c r="V49" i="48"/>
  <c r="U49" i="48"/>
  <c r="X49" i="48" s="1"/>
  <c r="T49" i="48"/>
  <c r="S49" i="48"/>
  <c r="R49" i="48"/>
  <c r="M49" i="48"/>
  <c r="Z49" i="48" s="1"/>
  <c r="BF13" i="48"/>
  <c r="AR13" i="48"/>
  <c r="AQ13" i="48"/>
  <c r="AA13" i="48"/>
  <c r="V13" i="48"/>
  <c r="U13" i="48"/>
  <c r="X13" i="48" s="1"/>
  <c r="T13" i="48"/>
  <c r="S13" i="48"/>
  <c r="R13" i="48"/>
  <c r="M13" i="48"/>
  <c r="Z13" i="48" s="1"/>
  <c r="BF54" i="48"/>
  <c r="AR54" i="48"/>
  <c r="AQ54" i="48"/>
  <c r="AA54" i="48"/>
  <c r="X54" i="48"/>
  <c r="V54" i="48"/>
  <c r="U54" i="48"/>
  <c r="T54" i="48"/>
  <c r="S54" i="48"/>
  <c r="R54" i="48"/>
  <c r="M54" i="48"/>
  <c r="Z54" i="48" s="1"/>
  <c r="BF106" i="48"/>
  <c r="AR106" i="48"/>
  <c r="AQ106" i="48"/>
  <c r="AA106" i="48"/>
  <c r="X106" i="48"/>
  <c r="V106" i="48"/>
  <c r="U106" i="48"/>
  <c r="T106" i="48"/>
  <c r="S106" i="48"/>
  <c r="R106" i="48"/>
  <c r="M106" i="48"/>
  <c r="Z106" i="48" s="1"/>
  <c r="BF147" i="48"/>
  <c r="AR147" i="48"/>
  <c r="AQ147" i="48"/>
  <c r="AA147" i="48"/>
  <c r="V147" i="48"/>
  <c r="U147" i="48"/>
  <c r="X147" i="48" s="1"/>
  <c r="T147" i="48"/>
  <c r="S147" i="48"/>
  <c r="R147" i="48"/>
  <c r="M147" i="48"/>
  <c r="Z147" i="48" s="1"/>
  <c r="BF100" i="48"/>
  <c r="AR100" i="48"/>
  <c r="AQ100" i="48"/>
  <c r="AA100" i="48"/>
  <c r="V100" i="48"/>
  <c r="U100" i="48"/>
  <c r="T100" i="48"/>
  <c r="S100" i="48"/>
  <c r="R100" i="48"/>
  <c r="M100" i="48"/>
  <c r="Z100" i="48" s="1"/>
  <c r="BF203" i="48"/>
  <c r="AR203" i="48"/>
  <c r="AQ203" i="48"/>
  <c r="AA203" i="48"/>
  <c r="V203" i="48"/>
  <c r="U203" i="48"/>
  <c r="X203" i="48" s="1"/>
  <c r="T203" i="48"/>
  <c r="S203" i="48"/>
  <c r="R203" i="48"/>
  <c r="M203" i="48"/>
  <c r="Z203" i="48" s="1"/>
  <c r="BF184" i="48"/>
  <c r="AR184" i="48"/>
  <c r="AQ184" i="48"/>
  <c r="AA184" i="48"/>
  <c r="V184" i="48"/>
  <c r="U184" i="48"/>
  <c r="X184" i="48" s="1"/>
  <c r="T184" i="48"/>
  <c r="S184" i="48"/>
  <c r="R184" i="48"/>
  <c r="M184" i="48"/>
  <c r="Z184" i="48" s="1"/>
  <c r="BF20" i="48"/>
  <c r="AR20" i="48"/>
  <c r="AQ20" i="48"/>
  <c r="AA20" i="48"/>
  <c r="V20" i="48"/>
  <c r="U20" i="48"/>
  <c r="X20" i="48" s="1"/>
  <c r="T20" i="48"/>
  <c r="S20" i="48"/>
  <c r="R20" i="48"/>
  <c r="M20" i="48"/>
  <c r="Z20" i="48" s="1"/>
  <c r="BF43" i="48"/>
  <c r="AR43" i="48"/>
  <c r="AQ43" i="48"/>
  <c r="AA43" i="48"/>
  <c r="V43" i="48"/>
  <c r="U43" i="48"/>
  <c r="X43" i="48" s="1"/>
  <c r="T43" i="48"/>
  <c r="S43" i="48"/>
  <c r="R43" i="48"/>
  <c r="M43" i="48"/>
  <c r="Z43" i="48" s="1"/>
  <c r="BF65" i="48"/>
  <c r="AR65" i="48"/>
  <c r="AQ65" i="48"/>
  <c r="AA65" i="48"/>
  <c r="Z65" i="48"/>
  <c r="V65" i="48"/>
  <c r="U65" i="48"/>
  <c r="X65" i="48" s="1"/>
  <c r="T65" i="48"/>
  <c r="S65" i="48"/>
  <c r="R65" i="48"/>
  <c r="M65" i="48"/>
  <c r="J65" i="48" s="1"/>
  <c r="BF85" i="48"/>
  <c r="AR85" i="48"/>
  <c r="AQ85" i="48"/>
  <c r="AA85" i="48"/>
  <c r="V85" i="48"/>
  <c r="U85" i="48"/>
  <c r="T85" i="48"/>
  <c r="S85" i="48"/>
  <c r="R85" i="48"/>
  <c r="M85" i="48"/>
  <c r="J85" i="48" s="1"/>
  <c r="BF32" i="48"/>
  <c r="AR32" i="48"/>
  <c r="AQ32" i="48"/>
  <c r="AA32" i="48"/>
  <c r="V32" i="48"/>
  <c r="U32" i="48"/>
  <c r="X32" i="48" s="1"/>
  <c r="T32" i="48"/>
  <c r="S32" i="48"/>
  <c r="R32" i="48"/>
  <c r="M32" i="48"/>
  <c r="Z32" i="48" s="1"/>
  <c r="BF15" i="48"/>
  <c r="AR15" i="48"/>
  <c r="AQ15" i="48"/>
  <c r="AA15" i="48"/>
  <c r="V15" i="48"/>
  <c r="U15" i="48"/>
  <c r="T15" i="48"/>
  <c r="S15" i="48"/>
  <c r="R15" i="48"/>
  <c r="M15" i="48"/>
  <c r="Z15" i="48" s="1"/>
  <c r="BF130" i="48"/>
  <c r="AR130" i="48"/>
  <c r="AS130" i="48" s="1"/>
  <c r="AT130" i="48" s="1"/>
  <c r="AU130" i="48" s="1"/>
  <c r="AV130" i="48" s="1"/>
  <c r="AQ130" i="48"/>
  <c r="AA130" i="48"/>
  <c r="V130" i="48"/>
  <c r="U130" i="48"/>
  <c r="X130" i="48" s="1"/>
  <c r="T130" i="48"/>
  <c r="S130" i="48"/>
  <c r="R130" i="48"/>
  <c r="M130" i="48"/>
  <c r="Z130" i="48" s="1"/>
  <c r="BF72" i="48"/>
  <c r="AR72" i="48"/>
  <c r="AQ72" i="48"/>
  <c r="AA72" i="48"/>
  <c r="V72" i="48"/>
  <c r="U72" i="48"/>
  <c r="T72" i="48"/>
  <c r="S72" i="48"/>
  <c r="R72" i="48"/>
  <c r="M72" i="48"/>
  <c r="J72" i="48" s="1"/>
  <c r="BF17" i="48"/>
  <c r="AR17" i="48"/>
  <c r="AQ17" i="48"/>
  <c r="AA17" i="48"/>
  <c r="V17" i="48"/>
  <c r="U17" i="48"/>
  <c r="X17" i="48" s="1"/>
  <c r="T17" i="48"/>
  <c r="S17" i="48"/>
  <c r="R17" i="48"/>
  <c r="M17" i="48"/>
  <c r="Z17" i="48" s="1"/>
  <c r="BF95" i="48"/>
  <c r="AR95" i="48"/>
  <c r="AQ95" i="48"/>
  <c r="AA95" i="48"/>
  <c r="Z95" i="48"/>
  <c r="V95" i="48"/>
  <c r="U95" i="48"/>
  <c r="T95" i="48"/>
  <c r="S95" i="48"/>
  <c r="R95" i="48"/>
  <c r="M95" i="48"/>
  <c r="J95" i="48" s="1"/>
  <c r="AP95" i="48" s="1"/>
  <c r="BF8" i="48"/>
  <c r="AR8" i="48"/>
  <c r="AQ8" i="48"/>
  <c r="AA8" i="48"/>
  <c r="V8" i="48"/>
  <c r="U8" i="48"/>
  <c r="X8" i="48" s="1"/>
  <c r="T8" i="48"/>
  <c r="S8" i="48"/>
  <c r="R8" i="48"/>
  <c r="M8" i="48"/>
  <c r="Z8" i="48" s="1"/>
  <c r="BF26" i="48"/>
  <c r="AR26" i="48"/>
  <c r="AQ26" i="48"/>
  <c r="AA26" i="48"/>
  <c r="V26" i="48"/>
  <c r="U26" i="48"/>
  <c r="X26" i="48" s="1"/>
  <c r="T26" i="48"/>
  <c r="S26" i="48"/>
  <c r="R26" i="48"/>
  <c r="M26" i="48"/>
  <c r="J26" i="48" s="1"/>
  <c r="AP26" i="48" s="1"/>
  <c r="BF185" i="48"/>
  <c r="AR185" i="48"/>
  <c r="AQ185" i="48"/>
  <c r="AA185" i="48"/>
  <c r="V185" i="48"/>
  <c r="U185" i="48"/>
  <c r="T185" i="48"/>
  <c r="S185" i="48"/>
  <c r="R185" i="48"/>
  <c r="M185" i="48"/>
  <c r="Z185" i="48" s="1"/>
  <c r="BF94" i="48"/>
  <c r="AR94" i="48"/>
  <c r="AQ94" i="48"/>
  <c r="AA94" i="48"/>
  <c r="V94" i="48"/>
  <c r="U94" i="48"/>
  <c r="X94" i="48" s="1"/>
  <c r="T94" i="48"/>
  <c r="S94" i="48"/>
  <c r="R94" i="48"/>
  <c r="M94" i="48"/>
  <c r="Z94" i="48" s="1"/>
  <c r="BF192" i="48"/>
  <c r="AR192" i="48"/>
  <c r="AQ192" i="48"/>
  <c r="AA192" i="48"/>
  <c r="V192" i="48"/>
  <c r="U192" i="48"/>
  <c r="T192" i="48"/>
  <c r="S192" i="48"/>
  <c r="R192" i="48"/>
  <c r="M192" i="48"/>
  <c r="Z192" i="48" s="1"/>
  <c r="BF178" i="48"/>
  <c r="AR178" i="48"/>
  <c r="AS178" i="48" s="1"/>
  <c r="AT178" i="48" s="1"/>
  <c r="AU178" i="48" s="1"/>
  <c r="AV178" i="48" s="1"/>
  <c r="AQ178" i="48"/>
  <c r="AA178" i="48"/>
  <c r="V178" i="48"/>
  <c r="U178" i="48"/>
  <c r="X178" i="48" s="1"/>
  <c r="T178" i="48"/>
  <c r="S178" i="48"/>
  <c r="R178" i="48"/>
  <c r="M178" i="48"/>
  <c r="Z178" i="48" s="1"/>
  <c r="BF167" i="48"/>
  <c r="AR167" i="48"/>
  <c r="AQ167" i="48"/>
  <c r="AA167" i="48"/>
  <c r="V167" i="48"/>
  <c r="U167" i="48"/>
  <c r="T167" i="48"/>
  <c r="S167" i="48"/>
  <c r="R167" i="48"/>
  <c r="M167" i="48"/>
  <c r="Z167" i="48" s="1"/>
  <c r="BF60" i="48"/>
  <c r="AR60" i="48"/>
  <c r="AS60" i="48" s="1"/>
  <c r="AQ60" i="48"/>
  <c r="AA60" i="48"/>
  <c r="V60" i="48"/>
  <c r="U60" i="48"/>
  <c r="X60" i="48" s="1"/>
  <c r="T60" i="48"/>
  <c r="S60" i="48"/>
  <c r="R60" i="48"/>
  <c r="M60" i="48"/>
  <c r="Z60" i="48" s="1"/>
  <c r="BF88" i="48"/>
  <c r="AR88" i="48"/>
  <c r="AQ88" i="48"/>
  <c r="AA88" i="48"/>
  <c r="Z88" i="48"/>
  <c r="V88" i="48"/>
  <c r="U88" i="48"/>
  <c r="T88" i="48"/>
  <c r="S88" i="48"/>
  <c r="R88" i="48"/>
  <c r="M88" i="48"/>
  <c r="J88" i="48" s="1"/>
  <c r="BF109" i="48"/>
  <c r="AR109" i="48"/>
  <c r="AS109" i="48" s="1"/>
  <c r="AT109" i="48" s="1"/>
  <c r="AU109" i="48" s="1"/>
  <c r="AV109" i="48" s="1"/>
  <c r="AQ109" i="48"/>
  <c r="AA109" i="48"/>
  <c r="V109" i="48"/>
  <c r="U109" i="48"/>
  <c r="T109" i="48"/>
  <c r="S109" i="48"/>
  <c r="R109" i="48"/>
  <c r="M109" i="48"/>
  <c r="BF31" i="48"/>
  <c r="AR31" i="48"/>
  <c r="AQ31" i="48"/>
  <c r="AA31" i="48"/>
  <c r="V31" i="48"/>
  <c r="U31" i="48"/>
  <c r="T31" i="48"/>
  <c r="S31" i="48"/>
  <c r="R31" i="48"/>
  <c r="M31" i="48"/>
  <c r="Z31" i="48" s="1"/>
  <c r="BF76" i="48"/>
  <c r="AR76" i="48"/>
  <c r="AS76" i="48" s="1"/>
  <c r="AT76" i="48" s="1"/>
  <c r="AU76" i="48" s="1"/>
  <c r="AV76" i="48" s="1"/>
  <c r="AQ76" i="48"/>
  <c r="AA76" i="48"/>
  <c r="V76" i="48"/>
  <c r="U76" i="48"/>
  <c r="W76" i="48" s="1"/>
  <c r="T76" i="48"/>
  <c r="S76" i="48"/>
  <c r="R76" i="48"/>
  <c r="M76" i="48"/>
  <c r="Z76" i="48" s="1"/>
  <c r="BF156" i="48"/>
  <c r="AR156" i="48"/>
  <c r="AQ156" i="48"/>
  <c r="AA156" i="48"/>
  <c r="V156" i="48"/>
  <c r="U156" i="48"/>
  <c r="T156" i="48"/>
  <c r="S156" i="48"/>
  <c r="R156" i="48"/>
  <c r="M156" i="48"/>
  <c r="Z156" i="48" s="1"/>
  <c r="BF186" i="48"/>
  <c r="AR186" i="48"/>
  <c r="AS186" i="48" s="1"/>
  <c r="AT186" i="48" s="1"/>
  <c r="AU186" i="48" s="1"/>
  <c r="AV186" i="48" s="1"/>
  <c r="AQ186" i="48"/>
  <c r="AA186" i="48"/>
  <c r="V186" i="48"/>
  <c r="U186" i="48"/>
  <c r="X186" i="48" s="1"/>
  <c r="T186" i="48"/>
  <c r="S186" i="48"/>
  <c r="R186" i="48"/>
  <c r="M186" i="48"/>
  <c r="Z186" i="48" s="1"/>
  <c r="BF123" i="48"/>
  <c r="AR123" i="48"/>
  <c r="AQ123" i="48"/>
  <c r="AA123" i="48"/>
  <c r="V123" i="48"/>
  <c r="U123" i="48"/>
  <c r="T123" i="48"/>
  <c r="S123" i="48"/>
  <c r="R123" i="48"/>
  <c r="M123" i="48"/>
  <c r="Z123" i="48" s="1"/>
  <c r="BF16" i="48"/>
  <c r="AR16" i="48"/>
  <c r="AS16" i="48" s="1"/>
  <c r="AT16" i="48" s="1"/>
  <c r="AU16" i="48" s="1"/>
  <c r="AV16" i="48" s="1"/>
  <c r="AQ16" i="48"/>
  <c r="AA16" i="48"/>
  <c r="V16" i="48"/>
  <c r="U16" i="48"/>
  <c r="X16" i="48" s="1"/>
  <c r="T16" i="48"/>
  <c r="S16" i="48"/>
  <c r="R16" i="48"/>
  <c r="M16" i="48"/>
  <c r="Z16" i="48" s="1"/>
  <c r="BF155" i="48"/>
  <c r="AR155" i="48"/>
  <c r="AQ155" i="48"/>
  <c r="AA155" i="48"/>
  <c r="V155" i="48"/>
  <c r="U155" i="48"/>
  <c r="T155" i="48"/>
  <c r="S155" i="48"/>
  <c r="R155" i="48"/>
  <c r="M155" i="48"/>
  <c r="Z155" i="48" s="1"/>
  <c r="BF69" i="48"/>
  <c r="AR69" i="48"/>
  <c r="AS69" i="48" s="1"/>
  <c r="AQ69" i="48"/>
  <c r="AA69" i="48"/>
  <c r="V69" i="48"/>
  <c r="U69" i="48"/>
  <c r="T69" i="48"/>
  <c r="S69" i="48"/>
  <c r="R69" i="48"/>
  <c r="M69" i="48"/>
  <c r="Z69" i="48" s="1"/>
  <c r="BF135" i="48"/>
  <c r="AR135" i="48"/>
  <c r="AQ135" i="48"/>
  <c r="AA135" i="48"/>
  <c r="V135" i="48"/>
  <c r="U135" i="48"/>
  <c r="T135" i="48"/>
  <c r="S135" i="48"/>
  <c r="R135" i="48"/>
  <c r="M135" i="48"/>
  <c r="Z135" i="48" s="1"/>
  <c r="BF55" i="48"/>
  <c r="AR55" i="48"/>
  <c r="AS55" i="48" s="1"/>
  <c r="AT55" i="48" s="1"/>
  <c r="AU55" i="48" s="1"/>
  <c r="AV55" i="48" s="1"/>
  <c r="AQ55" i="48"/>
  <c r="AA55" i="48"/>
  <c r="V55" i="48"/>
  <c r="U55" i="48"/>
  <c r="X55" i="48" s="1"/>
  <c r="T55" i="48"/>
  <c r="S55" i="48"/>
  <c r="R55" i="48"/>
  <c r="M55" i="48"/>
  <c r="Z55" i="48" s="1"/>
  <c r="BF53" i="48"/>
  <c r="AR53" i="48"/>
  <c r="AQ53" i="48"/>
  <c r="AA53" i="48"/>
  <c r="V53" i="48"/>
  <c r="U53" i="48"/>
  <c r="T53" i="48"/>
  <c r="S53" i="48"/>
  <c r="R53" i="48"/>
  <c r="M53" i="48"/>
  <c r="Z53" i="48" s="1"/>
  <c r="BF102" i="48"/>
  <c r="AR102" i="48"/>
  <c r="AS102" i="48" s="1"/>
  <c r="AT102" i="48" s="1"/>
  <c r="AU102" i="48" s="1"/>
  <c r="AV102" i="48" s="1"/>
  <c r="AQ102" i="48"/>
  <c r="AA102" i="48"/>
  <c r="V102" i="48"/>
  <c r="U102" i="48"/>
  <c r="X102" i="48" s="1"/>
  <c r="T102" i="48"/>
  <c r="S102" i="48"/>
  <c r="R102" i="48"/>
  <c r="M102" i="48"/>
  <c r="Z102" i="48" s="1"/>
  <c r="BF12" i="48"/>
  <c r="AR12" i="48"/>
  <c r="AQ12" i="48"/>
  <c r="AA12" i="48"/>
  <c r="V12" i="48"/>
  <c r="U12" i="48"/>
  <c r="T12" i="48"/>
  <c r="S12" i="48"/>
  <c r="R12" i="48"/>
  <c r="M12" i="48"/>
  <c r="Z12" i="48" s="1"/>
  <c r="BF170" i="48"/>
  <c r="AS170" i="48"/>
  <c r="AT170" i="48" s="1"/>
  <c r="AU170" i="48" s="1"/>
  <c r="AV170" i="48" s="1"/>
  <c r="AR170" i="48"/>
  <c r="AQ170" i="48"/>
  <c r="AA170" i="48"/>
  <c r="V170" i="48"/>
  <c r="U170" i="48"/>
  <c r="T170" i="48"/>
  <c r="S170" i="48"/>
  <c r="R170" i="48"/>
  <c r="M170" i="48"/>
  <c r="Z170" i="48" s="1"/>
  <c r="BF83" i="48"/>
  <c r="AR83" i="48"/>
  <c r="AQ83" i="48"/>
  <c r="AA83" i="48"/>
  <c r="V83" i="48"/>
  <c r="U83" i="48"/>
  <c r="T83" i="48"/>
  <c r="S83" i="48"/>
  <c r="R83" i="48"/>
  <c r="M83" i="48"/>
  <c r="Z83" i="48" s="1"/>
  <c r="BF21" i="48"/>
  <c r="AR21" i="48"/>
  <c r="AS21" i="48" s="1"/>
  <c r="AT21" i="48" s="1"/>
  <c r="AU21" i="48" s="1"/>
  <c r="AV21" i="48" s="1"/>
  <c r="AQ21" i="48"/>
  <c r="AA21" i="48"/>
  <c r="V21" i="48"/>
  <c r="U21" i="48"/>
  <c r="T21" i="48"/>
  <c r="S21" i="48"/>
  <c r="R21" i="48"/>
  <c r="M21" i="48"/>
  <c r="Z21" i="48" s="1"/>
  <c r="BF179" i="48"/>
  <c r="AR179" i="48"/>
  <c r="AQ179" i="48"/>
  <c r="AA179" i="48"/>
  <c r="V179" i="48"/>
  <c r="U179" i="48"/>
  <c r="T179" i="48"/>
  <c r="S179" i="48"/>
  <c r="R179" i="48"/>
  <c r="M179" i="48"/>
  <c r="Z179" i="48" s="1"/>
  <c r="BF138" i="48"/>
  <c r="AR138" i="48"/>
  <c r="AS138" i="48" s="1"/>
  <c r="AT138" i="48" s="1"/>
  <c r="AU138" i="48" s="1"/>
  <c r="AV138" i="48" s="1"/>
  <c r="AQ138" i="48"/>
  <c r="AA138" i="48"/>
  <c r="V138" i="48"/>
  <c r="U138" i="48"/>
  <c r="X138" i="48" s="1"/>
  <c r="T138" i="48"/>
  <c r="S138" i="48"/>
  <c r="R138" i="48"/>
  <c r="M138" i="48"/>
  <c r="Z138" i="48" s="1"/>
  <c r="BF105" i="48"/>
  <c r="AR105" i="48"/>
  <c r="AQ105" i="48"/>
  <c r="AA105" i="48"/>
  <c r="V105" i="48"/>
  <c r="U105" i="48"/>
  <c r="T105" i="48"/>
  <c r="S105" i="48"/>
  <c r="R105" i="48"/>
  <c r="M105" i="48"/>
  <c r="Z105" i="48" s="1"/>
  <c r="BF200" i="48"/>
  <c r="AR200" i="48"/>
  <c r="AS200" i="48" s="1"/>
  <c r="AT200" i="48" s="1"/>
  <c r="AU200" i="48" s="1"/>
  <c r="AV200" i="48" s="1"/>
  <c r="AQ200" i="48"/>
  <c r="AA200" i="48"/>
  <c r="V200" i="48"/>
  <c r="W200" i="48" s="1"/>
  <c r="U200" i="48"/>
  <c r="X200" i="48" s="1"/>
  <c r="T200" i="48"/>
  <c r="S200" i="48"/>
  <c r="R200" i="48"/>
  <c r="M200" i="48"/>
  <c r="Z200" i="48" s="1"/>
  <c r="BF128" i="48"/>
  <c r="AR128" i="48"/>
  <c r="AQ128" i="48"/>
  <c r="AA128" i="48"/>
  <c r="V128" i="48"/>
  <c r="U128" i="48"/>
  <c r="T128" i="48"/>
  <c r="S128" i="48"/>
  <c r="R128" i="48"/>
  <c r="M128" i="48"/>
  <c r="Z128" i="48" s="1"/>
  <c r="BF194" i="48"/>
  <c r="AR194" i="48"/>
  <c r="AS194" i="48" s="1"/>
  <c r="AT194" i="48" s="1"/>
  <c r="AU194" i="48" s="1"/>
  <c r="AV194" i="48" s="1"/>
  <c r="AQ194" i="48"/>
  <c r="AA194" i="48"/>
  <c r="V194" i="48"/>
  <c r="U194" i="48"/>
  <c r="T194" i="48"/>
  <c r="S194" i="48"/>
  <c r="R194" i="48"/>
  <c r="M194" i="48"/>
  <c r="Z194" i="48" s="1"/>
  <c r="BF45" i="48"/>
  <c r="AR45" i="48"/>
  <c r="AQ45" i="48"/>
  <c r="AA45" i="48"/>
  <c r="V45" i="48"/>
  <c r="U45" i="48"/>
  <c r="T45" i="48"/>
  <c r="S45" i="48"/>
  <c r="R45" i="48"/>
  <c r="M45" i="48"/>
  <c r="Z45" i="48" s="1"/>
  <c r="BF134" i="48"/>
  <c r="AR134" i="48"/>
  <c r="AS134" i="48" s="1"/>
  <c r="AT134" i="48" s="1"/>
  <c r="AU134" i="48" s="1"/>
  <c r="AV134" i="48" s="1"/>
  <c r="AQ134" i="48"/>
  <c r="AA134" i="48"/>
  <c r="V134" i="48"/>
  <c r="U134" i="48"/>
  <c r="T134" i="48"/>
  <c r="S134" i="48"/>
  <c r="R134" i="48"/>
  <c r="M134" i="48"/>
  <c r="Z134" i="48" s="1"/>
  <c r="J134" i="48"/>
  <c r="AP134" i="48" s="1"/>
  <c r="BF29" i="48"/>
  <c r="AR29" i="48"/>
  <c r="AQ29" i="48"/>
  <c r="AA29" i="48"/>
  <c r="V29" i="48"/>
  <c r="U29" i="48"/>
  <c r="T29" i="48"/>
  <c r="S29" i="48"/>
  <c r="R29" i="48"/>
  <c r="M29" i="48"/>
  <c r="Z29" i="48" s="1"/>
  <c r="BF51" i="48"/>
  <c r="AR51" i="48"/>
  <c r="AS51" i="48" s="1"/>
  <c r="AT51" i="48" s="1"/>
  <c r="AU51" i="48" s="1"/>
  <c r="AV51" i="48" s="1"/>
  <c r="AQ51" i="48"/>
  <c r="AA51" i="48"/>
  <c r="V51" i="48"/>
  <c r="U51" i="48"/>
  <c r="X51" i="48" s="1"/>
  <c r="T51" i="48"/>
  <c r="S51" i="48"/>
  <c r="R51" i="48"/>
  <c r="M51" i="48"/>
  <c r="Z51" i="48" s="1"/>
  <c r="BF87" i="48"/>
  <c r="AR87" i="48"/>
  <c r="AQ87" i="48"/>
  <c r="AA87" i="48"/>
  <c r="V87" i="48"/>
  <c r="U87" i="48"/>
  <c r="T87" i="48"/>
  <c r="S87" i="48"/>
  <c r="R87" i="48"/>
  <c r="M87" i="48"/>
  <c r="Z87" i="48" s="1"/>
  <c r="BF204" i="48"/>
  <c r="AR204" i="48"/>
  <c r="AS204" i="48" s="1"/>
  <c r="AT204" i="48" s="1"/>
  <c r="AU204" i="48" s="1"/>
  <c r="AV204" i="48" s="1"/>
  <c r="AQ204" i="48"/>
  <c r="AA204" i="48"/>
  <c r="V204" i="48"/>
  <c r="U204" i="48"/>
  <c r="X204" i="48" s="1"/>
  <c r="T204" i="48"/>
  <c r="S204" i="48"/>
  <c r="R204" i="48"/>
  <c r="M204" i="48"/>
  <c r="Z204" i="48" s="1"/>
  <c r="BF168" i="48"/>
  <c r="AR168" i="48"/>
  <c r="AQ168" i="48"/>
  <c r="AA168" i="48"/>
  <c r="V168" i="48"/>
  <c r="U168" i="48"/>
  <c r="T168" i="48"/>
  <c r="S168" i="48"/>
  <c r="R168" i="48"/>
  <c r="M168" i="48"/>
  <c r="Z168" i="48" s="1"/>
  <c r="BF30" i="48"/>
  <c r="AR30" i="48"/>
  <c r="AS30" i="48" s="1"/>
  <c r="AT30" i="48" s="1"/>
  <c r="AU30" i="48" s="1"/>
  <c r="AV30" i="48" s="1"/>
  <c r="AQ30" i="48"/>
  <c r="AA30" i="48"/>
  <c r="V30" i="48"/>
  <c r="U30" i="48"/>
  <c r="T30" i="48"/>
  <c r="S30" i="48"/>
  <c r="R30" i="48"/>
  <c r="M30" i="48"/>
  <c r="Z30" i="48" s="1"/>
  <c r="BF171" i="48"/>
  <c r="AR171" i="48"/>
  <c r="AQ171" i="48"/>
  <c r="AA171" i="48"/>
  <c r="V171" i="48"/>
  <c r="U171" i="48"/>
  <c r="T171" i="48"/>
  <c r="S171" i="48"/>
  <c r="R171" i="48"/>
  <c r="M171" i="48"/>
  <c r="Z171" i="48" s="1"/>
  <c r="BF197" i="48"/>
  <c r="AR197" i="48"/>
  <c r="AS197" i="48" s="1"/>
  <c r="AT197" i="48" s="1"/>
  <c r="AU197" i="48" s="1"/>
  <c r="AV197" i="48" s="1"/>
  <c r="AQ197" i="48"/>
  <c r="AA197" i="48"/>
  <c r="V197" i="48"/>
  <c r="U197" i="48"/>
  <c r="X197" i="48" s="1"/>
  <c r="T197" i="48"/>
  <c r="S197" i="48"/>
  <c r="R197" i="48"/>
  <c r="M197" i="48"/>
  <c r="Z197" i="48" s="1"/>
  <c r="BF56" i="48"/>
  <c r="AR56" i="48"/>
  <c r="AQ56" i="48"/>
  <c r="AA56" i="48"/>
  <c r="V56" i="48"/>
  <c r="U56" i="48"/>
  <c r="T56" i="48"/>
  <c r="S56" i="48"/>
  <c r="R56" i="48"/>
  <c r="M56" i="48"/>
  <c r="Z56" i="48" s="1"/>
  <c r="BF180" i="48"/>
  <c r="AR180" i="48"/>
  <c r="AS180" i="48" s="1"/>
  <c r="AT180" i="48" s="1"/>
  <c r="AU180" i="48" s="1"/>
  <c r="AV180" i="48" s="1"/>
  <c r="AQ180" i="48"/>
  <c r="AA180" i="48"/>
  <c r="V180" i="48"/>
  <c r="U180" i="48"/>
  <c r="X180" i="48" s="1"/>
  <c r="T180" i="48"/>
  <c r="S180" i="48"/>
  <c r="R180" i="48"/>
  <c r="M180" i="48"/>
  <c r="Z180" i="48" s="1"/>
  <c r="BF107" i="48"/>
  <c r="AR107" i="48"/>
  <c r="AQ107" i="48"/>
  <c r="AA107" i="48"/>
  <c r="V107" i="48"/>
  <c r="U107" i="48"/>
  <c r="T107" i="48"/>
  <c r="S107" i="48"/>
  <c r="R107" i="48"/>
  <c r="M107" i="48"/>
  <c r="Z107" i="48" s="1"/>
  <c r="BF163" i="48"/>
  <c r="AR163" i="48"/>
  <c r="AS163" i="48" s="1"/>
  <c r="AT163" i="48" s="1"/>
  <c r="AU163" i="48" s="1"/>
  <c r="AV163" i="48" s="1"/>
  <c r="AQ163" i="48"/>
  <c r="AA163" i="48"/>
  <c r="V163" i="48"/>
  <c r="U163" i="48"/>
  <c r="X163" i="48" s="1"/>
  <c r="T163" i="48"/>
  <c r="S163" i="48"/>
  <c r="R163" i="48"/>
  <c r="M163" i="48"/>
  <c r="Z163" i="48" s="1"/>
  <c r="BF198" i="48"/>
  <c r="AR198" i="48"/>
  <c r="AQ198" i="48"/>
  <c r="AA198" i="48"/>
  <c r="V198" i="48"/>
  <c r="U198" i="48"/>
  <c r="T198" i="48"/>
  <c r="S198" i="48"/>
  <c r="R198" i="48"/>
  <c r="M198" i="48"/>
  <c r="Z198" i="48" s="1"/>
  <c r="BF104" i="48"/>
  <c r="AR104" i="48"/>
  <c r="AS104" i="48" s="1"/>
  <c r="AT104" i="48" s="1"/>
  <c r="AU104" i="48" s="1"/>
  <c r="AV104" i="48" s="1"/>
  <c r="AQ104" i="48"/>
  <c r="AA104" i="48"/>
  <c r="V104" i="48"/>
  <c r="U104" i="48"/>
  <c r="T104" i="48"/>
  <c r="S104" i="48"/>
  <c r="R104" i="48"/>
  <c r="M104" i="48"/>
  <c r="Z104" i="48" s="1"/>
  <c r="BF11" i="48"/>
  <c r="AR11" i="48"/>
  <c r="AQ11" i="48"/>
  <c r="AA11" i="48"/>
  <c r="V11" i="48"/>
  <c r="U11" i="48"/>
  <c r="T11" i="48"/>
  <c r="S11" i="48"/>
  <c r="R11" i="48"/>
  <c r="M11" i="48"/>
  <c r="Z11" i="48" s="1"/>
  <c r="BF161" i="48"/>
  <c r="AR161" i="48"/>
  <c r="AS161" i="48" s="1"/>
  <c r="AT161" i="48" s="1"/>
  <c r="AU161" i="48" s="1"/>
  <c r="AV161" i="48" s="1"/>
  <c r="AQ161" i="48"/>
  <c r="AA161" i="48"/>
  <c r="V161" i="48"/>
  <c r="U161" i="48"/>
  <c r="X161" i="48" s="1"/>
  <c r="T161" i="48"/>
  <c r="S161" i="48"/>
  <c r="R161" i="48"/>
  <c r="M161" i="48"/>
  <c r="Z161" i="48" s="1"/>
  <c r="BF63" i="48"/>
  <c r="AR63" i="48"/>
  <c r="AQ63" i="48"/>
  <c r="AA63" i="48"/>
  <c r="V63" i="48"/>
  <c r="U63" i="48"/>
  <c r="T63" i="48"/>
  <c r="S63" i="48"/>
  <c r="R63" i="48"/>
  <c r="M63" i="48"/>
  <c r="Z63" i="48" s="1"/>
  <c r="BF9" i="48"/>
  <c r="AR9" i="48"/>
  <c r="AS9" i="48" s="1"/>
  <c r="AT9" i="48" s="1"/>
  <c r="AU9" i="48" s="1"/>
  <c r="AV9" i="48" s="1"/>
  <c r="AQ9" i="48"/>
  <c r="AA9" i="48"/>
  <c r="V9" i="48"/>
  <c r="U9" i="48"/>
  <c r="X9" i="48" s="1"/>
  <c r="T9" i="48"/>
  <c r="S9" i="48"/>
  <c r="R9" i="48"/>
  <c r="M9" i="48"/>
  <c r="Z9" i="48" s="1"/>
  <c r="BF7" i="48"/>
  <c r="AR7" i="48"/>
  <c r="AQ7" i="48"/>
  <c r="AA7" i="48"/>
  <c r="V7" i="48"/>
  <c r="U7" i="48"/>
  <c r="T7" i="48"/>
  <c r="S7" i="48"/>
  <c r="R7" i="48"/>
  <c r="M7" i="48"/>
  <c r="Z7" i="48" s="1"/>
  <c r="BF190" i="48"/>
  <c r="AR190" i="48"/>
  <c r="AS190" i="48" s="1"/>
  <c r="AT190" i="48" s="1"/>
  <c r="AU190" i="48" s="1"/>
  <c r="AV190" i="48" s="1"/>
  <c r="AQ190" i="48"/>
  <c r="AA190" i="48"/>
  <c r="V190" i="48"/>
  <c r="U190" i="48"/>
  <c r="X190" i="48" s="1"/>
  <c r="T190" i="48"/>
  <c r="S190" i="48"/>
  <c r="R190" i="48"/>
  <c r="M190" i="48"/>
  <c r="Z190" i="48" s="1"/>
  <c r="BF177" i="48"/>
  <c r="AR177" i="48"/>
  <c r="AQ177" i="48"/>
  <c r="AA177" i="48"/>
  <c r="V177" i="48"/>
  <c r="U177" i="48"/>
  <c r="T177" i="48"/>
  <c r="S177" i="48"/>
  <c r="R177" i="48"/>
  <c r="M177" i="48"/>
  <c r="Z177" i="48" s="1"/>
  <c r="BF114" i="48"/>
  <c r="AR114" i="48"/>
  <c r="AS114" i="48" s="1"/>
  <c r="AT114" i="48" s="1"/>
  <c r="AU114" i="48" s="1"/>
  <c r="AV114" i="48" s="1"/>
  <c r="AQ114" i="48"/>
  <c r="AA114" i="48"/>
  <c r="V114" i="48"/>
  <c r="U114" i="48"/>
  <c r="W114" i="48" s="1"/>
  <c r="T114" i="48"/>
  <c r="S114" i="48"/>
  <c r="R114" i="48"/>
  <c r="M114" i="48"/>
  <c r="Z114" i="48" s="1"/>
  <c r="BF124" i="48"/>
  <c r="AR124" i="48"/>
  <c r="AQ124" i="48"/>
  <c r="AA124" i="48"/>
  <c r="V124" i="48"/>
  <c r="U124" i="48"/>
  <c r="T124" i="48"/>
  <c r="S124" i="48"/>
  <c r="R124" i="48"/>
  <c r="M124" i="48"/>
  <c r="Z124" i="48" s="1"/>
  <c r="BF142" i="48"/>
  <c r="AR142" i="48"/>
  <c r="AS142" i="48" s="1"/>
  <c r="AT142" i="48" s="1"/>
  <c r="AU142" i="48" s="1"/>
  <c r="AV142" i="48" s="1"/>
  <c r="AQ142" i="48"/>
  <c r="AA142" i="48"/>
  <c r="V142" i="48"/>
  <c r="U142" i="48"/>
  <c r="W142" i="48" s="1"/>
  <c r="T142" i="48"/>
  <c r="S142" i="48"/>
  <c r="R142" i="48"/>
  <c r="M142" i="48"/>
  <c r="Z142" i="48" s="1"/>
  <c r="BF160" i="48"/>
  <c r="AR160" i="48"/>
  <c r="AQ160" i="48"/>
  <c r="AA160" i="48"/>
  <c r="V160" i="48"/>
  <c r="U160" i="48"/>
  <c r="T160" i="48"/>
  <c r="S160" i="48"/>
  <c r="R160" i="48"/>
  <c r="M160" i="48"/>
  <c r="Z160" i="48" s="1"/>
  <c r="BF99" i="48"/>
  <c r="AS99" i="48"/>
  <c r="AT99" i="48" s="1"/>
  <c r="AU99" i="48" s="1"/>
  <c r="AV99" i="48" s="1"/>
  <c r="AR99" i="48"/>
  <c r="AQ99" i="48"/>
  <c r="AA99" i="48"/>
  <c r="V99" i="48"/>
  <c r="U99" i="48"/>
  <c r="X99" i="48" s="1"/>
  <c r="T99" i="48"/>
  <c r="S99" i="48"/>
  <c r="R99" i="48"/>
  <c r="M99" i="48"/>
  <c r="Z99" i="48" s="1"/>
  <c r="BF22" i="48"/>
  <c r="AR22" i="48"/>
  <c r="AQ22" i="48"/>
  <c r="AA22" i="48"/>
  <c r="V22" i="48"/>
  <c r="U22" i="48"/>
  <c r="T22" i="48"/>
  <c r="S22" i="48"/>
  <c r="R22" i="48"/>
  <c r="M22" i="48"/>
  <c r="Z22" i="48" s="1"/>
  <c r="BF90" i="48"/>
  <c r="AR90" i="48"/>
  <c r="AS90" i="48" s="1"/>
  <c r="AT90" i="48" s="1"/>
  <c r="AU90" i="48" s="1"/>
  <c r="AV90" i="48" s="1"/>
  <c r="AQ90" i="48"/>
  <c r="AA90" i="48"/>
  <c r="V90" i="48"/>
  <c r="U90" i="48"/>
  <c r="T90" i="48"/>
  <c r="S90" i="48"/>
  <c r="R90" i="48"/>
  <c r="M90" i="48"/>
  <c r="Z90" i="48" s="1"/>
  <c r="BF140" i="48"/>
  <c r="AR140" i="48"/>
  <c r="AQ140" i="48"/>
  <c r="AA140" i="48"/>
  <c r="V140" i="48"/>
  <c r="U140" i="48"/>
  <c r="T140" i="48"/>
  <c r="S140" i="48"/>
  <c r="R140" i="48"/>
  <c r="M140" i="48"/>
  <c r="Z140" i="48" s="1"/>
  <c r="BF113" i="48"/>
  <c r="AR113" i="48"/>
  <c r="AS113" i="48" s="1"/>
  <c r="AT113" i="48" s="1"/>
  <c r="AU113" i="48" s="1"/>
  <c r="AV113" i="48" s="1"/>
  <c r="AQ113" i="48"/>
  <c r="AA113" i="48"/>
  <c r="V113" i="48"/>
  <c r="U113" i="48"/>
  <c r="T113" i="48"/>
  <c r="S113" i="48"/>
  <c r="R113" i="48"/>
  <c r="M113" i="48"/>
  <c r="Z113" i="48" s="1"/>
  <c r="BF52" i="48"/>
  <c r="AR52" i="48"/>
  <c r="AQ52" i="48"/>
  <c r="AA52" i="48"/>
  <c r="V52" i="48"/>
  <c r="U52" i="48"/>
  <c r="T52" i="48"/>
  <c r="S52" i="48"/>
  <c r="R52" i="48"/>
  <c r="M52" i="48"/>
  <c r="Z52" i="48" s="1"/>
  <c r="BF182" i="48"/>
  <c r="AR182" i="48"/>
  <c r="AS182" i="48" s="1"/>
  <c r="AT182" i="48" s="1"/>
  <c r="AU182" i="48" s="1"/>
  <c r="AV182" i="48" s="1"/>
  <c r="AQ182" i="48"/>
  <c r="AA182" i="48"/>
  <c r="V182" i="48"/>
  <c r="U182" i="48"/>
  <c r="T182" i="48"/>
  <c r="S182" i="48"/>
  <c r="R182" i="48"/>
  <c r="M182" i="48"/>
  <c r="Z182" i="48" s="1"/>
  <c r="BF154" i="48"/>
  <c r="AR154" i="48"/>
  <c r="AQ154" i="48"/>
  <c r="AA154" i="48"/>
  <c r="Z154" i="48"/>
  <c r="V154" i="48"/>
  <c r="U154" i="48"/>
  <c r="T154" i="48"/>
  <c r="S154" i="48"/>
  <c r="R154" i="48"/>
  <c r="M154" i="48"/>
  <c r="J154" i="48" s="1"/>
  <c r="BF205" i="48"/>
  <c r="AR205" i="48"/>
  <c r="AS205" i="48" s="1"/>
  <c r="AT205" i="48" s="1"/>
  <c r="AU205" i="48" s="1"/>
  <c r="AV205" i="48" s="1"/>
  <c r="AQ205" i="48"/>
  <c r="AA205" i="48"/>
  <c r="V205" i="48"/>
  <c r="U205" i="48"/>
  <c r="X205" i="48" s="1"/>
  <c r="T205" i="48"/>
  <c r="S205" i="48"/>
  <c r="R205" i="48"/>
  <c r="M205" i="48"/>
  <c r="Z205" i="48" s="1"/>
  <c r="J205" i="48"/>
  <c r="AP205" i="48" s="1"/>
  <c r="BF58" i="48"/>
  <c r="AR58" i="48"/>
  <c r="AQ58" i="48"/>
  <c r="AA58" i="48"/>
  <c r="Z58" i="48"/>
  <c r="V58" i="48"/>
  <c r="U58" i="48"/>
  <c r="T58" i="48"/>
  <c r="S58" i="48"/>
  <c r="R58" i="48"/>
  <c r="M58" i="48"/>
  <c r="J58" i="48" s="1"/>
  <c r="BF57" i="48"/>
  <c r="AR57" i="48"/>
  <c r="AS57" i="48" s="1"/>
  <c r="AT57" i="48" s="1"/>
  <c r="AU57" i="48" s="1"/>
  <c r="AV57" i="48" s="1"/>
  <c r="AQ57" i="48"/>
  <c r="AA57" i="48"/>
  <c r="Z57" i="48"/>
  <c r="V57" i="48"/>
  <c r="U57" i="48"/>
  <c r="X57" i="48" s="1"/>
  <c r="T57" i="48"/>
  <c r="S57" i="48"/>
  <c r="R57" i="48"/>
  <c r="M57" i="48"/>
  <c r="J57" i="48" s="1"/>
  <c r="AP57" i="48" s="1"/>
  <c r="BF127" i="48"/>
  <c r="AR127" i="48"/>
  <c r="AQ127" i="48"/>
  <c r="AA127" i="48"/>
  <c r="V127" i="48"/>
  <c r="U127" i="48"/>
  <c r="T127" i="48"/>
  <c r="S127" i="48"/>
  <c r="R127" i="48"/>
  <c r="M127" i="48"/>
  <c r="Z127" i="48" s="1"/>
  <c r="BF18" i="48"/>
  <c r="AR18" i="48"/>
  <c r="AS18" i="48" s="1"/>
  <c r="AT18" i="48" s="1"/>
  <c r="AU18" i="48" s="1"/>
  <c r="AV18" i="48" s="1"/>
  <c r="AQ18" i="48"/>
  <c r="AA18" i="48"/>
  <c r="V18" i="48"/>
  <c r="U18" i="48"/>
  <c r="T18" i="48"/>
  <c r="S18" i="48"/>
  <c r="R18" i="48"/>
  <c r="M18" i="48"/>
  <c r="Z18" i="48" s="1"/>
  <c r="BF143" i="48"/>
  <c r="AR143" i="48"/>
  <c r="AQ143" i="48"/>
  <c r="AA143" i="48"/>
  <c r="V143" i="48"/>
  <c r="U143" i="48"/>
  <c r="T143" i="48"/>
  <c r="S143" i="48"/>
  <c r="R143" i="48"/>
  <c r="M143" i="48"/>
  <c r="Z143" i="48" s="1"/>
  <c r="BF24" i="48"/>
  <c r="AR24" i="48"/>
  <c r="AS24" i="48" s="1"/>
  <c r="AT24" i="48" s="1"/>
  <c r="AU24" i="48" s="1"/>
  <c r="AV24" i="48" s="1"/>
  <c r="AQ24" i="48"/>
  <c r="AA24" i="48"/>
  <c r="V24" i="48"/>
  <c r="U24" i="48"/>
  <c r="T24" i="48"/>
  <c r="S24" i="48"/>
  <c r="R24" i="48"/>
  <c r="M24" i="48"/>
  <c r="Z24" i="48" s="1"/>
  <c r="BF164" i="48"/>
  <c r="AR164" i="48"/>
  <c r="AQ164" i="48"/>
  <c r="AA164" i="48"/>
  <c r="V164" i="48"/>
  <c r="U164" i="48"/>
  <c r="T164" i="48"/>
  <c r="S164" i="48"/>
  <c r="R164" i="48"/>
  <c r="M164" i="48"/>
  <c r="Z164" i="48" s="1"/>
  <c r="BF141" i="48"/>
  <c r="AR141" i="48"/>
  <c r="AS141" i="48" s="1"/>
  <c r="AT141" i="48" s="1"/>
  <c r="AU141" i="48" s="1"/>
  <c r="AV141" i="48" s="1"/>
  <c r="AQ141" i="48"/>
  <c r="AA141" i="48"/>
  <c r="V141" i="48"/>
  <c r="U141" i="48"/>
  <c r="T141" i="48"/>
  <c r="S141" i="48"/>
  <c r="R141" i="48"/>
  <c r="M141" i="48"/>
  <c r="Z141" i="48" s="1"/>
  <c r="BF19" i="48"/>
  <c r="AR19" i="48"/>
  <c r="AQ19" i="48"/>
  <c r="AA19" i="48"/>
  <c r="V19" i="48"/>
  <c r="U19" i="48"/>
  <c r="T19" i="48"/>
  <c r="S19" i="48"/>
  <c r="R19" i="48"/>
  <c r="M19" i="48"/>
  <c r="Z19" i="48" s="1"/>
  <c r="BF25" i="48"/>
  <c r="AS25" i="48"/>
  <c r="AT25" i="48" s="1"/>
  <c r="AU25" i="48" s="1"/>
  <c r="AV25" i="48" s="1"/>
  <c r="AR25" i="48"/>
  <c r="AQ25" i="48"/>
  <c r="AA25" i="48"/>
  <c r="V25" i="48"/>
  <c r="U25" i="48"/>
  <c r="X25" i="48" s="1"/>
  <c r="T25" i="48"/>
  <c r="S25" i="48"/>
  <c r="R25" i="48"/>
  <c r="M25" i="48"/>
  <c r="Z25" i="48" s="1"/>
  <c r="BF202" i="48"/>
  <c r="AR202" i="48"/>
  <c r="AQ202" i="48"/>
  <c r="AA202" i="48"/>
  <c r="V202" i="48"/>
  <c r="U202" i="48"/>
  <c r="T202" i="48"/>
  <c r="S202" i="48"/>
  <c r="R202" i="48"/>
  <c r="M202" i="48"/>
  <c r="Z202" i="48" s="1"/>
  <c r="BF132" i="48"/>
  <c r="AR132" i="48"/>
  <c r="AS132" i="48" s="1"/>
  <c r="AT132" i="48" s="1"/>
  <c r="AU132" i="48" s="1"/>
  <c r="AV132" i="48" s="1"/>
  <c r="AQ132" i="48"/>
  <c r="AA132" i="48"/>
  <c r="V132" i="48"/>
  <c r="U132" i="48"/>
  <c r="T132" i="48"/>
  <c r="S132" i="48"/>
  <c r="R132" i="48"/>
  <c r="M132" i="48"/>
  <c r="Z132" i="48" s="1"/>
  <c r="BF122" i="48"/>
  <c r="AR122" i="48"/>
  <c r="AQ122" i="48"/>
  <c r="AA122" i="48"/>
  <c r="V122" i="48"/>
  <c r="U122" i="48"/>
  <c r="T122" i="48"/>
  <c r="S122" i="48"/>
  <c r="R122" i="48"/>
  <c r="M122" i="48"/>
  <c r="Z122" i="48" s="1"/>
  <c r="BF86" i="48"/>
  <c r="AR86" i="48"/>
  <c r="AS86" i="48" s="1"/>
  <c r="AT86" i="48" s="1"/>
  <c r="AU86" i="48" s="1"/>
  <c r="AV86" i="48" s="1"/>
  <c r="AQ86" i="48"/>
  <c r="AA86" i="48"/>
  <c r="V86" i="48"/>
  <c r="U86" i="48"/>
  <c r="W86" i="48" s="1"/>
  <c r="T86" i="48"/>
  <c r="S86" i="48"/>
  <c r="R86" i="48"/>
  <c r="M86" i="48"/>
  <c r="Z86" i="48" s="1"/>
  <c r="BF125" i="48"/>
  <c r="AR125" i="48"/>
  <c r="AQ125" i="48"/>
  <c r="AA125" i="48"/>
  <c r="Z125" i="48"/>
  <c r="V125" i="48"/>
  <c r="U125" i="48"/>
  <c r="T125" i="48"/>
  <c r="S125" i="48"/>
  <c r="R125" i="48"/>
  <c r="M125" i="48"/>
  <c r="J125" i="48" s="1"/>
  <c r="BF119" i="48"/>
  <c r="AR119" i="48"/>
  <c r="AS119" i="48" s="1"/>
  <c r="AT119" i="48" s="1"/>
  <c r="AU119" i="48" s="1"/>
  <c r="AV119" i="48" s="1"/>
  <c r="AQ119" i="48"/>
  <c r="AA119" i="48"/>
  <c r="V119" i="48"/>
  <c r="U119" i="48"/>
  <c r="X119" i="48" s="1"/>
  <c r="T119" i="48"/>
  <c r="S119" i="48"/>
  <c r="R119" i="48"/>
  <c r="M119" i="48"/>
  <c r="Z119" i="48" s="1"/>
  <c r="BF121" i="48"/>
  <c r="AR121" i="48"/>
  <c r="AQ121" i="48"/>
  <c r="AA121" i="48"/>
  <c r="V121" i="48"/>
  <c r="U121" i="48"/>
  <c r="T121" i="48"/>
  <c r="S121" i="48"/>
  <c r="R121" i="48"/>
  <c r="M121" i="48"/>
  <c r="Z121" i="48" s="1"/>
  <c r="BF89" i="48"/>
  <c r="AR89" i="48"/>
  <c r="AS89" i="48" s="1"/>
  <c r="AT89" i="48" s="1"/>
  <c r="AU89" i="48" s="1"/>
  <c r="AV89" i="48" s="1"/>
  <c r="AQ89" i="48"/>
  <c r="AA89" i="48"/>
  <c r="V89" i="48"/>
  <c r="U89" i="48"/>
  <c r="X89" i="48" s="1"/>
  <c r="T89" i="48"/>
  <c r="S89" i="48"/>
  <c r="R89" i="48"/>
  <c r="M89" i="48"/>
  <c r="Z89" i="48" s="1"/>
  <c r="BF78" i="48"/>
  <c r="AR78" i="48"/>
  <c r="AQ78" i="48"/>
  <c r="AA78" i="48"/>
  <c r="V78" i="48"/>
  <c r="U78" i="48"/>
  <c r="T78" i="48"/>
  <c r="S78" i="48"/>
  <c r="R78" i="48"/>
  <c r="M78" i="48"/>
  <c r="Z78" i="48" s="1"/>
  <c r="BF196" i="48"/>
  <c r="AR196" i="48"/>
  <c r="AS196" i="48" s="1"/>
  <c r="AT196" i="48" s="1"/>
  <c r="AU196" i="48" s="1"/>
  <c r="AV196" i="48" s="1"/>
  <c r="AQ196" i="48"/>
  <c r="AA196" i="48"/>
  <c r="V196" i="48"/>
  <c r="U196" i="48"/>
  <c r="T196" i="48"/>
  <c r="S196" i="48"/>
  <c r="R196" i="48"/>
  <c r="M196" i="48"/>
  <c r="Z196" i="48" s="1"/>
  <c r="BF181" i="48"/>
  <c r="AR181" i="48"/>
  <c r="AQ181" i="48"/>
  <c r="AA181" i="48"/>
  <c r="Z181" i="48"/>
  <c r="V181" i="48"/>
  <c r="U181" i="48"/>
  <c r="AO181" i="48" s="1"/>
  <c r="T181" i="48"/>
  <c r="S181" i="48"/>
  <c r="R181" i="48"/>
  <c r="M181" i="48"/>
  <c r="J181" i="48" s="1"/>
  <c r="BF81" i="48"/>
  <c r="AR81" i="48"/>
  <c r="AS81" i="48" s="1"/>
  <c r="AT81" i="48" s="1"/>
  <c r="AU81" i="48" s="1"/>
  <c r="AV81" i="48" s="1"/>
  <c r="AQ81" i="48"/>
  <c r="AA81" i="48"/>
  <c r="V81" i="48"/>
  <c r="U81" i="48"/>
  <c r="X81" i="48" s="1"/>
  <c r="T81" i="48"/>
  <c r="S81" i="48"/>
  <c r="R81" i="48"/>
  <c r="M81" i="48"/>
  <c r="Z81" i="48" s="1"/>
  <c r="BF41" i="48"/>
  <c r="AR41" i="48"/>
  <c r="AQ41" i="48"/>
  <c r="AA41" i="48"/>
  <c r="V41" i="48"/>
  <c r="U41" i="48"/>
  <c r="T41" i="48"/>
  <c r="S41" i="48"/>
  <c r="R41" i="48"/>
  <c r="M41" i="48"/>
  <c r="Z41" i="48" s="1"/>
  <c r="BF148" i="48"/>
  <c r="AR148" i="48"/>
  <c r="AS148" i="48" s="1"/>
  <c r="AT148" i="48" s="1"/>
  <c r="AU148" i="48" s="1"/>
  <c r="AV148" i="48" s="1"/>
  <c r="AQ148" i="48"/>
  <c r="AA148" i="48"/>
  <c r="V148" i="48"/>
  <c r="U148" i="48"/>
  <c r="T148" i="48"/>
  <c r="S148" i="48"/>
  <c r="R148" i="48"/>
  <c r="M148" i="48"/>
  <c r="Z148" i="48" s="1"/>
  <c r="J148" i="48"/>
  <c r="AP148" i="48" s="1"/>
  <c r="BF23" i="48"/>
  <c r="AR23" i="48"/>
  <c r="AQ23" i="48"/>
  <c r="AA23" i="48"/>
  <c r="V23" i="48"/>
  <c r="U23" i="48"/>
  <c r="T23" i="48"/>
  <c r="S23" i="48"/>
  <c r="R23" i="48"/>
  <c r="M23" i="48"/>
  <c r="Z23" i="48" s="1"/>
  <c r="BF108" i="48"/>
  <c r="AR108" i="48"/>
  <c r="AS108" i="48" s="1"/>
  <c r="AT108" i="48" s="1"/>
  <c r="AU108" i="48" s="1"/>
  <c r="AV108" i="48" s="1"/>
  <c r="AQ108" i="48"/>
  <c r="AA108" i="48"/>
  <c r="V108" i="48"/>
  <c r="U108" i="48"/>
  <c r="W108" i="48" s="1"/>
  <c r="T108" i="48"/>
  <c r="S108" i="48"/>
  <c r="R108" i="48"/>
  <c r="M108" i="48"/>
  <c r="Z108" i="48" s="1"/>
  <c r="BF166" i="48"/>
  <c r="AR166" i="48"/>
  <c r="AQ166" i="48"/>
  <c r="AA166" i="48"/>
  <c r="Z166" i="48"/>
  <c r="V166" i="48"/>
  <c r="U166" i="48"/>
  <c r="T166" i="48"/>
  <c r="S166" i="48"/>
  <c r="R166" i="48"/>
  <c r="M166" i="48"/>
  <c r="J166" i="48" s="1"/>
  <c r="BF116" i="48"/>
  <c r="AR116" i="48"/>
  <c r="AS116" i="48" s="1"/>
  <c r="AT116" i="48" s="1"/>
  <c r="AU116" i="48" s="1"/>
  <c r="AV116" i="48" s="1"/>
  <c r="AQ116" i="48"/>
  <c r="AA116" i="48"/>
  <c r="V116" i="48"/>
  <c r="U116" i="48"/>
  <c r="X116" i="48" s="1"/>
  <c r="T116" i="48"/>
  <c r="S116" i="48"/>
  <c r="R116" i="48"/>
  <c r="M116" i="48"/>
  <c r="Z116" i="48" s="1"/>
  <c r="BF162" i="48"/>
  <c r="AR162" i="48"/>
  <c r="AQ162" i="48"/>
  <c r="AA162" i="48"/>
  <c r="V162" i="48"/>
  <c r="U162" i="48"/>
  <c r="T162" i="48"/>
  <c r="S162" i="48"/>
  <c r="R162" i="48"/>
  <c r="M162" i="48"/>
  <c r="Z162" i="48" s="1"/>
  <c r="BF35" i="48"/>
  <c r="AR35" i="48"/>
  <c r="AS35" i="48" s="1"/>
  <c r="AT35" i="48" s="1"/>
  <c r="AU35" i="48" s="1"/>
  <c r="AV35" i="48" s="1"/>
  <c r="AQ35" i="48"/>
  <c r="AA35" i="48"/>
  <c r="V35" i="48"/>
  <c r="U35" i="48"/>
  <c r="T35" i="48"/>
  <c r="S35" i="48"/>
  <c r="R35" i="48"/>
  <c r="M35" i="48"/>
  <c r="Z35" i="48" s="1"/>
  <c r="BF173" i="48"/>
  <c r="AR173" i="48"/>
  <c r="AQ173" i="48"/>
  <c r="AA173" i="48"/>
  <c r="V173" i="48"/>
  <c r="U173" i="48"/>
  <c r="T173" i="48"/>
  <c r="S173" i="48"/>
  <c r="R173" i="48"/>
  <c r="M173" i="48"/>
  <c r="Z173" i="48" s="1"/>
  <c r="BF137" i="48"/>
  <c r="AR137" i="48"/>
  <c r="AS137" i="48" s="1"/>
  <c r="AT137" i="48" s="1"/>
  <c r="AU137" i="48" s="1"/>
  <c r="AV137" i="48" s="1"/>
  <c r="AQ137" i="48"/>
  <c r="AA137" i="48"/>
  <c r="V137" i="48"/>
  <c r="U137" i="48"/>
  <c r="T137" i="48"/>
  <c r="S137" i="48"/>
  <c r="R137" i="48"/>
  <c r="M137" i="48"/>
  <c r="Z137" i="48" s="1"/>
  <c r="BF28" i="48"/>
  <c r="AR28" i="48"/>
  <c r="AQ28" i="48"/>
  <c r="AA28" i="48"/>
  <c r="Z28" i="48"/>
  <c r="V28" i="48"/>
  <c r="U28" i="48"/>
  <c r="T28" i="48"/>
  <c r="S28" i="48"/>
  <c r="R28" i="48"/>
  <c r="M28" i="48"/>
  <c r="J28" i="48" s="1"/>
  <c r="BF126" i="48"/>
  <c r="AR126" i="48"/>
  <c r="AS126" i="48" s="1"/>
  <c r="AT126" i="48" s="1"/>
  <c r="AU126" i="48" s="1"/>
  <c r="AV126" i="48" s="1"/>
  <c r="AQ126" i="48"/>
  <c r="AA126" i="48"/>
  <c r="V126" i="48"/>
  <c r="U126" i="48"/>
  <c r="X126" i="48" s="1"/>
  <c r="T126" i="48"/>
  <c r="S126" i="48"/>
  <c r="R126" i="48"/>
  <c r="M126" i="48"/>
  <c r="Z126" i="48" s="1"/>
  <c r="BF115" i="48"/>
  <c r="AR115" i="48"/>
  <c r="AQ115" i="48"/>
  <c r="AA115" i="48"/>
  <c r="Z115" i="48"/>
  <c r="V115" i="48"/>
  <c r="U115" i="48"/>
  <c r="T115" i="48"/>
  <c r="S115" i="48"/>
  <c r="R115" i="48"/>
  <c r="M115" i="48"/>
  <c r="J115" i="48" s="1"/>
  <c r="BF62" i="48"/>
  <c r="AR62" i="48"/>
  <c r="AS62" i="48" s="1"/>
  <c r="AT62" i="48" s="1"/>
  <c r="AU62" i="48" s="1"/>
  <c r="AV62" i="48" s="1"/>
  <c r="AQ62" i="48"/>
  <c r="AA62" i="48"/>
  <c r="V62" i="48"/>
  <c r="U62" i="48"/>
  <c r="W62" i="48" s="1"/>
  <c r="T62" i="48"/>
  <c r="S62" i="48"/>
  <c r="R62" i="48"/>
  <c r="M62" i="48"/>
  <c r="Z62" i="48" s="1"/>
  <c r="BF77" i="48"/>
  <c r="AR77" i="48"/>
  <c r="AQ77" i="48"/>
  <c r="AA77" i="48"/>
  <c r="V77" i="48"/>
  <c r="U77" i="48"/>
  <c r="T77" i="48"/>
  <c r="S77" i="48"/>
  <c r="R77" i="48"/>
  <c r="M77" i="48"/>
  <c r="Z77" i="48" s="1"/>
  <c r="BF40" i="48"/>
  <c r="AR40" i="48"/>
  <c r="AS40" i="48" s="1"/>
  <c r="AT40" i="48" s="1"/>
  <c r="AU40" i="48" s="1"/>
  <c r="AV40" i="48" s="1"/>
  <c r="AQ40" i="48"/>
  <c r="AA40" i="48"/>
  <c r="V40" i="48"/>
  <c r="U40" i="48"/>
  <c r="X40" i="48" s="1"/>
  <c r="T40" i="48"/>
  <c r="S40" i="48"/>
  <c r="R40" i="48"/>
  <c r="M40" i="48"/>
  <c r="Z40" i="48" s="1"/>
  <c r="BF136" i="48"/>
  <c r="AR136" i="48"/>
  <c r="AQ136" i="48"/>
  <c r="AA136" i="48"/>
  <c r="V136" i="48"/>
  <c r="U136" i="48"/>
  <c r="T136" i="48"/>
  <c r="S136" i="48"/>
  <c r="R136" i="48"/>
  <c r="M136" i="48"/>
  <c r="Z136" i="48" s="1"/>
  <c r="BF172" i="48"/>
  <c r="AR172" i="48"/>
  <c r="AS172" i="48" s="1"/>
  <c r="AT172" i="48" s="1"/>
  <c r="AU172" i="48" s="1"/>
  <c r="AV172" i="48" s="1"/>
  <c r="AQ172" i="48"/>
  <c r="AA172" i="48"/>
  <c r="Z172" i="48"/>
  <c r="V172" i="48"/>
  <c r="U172" i="48"/>
  <c r="X172" i="48" s="1"/>
  <c r="T172" i="48"/>
  <c r="S172" i="48"/>
  <c r="R172" i="48"/>
  <c r="M172" i="48"/>
  <c r="J172" i="48" s="1"/>
  <c r="AP172" i="48" s="1"/>
  <c r="BF47" i="48"/>
  <c r="AR47" i="48"/>
  <c r="AQ47" i="48"/>
  <c r="AA47" i="48"/>
  <c r="Z47" i="48"/>
  <c r="V47" i="48"/>
  <c r="U47" i="48"/>
  <c r="T47" i="48"/>
  <c r="S47" i="48"/>
  <c r="R47" i="48"/>
  <c r="M47" i="48"/>
  <c r="J47" i="48" s="1"/>
  <c r="BF37" i="48"/>
  <c r="AR37" i="48"/>
  <c r="AS37" i="48" s="1"/>
  <c r="AT37" i="48" s="1"/>
  <c r="AU37" i="48" s="1"/>
  <c r="AV37" i="48" s="1"/>
  <c r="AQ37" i="48"/>
  <c r="AA37" i="48"/>
  <c r="V37" i="48"/>
  <c r="U37" i="48"/>
  <c r="X37" i="48" s="1"/>
  <c r="T37" i="48"/>
  <c r="S37" i="48"/>
  <c r="R37" i="48"/>
  <c r="M37" i="48"/>
  <c r="Z37" i="48" s="1"/>
  <c r="BF75" i="48"/>
  <c r="AR75" i="48"/>
  <c r="AQ75" i="48"/>
  <c r="AA75" i="48"/>
  <c r="V75" i="48"/>
  <c r="U75" i="48"/>
  <c r="T75" i="48"/>
  <c r="S75" i="48"/>
  <c r="R75" i="48"/>
  <c r="M75" i="48"/>
  <c r="Z75" i="48" s="1"/>
  <c r="BF159" i="48"/>
  <c r="AR159" i="48"/>
  <c r="AS159" i="48" s="1"/>
  <c r="AT159" i="48" s="1"/>
  <c r="AU159" i="48" s="1"/>
  <c r="AV159" i="48" s="1"/>
  <c r="AQ159" i="48"/>
  <c r="AA159" i="48"/>
  <c r="V159" i="48"/>
  <c r="U159" i="48"/>
  <c r="X159" i="48" s="1"/>
  <c r="T159" i="48"/>
  <c r="S159" i="48"/>
  <c r="R159" i="48"/>
  <c r="M159" i="48"/>
  <c r="Z159" i="48" s="1"/>
  <c r="BF73" i="48"/>
  <c r="AR73" i="48"/>
  <c r="AQ73" i="48"/>
  <c r="AA73" i="48"/>
  <c r="V73" i="48"/>
  <c r="U73" i="48"/>
  <c r="T73" i="48"/>
  <c r="S73" i="48"/>
  <c r="R73" i="48"/>
  <c r="M73" i="48"/>
  <c r="Z73" i="48" s="1"/>
  <c r="BF150" i="48"/>
  <c r="AR150" i="48"/>
  <c r="AS150" i="48" s="1"/>
  <c r="AT150" i="48" s="1"/>
  <c r="AU150" i="48" s="1"/>
  <c r="AV150" i="48" s="1"/>
  <c r="AQ150" i="48"/>
  <c r="AA150" i="48"/>
  <c r="V150" i="48"/>
  <c r="U150" i="48"/>
  <c r="X150" i="48" s="1"/>
  <c r="T150" i="48"/>
  <c r="S150" i="48"/>
  <c r="R150" i="48"/>
  <c r="M150" i="48"/>
  <c r="Z150" i="48" s="1"/>
  <c r="BF36" i="48"/>
  <c r="AR36" i="48"/>
  <c r="AQ36" i="48"/>
  <c r="AA36" i="48"/>
  <c r="V36" i="48"/>
  <c r="U36" i="48"/>
  <c r="T36" i="48"/>
  <c r="S36" i="48"/>
  <c r="R36" i="48"/>
  <c r="M36" i="48"/>
  <c r="Z36" i="48" s="1"/>
  <c r="BF191" i="48"/>
  <c r="AR191" i="48"/>
  <c r="AS191" i="48" s="1"/>
  <c r="AT191" i="48" s="1"/>
  <c r="AU191" i="48" s="1"/>
  <c r="AV191" i="48" s="1"/>
  <c r="AQ191" i="48"/>
  <c r="AA191" i="48"/>
  <c r="V191" i="48"/>
  <c r="U191" i="48"/>
  <c r="T191" i="48"/>
  <c r="S191" i="48"/>
  <c r="R191" i="48"/>
  <c r="M191" i="48"/>
  <c r="Z191" i="48" s="1"/>
  <c r="BF68" i="48"/>
  <c r="AR68" i="48"/>
  <c r="AQ68" i="48"/>
  <c r="AA68" i="48"/>
  <c r="V68" i="48"/>
  <c r="U68" i="48"/>
  <c r="T68" i="48"/>
  <c r="S68" i="48"/>
  <c r="R68" i="48"/>
  <c r="M68" i="48"/>
  <c r="Z68" i="48" s="1"/>
  <c r="BF195" i="48"/>
  <c r="AR195" i="48"/>
  <c r="AS195" i="48" s="1"/>
  <c r="AT195" i="48" s="1"/>
  <c r="AU195" i="48" s="1"/>
  <c r="AV195" i="48" s="1"/>
  <c r="AQ195" i="48"/>
  <c r="AA195" i="48"/>
  <c r="V195" i="48"/>
  <c r="U195" i="48"/>
  <c r="T195" i="48"/>
  <c r="S195" i="48"/>
  <c r="R195" i="48"/>
  <c r="M195" i="48"/>
  <c r="Z195" i="48" s="1"/>
  <c r="BF103" i="48"/>
  <c r="AR103" i="48"/>
  <c r="AQ103" i="48"/>
  <c r="AA103" i="48"/>
  <c r="V103" i="48"/>
  <c r="U103" i="48"/>
  <c r="T103" i="48"/>
  <c r="S103" i="48"/>
  <c r="R103" i="48"/>
  <c r="M103" i="48"/>
  <c r="Z103" i="48" s="1"/>
  <c r="BF42" i="48"/>
  <c r="AR42" i="48"/>
  <c r="AS42" i="48" s="1"/>
  <c r="AT42" i="48" s="1"/>
  <c r="AU42" i="48" s="1"/>
  <c r="AV42" i="48" s="1"/>
  <c r="AQ42" i="48"/>
  <c r="AA42" i="48"/>
  <c r="Z42" i="48"/>
  <c r="V42" i="48"/>
  <c r="U42" i="48"/>
  <c r="X42" i="48" s="1"/>
  <c r="T42" i="48"/>
  <c r="S42" i="48"/>
  <c r="R42" i="48"/>
  <c r="M42" i="48"/>
  <c r="J42" i="48" s="1"/>
  <c r="BF38" i="48"/>
  <c r="AR38" i="48"/>
  <c r="AQ38" i="48"/>
  <c r="AA38" i="48"/>
  <c r="V38" i="48"/>
  <c r="U38" i="48"/>
  <c r="T38" i="48"/>
  <c r="S38" i="48"/>
  <c r="R38" i="48"/>
  <c r="M38" i="48"/>
  <c r="Z38" i="48" s="1"/>
  <c r="BF84" i="48"/>
  <c r="AS84" i="48"/>
  <c r="AT84" i="48" s="1"/>
  <c r="AU84" i="48" s="1"/>
  <c r="AV84" i="48" s="1"/>
  <c r="AR84" i="48"/>
  <c r="AQ84" i="48"/>
  <c r="AA84" i="48"/>
  <c r="V84" i="48"/>
  <c r="U84" i="48"/>
  <c r="T84" i="48"/>
  <c r="S84" i="48"/>
  <c r="R84" i="48"/>
  <c r="M84" i="48"/>
  <c r="Z84" i="48" s="1"/>
  <c r="BF206" i="48"/>
  <c r="AR206" i="48"/>
  <c r="AQ206" i="48"/>
  <c r="AA206" i="48"/>
  <c r="V206" i="48"/>
  <c r="U206" i="48"/>
  <c r="T206" i="48"/>
  <c r="S206" i="48"/>
  <c r="R206" i="48"/>
  <c r="M206" i="48"/>
  <c r="Z206" i="48" s="1"/>
  <c r="BF27" i="48"/>
  <c r="AR27" i="48"/>
  <c r="AS27" i="48" s="1"/>
  <c r="AT27" i="48" s="1"/>
  <c r="AU27" i="48" s="1"/>
  <c r="AV27" i="48" s="1"/>
  <c r="AQ27" i="48"/>
  <c r="AA27" i="48"/>
  <c r="V27" i="48"/>
  <c r="U27" i="48"/>
  <c r="T27" i="48"/>
  <c r="S27" i="48"/>
  <c r="R27" i="48"/>
  <c r="M27" i="48"/>
  <c r="Z27" i="48" s="1"/>
  <c r="BF183" i="48"/>
  <c r="AR183" i="48"/>
  <c r="AQ183" i="48"/>
  <c r="AA183" i="48"/>
  <c r="V183" i="48"/>
  <c r="U183" i="48"/>
  <c r="T183" i="48"/>
  <c r="S183" i="48"/>
  <c r="R183" i="48"/>
  <c r="M183" i="48"/>
  <c r="Z183" i="48" s="1"/>
  <c r="BF64" i="48"/>
  <c r="AS64" i="48"/>
  <c r="AT64" i="48" s="1"/>
  <c r="AU64" i="48" s="1"/>
  <c r="AV64" i="48" s="1"/>
  <c r="AR64" i="48"/>
  <c r="AQ64" i="48"/>
  <c r="AA64" i="48"/>
  <c r="Z64" i="48"/>
  <c r="V64" i="48"/>
  <c r="U64" i="48"/>
  <c r="X64" i="48" s="1"/>
  <c r="T64" i="48"/>
  <c r="S64" i="48"/>
  <c r="R64" i="48"/>
  <c r="M64" i="48"/>
  <c r="J64" i="48" s="1"/>
  <c r="AP64" i="48" s="1"/>
  <c r="BF46" i="48"/>
  <c r="AR46" i="48"/>
  <c r="AQ46" i="48"/>
  <c r="AA46" i="48"/>
  <c r="V46" i="48"/>
  <c r="U46" i="48"/>
  <c r="T46" i="48"/>
  <c r="S46" i="48"/>
  <c r="R46" i="48"/>
  <c r="M46" i="48"/>
  <c r="Z46" i="48" s="1"/>
  <c r="BF80" i="48"/>
  <c r="AR80" i="48"/>
  <c r="AS80" i="48" s="1"/>
  <c r="AT80" i="48" s="1"/>
  <c r="AU80" i="48" s="1"/>
  <c r="AV80" i="48" s="1"/>
  <c r="AQ80" i="48"/>
  <c r="AA80" i="48"/>
  <c r="V80" i="48"/>
  <c r="U80" i="48"/>
  <c r="W80" i="48" s="1"/>
  <c r="T80" i="48"/>
  <c r="S80" i="48"/>
  <c r="R80" i="48"/>
  <c r="M80" i="48"/>
  <c r="Z80" i="48" s="1"/>
  <c r="BF129" i="48"/>
  <c r="AR129" i="48"/>
  <c r="AQ129" i="48"/>
  <c r="AA129" i="48"/>
  <c r="V129" i="48"/>
  <c r="U129" i="48"/>
  <c r="T129" i="48"/>
  <c r="S129" i="48"/>
  <c r="R129" i="48"/>
  <c r="M129" i="48"/>
  <c r="Z129" i="48" s="1"/>
  <c r="BF39" i="48"/>
  <c r="AR39" i="48"/>
  <c r="AS39" i="48" s="1"/>
  <c r="AT39" i="48" s="1"/>
  <c r="AU39" i="48" s="1"/>
  <c r="AV39" i="48" s="1"/>
  <c r="AQ39" i="48"/>
  <c r="AA39" i="48"/>
  <c r="Z39" i="48"/>
  <c r="V39" i="48"/>
  <c r="U39" i="48"/>
  <c r="X39" i="48" s="1"/>
  <c r="T39" i="48"/>
  <c r="S39" i="48"/>
  <c r="R39" i="48"/>
  <c r="M39" i="48"/>
  <c r="J39" i="48" s="1"/>
  <c r="AP39" i="48" s="1"/>
  <c r="BF98" i="48"/>
  <c r="AR98" i="48"/>
  <c r="AQ98" i="48"/>
  <c r="AA98" i="48"/>
  <c r="V98" i="48"/>
  <c r="U98" i="48"/>
  <c r="T98" i="48"/>
  <c r="S98" i="48"/>
  <c r="R98" i="48"/>
  <c r="M98" i="48"/>
  <c r="Z98" i="48" s="1"/>
  <c r="BF158" i="48"/>
  <c r="AR158" i="48"/>
  <c r="AS158" i="48" s="1"/>
  <c r="AT158" i="48" s="1"/>
  <c r="AU158" i="48" s="1"/>
  <c r="AV158" i="48" s="1"/>
  <c r="AQ158" i="48"/>
  <c r="AA158" i="48"/>
  <c r="V158" i="48"/>
  <c r="U158" i="48"/>
  <c r="X158" i="48" s="1"/>
  <c r="T158" i="48"/>
  <c r="S158" i="48"/>
  <c r="R158" i="48"/>
  <c r="M158" i="48"/>
  <c r="Z158" i="48" s="1"/>
  <c r="BF146" i="48"/>
  <c r="AR146" i="48"/>
  <c r="AQ146" i="48"/>
  <c r="AA146" i="48"/>
  <c r="V146" i="48"/>
  <c r="U146" i="48"/>
  <c r="T146" i="48"/>
  <c r="S146" i="48"/>
  <c r="R146" i="48"/>
  <c r="M146" i="48"/>
  <c r="Z146" i="48" s="1"/>
  <c r="BF112" i="48"/>
  <c r="AS112" i="48"/>
  <c r="AT112" i="48" s="1"/>
  <c r="AU112" i="48" s="1"/>
  <c r="AV112" i="48" s="1"/>
  <c r="AR112" i="48"/>
  <c r="AQ112" i="48"/>
  <c r="AA112" i="48"/>
  <c r="W112" i="48"/>
  <c r="V112" i="48"/>
  <c r="U112" i="48"/>
  <c r="T112" i="48"/>
  <c r="S112" i="48"/>
  <c r="R112" i="48"/>
  <c r="M112" i="48"/>
  <c r="BF118" i="48"/>
  <c r="AR118" i="48"/>
  <c r="AQ118" i="48"/>
  <c r="AA118" i="48"/>
  <c r="V118" i="48"/>
  <c r="U118" i="48"/>
  <c r="T118" i="48"/>
  <c r="S118" i="48"/>
  <c r="R118" i="48"/>
  <c r="M118" i="48"/>
  <c r="Z118" i="48" s="1"/>
  <c r="BF133" i="48"/>
  <c r="AR133" i="48"/>
  <c r="AS133" i="48" s="1"/>
  <c r="AT133" i="48" s="1"/>
  <c r="AU133" i="48" s="1"/>
  <c r="AV133" i="48" s="1"/>
  <c r="AQ133" i="48"/>
  <c r="AA133" i="48"/>
  <c r="Z133" i="48"/>
  <c r="V133" i="48"/>
  <c r="U133" i="48"/>
  <c r="X133" i="48" s="1"/>
  <c r="T133" i="48"/>
  <c r="S133" i="48"/>
  <c r="R133" i="48"/>
  <c r="M133" i="48"/>
  <c r="J133" i="48" s="1"/>
  <c r="BF74" i="48"/>
  <c r="AR74" i="48"/>
  <c r="AQ74" i="48"/>
  <c r="AA74" i="48"/>
  <c r="V74" i="48"/>
  <c r="U74" i="48"/>
  <c r="T74" i="48"/>
  <c r="S74" i="48"/>
  <c r="R74" i="48"/>
  <c r="M74" i="48"/>
  <c r="Z74" i="48" s="1"/>
  <c r="BF174" i="48"/>
  <c r="AR174" i="48"/>
  <c r="AS174" i="48" s="1"/>
  <c r="AT174" i="48" s="1"/>
  <c r="AU174" i="48" s="1"/>
  <c r="AV174" i="48" s="1"/>
  <c r="AQ174" i="48"/>
  <c r="AA174" i="48"/>
  <c r="V174" i="48"/>
  <c r="U174" i="48"/>
  <c r="X174" i="48" s="1"/>
  <c r="T174" i="48"/>
  <c r="S174" i="48"/>
  <c r="R174" i="48"/>
  <c r="M174" i="48"/>
  <c r="Z174" i="48" s="1"/>
  <c r="BF70" i="48"/>
  <c r="AR70" i="48"/>
  <c r="AQ70" i="48"/>
  <c r="AA70" i="48"/>
  <c r="V70" i="48"/>
  <c r="U70" i="48"/>
  <c r="T70" i="48"/>
  <c r="S70" i="48"/>
  <c r="R70" i="48"/>
  <c r="M70" i="48"/>
  <c r="J70" i="48" s="1"/>
  <c r="BF10" i="48"/>
  <c r="AR10" i="48"/>
  <c r="AS10" i="48" s="1"/>
  <c r="AT10" i="48" s="1"/>
  <c r="AU10" i="48" s="1"/>
  <c r="AV10" i="48" s="1"/>
  <c r="AQ10" i="48"/>
  <c r="AA10" i="48"/>
  <c r="V10" i="48"/>
  <c r="U10" i="48"/>
  <c r="W10" i="48" s="1"/>
  <c r="T10" i="48"/>
  <c r="S10" i="48"/>
  <c r="R10" i="48"/>
  <c r="M10" i="48"/>
  <c r="Z10" i="48" s="1"/>
  <c r="BF165" i="48"/>
  <c r="AR165" i="48"/>
  <c r="AQ165" i="48"/>
  <c r="AA165" i="48"/>
  <c r="V165" i="48"/>
  <c r="U165" i="48"/>
  <c r="T165" i="48"/>
  <c r="S165" i="48"/>
  <c r="R165" i="48"/>
  <c r="M165" i="48"/>
  <c r="BF131" i="48"/>
  <c r="AR131" i="48"/>
  <c r="AS131" i="48" s="1"/>
  <c r="AT131" i="48" s="1"/>
  <c r="AU131" i="48" s="1"/>
  <c r="AV131" i="48" s="1"/>
  <c r="AQ131" i="48"/>
  <c r="AA131" i="48"/>
  <c r="V131" i="48"/>
  <c r="U131" i="48"/>
  <c r="T131" i="48"/>
  <c r="S131" i="48"/>
  <c r="R131" i="48"/>
  <c r="M131" i="48"/>
  <c r="J131" i="48" s="1"/>
  <c r="BF67" i="48"/>
  <c r="AR67" i="48"/>
  <c r="AS67" i="48" s="1"/>
  <c r="AT67" i="48" s="1"/>
  <c r="AU67" i="48" s="1"/>
  <c r="AV67" i="48" s="1"/>
  <c r="AQ67" i="48"/>
  <c r="AA67" i="48"/>
  <c r="V67" i="48"/>
  <c r="U67" i="48"/>
  <c r="T67" i="48"/>
  <c r="S67" i="48"/>
  <c r="R67" i="48"/>
  <c r="M67" i="48"/>
  <c r="J67" i="48" s="1"/>
  <c r="BF189" i="48"/>
  <c r="AR189" i="48"/>
  <c r="AS189" i="48" s="1"/>
  <c r="AT189" i="48" s="1"/>
  <c r="AU189" i="48" s="1"/>
  <c r="AV189" i="48" s="1"/>
  <c r="AQ189" i="48"/>
  <c r="AA189" i="48"/>
  <c r="V189" i="48"/>
  <c r="U189" i="48"/>
  <c r="T189" i="48"/>
  <c r="S189" i="48"/>
  <c r="R189" i="48"/>
  <c r="M189" i="48"/>
  <c r="Z189" i="48" s="1"/>
  <c r="BC138" i="47"/>
  <c r="BB138" i="47"/>
  <c r="BA138" i="47"/>
  <c r="AZ138" i="47"/>
  <c r="AY138" i="47"/>
  <c r="AN138" i="47"/>
  <c r="AM138" i="47"/>
  <c r="AL138" i="47"/>
  <c r="AK138" i="47"/>
  <c r="AJ138" i="47"/>
  <c r="AI138" i="47"/>
  <c r="AH138" i="47"/>
  <c r="AG138" i="47"/>
  <c r="AF138" i="47"/>
  <c r="AE138" i="47"/>
  <c r="AD138" i="47"/>
  <c r="AC138" i="47"/>
  <c r="AB138" i="47"/>
  <c r="O138" i="47"/>
  <c r="K138" i="47"/>
  <c r="I138" i="47"/>
  <c r="E138" i="47"/>
  <c r="B138" i="47"/>
  <c r="BF120" i="47"/>
  <c r="AR120" i="47"/>
  <c r="AS120" i="47" s="1"/>
  <c r="AQ120" i="47"/>
  <c r="AA120" i="47"/>
  <c r="V120" i="47"/>
  <c r="U120" i="47"/>
  <c r="X120" i="47" s="1"/>
  <c r="T120" i="47"/>
  <c r="S120" i="47"/>
  <c r="R120" i="47"/>
  <c r="M120" i="47"/>
  <c r="Z120" i="47" s="1"/>
  <c r="BF126" i="47"/>
  <c r="AR126" i="47"/>
  <c r="AQ126" i="47"/>
  <c r="AA126" i="47"/>
  <c r="V126" i="47"/>
  <c r="U126" i="47"/>
  <c r="T126" i="47"/>
  <c r="S126" i="47"/>
  <c r="R126" i="47"/>
  <c r="M126" i="47"/>
  <c r="Z126" i="47" s="1"/>
  <c r="BF9" i="47"/>
  <c r="AR9" i="47"/>
  <c r="AS9" i="47" s="1"/>
  <c r="AQ9" i="47"/>
  <c r="AA9" i="47"/>
  <c r="V9" i="47"/>
  <c r="U9" i="47"/>
  <c r="X9" i="47" s="1"/>
  <c r="T9" i="47"/>
  <c r="S9" i="47"/>
  <c r="R9" i="47"/>
  <c r="M9" i="47"/>
  <c r="Z9" i="47" s="1"/>
  <c r="BF29" i="47"/>
  <c r="AR29" i="47"/>
  <c r="AQ29" i="47"/>
  <c r="AA29" i="47"/>
  <c r="V29" i="47"/>
  <c r="U29" i="47"/>
  <c r="T29" i="47"/>
  <c r="S29" i="47"/>
  <c r="R29" i="47"/>
  <c r="M29" i="47"/>
  <c r="Z29" i="47" s="1"/>
  <c r="BF134" i="47"/>
  <c r="AR134" i="47"/>
  <c r="AS134" i="47" s="1"/>
  <c r="AT134" i="47" s="1"/>
  <c r="AU134" i="47" s="1"/>
  <c r="AV134" i="47" s="1"/>
  <c r="AQ134" i="47"/>
  <c r="AA134" i="47"/>
  <c r="V134" i="47"/>
  <c r="U134" i="47"/>
  <c r="T134" i="47"/>
  <c r="S134" i="47"/>
  <c r="R134" i="47"/>
  <c r="M134" i="47"/>
  <c r="Z134" i="47" s="1"/>
  <c r="BF102" i="47"/>
  <c r="AR102" i="47"/>
  <c r="AQ102" i="47"/>
  <c r="AA102" i="47"/>
  <c r="V102" i="47"/>
  <c r="U102" i="47"/>
  <c r="T102" i="47"/>
  <c r="S102" i="47"/>
  <c r="R102" i="47"/>
  <c r="M102" i="47"/>
  <c r="Z102" i="47" s="1"/>
  <c r="BF24" i="47"/>
  <c r="AR24" i="47"/>
  <c r="AS24" i="47" s="1"/>
  <c r="AT24" i="47" s="1"/>
  <c r="AU24" i="47" s="1"/>
  <c r="AV24" i="47" s="1"/>
  <c r="AQ24" i="47"/>
  <c r="AA24" i="47"/>
  <c r="V24" i="47"/>
  <c r="U24" i="47"/>
  <c r="X24" i="47" s="1"/>
  <c r="T24" i="47"/>
  <c r="S24" i="47"/>
  <c r="R24" i="47"/>
  <c r="M24" i="47"/>
  <c r="Z24" i="47" s="1"/>
  <c r="BF18" i="47"/>
  <c r="AR18" i="47"/>
  <c r="AQ18" i="47"/>
  <c r="AA18" i="47"/>
  <c r="V18" i="47"/>
  <c r="U18" i="47"/>
  <c r="T18" i="47"/>
  <c r="S18" i="47"/>
  <c r="R18" i="47"/>
  <c r="M18" i="47"/>
  <c r="Z18" i="47" s="1"/>
  <c r="BF15" i="47"/>
  <c r="AR15" i="47"/>
  <c r="AS15" i="47" s="1"/>
  <c r="AQ15" i="47"/>
  <c r="AA15" i="47"/>
  <c r="V15" i="47"/>
  <c r="U15" i="47"/>
  <c r="T15" i="47"/>
  <c r="S15" i="47"/>
  <c r="R15" i="47"/>
  <c r="M15" i="47"/>
  <c r="Z15" i="47" s="1"/>
  <c r="BF34" i="47"/>
  <c r="AR34" i="47"/>
  <c r="AQ34" i="47"/>
  <c r="AA34" i="47"/>
  <c r="V34" i="47"/>
  <c r="U34" i="47"/>
  <c r="T34" i="47"/>
  <c r="S34" i="47"/>
  <c r="R34" i="47"/>
  <c r="M34" i="47"/>
  <c r="Z34" i="47" s="1"/>
  <c r="BF101" i="47"/>
  <c r="AR101" i="47"/>
  <c r="AS101" i="47" s="1"/>
  <c r="AT101" i="47" s="1"/>
  <c r="AU101" i="47" s="1"/>
  <c r="AV101" i="47" s="1"/>
  <c r="AQ101" i="47"/>
  <c r="AA101" i="47"/>
  <c r="Z101" i="47"/>
  <c r="V101" i="47"/>
  <c r="U101" i="47"/>
  <c r="AO101" i="47" s="1"/>
  <c r="T101" i="47"/>
  <c r="S101" i="47"/>
  <c r="R101" i="47"/>
  <c r="M101" i="47"/>
  <c r="J101" i="47" s="1"/>
  <c r="AP101" i="47" s="1"/>
  <c r="BF71" i="47"/>
  <c r="AR71" i="47"/>
  <c r="AQ71" i="47"/>
  <c r="AA71" i="47"/>
  <c r="V71" i="47"/>
  <c r="U71" i="47"/>
  <c r="T71" i="47"/>
  <c r="S71" i="47"/>
  <c r="R71" i="47"/>
  <c r="M71" i="47"/>
  <c r="Z71" i="47" s="1"/>
  <c r="BF37" i="47"/>
  <c r="AR37" i="47"/>
  <c r="AS37" i="47" s="1"/>
  <c r="AQ37" i="47"/>
  <c r="AA37" i="47"/>
  <c r="V37" i="47"/>
  <c r="U37" i="47"/>
  <c r="X37" i="47" s="1"/>
  <c r="T37" i="47"/>
  <c r="S37" i="47"/>
  <c r="R37" i="47"/>
  <c r="M37" i="47"/>
  <c r="Z37" i="47" s="1"/>
  <c r="BF49" i="47"/>
  <c r="AR49" i="47"/>
  <c r="AQ49" i="47"/>
  <c r="AA49" i="47"/>
  <c r="V49" i="47"/>
  <c r="U49" i="47"/>
  <c r="T49" i="47"/>
  <c r="S49" i="47"/>
  <c r="R49" i="47"/>
  <c r="M49" i="47"/>
  <c r="Z49" i="47" s="1"/>
  <c r="BF116" i="47"/>
  <c r="AR116" i="47"/>
  <c r="AS116" i="47" s="1"/>
  <c r="AT116" i="47" s="1"/>
  <c r="AU116" i="47" s="1"/>
  <c r="AV116" i="47" s="1"/>
  <c r="AQ116" i="47"/>
  <c r="AA116" i="47"/>
  <c r="V116" i="47"/>
  <c r="U116" i="47"/>
  <c r="X116" i="47" s="1"/>
  <c r="T116" i="47"/>
  <c r="S116" i="47"/>
  <c r="R116" i="47"/>
  <c r="M116" i="47"/>
  <c r="Z116" i="47" s="1"/>
  <c r="J116" i="47"/>
  <c r="AP116" i="47" s="1"/>
  <c r="BF76" i="47"/>
  <c r="AR76" i="47"/>
  <c r="AQ76" i="47"/>
  <c r="AA76" i="47"/>
  <c r="V76" i="47"/>
  <c r="U76" i="47"/>
  <c r="T76" i="47"/>
  <c r="S76" i="47"/>
  <c r="R76" i="47"/>
  <c r="M76" i="47"/>
  <c r="Z76" i="47" s="1"/>
  <c r="BF84" i="47"/>
  <c r="AR84" i="47"/>
  <c r="AS84" i="47" s="1"/>
  <c r="AT84" i="47" s="1"/>
  <c r="AU84" i="47" s="1"/>
  <c r="AV84" i="47" s="1"/>
  <c r="AQ84" i="47"/>
  <c r="AA84" i="47"/>
  <c r="Z84" i="47"/>
  <c r="V84" i="47"/>
  <c r="U84" i="47"/>
  <c r="AO84" i="47" s="1"/>
  <c r="T84" i="47"/>
  <c r="S84" i="47"/>
  <c r="R84" i="47"/>
  <c r="M84" i="47"/>
  <c r="J84" i="47" s="1"/>
  <c r="AP84" i="47" s="1"/>
  <c r="BF113" i="47"/>
  <c r="AR113" i="47"/>
  <c r="AQ113" i="47"/>
  <c r="AA113" i="47"/>
  <c r="V113" i="47"/>
  <c r="U113" i="47"/>
  <c r="T113" i="47"/>
  <c r="S113" i="47"/>
  <c r="R113" i="47"/>
  <c r="M113" i="47"/>
  <c r="Z113" i="47" s="1"/>
  <c r="BF104" i="47"/>
  <c r="AR104" i="47"/>
  <c r="AS104" i="47" s="1"/>
  <c r="AQ104" i="47"/>
  <c r="AA104" i="47"/>
  <c r="V104" i="47"/>
  <c r="U104" i="47"/>
  <c r="X104" i="47" s="1"/>
  <c r="T104" i="47"/>
  <c r="S104" i="47"/>
  <c r="R104" i="47"/>
  <c r="M104" i="47"/>
  <c r="Z104" i="47" s="1"/>
  <c r="J104" i="47"/>
  <c r="AP104" i="47" s="1"/>
  <c r="BF19" i="47"/>
  <c r="AR19" i="47"/>
  <c r="AQ19" i="47"/>
  <c r="AA19" i="47"/>
  <c r="V19" i="47"/>
  <c r="U19" i="47"/>
  <c r="T19" i="47"/>
  <c r="S19" i="47"/>
  <c r="R19" i="47"/>
  <c r="M19" i="47"/>
  <c r="Z19" i="47" s="1"/>
  <c r="BF44" i="47"/>
  <c r="AS44" i="47"/>
  <c r="AR44" i="47"/>
  <c r="AQ44" i="47"/>
  <c r="AA44" i="47"/>
  <c r="V44" i="47"/>
  <c r="U44" i="47"/>
  <c r="T44" i="47"/>
  <c r="S44" i="47"/>
  <c r="R44" i="47"/>
  <c r="M44" i="47"/>
  <c r="Z44" i="47" s="1"/>
  <c r="BF23" i="47"/>
  <c r="AR23" i="47"/>
  <c r="AQ23" i="47"/>
  <c r="AA23" i="47"/>
  <c r="V23" i="47"/>
  <c r="U23" i="47"/>
  <c r="T23" i="47"/>
  <c r="S23" i="47"/>
  <c r="R23" i="47"/>
  <c r="M23" i="47"/>
  <c r="Z23" i="47" s="1"/>
  <c r="BF16" i="47"/>
  <c r="AR16" i="47"/>
  <c r="AS16" i="47" s="1"/>
  <c r="AT16" i="47" s="1"/>
  <c r="AU16" i="47" s="1"/>
  <c r="AV16" i="47" s="1"/>
  <c r="AQ16" i="47"/>
  <c r="AA16" i="47"/>
  <c r="V16" i="47"/>
  <c r="U16" i="47"/>
  <c r="X16" i="47" s="1"/>
  <c r="T16" i="47"/>
  <c r="S16" i="47"/>
  <c r="R16" i="47"/>
  <c r="M16" i="47"/>
  <c r="Z16" i="47" s="1"/>
  <c r="BF61" i="47"/>
  <c r="AR61" i="47"/>
  <c r="AQ61" i="47"/>
  <c r="AA61" i="47"/>
  <c r="V61" i="47"/>
  <c r="U61" i="47"/>
  <c r="T61" i="47"/>
  <c r="S61" i="47"/>
  <c r="R61" i="47"/>
  <c r="M61" i="47"/>
  <c r="Z61" i="47" s="1"/>
  <c r="BF97" i="47"/>
  <c r="AR97" i="47"/>
  <c r="AS97" i="47" s="1"/>
  <c r="AQ97" i="47"/>
  <c r="AA97" i="47"/>
  <c r="V97" i="47"/>
  <c r="U97" i="47"/>
  <c r="X97" i="47" s="1"/>
  <c r="T97" i="47"/>
  <c r="S97" i="47"/>
  <c r="R97" i="47"/>
  <c r="M97" i="47"/>
  <c r="Z97" i="47" s="1"/>
  <c r="BF80" i="47"/>
  <c r="AR80" i="47"/>
  <c r="AQ80" i="47"/>
  <c r="AA80" i="47"/>
  <c r="V80" i="47"/>
  <c r="U80" i="47"/>
  <c r="T80" i="47"/>
  <c r="S80" i="47"/>
  <c r="R80" i="47"/>
  <c r="M80" i="47"/>
  <c r="Z80" i="47" s="1"/>
  <c r="BF54" i="47"/>
  <c r="AR54" i="47"/>
  <c r="AS54" i="47" s="1"/>
  <c r="AQ54" i="47"/>
  <c r="AA54" i="47"/>
  <c r="V54" i="47"/>
  <c r="U54" i="47"/>
  <c r="X54" i="47" s="1"/>
  <c r="T54" i="47"/>
  <c r="S54" i="47"/>
  <c r="R54" i="47"/>
  <c r="M54" i="47"/>
  <c r="Z54" i="47" s="1"/>
  <c r="BF135" i="47"/>
  <c r="AR135" i="47"/>
  <c r="AQ135" i="47"/>
  <c r="AA135" i="47"/>
  <c r="V135" i="47"/>
  <c r="U135" i="47"/>
  <c r="T135" i="47"/>
  <c r="S135" i="47"/>
  <c r="R135" i="47"/>
  <c r="M135" i="47"/>
  <c r="Z135" i="47" s="1"/>
  <c r="BF124" i="47"/>
  <c r="AR124" i="47"/>
  <c r="AS124" i="47" s="1"/>
  <c r="AT124" i="47" s="1"/>
  <c r="AU124" i="47" s="1"/>
  <c r="AV124" i="47" s="1"/>
  <c r="AQ124" i="47"/>
  <c r="AA124" i="47"/>
  <c r="V124" i="47"/>
  <c r="U124" i="47"/>
  <c r="X124" i="47" s="1"/>
  <c r="T124" i="47"/>
  <c r="S124" i="47"/>
  <c r="R124" i="47"/>
  <c r="M124" i="47"/>
  <c r="Z124" i="47" s="1"/>
  <c r="BF35" i="47"/>
  <c r="AR35" i="47"/>
  <c r="AQ35" i="47"/>
  <c r="AA35" i="47"/>
  <c r="Z35" i="47"/>
  <c r="V35" i="47"/>
  <c r="U35" i="47"/>
  <c r="T35" i="47"/>
  <c r="S35" i="47"/>
  <c r="R35" i="47"/>
  <c r="M35" i="47"/>
  <c r="J35" i="47" s="1"/>
  <c r="BF63" i="47"/>
  <c r="AR63" i="47"/>
  <c r="AS63" i="47" s="1"/>
  <c r="AQ63" i="47"/>
  <c r="AA63" i="47"/>
  <c r="V63" i="47"/>
  <c r="U63" i="47"/>
  <c r="X63" i="47" s="1"/>
  <c r="T63" i="47"/>
  <c r="S63" i="47"/>
  <c r="R63" i="47"/>
  <c r="M63" i="47"/>
  <c r="Z63" i="47" s="1"/>
  <c r="BF107" i="47"/>
  <c r="AR107" i="47"/>
  <c r="AQ107" i="47"/>
  <c r="AA107" i="47"/>
  <c r="V107" i="47"/>
  <c r="U107" i="47"/>
  <c r="T107" i="47"/>
  <c r="S107" i="47"/>
  <c r="R107" i="47"/>
  <c r="M107" i="47"/>
  <c r="Z107" i="47" s="1"/>
  <c r="BF81" i="47"/>
  <c r="AR81" i="47"/>
  <c r="AS81" i="47" s="1"/>
  <c r="AQ81" i="47"/>
  <c r="AA81" i="47"/>
  <c r="V81" i="47"/>
  <c r="U81" i="47"/>
  <c r="X81" i="47" s="1"/>
  <c r="T81" i="47"/>
  <c r="S81" i="47"/>
  <c r="R81" i="47"/>
  <c r="M81" i="47"/>
  <c r="Z81" i="47" s="1"/>
  <c r="BF32" i="47"/>
  <c r="AR32" i="47"/>
  <c r="AQ32" i="47"/>
  <c r="AA32" i="47"/>
  <c r="Z32" i="47"/>
  <c r="V32" i="47"/>
  <c r="U32" i="47"/>
  <c r="T32" i="47"/>
  <c r="S32" i="47"/>
  <c r="R32" i="47"/>
  <c r="M32" i="47"/>
  <c r="J32" i="47" s="1"/>
  <c r="BF70" i="47"/>
  <c r="AR70" i="47"/>
  <c r="AQ70" i="47"/>
  <c r="AA70" i="47"/>
  <c r="V70" i="47"/>
  <c r="U70" i="47"/>
  <c r="T70" i="47"/>
  <c r="S70" i="47"/>
  <c r="R70" i="47"/>
  <c r="M70" i="47"/>
  <c r="Z70" i="47" s="1"/>
  <c r="BF56" i="47"/>
  <c r="AR56" i="47"/>
  <c r="AQ56" i="47"/>
  <c r="AA56" i="47"/>
  <c r="V56" i="47"/>
  <c r="U56" i="47"/>
  <c r="T56" i="47"/>
  <c r="S56" i="47"/>
  <c r="R56" i="47"/>
  <c r="M56" i="47"/>
  <c r="Z56" i="47" s="1"/>
  <c r="BF90" i="47"/>
  <c r="AR90" i="47"/>
  <c r="AQ90" i="47"/>
  <c r="AA90" i="47"/>
  <c r="V90" i="47"/>
  <c r="U90" i="47"/>
  <c r="X90" i="47" s="1"/>
  <c r="T90" i="47"/>
  <c r="S90" i="47"/>
  <c r="R90" i="47"/>
  <c r="M90" i="47"/>
  <c r="Z90" i="47" s="1"/>
  <c r="BF60" i="47"/>
  <c r="AR60" i="47"/>
  <c r="AQ60" i="47"/>
  <c r="AA60" i="47"/>
  <c r="V60" i="47"/>
  <c r="U60" i="47"/>
  <c r="T60" i="47"/>
  <c r="S60" i="47"/>
  <c r="R60" i="47"/>
  <c r="M60" i="47"/>
  <c r="Z60" i="47" s="1"/>
  <c r="BF7" i="47"/>
  <c r="AR7" i="47"/>
  <c r="AQ7" i="47"/>
  <c r="AA7" i="47"/>
  <c r="V7" i="47"/>
  <c r="U7" i="47"/>
  <c r="X7" i="47" s="1"/>
  <c r="T7" i="47"/>
  <c r="S7" i="47"/>
  <c r="R7" i="47"/>
  <c r="M7" i="47"/>
  <c r="Z7" i="47" s="1"/>
  <c r="BF123" i="47"/>
  <c r="AR123" i="47"/>
  <c r="AQ123" i="47"/>
  <c r="AA123" i="47"/>
  <c r="V123" i="47"/>
  <c r="U123" i="47"/>
  <c r="T123" i="47"/>
  <c r="S123" i="47"/>
  <c r="R123" i="47"/>
  <c r="M123" i="47"/>
  <c r="Z123" i="47" s="1"/>
  <c r="BF36" i="47"/>
  <c r="AR36" i="47"/>
  <c r="AQ36" i="47"/>
  <c r="AA36" i="47"/>
  <c r="V36" i="47"/>
  <c r="U36" i="47"/>
  <c r="X36" i="47" s="1"/>
  <c r="T36" i="47"/>
  <c r="S36" i="47"/>
  <c r="R36" i="47"/>
  <c r="M36" i="47"/>
  <c r="Z36" i="47" s="1"/>
  <c r="BF83" i="47"/>
  <c r="AR83" i="47"/>
  <c r="AQ83" i="47"/>
  <c r="AA83" i="47"/>
  <c r="V83" i="47"/>
  <c r="U83" i="47"/>
  <c r="T83" i="47"/>
  <c r="S83" i="47"/>
  <c r="R83" i="47"/>
  <c r="M83" i="47"/>
  <c r="Z83" i="47" s="1"/>
  <c r="BF121" i="47"/>
  <c r="AR121" i="47"/>
  <c r="AQ121" i="47"/>
  <c r="AA121" i="47"/>
  <c r="V121" i="47"/>
  <c r="U121" i="47"/>
  <c r="T121" i="47"/>
  <c r="S121" i="47"/>
  <c r="R121" i="47"/>
  <c r="M121" i="47"/>
  <c r="Z121" i="47" s="1"/>
  <c r="BF52" i="47"/>
  <c r="AR52" i="47"/>
  <c r="AQ52" i="47"/>
  <c r="AA52" i="47"/>
  <c r="Z52" i="47"/>
  <c r="V52" i="47"/>
  <c r="U52" i="47"/>
  <c r="AO52" i="47" s="1"/>
  <c r="T52" i="47"/>
  <c r="S52" i="47"/>
  <c r="R52" i="47"/>
  <c r="M52" i="47"/>
  <c r="J52" i="47" s="1"/>
  <c r="AP52" i="47" s="1"/>
  <c r="BF50" i="47"/>
  <c r="AR50" i="47"/>
  <c r="AQ50" i="47"/>
  <c r="AA50" i="47"/>
  <c r="V50" i="47"/>
  <c r="U50" i="47"/>
  <c r="X50" i="47" s="1"/>
  <c r="T50" i="47"/>
  <c r="S50" i="47"/>
  <c r="R50" i="47"/>
  <c r="M50" i="47"/>
  <c r="Z50" i="47" s="1"/>
  <c r="BF115" i="47"/>
  <c r="AR115" i="47"/>
  <c r="AQ115" i="47"/>
  <c r="AA115" i="47"/>
  <c r="V115" i="47"/>
  <c r="U115" i="47"/>
  <c r="T115" i="47"/>
  <c r="S115" i="47"/>
  <c r="R115" i="47"/>
  <c r="M115" i="47"/>
  <c r="Z115" i="47" s="1"/>
  <c r="BF88" i="47"/>
  <c r="AR88" i="47"/>
  <c r="AQ88" i="47"/>
  <c r="AA88" i="47"/>
  <c r="V88" i="47"/>
  <c r="U88" i="47"/>
  <c r="T88" i="47"/>
  <c r="S88" i="47"/>
  <c r="R88" i="47"/>
  <c r="M88" i="47"/>
  <c r="Z88" i="47" s="1"/>
  <c r="BF78" i="47"/>
  <c r="AR78" i="47"/>
  <c r="AQ78" i="47"/>
  <c r="AA78" i="47"/>
  <c r="V78" i="47"/>
  <c r="U78" i="47"/>
  <c r="T78" i="47"/>
  <c r="S78" i="47"/>
  <c r="R78" i="47"/>
  <c r="M78" i="47"/>
  <c r="Z78" i="47" s="1"/>
  <c r="BF28" i="47"/>
  <c r="AR28" i="47"/>
  <c r="AQ28" i="47"/>
  <c r="AA28" i="47"/>
  <c r="V28" i="47"/>
  <c r="U28" i="47"/>
  <c r="X28" i="47" s="1"/>
  <c r="T28" i="47"/>
  <c r="S28" i="47"/>
  <c r="R28" i="47"/>
  <c r="M28" i="47"/>
  <c r="Z28" i="47" s="1"/>
  <c r="BF128" i="47"/>
  <c r="AR128" i="47"/>
  <c r="AQ128" i="47"/>
  <c r="AA128" i="47"/>
  <c r="V128" i="47"/>
  <c r="U128" i="47"/>
  <c r="T128" i="47"/>
  <c r="S128" i="47"/>
  <c r="R128" i="47"/>
  <c r="M128" i="47"/>
  <c r="Z128" i="47" s="1"/>
  <c r="BF20" i="47"/>
  <c r="AR20" i="47"/>
  <c r="AQ20" i="47"/>
  <c r="AA20" i="47"/>
  <c r="V20" i="47"/>
  <c r="U20" i="47"/>
  <c r="X20" i="47" s="1"/>
  <c r="T20" i="47"/>
  <c r="S20" i="47"/>
  <c r="R20" i="47"/>
  <c r="M20" i="47"/>
  <c r="Z20" i="47" s="1"/>
  <c r="BF30" i="47"/>
  <c r="AR30" i="47"/>
  <c r="AQ30" i="47"/>
  <c r="AA30" i="47"/>
  <c r="V30" i="47"/>
  <c r="U30" i="47"/>
  <c r="T30" i="47"/>
  <c r="S30" i="47"/>
  <c r="R30" i="47"/>
  <c r="M30" i="47"/>
  <c r="Z30" i="47" s="1"/>
  <c r="BF21" i="47"/>
  <c r="AR21" i="47"/>
  <c r="AQ21" i="47"/>
  <c r="AA21" i="47"/>
  <c r="V21" i="47"/>
  <c r="U21" i="47"/>
  <c r="X21" i="47" s="1"/>
  <c r="T21" i="47"/>
  <c r="S21" i="47"/>
  <c r="R21" i="47"/>
  <c r="M21" i="47"/>
  <c r="Z21" i="47" s="1"/>
  <c r="BF26" i="47"/>
  <c r="AR26" i="47"/>
  <c r="AQ26" i="47"/>
  <c r="AA26" i="47"/>
  <c r="V26" i="47"/>
  <c r="U26" i="47"/>
  <c r="T26" i="47"/>
  <c r="S26" i="47"/>
  <c r="R26" i="47"/>
  <c r="M26" i="47"/>
  <c r="Z26" i="47" s="1"/>
  <c r="BF39" i="47"/>
  <c r="AR39" i="47"/>
  <c r="AQ39" i="47"/>
  <c r="AA39" i="47"/>
  <c r="V39" i="47"/>
  <c r="U39" i="47"/>
  <c r="X39" i="47" s="1"/>
  <c r="T39" i="47"/>
  <c r="S39" i="47"/>
  <c r="R39" i="47"/>
  <c r="M39" i="47"/>
  <c r="Z39" i="47" s="1"/>
  <c r="BF57" i="47"/>
  <c r="AR57" i="47"/>
  <c r="AQ57" i="47"/>
  <c r="AA57" i="47"/>
  <c r="V57" i="47"/>
  <c r="U57" i="47"/>
  <c r="T57" i="47"/>
  <c r="S57" i="47"/>
  <c r="R57" i="47"/>
  <c r="M57" i="47"/>
  <c r="Z57" i="47" s="1"/>
  <c r="BF110" i="47"/>
  <c r="AR110" i="47"/>
  <c r="AQ110" i="47"/>
  <c r="AA110" i="47"/>
  <c r="V110" i="47"/>
  <c r="U110" i="47"/>
  <c r="T110" i="47"/>
  <c r="S110" i="47"/>
  <c r="R110" i="47"/>
  <c r="M110" i="47"/>
  <c r="Z110" i="47" s="1"/>
  <c r="BF12" i="47"/>
  <c r="AR12" i="47"/>
  <c r="AQ12" i="47"/>
  <c r="AA12" i="47"/>
  <c r="V12" i="47"/>
  <c r="U12" i="47"/>
  <c r="T12" i="47"/>
  <c r="S12" i="47"/>
  <c r="R12" i="47"/>
  <c r="M12" i="47"/>
  <c r="Z12" i="47" s="1"/>
  <c r="BF11" i="47"/>
  <c r="AR11" i="47"/>
  <c r="AQ11" i="47"/>
  <c r="AA11" i="47"/>
  <c r="V11" i="47"/>
  <c r="U11" i="47"/>
  <c r="X11" i="47" s="1"/>
  <c r="T11" i="47"/>
  <c r="S11" i="47"/>
  <c r="R11" i="47"/>
  <c r="M11" i="47"/>
  <c r="Z11" i="47" s="1"/>
  <c r="BF136" i="47"/>
  <c r="AR136" i="47"/>
  <c r="AQ136" i="47"/>
  <c r="AA136" i="47"/>
  <c r="V136" i="47"/>
  <c r="U136" i="47"/>
  <c r="T136" i="47"/>
  <c r="S136" i="47"/>
  <c r="R136" i="47"/>
  <c r="M136" i="47"/>
  <c r="Z136" i="47" s="1"/>
  <c r="BF94" i="47"/>
  <c r="AR94" i="47"/>
  <c r="AQ94" i="47"/>
  <c r="AA94" i="47"/>
  <c r="V94" i="47"/>
  <c r="U94" i="47"/>
  <c r="T94" i="47"/>
  <c r="S94" i="47"/>
  <c r="R94" i="47"/>
  <c r="M94" i="47"/>
  <c r="Z94" i="47" s="1"/>
  <c r="BF53" i="47"/>
  <c r="AR53" i="47"/>
  <c r="AQ53" i="47"/>
  <c r="AA53" i="47"/>
  <c r="V53" i="47"/>
  <c r="U53" i="47"/>
  <c r="T53" i="47"/>
  <c r="S53" i="47"/>
  <c r="R53" i="47"/>
  <c r="M53" i="47"/>
  <c r="Z53" i="47" s="1"/>
  <c r="BF45" i="47"/>
  <c r="AR45" i="47"/>
  <c r="AQ45" i="47"/>
  <c r="AA45" i="47"/>
  <c r="V45" i="47"/>
  <c r="U45" i="47"/>
  <c r="X45" i="47" s="1"/>
  <c r="T45" i="47"/>
  <c r="S45" i="47"/>
  <c r="R45" i="47"/>
  <c r="M45" i="47"/>
  <c r="Z45" i="47" s="1"/>
  <c r="BF62" i="47"/>
  <c r="AR62" i="47"/>
  <c r="AQ62" i="47"/>
  <c r="AA62" i="47"/>
  <c r="V62" i="47"/>
  <c r="U62" i="47"/>
  <c r="T62" i="47"/>
  <c r="S62" i="47"/>
  <c r="R62" i="47"/>
  <c r="M62" i="47"/>
  <c r="Z62" i="47" s="1"/>
  <c r="BF108" i="47"/>
  <c r="AR108" i="47"/>
  <c r="AQ108" i="47"/>
  <c r="AA108" i="47"/>
  <c r="V108" i="47"/>
  <c r="U108" i="47"/>
  <c r="T108" i="47"/>
  <c r="S108" i="47"/>
  <c r="R108" i="47"/>
  <c r="M108" i="47"/>
  <c r="Z108" i="47" s="1"/>
  <c r="BF82" i="47"/>
  <c r="AR82" i="47"/>
  <c r="AQ82" i="47"/>
  <c r="AA82" i="47"/>
  <c r="V82" i="47"/>
  <c r="U82" i="47"/>
  <c r="T82" i="47"/>
  <c r="S82" i="47"/>
  <c r="R82" i="47"/>
  <c r="M82" i="47"/>
  <c r="Z82" i="47" s="1"/>
  <c r="BF40" i="47"/>
  <c r="AR40" i="47"/>
  <c r="AQ40" i="47"/>
  <c r="AA40" i="47"/>
  <c r="V40" i="47"/>
  <c r="U40" i="47"/>
  <c r="X40" i="47" s="1"/>
  <c r="T40" i="47"/>
  <c r="S40" i="47"/>
  <c r="R40" i="47"/>
  <c r="M40" i="47"/>
  <c r="Z40" i="47" s="1"/>
  <c r="BF33" i="47"/>
  <c r="AR33" i="47"/>
  <c r="AQ33" i="47"/>
  <c r="AA33" i="47"/>
  <c r="V33" i="47"/>
  <c r="U33" i="47"/>
  <c r="T33" i="47"/>
  <c r="S33" i="47"/>
  <c r="R33" i="47"/>
  <c r="M33" i="47"/>
  <c r="Z33" i="47" s="1"/>
  <c r="BF96" i="47"/>
  <c r="AR96" i="47"/>
  <c r="AQ96" i="47"/>
  <c r="AA96" i="47"/>
  <c r="V96" i="47"/>
  <c r="U96" i="47"/>
  <c r="T96" i="47"/>
  <c r="S96" i="47"/>
  <c r="R96" i="47"/>
  <c r="M96" i="47"/>
  <c r="Z96" i="47" s="1"/>
  <c r="BF79" i="47"/>
  <c r="AR79" i="47"/>
  <c r="AQ79" i="47"/>
  <c r="AA79" i="47"/>
  <c r="V79" i="47"/>
  <c r="U79" i="47"/>
  <c r="T79" i="47"/>
  <c r="S79" i="47"/>
  <c r="R79" i="47"/>
  <c r="M79" i="47"/>
  <c r="BF85" i="47"/>
  <c r="AR85" i="47"/>
  <c r="AQ85" i="47"/>
  <c r="AA85" i="47"/>
  <c r="V85" i="47"/>
  <c r="U85" i="47"/>
  <c r="T85" i="47"/>
  <c r="S85" i="47"/>
  <c r="R85" i="47"/>
  <c r="M85" i="47"/>
  <c r="BF132" i="47"/>
  <c r="AR132" i="47"/>
  <c r="AQ132" i="47"/>
  <c r="AA132" i="47"/>
  <c r="V132" i="47"/>
  <c r="U132" i="47"/>
  <c r="T132" i="47"/>
  <c r="S132" i="47"/>
  <c r="R132" i="47"/>
  <c r="M132" i="47"/>
  <c r="BF103" i="47"/>
  <c r="AR103" i="47"/>
  <c r="AQ103" i="47"/>
  <c r="AA103" i="47"/>
  <c r="V103" i="47"/>
  <c r="U103" i="47"/>
  <c r="T103" i="47"/>
  <c r="S103" i="47"/>
  <c r="R103" i="47"/>
  <c r="M103" i="47"/>
  <c r="BF17" i="47"/>
  <c r="AR17" i="47"/>
  <c r="AQ17" i="47"/>
  <c r="AA17" i="47"/>
  <c r="V17" i="47"/>
  <c r="U17" i="47"/>
  <c r="T17" i="47"/>
  <c r="S17" i="47"/>
  <c r="R17" i="47"/>
  <c r="M17" i="47"/>
  <c r="BF22" i="47"/>
  <c r="AR22" i="47"/>
  <c r="AQ22" i="47"/>
  <c r="AA22" i="47"/>
  <c r="V22" i="47"/>
  <c r="U22" i="47"/>
  <c r="X22" i="47" s="1"/>
  <c r="T22" i="47"/>
  <c r="S22" i="47"/>
  <c r="R22" i="47"/>
  <c r="M22" i="47"/>
  <c r="BF69" i="47"/>
  <c r="AR69" i="47"/>
  <c r="AQ69" i="47"/>
  <c r="AA69" i="47"/>
  <c r="V69" i="47"/>
  <c r="U69" i="47"/>
  <c r="T69" i="47"/>
  <c r="S69" i="47"/>
  <c r="R69" i="47"/>
  <c r="M69" i="47"/>
  <c r="BF118" i="47"/>
  <c r="AR118" i="47"/>
  <c r="AQ118" i="47"/>
  <c r="AA118" i="47"/>
  <c r="V118" i="47"/>
  <c r="U118" i="47"/>
  <c r="T118" i="47"/>
  <c r="S118" i="47"/>
  <c r="R118" i="47"/>
  <c r="M118" i="47"/>
  <c r="BF48" i="47"/>
  <c r="AR48" i="47"/>
  <c r="AQ48" i="47"/>
  <c r="AA48" i="47"/>
  <c r="V48" i="47"/>
  <c r="U48" i="47"/>
  <c r="T48" i="47"/>
  <c r="S48" i="47"/>
  <c r="R48" i="47"/>
  <c r="M48" i="47"/>
  <c r="BF125" i="47"/>
  <c r="AR125" i="47"/>
  <c r="AQ125" i="47"/>
  <c r="AA125" i="47"/>
  <c r="V125" i="47"/>
  <c r="U125" i="47"/>
  <c r="T125" i="47"/>
  <c r="S125" i="47"/>
  <c r="R125" i="47"/>
  <c r="M125" i="47"/>
  <c r="BF105" i="47"/>
  <c r="AR105" i="47"/>
  <c r="AQ105" i="47"/>
  <c r="AA105" i="47"/>
  <c r="V105" i="47"/>
  <c r="U105" i="47"/>
  <c r="T105" i="47"/>
  <c r="S105" i="47"/>
  <c r="R105" i="47"/>
  <c r="M105" i="47"/>
  <c r="BF133" i="47"/>
  <c r="AR133" i="47"/>
  <c r="AQ133" i="47"/>
  <c r="AA133" i="47"/>
  <c r="V133" i="47"/>
  <c r="U133" i="47"/>
  <c r="T133" i="47"/>
  <c r="S133" i="47"/>
  <c r="R133" i="47"/>
  <c r="M133" i="47"/>
  <c r="BF106" i="47"/>
  <c r="AR106" i="47"/>
  <c r="AQ106" i="47"/>
  <c r="AA106" i="47"/>
  <c r="V106" i="47"/>
  <c r="U106" i="47"/>
  <c r="T106" i="47"/>
  <c r="S106" i="47"/>
  <c r="R106" i="47"/>
  <c r="M106" i="47"/>
  <c r="BF93" i="47"/>
  <c r="AR93" i="47"/>
  <c r="AQ93" i="47"/>
  <c r="AA93" i="47"/>
  <c r="V93" i="47"/>
  <c r="U93" i="47"/>
  <c r="T93" i="47"/>
  <c r="S93" i="47"/>
  <c r="R93" i="47"/>
  <c r="M93" i="47"/>
  <c r="BF130" i="47"/>
  <c r="AR130" i="47"/>
  <c r="AQ130" i="47"/>
  <c r="AA130" i="47"/>
  <c r="V130" i="47"/>
  <c r="U130" i="47"/>
  <c r="T130" i="47"/>
  <c r="S130" i="47"/>
  <c r="R130" i="47"/>
  <c r="M130" i="47"/>
  <c r="BF65" i="47"/>
  <c r="AR65" i="47"/>
  <c r="AQ65" i="47"/>
  <c r="AA65" i="47"/>
  <c r="V65" i="47"/>
  <c r="U65" i="47"/>
  <c r="T65" i="47"/>
  <c r="S65" i="47"/>
  <c r="R65" i="47"/>
  <c r="M65" i="47"/>
  <c r="BF86" i="47"/>
  <c r="AR86" i="47"/>
  <c r="AQ86" i="47"/>
  <c r="AA86" i="47"/>
  <c r="V86" i="47"/>
  <c r="U86" i="47"/>
  <c r="T86" i="47"/>
  <c r="S86" i="47"/>
  <c r="R86" i="47"/>
  <c r="M86" i="47"/>
  <c r="BF67" i="47"/>
  <c r="AR67" i="47"/>
  <c r="AQ67" i="47"/>
  <c r="AA67" i="47"/>
  <c r="Z67" i="47"/>
  <c r="V67" i="47"/>
  <c r="U67" i="47"/>
  <c r="T67" i="47"/>
  <c r="S67" i="47"/>
  <c r="R67" i="47"/>
  <c r="M67" i="47"/>
  <c r="J67" i="47" s="1"/>
  <c r="AP67" i="47" s="1"/>
  <c r="BF98" i="47"/>
  <c r="AR98" i="47"/>
  <c r="AQ98" i="47"/>
  <c r="AA98" i="47"/>
  <c r="V98" i="47"/>
  <c r="U98" i="47"/>
  <c r="X98" i="47" s="1"/>
  <c r="T98" i="47"/>
  <c r="S98" i="47"/>
  <c r="R98" i="47"/>
  <c r="M98" i="47"/>
  <c r="Z98" i="47" s="1"/>
  <c r="BF73" i="47"/>
  <c r="AR73" i="47"/>
  <c r="AQ73" i="47"/>
  <c r="AA73" i="47"/>
  <c r="V73" i="47"/>
  <c r="U73" i="47"/>
  <c r="X73" i="47" s="1"/>
  <c r="T73" i="47"/>
  <c r="S73" i="47"/>
  <c r="R73" i="47"/>
  <c r="M73" i="47"/>
  <c r="Z73" i="47" s="1"/>
  <c r="BF25" i="47"/>
  <c r="AR25" i="47"/>
  <c r="AQ25" i="47"/>
  <c r="AA25" i="47"/>
  <c r="V25" i="47"/>
  <c r="U25" i="47"/>
  <c r="X25" i="47" s="1"/>
  <c r="T25" i="47"/>
  <c r="S25" i="47"/>
  <c r="R25" i="47"/>
  <c r="M25" i="47"/>
  <c r="Z25" i="47" s="1"/>
  <c r="BF119" i="47"/>
  <c r="AR119" i="47"/>
  <c r="AQ119" i="47"/>
  <c r="AA119" i="47"/>
  <c r="V119" i="47"/>
  <c r="U119" i="47"/>
  <c r="X119" i="47" s="1"/>
  <c r="T119" i="47"/>
  <c r="S119" i="47"/>
  <c r="R119" i="47"/>
  <c r="M119" i="47"/>
  <c r="Z119" i="47" s="1"/>
  <c r="BF46" i="47"/>
  <c r="AR46" i="47"/>
  <c r="AQ46" i="47"/>
  <c r="AA46" i="47"/>
  <c r="V46" i="47"/>
  <c r="U46" i="47"/>
  <c r="X46" i="47" s="1"/>
  <c r="T46" i="47"/>
  <c r="S46" i="47"/>
  <c r="R46" i="47"/>
  <c r="M46" i="47"/>
  <c r="Z46" i="47" s="1"/>
  <c r="BF99" i="47"/>
  <c r="AR99" i="47"/>
  <c r="AQ99" i="47"/>
  <c r="AA99" i="47"/>
  <c r="V99" i="47"/>
  <c r="U99" i="47"/>
  <c r="X99" i="47" s="1"/>
  <c r="T99" i="47"/>
  <c r="S99" i="47"/>
  <c r="R99" i="47"/>
  <c r="M99" i="47"/>
  <c r="Z99" i="47" s="1"/>
  <c r="BF127" i="47"/>
  <c r="AR127" i="47"/>
  <c r="AQ127" i="47"/>
  <c r="AA127" i="47"/>
  <c r="V127" i="47"/>
  <c r="U127" i="47"/>
  <c r="X127" i="47" s="1"/>
  <c r="T127" i="47"/>
  <c r="S127" i="47"/>
  <c r="R127" i="47"/>
  <c r="M127" i="47"/>
  <c r="Z127" i="47" s="1"/>
  <c r="BF75" i="47"/>
  <c r="AR75" i="47"/>
  <c r="AQ75" i="47"/>
  <c r="AA75" i="47"/>
  <c r="V75" i="47"/>
  <c r="U75" i="47"/>
  <c r="X75" i="47" s="1"/>
  <c r="T75" i="47"/>
  <c r="S75" i="47"/>
  <c r="R75" i="47"/>
  <c r="M75" i="47"/>
  <c r="Z75" i="47" s="1"/>
  <c r="BF87" i="47"/>
  <c r="AR87" i="47"/>
  <c r="AQ87" i="47"/>
  <c r="AA87" i="47"/>
  <c r="V87" i="47"/>
  <c r="U87" i="47"/>
  <c r="X87" i="47" s="1"/>
  <c r="T87" i="47"/>
  <c r="S87" i="47"/>
  <c r="R87" i="47"/>
  <c r="M87" i="47"/>
  <c r="Z87" i="47" s="1"/>
  <c r="BF131" i="47"/>
  <c r="AR131" i="47"/>
  <c r="AQ131" i="47"/>
  <c r="AA131" i="47"/>
  <c r="V131" i="47"/>
  <c r="U131" i="47"/>
  <c r="X131" i="47" s="1"/>
  <c r="T131" i="47"/>
  <c r="S131" i="47"/>
  <c r="R131" i="47"/>
  <c r="M131" i="47"/>
  <c r="Z131" i="47" s="1"/>
  <c r="BF27" i="47"/>
  <c r="AR27" i="47"/>
  <c r="AQ27" i="47"/>
  <c r="AA27" i="47"/>
  <c r="V27" i="47"/>
  <c r="U27" i="47"/>
  <c r="X27" i="47" s="1"/>
  <c r="T27" i="47"/>
  <c r="S27" i="47"/>
  <c r="R27" i="47"/>
  <c r="M27" i="47"/>
  <c r="Z27" i="47" s="1"/>
  <c r="BF89" i="47"/>
  <c r="AR89" i="47"/>
  <c r="AQ89" i="47"/>
  <c r="AA89" i="47"/>
  <c r="V89" i="47"/>
  <c r="U89" i="47"/>
  <c r="X89" i="47" s="1"/>
  <c r="T89" i="47"/>
  <c r="S89" i="47"/>
  <c r="R89" i="47"/>
  <c r="M89" i="47"/>
  <c r="Z89" i="47" s="1"/>
  <c r="BF114" i="47"/>
  <c r="AR114" i="47"/>
  <c r="AQ114" i="47"/>
  <c r="AA114" i="47"/>
  <c r="V114" i="47"/>
  <c r="U114" i="47"/>
  <c r="X114" i="47" s="1"/>
  <c r="T114" i="47"/>
  <c r="S114" i="47"/>
  <c r="R114" i="47"/>
  <c r="M114" i="47"/>
  <c r="Z114" i="47" s="1"/>
  <c r="BF13" i="47"/>
  <c r="AR13" i="47"/>
  <c r="AQ13" i="47"/>
  <c r="AA13" i="47"/>
  <c r="V13" i="47"/>
  <c r="U13" i="47"/>
  <c r="X13" i="47" s="1"/>
  <c r="T13" i="47"/>
  <c r="S13" i="47"/>
  <c r="R13" i="47"/>
  <c r="M13" i="47"/>
  <c r="Z13" i="47" s="1"/>
  <c r="BF47" i="47"/>
  <c r="AR47" i="47"/>
  <c r="AQ47" i="47"/>
  <c r="AA47" i="47"/>
  <c r="V47" i="47"/>
  <c r="U47" i="47"/>
  <c r="X47" i="47" s="1"/>
  <c r="T47" i="47"/>
  <c r="S47" i="47"/>
  <c r="R47" i="47"/>
  <c r="M47" i="47"/>
  <c r="Z47" i="47" s="1"/>
  <c r="BF66" i="47"/>
  <c r="AR66" i="47"/>
  <c r="AQ66" i="47"/>
  <c r="AA66" i="47"/>
  <c r="V66" i="47"/>
  <c r="U66" i="47"/>
  <c r="X66" i="47" s="1"/>
  <c r="T66" i="47"/>
  <c r="S66" i="47"/>
  <c r="R66" i="47"/>
  <c r="M66" i="47"/>
  <c r="Z66" i="47" s="1"/>
  <c r="BF43" i="47"/>
  <c r="AR43" i="47"/>
  <c r="AQ43" i="47"/>
  <c r="AA43" i="47"/>
  <c r="V43" i="47"/>
  <c r="U43" i="47"/>
  <c r="X43" i="47" s="1"/>
  <c r="T43" i="47"/>
  <c r="S43" i="47"/>
  <c r="R43" i="47"/>
  <c r="M43" i="47"/>
  <c r="Z43" i="47" s="1"/>
  <c r="BF112" i="47"/>
  <c r="AR112" i="47"/>
  <c r="AQ112" i="47"/>
  <c r="AA112" i="47"/>
  <c r="V112" i="47"/>
  <c r="U112" i="47"/>
  <c r="X112" i="47" s="1"/>
  <c r="T112" i="47"/>
  <c r="S112" i="47"/>
  <c r="R112" i="47"/>
  <c r="M112" i="47"/>
  <c r="Z112" i="47" s="1"/>
  <c r="BF59" i="47"/>
  <c r="AR59" i="47"/>
  <c r="AQ59" i="47"/>
  <c r="AA59" i="47"/>
  <c r="V59" i="47"/>
  <c r="U59" i="47"/>
  <c r="X59" i="47" s="1"/>
  <c r="T59" i="47"/>
  <c r="S59" i="47"/>
  <c r="R59" i="47"/>
  <c r="M59" i="47"/>
  <c r="Z59" i="47" s="1"/>
  <c r="BF111" i="47"/>
  <c r="AR111" i="47"/>
  <c r="AQ111" i="47"/>
  <c r="AA111" i="47"/>
  <c r="V111" i="47"/>
  <c r="U111" i="47"/>
  <c r="X111" i="47" s="1"/>
  <c r="T111" i="47"/>
  <c r="S111" i="47"/>
  <c r="R111" i="47"/>
  <c r="M111" i="47"/>
  <c r="Z111" i="47" s="1"/>
  <c r="BF117" i="47"/>
  <c r="AR117" i="47"/>
  <c r="AQ117" i="47"/>
  <c r="AA117" i="47"/>
  <c r="V117" i="47"/>
  <c r="U117" i="47"/>
  <c r="X117" i="47" s="1"/>
  <c r="T117" i="47"/>
  <c r="S117" i="47"/>
  <c r="R117" i="47"/>
  <c r="M117" i="47"/>
  <c r="Z117" i="47" s="1"/>
  <c r="BF109" i="47"/>
  <c r="AR109" i="47"/>
  <c r="AQ109" i="47"/>
  <c r="AA109" i="47"/>
  <c r="V109" i="47"/>
  <c r="U109" i="47"/>
  <c r="X109" i="47" s="1"/>
  <c r="T109" i="47"/>
  <c r="S109" i="47"/>
  <c r="R109" i="47"/>
  <c r="M109" i="47"/>
  <c r="Z109" i="47" s="1"/>
  <c r="BF31" i="47"/>
  <c r="AR31" i="47"/>
  <c r="AQ31" i="47"/>
  <c r="AA31" i="47"/>
  <c r="V31" i="47"/>
  <c r="U31" i="47"/>
  <c r="X31" i="47" s="1"/>
  <c r="T31" i="47"/>
  <c r="S31" i="47"/>
  <c r="R31" i="47"/>
  <c r="M31" i="47"/>
  <c r="Z31" i="47" s="1"/>
  <c r="BF10" i="47"/>
  <c r="AR10" i="47"/>
  <c r="AQ10" i="47"/>
  <c r="AA10" i="47"/>
  <c r="X10" i="47"/>
  <c r="V10" i="47"/>
  <c r="U10" i="47"/>
  <c r="T10" i="47"/>
  <c r="S10" i="47"/>
  <c r="R10" i="47"/>
  <c r="M10" i="47"/>
  <c r="Z10" i="47" s="1"/>
  <c r="BF122" i="47"/>
  <c r="AR122" i="47"/>
  <c r="AQ122" i="47"/>
  <c r="AA122" i="47"/>
  <c r="V122" i="47"/>
  <c r="U122" i="47"/>
  <c r="X122" i="47" s="1"/>
  <c r="T122" i="47"/>
  <c r="S122" i="47"/>
  <c r="R122" i="47"/>
  <c r="M122" i="47"/>
  <c r="Z122" i="47" s="1"/>
  <c r="BF68" i="47"/>
  <c r="AR68" i="47"/>
  <c r="AQ68" i="47"/>
  <c r="AA68" i="47"/>
  <c r="V68" i="47"/>
  <c r="U68" i="47"/>
  <c r="X68" i="47" s="1"/>
  <c r="T68" i="47"/>
  <c r="S68" i="47"/>
  <c r="R68" i="47"/>
  <c r="M68" i="47"/>
  <c r="Z68" i="47" s="1"/>
  <c r="BF91" i="47"/>
  <c r="AR91" i="47"/>
  <c r="AQ91" i="47"/>
  <c r="AA91" i="47"/>
  <c r="V91" i="47"/>
  <c r="U91" i="47"/>
  <c r="X91" i="47" s="1"/>
  <c r="T91" i="47"/>
  <c r="S91" i="47"/>
  <c r="R91" i="47"/>
  <c r="M91" i="47"/>
  <c r="Z91" i="47" s="1"/>
  <c r="BF42" i="47"/>
  <c r="AR42" i="47"/>
  <c r="AQ42" i="47"/>
  <c r="AA42" i="47"/>
  <c r="X42" i="47"/>
  <c r="V42" i="47"/>
  <c r="U42" i="47"/>
  <c r="T42" i="47"/>
  <c r="S42" i="47"/>
  <c r="R42" i="47"/>
  <c r="M42" i="47"/>
  <c r="Z42" i="47" s="1"/>
  <c r="BF58" i="47"/>
  <c r="AR58" i="47"/>
  <c r="AQ58" i="47"/>
  <c r="AA58" i="47"/>
  <c r="Z58" i="47"/>
  <c r="X58" i="47"/>
  <c r="V58" i="47"/>
  <c r="U58" i="47"/>
  <c r="AO58" i="47" s="1"/>
  <c r="T58" i="47"/>
  <c r="S58" i="47"/>
  <c r="R58" i="47"/>
  <c r="M58" i="47"/>
  <c r="J58" i="47" s="1"/>
  <c r="AP58" i="47" s="1"/>
  <c r="BF74" i="47"/>
  <c r="AR74" i="47"/>
  <c r="AQ74" i="47"/>
  <c r="AA74" i="47"/>
  <c r="X74" i="47"/>
  <c r="V74" i="47"/>
  <c r="U74" i="47"/>
  <c r="T74" i="47"/>
  <c r="S74" i="47"/>
  <c r="R74" i="47"/>
  <c r="M74" i="47"/>
  <c r="Z74" i="47" s="1"/>
  <c r="BF77" i="47"/>
  <c r="AR77" i="47"/>
  <c r="AQ77" i="47"/>
  <c r="AA77" i="47"/>
  <c r="V77" i="47"/>
  <c r="U77" i="47"/>
  <c r="X77" i="47" s="1"/>
  <c r="T77" i="47"/>
  <c r="S77" i="47"/>
  <c r="R77" i="47"/>
  <c r="M77" i="47"/>
  <c r="Z77" i="47" s="1"/>
  <c r="BF72" i="47"/>
  <c r="AR72" i="47"/>
  <c r="AQ72" i="47"/>
  <c r="AA72" i="47"/>
  <c r="V72" i="47"/>
  <c r="U72" i="47"/>
  <c r="X72" i="47" s="1"/>
  <c r="T72" i="47"/>
  <c r="S72" i="47"/>
  <c r="R72" i="47"/>
  <c r="M72" i="47"/>
  <c r="Z72" i="47" s="1"/>
  <c r="BF41" i="47"/>
  <c r="AR41" i="47"/>
  <c r="AQ41" i="47"/>
  <c r="AA41" i="47"/>
  <c r="X41" i="47"/>
  <c r="V41" i="47"/>
  <c r="U41" i="47"/>
  <c r="T41" i="47"/>
  <c r="S41" i="47"/>
  <c r="R41" i="47"/>
  <c r="M41" i="47"/>
  <c r="Z41" i="47" s="1"/>
  <c r="BF38" i="47"/>
  <c r="AR38" i="47"/>
  <c r="AQ38" i="47"/>
  <c r="AA38" i="47"/>
  <c r="X38" i="47"/>
  <c r="V38" i="47"/>
  <c r="U38" i="47"/>
  <c r="T38" i="47"/>
  <c r="S38" i="47"/>
  <c r="R38" i="47"/>
  <c r="M38" i="47"/>
  <c r="Z38" i="47" s="1"/>
  <c r="BF129" i="47"/>
  <c r="AR129" i="47"/>
  <c r="AQ129" i="47"/>
  <c r="AA129" i="47"/>
  <c r="V129" i="47"/>
  <c r="U129" i="47"/>
  <c r="X129" i="47" s="1"/>
  <c r="T129" i="47"/>
  <c r="S129" i="47"/>
  <c r="R129" i="47"/>
  <c r="M129" i="47"/>
  <c r="Z129" i="47" s="1"/>
  <c r="BF8" i="47"/>
  <c r="AR8" i="47"/>
  <c r="AQ8" i="47"/>
  <c r="AA8" i="47"/>
  <c r="V8" i="47"/>
  <c r="U8" i="47"/>
  <c r="X8" i="47" s="1"/>
  <c r="T8" i="47"/>
  <c r="S8" i="47"/>
  <c r="R8" i="47"/>
  <c r="M8" i="47"/>
  <c r="Z8" i="47" s="1"/>
  <c r="BF55" i="47"/>
  <c r="AR55" i="47"/>
  <c r="AQ55" i="47"/>
  <c r="AA55" i="47"/>
  <c r="X55" i="47"/>
  <c r="V55" i="47"/>
  <c r="U55" i="47"/>
  <c r="T55" i="47"/>
  <c r="S55" i="47"/>
  <c r="R55" i="47"/>
  <c r="M55" i="47"/>
  <c r="Z55" i="47" s="1"/>
  <c r="BF95" i="47"/>
  <c r="AR95" i="47"/>
  <c r="AQ95" i="47"/>
  <c r="AA95" i="47"/>
  <c r="X95" i="47"/>
  <c r="V95" i="47"/>
  <c r="U95" i="47"/>
  <c r="T95" i="47"/>
  <c r="S95" i="47"/>
  <c r="R95" i="47"/>
  <c r="M95" i="47"/>
  <c r="Z95" i="47" s="1"/>
  <c r="BF100" i="47"/>
  <c r="AR100" i="47"/>
  <c r="AQ100" i="47"/>
  <c r="AA100" i="47"/>
  <c r="V100" i="47"/>
  <c r="U100" i="47"/>
  <c r="X100" i="47" s="1"/>
  <c r="T100" i="47"/>
  <c r="S100" i="47"/>
  <c r="R100" i="47"/>
  <c r="M100" i="47"/>
  <c r="Z100" i="47" s="1"/>
  <c r="BF64" i="47"/>
  <c r="AR64" i="47"/>
  <c r="AQ64" i="47"/>
  <c r="AA64" i="47"/>
  <c r="V64" i="47"/>
  <c r="U64" i="47"/>
  <c r="X64" i="47" s="1"/>
  <c r="T64" i="47"/>
  <c r="S64" i="47"/>
  <c r="R64" i="47"/>
  <c r="M64" i="47"/>
  <c r="Z64" i="47" s="1"/>
  <c r="BF92" i="47"/>
  <c r="AR92" i="47"/>
  <c r="AQ92" i="47"/>
  <c r="AA92" i="47"/>
  <c r="Z92" i="47"/>
  <c r="V92" i="47"/>
  <c r="U92" i="47"/>
  <c r="T92" i="47"/>
  <c r="S92" i="47"/>
  <c r="R92" i="47"/>
  <c r="M92" i="47"/>
  <c r="J92" i="47" s="1"/>
  <c r="AP92" i="47" s="1"/>
  <c r="BF51" i="47"/>
  <c r="AR51" i="47"/>
  <c r="AQ51" i="47"/>
  <c r="AA51" i="47"/>
  <c r="V51" i="47"/>
  <c r="U51" i="47"/>
  <c r="T51" i="47"/>
  <c r="S51" i="47"/>
  <c r="R51" i="47"/>
  <c r="M51" i="47"/>
  <c r="Z51" i="47" s="1"/>
  <c r="J51" i="47"/>
  <c r="BF14" i="47"/>
  <c r="AR14" i="47"/>
  <c r="AQ14" i="47"/>
  <c r="AA14" i="47"/>
  <c r="V14" i="47"/>
  <c r="U14" i="47"/>
  <c r="T14" i="47"/>
  <c r="S14" i="47"/>
  <c r="R14" i="47"/>
  <c r="M14" i="47"/>
  <c r="J14" i="47" s="1"/>
  <c r="J180" i="49" l="1"/>
  <c r="AP180" i="49" s="1"/>
  <c r="J398" i="49"/>
  <c r="AP398" i="49" s="1"/>
  <c r="J215" i="49"/>
  <c r="AP215" i="49" s="1"/>
  <c r="J292" i="49"/>
  <c r="AP292" i="49" s="1"/>
  <c r="J89" i="49"/>
  <c r="AP89" i="49" s="1"/>
  <c r="W180" i="49"/>
  <c r="J484" i="49"/>
  <c r="AP484" i="49" s="1"/>
  <c r="X215" i="49"/>
  <c r="W103" i="49"/>
  <c r="X103" i="49"/>
  <c r="Z162" i="49"/>
  <c r="J162" i="49"/>
  <c r="AP162" i="49" s="1"/>
  <c r="X292" i="49"/>
  <c r="J255" i="49"/>
  <c r="AP255" i="49" s="1"/>
  <c r="J443" i="49"/>
  <c r="J237" i="49"/>
  <c r="AP237" i="49" s="1"/>
  <c r="J508" i="49"/>
  <c r="J336" i="49"/>
  <c r="W39" i="49"/>
  <c r="W346" i="49"/>
  <c r="W539" i="49"/>
  <c r="Z112" i="49"/>
  <c r="J225" i="49"/>
  <c r="AP225" i="49" s="1"/>
  <c r="W504" i="49"/>
  <c r="J88" i="49"/>
  <c r="AP88" i="49" s="1"/>
  <c r="W282" i="49"/>
  <c r="W308" i="49"/>
  <c r="AO110" i="49"/>
  <c r="W83" i="49"/>
  <c r="J535" i="49"/>
  <c r="AP535" i="49" s="1"/>
  <c r="AO444" i="49"/>
  <c r="W109" i="49"/>
  <c r="J446" i="49"/>
  <c r="AP446" i="49" s="1"/>
  <c r="W24" i="49"/>
  <c r="W350" i="49"/>
  <c r="AO510" i="49"/>
  <c r="J32" i="49"/>
  <c r="W253" i="49"/>
  <c r="X179" i="49"/>
  <c r="J28" i="49"/>
  <c r="AP28" i="49" s="1"/>
  <c r="X352" i="49"/>
  <c r="X133" i="49"/>
  <c r="X386" i="49"/>
  <c r="J121" i="49"/>
  <c r="AP121" i="49" s="1"/>
  <c r="J157" i="49"/>
  <c r="AP157" i="49" s="1"/>
  <c r="J94" i="49"/>
  <c r="AP94" i="49" s="1"/>
  <c r="J82" i="49"/>
  <c r="AP82" i="49" s="1"/>
  <c r="J303" i="49"/>
  <c r="J294" i="49"/>
  <c r="AP294" i="49" s="1"/>
  <c r="J372" i="49"/>
  <c r="AP372" i="49" s="1"/>
  <c r="J485" i="49"/>
  <c r="AP485" i="49" s="1"/>
  <c r="AO394" i="49"/>
  <c r="W423" i="49"/>
  <c r="AP74" i="49"/>
  <c r="AO341" i="49"/>
  <c r="X91" i="49"/>
  <c r="X431" i="49"/>
  <c r="J11" i="49"/>
  <c r="X397" i="49"/>
  <c r="J507" i="49"/>
  <c r="W477" i="49"/>
  <c r="J348" i="49"/>
  <c r="AP348" i="49"/>
  <c r="J344" i="49"/>
  <c r="J251" i="49"/>
  <c r="AP251" i="49" s="1"/>
  <c r="J380" i="49"/>
  <c r="X126" i="49"/>
  <c r="W297" i="49"/>
  <c r="W237" i="49"/>
  <c r="X396" i="49"/>
  <c r="AO328" i="49"/>
  <c r="Z165" i="49"/>
  <c r="J412" i="49"/>
  <c r="AP412" i="49" s="1"/>
  <c r="W169" i="49"/>
  <c r="J235" i="49"/>
  <c r="AP235" i="49" s="1"/>
  <c r="J524" i="49"/>
  <c r="AP524" i="49" s="1"/>
  <c r="J159" i="49"/>
  <c r="AP159" i="49" s="1"/>
  <c r="J272" i="49"/>
  <c r="AO495" i="49"/>
  <c r="X107" i="49"/>
  <c r="X127" i="49"/>
  <c r="J263" i="49"/>
  <c r="AP263" i="49" s="1"/>
  <c r="J241" i="49"/>
  <c r="X269" i="49"/>
  <c r="X193" i="49"/>
  <c r="J471" i="49"/>
  <c r="AP471" i="49" s="1"/>
  <c r="J370" i="49"/>
  <c r="X132" i="49"/>
  <c r="J205" i="49"/>
  <c r="X211" i="49"/>
  <c r="J321" i="49"/>
  <c r="AP321" i="49" s="1"/>
  <c r="J91" i="49"/>
  <c r="J431" i="49"/>
  <c r="J515" i="49"/>
  <c r="AP515" i="49" s="1"/>
  <c r="J481" i="49"/>
  <c r="AP481" i="49" s="1"/>
  <c r="J90" i="49"/>
  <c r="J351" i="49"/>
  <c r="J256" i="49"/>
  <c r="AP256" i="49" s="1"/>
  <c r="J145" i="49"/>
  <c r="AP145" i="49" s="1"/>
  <c r="J128" i="49"/>
  <c r="W327" i="49"/>
  <c r="W48" i="49"/>
  <c r="J504" i="49"/>
  <c r="AP504" i="49" s="1"/>
  <c r="AO524" i="49"/>
  <c r="W374" i="49"/>
  <c r="W36" i="49"/>
  <c r="AO137" i="49"/>
  <c r="J391" i="49"/>
  <c r="AP391" i="49" s="1"/>
  <c r="W73" i="49"/>
  <c r="J218" i="49"/>
  <c r="AP218" i="49" s="1"/>
  <c r="J30" i="49"/>
  <c r="AP30" i="49" s="1"/>
  <c r="J243" i="49"/>
  <c r="AP243" i="49" s="1"/>
  <c r="J99" i="49"/>
  <c r="W348" i="49"/>
  <c r="AO50" i="49"/>
  <c r="W199" i="49"/>
  <c r="X11" i="49"/>
  <c r="X284" i="49"/>
  <c r="X108" i="49"/>
  <c r="J220" i="49"/>
  <c r="AP220" i="49" s="1"/>
  <c r="J309" i="49"/>
  <c r="AP309" i="49" s="1"/>
  <c r="J293" i="49"/>
  <c r="AP293" i="49" s="1"/>
  <c r="W89" i="49"/>
  <c r="W76" i="49"/>
  <c r="J103" i="49"/>
  <c r="AP103" i="49" s="1"/>
  <c r="W10" i="49"/>
  <c r="W484" i="49"/>
  <c r="J297" i="49"/>
  <c r="AP297" i="49" s="1"/>
  <c r="W118" i="49"/>
  <c r="W378" i="49"/>
  <c r="W328" i="49"/>
  <c r="J280" i="49"/>
  <c r="AP280" i="49" s="1"/>
  <c r="J246" i="49"/>
  <c r="AP246" i="49" s="1"/>
  <c r="AO504" i="49"/>
  <c r="W88" i="49"/>
  <c r="J238" i="49"/>
  <c r="AP238" i="49" s="1"/>
  <c r="J282" i="49"/>
  <c r="AP282" i="49" s="1"/>
  <c r="X524" i="49"/>
  <c r="J67" i="49"/>
  <c r="AP67" i="49" s="1"/>
  <c r="J204" i="49"/>
  <c r="AP204" i="49" s="1"/>
  <c r="J374" i="49"/>
  <c r="AP374" i="49" s="1"/>
  <c r="X110" i="49"/>
  <c r="J68" i="49"/>
  <c r="AP68" i="49" s="1"/>
  <c r="J83" i="49"/>
  <c r="AP83" i="49" s="1"/>
  <c r="X137" i="49"/>
  <c r="J528" i="49"/>
  <c r="AP528" i="49" s="1"/>
  <c r="J418" i="49"/>
  <c r="Z31" i="49"/>
  <c r="J31" i="49"/>
  <c r="AP31" i="49" s="1"/>
  <c r="X501" i="49"/>
  <c r="W224" i="49"/>
  <c r="AO327" i="49"/>
  <c r="AO346" i="49"/>
  <c r="AO280" i="49"/>
  <c r="W201" i="49"/>
  <c r="X169" i="49"/>
  <c r="AO246" i="49"/>
  <c r="W518" i="49"/>
  <c r="W168" i="49"/>
  <c r="W69" i="49"/>
  <c r="AR543" i="49"/>
  <c r="X89" i="49"/>
  <c r="J76" i="49"/>
  <c r="AP76" i="49" s="1"/>
  <c r="W398" i="49"/>
  <c r="X484" i="49"/>
  <c r="J501" i="49"/>
  <c r="AP501" i="49" s="1"/>
  <c r="W162" i="49"/>
  <c r="J224" i="49"/>
  <c r="AP224" i="49" s="1"/>
  <c r="W356" i="49"/>
  <c r="X118" i="49"/>
  <c r="W256" i="49"/>
  <c r="W145" i="49"/>
  <c r="W34" i="49"/>
  <c r="J201" i="49"/>
  <c r="AP201" i="49" s="1"/>
  <c r="J169" i="49"/>
  <c r="AP169" i="49" s="1"/>
  <c r="X88" i="49"/>
  <c r="AO235" i="49"/>
  <c r="W238" i="49"/>
  <c r="J518" i="49"/>
  <c r="AP518" i="49" s="1"/>
  <c r="AO393" i="49"/>
  <c r="W67" i="49"/>
  <c r="AO308" i="49"/>
  <c r="W204" i="49"/>
  <c r="J168" i="49"/>
  <c r="AP168" i="49" s="1"/>
  <c r="AO36" i="49"/>
  <c r="W68" i="49"/>
  <c r="J69" i="49"/>
  <c r="AP69" i="49" s="1"/>
  <c r="J214" i="49"/>
  <c r="AP214" i="49" s="1"/>
  <c r="AW398" i="49"/>
  <c r="AX398" i="49" s="1"/>
  <c r="AO201" i="49"/>
  <c r="AO518" i="49"/>
  <c r="AO168" i="49"/>
  <c r="AO69" i="49"/>
  <c r="Z258" i="49"/>
  <c r="J258" i="49"/>
  <c r="W27" i="49"/>
  <c r="W105" i="49"/>
  <c r="W14" i="49"/>
  <c r="J265" i="49"/>
  <c r="AP265" i="49" s="1"/>
  <c r="J191" i="49"/>
  <c r="AP191" i="49" s="1"/>
  <c r="J320" i="49"/>
  <c r="J531" i="49"/>
  <c r="J102" i="49"/>
  <c r="AP102" i="49" s="1"/>
  <c r="AO164" i="49"/>
  <c r="J115" i="49"/>
  <c r="AP115" i="49" s="1"/>
  <c r="W240" i="49"/>
  <c r="J16" i="49"/>
  <c r="AO8" i="49"/>
  <c r="J192" i="49"/>
  <c r="AP192" i="49"/>
  <c r="J13" i="49"/>
  <c r="J160" i="49"/>
  <c r="J395" i="49"/>
  <c r="AP395" i="49" s="1"/>
  <c r="J139" i="49"/>
  <c r="J47" i="49"/>
  <c r="J420" i="49"/>
  <c r="J325" i="49"/>
  <c r="AP325" i="49" s="1"/>
  <c r="AP370" i="49"/>
  <c r="W133" i="49"/>
  <c r="AP56" i="49"/>
  <c r="J150" i="49"/>
  <c r="W266" i="49"/>
  <c r="J421" i="49"/>
  <c r="AP421" i="49" s="1"/>
  <c r="J119" i="49"/>
  <c r="AP119" i="49" s="1"/>
  <c r="J525" i="49"/>
  <c r="W96" i="49"/>
  <c r="X394" i="49"/>
  <c r="J375" i="49"/>
  <c r="W74" i="49"/>
  <c r="AP377" i="49"/>
  <c r="J195" i="49"/>
  <c r="J161" i="49"/>
  <c r="J475" i="49"/>
  <c r="AP11" i="49"/>
  <c r="J245" i="49"/>
  <c r="AP245" i="49" s="1"/>
  <c r="W171" i="49"/>
  <c r="W498" i="49"/>
  <c r="X441" i="49"/>
  <c r="J299" i="49"/>
  <c r="AP299" i="49" s="1"/>
  <c r="W138" i="49"/>
  <c r="J527" i="49"/>
  <c r="W251" i="49"/>
  <c r="J44" i="49"/>
  <c r="W194" i="49"/>
  <c r="X40" i="49"/>
  <c r="AP160" i="49"/>
  <c r="AP139" i="49"/>
  <c r="AP150" i="49"/>
  <c r="AP525" i="49"/>
  <c r="AP111" i="49"/>
  <c r="AP77" i="49"/>
  <c r="X138" i="49"/>
  <c r="X228" i="49"/>
  <c r="AP126" i="49"/>
  <c r="AO97" i="49"/>
  <c r="J208" i="49"/>
  <c r="AP208" i="49" s="1"/>
  <c r="J27" i="49"/>
  <c r="J40" i="49"/>
  <c r="AO40" i="49" s="1"/>
  <c r="J79" i="49"/>
  <c r="AP79" i="49" s="1"/>
  <c r="AO333" i="49"/>
  <c r="W42" i="49"/>
  <c r="J448" i="49"/>
  <c r="AP448" i="49" s="1"/>
  <c r="J223" i="49"/>
  <c r="AP223" i="49" s="1"/>
  <c r="AO109" i="49"/>
  <c r="AO486" i="49"/>
  <c r="J358" i="49"/>
  <c r="W8" i="49"/>
  <c r="AO434" i="49"/>
  <c r="AO199" i="49"/>
  <c r="J221" i="49"/>
  <c r="AP221" i="49"/>
  <c r="X541" i="49"/>
  <c r="X210" i="49"/>
  <c r="W192" i="49"/>
  <c r="W160" i="49"/>
  <c r="X93" i="49"/>
  <c r="AO488" i="49"/>
  <c r="W139" i="49"/>
  <c r="X219" i="49"/>
  <c r="J179" i="49"/>
  <c r="X241" i="49"/>
  <c r="J318" i="49"/>
  <c r="AP318" i="49" s="1"/>
  <c r="J499" i="49"/>
  <c r="AP499" i="49" s="1"/>
  <c r="J503" i="49"/>
  <c r="AP503" i="49" s="1"/>
  <c r="J516" i="49"/>
  <c r="AP516" i="49" s="1"/>
  <c r="J352" i="49"/>
  <c r="J15" i="49"/>
  <c r="AO15" i="49" s="1"/>
  <c r="W150" i="49"/>
  <c r="AP266" i="49"/>
  <c r="J132" i="49"/>
  <c r="AP386" i="49"/>
  <c r="W421" i="49"/>
  <c r="W525" i="49"/>
  <c r="J432" i="49"/>
  <c r="AP432" i="49" s="1"/>
  <c r="X367" i="49"/>
  <c r="W111" i="49"/>
  <c r="W77" i="49"/>
  <c r="AO281" i="49"/>
  <c r="J211" i="49"/>
  <c r="X467" i="49"/>
  <c r="W410" i="49"/>
  <c r="W184" i="49"/>
  <c r="Z189" i="49"/>
  <c r="X341" i="49"/>
  <c r="J468" i="49"/>
  <c r="AP468" i="49" s="1"/>
  <c r="X227" i="49"/>
  <c r="J284" i="49"/>
  <c r="J361" i="49"/>
  <c r="AP361" i="49" s="1"/>
  <c r="J478" i="49"/>
  <c r="AP478" i="49" s="1"/>
  <c r="J397" i="49"/>
  <c r="J171" i="49"/>
  <c r="AP171" i="49" s="1"/>
  <c r="J231" i="49"/>
  <c r="AP231" i="49" s="1"/>
  <c r="J498" i="49"/>
  <c r="AP108" i="49"/>
  <c r="J65" i="49"/>
  <c r="AP65" i="49" s="1"/>
  <c r="AO534" i="49"/>
  <c r="J61" i="49"/>
  <c r="AP61" i="49" s="1"/>
  <c r="J206" i="49"/>
  <c r="AP206" i="49" s="1"/>
  <c r="J138" i="49"/>
  <c r="J228" i="49"/>
  <c r="J360" i="49"/>
  <c r="J194" i="49"/>
  <c r="AP194" i="49"/>
  <c r="J340" i="49"/>
  <c r="AP340" i="49" s="1"/>
  <c r="AO75" i="49"/>
  <c r="W75" i="49"/>
  <c r="J350" i="49"/>
  <c r="AP350" i="49"/>
  <c r="J210" i="49"/>
  <c r="X13" i="49"/>
  <c r="J472" i="49"/>
  <c r="X419" i="49"/>
  <c r="X160" i="49"/>
  <c r="X139" i="49"/>
  <c r="J130" i="49"/>
  <c r="AP133" i="49"/>
  <c r="X150" i="49"/>
  <c r="X525" i="49"/>
  <c r="X111" i="49"/>
  <c r="X77" i="49"/>
  <c r="W331" i="49"/>
  <c r="W409" i="49"/>
  <c r="J227" i="49"/>
  <c r="X161" i="49"/>
  <c r="AP498" i="49"/>
  <c r="AP138" i="49"/>
  <c r="X44" i="49"/>
  <c r="AT215" i="49"/>
  <c r="AU215" i="49" s="1"/>
  <c r="AV215" i="49" s="1"/>
  <c r="AW114" i="49"/>
  <c r="AX114" i="49" s="1"/>
  <c r="AT114" i="49"/>
  <c r="AU114" i="49" s="1"/>
  <c r="AV114" i="49" s="1"/>
  <c r="AT73" i="49"/>
  <c r="AU73" i="49" s="1"/>
  <c r="AV73" i="49" s="1"/>
  <c r="AT242" i="49"/>
  <c r="AU242" i="49" s="1"/>
  <c r="AV242" i="49" s="1"/>
  <c r="AT448" i="49"/>
  <c r="AU448" i="49" s="1"/>
  <c r="AV448" i="49" s="1"/>
  <c r="AT223" i="49"/>
  <c r="AU223" i="49" s="1"/>
  <c r="AV223" i="49" s="1"/>
  <c r="AT486" i="49"/>
  <c r="AU486" i="49" s="1"/>
  <c r="AV486" i="49" s="1"/>
  <c r="AO180" i="49"/>
  <c r="W454" i="49"/>
  <c r="W334" i="49"/>
  <c r="AP443" i="49"/>
  <c r="AO443" i="49"/>
  <c r="AO145" i="49"/>
  <c r="AP508" i="49"/>
  <c r="AO508" i="49"/>
  <c r="AP128" i="49"/>
  <c r="AO128" i="49"/>
  <c r="AP336" i="49"/>
  <c r="AO336" i="49"/>
  <c r="AO39" i="49"/>
  <c r="AT519" i="49"/>
  <c r="AU519" i="49" s="1"/>
  <c r="AV519" i="49" s="1"/>
  <c r="AT252" i="49"/>
  <c r="AU252" i="49" s="1"/>
  <c r="AV252" i="49" s="1"/>
  <c r="AT201" i="49"/>
  <c r="AU201" i="49" s="1"/>
  <c r="AV201" i="49" s="1"/>
  <c r="AT72" i="49"/>
  <c r="AU72" i="49" s="1"/>
  <c r="AV72" i="49" s="1"/>
  <c r="AT79" i="49"/>
  <c r="AU79" i="49" s="1"/>
  <c r="AV79" i="49" s="1"/>
  <c r="AT436" i="49"/>
  <c r="AU436" i="49" s="1"/>
  <c r="AV436" i="49" s="1"/>
  <c r="AT185" i="49"/>
  <c r="AU185" i="49" s="1"/>
  <c r="AV185" i="49" s="1"/>
  <c r="AT159" i="49"/>
  <c r="AU159" i="49" s="1"/>
  <c r="AV159" i="49" s="1"/>
  <c r="X366" i="49"/>
  <c r="J366" i="49"/>
  <c r="J362" i="49"/>
  <c r="AP362" i="49" s="1"/>
  <c r="W293" i="49"/>
  <c r="J116" i="49"/>
  <c r="AP116" i="49" s="1"/>
  <c r="W146" i="49"/>
  <c r="J415" i="49"/>
  <c r="AP415" i="49" s="1"/>
  <c r="J234" i="49"/>
  <c r="AP234" i="49" s="1"/>
  <c r="AO103" i="49"/>
  <c r="J10" i="49"/>
  <c r="W296" i="49"/>
  <c r="W532" i="49"/>
  <c r="W279" i="49"/>
  <c r="AO162" i="49"/>
  <c r="J315" i="49"/>
  <c r="W457" i="49"/>
  <c r="AO297" i="49"/>
  <c r="J356" i="49"/>
  <c r="W414" i="49"/>
  <c r="AO118" i="49"/>
  <c r="J470" i="49"/>
  <c r="W514" i="49"/>
  <c r="W29" i="49"/>
  <c r="AO256" i="49"/>
  <c r="J273" i="49"/>
  <c r="W511" i="49"/>
  <c r="J378" i="49"/>
  <c r="AO378" i="49" s="1"/>
  <c r="W57" i="49"/>
  <c r="AO152" i="49"/>
  <c r="AT265" i="49"/>
  <c r="AU265" i="49" s="1"/>
  <c r="AV265" i="49" s="1"/>
  <c r="AT12" i="49"/>
  <c r="AU12" i="49" s="1"/>
  <c r="AV12" i="49" s="1"/>
  <c r="AT102" i="49"/>
  <c r="AU102" i="49" s="1"/>
  <c r="AV102" i="49" s="1"/>
  <c r="AP306" i="49"/>
  <c r="AW293" i="49"/>
  <c r="AX293" i="49" s="1"/>
  <c r="J454" i="49"/>
  <c r="AP454" i="49" s="1"/>
  <c r="J334" i="49"/>
  <c r="AP334" i="49" s="1"/>
  <c r="J522" i="49"/>
  <c r="J146" i="49"/>
  <c r="J296" i="49"/>
  <c r="AP296" i="49" s="1"/>
  <c r="J532" i="49"/>
  <c r="AP532" i="49" s="1"/>
  <c r="J279" i="49"/>
  <c r="AP279" i="49" s="1"/>
  <c r="AO292" i="49"/>
  <c r="J457" i="49"/>
  <c r="AP457" i="49" s="1"/>
  <c r="AO224" i="49"/>
  <c r="J414" i="49"/>
  <c r="AP414" i="49" s="1"/>
  <c r="AO255" i="49"/>
  <c r="J514" i="49"/>
  <c r="AP514" i="49" s="1"/>
  <c r="J29" i="49"/>
  <c r="AP29" i="49" s="1"/>
  <c r="W443" i="49"/>
  <c r="AO237" i="49"/>
  <c r="J511" i="49"/>
  <c r="AP511" i="49" s="1"/>
  <c r="W396" i="49"/>
  <c r="J57" i="49"/>
  <c r="AP57" i="49" s="1"/>
  <c r="X145" i="49"/>
  <c r="W508" i="49"/>
  <c r="W128" i="49"/>
  <c r="W336" i="49"/>
  <c r="AO48" i="49"/>
  <c r="AT391" i="49"/>
  <c r="AU391" i="49" s="1"/>
  <c r="AV391" i="49" s="1"/>
  <c r="AT191" i="49"/>
  <c r="AU191" i="49" s="1"/>
  <c r="AV191" i="49" s="1"/>
  <c r="AT174" i="49"/>
  <c r="AU174" i="49" s="1"/>
  <c r="AV174" i="49" s="1"/>
  <c r="AW218" i="49"/>
  <c r="AX218" i="49" s="1"/>
  <c r="AT218" i="49"/>
  <c r="AU218" i="49" s="1"/>
  <c r="AV218" i="49" s="1"/>
  <c r="AO310" i="49"/>
  <c r="AO149" i="49"/>
  <c r="X451" i="49"/>
  <c r="W405" i="49"/>
  <c r="AO405" i="49"/>
  <c r="W324" i="49"/>
  <c r="AO169" i="49"/>
  <c r="W513" i="49"/>
  <c r="AO88" i="49"/>
  <c r="W190" i="49"/>
  <c r="AO282" i="49"/>
  <c r="W435" i="49"/>
  <c r="AO435" i="49"/>
  <c r="W267" i="49"/>
  <c r="W177" i="49"/>
  <c r="AO374" i="49"/>
  <c r="W530" i="49"/>
  <c r="AO530" i="49"/>
  <c r="W176" i="49"/>
  <c r="AO83" i="49"/>
  <c r="W275" i="49"/>
  <c r="AP418" i="49"/>
  <c r="AP383" i="49"/>
  <c r="AO22" i="49"/>
  <c r="AO34" i="49"/>
  <c r="AO539" i="49"/>
  <c r="AO304" i="49"/>
  <c r="AW288" i="49"/>
  <c r="AX288" i="49" s="1"/>
  <c r="W280" i="49"/>
  <c r="AP165" i="49"/>
  <c r="J451" i="49"/>
  <c r="AP451" i="49" s="1"/>
  <c r="AS451" i="49"/>
  <c r="AT451" i="49" s="1"/>
  <c r="AU451" i="49" s="1"/>
  <c r="AV451" i="49" s="1"/>
  <c r="W225" i="49"/>
  <c r="J324" i="49"/>
  <c r="AO324" i="49" s="1"/>
  <c r="X324" i="49"/>
  <c r="J513" i="49"/>
  <c r="AP513" i="49" s="1"/>
  <c r="X513" i="49"/>
  <c r="J190" i="49"/>
  <c r="AP190" i="49" s="1"/>
  <c r="X190" i="49"/>
  <c r="J267" i="49"/>
  <c r="AP267" i="49" s="1"/>
  <c r="X267" i="49"/>
  <c r="J177" i="49"/>
  <c r="AP177" i="49" s="1"/>
  <c r="X177" i="49"/>
  <c r="J176" i="49"/>
  <c r="AP176" i="49" s="1"/>
  <c r="X176" i="49"/>
  <c r="J275" i="49"/>
  <c r="AP275" i="49" s="1"/>
  <c r="X275" i="49"/>
  <c r="X444" i="49"/>
  <c r="J493" i="49"/>
  <c r="AP493" i="49" s="1"/>
  <c r="J458" i="49"/>
  <c r="AP458" i="49" s="1"/>
  <c r="AO31" i="49"/>
  <c r="AP258" i="49"/>
  <c r="J455" i="49"/>
  <c r="AP455" i="49" s="1"/>
  <c r="AO208" i="49"/>
  <c r="AP27" i="49"/>
  <c r="J323" i="49"/>
  <c r="AP323" i="49" s="1"/>
  <c r="J129" i="49"/>
  <c r="AP129" i="49" s="1"/>
  <c r="AT129" i="49"/>
  <c r="AU129" i="49" s="1"/>
  <c r="AV129" i="49" s="1"/>
  <c r="J407" i="49"/>
  <c r="AP407" i="49" s="1"/>
  <c r="AT407" i="49"/>
  <c r="AU407" i="49" s="1"/>
  <c r="AV407" i="49" s="1"/>
  <c r="J487" i="49"/>
  <c r="AP487" i="49" s="1"/>
  <c r="AT487" i="49"/>
  <c r="AU487" i="49" s="1"/>
  <c r="AV487" i="49" s="1"/>
  <c r="J401" i="49"/>
  <c r="AP401" i="49" s="1"/>
  <c r="AT401" i="49"/>
  <c r="AU401" i="49" s="1"/>
  <c r="AV401" i="49" s="1"/>
  <c r="J136" i="49"/>
  <c r="AP136" i="49" s="1"/>
  <c r="AT136" i="49"/>
  <c r="AU136" i="49" s="1"/>
  <c r="AV136" i="49" s="1"/>
  <c r="J422" i="49"/>
  <c r="AP422" i="49" s="1"/>
  <c r="AT422" i="49"/>
  <c r="AU422" i="49" s="1"/>
  <c r="AV422" i="49" s="1"/>
  <c r="J73" i="49"/>
  <c r="AO73" i="49" s="1"/>
  <c r="AO191" i="49"/>
  <c r="AO79" i="49"/>
  <c r="AO320" i="49"/>
  <c r="AT333" i="49"/>
  <c r="AU333" i="49" s="1"/>
  <c r="AV333" i="49" s="1"/>
  <c r="J185" i="49"/>
  <c r="AT163" i="49"/>
  <c r="AU163" i="49" s="1"/>
  <c r="AV163" i="49" s="1"/>
  <c r="J42" i="49"/>
  <c r="AO42" i="49" s="1"/>
  <c r="J86" i="49"/>
  <c r="AP86" i="49" s="1"/>
  <c r="AT86" i="49"/>
  <c r="AU86" i="49" s="1"/>
  <c r="AV86" i="49" s="1"/>
  <c r="J242" i="49"/>
  <c r="AW449" i="49"/>
  <c r="AX449" i="49" s="1"/>
  <c r="AS447" i="49"/>
  <c r="AT447" i="49" s="1"/>
  <c r="AU447" i="49" s="1"/>
  <c r="AV447" i="49" s="1"/>
  <c r="W101" i="49"/>
  <c r="W319" i="49"/>
  <c r="W354" i="49"/>
  <c r="W332" i="49"/>
  <c r="W144" i="49"/>
  <c r="X164" i="49"/>
  <c r="AO30" i="49"/>
  <c r="X30" i="49"/>
  <c r="AW30" i="49"/>
  <c r="AX30" i="49" s="1"/>
  <c r="AT243" i="49"/>
  <c r="AU243" i="49" s="1"/>
  <c r="AV243" i="49" s="1"/>
  <c r="AT200" i="49"/>
  <c r="AU200" i="49" s="1"/>
  <c r="AV200" i="49" s="1"/>
  <c r="J305" i="49"/>
  <c r="AP305" i="49" s="1"/>
  <c r="J491" i="49"/>
  <c r="AP491" i="49" s="1"/>
  <c r="X473" i="49"/>
  <c r="X250" i="49"/>
  <c r="X268" i="49"/>
  <c r="J182" i="49"/>
  <c r="AP182" i="49" s="1"/>
  <c r="J222" i="49"/>
  <c r="X264" i="49"/>
  <c r="J122" i="49"/>
  <c r="AP122" i="49" s="1"/>
  <c r="J17" i="49"/>
  <c r="AP17" i="49" s="1"/>
  <c r="J439" i="49"/>
  <c r="AP439" i="49" s="1"/>
  <c r="X85" i="49"/>
  <c r="AO323" i="49"/>
  <c r="AO407" i="49"/>
  <c r="AO401" i="49"/>
  <c r="AO422" i="49"/>
  <c r="W12" i="49"/>
  <c r="W72" i="49"/>
  <c r="X166" i="49"/>
  <c r="X178" i="49"/>
  <c r="AO185" i="49"/>
  <c r="AO242" i="49"/>
  <c r="X486" i="49"/>
  <c r="AO153" i="49"/>
  <c r="AT115" i="49"/>
  <c r="AU115" i="49" s="1"/>
  <c r="AV115" i="49" s="1"/>
  <c r="AT490" i="49"/>
  <c r="AU490" i="49" s="1"/>
  <c r="AV490" i="49" s="1"/>
  <c r="AT271" i="49"/>
  <c r="AU271" i="49" s="1"/>
  <c r="AV271" i="49" s="1"/>
  <c r="AW476" i="49"/>
  <c r="AX476" i="49" s="1"/>
  <c r="W451" i="49"/>
  <c r="AO225" i="49"/>
  <c r="AT324" i="49"/>
  <c r="AU324" i="49" s="1"/>
  <c r="AV324" i="49" s="1"/>
  <c r="AO249" i="49"/>
  <c r="AO528" i="49"/>
  <c r="AO535" i="49"/>
  <c r="AO214" i="49"/>
  <c r="AO239" i="49"/>
  <c r="J473" i="49"/>
  <c r="AP473" i="49" s="1"/>
  <c r="J250" i="49"/>
  <c r="AP250" i="49" s="1"/>
  <c r="J268" i="49"/>
  <c r="AP268" i="49" s="1"/>
  <c r="J289" i="49"/>
  <c r="AP289" i="49" s="1"/>
  <c r="AO182" i="49"/>
  <c r="AP222" i="49"/>
  <c r="J264" i="49"/>
  <c r="AP264" i="49" s="1"/>
  <c r="J232" i="49"/>
  <c r="AP232" i="49" s="1"/>
  <c r="AO122" i="49"/>
  <c r="AO27" i="49"/>
  <c r="J85" i="49"/>
  <c r="AP85" i="49" s="1"/>
  <c r="AW323" i="49"/>
  <c r="AX323" i="49" s="1"/>
  <c r="AO265" i="49"/>
  <c r="AO391" i="49"/>
  <c r="J12" i="49"/>
  <c r="AO12" i="49" s="1"/>
  <c r="J72" i="49"/>
  <c r="AO72" i="49" s="1"/>
  <c r="J166" i="49"/>
  <c r="AP166" i="49" s="1"/>
  <c r="J178" i="49"/>
  <c r="AP178" i="49" s="1"/>
  <c r="J436" i="49"/>
  <c r="AO436" i="49" s="1"/>
  <c r="AO531" i="49"/>
  <c r="W447" i="49"/>
  <c r="W233" i="49"/>
  <c r="AO448" i="49"/>
  <c r="AO159" i="49"/>
  <c r="AO102" i="49"/>
  <c r="AO218" i="49"/>
  <c r="AO223" i="49"/>
  <c r="W203" i="49"/>
  <c r="AO446" i="49"/>
  <c r="X446" i="49"/>
  <c r="AW446" i="49"/>
  <c r="AX446" i="49" s="1"/>
  <c r="AT87" i="49"/>
  <c r="AU87" i="49" s="1"/>
  <c r="AV87" i="49" s="1"/>
  <c r="AT322" i="49"/>
  <c r="AU322" i="49" s="1"/>
  <c r="AV322" i="49" s="1"/>
  <c r="AT134" i="49"/>
  <c r="AU134" i="49" s="1"/>
  <c r="AV134" i="49" s="1"/>
  <c r="AO243" i="49"/>
  <c r="AO115" i="49"/>
  <c r="AO87" i="49"/>
  <c r="AO387" i="49"/>
  <c r="J490" i="49"/>
  <c r="AP490" i="49" s="1"/>
  <c r="AO322" i="49"/>
  <c r="AP358" i="49"/>
  <c r="W183" i="49"/>
  <c r="AP134" i="49"/>
  <c r="J271" i="49"/>
  <c r="AO221" i="49"/>
  <c r="X480" i="49"/>
  <c r="AO350" i="49"/>
  <c r="W107" i="49"/>
  <c r="AP107" i="49"/>
  <c r="J18" i="49"/>
  <c r="X192" i="49"/>
  <c r="AP13" i="49"/>
  <c r="J257" i="49"/>
  <c r="AP257" i="49" s="1"/>
  <c r="J382" i="49"/>
  <c r="AP382" i="49" s="1"/>
  <c r="X472" i="49"/>
  <c r="W46" i="49"/>
  <c r="X32" i="49"/>
  <c r="W93" i="49"/>
  <c r="AP93" i="49"/>
  <c r="J80" i="49"/>
  <c r="X488" i="49"/>
  <c r="J127" i="49"/>
  <c r="X253" i="49"/>
  <c r="AO395" i="49"/>
  <c r="X47" i="49"/>
  <c r="X130" i="49"/>
  <c r="W179" i="49"/>
  <c r="AP179" i="49"/>
  <c r="J416" i="49"/>
  <c r="X420" i="49"/>
  <c r="AP241" i="49"/>
  <c r="J307" i="49"/>
  <c r="AP193" i="49"/>
  <c r="J445" i="49"/>
  <c r="X99" i="49"/>
  <c r="AO499" i="49"/>
  <c r="AO503" i="49"/>
  <c r="AO516" i="49"/>
  <c r="AP352" i="49"/>
  <c r="J365" i="49"/>
  <c r="X502" i="49"/>
  <c r="AW15" i="49"/>
  <c r="AX15" i="49" s="1"/>
  <c r="X489" i="49"/>
  <c r="X92" i="49"/>
  <c r="J66" i="49"/>
  <c r="AP66" i="49" s="1"/>
  <c r="J266" i="49"/>
  <c r="X338" i="49"/>
  <c r="J426" i="49"/>
  <c r="X205" i="49"/>
  <c r="AP367" i="49"/>
  <c r="J96" i="49"/>
  <c r="X312" i="49"/>
  <c r="X497" i="49"/>
  <c r="AP497" i="49"/>
  <c r="AP271" i="49"/>
  <c r="AP18" i="49"/>
  <c r="AP80" i="49"/>
  <c r="AP127" i="49"/>
  <c r="AP416" i="49"/>
  <c r="AO307" i="49"/>
  <c r="AP445" i="49"/>
  <c r="AO28" i="49"/>
  <c r="AP365" i="49"/>
  <c r="J502" i="49"/>
  <c r="J408" i="49"/>
  <c r="AO408" i="49" s="1"/>
  <c r="J540" i="49"/>
  <c r="AP540" i="49" s="1"/>
  <c r="J489" i="49"/>
  <c r="J274" i="49"/>
  <c r="AP274" i="49" s="1"/>
  <c r="J411" i="49"/>
  <c r="AP411" i="49" s="1"/>
  <c r="J60" i="49"/>
  <c r="AP60" i="49" s="1"/>
  <c r="J92" i="49"/>
  <c r="AO266" i="49"/>
  <c r="J338" i="49"/>
  <c r="AP426" i="49"/>
  <c r="AO121" i="49"/>
  <c r="AO96" i="49"/>
  <c r="W153" i="49"/>
  <c r="W261" i="49"/>
  <c r="X243" i="49"/>
  <c r="W45" i="49"/>
  <c r="X115" i="49"/>
  <c r="X87" i="49"/>
  <c r="W387" i="49"/>
  <c r="W51" i="49"/>
  <c r="X322" i="49"/>
  <c r="W287" i="49"/>
  <c r="J200" i="49"/>
  <c r="AP16" i="49"/>
  <c r="W198" i="49"/>
  <c r="X50" i="49"/>
  <c r="W100" i="49"/>
  <c r="W495" i="49"/>
  <c r="W434" i="49"/>
  <c r="AP480" i="49"/>
  <c r="J541" i="49"/>
  <c r="AP210" i="49"/>
  <c r="J107" i="49"/>
  <c r="W257" i="49"/>
  <c r="AP472" i="49"/>
  <c r="J46" i="49"/>
  <c r="AP46" i="49" s="1"/>
  <c r="J419" i="49"/>
  <c r="AP32" i="49"/>
  <c r="J93" i="49"/>
  <c r="AO253" i="49"/>
  <c r="AO263" i="49"/>
  <c r="AO47" i="49"/>
  <c r="AP130" i="49"/>
  <c r="AO420" i="49"/>
  <c r="W307" i="49"/>
  <c r="AP307" i="49"/>
  <c r="AO318" i="49"/>
  <c r="AO471" i="49"/>
  <c r="AO325" i="49"/>
  <c r="AO99" i="49"/>
  <c r="AP502" i="49"/>
  <c r="AO489" i="49"/>
  <c r="AP92" i="49"/>
  <c r="AP338" i="49"/>
  <c r="AO421" i="49"/>
  <c r="AO432" i="49"/>
  <c r="AO205" i="49"/>
  <c r="AP96" i="49"/>
  <c r="AO94" i="49"/>
  <c r="AO294" i="49"/>
  <c r="AO485" i="49"/>
  <c r="AO45" i="49"/>
  <c r="AW383" i="49"/>
  <c r="AX383" i="49" s="1"/>
  <c r="AO51" i="49"/>
  <c r="AO287" i="49"/>
  <c r="AP200" i="49"/>
  <c r="AO198" i="49"/>
  <c r="AW50" i="49"/>
  <c r="AX50" i="49" s="1"/>
  <c r="AO100" i="49"/>
  <c r="AW62" i="49"/>
  <c r="AX62" i="49" s="1"/>
  <c r="AP541" i="49"/>
  <c r="X18" i="49"/>
  <c r="X510" i="49"/>
  <c r="AP419" i="49"/>
  <c r="X80" i="49"/>
  <c r="W47" i="49"/>
  <c r="X298" i="49"/>
  <c r="X416" i="49"/>
  <c r="W420" i="49"/>
  <c r="AO456" i="49"/>
  <c r="AP269" i="49"/>
  <c r="X445" i="49"/>
  <c r="W28" i="49"/>
  <c r="W99" i="49"/>
  <c r="X365" i="49"/>
  <c r="AP15" i="49"/>
  <c r="W408" i="49"/>
  <c r="AW408" i="49"/>
  <c r="AX408" i="49" s="1"/>
  <c r="AP347" i="49"/>
  <c r="J133" i="49"/>
  <c r="W489" i="49"/>
  <c r="W274" i="49"/>
  <c r="W60" i="49"/>
  <c r="X66" i="49"/>
  <c r="AP132" i="49"/>
  <c r="J386" i="49"/>
  <c r="AO119" i="49"/>
  <c r="X426" i="49"/>
  <c r="W121" i="49"/>
  <c r="W205" i="49"/>
  <c r="J367" i="49"/>
  <c r="AO157" i="49"/>
  <c r="AO82" i="49"/>
  <c r="AO158" i="49"/>
  <c r="J345" i="49"/>
  <c r="AP345" i="49" s="1"/>
  <c r="J111" i="49"/>
  <c r="AP312" i="49"/>
  <c r="J497" i="49"/>
  <c r="AO497" i="49"/>
  <c r="AO303" i="49"/>
  <c r="X303" i="49"/>
  <c r="W497" i="49"/>
  <c r="J9" i="49"/>
  <c r="AP9" i="49" s="1"/>
  <c r="J77" i="49"/>
  <c r="AO372" i="49"/>
  <c r="AP349" i="49"/>
  <c r="W281" i="49"/>
  <c r="J423" i="49"/>
  <c r="AP423" i="49" s="1"/>
  <c r="W326" i="49"/>
  <c r="AO211" i="49"/>
  <c r="J377" i="49"/>
  <c r="AO467" i="49"/>
  <c r="AS467" i="49"/>
  <c r="AT467" i="49" s="1"/>
  <c r="AU467" i="49" s="1"/>
  <c r="AV467" i="49" s="1"/>
  <c r="W359" i="49"/>
  <c r="AS19" i="49"/>
  <c r="AT19" i="49" s="1"/>
  <c r="AU19" i="49" s="1"/>
  <c r="AV19" i="49" s="1"/>
  <c r="J410" i="49"/>
  <c r="AO410" i="49" s="1"/>
  <c r="AO331" i="49"/>
  <c r="AO330" i="49"/>
  <c r="X70" i="49"/>
  <c r="AP91" i="49"/>
  <c r="X104" i="49"/>
  <c r="AO227" i="49"/>
  <c r="X207" i="49"/>
  <c r="W248" i="49"/>
  <c r="AP248" i="49"/>
  <c r="X120" i="49"/>
  <c r="W475" i="49"/>
  <c r="AP475" i="49"/>
  <c r="AP284" i="49"/>
  <c r="AO507" i="49"/>
  <c r="AO65" i="49"/>
  <c r="X339" i="49"/>
  <c r="W90" i="49"/>
  <c r="AP90" i="49"/>
  <c r="W61" i="49"/>
  <c r="W260" i="49"/>
  <c r="AP260" i="49"/>
  <c r="X316" i="49"/>
  <c r="AO228" i="49"/>
  <c r="AP360" i="49"/>
  <c r="AO527" i="49"/>
  <c r="X301" i="49"/>
  <c r="X463" i="49"/>
  <c r="AP463" i="49"/>
  <c r="AP285" i="49"/>
  <c r="J326" i="49"/>
  <c r="AP326" i="49" s="1"/>
  <c r="W211" i="49"/>
  <c r="W467" i="49"/>
  <c r="J359" i="49"/>
  <c r="AP410" i="49"/>
  <c r="W330" i="49"/>
  <c r="AO184" i="49"/>
  <c r="AO409" i="49"/>
  <c r="AW186" i="49"/>
  <c r="AX186" i="49" s="1"/>
  <c r="AP406" i="49"/>
  <c r="J70" i="49"/>
  <c r="AP431" i="49"/>
  <c r="J131" i="49"/>
  <c r="AP131" i="49" s="1"/>
  <c r="J104" i="49"/>
  <c r="X195" i="49"/>
  <c r="W227" i="49"/>
  <c r="J207" i="49"/>
  <c r="X248" i="49"/>
  <c r="AP161" i="49"/>
  <c r="J537" i="49"/>
  <c r="AP537" i="49" s="1"/>
  <c r="J120" i="49"/>
  <c r="X475" i="49"/>
  <c r="AO481" i="49"/>
  <c r="X520" i="49"/>
  <c r="AO361" i="49"/>
  <c r="AO478" i="49"/>
  <c r="AP397" i="49"/>
  <c r="J438" i="49"/>
  <c r="AP438" i="49" s="1"/>
  <c r="J376" i="49"/>
  <c r="X452" i="49"/>
  <c r="W507" i="49"/>
  <c r="AP507" i="49"/>
  <c r="J335" i="49"/>
  <c r="AP335" i="49" s="1"/>
  <c r="J108" i="49"/>
  <c r="AP441" i="49"/>
  <c r="J466" i="49"/>
  <c r="AP466" i="49" s="1"/>
  <c r="J339" i="49"/>
  <c r="X90" i="49"/>
  <c r="AO299" i="49"/>
  <c r="AO477" i="49"/>
  <c r="X260" i="49"/>
  <c r="J316" i="49"/>
  <c r="AP316" i="49" s="1"/>
  <c r="W228" i="49"/>
  <c r="AO348" i="49"/>
  <c r="X344" i="49"/>
  <c r="W527" i="49"/>
  <c r="AP527" i="49"/>
  <c r="X380" i="49"/>
  <c r="W429" i="49"/>
  <c r="AP44" i="49"/>
  <c r="AO309" i="49"/>
  <c r="AO194" i="49"/>
  <c r="X285" i="49"/>
  <c r="AO26" i="49"/>
  <c r="AO359" i="49"/>
  <c r="AO70" i="49"/>
  <c r="AP104" i="49"/>
  <c r="AP207" i="49"/>
  <c r="AP120" i="49"/>
  <c r="J452" i="49"/>
  <c r="X65" i="49"/>
  <c r="X534" i="49"/>
  <c r="AP339" i="49"/>
  <c r="AO61" i="49"/>
  <c r="AP301" i="49"/>
  <c r="X135" i="49"/>
  <c r="AO278" i="49"/>
  <c r="W70" i="49"/>
  <c r="W131" i="49"/>
  <c r="AP195" i="49"/>
  <c r="AO245" i="49"/>
  <c r="AP520" i="49"/>
  <c r="W438" i="49"/>
  <c r="AP452" i="49"/>
  <c r="W466" i="49"/>
  <c r="X299" i="49"/>
  <c r="AO403" i="49"/>
  <c r="AO206" i="49"/>
  <c r="AS260" i="49"/>
  <c r="AT260" i="49" s="1"/>
  <c r="AU260" i="49" s="1"/>
  <c r="AV260" i="49" s="1"/>
  <c r="AW138" i="49"/>
  <c r="AX138" i="49" s="1"/>
  <c r="AW228" i="49"/>
  <c r="AX228" i="49" s="1"/>
  <c r="AP344" i="49"/>
  <c r="AP380" i="49"/>
  <c r="J429" i="49"/>
  <c r="AP429" i="49" s="1"/>
  <c r="J135" i="49"/>
  <c r="AO135" i="49" s="1"/>
  <c r="W463" i="49"/>
  <c r="X309" i="49"/>
  <c r="AO340" i="49"/>
  <c r="M543" i="49"/>
  <c r="U543" i="49"/>
  <c r="AQ543" i="49"/>
  <c r="S543" i="49"/>
  <c r="R543" i="49"/>
  <c r="V543" i="49"/>
  <c r="AA543" i="49"/>
  <c r="T543" i="49"/>
  <c r="AW89" i="49"/>
  <c r="AX89" i="49" s="1"/>
  <c r="AW76" i="49"/>
  <c r="AX76" i="49" s="1"/>
  <c r="AW454" i="49"/>
  <c r="AX454" i="49" s="1"/>
  <c r="AW334" i="49"/>
  <c r="AX334" i="49" s="1"/>
  <c r="Z366" i="49"/>
  <c r="W306" i="49"/>
  <c r="AO306" i="49"/>
  <c r="AS306" i="49"/>
  <c r="AT306" i="49" s="1"/>
  <c r="AU306" i="49" s="1"/>
  <c r="AV306" i="49" s="1"/>
  <c r="W482" i="49"/>
  <c r="AS482" i="49"/>
  <c r="AT482" i="49" s="1"/>
  <c r="AU482" i="49" s="1"/>
  <c r="AV482" i="49" s="1"/>
  <c r="W59" i="49"/>
  <c r="AS59" i="49"/>
  <c r="AT59" i="49" s="1"/>
  <c r="AU59" i="49" s="1"/>
  <c r="AV59" i="49" s="1"/>
  <c r="W517" i="49"/>
  <c r="AS517" i="49"/>
  <c r="AT517" i="49" s="1"/>
  <c r="AU517" i="49" s="1"/>
  <c r="AV517" i="49" s="1"/>
  <c r="W357" i="49"/>
  <c r="AS357" i="49"/>
  <c r="AT357" i="49" s="1"/>
  <c r="AU357" i="49" s="1"/>
  <c r="AV357" i="49" s="1"/>
  <c r="W43" i="49"/>
  <c r="AS43" i="49"/>
  <c r="AT43" i="49" s="1"/>
  <c r="AU43" i="49" s="1"/>
  <c r="AV43" i="49" s="1"/>
  <c r="W500" i="49"/>
  <c r="AS500" i="49"/>
  <c r="AT500" i="49" s="1"/>
  <c r="AU500" i="49" s="1"/>
  <c r="AV500" i="49" s="1"/>
  <c r="W209" i="49"/>
  <c r="AS209" i="49"/>
  <c r="AT209" i="49" s="1"/>
  <c r="AU209" i="49" s="1"/>
  <c r="AV209" i="49" s="1"/>
  <c r="AO522" i="49"/>
  <c r="W522" i="49"/>
  <c r="Z154" i="49"/>
  <c r="Z230" i="49"/>
  <c r="AP39" i="49"/>
  <c r="AW213" i="49"/>
  <c r="AX213" i="49" s="1"/>
  <c r="AP346" i="49"/>
  <c r="AW277" i="49"/>
  <c r="AX277" i="49" s="1"/>
  <c r="AP328" i="49"/>
  <c r="AW280" i="49"/>
  <c r="AX280" i="49" s="1"/>
  <c r="AW405" i="49"/>
  <c r="AX405" i="49" s="1"/>
  <c r="X306" i="49"/>
  <c r="J482" i="49"/>
  <c r="AO482" i="49" s="1"/>
  <c r="X482" i="49"/>
  <c r="J59" i="49"/>
  <c r="AO59" i="49" s="1"/>
  <c r="X59" i="49"/>
  <c r="J517" i="49"/>
  <c r="AP517" i="49" s="1"/>
  <c r="X517" i="49"/>
  <c r="J357" i="49"/>
  <c r="AP357" i="49" s="1"/>
  <c r="X357" i="49"/>
  <c r="J43" i="49"/>
  <c r="AO43" i="49" s="1"/>
  <c r="X43" i="49"/>
  <c r="J500" i="49"/>
  <c r="AP500" i="49" s="1"/>
  <c r="X500" i="49"/>
  <c r="J209" i="49"/>
  <c r="AO209" i="49" s="1"/>
  <c r="X209" i="49"/>
  <c r="AP522" i="49"/>
  <c r="AO398" i="49"/>
  <c r="AO116" i="49"/>
  <c r="AP327" i="49"/>
  <c r="AP48" i="49"/>
  <c r="W366" i="49"/>
  <c r="AO366" i="49"/>
  <c r="AS366" i="49"/>
  <c r="AT366" i="49" s="1"/>
  <c r="AU366" i="49" s="1"/>
  <c r="AV366" i="49" s="1"/>
  <c r="W362" i="49"/>
  <c r="AS362" i="49"/>
  <c r="AT362" i="49" s="1"/>
  <c r="AU362" i="49" s="1"/>
  <c r="AV362" i="49" s="1"/>
  <c r="AO293" i="49"/>
  <c r="AO89" i="49"/>
  <c r="AO76" i="49"/>
  <c r="AS180" i="49"/>
  <c r="AT180" i="49" s="1"/>
  <c r="AU180" i="49" s="1"/>
  <c r="AV180" i="49" s="1"/>
  <c r="AO454" i="49"/>
  <c r="AO334" i="49"/>
  <c r="AP154" i="49"/>
  <c r="X154" i="49"/>
  <c r="AO154" i="49"/>
  <c r="W154" i="49"/>
  <c r="AP230" i="49"/>
  <c r="X230" i="49"/>
  <c r="AO230" i="49"/>
  <c r="W230" i="49"/>
  <c r="AP81" i="49"/>
  <c r="AP152" i="49"/>
  <c r="AP310" i="49"/>
  <c r="AP149" i="49"/>
  <c r="AP366" i="49"/>
  <c r="AS522" i="49"/>
  <c r="AT522" i="49" s="1"/>
  <c r="AU522" i="49" s="1"/>
  <c r="AV522" i="49" s="1"/>
  <c r="AS154" i="49"/>
  <c r="AT154" i="49" s="1"/>
  <c r="AU154" i="49" s="1"/>
  <c r="AV154" i="49" s="1"/>
  <c r="AW116" i="49"/>
  <c r="AX116" i="49" s="1"/>
  <c r="AS230" i="49"/>
  <c r="AT230" i="49" s="1"/>
  <c r="AU230" i="49" s="1"/>
  <c r="AV230" i="49" s="1"/>
  <c r="AP146" i="49"/>
  <c r="AO146" i="49"/>
  <c r="AW146" i="49"/>
  <c r="AX146" i="49" s="1"/>
  <c r="AP140" i="49"/>
  <c r="AW384" i="49"/>
  <c r="AX384" i="49" s="1"/>
  <c r="AP22" i="49"/>
  <c r="AP34" i="49"/>
  <c r="AW300" i="49"/>
  <c r="AX300" i="49" s="1"/>
  <c r="AP539" i="49"/>
  <c r="AW37" i="49"/>
  <c r="AX37" i="49" s="1"/>
  <c r="AP304" i="49"/>
  <c r="W81" i="49"/>
  <c r="AO81" i="49"/>
  <c r="AS81" i="49"/>
  <c r="AT81" i="49" s="1"/>
  <c r="AU81" i="49" s="1"/>
  <c r="AV81" i="49" s="1"/>
  <c r="W216" i="49"/>
  <c r="AS216" i="49"/>
  <c r="AT216" i="49" s="1"/>
  <c r="AU216" i="49" s="1"/>
  <c r="AV216" i="49" s="1"/>
  <c r="W469" i="49"/>
  <c r="AS469" i="49"/>
  <c r="AT469" i="49" s="1"/>
  <c r="AU469" i="49" s="1"/>
  <c r="AV469" i="49" s="1"/>
  <c r="W538" i="49"/>
  <c r="AS538" i="49"/>
  <c r="AT538" i="49" s="1"/>
  <c r="AU538" i="49" s="1"/>
  <c r="AV538" i="49" s="1"/>
  <c r="W141" i="49"/>
  <c r="AS141" i="49"/>
  <c r="AT141" i="49" s="1"/>
  <c r="AU141" i="49" s="1"/>
  <c r="AV141" i="49" s="1"/>
  <c r="W140" i="49"/>
  <c r="AO140" i="49"/>
  <c r="AS140" i="49"/>
  <c r="AT140" i="49" s="1"/>
  <c r="AU140" i="49" s="1"/>
  <c r="AV140" i="49" s="1"/>
  <c r="W98" i="49"/>
  <c r="AS98" i="49"/>
  <c r="AT98" i="49" s="1"/>
  <c r="AU98" i="49" s="1"/>
  <c r="AV98" i="49" s="1"/>
  <c r="W244" i="49"/>
  <c r="AS244" i="49"/>
  <c r="AT244" i="49" s="1"/>
  <c r="AU244" i="49" s="1"/>
  <c r="AV244" i="49" s="1"/>
  <c r="W259" i="49"/>
  <c r="AS259" i="49"/>
  <c r="AT259" i="49" s="1"/>
  <c r="AU259" i="49" s="1"/>
  <c r="AV259" i="49" s="1"/>
  <c r="W53" i="49"/>
  <c r="AS53" i="49"/>
  <c r="AT53" i="49" s="1"/>
  <c r="AU53" i="49" s="1"/>
  <c r="AV53" i="49" s="1"/>
  <c r="W49" i="49"/>
  <c r="AS49" i="49"/>
  <c r="AT49" i="49" s="1"/>
  <c r="AU49" i="49" s="1"/>
  <c r="AV49" i="49" s="1"/>
  <c r="W314" i="49"/>
  <c r="AS314" i="49"/>
  <c r="AT314" i="49" s="1"/>
  <c r="AU314" i="49" s="1"/>
  <c r="AV314" i="49" s="1"/>
  <c r="W536" i="49"/>
  <c r="AS536" i="49"/>
  <c r="AT536" i="49" s="1"/>
  <c r="AU536" i="49" s="1"/>
  <c r="AV536" i="49" s="1"/>
  <c r="W123" i="49"/>
  <c r="AS123" i="49"/>
  <c r="AT123" i="49" s="1"/>
  <c r="AU123" i="49" s="1"/>
  <c r="AV123" i="49" s="1"/>
  <c r="W474" i="49"/>
  <c r="AS474" i="49"/>
  <c r="AT474" i="49" s="1"/>
  <c r="AU474" i="49" s="1"/>
  <c r="AV474" i="49" s="1"/>
  <c r="W437" i="49"/>
  <c r="AS437" i="49"/>
  <c r="AT437" i="49" s="1"/>
  <c r="AU437" i="49" s="1"/>
  <c r="AV437" i="49" s="1"/>
  <c r="W428" i="49"/>
  <c r="AS428" i="49"/>
  <c r="AT428" i="49" s="1"/>
  <c r="AU428" i="49" s="1"/>
  <c r="AV428" i="49" s="1"/>
  <c r="W95" i="49"/>
  <c r="AS95" i="49"/>
  <c r="AT95" i="49" s="1"/>
  <c r="AU95" i="49" s="1"/>
  <c r="AV95" i="49" s="1"/>
  <c r="W170" i="49"/>
  <c r="AS170" i="49"/>
  <c r="AT170" i="49" s="1"/>
  <c r="AU170" i="49" s="1"/>
  <c r="AV170" i="49" s="1"/>
  <c r="W71" i="49"/>
  <c r="AS71" i="49"/>
  <c r="AT71" i="49" s="1"/>
  <c r="AU71" i="49" s="1"/>
  <c r="AV71" i="49" s="1"/>
  <c r="W461" i="49"/>
  <c r="AS461" i="49"/>
  <c r="AT461" i="49" s="1"/>
  <c r="AU461" i="49" s="1"/>
  <c r="AV461" i="49" s="1"/>
  <c r="W479" i="49"/>
  <c r="AS479" i="49"/>
  <c r="AT479" i="49" s="1"/>
  <c r="AU479" i="49" s="1"/>
  <c r="AV479" i="49" s="1"/>
  <c r="W148" i="49"/>
  <c r="AS148" i="49"/>
  <c r="AT148" i="49" s="1"/>
  <c r="AU148" i="49" s="1"/>
  <c r="AV148" i="49" s="1"/>
  <c r="W302" i="49"/>
  <c r="AS302" i="49"/>
  <c r="AT302" i="49" s="1"/>
  <c r="AU302" i="49" s="1"/>
  <c r="AV302" i="49" s="1"/>
  <c r="W417" i="49"/>
  <c r="AS417" i="49"/>
  <c r="AT417" i="49" s="1"/>
  <c r="AU417" i="49" s="1"/>
  <c r="AV417" i="49" s="1"/>
  <c r="W440" i="49"/>
  <c r="AS440" i="49"/>
  <c r="AT440" i="49" s="1"/>
  <c r="AU440" i="49" s="1"/>
  <c r="AV440" i="49" s="1"/>
  <c r="W155" i="49"/>
  <c r="AS155" i="49"/>
  <c r="AT155" i="49" s="1"/>
  <c r="AU155" i="49" s="1"/>
  <c r="AV155" i="49" s="1"/>
  <c r="W262" i="49"/>
  <c r="AS262" i="49"/>
  <c r="AT262" i="49" s="1"/>
  <c r="AU262" i="49" s="1"/>
  <c r="AV262" i="49" s="1"/>
  <c r="W392" i="49"/>
  <c r="AS392" i="49"/>
  <c r="AT392" i="49" s="1"/>
  <c r="AU392" i="49" s="1"/>
  <c r="AV392" i="49" s="1"/>
  <c r="W337" i="49"/>
  <c r="AS337" i="49"/>
  <c r="AT337" i="49" s="1"/>
  <c r="AU337" i="49" s="1"/>
  <c r="AV337" i="49" s="1"/>
  <c r="W295" i="49"/>
  <c r="AS295" i="49"/>
  <c r="AT295" i="49" s="1"/>
  <c r="AU295" i="49" s="1"/>
  <c r="AV295" i="49" s="1"/>
  <c r="W254" i="49"/>
  <c r="AS254" i="49"/>
  <c r="AT254" i="49" s="1"/>
  <c r="AU254" i="49" s="1"/>
  <c r="AV254" i="49" s="1"/>
  <c r="W78" i="49"/>
  <c r="AS78" i="49"/>
  <c r="AT78" i="49" s="1"/>
  <c r="AU78" i="49" s="1"/>
  <c r="AV78" i="49" s="1"/>
  <c r="W364" i="49"/>
  <c r="AS364" i="49"/>
  <c r="AT364" i="49" s="1"/>
  <c r="AU364" i="49" s="1"/>
  <c r="AV364" i="49" s="1"/>
  <c r="W142" i="49"/>
  <c r="AS142" i="49"/>
  <c r="AT142" i="49" s="1"/>
  <c r="AU142" i="49" s="1"/>
  <c r="AV142" i="49" s="1"/>
  <c r="W276" i="49"/>
  <c r="AS276" i="49"/>
  <c r="AT276" i="49" s="1"/>
  <c r="AU276" i="49" s="1"/>
  <c r="AV276" i="49" s="1"/>
  <c r="W492" i="49"/>
  <c r="AS492" i="49"/>
  <c r="AT492" i="49" s="1"/>
  <c r="AU492" i="49" s="1"/>
  <c r="AV492" i="49" s="1"/>
  <c r="Z327" i="49"/>
  <c r="W114" i="49"/>
  <c r="Z152" i="49"/>
  <c r="W453" i="49"/>
  <c r="AS453" i="49"/>
  <c r="AT453" i="49" s="1"/>
  <c r="AU453" i="49" s="1"/>
  <c r="AV453" i="49" s="1"/>
  <c r="W384" i="49"/>
  <c r="Z22" i="49"/>
  <c r="W213" i="49"/>
  <c r="Z346" i="49"/>
  <c r="W506" i="49"/>
  <c r="AW506" i="49"/>
  <c r="AX506" i="49" s="1"/>
  <c r="Z34" i="49"/>
  <c r="W188" i="49"/>
  <c r="AW188" i="49"/>
  <c r="AX188" i="49" s="1"/>
  <c r="Z310" i="49"/>
  <c r="W300" i="49"/>
  <c r="Z539" i="49"/>
  <c r="W277" i="49"/>
  <c r="Z328" i="49"/>
  <c r="W519" i="49"/>
  <c r="Z48" i="49"/>
  <c r="W252" i="49"/>
  <c r="Z149" i="49"/>
  <c r="W37" i="49"/>
  <c r="Z304" i="49"/>
  <c r="W288" i="49"/>
  <c r="AS124" i="49"/>
  <c r="AT124" i="49" s="1"/>
  <c r="AU124" i="49" s="1"/>
  <c r="AV124" i="49" s="1"/>
  <c r="AO476" i="49"/>
  <c r="J430" i="49"/>
  <c r="AP430" i="49" s="1"/>
  <c r="AS430" i="49"/>
  <c r="AT430" i="49" s="1"/>
  <c r="AU430" i="49" s="1"/>
  <c r="AV430" i="49" s="1"/>
  <c r="AO412" i="49"/>
  <c r="W412" i="49"/>
  <c r="Z23" i="49"/>
  <c r="Z523" i="49"/>
  <c r="AW169" i="49"/>
  <c r="AX169" i="49" s="1"/>
  <c r="Z291" i="49"/>
  <c r="AW246" i="49"/>
  <c r="AX246" i="49" s="1"/>
  <c r="Z505" i="49"/>
  <c r="AP97" i="49"/>
  <c r="X81" i="49"/>
  <c r="J216" i="49"/>
  <c r="AP216" i="49" s="1"/>
  <c r="X216" i="49"/>
  <c r="J469" i="49"/>
  <c r="AO469" i="49" s="1"/>
  <c r="X469" i="49"/>
  <c r="J538" i="49"/>
  <c r="AP538" i="49" s="1"/>
  <c r="X538" i="49"/>
  <c r="J141" i="49"/>
  <c r="AO141" i="49" s="1"/>
  <c r="X141" i="49"/>
  <c r="X140" i="49"/>
  <c r="J98" i="49"/>
  <c r="AO98" i="49" s="1"/>
  <c r="X98" i="49"/>
  <c r="J244" i="49"/>
  <c r="AP244" i="49" s="1"/>
  <c r="X244" i="49"/>
  <c r="J259" i="49"/>
  <c r="AP259" i="49" s="1"/>
  <c r="X259" i="49"/>
  <c r="J53" i="49"/>
  <c r="AP53" i="49" s="1"/>
  <c r="X53" i="49"/>
  <c r="J49" i="49"/>
  <c r="AO49" i="49" s="1"/>
  <c r="X49" i="49"/>
  <c r="J314" i="49"/>
  <c r="AO314" i="49" s="1"/>
  <c r="X314" i="49"/>
  <c r="J536" i="49"/>
  <c r="AP536" i="49" s="1"/>
  <c r="X536" i="49"/>
  <c r="J123" i="49"/>
  <c r="AP123" i="49" s="1"/>
  <c r="X123" i="49"/>
  <c r="J474" i="49"/>
  <c r="AO474" i="49" s="1"/>
  <c r="X474" i="49"/>
  <c r="J437" i="49"/>
  <c r="AP437" i="49" s="1"/>
  <c r="X437" i="49"/>
  <c r="J428" i="49"/>
  <c r="AP428" i="49" s="1"/>
  <c r="X428" i="49"/>
  <c r="J95" i="49"/>
  <c r="AP95" i="49" s="1"/>
  <c r="X95" i="49"/>
  <c r="J170" i="49"/>
  <c r="AO170" i="49" s="1"/>
  <c r="X170" i="49"/>
  <c r="J71" i="49"/>
  <c r="AO71" i="49" s="1"/>
  <c r="X71" i="49"/>
  <c r="J461" i="49"/>
  <c r="AP461" i="49" s="1"/>
  <c r="X461" i="49"/>
  <c r="J479" i="49"/>
  <c r="AP479" i="49" s="1"/>
  <c r="X479" i="49"/>
  <c r="J148" i="49"/>
  <c r="AO148" i="49" s="1"/>
  <c r="X148" i="49"/>
  <c r="J302" i="49"/>
  <c r="AO302" i="49" s="1"/>
  <c r="X302" i="49"/>
  <c r="J417" i="49"/>
  <c r="AO417" i="49" s="1"/>
  <c r="X417" i="49"/>
  <c r="J440" i="49"/>
  <c r="AP440" i="49" s="1"/>
  <c r="X440" i="49"/>
  <c r="J155" i="49"/>
  <c r="AP155" i="49" s="1"/>
  <c r="X155" i="49"/>
  <c r="J262" i="49"/>
  <c r="AP262" i="49" s="1"/>
  <c r="X262" i="49"/>
  <c r="J392" i="49"/>
  <c r="AO392" i="49" s="1"/>
  <c r="X392" i="49"/>
  <c r="J337" i="49"/>
  <c r="AP337" i="49" s="1"/>
  <c r="X337" i="49"/>
  <c r="J295" i="49"/>
  <c r="AO295" i="49" s="1"/>
  <c r="X295" i="49"/>
  <c r="J254" i="49"/>
  <c r="AO254" i="49" s="1"/>
  <c r="X254" i="49"/>
  <c r="J78" i="49"/>
  <c r="AP78" i="49" s="1"/>
  <c r="X78" i="49"/>
  <c r="J364" i="49"/>
  <c r="AP364" i="49" s="1"/>
  <c r="X364" i="49"/>
  <c r="J142" i="49"/>
  <c r="AP142" i="49" s="1"/>
  <c r="X142" i="49"/>
  <c r="J276" i="49"/>
  <c r="AP276" i="49" s="1"/>
  <c r="X276" i="49"/>
  <c r="J492" i="49"/>
  <c r="AP492" i="49" s="1"/>
  <c r="X492" i="49"/>
  <c r="J114" i="49"/>
  <c r="AP114" i="49" s="1"/>
  <c r="X114" i="49"/>
  <c r="J453" i="49"/>
  <c r="AP453" i="49" s="1"/>
  <c r="X453" i="49"/>
  <c r="J384" i="49"/>
  <c r="AO384" i="49" s="1"/>
  <c r="X384" i="49"/>
  <c r="J213" i="49"/>
  <c r="AP213" i="49" s="1"/>
  <c r="X213" i="49"/>
  <c r="J506" i="49"/>
  <c r="AP506" i="49" s="1"/>
  <c r="X506" i="49"/>
  <c r="J188" i="49"/>
  <c r="AP188" i="49" s="1"/>
  <c r="X188" i="49"/>
  <c r="J300" i="49"/>
  <c r="AP300" i="49" s="1"/>
  <c r="X300" i="49"/>
  <c r="J277" i="49"/>
  <c r="AP277" i="49" s="1"/>
  <c r="X277" i="49"/>
  <c r="J519" i="49"/>
  <c r="AO519" i="49" s="1"/>
  <c r="X519" i="49"/>
  <c r="J252" i="49"/>
  <c r="AP252" i="49" s="1"/>
  <c r="X252" i="49"/>
  <c r="J37" i="49"/>
  <c r="AP37" i="49" s="1"/>
  <c r="X37" i="49"/>
  <c r="J288" i="49"/>
  <c r="AP288" i="49" s="1"/>
  <c r="X288" i="49"/>
  <c r="AO124" i="49"/>
  <c r="W124" i="49"/>
  <c r="W430" i="49"/>
  <c r="J196" i="49"/>
  <c r="AP196" i="49" s="1"/>
  <c r="AS196" i="49"/>
  <c r="AT196" i="49" s="1"/>
  <c r="AU196" i="49" s="1"/>
  <c r="AV196" i="49" s="1"/>
  <c r="AP105" i="49"/>
  <c r="AP442" i="49"/>
  <c r="AP14" i="49"/>
  <c r="AO215" i="49"/>
  <c r="AO415" i="49"/>
  <c r="AW415" i="49"/>
  <c r="AX415" i="49" s="1"/>
  <c r="AO234" i="49"/>
  <c r="AW234" i="49"/>
  <c r="AX234" i="49" s="1"/>
  <c r="AW389" i="49"/>
  <c r="AX389" i="49" s="1"/>
  <c r="AW103" i="49"/>
  <c r="AX103" i="49" s="1"/>
  <c r="AW10" i="49"/>
  <c r="AX10" i="49" s="1"/>
  <c r="AO296" i="49"/>
  <c r="AW296" i="49"/>
  <c r="AX296" i="49" s="1"/>
  <c r="AO532" i="49"/>
  <c r="AW532" i="49"/>
  <c r="AX532" i="49" s="1"/>
  <c r="AW279" i="49"/>
  <c r="AX279" i="49" s="1"/>
  <c r="AO484" i="49"/>
  <c r="AW484" i="49"/>
  <c r="AX484" i="49" s="1"/>
  <c r="AO501" i="49"/>
  <c r="AW501" i="49"/>
  <c r="AX501" i="49" s="1"/>
  <c r="AW162" i="49"/>
  <c r="AX162" i="49" s="1"/>
  <c r="AW292" i="49"/>
  <c r="AX292" i="49" s="1"/>
  <c r="AW315" i="49"/>
  <c r="AX315" i="49" s="1"/>
  <c r="AW457" i="49"/>
  <c r="AX457" i="49" s="1"/>
  <c r="AW297" i="49"/>
  <c r="AX297" i="49" s="1"/>
  <c r="AW224" i="49"/>
  <c r="AX224" i="49" s="1"/>
  <c r="AW356" i="49"/>
  <c r="AX356" i="49" s="1"/>
  <c r="AW414" i="49"/>
  <c r="AX414" i="49" s="1"/>
  <c r="AW118" i="49"/>
  <c r="AX118" i="49" s="1"/>
  <c r="AW255" i="49"/>
  <c r="AX255" i="49" s="1"/>
  <c r="AW470" i="49"/>
  <c r="AX470" i="49" s="1"/>
  <c r="AW514" i="49"/>
  <c r="AX514" i="49" s="1"/>
  <c r="AW29" i="49"/>
  <c r="AX29" i="49" s="1"/>
  <c r="AW443" i="49"/>
  <c r="AX443" i="49" s="1"/>
  <c r="AW256" i="49"/>
  <c r="AX256" i="49" s="1"/>
  <c r="AW237" i="49"/>
  <c r="AX237" i="49" s="1"/>
  <c r="AW273" i="49"/>
  <c r="AX273" i="49" s="1"/>
  <c r="AW511" i="49"/>
  <c r="AX511" i="49" s="1"/>
  <c r="AW396" i="49"/>
  <c r="AX396" i="49" s="1"/>
  <c r="AW378" i="49"/>
  <c r="AX378" i="49" s="1"/>
  <c r="AW57" i="49"/>
  <c r="AX57" i="49" s="1"/>
  <c r="AW145" i="49"/>
  <c r="AX145" i="49" s="1"/>
  <c r="AW508" i="49"/>
  <c r="AX508" i="49" s="1"/>
  <c r="AW128" i="49"/>
  <c r="AX128" i="49" s="1"/>
  <c r="AW336" i="49"/>
  <c r="AX336" i="49" s="1"/>
  <c r="AW327" i="49"/>
  <c r="AX327" i="49" s="1"/>
  <c r="AW152" i="49"/>
  <c r="AX152" i="49" s="1"/>
  <c r="AW39" i="49"/>
  <c r="AX39" i="49" s="1"/>
  <c r="AW22" i="49"/>
  <c r="AX22" i="49" s="1"/>
  <c r="AW346" i="49"/>
  <c r="AX346" i="49" s="1"/>
  <c r="AW34" i="49"/>
  <c r="AX34" i="49" s="1"/>
  <c r="AW310" i="49"/>
  <c r="AX310" i="49" s="1"/>
  <c r="AW539" i="49"/>
  <c r="AX539" i="49" s="1"/>
  <c r="AW328" i="49"/>
  <c r="AX328" i="49" s="1"/>
  <c r="AW48" i="49"/>
  <c r="AX48" i="49" s="1"/>
  <c r="AW149" i="49"/>
  <c r="AX149" i="49" s="1"/>
  <c r="AW304" i="49"/>
  <c r="AX304" i="49" s="1"/>
  <c r="AS112" i="49"/>
  <c r="AT112" i="49" s="1"/>
  <c r="AU112" i="49" s="1"/>
  <c r="AV112" i="49" s="1"/>
  <c r="AS165" i="49"/>
  <c r="AT165" i="49" s="1"/>
  <c r="AU165" i="49" s="1"/>
  <c r="AV165" i="49" s="1"/>
  <c r="AW225" i="49"/>
  <c r="AX225" i="49" s="1"/>
  <c r="W196" i="49"/>
  <c r="AP23" i="49"/>
  <c r="X23" i="49"/>
  <c r="AO23" i="49"/>
  <c r="W23" i="49"/>
  <c r="AP523" i="49"/>
  <c r="X523" i="49"/>
  <c r="AO523" i="49"/>
  <c r="W523" i="49"/>
  <c r="AP291" i="49"/>
  <c r="X291" i="49"/>
  <c r="AO291" i="49"/>
  <c r="W291" i="49"/>
  <c r="AP505" i="49"/>
  <c r="X505" i="49"/>
  <c r="AO505" i="49"/>
  <c r="W505" i="49"/>
  <c r="AP529" i="49"/>
  <c r="X514" i="49"/>
  <c r="X443" i="49"/>
  <c r="X508" i="49"/>
  <c r="X128" i="49"/>
  <c r="X336" i="49"/>
  <c r="X327" i="49"/>
  <c r="X152" i="49"/>
  <c r="X39" i="49"/>
  <c r="X22" i="49"/>
  <c r="X346" i="49"/>
  <c r="X34" i="49"/>
  <c r="X310" i="49"/>
  <c r="X539" i="49"/>
  <c r="X328" i="49"/>
  <c r="X48" i="49"/>
  <c r="X149" i="49"/>
  <c r="X304" i="49"/>
  <c r="AO112" i="49"/>
  <c r="W112" i="49"/>
  <c r="X124" i="49"/>
  <c r="AO165" i="49"/>
  <c r="W165" i="49"/>
  <c r="X430" i="49"/>
  <c r="AS412" i="49"/>
  <c r="AT412" i="49" s="1"/>
  <c r="AU412" i="49" s="1"/>
  <c r="AV412" i="49" s="1"/>
  <c r="AS23" i="49"/>
  <c r="AT23" i="49" s="1"/>
  <c r="AU23" i="49" s="1"/>
  <c r="AV23" i="49" s="1"/>
  <c r="AP381" i="49"/>
  <c r="AO105" i="49"/>
  <c r="AO14" i="49"/>
  <c r="AS523" i="49"/>
  <c r="AT523" i="49" s="1"/>
  <c r="AU523" i="49" s="1"/>
  <c r="AV523" i="49" s="1"/>
  <c r="AS291" i="49"/>
  <c r="AT291" i="49" s="1"/>
  <c r="AU291" i="49" s="1"/>
  <c r="AV291" i="49" s="1"/>
  <c r="AS505" i="49"/>
  <c r="AT505" i="49" s="1"/>
  <c r="AU505" i="49" s="1"/>
  <c r="AV505" i="49" s="1"/>
  <c r="W460" i="49"/>
  <c r="AS460" i="49"/>
  <c r="AT460" i="49" s="1"/>
  <c r="AU460" i="49" s="1"/>
  <c r="AV460" i="49" s="1"/>
  <c r="W459" i="49"/>
  <c r="AS459" i="49"/>
  <c r="AT459" i="49" s="1"/>
  <c r="AU459" i="49" s="1"/>
  <c r="AV459" i="49" s="1"/>
  <c r="W197" i="49"/>
  <c r="AS197" i="49"/>
  <c r="AT197" i="49" s="1"/>
  <c r="AU197" i="49" s="1"/>
  <c r="AV197" i="49" s="1"/>
  <c r="W106" i="49"/>
  <c r="AS106" i="49"/>
  <c r="AT106" i="49" s="1"/>
  <c r="AU106" i="49" s="1"/>
  <c r="AV106" i="49" s="1"/>
  <c r="W371" i="49"/>
  <c r="AS371" i="49"/>
  <c r="AT371" i="49" s="1"/>
  <c r="AU371" i="49" s="1"/>
  <c r="AV371" i="49" s="1"/>
  <c r="W33" i="49"/>
  <c r="AS33" i="49"/>
  <c r="AT33" i="49" s="1"/>
  <c r="AU33" i="49" s="1"/>
  <c r="AV33" i="49" s="1"/>
  <c r="W424" i="49"/>
  <c r="AS424" i="49"/>
  <c r="AT424" i="49" s="1"/>
  <c r="AU424" i="49" s="1"/>
  <c r="AV424" i="49" s="1"/>
  <c r="W117" i="49"/>
  <c r="AS117" i="49"/>
  <c r="AT117" i="49" s="1"/>
  <c r="AU117" i="49" s="1"/>
  <c r="AV117" i="49" s="1"/>
  <c r="W379" i="49"/>
  <c r="AS379" i="49"/>
  <c r="AT379" i="49" s="1"/>
  <c r="AU379" i="49" s="1"/>
  <c r="AV379" i="49" s="1"/>
  <c r="W226" i="49"/>
  <c r="AS226" i="49"/>
  <c r="AT226" i="49" s="1"/>
  <c r="AU226" i="49" s="1"/>
  <c r="AV226" i="49" s="1"/>
  <c r="W373" i="49"/>
  <c r="AS373" i="49"/>
  <c r="AT373" i="49" s="1"/>
  <c r="AU373" i="49" s="1"/>
  <c r="AV373" i="49" s="1"/>
  <c r="W329" i="49"/>
  <c r="AS329" i="49"/>
  <c r="AT329" i="49" s="1"/>
  <c r="AU329" i="49" s="1"/>
  <c r="AV329" i="49" s="1"/>
  <c r="W529" i="49"/>
  <c r="AO529" i="49"/>
  <c r="AS529" i="49"/>
  <c r="AT529" i="49" s="1"/>
  <c r="AU529" i="49" s="1"/>
  <c r="AV529" i="49" s="1"/>
  <c r="W55" i="49"/>
  <c r="AS55" i="49"/>
  <c r="AT55" i="49" s="1"/>
  <c r="AU55" i="49" s="1"/>
  <c r="AV55" i="49" s="1"/>
  <c r="W147" i="49"/>
  <c r="AS147" i="49"/>
  <c r="AT147" i="49" s="1"/>
  <c r="AU147" i="49" s="1"/>
  <c r="AV147" i="49" s="1"/>
  <c r="W290" i="49"/>
  <c r="AS290" i="49"/>
  <c r="AT290" i="49" s="1"/>
  <c r="AU290" i="49" s="1"/>
  <c r="AV290" i="49" s="1"/>
  <c r="W20" i="49"/>
  <c r="AS20" i="49"/>
  <c r="AT20" i="49" s="1"/>
  <c r="AU20" i="49" s="1"/>
  <c r="AV20" i="49" s="1"/>
  <c r="W58" i="49"/>
  <c r="AS58" i="49"/>
  <c r="AT58" i="49" s="1"/>
  <c r="AU58" i="49" s="1"/>
  <c r="AV58" i="49" s="1"/>
  <c r="W390" i="49"/>
  <c r="AS390" i="49"/>
  <c r="AT390" i="49" s="1"/>
  <c r="AU390" i="49" s="1"/>
  <c r="AV390" i="49" s="1"/>
  <c r="W63" i="49"/>
  <c r="AS63" i="49"/>
  <c r="AT63" i="49" s="1"/>
  <c r="AU63" i="49" s="1"/>
  <c r="AV63" i="49" s="1"/>
  <c r="W494" i="49"/>
  <c r="AS494" i="49"/>
  <c r="AT494" i="49" s="1"/>
  <c r="AU494" i="49" s="1"/>
  <c r="AV494" i="49" s="1"/>
  <c r="W512" i="49"/>
  <c r="AS512" i="49"/>
  <c r="AT512" i="49" s="1"/>
  <c r="AU512" i="49" s="1"/>
  <c r="AV512" i="49" s="1"/>
  <c r="W402" i="49"/>
  <c r="AS402" i="49"/>
  <c r="AT402" i="49" s="1"/>
  <c r="AU402" i="49" s="1"/>
  <c r="AV402" i="49" s="1"/>
  <c r="W521" i="49"/>
  <c r="AS521" i="49"/>
  <c r="AT521" i="49" s="1"/>
  <c r="AU521" i="49" s="1"/>
  <c r="AV521" i="49" s="1"/>
  <c r="W229" i="49"/>
  <c r="AS229" i="49"/>
  <c r="AT229" i="49" s="1"/>
  <c r="AU229" i="49" s="1"/>
  <c r="AV229" i="49" s="1"/>
  <c r="W84" i="49"/>
  <c r="AS84" i="49"/>
  <c r="AT84" i="49" s="1"/>
  <c r="AU84" i="49" s="1"/>
  <c r="AV84" i="49" s="1"/>
  <c r="W465" i="49"/>
  <c r="AS465" i="49"/>
  <c r="AT465" i="49" s="1"/>
  <c r="AU465" i="49" s="1"/>
  <c r="AV465" i="49" s="1"/>
  <c r="W528" i="49"/>
  <c r="AS528" i="49"/>
  <c r="AT528" i="49" s="1"/>
  <c r="AU528" i="49" s="1"/>
  <c r="AV528" i="49" s="1"/>
  <c r="W214" i="49"/>
  <c r="AS214" i="49"/>
  <c r="AT214" i="49" s="1"/>
  <c r="AU214" i="49" s="1"/>
  <c r="AV214" i="49" s="1"/>
  <c r="W444" i="49"/>
  <c r="AS444" i="49"/>
  <c r="AT444" i="49" s="1"/>
  <c r="AU444" i="49" s="1"/>
  <c r="AV444" i="49" s="1"/>
  <c r="W305" i="49"/>
  <c r="AS305" i="49"/>
  <c r="AT305" i="49" s="1"/>
  <c r="AU305" i="49" s="1"/>
  <c r="AV305" i="49" s="1"/>
  <c r="W493" i="49"/>
  <c r="AS493" i="49"/>
  <c r="AT493" i="49" s="1"/>
  <c r="AU493" i="49" s="1"/>
  <c r="AV493" i="49" s="1"/>
  <c r="W31" i="49"/>
  <c r="AS31" i="49"/>
  <c r="AT31" i="49" s="1"/>
  <c r="AU31" i="49" s="1"/>
  <c r="AV31" i="49" s="1"/>
  <c r="W473" i="49"/>
  <c r="AS473" i="49"/>
  <c r="AT473" i="49" s="1"/>
  <c r="AU473" i="49" s="1"/>
  <c r="AV473" i="49" s="1"/>
  <c r="W268" i="49"/>
  <c r="AS268" i="49"/>
  <c r="AT268" i="49" s="1"/>
  <c r="AU268" i="49" s="1"/>
  <c r="AV268" i="49" s="1"/>
  <c r="W182" i="49"/>
  <c r="AS182" i="49"/>
  <c r="AT182" i="49" s="1"/>
  <c r="AU182" i="49" s="1"/>
  <c r="AV182" i="49" s="1"/>
  <c r="W455" i="49"/>
  <c r="AS455" i="49"/>
  <c r="AT455" i="49" s="1"/>
  <c r="AU455" i="49" s="1"/>
  <c r="AV455" i="49" s="1"/>
  <c r="Z381" i="49"/>
  <c r="W264" i="49"/>
  <c r="AS264" i="49"/>
  <c r="AT264" i="49" s="1"/>
  <c r="AU264" i="49" s="1"/>
  <c r="AV264" i="49" s="1"/>
  <c r="W122" i="49"/>
  <c r="AS122" i="49"/>
  <c r="AT122" i="49" s="1"/>
  <c r="AU122" i="49" s="1"/>
  <c r="AV122" i="49" s="1"/>
  <c r="W439" i="49"/>
  <c r="AS439" i="49"/>
  <c r="AT439" i="49" s="1"/>
  <c r="AU439" i="49" s="1"/>
  <c r="AV439" i="49" s="1"/>
  <c r="Z97" i="49"/>
  <c r="W208" i="49"/>
  <c r="AS208" i="49"/>
  <c r="AT208" i="49" s="1"/>
  <c r="AU208" i="49" s="1"/>
  <c r="AV208" i="49" s="1"/>
  <c r="W85" i="49"/>
  <c r="AS85" i="49"/>
  <c r="AT85" i="49" s="1"/>
  <c r="AU85" i="49" s="1"/>
  <c r="AV85" i="49" s="1"/>
  <c r="Z105" i="49"/>
  <c r="W323" i="49"/>
  <c r="Z442" i="49"/>
  <c r="W129" i="49"/>
  <c r="Z14" i="49"/>
  <c r="W407" i="49"/>
  <c r="AP462" i="49"/>
  <c r="X462" i="49"/>
  <c r="AO462" i="49"/>
  <c r="W462" i="49"/>
  <c r="AW40" i="49"/>
  <c r="AX40" i="49" s="1"/>
  <c r="AP353" i="49"/>
  <c r="AW320" i="49"/>
  <c r="AX320" i="49" s="1"/>
  <c r="AW166" i="49"/>
  <c r="AX166" i="49" s="1"/>
  <c r="AW178" i="49"/>
  <c r="AX178" i="49" s="1"/>
  <c r="AW113" i="49"/>
  <c r="AX113" i="49" s="1"/>
  <c r="AT233" i="49"/>
  <c r="AU233" i="49" s="1"/>
  <c r="AV233" i="49" s="1"/>
  <c r="J460" i="49"/>
  <c r="AP460" i="49" s="1"/>
  <c r="X460" i="49"/>
  <c r="J459" i="49"/>
  <c r="AO459" i="49" s="1"/>
  <c r="X459" i="49"/>
  <c r="J197" i="49"/>
  <c r="AP197" i="49" s="1"/>
  <c r="X197" i="49"/>
  <c r="J106" i="49"/>
  <c r="AP106" i="49" s="1"/>
  <c r="X106" i="49"/>
  <c r="J371" i="49"/>
  <c r="AP371" i="49" s="1"/>
  <c r="X371" i="49"/>
  <c r="J33" i="49"/>
  <c r="AO33" i="49" s="1"/>
  <c r="X33" i="49"/>
  <c r="J424" i="49"/>
  <c r="AP424" i="49" s="1"/>
  <c r="X424" i="49"/>
  <c r="J117" i="49"/>
  <c r="AP117" i="49" s="1"/>
  <c r="X117" i="49"/>
  <c r="J379" i="49"/>
  <c r="AP379" i="49" s="1"/>
  <c r="X379" i="49"/>
  <c r="J226" i="49"/>
  <c r="AP226" i="49" s="1"/>
  <c r="X226" i="49"/>
  <c r="J373" i="49"/>
  <c r="AP373" i="49" s="1"/>
  <c r="X373" i="49"/>
  <c r="J329" i="49"/>
  <c r="AP329" i="49" s="1"/>
  <c r="X329" i="49"/>
  <c r="X529" i="49"/>
  <c r="J55" i="49"/>
  <c r="AO55" i="49" s="1"/>
  <c r="X55" i="49"/>
  <c r="J147" i="49"/>
  <c r="AP147" i="49" s="1"/>
  <c r="X147" i="49"/>
  <c r="J290" i="49"/>
  <c r="AP290" i="49" s="1"/>
  <c r="X290" i="49"/>
  <c r="J20" i="49"/>
  <c r="AO20" i="49" s="1"/>
  <c r="X20" i="49"/>
  <c r="J58" i="49"/>
  <c r="AP58" i="49" s="1"/>
  <c r="X58" i="49"/>
  <c r="J390" i="49"/>
  <c r="AP390" i="49" s="1"/>
  <c r="X390" i="49"/>
  <c r="J63" i="49"/>
  <c r="AO63" i="49" s="1"/>
  <c r="X63" i="49"/>
  <c r="J494" i="49"/>
  <c r="AO494" i="49" s="1"/>
  <c r="X494" i="49"/>
  <c r="J512" i="49"/>
  <c r="AO512" i="49" s="1"/>
  <c r="X512" i="49"/>
  <c r="J402" i="49"/>
  <c r="AP402" i="49" s="1"/>
  <c r="X402" i="49"/>
  <c r="J521" i="49"/>
  <c r="AO521" i="49" s="1"/>
  <c r="X521" i="49"/>
  <c r="J229" i="49"/>
  <c r="AP229" i="49" s="1"/>
  <c r="X229" i="49"/>
  <c r="J84" i="49"/>
  <c r="AP84" i="49" s="1"/>
  <c r="X84" i="49"/>
  <c r="J465" i="49"/>
  <c r="AP465" i="49" s="1"/>
  <c r="X465" i="49"/>
  <c r="AS462" i="49"/>
  <c r="AT462" i="49" s="1"/>
  <c r="AU462" i="49" s="1"/>
  <c r="AV462" i="49" s="1"/>
  <c r="AP41" i="49"/>
  <c r="AW504" i="49"/>
  <c r="AX504" i="49" s="1"/>
  <c r="AW513" i="49"/>
  <c r="AX513" i="49" s="1"/>
  <c r="AW88" i="49"/>
  <c r="AX88" i="49" s="1"/>
  <c r="AW235" i="49"/>
  <c r="AX235" i="49" s="1"/>
  <c r="AW238" i="49"/>
  <c r="AX238" i="49" s="1"/>
  <c r="AW190" i="49"/>
  <c r="AX190" i="49" s="1"/>
  <c r="AW282" i="49"/>
  <c r="AX282" i="49" s="1"/>
  <c r="AW518" i="49"/>
  <c r="AX518" i="49" s="1"/>
  <c r="AW524" i="49"/>
  <c r="AX524" i="49" s="1"/>
  <c r="AW435" i="49"/>
  <c r="AX435" i="49" s="1"/>
  <c r="AW393" i="49"/>
  <c r="AX393" i="49" s="1"/>
  <c r="AW67" i="49"/>
  <c r="AX67" i="49" s="1"/>
  <c r="AW267" i="49"/>
  <c r="AX267" i="49" s="1"/>
  <c r="AW308" i="49"/>
  <c r="AX308" i="49" s="1"/>
  <c r="AW204" i="49"/>
  <c r="AX204" i="49" s="1"/>
  <c r="AW177" i="49"/>
  <c r="AX177" i="49" s="1"/>
  <c r="AW374" i="49"/>
  <c r="AX374" i="49" s="1"/>
  <c r="AW168" i="49"/>
  <c r="AX168" i="49" s="1"/>
  <c r="AW110" i="49"/>
  <c r="AX110" i="49" s="1"/>
  <c r="AW530" i="49"/>
  <c r="AX530" i="49" s="1"/>
  <c r="AW36" i="49"/>
  <c r="AX36" i="49" s="1"/>
  <c r="AW68" i="49"/>
  <c r="AX68" i="49" s="1"/>
  <c r="AW176" i="49"/>
  <c r="AX176" i="49" s="1"/>
  <c r="AW83" i="49"/>
  <c r="AX83" i="49" s="1"/>
  <c r="AW69" i="49"/>
  <c r="AX69" i="49" s="1"/>
  <c r="AW137" i="49"/>
  <c r="AX137" i="49" s="1"/>
  <c r="AW275" i="49"/>
  <c r="AX275" i="49" s="1"/>
  <c r="W249" i="49"/>
  <c r="AS249" i="49"/>
  <c r="AT249" i="49" s="1"/>
  <c r="AU249" i="49" s="1"/>
  <c r="AV249" i="49" s="1"/>
  <c r="W535" i="49"/>
  <c r="AS535" i="49"/>
  <c r="AT535" i="49" s="1"/>
  <c r="AU535" i="49" s="1"/>
  <c r="AV535" i="49" s="1"/>
  <c r="W239" i="49"/>
  <c r="AS239" i="49"/>
  <c r="AT239" i="49" s="1"/>
  <c r="AU239" i="49" s="1"/>
  <c r="AV239" i="49" s="1"/>
  <c r="W418" i="49"/>
  <c r="AO418" i="49"/>
  <c r="AS418" i="49"/>
  <c r="AT418" i="49" s="1"/>
  <c r="AU418" i="49" s="1"/>
  <c r="AV418" i="49" s="1"/>
  <c r="W491" i="49"/>
  <c r="AO491" i="49"/>
  <c r="AS491" i="49"/>
  <c r="AT491" i="49" s="1"/>
  <c r="AU491" i="49" s="1"/>
  <c r="AV491" i="49" s="1"/>
  <c r="W458" i="49"/>
  <c r="AO458" i="49"/>
  <c r="AS458" i="49"/>
  <c r="AT458" i="49" s="1"/>
  <c r="AU458" i="49" s="1"/>
  <c r="AV458" i="49" s="1"/>
  <c r="W258" i="49"/>
  <c r="AO258" i="49"/>
  <c r="AS258" i="49"/>
  <c r="AT258" i="49" s="1"/>
  <c r="AU258" i="49" s="1"/>
  <c r="AV258" i="49" s="1"/>
  <c r="W250" i="49"/>
  <c r="AS250" i="49"/>
  <c r="AT250" i="49" s="1"/>
  <c r="AU250" i="49" s="1"/>
  <c r="AV250" i="49" s="1"/>
  <c r="W289" i="49"/>
  <c r="AO289" i="49"/>
  <c r="AS289" i="49"/>
  <c r="AT289" i="49" s="1"/>
  <c r="AU289" i="49" s="1"/>
  <c r="AV289" i="49" s="1"/>
  <c r="W222" i="49"/>
  <c r="AO222" i="49"/>
  <c r="AS222" i="49"/>
  <c r="AT222" i="49" s="1"/>
  <c r="AU222" i="49" s="1"/>
  <c r="AV222" i="49" s="1"/>
  <c r="W381" i="49"/>
  <c r="AO381" i="49"/>
  <c r="AS381" i="49"/>
  <c r="AT381" i="49" s="1"/>
  <c r="AU381" i="49" s="1"/>
  <c r="AV381" i="49" s="1"/>
  <c r="W232" i="49"/>
  <c r="AO232" i="49"/>
  <c r="AS232" i="49"/>
  <c r="AT232" i="49" s="1"/>
  <c r="AU232" i="49" s="1"/>
  <c r="AV232" i="49" s="1"/>
  <c r="AS17" i="49"/>
  <c r="AT17" i="49" s="1"/>
  <c r="AU17" i="49" s="1"/>
  <c r="AV17" i="49" s="1"/>
  <c r="AS97" i="49"/>
  <c r="AT97" i="49" s="1"/>
  <c r="AU97" i="49" s="1"/>
  <c r="AV97" i="49" s="1"/>
  <c r="AS27" i="49"/>
  <c r="AT27" i="49" s="1"/>
  <c r="AU27" i="49" s="1"/>
  <c r="AV27" i="49" s="1"/>
  <c r="AS105" i="49"/>
  <c r="AT105" i="49" s="1"/>
  <c r="AU105" i="49" s="1"/>
  <c r="AV105" i="49" s="1"/>
  <c r="W442" i="49"/>
  <c r="AO442" i="49"/>
  <c r="AS442" i="49"/>
  <c r="AT442" i="49" s="1"/>
  <c r="AU442" i="49" s="1"/>
  <c r="AV442" i="49" s="1"/>
  <c r="AS14" i="49"/>
  <c r="AT14" i="49" s="1"/>
  <c r="AU14" i="49" s="1"/>
  <c r="AV14" i="49" s="1"/>
  <c r="Z462" i="49"/>
  <c r="AO487" i="49"/>
  <c r="AP125" i="49"/>
  <c r="AW531" i="49"/>
  <c r="AX531" i="49" s="1"/>
  <c r="AU433" i="49"/>
  <c r="AV433" i="49" s="1"/>
  <c r="X418" i="49"/>
  <c r="X491" i="49"/>
  <c r="X458" i="49"/>
  <c r="X258" i="49"/>
  <c r="X289" i="49"/>
  <c r="X222" i="49"/>
  <c r="X381" i="49"/>
  <c r="X232" i="49"/>
  <c r="X97" i="49"/>
  <c r="X27" i="49"/>
  <c r="X105" i="49"/>
  <c r="X442" i="49"/>
  <c r="X14" i="49"/>
  <c r="AP40" i="49"/>
  <c r="AP12" i="49"/>
  <c r="AP73" i="49"/>
  <c r="AP72" i="49"/>
  <c r="X320" i="49"/>
  <c r="AP320" i="49"/>
  <c r="X436" i="49"/>
  <c r="AP436" i="49"/>
  <c r="X531" i="49"/>
  <c r="AP531" i="49"/>
  <c r="X333" i="49"/>
  <c r="AP333" i="49"/>
  <c r="X185" i="49"/>
  <c r="AP185" i="49"/>
  <c r="AP42" i="49"/>
  <c r="AT42" i="49"/>
  <c r="AU42" i="49" s="1"/>
  <c r="AV42" i="49" s="1"/>
  <c r="X242" i="49"/>
  <c r="AP242" i="49"/>
  <c r="X113" i="49"/>
  <c r="AP113" i="49"/>
  <c r="J342" i="49"/>
  <c r="AO342" i="49" s="1"/>
  <c r="X342" i="49"/>
  <c r="AT342" i="49"/>
  <c r="AU342" i="49" s="1"/>
  <c r="AV342" i="49" s="1"/>
  <c r="J35" i="49"/>
  <c r="AO35" i="49" s="1"/>
  <c r="X35" i="49"/>
  <c r="AT35" i="49"/>
  <c r="AU35" i="49" s="1"/>
  <c r="AV35" i="49" s="1"/>
  <c r="J202" i="49"/>
  <c r="AO202" i="49" s="1"/>
  <c r="X202" i="49"/>
  <c r="AT202" i="49"/>
  <c r="AU202" i="49" s="1"/>
  <c r="AV202" i="49" s="1"/>
  <c r="AO447" i="49"/>
  <c r="J433" i="49"/>
  <c r="AO433" i="49" s="1"/>
  <c r="X433" i="49"/>
  <c r="J174" i="49"/>
  <c r="AO174" i="49" s="1"/>
  <c r="AO319" i="49"/>
  <c r="AO354" i="49"/>
  <c r="AO332" i="49"/>
  <c r="AO144" i="49"/>
  <c r="AW164" i="49"/>
  <c r="AX164" i="49" s="1"/>
  <c r="AP203" i="49"/>
  <c r="AP153" i="49"/>
  <c r="AP261" i="49"/>
  <c r="AP45" i="49"/>
  <c r="AP388" i="49"/>
  <c r="AP387" i="49"/>
  <c r="AP51" i="49"/>
  <c r="AP287" i="49"/>
  <c r="AW358" i="49"/>
  <c r="AX358" i="49" s="1"/>
  <c r="AO183" i="49"/>
  <c r="AW16" i="49"/>
  <c r="AX16" i="49" s="1"/>
  <c r="AP198" i="49"/>
  <c r="AP100" i="49"/>
  <c r="AW272" i="49"/>
  <c r="AX272" i="49" s="1"/>
  <c r="AP495" i="49"/>
  <c r="AW175" i="49"/>
  <c r="AX175" i="49" s="1"/>
  <c r="AP434" i="49"/>
  <c r="AW173" i="49"/>
  <c r="AX173" i="49" s="1"/>
  <c r="AP75" i="49"/>
  <c r="W526" i="49"/>
  <c r="AS526" i="49"/>
  <c r="AT526" i="49" s="1"/>
  <c r="AU526" i="49" s="1"/>
  <c r="AV526" i="49" s="1"/>
  <c r="W187" i="49"/>
  <c r="AS187" i="49"/>
  <c r="AT187" i="49" s="1"/>
  <c r="AU187" i="49" s="1"/>
  <c r="AV187" i="49" s="1"/>
  <c r="W64" i="49"/>
  <c r="AS64" i="49"/>
  <c r="AT64" i="49" s="1"/>
  <c r="AU64" i="49" s="1"/>
  <c r="AV64" i="49" s="1"/>
  <c r="W41" i="49"/>
  <c r="AO41" i="49"/>
  <c r="AS41" i="49"/>
  <c r="AT41" i="49" s="1"/>
  <c r="AU41" i="49" s="1"/>
  <c r="AV41" i="49" s="1"/>
  <c r="W399" i="49"/>
  <c r="AS399" i="49"/>
  <c r="AT399" i="49" s="1"/>
  <c r="AU399" i="49" s="1"/>
  <c r="AV399" i="49" s="1"/>
  <c r="W317" i="49"/>
  <c r="AS317" i="49"/>
  <c r="AT317" i="49" s="1"/>
  <c r="AU317" i="49" s="1"/>
  <c r="AV317" i="49" s="1"/>
  <c r="W270" i="49"/>
  <c r="AS270" i="49"/>
  <c r="AT270" i="49" s="1"/>
  <c r="AU270" i="49" s="1"/>
  <c r="AV270" i="49" s="1"/>
  <c r="W353" i="49"/>
  <c r="AO353" i="49"/>
  <c r="AS353" i="49"/>
  <c r="AT353" i="49" s="1"/>
  <c r="AU353" i="49" s="1"/>
  <c r="AV353" i="49" s="1"/>
  <c r="W125" i="49"/>
  <c r="AO125" i="49"/>
  <c r="AS125" i="49"/>
  <c r="AT125" i="49" s="1"/>
  <c r="AU125" i="49" s="1"/>
  <c r="AV125" i="49" s="1"/>
  <c r="W52" i="49"/>
  <c r="AS52" i="49"/>
  <c r="AT52" i="49" s="1"/>
  <c r="AU52" i="49" s="1"/>
  <c r="AV52" i="49" s="1"/>
  <c r="W143" i="49"/>
  <c r="AS143" i="49"/>
  <c r="AT143" i="49" s="1"/>
  <c r="AU143" i="49" s="1"/>
  <c r="AV143" i="49" s="1"/>
  <c r="W404" i="49"/>
  <c r="AS404" i="49"/>
  <c r="AT404" i="49" s="1"/>
  <c r="AU404" i="49" s="1"/>
  <c r="AV404" i="49" s="1"/>
  <c r="W167" i="49"/>
  <c r="AS167" i="49"/>
  <c r="AT167" i="49" s="1"/>
  <c r="AU167" i="49" s="1"/>
  <c r="AV167" i="49" s="1"/>
  <c r="W286" i="49"/>
  <c r="AS286" i="49"/>
  <c r="AT286" i="49" s="1"/>
  <c r="AU286" i="49" s="1"/>
  <c r="AV286" i="49" s="1"/>
  <c r="W156" i="49"/>
  <c r="AS156" i="49"/>
  <c r="AT156" i="49" s="1"/>
  <c r="AU156" i="49" s="1"/>
  <c r="AV156" i="49" s="1"/>
  <c r="W54" i="49"/>
  <c r="AS54" i="49"/>
  <c r="AT54" i="49" s="1"/>
  <c r="AU54" i="49" s="1"/>
  <c r="AV54" i="49" s="1"/>
  <c r="W25" i="49"/>
  <c r="AS25" i="49"/>
  <c r="AT25" i="49" s="1"/>
  <c r="AU25" i="49" s="1"/>
  <c r="AV25" i="49" s="1"/>
  <c r="W283" i="49"/>
  <c r="AS283" i="49"/>
  <c r="AT283" i="49" s="1"/>
  <c r="AU283" i="49" s="1"/>
  <c r="AV283" i="49" s="1"/>
  <c r="W38" i="49"/>
  <c r="AS38" i="49"/>
  <c r="AT38" i="49" s="1"/>
  <c r="AU38" i="49" s="1"/>
  <c r="AV38" i="49" s="1"/>
  <c r="W236" i="49"/>
  <c r="AS236" i="49"/>
  <c r="AT236" i="49" s="1"/>
  <c r="AU236" i="49" s="1"/>
  <c r="AV236" i="49" s="1"/>
  <c r="W385" i="49"/>
  <c r="AS385" i="49"/>
  <c r="AT385" i="49" s="1"/>
  <c r="AU385" i="49" s="1"/>
  <c r="AV385" i="49" s="1"/>
  <c r="W181" i="49"/>
  <c r="AS181" i="49"/>
  <c r="AT181" i="49" s="1"/>
  <c r="AU181" i="49" s="1"/>
  <c r="AV181" i="49" s="1"/>
  <c r="W450" i="49"/>
  <c r="AS450" i="49"/>
  <c r="AT450" i="49" s="1"/>
  <c r="AU450" i="49" s="1"/>
  <c r="AV450" i="49" s="1"/>
  <c r="W449" i="49"/>
  <c r="W217" i="49"/>
  <c r="AW217" i="49"/>
  <c r="AX217" i="49" s="1"/>
  <c r="W483" i="49"/>
  <c r="AW483" i="49"/>
  <c r="AX483" i="49" s="1"/>
  <c r="J233" i="49"/>
  <c r="AO233" i="49" s="1"/>
  <c r="Z233" i="49"/>
  <c r="W174" i="49"/>
  <c r="AP101" i="49"/>
  <c r="AS101" i="49"/>
  <c r="AT101" i="49" s="1"/>
  <c r="AU101" i="49" s="1"/>
  <c r="AV101" i="49" s="1"/>
  <c r="AP240" i="49"/>
  <c r="AP24" i="49"/>
  <c r="J526" i="49"/>
  <c r="AP526" i="49" s="1"/>
  <c r="X526" i="49"/>
  <c r="J187" i="49"/>
  <c r="AO187" i="49" s="1"/>
  <c r="X187" i="49"/>
  <c r="J64" i="49"/>
  <c r="AP64" i="49" s="1"/>
  <c r="X64" i="49"/>
  <c r="X41" i="49"/>
  <c r="J399" i="49"/>
  <c r="AP399" i="49" s="1"/>
  <c r="X399" i="49"/>
  <c r="J317" i="49"/>
  <c r="AP317" i="49" s="1"/>
  <c r="X317" i="49"/>
  <c r="J270" i="49"/>
  <c r="AP270" i="49" s="1"/>
  <c r="X270" i="49"/>
  <c r="X353" i="49"/>
  <c r="X125" i="49"/>
  <c r="J52" i="49"/>
  <c r="AO52" i="49" s="1"/>
  <c r="X52" i="49"/>
  <c r="J143" i="49"/>
  <c r="AO143" i="49" s="1"/>
  <c r="X143" i="49"/>
  <c r="J404" i="49"/>
  <c r="AO404" i="49" s="1"/>
  <c r="X404" i="49"/>
  <c r="J167" i="49"/>
  <c r="AP167" i="49" s="1"/>
  <c r="X167" i="49"/>
  <c r="J286" i="49"/>
  <c r="AP286" i="49" s="1"/>
  <c r="X286" i="49"/>
  <c r="J156" i="49"/>
  <c r="AP156" i="49" s="1"/>
  <c r="X156" i="49"/>
  <c r="J54" i="49"/>
  <c r="AO54" i="49" s="1"/>
  <c r="X54" i="49"/>
  <c r="J25" i="49"/>
  <c r="AP25" i="49" s="1"/>
  <c r="X25" i="49"/>
  <c r="J283" i="49"/>
  <c r="AO283" i="49" s="1"/>
  <c r="X283" i="49"/>
  <c r="J38" i="49"/>
  <c r="AO38" i="49" s="1"/>
  <c r="X38" i="49"/>
  <c r="J236" i="49"/>
  <c r="AO236" i="49" s="1"/>
  <c r="X236" i="49"/>
  <c r="J385" i="49"/>
  <c r="AP385" i="49" s="1"/>
  <c r="X385" i="49"/>
  <c r="J181" i="49"/>
  <c r="AO181" i="49" s="1"/>
  <c r="X181" i="49"/>
  <c r="J450" i="49"/>
  <c r="AP450" i="49" s="1"/>
  <c r="X450" i="49"/>
  <c r="J449" i="49"/>
  <c r="AO449" i="49" s="1"/>
  <c r="X449" i="49"/>
  <c r="J217" i="49"/>
  <c r="AO217" i="49" s="1"/>
  <c r="X217" i="49"/>
  <c r="J483" i="49"/>
  <c r="AP483" i="49" s="1"/>
  <c r="X483" i="49"/>
  <c r="AP319" i="49"/>
  <c r="AP413" i="49"/>
  <c r="AP354" i="49"/>
  <c r="AP332" i="49"/>
  <c r="AP144" i="49"/>
  <c r="AP183" i="49"/>
  <c r="AP199" i="49"/>
  <c r="AW221" i="49"/>
  <c r="AX221" i="49" s="1"/>
  <c r="W487" i="49"/>
  <c r="W401" i="49"/>
  <c r="W136" i="49"/>
  <c r="W422" i="49"/>
  <c r="W265" i="49"/>
  <c r="W391" i="49"/>
  <c r="W191" i="49"/>
  <c r="W79" i="49"/>
  <c r="W320" i="49"/>
  <c r="W166" i="49"/>
  <c r="W178" i="49"/>
  <c r="W436" i="49"/>
  <c r="W531" i="49"/>
  <c r="W333" i="49"/>
  <c r="W185" i="49"/>
  <c r="W163" i="49"/>
  <c r="W86" i="49"/>
  <c r="W242" i="49"/>
  <c r="W113" i="49"/>
  <c r="W342" i="49"/>
  <c r="W35" i="49"/>
  <c r="W202" i="49"/>
  <c r="AP447" i="49"/>
  <c r="X447" i="49"/>
  <c r="W433" i="49"/>
  <c r="X174" i="49"/>
  <c r="AO101" i="49"/>
  <c r="AP109" i="49"/>
  <c r="AO240" i="49"/>
  <c r="AP427" i="49"/>
  <c r="AO24" i="49"/>
  <c r="Z101" i="49"/>
  <c r="W448" i="49"/>
  <c r="Z319" i="49"/>
  <c r="W159" i="49"/>
  <c r="Z413" i="49"/>
  <c r="W102" i="49"/>
  <c r="Z354" i="49"/>
  <c r="W218" i="49"/>
  <c r="Z332" i="49"/>
  <c r="W223" i="49"/>
  <c r="Z144" i="49"/>
  <c r="W164" i="49"/>
  <c r="Z109" i="49"/>
  <c r="W486" i="49"/>
  <c r="Z203" i="49"/>
  <c r="W30" i="49"/>
  <c r="Z153" i="49"/>
  <c r="W446" i="49"/>
  <c r="Z261" i="49"/>
  <c r="W243" i="49"/>
  <c r="Z45" i="49"/>
  <c r="W115" i="49"/>
  <c r="Z388" i="49"/>
  <c r="W87" i="49"/>
  <c r="W383" i="49"/>
  <c r="AO383" i="49"/>
  <c r="Z240" i="49"/>
  <c r="W490" i="49"/>
  <c r="AO490" i="49"/>
  <c r="Z51" i="49"/>
  <c r="W322" i="49"/>
  <c r="Z287" i="49"/>
  <c r="W358" i="49"/>
  <c r="AO358" i="49"/>
  <c r="Z427" i="49"/>
  <c r="W200" i="49"/>
  <c r="AO200" i="49"/>
  <c r="Z183" i="49"/>
  <c r="W16" i="49"/>
  <c r="Z8" i="49"/>
  <c r="W134" i="49"/>
  <c r="AO134" i="49"/>
  <c r="Z198" i="49"/>
  <c r="W50" i="49"/>
  <c r="Z24" i="49"/>
  <c r="W271" i="49"/>
  <c r="AO271" i="49"/>
  <c r="Z100" i="49"/>
  <c r="W272" i="49"/>
  <c r="AO272" i="49"/>
  <c r="Z495" i="49"/>
  <c r="W175" i="49"/>
  <c r="Z434" i="49"/>
  <c r="W173" i="49"/>
  <c r="Z75" i="49"/>
  <c r="W62" i="49"/>
  <c r="AO62" i="49"/>
  <c r="Z199" i="49"/>
  <c r="J212" i="49"/>
  <c r="AS212" i="49"/>
  <c r="AT212" i="49" s="1"/>
  <c r="AU212" i="49" s="1"/>
  <c r="AV212" i="49" s="1"/>
  <c r="AS192" i="49"/>
  <c r="AT192" i="49" s="1"/>
  <c r="AU192" i="49" s="1"/>
  <c r="AV192" i="49" s="1"/>
  <c r="AS13" i="49"/>
  <c r="AT13" i="49" s="1"/>
  <c r="AU13" i="49" s="1"/>
  <c r="AV13" i="49" s="1"/>
  <c r="AS257" i="49"/>
  <c r="AT257" i="49" s="1"/>
  <c r="AU257" i="49" s="1"/>
  <c r="AV257" i="49" s="1"/>
  <c r="AS382" i="49"/>
  <c r="AT382" i="49" s="1"/>
  <c r="AU382" i="49" s="1"/>
  <c r="AV382" i="49" s="1"/>
  <c r="X383" i="49"/>
  <c r="X490" i="49"/>
  <c r="X358" i="49"/>
  <c r="X200" i="49"/>
  <c r="X134" i="49"/>
  <c r="X271" i="49"/>
  <c r="X272" i="49"/>
  <c r="J175" i="49"/>
  <c r="AO175" i="49" s="1"/>
  <c r="X175" i="49"/>
  <c r="J173" i="49"/>
  <c r="AP173" i="49" s="1"/>
  <c r="X173" i="49"/>
  <c r="X62" i="49"/>
  <c r="AW199" i="49"/>
  <c r="AX199" i="49" s="1"/>
  <c r="AO212" i="49"/>
  <c r="W212" i="49"/>
  <c r="AW480" i="49"/>
  <c r="AX480" i="49" s="1"/>
  <c r="AS480" i="49"/>
  <c r="AT480" i="49" s="1"/>
  <c r="AU480" i="49" s="1"/>
  <c r="AV480" i="49" s="1"/>
  <c r="AS541" i="49"/>
  <c r="AT541" i="49" s="1"/>
  <c r="AU541" i="49" s="1"/>
  <c r="AV541" i="49" s="1"/>
  <c r="AO257" i="49"/>
  <c r="AS510" i="49"/>
  <c r="AT510" i="49" s="1"/>
  <c r="AU510" i="49" s="1"/>
  <c r="AV510" i="49" s="1"/>
  <c r="AS472" i="49"/>
  <c r="AT472" i="49" s="1"/>
  <c r="AU472" i="49" s="1"/>
  <c r="AV472" i="49" s="1"/>
  <c r="AS46" i="49"/>
  <c r="AT46" i="49" s="1"/>
  <c r="AU46" i="49" s="1"/>
  <c r="AV46" i="49" s="1"/>
  <c r="AS419" i="49"/>
  <c r="AT419" i="49" s="1"/>
  <c r="AU419" i="49" s="1"/>
  <c r="AV419" i="49" s="1"/>
  <c r="AS80" i="49"/>
  <c r="AT80" i="49" s="1"/>
  <c r="AU80" i="49" s="1"/>
  <c r="AV80" i="49" s="1"/>
  <c r="AS319" i="49"/>
  <c r="AT319" i="49" s="1"/>
  <c r="AU319" i="49" s="1"/>
  <c r="AV319" i="49" s="1"/>
  <c r="W413" i="49"/>
  <c r="AO413" i="49"/>
  <c r="AS413" i="49"/>
  <c r="AT413" i="49" s="1"/>
  <c r="AU413" i="49" s="1"/>
  <c r="AV413" i="49" s="1"/>
  <c r="AS354" i="49"/>
  <c r="AT354" i="49" s="1"/>
  <c r="AU354" i="49" s="1"/>
  <c r="AV354" i="49" s="1"/>
  <c r="AS332" i="49"/>
  <c r="AT332" i="49" s="1"/>
  <c r="AU332" i="49" s="1"/>
  <c r="AV332" i="49" s="1"/>
  <c r="AS144" i="49"/>
  <c r="AT144" i="49" s="1"/>
  <c r="AU144" i="49" s="1"/>
  <c r="AV144" i="49" s="1"/>
  <c r="AS109" i="49"/>
  <c r="AT109" i="49" s="1"/>
  <c r="AU109" i="49" s="1"/>
  <c r="AV109" i="49" s="1"/>
  <c r="AS203" i="49"/>
  <c r="AT203" i="49" s="1"/>
  <c r="AU203" i="49" s="1"/>
  <c r="AV203" i="49" s="1"/>
  <c r="AS153" i="49"/>
  <c r="AT153" i="49" s="1"/>
  <c r="AU153" i="49" s="1"/>
  <c r="AV153" i="49" s="1"/>
  <c r="AS261" i="49"/>
  <c r="AT261" i="49" s="1"/>
  <c r="AU261" i="49" s="1"/>
  <c r="AV261" i="49" s="1"/>
  <c r="AS45" i="49"/>
  <c r="AT45" i="49" s="1"/>
  <c r="AU45" i="49" s="1"/>
  <c r="AV45" i="49" s="1"/>
  <c r="W388" i="49"/>
  <c r="AO388" i="49"/>
  <c r="AS388" i="49"/>
  <c r="AT388" i="49" s="1"/>
  <c r="AU388" i="49" s="1"/>
  <c r="AV388" i="49" s="1"/>
  <c r="AS387" i="49"/>
  <c r="AT387" i="49" s="1"/>
  <c r="AU387" i="49" s="1"/>
  <c r="AV387" i="49" s="1"/>
  <c r="AS240" i="49"/>
  <c r="AT240" i="49" s="1"/>
  <c r="AU240" i="49" s="1"/>
  <c r="AV240" i="49" s="1"/>
  <c r="AS51" i="49"/>
  <c r="AT51" i="49" s="1"/>
  <c r="AU51" i="49" s="1"/>
  <c r="AV51" i="49" s="1"/>
  <c r="AS287" i="49"/>
  <c r="AT287" i="49" s="1"/>
  <c r="AU287" i="49" s="1"/>
  <c r="AV287" i="49" s="1"/>
  <c r="W427" i="49"/>
  <c r="AO427" i="49"/>
  <c r="AS427" i="49"/>
  <c r="AT427" i="49" s="1"/>
  <c r="AU427" i="49" s="1"/>
  <c r="AV427" i="49" s="1"/>
  <c r="AS183" i="49"/>
  <c r="AT183" i="49" s="1"/>
  <c r="AU183" i="49" s="1"/>
  <c r="AV183" i="49" s="1"/>
  <c r="AS8" i="49"/>
  <c r="AT8" i="49" s="1"/>
  <c r="AU8" i="49" s="1"/>
  <c r="AV8" i="49" s="1"/>
  <c r="AS198" i="49"/>
  <c r="AT198" i="49" s="1"/>
  <c r="AU198" i="49" s="1"/>
  <c r="AV198" i="49" s="1"/>
  <c r="AS24" i="49"/>
  <c r="AT24" i="49" s="1"/>
  <c r="AU24" i="49" s="1"/>
  <c r="AV24" i="49" s="1"/>
  <c r="AS100" i="49"/>
  <c r="AT100" i="49" s="1"/>
  <c r="AU100" i="49" s="1"/>
  <c r="AV100" i="49" s="1"/>
  <c r="AW495" i="49"/>
  <c r="AX495" i="49" s="1"/>
  <c r="AW434" i="49"/>
  <c r="AX434" i="49" s="1"/>
  <c r="AW75" i="49"/>
  <c r="AX75" i="49" s="1"/>
  <c r="AS350" i="49"/>
  <c r="AT350" i="49" s="1"/>
  <c r="AU350" i="49" s="1"/>
  <c r="AV350" i="49" s="1"/>
  <c r="AS210" i="49"/>
  <c r="AT210" i="49" s="1"/>
  <c r="AU210" i="49" s="1"/>
  <c r="AV210" i="49" s="1"/>
  <c r="AO382" i="49"/>
  <c r="AO46" i="49"/>
  <c r="X233" i="49"/>
  <c r="X101" i="49"/>
  <c r="X319" i="49"/>
  <c r="X413" i="49"/>
  <c r="X354" i="49"/>
  <c r="X332" i="49"/>
  <c r="X144" i="49"/>
  <c r="X109" i="49"/>
  <c r="X203" i="49"/>
  <c r="X153" i="49"/>
  <c r="X261" i="49"/>
  <c r="X45" i="49"/>
  <c r="X388" i="49"/>
  <c r="X387" i="49"/>
  <c r="X240" i="49"/>
  <c r="X51" i="49"/>
  <c r="X287" i="49"/>
  <c r="X427" i="49"/>
  <c r="X183" i="49"/>
  <c r="X8" i="49"/>
  <c r="X198" i="49"/>
  <c r="X24" i="49"/>
  <c r="X100" i="49"/>
  <c r="X495" i="49"/>
  <c r="X434" i="49"/>
  <c r="X75" i="49"/>
  <c r="X199" i="49"/>
  <c r="X212" i="49"/>
  <c r="AS107" i="49"/>
  <c r="AT107" i="49" s="1"/>
  <c r="AU107" i="49" s="1"/>
  <c r="AV107" i="49" s="1"/>
  <c r="AS18" i="49"/>
  <c r="AT18" i="49" s="1"/>
  <c r="AU18" i="49" s="1"/>
  <c r="AV18" i="49" s="1"/>
  <c r="AS32" i="49"/>
  <c r="AT32" i="49" s="1"/>
  <c r="AU32" i="49" s="1"/>
  <c r="AV32" i="49" s="1"/>
  <c r="W541" i="49"/>
  <c r="W210" i="49"/>
  <c r="W18" i="49"/>
  <c r="W13" i="49"/>
  <c r="W382" i="49"/>
  <c r="W472" i="49"/>
  <c r="W419" i="49"/>
  <c r="W32" i="49"/>
  <c r="W80" i="49"/>
  <c r="W127" i="49"/>
  <c r="AS127" i="49"/>
  <c r="AT127" i="49" s="1"/>
  <c r="AU127" i="49" s="1"/>
  <c r="AV127" i="49" s="1"/>
  <c r="W395" i="49"/>
  <c r="AS395" i="49"/>
  <c r="AT395" i="49" s="1"/>
  <c r="AU395" i="49" s="1"/>
  <c r="AV395" i="49" s="1"/>
  <c r="W263" i="49"/>
  <c r="AS263" i="49"/>
  <c r="AT263" i="49" s="1"/>
  <c r="AU263" i="49" s="1"/>
  <c r="AV263" i="49" s="1"/>
  <c r="W219" i="49"/>
  <c r="AS219" i="49"/>
  <c r="AT219" i="49" s="1"/>
  <c r="AU219" i="49" s="1"/>
  <c r="AV219" i="49" s="1"/>
  <c r="W130" i="49"/>
  <c r="AS130" i="49"/>
  <c r="AT130" i="49" s="1"/>
  <c r="AU130" i="49" s="1"/>
  <c r="AV130" i="49" s="1"/>
  <c r="W416" i="49"/>
  <c r="AS416" i="49"/>
  <c r="AT416" i="49" s="1"/>
  <c r="AU416" i="49" s="1"/>
  <c r="AV416" i="49" s="1"/>
  <c r="W241" i="49"/>
  <c r="AS241" i="49"/>
  <c r="AT241" i="49" s="1"/>
  <c r="AU241" i="49" s="1"/>
  <c r="AV241" i="49" s="1"/>
  <c r="W456" i="49"/>
  <c r="AS456" i="49"/>
  <c r="AT456" i="49" s="1"/>
  <c r="AU456" i="49" s="1"/>
  <c r="AV456" i="49" s="1"/>
  <c r="W193" i="49"/>
  <c r="AS193" i="49"/>
  <c r="AT193" i="49" s="1"/>
  <c r="AU193" i="49" s="1"/>
  <c r="AV193" i="49" s="1"/>
  <c r="AS28" i="49"/>
  <c r="AT28" i="49" s="1"/>
  <c r="AU28" i="49" s="1"/>
  <c r="AV28" i="49" s="1"/>
  <c r="W471" i="49"/>
  <c r="AS471" i="49"/>
  <c r="AT471" i="49" s="1"/>
  <c r="AU471" i="49" s="1"/>
  <c r="AV471" i="49" s="1"/>
  <c r="AS99" i="49"/>
  <c r="AT99" i="49" s="1"/>
  <c r="AU99" i="49" s="1"/>
  <c r="AV99" i="49" s="1"/>
  <c r="W503" i="49"/>
  <c r="AS503" i="49"/>
  <c r="AT503" i="49" s="1"/>
  <c r="AU503" i="49" s="1"/>
  <c r="AV503" i="49" s="1"/>
  <c r="W352" i="49"/>
  <c r="AS352" i="49"/>
  <c r="AT352" i="49" s="1"/>
  <c r="AU352" i="49" s="1"/>
  <c r="AV352" i="49" s="1"/>
  <c r="W502" i="49"/>
  <c r="AS502" i="49"/>
  <c r="AT502" i="49" s="1"/>
  <c r="AU502" i="49" s="1"/>
  <c r="AV502" i="49" s="1"/>
  <c r="AO370" i="49"/>
  <c r="W370" i="49"/>
  <c r="AP408" i="49"/>
  <c r="AO540" i="49"/>
  <c r="AS56" i="49"/>
  <c r="AT56" i="49" s="1"/>
  <c r="AU56" i="49" s="1"/>
  <c r="AV56" i="49" s="1"/>
  <c r="AS274" i="49"/>
  <c r="AT274" i="49" s="1"/>
  <c r="AU274" i="49" s="1"/>
  <c r="AV274" i="49" s="1"/>
  <c r="AS347" i="49"/>
  <c r="AT347" i="49" s="1"/>
  <c r="AU347" i="49" s="1"/>
  <c r="AV347" i="49" s="1"/>
  <c r="AO274" i="49"/>
  <c r="W480" i="49"/>
  <c r="W510" i="49"/>
  <c r="AS160" i="49"/>
  <c r="AT160" i="49" s="1"/>
  <c r="AU160" i="49" s="1"/>
  <c r="AV160" i="49" s="1"/>
  <c r="AS93" i="49"/>
  <c r="AT93" i="49" s="1"/>
  <c r="AU93" i="49" s="1"/>
  <c r="AV93" i="49" s="1"/>
  <c r="AS488" i="49"/>
  <c r="AT488" i="49" s="1"/>
  <c r="AU488" i="49" s="1"/>
  <c r="AV488" i="49" s="1"/>
  <c r="AS253" i="49"/>
  <c r="AT253" i="49" s="1"/>
  <c r="AU253" i="49" s="1"/>
  <c r="AV253" i="49" s="1"/>
  <c r="AS139" i="49"/>
  <c r="AT139" i="49" s="1"/>
  <c r="AU139" i="49" s="1"/>
  <c r="AV139" i="49" s="1"/>
  <c r="AS47" i="49"/>
  <c r="AT47" i="49" s="1"/>
  <c r="AU47" i="49" s="1"/>
  <c r="AV47" i="49" s="1"/>
  <c r="W298" i="49"/>
  <c r="AS298" i="49"/>
  <c r="AT298" i="49" s="1"/>
  <c r="AU298" i="49" s="1"/>
  <c r="AV298" i="49" s="1"/>
  <c r="AS179" i="49"/>
  <c r="AT179" i="49" s="1"/>
  <c r="AU179" i="49" s="1"/>
  <c r="AV179" i="49" s="1"/>
  <c r="AS420" i="49"/>
  <c r="AT420" i="49" s="1"/>
  <c r="AU420" i="49" s="1"/>
  <c r="AV420" i="49" s="1"/>
  <c r="AS307" i="49"/>
  <c r="AT307" i="49" s="1"/>
  <c r="AU307" i="49" s="1"/>
  <c r="AV307" i="49" s="1"/>
  <c r="W269" i="49"/>
  <c r="AS269" i="49"/>
  <c r="AT269" i="49" s="1"/>
  <c r="AU269" i="49" s="1"/>
  <c r="AV269" i="49" s="1"/>
  <c r="W445" i="49"/>
  <c r="AS445" i="49"/>
  <c r="AT445" i="49" s="1"/>
  <c r="AU445" i="49" s="1"/>
  <c r="AV445" i="49" s="1"/>
  <c r="W318" i="49"/>
  <c r="AS318" i="49"/>
  <c r="AT318" i="49" s="1"/>
  <c r="AU318" i="49" s="1"/>
  <c r="AV318" i="49" s="1"/>
  <c r="W325" i="49"/>
  <c r="AS325" i="49"/>
  <c r="AT325" i="49" s="1"/>
  <c r="AU325" i="49" s="1"/>
  <c r="AV325" i="49" s="1"/>
  <c r="W499" i="49"/>
  <c r="AS499" i="49"/>
  <c r="AT499" i="49" s="1"/>
  <c r="AU499" i="49" s="1"/>
  <c r="AV499" i="49" s="1"/>
  <c r="W516" i="49"/>
  <c r="AS516" i="49"/>
  <c r="AT516" i="49" s="1"/>
  <c r="AU516" i="49" s="1"/>
  <c r="AV516" i="49" s="1"/>
  <c r="W365" i="49"/>
  <c r="AS365" i="49"/>
  <c r="AT365" i="49" s="1"/>
  <c r="AU365" i="49" s="1"/>
  <c r="AV365" i="49" s="1"/>
  <c r="W15" i="49"/>
  <c r="AO347" i="49"/>
  <c r="W347" i="49"/>
  <c r="AS133" i="49"/>
  <c r="AT133" i="49" s="1"/>
  <c r="AU133" i="49" s="1"/>
  <c r="AV133" i="49" s="1"/>
  <c r="AS540" i="49"/>
  <c r="AT540" i="49" s="1"/>
  <c r="AU540" i="49" s="1"/>
  <c r="AV540" i="49" s="1"/>
  <c r="AO411" i="49"/>
  <c r="AS370" i="49"/>
  <c r="AT370" i="49" s="1"/>
  <c r="AU370" i="49" s="1"/>
  <c r="AV370" i="49" s="1"/>
  <c r="AS489" i="49"/>
  <c r="AT489" i="49" s="1"/>
  <c r="AU489" i="49" s="1"/>
  <c r="AV489" i="49" s="1"/>
  <c r="X375" i="49"/>
  <c r="AP375" i="49"/>
  <c r="J151" i="49"/>
  <c r="X151" i="49"/>
  <c r="AP151" i="49"/>
  <c r="J355" i="49"/>
  <c r="AO355" i="49" s="1"/>
  <c r="X355" i="49"/>
  <c r="J313" i="49"/>
  <c r="X313" i="49"/>
  <c r="AP313" i="49"/>
  <c r="X278" i="49"/>
  <c r="AP278" i="49"/>
  <c r="J369" i="49"/>
  <c r="X369" i="49"/>
  <c r="AP369" i="49"/>
  <c r="J425" i="49"/>
  <c r="AO425" i="49" s="1"/>
  <c r="AW359" i="49"/>
  <c r="AX359" i="49" s="1"/>
  <c r="Z7" i="49"/>
  <c r="AS60" i="49"/>
  <c r="AT60" i="49" s="1"/>
  <c r="AU60" i="49" s="1"/>
  <c r="AV60" i="49" s="1"/>
  <c r="AS150" i="49"/>
  <c r="AT150" i="49" s="1"/>
  <c r="AU150" i="49" s="1"/>
  <c r="AV150" i="49" s="1"/>
  <c r="AS266" i="49"/>
  <c r="AT266" i="49" s="1"/>
  <c r="AU266" i="49" s="1"/>
  <c r="AV266" i="49" s="1"/>
  <c r="AS386" i="49"/>
  <c r="AT386" i="49" s="1"/>
  <c r="AU386" i="49" s="1"/>
  <c r="AV386" i="49" s="1"/>
  <c r="AS421" i="49"/>
  <c r="AT421" i="49" s="1"/>
  <c r="AU421" i="49" s="1"/>
  <c r="AV421" i="49" s="1"/>
  <c r="AS525" i="49"/>
  <c r="AT525" i="49" s="1"/>
  <c r="AU525" i="49" s="1"/>
  <c r="AV525" i="49" s="1"/>
  <c r="AS121" i="49"/>
  <c r="AT121" i="49" s="1"/>
  <c r="AU121" i="49" s="1"/>
  <c r="AV121" i="49" s="1"/>
  <c r="AS205" i="49"/>
  <c r="AT205" i="49" s="1"/>
  <c r="AU205" i="49" s="1"/>
  <c r="AV205" i="49" s="1"/>
  <c r="AS96" i="49"/>
  <c r="AT96" i="49" s="1"/>
  <c r="AU96" i="49" s="1"/>
  <c r="AV96" i="49" s="1"/>
  <c r="AS94" i="49"/>
  <c r="AT94" i="49" s="1"/>
  <c r="AU94" i="49" s="1"/>
  <c r="AV94" i="49" s="1"/>
  <c r="AS158" i="49"/>
  <c r="AT158" i="49" s="1"/>
  <c r="AU158" i="49" s="1"/>
  <c r="AV158" i="49" s="1"/>
  <c r="AS111" i="49"/>
  <c r="AT111" i="49" s="1"/>
  <c r="AU111" i="49" s="1"/>
  <c r="AV111" i="49" s="1"/>
  <c r="AS497" i="49"/>
  <c r="AT497" i="49" s="1"/>
  <c r="AU497" i="49" s="1"/>
  <c r="AV497" i="49" s="1"/>
  <c r="AS77" i="49"/>
  <c r="AT77" i="49" s="1"/>
  <c r="AU77" i="49" s="1"/>
  <c r="AV77" i="49" s="1"/>
  <c r="AS294" i="49"/>
  <c r="AT294" i="49" s="1"/>
  <c r="AU294" i="49" s="1"/>
  <c r="AV294" i="49" s="1"/>
  <c r="AS485" i="49"/>
  <c r="AT485" i="49" s="1"/>
  <c r="AU485" i="49" s="1"/>
  <c r="AV485" i="49" s="1"/>
  <c r="AS394" i="49"/>
  <c r="AT394" i="49" s="1"/>
  <c r="AU394" i="49" s="1"/>
  <c r="AV394" i="49" s="1"/>
  <c r="AS281" i="49"/>
  <c r="AT281" i="49" s="1"/>
  <c r="AU281" i="49" s="1"/>
  <c r="AV281" i="49" s="1"/>
  <c r="AO423" i="49"/>
  <c r="AW423" i="49"/>
  <c r="AX423" i="49" s="1"/>
  <c r="AW74" i="49"/>
  <c r="AX74" i="49" s="1"/>
  <c r="AO326" i="49"/>
  <c r="AW326" i="49"/>
  <c r="AX326" i="49" s="1"/>
  <c r="AW211" i="49"/>
  <c r="AX211" i="49" s="1"/>
  <c r="AW377" i="49"/>
  <c r="AX377" i="49" s="1"/>
  <c r="W425" i="49"/>
  <c r="X425" i="49"/>
  <c r="Z172" i="49"/>
  <c r="AO247" i="49"/>
  <c r="W247" i="49"/>
  <c r="AP247" i="49"/>
  <c r="X247" i="49"/>
  <c r="AS425" i="49"/>
  <c r="AT425" i="49" s="1"/>
  <c r="AU425" i="49" s="1"/>
  <c r="AV425" i="49" s="1"/>
  <c r="AO7" i="49"/>
  <c r="W7" i="49"/>
  <c r="AP7" i="49"/>
  <c r="X7" i="49"/>
  <c r="W540" i="49"/>
  <c r="W56" i="49"/>
  <c r="W411" i="49"/>
  <c r="AS411" i="49"/>
  <c r="AT411" i="49" s="1"/>
  <c r="AU411" i="49" s="1"/>
  <c r="AV411" i="49" s="1"/>
  <c r="W92" i="49"/>
  <c r="AS92" i="49"/>
  <c r="AT92" i="49" s="1"/>
  <c r="AU92" i="49" s="1"/>
  <c r="AV92" i="49" s="1"/>
  <c r="W66" i="49"/>
  <c r="AS66" i="49"/>
  <c r="AT66" i="49" s="1"/>
  <c r="AU66" i="49" s="1"/>
  <c r="AV66" i="49" s="1"/>
  <c r="W132" i="49"/>
  <c r="AS132" i="49"/>
  <c r="AT132" i="49" s="1"/>
  <c r="AU132" i="49" s="1"/>
  <c r="AV132" i="49" s="1"/>
  <c r="W338" i="49"/>
  <c r="AS338" i="49"/>
  <c r="AT338" i="49" s="1"/>
  <c r="AU338" i="49" s="1"/>
  <c r="AV338" i="49" s="1"/>
  <c r="W119" i="49"/>
  <c r="AS119" i="49"/>
  <c r="AT119" i="49" s="1"/>
  <c r="AU119" i="49" s="1"/>
  <c r="AV119" i="49" s="1"/>
  <c r="W426" i="49"/>
  <c r="AS426" i="49"/>
  <c r="AT426" i="49" s="1"/>
  <c r="AU426" i="49" s="1"/>
  <c r="AV426" i="49" s="1"/>
  <c r="W432" i="49"/>
  <c r="AS432" i="49"/>
  <c r="AT432" i="49" s="1"/>
  <c r="AU432" i="49" s="1"/>
  <c r="AV432" i="49" s="1"/>
  <c r="W367" i="49"/>
  <c r="AS367" i="49"/>
  <c r="AT367" i="49" s="1"/>
  <c r="AU367" i="49" s="1"/>
  <c r="AV367" i="49" s="1"/>
  <c r="W157" i="49"/>
  <c r="AS157" i="49"/>
  <c r="AT157" i="49" s="1"/>
  <c r="AU157" i="49" s="1"/>
  <c r="AV157" i="49" s="1"/>
  <c r="W82" i="49"/>
  <c r="AS82" i="49"/>
  <c r="AT82" i="49" s="1"/>
  <c r="AU82" i="49" s="1"/>
  <c r="AV82" i="49" s="1"/>
  <c r="W345" i="49"/>
  <c r="AS345" i="49"/>
  <c r="AT345" i="49" s="1"/>
  <c r="AU345" i="49" s="1"/>
  <c r="AV345" i="49" s="1"/>
  <c r="W312" i="49"/>
  <c r="AS312" i="49"/>
  <c r="AT312" i="49" s="1"/>
  <c r="AU312" i="49" s="1"/>
  <c r="AV312" i="49" s="1"/>
  <c r="W9" i="49"/>
  <c r="AS9" i="49"/>
  <c r="AT9" i="49" s="1"/>
  <c r="AU9" i="49" s="1"/>
  <c r="AV9" i="49" s="1"/>
  <c r="W303" i="49"/>
  <c r="AS303" i="49"/>
  <c r="AT303" i="49" s="1"/>
  <c r="AU303" i="49" s="1"/>
  <c r="AV303" i="49" s="1"/>
  <c r="W372" i="49"/>
  <c r="AS372" i="49"/>
  <c r="AT372" i="49" s="1"/>
  <c r="AU372" i="49" s="1"/>
  <c r="AV372" i="49" s="1"/>
  <c r="W349" i="49"/>
  <c r="AS349" i="49"/>
  <c r="AT349" i="49" s="1"/>
  <c r="AU349" i="49" s="1"/>
  <c r="AV349" i="49" s="1"/>
  <c r="W375" i="49"/>
  <c r="AS375" i="49"/>
  <c r="AT375" i="49" s="1"/>
  <c r="AU375" i="49" s="1"/>
  <c r="AV375" i="49" s="1"/>
  <c r="W151" i="49"/>
  <c r="AS151" i="49"/>
  <c r="AT151" i="49" s="1"/>
  <c r="AU151" i="49" s="1"/>
  <c r="AV151" i="49" s="1"/>
  <c r="W355" i="49"/>
  <c r="AS355" i="49"/>
  <c r="AT355" i="49" s="1"/>
  <c r="AU355" i="49" s="1"/>
  <c r="AV355" i="49" s="1"/>
  <c r="W313" i="49"/>
  <c r="AS313" i="49"/>
  <c r="AT313" i="49" s="1"/>
  <c r="AU313" i="49" s="1"/>
  <c r="AV313" i="49" s="1"/>
  <c r="W278" i="49"/>
  <c r="AS278" i="49"/>
  <c r="AT278" i="49" s="1"/>
  <c r="AU278" i="49" s="1"/>
  <c r="AV278" i="49" s="1"/>
  <c r="W369" i="49"/>
  <c r="AS369" i="49"/>
  <c r="AT369" i="49" s="1"/>
  <c r="AU369" i="49" s="1"/>
  <c r="AV369" i="49" s="1"/>
  <c r="AO172" i="49"/>
  <c r="W172" i="49"/>
  <c r="AP172" i="49"/>
  <c r="X172" i="49"/>
  <c r="Z247" i="49"/>
  <c r="AW496" i="49"/>
  <c r="AX496" i="49" s="1"/>
  <c r="AT7" i="49"/>
  <c r="AU7" i="49" s="1"/>
  <c r="AV7" i="49" s="1"/>
  <c r="AT247" i="49"/>
  <c r="AU247" i="49" s="1"/>
  <c r="AV247" i="49" s="1"/>
  <c r="J464" i="49"/>
  <c r="AO464" i="49" s="1"/>
  <c r="X464" i="49"/>
  <c r="J343" i="49"/>
  <c r="AP343" i="49" s="1"/>
  <c r="X343" i="49"/>
  <c r="J363" i="49"/>
  <c r="X363" i="49"/>
  <c r="AP363" i="49"/>
  <c r="AT363" i="49"/>
  <c r="AU363" i="49" s="1"/>
  <c r="AV363" i="49" s="1"/>
  <c r="J368" i="49"/>
  <c r="AP368" i="49" s="1"/>
  <c r="X368" i="49"/>
  <c r="AT368" i="49"/>
  <c r="AU368" i="49" s="1"/>
  <c r="AV368" i="49" s="1"/>
  <c r="J311" i="49"/>
  <c r="AO311" i="49" s="1"/>
  <c r="X311" i="49"/>
  <c r="AT311" i="49"/>
  <c r="AU311" i="49" s="1"/>
  <c r="AV311" i="49" s="1"/>
  <c r="J496" i="49"/>
  <c r="AO496" i="49" s="1"/>
  <c r="X496" i="49"/>
  <c r="AT496" i="49"/>
  <c r="AU496" i="49" s="1"/>
  <c r="AV496" i="49" s="1"/>
  <c r="J21" i="49"/>
  <c r="X21" i="49"/>
  <c r="AP21" i="49"/>
  <c r="AT21" i="49"/>
  <c r="AU21" i="49" s="1"/>
  <c r="AV21" i="49" s="1"/>
  <c r="J186" i="49"/>
  <c r="AO186" i="49" s="1"/>
  <c r="X186" i="49"/>
  <c r="AS341" i="49"/>
  <c r="AT341" i="49" s="1"/>
  <c r="AU341" i="49" s="1"/>
  <c r="AV341" i="49" s="1"/>
  <c r="AS468" i="49"/>
  <c r="AT468" i="49" s="1"/>
  <c r="AU468" i="49" s="1"/>
  <c r="AV468" i="49" s="1"/>
  <c r="AO321" i="49"/>
  <c r="AW533" i="49"/>
  <c r="AX533" i="49" s="1"/>
  <c r="AW410" i="49"/>
  <c r="AX410" i="49" s="1"/>
  <c r="AW331" i="49"/>
  <c r="AX331" i="49" s="1"/>
  <c r="AW509" i="49"/>
  <c r="AX509" i="49" s="1"/>
  <c r="AW330" i="49"/>
  <c r="AX330" i="49" s="1"/>
  <c r="AW184" i="49"/>
  <c r="AX184" i="49" s="1"/>
  <c r="AW409" i="49"/>
  <c r="AX409" i="49" s="1"/>
  <c r="AW400" i="49"/>
  <c r="AX400" i="49" s="1"/>
  <c r="AS189" i="49"/>
  <c r="AT189" i="49" s="1"/>
  <c r="AU189" i="49" s="1"/>
  <c r="AV189" i="49" s="1"/>
  <c r="AW406" i="49"/>
  <c r="AX406" i="49" s="1"/>
  <c r="AS406" i="49"/>
  <c r="AT406" i="49" s="1"/>
  <c r="AU406" i="49" s="1"/>
  <c r="AV406" i="49" s="1"/>
  <c r="AO131" i="49"/>
  <c r="X359" i="49"/>
  <c r="J19" i="49"/>
  <c r="AO19" i="49" s="1"/>
  <c r="X19" i="49"/>
  <c r="J533" i="49"/>
  <c r="AO533" i="49" s="1"/>
  <c r="X533" i="49"/>
  <c r="X410" i="49"/>
  <c r="J331" i="49"/>
  <c r="X331" i="49"/>
  <c r="J509" i="49"/>
  <c r="AO509" i="49" s="1"/>
  <c r="X509" i="49"/>
  <c r="X330" i="49"/>
  <c r="X184" i="49"/>
  <c r="J409" i="49"/>
  <c r="X409" i="49"/>
  <c r="J400" i="49"/>
  <c r="AO400" i="49" s="1"/>
  <c r="X400" i="49"/>
  <c r="AO189" i="49"/>
  <c r="W189" i="49"/>
  <c r="AO468" i="49"/>
  <c r="AS70" i="49"/>
  <c r="AT70" i="49" s="1"/>
  <c r="AU70" i="49" s="1"/>
  <c r="AV70" i="49" s="1"/>
  <c r="AS321" i="49"/>
  <c r="AT321" i="49" s="1"/>
  <c r="AU321" i="49" s="1"/>
  <c r="AV321" i="49" s="1"/>
  <c r="AS91" i="49"/>
  <c r="AT91" i="49" s="1"/>
  <c r="AU91" i="49" s="1"/>
  <c r="AV91" i="49" s="1"/>
  <c r="AS431" i="49"/>
  <c r="AT431" i="49" s="1"/>
  <c r="AU431" i="49" s="1"/>
  <c r="AV431" i="49" s="1"/>
  <c r="AS172" i="49"/>
  <c r="AT172" i="49" s="1"/>
  <c r="AU172" i="49" s="1"/>
  <c r="AV172" i="49" s="1"/>
  <c r="W464" i="49"/>
  <c r="AS464" i="49"/>
  <c r="AT464" i="49" s="1"/>
  <c r="AU464" i="49" s="1"/>
  <c r="AV464" i="49" s="1"/>
  <c r="W343" i="49"/>
  <c r="AS343" i="49"/>
  <c r="AT343" i="49" s="1"/>
  <c r="AU343" i="49" s="1"/>
  <c r="AV343" i="49" s="1"/>
  <c r="W363" i="49"/>
  <c r="W368" i="49"/>
  <c r="W311" i="49"/>
  <c r="W496" i="49"/>
  <c r="W21" i="49"/>
  <c r="W186" i="49"/>
  <c r="AS104" i="49"/>
  <c r="AT104" i="49" s="1"/>
  <c r="AU104" i="49" s="1"/>
  <c r="AV104" i="49" s="1"/>
  <c r="AO515" i="49"/>
  <c r="AW397" i="49"/>
  <c r="AX397" i="49" s="1"/>
  <c r="AS397" i="49"/>
  <c r="AT397" i="49" s="1"/>
  <c r="AU397" i="49" s="1"/>
  <c r="AV397" i="49" s="1"/>
  <c r="AS438" i="49"/>
  <c r="AT438" i="49" s="1"/>
  <c r="AU438" i="49" s="1"/>
  <c r="AV438" i="49" s="1"/>
  <c r="W468" i="49"/>
  <c r="W91" i="49"/>
  <c r="AS131" i="49"/>
  <c r="AT131" i="49" s="1"/>
  <c r="AU131" i="49" s="1"/>
  <c r="AV131" i="49" s="1"/>
  <c r="W515" i="49"/>
  <c r="AS515" i="49"/>
  <c r="AT515" i="49" s="1"/>
  <c r="AU515" i="49" s="1"/>
  <c r="AV515" i="49" s="1"/>
  <c r="AS227" i="49"/>
  <c r="AT227" i="49" s="1"/>
  <c r="AU227" i="49" s="1"/>
  <c r="AV227" i="49" s="1"/>
  <c r="AS248" i="49"/>
  <c r="AT248" i="49" s="1"/>
  <c r="AU248" i="49" s="1"/>
  <c r="AV248" i="49" s="1"/>
  <c r="W537" i="49"/>
  <c r="AS537" i="49"/>
  <c r="AT537" i="49" s="1"/>
  <c r="AU537" i="49" s="1"/>
  <c r="AV537" i="49" s="1"/>
  <c r="AS475" i="49"/>
  <c r="AT475" i="49" s="1"/>
  <c r="AU475" i="49" s="1"/>
  <c r="AV475" i="49" s="1"/>
  <c r="AS11" i="49"/>
  <c r="AT11" i="49" s="1"/>
  <c r="AU11" i="49" s="1"/>
  <c r="AV11" i="49" s="1"/>
  <c r="W520" i="49"/>
  <c r="AS520" i="49"/>
  <c r="AT520" i="49" s="1"/>
  <c r="AU520" i="49" s="1"/>
  <c r="AV520" i="49" s="1"/>
  <c r="W361" i="49"/>
  <c r="AS361" i="49"/>
  <c r="AT361" i="49" s="1"/>
  <c r="AU361" i="49" s="1"/>
  <c r="AV361" i="49" s="1"/>
  <c r="W397" i="49"/>
  <c r="AS376" i="49"/>
  <c r="AT376" i="49" s="1"/>
  <c r="AU376" i="49" s="1"/>
  <c r="AV376" i="49" s="1"/>
  <c r="AW171" i="49"/>
  <c r="AX171" i="49" s="1"/>
  <c r="AS171" i="49"/>
  <c r="AT171" i="49" s="1"/>
  <c r="AU171" i="49" s="1"/>
  <c r="AV171" i="49" s="1"/>
  <c r="AS231" i="49"/>
  <c r="AT231" i="49" s="1"/>
  <c r="AU231" i="49" s="1"/>
  <c r="AV231" i="49" s="1"/>
  <c r="AO171" i="49"/>
  <c r="AS498" i="49"/>
  <c r="AT498" i="49" s="1"/>
  <c r="AU498" i="49" s="1"/>
  <c r="AV498" i="49" s="1"/>
  <c r="AS452" i="49"/>
  <c r="AT452" i="49" s="1"/>
  <c r="AU452" i="49" s="1"/>
  <c r="AV452" i="49" s="1"/>
  <c r="W406" i="49"/>
  <c r="W321" i="49"/>
  <c r="W431" i="49"/>
  <c r="W104" i="49"/>
  <c r="W195" i="49"/>
  <c r="AS195" i="49"/>
  <c r="AT195" i="49" s="1"/>
  <c r="AU195" i="49" s="1"/>
  <c r="AV195" i="49" s="1"/>
  <c r="W207" i="49"/>
  <c r="AS207" i="49"/>
  <c r="AT207" i="49" s="1"/>
  <c r="AU207" i="49" s="1"/>
  <c r="AV207" i="49" s="1"/>
  <c r="W161" i="49"/>
  <c r="AS161" i="49"/>
  <c r="AT161" i="49" s="1"/>
  <c r="AU161" i="49" s="1"/>
  <c r="AV161" i="49" s="1"/>
  <c r="W120" i="49"/>
  <c r="AS120" i="49"/>
  <c r="AT120" i="49" s="1"/>
  <c r="AU120" i="49" s="1"/>
  <c r="AV120" i="49" s="1"/>
  <c r="W481" i="49"/>
  <c r="AS481" i="49"/>
  <c r="AT481" i="49" s="1"/>
  <c r="AU481" i="49" s="1"/>
  <c r="AV481" i="49" s="1"/>
  <c r="W245" i="49"/>
  <c r="AS245" i="49"/>
  <c r="AT245" i="49" s="1"/>
  <c r="AU245" i="49" s="1"/>
  <c r="AV245" i="49" s="1"/>
  <c r="W284" i="49"/>
  <c r="AS284" i="49"/>
  <c r="AT284" i="49" s="1"/>
  <c r="AU284" i="49" s="1"/>
  <c r="AV284" i="49" s="1"/>
  <c r="W478" i="49"/>
  <c r="AS478" i="49"/>
  <c r="AT478" i="49" s="1"/>
  <c r="AU478" i="49" s="1"/>
  <c r="AV478" i="49" s="1"/>
  <c r="AO376" i="49"/>
  <c r="W376" i="49"/>
  <c r="AP376" i="49"/>
  <c r="AO231" i="49"/>
  <c r="AS507" i="49"/>
  <c r="AT507" i="49" s="1"/>
  <c r="AU507" i="49" s="1"/>
  <c r="AV507" i="49" s="1"/>
  <c r="AO335" i="49"/>
  <c r="AS108" i="49"/>
  <c r="AT108" i="49" s="1"/>
  <c r="AU108" i="49" s="1"/>
  <c r="AV108" i="49" s="1"/>
  <c r="W534" i="49"/>
  <c r="AS534" i="49"/>
  <c r="AT534" i="49" s="1"/>
  <c r="AU534" i="49" s="1"/>
  <c r="AV534" i="49" s="1"/>
  <c r="AS466" i="49"/>
  <c r="AT466" i="49" s="1"/>
  <c r="AU466" i="49" s="1"/>
  <c r="AV466" i="49" s="1"/>
  <c r="AS90" i="49"/>
  <c r="AT90" i="49" s="1"/>
  <c r="AU90" i="49" s="1"/>
  <c r="AV90" i="49" s="1"/>
  <c r="AS477" i="49"/>
  <c r="AT477" i="49" s="1"/>
  <c r="AU477" i="49" s="1"/>
  <c r="AV477" i="49" s="1"/>
  <c r="AS61" i="49"/>
  <c r="AT61" i="49" s="1"/>
  <c r="AU61" i="49" s="1"/>
  <c r="AV61" i="49" s="1"/>
  <c r="AO351" i="49"/>
  <c r="W351" i="49"/>
  <c r="AS527" i="49"/>
  <c r="AT527" i="49" s="1"/>
  <c r="AU527" i="49" s="1"/>
  <c r="AV527" i="49" s="1"/>
  <c r="AS301" i="49"/>
  <c r="AT301" i="49" s="1"/>
  <c r="AU301" i="49" s="1"/>
  <c r="AV301" i="49" s="1"/>
  <c r="AS251" i="49"/>
  <c r="AT251" i="49" s="1"/>
  <c r="AU251" i="49" s="1"/>
  <c r="AV251" i="49" s="1"/>
  <c r="AS380" i="49"/>
  <c r="AT380" i="49" s="1"/>
  <c r="AU380" i="49" s="1"/>
  <c r="AV380" i="49" s="1"/>
  <c r="AS429" i="49"/>
  <c r="AT429" i="49" s="1"/>
  <c r="AU429" i="49" s="1"/>
  <c r="AV429" i="49" s="1"/>
  <c r="AS135" i="49"/>
  <c r="AT135" i="49" s="1"/>
  <c r="AU135" i="49" s="1"/>
  <c r="AV135" i="49" s="1"/>
  <c r="AS316" i="49"/>
  <c r="AT316" i="49" s="1"/>
  <c r="AU316" i="49" s="1"/>
  <c r="AV316" i="49" s="1"/>
  <c r="AS360" i="49"/>
  <c r="AT360" i="49" s="1"/>
  <c r="AU360" i="49" s="1"/>
  <c r="AV360" i="49" s="1"/>
  <c r="AO251" i="49"/>
  <c r="AO429" i="49"/>
  <c r="AO220" i="49"/>
  <c r="W231" i="49"/>
  <c r="W452" i="49"/>
  <c r="W335" i="49"/>
  <c r="AS335" i="49"/>
  <c r="AT335" i="49" s="1"/>
  <c r="AU335" i="49" s="1"/>
  <c r="AV335" i="49" s="1"/>
  <c r="W65" i="49"/>
  <c r="AS65" i="49"/>
  <c r="AT65" i="49" s="1"/>
  <c r="AU65" i="49" s="1"/>
  <c r="AV65" i="49" s="1"/>
  <c r="W441" i="49"/>
  <c r="AS441" i="49"/>
  <c r="AT441" i="49" s="1"/>
  <c r="AU441" i="49" s="1"/>
  <c r="AV441" i="49" s="1"/>
  <c r="W339" i="49"/>
  <c r="AS339" i="49"/>
  <c r="AT339" i="49" s="1"/>
  <c r="AU339" i="49" s="1"/>
  <c r="AV339" i="49" s="1"/>
  <c r="W299" i="49"/>
  <c r="AS299" i="49"/>
  <c r="AT299" i="49" s="1"/>
  <c r="AU299" i="49" s="1"/>
  <c r="AV299" i="49" s="1"/>
  <c r="W403" i="49"/>
  <c r="AS403" i="49"/>
  <c r="AT403" i="49" s="1"/>
  <c r="AU403" i="49" s="1"/>
  <c r="AV403" i="49" s="1"/>
  <c r="W206" i="49"/>
  <c r="AS206" i="49"/>
  <c r="AT206" i="49" s="1"/>
  <c r="AU206" i="49" s="1"/>
  <c r="AV206" i="49" s="1"/>
  <c r="AO316" i="49"/>
  <c r="W316" i="49"/>
  <c r="X351" i="49"/>
  <c r="AO360" i="49"/>
  <c r="W360" i="49"/>
  <c r="AS351" i="49"/>
  <c r="AT351" i="49" s="1"/>
  <c r="AU351" i="49" s="1"/>
  <c r="AV351" i="49" s="1"/>
  <c r="AS348" i="49"/>
  <c r="AT348" i="49" s="1"/>
  <c r="AU348" i="49" s="1"/>
  <c r="AV348" i="49" s="1"/>
  <c r="AS344" i="49"/>
  <c r="AT344" i="49" s="1"/>
  <c r="AU344" i="49" s="1"/>
  <c r="AV344" i="49" s="1"/>
  <c r="AS220" i="49"/>
  <c r="AT220" i="49" s="1"/>
  <c r="AU220" i="49" s="1"/>
  <c r="AV220" i="49" s="1"/>
  <c r="AS463" i="49"/>
  <c r="AT463" i="49" s="1"/>
  <c r="AU463" i="49" s="1"/>
  <c r="AV463" i="49" s="1"/>
  <c r="AS194" i="49"/>
  <c r="AT194" i="49" s="1"/>
  <c r="AU194" i="49" s="1"/>
  <c r="AV194" i="49" s="1"/>
  <c r="AS285" i="49"/>
  <c r="AT285" i="49" s="1"/>
  <c r="AU285" i="49" s="1"/>
  <c r="AV285" i="49" s="1"/>
  <c r="AS126" i="49"/>
  <c r="AT126" i="49" s="1"/>
  <c r="AU126" i="49" s="1"/>
  <c r="AV126" i="49" s="1"/>
  <c r="W344" i="49"/>
  <c r="W301" i="49"/>
  <c r="W380" i="49"/>
  <c r="W135" i="49"/>
  <c r="W44" i="49"/>
  <c r="AS44" i="49"/>
  <c r="AT44" i="49" s="1"/>
  <c r="AU44" i="49" s="1"/>
  <c r="AV44" i="49" s="1"/>
  <c r="W309" i="49"/>
  <c r="AS309" i="49"/>
  <c r="AT309" i="49" s="1"/>
  <c r="AU309" i="49" s="1"/>
  <c r="AV309" i="49" s="1"/>
  <c r="W340" i="49"/>
  <c r="AS340" i="49"/>
  <c r="AT340" i="49" s="1"/>
  <c r="AU340" i="49" s="1"/>
  <c r="AV340" i="49" s="1"/>
  <c r="W26" i="49"/>
  <c r="AS26" i="49"/>
  <c r="AT26" i="49" s="1"/>
  <c r="AU26" i="49" s="1"/>
  <c r="AV26" i="49" s="1"/>
  <c r="AP42" i="48"/>
  <c r="AO166" i="48"/>
  <c r="W69" i="48"/>
  <c r="J186" i="48"/>
  <c r="AP186" i="48" s="1"/>
  <c r="J34" i="48"/>
  <c r="AP34" i="48" s="1"/>
  <c r="J153" i="48"/>
  <c r="AP153" i="48" s="1"/>
  <c r="W195" i="48"/>
  <c r="W196" i="48"/>
  <c r="J89" i="48"/>
  <c r="AP89" i="48" s="1"/>
  <c r="W163" i="48"/>
  <c r="Z26" i="48"/>
  <c r="W27" i="48"/>
  <c r="W84" i="48"/>
  <c r="W141" i="48"/>
  <c r="W24" i="48"/>
  <c r="W182" i="48"/>
  <c r="W113" i="48"/>
  <c r="W186" i="48"/>
  <c r="J71" i="48"/>
  <c r="AP71" i="48" s="1"/>
  <c r="J14" i="48"/>
  <c r="AP14" i="48" s="1"/>
  <c r="W35" i="48"/>
  <c r="W104" i="48"/>
  <c r="J197" i="48"/>
  <c r="AP197" i="48" s="1"/>
  <c r="W204" i="48"/>
  <c r="J76" i="48"/>
  <c r="AP76" i="48" s="1"/>
  <c r="X76" i="48"/>
  <c r="J178" i="48"/>
  <c r="AP178" i="48" s="1"/>
  <c r="J185" i="48"/>
  <c r="AP185" i="48" s="1"/>
  <c r="J8" i="48"/>
  <c r="AP8" i="48" s="1"/>
  <c r="W49" i="48"/>
  <c r="J175" i="48"/>
  <c r="AP175" i="48" s="1"/>
  <c r="J33" i="48"/>
  <c r="AP33" i="48" s="1"/>
  <c r="J110" i="48"/>
  <c r="AP110" i="48" s="1"/>
  <c r="J91" i="48"/>
  <c r="AP91" i="48" s="1"/>
  <c r="W172" i="48"/>
  <c r="AO148" i="48"/>
  <c r="W55" i="48"/>
  <c r="W174" i="48"/>
  <c r="X27" i="48"/>
  <c r="X195" i="48"/>
  <c r="J40" i="48"/>
  <c r="AP40" i="48" s="1"/>
  <c r="AO115" i="48"/>
  <c r="W148" i="48"/>
  <c r="W30" i="48"/>
  <c r="J204" i="48"/>
  <c r="AP204" i="48" s="1"/>
  <c r="W134" i="48"/>
  <c r="W21" i="48"/>
  <c r="W178" i="48"/>
  <c r="W8" i="48"/>
  <c r="J106" i="48"/>
  <c r="AP106" i="48" s="1"/>
  <c r="J54" i="48"/>
  <c r="J13" i="48"/>
  <c r="AP13" i="48" s="1"/>
  <c r="J49" i="48"/>
  <c r="J92" i="48"/>
  <c r="AP92" i="48" s="1"/>
  <c r="J82" i="48"/>
  <c r="AP82" i="48" s="1"/>
  <c r="W189" i="48"/>
  <c r="J27" i="48"/>
  <c r="AP27" i="48" s="1"/>
  <c r="J195" i="48"/>
  <c r="AP195" i="48" s="1"/>
  <c r="W137" i="48"/>
  <c r="X148" i="48"/>
  <c r="W158" i="48"/>
  <c r="AO64" i="48"/>
  <c r="AO42" i="48"/>
  <c r="W150" i="48"/>
  <c r="AO28" i="48"/>
  <c r="X35" i="48"/>
  <c r="W132" i="48"/>
  <c r="W18" i="48"/>
  <c r="W90" i="48"/>
  <c r="W190" i="48"/>
  <c r="W138" i="48"/>
  <c r="W102" i="48"/>
  <c r="W60" i="48"/>
  <c r="Z72" i="48"/>
  <c r="Z85" i="48"/>
  <c r="Z70" i="48"/>
  <c r="AO67" i="48"/>
  <c r="W131" i="48"/>
  <c r="J174" i="48"/>
  <c r="AP174" i="48" s="1"/>
  <c r="W64" i="48"/>
  <c r="W42" i="48"/>
  <c r="J37" i="48"/>
  <c r="AP37" i="48" s="1"/>
  <c r="AO172" i="48"/>
  <c r="W40" i="48"/>
  <c r="J35" i="48"/>
  <c r="AP35" i="48" s="1"/>
  <c r="W89" i="48"/>
  <c r="AO125" i="48"/>
  <c r="X132" i="48"/>
  <c r="X141" i="48"/>
  <c r="X18" i="48"/>
  <c r="W205" i="48"/>
  <c r="X182" i="48"/>
  <c r="X90" i="48"/>
  <c r="X142" i="48"/>
  <c r="J161" i="48"/>
  <c r="AP161" i="48" s="1"/>
  <c r="J163" i="48"/>
  <c r="AP163" i="48" s="1"/>
  <c r="W197" i="48"/>
  <c r="J200" i="48"/>
  <c r="AP200" i="48" s="1"/>
  <c r="J60" i="48"/>
  <c r="AP60" i="48" s="1"/>
  <c r="W185" i="48"/>
  <c r="AO8" i="48"/>
  <c r="J130" i="48"/>
  <c r="AP130" i="48" s="1"/>
  <c r="J147" i="48"/>
  <c r="AP54" i="48"/>
  <c r="AP49" i="48"/>
  <c r="J48" i="48"/>
  <c r="AP48" i="48" s="1"/>
  <c r="J187" i="48"/>
  <c r="AP187" i="48" s="1"/>
  <c r="J93" i="48"/>
  <c r="AP93" i="48" s="1"/>
  <c r="J50" i="48"/>
  <c r="AP50" i="48" s="1"/>
  <c r="J158" i="48"/>
  <c r="AP158" i="48" s="1"/>
  <c r="J150" i="48"/>
  <c r="AP150" i="48" s="1"/>
  <c r="W37" i="48"/>
  <c r="J132" i="48"/>
  <c r="AP132" i="48" s="1"/>
  <c r="J141" i="48"/>
  <c r="AP141" i="48" s="1"/>
  <c r="J18" i="48"/>
  <c r="AP18" i="48" s="1"/>
  <c r="J182" i="48"/>
  <c r="AP182" i="48" s="1"/>
  <c r="J90" i="48"/>
  <c r="AP90" i="48" s="1"/>
  <c r="J142" i="48"/>
  <c r="AP142" i="48" s="1"/>
  <c r="J190" i="48"/>
  <c r="AP190" i="48" s="1"/>
  <c r="W161" i="48"/>
  <c r="J102" i="48"/>
  <c r="AP102" i="48" s="1"/>
  <c r="J69" i="48"/>
  <c r="AP69" i="48" s="1"/>
  <c r="AP65" i="48"/>
  <c r="J100" i="48"/>
  <c r="AP100" i="48" s="1"/>
  <c r="J139" i="48"/>
  <c r="AP139" i="48" s="1"/>
  <c r="J66" i="48"/>
  <c r="AP66" i="48" s="1"/>
  <c r="X120" i="48"/>
  <c r="W79" i="48"/>
  <c r="AR208" i="48"/>
  <c r="W67" i="48"/>
  <c r="AO131" i="48"/>
  <c r="J165" i="48"/>
  <c r="Z165" i="48"/>
  <c r="AO133" i="48"/>
  <c r="X10" i="48"/>
  <c r="AO174" i="48"/>
  <c r="W133" i="48"/>
  <c r="AP133" i="48"/>
  <c r="J10" i="48"/>
  <c r="AP10" i="48" s="1"/>
  <c r="Z112" i="48"/>
  <c r="J112" i="48"/>
  <c r="AP112" i="48" s="1"/>
  <c r="AT60" i="48"/>
  <c r="AU60" i="48" s="1"/>
  <c r="AV60" i="48" s="1"/>
  <c r="W191" i="48"/>
  <c r="AO150" i="48"/>
  <c r="AO205" i="48"/>
  <c r="AO190" i="48"/>
  <c r="AO204" i="48"/>
  <c r="X134" i="48"/>
  <c r="W194" i="48"/>
  <c r="J21" i="48"/>
  <c r="X21" i="48"/>
  <c r="W170" i="48"/>
  <c r="X69" i="48"/>
  <c r="W16" i="48"/>
  <c r="X112" i="48"/>
  <c r="J80" i="48"/>
  <c r="AP80" i="48" s="1"/>
  <c r="X80" i="48"/>
  <c r="J84" i="48"/>
  <c r="AP84" i="48" s="1"/>
  <c r="X84" i="48"/>
  <c r="J191" i="48"/>
  <c r="AP191" i="48" s="1"/>
  <c r="X191" i="48"/>
  <c r="J62" i="48"/>
  <c r="AP62" i="48" s="1"/>
  <c r="X62" i="48"/>
  <c r="J137" i="48"/>
  <c r="AP137" i="48" s="1"/>
  <c r="X137" i="48"/>
  <c r="J108" i="48"/>
  <c r="AP108" i="48" s="1"/>
  <c r="X108" i="48"/>
  <c r="J196" i="48"/>
  <c r="AP196" i="48" s="1"/>
  <c r="X196" i="48"/>
  <c r="J86" i="48"/>
  <c r="AP86" i="48" s="1"/>
  <c r="X86" i="48"/>
  <c r="J24" i="48"/>
  <c r="AP24" i="48" s="1"/>
  <c r="X24" i="48"/>
  <c r="AO154" i="48"/>
  <c r="J113" i="48"/>
  <c r="AP113" i="48" s="1"/>
  <c r="X113" i="48"/>
  <c r="J114" i="48"/>
  <c r="AP114" i="48" s="1"/>
  <c r="X114" i="48"/>
  <c r="J104" i="48"/>
  <c r="AP104" i="48" s="1"/>
  <c r="X104" i="48"/>
  <c r="J30" i="48"/>
  <c r="AP30" i="48" s="1"/>
  <c r="X30" i="48"/>
  <c r="J194" i="48"/>
  <c r="AP194" i="48" s="1"/>
  <c r="X194" i="48"/>
  <c r="J170" i="48"/>
  <c r="AP170" i="48" s="1"/>
  <c r="X170" i="48"/>
  <c r="AT69" i="48"/>
  <c r="AU69" i="48" s="1"/>
  <c r="AV69" i="48" s="1"/>
  <c r="J16" i="48"/>
  <c r="AP16" i="48" s="1"/>
  <c r="Z109" i="48"/>
  <c r="J109" i="48"/>
  <c r="AP109" i="48" s="1"/>
  <c r="X109" i="48"/>
  <c r="W109" i="48"/>
  <c r="AW109" i="48"/>
  <c r="AX109" i="48" s="1"/>
  <c r="W39" i="48"/>
  <c r="AO39" i="48"/>
  <c r="AO27" i="48"/>
  <c r="AO195" i="48"/>
  <c r="W159" i="48"/>
  <c r="AO37" i="48"/>
  <c r="AO40" i="48"/>
  <c r="W126" i="48"/>
  <c r="W116" i="48"/>
  <c r="W81" i="48"/>
  <c r="W119" i="48"/>
  <c r="W25" i="48"/>
  <c r="W57" i="48"/>
  <c r="AO57" i="48"/>
  <c r="AO182" i="48"/>
  <c r="W99" i="48"/>
  <c r="W9" i="48"/>
  <c r="AO161" i="48"/>
  <c r="W180" i="48"/>
  <c r="AO197" i="48"/>
  <c r="W51" i="48"/>
  <c r="AO134" i="48"/>
  <c r="J159" i="48"/>
  <c r="AP159" i="48" s="1"/>
  <c r="AO47" i="48"/>
  <c r="J126" i="48"/>
  <c r="AP126" i="48" s="1"/>
  <c r="J116" i="48"/>
  <c r="AP116" i="48" s="1"/>
  <c r="J81" i="48"/>
  <c r="AP81" i="48" s="1"/>
  <c r="J119" i="48"/>
  <c r="AP119" i="48" s="1"/>
  <c r="J25" i="48"/>
  <c r="AP25" i="48" s="1"/>
  <c r="AO58" i="48"/>
  <c r="J99" i="48"/>
  <c r="AP99" i="48" s="1"/>
  <c r="J9" i="48"/>
  <c r="AP9" i="48" s="1"/>
  <c r="J180" i="48"/>
  <c r="AP180" i="48" s="1"/>
  <c r="J51" i="48"/>
  <c r="AP51" i="48" s="1"/>
  <c r="J138" i="48"/>
  <c r="AP138" i="48" s="1"/>
  <c r="J55" i="48"/>
  <c r="AP55" i="48" s="1"/>
  <c r="X185" i="48"/>
  <c r="AO101" i="48"/>
  <c r="AO71" i="48"/>
  <c r="AO33" i="48"/>
  <c r="AO176" i="48"/>
  <c r="AO92" i="48"/>
  <c r="AO34" i="48"/>
  <c r="AO185" i="48"/>
  <c r="AP72" i="48"/>
  <c r="AO130" i="48"/>
  <c r="AP85" i="48"/>
  <c r="W20" i="48"/>
  <c r="W203" i="48"/>
  <c r="AO100" i="48"/>
  <c r="AP147" i="48"/>
  <c r="W101" i="48"/>
  <c r="AO175" i="48"/>
  <c r="AO187" i="48"/>
  <c r="AO139" i="48"/>
  <c r="AO66" i="48"/>
  <c r="AO50" i="48"/>
  <c r="AO152" i="48"/>
  <c r="AO14" i="48"/>
  <c r="AO145" i="48"/>
  <c r="AO153" i="48"/>
  <c r="W193" i="48"/>
  <c r="W111" i="48"/>
  <c r="W151" i="48"/>
  <c r="W188" i="48"/>
  <c r="W44" i="48"/>
  <c r="W149" i="48"/>
  <c r="W97" i="48"/>
  <c r="AO88" i="48"/>
  <c r="W94" i="48"/>
  <c r="AS8" i="48"/>
  <c r="AT8" i="48" s="1"/>
  <c r="AU8" i="48" s="1"/>
  <c r="AV8" i="48" s="1"/>
  <c r="W17" i="48"/>
  <c r="W32" i="48"/>
  <c r="AO65" i="48"/>
  <c r="W147" i="48"/>
  <c r="AO106" i="48"/>
  <c r="X169" i="48"/>
  <c r="W61" i="48"/>
  <c r="W71" i="48"/>
  <c r="W33" i="48"/>
  <c r="W176" i="48"/>
  <c r="W92" i="48"/>
  <c r="W34" i="48"/>
  <c r="W152" i="48"/>
  <c r="AO110" i="48"/>
  <c r="AO82" i="48"/>
  <c r="AO91" i="48"/>
  <c r="X199" i="48"/>
  <c r="X96" i="48"/>
  <c r="X117" i="48"/>
  <c r="X144" i="48"/>
  <c r="X157" i="48"/>
  <c r="X201" i="48"/>
  <c r="X59" i="48"/>
  <c r="J94" i="48"/>
  <c r="AP94" i="48" s="1"/>
  <c r="J17" i="48"/>
  <c r="AP17" i="48" s="1"/>
  <c r="X72" i="48"/>
  <c r="W130" i="48"/>
  <c r="J32" i="48"/>
  <c r="AP32" i="48" s="1"/>
  <c r="X85" i="48"/>
  <c r="W65" i="48"/>
  <c r="J43" i="48"/>
  <c r="AP43" i="48" s="1"/>
  <c r="J20" i="48"/>
  <c r="AP20" i="48" s="1"/>
  <c r="J184" i="48"/>
  <c r="AP184" i="48" s="1"/>
  <c r="J203" i="48"/>
  <c r="AP203" i="48" s="1"/>
  <c r="X100" i="48"/>
  <c r="W54" i="48"/>
  <c r="AO13" i="48"/>
  <c r="J169" i="48"/>
  <c r="AP169" i="48" s="1"/>
  <c r="X48" i="48"/>
  <c r="X175" i="48"/>
  <c r="X187" i="48"/>
  <c r="X139" i="48"/>
  <c r="X93" i="48"/>
  <c r="X66" i="48"/>
  <c r="X50" i="48"/>
  <c r="W14" i="48"/>
  <c r="W145" i="48"/>
  <c r="W153" i="48"/>
  <c r="AO79" i="48"/>
  <c r="J199" i="48"/>
  <c r="AP199" i="48" s="1"/>
  <c r="J193" i="48"/>
  <c r="AP193" i="48" s="1"/>
  <c r="J96" i="48"/>
  <c r="AP96" i="48" s="1"/>
  <c r="J111" i="48"/>
  <c r="AP111" i="48" s="1"/>
  <c r="J117" i="48"/>
  <c r="AP117" i="48" s="1"/>
  <c r="J151" i="48"/>
  <c r="AP151" i="48" s="1"/>
  <c r="J144" i="48"/>
  <c r="AP144" i="48" s="1"/>
  <c r="J188" i="48"/>
  <c r="AP188" i="48" s="1"/>
  <c r="J157" i="48"/>
  <c r="AP157" i="48" s="1"/>
  <c r="J44" i="48"/>
  <c r="AP44" i="48" s="1"/>
  <c r="J201" i="48"/>
  <c r="AP201" i="48" s="1"/>
  <c r="J149" i="48"/>
  <c r="AP149" i="48" s="1"/>
  <c r="J59" i="48"/>
  <c r="AP59" i="48" s="1"/>
  <c r="J97" i="48"/>
  <c r="AP97" i="48" s="1"/>
  <c r="R208" i="48"/>
  <c r="V208" i="48"/>
  <c r="AA208" i="48"/>
  <c r="AW189" i="48"/>
  <c r="AX189" i="48" s="1"/>
  <c r="AW67" i="48"/>
  <c r="AX67" i="48" s="1"/>
  <c r="AW131" i="48"/>
  <c r="AX131" i="48" s="1"/>
  <c r="AW10" i="48"/>
  <c r="AX10" i="48" s="1"/>
  <c r="Z67" i="48"/>
  <c r="Z131" i="48"/>
  <c r="AW16" i="48"/>
  <c r="AX16" i="48" s="1"/>
  <c r="AW186" i="48"/>
  <c r="AX186" i="48" s="1"/>
  <c r="S208" i="48"/>
  <c r="T208" i="48"/>
  <c r="M208" i="48"/>
  <c r="U208" i="48"/>
  <c r="AQ208" i="48"/>
  <c r="J189" i="48"/>
  <c r="AP189" i="48" s="1"/>
  <c r="X189" i="48"/>
  <c r="AP67" i="48"/>
  <c r="X67" i="48"/>
  <c r="AP131" i="48"/>
  <c r="X131" i="48"/>
  <c r="AO165" i="48"/>
  <c r="W165" i="48"/>
  <c r="AP165" i="48"/>
  <c r="X165" i="48"/>
  <c r="AO70" i="48"/>
  <c r="W70" i="48"/>
  <c r="AP70" i="48"/>
  <c r="X70" i="48"/>
  <c r="AW76" i="48"/>
  <c r="AX76" i="48" s="1"/>
  <c r="AW178" i="48"/>
  <c r="AX178" i="48" s="1"/>
  <c r="J74" i="48"/>
  <c r="AO74" i="48" s="1"/>
  <c r="X74" i="48"/>
  <c r="J118" i="48"/>
  <c r="AO118" i="48" s="1"/>
  <c r="X118" i="48"/>
  <c r="J146" i="48"/>
  <c r="AO146" i="48" s="1"/>
  <c r="X146" i="48"/>
  <c r="J98" i="48"/>
  <c r="AP98" i="48" s="1"/>
  <c r="X98" i="48"/>
  <c r="J129" i="48"/>
  <c r="AO129" i="48" s="1"/>
  <c r="X129" i="48"/>
  <c r="J46" i="48"/>
  <c r="AO46" i="48" s="1"/>
  <c r="X46" i="48"/>
  <c r="J183" i="48"/>
  <c r="AO183" i="48" s="1"/>
  <c r="X183" i="48"/>
  <c r="J206" i="48"/>
  <c r="AO206" i="48" s="1"/>
  <c r="X206" i="48"/>
  <c r="J38" i="48"/>
  <c r="AP38" i="48" s="1"/>
  <c r="X38" i="48"/>
  <c r="J103" i="48"/>
  <c r="AO103" i="48" s="1"/>
  <c r="X103" i="48"/>
  <c r="J68" i="48"/>
  <c r="AO68" i="48" s="1"/>
  <c r="X68" i="48"/>
  <c r="J36" i="48"/>
  <c r="AO36" i="48" s="1"/>
  <c r="X36" i="48"/>
  <c r="J73" i="48"/>
  <c r="AO73" i="48" s="1"/>
  <c r="X73" i="48"/>
  <c r="J75" i="48"/>
  <c r="AP75" i="48" s="1"/>
  <c r="X75" i="48"/>
  <c r="X47" i="48"/>
  <c r="AP47" i="48"/>
  <c r="J136" i="48"/>
  <c r="AP136" i="48" s="1"/>
  <c r="X136" i="48"/>
  <c r="J77" i="48"/>
  <c r="AO77" i="48" s="1"/>
  <c r="X77" i="48"/>
  <c r="X115" i="48"/>
  <c r="AP115" i="48"/>
  <c r="X28" i="48"/>
  <c r="AP28" i="48"/>
  <c r="J173" i="48"/>
  <c r="AO173" i="48" s="1"/>
  <c r="X173" i="48"/>
  <c r="AP173" i="48"/>
  <c r="J162" i="48"/>
  <c r="AO162" i="48" s="1"/>
  <c r="X162" i="48"/>
  <c r="X166" i="48"/>
  <c r="AP166" i="48"/>
  <c r="J23" i="48"/>
  <c r="AO23" i="48" s="1"/>
  <c r="X23" i="48"/>
  <c r="J41" i="48"/>
  <c r="AO41" i="48" s="1"/>
  <c r="X41" i="48"/>
  <c r="X181" i="48"/>
  <c r="AP181" i="48"/>
  <c r="J78" i="48"/>
  <c r="AO78" i="48" s="1"/>
  <c r="X78" i="48"/>
  <c r="J121" i="48"/>
  <c r="AO121" i="48" s="1"/>
  <c r="X121" i="48"/>
  <c r="X125" i="48"/>
  <c r="AP125" i="48"/>
  <c r="J122" i="48"/>
  <c r="AO122" i="48" s="1"/>
  <c r="X122" i="48"/>
  <c r="J202" i="48"/>
  <c r="AO202" i="48" s="1"/>
  <c r="X202" i="48"/>
  <c r="J19" i="48"/>
  <c r="AP19" i="48" s="1"/>
  <c r="X19" i="48"/>
  <c r="J164" i="48"/>
  <c r="AO164" i="48" s="1"/>
  <c r="X164" i="48"/>
  <c r="J143" i="48"/>
  <c r="AO143" i="48" s="1"/>
  <c r="X143" i="48"/>
  <c r="J127" i="48"/>
  <c r="AO127" i="48" s="1"/>
  <c r="X127" i="48"/>
  <c r="X58" i="48"/>
  <c r="AP58" i="48"/>
  <c r="X154" i="48"/>
  <c r="AP154" i="48"/>
  <c r="J52" i="48"/>
  <c r="AP52" i="48" s="1"/>
  <c r="X52" i="48"/>
  <c r="J140" i="48"/>
  <c r="AO140" i="48" s="1"/>
  <c r="X140" i="48"/>
  <c r="J22" i="48"/>
  <c r="AO22" i="48" s="1"/>
  <c r="X22" i="48"/>
  <c r="J160" i="48"/>
  <c r="AP160" i="48" s="1"/>
  <c r="X160" i="48"/>
  <c r="J124" i="48"/>
  <c r="AO124" i="48" s="1"/>
  <c r="X124" i="48"/>
  <c r="J177" i="48"/>
  <c r="AO177" i="48" s="1"/>
  <c r="X177" i="48"/>
  <c r="J7" i="48"/>
  <c r="AO7" i="48" s="1"/>
  <c r="X7" i="48"/>
  <c r="J63" i="48"/>
  <c r="AO63" i="48" s="1"/>
  <c r="X63" i="48"/>
  <c r="J11" i="48"/>
  <c r="AP11" i="48" s="1"/>
  <c r="X11" i="48"/>
  <c r="J198" i="48"/>
  <c r="AO198" i="48" s="1"/>
  <c r="X198" i="48"/>
  <c r="J107" i="48"/>
  <c r="AO107" i="48" s="1"/>
  <c r="X107" i="48"/>
  <c r="J56" i="48"/>
  <c r="AP56" i="48" s="1"/>
  <c r="X56" i="48"/>
  <c r="J171" i="48"/>
  <c r="AO171" i="48" s="1"/>
  <c r="X171" i="48"/>
  <c r="J168" i="48"/>
  <c r="AO168" i="48" s="1"/>
  <c r="X168" i="48"/>
  <c r="J87" i="48"/>
  <c r="AO87" i="48" s="1"/>
  <c r="X87" i="48"/>
  <c r="J29" i="48"/>
  <c r="AO29" i="48" s="1"/>
  <c r="X29" i="48"/>
  <c r="J45" i="48"/>
  <c r="AP45" i="48" s="1"/>
  <c r="X45" i="48"/>
  <c r="J128" i="48"/>
  <c r="AO128" i="48" s="1"/>
  <c r="X128" i="48"/>
  <c r="J105" i="48"/>
  <c r="AO105" i="48" s="1"/>
  <c r="X105" i="48"/>
  <c r="AP105" i="48"/>
  <c r="J179" i="48"/>
  <c r="AP179" i="48" s="1"/>
  <c r="X179" i="48"/>
  <c r="J83" i="48"/>
  <c r="AO83" i="48" s="1"/>
  <c r="X83" i="48"/>
  <c r="J12" i="48"/>
  <c r="AO12" i="48" s="1"/>
  <c r="X12" i="48"/>
  <c r="J53" i="48"/>
  <c r="AO53" i="48" s="1"/>
  <c r="X53" i="48"/>
  <c r="J135" i="48"/>
  <c r="AO135" i="48" s="1"/>
  <c r="X135" i="48"/>
  <c r="J155" i="48"/>
  <c r="AP155" i="48" s="1"/>
  <c r="X155" i="48"/>
  <c r="J123" i="48"/>
  <c r="AO123" i="48" s="1"/>
  <c r="X123" i="48"/>
  <c r="J156" i="48"/>
  <c r="AO156" i="48" s="1"/>
  <c r="X156" i="48"/>
  <c r="J31" i="48"/>
  <c r="AO31" i="48" s="1"/>
  <c r="X31" i="48"/>
  <c r="X88" i="48"/>
  <c r="AP88" i="48"/>
  <c r="J167" i="48"/>
  <c r="AO167" i="48" s="1"/>
  <c r="X167" i="48"/>
  <c r="J192" i="48"/>
  <c r="AO192" i="48" s="1"/>
  <c r="X192" i="48"/>
  <c r="AS94" i="48"/>
  <c r="AT94" i="48" s="1"/>
  <c r="AU94" i="48" s="1"/>
  <c r="AV94" i="48" s="1"/>
  <c r="AS185" i="48"/>
  <c r="AT185" i="48" s="1"/>
  <c r="AU185" i="48" s="1"/>
  <c r="AV185" i="48" s="1"/>
  <c r="AS95" i="48"/>
  <c r="AT95" i="48" s="1"/>
  <c r="AU95" i="48" s="1"/>
  <c r="AV95" i="48" s="1"/>
  <c r="AS17" i="48"/>
  <c r="AT17" i="48" s="1"/>
  <c r="AU17" i="48" s="1"/>
  <c r="AV17" i="48" s="1"/>
  <c r="J15" i="48"/>
  <c r="AO15" i="48" s="1"/>
  <c r="AS15" i="48"/>
  <c r="AT15" i="48" s="1"/>
  <c r="AU15" i="48" s="1"/>
  <c r="AV15" i="48" s="1"/>
  <c r="AS32" i="48"/>
  <c r="AT32" i="48" s="1"/>
  <c r="AU32" i="48" s="1"/>
  <c r="AV32" i="48" s="1"/>
  <c r="AS65" i="48"/>
  <c r="AT65" i="48" s="1"/>
  <c r="AU65" i="48" s="1"/>
  <c r="AV65" i="48" s="1"/>
  <c r="AS43" i="48"/>
  <c r="AT43" i="48" s="1"/>
  <c r="AU43" i="48" s="1"/>
  <c r="AV43" i="48" s="1"/>
  <c r="AS20" i="48"/>
  <c r="AT20" i="48" s="1"/>
  <c r="AU20" i="48" s="1"/>
  <c r="AV20" i="48" s="1"/>
  <c r="AS184" i="48"/>
  <c r="AT184" i="48" s="1"/>
  <c r="AU184" i="48" s="1"/>
  <c r="AV184" i="48" s="1"/>
  <c r="AW174" i="48"/>
  <c r="AX174" i="48" s="1"/>
  <c r="AW133" i="48"/>
  <c r="AX133" i="48" s="1"/>
  <c r="AW112" i="48"/>
  <c r="AX112" i="48" s="1"/>
  <c r="AW158" i="48"/>
  <c r="AX158" i="48" s="1"/>
  <c r="AW39" i="48"/>
  <c r="AX39" i="48" s="1"/>
  <c r="AW80" i="48"/>
  <c r="AX80" i="48" s="1"/>
  <c r="AW64" i="48"/>
  <c r="AX64" i="48" s="1"/>
  <c r="AW27" i="48"/>
  <c r="AX27" i="48" s="1"/>
  <c r="AW84" i="48"/>
  <c r="AX84" i="48" s="1"/>
  <c r="AW42" i="48"/>
  <c r="AX42" i="48" s="1"/>
  <c r="AW195" i="48"/>
  <c r="AX195" i="48" s="1"/>
  <c r="AW191" i="48"/>
  <c r="AX191" i="48" s="1"/>
  <c r="AW150" i="48"/>
  <c r="AX150" i="48" s="1"/>
  <c r="AW159" i="48"/>
  <c r="AX159" i="48" s="1"/>
  <c r="AW37" i="48"/>
  <c r="AX37" i="48" s="1"/>
  <c r="AW172" i="48"/>
  <c r="AX172" i="48" s="1"/>
  <c r="AW40" i="48"/>
  <c r="AX40" i="48" s="1"/>
  <c r="AW62" i="48"/>
  <c r="AX62" i="48" s="1"/>
  <c r="AW126" i="48"/>
  <c r="AX126" i="48" s="1"/>
  <c r="AW137" i="48"/>
  <c r="AX137" i="48" s="1"/>
  <c r="AW35" i="48"/>
  <c r="AX35" i="48" s="1"/>
  <c r="AW116" i="48"/>
  <c r="AX116" i="48" s="1"/>
  <c r="AW108" i="48"/>
  <c r="AX108" i="48" s="1"/>
  <c r="AW148" i="48"/>
  <c r="AX148" i="48" s="1"/>
  <c r="AW81" i="48"/>
  <c r="AX81" i="48" s="1"/>
  <c r="AW196" i="48"/>
  <c r="AX196" i="48" s="1"/>
  <c r="AW89" i="48"/>
  <c r="AX89" i="48" s="1"/>
  <c r="AW119" i="48"/>
  <c r="AX119" i="48" s="1"/>
  <c r="AW86" i="48"/>
  <c r="AX86" i="48" s="1"/>
  <c r="AW132" i="48"/>
  <c r="AX132" i="48" s="1"/>
  <c r="AW25" i="48"/>
  <c r="AX25" i="48" s="1"/>
  <c r="AW141" i="48"/>
  <c r="AX141" i="48" s="1"/>
  <c r="AW24" i="48"/>
  <c r="AX24" i="48" s="1"/>
  <c r="AW18" i="48"/>
  <c r="AX18" i="48" s="1"/>
  <c r="AW57" i="48"/>
  <c r="AX57" i="48" s="1"/>
  <c r="AW205" i="48"/>
  <c r="AX205" i="48" s="1"/>
  <c r="AW182" i="48"/>
  <c r="AX182" i="48" s="1"/>
  <c r="AW113" i="48"/>
  <c r="AX113" i="48" s="1"/>
  <c r="AW90" i="48"/>
  <c r="AX90" i="48" s="1"/>
  <c r="AW99" i="48"/>
  <c r="AX99" i="48" s="1"/>
  <c r="AW142" i="48"/>
  <c r="AX142" i="48" s="1"/>
  <c r="AW114" i="48"/>
  <c r="AX114" i="48" s="1"/>
  <c r="AW190" i="48"/>
  <c r="AX190" i="48" s="1"/>
  <c r="AW9" i="48"/>
  <c r="AX9" i="48" s="1"/>
  <c r="AW161" i="48"/>
  <c r="AX161" i="48" s="1"/>
  <c r="AW104" i="48"/>
  <c r="AX104" i="48" s="1"/>
  <c r="AW163" i="48"/>
  <c r="AX163" i="48" s="1"/>
  <c r="AW180" i="48"/>
  <c r="AX180" i="48" s="1"/>
  <c r="AW197" i="48"/>
  <c r="AX197" i="48" s="1"/>
  <c r="AW30" i="48"/>
  <c r="AX30" i="48" s="1"/>
  <c r="AW204" i="48"/>
  <c r="AX204" i="48" s="1"/>
  <c r="AW51" i="48"/>
  <c r="AX51" i="48" s="1"/>
  <c r="AW134" i="48"/>
  <c r="AX134" i="48" s="1"/>
  <c r="AW194" i="48"/>
  <c r="AX194" i="48" s="1"/>
  <c r="AW200" i="48"/>
  <c r="AX200" i="48" s="1"/>
  <c r="AW138" i="48"/>
  <c r="AX138" i="48" s="1"/>
  <c r="AW21" i="48"/>
  <c r="AX21" i="48" s="1"/>
  <c r="AW170" i="48"/>
  <c r="AX170" i="48" s="1"/>
  <c r="AW102" i="48"/>
  <c r="AX102" i="48" s="1"/>
  <c r="AW55" i="48"/>
  <c r="AX55" i="48" s="1"/>
  <c r="AO69" i="48"/>
  <c r="AO16" i="48"/>
  <c r="AO186" i="48"/>
  <c r="AO76" i="48"/>
  <c r="AO109" i="48"/>
  <c r="AO60" i="48"/>
  <c r="AO178" i="48"/>
  <c r="AO94" i="48"/>
  <c r="AO95" i="48"/>
  <c r="W95" i="48"/>
  <c r="AW130" i="48"/>
  <c r="AX130" i="48" s="1"/>
  <c r="W15" i="48"/>
  <c r="AO20" i="48"/>
  <c r="AO203" i="48"/>
  <c r="AO147" i="48"/>
  <c r="AO54" i="48"/>
  <c r="AO49" i="48"/>
  <c r="AS26" i="48"/>
  <c r="AT26" i="48" s="1"/>
  <c r="AU26" i="48" s="1"/>
  <c r="AV26" i="48" s="1"/>
  <c r="AS72" i="48"/>
  <c r="AT72" i="48" s="1"/>
  <c r="AU72" i="48" s="1"/>
  <c r="AV72" i="48" s="1"/>
  <c r="AP15" i="48"/>
  <c r="AS85" i="48"/>
  <c r="AT85" i="48" s="1"/>
  <c r="AU85" i="48" s="1"/>
  <c r="AV85" i="48" s="1"/>
  <c r="AO43" i="48"/>
  <c r="AO184" i="48"/>
  <c r="AS100" i="48"/>
  <c r="AT100" i="48" s="1"/>
  <c r="AU100" i="48" s="1"/>
  <c r="AV100" i="48" s="1"/>
  <c r="AS106" i="48"/>
  <c r="AT106" i="48" s="1"/>
  <c r="AU106" i="48" s="1"/>
  <c r="AV106" i="48" s="1"/>
  <c r="AS13" i="48"/>
  <c r="AT13" i="48" s="1"/>
  <c r="AU13" i="48" s="1"/>
  <c r="AV13" i="48" s="1"/>
  <c r="AS169" i="48"/>
  <c r="AT169" i="48" s="1"/>
  <c r="AU169" i="48" s="1"/>
  <c r="AV169" i="48" s="1"/>
  <c r="AO61" i="48"/>
  <c r="AS165" i="48"/>
  <c r="AT165" i="48" s="1"/>
  <c r="AU165" i="48" s="1"/>
  <c r="AV165" i="48" s="1"/>
  <c r="AS70" i="48"/>
  <c r="AT70" i="48" s="1"/>
  <c r="AU70" i="48" s="1"/>
  <c r="AV70" i="48" s="1"/>
  <c r="W74" i="48"/>
  <c r="AS74" i="48"/>
  <c r="AT74" i="48" s="1"/>
  <c r="AU74" i="48" s="1"/>
  <c r="AV74" i="48" s="1"/>
  <c r="W118" i="48"/>
  <c r="AS118" i="48"/>
  <c r="AT118" i="48" s="1"/>
  <c r="AU118" i="48" s="1"/>
  <c r="AV118" i="48" s="1"/>
  <c r="W146" i="48"/>
  <c r="AS146" i="48"/>
  <c r="AT146" i="48" s="1"/>
  <c r="AU146" i="48" s="1"/>
  <c r="AV146" i="48" s="1"/>
  <c r="W98" i="48"/>
  <c r="AS98" i="48"/>
  <c r="AT98" i="48" s="1"/>
  <c r="AU98" i="48" s="1"/>
  <c r="AV98" i="48" s="1"/>
  <c r="W129" i="48"/>
  <c r="AS129" i="48"/>
  <c r="AT129" i="48" s="1"/>
  <c r="AU129" i="48" s="1"/>
  <c r="AV129" i="48" s="1"/>
  <c r="W46" i="48"/>
  <c r="AS46" i="48"/>
  <c r="AT46" i="48" s="1"/>
  <c r="AU46" i="48" s="1"/>
  <c r="AV46" i="48" s="1"/>
  <c r="W183" i="48"/>
  <c r="AS183" i="48"/>
  <c r="AT183" i="48" s="1"/>
  <c r="AU183" i="48" s="1"/>
  <c r="AV183" i="48" s="1"/>
  <c r="W206" i="48"/>
  <c r="AS206" i="48"/>
  <c r="AT206" i="48" s="1"/>
  <c r="AU206" i="48" s="1"/>
  <c r="AV206" i="48" s="1"/>
  <c r="W38" i="48"/>
  <c r="AS38" i="48"/>
  <c r="AT38" i="48" s="1"/>
  <c r="AU38" i="48" s="1"/>
  <c r="AV38" i="48" s="1"/>
  <c r="W103" i="48"/>
  <c r="AS103" i="48"/>
  <c r="AT103" i="48" s="1"/>
  <c r="AU103" i="48" s="1"/>
  <c r="AV103" i="48" s="1"/>
  <c r="W68" i="48"/>
  <c r="AS68" i="48"/>
  <c r="AT68" i="48" s="1"/>
  <c r="AU68" i="48" s="1"/>
  <c r="AV68" i="48" s="1"/>
  <c r="W36" i="48"/>
  <c r="AS36" i="48"/>
  <c r="AT36" i="48" s="1"/>
  <c r="AU36" i="48" s="1"/>
  <c r="AV36" i="48" s="1"/>
  <c r="W73" i="48"/>
  <c r="AS73" i="48"/>
  <c r="AT73" i="48" s="1"/>
  <c r="AU73" i="48" s="1"/>
  <c r="AV73" i="48" s="1"/>
  <c r="W75" i="48"/>
  <c r="AS75" i="48"/>
  <c r="AT75" i="48" s="1"/>
  <c r="AU75" i="48" s="1"/>
  <c r="AV75" i="48" s="1"/>
  <c r="W47" i="48"/>
  <c r="AS47" i="48"/>
  <c r="AT47" i="48" s="1"/>
  <c r="AU47" i="48" s="1"/>
  <c r="AV47" i="48" s="1"/>
  <c r="W136" i="48"/>
  <c r="AS136" i="48"/>
  <c r="AT136" i="48" s="1"/>
  <c r="AU136" i="48" s="1"/>
  <c r="AV136" i="48" s="1"/>
  <c r="W77" i="48"/>
  <c r="AS77" i="48"/>
  <c r="AT77" i="48" s="1"/>
  <c r="AU77" i="48" s="1"/>
  <c r="AV77" i="48" s="1"/>
  <c r="W115" i="48"/>
  <c r="AS115" i="48"/>
  <c r="AT115" i="48" s="1"/>
  <c r="AU115" i="48" s="1"/>
  <c r="AV115" i="48" s="1"/>
  <c r="W28" i="48"/>
  <c r="AS28" i="48"/>
  <c r="AT28" i="48" s="1"/>
  <c r="AU28" i="48" s="1"/>
  <c r="AV28" i="48" s="1"/>
  <c r="W173" i="48"/>
  <c r="AS173" i="48"/>
  <c r="AT173" i="48" s="1"/>
  <c r="AU173" i="48" s="1"/>
  <c r="AV173" i="48" s="1"/>
  <c r="W162" i="48"/>
  <c r="AS162" i="48"/>
  <c r="AT162" i="48" s="1"/>
  <c r="AU162" i="48" s="1"/>
  <c r="AV162" i="48" s="1"/>
  <c r="W166" i="48"/>
  <c r="AS166" i="48"/>
  <c r="AT166" i="48" s="1"/>
  <c r="AU166" i="48" s="1"/>
  <c r="AV166" i="48" s="1"/>
  <c r="W23" i="48"/>
  <c r="AS23" i="48"/>
  <c r="AT23" i="48" s="1"/>
  <c r="AU23" i="48" s="1"/>
  <c r="AV23" i="48" s="1"/>
  <c r="W41" i="48"/>
  <c r="AS41" i="48"/>
  <c r="AT41" i="48" s="1"/>
  <c r="AU41" i="48" s="1"/>
  <c r="AV41" i="48" s="1"/>
  <c r="W181" i="48"/>
  <c r="AS181" i="48"/>
  <c r="AT181" i="48" s="1"/>
  <c r="AU181" i="48" s="1"/>
  <c r="AV181" i="48" s="1"/>
  <c r="W78" i="48"/>
  <c r="AS78" i="48"/>
  <c r="AT78" i="48" s="1"/>
  <c r="AU78" i="48" s="1"/>
  <c r="AV78" i="48" s="1"/>
  <c r="W121" i="48"/>
  <c r="AS121" i="48"/>
  <c r="AT121" i="48" s="1"/>
  <c r="AU121" i="48" s="1"/>
  <c r="AV121" i="48" s="1"/>
  <c r="W125" i="48"/>
  <c r="AS125" i="48"/>
  <c r="AT125" i="48" s="1"/>
  <c r="AU125" i="48" s="1"/>
  <c r="AV125" i="48" s="1"/>
  <c r="W122" i="48"/>
  <c r="AS122" i="48"/>
  <c r="AT122" i="48" s="1"/>
  <c r="AU122" i="48" s="1"/>
  <c r="AV122" i="48" s="1"/>
  <c r="W202" i="48"/>
  <c r="AS202" i="48"/>
  <c r="AT202" i="48" s="1"/>
  <c r="AU202" i="48" s="1"/>
  <c r="AV202" i="48" s="1"/>
  <c r="W19" i="48"/>
  <c r="AS19" i="48"/>
  <c r="AT19" i="48" s="1"/>
  <c r="AU19" i="48" s="1"/>
  <c r="AV19" i="48" s="1"/>
  <c r="W164" i="48"/>
  <c r="AS164" i="48"/>
  <c r="AT164" i="48" s="1"/>
  <c r="AU164" i="48" s="1"/>
  <c r="AV164" i="48" s="1"/>
  <c r="W143" i="48"/>
  <c r="AS143" i="48"/>
  <c r="AT143" i="48" s="1"/>
  <c r="AU143" i="48" s="1"/>
  <c r="AV143" i="48" s="1"/>
  <c r="W127" i="48"/>
  <c r="AS127" i="48"/>
  <c r="AT127" i="48" s="1"/>
  <c r="AU127" i="48" s="1"/>
  <c r="AV127" i="48" s="1"/>
  <c r="W58" i="48"/>
  <c r="AS58" i="48"/>
  <c r="AT58" i="48" s="1"/>
  <c r="AU58" i="48" s="1"/>
  <c r="AV58" i="48" s="1"/>
  <c r="W154" i="48"/>
  <c r="AS154" i="48"/>
  <c r="AT154" i="48" s="1"/>
  <c r="AU154" i="48" s="1"/>
  <c r="AV154" i="48" s="1"/>
  <c r="W52" i="48"/>
  <c r="AS52" i="48"/>
  <c r="AT52" i="48" s="1"/>
  <c r="AU52" i="48" s="1"/>
  <c r="AV52" i="48" s="1"/>
  <c r="W140" i="48"/>
  <c r="AS140" i="48"/>
  <c r="AT140" i="48" s="1"/>
  <c r="AU140" i="48" s="1"/>
  <c r="AV140" i="48" s="1"/>
  <c r="W22" i="48"/>
  <c r="AS22" i="48"/>
  <c r="AT22" i="48" s="1"/>
  <c r="AU22" i="48" s="1"/>
  <c r="AV22" i="48" s="1"/>
  <c r="W160" i="48"/>
  <c r="AS160" i="48"/>
  <c r="AT160" i="48" s="1"/>
  <c r="AU160" i="48" s="1"/>
  <c r="AV160" i="48" s="1"/>
  <c r="W124" i="48"/>
  <c r="AS124" i="48"/>
  <c r="AT124" i="48" s="1"/>
  <c r="AU124" i="48" s="1"/>
  <c r="AV124" i="48" s="1"/>
  <c r="W177" i="48"/>
  <c r="AS177" i="48"/>
  <c r="AT177" i="48" s="1"/>
  <c r="AU177" i="48" s="1"/>
  <c r="AV177" i="48" s="1"/>
  <c r="W7" i="48"/>
  <c r="AS7" i="48"/>
  <c r="AT7" i="48" s="1"/>
  <c r="AU7" i="48" s="1"/>
  <c r="AV7" i="48" s="1"/>
  <c r="W63" i="48"/>
  <c r="AS63" i="48"/>
  <c r="AT63" i="48" s="1"/>
  <c r="AU63" i="48" s="1"/>
  <c r="AV63" i="48" s="1"/>
  <c r="W11" i="48"/>
  <c r="AS11" i="48"/>
  <c r="AT11" i="48" s="1"/>
  <c r="AU11" i="48" s="1"/>
  <c r="AV11" i="48" s="1"/>
  <c r="W198" i="48"/>
  <c r="AS198" i="48"/>
  <c r="AT198" i="48" s="1"/>
  <c r="AU198" i="48" s="1"/>
  <c r="AV198" i="48" s="1"/>
  <c r="W107" i="48"/>
  <c r="AS107" i="48"/>
  <c r="AT107" i="48" s="1"/>
  <c r="AU107" i="48" s="1"/>
  <c r="AV107" i="48" s="1"/>
  <c r="W56" i="48"/>
  <c r="AS56" i="48"/>
  <c r="AT56" i="48" s="1"/>
  <c r="AU56" i="48" s="1"/>
  <c r="AV56" i="48" s="1"/>
  <c r="W171" i="48"/>
  <c r="AS171" i="48"/>
  <c r="AT171" i="48" s="1"/>
  <c r="AU171" i="48" s="1"/>
  <c r="AV171" i="48" s="1"/>
  <c r="W168" i="48"/>
  <c r="AS168" i="48"/>
  <c r="AT168" i="48" s="1"/>
  <c r="AU168" i="48" s="1"/>
  <c r="AV168" i="48" s="1"/>
  <c r="W87" i="48"/>
  <c r="AS87" i="48"/>
  <c r="AT87" i="48" s="1"/>
  <c r="AU87" i="48" s="1"/>
  <c r="AV87" i="48" s="1"/>
  <c r="W29" i="48"/>
  <c r="AS29" i="48"/>
  <c r="AT29" i="48" s="1"/>
  <c r="AU29" i="48" s="1"/>
  <c r="AV29" i="48" s="1"/>
  <c r="W45" i="48"/>
  <c r="AS45" i="48"/>
  <c r="AT45" i="48" s="1"/>
  <c r="AU45" i="48" s="1"/>
  <c r="AV45" i="48" s="1"/>
  <c r="W128" i="48"/>
  <c r="AS128" i="48"/>
  <c r="AT128" i="48" s="1"/>
  <c r="AU128" i="48" s="1"/>
  <c r="AV128" i="48" s="1"/>
  <c r="W105" i="48"/>
  <c r="AS105" i="48"/>
  <c r="AT105" i="48" s="1"/>
  <c r="AU105" i="48" s="1"/>
  <c r="AV105" i="48" s="1"/>
  <c r="W179" i="48"/>
  <c r="AS179" i="48"/>
  <c r="AT179" i="48" s="1"/>
  <c r="AU179" i="48" s="1"/>
  <c r="AV179" i="48" s="1"/>
  <c r="W83" i="48"/>
  <c r="AS83" i="48"/>
  <c r="AT83" i="48" s="1"/>
  <c r="AU83" i="48" s="1"/>
  <c r="AV83" i="48" s="1"/>
  <c r="W12" i="48"/>
  <c r="AS12" i="48"/>
  <c r="AT12" i="48" s="1"/>
  <c r="AU12" i="48" s="1"/>
  <c r="AV12" i="48" s="1"/>
  <c r="W53" i="48"/>
  <c r="AS53" i="48"/>
  <c r="AT53" i="48" s="1"/>
  <c r="AU53" i="48" s="1"/>
  <c r="AV53" i="48" s="1"/>
  <c r="W135" i="48"/>
  <c r="AS135" i="48"/>
  <c r="AT135" i="48" s="1"/>
  <c r="AU135" i="48" s="1"/>
  <c r="AV135" i="48" s="1"/>
  <c r="W155" i="48"/>
  <c r="AS155" i="48"/>
  <c r="AT155" i="48" s="1"/>
  <c r="AU155" i="48" s="1"/>
  <c r="AV155" i="48" s="1"/>
  <c r="W123" i="48"/>
  <c r="AS123" i="48"/>
  <c r="AT123" i="48" s="1"/>
  <c r="AU123" i="48" s="1"/>
  <c r="AV123" i="48" s="1"/>
  <c r="W156" i="48"/>
  <c r="AS156" i="48"/>
  <c r="AT156" i="48" s="1"/>
  <c r="AU156" i="48" s="1"/>
  <c r="AV156" i="48" s="1"/>
  <c r="W31" i="48"/>
  <c r="AS31" i="48"/>
  <c r="AT31" i="48" s="1"/>
  <c r="AU31" i="48" s="1"/>
  <c r="AV31" i="48" s="1"/>
  <c r="W88" i="48"/>
  <c r="AS88" i="48"/>
  <c r="AT88" i="48" s="1"/>
  <c r="AU88" i="48" s="1"/>
  <c r="AV88" i="48" s="1"/>
  <c r="W167" i="48"/>
  <c r="AS167" i="48"/>
  <c r="AT167" i="48" s="1"/>
  <c r="AU167" i="48" s="1"/>
  <c r="AV167" i="48" s="1"/>
  <c r="W192" i="48"/>
  <c r="AS192" i="48"/>
  <c r="AT192" i="48" s="1"/>
  <c r="AU192" i="48" s="1"/>
  <c r="AV192" i="48" s="1"/>
  <c r="AO26" i="48"/>
  <c r="W26" i="48"/>
  <c r="X95" i="48"/>
  <c r="AO72" i="48"/>
  <c r="W72" i="48"/>
  <c r="X15" i="48"/>
  <c r="AO85" i="48"/>
  <c r="W85" i="48"/>
  <c r="AS48" i="48"/>
  <c r="AT48" i="48" s="1"/>
  <c r="AU48" i="48" s="1"/>
  <c r="AV48" i="48" s="1"/>
  <c r="W43" i="48"/>
  <c r="W184" i="48"/>
  <c r="W100" i="48"/>
  <c r="W106" i="48"/>
  <c r="W13" i="48"/>
  <c r="W169" i="48"/>
  <c r="W48" i="48"/>
  <c r="W175" i="48"/>
  <c r="AS175" i="48"/>
  <c r="AT175" i="48" s="1"/>
  <c r="AU175" i="48" s="1"/>
  <c r="AV175" i="48" s="1"/>
  <c r="W187" i="48"/>
  <c r="AS187" i="48"/>
  <c r="AT187" i="48" s="1"/>
  <c r="AU187" i="48" s="1"/>
  <c r="AV187" i="48" s="1"/>
  <c r="W139" i="48"/>
  <c r="AS139" i="48"/>
  <c r="AT139" i="48" s="1"/>
  <c r="AU139" i="48" s="1"/>
  <c r="AV139" i="48" s="1"/>
  <c r="W93" i="48"/>
  <c r="AS93" i="48"/>
  <c r="AT93" i="48" s="1"/>
  <c r="AU93" i="48" s="1"/>
  <c r="AV93" i="48" s="1"/>
  <c r="W66" i="48"/>
  <c r="AS66" i="48"/>
  <c r="AT66" i="48" s="1"/>
  <c r="AU66" i="48" s="1"/>
  <c r="AV66" i="48" s="1"/>
  <c r="W50" i="48"/>
  <c r="AS50" i="48"/>
  <c r="AT50" i="48" s="1"/>
  <c r="AU50" i="48" s="1"/>
  <c r="AV50" i="48" s="1"/>
  <c r="W110" i="48"/>
  <c r="AS110" i="48"/>
  <c r="AT110" i="48" s="1"/>
  <c r="AU110" i="48" s="1"/>
  <c r="AV110" i="48" s="1"/>
  <c r="W82" i="48"/>
  <c r="AS82" i="48"/>
  <c r="AT82" i="48" s="1"/>
  <c r="AU82" i="48" s="1"/>
  <c r="AV82" i="48" s="1"/>
  <c r="W91" i="48"/>
  <c r="AS91" i="48"/>
  <c r="AT91" i="48" s="1"/>
  <c r="AU91" i="48" s="1"/>
  <c r="AV91" i="48" s="1"/>
  <c r="W120" i="48"/>
  <c r="AS120" i="48"/>
  <c r="AT120" i="48" s="1"/>
  <c r="AU120" i="48" s="1"/>
  <c r="AV120" i="48" s="1"/>
  <c r="W199" i="48"/>
  <c r="AS199" i="48"/>
  <c r="AT199" i="48" s="1"/>
  <c r="AU199" i="48" s="1"/>
  <c r="AV199" i="48" s="1"/>
  <c r="W96" i="48"/>
  <c r="AS96" i="48"/>
  <c r="AT96" i="48" s="1"/>
  <c r="AU96" i="48" s="1"/>
  <c r="AV96" i="48" s="1"/>
  <c r="W117" i="48"/>
  <c r="AS117" i="48"/>
  <c r="AT117" i="48" s="1"/>
  <c r="AU117" i="48" s="1"/>
  <c r="AV117" i="48" s="1"/>
  <c r="W144" i="48"/>
  <c r="AS144" i="48"/>
  <c r="AT144" i="48" s="1"/>
  <c r="AU144" i="48" s="1"/>
  <c r="AV144" i="48" s="1"/>
  <c r="W157" i="48"/>
  <c r="AS157" i="48"/>
  <c r="AT157" i="48" s="1"/>
  <c r="AU157" i="48" s="1"/>
  <c r="AV157" i="48" s="1"/>
  <c r="W201" i="48"/>
  <c r="AS201" i="48"/>
  <c r="AT201" i="48" s="1"/>
  <c r="AU201" i="48" s="1"/>
  <c r="AV201" i="48" s="1"/>
  <c r="W59" i="48"/>
  <c r="AS59" i="48"/>
  <c r="AT59" i="48" s="1"/>
  <c r="AU59" i="48" s="1"/>
  <c r="AV59" i="48" s="1"/>
  <c r="AS203" i="48"/>
  <c r="AT203" i="48" s="1"/>
  <c r="AU203" i="48" s="1"/>
  <c r="AV203" i="48" s="1"/>
  <c r="AS147" i="48"/>
  <c r="AT147" i="48" s="1"/>
  <c r="AU147" i="48" s="1"/>
  <c r="AV147" i="48" s="1"/>
  <c r="AS54" i="48"/>
  <c r="AT54" i="48" s="1"/>
  <c r="AU54" i="48" s="1"/>
  <c r="AV54" i="48" s="1"/>
  <c r="AS49" i="48"/>
  <c r="AT49" i="48" s="1"/>
  <c r="AU49" i="48" s="1"/>
  <c r="AV49" i="48" s="1"/>
  <c r="AS101" i="48"/>
  <c r="AT101" i="48" s="1"/>
  <c r="AU101" i="48" s="1"/>
  <c r="AV101" i="48" s="1"/>
  <c r="AS61" i="48"/>
  <c r="AT61" i="48" s="1"/>
  <c r="AU61" i="48" s="1"/>
  <c r="AV61" i="48" s="1"/>
  <c r="AS71" i="48"/>
  <c r="AT71" i="48" s="1"/>
  <c r="AU71" i="48" s="1"/>
  <c r="AV71" i="48" s="1"/>
  <c r="AS33" i="48"/>
  <c r="AT33" i="48" s="1"/>
  <c r="AU33" i="48" s="1"/>
  <c r="AV33" i="48" s="1"/>
  <c r="AS176" i="48"/>
  <c r="AT176" i="48" s="1"/>
  <c r="AU176" i="48" s="1"/>
  <c r="AV176" i="48" s="1"/>
  <c r="AS92" i="48"/>
  <c r="AT92" i="48" s="1"/>
  <c r="AU92" i="48" s="1"/>
  <c r="AV92" i="48" s="1"/>
  <c r="AS34" i="48"/>
  <c r="AT34" i="48" s="1"/>
  <c r="AU34" i="48" s="1"/>
  <c r="AV34" i="48" s="1"/>
  <c r="AS152" i="48"/>
  <c r="AT152" i="48" s="1"/>
  <c r="AU152" i="48" s="1"/>
  <c r="AV152" i="48" s="1"/>
  <c r="AS14" i="48"/>
  <c r="AT14" i="48" s="1"/>
  <c r="AU14" i="48" s="1"/>
  <c r="AV14" i="48" s="1"/>
  <c r="AS145" i="48"/>
  <c r="AT145" i="48" s="1"/>
  <c r="AU145" i="48" s="1"/>
  <c r="AV145" i="48" s="1"/>
  <c r="AS153" i="48"/>
  <c r="AT153" i="48" s="1"/>
  <c r="AU153" i="48" s="1"/>
  <c r="AV153" i="48" s="1"/>
  <c r="AS79" i="48"/>
  <c r="AT79" i="48" s="1"/>
  <c r="AU79" i="48" s="1"/>
  <c r="AV79" i="48" s="1"/>
  <c r="AS193" i="48"/>
  <c r="AT193" i="48" s="1"/>
  <c r="AU193" i="48" s="1"/>
  <c r="AV193" i="48" s="1"/>
  <c r="AS111" i="48"/>
  <c r="AT111" i="48" s="1"/>
  <c r="AU111" i="48" s="1"/>
  <c r="AV111" i="48" s="1"/>
  <c r="AS151" i="48"/>
  <c r="AT151" i="48" s="1"/>
  <c r="AU151" i="48" s="1"/>
  <c r="AV151" i="48" s="1"/>
  <c r="AS188" i="48"/>
  <c r="AT188" i="48" s="1"/>
  <c r="AU188" i="48" s="1"/>
  <c r="AV188" i="48" s="1"/>
  <c r="AS44" i="48"/>
  <c r="AT44" i="48" s="1"/>
  <c r="AU44" i="48" s="1"/>
  <c r="AV44" i="48" s="1"/>
  <c r="AS149" i="48"/>
  <c r="AT149" i="48" s="1"/>
  <c r="AU149" i="48" s="1"/>
  <c r="AV149" i="48" s="1"/>
  <c r="AS97" i="48"/>
  <c r="AT97" i="48" s="1"/>
  <c r="AU97" i="48" s="1"/>
  <c r="AV97" i="48" s="1"/>
  <c r="AO92" i="47"/>
  <c r="W11" i="47"/>
  <c r="W39" i="47"/>
  <c r="W21" i="47"/>
  <c r="W20" i="47"/>
  <c r="W28" i="47"/>
  <c r="W44" i="47"/>
  <c r="J37" i="47"/>
  <c r="AP37" i="47" s="1"/>
  <c r="W24" i="47"/>
  <c r="AQ138" i="47"/>
  <c r="AO67" i="47"/>
  <c r="W37" i="47"/>
  <c r="J24" i="47"/>
  <c r="AP24" i="47" s="1"/>
  <c r="AP51" i="47"/>
  <c r="W50" i="47"/>
  <c r="J63" i="47"/>
  <c r="AP63" i="47" s="1"/>
  <c r="X84" i="47"/>
  <c r="J15" i="47"/>
  <c r="AP15" i="47" s="1"/>
  <c r="W9" i="47"/>
  <c r="W8" i="47"/>
  <c r="W38" i="47"/>
  <c r="W42" i="47"/>
  <c r="W10" i="47"/>
  <c r="X52" i="47"/>
  <c r="W36" i="47"/>
  <c r="J60" i="47"/>
  <c r="AP60" i="47" s="1"/>
  <c r="J81" i="47"/>
  <c r="AP81" i="47" s="1"/>
  <c r="W15" i="47"/>
  <c r="X67" i="47"/>
  <c r="J50" i="47"/>
  <c r="AP50" i="47" s="1"/>
  <c r="J7" i="47"/>
  <c r="AP7" i="47" s="1"/>
  <c r="W63" i="47"/>
  <c r="W54" i="47"/>
  <c r="X44" i="47"/>
  <c r="J9" i="47"/>
  <c r="AP9" i="47" s="1"/>
  <c r="J64" i="47"/>
  <c r="AP64" i="47" s="1"/>
  <c r="J100" i="47"/>
  <c r="AP100" i="47" s="1"/>
  <c r="J95" i="47"/>
  <c r="AP95" i="47" s="1"/>
  <c r="J55" i="47"/>
  <c r="AP55" i="47" s="1"/>
  <c r="J8" i="47"/>
  <c r="AP8" i="47" s="1"/>
  <c r="J129" i="47"/>
  <c r="AP129" i="47" s="1"/>
  <c r="J38" i="47"/>
  <c r="AP38" i="47" s="1"/>
  <c r="J41" i="47"/>
  <c r="AP41" i="47" s="1"/>
  <c r="J72" i="47"/>
  <c r="AP72" i="47" s="1"/>
  <c r="J77" i="47"/>
  <c r="AP77" i="47" s="1"/>
  <c r="J74" i="47"/>
  <c r="AP74" i="47" s="1"/>
  <c r="W13" i="47"/>
  <c r="J127" i="47"/>
  <c r="AP127" i="47" s="1"/>
  <c r="J99" i="47"/>
  <c r="AP99" i="47" s="1"/>
  <c r="J46" i="47"/>
  <c r="AP46" i="47" s="1"/>
  <c r="J119" i="47"/>
  <c r="AP119" i="47" s="1"/>
  <c r="J25" i="47"/>
  <c r="AP25" i="47" s="1"/>
  <c r="J73" i="47"/>
  <c r="AP73" i="47" s="1"/>
  <c r="J98" i="47"/>
  <c r="AP98" i="47" s="1"/>
  <c r="W22" i="47"/>
  <c r="W40" i="47"/>
  <c r="J36" i="47"/>
  <c r="AP36" i="47" s="1"/>
  <c r="J123" i="47"/>
  <c r="J44" i="47"/>
  <c r="AP44" i="47" s="1"/>
  <c r="X15" i="47"/>
  <c r="AO51" i="47"/>
  <c r="Z65" i="47"/>
  <c r="J65" i="47"/>
  <c r="AP65" i="47" s="1"/>
  <c r="X65" i="47"/>
  <c r="Z93" i="47"/>
  <c r="J93" i="47"/>
  <c r="AP93" i="47" s="1"/>
  <c r="X93" i="47"/>
  <c r="Z133" i="47"/>
  <c r="J133" i="47"/>
  <c r="AP133" i="47" s="1"/>
  <c r="X133" i="47"/>
  <c r="Z125" i="47"/>
  <c r="J125" i="47"/>
  <c r="AP125" i="47" s="1"/>
  <c r="X125" i="47"/>
  <c r="Z118" i="47"/>
  <c r="J118" i="47"/>
  <c r="AP118" i="47" s="1"/>
  <c r="X118" i="47"/>
  <c r="Z22" i="47"/>
  <c r="J22" i="47"/>
  <c r="AP22" i="47" s="1"/>
  <c r="Z103" i="47"/>
  <c r="J103" i="47"/>
  <c r="AP103" i="47" s="1"/>
  <c r="AO103" i="47"/>
  <c r="X103" i="47"/>
  <c r="Z85" i="47"/>
  <c r="J85" i="47"/>
  <c r="AP85" i="47" s="1"/>
  <c r="AO85" i="47"/>
  <c r="X85" i="47"/>
  <c r="AO14" i="47"/>
  <c r="AR138" i="47"/>
  <c r="AO64" i="47"/>
  <c r="AO100" i="47"/>
  <c r="AO55" i="47"/>
  <c r="AO129" i="47"/>
  <c r="AO77" i="47"/>
  <c r="J42" i="47"/>
  <c r="AP42" i="47" s="1"/>
  <c r="J91" i="47"/>
  <c r="AP91" i="47" s="1"/>
  <c r="J68" i="47"/>
  <c r="AP68" i="47" s="1"/>
  <c r="J122" i="47"/>
  <c r="AP122" i="47" s="1"/>
  <c r="J10" i="47"/>
  <c r="AP10" i="47" s="1"/>
  <c r="J31" i="47"/>
  <c r="AP31" i="47" s="1"/>
  <c r="J109" i="47"/>
  <c r="AP109" i="47" s="1"/>
  <c r="J117" i="47"/>
  <c r="AP117" i="47" s="1"/>
  <c r="J111" i="47"/>
  <c r="AP111" i="47" s="1"/>
  <c r="J59" i="47"/>
  <c r="AP59" i="47" s="1"/>
  <c r="J112" i="47"/>
  <c r="AP112" i="47" s="1"/>
  <c r="J43" i="47"/>
  <c r="AP43" i="47" s="1"/>
  <c r="J66" i="47"/>
  <c r="AP66" i="47" s="1"/>
  <c r="J47" i="47"/>
  <c r="AP47" i="47" s="1"/>
  <c r="J13" i="47"/>
  <c r="AP13" i="47" s="1"/>
  <c r="J114" i="47"/>
  <c r="AP114" i="47" s="1"/>
  <c r="J89" i="47"/>
  <c r="AP89" i="47" s="1"/>
  <c r="J27" i="47"/>
  <c r="AP27" i="47" s="1"/>
  <c r="J131" i="47"/>
  <c r="AP131" i="47" s="1"/>
  <c r="J87" i="47"/>
  <c r="AP87" i="47" s="1"/>
  <c r="J75" i="47"/>
  <c r="AP75" i="47" s="1"/>
  <c r="AW37" i="47"/>
  <c r="AX37" i="47" s="1"/>
  <c r="AT37" i="47"/>
  <c r="AU37" i="47" s="1"/>
  <c r="AV37" i="47" s="1"/>
  <c r="AT9" i="47"/>
  <c r="AU9" i="47" s="1"/>
  <c r="AV9" i="47" s="1"/>
  <c r="AW120" i="47"/>
  <c r="AX120" i="47" s="1"/>
  <c r="AT120" i="47"/>
  <c r="AU120" i="47" s="1"/>
  <c r="AV120" i="47" s="1"/>
  <c r="X14" i="47"/>
  <c r="X51" i="47"/>
  <c r="X92" i="47"/>
  <c r="AO117" i="47"/>
  <c r="AO43" i="47"/>
  <c r="AO89" i="47"/>
  <c r="Z86" i="47"/>
  <c r="J86" i="47"/>
  <c r="AP86" i="47" s="1"/>
  <c r="X86" i="47"/>
  <c r="Z130" i="47"/>
  <c r="J130" i="47"/>
  <c r="AP130" i="47" s="1"/>
  <c r="X130" i="47"/>
  <c r="Z106" i="47"/>
  <c r="J106" i="47"/>
  <c r="AP106" i="47" s="1"/>
  <c r="X106" i="47"/>
  <c r="Z105" i="47"/>
  <c r="J105" i="47"/>
  <c r="AP105" i="47" s="1"/>
  <c r="X105" i="47"/>
  <c r="Z48" i="47"/>
  <c r="J48" i="47"/>
  <c r="AP48" i="47" s="1"/>
  <c r="X48" i="47"/>
  <c r="Z69" i="47"/>
  <c r="J69" i="47"/>
  <c r="AP69" i="47" s="1"/>
  <c r="X69" i="47"/>
  <c r="Z17" i="47"/>
  <c r="J17" i="47"/>
  <c r="AP17" i="47" s="1"/>
  <c r="X17" i="47"/>
  <c r="Z132" i="47"/>
  <c r="J132" i="47"/>
  <c r="AP132" i="47" s="1"/>
  <c r="X132" i="47"/>
  <c r="Z79" i="47"/>
  <c r="J79" i="47"/>
  <c r="AP79" i="47" s="1"/>
  <c r="AT54" i="47"/>
  <c r="AU54" i="47" s="1"/>
  <c r="AV54" i="47" s="1"/>
  <c r="AT97" i="47"/>
  <c r="AU97" i="47" s="1"/>
  <c r="AV97" i="47" s="1"/>
  <c r="AO75" i="47"/>
  <c r="AO127" i="47"/>
  <c r="AO99" i="47"/>
  <c r="AO46" i="47"/>
  <c r="AO119" i="47"/>
  <c r="AO25" i="47"/>
  <c r="AO73" i="47"/>
  <c r="AO98" i="47"/>
  <c r="AO22" i="47"/>
  <c r="J96" i="47"/>
  <c r="AP96" i="47" s="1"/>
  <c r="J33" i="47"/>
  <c r="AP33" i="47" s="1"/>
  <c r="J40" i="47"/>
  <c r="AP40" i="47" s="1"/>
  <c r="J82" i="47"/>
  <c r="AP82" i="47" s="1"/>
  <c r="J108" i="47"/>
  <c r="AP108" i="47" s="1"/>
  <c r="J62" i="47"/>
  <c r="AP62" i="47" s="1"/>
  <c r="J45" i="47"/>
  <c r="AP45" i="47" s="1"/>
  <c r="J53" i="47"/>
  <c r="AP53" i="47" s="1"/>
  <c r="J94" i="47"/>
  <c r="AP94" i="47" s="1"/>
  <c r="J136" i="47"/>
  <c r="AP136" i="47" s="1"/>
  <c r="J11" i="47"/>
  <c r="AP11" i="47" s="1"/>
  <c r="J12" i="47"/>
  <c r="AP12" i="47" s="1"/>
  <c r="J110" i="47"/>
  <c r="AP110" i="47" s="1"/>
  <c r="J57" i="47"/>
  <c r="AP57" i="47" s="1"/>
  <c r="J39" i="47"/>
  <c r="AP39" i="47" s="1"/>
  <c r="J26" i="47"/>
  <c r="AP26" i="47" s="1"/>
  <c r="J21" i="47"/>
  <c r="AP21" i="47" s="1"/>
  <c r="J30" i="47"/>
  <c r="AP30" i="47" s="1"/>
  <c r="J20" i="47"/>
  <c r="AP20" i="47" s="1"/>
  <c r="J128" i="47"/>
  <c r="AP128" i="47" s="1"/>
  <c r="J28" i="47"/>
  <c r="AP28" i="47" s="1"/>
  <c r="J78" i="47"/>
  <c r="AP78" i="47" s="1"/>
  <c r="J88" i="47"/>
  <c r="AP88" i="47" s="1"/>
  <c r="J115" i="47"/>
  <c r="J121" i="47"/>
  <c r="AP121" i="47" s="1"/>
  <c r="J83" i="47"/>
  <c r="AP83" i="47" s="1"/>
  <c r="AP123" i="47"/>
  <c r="W7" i="47"/>
  <c r="J70" i="47"/>
  <c r="AP70" i="47" s="1"/>
  <c r="AO81" i="47"/>
  <c r="J124" i="47"/>
  <c r="AP124" i="47" s="1"/>
  <c r="J54" i="47"/>
  <c r="AP54" i="47" s="1"/>
  <c r="W16" i="47"/>
  <c r="AO104" i="47"/>
  <c r="X101" i="47"/>
  <c r="J134" i="47"/>
  <c r="AP134" i="47" s="1"/>
  <c r="AO33" i="47"/>
  <c r="AO108" i="47"/>
  <c r="AO62" i="47"/>
  <c r="AO12" i="47"/>
  <c r="AO110" i="47"/>
  <c r="AO30" i="47"/>
  <c r="AO128" i="47"/>
  <c r="AO88" i="47"/>
  <c r="AP115" i="47"/>
  <c r="AO121" i="47"/>
  <c r="J90" i="47"/>
  <c r="AP90" i="47" s="1"/>
  <c r="J56" i="47"/>
  <c r="AP56" i="47" s="1"/>
  <c r="AO124" i="47"/>
  <c r="J97" i="47"/>
  <c r="AP97" i="47" s="1"/>
  <c r="J16" i="47"/>
  <c r="AP16" i="47" s="1"/>
  <c r="AO116" i="47"/>
  <c r="J120" i="47"/>
  <c r="AP120" i="47" s="1"/>
  <c r="W45" i="47"/>
  <c r="X79" i="47"/>
  <c r="X96" i="47"/>
  <c r="X33" i="47"/>
  <c r="X82" i="47"/>
  <c r="X108" i="47"/>
  <c r="X62" i="47"/>
  <c r="X53" i="47"/>
  <c r="X94" i="47"/>
  <c r="X136" i="47"/>
  <c r="X12" i="47"/>
  <c r="X110" i="47"/>
  <c r="X57" i="47"/>
  <c r="X26" i="47"/>
  <c r="X30" i="47"/>
  <c r="X128" i="47"/>
  <c r="X78" i="47"/>
  <c r="X88" i="47"/>
  <c r="AO50" i="47"/>
  <c r="X121" i="47"/>
  <c r="AO36" i="47"/>
  <c r="X70" i="47"/>
  <c r="AT81" i="47"/>
  <c r="AU81" i="47" s="1"/>
  <c r="AV81" i="47" s="1"/>
  <c r="AT63" i="47"/>
  <c r="AU63" i="47" s="1"/>
  <c r="AV63" i="47" s="1"/>
  <c r="AT44" i="47"/>
  <c r="AU44" i="47" s="1"/>
  <c r="AV44" i="47" s="1"/>
  <c r="AT104" i="47"/>
  <c r="AU104" i="47" s="1"/>
  <c r="AV104" i="47" s="1"/>
  <c r="AT15" i="47"/>
  <c r="AU15" i="47" s="1"/>
  <c r="AV15" i="47" s="1"/>
  <c r="X134" i="47"/>
  <c r="AW124" i="47"/>
  <c r="AX124" i="47" s="1"/>
  <c r="AW84" i="47"/>
  <c r="AX84" i="47" s="1"/>
  <c r="AW116" i="47"/>
  <c r="AX116" i="47" s="1"/>
  <c r="AW24" i="47"/>
  <c r="AX24" i="47" s="1"/>
  <c r="AW134" i="47"/>
  <c r="AX134" i="47" s="1"/>
  <c r="AP32" i="47"/>
  <c r="AP35" i="47"/>
  <c r="AW16" i="47"/>
  <c r="AX16" i="47" s="1"/>
  <c r="AW101" i="47"/>
  <c r="AX101" i="47" s="1"/>
  <c r="S138" i="47"/>
  <c r="W14" i="47"/>
  <c r="AS14" i="47"/>
  <c r="W92" i="47"/>
  <c r="AS92" i="47"/>
  <c r="AT92" i="47" s="1"/>
  <c r="AU92" i="47" s="1"/>
  <c r="AV92" i="47" s="1"/>
  <c r="W100" i="47"/>
  <c r="AS100" i="47"/>
  <c r="AT100" i="47" s="1"/>
  <c r="AU100" i="47" s="1"/>
  <c r="AV100" i="47" s="1"/>
  <c r="W55" i="47"/>
  <c r="AS55" i="47"/>
  <c r="AT55" i="47" s="1"/>
  <c r="AU55" i="47" s="1"/>
  <c r="AV55" i="47" s="1"/>
  <c r="W129" i="47"/>
  <c r="AS129" i="47"/>
  <c r="AT129" i="47" s="1"/>
  <c r="AU129" i="47" s="1"/>
  <c r="AV129" i="47" s="1"/>
  <c r="W41" i="47"/>
  <c r="AS41" i="47"/>
  <c r="AT41" i="47" s="1"/>
  <c r="AU41" i="47" s="1"/>
  <c r="AV41" i="47" s="1"/>
  <c r="W77" i="47"/>
  <c r="AS77" i="47"/>
  <c r="AT77" i="47" s="1"/>
  <c r="AU77" i="47" s="1"/>
  <c r="AV77" i="47" s="1"/>
  <c r="W58" i="47"/>
  <c r="AS58" i="47"/>
  <c r="AT58" i="47" s="1"/>
  <c r="AU58" i="47" s="1"/>
  <c r="AV58" i="47" s="1"/>
  <c r="W91" i="47"/>
  <c r="AS91" i="47"/>
  <c r="AT91" i="47" s="1"/>
  <c r="AU91" i="47" s="1"/>
  <c r="AV91" i="47" s="1"/>
  <c r="W122" i="47"/>
  <c r="AS122" i="47"/>
  <c r="AT122" i="47" s="1"/>
  <c r="AU122" i="47" s="1"/>
  <c r="AV122" i="47" s="1"/>
  <c r="W31" i="47"/>
  <c r="AS31" i="47"/>
  <c r="AT31" i="47" s="1"/>
  <c r="AU31" i="47" s="1"/>
  <c r="AV31" i="47" s="1"/>
  <c r="W117" i="47"/>
  <c r="AS117" i="47"/>
  <c r="AT117" i="47" s="1"/>
  <c r="AU117" i="47" s="1"/>
  <c r="AV117" i="47" s="1"/>
  <c r="W59" i="47"/>
  <c r="AS59" i="47"/>
  <c r="AT59" i="47" s="1"/>
  <c r="AU59" i="47" s="1"/>
  <c r="AV59" i="47" s="1"/>
  <c r="W43" i="47"/>
  <c r="AS43" i="47"/>
  <c r="AT43" i="47" s="1"/>
  <c r="AU43" i="47" s="1"/>
  <c r="AV43" i="47" s="1"/>
  <c r="W47" i="47"/>
  <c r="AS47" i="47"/>
  <c r="AT47" i="47" s="1"/>
  <c r="AU47" i="47" s="1"/>
  <c r="AV47" i="47" s="1"/>
  <c r="W114" i="47"/>
  <c r="AS114" i="47"/>
  <c r="AT114" i="47" s="1"/>
  <c r="AU114" i="47" s="1"/>
  <c r="AV114" i="47" s="1"/>
  <c r="W27" i="47"/>
  <c r="AS27" i="47"/>
  <c r="AT27" i="47" s="1"/>
  <c r="AU27" i="47" s="1"/>
  <c r="AV27" i="47" s="1"/>
  <c r="W87" i="47"/>
  <c r="AS87" i="47"/>
  <c r="AT87" i="47" s="1"/>
  <c r="AU87" i="47" s="1"/>
  <c r="AV87" i="47" s="1"/>
  <c r="W127" i="47"/>
  <c r="AS127" i="47"/>
  <c r="AT127" i="47" s="1"/>
  <c r="AU127" i="47" s="1"/>
  <c r="AV127" i="47" s="1"/>
  <c r="W46" i="47"/>
  <c r="AS46" i="47"/>
  <c r="AT46" i="47" s="1"/>
  <c r="AU46" i="47" s="1"/>
  <c r="AV46" i="47" s="1"/>
  <c r="W25" i="47"/>
  <c r="AS25" i="47"/>
  <c r="AT25" i="47" s="1"/>
  <c r="AU25" i="47" s="1"/>
  <c r="AV25" i="47" s="1"/>
  <c r="W98" i="47"/>
  <c r="AS98" i="47"/>
  <c r="AT98" i="47" s="1"/>
  <c r="AU98" i="47" s="1"/>
  <c r="AV98" i="47" s="1"/>
  <c r="W86" i="47"/>
  <c r="AS86" i="47"/>
  <c r="AT86" i="47" s="1"/>
  <c r="AU86" i="47" s="1"/>
  <c r="AV86" i="47" s="1"/>
  <c r="W130" i="47"/>
  <c r="AS130" i="47"/>
  <c r="AT130" i="47" s="1"/>
  <c r="AU130" i="47" s="1"/>
  <c r="AV130" i="47" s="1"/>
  <c r="W106" i="47"/>
  <c r="AS106" i="47"/>
  <c r="AT106" i="47" s="1"/>
  <c r="AU106" i="47" s="1"/>
  <c r="AV106" i="47" s="1"/>
  <c r="W105" i="47"/>
  <c r="AS105" i="47"/>
  <c r="AT105" i="47" s="1"/>
  <c r="AU105" i="47" s="1"/>
  <c r="AV105" i="47" s="1"/>
  <c r="W48" i="47"/>
  <c r="AS48" i="47"/>
  <c r="AT48" i="47" s="1"/>
  <c r="AU48" i="47" s="1"/>
  <c r="AV48" i="47" s="1"/>
  <c r="W69" i="47"/>
  <c r="AS69" i="47"/>
  <c r="AT69" i="47" s="1"/>
  <c r="AU69" i="47" s="1"/>
  <c r="AV69" i="47" s="1"/>
  <c r="W17" i="47"/>
  <c r="AS17" i="47"/>
  <c r="AT17" i="47" s="1"/>
  <c r="AU17" i="47" s="1"/>
  <c r="AV17" i="47" s="1"/>
  <c r="W132" i="47"/>
  <c r="AS132" i="47"/>
  <c r="AT132" i="47" s="1"/>
  <c r="AU132" i="47" s="1"/>
  <c r="AV132" i="47" s="1"/>
  <c r="W79" i="47"/>
  <c r="AS79" i="47"/>
  <c r="AT79" i="47" s="1"/>
  <c r="AU79" i="47" s="1"/>
  <c r="AV79" i="47" s="1"/>
  <c r="W33" i="47"/>
  <c r="AS33" i="47"/>
  <c r="AT33" i="47" s="1"/>
  <c r="AU33" i="47" s="1"/>
  <c r="AV33" i="47" s="1"/>
  <c r="W82" i="47"/>
  <c r="AS82" i="47"/>
  <c r="AT82" i="47" s="1"/>
  <c r="AU82" i="47" s="1"/>
  <c r="AV82" i="47" s="1"/>
  <c r="W62" i="47"/>
  <c r="AS62" i="47"/>
  <c r="AT62" i="47" s="1"/>
  <c r="AU62" i="47" s="1"/>
  <c r="AV62" i="47" s="1"/>
  <c r="W53" i="47"/>
  <c r="AS53" i="47"/>
  <c r="AT53" i="47" s="1"/>
  <c r="AU53" i="47" s="1"/>
  <c r="AV53" i="47" s="1"/>
  <c r="W136" i="47"/>
  <c r="AS136" i="47"/>
  <c r="AT136" i="47" s="1"/>
  <c r="AU136" i="47" s="1"/>
  <c r="AV136" i="47" s="1"/>
  <c r="W12" i="47"/>
  <c r="AS12" i="47"/>
  <c r="AT12" i="47" s="1"/>
  <c r="AU12" i="47" s="1"/>
  <c r="AV12" i="47" s="1"/>
  <c r="W57" i="47"/>
  <c r="AS57" i="47"/>
  <c r="AT57" i="47" s="1"/>
  <c r="AU57" i="47" s="1"/>
  <c r="AV57" i="47" s="1"/>
  <c r="W26" i="47"/>
  <c r="AS26" i="47"/>
  <c r="AT26" i="47" s="1"/>
  <c r="AU26" i="47" s="1"/>
  <c r="AV26" i="47" s="1"/>
  <c r="W30" i="47"/>
  <c r="AS30" i="47"/>
  <c r="AT30" i="47" s="1"/>
  <c r="AU30" i="47" s="1"/>
  <c r="AV30" i="47" s="1"/>
  <c r="W128" i="47"/>
  <c r="AS128" i="47"/>
  <c r="AT128" i="47" s="1"/>
  <c r="AU128" i="47" s="1"/>
  <c r="AV128" i="47" s="1"/>
  <c r="W78" i="47"/>
  <c r="AS78" i="47"/>
  <c r="AT78" i="47" s="1"/>
  <c r="AU78" i="47" s="1"/>
  <c r="AV78" i="47" s="1"/>
  <c r="W115" i="47"/>
  <c r="AO115" i="47"/>
  <c r="AS115" i="47"/>
  <c r="AT115" i="47" s="1"/>
  <c r="AU115" i="47" s="1"/>
  <c r="AV115" i="47" s="1"/>
  <c r="W52" i="47"/>
  <c r="AS52" i="47"/>
  <c r="AT52" i="47" s="1"/>
  <c r="AU52" i="47" s="1"/>
  <c r="AV52" i="47" s="1"/>
  <c r="W83" i="47"/>
  <c r="AS83" i="47"/>
  <c r="AT83" i="47" s="1"/>
  <c r="AU83" i="47" s="1"/>
  <c r="AV83" i="47" s="1"/>
  <c r="W123" i="47"/>
  <c r="AO123" i="47"/>
  <c r="AS123" i="47"/>
  <c r="AT123" i="47" s="1"/>
  <c r="AU123" i="47" s="1"/>
  <c r="AV123" i="47" s="1"/>
  <c r="W60" i="47"/>
  <c r="AO60" i="47"/>
  <c r="AS60" i="47"/>
  <c r="AT60" i="47" s="1"/>
  <c r="AU60" i="47" s="1"/>
  <c r="AV60" i="47" s="1"/>
  <c r="W56" i="47"/>
  <c r="AO56" i="47"/>
  <c r="AS56" i="47"/>
  <c r="AT56" i="47" s="1"/>
  <c r="AU56" i="47" s="1"/>
  <c r="AV56" i="47" s="1"/>
  <c r="W32" i="47"/>
  <c r="AO32" i="47"/>
  <c r="AS32" i="47"/>
  <c r="AT32" i="47" s="1"/>
  <c r="AU32" i="47" s="1"/>
  <c r="AV32" i="47" s="1"/>
  <c r="W107" i="47"/>
  <c r="AS107" i="47"/>
  <c r="AT107" i="47" s="1"/>
  <c r="AU107" i="47" s="1"/>
  <c r="AV107" i="47" s="1"/>
  <c r="W35" i="47"/>
  <c r="AO35" i="47"/>
  <c r="AS35" i="47"/>
  <c r="AT35" i="47" s="1"/>
  <c r="AU35" i="47" s="1"/>
  <c r="AV35" i="47" s="1"/>
  <c r="W135" i="47"/>
  <c r="AS135" i="47"/>
  <c r="AT135" i="47" s="1"/>
  <c r="AU135" i="47" s="1"/>
  <c r="AV135" i="47" s="1"/>
  <c r="W80" i="47"/>
  <c r="AS80" i="47"/>
  <c r="AT80" i="47" s="1"/>
  <c r="AU80" i="47" s="1"/>
  <c r="AV80" i="47" s="1"/>
  <c r="W61" i="47"/>
  <c r="AS61" i="47"/>
  <c r="AT61" i="47" s="1"/>
  <c r="AU61" i="47" s="1"/>
  <c r="AV61" i="47" s="1"/>
  <c r="W23" i="47"/>
  <c r="AS23" i="47"/>
  <c r="AT23" i="47" s="1"/>
  <c r="AU23" i="47" s="1"/>
  <c r="AV23" i="47" s="1"/>
  <c r="W19" i="47"/>
  <c r="AS19" i="47"/>
  <c r="AT19" i="47" s="1"/>
  <c r="AU19" i="47" s="1"/>
  <c r="AV19" i="47" s="1"/>
  <c r="W113" i="47"/>
  <c r="AS113" i="47"/>
  <c r="AT113" i="47" s="1"/>
  <c r="AU113" i="47" s="1"/>
  <c r="AV113" i="47" s="1"/>
  <c r="W76" i="47"/>
  <c r="AS76" i="47"/>
  <c r="AT76" i="47" s="1"/>
  <c r="AU76" i="47" s="1"/>
  <c r="AV76" i="47" s="1"/>
  <c r="W49" i="47"/>
  <c r="AS49" i="47"/>
  <c r="AT49" i="47" s="1"/>
  <c r="AU49" i="47" s="1"/>
  <c r="AV49" i="47" s="1"/>
  <c r="W71" i="47"/>
  <c r="AS71" i="47"/>
  <c r="AT71" i="47" s="1"/>
  <c r="AU71" i="47" s="1"/>
  <c r="AV71" i="47" s="1"/>
  <c r="W34" i="47"/>
  <c r="AS34" i="47"/>
  <c r="AT34" i="47" s="1"/>
  <c r="AU34" i="47" s="1"/>
  <c r="AV34" i="47" s="1"/>
  <c r="W18" i="47"/>
  <c r="AS18" i="47"/>
  <c r="AT18" i="47" s="1"/>
  <c r="AU18" i="47" s="1"/>
  <c r="AV18" i="47" s="1"/>
  <c r="W102" i="47"/>
  <c r="AS102" i="47"/>
  <c r="AT102" i="47" s="1"/>
  <c r="AU102" i="47" s="1"/>
  <c r="AV102" i="47" s="1"/>
  <c r="W29" i="47"/>
  <c r="AS29" i="47"/>
  <c r="AT29" i="47" s="1"/>
  <c r="AU29" i="47" s="1"/>
  <c r="AV29" i="47" s="1"/>
  <c r="W126" i="47"/>
  <c r="AS126" i="47"/>
  <c r="AT126" i="47" s="1"/>
  <c r="AU126" i="47" s="1"/>
  <c r="AV126" i="47" s="1"/>
  <c r="T138" i="47"/>
  <c r="AP14" i="47"/>
  <c r="X115" i="47"/>
  <c r="X83" i="47"/>
  <c r="X123" i="47"/>
  <c r="X60" i="47"/>
  <c r="X56" i="47"/>
  <c r="X32" i="47"/>
  <c r="J107" i="47"/>
  <c r="AP107" i="47" s="1"/>
  <c r="X107" i="47"/>
  <c r="X35" i="47"/>
  <c r="J135" i="47"/>
  <c r="AO135" i="47" s="1"/>
  <c r="X135" i="47"/>
  <c r="J80" i="47"/>
  <c r="AP80" i="47" s="1"/>
  <c r="X80" i="47"/>
  <c r="J61" i="47"/>
  <c r="AP61" i="47" s="1"/>
  <c r="X61" i="47"/>
  <c r="J23" i="47"/>
  <c r="AO23" i="47" s="1"/>
  <c r="X23" i="47"/>
  <c r="J19" i="47"/>
  <c r="AO19" i="47" s="1"/>
  <c r="X19" i="47"/>
  <c r="J113" i="47"/>
  <c r="AO113" i="47" s="1"/>
  <c r="X113" i="47"/>
  <c r="J76" i="47"/>
  <c r="AO76" i="47" s="1"/>
  <c r="X76" i="47"/>
  <c r="J49" i="47"/>
  <c r="AP49" i="47" s="1"/>
  <c r="X49" i="47"/>
  <c r="J71" i="47"/>
  <c r="AO71" i="47" s="1"/>
  <c r="X71" i="47"/>
  <c r="J34" i="47"/>
  <c r="AP34" i="47" s="1"/>
  <c r="X34" i="47"/>
  <c r="J18" i="47"/>
  <c r="AP18" i="47" s="1"/>
  <c r="X18" i="47"/>
  <c r="J102" i="47"/>
  <c r="AO102" i="47" s="1"/>
  <c r="X102" i="47"/>
  <c r="J29" i="47"/>
  <c r="AO29" i="47" s="1"/>
  <c r="X29" i="47"/>
  <c r="J126" i="47"/>
  <c r="AO126" i="47" s="1"/>
  <c r="X126" i="47"/>
  <c r="M138" i="47"/>
  <c r="U138" i="47"/>
  <c r="Z14" i="47"/>
  <c r="W51" i="47"/>
  <c r="AS51" i="47"/>
  <c r="AT51" i="47" s="1"/>
  <c r="AU51" i="47" s="1"/>
  <c r="AV51" i="47" s="1"/>
  <c r="W64" i="47"/>
  <c r="AS64" i="47"/>
  <c r="AT64" i="47" s="1"/>
  <c r="AU64" i="47" s="1"/>
  <c r="AV64" i="47" s="1"/>
  <c r="W95" i="47"/>
  <c r="AS95" i="47"/>
  <c r="AT95" i="47" s="1"/>
  <c r="AU95" i="47" s="1"/>
  <c r="AV95" i="47" s="1"/>
  <c r="AS8" i="47"/>
  <c r="AT8" i="47" s="1"/>
  <c r="AU8" i="47" s="1"/>
  <c r="AV8" i="47" s="1"/>
  <c r="AS38" i="47"/>
  <c r="AT38" i="47" s="1"/>
  <c r="AU38" i="47" s="1"/>
  <c r="AV38" i="47" s="1"/>
  <c r="W72" i="47"/>
  <c r="AS72" i="47"/>
  <c r="AT72" i="47" s="1"/>
  <c r="AU72" i="47" s="1"/>
  <c r="AV72" i="47" s="1"/>
  <c r="W74" i="47"/>
  <c r="AS74" i="47"/>
  <c r="AT74" i="47" s="1"/>
  <c r="AU74" i="47" s="1"/>
  <c r="AV74" i="47" s="1"/>
  <c r="AS42" i="47"/>
  <c r="AT42" i="47" s="1"/>
  <c r="AU42" i="47" s="1"/>
  <c r="AV42" i="47" s="1"/>
  <c r="W68" i="47"/>
  <c r="AS68" i="47"/>
  <c r="AT68" i="47" s="1"/>
  <c r="AU68" i="47" s="1"/>
  <c r="AV68" i="47" s="1"/>
  <c r="AS10" i="47"/>
  <c r="AT10" i="47" s="1"/>
  <c r="AU10" i="47" s="1"/>
  <c r="AV10" i="47" s="1"/>
  <c r="W109" i="47"/>
  <c r="AS109" i="47"/>
  <c r="AT109" i="47" s="1"/>
  <c r="AU109" i="47" s="1"/>
  <c r="AV109" i="47" s="1"/>
  <c r="W111" i="47"/>
  <c r="AS111" i="47"/>
  <c r="AT111" i="47" s="1"/>
  <c r="AU111" i="47" s="1"/>
  <c r="AV111" i="47" s="1"/>
  <c r="W112" i="47"/>
  <c r="AS112" i="47"/>
  <c r="AT112" i="47" s="1"/>
  <c r="AU112" i="47" s="1"/>
  <c r="AV112" i="47" s="1"/>
  <c r="W66" i="47"/>
  <c r="AS66" i="47"/>
  <c r="AT66" i="47" s="1"/>
  <c r="AU66" i="47" s="1"/>
  <c r="AV66" i="47" s="1"/>
  <c r="AS13" i="47"/>
  <c r="AT13" i="47" s="1"/>
  <c r="AU13" i="47" s="1"/>
  <c r="AV13" i="47" s="1"/>
  <c r="W89" i="47"/>
  <c r="AS89" i="47"/>
  <c r="AT89" i="47" s="1"/>
  <c r="AU89" i="47" s="1"/>
  <c r="AV89" i="47" s="1"/>
  <c r="W131" i="47"/>
  <c r="AS131" i="47"/>
  <c r="AT131" i="47" s="1"/>
  <c r="AU131" i="47" s="1"/>
  <c r="AV131" i="47" s="1"/>
  <c r="W75" i="47"/>
  <c r="AS75" i="47"/>
  <c r="AT75" i="47" s="1"/>
  <c r="AU75" i="47" s="1"/>
  <c r="AV75" i="47" s="1"/>
  <c r="W99" i="47"/>
  <c r="AS99" i="47"/>
  <c r="AT99" i="47" s="1"/>
  <c r="AU99" i="47" s="1"/>
  <c r="AV99" i="47" s="1"/>
  <c r="W119" i="47"/>
  <c r="AS119" i="47"/>
  <c r="AT119" i="47" s="1"/>
  <c r="AU119" i="47" s="1"/>
  <c r="AV119" i="47" s="1"/>
  <c r="W73" i="47"/>
  <c r="AS73" i="47"/>
  <c r="AT73" i="47" s="1"/>
  <c r="AU73" i="47" s="1"/>
  <c r="AV73" i="47" s="1"/>
  <c r="W67" i="47"/>
  <c r="AS67" i="47"/>
  <c r="AT67" i="47" s="1"/>
  <c r="AU67" i="47" s="1"/>
  <c r="AV67" i="47" s="1"/>
  <c r="W65" i="47"/>
  <c r="AS65" i="47"/>
  <c r="AT65" i="47" s="1"/>
  <c r="AU65" i="47" s="1"/>
  <c r="AV65" i="47" s="1"/>
  <c r="W93" i="47"/>
  <c r="AS93" i="47"/>
  <c r="AT93" i="47" s="1"/>
  <c r="AU93" i="47" s="1"/>
  <c r="AV93" i="47" s="1"/>
  <c r="W133" i="47"/>
  <c r="AS133" i="47"/>
  <c r="AT133" i="47" s="1"/>
  <c r="AU133" i="47" s="1"/>
  <c r="AV133" i="47" s="1"/>
  <c r="W125" i="47"/>
  <c r="AS125" i="47"/>
  <c r="AT125" i="47" s="1"/>
  <c r="AU125" i="47" s="1"/>
  <c r="AV125" i="47" s="1"/>
  <c r="W118" i="47"/>
  <c r="AS118" i="47"/>
  <c r="AT118" i="47" s="1"/>
  <c r="AU118" i="47" s="1"/>
  <c r="AV118" i="47" s="1"/>
  <c r="AS22" i="47"/>
  <c r="AT22" i="47" s="1"/>
  <c r="AU22" i="47" s="1"/>
  <c r="AV22" i="47" s="1"/>
  <c r="W103" i="47"/>
  <c r="AS103" i="47"/>
  <c r="AT103" i="47" s="1"/>
  <c r="AU103" i="47" s="1"/>
  <c r="AV103" i="47" s="1"/>
  <c r="W85" i="47"/>
  <c r="AS85" i="47"/>
  <c r="AT85" i="47" s="1"/>
  <c r="AU85" i="47" s="1"/>
  <c r="AV85" i="47" s="1"/>
  <c r="W96" i="47"/>
  <c r="AS96" i="47"/>
  <c r="AT96" i="47" s="1"/>
  <c r="AU96" i="47" s="1"/>
  <c r="AV96" i="47" s="1"/>
  <c r="AS40" i="47"/>
  <c r="AT40" i="47" s="1"/>
  <c r="AU40" i="47" s="1"/>
  <c r="AV40" i="47" s="1"/>
  <c r="W108" i="47"/>
  <c r="AS108" i="47"/>
  <c r="AT108" i="47" s="1"/>
  <c r="AU108" i="47" s="1"/>
  <c r="AV108" i="47" s="1"/>
  <c r="AS45" i="47"/>
  <c r="AT45" i="47" s="1"/>
  <c r="AU45" i="47" s="1"/>
  <c r="AV45" i="47" s="1"/>
  <c r="W94" i="47"/>
  <c r="AS94" i="47"/>
  <c r="AT94" i="47" s="1"/>
  <c r="AU94" i="47" s="1"/>
  <c r="AV94" i="47" s="1"/>
  <c r="AS11" i="47"/>
  <c r="AT11" i="47" s="1"/>
  <c r="AU11" i="47" s="1"/>
  <c r="AV11" i="47" s="1"/>
  <c r="W110" i="47"/>
  <c r="AS110" i="47"/>
  <c r="AT110" i="47" s="1"/>
  <c r="AU110" i="47" s="1"/>
  <c r="AV110" i="47" s="1"/>
  <c r="AS39" i="47"/>
  <c r="AT39" i="47" s="1"/>
  <c r="AU39" i="47" s="1"/>
  <c r="AV39" i="47" s="1"/>
  <c r="AS21" i="47"/>
  <c r="AT21" i="47" s="1"/>
  <c r="AU21" i="47" s="1"/>
  <c r="AV21" i="47" s="1"/>
  <c r="AS20" i="47"/>
  <c r="AT20" i="47" s="1"/>
  <c r="AU20" i="47" s="1"/>
  <c r="AV20" i="47" s="1"/>
  <c r="AS28" i="47"/>
  <c r="AT28" i="47" s="1"/>
  <c r="AU28" i="47" s="1"/>
  <c r="AV28" i="47" s="1"/>
  <c r="W88" i="47"/>
  <c r="AS88" i="47"/>
  <c r="AT88" i="47" s="1"/>
  <c r="AU88" i="47" s="1"/>
  <c r="AV88" i="47" s="1"/>
  <c r="AS50" i="47"/>
  <c r="AT50" i="47" s="1"/>
  <c r="AU50" i="47" s="1"/>
  <c r="AV50" i="47" s="1"/>
  <c r="W121" i="47"/>
  <c r="AS121" i="47"/>
  <c r="AT121" i="47" s="1"/>
  <c r="AU121" i="47" s="1"/>
  <c r="AV121" i="47" s="1"/>
  <c r="AS36" i="47"/>
  <c r="AT36" i="47" s="1"/>
  <c r="AU36" i="47" s="1"/>
  <c r="AV36" i="47" s="1"/>
  <c r="AS7" i="47"/>
  <c r="AT7" i="47" s="1"/>
  <c r="AU7" i="47" s="1"/>
  <c r="AV7" i="47" s="1"/>
  <c r="W90" i="47"/>
  <c r="AS90" i="47"/>
  <c r="AT90" i="47" s="1"/>
  <c r="AU90" i="47" s="1"/>
  <c r="AV90" i="47" s="1"/>
  <c r="W70" i="47"/>
  <c r="AS70" i="47"/>
  <c r="AT70" i="47" s="1"/>
  <c r="AU70" i="47" s="1"/>
  <c r="AV70" i="47" s="1"/>
  <c r="W81" i="47"/>
  <c r="AO63" i="47"/>
  <c r="W124" i="47"/>
  <c r="AO54" i="47"/>
  <c r="W97" i="47"/>
  <c r="AO16" i="47"/>
  <c r="AO44" i="47"/>
  <c r="W104" i="47"/>
  <c r="W84" i="47"/>
  <c r="W116" i="47"/>
  <c r="AO37" i="47"/>
  <c r="W101" i="47"/>
  <c r="AO15" i="47"/>
  <c r="AO24" i="47"/>
  <c r="W134" i="47"/>
  <c r="AO9" i="47"/>
  <c r="W120" i="47"/>
  <c r="R138" i="47"/>
  <c r="V138" i="47"/>
  <c r="AA138" i="47"/>
  <c r="AW431" i="49" l="1"/>
  <c r="AX431" i="49" s="1"/>
  <c r="AW540" i="49"/>
  <c r="AX540" i="49" s="1"/>
  <c r="AW274" i="49"/>
  <c r="AX274" i="49" s="1"/>
  <c r="AW502" i="49"/>
  <c r="AX502" i="49" s="1"/>
  <c r="AW263" i="49"/>
  <c r="AX263" i="49" s="1"/>
  <c r="AO500" i="49"/>
  <c r="AO9" i="49"/>
  <c r="AO129" i="49"/>
  <c r="AO17" i="49"/>
  <c r="AO455" i="49"/>
  <c r="AW191" i="49"/>
  <c r="AX191" i="49" s="1"/>
  <c r="AO136" i="49"/>
  <c r="AW133" i="49"/>
  <c r="AX133" i="49" s="1"/>
  <c r="AW56" i="49"/>
  <c r="AX56" i="49" s="1"/>
  <c r="AW299" i="49"/>
  <c r="AX299" i="49" s="1"/>
  <c r="AW354" i="49"/>
  <c r="AX354" i="49" s="1"/>
  <c r="AW360" i="49"/>
  <c r="AX360" i="49" s="1"/>
  <c r="AW452" i="49"/>
  <c r="AX452" i="49" s="1"/>
  <c r="AW335" i="49"/>
  <c r="AX335" i="49" s="1"/>
  <c r="AW321" i="49"/>
  <c r="AX321" i="49" s="1"/>
  <c r="AO343" i="49"/>
  <c r="AW253" i="49"/>
  <c r="AX253" i="49" s="1"/>
  <c r="AW319" i="49"/>
  <c r="AX319" i="49" s="1"/>
  <c r="AP433" i="49"/>
  <c r="AO460" i="49"/>
  <c r="AP63" i="49"/>
  <c r="AW465" i="49"/>
  <c r="AX465" i="49" s="1"/>
  <c r="AW14" i="49"/>
  <c r="AX14" i="49" s="1"/>
  <c r="AO364" i="49"/>
  <c r="AW163" i="49"/>
  <c r="AX163" i="49" s="1"/>
  <c r="AO85" i="49"/>
  <c r="AO451" i="49"/>
  <c r="AW252" i="49"/>
  <c r="AX252" i="49" s="1"/>
  <c r="AO414" i="49"/>
  <c r="AO68" i="49"/>
  <c r="AW61" i="49"/>
  <c r="AX61" i="49" s="1"/>
  <c r="AW352" i="49"/>
  <c r="AX352" i="49" s="1"/>
  <c r="AP233" i="49"/>
  <c r="AW198" i="49"/>
  <c r="AX198" i="49" s="1"/>
  <c r="AO373" i="49"/>
  <c r="AW390" i="49"/>
  <c r="AX390" i="49" s="1"/>
  <c r="AW229" i="49"/>
  <c r="AX229" i="49" s="1"/>
  <c r="AO95" i="49"/>
  <c r="AW230" i="49"/>
  <c r="AX230" i="49" s="1"/>
  <c r="AP71" i="49"/>
  <c r="AW306" i="49"/>
  <c r="AX306" i="49" s="1"/>
  <c r="AW322" i="49"/>
  <c r="AX322" i="49" s="1"/>
  <c r="AO439" i="49"/>
  <c r="AW200" i="49"/>
  <c r="AX200" i="49" s="1"/>
  <c r="AW12" i="49"/>
  <c r="AX12" i="49" s="1"/>
  <c r="AO279" i="49"/>
  <c r="AO238" i="49"/>
  <c r="AW316" i="49"/>
  <c r="AX316" i="49" s="1"/>
  <c r="AW441" i="49"/>
  <c r="AX441" i="49" s="1"/>
  <c r="AW534" i="49"/>
  <c r="AX534" i="49" s="1"/>
  <c r="AW498" i="49"/>
  <c r="AX498" i="49" s="1"/>
  <c r="AW477" i="49"/>
  <c r="AX477" i="49" s="1"/>
  <c r="AW537" i="49"/>
  <c r="AX537" i="49" s="1"/>
  <c r="AW370" i="49"/>
  <c r="AX370" i="49" s="1"/>
  <c r="AW127" i="49"/>
  <c r="AX127" i="49" s="1"/>
  <c r="AW241" i="49"/>
  <c r="AX241" i="49" s="1"/>
  <c r="AW101" i="49"/>
  <c r="AX101" i="49" s="1"/>
  <c r="AO379" i="49"/>
  <c r="AW23" i="49"/>
  <c r="AX23" i="49" s="1"/>
  <c r="AW371" i="49"/>
  <c r="AX371" i="49" s="1"/>
  <c r="AW494" i="49"/>
  <c r="AX494" i="49" s="1"/>
  <c r="AW260" i="49"/>
  <c r="AX260" i="49" s="1"/>
  <c r="AO60" i="49"/>
  <c r="AW490" i="49"/>
  <c r="AX490" i="49" s="1"/>
  <c r="AO178" i="49"/>
  <c r="AO204" i="49"/>
  <c r="AW363" i="49"/>
  <c r="AX363" i="49" s="1"/>
  <c r="AW47" i="49"/>
  <c r="AX47" i="49" s="1"/>
  <c r="AP187" i="49"/>
  <c r="AO197" i="49"/>
  <c r="AW214" i="49"/>
  <c r="AX214" i="49" s="1"/>
  <c r="AW105" i="49"/>
  <c r="AX105" i="49" s="1"/>
  <c r="AO538" i="49"/>
  <c r="AW428" i="49"/>
  <c r="AX428" i="49" s="1"/>
  <c r="X543" i="49"/>
  <c r="AP135" i="49"/>
  <c r="AW86" i="49"/>
  <c r="AX86" i="49" s="1"/>
  <c r="AW487" i="49"/>
  <c r="AX487" i="49" s="1"/>
  <c r="AO268" i="49"/>
  <c r="AO190" i="49"/>
  <c r="AO67" i="49"/>
  <c r="AW231" i="49"/>
  <c r="AX231" i="49" s="1"/>
  <c r="AW376" i="49"/>
  <c r="AX376" i="49" s="1"/>
  <c r="AW91" i="49"/>
  <c r="AX91" i="49" s="1"/>
  <c r="AW70" i="49"/>
  <c r="AX70" i="49" s="1"/>
  <c r="AW189" i="49"/>
  <c r="AX189" i="49" s="1"/>
  <c r="AP425" i="49"/>
  <c r="AO368" i="49"/>
  <c r="AP355" i="49"/>
  <c r="AW119" i="49"/>
  <c r="AX119" i="49" s="1"/>
  <c r="AW489" i="49"/>
  <c r="AX489" i="49" s="1"/>
  <c r="AW121" i="49"/>
  <c r="AX121" i="49" s="1"/>
  <c r="AW347" i="49"/>
  <c r="AX347" i="49" s="1"/>
  <c r="AW130" i="49"/>
  <c r="AX130" i="49" s="1"/>
  <c r="AW471" i="49"/>
  <c r="AX471" i="49" s="1"/>
  <c r="AW219" i="49"/>
  <c r="AX219" i="49" s="1"/>
  <c r="AW541" i="49"/>
  <c r="AX541" i="49" s="1"/>
  <c r="AP175" i="49"/>
  <c r="AW144" i="49"/>
  <c r="AX144" i="49" s="1"/>
  <c r="AW240" i="49"/>
  <c r="AX240" i="49" s="1"/>
  <c r="AO64" i="49"/>
  <c r="AW287" i="49"/>
  <c r="AX287" i="49" s="1"/>
  <c r="AP202" i="49"/>
  <c r="AP35" i="49"/>
  <c r="AP342" i="49"/>
  <c r="AW156" i="49"/>
  <c r="AX156" i="49" s="1"/>
  <c r="AP54" i="49"/>
  <c r="AW462" i="49"/>
  <c r="AX462" i="49" s="1"/>
  <c r="AO424" i="49"/>
  <c r="AW268" i="49"/>
  <c r="AX268" i="49" s="1"/>
  <c r="AW424" i="49"/>
  <c r="AX424" i="49" s="1"/>
  <c r="AW232" i="49"/>
  <c r="AX232" i="49" s="1"/>
  <c r="AW402" i="49"/>
  <c r="AX402" i="49" s="1"/>
  <c r="AW147" i="49"/>
  <c r="AX147" i="49" s="1"/>
  <c r="AW460" i="49"/>
  <c r="AX460" i="49" s="1"/>
  <c r="AO430" i="49"/>
  <c r="AW373" i="49"/>
  <c r="AX373" i="49" s="1"/>
  <c r="AO337" i="49"/>
  <c r="AO123" i="49"/>
  <c r="AO216" i="49"/>
  <c r="AW492" i="49"/>
  <c r="AX492" i="49" s="1"/>
  <c r="AW453" i="49"/>
  <c r="AX453" i="49" s="1"/>
  <c r="AP314" i="49"/>
  <c r="AO357" i="49"/>
  <c r="AP59" i="49"/>
  <c r="AP43" i="49"/>
  <c r="AO466" i="49"/>
  <c r="AW19" i="49"/>
  <c r="AX19" i="49" s="1"/>
  <c r="AO345" i="49"/>
  <c r="AW271" i="49"/>
  <c r="AX271" i="49" s="1"/>
  <c r="AW115" i="49"/>
  <c r="AX115" i="49" s="1"/>
  <c r="AO86" i="49"/>
  <c r="AW324" i="49"/>
  <c r="AX324" i="49" s="1"/>
  <c r="AW243" i="49"/>
  <c r="AX243" i="49" s="1"/>
  <c r="AW333" i="49"/>
  <c r="AX333" i="49" s="1"/>
  <c r="AW422" i="49"/>
  <c r="AX422" i="49" s="1"/>
  <c r="AW407" i="49"/>
  <c r="AX407" i="49" s="1"/>
  <c r="AO264" i="49"/>
  <c r="AO473" i="49"/>
  <c r="AW451" i="49"/>
  <c r="AX451" i="49" s="1"/>
  <c r="AO275" i="49"/>
  <c r="AP378" i="49"/>
  <c r="AO362" i="49"/>
  <c r="AO176" i="49"/>
  <c r="AP273" i="49"/>
  <c r="AO273" i="49"/>
  <c r="AP470" i="49"/>
  <c r="AO470" i="49"/>
  <c r="AW159" i="49"/>
  <c r="AX159" i="49" s="1"/>
  <c r="AW436" i="49"/>
  <c r="AX436" i="49" s="1"/>
  <c r="AW72" i="49"/>
  <c r="AX72" i="49" s="1"/>
  <c r="AO57" i="49"/>
  <c r="AO29" i="49"/>
  <c r="AW486" i="49"/>
  <c r="AX486" i="49" s="1"/>
  <c r="AW448" i="49"/>
  <c r="AX448" i="49" s="1"/>
  <c r="AW73" i="49"/>
  <c r="AX73" i="49" s="1"/>
  <c r="AW65" i="49"/>
  <c r="AX65" i="49" s="1"/>
  <c r="AW207" i="49"/>
  <c r="AX207" i="49" s="1"/>
  <c r="AP186" i="49"/>
  <c r="AP496" i="49"/>
  <c r="AP311" i="49"/>
  <c r="AW266" i="49"/>
  <c r="AX266" i="49" s="1"/>
  <c r="AW294" i="49"/>
  <c r="AX294" i="49" s="1"/>
  <c r="AW77" i="49"/>
  <c r="AX77" i="49" s="1"/>
  <c r="AW416" i="49"/>
  <c r="AX416" i="49" s="1"/>
  <c r="AW413" i="49"/>
  <c r="AX413" i="49" s="1"/>
  <c r="AP174" i="49"/>
  <c r="AO526" i="49"/>
  <c r="AW100" i="49"/>
  <c r="AX100" i="49" s="1"/>
  <c r="AW167" i="49"/>
  <c r="AX167" i="49" s="1"/>
  <c r="AP181" i="49"/>
  <c r="AW450" i="49"/>
  <c r="AX450" i="49" s="1"/>
  <c r="AO371" i="49"/>
  <c r="AW473" i="49"/>
  <c r="AX473" i="49" s="1"/>
  <c r="AW197" i="49"/>
  <c r="AX197" i="49" s="1"/>
  <c r="AO196" i="49"/>
  <c r="AW442" i="49"/>
  <c r="AX442" i="49" s="1"/>
  <c r="AW455" i="49"/>
  <c r="AX455" i="49" s="1"/>
  <c r="AW329" i="49"/>
  <c r="AX329" i="49" s="1"/>
  <c r="AW31" i="49"/>
  <c r="AX31" i="49" s="1"/>
  <c r="AW106" i="49"/>
  <c r="AX106" i="49" s="1"/>
  <c r="AO440" i="49"/>
  <c r="AO53" i="49"/>
  <c r="AW276" i="49"/>
  <c r="AX276" i="49" s="1"/>
  <c r="AP254" i="49"/>
  <c r="J543" i="49"/>
  <c r="AW357" i="49"/>
  <c r="AX357" i="49" s="1"/>
  <c r="AP482" i="49"/>
  <c r="AO537" i="49"/>
  <c r="AO438" i="49"/>
  <c r="AW467" i="49"/>
  <c r="AX467" i="49" s="1"/>
  <c r="AO66" i="49"/>
  <c r="AO305" i="49"/>
  <c r="AO493" i="49"/>
  <c r="AW447" i="49"/>
  <c r="AX447" i="49" s="1"/>
  <c r="AW136" i="49"/>
  <c r="AX136" i="49" s="1"/>
  <c r="AW129" i="49"/>
  <c r="AX129" i="49" s="1"/>
  <c r="AO177" i="49"/>
  <c r="AO513" i="49"/>
  <c r="AO511" i="49"/>
  <c r="AP324" i="49"/>
  <c r="AW92" i="49"/>
  <c r="AX92" i="49" s="1"/>
  <c r="AW183" i="49"/>
  <c r="AX183" i="49" s="1"/>
  <c r="AO483" i="49"/>
  <c r="AO270" i="49"/>
  <c r="AW125" i="49"/>
  <c r="AX125" i="49" s="1"/>
  <c r="AW399" i="49"/>
  <c r="AX399" i="49" s="1"/>
  <c r="AP236" i="49"/>
  <c r="AW233" i="49"/>
  <c r="AX233" i="49" s="1"/>
  <c r="AW38" i="49"/>
  <c r="AX38" i="49" s="1"/>
  <c r="AP404" i="49"/>
  <c r="AW27" i="49"/>
  <c r="AX27" i="49" s="1"/>
  <c r="AW444" i="49"/>
  <c r="AX444" i="49" s="1"/>
  <c r="AW528" i="49"/>
  <c r="AX528" i="49" s="1"/>
  <c r="AP33" i="49"/>
  <c r="AW493" i="49"/>
  <c r="AX493" i="49" s="1"/>
  <c r="AW379" i="49"/>
  <c r="AX379" i="49" s="1"/>
  <c r="AO479" i="49"/>
  <c r="AW364" i="49"/>
  <c r="AX364" i="49" s="1"/>
  <c r="AP141" i="49"/>
  <c r="AP302" i="49"/>
  <c r="AW538" i="49"/>
  <c r="AX538" i="49" s="1"/>
  <c r="AP209" i="49"/>
  <c r="AW401" i="49"/>
  <c r="AX401" i="49" s="1"/>
  <c r="AO267" i="49"/>
  <c r="AP315" i="49"/>
  <c r="AO315" i="49"/>
  <c r="AW185" i="49"/>
  <c r="AX185" i="49" s="1"/>
  <c r="AW79" i="49"/>
  <c r="AX79" i="49" s="1"/>
  <c r="AO457" i="49"/>
  <c r="AW223" i="49"/>
  <c r="AX223" i="49" s="1"/>
  <c r="AW242" i="49"/>
  <c r="AX242" i="49" s="1"/>
  <c r="AO514" i="49"/>
  <c r="AW227" i="49"/>
  <c r="AX227" i="49" s="1"/>
  <c r="AW9" i="49"/>
  <c r="AX9" i="49" s="1"/>
  <c r="AP52" i="49"/>
  <c r="AP459" i="49"/>
  <c r="AW97" i="49"/>
  <c r="AX97" i="49" s="1"/>
  <c r="AW216" i="49"/>
  <c r="AX216" i="49" s="1"/>
  <c r="AW134" i="49"/>
  <c r="AX134" i="49" s="1"/>
  <c r="AW87" i="49"/>
  <c r="AX87" i="49" s="1"/>
  <c r="AO166" i="49"/>
  <c r="AO250" i="49"/>
  <c r="AW174" i="49"/>
  <c r="AX174" i="49" s="1"/>
  <c r="AW391" i="49"/>
  <c r="AX391" i="49" s="1"/>
  <c r="AW102" i="49"/>
  <c r="AX102" i="49" s="1"/>
  <c r="AW265" i="49"/>
  <c r="AX265" i="49" s="1"/>
  <c r="AP356" i="49"/>
  <c r="AO356" i="49"/>
  <c r="AP10" i="49"/>
  <c r="AO10" i="49"/>
  <c r="AW201" i="49"/>
  <c r="AX201" i="49" s="1"/>
  <c r="AW519" i="49"/>
  <c r="AX519" i="49" s="1"/>
  <c r="AW215" i="49"/>
  <c r="AX215" i="49" s="1"/>
  <c r="AW340" i="49"/>
  <c r="AX340" i="49" s="1"/>
  <c r="AW361" i="49"/>
  <c r="AX361" i="49" s="1"/>
  <c r="AW248" i="49"/>
  <c r="AX248" i="49" s="1"/>
  <c r="AW520" i="49"/>
  <c r="AX520" i="49" s="1"/>
  <c r="AW11" i="49"/>
  <c r="AX11" i="49" s="1"/>
  <c r="AW131" i="49"/>
  <c r="AX131" i="49" s="1"/>
  <c r="AP464" i="49"/>
  <c r="AW7" i="49"/>
  <c r="AX7" i="49" s="1"/>
  <c r="AW157" i="49"/>
  <c r="AX157" i="49" s="1"/>
  <c r="AW338" i="49"/>
  <c r="AX338" i="49" s="1"/>
  <c r="AW151" i="49"/>
  <c r="AX151" i="49" s="1"/>
  <c r="AW111" i="49"/>
  <c r="AX111" i="49" s="1"/>
  <c r="AW386" i="49"/>
  <c r="AX386" i="49" s="1"/>
  <c r="AW485" i="49"/>
  <c r="AX485" i="49" s="1"/>
  <c r="AW367" i="49"/>
  <c r="AX367" i="49" s="1"/>
  <c r="AW281" i="49"/>
  <c r="AX281" i="49" s="1"/>
  <c r="AW345" i="49"/>
  <c r="AX345" i="49" s="1"/>
  <c r="AW411" i="49"/>
  <c r="AX411" i="49" s="1"/>
  <c r="AW307" i="49"/>
  <c r="AX307" i="49" s="1"/>
  <c r="AW365" i="49"/>
  <c r="AX365" i="49" s="1"/>
  <c r="AW28" i="49"/>
  <c r="AX28" i="49" s="1"/>
  <c r="AW516" i="49"/>
  <c r="AX516" i="49" s="1"/>
  <c r="AW269" i="49"/>
  <c r="AX269" i="49" s="1"/>
  <c r="AW427" i="49"/>
  <c r="AX427" i="49" s="1"/>
  <c r="AW24" i="49"/>
  <c r="AX24" i="49" s="1"/>
  <c r="AW387" i="49"/>
  <c r="AX387" i="49" s="1"/>
  <c r="AO385" i="49"/>
  <c r="AO25" i="49"/>
  <c r="AO167" i="49"/>
  <c r="AO399" i="49"/>
  <c r="AW8" i="49"/>
  <c r="AX8" i="49" s="1"/>
  <c r="AP449" i="49"/>
  <c r="AW286" i="49"/>
  <c r="AX286" i="49" s="1"/>
  <c r="AW317" i="49"/>
  <c r="AX317" i="49" s="1"/>
  <c r="AW41" i="49"/>
  <c r="AX41" i="49" s="1"/>
  <c r="AP217" i="49"/>
  <c r="AP283" i="49"/>
  <c r="AP143" i="49"/>
  <c r="AO465" i="49"/>
  <c r="AO402" i="49"/>
  <c r="AO390" i="49"/>
  <c r="AO147" i="49"/>
  <c r="AW381" i="49"/>
  <c r="AX381" i="49" s="1"/>
  <c r="AP521" i="49"/>
  <c r="AP20" i="49"/>
  <c r="AW505" i="49"/>
  <c r="AX505" i="49" s="1"/>
  <c r="AW17" i="49"/>
  <c r="AX17" i="49" s="1"/>
  <c r="AW289" i="49"/>
  <c r="AX289" i="49" s="1"/>
  <c r="AW290" i="49"/>
  <c r="AX290" i="49" s="1"/>
  <c r="AW512" i="49"/>
  <c r="AX512" i="49" s="1"/>
  <c r="AW55" i="49"/>
  <c r="AX55" i="49" s="1"/>
  <c r="AW117" i="49"/>
  <c r="AX117" i="49" s="1"/>
  <c r="AO252" i="49"/>
  <c r="AO213" i="49"/>
  <c r="AO276" i="49"/>
  <c r="AO262" i="49"/>
  <c r="AO437" i="49"/>
  <c r="AO244" i="49"/>
  <c r="AW461" i="49"/>
  <c r="AX461" i="49" s="1"/>
  <c r="AW536" i="49"/>
  <c r="AX536" i="49" s="1"/>
  <c r="AP417" i="49"/>
  <c r="AP49" i="49"/>
  <c r="AP392" i="49"/>
  <c r="AP148" i="49"/>
  <c r="AP474" i="49"/>
  <c r="AP519" i="49"/>
  <c r="AP295" i="49"/>
  <c r="AW469" i="49"/>
  <c r="AX469" i="49" s="1"/>
  <c r="AW517" i="49"/>
  <c r="AX517" i="49" s="1"/>
  <c r="AW309" i="49"/>
  <c r="AX309" i="49" s="1"/>
  <c r="AW344" i="49"/>
  <c r="AX344" i="49" s="1"/>
  <c r="AW351" i="49"/>
  <c r="AX351" i="49" s="1"/>
  <c r="AW463" i="49"/>
  <c r="AX463" i="49" s="1"/>
  <c r="AW194" i="49"/>
  <c r="AX194" i="49" s="1"/>
  <c r="AW429" i="49"/>
  <c r="AX429" i="49" s="1"/>
  <c r="AW251" i="49"/>
  <c r="AX251" i="49" s="1"/>
  <c r="AW527" i="49"/>
  <c r="AX527" i="49" s="1"/>
  <c r="AW90" i="49"/>
  <c r="AX90" i="49" s="1"/>
  <c r="AW108" i="49"/>
  <c r="AX108" i="49" s="1"/>
  <c r="AW206" i="49"/>
  <c r="AX206" i="49" s="1"/>
  <c r="AW339" i="49"/>
  <c r="AX339" i="49" s="1"/>
  <c r="AW438" i="49"/>
  <c r="AX438" i="49" s="1"/>
  <c r="AW284" i="49"/>
  <c r="AX284" i="49" s="1"/>
  <c r="AW195" i="49"/>
  <c r="AX195" i="49" s="1"/>
  <c r="AW120" i="49"/>
  <c r="AX120" i="49" s="1"/>
  <c r="AW341" i="49"/>
  <c r="AX341" i="49" s="1"/>
  <c r="AW21" i="49"/>
  <c r="AX21" i="49" s="1"/>
  <c r="AP19" i="49"/>
  <c r="AW343" i="49"/>
  <c r="AX343" i="49" s="1"/>
  <c r="AP533" i="49"/>
  <c r="AP400" i="49"/>
  <c r="AW313" i="49"/>
  <c r="AX313" i="49" s="1"/>
  <c r="AW96" i="49"/>
  <c r="AX96" i="49" s="1"/>
  <c r="AW349" i="49"/>
  <c r="AX349" i="49" s="1"/>
  <c r="AW432" i="49"/>
  <c r="AX432" i="49" s="1"/>
  <c r="AW60" i="49"/>
  <c r="AX60" i="49" s="1"/>
  <c r="AW355" i="49"/>
  <c r="AX355" i="49" s="1"/>
  <c r="AW372" i="49"/>
  <c r="AX372" i="49" s="1"/>
  <c r="AW525" i="49"/>
  <c r="AX525" i="49" s="1"/>
  <c r="AW375" i="49"/>
  <c r="AX375" i="49" s="1"/>
  <c r="AW158" i="49"/>
  <c r="AX158" i="49" s="1"/>
  <c r="AW18" i="49"/>
  <c r="AX18" i="49" s="1"/>
  <c r="AW325" i="49"/>
  <c r="AX325" i="49" s="1"/>
  <c r="AW445" i="49"/>
  <c r="AX445" i="49" s="1"/>
  <c r="AW139" i="49"/>
  <c r="AX139" i="49" s="1"/>
  <c r="AW350" i="49"/>
  <c r="AX350" i="49" s="1"/>
  <c r="AW193" i="49"/>
  <c r="AX193" i="49" s="1"/>
  <c r="AW488" i="49"/>
  <c r="AX488" i="49" s="1"/>
  <c r="AW419" i="49"/>
  <c r="AX419" i="49" s="1"/>
  <c r="AW472" i="49"/>
  <c r="AX472" i="49" s="1"/>
  <c r="AW503" i="49"/>
  <c r="AX503" i="49" s="1"/>
  <c r="AW420" i="49"/>
  <c r="AX420" i="49" s="1"/>
  <c r="AW160" i="49"/>
  <c r="AX160" i="49" s="1"/>
  <c r="AW257" i="49"/>
  <c r="AX257" i="49" s="1"/>
  <c r="AW192" i="49"/>
  <c r="AX192" i="49" s="1"/>
  <c r="AO173" i="49"/>
  <c r="AO286" i="49"/>
  <c r="AO317" i="49"/>
  <c r="AW388" i="49"/>
  <c r="AX388" i="49" s="1"/>
  <c r="AW261" i="49"/>
  <c r="AX261" i="49" s="1"/>
  <c r="AW203" i="49"/>
  <c r="AX203" i="49" s="1"/>
  <c r="AW202" i="49"/>
  <c r="AX202" i="49" s="1"/>
  <c r="AW42" i="49"/>
  <c r="AX42" i="49" s="1"/>
  <c r="AW270" i="49"/>
  <c r="AX270" i="49" s="1"/>
  <c r="AW433" i="49"/>
  <c r="AX433" i="49" s="1"/>
  <c r="AW54" i="49"/>
  <c r="AX54" i="49" s="1"/>
  <c r="AW181" i="49"/>
  <c r="AX181" i="49" s="1"/>
  <c r="AW236" i="49"/>
  <c r="AX236" i="49" s="1"/>
  <c r="AW25" i="49"/>
  <c r="AX25" i="49" s="1"/>
  <c r="AW64" i="49"/>
  <c r="AX64" i="49" s="1"/>
  <c r="AW526" i="49"/>
  <c r="AX526" i="49" s="1"/>
  <c r="AP38" i="49"/>
  <c r="AW404" i="49"/>
  <c r="AX404" i="49" s="1"/>
  <c r="AW52" i="49"/>
  <c r="AX52" i="49" s="1"/>
  <c r="AO290" i="49"/>
  <c r="AO329" i="49"/>
  <c r="AO117" i="49"/>
  <c r="AO106" i="49"/>
  <c r="AW85" i="49"/>
  <c r="AX85" i="49" s="1"/>
  <c r="AW258" i="49"/>
  <c r="AX258" i="49" s="1"/>
  <c r="AW63" i="49"/>
  <c r="AX63" i="49" s="1"/>
  <c r="AW529" i="49"/>
  <c r="AX529" i="49" s="1"/>
  <c r="AW291" i="49"/>
  <c r="AX291" i="49" s="1"/>
  <c r="AW122" i="49"/>
  <c r="AX122" i="49" s="1"/>
  <c r="AW305" i="49"/>
  <c r="AX305" i="49" s="1"/>
  <c r="AW535" i="49"/>
  <c r="AX535" i="49" s="1"/>
  <c r="AW459" i="49"/>
  <c r="AX459" i="49" s="1"/>
  <c r="AW112" i="49"/>
  <c r="AX112" i="49" s="1"/>
  <c r="AW491" i="49"/>
  <c r="AX491" i="49" s="1"/>
  <c r="AP512" i="49"/>
  <c r="AW208" i="49"/>
  <c r="AX208" i="49" s="1"/>
  <c r="AW458" i="49"/>
  <c r="AX458" i="49" s="1"/>
  <c r="AP494" i="49"/>
  <c r="AP55" i="49"/>
  <c r="AW430" i="49"/>
  <c r="AX430" i="49" s="1"/>
  <c r="AW124" i="49"/>
  <c r="AX124" i="49" s="1"/>
  <c r="AO37" i="49"/>
  <c r="AO300" i="49"/>
  <c r="AO188" i="49"/>
  <c r="AO506" i="49"/>
  <c r="AO114" i="49"/>
  <c r="AO492" i="49"/>
  <c r="AO78" i="49"/>
  <c r="AO461" i="49"/>
  <c r="AO428" i="49"/>
  <c r="AO536" i="49"/>
  <c r="AO259" i="49"/>
  <c r="AW522" i="49"/>
  <c r="AX522" i="49" s="1"/>
  <c r="AP384" i="49"/>
  <c r="AW78" i="49"/>
  <c r="AX78" i="49" s="1"/>
  <c r="AW440" i="49"/>
  <c r="AX440" i="49" s="1"/>
  <c r="AW71" i="49"/>
  <c r="AX71" i="49" s="1"/>
  <c r="AW314" i="49"/>
  <c r="AX314" i="49" s="1"/>
  <c r="AW53" i="49"/>
  <c r="AX53" i="49" s="1"/>
  <c r="AW254" i="49"/>
  <c r="AX254" i="49" s="1"/>
  <c r="AW302" i="49"/>
  <c r="AX302" i="49" s="1"/>
  <c r="AW170" i="49"/>
  <c r="AX170" i="49" s="1"/>
  <c r="AW259" i="49"/>
  <c r="AX259" i="49" s="1"/>
  <c r="AW98" i="49"/>
  <c r="AX98" i="49" s="1"/>
  <c r="AW262" i="49"/>
  <c r="AX262" i="49" s="1"/>
  <c r="AW95" i="49"/>
  <c r="AX95" i="49" s="1"/>
  <c r="AW140" i="49"/>
  <c r="AX140" i="49" s="1"/>
  <c r="AP469" i="49"/>
  <c r="AO517" i="49"/>
  <c r="AW180" i="49"/>
  <c r="AX180" i="49" s="1"/>
  <c r="AW59" i="49"/>
  <c r="AX59" i="49" s="1"/>
  <c r="AW500" i="49"/>
  <c r="AX500" i="49" s="1"/>
  <c r="AW366" i="49"/>
  <c r="AX366" i="49" s="1"/>
  <c r="AS543" i="49"/>
  <c r="AW481" i="49"/>
  <c r="AX481" i="49" s="1"/>
  <c r="AW66" i="49"/>
  <c r="AX66" i="49" s="1"/>
  <c r="AW205" i="49"/>
  <c r="AX205" i="49" s="1"/>
  <c r="AW499" i="49"/>
  <c r="AX499" i="49" s="1"/>
  <c r="AW332" i="49"/>
  <c r="AX332" i="49" s="1"/>
  <c r="AO450" i="49"/>
  <c r="AO156" i="49"/>
  <c r="AW51" i="49"/>
  <c r="AX51" i="49" s="1"/>
  <c r="AO229" i="49"/>
  <c r="AW226" i="49"/>
  <c r="AX226" i="49" s="1"/>
  <c r="AW523" i="49"/>
  <c r="AX523" i="49" s="1"/>
  <c r="AW418" i="49"/>
  <c r="AX418" i="49" s="1"/>
  <c r="AW84" i="49"/>
  <c r="AX84" i="49" s="1"/>
  <c r="AW58" i="49"/>
  <c r="AX58" i="49" s="1"/>
  <c r="AO288" i="49"/>
  <c r="AO277" i="49"/>
  <c r="AO453" i="49"/>
  <c r="AW142" i="49"/>
  <c r="AX142" i="49" s="1"/>
  <c r="AW155" i="49"/>
  <c r="AX155" i="49" s="1"/>
  <c r="AP170" i="49"/>
  <c r="AP98" i="49"/>
  <c r="Z543" i="49"/>
  <c r="W543" i="49"/>
  <c r="AW26" i="49"/>
  <c r="AX26" i="49" s="1"/>
  <c r="AW82" i="49"/>
  <c r="AX82" i="49" s="1"/>
  <c r="AW220" i="49"/>
  <c r="AX220" i="49" s="1"/>
  <c r="AW348" i="49"/>
  <c r="AX348" i="49" s="1"/>
  <c r="AW285" i="49"/>
  <c r="AX285" i="49" s="1"/>
  <c r="AW44" i="49"/>
  <c r="AX44" i="49" s="1"/>
  <c r="AW126" i="49"/>
  <c r="AX126" i="49" s="1"/>
  <c r="AW135" i="49"/>
  <c r="AX135" i="49" s="1"/>
  <c r="AW380" i="49"/>
  <c r="AX380" i="49" s="1"/>
  <c r="AW301" i="49"/>
  <c r="AX301" i="49" s="1"/>
  <c r="AW466" i="49"/>
  <c r="AX466" i="49" s="1"/>
  <c r="AW507" i="49"/>
  <c r="AX507" i="49" s="1"/>
  <c r="AW403" i="49"/>
  <c r="AX403" i="49" s="1"/>
  <c r="AW161" i="49"/>
  <c r="AX161" i="49" s="1"/>
  <c r="AW104" i="49"/>
  <c r="AX104" i="49" s="1"/>
  <c r="AW478" i="49"/>
  <c r="AX478" i="49" s="1"/>
  <c r="AW475" i="49"/>
  <c r="AX475" i="49" s="1"/>
  <c r="AW245" i="49"/>
  <c r="AX245" i="49" s="1"/>
  <c r="AW515" i="49"/>
  <c r="AX515" i="49" s="1"/>
  <c r="AW468" i="49"/>
  <c r="AX468" i="49" s="1"/>
  <c r="AW247" i="49"/>
  <c r="AX247" i="49" s="1"/>
  <c r="AW311" i="49"/>
  <c r="AX311" i="49" s="1"/>
  <c r="AW464" i="49"/>
  <c r="AX464" i="49" s="1"/>
  <c r="AW425" i="49"/>
  <c r="AX425" i="49" s="1"/>
  <c r="AW368" i="49"/>
  <c r="AX368" i="49" s="1"/>
  <c r="AP509" i="49"/>
  <c r="AW172" i="49"/>
  <c r="AX172" i="49" s="1"/>
  <c r="AW94" i="49"/>
  <c r="AX94" i="49" s="1"/>
  <c r="AW421" i="49"/>
  <c r="AX421" i="49" s="1"/>
  <c r="AW369" i="49"/>
  <c r="AX369" i="49" s="1"/>
  <c r="AW497" i="49"/>
  <c r="AX497" i="49" s="1"/>
  <c r="AW426" i="49"/>
  <c r="AX426" i="49" s="1"/>
  <c r="AW394" i="49"/>
  <c r="AX394" i="49" s="1"/>
  <c r="AW303" i="49"/>
  <c r="AX303" i="49" s="1"/>
  <c r="AW150" i="49"/>
  <c r="AX150" i="49" s="1"/>
  <c r="AW278" i="49"/>
  <c r="AX278" i="49" s="1"/>
  <c r="AW312" i="49"/>
  <c r="AX312" i="49" s="1"/>
  <c r="AW132" i="49"/>
  <c r="AX132" i="49" s="1"/>
  <c r="AW456" i="49"/>
  <c r="AX456" i="49" s="1"/>
  <c r="AW32" i="49"/>
  <c r="AX32" i="49" s="1"/>
  <c r="AW107" i="49"/>
  <c r="AX107" i="49" s="1"/>
  <c r="AW318" i="49"/>
  <c r="AX318" i="49" s="1"/>
  <c r="AW298" i="49"/>
  <c r="AX298" i="49" s="1"/>
  <c r="AW93" i="49"/>
  <c r="AX93" i="49" s="1"/>
  <c r="AW210" i="49"/>
  <c r="AX210" i="49" s="1"/>
  <c r="AW179" i="49"/>
  <c r="AX179" i="49" s="1"/>
  <c r="AW80" i="49"/>
  <c r="AX80" i="49" s="1"/>
  <c r="AW46" i="49"/>
  <c r="AX46" i="49" s="1"/>
  <c r="AW510" i="49"/>
  <c r="AX510" i="49" s="1"/>
  <c r="AW99" i="49"/>
  <c r="AX99" i="49" s="1"/>
  <c r="AW395" i="49"/>
  <c r="AX395" i="49" s="1"/>
  <c r="AW382" i="49"/>
  <c r="AX382" i="49" s="1"/>
  <c r="AW13" i="49"/>
  <c r="AX13" i="49" s="1"/>
  <c r="AW212" i="49"/>
  <c r="AX212" i="49" s="1"/>
  <c r="AW109" i="49"/>
  <c r="AX109" i="49" s="1"/>
  <c r="AW45" i="49"/>
  <c r="AX45" i="49" s="1"/>
  <c r="AW153" i="49"/>
  <c r="AX153" i="49" s="1"/>
  <c r="AW342" i="49"/>
  <c r="AX342" i="49" s="1"/>
  <c r="AW35" i="49"/>
  <c r="AX35" i="49" s="1"/>
  <c r="AW385" i="49"/>
  <c r="AX385" i="49" s="1"/>
  <c r="AW283" i="49"/>
  <c r="AX283" i="49" s="1"/>
  <c r="AW353" i="49"/>
  <c r="AX353" i="49" s="1"/>
  <c r="AW187" i="49"/>
  <c r="AX187" i="49" s="1"/>
  <c r="AW143" i="49"/>
  <c r="AX143" i="49" s="1"/>
  <c r="AO84" i="49"/>
  <c r="AO58" i="49"/>
  <c r="AO226" i="49"/>
  <c r="AW264" i="49"/>
  <c r="AX264" i="49" s="1"/>
  <c r="AW250" i="49"/>
  <c r="AX250" i="49" s="1"/>
  <c r="AW521" i="49"/>
  <c r="AX521" i="49" s="1"/>
  <c r="AW20" i="49"/>
  <c r="AX20" i="49" s="1"/>
  <c r="AW412" i="49"/>
  <c r="AX412" i="49" s="1"/>
  <c r="AW439" i="49"/>
  <c r="AX439" i="49" s="1"/>
  <c r="AW182" i="49"/>
  <c r="AX182" i="49" s="1"/>
  <c r="AW239" i="49"/>
  <c r="AX239" i="49" s="1"/>
  <c r="AW249" i="49"/>
  <c r="AX249" i="49" s="1"/>
  <c r="AW33" i="49"/>
  <c r="AX33" i="49" s="1"/>
  <c r="AW165" i="49"/>
  <c r="AX165" i="49" s="1"/>
  <c r="AW222" i="49"/>
  <c r="AX222" i="49" s="1"/>
  <c r="AW196" i="49"/>
  <c r="AX196" i="49" s="1"/>
  <c r="AO142" i="49"/>
  <c r="AO155" i="49"/>
  <c r="AW81" i="49"/>
  <c r="AX81" i="49" s="1"/>
  <c r="AW154" i="49"/>
  <c r="AX154" i="49" s="1"/>
  <c r="AW337" i="49"/>
  <c r="AX337" i="49" s="1"/>
  <c r="AW417" i="49"/>
  <c r="AX417" i="49" s="1"/>
  <c r="AW437" i="49"/>
  <c r="AX437" i="49" s="1"/>
  <c r="AW49" i="49"/>
  <c r="AX49" i="49" s="1"/>
  <c r="AW141" i="49"/>
  <c r="AX141" i="49" s="1"/>
  <c r="AW392" i="49"/>
  <c r="AX392" i="49" s="1"/>
  <c r="AW148" i="49"/>
  <c r="AX148" i="49" s="1"/>
  <c r="AW474" i="49"/>
  <c r="AX474" i="49" s="1"/>
  <c r="AW244" i="49"/>
  <c r="AX244" i="49" s="1"/>
  <c r="AW295" i="49"/>
  <c r="AX295" i="49" s="1"/>
  <c r="AW479" i="49"/>
  <c r="AX479" i="49" s="1"/>
  <c r="AW123" i="49"/>
  <c r="AX123" i="49" s="1"/>
  <c r="AW482" i="49"/>
  <c r="AX482" i="49" s="1"/>
  <c r="AW209" i="49"/>
  <c r="AX209" i="49" s="1"/>
  <c r="AW43" i="49"/>
  <c r="AX43" i="49" s="1"/>
  <c r="AW362" i="49"/>
  <c r="AX362" i="49" s="1"/>
  <c r="AW20" i="48"/>
  <c r="AX20" i="48" s="1"/>
  <c r="AP12" i="48"/>
  <c r="AO44" i="48"/>
  <c r="AO93" i="48"/>
  <c r="AO142" i="48"/>
  <c r="AO163" i="48"/>
  <c r="AO89" i="48"/>
  <c r="AP77" i="48"/>
  <c r="AP177" i="48"/>
  <c r="AP118" i="48"/>
  <c r="AO149" i="48"/>
  <c r="AO201" i="48"/>
  <c r="AO158" i="48"/>
  <c r="AO157" i="48"/>
  <c r="AO159" i="48"/>
  <c r="AW106" i="48"/>
  <c r="AX106" i="48" s="1"/>
  <c r="AP22" i="48"/>
  <c r="AO19" i="48"/>
  <c r="AW69" i="48"/>
  <c r="AX69" i="48" s="1"/>
  <c r="AP156" i="48"/>
  <c r="AP107" i="48"/>
  <c r="AP122" i="48"/>
  <c r="AP183" i="48"/>
  <c r="AO193" i="48"/>
  <c r="AO48" i="48"/>
  <c r="AO96" i="48"/>
  <c r="AO169" i="48"/>
  <c r="AO141" i="48"/>
  <c r="AO102" i="48"/>
  <c r="AO200" i="48"/>
  <c r="AO18" i="48"/>
  <c r="AP167" i="48"/>
  <c r="AP168" i="48"/>
  <c r="AP164" i="48"/>
  <c r="AP103" i="48"/>
  <c r="AO111" i="48"/>
  <c r="AO199" i="48"/>
  <c r="AO90" i="48"/>
  <c r="AO132" i="48"/>
  <c r="X208" i="48"/>
  <c r="AO35" i="48"/>
  <c r="AW139" i="48"/>
  <c r="AX139" i="48" s="1"/>
  <c r="AO180" i="48"/>
  <c r="AO25" i="48"/>
  <c r="AO126" i="48"/>
  <c r="AO113" i="48"/>
  <c r="AO30" i="48"/>
  <c r="AO196" i="48"/>
  <c r="AW175" i="48"/>
  <c r="AX175" i="48" s="1"/>
  <c r="AW169" i="48"/>
  <c r="AX169" i="48" s="1"/>
  <c r="AO75" i="48"/>
  <c r="AO51" i="48"/>
  <c r="AO116" i="48"/>
  <c r="AP21" i="48"/>
  <c r="AO21" i="48"/>
  <c r="AW60" i="48"/>
  <c r="AX60" i="48" s="1"/>
  <c r="AO24" i="48"/>
  <c r="AO108" i="48"/>
  <c r="AO191" i="48"/>
  <c r="AP53" i="48"/>
  <c r="AP87" i="48"/>
  <c r="AP7" i="48"/>
  <c r="AP143" i="48"/>
  <c r="AP23" i="48"/>
  <c r="AP68" i="48"/>
  <c r="AP146" i="48"/>
  <c r="AO97" i="48"/>
  <c r="AO151" i="48"/>
  <c r="AW8" i="48"/>
  <c r="AX8" i="48" s="1"/>
  <c r="AO144" i="48"/>
  <c r="AO32" i="48"/>
  <c r="AO138" i="48"/>
  <c r="AO99" i="48"/>
  <c r="AO81" i="48"/>
  <c r="AO194" i="48"/>
  <c r="AO86" i="48"/>
  <c r="AO104" i="48"/>
  <c r="AO62" i="48"/>
  <c r="AO84" i="48"/>
  <c r="AW66" i="48"/>
  <c r="AX66" i="48" s="1"/>
  <c r="AW65" i="48"/>
  <c r="AX65" i="48" s="1"/>
  <c r="AP123" i="48"/>
  <c r="AP128" i="48"/>
  <c r="AP198" i="48"/>
  <c r="AP140" i="48"/>
  <c r="AP78" i="48"/>
  <c r="AP46" i="48"/>
  <c r="AO188" i="48"/>
  <c r="AO59" i="48"/>
  <c r="AO117" i="48"/>
  <c r="AO17" i="48"/>
  <c r="AO55" i="48"/>
  <c r="AO9" i="48"/>
  <c r="AO119" i="48"/>
  <c r="AO114" i="48"/>
  <c r="AO112" i="48"/>
  <c r="AO137" i="48"/>
  <c r="AO10" i="48"/>
  <c r="AO170" i="48"/>
  <c r="AO80" i="48"/>
  <c r="AW92" i="48"/>
  <c r="AX92" i="48" s="1"/>
  <c r="AW33" i="48"/>
  <c r="AX33" i="48" s="1"/>
  <c r="AW149" i="48"/>
  <c r="AX149" i="48" s="1"/>
  <c r="AW188" i="48"/>
  <c r="AX188" i="48" s="1"/>
  <c r="AW111" i="48"/>
  <c r="AX111" i="48" s="1"/>
  <c r="AW79" i="48"/>
  <c r="AX79" i="48" s="1"/>
  <c r="AW72" i="48"/>
  <c r="AX72" i="48" s="1"/>
  <c r="AW61" i="48"/>
  <c r="AX61" i="48" s="1"/>
  <c r="AW153" i="48"/>
  <c r="AX153" i="48" s="1"/>
  <c r="AW14" i="48"/>
  <c r="AX14" i="48" s="1"/>
  <c r="AW54" i="48"/>
  <c r="AX54" i="48" s="1"/>
  <c r="AW184" i="48"/>
  <c r="AX184" i="48" s="1"/>
  <c r="AW43" i="48"/>
  <c r="AX43" i="48" s="1"/>
  <c r="AW94" i="48"/>
  <c r="AX94" i="48" s="1"/>
  <c r="AO179" i="48"/>
  <c r="AO56" i="48"/>
  <c r="AO160" i="48"/>
  <c r="AW136" i="48"/>
  <c r="AX136" i="48" s="1"/>
  <c r="AW103" i="48"/>
  <c r="AX103" i="48" s="1"/>
  <c r="Z208" i="48"/>
  <c r="AW192" i="48"/>
  <c r="AX192" i="48" s="1"/>
  <c r="AW105" i="48"/>
  <c r="AX105" i="48" s="1"/>
  <c r="AW107" i="48"/>
  <c r="AX107" i="48" s="1"/>
  <c r="AW22" i="48"/>
  <c r="AX22" i="48" s="1"/>
  <c r="AW202" i="48"/>
  <c r="AX202" i="48" s="1"/>
  <c r="AW41" i="48"/>
  <c r="AX41" i="48" s="1"/>
  <c r="AW115" i="48"/>
  <c r="AX115" i="48" s="1"/>
  <c r="AO98" i="48"/>
  <c r="AW122" i="48"/>
  <c r="AX122" i="48" s="1"/>
  <c r="AW23" i="48"/>
  <c r="AX23" i="48" s="1"/>
  <c r="AW47" i="48"/>
  <c r="AX47" i="48" s="1"/>
  <c r="AO38" i="48"/>
  <c r="AW155" i="48"/>
  <c r="AX155" i="48" s="1"/>
  <c r="AW45" i="48"/>
  <c r="AX45" i="48" s="1"/>
  <c r="AW11" i="48"/>
  <c r="AX11" i="48" s="1"/>
  <c r="AW52" i="48"/>
  <c r="AX52" i="48" s="1"/>
  <c r="AW125" i="48"/>
  <c r="AX125" i="48" s="1"/>
  <c r="AW77" i="48"/>
  <c r="AX77" i="48" s="1"/>
  <c r="AW206" i="48"/>
  <c r="AX206" i="48" s="1"/>
  <c r="AW118" i="48"/>
  <c r="AX118" i="48" s="1"/>
  <c r="AW50" i="48"/>
  <c r="AX50" i="48" s="1"/>
  <c r="AW93" i="48"/>
  <c r="AX93" i="48" s="1"/>
  <c r="AW187" i="48"/>
  <c r="AX187" i="48" s="1"/>
  <c r="AW48" i="48"/>
  <c r="AX48" i="48" s="1"/>
  <c r="AW201" i="48"/>
  <c r="AX201" i="48" s="1"/>
  <c r="AW144" i="48"/>
  <c r="AX144" i="48" s="1"/>
  <c r="AW96" i="48"/>
  <c r="AX96" i="48" s="1"/>
  <c r="AW13" i="48"/>
  <c r="AX13" i="48" s="1"/>
  <c r="AW100" i="48"/>
  <c r="AX100" i="48" s="1"/>
  <c r="AW85" i="48"/>
  <c r="AX85" i="48" s="1"/>
  <c r="AW101" i="48"/>
  <c r="AX101" i="48" s="1"/>
  <c r="AW91" i="48"/>
  <c r="AX91" i="48" s="1"/>
  <c r="AW110" i="48"/>
  <c r="AX110" i="48" s="1"/>
  <c r="AW147" i="48"/>
  <c r="AX147" i="48" s="1"/>
  <c r="AW15" i="48"/>
  <c r="AX15" i="48" s="1"/>
  <c r="AW95" i="48"/>
  <c r="AX95" i="48" s="1"/>
  <c r="AP192" i="48"/>
  <c r="AP31" i="48"/>
  <c r="AP135" i="48"/>
  <c r="AP29" i="48"/>
  <c r="AP63" i="48"/>
  <c r="AP127" i="48"/>
  <c r="AP202" i="48"/>
  <c r="AP121" i="48"/>
  <c r="AP41" i="48"/>
  <c r="AP162" i="48"/>
  <c r="AP36" i="48"/>
  <c r="AP206" i="48"/>
  <c r="AW32" i="48"/>
  <c r="AX32" i="48" s="1"/>
  <c r="AW135" i="48"/>
  <c r="AX135" i="48" s="1"/>
  <c r="AW29" i="48"/>
  <c r="AX29" i="48" s="1"/>
  <c r="AW63" i="48"/>
  <c r="AX63" i="48" s="1"/>
  <c r="AW154" i="48"/>
  <c r="AX154" i="48" s="1"/>
  <c r="AO136" i="48"/>
  <c r="W208" i="48"/>
  <c r="AW73" i="48"/>
  <c r="AX73" i="48" s="1"/>
  <c r="AW74" i="48"/>
  <c r="AX74" i="48" s="1"/>
  <c r="AW156" i="48"/>
  <c r="AX156" i="48" s="1"/>
  <c r="AW12" i="48"/>
  <c r="AX12" i="48" s="1"/>
  <c r="AW168" i="48"/>
  <c r="AX168" i="48" s="1"/>
  <c r="AW177" i="48"/>
  <c r="AX177" i="48" s="1"/>
  <c r="AW58" i="48"/>
  <c r="AX58" i="48" s="1"/>
  <c r="AW36" i="48"/>
  <c r="AX36" i="48" s="1"/>
  <c r="AW46" i="48"/>
  <c r="AX46" i="48" s="1"/>
  <c r="AO155" i="48"/>
  <c r="AO45" i="48"/>
  <c r="AO11" i="48"/>
  <c r="AO52" i="48"/>
  <c r="AW181" i="48"/>
  <c r="AX181" i="48" s="1"/>
  <c r="AW34" i="48"/>
  <c r="AX34" i="48" s="1"/>
  <c r="AW176" i="48"/>
  <c r="AX176" i="48" s="1"/>
  <c r="AW71" i="48"/>
  <c r="AX71" i="48" s="1"/>
  <c r="AW97" i="48"/>
  <c r="AX97" i="48" s="1"/>
  <c r="AW44" i="48"/>
  <c r="AX44" i="48" s="1"/>
  <c r="AW151" i="48"/>
  <c r="AX151" i="48" s="1"/>
  <c r="AW193" i="48"/>
  <c r="AX193" i="48" s="1"/>
  <c r="AW26" i="48"/>
  <c r="AX26" i="48" s="1"/>
  <c r="AW145" i="48"/>
  <c r="AX145" i="48" s="1"/>
  <c r="AW152" i="48"/>
  <c r="AX152" i="48" s="1"/>
  <c r="AW203" i="48"/>
  <c r="AX203" i="48" s="1"/>
  <c r="AP83" i="48"/>
  <c r="AP171" i="48"/>
  <c r="AP124" i="48"/>
  <c r="AP73" i="48"/>
  <c r="AP129" i="48"/>
  <c r="AP74" i="48"/>
  <c r="AW17" i="48"/>
  <c r="AX17" i="48" s="1"/>
  <c r="AW19" i="48"/>
  <c r="AX19" i="48" s="1"/>
  <c r="AW75" i="48"/>
  <c r="AX75" i="48" s="1"/>
  <c r="AW183" i="48"/>
  <c r="AX183" i="48" s="1"/>
  <c r="AW31" i="48"/>
  <c r="AX31" i="48" s="1"/>
  <c r="AW53" i="48"/>
  <c r="AX53" i="48" s="1"/>
  <c r="AW87" i="48"/>
  <c r="AX87" i="48" s="1"/>
  <c r="AW7" i="48"/>
  <c r="AX7" i="48" s="1"/>
  <c r="AW127" i="48"/>
  <c r="AX127" i="48" s="1"/>
  <c r="AW121" i="48"/>
  <c r="AX121" i="48" s="1"/>
  <c r="AW162" i="48"/>
  <c r="AX162" i="48" s="1"/>
  <c r="J208" i="48"/>
  <c r="AW143" i="48"/>
  <c r="AX143" i="48" s="1"/>
  <c r="AW78" i="48"/>
  <c r="AX78" i="48" s="1"/>
  <c r="AW173" i="48"/>
  <c r="AX173" i="48" s="1"/>
  <c r="AW185" i="48"/>
  <c r="AX185" i="48" s="1"/>
  <c r="AW83" i="48"/>
  <c r="AX83" i="48" s="1"/>
  <c r="AW171" i="48"/>
  <c r="AX171" i="48" s="1"/>
  <c r="AW124" i="48"/>
  <c r="AX124" i="48" s="1"/>
  <c r="AW164" i="48"/>
  <c r="AX164" i="48" s="1"/>
  <c r="AW166" i="48"/>
  <c r="AX166" i="48" s="1"/>
  <c r="AW68" i="48"/>
  <c r="AX68" i="48" s="1"/>
  <c r="AW129" i="48"/>
  <c r="AX129" i="48" s="1"/>
  <c r="AW70" i="48"/>
  <c r="AX70" i="48" s="1"/>
  <c r="AW59" i="48"/>
  <c r="AX59" i="48" s="1"/>
  <c r="AW157" i="48"/>
  <c r="AX157" i="48" s="1"/>
  <c r="AW117" i="48"/>
  <c r="AX117" i="48" s="1"/>
  <c r="AW199" i="48"/>
  <c r="AX199" i="48" s="1"/>
  <c r="AW120" i="48"/>
  <c r="AX120" i="48" s="1"/>
  <c r="AW82" i="48"/>
  <c r="AX82" i="48" s="1"/>
  <c r="AW49" i="48"/>
  <c r="AX49" i="48" s="1"/>
  <c r="AW179" i="48"/>
  <c r="AX179" i="48" s="1"/>
  <c r="AW56" i="48"/>
  <c r="AX56" i="48" s="1"/>
  <c r="AW160" i="48"/>
  <c r="AX160" i="48" s="1"/>
  <c r="AO189" i="48"/>
  <c r="AS208" i="48"/>
  <c r="AW98" i="48"/>
  <c r="AX98" i="48" s="1"/>
  <c r="AW167" i="48"/>
  <c r="AX167" i="48" s="1"/>
  <c r="AW123" i="48"/>
  <c r="AX123" i="48" s="1"/>
  <c r="AW128" i="48"/>
  <c r="AX128" i="48" s="1"/>
  <c r="AW198" i="48"/>
  <c r="AX198" i="48" s="1"/>
  <c r="AW140" i="48"/>
  <c r="AX140" i="48" s="1"/>
  <c r="AW38" i="48"/>
  <c r="AX38" i="48" s="1"/>
  <c r="AW146" i="48"/>
  <c r="AX146" i="48" s="1"/>
  <c r="AW88" i="48"/>
  <c r="AX88" i="48" s="1"/>
  <c r="AW28" i="48"/>
  <c r="AX28" i="48" s="1"/>
  <c r="AW165" i="48"/>
  <c r="AX165" i="48" s="1"/>
  <c r="AO83" i="47"/>
  <c r="AO136" i="47"/>
  <c r="AW9" i="47"/>
  <c r="AX9" i="47" s="1"/>
  <c r="AO74" i="47"/>
  <c r="AO95" i="47"/>
  <c r="AO38" i="47"/>
  <c r="AO45" i="47"/>
  <c r="AO47" i="47"/>
  <c r="AO7" i="47"/>
  <c r="AO20" i="47"/>
  <c r="AO131" i="47"/>
  <c r="AO112" i="47"/>
  <c r="AO31" i="47"/>
  <c r="AO41" i="47"/>
  <c r="AO118" i="47"/>
  <c r="AO125" i="47"/>
  <c r="AO133" i="47"/>
  <c r="AO93" i="47"/>
  <c r="AO65" i="47"/>
  <c r="AO39" i="47"/>
  <c r="AO79" i="47"/>
  <c r="AO132" i="47"/>
  <c r="AO17" i="47"/>
  <c r="AO69" i="47"/>
  <c r="AO48" i="47"/>
  <c r="AO105" i="47"/>
  <c r="AO106" i="47"/>
  <c r="AO130" i="47"/>
  <c r="AO86" i="47"/>
  <c r="AO59" i="47"/>
  <c r="AO68" i="47"/>
  <c r="AW63" i="47"/>
  <c r="AX63" i="47" s="1"/>
  <c r="AO70" i="47"/>
  <c r="AO26" i="47"/>
  <c r="AO53" i="47"/>
  <c r="AO109" i="47"/>
  <c r="AO10" i="47"/>
  <c r="AO72" i="47"/>
  <c r="AO8" i="47"/>
  <c r="AO34" i="47"/>
  <c r="AO80" i="47"/>
  <c r="AO107" i="47"/>
  <c r="AW36" i="47"/>
  <c r="AX36" i="47" s="1"/>
  <c r="AW122" i="47"/>
  <c r="AX122" i="47" s="1"/>
  <c r="AP126" i="47"/>
  <c r="AW89" i="47"/>
  <c r="AX89" i="47" s="1"/>
  <c r="AP76" i="47"/>
  <c r="AW11" i="47"/>
  <c r="AX11" i="47" s="1"/>
  <c r="AW93" i="47"/>
  <c r="AX93" i="47" s="1"/>
  <c r="AO120" i="47"/>
  <c r="AO97" i="47"/>
  <c r="AO90" i="47"/>
  <c r="AO134" i="47"/>
  <c r="AO78" i="47"/>
  <c r="AO57" i="47"/>
  <c r="AO94" i="47"/>
  <c r="AO82" i="47"/>
  <c r="AO21" i="47"/>
  <c r="AO11" i="47"/>
  <c r="AW97" i="47"/>
  <c r="AX97" i="47" s="1"/>
  <c r="AO27" i="47"/>
  <c r="AO66" i="47"/>
  <c r="AO111" i="47"/>
  <c r="AO122" i="47"/>
  <c r="AO18" i="47"/>
  <c r="AO61" i="47"/>
  <c r="AP113" i="47"/>
  <c r="AW98" i="47"/>
  <c r="AX98" i="47" s="1"/>
  <c r="AP23" i="47"/>
  <c r="AW42" i="47"/>
  <c r="AX42" i="47" s="1"/>
  <c r="AW70" i="47"/>
  <c r="AX70" i="47" s="1"/>
  <c r="AW45" i="47"/>
  <c r="AX45" i="47" s="1"/>
  <c r="AW67" i="47"/>
  <c r="AX67" i="47" s="1"/>
  <c r="AW15" i="47"/>
  <c r="AX15" i="47" s="1"/>
  <c r="AW46" i="47"/>
  <c r="AX46" i="47" s="1"/>
  <c r="AW55" i="47"/>
  <c r="AX55" i="47" s="1"/>
  <c r="AW88" i="47"/>
  <c r="AX88" i="47" s="1"/>
  <c r="AW40" i="47"/>
  <c r="AX40" i="47" s="1"/>
  <c r="AW13" i="47"/>
  <c r="AX13" i="47" s="1"/>
  <c r="AW104" i="47"/>
  <c r="AX104" i="47" s="1"/>
  <c r="AW81" i="47"/>
  <c r="AX81" i="47" s="1"/>
  <c r="AO96" i="47"/>
  <c r="AO28" i="47"/>
  <c r="AO40" i="47"/>
  <c r="AW54" i="47"/>
  <c r="AX54" i="47" s="1"/>
  <c r="AO87" i="47"/>
  <c r="AO114" i="47"/>
  <c r="AO91" i="47"/>
  <c r="AO13" i="47"/>
  <c r="AO42" i="47"/>
  <c r="AW114" i="47"/>
  <c r="AX114" i="47" s="1"/>
  <c r="AW74" i="47"/>
  <c r="AX74" i="47" s="1"/>
  <c r="AP71" i="47"/>
  <c r="AP102" i="47"/>
  <c r="AW20" i="47"/>
  <c r="AX20" i="47" s="1"/>
  <c r="AW125" i="47"/>
  <c r="AX125" i="47" s="1"/>
  <c r="AW111" i="47"/>
  <c r="AX111" i="47" s="1"/>
  <c r="AW44" i="47"/>
  <c r="AX44" i="47" s="1"/>
  <c r="AW18" i="47"/>
  <c r="AX18" i="47" s="1"/>
  <c r="AW90" i="47"/>
  <c r="AX90" i="47" s="1"/>
  <c r="AW39" i="47"/>
  <c r="AX39" i="47" s="1"/>
  <c r="AW85" i="47"/>
  <c r="AX85" i="47" s="1"/>
  <c r="AW22" i="47"/>
  <c r="AX22" i="47" s="1"/>
  <c r="AW19" i="47"/>
  <c r="AX19" i="47" s="1"/>
  <c r="AW107" i="47"/>
  <c r="AX107" i="47" s="1"/>
  <c r="AW83" i="47"/>
  <c r="AX83" i="47" s="1"/>
  <c r="AW73" i="47"/>
  <c r="AX73" i="47" s="1"/>
  <c r="AW99" i="47"/>
  <c r="AX99" i="47" s="1"/>
  <c r="AW66" i="47"/>
  <c r="AX66" i="47" s="1"/>
  <c r="AW91" i="47"/>
  <c r="AX91" i="47" s="1"/>
  <c r="AW34" i="47"/>
  <c r="AX34" i="47" s="1"/>
  <c r="AW38" i="47"/>
  <c r="AX38" i="47" s="1"/>
  <c r="AW80" i="47"/>
  <c r="AX80" i="47" s="1"/>
  <c r="AW60" i="47"/>
  <c r="AX60" i="47" s="1"/>
  <c r="AW117" i="47"/>
  <c r="AX117" i="47" s="1"/>
  <c r="AW58" i="47"/>
  <c r="AX58" i="47" s="1"/>
  <c r="AW100" i="47"/>
  <c r="AX100" i="47" s="1"/>
  <c r="AW29" i="47"/>
  <c r="AX29" i="47" s="1"/>
  <c r="AW49" i="47"/>
  <c r="AX49" i="47" s="1"/>
  <c r="AW135" i="47"/>
  <c r="AX135" i="47" s="1"/>
  <c r="AW56" i="47"/>
  <c r="AX56" i="47" s="1"/>
  <c r="AW78" i="47"/>
  <c r="AX78" i="47" s="1"/>
  <c r="AW30" i="47"/>
  <c r="AX30" i="47" s="1"/>
  <c r="AW57" i="47"/>
  <c r="AX57" i="47" s="1"/>
  <c r="AW136" i="47"/>
  <c r="AX136" i="47" s="1"/>
  <c r="AW62" i="47"/>
  <c r="AX62" i="47" s="1"/>
  <c r="AW33" i="47"/>
  <c r="AX33" i="47" s="1"/>
  <c r="AW132" i="47"/>
  <c r="AX132" i="47" s="1"/>
  <c r="AW69" i="47"/>
  <c r="AX69" i="47" s="1"/>
  <c r="AW105" i="47"/>
  <c r="AX105" i="47" s="1"/>
  <c r="AW130" i="47"/>
  <c r="AX130" i="47" s="1"/>
  <c r="AW75" i="47"/>
  <c r="AX75" i="47" s="1"/>
  <c r="AW47" i="47"/>
  <c r="AX47" i="47" s="1"/>
  <c r="AW31" i="47"/>
  <c r="AX31" i="47" s="1"/>
  <c r="Z138" i="47"/>
  <c r="X138" i="47"/>
  <c r="J138" i="47"/>
  <c r="AO49" i="47"/>
  <c r="AO138" i="47" s="1"/>
  <c r="AS138" i="47"/>
  <c r="AT14" i="47"/>
  <c r="AP19" i="47"/>
  <c r="AW50" i="47"/>
  <c r="AX50" i="47" s="1"/>
  <c r="AW25" i="47"/>
  <c r="AX25" i="47" s="1"/>
  <c r="AW127" i="47"/>
  <c r="AX127" i="47" s="1"/>
  <c r="AW59" i="47"/>
  <c r="AX59" i="47" s="1"/>
  <c r="AW77" i="47"/>
  <c r="AX77" i="47" s="1"/>
  <c r="AW7" i="47"/>
  <c r="AX7" i="47" s="1"/>
  <c r="AW95" i="47"/>
  <c r="AX95" i="47" s="1"/>
  <c r="AW51" i="47"/>
  <c r="AX51" i="47" s="1"/>
  <c r="AW10" i="47"/>
  <c r="AX10" i="47" s="1"/>
  <c r="AW41" i="47"/>
  <c r="AX41" i="47" s="1"/>
  <c r="AW92" i="47"/>
  <c r="AX92" i="47" s="1"/>
  <c r="AP29" i="47"/>
  <c r="AP135" i="47"/>
  <c r="AP138" i="47" s="1"/>
  <c r="AW121" i="47"/>
  <c r="AX121" i="47" s="1"/>
  <c r="AW28" i="47"/>
  <c r="AX28" i="47" s="1"/>
  <c r="AW21" i="47"/>
  <c r="AX21" i="47" s="1"/>
  <c r="AW110" i="47"/>
  <c r="AX110" i="47" s="1"/>
  <c r="AW94" i="47"/>
  <c r="AX94" i="47" s="1"/>
  <c r="AW108" i="47"/>
  <c r="AX108" i="47" s="1"/>
  <c r="AW96" i="47"/>
  <c r="AX96" i="47" s="1"/>
  <c r="AW103" i="47"/>
  <c r="AX103" i="47" s="1"/>
  <c r="AW118" i="47"/>
  <c r="AX118" i="47" s="1"/>
  <c r="AW133" i="47"/>
  <c r="AX133" i="47" s="1"/>
  <c r="AW65" i="47"/>
  <c r="AX65" i="47" s="1"/>
  <c r="AW131" i="47"/>
  <c r="AX131" i="47" s="1"/>
  <c r="AW43" i="47"/>
  <c r="AX43" i="47" s="1"/>
  <c r="AW72" i="47"/>
  <c r="AX72" i="47" s="1"/>
  <c r="W138" i="47"/>
  <c r="AW113" i="47"/>
  <c r="AX113" i="47" s="1"/>
  <c r="AW32" i="47"/>
  <c r="AX32" i="47" s="1"/>
  <c r="AW115" i="47"/>
  <c r="AX115" i="47" s="1"/>
  <c r="AW119" i="47"/>
  <c r="AX119" i="47" s="1"/>
  <c r="AW87" i="47"/>
  <c r="AX87" i="47" s="1"/>
  <c r="AW109" i="47"/>
  <c r="AX109" i="47" s="1"/>
  <c r="AW129" i="47"/>
  <c r="AX129" i="47" s="1"/>
  <c r="AW23" i="47"/>
  <c r="AX23" i="47" s="1"/>
  <c r="AW123" i="47"/>
  <c r="AX123" i="47" s="1"/>
  <c r="AW126" i="47"/>
  <c r="AX126" i="47" s="1"/>
  <c r="AW71" i="47"/>
  <c r="AX71" i="47" s="1"/>
  <c r="AW61" i="47"/>
  <c r="AX61" i="47" s="1"/>
  <c r="AW68" i="47"/>
  <c r="AX68" i="47" s="1"/>
  <c r="AW8" i="47"/>
  <c r="AX8" i="47" s="1"/>
  <c r="AW102" i="47"/>
  <c r="AX102" i="47" s="1"/>
  <c r="AW76" i="47"/>
  <c r="AX76" i="47" s="1"/>
  <c r="AW35" i="47"/>
  <c r="AX35" i="47" s="1"/>
  <c r="AW52" i="47"/>
  <c r="AX52" i="47" s="1"/>
  <c r="AW128" i="47"/>
  <c r="AX128" i="47" s="1"/>
  <c r="AW26" i="47"/>
  <c r="AX26" i="47" s="1"/>
  <c r="AW12" i="47"/>
  <c r="AX12" i="47" s="1"/>
  <c r="AW53" i="47"/>
  <c r="AX53" i="47" s="1"/>
  <c r="AW82" i="47"/>
  <c r="AX82" i="47" s="1"/>
  <c r="AW79" i="47"/>
  <c r="AX79" i="47" s="1"/>
  <c r="AW17" i="47"/>
  <c r="AX17" i="47" s="1"/>
  <c r="AW48" i="47"/>
  <c r="AX48" i="47" s="1"/>
  <c r="AW106" i="47"/>
  <c r="AX106" i="47" s="1"/>
  <c r="AW86" i="47"/>
  <c r="AX86" i="47" s="1"/>
  <c r="AW27" i="47"/>
  <c r="AX27" i="47" s="1"/>
  <c r="AW112" i="47"/>
  <c r="AX112" i="47" s="1"/>
  <c r="AW64" i="47"/>
  <c r="AX64" i="47" s="1"/>
  <c r="X67" i="12"/>
  <c r="Y67" i="12"/>
  <c r="Z67" i="12"/>
  <c r="AA67" i="12"/>
  <c r="AB67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X540" i="12"/>
  <c r="Y540" i="12"/>
  <c r="Z540" i="12"/>
  <c r="AA540" i="12"/>
  <c r="AB540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X555" i="12"/>
  <c r="Y555" i="12"/>
  <c r="Z555" i="12"/>
  <c r="AA555" i="12"/>
  <c r="AB555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X326" i="12"/>
  <c r="Y326" i="12"/>
  <c r="Z326" i="12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BF67" i="4"/>
  <c r="BF540" i="4"/>
  <c r="BF555" i="4"/>
  <c r="BF226" i="4"/>
  <c r="BF326" i="4"/>
  <c r="AQ67" i="4"/>
  <c r="AR67" i="4"/>
  <c r="AS67" i="4" s="1"/>
  <c r="AT67" i="4" s="1"/>
  <c r="AU67" i="4" s="1"/>
  <c r="AV67" i="4" s="1"/>
  <c r="AQ540" i="4"/>
  <c r="AR540" i="4"/>
  <c r="AS540" i="4" s="1"/>
  <c r="AT540" i="4" s="1"/>
  <c r="AU540" i="4" s="1"/>
  <c r="AV540" i="4" s="1"/>
  <c r="AQ555" i="4"/>
  <c r="AR555" i="4"/>
  <c r="AS555" i="4" s="1"/>
  <c r="AT555" i="4" s="1"/>
  <c r="AU555" i="4" s="1"/>
  <c r="AV555" i="4" s="1"/>
  <c r="AQ226" i="4"/>
  <c r="AR226" i="4"/>
  <c r="AS226" i="4" s="1"/>
  <c r="AT226" i="4" s="1"/>
  <c r="AU226" i="4" s="1"/>
  <c r="AV226" i="4" s="1"/>
  <c r="AQ326" i="4"/>
  <c r="AR326" i="4"/>
  <c r="AS326" i="4" s="1"/>
  <c r="AT326" i="4" s="1"/>
  <c r="AU326" i="4" s="1"/>
  <c r="AV326" i="4" s="1"/>
  <c r="AA67" i="4"/>
  <c r="AA540" i="4"/>
  <c r="AA555" i="4"/>
  <c r="AA226" i="4"/>
  <c r="AA326" i="4"/>
  <c r="M67" i="4"/>
  <c r="J67" i="4" s="1"/>
  <c r="R67" i="4"/>
  <c r="S67" i="4"/>
  <c r="T67" i="4"/>
  <c r="U67" i="4"/>
  <c r="AO67" i="4" s="1"/>
  <c r="V67" i="4"/>
  <c r="M540" i="4"/>
  <c r="J540" i="4" s="1"/>
  <c r="R540" i="4"/>
  <c r="S540" i="4"/>
  <c r="T540" i="4"/>
  <c r="U540" i="4"/>
  <c r="V540" i="4"/>
  <c r="M555" i="4"/>
  <c r="J555" i="4" s="1"/>
  <c r="R555" i="4"/>
  <c r="S555" i="4"/>
  <c r="T555" i="4"/>
  <c r="U555" i="4"/>
  <c r="V555" i="4"/>
  <c r="M226" i="4"/>
  <c r="J226" i="4" s="1"/>
  <c r="R226" i="4"/>
  <c r="S226" i="4"/>
  <c r="T226" i="4"/>
  <c r="U226" i="4"/>
  <c r="V226" i="4"/>
  <c r="M326" i="4"/>
  <c r="J326" i="4" s="1"/>
  <c r="R326" i="4"/>
  <c r="S326" i="4"/>
  <c r="T326" i="4"/>
  <c r="U326" i="4"/>
  <c r="V326" i="4"/>
  <c r="AO543" i="49" l="1"/>
  <c r="AP543" i="49"/>
  <c r="AT543" i="49"/>
  <c r="AO208" i="48"/>
  <c r="AP208" i="48"/>
  <c r="AT208" i="48"/>
  <c r="AT138" i="47"/>
  <c r="AU14" i="47"/>
  <c r="AR226" i="12"/>
  <c r="AQ67" i="12"/>
  <c r="AQ326" i="12"/>
  <c r="Z326" i="4"/>
  <c r="Z555" i="4"/>
  <c r="Z67" i="4"/>
  <c r="Z226" i="4"/>
  <c r="Z540" i="4"/>
  <c r="AP226" i="4"/>
  <c r="AO540" i="4"/>
  <c r="AQ226" i="12"/>
  <c r="AR67" i="12"/>
  <c r="AQ540" i="12"/>
  <c r="AR326" i="12"/>
  <c r="AQ555" i="12"/>
  <c r="AR555" i="12"/>
  <c r="AR540" i="12"/>
  <c r="W326" i="4"/>
  <c r="W555" i="4"/>
  <c r="X67" i="4"/>
  <c r="AO326" i="4"/>
  <c r="W67" i="4"/>
  <c r="AP67" i="4"/>
  <c r="AP326" i="4"/>
  <c r="W226" i="4"/>
  <c r="AO226" i="4"/>
  <c r="AO555" i="4"/>
  <c r="AP555" i="4"/>
  <c r="X540" i="4"/>
  <c r="AP540" i="4"/>
  <c r="W540" i="4"/>
  <c r="AW226" i="4"/>
  <c r="AX226" i="4" s="1"/>
  <c r="AW540" i="4"/>
  <c r="AX540" i="4" s="1"/>
  <c r="AW326" i="4"/>
  <c r="AX326" i="4" s="1"/>
  <c r="AW555" i="4"/>
  <c r="AX555" i="4" s="1"/>
  <c r="AW67" i="4"/>
  <c r="AX67" i="4" s="1"/>
  <c r="X226" i="4"/>
  <c r="X326" i="4"/>
  <c r="X555" i="4"/>
  <c r="AU543" i="49" l="1"/>
  <c r="AV543" i="49"/>
  <c r="AU208" i="48"/>
  <c r="AV208" i="48"/>
  <c r="AU138" i="47"/>
  <c r="AV14" i="47"/>
  <c r="AW543" i="49" l="1"/>
  <c r="AX543" i="49"/>
  <c r="AV138" i="47"/>
  <c r="AW14" i="47"/>
  <c r="AW208" i="48" l="1"/>
  <c r="AX208" i="48"/>
  <c r="AW138" i="47"/>
  <c r="AX14" i="47"/>
  <c r="AX138" i="47" s="1"/>
  <c r="E873" i="4"/>
  <c r="E610" i="6" l="1"/>
  <c r="F610" i="6"/>
  <c r="G610" i="6"/>
  <c r="H610" i="6"/>
  <c r="H611" i="6"/>
  <c r="G611" i="6"/>
  <c r="F611" i="6"/>
  <c r="E611" i="6"/>
  <c r="T51" i="7" l="1"/>
  <c r="X230" i="12" l="1"/>
  <c r="Y230" i="12"/>
  <c r="Z230" i="12"/>
  <c r="AA230" i="12"/>
  <c r="AB230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X579" i="12"/>
  <c r="Y579" i="12"/>
  <c r="Z579" i="12"/>
  <c r="AA579" i="12"/>
  <c r="AB579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X691" i="12"/>
  <c r="Y691" i="12"/>
  <c r="Z691" i="12"/>
  <c r="AA691" i="12"/>
  <c r="AB691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X38" i="12"/>
  <c r="X214" i="12"/>
  <c r="O876" i="4"/>
  <c r="K876" i="4"/>
  <c r="I876" i="4"/>
  <c r="E876" i="4"/>
  <c r="B876" i="4"/>
  <c r="O875" i="4"/>
  <c r="K875" i="4"/>
  <c r="I875" i="4"/>
  <c r="E875" i="4"/>
  <c r="B875" i="4"/>
  <c r="O874" i="4"/>
  <c r="K874" i="4"/>
  <c r="I874" i="4"/>
  <c r="E874" i="4"/>
  <c r="B874" i="4"/>
  <c r="AY873" i="4"/>
  <c r="AZ873" i="4"/>
  <c r="BA873" i="4"/>
  <c r="BB873" i="4"/>
  <c r="BC873" i="4"/>
  <c r="AN873" i="4"/>
  <c r="AE873" i="4"/>
  <c r="AF873" i="4"/>
  <c r="AG873" i="4"/>
  <c r="AH873" i="4"/>
  <c r="AI873" i="4"/>
  <c r="AJ873" i="4"/>
  <c r="AK873" i="4"/>
  <c r="AL873" i="4"/>
  <c r="AM873" i="4"/>
  <c r="AD873" i="4"/>
  <c r="AC873" i="4"/>
  <c r="AB873" i="4"/>
  <c r="O873" i="4"/>
  <c r="K873" i="4"/>
  <c r="I873" i="4"/>
  <c r="B873" i="4"/>
  <c r="BF214" i="4"/>
  <c r="BF230" i="4"/>
  <c r="BF579" i="4"/>
  <c r="BF691" i="4"/>
  <c r="BF38" i="4"/>
  <c r="AQ38" i="4"/>
  <c r="AR38" i="4"/>
  <c r="AS38" i="4" s="1"/>
  <c r="AT38" i="4" s="1"/>
  <c r="AU38" i="4" s="1"/>
  <c r="AV38" i="4" s="1"/>
  <c r="AQ214" i="4"/>
  <c r="AR214" i="4"/>
  <c r="AS214" i="4" s="1"/>
  <c r="AT214" i="4" s="1"/>
  <c r="AU214" i="4" s="1"/>
  <c r="AV214" i="4" s="1"/>
  <c r="AQ230" i="4"/>
  <c r="AR230" i="4"/>
  <c r="AS230" i="4" s="1"/>
  <c r="AT230" i="4" s="1"/>
  <c r="AU230" i="4" s="1"/>
  <c r="AV230" i="4" s="1"/>
  <c r="AQ579" i="4"/>
  <c r="AR579" i="4"/>
  <c r="AS579" i="4" s="1"/>
  <c r="AT579" i="4" s="1"/>
  <c r="AU579" i="4" s="1"/>
  <c r="AV579" i="4" s="1"/>
  <c r="AQ691" i="4"/>
  <c r="AR691" i="4"/>
  <c r="AS691" i="4" s="1"/>
  <c r="AT691" i="4" s="1"/>
  <c r="AU691" i="4" s="1"/>
  <c r="AV691" i="4" s="1"/>
  <c r="AA38" i="4"/>
  <c r="AA214" i="4"/>
  <c r="AA230" i="4"/>
  <c r="AA579" i="4"/>
  <c r="AA691" i="4"/>
  <c r="S38" i="4"/>
  <c r="T38" i="4"/>
  <c r="U38" i="4"/>
  <c r="V38" i="4"/>
  <c r="S214" i="4"/>
  <c r="T214" i="4"/>
  <c r="U214" i="4"/>
  <c r="V214" i="4"/>
  <c r="S230" i="4"/>
  <c r="T230" i="4"/>
  <c r="U230" i="4"/>
  <c r="AO230" i="4" s="1"/>
  <c r="V230" i="4"/>
  <c r="S579" i="4"/>
  <c r="T579" i="4"/>
  <c r="U579" i="4"/>
  <c r="V579" i="4"/>
  <c r="S691" i="4"/>
  <c r="T691" i="4"/>
  <c r="U691" i="4"/>
  <c r="V691" i="4"/>
  <c r="R38" i="4"/>
  <c r="R214" i="4"/>
  <c r="R230" i="4"/>
  <c r="R579" i="4"/>
  <c r="R691" i="4"/>
  <c r="M38" i="4"/>
  <c r="J38" i="4" s="1"/>
  <c r="M214" i="4"/>
  <c r="J214" i="4" s="1"/>
  <c r="M230" i="4"/>
  <c r="J230" i="4" s="1"/>
  <c r="M579" i="4"/>
  <c r="J579" i="4" s="1"/>
  <c r="M691" i="4"/>
  <c r="J691" i="4" s="1"/>
  <c r="AQ691" i="12" l="1"/>
  <c r="AR230" i="12"/>
  <c r="AR579" i="12"/>
  <c r="AQ579" i="12"/>
  <c r="Z579" i="4"/>
  <c r="Z214" i="4"/>
  <c r="AQ38" i="12"/>
  <c r="AQ230" i="12"/>
  <c r="Z691" i="4"/>
  <c r="Z230" i="4"/>
  <c r="Z38" i="4"/>
  <c r="AR691" i="12"/>
  <c r="AO38" i="4"/>
  <c r="AR38" i="12"/>
  <c r="W38" i="4"/>
  <c r="AQ214" i="12"/>
  <c r="AR214" i="12"/>
  <c r="X38" i="4"/>
  <c r="W691" i="4"/>
  <c r="W579" i="4"/>
  <c r="W214" i="4"/>
  <c r="X230" i="4"/>
  <c r="AP691" i="4"/>
  <c r="AP579" i="4"/>
  <c r="AP230" i="4"/>
  <c r="AP214" i="4"/>
  <c r="AP38" i="4"/>
  <c r="W230" i="4"/>
  <c r="AO691" i="4"/>
  <c r="AO579" i="4"/>
  <c r="AO214" i="4"/>
  <c r="AW579" i="4"/>
  <c r="AX579" i="4" s="1"/>
  <c r="AW214" i="4"/>
  <c r="AX214" i="4" s="1"/>
  <c r="AW691" i="4"/>
  <c r="AX691" i="4" s="1"/>
  <c r="AW230" i="4"/>
  <c r="AX230" i="4" s="1"/>
  <c r="AW38" i="4"/>
  <c r="AX38" i="4" s="1"/>
  <c r="X691" i="4"/>
  <c r="X579" i="4"/>
  <c r="X214" i="4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BD6" i="5"/>
  <c r="J135" i="7"/>
  <c r="P135" i="7"/>
  <c r="D135" i="7"/>
  <c r="O135" i="7"/>
  <c r="I135" i="7"/>
  <c r="C135" i="7"/>
  <c r="N135" i="7"/>
  <c r="H135" i="7"/>
  <c r="B135" i="7"/>
  <c r="BF40" i="4" l="1"/>
  <c r="BF15" i="4"/>
  <c r="BF16" i="4"/>
  <c r="BF23" i="4"/>
  <c r="BF55" i="4"/>
  <c r="BF69" i="4"/>
  <c r="BF86" i="4"/>
  <c r="BF42" i="4"/>
  <c r="BF41" i="4"/>
  <c r="BF19" i="4"/>
  <c r="BF44" i="4"/>
  <c r="BF20" i="4"/>
  <c r="BF21" i="4"/>
  <c r="BF289" i="4"/>
  <c r="BF80" i="4"/>
  <c r="BF71" i="4"/>
  <c r="BF77" i="4"/>
  <c r="BF35" i="4"/>
  <c r="BF64" i="4"/>
  <c r="BF60" i="4"/>
  <c r="BF79" i="4"/>
  <c r="BF75" i="4"/>
  <c r="BF14" i="4"/>
  <c r="BF24" i="4"/>
  <c r="BF28" i="4"/>
  <c r="BF32" i="4"/>
  <c r="BF27" i="4"/>
  <c r="BF34" i="4"/>
  <c r="BF31" i="4"/>
  <c r="BF85" i="4"/>
  <c r="BF29" i="4"/>
  <c r="BF53" i="4"/>
  <c r="BF72" i="4"/>
  <c r="BF49" i="4"/>
  <c r="BF50" i="4"/>
  <c r="BF46" i="4"/>
  <c r="BF753" i="4"/>
  <c r="BF57" i="4"/>
  <c r="BF56" i="4"/>
  <c r="BF58" i="4"/>
  <c r="BF59" i="4"/>
  <c r="BF9" i="4"/>
  <c r="BF25" i="4"/>
  <c r="BF54" i="4"/>
  <c r="BF62" i="4"/>
  <c r="BF61" i="4"/>
  <c r="BF631" i="4"/>
  <c r="BF48" i="4"/>
  <c r="BF30" i="4"/>
  <c r="BF70" i="4"/>
  <c r="BF73" i="4"/>
  <c r="BF74" i="4"/>
  <c r="BF78" i="4"/>
  <c r="BF76" i="4"/>
  <c r="BF52" i="4"/>
  <c r="BF82" i="4"/>
  <c r="BF65" i="4"/>
  <c r="BF83" i="4"/>
  <c r="BF17" i="4"/>
  <c r="BF84" i="4"/>
  <c r="BF89" i="4"/>
  <c r="BF87" i="4"/>
  <c r="BF126" i="4"/>
  <c r="BF90" i="4"/>
  <c r="BF91" i="4"/>
  <c r="BF88" i="4"/>
  <c r="BF47" i="4"/>
  <c r="BF45" i="4"/>
  <c r="BF43" i="4"/>
  <c r="BF92" i="4"/>
  <c r="BF26" i="4"/>
  <c r="BF108" i="4"/>
  <c r="BF117" i="4"/>
  <c r="BF98" i="4"/>
  <c r="BF119" i="4"/>
  <c r="BF128" i="4"/>
  <c r="BF96" i="4"/>
  <c r="BF106" i="4"/>
  <c r="BF110" i="4"/>
  <c r="BF113" i="4"/>
  <c r="BF134" i="4"/>
  <c r="BF95" i="4"/>
  <c r="BF111" i="4"/>
  <c r="BF324" i="4"/>
  <c r="BF131" i="4"/>
  <c r="BF133" i="4"/>
  <c r="BF105" i="4"/>
  <c r="BF686" i="4"/>
  <c r="BF137" i="4"/>
  <c r="BF93" i="4"/>
  <c r="BF107" i="4"/>
  <c r="BF114" i="4"/>
  <c r="BF129" i="4"/>
  <c r="BF101" i="4"/>
  <c r="BF115" i="4"/>
  <c r="BF102" i="4"/>
  <c r="BF104" i="4"/>
  <c r="BF116" i="4"/>
  <c r="BF94" i="4"/>
  <c r="BF100" i="4"/>
  <c r="BF112" i="4"/>
  <c r="BF135" i="4"/>
  <c r="BF124" i="4"/>
  <c r="BF118" i="4"/>
  <c r="BF99" i="4"/>
  <c r="BF121" i="4"/>
  <c r="BF130" i="4"/>
  <c r="BF127" i="4"/>
  <c r="BF122" i="4"/>
  <c r="BF132" i="4"/>
  <c r="BF125" i="4"/>
  <c r="BF109" i="4"/>
  <c r="BF700" i="4"/>
  <c r="BF136" i="4"/>
  <c r="BF297" i="4"/>
  <c r="BF120" i="4"/>
  <c r="BF97" i="4"/>
  <c r="BF149" i="4"/>
  <c r="BF166" i="4"/>
  <c r="BF152" i="4"/>
  <c r="BF155" i="4"/>
  <c r="BF154" i="4"/>
  <c r="BF156" i="4"/>
  <c r="BF144" i="4"/>
  <c r="BF157" i="4"/>
  <c r="BF174" i="4"/>
  <c r="BF158" i="4"/>
  <c r="BF213" i="4"/>
  <c r="BF200" i="4"/>
  <c r="BF140" i="4"/>
  <c r="BF201" i="4"/>
  <c r="BF148" i="4"/>
  <c r="BF165" i="4"/>
  <c r="BF159" i="4"/>
  <c r="BF192" i="4"/>
  <c r="BF160" i="4"/>
  <c r="BF162" i="4"/>
  <c r="BF138" i="4"/>
  <c r="BF181" i="4"/>
  <c r="BF218" i="4"/>
  <c r="BF183" i="4"/>
  <c r="BF175" i="4"/>
  <c r="BF176" i="4"/>
  <c r="BF167" i="4"/>
  <c r="BF168" i="4"/>
  <c r="BF139" i="4"/>
  <c r="BF172" i="4"/>
  <c r="BF177" i="4"/>
  <c r="BF184" i="4"/>
  <c r="BF194" i="4"/>
  <c r="BF211" i="4"/>
  <c r="BF186" i="4"/>
  <c r="BF198" i="4"/>
  <c r="BF197" i="4"/>
  <c r="BF147" i="4"/>
  <c r="BF187" i="4"/>
  <c r="BF220" i="4"/>
  <c r="BF188" i="4"/>
  <c r="BF146" i="4"/>
  <c r="BF189" i="4"/>
  <c r="BF163" i="4"/>
  <c r="BF193" i="4"/>
  <c r="BF195" i="4"/>
  <c r="BF196" i="4"/>
  <c r="BF221" i="4"/>
  <c r="BF209" i="4"/>
  <c r="BF208" i="4"/>
  <c r="BF212" i="4"/>
  <c r="BF164" i="4"/>
  <c r="BF170" i="4"/>
  <c r="BF169" i="4"/>
  <c r="BF145" i="4"/>
  <c r="BF153" i="4"/>
  <c r="BF179" i="4"/>
  <c r="BF215" i="4"/>
  <c r="BF151" i="4"/>
  <c r="BF204" i="4"/>
  <c r="BF216" i="4"/>
  <c r="BF178" i="4"/>
  <c r="BF202" i="4"/>
  <c r="BF207" i="4"/>
  <c r="BF150" i="4"/>
  <c r="BF205" i="4"/>
  <c r="BF217" i="4"/>
  <c r="BF219" i="4"/>
  <c r="BF141" i="4"/>
  <c r="BF191" i="4"/>
  <c r="BF171" i="4"/>
  <c r="BF203" i="4"/>
  <c r="BF185" i="4"/>
  <c r="BF142" i="4"/>
  <c r="BF182" i="4"/>
  <c r="BF180" i="4"/>
  <c r="BF231" i="4"/>
  <c r="BF224" i="4"/>
  <c r="BF234" i="4"/>
  <c r="BF228" i="4"/>
  <c r="BF238" i="4"/>
  <c r="BF229" i="4"/>
  <c r="BF235" i="4"/>
  <c r="BF236" i="4"/>
  <c r="BF650" i="4"/>
  <c r="BF222" i="4"/>
  <c r="BF828" i="4"/>
  <c r="BF223" i="4"/>
  <c r="BF227" i="4"/>
  <c r="BF242" i="4"/>
  <c r="BF243" i="4"/>
  <c r="BF239" i="4"/>
  <c r="BF37" i="4"/>
  <c r="BF232" i="4"/>
  <c r="BF240" i="4"/>
  <c r="BF241" i="4"/>
  <c r="BF123" i="4"/>
  <c r="BF244" i="4"/>
  <c r="BF260" i="4"/>
  <c r="BF250" i="4"/>
  <c r="BF206" i="4"/>
  <c r="BF252" i="4"/>
  <c r="BF245" i="4"/>
  <c r="BF246" i="4"/>
  <c r="BF257" i="4"/>
  <c r="BF251" i="4"/>
  <c r="BF269" i="4"/>
  <c r="BF265" i="4"/>
  <c r="BF254" i="4"/>
  <c r="BF253" i="4"/>
  <c r="BF247" i="4"/>
  <c r="BF255" i="4"/>
  <c r="BF256" i="4"/>
  <c r="BF259" i="4"/>
  <c r="BF261" i="4"/>
  <c r="BF263" i="4"/>
  <c r="BF264" i="4"/>
  <c r="BF266" i="4"/>
  <c r="BF274" i="4"/>
  <c r="BF267" i="4"/>
  <c r="BF268" i="4"/>
  <c r="BF258" i="4"/>
  <c r="BF248" i="4"/>
  <c r="BF249" i="4"/>
  <c r="BF270" i="4"/>
  <c r="BF262" i="4"/>
  <c r="BF271" i="4"/>
  <c r="BF273" i="4"/>
  <c r="BF277" i="4"/>
  <c r="BF276" i="4"/>
  <c r="BF278" i="4"/>
  <c r="BF280" i="4"/>
  <c r="BF275" i="4"/>
  <c r="BF295" i="4"/>
  <c r="BF287" i="4"/>
  <c r="BF321" i="4"/>
  <c r="BF298" i="4"/>
  <c r="BF286" i="4"/>
  <c r="BF299" i="4"/>
  <c r="BF300" i="4"/>
  <c r="BF301" i="4"/>
  <c r="BF283" i="4"/>
  <c r="BF291" i="4"/>
  <c r="BF323" i="4"/>
  <c r="BF288" i="4"/>
  <c r="BF318" i="4"/>
  <c r="BF303" i="4"/>
  <c r="BF302" i="4"/>
  <c r="BF305" i="4"/>
  <c r="BF307" i="4"/>
  <c r="BF294" i="4"/>
  <c r="BF293" i="4"/>
  <c r="BF199" i="4"/>
  <c r="BF319" i="4"/>
  <c r="BF312" i="4"/>
  <c r="BF316" i="4"/>
  <c r="BF317" i="4"/>
  <c r="BF315" i="4"/>
  <c r="BF285" i="4"/>
  <c r="BF309" i="4"/>
  <c r="BF310" i="4"/>
  <c r="BF282" i="4"/>
  <c r="BF284" i="4"/>
  <c r="BF292" i="4"/>
  <c r="BF296" i="4"/>
  <c r="BF322" i="4"/>
  <c r="BF320" i="4"/>
  <c r="BF306" i="4"/>
  <c r="BF313" i="4"/>
  <c r="BF308" i="4"/>
  <c r="BF290" i="4"/>
  <c r="BF325" i="4"/>
  <c r="BF314" i="4"/>
  <c r="BF349" i="4"/>
  <c r="BF161" i="4"/>
  <c r="BF311" i="4"/>
  <c r="BF334" i="4"/>
  <c r="BF338" i="4"/>
  <c r="BF328" i="4"/>
  <c r="BF337" i="4"/>
  <c r="BF347" i="4"/>
  <c r="BF344" i="4"/>
  <c r="BF329" i="4"/>
  <c r="BF333" i="4"/>
  <c r="BF348" i="4"/>
  <c r="BF345" i="4"/>
  <c r="BF342" i="4"/>
  <c r="BF336" i="4"/>
  <c r="BF330" i="4"/>
  <c r="BF327" i="4"/>
  <c r="BF596" i="4"/>
  <c r="BF210" i="4"/>
  <c r="BF331" i="4"/>
  <c r="BF332" i="4"/>
  <c r="BF346" i="4"/>
  <c r="BF341" i="4"/>
  <c r="BF339" i="4"/>
  <c r="BF343" i="4"/>
  <c r="BF340" i="4"/>
  <c r="BF335" i="4"/>
  <c r="BF825" i="4"/>
  <c r="BF350" i="4"/>
  <c r="BF355" i="4"/>
  <c r="BF391" i="4"/>
  <c r="BF377" i="4"/>
  <c r="BF385" i="4"/>
  <c r="BF765" i="4"/>
  <c r="BF361" i="4"/>
  <c r="BF379" i="4"/>
  <c r="BF360" i="4"/>
  <c r="BF364" i="4"/>
  <c r="BF376" i="4"/>
  <c r="BF380" i="4"/>
  <c r="BF368" i="4"/>
  <c r="BF371" i="4"/>
  <c r="BF373" i="4"/>
  <c r="BF354" i="4"/>
  <c r="BF392" i="4"/>
  <c r="BF363" i="4"/>
  <c r="BF375" i="4"/>
  <c r="BF384" i="4"/>
  <c r="BF374" i="4"/>
  <c r="BF366" i="4"/>
  <c r="BF352" i="4"/>
  <c r="BF378" i="4"/>
  <c r="BF382" i="4"/>
  <c r="BF381" i="4"/>
  <c r="BF383" i="4"/>
  <c r="BF365" i="4"/>
  <c r="BF388" i="4"/>
  <c r="BF387" i="4"/>
  <c r="BF372" i="4"/>
  <c r="BF386" i="4"/>
  <c r="BF353" i="4"/>
  <c r="BF370" i="4"/>
  <c r="BF362" i="4"/>
  <c r="BF367" i="4"/>
  <c r="BF389" i="4"/>
  <c r="BF390" i="4"/>
  <c r="BF393" i="4"/>
  <c r="BF356" i="4"/>
  <c r="BF357" i="4"/>
  <c r="BF359" i="4"/>
  <c r="BF358" i="4"/>
  <c r="BF394" i="4"/>
  <c r="BF400" i="4"/>
  <c r="BF410" i="4"/>
  <c r="BF409" i="4"/>
  <c r="BF401" i="4"/>
  <c r="BF407" i="4"/>
  <c r="BF395" i="4"/>
  <c r="BF396" i="4"/>
  <c r="BF411" i="4"/>
  <c r="BF398" i="4"/>
  <c r="BF399" i="4"/>
  <c r="BF403" i="4"/>
  <c r="BF743" i="4"/>
  <c r="BF415" i="4"/>
  <c r="BF404" i="4"/>
  <c r="BF412" i="4"/>
  <c r="BF406" i="4"/>
  <c r="BF414" i="4"/>
  <c r="BF402" i="4"/>
  <c r="BF419" i="4"/>
  <c r="BF420" i="4"/>
  <c r="BF418" i="4"/>
  <c r="BF413" i="4"/>
  <c r="BF417" i="4"/>
  <c r="BF421" i="4"/>
  <c r="BF397" i="4"/>
  <c r="BF416" i="4"/>
  <c r="BF426" i="4"/>
  <c r="BF429" i="4"/>
  <c r="BF424" i="4"/>
  <c r="BF422" i="4"/>
  <c r="BF425" i="4"/>
  <c r="BF431" i="4"/>
  <c r="BF428" i="4"/>
  <c r="BF430" i="4"/>
  <c r="BF432" i="4"/>
  <c r="BF427" i="4"/>
  <c r="BF437" i="4"/>
  <c r="BF433" i="4"/>
  <c r="BF434" i="4"/>
  <c r="BF436" i="4"/>
  <c r="BF439" i="4"/>
  <c r="BF440" i="4"/>
  <c r="BF447" i="4"/>
  <c r="BF442" i="4"/>
  <c r="BF443" i="4"/>
  <c r="BF445" i="4"/>
  <c r="BF441" i="4"/>
  <c r="BF190" i="4"/>
  <c r="BF448" i="4"/>
  <c r="BF444" i="4"/>
  <c r="BF446" i="4"/>
  <c r="BF435" i="4"/>
  <c r="BF438" i="4"/>
  <c r="BF648" i="4"/>
  <c r="BF473" i="4"/>
  <c r="BF453" i="4"/>
  <c r="BF454" i="4"/>
  <c r="BF455" i="4"/>
  <c r="BF458" i="4"/>
  <c r="BF450" i="4"/>
  <c r="BF460" i="4"/>
  <c r="BF469" i="4"/>
  <c r="BF463" i="4"/>
  <c r="BF474" i="4"/>
  <c r="BF465" i="4"/>
  <c r="BF451" i="4"/>
  <c r="BF449" i="4"/>
  <c r="BF462" i="4"/>
  <c r="BF464" i="4"/>
  <c r="BF468" i="4"/>
  <c r="BF475" i="4"/>
  <c r="BF470" i="4"/>
  <c r="BF472" i="4"/>
  <c r="BF33" i="4"/>
  <c r="BF488" i="4"/>
  <c r="BF477" i="4"/>
  <c r="BF476" i="4"/>
  <c r="BF478" i="4"/>
  <c r="BF452" i="4"/>
  <c r="BF467" i="4"/>
  <c r="BF456" i="4"/>
  <c r="BF461" i="4"/>
  <c r="BF721" i="4"/>
  <c r="BF457" i="4"/>
  <c r="BF466" i="4"/>
  <c r="BF479" i="4"/>
  <c r="BF480" i="4"/>
  <c r="BF459" i="4"/>
  <c r="BF499" i="4"/>
  <c r="BF522" i="4"/>
  <c r="BF482" i="4"/>
  <c r="BF486" i="4"/>
  <c r="BF489" i="4"/>
  <c r="BF496" i="4"/>
  <c r="BF498" i="4"/>
  <c r="BF502" i="4"/>
  <c r="BF501" i="4"/>
  <c r="BF504" i="4"/>
  <c r="BF512" i="4"/>
  <c r="BF527" i="4"/>
  <c r="BF481" i="4"/>
  <c r="BF506" i="4"/>
  <c r="BF519" i="4"/>
  <c r="BF508" i="4"/>
  <c r="BF531" i="4"/>
  <c r="BF492" i="4"/>
  <c r="BF514" i="4"/>
  <c r="BF528" i="4"/>
  <c r="BF515" i="4"/>
  <c r="BF511" i="4"/>
  <c r="BF509" i="4"/>
  <c r="BF516" i="4"/>
  <c r="BF517" i="4"/>
  <c r="BF490" i="4"/>
  <c r="BF483" i="4"/>
  <c r="BF485" i="4"/>
  <c r="BF518" i="4"/>
  <c r="BF507" i="4"/>
  <c r="BF526" i="4"/>
  <c r="BF505" i="4"/>
  <c r="BF525" i="4"/>
  <c r="BF493" i="4"/>
  <c r="BF487" i="4"/>
  <c r="BF369" i="4"/>
  <c r="BF497" i="4"/>
  <c r="BF484" i="4"/>
  <c r="BF494" i="4"/>
  <c r="BF530" i="4"/>
  <c r="BF36" i="4"/>
  <c r="BF524" i="4"/>
  <c r="BF533" i="4"/>
  <c r="BF521" i="4"/>
  <c r="BF491" i="4"/>
  <c r="BF535" i="4"/>
  <c r="BF510" i="4"/>
  <c r="BF513" i="4"/>
  <c r="BF532" i="4"/>
  <c r="BF536" i="4"/>
  <c r="BF538" i="4"/>
  <c r="BF523" i="4"/>
  <c r="BF520" i="4"/>
  <c r="BF534" i="4"/>
  <c r="BF537" i="4"/>
  <c r="BF811" i="4"/>
  <c r="BF500" i="4"/>
  <c r="BF503" i="4"/>
  <c r="BF539" i="4"/>
  <c r="BF542" i="4"/>
  <c r="BF548" i="4"/>
  <c r="BF551" i="4"/>
  <c r="BF541" i="4"/>
  <c r="BF543" i="4"/>
  <c r="BF564" i="4"/>
  <c r="BF559" i="4"/>
  <c r="BF560" i="4"/>
  <c r="BF557" i="4"/>
  <c r="BF567" i="4"/>
  <c r="BF545" i="4"/>
  <c r="BF547" i="4"/>
  <c r="BF546" i="4"/>
  <c r="BF550" i="4"/>
  <c r="BF563" i="4"/>
  <c r="BF565" i="4"/>
  <c r="BF554" i="4"/>
  <c r="BF562" i="4"/>
  <c r="BF544" i="4"/>
  <c r="BF561" i="4"/>
  <c r="BF549" i="4"/>
  <c r="BF569" i="4"/>
  <c r="BF552" i="4"/>
  <c r="BF568" i="4"/>
  <c r="BF556" i="4"/>
  <c r="BF405" i="4"/>
  <c r="BF553" i="4"/>
  <c r="BF566" i="4"/>
  <c r="BF575" i="4"/>
  <c r="BF574" i="4"/>
  <c r="BF576" i="4"/>
  <c r="BF570" i="4"/>
  <c r="BF572" i="4"/>
  <c r="BF573" i="4"/>
  <c r="BF571" i="4"/>
  <c r="BF558" i="4"/>
  <c r="BF654" i="4"/>
  <c r="BF593" i="4"/>
  <c r="BF581" i="4"/>
  <c r="BF580" i="4"/>
  <c r="BF586" i="4"/>
  <c r="BF584" i="4"/>
  <c r="BF588" i="4"/>
  <c r="BF582" i="4"/>
  <c r="BF587" i="4"/>
  <c r="BF585" i="4"/>
  <c r="BF590" i="4"/>
  <c r="BF583" i="4"/>
  <c r="BF594" i="4"/>
  <c r="BF591" i="4"/>
  <c r="BF589" i="4"/>
  <c r="BF592" i="4"/>
  <c r="BF577" i="4"/>
  <c r="BF595" i="4"/>
  <c r="BF578" i="4"/>
  <c r="BF103" i="4"/>
  <c r="BF606" i="4"/>
  <c r="BF604" i="4"/>
  <c r="BF638" i="4"/>
  <c r="BF610" i="4"/>
  <c r="BF605" i="4"/>
  <c r="BF597" i="4"/>
  <c r="BF603" i="4"/>
  <c r="BF608" i="4"/>
  <c r="BF644" i="4"/>
  <c r="BF602" i="4"/>
  <c r="BF611" i="4"/>
  <c r="BF613" i="4"/>
  <c r="BF632" i="4"/>
  <c r="BF614" i="4"/>
  <c r="BF635" i="4"/>
  <c r="BF640" i="4"/>
  <c r="BF636" i="4"/>
  <c r="BF601" i="4"/>
  <c r="BF623" i="4"/>
  <c r="BF600" i="4"/>
  <c r="BF598" i="4"/>
  <c r="BF173" i="4"/>
  <c r="BF637" i="4"/>
  <c r="BF237" i="4"/>
  <c r="BF615" i="4"/>
  <c r="BF620" i="4"/>
  <c r="BF621" i="4"/>
  <c r="BF622" i="4"/>
  <c r="BF607" i="4"/>
  <c r="BF619" i="4"/>
  <c r="BF624" i="4"/>
  <c r="BF625" i="4"/>
  <c r="BF626" i="4"/>
  <c r="BF628" i="4"/>
  <c r="BF618" i="4"/>
  <c r="BF629" i="4"/>
  <c r="BF630" i="4"/>
  <c r="BF609" i="4"/>
  <c r="BF612" i="4"/>
  <c r="BF633" i="4"/>
  <c r="BF634" i="4"/>
  <c r="BF639" i="4"/>
  <c r="BF641" i="4"/>
  <c r="BF642" i="4"/>
  <c r="BF643" i="4"/>
  <c r="BF616" i="4"/>
  <c r="BF617" i="4"/>
  <c r="BF627" i="4"/>
  <c r="BF471" i="4"/>
  <c r="BF599" i="4"/>
  <c r="BF649" i="4"/>
  <c r="BF645" i="4"/>
  <c r="BF647" i="4"/>
  <c r="BF646" i="4"/>
  <c r="BF679" i="4"/>
  <c r="BF668" i="4"/>
  <c r="BF655" i="4"/>
  <c r="BF661" i="4"/>
  <c r="BF675" i="4"/>
  <c r="BF272" i="4"/>
  <c r="BF664" i="4"/>
  <c r="BF656" i="4"/>
  <c r="BF666" i="4"/>
  <c r="BF657" i="4"/>
  <c r="BF658" i="4"/>
  <c r="BF667" i="4"/>
  <c r="BF676" i="4"/>
  <c r="BF670" i="4"/>
  <c r="BF680" i="4"/>
  <c r="BF651" i="4"/>
  <c r="BF669" i="4"/>
  <c r="BF653" i="4"/>
  <c r="BF663" i="4"/>
  <c r="BF660" i="4"/>
  <c r="BF665" i="4"/>
  <c r="BF671" i="4"/>
  <c r="BF672" i="4"/>
  <c r="BF673" i="4"/>
  <c r="BF674" i="4"/>
  <c r="BF677" i="4"/>
  <c r="BF659" i="4"/>
  <c r="BF662" i="4"/>
  <c r="BF652" i="4"/>
  <c r="BF678" i="4"/>
  <c r="BF684" i="4"/>
  <c r="BF685" i="4"/>
  <c r="BF687" i="4"/>
  <c r="BF706" i="4"/>
  <c r="BF683" i="4"/>
  <c r="BF720" i="4"/>
  <c r="BF733" i="4"/>
  <c r="BF694" i="4"/>
  <c r="BF737" i="4"/>
  <c r="BF736" i="4"/>
  <c r="BF699" i="4"/>
  <c r="BF690" i="4"/>
  <c r="BF725" i="4"/>
  <c r="BF714" i="4"/>
  <c r="BF695" i="4"/>
  <c r="BF703" i="4"/>
  <c r="BF723" i="4"/>
  <c r="BF745" i="4"/>
  <c r="BF732" i="4"/>
  <c r="BF696" i="4"/>
  <c r="BF698" i="4"/>
  <c r="BF697" i="4"/>
  <c r="BF701" i="4"/>
  <c r="BF707" i="4"/>
  <c r="BF715" i="4"/>
  <c r="BF423" i="4"/>
  <c r="BF708" i="4"/>
  <c r="BF750" i="4"/>
  <c r="BF710" i="4"/>
  <c r="BF702" i="4"/>
  <c r="BF719" i="4"/>
  <c r="BF689" i="4"/>
  <c r="BF729" i="4"/>
  <c r="BF711" i="4"/>
  <c r="BF747" i="4"/>
  <c r="BF746" i="4"/>
  <c r="BF717" i="4"/>
  <c r="BF713" i="4"/>
  <c r="BF718" i="4"/>
  <c r="BF712" i="4"/>
  <c r="BF704" i="4"/>
  <c r="BF681" i="4"/>
  <c r="BF724" i="4"/>
  <c r="BF726" i="4"/>
  <c r="BF7" i="4"/>
  <c r="BF692" i="4"/>
  <c r="BF727" i="4"/>
  <c r="BF716" i="4"/>
  <c r="BF705" i="4"/>
  <c r="BF728" i="4"/>
  <c r="BF279" i="4"/>
  <c r="BF682" i="4"/>
  <c r="BF742" i="4"/>
  <c r="BF738" i="4"/>
  <c r="BF744" i="4"/>
  <c r="BF735" i="4"/>
  <c r="BF740" i="4"/>
  <c r="BF734" i="4"/>
  <c r="BF731" i="4"/>
  <c r="BF709" i="4"/>
  <c r="BF688" i="4"/>
  <c r="BF722" i="4"/>
  <c r="BF730" i="4"/>
  <c r="BF693" i="4"/>
  <c r="BF739" i="4"/>
  <c r="BF741" i="4"/>
  <c r="BF748" i="4"/>
  <c r="BF81" i="4"/>
  <c r="BF759" i="4"/>
  <c r="BF781" i="4"/>
  <c r="BF752" i="4"/>
  <c r="BF755" i="4"/>
  <c r="BF754" i="4"/>
  <c r="BF757" i="4"/>
  <c r="BF764" i="4"/>
  <c r="BF751" i="4"/>
  <c r="BF304" i="4"/>
  <c r="BF351" i="4"/>
  <c r="BF768" i="4"/>
  <c r="BF766" i="4"/>
  <c r="BF769" i="4"/>
  <c r="BF408" i="4"/>
  <c r="BF772" i="4"/>
  <c r="BF771" i="4"/>
  <c r="BF779" i="4"/>
  <c r="BF775" i="4"/>
  <c r="BF773" i="4"/>
  <c r="BF756" i="4"/>
  <c r="BF777" i="4"/>
  <c r="BF762" i="4"/>
  <c r="BF774" i="4"/>
  <c r="BF785" i="4"/>
  <c r="BF767" i="4"/>
  <c r="BF783" i="4"/>
  <c r="BF758" i="4"/>
  <c r="BF749" i="4"/>
  <c r="BF784" i="4"/>
  <c r="BF780" i="4"/>
  <c r="BF770" i="4"/>
  <c r="BF778" i="4"/>
  <c r="BF786" i="4"/>
  <c r="BF776" i="4"/>
  <c r="BF760" i="4"/>
  <c r="BF761" i="4"/>
  <c r="BF763" i="4"/>
  <c r="BF782" i="4"/>
  <c r="BF143" i="4"/>
  <c r="BF529" i="4"/>
  <c r="BF808" i="4"/>
  <c r="BF795" i="4"/>
  <c r="BF792" i="4"/>
  <c r="BF796" i="4"/>
  <c r="BF797" i="4"/>
  <c r="BF798" i="4"/>
  <c r="BF788" i="4"/>
  <c r="BF799" i="4"/>
  <c r="BF805" i="4"/>
  <c r="BF233" i="4"/>
  <c r="BF789" i="4"/>
  <c r="BF806" i="4"/>
  <c r="BF790" i="4"/>
  <c r="BF791" i="4"/>
  <c r="BF793" i="4"/>
  <c r="BF802" i="4"/>
  <c r="BF807" i="4"/>
  <c r="BF794" i="4"/>
  <c r="BF803" i="4"/>
  <c r="BF800" i="4"/>
  <c r="BF787" i="4"/>
  <c r="BF809" i="4"/>
  <c r="BF810" i="4"/>
  <c r="BF801" i="4"/>
  <c r="BF804" i="4"/>
  <c r="BF819" i="4"/>
  <c r="BF495" i="4"/>
  <c r="BF818" i="4"/>
  <c r="BF814" i="4"/>
  <c r="BF812" i="4"/>
  <c r="BF813" i="4"/>
  <c r="BF821" i="4"/>
  <c r="BF820" i="4"/>
  <c r="BF816" i="4"/>
  <c r="BF815" i="4"/>
  <c r="BF817" i="4"/>
  <c r="BF848" i="4"/>
  <c r="BF845" i="4"/>
  <c r="BF829" i="4"/>
  <c r="BF830" i="4"/>
  <c r="BF826" i="4"/>
  <c r="BF836" i="4"/>
  <c r="BF831" i="4"/>
  <c r="BF835" i="4"/>
  <c r="BF861" i="4"/>
  <c r="BF839" i="4"/>
  <c r="BF837" i="4"/>
  <c r="BF841" i="4"/>
  <c r="BF847" i="4"/>
  <c r="BF853" i="4"/>
  <c r="BF840" i="4"/>
  <c r="BF846" i="4"/>
  <c r="BF852" i="4"/>
  <c r="BF855" i="4"/>
  <c r="BF859" i="4"/>
  <c r="BF849" i="4"/>
  <c r="BF850" i="4"/>
  <c r="BF858" i="4"/>
  <c r="BF832" i="4"/>
  <c r="BF856" i="4"/>
  <c r="BF18" i="4"/>
  <c r="BF827" i="4"/>
  <c r="BF862" i="4"/>
  <c r="BF822" i="4"/>
  <c r="BF863" i="4"/>
  <c r="BF823" i="4"/>
  <c r="BF838" i="4"/>
  <c r="BF851" i="4"/>
  <c r="BF842" i="4"/>
  <c r="BF864" i="4"/>
  <c r="BF857" i="4"/>
  <c r="BF833" i="4"/>
  <c r="BF844" i="4"/>
  <c r="BF843" i="4"/>
  <c r="BF824" i="4"/>
  <c r="BF860" i="4"/>
  <c r="BF66" i="4"/>
  <c r="BF834" i="4"/>
  <c r="BF854" i="4"/>
  <c r="BF865" i="4"/>
  <c r="BF866" i="4"/>
  <c r="BF867" i="4"/>
  <c r="BF281" i="4"/>
  <c r="BF225" i="4"/>
  <c r="BF868" i="4"/>
  <c r="BF869" i="4"/>
  <c r="BF870" i="4"/>
  <c r="BF871" i="4"/>
  <c r="BF10" i="4"/>
  <c r="BF63" i="4"/>
  <c r="BF39" i="4"/>
  <c r="BF12" i="4"/>
  <c r="BF51" i="4"/>
  <c r="BF13" i="4"/>
  <c r="BF68" i="4"/>
  <c r="BF11" i="4"/>
  <c r="BF22" i="4"/>
  <c r="X273" i="12"/>
  <c r="Y273" i="12"/>
  <c r="Z273" i="12"/>
  <c r="AA273" i="12"/>
  <c r="AB273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X477" i="12"/>
  <c r="AR273" i="4"/>
  <c r="AQ273" i="4"/>
  <c r="AA273" i="4"/>
  <c r="V273" i="4"/>
  <c r="U273" i="4"/>
  <c r="T273" i="4"/>
  <c r="S273" i="4"/>
  <c r="R273" i="4"/>
  <c r="M273" i="4"/>
  <c r="J273" i="4" s="1"/>
  <c r="BF8" i="4" l="1"/>
  <c r="BF6" i="5" s="1"/>
  <c r="BE6" i="5"/>
  <c r="Z273" i="4"/>
  <c r="AR273" i="12"/>
  <c r="AQ273" i="12"/>
  <c r="AP273" i="4"/>
  <c r="W273" i="4"/>
  <c r="AO273" i="4"/>
  <c r="AS273" i="4"/>
  <c r="AT273" i="4" s="1"/>
  <c r="AU273" i="4" s="1"/>
  <c r="AV273" i="4" s="1"/>
  <c r="X273" i="4"/>
  <c r="AW273" i="4" l="1"/>
  <c r="AX273" i="4" s="1"/>
  <c r="Y642" i="12" l="1"/>
  <c r="Z642" i="12"/>
  <c r="AA642" i="12"/>
  <c r="AB642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Y498" i="12"/>
  <c r="Z498" i="12"/>
  <c r="AA498" i="12"/>
  <c r="AB498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Y477" i="12"/>
  <c r="Z477" i="12"/>
  <c r="AA477" i="12"/>
  <c r="AB477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X642" i="12"/>
  <c r="X498" i="12"/>
  <c r="S642" i="4"/>
  <c r="T642" i="4"/>
  <c r="S498" i="4"/>
  <c r="T498" i="4"/>
  <c r="S477" i="4"/>
  <c r="T477" i="4"/>
  <c r="AQ498" i="12" l="1"/>
  <c r="AQ642" i="12"/>
  <c r="AR498" i="12"/>
  <c r="AR477" i="12"/>
  <c r="AQ477" i="12"/>
  <c r="AR642" i="12"/>
  <c r="AR642" i="4"/>
  <c r="AQ642" i="4"/>
  <c r="AA642" i="4"/>
  <c r="V642" i="4"/>
  <c r="U642" i="4"/>
  <c r="R642" i="4"/>
  <c r="M642" i="4"/>
  <c r="Z642" i="4" s="1"/>
  <c r="AR871" i="4"/>
  <c r="AQ871" i="4"/>
  <c r="AA871" i="4"/>
  <c r="V871" i="4"/>
  <c r="U871" i="4"/>
  <c r="AP871" i="4" s="1"/>
  <c r="T871" i="4"/>
  <c r="S871" i="4"/>
  <c r="R871" i="4"/>
  <c r="M871" i="4"/>
  <c r="Z871" i="4" s="1"/>
  <c r="AR870" i="4"/>
  <c r="AS870" i="4" s="1"/>
  <c r="AT870" i="4" s="1"/>
  <c r="AU870" i="4" s="1"/>
  <c r="AV870" i="4" s="1"/>
  <c r="AQ870" i="4"/>
  <c r="AA870" i="4"/>
  <c r="V870" i="4"/>
  <c r="U870" i="4"/>
  <c r="T870" i="4"/>
  <c r="S870" i="4"/>
  <c r="R870" i="4"/>
  <c r="M870" i="4"/>
  <c r="Z870" i="4" s="1"/>
  <c r="J871" i="4" l="1"/>
  <c r="J870" i="4"/>
  <c r="AP870" i="4" s="1"/>
  <c r="J642" i="4"/>
  <c r="AP642" i="4" s="1"/>
  <c r="W642" i="4"/>
  <c r="AS642" i="4"/>
  <c r="AT642" i="4" s="1"/>
  <c r="AU642" i="4" s="1"/>
  <c r="AV642" i="4" s="1"/>
  <c r="X642" i="4"/>
  <c r="AW870" i="4"/>
  <c r="AX870" i="4" s="1"/>
  <c r="W870" i="4"/>
  <c r="X870" i="4"/>
  <c r="W871" i="4"/>
  <c r="AO871" i="4"/>
  <c r="AS871" i="4"/>
  <c r="AT871" i="4" s="1"/>
  <c r="AU871" i="4" s="1"/>
  <c r="AV871" i="4" s="1"/>
  <c r="X871" i="4"/>
  <c r="AO870" i="4" l="1"/>
  <c r="AO642" i="4"/>
  <c r="AW642" i="4"/>
  <c r="AX642" i="4" s="1"/>
  <c r="AW871" i="4"/>
  <c r="AX871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Y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Y6" i="5"/>
  <c r="AZ6" i="5"/>
  <c r="BA6" i="5"/>
  <c r="BB6" i="5"/>
  <c r="BC6" i="5"/>
  <c r="S42" i="4" l="1"/>
  <c r="T42" i="4"/>
  <c r="U42" i="4"/>
  <c r="V42" i="4"/>
  <c r="S43" i="4"/>
  <c r="T43" i="4"/>
  <c r="U43" i="4"/>
  <c r="V43" i="4"/>
  <c r="S44" i="4"/>
  <c r="T44" i="4"/>
  <c r="U44" i="4"/>
  <c r="V44" i="4"/>
  <c r="S45" i="4"/>
  <c r="T45" i="4"/>
  <c r="U45" i="4"/>
  <c r="V45" i="4"/>
  <c r="S46" i="4"/>
  <c r="T46" i="4"/>
  <c r="U46" i="4"/>
  <c r="V46" i="4"/>
  <c r="S47" i="4"/>
  <c r="T47" i="4"/>
  <c r="U47" i="4"/>
  <c r="V47" i="4"/>
  <c r="S48" i="4"/>
  <c r="T48" i="4"/>
  <c r="U48" i="4"/>
  <c r="V48" i="4"/>
  <c r="S49" i="4"/>
  <c r="T49" i="4"/>
  <c r="U49" i="4"/>
  <c r="V49" i="4"/>
  <c r="S50" i="4"/>
  <c r="T50" i="4"/>
  <c r="U50" i="4"/>
  <c r="V50" i="4"/>
  <c r="S51" i="4"/>
  <c r="T51" i="4"/>
  <c r="U51" i="4"/>
  <c r="V51" i="4"/>
  <c r="S52" i="4"/>
  <c r="T52" i="4"/>
  <c r="U52" i="4"/>
  <c r="V52" i="4"/>
  <c r="S53" i="4"/>
  <c r="T53" i="4"/>
  <c r="U53" i="4"/>
  <c r="V53" i="4"/>
  <c r="S54" i="4"/>
  <c r="T54" i="4"/>
  <c r="U54" i="4"/>
  <c r="V54" i="4"/>
  <c r="S55" i="4"/>
  <c r="T55" i="4"/>
  <c r="U55" i="4"/>
  <c r="V55" i="4"/>
  <c r="S56" i="4"/>
  <c r="T56" i="4"/>
  <c r="U56" i="4"/>
  <c r="V56" i="4"/>
  <c r="S57" i="4"/>
  <c r="T57" i="4"/>
  <c r="U57" i="4"/>
  <c r="V57" i="4"/>
  <c r="S58" i="4"/>
  <c r="T58" i="4"/>
  <c r="U58" i="4"/>
  <c r="V58" i="4"/>
  <c r="S59" i="4"/>
  <c r="T59" i="4"/>
  <c r="U59" i="4"/>
  <c r="V59" i="4"/>
  <c r="S60" i="4"/>
  <c r="T60" i="4"/>
  <c r="U60" i="4"/>
  <c r="V60" i="4"/>
  <c r="S61" i="4"/>
  <c r="T61" i="4"/>
  <c r="U61" i="4"/>
  <c r="V61" i="4"/>
  <c r="S62" i="4"/>
  <c r="T62" i="4"/>
  <c r="U62" i="4"/>
  <c r="V62" i="4"/>
  <c r="S63" i="4"/>
  <c r="T63" i="4"/>
  <c r="U63" i="4"/>
  <c r="V63" i="4"/>
  <c r="S64" i="4"/>
  <c r="T64" i="4"/>
  <c r="U64" i="4"/>
  <c r="V64" i="4"/>
  <c r="S65" i="4"/>
  <c r="T65" i="4"/>
  <c r="U65" i="4"/>
  <c r="V65" i="4"/>
  <c r="S66" i="4"/>
  <c r="T66" i="4"/>
  <c r="U66" i="4"/>
  <c r="V66" i="4"/>
  <c r="S68" i="4"/>
  <c r="T68" i="4"/>
  <c r="U68" i="4"/>
  <c r="V68" i="4"/>
  <c r="S69" i="4"/>
  <c r="T69" i="4"/>
  <c r="U69" i="4"/>
  <c r="V69" i="4"/>
  <c r="S70" i="4"/>
  <c r="T70" i="4"/>
  <c r="U70" i="4"/>
  <c r="V70" i="4"/>
  <c r="S71" i="4"/>
  <c r="T71" i="4"/>
  <c r="U71" i="4"/>
  <c r="V71" i="4"/>
  <c r="S72" i="4"/>
  <c r="T72" i="4"/>
  <c r="U72" i="4"/>
  <c r="V72" i="4"/>
  <c r="S73" i="4"/>
  <c r="T73" i="4"/>
  <c r="U73" i="4"/>
  <c r="V73" i="4"/>
  <c r="S74" i="4"/>
  <c r="T74" i="4"/>
  <c r="U74" i="4"/>
  <c r="V74" i="4"/>
  <c r="S75" i="4"/>
  <c r="T75" i="4"/>
  <c r="U75" i="4"/>
  <c r="V75" i="4"/>
  <c r="S76" i="4"/>
  <c r="T76" i="4"/>
  <c r="U76" i="4"/>
  <c r="V76" i="4"/>
  <c r="S77" i="4"/>
  <c r="T77" i="4"/>
  <c r="U77" i="4"/>
  <c r="V77" i="4"/>
  <c r="S78" i="4"/>
  <c r="T78" i="4"/>
  <c r="U78" i="4"/>
  <c r="V78" i="4"/>
  <c r="S79" i="4"/>
  <c r="T79" i="4"/>
  <c r="U79" i="4"/>
  <c r="V79" i="4"/>
  <c r="S80" i="4"/>
  <c r="T80" i="4"/>
  <c r="U80" i="4"/>
  <c r="V80" i="4"/>
  <c r="S81" i="4"/>
  <c r="T81" i="4"/>
  <c r="U81" i="4"/>
  <c r="V81" i="4"/>
  <c r="S82" i="4"/>
  <c r="T82" i="4"/>
  <c r="U82" i="4"/>
  <c r="V82" i="4"/>
  <c r="S83" i="4"/>
  <c r="T83" i="4"/>
  <c r="U83" i="4"/>
  <c r="V83" i="4"/>
  <c r="S84" i="4"/>
  <c r="T84" i="4"/>
  <c r="U84" i="4"/>
  <c r="V84" i="4"/>
  <c r="S85" i="4"/>
  <c r="T85" i="4"/>
  <c r="U85" i="4"/>
  <c r="V85" i="4"/>
  <c r="S86" i="4"/>
  <c r="T86" i="4"/>
  <c r="U86" i="4"/>
  <c r="V86" i="4"/>
  <c r="S87" i="4"/>
  <c r="T87" i="4"/>
  <c r="U87" i="4"/>
  <c r="V87" i="4"/>
  <c r="S88" i="4"/>
  <c r="T88" i="4"/>
  <c r="U88" i="4"/>
  <c r="V88" i="4"/>
  <c r="S89" i="4"/>
  <c r="T89" i="4"/>
  <c r="U89" i="4"/>
  <c r="V89" i="4"/>
  <c r="S90" i="4"/>
  <c r="T90" i="4"/>
  <c r="U90" i="4"/>
  <c r="V90" i="4"/>
  <c r="S91" i="4"/>
  <c r="T91" i="4"/>
  <c r="U91" i="4"/>
  <c r="V91" i="4"/>
  <c r="S92" i="4"/>
  <c r="T92" i="4"/>
  <c r="U92" i="4"/>
  <c r="V92" i="4"/>
  <c r="S93" i="4"/>
  <c r="T93" i="4"/>
  <c r="U93" i="4"/>
  <c r="V93" i="4"/>
  <c r="S94" i="4"/>
  <c r="T94" i="4"/>
  <c r="U94" i="4"/>
  <c r="V94" i="4"/>
  <c r="S95" i="4"/>
  <c r="T95" i="4"/>
  <c r="U95" i="4"/>
  <c r="V95" i="4"/>
  <c r="S96" i="4"/>
  <c r="T96" i="4"/>
  <c r="U96" i="4"/>
  <c r="V96" i="4"/>
  <c r="S97" i="4"/>
  <c r="T97" i="4"/>
  <c r="U97" i="4"/>
  <c r="V97" i="4"/>
  <c r="S98" i="4"/>
  <c r="T98" i="4"/>
  <c r="U98" i="4"/>
  <c r="V98" i="4"/>
  <c r="S99" i="4"/>
  <c r="T99" i="4"/>
  <c r="U99" i="4"/>
  <c r="V99" i="4"/>
  <c r="S100" i="4"/>
  <c r="T100" i="4"/>
  <c r="U100" i="4"/>
  <c r="V100" i="4"/>
  <c r="S101" i="4"/>
  <c r="T101" i="4"/>
  <c r="U101" i="4"/>
  <c r="V101" i="4"/>
  <c r="S102" i="4"/>
  <c r="T102" i="4"/>
  <c r="U102" i="4"/>
  <c r="V102" i="4"/>
  <c r="S103" i="4"/>
  <c r="T103" i="4"/>
  <c r="U103" i="4"/>
  <c r="V103" i="4"/>
  <c r="S104" i="4"/>
  <c r="T104" i="4"/>
  <c r="U104" i="4"/>
  <c r="V104" i="4"/>
  <c r="S105" i="4"/>
  <c r="T105" i="4"/>
  <c r="U105" i="4"/>
  <c r="V105" i="4"/>
  <c r="S106" i="4"/>
  <c r="T106" i="4"/>
  <c r="U106" i="4"/>
  <c r="V106" i="4"/>
  <c r="S107" i="4"/>
  <c r="T107" i="4"/>
  <c r="U107" i="4"/>
  <c r="V107" i="4"/>
  <c r="S108" i="4"/>
  <c r="T108" i="4"/>
  <c r="U108" i="4"/>
  <c r="V108" i="4"/>
  <c r="S109" i="4"/>
  <c r="T109" i="4"/>
  <c r="U109" i="4"/>
  <c r="V109" i="4"/>
  <c r="S110" i="4"/>
  <c r="T110" i="4"/>
  <c r="U110" i="4"/>
  <c r="V110" i="4"/>
  <c r="S111" i="4"/>
  <c r="T111" i="4"/>
  <c r="U111" i="4"/>
  <c r="V111" i="4"/>
  <c r="S112" i="4"/>
  <c r="T112" i="4"/>
  <c r="U112" i="4"/>
  <c r="V112" i="4"/>
  <c r="S113" i="4"/>
  <c r="T113" i="4"/>
  <c r="U113" i="4"/>
  <c r="V113" i="4"/>
  <c r="S114" i="4"/>
  <c r="T114" i="4"/>
  <c r="U114" i="4"/>
  <c r="V114" i="4"/>
  <c r="S115" i="4"/>
  <c r="T115" i="4"/>
  <c r="U115" i="4"/>
  <c r="V115" i="4"/>
  <c r="S116" i="4"/>
  <c r="T116" i="4"/>
  <c r="U116" i="4"/>
  <c r="V116" i="4"/>
  <c r="S117" i="4"/>
  <c r="T117" i="4"/>
  <c r="U117" i="4"/>
  <c r="V117" i="4"/>
  <c r="S118" i="4"/>
  <c r="T118" i="4"/>
  <c r="U118" i="4"/>
  <c r="V118" i="4"/>
  <c r="S119" i="4"/>
  <c r="T119" i="4"/>
  <c r="U119" i="4"/>
  <c r="V119" i="4"/>
  <c r="S120" i="4"/>
  <c r="T120" i="4"/>
  <c r="U120" i="4"/>
  <c r="V120" i="4"/>
  <c r="S121" i="4"/>
  <c r="T121" i="4"/>
  <c r="U121" i="4"/>
  <c r="V121" i="4"/>
  <c r="S122" i="4"/>
  <c r="T122" i="4"/>
  <c r="U122" i="4"/>
  <c r="V122" i="4"/>
  <c r="S123" i="4"/>
  <c r="T123" i="4"/>
  <c r="U123" i="4"/>
  <c r="V123" i="4"/>
  <c r="S124" i="4"/>
  <c r="T124" i="4"/>
  <c r="U124" i="4"/>
  <c r="V124" i="4"/>
  <c r="S125" i="4"/>
  <c r="T125" i="4"/>
  <c r="U125" i="4"/>
  <c r="V125" i="4"/>
  <c r="S126" i="4"/>
  <c r="T126" i="4"/>
  <c r="U126" i="4"/>
  <c r="V126" i="4"/>
  <c r="S127" i="4"/>
  <c r="T127" i="4"/>
  <c r="U127" i="4"/>
  <c r="V127" i="4"/>
  <c r="S128" i="4"/>
  <c r="T128" i="4"/>
  <c r="U128" i="4"/>
  <c r="V128" i="4"/>
  <c r="S129" i="4"/>
  <c r="T129" i="4"/>
  <c r="U129" i="4"/>
  <c r="V129" i="4"/>
  <c r="S130" i="4"/>
  <c r="T130" i="4"/>
  <c r="U130" i="4"/>
  <c r="V130" i="4"/>
  <c r="S131" i="4"/>
  <c r="T131" i="4"/>
  <c r="U131" i="4"/>
  <c r="V131" i="4"/>
  <c r="S132" i="4"/>
  <c r="T132" i="4"/>
  <c r="U132" i="4"/>
  <c r="V132" i="4"/>
  <c r="S133" i="4"/>
  <c r="T133" i="4"/>
  <c r="U133" i="4"/>
  <c r="V133" i="4"/>
  <c r="S134" i="4"/>
  <c r="T134" i="4"/>
  <c r="U134" i="4"/>
  <c r="V134" i="4"/>
  <c r="S135" i="4"/>
  <c r="T135" i="4"/>
  <c r="U135" i="4"/>
  <c r="V135" i="4"/>
  <c r="S136" i="4"/>
  <c r="T136" i="4"/>
  <c r="U136" i="4"/>
  <c r="V136" i="4"/>
  <c r="S137" i="4"/>
  <c r="T137" i="4"/>
  <c r="U137" i="4"/>
  <c r="V137" i="4"/>
  <c r="S138" i="4"/>
  <c r="T138" i="4"/>
  <c r="U138" i="4"/>
  <c r="V138" i="4"/>
  <c r="S139" i="4"/>
  <c r="T139" i="4"/>
  <c r="U139" i="4"/>
  <c r="V139" i="4"/>
  <c r="S140" i="4"/>
  <c r="T140" i="4"/>
  <c r="U140" i="4"/>
  <c r="V140" i="4"/>
  <c r="S141" i="4"/>
  <c r="T141" i="4"/>
  <c r="U141" i="4"/>
  <c r="V141" i="4"/>
  <c r="S142" i="4"/>
  <c r="T142" i="4"/>
  <c r="U142" i="4"/>
  <c r="V142" i="4"/>
  <c r="S143" i="4"/>
  <c r="T143" i="4"/>
  <c r="U143" i="4"/>
  <c r="V143" i="4"/>
  <c r="S144" i="4"/>
  <c r="T144" i="4"/>
  <c r="U144" i="4"/>
  <c r="V144" i="4"/>
  <c r="S145" i="4"/>
  <c r="T145" i="4"/>
  <c r="U145" i="4"/>
  <c r="V145" i="4"/>
  <c r="S146" i="4"/>
  <c r="T146" i="4"/>
  <c r="U146" i="4"/>
  <c r="V146" i="4"/>
  <c r="S147" i="4"/>
  <c r="T147" i="4"/>
  <c r="U147" i="4"/>
  <c r="V147" i="4"/>
  <c r="S149" i="4"/>
  <c r="T149" i="4"/>
  <c r="U149" i="4"/>
  <c r="V149" i="4"/>
  <c r="S150" i="4"/>
  <c r="T150" i="4"/>
  <c r="U150" i="4"/>
  <c r="V150" i="4"/>
  <c r="S151" i="4"/>
  <c r="T151" i="4"/>
  <c r="U151" i="4"/>
  <c r="V151" i="4"/>
  <c r="S153" i="4"/>
  <c r="T153" i="4"/>
  <c r="U153" i="4"/>
  <c r="V153" i="4"/>
  <c r="S154" i="4"/>
  <c r="T154" i="4"/>
  <c r="U154" i="4"/>
  <c r="V154" i="4"/>
  <c r="S155" i="4"/>
  <c r="T155" i="4"/>
  <c r="U155" i="4"/>
  <c r="V155" i="4"/>
  <c r="S156" i="4"/>
  <c r="T156" i="4"/>
  <c r="U156" i="4"/>
  <c r="V156" i="4"/>
  <c r="S157" i="4"/>
  <c r="T157" i="4"/>
  <c r="U157" i="4"/>
  <c r="V157" i="4"/>
  <c r="S158" i="4"/>
  <c r="T158" i="4"/>
  <c r="U158" i="4"/>
  <c r="V158" i="4"/>
  <c r="S159" i="4"/>
  <c r="T159" i="4"/>
  <c r="U159" i="4"/>
  <c r="V159" i="4"/>
  <c r="S160" i="4"/>
  <c r="T160" i="4"/>
  <c r="U160" i="4"/>
  <c r="V160" i="4"/>
  <c r="S161" i="4"/>
  <c r="T161" i="4"/>
  <c r="U161" i="4"/>
  <c r="V161" i="4"/>
  <c r="S162" i="4"/>
  <c r="T162" i="4"/>
  <c r="U162" i="4"/>
  <c r="V162" i="4"/>
  <c r="S163" i="4"/>
  <c r="T163" i="4"/>
  <c r="U163" i="4"/>
  <c r="V163" i="4"/>
  <c r="S164" i="4"/>
  <c r="T164" i="4"/>
  <c r="U164" i="4"/>
  <c r="V164" i="4"/>
  <c r="S165" i="4"/>
  <c r="T165" i="4"/>
  <c r="U165" i="4"/>
  <c r="V165" i="4"/>
  <c r="S166" i="4"/>
  <c r="T166" i="4"/>
  <c r="U166" i="4"/>
  <c r="V166" i="4"/>
  <c r="S167" i="4"/>
  <c r="T167" i="4"/>
  <c r="U167" i="4"/>
  <c r="V167" i="4"/>
  <c r="S168" i="4"/>
  <c r="T168" i="4"/>
  <c r="U168" i="4"/>
  <c r="V168" i="4"/>
  <c r="S169" i="4"/>
  <c r="T169" i="4"/>
  <c r="U169" i="4"/>
  <c r="V169" i="4"/>
  <c r="S170" i="4"/>
  <c r="T170" i="4"/>
  <c r="U170" i="4"/>
  <c r="V170" i="4"/>
  <c r="S171" i="4"/>
  <c r="T171" i="4"/>
  <c r="U171" i="4"/>
  <c r="V171" i="4"/>
  <c r="S172" i="4"/>
  <c r="T172" i="4"/>
  <c r="U172" i="4"/>
  <c r="V172" i="4"/>
  <c r="S173" i="4"/>
  <c r="T173" i="4"/>
  <c r="U173" i="4"/>
  <c r="V173" i="4"/>
  <c r="S174" i="4"/>
  <c r="T174" i="4"/>
  <c r="U174" i="4"/>
  <c r="V174" i="4"/>
  <c r="S175" i="4"/>
  <c r="T175" i="4"/>
  <c r="U175" i="4"/>
  <c r="V175" i="4"/>
  <c r="S176" i="4"/>
  <c r="T176" i="4"/>
  <c r="U176" i="4"/>
  <c r="V176" i="4"/>
  <c r="S177" i="4"/>
  <c r="T177" i="4"/>
  <c r="U177" i="4"/>
  <c r="V177" i="4"/>
  <c r="S178" i="4"/>
  <c r="T178" i="4"/>
  <c r="U178" i="4"/>
  <c r="V178" i="4"/>
  <c r="S179" i="4"/>
  <c r="T179" i="4"/>
  <c r="U179" i="4"/>
  <c r="V179" i="4"/>
  <c r="S180" i="4"/>
  <c r="T180" i="4"/>
  <c r="U180" i="4"/>
  <c r="V180" i="4"/>
  <c r="S181" i="4"/>
  <c r="T181" i="4"/>
  <c r="U181" i="4"/>
  <c r="V181" i="4"/>
  <c r="S182" i="4"/>
  <c r="T182" i="4"/>
  <c r="U182" i="4"/>
  <c r="V182" i="4"/>
  <c r="S183" i="4"/>
  <c r="T183" i="4"/>
  <c r="U183" i="4"/>
  <c r="V183" i="4"/>
  <c r="S184" i="4"/>
  <c r="T184" i="4"/>
  <c r="U184" i="4"/>
  <c r="V184" i="4"/>
  <c r="S186" i="4"/>
  <c r="T186" i="4"/>
  <c r="U186" i="4"/>
  <c r="V186" i="4"/>
  <c r="S187" i="4"/>
  <c r="T187" i="4"/>
  <c r="U187" i="4"/>
  <c r="V187" i="4"/>
  <c r="S188" i="4"/>
  <c r="T188" i="4"/>
  <c r="U188" i="4"/>
  <c r="V188" i="4"/>
  <c r="S189" i="4"/>
  <c r="T189" i="4"/>
  <c r="U189" i="4"/>
  <c r="V189" i="4"/>
  <c r="S190" i="4"/>
  <c r="T190" i="4"/>
  <c r="U190" i="4"/>
  <c r="V190" i="4"/>
  <c r="S191" i="4"/>
  <c r="T191" i="4"/>
  <c r="U191" i="4"/>
  <c r="V191" i="4"/>
  <c r="S192" i="4"/>
  <c r="T192" i="4"/>
  <c r="U192" i="4"/>
  <c r="V192" i="4"/>
  <c r="S193" i="4"/>
  <c r="T193" i="4"/>
  <c r="U193" i="4"/>
  <c r="V193" i="4"/>
  <c r="S194" i="4"/>
  <c r="T194" i="4"/>
  <c r="U194" i="4"/>
  <c r="V194" i="4"/>
  <c r="S195" i="4"/>
  <c r="T195" i="4"/>
  <c r="U195" i="4"/>
  <c r="V195" i="4"/>
  <c r="S196" i="4"/>
  <c r="T196" i="4"/>
  <c r="U196" i="4"/>
  <c r="V196" i="4"/>
  <c r="S197" i="4"/>
  <c r="T197" i="4"/>
  <c r="U197" i="4"/>
  <c r="V197" i="4"/>
  <c r="S198" i="4"/>
  <c r="T198" i="4"/>
  <c r="U198" i="4"/>
  <c r="V198" i="4"/>
  <c r="S199" i="4"/>
  <c r="T199" i="4"/>
  <c r="U199" i="4"/>
  <c r="V199" i="4"/>
  <c r="S200" i="4"/>
  <c r="T200" i="4"/>
  <c r="U200" i="4"/>
  <c r="V200" i="4"/>
  <c r="S201" i="4"/>
  <c r="T201" i="4"/>
  <c r="U201" i="4"/>
  <c r="V201" i="4"/>
  <c r="S202" i="4"/>
  <c r="T202" i="4"/>
  <c r="U202" i="4"/>
  <c r="V202" i="4"/>
  <c r="S203" i="4"/>
  <c r="T203" i="4"/>
  <c r="U203" i="4"/>
  <c r="V203" i="4"/>
  <c r="S204" i="4"/>
  <c r="T204" i="4"/>
  <c r="U204" i="4"/>
  <c r="V204" i="4"/>
  <c r="S205" i="4"/>
  <c r="T205" i="4"/>
  <c r="U205" i="4"/>
  <c r="V205" i="4"/>
  <c r="S206" i="4"/>
  <c r="T206" i="4"/>
  <c r="U206" i="4"/>
  <c r="V206" i="4"/>
  <c r="S207" i="4"/>
  <c r="T207" i="4"/>
  <c r="U207" i="4"/>
  <c r="V207" i="4"/>
  <c r="S208" i="4"/>
  <c r="T208" i="4"/>
  <c r="U208" i="4"/>
  <c r="V208" i="4"/>
  <c r="S209" i="4"/>
  <c r="T209" i="4"/>
  <c r="U209" i="4"/>
  <c r="V209" i="4"/>
  <c r="S210" i="4"/>
  <c r="T210" i="4"/>
  <c r="U210" i="4"/>
  <c r="V210" i="4"/>
  <c r="S211" i="4"/>
  <c r="T211" i="4"/>
  <c r="U211" i="4"/>
  <c r="V211" i="4"/>
  <c r="S212" i="4"/>
  <c r="T212" i="4"/>
  <c r="U212" i="4"/>
  <c r="V212" i="4"/>
  <c r="S213" i="4"/>
  <c r="T213" i="4"/>
  <c r="U213" i="4"/>
  <c r="V213" i="4"/>
  <c r="S215" i="4"/>
  <c r="T215" i="4"/>
  <c r="U215" i="4"/>
  <c r="V215" i="4"/>
  <c r="S216" i="4"/>
  <c r="T216" i="4"/>
  <c r="U216" i="4"/>
  <c r="V216" i="4"/>
  <c r="S217" i="4"/>
  <c r="T217" i="4"/>
  <c r="U217" i="4"/>
  <c r="V217" i="4"/>
  <c r="S218" i="4"/>
  <c r="T218" i="4"/>
  <c r="U218" i="4"/>
  <c r="V218" i="4"/>
  <c r="S219" i="4"/>
  <c r="T219" i="4"/>
  <c r="U219" i="4"/>
  <c r="V219" i="4"/>
  <c r="S220" i="4"/>
  <c r="T220" i="4"/>
  <c r="U220" i="4"/>
  <c r="V220" i="4"/>
  <c r="S221" i="4"/>
  <c r="T221" i="4"/>
  <c r="U221" i="4"/>
  <c r="V221" i="4"/>
  <c r="S222" i="4"/>
  <c r="T222" i="4"/>
  <c r="U222" i="4"/>
  <c r="V222" i="4"/>
  <c r="S223" i="4"/>
  <c r="T223" i="4"/>
  <c r="U223" i="4"/>
  <c r="V223" i="4"/>
  <c r="S224" i="4"/>
  <c r="T224" i="4"/>
  <c r="U224" i="4"/>
  <c r="V224" i="4"/>
  <c r="S225" i="4"/>
  <c r="T225" i="4"/>
  <c r="U225" i="4"/>
  <c r="V225" i="4"/>
  <c r="S227" i="4"/>
  <c r="T227" i="4"/>
  <c r="U227" i="4"/>
  <c r="V227" i="4"/>
  <c r="S228" i="4"/>
  <c r="T228" i="4"/>
  <c r="U228" i="4"/>
  <c r="V228" i="4"/>
  <c r="S229" i="4"/>
  <c r="T229" i="4"/>
  <c r="U229" i="4"/>
  <c r="V229" i="4"/>
  <c r="S231" i="4"/>
  <c r="T231" i="4"/>
  <c r="U231" i="4"/>
  <c r="V231" i="4"/>
  <c r="S232" i="4"/>
  <c r="T232" i="4"/>
  <c r="U232" i="4"/>
  <c r="V232" i="4"/>
  <c r="S233" i="4"/>
  <c r="T233" i="4"/>
  <c r="U233" i="4"/>
  <c r="V233" i="4"/>
  <c r="S234" i="4"/>
  <c r="T234" i="4"/>
  <c r="U234" i="4"/>
  <c r="V234" i="4"/>
  <c r="S235" i="4"/>
  <c r="T235" i="4"/>
  <c r="U235" i="4"/>
  <c r="V235" i="4"/>
  <c r="S236" i="4"/>
  <c r="T236" i="4"/>
  <c r="U236" i="4"/>
  <c r="V236" i="4"/>
  <c r="S237" i="4"/>
  <c r="T237" i="4"/>
  <c r="U237" i="4"/>
  <c r="V237" i="4"/>
  <c r="S238" i="4"/>
  <c r="T238" i="4"/>
  <c r="U238" i="4"/>
  <c r="V238" i="4"/>
  <c r="S239" i="4"/>
  <c r="T239" i="4"/>
  <c r="U239" i="4"/>
  <c r="V239" i="4"/>
  <c r="S240" i="4"/>
  <c r="T240" i="4"/>
  <c r="U240" i="4"/>
  <c r="V240" i="4"/>
  <c r="S241" i="4"/>
  <c r="T241" i="4"/>
  <c r="U241" i="4"/>
  <c r="V241" i="4"/>
  <c r="S242" i="4"/>
  <c r="T242" i="4"/>
  <c r="U242" i="4"/>
  <c r="V242" i="4"/>
  <c r="S243" i="4"/>
  <c r="T243" i="4"/>
  <c r="U243" i="4"/>
  <c r="V243" i="4"/>
  <c r="S244" i="4"/>
  <c r="T244" i="4"/>
  <c r="U244" i="4"/>
  <c r="V244" i="4"/>
  <c r="S245" i="4"/>
  <c r="T245" i="4"/>
  <c r="U245" i="4"/>
  <c r="V245" i="4"/>
  <c r="S246" i="4"/>
  <c r="T246" i="4"/>
  <c r="U246" i="4"/>
  <c r="V246" i="4"/>
  <c r="S247" i="4"/>
  <c r="T247" i="4"/>
  <c r="U247" i="4"/>
  <c r="V247" i="4"/>
  <c r="S248" i="4"/>
  <c r="T248" i="4"/>
  <c r="U248" i="4"/>
  <c r="V248" i="4"/>
  <c r="S249" i="4"/>
  <c r="T249" i="4"/>
  <c r="U249" i="4"/>
  <c r="V249" i="4"/>
  <c r="S250" i="4"/>
  <c r="T250" i="4"/>
  <c r="U250" i="4"/>
  <c r="V250" i="4"/>
  <c r="S251" i="4"/>
  <c r="T251" i="4"/>
  <c r="U251" i="4"/>
  <c r="V251" i="4"/>
  <c r="S252" i="4"/>
  <c r="T252" i="4"/>
  <c r="U252" i="4"/>
  <c r="V252" i="4"/>
  <c r="S253" i="4"/>
  <c r="T253" i="4"/>
  <c r="U253" i="4"/>
  <c r="V253" i="4"/>
  <c r="S254" i="4"/>
  <c r="T254" i="4"/>
  <c r="U254" i="4"/>
  <c r="V254" i="4"/>
  <c r="S255" i="4"/>
  <c r="T255" i="4"/>
  <c r="U255" i="4"/>
  <c r="V255" i="4"/>
  <c r="S256" i="4"/>
  <c r="T256" i="4"/>
  <c r="U256" i="4"/>
  <c r="V256" i="4"/>
  <c r="S257" i="4"/>
  <c r="T257" i="4"/>
  <c r="U257" i="4"/>
  <c r="V257" i="4"/>
  <c r="S258" i="4"/>
  <c r="T258" i="4"/>
  <c r="U258" i="4"/>
  <c r="V258" i="4"/>
  <c r="S259" i="4"/>
  <c r="T259" i="4"/>
  <c r="U259" i="4"/>
  <c r="V259" i="4"/>
  <c r="S260" i="4"/>
  <c r="T260" i="4"/>
  <c r="U260" i="4"/>
  <c r="V260" i="4"/>
  <c r="S261" i="4"/>
  <c r="T261" i="4"/>
  <c r="U261" i="4"/>
  <c r="V261" i="4"/>
  <c r="S262" i="4"/>
  <c r="T262" i="4"/>
  <c r="U262" i="4"/>
  <c r="V262" i="4"/>
  <c r="S263" i="4"/>
  <c r="T263" i="4"/>
  <c r="U263" i="4"/>
  <c r="V263" i="4"/>
  <c r="S264" i="4"/>
  <c r="T264" i="4"/>
  <c r="U264" i="4"/>
  <c r="V264" i="4"/>
  <c r="S265" i="4"/>
  <c r="T265" i="4"/>
  <c r="U265" i="4"/>
  <c r="V265" i="4"/>
  <c r="S266" i="4"/>
  <c r="T266" i="4"/>
  <c r="U266" i="4"/>
  <c r="V266" i="4"/>
  <c r="S267" i="4"/>
  <c r="T267" i="4"/>
  <c r="U267" i="4"/>
  <c r="V267" i="4"/>
  <c r="S268" i="4"/>
  <c r="T268" i="4"/>
  <c r="U268" i="4"/>
  <c r="V268" i="4"/>
  <c r="S269" i="4"/>
  <c r="T269" i="4"/>
  <c r="U269" i="4"/>
  <c r="V269" i="4"/>
  <c r="S270" i="4"/>
  <c r="T270" i="4"/>
  <c r="U270" i="4"/>
  <c r="V270" i="4"/>
  <c r="S271" i="4"/>
  <c r="T271" i="4"/>
  <c r="U271" i="4"/>
  <c r="V271" i="4"/>
  <c r="S272" i="4"/>
  <c r="T272" i="4"/>
  <c r="U272" i="4"/>
  <c r="V272" i="4"/>
  <c r="S274" i="4"/>
  <c r="T274" i="4"/>
  <c r="U274" i="4"/>
  <c r="V274" i="4"/>
  <c r="S275" i="4"/>
  <c r="T275" i="4"/>
  <c r="U275" i="4"/>
  <c r="V275" i="4"/>
  <c r="S276" i="4"/>
  <c r="T276" i="4"/>
  <c r="U276" i="4"/>
  <c r="V276" i="4"/>
  <c r="S277" i="4"/>
  <c r="T277" i="4"/>
  <c r="U277" i="4"/>
  <c r="V277" i="4"/>
  <c r="S278" i="4"/>
  <c r="T278" i="4"/>
  <c r="U278" i="4"/>
  <c r="V278" i="4"/>
  <c r="S279" i="4"/>
  <c r="T279" i="4"/>
  <c r="U279" i="4"/>
  <c r="V279" i="4"/>
  <c r="S280" i="4"/>
  <c r="T280" i="4"/>
  <c r="U280" i="4"/>
  <c r="V280" i="4"/>
  <c r="S281" i="4"/>
  <c r="T281" i="4"/>
  <c r="U281" i="4"/>
  <c r="V281" i="4"/>
  <c r="S282" i="4"/>
  <c r="T282" i="4"/>
  <c r="U282" i="4"/>
  <c r="V282" i="4"/>
  <c r="S283" i="4"/>
  <c r="T283" i="4"/>
  <c r="U283" i="4"/>
  <c r="V283" i="4"/>
  <c r="S284" i="4"/>
  <c r="T284" i="4"/>
  <c r="U284" i="4"/>
  <c r="V284" i="4"/>
  <c r="S285" i="4"/>
  <c r="T285" i="4"/>
  <c r="U285" i="4"/>
  <c r="V285" i="4"/>
  <c r="S286" i="4"/>
  <c r="T286" i="4"/>
  <c r="U286" i="4"/>
  <c r="V286" i="4"/>
  <c r="S287" i="4"/>
  <c r="T287" i="4"/>
  <c r="U287" i="4"/>
  <c r="V287" i="4"/>
  <c r="S288" i="4"/>
  <c r="T288" i="4"/>
  <c r="U288" i="4"/>
  <c r="V288" i="4"/>
  <c r="S289" i="4"/>
  <c r="T289" i="4"/>
  <c r="U289" i="4"/>
  <c r="V289" i="4"/>
  <c r="S290" i="4"/>
  <c r="T290" i="4"/>
  <c r="U290" i="4"/>
  <c r="V290" i="4"/>
  <c r="S291" i="4"/>
  <c r="T291" i="4"/>
  <c r="U291" i="4"/>
  <c r="V291" i="4"/>
  <c r="S292" i="4"/>
  <c r="T292" i="4"/>
  <c r="U292" i="4"/>
  <c r="V292" i="4"/>
  <c r="S293" i="4"/>
  <c r="T293" i="4"/>
  <c r="U293" i="4"/>
  <c r="V293" i="4"/>
  <c r="S294" i="4"/>
  <c r="T294" i="4"/>
  <c r="U294" i="4"/>
  <c r="V294" i="4"/>
  <c r="S295" i="4"/>
  <c r="T295" i="4"/>
  <c r="U295" i="4"/>
  <c r="V295" i="4"/>
  <c r="S296" i="4"/>
  <c r="T296" i="4"/>
  <c r="U296" i="4"/>
  <c r="V296" i="4"/>
  <c r="S297" i="4"/>
  <c r="T297" i="4"/>
  <c r="U297" i="4"/>
  <c r="V297" i="4"/>
  <c r="S298" i="4"/>
  <c r="T298" i="4"/>
  <c r="U298" i="4"/>
  <c r="V298" i="4"/>
  <c r="S299" i="4"/>
  <c r="T299" i="4"/>
  <c r="U299" i="4"/>
  <c r="V299" i="4"/>
  <c r="S300" i="4"/>
  <c r="T300" i="4"/>
  <c r="U300" i="4"/>
  <c r="V300" i="4"/>
  <c r="S301" i="4"/>
  <c r="T301" i="4"/>
  <c r="U301" i="4"/>
  <c r="V301" i="4"/>
  <c r="S302" i="4"/>
  <c r="T302" i="4"/>
  <c r="U302" i="4"/>
  <c r="V302" i="4"/>
  <c r="S303" i="4"/>
  <c r="T303" i="4"/>
  <c r="U303" i="4"/>
  <c r="V303" i="4"/>
  <c r="S304" i="4"/>
  <c r="T304" i="4"/>
  <c r="U304" i="4"/>
  <c r="V304" i="4"/>
  <c r="S305" i="4"/>
  <c r="T305" i="4"/>
  <c r="U305" i="4"/>
  <c r="V305" i="4"/>
  <c r="S306" i="4"/>
  <c r="T306" i="4"/>
  <c r="U306" i="4"/>
  <c r="V306" i="4"/>
  <c r="S307" i="4"/>
  <c r="T307" i="4"/>
  <c r="U307" i="4"/>
  <c r="V307" i="4"/>
  <c r="S308" i="4"/>
  <c r="T308" i="4"/>
  <c r="U308" i="4"/>
  <c r="V308" i="4"/>
  <c r="S309" i="4"/>
  <c r="T309" i="4"/>
  <c r="U309" i="4"/>
  <c r="V309" i="4"/>
  <c r="S310" i="4"/>
  <c r="T310" i="4"/>
  <c r="U310" i="4"/>
  <c r="V310" i="4"/>
  <c r="S311" i="4"/>
  <c r="T311" i="4"/>
  <c r="U311" i="4"/>
  <c r="V311" i="4"/>
  <c r="S312" i="4"/>
  <c r="T312" i="4"/>
  <c r="U312" i="4"/>
  <c r="V312" i="4"/>
  <c r="S313" i="4"/>
  <c r="T313" i="4"/>
  <c r="U313" i="4"/>
  <c r="V313" i="4"/>
  <c r="S314" i="4"/>
  <c r="T314" i="4"/>
  <c r="U314" i="4"/>
  <c r="V314" i="4"/>
  <c r="S315" i="4"/>
  <c r="T315" i="4"/>
  <c r="U315" i="4"/>
  <c r="V315" i="4"/>
  <c r="S316" i="4"/>
  <c r="T316" i="4"/>
  <c r="U316" i="4"/>
  <c r="V316" i="4"/>
  <c r="S317" i="4"/>
  <c r="T317" i="4"/>
  <c r="U317" i="4"/>
  <c r="V317" i="4"/>
  <c r="S318" i="4"/>
  <c r="T318" i="4"/>
  <c r="U318" i="4"/>
  <c r="V318" i="4"/>
  <c r="S319" i="4"/>
  <c r="T319" i="4"/>
  <c r="U319" i="4"/>
  <c r="V319" i="4"/>
  <c r="S320" i="4"/>
  <c r="T320" i="4"/>
  <c r="U320" i="4"/>
  <c r="V320" i="4"/>
  <c r="S321" i="4"/>
  <c r="T321" i="4"/>
  <c r="U321" i="4"/>
  <c r="V321" i="4"/>
  <c r="S322" i="4"/>
  <c r="T322" i="4"/>
  <c r="U322" i="4"/>
  <c r="V322" i="4"/>
  <c r="S323" i="4"/>
  <c r="T323" i="4"/>
  <c r="U323" i="4"/>
  <c r="V323" i="4"/>
  <c r="S324" i="4"/>
  <c r="T324" i="4"/>
  <c r="U324" i="4"/>
  <c r="V324" i="4"/>
  <c r="S325" i="4"/>
  <c r="T325" i="4"/>
  <c r="U325" i="4"/>
  <c r="V325" i="4"/>
  <c r="S327" i="4"/>
  <c r="T327" i="4"/>
  <c r="U327" i="4"/>
  <c r="V327" i="4"/>
  <c r="S328" i="4"/>
  <c r="T328" i="4"/>
  <c r="U328" i="4"/>
  <c r="V328" i="4"/>
  <c r="S329" i="4"/>
  <c r="T329" i="4"/>
  <c r="U329" i="4"/>
  <c r="V329" i="4"/>
  <c r="S330" i="4"/>
  <c r="T330" i="4"/>
  <c r="U330" i="4"/>
  <c r="V330" i="4"/>
  <c r="S331" i="4"/>
  <c r="T331" i="4"/>
  <c r="U331" i="4"/>
  <c r="V331" i="4"/>
  <c r="S332" i="4"/>
  <c r="T332" i="4"/>
  <c r="U332" i="4"/>
  <c r="V332" i="4"/>
  <c r="S333" i="4"/>
  <c r="T333" i="4"/>
  <c r="U333" i="4"/>
  <c r="V333" i="4"/>
  <c r="S334" i="4"/>
  <c r="T334" i="4"/>
  <c r="U334" i="4"/>
  <c r="V334" i="4"/>
  <c r="S335" i="4"/>
  <c r="T335" i="4"/>
  <c r="U335" i="4"/>
  <c r="V335" i="4"/>
  <c r="S336" i="4"/>
  <c r="T336" i="4"/>
  <c r="U336" i="4"/>
  <c r="V336" i="4"/>
  <c r="S337" i="4"/>
  <c r="T337" i="4"/>
  <c r="U337" i="4"/>
  <c r="V337" i="4"/>
  <c r="S338" i="4"/>
  <c r="T338" i="4"/>
  <c r="U338" i="4"/>
  <c r="V338" i="4"/>
  <c r="S339" i="4"/>
  <c r="T339" i="4"/>
  <c r="U339" i="4"/>
  <c r="V339" i="4"/>
  <c r="S340" i="4"/>
  <c r="T340" i="4"/>
  <c r="U340" i="4"/>
  <c r="V340" i="4"/>
  <c r="S341" i="4"/>
  <c r="T341" i="4"/>
  <c r="U341" i="4"/>
  <c r="V341" i="4"/>
  <c r="S342" i="4"/>
  <c r="T342" i="4"/>
  <c r="U342" i="4"/>
  <c r="V342" i="4"/>
  <c r="S343" i="4"/>
  <c r="T343" i="4"/>
  <c r="U343" i="4"/>
  <c r="V343" i="4"/>
  <c r="S344" i="4"/>
  <c r="T344" i="4"/>
  <c r="U344" i="4"/>
  <c r="V344" i="4"/>
  <c r="S345" i="4"/>
  <c r="T345" i="4"/>
  <c r="U345" i="4"/>
  <c r="V345" i="4"/>
  <c r="S346" i="4"/>
  <c r="T346" i="4"/>
  <c r="U346" i="4"/>
  <c r="V346" i="4"/>
  <c r="S347" i="4"/>
  <c r="T347" i="4"/>
  <c r="U347" i="4"/>
  <c r="V347" i="4"/>
  <c r="S348" i="4"/>
  <c r="T348" i="4"/>
  <c r="U348" i="4"/>
  <c r="V348" i="4"/>
  <c r="S349" i="4"/>
  <c r="T349" i="4"/>
  <c r="U349" i="4"/>
  <c r="V349" i="4"/>
  <c r="S350" i="4"/>
  <c r="T350" i="4"/>
  <c r="U350" i="4"/>
  <c r="V350" i="4"/>
  <c r="S351" i="4"/>
  <c r="T351" i="4"/>
  <c r="U351" i="4"/>
  <c r="V351" i="4"/>
  <c r="S352" i="4"/>
  <c r="T352" i="4"/>
  <c r="U352" i="4"/>
  <c r="V352" i="4"/>
  <c r="S353" i="4"/>
  <c r="T353" i="4"/>
  <c r="U353" i="4"/>
  <c r="V353" i="4"/>
  <c r="S354" i="4"/>
  <c r="T354" i="4"/>
  <c r="U354" i="4"/>
  <c r="V354" i="4"/>
  <c r="S355" i="4"/>
  <c r="T355" i="4"/>
  <c r="U355" i="4"/>
  <c r="V355" i="4"/>
  <c r="S356" i="4"/>
  <c r="T356" i="4"/>
  <c r="U356" i="4"/>
  <c r="V356" i="4"/>
  <c r="S357" i="4"/>
  <c r="T357" i="4"/>
  <c r="U357" i="4"/>
  <c r="V357" i="4"/>
  <c r="S358" i="4"/>
  <c r="T358" i="4"/>
  <c r="U358" i="4"/>
  <c r="V358" i="4"/>
  <c r="S359" i="4"/>
  <c r="T359" i="4"/>
  <c r="U359" i="4"/>
  <c r="V359" i="4"/>
  <c r="S360" i="4"/>
  <c r="T360" i="4"/>
  <c r="U360" i="4"/>
  <c r="V360" i="4"/>
  <c r="S361" i="4"/>
  <c r="T361" i="4"/>
  <c r="U361" i="4"/>
  <c r="V361" i="4"/>
  <c r="S362" i="4"/>
  <c r="T362" i="4"/>
  <c r="U362" i="4"/>
  <c r="V362" i="4"/>
  <c r="S363" i="4"/>
  <c r="T363" i="4"/>
  <c r="U363" i="4"/>
  <c r="V363" i="4"/>
  <c r="S364" i="4"/>
  <c r="T364" i="4"/>
  <c r="U364" i="4"/>
  <c r="V364" i="4"/>
  <c r="S365" i="4"/>
  <c r="T365" i="4"/>
  <c r="U365" i="4"/>
  <c r="V365" i="4"/>
  <c r="S366" i="4"/>
  <c r="T366" i="4"/>
  <c r="U366" i="4"/>
  <c r="V366" i="4"/>
  <c r="S367" i="4"/>
  <c r="T367" i="4"/>
  <c r="U367" i="4"/>
  <c r="V367" i="4"/>
  <c r="S368" i="4"/>
  <c r="T368" i="4"/>
  <c r="U368" i="4"/>
  <c r="V368" i="4"/>
  <c r="S369" i="4"/>
  <c r="T369" i="4"/>
  <c r="U369" i="4"/>
  <c r="V369" i="4"/>
  <c r="S370" i="4"/>
  <c r="T370" i="4"/>
  <c r="U370" i="4"/>
  <c r="V370" i="4"/>
  <c r="S371" i="4"/>
  <c r="T371" i="4"/>
  <c r="U371" i="4"/>
  <c r="V371" i="4"/>
  <c r="S372" i="4"/>
  <c r="T372" i="4"/>
  <c r="U372" i="4"/>
  <c r="V372" i="4"/>
  <c r="S373" i="4"/>
  <c r="T373" i="4"/>
  <c r="U373" i="4"/>
  <c r="V373" i="4"/>
  <c r="S374" i="4"/>
  <c r="T374" i="4"/>
  <c r="U374" i="4"/>
  <c r="V374" i="4"/>
  <c r="S375" i="4"/>
  <c r="T375" i="4"/>
  <c r="U375" i="4"/>
  <c r="V375" i="4"/>
  <c r="S376" i="4"/>
  <c r="T376" i="4"/>
  <c r="U376" i="4"/>
  <c r="V376" i="4"/>
  <c r="S377" i="4"/>
  <c r="T377" i="4"/>
  <c r="U377" i="4"/>
  <c r="V377" i="4"/>
  <c r="S378" i="4"/>
  <c r="T378" i="4"/>
  <c r="U378" i="4"/>
  <c r="V378" i="4"/>
  <c r="S379" i="4"/>
  <c r="T379" i="4"/>
  <c r="U379" i="4"/>
  <c r="V379" i="4"/>
  <c r="S380" i="4"/>
  <c r="T380" i="4"/>
  <c r="U380" i="4"/>
  <c r="V380" i="4"/>
  <c r="S381" i="4"/>
  <c r="T381" i="4"/>
  <c r="U381" i="4"/>
  <c r="V381" i="4"/>
  <c r="S382" i="4"/>
  <c r="T382" i="4"/>
  <c r="U382" i="4"/>
  <c r="V382" i="4"/>
  <c r="S383" i="4"/>
  <c r="T383" i="4"/>
  <c r="U383" i="4"/>
  <c r="V383" i="4"/>
  <c r="S384" i="4"/>
  <c r="T384" i="4"/>
  <c r="U384" i="4"/>
  <c r="V384" i="4"/>
  <c r="S385" i="4"/>
  <c r="T385" i="4"/>
  <c r="U385" i="4"/>
  <c r="V385" i="4"/>
  <c r="S386" i="4"/>
  <c r="T386" i="4"/>
  <c r="U386" i="4"/>
  <c r="V386" i="4"/>
  <c r="S387" i="4"/>
  <c r="T387" i="4"/>
  <c r="U387" i="4"/>
  <c r="V387" i="4"/>
  <c r="S388" i="4"/>
  <c r="T388" i="4"/>
  <c r="U388" i="4"/>
  <c r="V388" i="4"/>
  <c r="S389" i="4"/>
  <c r="T389" i="4"/>
  <c r="U389" i="4"/>
  <c r="V389" i="4"/>
  <c r="S390" i="4"/>
  <c r="T390" i="4"/>
  <c r="U390" i="4"/>
  <c r="V390" i="4"/>
  <c r="S391" i="4"/>
  <c r="T391" i="4"/>
  <c r="U391" i="4"/>
  <c r="V391" i="4"/>
  <c r="S392" i="4"/>
  <c r="T392" i="4"/>
  <c r="U392" i="4"/>
  <c r="V392" i="4"/>
  <c r="S393" i="4"/>
  <c r="T393" i="4"/>
  <c r="U393" i="4"/>
  <c r="V393" i="4"/>
  <c r="S394" i="4"/>
  <c r="T394" i="4"/>
  <c r="U394" i="4"/>
  <c r="V394" i="4"/>
  <c r="S395" i="4"/>
  <c r="T395" i="4"/>
  <c r="U395" i="4"/>
  <c r="V395" i="4"/>
  <c r="S396" i="4"/>
  <c r="T396" i="4"/>
  <c r="U396" i="4"/>
  <c r="V396" i="4"/>
  <c r="S397" i="4"/>
  <c r="T397" i="4"/>
  <c r="U397" i="4"/>
  <c r="V397" i="4"/>
  <c r="S398" i="4"/>
  <c r="T398" i="4"/>
  <c r="U398" i="4"/>
  <c r="V398" i="4"/>
  <c r="S399" i="4"/>
  <c r="T399" i="4"/>
  <c r="U399" i="4"/>
  <c r="V399" i="4"/>
  <c r="S400" i="4"/>
  <c r="T400" i="4"/>
  <c r="U400" i="4"/>
  <c r="V400" i="4"/>
  <c r="S401" i="4"/>
  <c r="T401" i="4"/>
  <c r="U401" i="4"/>
  <c r="V401" i="4"/>
  <c r="S402" i="4"/>
  <c r="T402" i="4"/>
  <c r="U402" i="4"/>
  <c r="V402" i="4"/>
  <c r="S403" i="4"/>
  <c r="T403" i="4"/>
  <c r="U403" i="4"/>
  <c r="V403" i="4"/>
  <c r="S404" i="4"/>
  <c r="T404" i="4"/>
  <c r="U404" i="4"/>
  <c r="V404" i="4"/>
  <c r="S405" i="4"/>
  <c r="T405" i="4"/>
  <c r="U405" i="4"/>
  <c r="V405" i="4"/>
  <c r="S406" i="4"/>
  <c r="T406" i="4"/>
  <c r="U406" i="4"/>
  <c r="V406" i="4"/>
  <c r="S407" i="4"/>
  <c r="T407" i="4"/>
  <c r="U407" i="4"/>
  <c r="V407" i="4"/>
  <c r="S408" i="4"/>
  <c r="T408" i="4"/>
  <c r="U408" i="4"/>
  <c r="V408" i="4"/>
  <c r="S409" i="4"/>
  <c r="T409" i="4"/>
  <c r="U409" i="4"/>
  <c r="V409" i="4"/>
  <c r="S410" i="4"/>
  <c r="T410" i="4"/>
  <c r="U410" i="4"/>
  <c r="V410" i="4"/>
  <c r="S411" i="4"/>
  <c r="T411" i="4"/>
  <c r="U411" i="4"/>
  <c r="V411" i="4"/>
  <c r="S412" i="4"/>
  <c r="T412" i="4"/>
  <c r="U412" i="4"/>
  <c r="V412" i="4"/>
  <c r="S413" i="4"/>
  <c r="T413" i="4"/>
  <c r="U413" i="4"/>
  <c r="V413" i="4"/>
  <c r="S414" i="4"/>
  <c r="T414" i="4"/>
  <c r="U414" i="4"/>
  <c r="V414" i="4"/>
  <c r="S415" i="4"/>
  <c r="T415" i="4"/>
  <c r="U415" i="4"/>
  <c r="V415" i="4"/>
  <c r="S416" i="4"/>
  <c r="T416" i="4"/>
  <c r="U416" i="4"/>
  <c r="V416" i="4"/>
  <c r="S417" i="4"/>
  <c r="T417" i="4"/>
  <c r="U417" i="4"/>
  <c r="V417" i="4"/>
  <c r="S418" i="4"/>
  <c r="T418" i="4"/>
  <c r="U418" i="4"/>
  <c r="V418" i="4"/>
  <c r="S419" i="4"/>
  <c r="T419" i="4"/>
  <c r="U419" i="4"/>
  <c r="V419" i="4"/>
  <c r="S420" i="4"/>
  <c r="T420" i="4"/>
  <c r="U420" i="4"/>
  <c r="V420" i="4"/>
  <c r="S421" i="4"/>
  <c r="T421" i="4"/>
  <c r="U421" i="4"/>
  <c r="V421" i="4"/>
  <c r="S422" i="4"/>
  <c r="T422" i="4"/>
  <c r="U422" i="4"/>
  <c r="V422" i="4"/>
  <c r="S423" i="4"/>
  <c r="T423" i="4"/>
  <c r="U423" i="4"/>
  <c r="V423" i="4"/>
  <c r="S424" i="4"/>
  <c r="T424" i="4"/>
  <c r="U424" i="4"/>
  <c r="V424" i="4"/>
  <c r="S425" i="4"/>
  <c r="T425" i="4"/>
  <c r="U425" i="4"/>
  <c r="V425" i="4"/>
  <c r="S426" i="4"/>
  <c r="T426" i="4"/>
  <c r="U426" i="4"/>
  <c r="V426" i="4"/>
  <c r="S427" i="4"/>
  <c r="T427" i="4"/>
  <c r="U427" i="4"/>
  <c r="V427" i="4"/>
  <c r="S428" i="4"/>
  <c r="T428" i="4"/>
  <c r="U428" i="4"/>
  <c r="V428" i="4"/>
  <c r="S429" i="4"/>
  <c r="T429" i="4"/>
  <c r="U429" i="4"/>
  <c r="V429" i="4"/>
  <c r="S430" i="4"/>
  <c r="T430" i="4"/>
  <c r="U430" i="4"/>
  <c r="V430" i="4"/>
  <c r="S431" i="4"/>
  <c r="T431" i="4"/>
  <c r="U431" i="4"/>
  <c r="V431" i="4"/>
  <c r="S432" i="4"/>
  <c r="T432" i="4"/>
  <c r="U432" i="4"/>
  <c r="V432" i="4"/>
  <c r="S433" i="4"/>
  <c r="T433" i="4"/>
  <c r="U433" i="4"/>
  <c r="V433" i="4"/>
  <c r="S434" i="4"/>
  <c r="T434" i="4"/>
  <c r="U434" i="4"/>
  <c r="V434" i="4"/>
  <c r="S435" i="4"/>
  <c r="T435" i="4"/>
  <c r="U435" i="4"/>
  <c r="V435" i="4"/>
  <c r="S436" i="4"/>
  <c r="T436" i="4"/>
  <c r="U436" i="4"/>
  <c r="V436" i="4"/>
  <c r="S437" i="4"/>
  <c r="T437" i="4"/>
  <c r="U437" i="4"/>
  <c r="V437" i="4"/>
  <c r="S438" i="4"/>
  <c r="T438" i="4"/>
  <c r="U438" i="4"/>
  <c r="V438" i="4"/>
  <c r="S439" i="4"/>
  <c r="T439" i="4"/>
  <c r="U439" i="4"/>
  <c r="V439" i="4"/>
  <c r="S440" i="4"/>
  <c r="T440" i="4"/>
  <c r="U440" i="4"/>
  <c r="V440" i="4"/>
  <c r="S441" i="4"/>
  <c r="T441" i="4"/>
  <c r="U441" i="4"/>
  <c r="V441" i="4"/>
  <c r="S442" i="4"/>
  <c r="T442" i="4"/>
  <c r="U442" i="4"/>
  <c r="V442" i="4"/>
  <c r="S443" i="4"/>
  <c r="T443" i="4"/>
  <c r="U443" i="4"/>
  <c r="V443" i="4"/>
  <c r="S444" i="4"/>
  <c r="T444" i="4"/>
  <c r="U444" i="4"/>
  <c r="V444" i="4"/>
  <c r="S445" i="4"/>
  <c r="T445" i="4"/>
  <c r="U445" i="4"/>
  <c r="V445" i="4"/>
  <c r="S446" i="4"/>
  <c r="T446" i="4"/>
  <c r="U446" i="4"/>
  <c r="V446" i="4"/>
  <c r="S447" i="4"/>
  <c r="T447" i="4"/>
  <c r="U447" i="4"/>
  <c r="V447" i="4"/>
  <c r="S448" i="4"/>
  <c r="T448" i="4"/>
  <c r="U448" i="4"/>
  <c r="V448" i="4"/>
  <c r="S449" i="4"/>
  <c r="T449" i="4"/>
  <c r="U449" i="4"/>
  <c r="V449" i="4"/>
  <c r="S450" i="4"/>
  <c r="T450" i="4"/>
  <c r="U450" i="4"/>
  <c r="V450" i="4"/>
  <c r="S451" i="4"/>
  <c r="T451" i="4"/>
  <c r="U451" i="4"/>
  <c r="V451" i="4"/>
  <c r="S452" i="4"/>
  <c r="T452" i="4"/>
  <c r="U452" i="4"/>
  <c r="V452" i="4"/>
  <c r="S453" i="4"/>
  <c r="T453" i="4"/>
  <c r="U453" i="4"/>
  <c r="V453" i="4"/>
  <c r="S454" i="4"/>
  <c r="T454" i="4"/>
  <c r="U454" i="4"/>
  <c r="V454" i="4"/>
  <c r="S455" i="4"/>
  <c r="T455" i="4"/>
  <c r="U455" i="4"/>
  <c r="V455" i="4"/>
  <c r="S456" i="4"/>
  <c r="T456" i="4"/>
  <c r="U456" i="4"/>
  <c r="V456" i="4"/>
  <c r="S457" i="4"/>
  <c r="T457" i="4"/>
  <c r="U457" i="4"/>
  <c r="V457" i="4"/>
  <c r="S458" i="4"/>
  <c r="T458" i="4"/>
  <c r="U458" i="4"/>
  <c r="V458" i="4"/>
  <c r="S459" i="4"/>
  <c r="T459" i="4"/>
  <c r="U459" i="4"/>
  <c r="V459" i="4"/>
  <c r="S460" i="4"/>
  <c r="T460" i="4"/>
  <c r="U460" i="4"/>
  <c r="V460" i="4"/>
  <c r="S461" i="4"/>
  <c r="T461" i="4"/>
  <c r="U461" i="4"/>
  <c r="V461" i="4"/>
  <c r="S462" i="4"/>
  <c r="T462" i="4"/>
  <c r="U462" i="4"/>
  <c r="V462" i="4"/>
  <c r="S463" i="4"/>
  <c r="T463" i="4"/>
  <c r="U463" i="4"/>
  <c r="V463" i="4"/>
  <c r="S464" i="4"/>
  <c r="T464" i="4"/>
  <c r="U464" i="4"/>
  <c r="V464" i="4"/>
  <c r="S465" i="4"/>
  <c r="T465" i="4"/>
  <c r="U465" i="4"/>
  <c r="V465" i="4"/>
  <c r="S466" i="4"/>
  <c r="T466" i="4"/>
  <c r="U466" i="4"/>
  <c r="V466" i="4"/>
  <c r="S467" i="4"/>
  <c r="T467" i="4"/>
  <c r="U467" i="4"/>
  <c r="V467" i="4"/>
  <c r="S468" i="4"/>
  <c r="T468" i="4"/>
  <c r="U468" i="4"/>
  <c r="V468" i="4"/>
  <c r="S469" i="4"/>
  <c r="T469" i="4"/>
  <c r="U469" i="4"/>
  <c r="V469" i="4"/>
  <c r="S470" i="4"/>
  <c r="T470" i="4"/>
  <c r="U470" i="4"/>
  <c r="V470" i="4"/>
  <c r="S472" i="4"/>
  <c r="T472" i="4"/>
  <c r="U472" i="4"/>
  <c r="V472" i="4"/>
  <c r="S473" i="4"/>
  <c r="T473" i="4"/>
  <c r="U473" i="4"/>
  <c r="V473" i="4"/>
  <c r="S474" i="4"/>
  <c r="T474" i="4"/>
  <c r="U474" i="4"/>
  <c r="V474" i="4"/>
  <c r="S475" i="4"/>
  <c r="T475" i="4"/>
  <c r="U475" i="4"/>
  <c r="V475" i="4"/>
  <c r="S476" i="4"/>
  <c r="T476" i="4"/>
  <c r="U476" i="4"/>
  <c r="V476" i="4"/>
  <c r="S478" i="4"/>
  <c r="T478" i="4"/>
  <c r="U478" i="4"/>
  <c r="V478" i="4"/>
  <c r="S479" i="4"/>
  <c r="T479" i="4"/>
  <c r="U479" i="4"/>
  <c r="V479" i="4"/>
  <c r="S480" i="4"/>
  <c r="T480" i="4"/>
  <c r="U480" i="4"/>
  <c r="V480" i="4"/>
  <c r="S481" i="4"/>
  <c r="T481" i="4"/>
  <c r="U481" i="4"/>
  <c r="V481" i="4"/>
  <c r="S482" i="4"/>
  <c r="T482" i="4"/>
  <c r="U482" i="4"/>
  <c r="V482" i="4"/>
  <c r="S483" i="4"/>
  <c r="T483" i="4"/>
  <c r="U483" i="4"/>
  <c r="V483" i="4"/>
  <c r="S484" i="4"/>
  <c r="T484" i="4"/>
  <c r="U484" i="4"/>
  <c r="V484" i="4"/>
  <c r="S485" i="4"/>
  <c r="T485" i="4"/>
  <c r="U485" i="4"/>
  <c r="V485" i="4"/>
  <c r="S486" i="4"/>
  <c r="T486" i="4"/>
  <c r="U486" i="4"/>
  <c r="V486" i="4"/>
  <c r="S487" i="4"/>
  <c r="T487" i="4"/>
  <c r="U487" i="4"/>
  <c r="V487" i="4"/>
  <c r="S488" i="4"/>
  <c r="T488" i="4"/>
  <c r="U488" i="4"/>
  <c r="V488" i="4"/>
  <c r="S489" i="4"/>
  <c r="T489" i="4"/>
  <c r="U489" i="4"/>
  <c r="V489" i="4"/>
  <c r="S490" i="4"/>
  <c r="T490" i="4"/>
  <c r="U490" i="4"/>
  <c r="V490" i="4"/>
  <c r="S491" i="4"/>
  <c r="T491" i="4"/>
  <c r="U491" i="4"/>
  <c r="V491" i="4"/>
  <c r="S492" i="4"/>
  <c r="T492" i="4"/>
  <c r="U492" i="4"/>
  <c r="V492" i="4"/>
  <c r="S493" i="4"/>
  <c r="T493" i="4"/>
  <c r="U493" i="4"/>
  <c r="V493" i="4"/>
  <c r="S494" i="4"/>
  <c r="T494" i="4"/>
  <c r="U494" i="4"/>
  <c r="V494" i="4"/>
  <c r="S495" i="4"/>
  <c r="T495" i="4"/>
  <c r="U495" i="4"/>
  <c r="V495" i="4"/>
  <c r="S496" i="4"/>
  <c r="T496" i="4"/>
  <c r="U496" i="4"/>
  <c r="V496" i="4"/>
  <c r="S497" i="4"/>
  <c r="T497" i="4"/>
  <c r="U497" i="4"/>
  <c r="V497" i="4"/>
  <c r="S499" i="4"/>
  <c r="T499" i="4"/>
  <c r="U499" i="4"/>
  <c r="V499" i="4"/>
  <c r="S500" i="4"/>
  <c r="T500" i="4"/>
  <c r="U500" i="4"/>
  <c r="V500" i="4"/>
  <c r="S501" i="4"/>
  <c r="T501" i="4"/>
  <c r="U501" i="4"/>
  <c r="V501" i="4"/>
  <c r="S502" i="4"/>
  <c r="T502" i="4"/>
  <c r="U502" i="4"/>
  <c r="V502" i="4"/>
  <c r="S503" i="4"/>
  <c r="T503" i="4"/>
  <c r="U503" i="4"/>
  <c r="V503" i="4"/>
  <c r="S504" i="4"/>
  <c r="T504" i="4"/>
  <c r="U504" i="4"/>
  <c r="V504" i="4"/>
  <c r="S505" i="4"/>
  <c r="T505" i="4"/>
  <c r="U505" i="4"/>
  <c r="V505" i="4"/>
  <c r="S506" i="4"/>
  <c r="T506" i="4"/>
  <c r="U506" i="4"/>
  <c r="V506" i="4"/>
  <c r="S507" i="4"/>
  <c r="T507" i="4"/>
  <c r="U507" i="4"/>
  <c r="V507" i="4"/>
  <c r="S508" i="4"/>
  <c r="T508" i="4"/>
  <c r="U508" i="4"/>
  <c r="V508" i="4"/>
  <c r="S509" i="4"/>
  <c r="T509" i="4"/>
  <c r="U509" i="4"/>
  <c r="V509" i="4"/>
  <c r="S510" i="4"/>
  <c r="T510" i="4"/>
  <c r="U510" i="4"/>
  <c r="V510" i="4"/>
  <c r="S511" i="4"/>
  <c r="T511" i="4"/>
  <c r="U511" i="4"/>
  <c r="V511" i="4"/>
  <c r="S512" i="4"/>
  <c r="T512" i="4"/>
  <c r="U512" i="4"/>
  <c r="V512" i="4"/>
  <c r="S513" i="4"/>
  <c r="T513" i="4"/>
  <c r="U513" i="4"/>
  <c r="V513" i="4"/>
  <c r="S514" i="4"/>
  <c r="T514" i="4"/>
  <c r="U514" i="4"/>
  <c r="V514" i="4"/>
  <c r="S515" i="4"/>
  <c r="T515" i="4"/>
  <c r="U515" i="4"/>
  <c r="V515" i="4"/>
  <c r="S516" i="4"/>
  <c r="T516" i="4"/>
  <c r="U516" i="4"/>
  <c r="V516" i="4"/>
  <c r="S517" i="4"/>
  <c r="T517" i="4"/>
  <c r="U517" i="4"/>
  <c r="V517" i="4"/>
  <c r="S518" i="4"/>
  <c r="T518" i="4"/>
  <c r="U518" i="4"/>
  <c r="V518" i="4"/>
  <c r="S519" i="4"/>
  <c r="T519" i="4"/>
  <c r="U519" i="4"/>
  <c r="V519" i="4"/>
  <c r="S520" i="4"/>
  <c r="T520" i="4"/>
  <c r="U520" i="4"/>
  <c r="V520" i="4"/>
  <c r="S521" i="4"/>
  <c r="T521" i="4"/>
  <c r="U521" i="4"/>
  <c r="V521" i="4"/>
  <c r="S522" i="4"/>
  <c r="T522" i="4"/>
  <c r="U522" i="4"/>
  <c r="V522" i="4"/>
  <c r="S523" i="4"/>
  <c r="T523" i="4"/>
  <c r="U523" i="4"/>
  <c r="V523" i="4"/>
  <c r="S524" i="4"/>
  <c r="T524" i="4"/>
  <c r="U524" i="4"/>
  <c r="V524" i="4"/>
  <c r="S525" i="4"/>
  <c r="T525" i="4"/>
  <c r="U525" i="4"/>
  <c r="V525" i="4"/>
  <c r="S526" i="4"/>
  <c r="T526" i="4"/>
  <c r="U526" i="4"/>
  <c r="V526" i="4"/>
  <c r="S527" i="4"/>
  <c r="T527" i="4"/>
  <c r="U527" i="4"/>
  <c r="V527" i="4"/>
  <c r="S528" i="4"/>
  <c r="T528" i="4"/>
  <c r="U528" i="4"/>
  <c r="V528" i="4"/>
  <c r="S529" i="4"/>
  <c r="T529" i="4"/>
  <c r="U529" i="4"/>
  <c r="V529" i="4"/>
  <c r="S530" i="4"/>
  <c r="T530" i="4"/>
  <c r="U530" i="4"/>
  <c r="V530" i="4"/>
  <c r="S531" i="4"/>
  <c r="T531" i="4"/>
  <c r="U531" i="4"/>
  <c r="V531" i="4"/>
  <c r="S532" i="4"/>
  <c r="T532" i="4"/>
  <c r="U532" i="4"/>
  <c r="V532" i="4"/>
  <c r="S533" i="4"/>
  <c r="T533" i="4"/>
  <c r="U533" i="4"/>
  <c r="V533" i="4"/>
  <c r="S534" i="4"/>
  <c r="T534" i="4"/>
  <c r="U534" i="4"/>
  <c r="V534" i="4"/>
  <c r="S535" i="4"/>
  <c r="T535" i="4"/>
  <c r="U535" i="4"/>
  <c r="V535" i="4"/>
  <c r="S536" i="4"/>
  <c r="T536" i="4"/>
  <c r="U536" i="4"/>
  <c r="V536" i="4"/>
  <c r="S537" i="4"/>
  <c r="T537" i="4"/>
  <c r="U537" i="4"/>
  <c r="V537" i="4"/>
  <c r="S539" i="4"/>
  <c r="T539" i="4"/>
  <c r="U539" i="4"/>
  <c r="V539" i="4"/>
  <c r="S541" i="4"/>
  <c r="T541" i="4"/>
  <c r="U541" i="4"/>
  <c r="V541" i="4"/>
  <c r="S542" i="4"/>
  <c r="T542" i="4"/>
  <c r="U542" i="4"/>
  <c r="V542" i="4"/>
  <c r="S543" i="4"/>
  <c r="T543" i="4"/>
  <c r="U543" i="4"/>
  <c r="V543" i="4"/>
  <c r="S544" i="4"/>
  <c r="T544" i="4"/>
  <c r="U544" i="4"/>
  <c r="V544" i="4"/>
  <c r="S545" i="4"/>
  <c r="T545" i="4"/>
  <c r="U545" i="4"/>
  <c r="V545" i="4"/>
  <c r="S546" i="4"/>
  <c r="T546" i="4"/>
  <c r="U546" i="4"/>
  <c r="V546" i="4"/>
  <c r="S547" i="4"/>
  <c r="T547" i="4"/>
  <c r="U547" i="4"/>
  <c r="V547" i="4"/>
  <c r="S548" i="4"/>
  <c r="T548" i="4"/>
  <c r="U548" i="4"/>
  <c r="V548" i="4"/>
  <c r="S549" i="4"/>
  <c r="T549" i="4"/>
  <c r="U549" i="4"/>
  <c r="V549" i="4"/>
  <c r="S550" i="4"/>
  <c r="T550" i="4"/>
  <c r="U550" i="4"/>
  <c r="V550" i="4"/>
  <c r="S551" i="4"/>
  <c r="T551" i="4"/>
  <c r="U551" i="4"/>
  <c r="V551" i="4"/>
  <c r="S552" i="4"/>
  <c r="T552" i="4"/>
  <c r="U552" i="4"/>
  <c r="V552" i="4"/>
  <c r="S553" i="4"/>
  <c r="T553" i="4"/>
  <c r="U553" i="4"/>
  <c r="V553" i="4"/>
  <c r="S554" i="4"/>
  <c r="T554" i="4"/>
  <c r="U554" i="4"/>
  <c r="V554" i="4"/>
  <c r="S556" i="4"/>
  <c r="T556" i="4"/>
  <c r="U556" i="4"/>
  <c r="V556" i="4"/>
  <c r="S557" i="4"/>
  <c r="T557" i="4"/>
  <c r="U557" i="4"/>
  <c r="V557" i="4"/>
  <c r="S558" i="4"/>
  <c r="T558" i="4"/>
  <c r="U558" i="4"/>
  <c r="V558" i="4"/>
  <c r="S559" i="4"/>
  <c r="T559" i="4"/>
  <c r="U559" i="4"/>
  <c r="V559" i="4"/>
  <c r="S560" i="4"/>
  <c r="T560" i="4"/>
  <c r="U560" i="4"/>
  <c r="V560" i="4"/>
  <c r="S561" i="4"/>
  <c r="T561" i="4"/>
  <c r="U561" i="4"/>
  <c r="V561" i="4"/>
  <c r="S562" i="4"/>
  <c r="T562" i="4"/>
  <c r="U562" i="4"/>
  <c r="V562" i="4"/>
  <c r="S563" i="4"/>
  <c r="T563" i="4"/>
  <c r="U563" i="4"/>
  <c r="V563" i="4"/>
  <c r="S564" i="4"/>
  <c r="T564" i="4"/>
  <c r="U564" i="4"/>
  <c r="V564" i="4"/>
  <c r="S565" i="4"/>
  <c r="T565" i="4"/>
  <c r="U565" i="4"/>
  <c r="V565" i="4"/>
  <c r="S566" i="4"/>
  <c r="T566" i="4"/>
  <c r="U566" i="4"/>
  <c r="V566" i="4"/>
  <c r="S567" i="4"/>
  <c r="T567" i="4"/>
  <c r="U567" i="4"/>
  <c r="V567" i="4"/>
  <c r="S568" i="4"/>
  <c r="T568" i="4"/>
  <c r="U568" i="4"/>
  <c r="V568" i="4"/>
  <c r="S569" i="4"/>
  <c r="T569" i="4"/>
  <c r="U569" i="4"/>
  <c r="V569" i="4"/>
  <c r="S570" i="4"/>
  <c r="T570" i="4"/>
  <c r="U570" i="4"/>
  <c r="V570" i="4"/>
  <c r="S571" i="4"/>
  <c r="T571" i="4"/>
  <c r="U571" i="4"/>
  <c r="V571" i="4"/>
  <c r="S572" i="4"/>
  <c r="T572" i="4"/>
  <c r="U572" i="4"/>
  <c r="V572" i="4"/>
  <c r="S573" i="4"/>
  <c r="T573" i="4"/>
  <c r="U573" i="4"/>
  <c r="V573" i="4"/>
  <c r="S185" i="4"/>
  <c r="T185" i="4"/>
  <c r="U185" i="4"/>
  <c r="V185" i="4"/>
  <c r="S574" i="4"/>
  <c r="T574" i="4"/>
  <c r="U574" i="4"/>
  <c r="V574" i="4"/>
  <c r="S575" i="4"/>
  <c r="T575" i="4"/>
  <c r="U575" i="4"/>
  <c r="V575" i="4"/>
  <c r="S576" i="4"/>
  <c r="T576" i="4"/>
  <c r="U576" i="4"/>
  <c r="V576" i="4"/>
  <c r="S577" i="4"/>
  <c r="T577" i="4"/>
  <c r="U577" i="4"/>
  <c r="V577" i="4"/>
  <c r="S578" i="4"/>
  <c r="T578" i="4"/>
  <c r="U578" i="4"/>
  <c r="V578" i="4"/>
  <c r="S580" i="4"/>
  <c r="T580" i="4"/>
  <c r="U580" i="4"/>
  <c r="V580" i="4"/>
  <c r="S581" i="4"/>
  <c r="T581" i="4"/>
  <c r="U581" i="4"/>
  <c r="V581" i="4"/>
  <c r="S582" i="4"/>
  <c r="T582" i="4"/>
  <c r="U582" i="4"/>
  <c r="V582" i="4"/>
  <c r="S583" i="4"/>
  <c r="T583" i="4"/>
  <c r="U583" i="4"/>
  <c r="V583" i="4"/>
  <c r="S584" i="4"/>
  <c r="T584" i="4"/>
  <c r="U584" i="4"/>
  <c r="V584" i="4"/>
  <c r="S585" i="4"/>
  <c r="T585" i="4"/>
  <c r="U585" i="4"/>
  <c r="V585" i="4"/>
  <c r="S586" i="4"/>
  <c r="T586" i="4"/>
  <c r="U586" i="4"/>
  <c r="V586" i="4"/>
  <c r="S587" i="4"/>
  <c r="T587" i="4"/>
  <c r="U587" i="4"/>
  <c r="V587" i="4"/>
  <c r="S588" i="4"/>
  <c r="T588" i="4"/>
  <c r="U588" i="4"/>
  <c r="V588" i="4"/>
  <c r="S589" i="4"/>
  <c r="T589" i="4"/>
  <c r="U589" i="4"/>
  <c r="V589" i="4"/>
  <c r="S590" i="4"/>
  <c r="T590" i="4"/>
  <c r="U590" i="4"/>
  <c r="V590" i="4"/>
  <c r="S591" i="4"/>
  <c r="T591" i="4"/>
  <c r="U591" i="4"/>
  <c r="V591" i="4"/>
  <c r="S592" i="4"/>
  <c r="T592" i="4"/>
  <c r="U592" i="4"/>
  <c r="V592" i="4"/>
  <c r="S593" i="4"/>
  <c r="T593" i="4"/>
  <c r="U593" i="4"/>
  <c r="V593" i="4"/>
  <c r="S594" i="4"/>
  <c r="T594" i="4"/>
  <c r="U594" i="4"/>
  <c r="V594" i="4"/>
  <c r="S595" i="4"/>
  <c r="T595" i="4"/>
  <c r="U595" i="4"/>
  <c r="V595" i="4"/>
  <c r="S596" i="4"/>
  <c r="T596" i="4"/>
  <c r="U596" i="4"/>
  <c r="V596" i="4"/>
  <c r="S597" i="4"/>
  <c r="T597" i="4"/>
  <c r="U597" i="4"/>
  <c r="V597" i="4"/>
  <c r="S598" i="4"/>
  <c r="T598" i="4"/>
  <c r="U598" i="4"/>
  <c r="V598" i="4"/>
  <c r="S599" i="4"/>
  <c r="T599" i="4"/>
  <c r="U599" i="4"/>
  <c r="V599" i="4"/>
  <c r="S600" i="4"/>
  <c r="T600" i="4"/>
  <c r="U600" i="4"/>
  <c r="V600" i="4"/>
  <c r="S601" i="4"/>
  <c r="T601" i="4"/>
  <c r="U601" i="4"/>
  <c r="V601" i="4"/>
  <c r="S602" i="4"/>
  <c r="T602" i="4"/>
  <c r="U602" i="4"/>
  <c r="V602" i="4"/>
  <c r="S603" i="4"/>
  <c r="T603" i="4"/>
  <c r="U603" i="4"/>
  <c r="V603" i="4"/>
  <c r="S604" i="4"/>
  <c r="T604" i="4"/>
  <c r="U604" i="4"/>
  <c r="V604" i="4"/>
  <c r="S605" i="4"/>
  <c r="T605" i="4"/>
  <c r="U605" i="4"/>
  <c r="V605" i="4"/>
  <c r="S606" i="4"/>
  <c r="T606" i="4"/>
  <c r="U606" i="4"/>
  <c r="V606" i="4"/>
  <c r="S607" i="4"/>
  <c r="T607" i="4"/>
  <c r="U607" i="4"/>
  <c r="V607" i="4"/>
  <c r="S608" i="4"/>
  <c r="T608" i="4"/>
  <c r="U608" i="4"/>
  <c r="V608" i="4"/>
  <c r="S609" i="4"/>
  <c r="T609" i="4"/>
  <c r="U609" i="4"/>
  <c r="V609" i="4"/>
  <c r="S610" i="4"/>
  <c r="T610" i="4"/>
  <c r="U610" i="4"/>
  <c r="V610" i="4"/>
  <c r="S611" i="4"/>
  <c r="T611" i="4"/>
  <c r="U611" i="4"/>
  <c r="V611" i="4"/>
  <c r="S612" i="4"/>
  <c r="T612" i="4"/>
  <c r="U612" i="4"/>
  <c r="V612" i="4"/>
  <c r="S613" i="4"/>
  <c r="T613" i="4"/>
  <c r="U613" i="4"/>
  <c r="V613" i="4"/>
  <c r="S614" i="4"/>
  <c r="T614" i="4"/>
  <c r="U614" i="4"/>
  <c r="V614" i="4"/>
  <c r="S615" i="4"/>
  <c r="T615" i="4"/>
  <c r="U615" i="4"/>
  <c r="V615" i="4"/>
  <c r="S616" i="4"/>
  <c r="T616" i="4"/>
  <c r="U616" i="4"/>
  <c r="V616" i="4"/>
  <c r="S617" i="4"/>
  <c r="T617" i="4"/>
  <c r="U617" i="4"/>
  <c r="V617" i="4"/>
  <c r="S618" i="4"/>
  <c r="T618" i="4"/>
  <c r="U618" i="4"/>
  <c r="V618" i="4"/>
  <c r="S619" i="4"/>
  <c r="T619" i="4"/>
  <c r="U619" i="4"/>
  <c r="V619" i="4"/>
  <c r="S620" i="4"/>
  <c r="T620" i="4"/>
  <c r="U620" i="4"/>
  <c r="V620" i="4"/>
  <c r="S621" i="4"/>
  <c r="T621" i="4"/>
  <c r="U621" i="4"/>
  <c r="V621" i="4"/>
  <c r="S622" i="4"/>
  <c r="T622" i="4"/>
  <c r="U622" i="4"/>
  <c r="V622" i="4"/>
  <c r="S623" i="4"/>
  <c r="T623" i="4"/>
  <c r="U623" i="4"/>
  <c r="V623" i="4"/>
  <c r="S624" i="4"/>
  <c r="T624" i="4"/>
  <c r="U624" i="4"/>
  <c r="V624" i="4"/>
  <c r="S625" i="4"/>
  <c r="T625" i="4"/>
  <c r="U625" i="4"/>
  <c r="V625" i="4"/>
  <c r="S626" i="4"/>
  <c r="T626" i="4"/>
  <c r="U626" i="4"/>
  <c r="V626" i="4"/>
  <c r="S627" i="4"/>
  <c r="T627" i="4"/>
  <c r="U627" i="4"/>
  <c r="V627" i="4"/>
  <c r="S628" i="4"/>
  <c r="T628" i="4"/>
  <c r="U628" i="4"/>
  <c r="V628" i="4"/>
  <c r="S629" i="4"/>
  <c r="T629" i="4"/>
  <c r="U629" i="4"/>
  <c r="V629" i="4"/>
  <c r="S630" i="4"/>
  <c r="T630" i="4"/>
  <c r="U630" i="4"/>
  <c r="V630" i="4"/>
  <c r="S471" i="4"/>
  <c r="T471" i="4"/>
  <c r="U471" i="4"/>
  <c r="V471" i="4"/>
  <c r="S631" i="4"/>
  <c r="T631" i="4"/>
  <c r="U631" i="4"/>
  <c r="V631" i="4"/>
  <c r="S632" i="4"/>
  <c r="T632" i="4"/>
  <c r="U632" i="4"/>
  <c r="V632" i="4"/>
  <c r="S633" i="4"/>
  <c r="T633" i="4"/>
  <c r="U633" i="4"/>
  <c r="V633" i="4"/>
  <c r="S634" i="4"/>
  <c r="T634" i="4"/>
  <c r="U634" i="4"/>
  <c r="V634" i="4"/>
  <c r="S635" i="4"/>
  <c r="T635" i="4"/>
  <c r="U635" i="4"/>
  <c r="V635" i="4"/>
  <c r="S636" i="4"/>
  <c r="T636" i="4"/>
  <c r="U636" i="4"/>
  <c r="V636" i="4"/>
  <c r="S637" i="4"/>
  <c r="T637" i="4"/>
  <c r="U637" i="4"/>
  <c r="V637" i="4"/>
  <c r="S638" i="4"/>
  <c r="T638" i="4"/>
  <c r="U638" i="4"/>
  <c r="V638" i="4"/>
  <c r="S639" i="4"/>
  <c r="T639" i="4"/>
  <c r="U639" i="4"/>
  <c r="V639" i="4"/>
  <c r="S640" i="4"/>
  <c r="T640" i="4"/>
  <c r="U640" i="4"/>
  <c r="V640" i="4"/>
  <c r="S641" i="4"/>
  <c r="T641" i="4"/>
  <c r="U641" i="4"/>
  <c r="V641" i="4"/>
  <c r="S643" i="4"/>
  <c r="T643" i="4"/>
  <c r="U643" i="4"/>
  <c r="V643" i="4"/>
  <c r="S644" i="4"/>
  <c r="T644" i="4"/>
  <c r="U644" i="4"/>
  <c r="V644" i="4"/>
  <c r="S645" i="4"/>
  <c r="T645" i="4"/>
  <c r="U645" i="4"/>
  <c r="V645" i="4"/>
  <c r="S646" i="4"/>
  <c r="T646" i="4"/>
  <c r="U646" i="4"/>
  <c r="V646" i="4"/>
  <c r="S647" i="4"/>
  <c r="T647" i="4"/>
  <c r="U647" i="4"/>
  <c r="V647" i="4"/>
  <c r="S648" i="4"/>
  <c r="T648" i="4"/>
  <c r="U648" i="4"/>
  <c r="V648" i="4"/>
  <c r="S649" i="4"/>
  <c r="T649" i="4"/>
  <c r="U649" i="4"/>
  <c r="V649" i="4"/>
  <c r="S650" i="4"/>
  <c r="T650" i="4"/>
  <c r="U650" i="4"/>
  <c r="V650" i="4"/>
  <c r="S651" i="4"/>
  <c r="T651" i="4"/>
  <c r="U651" i="4"/>
  <c r="V651" i="4"/>
  <c r="S652" i="4"/>
  <c r="T652" i="4"/>
  <c r="U652" i="4"/>
  <c r="V652" i="4"/>
  <c r="S653" i="4"/>
  <c r="T653" i="4"/>
  <c r="U653" i="4"/>
  <c r="V653" i="4"/>
  <c r="S654" i="4"/>
  <c r="T654" i="4"/>
  <c r="U654" i="4"/>
  <c r="V654" i="4"/>
  <c r="S655" i="4"/>
  <c r="T655" i="4"/>
  <c r="U655" i="4"/>
  <c r="V655" i="4"/>
  <c r="S656" i="4"/>
  <c r="T656" i="4"/>
  <c r="U656" i="4"/>
  <c r="V656" i="4"/>
  <c r="S657" i="4"/>
  <c r="T657" i="4"/>
  <c r="U657" i="4"/>
  <c r="V657" i="4"/>
  <c r="S658" i="4"/>
  <c r="T658" i="4"/>
  <c r="U658" i="4"/>
  <c r="V658" i="4"/>
  <c r="S659" i="4"/>
  <c r="T659" i="4"/>
  <c r="U659" i="4"/>
  <c r="V659" i="4"/>
  <c r="S660" i="4"/>
  <c r="T660" i="4"/>
  <c r="U660" i="4"/>
  <c r="V660" i="4"/>
  <c r="S661" i="4"/>
  <c r="T661" i="4"/>
  <c r="U661" i="4"/>
  <c r="V661" i="4"/>
  <c r="S662" i="4"/>
  <c r="T662" i="4"/>
  <c r="U662" i="4"/>
  <c r="V662" i="4"/>
  <c r="S663" i="4"/>
  <c r="T663" i="4"/>
  <c r="U663" i="4"/>
  <c r="V663" i="4"/>
  <c r="S664" i="4"/>
  <c r="T664" i="4"/>
  <c r="U664" i="4"/>
  <c r="V664" i="4"/>
  <c r="S665" i="4"/>
  <c r="T665" i="4"/>
  <c r="U665" i="4"/>
  <c r="V665" i="4"/>
  <c r="S666" i="4"/>
  <c r="T666" i="4"/>
  <c r="U666" i="4"/>
  <c r="V666" i="4"/>
  <c r="S667" i="4"/>
  <c r="T667" i="4"/>
  <c r="U667" i="4"/>
  <c r="V667" i="4"/>
  <c r="S668" i="4"/>
  <c r="T668" i="4"/>
  <c r="U668" i="4"/>
  <c r="V668" i="4"/>
  <c r="S669" i="4"/>
  <c r="T669" i="4"/>
  <c r="U669" i="4"/>
  <c r="V669" i="4"/>
  <c r="S670" i="4"/>
  <c r="T670" i="4"/>
  <c r="U670" i="4"/>
  <c r="V670" i="4"/>
  <c r="S671" i="4"/>
  <c r="T671" i="4"/>
  <c r="U671" i="4"/>
  <c r="V671" i="4"/>
  <c r="S672" i="4"/>
  <c r="T672" i="4"/>
  <c r="U672" i="4"/>
  <c r="V672" i="4"/>
  <c r="S673" i="4"/>
  <c r="T673" i="4"/>
  <c r="U673" i="4"/>
  <c r="V673" i="4"/>
  <c r="S674" i="4"/>
  <c r="T674" i="4"/>
  <c r="U674" i="4"/>
  <c r="V674" i="4"/>
  <c r="S675" i="4"/>
  <c r="T675" i="4"/>
  <c r="U675" i="4"/>
  <c r="V675" i="4"/>
  <c r="S676" i="4"/>
  <c r="T676" i="4"/>
  <c r="U676" i="4"/>
  <c r="V676" i="4"/>
  <c r="S677" i="4"/>
  <c r="T677" i="4"/>
  <c r="U677" i="4"/>
  <c r="V677" i="4"/>
  <c r="S678" i="4"/>
  <c r="T678" i="4"/>
  <c r="U678" i="4"/>
  <c r="V678" i="4"/>
  <c r="S679" i="4"/>
  <c r="T679" i="4"/>
  <c r="U679" i="4"/>
  <c r="V679" i="4"/>
  <c r="S680" i="4"/>
  <c r="T680" i="4"/>
  <c r="U680" i="4"/>
  <c r="V680" i="4"/>
  <c r="S681" i="4"/>
  <c r="T681" i="4"/>
  <c r="U681" i="4"/>
  <c r="V681" i="4"/>
  <c r="S682" i="4"/>
  <c r="T682" i="4"/>
  <c r="U682" i="4"/>
  <c r="V682" i="4"/>
  <c r="S683" i="4"/>
  <c r="T683" i="4"/>
  <c r="U683" i="4"/>
  <c r="V683" i="4"/>
  <c r="S684" i="4"/>
  <c r="T684" i="4"/>
  <c r="U684" i="4"/>
  <c r="V684" i="4"/>
  <c r="S685" i="4"/>
  <c r="T685" i="4"/>
  <c r="U685" i="4"/>
  <c r="V685" i="4"/>
  <c r="S686" i="4"/>
  <c r="T686" i="4"/>
  <c r="U686" i="4"/>
  <c r="V686" i="4"/>
  <c r="S687" i="4"/>
  <c r="T687" i="4"/>
  <c r="U687" i="4"/>
  <c r="V687" i="4"/>
  <c r="S688" i="4"/>
  <c r="T688" i="4"/>
  <c r="U688" i="4"/>
  <c r="V688" i="4"/>
  <c r="S689" i="4"/>
  <c r="T689" i="4"/>
  <c r="U689" i="4"/>
  <c r="V689" i="4"/>
  <c r="S690" i="4"/>
  <c r="T690" i="4"/>
  <c r="U690" i="4"/>
  <c r="V690" i="4"/>
  <c r="S692" i="4"/>
  <c r="T692" i="4"/>
  <c r="U692" i="4"/>
  <c r="V692" i="4"/>
  <c r="S693" i="4"/>
  <c r="T693" i="4"/>
  <c r="U693" i="4"/>
  <c r="V693" i="4"/>
  <c r="S694" i="4"/>
  <c r="T694" i="4"/>
  <c r="U694" i="4"/>
  <c r="V694" i="4"/>
  <c r="S695" i="4"/>
  <c r="T695" i="4"/>
  <c r="U695" i="4"/>
  <c r="V695" i="4"/>
  <c r="S696" i="4"/>
  <c r="T696" i="4"/>
  <c r="U696" i="4"/>
  <c r="V696" i="4"/>
  <c r="S697" i="4"/>
  <c r="T697" i="4"/>
  <c r="U697" i="4"/>
  <c r="V697" i="4"/>
  <c r="S698" i="4"/>
  <c r="T698" i="4"/>
  <c r="U698" i="4"/>
  <c r="V698" i="4"/>
  <c r="S699" i="4"/>
  <c r="T699" i="4"/>
  <c r="U699" i="4"/>
  <c r="V699" i="4"/>
  <c r="S700" i="4"/>
  <c r="T700" i="4"/>
  <c r="U700" i="4"/>
  <c r="V700" i="4"/>
  <c r="S701" i="4"/>
  <c r="T701" i="4"/>
  <c r="U701" i="4"/>
  <c r="V701" i="4"/>
  <c r="S702" i="4"/>
  <c r="T702" i="4"/>
  <c r="U702" i="4"/>
  <c r="V702" i="4"/>
  <c r="S703" i="4"/>
  <c r="T703" i="4"/>
  <c r="U703" i="4"/>
  <c r="V703" i="4"/>
  <c r="S704" i="4"/>
  <c r="T704" i="4"/>
  <c r="U704" i="4"/>
  <c r="V704" i="4"/>
  <c r="S705" i="4"/>
  <c r="T705" i="4"/>
  <c r="U705" i="4"/>
  <c r="V705" i="4"/>
  <c r="S706" i="4"/>
  <c r="T706" i="4"/>
  <c r="U706" i="4"/>
  <c r="V706" i="4"/>
  <c r="S707" i="4"/>
  <c r="T707" i="4"/>
  <c r="U707" i="4"/>
  <c r="V707" i="4"/>
  <c r="S708" i="4"/>
  <c r="T708" i="4"/>
  <c r="U708" i="4"/>
  <c r="V708" i="4"/>
  <c r="S709" i="4"/>
  <c r="T709" i="4"/>
  <c r="U709" i="4"/>
  <c r="V709" i="4"/>
  <c r="S710" i="4"/>
  <c r="T710" i="4"/>
  <c r="U710" i="4"/>
  <c r="V710" i="4"/>
  <c r="S711" i="4"/>
  <c r="T711" i="4"/>
  <c r="U711" i="4"/>
  <c r="V711" i="4"/>
  <c r="S712" i="4"/>
  <c r="T712" i="4"/>
  <c r="U712" i="4"/>
  <c r="V712" i="4"/>
  <c r="S713" i="4"/>
  <c r="T713" i="4"/>
  <c r="U713" i="4"/>
  <c r="V713" i="4"/>
  <c r="S714" i="4"/>
  <c r="T714" i="4"/>
  <c r="U714" i="4"/>
  <c r="V714" i="4"/>
  <c r="S715" i="4"/>
  <c r="T715" i="4"/>
  <c r="U715" i="4"/>
  <c r="V715" i="4"/>
  <c r="S716" i="4"/>
  <c r="T716" i="4"/>
  <c r="U716" i="4"/>
  <c r="V716" i="4"/>
  <c r="S717" i="4"/>
  <c r="T717" i="4"/>
  <c r="U717" i="4"/>
  <c r="V717" i="4"/>
  <c r="S718" i="4"/>
  <c r="T718" i="4"/>
  <c r="U718" i="4"/>
  <c r="V718" i="4"/>
  <c r="S719" i="4"/>
  <c r="T719" i="4"/>
  <c r="U719" i="4"/>
  <c r="V719" i="4"/>
  <c r="S720" i="4"/>
  <c r="T720" i="4"/>
  <c r="U720" i="4"/>
  <c r="V720" i="4"/>
  <c r="S721" i="4"/>
  <c r="T721" i="4"/>
  <c r="U721" i="4"/>
  <c r="V721" i="4"/>
  <c r="S722" i="4"/>
  <c r="T722" i="4"/>
  <c r="U722" i="4"/>
  <c r="V722" i="4"/>
  <c r="S723" i="4"/>
  <c r="T723" i="4"/>
  <c r="U723" i="4"/>
  <c r="V723" i="4"/>
  <c r="S724" i="4"/>
  <c r="T724" i="4"/>
  <c r="U724" i="4"/>
  <c r="V724" i="4"/>
  <c r="S725" i="4"/>
  <c r="T725" i="4"/>
  <c r="U725" i="4"/>
  <c r="V725" i="4"/>
  <c r="S726" i="4"/>
  <c r="T726" i="4"/>
  <c r="U726" i="4"/>
  <c r="V726" i="4"/>
  <c r="S727" i="4"/>
  <c r="T727" i="4"/>
  <c r="U727" i="4"/>
  <c r="V727" i="4"/>
  <c r="S728" i="4"/>
  <c r="T728" i="4"/>
  <c r="U728" i="4"/>
  <c r="V728" i="4"/>
  <c r="S729" i="4"/>
  <c r="T729" i="4"/>
  <c r="U729" i="4"/>
  <c r="V729" i="4"/>
  <c r="S730" i="4"/>
  <c r="T730" i="4"/>
  <c r="U730" i="4"/>
  <c r="V730" i="4"/>
  <c r="S731" i="4"/>
  <c r="T731" i="4"/>
  <c r="U731" i="4"/>
  <c r="V731" i="4"/>
  <c r="S732" i="4"/>
  <c r="T732" i="4"/>
  <c r="U732" i="4"/>
  <c r="V732" i="4"/>
  <c r="S733" i="4"/>
  <c r="T733" i="4"/>
  <c r="U733" i="4"/>
  <c r="V733" i="4"/>
  <c r="S734" i="4"/>
  <c r="T734" i="4"/>
  <c r="U734" i="4"/>
  <c r="V734" i="4"/>
  <c r="S735" i="4"/>
  <c r="T735" i="4"/>
  <c r="U735" i="4"/>
  <c r="V735" i="4"/>
  <c r="S736" i="4"/>
  <c r="T736" i="4"/>
  <c r="U736" i="4"/>
  <c r="V736" i="4"/>
  <c r="S737" i="4"/>
  <c r="T737" i="4"/>
  <c r="U737" i="4"/>
  <c r="V737" i="4"/>
  <c r="S738" i="4"/>
  <c r="T738" i="4"/>
  <c r="U738" i="4"/>
  <c r="V738" i="4"/>
  <c r="S739" i="4"/>
  <c r="T739" i="4"/>
  <c r="U739" i="4"/>
  <c r="V739" i="4"/>
  <c r="S740" i="4"/>
  <c r="T740" i="4"/>
  <c r="U740" i="4"/>
  <c r="V740" i="4"/>
  <c r="S741" i="4"/>
  <c r="T741" i="4"/>
  <c r="U741" i="4"/>
  <c r="V741" i="4"/>
  <c r="S742" i="4"/>
  <c r="T742" i="4"/>
  <c r="U742" i="4"/>
  <c r="V742" i="4"/>
  <c r="S743" i="4"/>
  <c r="T743" i="4"/>
  <c r="U743" i="4"/>
  <c r="V743" i="4"/>
  <c r="S744" i="4"/>
  <c r="T744" i="4"/>
  <c r="U744" i="4"/>
  <c r="V744" i="4"/>
  <c r="S746" i="4"/>
  <c r="T746" i="4"/>
  <c r="U746" i="4"/>
  <c r="V746" i="4"/>
  <c r="S747" i="4"/>
  <c r="T747" i="4"/>
  <c r="U747" i="4"/>
  <c r="V747" i="4"/>
  <c r="S748" i="4"/>
  <c r="T748" i="4"/>
  <c r="U748" i="4"/>
  <c r="V748" i="4"/>
  <c r="S749" i="4"/>
  <c r="T749" i="4"/>
  <c r="U749" i="4"/>
  <c r="V749" i="4"/>
  <c r="S750" i="4"/>
  <c r="T750" i="4"/>
  <c r="U750" i="4"/>
  <c r="V750" i="4"/>
  <c r="S751" i="4"/>
  <c r="T751" i="4"/>
  <c r="U751" i="4"/>
  <c r="V751" i="4"/>
  <c r="S752" i="4"/>
  <c r="T752" i="4"/>
  <c r="U752" i="4"/>
  <c r="V752" i="4"/>
  <c r="S753" i="4"/>
  <c r="T753" i="4"/>
  <c r="U753" i="4"/>
  <c r="V753" i="4"/>
  <c r="S754" i="4"/>
  <c r="T754" i="4"/>
  <c r="U754" i="4"/>
  <c r="V754" i="4"/>
  <c r="S755" i="4"/>
  <c r="T755" i="4"/>
  <c r="U755" i="4"/>
  <c r="V755" i="4"/>
  <c r="S756" i="4"/>
  <c r="T756" i="4"/>
  <c r="U756" i="4"/>
  <c r="V756" i="4"/>
  <c r="S757" i="4"/>
  <c r="T757" i="4"/>
  <c r="U757" i="4"/>
  <c r="V757" i="4"/>
  <c r="S758" i="4"/>
  <c r="T758" i="4"/>
  <c r="U758" i="4"/>
  <c r="V758" i="4"/>
  <c r="S759" i="4"/>
  <c r="T759" i="4"/>
  <c r="U759" i="4"/>
  <c r="V759" i="4"/>
  <c r="S760" i="4"/>
  <c r="T760" i="4"/>
  <c r="U760" i="4"/>
  <c r="V760" i="4"/>
  <c r="S761" i="4"/>
  <c r="T761" i="4"/>
  <c r="U761" i="4"/>
  <c r="V761" i="4"/>
  <c r="S762" i="4"/>
  <c r="T762" i="4"/>
  <c r="U762" i="4"/>
  <c r="V762" i="4"/>
  <c r="S763" i="4"/>
  <c r="T763" i="4"/>
  <c r="U763" i="4"/>
  <c r="V763" i="4"/>
  <c r="S765" i="4"/>
  <c r="T765" i="4"/>
  <c r="U765" i="4"/>
  <c r="V765" i="4"/>
  <c r="S766" i="4"/>
  <c r="T766" i="4"/>
  <c r="U766" i="4"/>
  <c r="V766" i="4"/>
  <c r="S767" i="4"/>
  <c r="T767" i="4"/>
  <c r="U767" i="4"/>
  <c r="V767" i="4"/>
  <c r="S768" i="4"/>
  <c r="T768" i="4"/>
  <c r="U768" i="4"/>
  <c r="V768" i="4"/>
  <c r="S769" i="4"/>
  <c r="T769" i="4"/>
  <c r="U769" i="4"/>
  <c r="V769" i="4"/>
  <c r="S770" i="4"/>
  <c r="T770" i="4"/>
  <c r="U770" i="4"/>
  <c r="V770" i="4"/>
  <c r="S771" i="4"/>
  <c r="T771" i="4"/>
  <c r="U771" i="4"/>
  <c r="V771" i="4"/>
  <c r="S772" i="4"/>
  <c r="T772" i="4"/>
  <c r="U772" i="4"/>
  <c r="V772" i="4"/>
  <c r="S773" i="4"/>
  <c r="T773" i="4"/>
  <c r="U773" i="4"/>
  <c r="V773" i="4"/>
  <c r="S774" i="4"/>
  <c r="T774" i="4"/>
  <c r="U774" i="4"/>
  <c r="V774" i="4"/>
  <c r="S775" i="4"/>
  <c r="T775" i="4"/>
  <c r="U775" i="4"/>
  <c r="V775" i="4"/>
  <c r="S776" i="4"/>
  <c r="T776" i="4"/>
  <c r="U776" i="4"/>
  <c r="V776" i="4"/>
  <c r="S777" i="4"/>
  <c r="T777" i="4"/>
  <c r="U777" i="4"/>
  <c r="V777" i="4"/>
  <c r="S778" i="4"/>
  <c r="T778" i="4"/>
  <c r="U778" i="4"/>
  <c r="V778" i="4"/>
  <c r="S779" i="4"/>
  <c r="T779" i="4"/>
  <c r="U779" i="4"/>
  <c r="V779" i="4"/>
  <c r="S780" i="4"/>
  <c r="T780" i="4"/>
  <c r="U780" i="4"/>
  <c r="V780" i="4"/>
  <c r="S781" i="4"/>
  <c r="T781" i="4"/>
  <c r="U781" i="4"/>
  <c r="V781" i="4"/>
  <c r="S782" i="4"/>
  <c r="T782" i="4"/>
  <c r="U782" i="4"/>
  <c r="V782" i="4"/>
  <c r="S783" i="4"/>
  <c r="T783" i="4"/>
  <c r="U783" i="4"/>
  <c r="V783" i="4"/>
  <c r="S784" i="4"/>
  <c r="T784" i="4"/>
  <c r="U784" i="4"/>
  <c r="V784" i="4"/>
  <c r="S785" i="4"/>
  <c r="T785" i="4"/>
  <c r="U785" i="4"/>
  <c r="V785" i="4"/>
  <c r="S786" i="4"/>
  <c r="T786" i="4"/>
  <c r="U786" i="4"/>
  <c r="V786" i="4"/>
  <c r="S787" i="4"/>
  <c r="T787" i="4"/>
  <c r="U787" i="4"/>
  <c r="V787" i="4"/>
  <c r="S788" i="4"/>
  <c r="T788" i="4"/>
  <c r="U788" i="4"/>
  <c r="V788" i="4"/>
  <c r="S789" i="4"/>
  <c r="T789" i="4"/>
  <c r="U789" i="4"/>
  <c r="V789" i="4"/>
  <c r="S790" i="4"/>
  <c r="T790" i="4"/>
  <c r="U790" i="4"/>
  <c r="V790" i="4"/>
  <c r="S791" i="4"/>
  <c r="T791" i="4"/>
  <c r="U791" i="4"/>
  <c r="V791" i="4"/>
  <c r="S792" i="4"/>
  <c r="T792" i="4"/>
  <c r="U792" i="4"/>
  <c r="V792" i="4"/>
  <c r="S793" i="4"/>
  <c r="T793" i="4"/>
  <c r="U793" i="4"/>
  <c r="V793" i="4"/>
  <c r="S794" i="4"/>
  <c r="T794" i="4"/>
  <c r="U794" i="4"/>
  <c r="V794" i="4"/>
  <c r="S795" i="4"/>
  <c r="T795" i="4"/>
  <c r="U795" i="4"/>
  <c r="V795" i="4"/>
  <c r="S796" i="4"/>
  <c r="T796" i="4"/>
  <c r="U796" i="4"/>
  <c r="V796" i="4"/>
  <c r="S797" i="4"/>
  <c r="T797" i="4"/>
  <c r="U797" i="4"/>
  <c r="V797" i="4"/>
  <c r="S798" i="4"/>
  <c r="T798" i="4"/>
  <c r="U798" i="4"/>
  <c r="V798" i="4"/>
  <c r="S799" i="4"/>
  <c r="T799" i="4"/>
  <c r="U799" i="4"/>
  <c r="V799" i="4"/>
  <c r="S800" i="4"/>
  <c r="T800" i="4"/>
  <c r="U800" i="4"/>
  <c r="V800" i="4"/>
  <c r="S801" i="4"/>
  <c r="T801" i="4"/>
  <c r="U801" i="4"/>
  <c r="V801" i="4"/>
  <c r="S802" i="4"/>
  <c r="T802" i="4"/>
  <c r="U802" i="4"/>
  <c r="V802" i="4"/>
  <c r="S803" i="4"/>
  <c r="T803" i="4"/>
  <c r="U803" i="4"/>
  <c r="V803" i="4"/>
  <c r="S804" i="4"/>
  <c r="T804" i="4"/>
  <c r="U804" i="4"/>
  <c r="V804" i="4"/>
  <c r="S805" i="4"/>
  <c r="T805" i="4"/>
  <c r="U805" i="4"/>
  <c r="V805" i="4"/>
  <c r="S806" i="4"/>
  <c r="T806" i="4"/>
  <c r="U806" i="4"/>
  <c r="V806" i="4"/>
  <c r="S807" i="4"/>
  <c r="T807" i="4"/>
  <c r="U807" i="4"/>
  <c r="V807" i="4"/>
  <c r="S808" i="4"/>
  <c r="T808" i="4"/>
  <c r="U808" i="4"/>
  <c r="V808" i="4"/>
  <c r="S809" i="4"/>
  <c r="T809" i="4"/>
  <c r="U809" i="4"/>
  <c r="V809" i="4"/>
  <c r="S810" i="4"/>
  <c r="T810" i="4"/>
  <c r="U810" i="4"/>
  <c r="V810" i="4"/>
  <c r="S811" i="4"/>
  <c r="T811" i="4"/>
  <c r="U811" i="4"/>
  <c r="V811" i="4"/>
  <c r="S812" i="4"/>
  <c r="T812" i="4"/>
  <c r="U812" i="4"/>
  <c r="V812" i="4"/>
  <c r="S813" i="4"/>
  <c r="T813" i="4"/>
  <c r="U813" i="4"/>
  <c r="V813" i="4"/>
  <c r="S814" i="4"/>
  <c r="T814" i="4"/>
  <c r="U814" i="4"/>
  <c r="V814" i="4"/>
  <c r="S815" i="4"/>
  <c r="T815" i="4"/>
  <c r="U815" i="4"/>
  <c r="V815" i="4"/>
  <c r="S816" i="4"/>
  <c r="T816" i="4"/>
  <c r="U816" i="4"/>
  <c r="V816" i="4"/>
  <c r="S817" i="4"/>
  <c r="T817" i="4"/>
  <c r="U817" i="4"/>
  <c r="V817" i="4"/>
  <c r="S818" i="4"/>
  <c r="T818" i="4"/>
  <c r="U818" i="4"/>
  <c r="V818" i="4"/>
  <c r="S819" i="4"/>
  <c r="T819" i="4"/>
  <c r="U819" i="4"/>
  <c r="V819" i="4"/>
  <c r="S820" i="4"/>
  <c r="T820" i="4"/>
  <c r="U820" i="4"/>
  <c r="V820" i="4"/>
  <c r="S821" i="4"/>
  <c r="T821" i="4"/>
  <c r="U821" i="4"/>
  <c r="V821" i="4"/>
  <c r="S822" i="4"/>
  <c r="T822" i="4"/>
  <c r="U822" i="4"/>
  <c r="V822" i="4"/>
  <c r="S823" i="4"/>
  <c r="T823" i="4"/>
  <c r="U823" i="4"/>
  <c r="V823" i="4"/>
  <c r="S824" i="4"/>
  <c r="T824" i="4"/>
  <c r="U824" i="4"/>
  <c r="V824" i="4"/>
  <c r="S825" i="4"/>
  <c r="T825" i="4"/>
  <c r="U825" i="4"/>
  <c r="V825" i="4"/>
  <c r="S826" i="4"/>
  <c r="T826" i="4"/>
  <c r="U826" i="4"/>
  <c r="V826" i="4"/>
  <c r="S827" i="4"/>
  <c r="T827" i="4"/>
  <c r="U827" i="4"/>
  <c r="V827" i="4"/>
  <c r="S828" i="4"/>
  <c r="T828" i="4"/>
  <c r="U828" i="4"/>
  <c r="V828" i="4"/>
  <c r="S829" i="4"/>
  <c r="T829" i="4"/>
  <c r="U829" i="4"/>
  <c r="V829" i="4"/>
  <c r="S830" i="4"/>
  <c r="T830" i="4"/>
  <c r="U830" i="4"/>
  <c r="V830" i="4"/>
  <c r="S831" i="4"/>
  <c r="T831" i="4"/>
  <c r="U831" i="4"/>
  <c r="V831" i="4"/>
  <c r="S832" i="4"/>
  <c r="T832" i="4"/>
  <c r="U832" i="4"/>
  <c r="V832" i="4"/>
  <c r="S833" i="4"/>
  <c r="T833" i="4"/>
  <c r="U833" i="4"/>
  <c r="V833" i="4"/>
  <c r="S834" i="4"/>
  <c r="T834" i="4"/>
  <c r="U834" i="4"/>
  <c r="V834" i="4"/>
  <c r="S835" i="4"/>
  <c r="T835" i="4"/>
  <c r="U835" i="4"/>
  <c r="V835" i="4"/>
  <c r="S836" i="4"/>
  <c r="T836" i="4"/>
  <c r="U836" i="4"/>
  <c r="V836" i="4"/>
  <c r="S837" i="4"/>
  <c r="T837" i="4"/>
  <c r="U837" i="4"/>
  <c r="V837" i="4"/>
  <c r="S838" i="4"/>
  <c r="T838" i="4"/>
  <c r="U838" i="4"/>
  <c r="V838" i="4"/>
  <c r="S839" i="4"/>
  <c r="T839" i="4"/>
  <c r="U839" i="4"/>
  <c r="V839" i="4"/>
  <c r="S840" i="4"/>
  <c r="T840" i="4"/>
  <c r="U840" i="4"/>
  <c r="V840" i="4"/>
  <c r="S841" i="4"/>
  <c r="T841" i="4"/>
  <c r="U841" i="4"/>
  <c r="V841" i="4"/>
  <c r="S842" i="4"/>
  <c r="T842" i="4"/>
  <c r="U842" i="4"/>
  <c r="V842" i="4"/>
  <c r="S843" i="4"/>
  <c r="T843" i="4"/>
  <c r="U843" i="4"/>
  <c r="V843" i="4"/>
  <c r="S844" i="4"/>
  <c r="T844" i="4"/>
  <c r="U844" i="4"/>
  <c r="V844" i="4"/>
  <c r="S845" i="4"/>
  <c r="T845" i="4"/>
  <c r="U845" i="4"/>
  <c r="V845" i="4"/>
  <c r="S846" i="4"/>
  <c r="T846" i="4"/>
  <c r="U846" i="4"/>
  <c r="V846" i="4"/>
  <c r="S847" i="4"/>
  <c r="T847" i="4"/>
  <c r="U847" i="4"/>
  <c r="V847" i="4"/>
  <c r="S848" i="4"/>
  <c r="T848" i="4"/>
  <c r="U848" i="4"/>
  <c r="V848" i="4"/>
  <c r="S849" i="4"/>
  <c r="T849" i="4"/>
  <c r="U849" i="4"/>
  <c r="V849" i="4"/>
  <c r="S850" i="4"/>
  <c r="T850" i="4"/>
  <c r="U850" i="4"/>
  <c r="V850" i="4"/>
  <c r="S851" i="4"/>
  <c r="T851" i="4"/>
  <c r="U851" i="4"/>
  <c r="V851" i="4"/>
  <c r="S852" i="4"/>
  <c r="T852" i="4"/>
  <c r="U852" i="4"/>
  <c r="V852" i="4"/>
  <c r="S853" i="4"/>
  <c r="T853" i="4"/>
  <c r="U853" i="4"/>
  <c r="V853" i="4"/>
  <c r="S854" i="4"/>
  <c r="T854" i="4"/>
  <c r="U854" i="4"/>
  <c r="V854" i="4"/>
  <c r="S855" i="4"/>
  <c r="T855" i="4"/>
  <c r="U855" i="4"/>
  <c r="V855" i="4"/>
  <c r="S856" i="4"/>
  <c r="T856" i="4"/>
  <c r="U856" i="4"/>
  <c r="V856" i="4"/>
  <c r="S857" i="4"/>
  <c r="T857" i="4"/>
  <c r="U857" i="4"/>
  <c r="V857" i="4"/>
  <c r="S858" i="4"/>
  <c r="T858" i="4"/>
  <c r="U858" i="4"/>
  <c r="V858" i="4"/>
  <c r="S859" i="4"/>
  <c r="T859" i="4"/>
  <c r="U859" i="4"/>
  <c r="V859" i="4"/>
  <c r="S860" i="4"/>
  <c r="T860" i="4"/>
  <c r="U860" i="4"/>
  <c r="V860" i="4"/>
  <c r="S861" i="4"/>
  <c r="T861" i="4"/>
  <c r="U861" i="4"/>
  <c r="V861" i="4"/>
  <c r="S862" i="4"/>
  <c r="T862" i="4"/>
  <c r="U862" i="4"/>
  <c r="V862" i="4"/>
  <c r="S863" i="4"/>
  <c r="T863" i="4"/>
  <c r="U863" i="4"/>
  <c r="V863" i="4"/>
  <c r="S864" i="4"/>
  <c r="T864" i="4"/>
  <c r="U864" i="4"/>
  <c r="V864" i="4"/>
  <c r="S865" i="4"/>
  <c r="T865" i="4"/>
  <c r="U865" i="4"/>
  <c r="V865" i="4"/>
  <c r="S866" i="4"/>
  <c r="T866" i="4"/>
  <c r="U866" i="4"/>
  <c r="V866" i="4"/>
  <c r="S867" i="4"/>
  <c r="T867" i="4"/>
  <c r="U867" i="4"/>
  <c r="V867" i="4"/>
  <c r="S868" i="4"/>
  <c r="T868" i="4"/>
  <c r="U868" i="4"/>
  <c r="V868" i="4"/>
  <c r="S869" i="4"/>
  <c r="T869" i="4"/>
  <c r="U869" i="4"/>
  <c r="V869" i="4"/>
  <c r="U498" i="4"/>
  <c r="V498" i="4"/>
  <c r="U477" i="4"/>
  <c r="V477" i="4"/>
  <c r="S148" i="4"/>
  <c r="T148" i="4"/>
  <c r="U148" i="4"/>
  <c r="AO148" i="4" s="1"/>
  <c r="V148" i="4"/>
  <c r="S538" i="4"/>
  <c r="T538" i="4"/>
  <c r="U538" i="4"/>
  <c r="X538" i="4" s="1"/>
  <c r="V538" i="4"/>
  <c r="S764" i="4"/>
  <c r="T764" i="4"/>
  <c r="U764" i="4"/>
  <c r="V764" i="4"/>
  <c r="S152" i="4"/>
  <c r="T152" i="4"/>
  <c r="U152" i="4"/>
  <c r="AO152" i="4" s="1"/>
  <c r="V152" i="4"/>
  <c r="S745" i="4"/>
  <c r="T745" i="4"/>
  <c r="U745" i="4"/>
  <c r="V745" i="4"/>
  <c r="S40" i="4"/>
  <c r="T40" i="4"/>
  <c r="U40" i="4"/>
  <c r="V40" i="4"/>
  <c r="S41" i="4"/>
  <c r="T41" i="4"/>
  <c r="U41" i="4"/>
  <c r="V41" i="4"/>
  <c r="S39" i="4"/>
  <c r="T39" i="4"/>
  <c r="U39" i="4"/>
  <c r="V39" i="4"/>
  <c r="S37" i="4"/>
  <c r="T37" i="4"/>
  <c r="U37" i="4"/>
  <c r="V37" i="4"/>
  <c r="S36" i="4"/>
  <c r="T36" i="4"/>
  <c r="U36" i="4"/>
  <c r="V36" i="4"/>
  <c r="S8" i="4"/>
  <c r="S6" i="5" s="1"/>
  <c r="T8" i="4"/>
  <c r="T6" i="5" s="1"/>
  <c r="U8" i="4"/>
  <c r="U6" i="5" s="1"/>
  <c r="V8" i="4"/>
  <c r="V6" i="5" s="1"/>
  <c r="S9" i="4"/>
  <c r="T9" i="4"/>
  <c r="U9" i="4"/>
  <c r="V9" i="4"/>
  <c r="S10" i="4"/>
  <c r="T10" i="4"/>
  <c r="U10" i="4"/>
  <c r="V10" i="4"/>
  <c r="S11" i="4"/>
  <c r="T11" i="4"/>
  <c r="U11" i="4"/>
  <c r="V11" i="4"/>
  <c r="S12" i="4"/>
  <c r="T12" i="4"/>
  <c r="U12" i="4"/>
  <c r="V12" i="4"/>
  <c r="S13" i="4"/>
  <c r="T13" i="4"/>
  <c r="U13" i="4"/>
  <c r="V13" i="4"/>
  <c r="S14" i="4"/>
  <c r="T14" i="4"/>
  <c r="U14" i="4"/>
  <c r="V14" i="4"/>
  <c r="S15" i="4"/>
  <c r="T15" i="4"/>
  <c r="U15" i="4"/>
  <c r="V15" i="4"/>
  <c r="S16" i="4"/>
  <c r="T16" i="4"/>
  <c r="U16" i="4"/>
  <c r="V16" i="4"/>
  <c r="S17" i="4"/>
  <c r="T17" i="4"/>
  <c r="U17" i="4"/>
  <c r="V17" i="4"/>
  <c r="S18" i="4"/>
  <c r="T18" i="4"/>
  <c r="U18" i="4"/>
  <c r="V18" i="4"/>
  <c r="S19" i="4"/>
  <c r="T19" i="4"/>
  <c r="U19" i="4"/>
  <c r="V19" i="4"/>
  <c r="S20" i="4"/>
  <c r="T20" i="4"/>
  <c r="U20" i="4"/>
  <c r="V20" i="4"/>
  <c r="S21" i="4"/>
  <c r="T21" i="4"/>
  <c r="U21" i="4"/>
  <c r="V21" i="4"/>
  <c r="S22" i="4"/>
  <c r="T22" i="4"/>
  <c r="U22" i="4"/>
  <c r="V22" i="4"/>
  <c r="S23" i="4"/>
  <c r="T23" i="4"/>
  <c r="U23" i="4"/>
  <c r="V23" i="4"/>
  <c r="S24" i="4"/>
  <c r="T24" i="4"/>
  <c r="U24" i="4"/>
  <c r="V24" i="4"/>
  <c r="S25" i="4"/>
  <c r="T25" i="4"/>
  <c r="U25" i="4"/>
  <c r="V25" i="4"/>
  <c r="S26" i="4"/>
  <c r="T26" i="4"/>
  <c r="U26" i="4"/>
  <c r="V26" i="4"/>
  <c r="S27" i="4"/>
  <c r="T27" i="4"/>
  <c r="U27" i="4"/>
  <c r="V27" i="4"/>
  <c r="S28" i="4"/>
  <c r="T28" i="4"/>
  <c r="U28" i="4"/>
  <c r="V28" i="4"/>
  <c r="S29" i="4"/>
  <c r="T29" i="4"/>
  <c r="U29" i="4"/>
  <c r="V29" i="4"/>
  <c r="S30" i="4"/>
  <c r="T30" i="4"/>
  <c r="U30" i="4"/>
  <c r="V30" i="4"/>
  <c r="S31" i="4"/>
  <c r="T31" i="4"/>
  <c r="U31" i="4"/>
  <c r="V31" i="4"/>
  <c r="S32" i="4"/>
  <c r="T32" i="4"/>
  <c r="U32" i="4"/>
  <c r="V32" i="4"/>
  <c r="S33" i="4"/>
  <c r="T33" i="4"/>
  <c r="U33" i="4"/>
  <c r="V33" i="4"/>
  <c r="S34" i="4"/>
  <c r="T34" i="4"/>
  <c r="U34" i="4"/>
  <c r="V34" i="4"/>
  <c r="S35" i="4"/>
  <c r="T35" i="4"/>
  <c r="U35" i="4"/>
  <c r="V35" i="4"/>
  <c r="V7" i="4"/>
  <c r="U7" i="4"/>
  <c r="T7" i="4"/>
  <c r="S7" i="4"/>
  <c r="AR7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5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5" i="4"/>
  <c r="AR146" i="4"/>
  <c r="AR147" i="4"/>
  <c r="AR149" i="4"/>
  <c r="AR150" i="4"/>
  <c r="AR151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5" i="4"/>
  <c r="AR216" i="4"/>
  <c r="AR217" i="4"/>
  <c r="AR218" i="4"/>
  <c r="AR219" i="4"/>
  <c r="AR220" i="4"/>
  <c r="AR221" i="4"/>
  <c r="AR222" i="4"/>
  <c r="AR223" i="4"/>
  <c r="AR224" i="4"/>
  <c r="AR225" i="4"/>
  <c r="AR227" i="4"/>
  <c r="AR228" i="4"/>
  <c r="AR229" i="4"/>
  <c r="AR231" i="4"/>
  <c r="AR232" i="4"/>
  <c r="AR233" i="4"/>
  <c r="AR234" i="4"/>
  <c r="AR235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7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0" i="4"/>
  <c r="AR271" i="4"/>
  <c r="AR272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4" i="4"/>
  <c r="AR365" i="4"/>
  <c r="AR366" i="4"/>
  <c r="AR367" i="4"/>
  <c r="AR368" i="4"/>
  <c r="AR369" i="4"/>
  <c r="AR370" i="4"/>
  <c r="AR371" i="4"/>
  <c r="AR372" i="4"/>
  <c r="AR373" i="4"/>
  <c r="AR374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2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2" i="4"/>
  <c r="AR473" i="4"/>
  <c r="AR474" i="4"/>
  <c r="AR475" i="4"/>
  <c r="AR476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R495" i="4"/>
  <c r="AR496" i="4"/>
  <c r="AR497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9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185" i="4"/>
  <c r="AR574" i="4"/>
  <c r="AR575" i="4"/>
  <c r="AR576" i="4"/>
  <c r="AR577" i="4"/>
  <c r="AR578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471" i="4"/>
  <c r="AR631" i="4"/>
  <c r="AR632" i="4"/>
  <c r="AR633" i="4"/>
  <c r="AR634" i="4"/>
  <c r="AR635" i="4"/>
  <c r="AR636" i="4"/>
  <c r="AR637" i="4"/>
  <c r="AR638" i="4"/>
  <c r="AR639" i="4"/>
  <c r="AR640" i="4"/>
  <c r="AR641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0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2" i="4"/>
  <c r="AR693" i="4"/>
  <c r="AR694" i="4"/>
  <c r="AR695" i="4"/>
  <c r="AR696" i="4"/>
  <c r="AR697" i="4"/>
  <c r="AR698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1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760" i="4"/>
  <c r="AR761" i="4"/>
  <c r="AR762" i="4"/>
  <c r="AR763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817" i="4"/>
  <c r="AR818" i="4"/>
  <c r="AR819" i="4"/>
  <c r="AR820" i="4"/>
  <c r="AR821" i="4"/>
  <c r="AR822" i="4"/>
  <c r="AR823" i="4"/>
  <c r="AR824" i="4"/>
  <c r="AR825" i="4"/>
  <c r="AR826" i="4"/>
  <c r="AR827" i="4"/>
  <c r="AR828" i="4"/>
  <c r="AR829" i="4"/>
  <c r="AR830" i="4"/>
  <c r="AR831" i="4"/>
  <c r="AR832" i="4"/>
  <c r="AR833" i="4"/>
  <c r="AR834" i="4"/>
  <c r="AR835" i="4"/>
  <c r="AR836" i="4"/>
  <c r="AR837" i="4"/>
  <c r="AR838" i="4"/>
  <c r="AR839" i="4"/>
  <c r="AR840" i="4"/>
  <c r="AR841" i="4"/>
  <c r="AR842" i="4"/>
  <c r="AR843" i="4"/>
  <c r="AR844" i="4"/>
  <c r="AR845" i="4"/>
  <c r="AR846" i="4"/>
  <c r="AR847" i="4"/>
  <c r="AR848" i="4"/>
  <c r="AR849" i="4"/>
  <c r="AR850" i="4"/>
  <c r="AR851" i="4"/>
  <c r="AR852" i="4"/>
  <c r="AR853" i="4"/>
  <c r="AR854" i="4"/>
  <c r="AR855" i="4"/>
  <c r="AR856" i="4"/>
  <c r="AR857" i="4"/>
  <c r="AR858" i="4"/>
  <c r="AR859" i="4"/>
  <c r="AR860" i="4"/>
  <c r="AR861" i="4"/>
  <c r="AR862" i="4"/>
  <c r="AR863" i="4"/>
  <c r="AR864" i="4"/>
  <c r="AR865" i="4"/>
  <c r="AR866" i="4"/>
  <c r="AR867" i="4"/>
  <c r="AR868" i="4"/>
  <c r="AR869" i="4"/>
  <c r="AR498" i="4"/>
  <c r="AR477" i="4"/>
  <c r="AR148" i="4"/>
  <c r="AS148" i="4" s="1"/>
  <c r="AT148" i="4" s="1"/>
  <c r="AU148" i="4" s="1"/>
  <c r="AV148" i="4" s="1"/>
  <c r="AR538" i="4"/>
  <c r="AS538" i="4" s="1"/>
  <c r="AT538" i="4" s="1"/>
  <c r="AU538" i="4" s="1"/>
  <c r="AV538" i="4" s="1"/>
  <c r="AR764" i="4"/>
  <c r="AR152" i="4"/>
  <c r="AS152" i="4" s="1"/>
  <c r="AT152" i="4" s="1"/>
  <c r="AU152" i="4" s="1"/>
  <c r="AV152" i="4" s="1"/>
  <c r="AR745" i="4"/>
  <c r="AS745" i="4" s="1"/>
  <c r="AT745" i="4" s="1"/>
  <c r="AU745" i="4" s="1"/>
  <c r="AV745" i="4" s="1"/>
  <c r="AR8" i="4"/>
  <c r="AR6" i="5" s="1"/>
  <c r="AR9" i="4"/>
  <c r="AR10" i="4"/>
  <c r="AR11" i="4"/>
  <c r="AR12" i="4"/>
  <c r="AR13" i="4"/>
  <c r="AR14" i="4"/>
  <c r="AR15" i="4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Y538" i="12"/>
  <c r="Z538" i="12"/>
  <c r="AA538" i="12"/>
  <c r="AB538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Y764" i="12"/>
  <c r="Z764" i="12"/>
  <c r="AA764" i="12"/>
  <c r="AB764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Y152" i="12"/>
  <c r="Z152" i="12"/>
  <c r="AA15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Y745" i="12"/>
  <c r="Z745" i="12"/>
  <c r="AA745" i="12"/>
  <c r="AB745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X148" i="12"/>
  <c r="X538" i="12"/>
  <c r="X764" i="12"/>
  <c r="X152" i="12"/>
  <c r="X745" i="12"/>
  <c r="AQ148" i="4"/>
  <c r="AQ538" i="4"/>
  <c r="AQ764" i="4"/>
  <c r="AQ152" i="4"/>
  <c r="AQ745" i="4"/>
  <c r="AA148" i="4"/>
  <c r="AA538" i="4"/>
  <c r="AA764" i="4"/>
  <c r="AA152" i="4"/>
  <c r="AA745" i="4"/>
  <c r="R148" i="4"/>
  <c r="R538" i="4"/>
  <c r="R764" i="4"/>
  <c r="R152" i="4"/>
  <c r="R745" i="4"/>
  <c r="M148" i="4"/>
  <c r="J148" i="4" s="1"/>
  <c r="M538" i="4"/>
  <c r="J538" i="4" s="1"/>
  <c r="M764" i="4"/>
  <c r="Z764" i="4" s="1"/>
  <c r="M152" i="4"/>
  <c r="Z152" i="4" s="1"/>
  <c r="M745" i="4"/>
  <c r="J745" i="4" s="1"/>
  <c r="S873" i="4" l="1"/>
  <c r="AR873" i="4"/>
  <c r="S876" i="4"/>
  <c r="S875" i="4"/>
  <c r="S874" i="4"/>
  <c r="V876" i="4"/>
  <c r="V875" i="4"/>
  <c r="T874" i="4"/>
  <c r="T873" i="4"/>
  <c r="U876" i="4"/>
  <c r="U875" i="4"/>
  <c r="U874" i="4"/>
  <c r="U873" i="4"/>
  <c r="T876" i="4"/>
  <c r="T875" i="4"/>
  <c r="V874" i="4"/>
  <c r="V873" i="4"/>
  <c r="AQ538" i="12"/>
  <c r="AQ764" i="12"/>
  <c r="AP745" i="4"/>
  <c r="AP148" i="4"/>
  <c r="AP538" i="4"/>
  <c r="J152" i="4"/>
  <c r="W152" i="4"/>
  <c r="W148" i="4"/>
  <c r="X152" i="4"/>
  <c r="AO745" i="4"/>
  <c r="Z538" i="4"/>
  <c r="AO538" i="4"/>
  <c r="J764" i="4"/>
  <c r="Z745" i="4"/>
  <c r="Z148" i="4"/>
  <c r="AR152" i="12"/>
  <c r="W764" i="4"/>
  <c r="AR745" i="12"/>
  <c r="AR148" i="12"/>
  <c r="AQ152" i="12"/>
  <c r="AR538" i="12"/>
  <c r="AQ745" i="12"/>
  <c r="AR764" i="12"/>
  <c r="AQ148" i="12"/>
  <c r="W745" i="4"/>
  <c r="W538" i="4"/>
  <c r="AP152" i="4"/>
  <c r="AO764" i="4"/>
  <c r="X745" i="4"/>
  <c r="X764" i="4"/>
  <c r="X148" i="4"/>
  <c r="AP764" i="4"/>
  <c r="AS764" i="4"/>
  <c r="AT764" i="4" s="1"/>
  <c r="AU764" i="4" s="1"/>
  <c r="AV764" i="4" s="1"/>
  <c r="AW152" i="4"/>
  <c r="AX152" i="4" s="1"/>
  <c r="AW538" i="4"/>
  <c r="AX538" i="4" s="1"/>
  <c r="AW745" i="4"/>
  <c r="AX745" i="4" s="1"/>
  <c r="AW148" i="4"/>
  <c r="AX148" i="4" s="1"/>
  <c r="AW764" i="4" l="1"/>
  <c r="AX764" i="4" s="1"/>
  <c r="X54" i="7" l="1"/>
  <c r="X53" i="7"/>
  <c r="X52" i="7"/>
  <c r="R22" i="4" l="1"/>
  <c r="X10" i="4"/>
  <c r="X11" i="4"/>
  <c r="X23" i="4"/>
  <c r="X42" i="4"/>
  <c r="X80" i="4"/>
  <c r="X14" i="4"/>
  <c r="X27" i="4"/>
  <c r="X29" i="4"/>
  <c r="X9" i="4"/>
  <c r="X61" i="4"/>
  <c r="X78" i="4"/>
  <c r="X65" i="4"/>
  <c r="X89" i="4"/>
  <c r="X43" i="4"/>
  <c r="X108" i="4"/>
  <c r="X128" i="4"/>
  <c r="X324" i="4"/>
  <c r="X107" i="4"/>
  <c r="X94" i="4"/>
  <c r="X124" i="4"/>
  <c r="X136" i="4"/>
  <c r="X156" i="4"/>
  <c r="X140" i="4"/>
  <c r="X181" i="4"/>
  <c r="X172" i="4"/>
  <c r="X211" i="4"/>
  <c r="X186" i="4"/>
  <c r="X198" i="4"/>
  <c r="X197" i="4"/>
  <c r="X187" i="4"/>
  <c r="X220" i="4"/>
  <c r="X146" i="4"/>
  <c r="X189" i="4"/>
  <c r="X163" i="4"/>
  <c r="X195" i="4"/>
  <c r="X196" i="4"/>
  <c r="X209" i="4"/>
  <c r="X208" i="4"/>
  <c r="X212" i="4"/>
  <c r="X170" i="4"/>
  <c r="X169" i="4"/>
  <c r="X153" i="4"/>
  <c r="X179" i="4"/>
  <c r="X151" i="4"/>
  <c r="X204" i="4"/>
  <c r="X216" i="4"/>
  <c r="X202" i="4"/>
  <c r="X207" i="4"/>
  <c r="X150" i="4"/>
  <c r="X217" i="4"/>
  <c r="X219" i="4"/>
  <c r="X191" i="4"/>
  <c r="X171" i="4"/>
  <c r="X142" i="4"/>
  <c r="X182" i="4"/>
  <c r="X180" i="4"/>
  <c r="X224" i="4"/>
  <c r="X234" i="4"/>
  <c r="X228" i="4"/>
  <c r="X229" i="4"/>
  <c r="X235" i="4"/>
  <c r="X236" i="4"/>
  <c r="X222" i="4"/>
  <c r="X828" i="4"/>
  <c r="X223" i="4"/>
  <c r="X242" i="4"/>
  <c r="X243" i="4"/>
  <c r="X239" i="4"/>
  <c r="X232" i="4"/>
  <c r="X240" i="4"/>
  <c r="X241" i="4"/>
  <c r="X244" i="4"/>
  <c r="X260" i="4"/>
  <c r="X250" i="4"/>
  <c r="X252" i="4"/>
  <c r="X245" i="4"/>
  <c r="X246" i="4"/>
  <c r="X257" i="4"/>
  <c r="X251" i="4"/>
  <c r="X265" i="4"/>
  <c r="X254" i="4"/>
  <c r="X253" i="4"/>
  <c r="X255" i="4"/>
  <c r="X256" i="4"/>
  <c r="X259" i="4"/>
  <c r="X263" i="4"/>
  <c r="X264" i="4"/>
  <c r="X266" i="4"/>
  <c r="X267" i="4"/>
  <c r="X268" i="4"/>
  <c r="X258" i="4"/>
  <c r="X248" i="4"/>
  <c r="X249" i="4"/>
  <c r="X262" i="4"/>
  <c r="X271" i="4"/>
  <c r="X277" i="4"/>
  <c r="X278" i="4"/>
  <c r="X280" i="4"/>
  <c r="X275" i="4"/>
  <c r="X287" i="4"/>
  <c r="X321" i="4"/>
  <c r="X298" i="4"/>
  <c r="X286" i="4"/>
  <c r="X299" i="4"/>
  <c r="X300" i="4"/>
  <c r="X283" i="4"/>
  <c r="X291" i="4"/>
  <c r="X323" i="4"/>
  <c r="X318" i="4"/>
  <c r="X303" i="4"/>
  <c r="X302" i="4"/>
  <c r="X305" i="4"/>
  <c r="X293" i="4"/>
  <c r="X199" i="4"/>
  <c r="X319" i="4"/>
  <c r="X316" i="4"/>
  <c r="X285" i="4"/>
  <c r="X310" i="4"/>
  <c r="X284" i="4"/>
  <c r="X292" i="4"/>
  <c r="X296" i="4"/>
  <c r="X322" i="4"/>
  <c r="X320" i="4"/>
  <c r="X306" i="4"/>
  <c r="X313" i="4"/>
  <c r="X290" i="4"/>
  <c r="X325" i="4"/>
  <c r="X314" i="4"/>
  <c r="X161" i="4"/>
  <c r="X311" i="4"/>
  <c r="X334" i="4"/>
  <c r="X328" i="4"/>
  <c r="X337" i="4"/>
  <c r="X347" i="4"/>
  <c r="X329" i="4"/>
  <c r="X333" i="4"/>
  <c r="X348" i="4"/>
  <c r="X342" i="4"/>
  <c r="X330" i="4"/>
  <c r="X596" i="4"/>
  <c r="X332" i="4"/>
  <c r="X341" i="4"/>
  <c r="X343" i="4"/>
  <c r="X335" i="4"/>
  <c r="X350" i="4"/>
  <c r="X377" i="4"/>
  <c r="X385" i="4"/>
  <c r="X361" i="4"/>
  <c r="W379" i="4"/>
  <c r="X360" i="4"/>
  <c r="X376" i="4"/>
  <c r="W380" i="4"/>
  <c r="X368" i="4"/>
  <c r="X373" i="4"/>
  <c r="W354" i="4"/>
  <c r="X392" i="4"/>
  <c r="X375" i="4"/>
  <c r="X374" i="4"/>
  <c r="X352" i="4"/>
  <c r="X382" i="4"/>
  <c r="X383" i="4"/>
  <c r="X388" i="4"/>
  <c r="X372" i="4"/>
  <c r="X353" i="4"/>
  <c r="X362" i="4"/>
  <c r="W367" i="4"/>
  <c r="X389" i="4"/>
  <c r="X393" i="4"/>
  <c r="W356" i="4"/>
  <c r="X357" i="4"/>
  <c r="X358" i="4"/>
  <c r="W394" i="4"/>
  <c r="X400" i="4"/>
  <c r="X409" i="4"/>
  <c r="W401" i="4"/>
  <c r="X407" i="4"/>
  <c r="X396" i="4"/>
  <c r="X398" i="4"/>
  <c r="X403" i="4"/>
  <c r="X415" i="4"/>
  <c r="X412" i="4"/>
  <c r="X402" i="4"/>
  <c r="X420" i="4"/>
  <c r="X413" i="4"/>
  <c r="X421" i="4"/>
  <c r="X416" i="4"/>
  <c r="X429" i="4"/>
  <c r="X422" i="4"/>
  <c r="X431" i="4"/>
  <c r="X430" i="4"/>
  <c r="X427" i="4"/>
  <c r="X433" i="4"/>
  <c r="X436" i="4"/>
  <c r="X440" i="4"/>
  <c r="X442" i="4"/>
  <c r="X445" i="4"/>
  <c r="X190" i="4"/>
  <c r="X444" i="4"/>
  <c r="X435" i="4"/>
  <c r="X648" i="4"/>
  <c r="X453" i="4"/>
  <c r="X455" i="4"/>
  <c r="X450" i="4"/>
  <c r="X469" i="4"/>
  <c r="X474" i="4"/>
  <c r="X465" i="4"/>
  <c r="X451" i="4"/>
  <c r="X449" i="4"/>
  <c r="X462" i="4"/>
  <c r="X464" i="4"/>
  <c r="X468" i="4"/>
  <c r="X475" i="4"/>
  <c r="X470" i="4"/>
  <c r="X472" i="4"/>
  <c r="X33" i="4"/>
  <c r="X488" i="4"/>
  <c r="X476" i="4"/>
  <c r="X478" i="4"/>
  <c r="X452" i="4"/>
  <c r="X467" i="4"/>
  <c r="X456" i="4"/>
  <c r="X461" i="4"/>
  <c r="X721" i="4"/>
  <c r="X457" i="4"/>
  <c r="X466" i="4"/>
  <c r="X480" i="4"/>
  <c r="X459" i="4"/>
  <c r="X499" i="4"/>
  <c r="X522" i="4"/>
  <c r="X482" i="4"/>
  <c r="X486" i="4"/>
  <c r="X496" i="4"/>
  <c r="X502" i="4"/>
  <c r="X501" i="4"/>
  <c r="X504" i="4"/>
  <c r="X512" i="4"/>
  <c r="X481" i="4"/>
  <c r="X506" i="4"/>
  <c r="X519" i="4"/>
  <c r="X531" i="4"/>
  <c r="X514" i="4"/>
  <c r="X528" i="4"/>
  <c r="X515" i="4"/>
  <c r="X509" i="4"/>
  <c r="X517" i="4"/>
  <c r="X490" i="4"/>
  <c r="X483" i="4"/>
  <c r="X518" i="4"/>
  <c r="W507" i="4"/>
  <c r="X505" i="4"/>
  <c r="X525" i="4"/>
  <c r="X493" i="4"/>
  <c r="X487" i="4"/>
  <c r="X369" i="4"/>
  <c r="X497" i="4"/>
  <c r="X484" i="4"/>
  <c r="X494" i="4"/>
  <c r="X530" i="4"/>
  <c r="W36" i="4"/>
  <c r="X524" i="4"/>
  <c r="W533" i="4"/>
  <c r="X521" i="4"/>
  <c r="W491" i="4"/>
  <c r="X535" i="4"/>
  <c r="X513" i="4"/>
  <c r="X532" i="4"/>
  <c r="X536" i="4"/>
  <c r="W523" i="4"/>
  <c r="X520" i="4"/>
  <c r="W534" i="4"/>
  <c r="X537" i="4"/>
  <c r="X500" i="4"/>
  <c r="X503" i="4"/>
  <c r="X539" i="4"/>
  <c r="W542" i="4"/>
  <c r="X548" i="4"/>
  <c r="W551" i="4"/>
  <c r="X541" i="4"/>
  <c r="X564" i="4"/>
  <c r="X559" i="4"/>
  <c r="X560" i="4"/>
  <c r="X567" i="4"/>
  <c r="X546" i="4"/>
  <c r="X550" i="4"/>
  <c r="X563" i="4"/>
  <c r="X554" i="4"/>
  <c r="X544" i="4"/>
  <c r="X549" i="4"/>
  <c r="X569" i="4"/>
  <c r="X552" i="4"/>
  <c r="X556" i="4"/>
  <c r="W405" i="4"/>
  <c r="X553" i="4"/>
  <c r="X575" i="4"/>
  <c r="X574" i="4"/>
  <c r="X576" i="4"/>
  <c r="X572" i="4"/>
  <c r="X573" i="4"/>
  <c r="X571" i="4"/>
  <c r="X185" i="4"/>
  <c r="X654" i="4"/>
  <c r="X593" i="4"/>
  <c r="X580" i="4"/>
  <c r="X584" i="4"/>
  <c r="X582" i="4"/>
  <c r="X587" i="4"/>
  <c r="X585" i="4"/>
  <c r="X583" i="4"/>
  <c r="X591" i="4"/>
  <c r="X589" i="4"/>
  <c r="X592" i="4"/>
  <c r="X595" i="4"/>
  <c r="X103" i="4"/>
  <c r="X604" i="4"/>
  <c r="X638" i="4"/>
  <c r="X610" i="4"/>
  <c r="X597" i="4"/>
  <c r="X603" i="4"/>
  <c r="X644" i="4"/>
  <c r="X602" i="4"/>
  <c r="X611" i="4"/>
  <c r="X614" i="4"/>
  <c r="X640" i="4"/>
  <c r="X636" i="4"/>
  <c r="X601" i="4"/>
  <c r="X600" i="4"/>
  <c r="X173" i="4"/>
  <c r="X237" i="4"/>
  <c r="X620" i="4"/>
  <c r="X622" i="4"/>
  <c r="X619" i="4"/>
  <c r="X625" i="4"/>
  <c r="X628" i="4"/>
  <c r="X629" i="4"/>
  <c r="X630" i="4"/>
  <c r="X609" i="4"/>
  <c r="X633" i="4"/>
  <c r="X639" i="4"/>
  <c r="X616" i="4"/>
  <c r="X627" i="4"/>
  <c r="X599" i="4"/>
  <c r="X645" i="4"/>
  <c r="X646" i="4"/>
  <c r="X668" i="4"/>
  <c r="X661" i="4"/>
  <c r="X272" i="4"/>
  <c r="X656" i="4"/>
  <c r="X657" i="4"/>
  <c r="X667" i="4"/>
  <c r="X670" i="4"/>
  <c r="X680" i="4"/>
  <c r="X651" i="4"/>
  <c r="X653" i="4"/>
  <c r="X660" i="4"/>
  <c r="X671" i="4"/>
  <c r="X673" i="4"/>
  <c r="X677" i="4"/>
  <c r="X659" i="4"/>
  <c r="X652" i="4"/>
  <c r="X684" i="4"/>
  <c r="X687" i="4"/>
  <c r="X683" i="4"/>
  <c r="X733" i="4"/>
  <c r="X737" i="4"/>
  <c r="X699" i="4"/>
  <c r="X725" i="4"/>
  <c r="X695" i="4"/>
  <c r="X723" i="4"/>
  <c r="X696" i="4"/>
  <c r="X697" i="4"/>
  <c r="X715" i="4"/>
  <c r="X708" i="4"/>
  <c r="X750" i="4"/>
  <c r="X710" i="4"/>
  <c r="X719" i="4"/>
  <c r="X729" i="4"/>
  <c r="X747" i="4"/>
  <c r="X746" i="4"/>
  <c r="X717" i="4"/>
  <c r="X718" i="4"/>
  <c r="X681" i="4"/>
  <c r="X726" i="4"/>
  <c r="X727" i="4"/>
  <c r="X705" i="4"/>
  <c r="X279" i="4"/>
  <c r="X742" i="4"/>
  <c r="X744" i="4"/>
  <c r="X740" i="4"/>
  <c r="X734" i="4"/>
  <c r="X709" i="4"/>
  <c r="X688" i="4"/>
  <c r="X722" i="4"/>
  <c r="X730" i="4"/>
  <c r="X693" i="4"/>
  <c r="X739" i="4"/>
  <c r="X741" i="4"/>
  <c r="X781" i="4"/>
  <c r="X752" i="4"/>
  <c r="X755" i="4"/>
  <c r="X754" i="4"/>
  <c r="X351" i="4"/>
  <c r="X768" i="4"/>
  <c r="X766" i="4"/>
  <c r="X769" i="4"/>
  <c r="X408" i="4"/>
  <c r="X775" i="4"/>
  <c r="X773" i="4"/>
  <c r="X756" i="4"/>
  <c r="X777" i="4"/>
  <c r="X762" i="4"/>
  <c r="X783" i="4"/>
  <c r="X758" i="4"/>
  <c r="X749" i="4"/>
  <c r="X784" i="4"/>
  <c r="X780" i="4"/>
  <c r="W778" i="4"/>
  <c r="X776" i="4"/>
  <c r="X760" i="4"/>
  <c r="X761" i="4"/>
  <c r="X763" i="4"/>
  <c r="X782" i="4"/>
  <c r="W529" i="4"/>
  <c r="X795" i="4"/>
  <c r="X792" i="4"/>
  <c r="X796" i="4"/>
  <c r="X797" i="4"/>
  <c r="X788" i="4"/>
  <c r="X805" i="4"/>
  <c r="X233" i="4"/>
  <c r="X789" i="4"/>
  <c r="X806" i="4"/>
  <c r="X790" i="4"/>
  <c r="X807" i="4"/>
  <c r="X794" i="4"/>
  <c r="X803" i="4"/>
  <c r="X800" i="4"/>
  <c r="X787" i="4"/>
  <c r="X809" i="4"/>
  <c r="X810" i="4"/>
  <c r="X801" i="4"/>
  <c r="X804" i="4"/>
  <c r="X819" i="4"/>
  <c r="X495" i="4"/>
  <c r="X818" i="4"/>
  <c r="X814" i="4"/>
  <c r="X812" i="4"/>
  <c r="X813" i="4"/>
  <c r="X821" i="4"/>
  <c r="X820" i="4"/>
  <c r="X816" i="4"/>
  <c r="X815" i="4"/>
  <c r="X817" i="4"/>
  <c r="X848" i="4"/>
  <c r="X845" i="4"/>
  <c r="X829" i="4"/>
  <c r="X830" i="4"/>
  <c r="X826" i="4"/>
  <c r="X836" i="4"/>
  <c r="X831" i="4"/>
  <c r="X835" i="4"/>
  <c r="X861" i="4"/>
  <c r="X839" i="4"/>
  <c r="X837" i="4"/>
  <c r="X841" i="4"/>
  <c r="X847" i="4"/>
  <c r="X853" i="4"/>
  <c r="X840" i="4"/>
  <c r="X846" i="4"/>
  <c r="X852" i="4"/>
  <c r="X855" i="4"/>
  <c r="X859" i="4"/>
  <c r="X849" i="4"/>
  <c r="X850" i="4"/>
  <c r="X858" i="4"/>
  <c r="X832" i="4"/>
  <c r="X856" i="4"/>
  <c r="X18" i="4"/>
  <c r="X827" i="4"/>
  <c r="X862" i="4"/>
  <c r="X822" i="4"/>
  <c r="X863" i="4"/>
  <c r="X823" i="4"/>
  <c r="X838" i="4"/>
  <c r="X851" i="4"/>
  <c r="X842" i="4"/>
  <c r="X864" i="4"/>
  <c r="X857" i="4"/>
  <c r="X833" i="4"/>
  <c r="X844" i="4"/>
  <c r="X843" i="4"/>
  <c r="X824" i="4"/>
  <c r="X860" i="4"/>
  <c r="X66" i="4"/>
  <c r="X834" i="4"/>
  <c r="X854" i="4"/>
  <c r="X865" i="4"/>
  <c r="X866" i="4"/>
  <c r="X867" i="4"/>
  <c r="X281" i="4"/>
  <c r="X225" i="4"/>
  <c r="X868" i="4"/>
  <c r="X869" i="4"/>
  <c r="X498" i="4"/>
  <c r="X477" i="4"/>
  <c r="W309" i="4" l="1"/>
  <c r="W317" i="4"/>
  <c r="W227" i="4"/>
  <c r="W238" i="4"/>
  <c r="W215" i="4"/>
  <c r="W192" i="4"/>
  <c r="W158" i="4"/>
  <c r="W149" i="4"/>
  <c r="W132" i="4"/>
  <c r="W686" i="4"/>
  <c r="W133" i="4"/>
  <c r="W131" i="4"/>
  <c r="W113" i="4"/>
  <c r="W106" i="4"/>
  <c r="W96" i="4"/>
  <c r="W30" i="4"/>
  <c r="W48" i="4"/>
  <c r="W631" i="4"/>
  <c r="X7" i="4"/>
  <c r="W298" i="4"/>
  <c r="W11" i="4"/>
  <c r="W64" i="4"/>
  <c r="W77" i="4"/>
  <c r="W20" i="4"/>
  <c r="W19" i="4"/>
  <c r="W41" i="4"/>
  <c r="W692" i="4"/>
  <c r="W712" i="4"/>
  <c r="W713" i="4"/>
  <c r="W694" i="4"/>
  <c r="W720" i="4"/>
  <c r="W656" i="4"/>
  <c r="W584" i="4"/>
  <c r="W172" i="4"/>
  <c r="W541" i="4"/>
  <c r="X551" i="4"/>
  <c r="W94" i="4"/>
  <c r="W107" i="4"/>
  <c r="X686" i="4"/>
  <c r="W775" i="4"/>
  <c r="W329" i="4"/>
  <c r="W318" i="4"/>
  <c r="W323" i="4"/>
  <c r="W286" i="4"/>
  <c r="W89" i="4"/>
  <c r="W29" i="4"/>
  <c r="W868" i="4"/>
  <c r="W336" i="4"/>
  <c r="W345" i="4"/>
  <c r="W161" i="4"/>
  <c r="W191" i="4"/>
  <c r="W793" i="4"/>
  <c r="W738" i="4"/>
  <c r="W682" i="4"/>
  <c r="W728" i="4"/>
  <c r="W716" i="4"/>
  <c r="W727" i="4"/>
  <c r="W708" i="4"/>
  <c r="W678" i="4"/>
  <c r="W662" i="4"/>
  <c r="W674" i="4"/>
  <c r="W673" i="4"/>
  <c r="W202" i="4"/>
  <c r="W776" i="4"/>
  <c r="W783" i="4"/>
  <c r="W616" i="4"/>
  <c r="W619" i="4"/>
  <c r="W568" i="4"/>
  <c r="W545" i="4"/>
  <c r="W557" i="4"/>
  <c r="W181" i="4"/>
  <c r="X192" i="4"/>
  <c r="W781" i="4"/>
  <c r="W685" i="4"/>
  <c r="W684" i="4"/>
  <c r="X678" i="4"/>
  <c r="W614" i="4"/>
  <c r="W103" i="4"/>
  <c r="W535" i="4"/>
  <c r="W347" i="4"/>
  <c r="W10" i="4"/>
  <c r="W807" i="4"/>
  <c r="W805" i="4"/>
  <c r="W751" i="4"/>
  <c r="W81" i="4"/>
  <c r="W722" i="4"/>
  <c r="W747" i="4"/>
  <c r="W703" i="4"/>
  <c r="W714" i="4"/>
  <c r="W736" i="4"/>
  <c r="W737" i="4"/>
  <c r="W672" i="4"/>
  <c r="W665" i="4"/>
  <c r="W663" i="4"/>
  <c r="W669" i="4"/>
  <c r="W651" i="4"/>
  <c r="W647" i="4"/>
  <c r="W649" i="4"/>
  <c r="W471" i="4"/>
  <c r="W617" i="4"/>
  <c r="W643" i="4"/>
  <c r="W641" i="4"/>
  <c r="W634" i="4"/>
  <c r="W612" i="4"/>
  <c r="W609" i="4"/>
  <c r="W598" i="4"/>
  <c r="W623" i="4"/>
  <c r="W632" i="4"/>
  <c r="W613" i="4"/>
  <c r="W590" i="4"/>
  <c r="W586" i="4"/>
  <c r="W581" i="4"/>
  <c r="W571" i="4"/>
  <c r="W562" i="4"/>
  <c r="W565" i="4"/>
  <c r="W332" i="4"/>
  <c r="W284" i="4"/>
  <c r="W310" i="4"/>
  <c r="W222" i="4"/>
  <c r="W224" i="4"/>
  <c r="W197" i="4"/>
  <c r="W136" i="4"/>
  <c r="W324" i="4"/>
  <c r="W128" i="4"/>
  <c r="W61" i="4"/>
  <c r="W80" i="4"/>
  <c r="W504" i="4"/>
  <c r="W42" i="4"/>
  <c r="W788" i="4"/>
  <c r="W795" i="4"/>
  <c r="W785" i="4"/>
  <c r="W771" i="4"/>
  <c r="W351" i="4"/>
  <c r="X751" i="4"/>
  <c r="W688" i="4"/>
  <c r="W731" i="4"/>
  <c r="W744" i="4"/>
  <c r="W689" i="4"/>
  <c r="W702" i="4"/>
  <c r="W707" i="4"/>
  <c r="W701" i="4"/>
  <c r="W698" i="4"/>
  <c r="W732" i="4"/>
  <c r="W723" i="4"/>
  <c r="X703" i="4"/>
  <c r="W680" i="4"/>
  <c r="W676" i="4"/>
  <c r="W658" i="4"/>
  <c r="W666" i="4"/>
  <c r="W664" i="4"/>
  <c r="W675" i="4"/>
  <c r="W655" i="4"/>
  <c r="W679" i="4"/>
  <c r="W646" i="4"/>
  <c r="X647" i="4"/>
  <c r="W630" i="4"/>
  <c r="W618" i="4"/>
  <c r="W626" i="4"/>
  <c r="W624" i="4"/>
  <c r="W607" i="4"/>
  <c r="W621" i="4"/>
  <c r="W615" i="4"/>
  <c r="W173" i="4"/>
  <c r="X598" i="4"/>
  <c r="W603" i="4"/>
  <c r="W605" i="4"/>
  <c r="W578" i="4"/>
  <c r="W577" i="4"/>
  <c r="W583" i="4"/>
  <c r="X590" i="4"/>
  <c r="W573" i="4"/>
  <c r="W570" i="4"/>
  <c r="W553" i="4"/>
  <c r="W544" i="4"/>
  <c r="X562" i="4"/>
  <c r="W537" i="4"/>
  <c r="W440" i="4"/>
  <c r="W427" i="4"/>
  <c r="W307" i="4"/>
  <c r="W203" i="4"/>
  <c r="W205" i="4"/>
  <c r="W211" i="4"/>
  <c r="W176" i="4"/>
  <c r="W124" i="4"/>
  <c r="W112" i="4"/>
  <c r="W100" i="4"/>
  <c r="W855" i="4"/>
  <c r="W839" i="4"/>
  <c r="X778" i="4"/>
  <c r="X692" i="4"/>
  <c r="X491" i="4"/>
  <c r="W403" i="4"/>
  <c r="W352" i="4"/>
  <c r="W392" i="4"/>
  <c r="W338" i="4"/>
  <c r="W308" i="4"/>
  <c r="W306" i="4"/>
  <c r="W320" i="4"/>
  <c r="W123" i="4"/>
  <c r="W232" i="4"/>
  <c r="W140" i="4"/>
  <c r="W156" i="4"/>
  <c r="X149" i="4"/>
  <c r="W115" i="4"/>
  <c r="W129" i="4"/>
  <c r="W114" i="4"/>
  <c r="W91" i="4"/>
  <c r="W126" i="4"/>
  <c r="W87" i="4"/>
  <c r="W50" i="4"/>
  <c r="W72" i="4"/>
  <c r="W53" i="4"/>
  <c r="W23" i="4"/>
  <c r="W15" i="4"/>
  <c r="W40" i="4"/>
  <c r="W12" i="4"/>
  <c r="W39" i="4"/>
  <c r="W63" i="4"/>
  <c r="X771" i="4"/>
  <c r="X81" i="4"/>
  <c r="X738" i="4"/>
  <c r="X694" i="4"/>
  <c r="X672" i="4"/>
  <c r="X664" i="4"/>
  <c r="X643" i="4"/>
  <c r="X607" i="4"/>
  <c r="X632" i="4"/>
  <c r="X578" i="4"/>
  <c r="X586" i="4"/>
  <c r="X405" i="4"/>
  <c r="X545" i="4"/>
  <c r="X534" i="4"/>
  <c r="W525" i="4"/>
  <c r="W472" i="4"/>
  <c r="W451" i="4"/>
  <c r="W407" i="4"/>
  <c r="W330" i="4"/>
  <c r="W314" i="4"/>
  <c r="X309" i="4"/>
  <c r="X176" i="4"/>
  <c r="X158" i="4"/>
  <c r="X132" i="4"/>
  <c r="X115" i="4"/>
  <c r="X113" i="4"/>
  <c r="W108" i="4"/>
  <c r="W26" i="4"/>
  <c r="W92" i="4"/>
  <c r="W43" i="4"/>
  <c r="X91" i="4"/>
  <c r="W65" i="4"/>
  <c r="W52" i="4"/>
  <c r="W76" i="4"/>
  <c r="W78" i="4"/>
  <c r="X30" i="4"/>
  <c r="W9" i="4"/>
  <c r="W58" i="4"/>
  <c r="W56" i="4"/>
  <c r="X50" i="4"/>
  <c r="W27" i="4"/>
  <c r="W28" i="4"/>
  <c r="W24" i="4"/>
  <c r="W14" i="4"/>
  <c r="X64" i="4"/>
  <c r="W830" i="4"/>
  <c r="W724" i="4"/>
  <c r="W704" i="4"/>
  <c r="W717" i="4"/>
  <c r="W715" i="4"/>
  <c r="W697" i="4"/>
  <c r="W683" i="4"/>
  <c r="W237" i="4"/>
  <c r="W644" i="4"/>
  <c r="W591" i="4"/>
  <c r="W185" i="4"/>
  <c r="W549" i="4"/>
  <c r="W519" i="4"/>
  <c r="W444" i="4"/>
  <c r="W442" i="4"/>
  <c r="W372" i="4"/>
  <c r="W382" i="4"/>
  <c r="W316" i="4"/>
  <c r="W319" i="4"/>
  <c r="W300" i="4"/>
  <c r="W278" i="4"/>
  <c r="W277" i="4"/>
  <c r="W262" i="4"/>
  <c r="W249" i="4"/>
  <c r="W263" i="4"/>
  <c r="W259" i="4"/>
  <c r="W255" i="4"/>
  <c r="X20" i="4"/>
  <c r="X12" i="4"/>
  <c r="W865" i="4"/>
  <c r="X793" i="4"/>
  <c r="X529" i="4"/>
  <c r="X785" i="4"/>
  <c r="W71" i="4"/>
  <c r="W834" i="4"/>
  <c r="W833" i="4"/>
  <c r="W740" i="4"/>
  <c r="W726" i="4"/>
  <c r="X724" i="4"/>
  <c r="W729" i="4"/>
  <c r="W725" i="4"/>
  <c r="W659" i="4"/>
  <c r="W640" i="4"/>
  <c r="W604" i="4"/>
  <c r="W582" i="4"/>
  <c r="W575" i="4"/>
  <c r="W497" i="4"/>
  <c r="W33" i="4"/>
  <c r="W402" i="4"/>
  <c r="W415" i="4"/>
  <c r="W350" i="4"/>
  <c r="W341" i="4"/>
  <c r="W293" i="4"/>
  <c r="W287" i="4"/>
  <c r="W275" i="4"/>
  <c r="W248" i="4"/>
  <c r="W258" i="4"/>
  <c r="W267" i="4"/>
  <c r="W266" i="4"/>
  <c r="W265" i="4"/>
  <c r="W864" i="4"/>
  <c r="W822" i="4"/>
  <c r="W821" i="4"/>
  <c r="W812" i="4"/>
  <c r="W709" i="4"/>
  <c r="W279" i="4"/>
  <c r="X728" i="4"/>
  <c r="W681" i="4"/>
  <c r="W746" i="4"/>
  <c r="W711" i="4"/>
  <c r="X689" i="4"/>
  <c r="X698" i="4"/>
  <c r="W690" i="4"/>
  <c r="X690" i="4"/>
  <c r="W827" i="4"/>
  <c r="W849" i="4"/>
  <c r="W801" i="4"/>
  <c r="W809" i="4"/>
  <c r="W705" i="4"/>
  <c r="X712" i="4"/>
  <c r="W710" i="4"/>
  <c r="W706" i="4"/>
  <c r="X706" i="4"/>
  <c r="W845" i="4"/>
  <c r="W789" i="4"/>
  <c r="W792" i="4"/>
  <c r="W761" i="4"/>
  <c r="W749" i="4"/>
  <c r="W756" i="4"/>
  <c r="W766" i="4"/>
  <c r="W755" i="4"/>
  <c r="W693" i="4"/>
  <c r="W734" i="4"/>
  <c r="W735" i="4"/>
  <c r="W750" i="4"/>
  <c r="W423" i="4"/>
  <c r="X707" i="4"/>
  <c r="W742" i="4"/>
  <c r="W7" i="4"/>
  <c r="W718" i="4"/>
  <c r="W719" i="4"/>
  <c r="W695" i="4"/>
  <c r="W733" i="4"/>
  <c r="W652" i="4"/>
  <c r="W671" i="4"/>
  <c r="W670" i="4"/>
  <c r="W272" i="4"/>
  <c r="W645" i="4"/>
  <c r="W629" i="4"/>
  <c r="W622" i="4"/>
  <c r="W600" i="4"/>
  <c r="W597" i="4"/>
  <c r="W595" i="4"/>
  <c r="W580" i="4"/>
  <c r="W572" i="4"/>
  <c r="W556" i="4"/>
  <c r="W554" i="4"/>
  <c r="W521" i="4"/>
  <c r="X533" i="4"/>
  <c r="W490" i="4"/>
  <c r="W506" i="4"/>
  <c r="W501" i="4"/>
  <c r="W499" i="4"/>
  <c r="W465" i="4"/>
  <c r="W450" i="4"/>
  <c r="W430" i="4"/>
  <c r="W429" i="4"/>
  <c r="W743" i="4"/>
  <c r="W411" i="4"/>
  <c r="W409" i="4"/>
  <c r="W357" i="4"/>
  <c r="W378" i="4"/>
  <c r="W384" i="4"/>
  <c r="W373" i="4"/>
  <c r="W360" i="4"/>
  <c r="W346" i="4"/>
  <c r="W210" i="4"/>
  <c r="W344" i="4"/>
  <c r="W349" i="4"/>
  <c r="W282" i="4"/>
  <c r="W199" i="4"/>
  <c r="X307" i="4"/>
  <c r="W283" i="4"/>
  <c r="W660" i="4"/>
  <c r="X663" i="4"/>
  <c r="W667" i="4"/>
  <c r="X658" i="4"/>
  <c r="W661" i="4"/>
  <c r="X655" i="4"/>
  <c r="W599" i="4"/>
  <c r="X471" i="4"/>
  <c r="W639" i="4"/>
  <c r="X634" i="4"/>
  <c r="W628" i="4"/>
  <c r="X626" i="4"/>
  <c r="W620" i="4"/>
  <c r="X615" i="4"/>
  <c r="W601" i="4"/>
  <c r="W611" i="4"/>
  <c r="W610" i="4"/>
  <c r="W592" i="4"/>
  <c r="W585" i="4"/>
  <c r="W593" i="4"/>
  <c r="W576" i="4"/>
  <c r="W552" i="4"/>
  <c r="W563" i="4"/>
  <c r="W560" i="4"/>
  <c r="W539" i="4"/>
  <c r="W536" i="4"/>
  <c r="W494" i="4"/>
  <c r="W484" i="4"/>
  <c r="W517" i="4"/>
  <c r="W509" i="4"/>
  <c r="W528" i="4"/>
  <c r="W461" i="4"/>
  <c r="W455" i="4"/>
  <c r="W435" i="4"/>
  <c r="W416" i="4"/>
  <c r="W420" i="4"/>
  <c r="W393" i="4"/>
  <c r="W353" i="4"/>
  <c r="W361" i="4"/>
  <c r="W348" i="4"/>
  <c r="W334" i="4"/>
  <c r="W285" i="4"/>
  <c r="X317" i="4"/>
  <c r="W305" i="4"/>
  <c r="W302" i="4"/>
  <c r="W696" i="4"/>
  <c r="W699" i="4"/>
  <c r="W687" i="4"/>
  <c r="W677" i="4"/>
  <c r="W653" i="4"/>
  <c r="W657" i="4"/>
  <c r="W668" i="4"/>
  <c r="W627" i="4"/>
  <c r="W633" i="4"/>
  <c r="W625" i="4"/>
  <c r="W637" i="4"/>
  <c r="W636" i="4"/>
  <c r="W635" i="4"/>
  <c r="W602" i="4"/>
  <c r="W608" i="4"/>
  <c r="W638" i="4"/>
  <c r="W606" i="4"/>
  <c r="W589" i="4"/>
  <c r="W594" i="4"/>
  <c r="W587" i="4"/>
  <c r="W588" i="4"/>
  <c r="W654" i="4"/>
  <c r="W558" i="4"/>
  <c r="W574" i="4"/>
  <c r="W566" i="4"/>
  <c r="W569" i="4"/>
  <c r="W561" i="4"/>
  <c r="W550" i="4"/>
  <c r="W547" i="4"/>
  <c r="W559" i="4"/>
  <c r="W543" i="4"/>
  <c r="W503" i="4"/>
  <c r="W811" i="4"/>
  <c r="W532" i="4"/>
  <c r="W510" i="4"/>
  <c r="W386" i="4"/>
  <c r="W365" i="4"/>
  <c r="W355" i="4"/>
  <c r="W340" i="4"/>
  <c r="W312" i="4"/>
  <c r="W303" i="4"/>
  <c r="W246" i="4"/>
  <c r="W244" i="4"/>
  <c r="W242" i="4"/>
  <c r="W229" i="4"/>
  <c r="W142" i="4"/>
  <c r="W217" i="4"/>
  <c r="W151" i="4"/>
  <c r="W301" i="4"/>
  <c r="W295" i="4"/>
  <c r="W270" i="4"/>
  <c r="W274" i="4"/>
  <c r="W247" i="4"/>
  <c r="W212" i="4"/>
  <c r="W163" i="4"/>
  <c r="W315" i="4"/>
  <c r="W294" i="4"/>
  <c r="W288" i="4"/>
  <c r="W276" i="4"/>
  <c r="W261" i="4"/>
  <c r="W269" i="4"/>
  <c r="W206" i="4"/>
  <c r="W37" i="4"/>
  <c r="W650" i="4"/>
  <c r="W231" i="4"/>
  <c r="W141" i="4"/>
  <c r="W178" i="4"/>
  <c r="W145" i="4"/>
  <c r="W196" i="4"/>
  <c r="W99" i="4"/>
  <c r="W104" i="4"/>
  <c r="W102" i="4"/>
  <c r="W137" i="4"/>
  <c r="W95" i="4"/>
  <c r="W134" i="4"/>
  <c r="W98" i="4"/>
  <c r="W117" i="4"/>
  <c r="W47" i="4"/>
  <c r="W88" i="4"/>
  <c r="W17" i="4"/>
  <c r="W83" i="4"/>
  <c r="W73" i="4"/>
  <c r="W70" i="4"/>
  <c r="W54" i="4"/>
  <c r="W25" i="4"/>
  <c r="W753" i="4"/>
  <c r="W46" i="4"/>
  <c r="W31" i="4"/>
  <c r="W34" i="4"/>
  <c r="W79" i="4"/>
  <c r="W60" i="4"/>
  <c r="W21" i="4"/>
  <c r="W69" i="4"/>
  <c r="W55" i="4"/>
  <c r="W13" i="4"/>
  <c r="W51" i="4"/>
  <c r="W281" i="4"/>
  <c r="W851" i="4"/>
  <c r="W856" i="4"/>
  <c r="W846" i="4"/>
  <c r="W477" i="4"/>
  <c r="W843" i="4"/>
  <c r="W823" i="4"/>
  <c r="W858" i="4"/>
  <c r="W840" i="4"/>
  <c r="W835" i="4"/>
  <c r="W817" i="4"/>
  <c r="W818" i="4"/>
  <c r="W800" i="4"/>
  <c r="W802" i="4"/>
  <c r="W806" i="4"/>
  <c r="W799" i="4"/>
  <c r="W796" i="4"/>
  <c r="W808" i="4"/>
  <c r="W763" i="4"/>
  <c r="W786" i="4"/>
  <c r="W784" i="4"/>
  <c r="W767" i="4"/>
  <c r="W777" i="4"/>
  <c r="W779" i="4"/>
  <c r="W769" i="4"/>
  <c r="W304" i="4"/>
  <c r="W754" i="4"/>
  <c r="W759" i="4"/>
  <c r="W739" i="4"/>
  <c r="W513" i="4"/>
  <c r="X510" i="4"/>
  <c r="X36" i="4"/>
  <c r="X507" i="4"/>
  <c r="X492" i="4"/>
  <c r="W492" i="4"/>
  <c r="W847" i="4"/>
  <c r="W836" i="4"/>
  <c r="W816" i="4"/>
  <c r="W819" i="4"/>
  <c r="X731" i="4"/>
  <c r="X735" i="4"/>
  <c r="X682" i="4"/>
  <c r="X716" i="4"/>
  <c r="X704" i="4"/>
  <c r="X713" i="4"/>
  <c r="X711" i="4"/>
  <c r="X702" i="4"/>
  <c r="X423" i="4"/>
  <c r="X701" i="4"/>
  <c r="X732" i="4"/>
  <c r="X714" i="4"/>
  <c r="X736" i="4"/>
  <c r="X720" i="4"/>
  <c r="X685" i="4"/>
  <c r="X662" i="4"/>
  <c r="X674" i="4"/>
  <c r="X665" i="4"/>
  <c r="X669" i="4"/>
  <c r="X676" i="4"/>
  <c r="X666" i="4"/>
  <c r="X675" i="4"/>
  <c r="X679" i="4"/>
  <c r="X649" i="4"/>
  <c r="X617" i="4"/>
  <c r="X641" i="4"/>
  <c r="X612" i="4"/>
  <c r="X618" i="4"/>
  <c r="X624" i="4"/>
  <c r="X621" i="4"/>
  <c r="X637" i="4"/>
  <c r="X623" i="4"/>
  <c r="X635" i="4"/>
  <c r="X613" i="4"/>
  <c r="X608" i="4"/>
  <c r="X605" i="4"/>
  <c r="X606" i="4"/>
  <c r="X577" i="4"/>
  <c r="X594" i="4"/>
  <c r="X588" i="4"/>
  <c r="X581" i="4"/>
  <c r="X558" i="4"/>
  <c r="X570" i="4"/>
  <c r="X566" i="4"/>
  <c r="X568" i="4"/>
  <c r="X561" i="4"/>
  <c r="X565" i="4"/>
  <c r="W546" i="4"/>
  <c r="X547" i="4"/>
  <c r="W567" i="4"/>
  <c r="X557" i="4"/>
  <c r="W564" i="4"/>
  <c r="X543" i="4"/>
  <c r="W548" i="4"/>
  <c r="X542" i="4"/>
  <c r="W500" i="4"/>
  <c r="X811" i="4"/>
  <c r="W520" i="4"/>
  <c r="X523" i="4"/>
  <c r="W487" i="4"/>
  <c r="X527" i="4"/>
  <c r="W527" i="4"/>
  <c r="W790" i="4"/>
  <c r="W797" i="4"/>
  <c r="W782" i="4"/>
  <c r="W780" i="4"/>
  <c r="W762" i="4"/>
  <c r="W408" i="4"/>
  <c r="W741" i="4"/>
  <c r="X485" i="4"/>
  <c r="W485" i="4"/>
  <c r="X489" i="4"/>
  <c r="W489" i="4"/>
  <c r="W860" i="4"/>
  <c r="W511" i="4"/>
  <c r="X511" i="4"/>
  <c r="X479" i="4"/>
  <c r="W479" i="4"/>
  <c r="W452" i="4"/>
  <c r="W468" i="4"/>
  <c r="W474" i="4"/>
  <c r="W453" i="4"/>
  <c r="W190" i="4"/>
  <c r="W436" i="4"/>
  <c r="W431" i="4"/>
  <c r="W421" i="4"/>
  <c r="W398" i="4"/>
  <c r="W400" i="4"/>
  <c r="W389" i="4"/>
  <c r="W388" i="4"/>
  <c r="W374" i="4"/>
  <c r="W368" i="4"/>
  <c r="W385" i="4"/>
  <c r="W335" i="4"/>
  <c r="X344" i="4"/>
  <c r="X349" i="4"/>
  <c r="X282" i="4"/>
  <c r="X315" i="4"/>
  <c r="X312" i="4"/>
  <c r="X294" i="4"/>
  <c r="X288" i="4"/>
  <c r="W291" i="4"/>
  <c r="X301" i="4"/>
  <c r="W299" i="4"/>
  <c r="W321" i="4"/>
  <c r="X295" i="4"/>
  <c r="W280" i="4"/>
  <c r="X276" i="4"/>
  <c r="W271" i="4"/>
  <c r="X270" i="4"/>
  <c r="W268" i="4"/>
  <c r="X274" i="4"/>
  <c r="W264" i="4"/>
  <c r="X261" i="4"/>
  <c r="W256" i="4"/>
  <c r="X247" i="4"/>
  <c r="W254" i="4"/>
  <c r="X269" i="4"/>
  <c r="W257" i="4"/>
  <c r="W252" i="4"/>
  <c r="X206" i="4"/>
  <c r="W260" i="4"/>
  <c r="X123" i="4"/>
  <c r="W240" i="4"/>
  <c r="X37" i="4"/>
  <c r="W243" i="4"/>
  <c r="X227" i="4"/>
  <c r="W828" i="4"/>
  <c r="X650" i="4"/>
  <c r="W235" i="4"/>
  <c r="X238" i="4"/>
  <c r="W234" i="4"/>
  <c r="X231" i="4"/>
  <c r="W182" i="4"/>
  <c r="X203" i="4"/>
  <c r="X141" i="4"/>
  <c r="W219" i="4"/>
  <c r="X205" i="4"/>
  <c r="W207" i="4"/>
  <c r="X178" i="4"/>
  <c r="W204" i="4"/>
  <c r="X215" i="4"/>
  <c r="W153" i="4"/>
  <c r="X145" i="4"/>
  <c r="W8" i="4"/>
  <c r="W6" i="5" s="1"/>
  <c r="W505" i="4"/>
  <c r="W516" i="4"/>
  <c r="W531" i="4"/>
  <c r="W486" i="4"/>
  <c r="W466" i="4"/>
  <c r="W478" i="4"/>
  <c r="W464" i="4"/>
  <c r="W469" i="4"/>
  <c r="W648" i="4"/>
  <c r="W445" i="4"/>
  <c r="W433" i="4"/>
  <c r="W422" i="4"/>
  <c r="W413" i="4"/>
  <c r="W412" i="4"/>
  <c r="W399" i="4"/>
  <c r="W396" i="4"/>
  <c r="W410" i="4"/>
  <c r="W358" i="4"/>
  <c r="W390" i="4"/>
  <c r="W362" i="4"/>
  <c r="W387" i="4"/>
  <c r="W383" i="4"/>
  <c r="W366" i="4"/>
  <c r="W375" i="4"/>
  <c r="W371" i="4"/>
  <c r="W376" i="4"/>
  <c r="W765" i="4"/>
  <c r="W377" i="4"/>
  <c r="W825" i="4"/>
  <c r="W343" i="4"/>
  <c r="W331" i="4"/>
  <c r="W596" i="4"/>
  <c r="W342" i="4"/>
  <c r="W328" i="4"/>
  <c r="W290" i="4"/>
  <c r="W296" i="4"/>
  <c r="W164" i="4"/>
  <c r="X164" i="4"/>
  <c r="W193" i="4"/>
  <c r="X193" i="4"/>
  <c r="W147" i="4"/>
  <c r="X147" i="4"/>
  <c r="W184" i="4"/>
  <c r="X184" i="4"/>
  <c r="W183" i="4"/>
  <c r="X183" i="4"/>
  <c r="W165" i="4"/>
  <c r="X165" i="4"/>
  <c r="W157" i="4"/>
  <c r="X157" i="4"/>
  <c r="W120" i="4"/>
  <c r="X120" i="4"/>
  <c r="W127" i="4"/>
  <c r="X127" i="4"/>
  <c r="W253" i="4"/>
  <c r="W251" i="4"/>
  <c r="W245" i="4"/>
  <c r="W250" i="4"/>
  <c r="W241" i="4"/>
  <c r="W239" i="4"/>
  <c r="W223" i="4"/>
  <c r="W236" i="4"/>
  <c r="W228" i="4"/>
  <c r="W180" i="4"/>
  <c r="W171" i="4"/>
  <c r="W150" i="4"/>
  <c r="W216" i="4"/>
  <c r="W179" i="4"/>
  <c r="W186" i="4"/>
  <c r="W526" i="4"/>
  <c r="W508" i="4"/>
  <c r="W395" i="4"/>
  <c r="W359" i="4"/>
  <c r="W370" i="4"/>
  <c r="W381" i="4"/>
  <c r="W363" i="4"/>
  <c r="W364" i="4"/>
  <c r="W391" i="4"/>
  <c r="W339" i="4"/>
  <c r="W327" i="4"/>
  <c r="W292" i="4"/>
  <c r="W221" i="4"/>
  <c r="X221" i="4"/>
  <c r="W188" i="4"/>
  <c r="X188" i="4"/>
  <c r="W168" i="4"/>
  <c r="X168" i="4"/>
  <c r="W162" i="4"/>
  <c r="X162" i="4"/>
  <c r="W155" i="4"/>
  <c r="X155" i="4"/>
  <c r="W109" i="4"/>
  <c r="X109" i="4"/>
  <c r="X99" i="4"/>
  <c r="X112" i="4"/>
  <c r="X104" i="4"/>
  <c r="X129" i="4"/>
  <c r="X133" i="4"/>
  <c r="X95" i="4"/>
  <c r="X106" i="4"/>
  <c r="X98" i="4"/>
  <c r="X26" i="4"/>
  <c r="X47" i="4"/>
  <c r="X126" i="4"/>
  <c r="X17" i="4"/>
  <c r="X52" i="4"/>
  <c r="X73" i="4"/>
  <c r="X48" i="4"/>
  <c r="X54" i="4"/>
  <c r="X58" i="4"/>
  <c r="X753" i="4"/>
  <c r="X72" i="4"/>
  <c r="X31" i="4"/>
  <c r="X28" i="4"/>
  <c r="X79" i="4"/>
  <c r="X77" i="4"/>
  <c r="X21" i="4"/>
  <c r="X19" i="4"/>
  <c r="X69" i="4"/>
  <c r="X15" i="4"/>
  <c r="X13" i="4"/>
  <c r="X39" i="4"/>
  <c r="W169" i="4"/>
  <c r="W170" i="4"/>
  <c r="W208" i="4"/>
  <c r="W209" i="4"/>
  <c r="W195" i="4"/>
  <c r="W189" i="4"/>
  <c r="W146" i="4"/>
  <c r="W220" i="4"/>
  <c r="W187" i="4"/>
  <c r="W116" i="4"/>
  <c r="W101" i="4"/>
  <c r="W93" i="4"/>
  <c r="W105" i="4"/>
  <c r="W111" i="4"/>
  <c r="W110" i="4"/>
  <c r="W119" i="4"/>
  <c r="W45" i="4"/>
  <c r="W90" i="4"/>
  <c r="W84" i="4"/>
  <c r="W82" i="4"/>
  <c r="W74" i="4"/>
  <c r="W62" i="4"/>
  <c r="W59" i="4"/>
  <c r="W57" i="4"/>
  <c r="W49" i="4"/>
  <c r="W85" i="4"/>
  <c r="W32" i="4"/>
  <c r="W75" i="4"/>
  <c r="W35" i="4"/>
  <c r="W289" i="4"/>
  <c r="W44" i="4"/>
  <c r="W86" i="4"/>
  <c r="W16" i="4"/>
  <c r="W68" i="4"/>
  <c r="W498" i="4"/>
  <c r="W842" i="4"/>
  <c r="W838" i="4"/>
  <c r="W863" i="4"/>
  <c r="W862" i="4"/>
  <c r="W18" i="4"/>
  <c r="W850" i="4"/>
  <c r="W859" i="4"/>
  <c r="W852" i="4"/>
  <c r="W853" i="4"/>
  <c r="W841" i="4"/>
  <c r="W837" i="4"/>
  <c r="W861" i="4"/>
  <c r="W831" i="4"/>
  <c r="W826" i="4"/>
  <c r="W829" i="4"/>
  <c r="W848" i="4"/>
  <c r="W815" i="4"/>
  <c r="W820" i="4"/>
  <c r="W813" i="4"/>
  <c r="W814" i="4"/>
  <c r="W495" i="4"/>
  <c r="W804" i="4"/>
  <c r="W810" i="4"/>
  <c r="W787" i="4"/>
  <c r="W803" i="4"/>
  <c r="X802" i="4"/>
  <c r="X799" i="4"/>
  <c r="X808" i="4"/>
  <c r="X786" i="4"/>
  <c r="X767" i="4"/>
  <c r="X779" i="4"/>
  <c r="X304" i="4"/>
  <c r="X759" i="4"/>
  <c r="W869" i="4"/>
  <c r="W225" i="4"/>
  <c r="W867" i="4"/>
  <c r="W866" i="4"/>
  <c r="W854" i="4"/>
  <c r="W66" i="4"/>
  <c r="W824" i="4"/>
  <c r="W844" i="4"/>
  <c r="W857" i="4"/>
  <c r="W832" i="4"/>
  <c r="W791" i="4"/>
  <c r="W798" i="4"/>
  <c r="W143" i="4"/>
  <c r="W770" i="4"/>
  <c r="W774" i="4"/>
  <c r="W772" i="4"/>
  <c r="W757" i="4"/>
  <c r="W748" i="4"/>
  <c r="W794" i="4"/>
  <c r="X791" i="4"/>
  <c r="W233" i="4"/>
  <c r="X798" i="4"/>
  <c r="X143" i="4"/>
  <c r="W760" i="4"/>
  <c r="X770" i="4"/>
  <c r="W758" i="4"/>
  <c r="X774" i="4"/>
  <c r="W773" i="4"/>
  <c r="X772" i="4"/>
  <c r="W768" i="4"/>
  <c r="X757" i="4"/>
  <c r="W752" i="4"/>
  <c r="X748" i="4"/>
  <c r="W730" i="4"/>
  <c r="W530" i="4"/>
  <c r="X8" i="4"/>
  <c r="X6" i="5" s="1"/>
  <c r="W493" i="4"/>
  <c r="X526" i="4"/>
  <c r="W483" i="4"/>
  <c r="X516" i="4"/>
  <c r="W514" i="4"/>
  <c r="X508" i="4"/>
  <c r="W512" i="4"/>
  <c r="W502" i="4"/>
  <c r="W482" i="4"/>
  <c r="W459" i="4"/>
  <c r="W457" i="4"/>
  <c r="W456" i="4"/>
  <c r="W476" i="4"/>
  <c r="W470" i="4"/>
  <c r="W462" i="4"/>
  <c r="W458" i="4"/>
  <c r="X458" i="4"/>
  <c r="W446" i="4"/>
  <c r="X446" i="4"/>
  <c r="W447" i="4"/>
  <c r="X447" i="4"/>
  <c r="W432" i="4"/>
  <c r="X432" i="4"/>
  <c r="W426" i="4"/>
  <c r="X426" i="4"/>
  <c r="W419" i="4"/>
  <c r="X419" i="4"/>
  <c r="W524" i="4"/>
  <c r="W369" i="4"/>
  <c r="W518" i="4"/>
  <c r="W515" i="4"/>
  <c r="W481" i="4"/>
  <c r="W496" i="4"/>
  <c r="W522" i="4"/>
  <c r="W480" i="4"/>
  <c r="W721" i="4"/>
  <c r="W467" i="4"/>
  <c r="W488" i="4"/>
  <c r="W475" i="4"/>
  <c r="W449" i="4"/>
  <c r="W454" i="4"/>
  <c r="X454" i="4"/>
  <c r="W448" i="4"/>
  <c r="X448" i="4"/>
  <c r="W439" i="4"/>
  <c r="X439" i="4"/>
  <c r="W428" i="4"/>
  <c r="X428" i="4"/>
  <c r="W397" i="4"/>
  <c r="X397" i="4"/>
  <c r="W414" i="4"/>
  <c r="X414" i="4"/>
  <c r="W463" i="4"/>
  <c r="X463" i="4"/>
  <c r="W473" i="4"/>
  <c r="X473" i="4"/>
  <c r="W441" i="4"/>
  <c r="X441" i="4"/>
  <c r="W434" i="4"/>
  <c r="X434" i="4"/>
  <c r="W425" i="4"/>
  <c r="X425" i="4"/>
  <c r="W417" i="4"/>
  <c r="X417" i="4"/>
  <c r="W406" i="4"/>
  <c r="X406" i="4"/>
  <c r="W460" i="4"/>
  <c r="X460" i="4"/>
  <c r="W438" i="4"/>
  <c r="X438" i="4"/>
  <c r="W443" i="4"/>
  <c r="X443" i="4"/>
  <c r="W437" i="4"/>
  <c r="X437" i="4"/>
  <c r="W424" i="4"/>
  <c r="X424" i="4"/>
  <c r="W418" i="4"/>
  <c r="X418" i="4"/>
  <c r="W404" i="4"/>
  <c r="X404" i="4"/>
  <c r="X743" i="4"/>
  <c r="X399" i="4"/>
  <c r="X411" i="4"/>
  <c r="X395" i="4"/>
  <c r="X401" i="4"/>
  <c r="X410" i="4"/>
  <c r="X394" i="4"/>
  <c r="X359" i="4"/>
  <c r="X356" i="4"/>
  <c r="X390" i="4"/>
  <c r="X367" i="4"/>
  <c r="X370" i="4"/>
  <c r="X386" i="4"/>
  <c r="X387" i="4"/>
  <c r="X365" i="4"/>
  <c r="X381" i="4"/>
  <c r="X378" i="4"/>
  <c r="X366" i="4"/>
  <c r="X384" i="4"/>
  <c r="X363" i="4"/>
  <c r="X354" i="4"/>
  <c r="X371" i="4"/>
  <c r="X380" i="4"/>
  <c r="X364" i="4"/>
  <c r="X379" i="4"/>
  <c r="X765" i="4"/>
  <c r="X391" i="4"/>
  <c r="X355" i="4"/>
  <c r="X825" i="4"/>
  <c r="X340" i="4"/>
  <c r="X339" i="4"/>
  <c r="X346" i="4"/>
  <c r="X331" i="4"/>
  <c r="X210" i="4"/>
  <c r="X327" i="4"/>
  <c r="X336" i="4"/>
  <c r="W337" i="4"/>
  <c r="W325" i="4"/>
  <c r="W322" i="4"/>
  <c r="X345" i="4"/>
  <c r="X338" i="4"/>
  <c r="X308" i="4"/>
  <c r="W333" i="4"/>
  <c r="W311" i="4"/>
  <c r="W313" i="4"/>
  <c r="W198" i="4"/>
  <c r="W194" i="4"/>
  <c r="X194" i="4"/>
  <c r="W139" i="4"/>
  <c r="X139" i="4"/>
  <c r="W175" i="4"/>
  <c r="X175" i="4"/>
  <c r="W138" i="4"/>
  <c r="X138" i="4"/>
  <c r="W159" i="4"/>
  <c r="X159" i="4"/>
  <c r="W200" i="4"/>
  <c r="X200" i="4"/>
  <c r="W174" i="4"/>
  <c r="X174" i="4"/>
  <c r="W154" i="4"/>
  <c r="X154" i="4"/>
  <c r="W97" i="4"/>
  <c r="X97" i="4"/>
  <c r="W700" i="4"/>
  <c r="X700" i="4"/>
  <c r="W122" i="4"/>
  <c r="X122" i="4"/>
  <c r="W121" i="4"/>
  <c r="X121" i="4"/>
  <c r="W135" i="4"/>
  <c r="X135" i="4"/>
  <c r="W177" i="4"/>
  <c r="X177" i="4"/>
  <c r="W167" i="4"/>
  <c r="X167" i="4"/>
  <c r="W218" i="4"/>
  <c r="X218" i="4"/>
  <c r="W160" i="4"/>
  <c r="X160" i="4"/>
  <c r="W201" i="4"/>
  <c r="X201" i="4"/>
  <c r="W213" i="4"/>
  <c r="X213" i="4"/>
  <c r="W144" i="4"/>
  <c r="X144" i="4"/>
  <c r="W166" i="4"/>
  <c r="X166" i="4"/>
  <c r="W297" i="4"/>
  <c r="X297" i="4"/>
  <c r="W125" i="4"/>
  <c r="X125" i="4"/>
  <c r="W130" i="4"/>
  <c r="X130" i="4"/>
  <c r="W118" i="4"/>
  <c r="X118" i="4"/>
  <c r="X100" i="4"/>
  <c r="X116" i="4"/>
  <c r="X102" i="4"/>
  <c r="X101" i="4"/>
  <c r="X114" i="4"/>
  <c r="X93" i="4"/>
  <c r="X137" i="4"/>
  <c r="X105" i="4"/>
  <c r="X131" i="4"/>
  <c r="X111" i="4"/>
  <c r="X134" i="4"/>
  <c r="X110" i="4"/>
  <c r="X96" i="4"/>
  <c r="X119" i="4"/>
  <c r="X117" i="4"/>
  <c r="X92" i="4"/>
  <c r="X45" i="4"/>
  <c r="X88" i="4"/>
  <c r="X90" i="4"/>
  <c r="X87" i="4"/>
  <c r="X84" i="4"/>
  <c r="X83" i="4"/>
  <c r="X82" i="4"/>
  <c r="X76" i="4"/>
  <c r="X74" i="4"/>
  <c r="X70" i="4"/>
  <c r="X631" i="4"/>
  <c r="X62" i="4"/>
  <c r="X25" i="4"/>
  <c r="X59" i="4"/>
  <c r="X56" i="4"/>
  <c r="X57" i="4"/>
  <c r="X46" i="4"/>
  <c r="X49" i="4"/>
  <c r="X53" i="4"/>
  <c r="X85" i="4"/>
  <c r="X34" i="4"/>
  <c r="X32" i="4"/>
  <c r="X24" i="4"/>
  <c r="X75" i="4"/>
  <c r="X60" i="4"/>
  <c r="X35" i="4"/>
  <c r="X71" i="4"/>
  <c r="X289" i="4"/>
  <c r="X44" i="4"/>
  <c r="X41" i="4"/>
  <c r="X86" i="4"/>
  <c r="X55" i="4"/>
  <c r="X16" i="4"/>
  <c r="X40" i="4"/>
  <c r="X68" i="4"/>
  <c r="X51" i="4"/>
  <c r="X63" i="4"/>
  <c r="AS705" i="4"/>
  <c r="AT705" i="4" s="1"/>
  <c r="AU705" i="4" s="1"/>
  <c r="AV705" i="4" s="1"/>
  <c r="AS296" i="4"/>
  <c r="AT296" i="4" s="1"/>
  <c r="AU296" i="4" s="1"/>
  <c r="AV296" i="4" s="1"/>
  <c r="AS380" i="4"/>
  <c r="AT380" i="4" s="1"/>
  <c r="AU380" i="4" s="1"/>
  <c r="AV380" i="4" s="1"/>
  <c r="AS532" i="4"/>
  <c r="AT532" i="4" s="1"/>
  <c r="AU532" i="4" s="1"/>
  <c r="AV532" i="4" s="1"/>
  <c r="AS709" i="4"/>
  <c r="AT709" i="4" s="1"/>
  <c r="AU709" i="4" s="1"/>
  <c r="AV709" i="4" s="1"/>
  <c r="AS98" i="4"/>
  <c r="AT98" i="4" s="1"/>
  <c r="AU98" i="4" s="1"/>
  <c r="AV98" i="4" s="1"/>
  <c r="AS765" i="4"/>
  <c r="AT765" i="4" s="1"/>
  <c r="AU765" i="4" s="1"/>
  <c r="AV765" i="4" s="1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Y532" i="12"/>
  <c r="Z532" i="12"/>
  <c r="AA532" i="12"/>
  <c r="AB532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Y705" i="12"/>
  <c r="Z705" i="12"/>
  <c r="AA705" i="12"/>
  <c r="AB705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Y709" i="12"/>
  <c r="Z709" i="12"/>
  <c r="AA709" i="12"/>
  <c r="AB709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Y765" i="12"/>
  <c r="Z765" i="12"/>
  <c r="AA765" i="12"/>
  <c r="AB765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Y296" i="12"/>
  <c r="Z296" i="12"/>
  <c r="AA296" i="12"/>
  <c r="AB296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Y380" i="12"/>
  <c r="Z380" i="12"/>
  <c r="AA380" i="12"/>
  <c r="AB380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X532" i="12"/>
  <c r="X705" i="12"/>
  <c r="X709" i="12"/>
  <c r="X765" i="12"/>
  <c r="X296" i="12"/>
  <c r="X380" i="12"/>
  <c r="X98" i="12"/>
  <c r="AQ98" i="4"/>
  <c r="AA98" i="4"/>
  <c r="AQ532" i="4"/>
  <c r="AA532" i="4"/>
  <c r="AQ705" i="4"/>
  <c r="AA705" i="4"/>
  <c r="AQ709" i="4"/>
  <c r="AA709" i="4"/>
  <c r="AO709" i="4" s="1"/>
  <c r="AQ765" i="4"/>
  <c r="AA765" i="4"/>
  <c r="AQ296" i="4"/>
  <c r="AA296" i="4"/>
  <c r="AQ380" i="4"/>
  <c r="AA380" i="4"/>
  <c r="R98" i="4"/>
  <c r="R532" i="4"/>
  <c r="R705" i="4"/>
  <c r="R709" i="4"/>
  <c r="R765" i="4"/>
  <c r="R296" i="4"/>
  <c r="R380" i="4"/>
  <c r="M98" i="4"/>
  <c r="J98" i="4" s="1"/>
  <c r="AP98" i="4" s="1"/>
  <c r="M532" i="4"/>
  <c r="J532" i="4" s="1"/>
  <c r="AP532" i="4" s="1"/>
  <c r="M705" i="4"/>
  <c r="J705" i="4" s="1"/>
  <c r="AP705" i="4" s="1"/>
  <c r="M709" i="4"/>
  <c r="J709" i="4" s="1"/>
  <c r="AP709" i="4" s="1"/>
  <c r="M765" i="4"/>
  <c r="J765" i="4" s="1"/>
  <c r="AP765" i="4" s="1"/>
  <c r="M296" i="4"/>
  <c r="J296" i="4" s="1"/>
  <c r="AP296" i="4" s="1"/>
  <c r="M380" i="4"/>
  <c r="J380" i="4" s="1"/>
  <c r="AP380" i="4" s="1"/>
  <c r="X875" i="4" l="1"/>
  <c r="W874" i="4"/>
  <c r="W875" i="4"/>
  <c r="X874" i="4"/>
  <c r="Z380" i="4"/>
  <c r="AO765" i="4"/>
  <c r="Z705" i="4"/>
  <c r="AO98" i="4"/>
  <c r="AO296" i="4"/>
  <c r="Z709" i="4"/>
  <c r="AO532" i="4"/>
  <c r="AO380" i="4"/>
  <c r="Z765" i="4"/>
  <c r="AO705" i="4"/>
  <c r="Z98" i="4"/>
  <c r="Z296" i="4"/>
  <c r="Z532" i="4"/>
  <c r="AQ709" i="12"/>
  <c r="AQ296" i="12"/>
  <c r="AQ532" i="12"/>
  <c r="AQ765" i="12"/>
  <c r="AQ705" i="12"/>
  <c r="AQ98" i="12"/>
  <c r="AR380" i="12"/>
  <c r="AR705" i="12"/>
  <c r="AR709" i="12"/>
  <c r="AQ380" i="12"/>
  <c r="AR765" i="12"/>
  <c r="AR98" i="12"/>
  <c r="AR296" i="12"/>
  <c r="AR532" i="12"/>
  <c r="AW296" i="4"/>
  <c r="AX296" i="4" s="1"/>
  <c r="AW765" i="4"/>
  <c r="AX765" i="4" s="1"/>
  <c r="AW532" i="4"/>
  <c r="AX532" i="4" s="1"/>
  <c r="AW709" i="4"/>
  <c r="AX709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A23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51" i="4"/>
  <c r="AT51" i="4" s="1"/>
  <c r="AU51" i="4" s="1"/>
  <c r="AV51" i="4" s="1"/>
  <c r="AS289" i="4"/>
  <c r="AT289" i="4" s="1"/>
  <c r="AU289" i="4" s="1"/>
  <c r="AV289" i="4" s="1"/>
  <c r="AS14" i="4"/>
  <c r="AT14" i="4" s="1"/>
  <c r="AU14" i="4" s="1"/>
  <c r="AV14" i="4" s="1"/>
  <c r="AS88" i="4"/>
  <c r="AT88" i="4" s="1"/>
  <c r="AU88" i="4" s="1"/>
  <c r="AV88" i="4" s="1"/>
  <c r="AS107" i="4"/>
  <c r="AT107" i="4" s="1"/>
  <c r="AU107" i="4" s="1"/>
  <c r="AV107" i="4" s="1"/>
  <c r="AS156" i="4"/>
  <c r="AT156" i="4" s="1"/>
  <c r="AU156" i="4" s="1"/>
  <c r="AV156" i="4" s="1"/>
  <c r="AS299" i="4"/>
  <c r="AT299" i="4" s="1"/>
  <c r="AU299" i="4" s="1"/>
  <c r="AV299" i="4" s="1"/>
  <c r="AS302" i="4"/>
  <c r="AT302" i="4" s="1"/>
  <c r="AU302" i="4" s="1"/>
  <c r="AV302" i="4" s="1"/>
  <c r="AS310" i="4"/>
  <c r="AT310" i="4" s="1"/>
  <c r="AU310" i="4" s="1"/>
  <c r="AV310" i="4" s="1"/>
  <c r="AS292" i="4"/>
  <c r="AT292" i="4" s="1"/>
  <c r="AU292" i="4" s="1"/>
  <c r="AV292" i="4" s="1"/>
  <c r="AS349" i="4"/>
  <c r="AT349" i="4" s="1"/>
  <c r="AU349" i="4" s="1"/>
  <c r="AV349" i="4" s="1"/>
  <c r="AS338" i="4"/>
  <c r="AT338" i="4" s="1"/>
  <c r="AU338" i="4" s="1"/>
  <c r="AV338" i="4" s="1"/>
  <c r="AS330" i="4"/>
  <c r="AT330" i="4" s="1"/>
  <c r="AU330" i="4" s="1"/>
  <c r="AV330" i="4" s="1"/>
  <c r="AS385" i="4"/>
  <c r="AT385" i="4" s="1"/>
  <c r="AU385" i="4" s="1"/>
  <c r="AV385" i="4" s="1"/>
  <c r="AS375" i="4"/>
  <c r="AT375" i="4" s="1"/>
  <c r="AU375" i="4" s="1"/>
  <c r="AV375" i="4" s="1"/>
  <c r="AS352" i="4"/>
  <c r="AT352" i="4" s="1"/>
  <c r="AU352" i="4" s="1"/>
  <c r="AV352" i="4" s="1"/>
  <c r="AS362" i="4"/>
  <c r="AT362" i="4" s="1"/>
  <c r="AU362" i="4" s="1"/>
  <c r="AV362" i="4" s="1"/>
  <c r="AS393" i="4"/>
  <c r="AT393" i="4" s="1"/>
  <c r="AU393" i="4" s="1"/>
  <c r="AV393" i="4" s="1"/>
  <c r="AS395" i="4"/>
  <c r="AT395" i="4" s="1"/>
  <c r="AU395" i="4" s="1"/>
  <c r="AV395" i="4" s="1"/>
  <c r="AS404" i="4"/>
  <c r="AT404" i="4" s="1"/>
  <c r="AU404" i="4" s="1"/>
  <c r="AV404" i="4" s="1"/>
  <c r="AS418" i="4"/>
  <c r="AT418" i="4" s="1"/>
  <c r="AU418" i="4" s="1"/>
  <c r="AV418" i="4" s="1"/>
  <c r="AS416" i="4"/>
  <c r="AT416" i="4" s="1"/>
  <c r="AU416" i="4" s="1"/>
  <c r="AV416" i="4" s="1"/>
  <c r="AS440" i="4"/>
  <c r="AT440" i="4" s="1"/>
  <c r="AU440" i="4" s="1"/>
  <c r="AV440" i="4" s="1"/>
  <c r="AS438" i="4"/>
  <c r="AT438" i="4" s="1"/>
  <c r="AU438" i="4" s="1"/>
  <c r="AV438" i="4" s="1"/>
  <c r="AS463" i="4"/>
  <c r="AT463" i="4" s="1"/>
  <c r="AU463" i="4" s="1"/>
  <c r="AV463" i="4" s="1"/>
  <c r="AS464" i="4"/>
  <c r="AT464" i="4" s="1"/>
  <c r="AU464" i="4" s="1"/>
  <c r="AV464" i="4" s="1"/>
  <c r="X63" i="12"/>
  <c r="X39" i="12"/>
  <c r="X12" i="12"/>
  <c r="X51" i="12"/>
  <c r="X13" i="12"/>
  <c r="X68" i="12"/>
  <c r="X11" i="12"/>
  <c r="X40" i="12"/>
  <c r="X15" i="12"/>
  <c r="X16" i="12"/>
  <c r="X23" i="12"/>
  <c r="X55" i="12"/>
  <c r="X69" i="12"/>
  <c r="X86" i="12"/>
  <c r="X42" i="12"/>
  <c r="X41" i="12"/>
  <c r="X19" i="12"/>
  <c r="X44" i="12"/>
  <c r="X20" i="12"/>
  <c r="X21" i="12"/>
  <c r="X289" i="12"/>
  <c r="X80" i="12"/>
  <c r="X71" i="12"/>
  <c r="X77" i="12"/>
  <c r="X35" i="12"/>
  <c r="X64" i="12"/>
  <c r="X60" i="12"/>
  <c r="X79" i="12"/>
  <c r="X75" i="12"/>
  <c r="X14" i="12"/>
  <c r="X24" i="12"/>
  <c r="X28" i="12"/>
  <c r="X32" i="12"/>
  <c r="X27" i="12"/>
  <c r="X34" i="12"/>
  <c r="X31" i="12"/>
  <c r="X85" i="12"/>
  <c r="X29" i="12"/>
  <c r="X53" i="12"/>
  <c r="X72" i="12"/>
  <c r="X49" i="12"/>
  <c r="X50" i="12"/>
  <c r="X46" i="12"/>
  <c r="X753" i="12"/>
  <c r="X57" i="12"/>
  <c r="X56" i="12"/>
  <c r="X58" i="12"/>
  <c r="X59" i="12"/>
  <c r="X9" i="12"/>
  <c r="X25" i="12"/>
  <c r="X54" i="12"/>
  <c r="X62" i="12"/>
  <c r="X61" i="12"/>
  <c r="X631" i="12"/>
  <c r="X48" i="12"/>
  <c r="X30" i="12"/>
  <c r="X70" i="12"/>
  <c r="X73" i="12"/>
  <c r="X74" i="12"/>
  <c r="X78" i="12"/>
  <c r="X76" i="12"/>
  <c r="X52" i="12"/>
  <c r="X82" i="12"/>
  <c r="X65" i="12"/>
  <c r="X83" i="12"/>
  <c r="X17" i="12"/>
  <c r="X84" i="12"/>
  <c r="X89" i="12"/>
  <c r="X87" i="12"/>
  <c r="X126" i="12"/>
  <c r="X90" i="12"/>
  <c r="X91" i="12"/>
  <c r="X88" i="12"/>
  <c r="X47" i="12"/>
  <c r="X45" i="12"/>
  <c r="X43" i="12"/>
  <c r="X92" i="12"/>
  <c r="X26" i="12"/>
  <c r="X108" i="12"/>
  <c r="X117" i="12"/>
  <c r="X119" i="12"/>
  <c r="X128" i="12"/>
  <c r="X96" i="12"/>
  <c r="X106" i="12"/>
  <c r="X110" i="12"/>
  <c r="X113" i="12"/>
  <c r="X134" i="12"/>
  <c r="X95" i="12"/>
  <c r="X111" i="12"/>
  <c r="X324" i="12"/>
  <c r="X131" i="12"/>
  <c r="X133" i="12"/>
  <c r="X105" i="12"/>
  <c r="X686" i="12"/>
  <c r="X137" i="12"/>
  <c r="X93" i="12"/>
  <c r="X107" i="12"/>
  <c r="X114" i="12"/>
  <c r="X129" i="12"/>
  <c r="X101" i="12"/>
  <c r="X115" i="12"/>
  <c r="X102" i="12"/>
  <c r="X104" i="12"/>
  <c r="X116" i="12"/>
  <c r="X94" i="12"/>
  <c r="X100" i="12"/>
  <c r="X112" i="12"/>
  <c r="X135" i="12"/>
  <c r="X124" i="12"/>
  <c r="X118" i="12"/>
  <c r="X99" i="12"/>
  <c r="X121" i="12"/>
  <c r="X130" i="12"/>
  <c r="X127" i="12"/>
  <c r="X122" i="12"/>
  <c r="X132" i="12"/>
  <c r="X125" i="12"/>
  <c r="X109" i="12"/>
  <c r="X700" i="12"/>
  <c r="X136" i="12"/>
  <c r="X297" i="12"/>
  <c r="X120" i="12"/>
  <c r="X97" i="12"/>
  <c r="X149" i="12"/>
  <c r="X166" i="12"/>
  <c r="X155" i="12"/>
  <c r="X154" i="12"/>
  <c r="X156" i="12"/>
  <c r="X144" i="12"/>
  <c r="X157" i="12"/>
  <c r="X174" i="12"/>
  <c r="X158" i="12"/>
  <c r="X213" i="12"/>
  <c r="X200" i="12"/>
  <c r="X140" i="12"/>
  <c r="X201" i="12"/>
  <c r="X165" i="12"/>
  <c r="X159" i="12"/>
  <c r="X192" i="12"/>
  <c r="X160" i="12"/>
  <c r="X162" i="12"/>
  <c r="X138" i="12"/>
  <c r="X181" i="12"/>
  <c r="X218" i="12"/>
  <c r="X183" i="12"/>
  <c r="X175" i="12"/>
  <c r="X176" i="12"/>
  <c r="X167" i="12"/>
  <c r="X168" i="12"/>
  <c r="X139" i="12"/>
  <c r="X172" i="12"/>
  <c r="X177" i="12"/>
  <c r="X184" i="12"/>
  <c r="X194" i="12"/>
  <c r="X211" i="12"/>
  <c r="X186" i="12"/>
  <c r="X198" i="12"/>
  <c r="X197" i="12"/>
  <c r="X147" i="12"/>
  <c r="X187" i="12"/>
  <c r="X220" i="12"/>
  <c r="X188" i="12"/>
  <c r="X146" i="12"/>
  <c r="X189" i="12"/>
  <c r="X163" i="12"/>
  <c r="X193" i="12"/>
  <c r="X195" i="12"/>
  <c r="X196" i="12"/>
  <c r="X221" i="12"/>
  <c r="X209" i="12"/>
  <c r="X208" i="12"/>
  <c r="X212" i="12"/>
  <c r="X164" i="12"/>
  <c r="X170" i="12"/>
  <c r="X169" i="12"/>
  <c r="X145" i="12"/>
  <c r="X153" i="12"/>
  <c r="X179" i="12"/>
  <c r="X215" i="12"/>
  <c r="X151" i="12"/>
  <c r="X204" i="12"/>
  <c r="X216" i="12"/>
  <c r="X178" i="12"/>
  <c r="X202" i="12"/>
  <c r="X207" i="12"/>
  <c r="X150" i="12"/>
  <c r="X205" i="12"/>
  <c r="X217" i="12"/>
  <c r="X219" i="12"/>
  <c r="X141" i="12"/>
  <c r="X191" i="12"/>
  <c r="X171" i="12"/>
  <c r="X203" i="12"/>
  <c r="X142" i="12"/>
  <c r="X182" i="12"/>
  <c r="X180" i="12"/>
  <c r="X231" i="12"/>
  <c r="X224" i="12"/>
  <c r="X234" i="12"/>
  <c r="X228" i="12"/>
  <c r="X238" i="12"/>
  <c r="X229" i="12"/>
  <c r="X235" i="12"/>
  <c r="X236" i="12"/>
  <c r="X650" i="12"/>
  <c r="X222" i="12"/>
  <c r="X828" i="12"/>
  <c r="X223" i="12"/>
  <c r="X227" i="12"/>
  <c r="X242" i="12"/>
  <c r="X243" i="12"/>
  <c r="X239" i="12"/>
  <c r="X37" i="12"/>
  <c r="X232" i="12"/>
  <c r="X240" i="12"/>
  <c r="X241" i="12"/>
  <c r="X123" i="12"/>
  <c r="X244" i="12"/>
  <c r="X260" i="12"/>
  <c r="X250" i="12"/>
  <c r="X206" i="12"/>
  <c r="X252" i="12"/>
  <c r="X245" i="12"/>
  <c r="X246" i="12"/>
  <c r="X257" i="12"/>
  <c r="X251" i="12"/>
  <c r="X269" i="12"/>
  <c r="X265" i="12"/>
  <c r="X254" i="12"/>
  <c r="X253" i="12"/>
  <c r="X247" i="12"/>
  <c r="X255" i="12"/>
  <c r="X256" i="12"/>
  <c r="X259" i="12"/>
  <c r="X261" i="12"/>
  <c r="X263" i="12"/>
  <c r="X264" i="12"/>
  <c r="X266" i="12"/>
  <c r="X274" i="12"/>
  <c r="X267" i="12"/>
  <c r="X268" i="12"/>
  <c r="X258" i="12"/>
  <c r="X248" i="12"/>
  <c r="X249" i="12"/>
  <c r="X270" i="12"/>
  <c r="X262" i="12"/>
  <c r="X271" i="12"/>
  <c r="X277" i="12"/>
  <c r="X276" i="12"/>
  <c r="X278" i="12"/>
  <c r="X280" i="12"/>
  <c r="X275" i="12"/>
  <c r="X295" i="12"/>
  <c r="X287" i="12"/>
  <c r="X321" i="12"/>
  <c r="X298" i="12"/>
  <c r="X286" i="12"/>
  <c r="X299" i="12"/>
  <c r="X300" i="12"/>
  <c r="X301" i="12"/>
  <c r="X283" i="12"/>
  <c r="X291" i="12"/>
  <c r="X323" i="12"/>
  <c r="X288" i="12"/>
  <c r="X318" i="12"/>
  <c r="X303" i="12"/>
  <c r="X302" i="12"/>
  <c r="X305" i="12"/>
  <c r="X307" i="12"/>
  <c r="X294" i="12"/>
  <c r="X293" i="12"/>
  <c r="X199" i="12"/>
  <c r="X319" i="12"/>
  <c r="X312" i="12"/>
  <c r="X316" i="12"/>
  <c r="X317" i="12"/>
  <c r="X315" i="12"/>
  <c r="X285" i="12"/>
  <c r="X309" i="12"/>
  <c r="X310" i="12"/>
  <c r="X282" i="12"/>
  <c r="X284" i="12"/>
  <c r="X292" i="12"/>
  <c r="X322" i="12"/>
  <c r="X320" i="12"/>
  <c r="X306" i="12"/>
  <c r="X313" i="12"/>
  <c r="X308" i="12"/>
  <c r="X290" i="12"/>
  <c r="X325" i="12"/>
  <c r="X314" i="12"/>
  <c r="X349" i="12"/>
  <c r="X161" i="12"/>
  <c r="X311" i="12"/>
  <c r="X334" i="12"/>
  <c r="X338" i="12"/>
  <c r="X328" i="12"/>
  <c r="X337" i="12"/>
  <c r="X347" i="12"/>
  <c r="X344" i="12"/>
  <c r="X329" i="12"/>
  <c r="X333" i="12"/>
  <c r="X348" i="12"/>
  <c r="X345" i="12"/>
  <c r="X342" i="12"/>
  <c r="X336" i="12"/>
  <c r="X330" i="12"/>
  <c r="X327" i="12"/>
  <c r="X596" i="12"/>
  <c r="X210" i="12"/>
  <c r="X331" i="12"/>
  <c r="X332" i="12"/>
  <c r="X346" i="12"/>
  <c r="X341" i="12"/>
  <c r="X339" i="12"/>
  <c r="X343" i="12"/>
  <c r="X340" i="12"/>
  <c r="X335" i="12"/>
  <c r="X825" i="12"/>
  <c r="X350" i="12"/>
  <c r="X355" i="12"/>
  <c r="X391" i="12"/>
  <c r="X377" i="12"/>
  <c r="X385" i="12"/>
  <c r="X361" i="12"/>
  <c r="X379" i="12"/>
  <c r="X360" i="12"/>
  <c r="X364" i="12"/>
  <c r="X376" i="12"/>
  <c r="X368" i="12"/>
  <c r="X371" i="12"/>
  <c r="X373" i="12"/>
  <c r="X354" i="12"/>
  <c r="X392" i="12"/>
  <c r="X363" i="12"/>
  <c r="X375" i="12"/>
  <c r="X384" i="12"/>
  <c r="X374" i="12"/>
  <c r="X366" i="12"/>
  <c r="X352" i="12"/>
  <c r="X378" i="12"/>
  <c r="X382" i="12"/>
  <c r="X381" i="12"/>
  <c r="X383" i="12"/>
  <c r="X365" i="12"/>
  <c r="X388" i="12"/>
  <c r="X387" i="12"/>
  <c r="X372" i="12"/>
  <c r="X386" i="12"/>
  <c r="X353" i="12"/>
  <c r="X370" i="12"/>
  <c r="X362" i="12"/>
  <c r="X367" i="12"/>
  <c r="X389" i="12"/>
  <c r="X390" i="12"/>
  <c r="X393" i="12"/>
  <c r="X356" i="12"/>
  <c r="X357" i="12"/>
  <c r="X359" i="12"/>
  <c r="X358" i="12"/>
  <c r="X394" i="12"/>
  <c r="X400" i="12"/>
  <c r="X410" i="12"/>
  <c r="X409" i="12"/>
  <c r="X401" i="12"/>
  <c r="X407" i="12"/>
  <c r="X395" i="12"/>
  <c r="X396" i="12"/>
  <c r="X411" i="12"/>
  <c r="X398" i="12"/>
  <c r="X399" i="12"/>
  <c r="X403" i="12"/>
  <c r="X743" i="12"/>
  <c r="X415" i="12"/>
  <c r="X404" i="12"/>
  <c r="X412" i="12"/>
  <c r="X406" i="12"/>
  <c r="X414" i="12"/>
  <c r="X402" i="12"/>
  <c r="X419" i="12"/>
  <c r="X420" i="12"/>
  <c r="X418" i="12"/>
  <c r="X413" i="12"/>
  <c r="X417" i="12"/>
  <c r="X421" i="12"/>
  <c r="X397" i="12"/>
  <c r="X416" i="12"/>
  <c r="X426" i="12"/>
  <c r="X429" i="12"/>
  <c r="X424" i="12"/>
  <c r="X422" i="12"/>
  <c r="X425" i="12"/>
  <c r="X431" i="12"/>
  <c r="X428" i="12"/>
  <c r="X430" i="12"/>
  <c r="X432" i="12"/>
  <c r="X427" i="12"/>
  <c r="X437" i="12"/>
  <c r="X433" i="12"/>
  <c r="X434" i="12"/>
  <c r="X436" i="12"/>
  <c r="X439" i="12"/>
  <c r="X440" i="12"/>
  <c r="X447" i="12"/>
  <c r="X442" i="12"/>
  <c r="X443" i="12"/>
  <c r="X445" i="12"/>
  <c r="X441" i="12"/>
  <c r="X190" i="12"/>
  <c r="X448" i="12"/>
  <c r="X444" i="12"/>
  <c r="X446" i="12"/>
  <c r="X435" i="12"/>
  <c r="X438" i="12"/>
  <c r="X648" i="12"/>
  <c r="X473" i="12"/>
  <c r="X453" i="12"/>
  <c r="X454" i="12"/>
  <c r="X455" i="12"/>
  <c r="X458" i="12"/>
  <c r="X450" i="12"/>
  <c r="X460" i="12"/>
  <c r="X469" i="12"/>
  <c r="X463" i="12"/>
  <c r="X474" i="12"/>
  <c r="X465" i="12"/>
  <c r="X451" i="12"/>
  <c r="X449" i="12"/>
  <c r="X462" i="12"/>
  <c r="X464" i="12"/>
  <c r="X468" i="12"/>
  <c r="X475" i="12"/>
  <c r="X470" i="12"/>
  <c r="X472" i="12"/>
  <c r="X33" i="12"/>
  <c r="X488" i="12"/>
  <c r="X476" i="12"/>
  <c r="X478" i="12"/>
  <c r="X452" i="12"/>
  <c r="X467" i="12"/>
  <c r="X456" i="12"/>
  <c r="X461" i="12"/>
  <c r="X721" i="12"/>
  <c r="X457" i="12"/>
  <c r="X466" i="12"/>
  <c r="X479" i="12"/>
  <c r="X480" i="12"/>
  <c r="X459" i="12"/>
  <c r="X499" i="12"/>
  <c r="X522" i="12"/>
  <c r="X482" i="12"/>
  <c r="X486" i="12"/>
  <c r="X489" i="12"/>
  <c r="X496" i="12"/>
  <c r="X502" i="12"/>
  <c r="X501" i="12"/>
  <c r="X504" i="12"/>
  <c r="X512" i="12"/>
  <c r="X527" i="12"/>
  <c r="X481" i="12"/>
  <c r="X506" i="12"/>
  <c r="X519" i="12"/>
  <c r="X508" i="12"/>
  <c r="X531" i="12"/>
  <c r="X492" i="12"/>
  <c r="X514" i="12"/>
  <c r="X528" i="12"/>
  <c r="X515" i="12"/>
  <c r="X511" i="12"/>
  <c r="X509" i="12"/>
  <c r="X516" i="12"/>
  <c r="X517" i="12"/>
  <c r="X490" i="12"/>
  <c r="X483" i="12"/>
  <c r="X485" i="12"/>
  <c r="X518" i="12"/>
  <c r="X507" i="12"/>
  <c r="X526" i="12"/>
  <c r="X505" i="12"/>
  <c r="X525" i="12"/>
  <c r="X493" i="12"/>
  <c r="X487" i="12"/>
  <c r="X369" i="12"/>
  <c r="X497" i="12"/>
  <c r="X8" i="12"/>
  <c r="X484" i="12"/>
  <c r="X494" i="12"/>
  <c r="X530" i="12"/>
  <c r="X36" i="12"/>
  <c r="X524" i="12"/>
  <c r="X533" i="12"/>
  <c r="X521" i="12"/>
  <c r="X491" i="12"/>
  <c r="X535" i="12"/>
  <c r="X510" i="12"/>
  <c r="X513" i="12"/>
  <c r="X536" i="12"/>
  <c r="X523" i="12"/>
  <c r="X520" i="12"/>
  <c r="X534" i="12"/>
  <c r="X537" i="12"/>
  <c r="X811" i="12"/>
  <c r="X500" i="12"/>
  <c r="X503" i="12"/>
  <c r="X539" i="12"/>
  <c r="X542" i="12"/>
  <c r="X548" i="12"/>
  <c r="X551" i="12"/>
  <c r="X541" i="12"/>
  <c r="X543" i="12"/>
  <c r="X564" i="12"/>
  <c r="X559" i="12"/>
  <c r="X560" i="12"/>
  <c r="X557" i="12"/>
  <c r="X567" i="12"/>
  <c r="X545" i="12"/>
  <c r="X547" i="12"/>
  <c r="X546" i="12"/>
  <c r="X550" i="12"/>
  <c r="X563" i="12"/>
  <c r="X565" i="12"/>
  <c r="X554" i="12"/>
  <c r="X562" i="12"/>
  <c r="X544" i="12"/>
  <c r="X561" i="12"/>
  <c r="X549" i="12"/>
  <c r="X569" i="12"/>
  <c r="X552" i="12"/>
  <c r="X568" i="12"/>
  <c r="X556" i="12"/>
  <c r="X405" i="12"/>
  <c r="X553" i="12"/>
  <c r="X566" i="12"/>
  <c r="X575" i="12"/>
  <c r="X574" i="12"/>
  <c r="X576" i="12"/>
  <c r="X570" i="12"/>
  <c r="X572" i="12"/>
  <c r="X573" i="12"/>
  <c r="X571" i="12"/>
  <c r="X558" i="12"/>
  <c r="X185" i="12"/>
  <c r="X654" i="12"/>
  <c r="X593" i="12"/>
  <c r="X581" i="12"/>
  <c r="X580" i="12"/>
  <c r="X586" i="12"/>
  <c r="X584" i="12"/>
  <c r="X588" i="12"/>
  <c r="X582" i="12"/>
  <c r="X587" i="12"/>
  <c r="X585" i="12"/>
  <c r="X590" i="12"/>
  <c r="X583" i="12"/>
  <c r="X594" i="12"/>
  <c r="X591" i="12"/>
  <c r="X589" i="12"/>
  <c r="X592" i="12"/>
  <c r="X577" i="12"/>
  <c r="X595" i="12"/>
  <c r="X578" i="12"/>
  <c r="X103" i="12"/>
  <c r="X606" i="12"/>
  <c r="X604" i="12"/>
  <c r="X638" i="12"/>
  <c r="X610" i="12"/>
  <c r="X605" i="12"/>
  <c r="X597" i="12"/>
  <c r="X603" i="12"/>
  <c r="X608" i="12"/>
  <c r="X644" i="12"/>
  <c r="X602" i="12"/>
  <c r="X611" i="12"/>
  <c r="X613" i="12"/>
  <c r="X632" i="12"/>
  <c r="X614" i="12"/>
  <c r="X635" i="12"/>
  <c r="X640" i="12"/>
  <c r="X636" i="12"/>
  <c r="X601" i="12"/>
  <c r="X623" i="12"/>
  <c r="X600" i="12"/>
  <c r="X598" i="12"/>
  <c r="X173" i="12"/>
  <c r="X637" i="12"/>
  <c r="X237" i="12"/>
  <c r="X615" i="12"/>
  <c r="X620" i="12"/>
  <c r="X621" i="12"/>
  <c r="X622" i="12"/>
  <c r="X607" i="12"/>
  <c r="X619" i="12"/>
  <c r="X624" i="12"/>
  <c r="X625" i="12"/>
  <c r="X626" i="12"/>
  <c r="X628" i="12"/>
  <c r="X618" i="12"/>
  <c r="X629" i="12"/>
  <c r="X630" i="12"/>
  <c r="X609" i="12"/>
  <c r="X612" i="12"/>
  <c r="X633" i="12"/>
  <c r="X634" i="12"/>
  <c r="X639" i="12"/>
  <c r="X641" i="12"/>
  <c r="X643" i="12"/>
  <c r="X616" i="12"/>
  <c r="X617" i="12"/>
  <c r="X627" i="12"/>
  <c r="X471" i="12"/>
  <c r="X599" i="12"/>
  <c r="X649" i="12"/>
  <c r="X645" i="12"/>
  <c r="X647" i="12"/>
  <c r="X646" i="12"/>
  <c r="X679" i="12"/>
  <c r="X668" i="12"/>
  <c r="X655" i="12"/>
  <c r="X661" i="12"/>
  <c r="X675" i="12"/>
  <c r="X272" i="12"/>
  <c r="X664" i="12"/>
  <c r="X656" i="12"/>
  <c r="X666" i="12"/>
  <c r="X657" i="12"/>
  <c r="X658" i="12"/>
  <c r="X667" i="12"/>
  <c r="X676" i="12"/>
  <c r="X670" i="12"/>
  <c r="X680" i="12"/>
  <c r="X651" i="12"/>
  <c r="X669" i="12"/>
  <c r="X653" i="12"/>
  <c r="X663" i="12"/>
  <c r="X660" i="12"/>
  <c r="X665" i="12"/>
  <c r="X671" i="12"/>
  <c r="X672" i="12"/>
  <c r="X673" i="12"/>
  <c r="X674" i="12"/>
  <c r="X677" i="12"/>
  <c r="X659" i="12"/>
  <c r="X662" i="12"/>
  <c r="X652" i="12"/>
  <c r="X678" i="12"/>
  <c r="X684" i="12"/>
  <c r="X685" i="12"/>
  <c r="X687" i="12"/>
  <c r="X706" i="12"/>
  <c r="X683" i="12"/>
  <c r="X720" i="12"/>
  <c r="X733" i="12"/>
  <c r="X694" i="12"/>
  <c r="X737" i="12"/>
  <c r="X736" i="12"/>
  <c r="X699" i="12"/>
  <c r="X690" i="12"/>
  <c r="X725" i="12"/>
  <c r="X714" i="12"/>
  <c r="X695" i="12"/>
  <c r="X703" i="12"/>
  <c r="X723" i="12"/>
  <c r="X732" i="12"/>
  <c r="X696" i="12"/>
  <c r="X698" i="12"/>
  <c r="X697" i="12"/>
  <c r="X701" i="12"/>
  <c r="X707" i="12"/>
  <c r="X715" i="12"/>
  <c r="X423" i="12"/>
  <c r="X708" i="12"/>
  <c r="X750" i="12"/>
  <c r="X710" i="12"/>
  <c r="X702" i="12"/>
  <c r="X719" i="12"/>
  <c r="X689" i="12"/>
  <c r="X729" i="12"/>
  <c r="X711" i="12"/>
  <c r="X747" i="12"/>
  <c r="X746" i="12"/>
  <c r="X717" i="12"/>
  <c r="X713" i="12"/>
  <c r="X718" i="12"/>
  <c r="X712" i="12"/>
  <c r="X704" i="12"/>
  <c r="X681" i="12"/>
  <c r="X724" i="12"/>
  <c r="X726" i="12"/>
  <c r="X7" i="12"/>
  <c r="X692" i="12"/>
  <c r="X727" i="12"/>
  <c r="X716" i="12"/>
  <c r="X728" i="12"/>
  <c r="X279" i="12"/>
  <c r="X682" i="12"/>
  <c r="X742" i="12"/>
  <c r="X738" i="12"/>
  <c r="X744" i="12"/>
  <c r="X735" i="12"/>
  <c r="X740" i="12"/>
  <c r="X734" i="12"/>
  <c r="X731" i="12"/>
  <c r="X688" i="12"/>
  <c r="X722" i="12"/>
  <c r="X730" i="12"/>
  <c r="X693" i="12"/>
  <c r="X739" i="12"/>
  <c r="X741" i="12"/>
  <c r="X748" i="12"/>
  <c r="X81" i="12"/>
  <c r="X759" i="12"/>
  <c r="X781" i="12"/>
  <c r="X752" i="12"/>
  <c r="X755" i="12"/>
  <c r="X754" i="12"/>
  <c r="X757" i="12"/>
  <c r="X751" i="12"/>
  <c r="X304" i="12"/>
  <c r="X351" i="12"/>
  <c r="X768" i="12"/>
  <c r="X766" i="12"/>
  <c r="X769" i="12"/>
  <c r="X408" i="12"/>
  <c r="X772" i="12"/>
  <c r="X771" i="12"/>
  <c r="X779" i="12"/>
  <c r="X775" i="12"/>
  <c r="X773" i="12"/>
  <c r="X756" i="12"/>
  <c r="X777" i="12"/>
  <c r="X762" i="12"/>
  <c r="X774" i="12"/>
  <c r="X785" i="12"/>
  <c r="X767" i="12"/>
  <c r="X783" i="12"/>
  <c r="X758" i="12"/>
  <c r="X749" i="12"/>
  <c r="X784" i="12"/>
  <c r="X780" i="12"/>
  <c r="X770" i="12"/>
  <c r="X778" i="12"/>
  <c r="X786" i="12"/>
  <c r="X776" i="12"/>
  <c r="X760" i="12"/>
  <c r="X761" i="12"/>
  <c r="X763" i="12"/>
  <c r="X782" i="12"/>
  <c r="X143" i="12"/>
  <c r="X529" i="12"/>
  <c r="X808" i="12"/>
  <c r="X795" i="12"/>
  <c r="X792" i="12"/>
  <c r="X796" i="12"/>
  <c r="X797" i="12"/>
  <c r="X798" i="12"/>
  <c r="X788" i="12"/>
  <c r="X799" i="12"/>
  <c r="X805" i="12"/>
  <c r="X233" i="12"/>
  <c r="X789" i="12"/>
  <c r="X806" i="12"/>
  <c r="X790" i="12"/>
  <c r="X791" i="12"/>
  <c r="X793" i="12"/>
  <c r="X802" i="12"/>
  <c r="X807" i="12"/>
  <c r="X794" i="12"/>
  <c r="X803" i="12"/>
  <c r="X800" i="12"/>
  <c r="X787" i="12"/>
  <c r="X809" i="12"/>
  <c r="X810" i="12"/>
  <c r="X801" i="12"/>
  <c r="X804" i="12"/>
  <c r="X819" i="12"/>
  <c r="X495" i="12"/>
  <c r="X818" i="12"/>
  <c r="X814" i="12"/>
  <c r="X812" i="12"/>
  <c r="X813" i="12"/>
  <c r="X821" i="12"/>
  <c r="X820" i="12"/>
  <c r="X816" i="12"/>
  <c r="X815" i="12"/>
  <c r="X817" i="12"/>
  <c r="X848" i="12"/>
  <c r="X845" i="12"/>
  <c r="X829" i="12"/>
  <c r="X830" i="12"/>
  <c r="X826" i="12"/>
  <c r="X836" i="12"/>
  <c r="X831" i="12"/>
  <c r="X835" i="12"/>
  <c r="X861" i="12"/>
  <c r="X839" i="12"/>
  <c r="X837" i="12"/>
  <c r="X841" i="12"/>
  <c r="X847" i="12"/>
  <c r="X853" i="12"/>
  <c r="X840" i="12"/>
  <c r="X846" i="12"/>
  <c r="X852" i="12"/>
  <c r="X855" i="12"/>
  <c r="X859" i="12"/>
  <c r="X849" i="12"/>
  <c r="X850" i="12"/>
  <c r="X858" i="12"/>
  <c r="X832" i="12"/>
  <c r="X856" i="12"/>
  <c r="X18" i="12"/>
  <c r="X827" i="12"/>
  <c r="X862" i="12"/>
  <c r="X822" i="12"/>
  <c r="X863" i="12"/>
  <c r="X823" i="12"/>
  <c r="X838" i="12"/>
  <c r="X851" i="12"/>
  <c r="X842" i="12"/>
  <c r="X864" i="12"/>
  <c r="X857" i="12"/>
  <c r="X833" i="12"/>
  <c r="X844" i="12"/>
  <c r="X843" i="12"/>
  <c r="X824" i="12"/>
  <c r="X860" i="12"/>
  <c r="X66" i="12"/>
  <c r="X834" i="12"/>
  <c r="X854" i="12"/>
  <c r="X865" i="12"/>
  <c r="X866" i="12"/>
  <c r="X867" i="12"/>
  <c r="X281" i="12"/>
  <c r="X225" i="12"/>
  <c r="X868" i="12"/>
  <c r="X869" i="12"/>
  <c r="X870" i="12"/>
  <c r="X871" i="12"/>
  <c r="X10" i="12"/>
  <c r="X22" i="12"/>
  <c r="X22" i="4" l="1"/>
  <c r="W22" i="4"/>
  <c r="AS22" i="4"/>
  <c r="AT22" i="4" s="1"/>
  <c r="AU22" i="4" s="1"/>
  <c r="AV22" i="4" s="1"/>
  <c r="AS281" i="4"/>
  <c r="AT281" i="4" s="1"/>
  <c r="AU281" i="4" s="1"/>
  <c r="AV281" i="4" s="1"/>
  <c r="AS865" i="4"/>
  <c r="AT865" i="4" s="1"/>
  <c r="AU865" i="4" s="1"/>
  <c r="AV865" i="4" s="1"/>
  <c r="AS860" i="4"/>
  <c r="AT860" i="4" s="1"/>
  <c r="AU860" i="4" s="1"/>
  <c r="AV860" i="4" s="1"/>
  <c r="AS833" i="4"/>
  <c r="AT833" i="4" s="1"/>
  <c r="AU833" i="4" s="1"/>
  <c r="AV833" i="4" s="1"/>
  <c r="AS851" i="4"/>
  <c r="AT851" i="4" s="1"/>
  <c r="AU851" i="4" s="1"/>
  <c r="AV851" i="4" s="1"/>
  <c r="AS822" i="4"/>
  <c r="AT822" i="4" s="1"/>
  <c r="AU822" i="4" s="1"/>
  <c r="AV822" i="4" s="1"/>
  <c r="AS856" i="4"/>
  <c r="AT856" i="4" s="1"/>
  <c r="AU856" i="4" s="1"/>
  <c r="AV856" i="4" s="1"/>
  <c r="AS849" i="4"/>
  <c r="AT849" i="4" s="1"/>
  <c r="AU849" i="4" s="1"/>
  <c r="AV849" i="4" s="1"/>
  <c r="AS846" i="4"/>
  <c r="AT846" i="4" s="1"/>
  <c r="AU846" i="4" s="1"/>
  <c r="AV846" i="4" s="1"/>
  <c r="AS847" i="4"/>
  <c r="AT847" i="4" s="1"/>
  <c r="AU847" i="4" s="1"/>
  <c r="AV847" i="4" s="1"/>
  <c r="AS839" i="4"/>
  <c r="AT839" i="4" s="1"/>
  <c r="AU839" i="4" s="1"/>
  <c r="AV839" i="4" s="1"/>
  <c r="AS836" i="4"/>
  <c r="AT836" i="4" s="1"/>
  <c r="AU836" i="4" s="1"/>
  <c r="AV836" i="4" s="1"/>
  <c r="AS845" i="4"/>
  <c r="AT845" i="4" s="1"/>
  <c r="AU845" i="4" s="1"/>
  <c r="AV845" i="4" s="1"/>
  <c r="AS816" i="4"/>
  <c r="AT816" i="4" s="1"/>
  <c r="AU816" i="4" s="1"/>
  <c r="AV816" i="4" s="1"/>
  <c r="AS812" i="4"/>
  <c r="AT812" i="4" s="1"/>
  <c r="AU812" i="4" s="1"/>
  <c r="AV812" i="4" s="1"/>
  <c r="AS819" i="4"/>
  <c r="AT819" i="4" s="1"/>
  <c r="AU819" i="4" s="1"/>
  <c r="AV819" i="4" s="1"/>
  <c r="AS809" i="4"/>
  <c r="AT809" i="4" s="1"/>
  <c r="AU809" i="4" s="1"/>
  <c r="AV809" i="4" s="1"/>
  <c r="AS794" i="4"/>
  <c r="AT794" i="4" s="1"/>
  <c r="AU794" i="4" s="1"/>
  <c r="AV794" i="4" s="1"/>
  <c r="AS791" i="4"/>
  <c r="AT791" i="4" s="1"/>
  <c r="AU791" i="4" s="1"/>
  <c r="AV791" i="4" s="1"/>
  <c r="AS233" i="4"/>
  <c r="AT233" i="4" s="1"/>
  <c r="AU233" i="4" s="1"/>
  <c r="AV233" i="4" s="1"/>
  <c r="AS798" i="4"/>
  <c r="AT798" i="4" s="1"/>
  <c r="AU798" i="4" s="1"/>
  <c r="AV798" i="4" s="1"/>
  <c r="AS143" i="4"/>
  <c r="AT143" i="4" s="1"/>
  <c r="AU143" i="4" s="1"/>
  <c r="AV143" i="4" s="1"/>
  <c r="AS760" i="4"/>
  <c r="AT760" i="4" s="1"/>
  <c r="AU760" i="4" s="1"/>
  <c r="AV760" i="4" s="1"/>
  <c r="AS770" i="4"/>
  <c r="AT770" i="4" s="1"/>
  <c r="AU770" i="4" s="1"/>
  <c r="AV770" i="4" s="1"/>
  <c r="AS758" i="4"/>
  <c r="AT758" i="4" s="1"/>
  <c r="AU758" i="4" s="1"/>
  <c r="AV758" i="4" s="1"/>
  <c r="AS774" i="4"/>
  <c r="AT774" i="4" s="1"/>
  <c r="AU774" i="4" s="1"/>
  <c r="AV774" i="4" s="1"/>
  <c r="AS773" i="4"/>
  <c r="AT773" i="4" s="1"/>
  <c r="AU773" i="4" s="1"/>
  <c r="AV773" i="4" s="1"/>
  <c r="AS772" i="4"/>
  <c r="AT772" i="4" s="1"/>
  <c r="AU772" i="4" s="1"/>
  <c r="AV772" i="4" s="1"/>
  <c r="AS768" i="4"/>
  <c r="AT768" i="4" s="1"/>
  <c r="AU768" i="4" s="1"/>
  <c r="AV768" i="4" s="1"/>
  <c r="AS757" i="4"/>
  <c r="AT757" i="4" s="1"/>
  <c r="AU757" i="4" s="1"/>
  <c r="AV757" i="4" s="1"/>
  <c r="AS752" i="4"/>
  <c r="AT752" i="4" s="1"/>
  <c r="AU752" i="4" s="1"/>
  <c r="AV752" i="4" s="1"/>
  <c r="AS748" i="4"/>
  <c r="AT748" i="4" s="1"/>
  <c r="AU748" i="4" s="1"/>
  <c r="AV748" i="4" s="1"/>
  <c r="AS730" i="4"/>
  <c r="AT730" i="4" s="1"/>
  <c r="AU730" i="4" s="1"/>
  <c r="AV730" i="4" s="1"/>
  <c r="AS744" i="4"/>
  <c r="AT744" i="4" s="1"/>
  <c r="AU744" i="4" s="1"/>
  <c r="AV744" i="4" s="1"/>
  <c r="AS279" i="4"/>
  <c r="AT279" i="4" s="1"/>
  <c r="AU279" i="4" s="1"/>
  <c r="AV279" i="4" s="1"/>
  <c r="AS692" i="4"/>
  <c r="AT692" i="4" s="1"/>
  <c r="AU692" i="4" s="1"/>
  <c r="AV692" i="4" s="1"/>
  <c r="AS724" i="4"/>
  <c r="AT724" i="4" s="1"/>
  <c r="AU724" i="4" s="1"/>
  <c r="AV724" i="4" s="1"/>
  <c r="AS712" i="4"/>
  <c r="AT712" i="4" s="1"/>
  <c r="AU712" i="4" s="1"/>
  <c r="AV712" i="4" s="1"/>
  <c r="AS746" i="4"/>
  <c r="AT746" i="4" s="1"/>
  <c r="AU746" i="4" s="1"/>
  <c r="AV746" i="4" s="1"/>
  <c r="AS689" i="4"/>
  <c r="AT689" i="4" s="1"/>
  <c r="AU689" i="4" s="1"/>
  <c r="AV689" i="4" s="1"/>
  <c r="AS750" i="4"/>
  <c r="AT750" i="4" s="1"/>
  <c r="AU750" i="4" s="1"/>
  <c r="AV750" i="4" s="1"/>
  <c r="AS707" i="4"/>
  <c r="AT707" i="4" s="1"/>
  <c r="AU707" i="4" s="1"/>
  <c r="AV707" i="4" s="1"/>
  <c r="AS698" i="4"/>
  <c r="AT698" i="4" s="1"/>
  <c r="AU698" i="4" s="1"/>
  <c r="AV698" i="4" s="1"/>
  <c r="AS703" i="4"/>
  <c r="AT703" i="4" s="1"/>
  <c r="AU703" i="4" s="1"/>
  <c r="AV703" i="4" s="1"/>
  <c r="AS690" i="4"/>
  <c r="AT690" i="4" s="1"/>
  <c r="AU690" i="4" s="1"/>
  <c r="AV690" i="4" s="1"/>
  <c r="AS694" i="4"/>
  <c r="AT694" i="4" s="1"/>
  <c r="AU694" i="4" s="1"/>
  <c r="AV694" i="4" s="1"/>
  <c r="AS706" i="4"/>
  <c r="AT706" i="4" s="1"/>
  <c r="AU706" i="4" s="1"/>
  <c r="AV706" i="4" s="1"/>
  <c r="AS678" i="4"/>
  <c r="AT678" i="4" s="1"/>
  <c r="AU678" i="4" s="1"/>
  <c r="AV678" i="4" s="1"/>
  <c r="AS672" i="4"/>
  <c r="AT672" i="4" s="1"/>
  <c r="AU672" i="4" s="1"/>
  <c r="AV672" i="4" s="1"/>
  <c r="AS663" i="4"/>
  <c r="AT663" i="4" s="1"/>
  <c r="AU663" i="4" s="1"/>
  <c r="AV663" i="4" s="1"/>
  <c r="AS680" i="4"/>
  <c r="AT680" i="4" s="1"/>
  <c r="AU680" i="4" s="1"/>
  <c r="AV680" i="4" s="1"/>
  <c r="AS658" i="4"/>
  <c r="AT658" i="4" s="1"/>
  <c r="AU658" i="4" s="1"/>
  <c r="AV658" i="4" s="1"/>
  <c r="AS664" i="4"/>
  <c r="AT664" i="4" s="1"/>
  <c r="AU664" i="4" s="1"/>
  <c r="AV664" i="4" s="1"/>
  <c r="AS655" i="4"/>
  <c r="AT655" i="4" s="1"/>
  <c r="AU655" i="4" s="1"/>
  <c r="AV655" i="4" s="1"/>
  <c r="AS647" i="4"/>
  <c r="AT647" i="4" s="1"/>
  <c r="AU647" i="4" s="1"/>
  <c r="AV647" i="4" s="1"/>
  <c r="AS471" i="4"/>
  <c r="AT471" i="4" s="1"/>
  <c r="AU471" i="4" s="1"/>
  <c r="AV471" i="4" s="1"/>
  <c r="AW471" i="4" s="1"/>
  <c r="AX471" i="4" s="1"/>
  <c r="AS643" i="4"/>
  <c r="AT643" i="4" s="1"/>
  <c r="AU643" i="4" s="1"/>
  <c r="AV643" i="4" s="1"/>
  <c r="AS634" i="4"/>
  <c r="AT634" i="4" s="1"/>
  <c r="AU634" i="4" s="1"/>
  <c r="AV634" i="4" s="1"/>
  <c r="AS630" i="4"/>
  <c r="AT630" i="4" s="1"/>
  <c r="AU630" i="4" s="1"/>
  <c r="AV630" i="4" s="1"/>
  <c r="AS626" i="4"/>
  <c r="AT626" i="4" s="1"/>
  <c r="AU626" i="4" s="1"/>
  <c r="AV626" i="4" s="1"/>
  <c r="AS607" i="4"/>
  <c r="AT607" i="4" s="1"/>
  <c r="AU607" i="4" s="1"/>
  <c r="AV607" i="4" s="1"/>
  <c r="AS615" i="4"/>
  <c r="AT615" i="4" s="1"/>
  <c r="AU615" i="4" s="1"/>
  <c r="AV615" i="4" s="1"/>
  <c r="AS598" i="4"/>
  <c r="AT598" i="4" s="1"/>
  <c r="AU598" i="4" s="1"/>
  <c r="AV598" i="4" s="1"/>
  <c r="AS636" i="4"/>
  <c r="AT636" i="4" s="1"/>
  <c r="AU636" i="4" s="1"/>
  <c r="AV636" i="4" s="1"/>
  <c r="AS632" i="4"/>
  <c r="AT632" i="4" s="1"/>
  <c r="AU632" i="4" s="1"/>
  <c r="AV632" i="4" s="1"/>
  <c r="AS602" i="4"/>
  <c r="AT602" i="4" s="1"/>
  <c r="AU602" i="4" s="1"/>
  <c r="AV602" i="4" s="1"/>
  <c r="AS603" i="4"/>
  <c r="AT603" i="4" s="1"/>
  <c r="AU603" i="4" s="1"/>
  <c r="AV603" i="4" s="1"/>
  <c r="AS638" i="4"/>
  <c r="AT638" i="4" s="1"/>
  <c r="AU638" i="4" s="1"/>
  <c r="AV638" i="4" s="1"/>
  <c r="AS578" i="4"/>
  <c r="AT578" i="4" s="1"/>
  <c r="AU578" i="4" s="1"/>
  <c r="AV578" i="4" s="1"/>
  <c r="AS589" i="4"/>
  <c r="AT589" i="4" s="1"/>
  <c r="AU589" i="4" s="1"/>
  <c r="AV589" i="4" s="1"/>
  <c r="AS590" i="4"/>
  <c r="AT590" i="4" s="1"/>
  <c r="AU590" i="4" s="1"/>
  <c r="AV590" i="4" s="1"/>
  <c r="AS587" i="4"/>
  <c r="AT587" i="4" s="1"/>
  <c r="AU587" i="4" s="1"/>
  <c r="AV587" i="4" s="1"/>
  <c r="AS586" i="4"/>
  <c r="AT586" i="4" s="1"/>
  <c r="AU586" i="4" s="1"/>
  <c r="AV586" i="4" s="1"/>
  <c r="AS654" i="4"/>
  <c r="AT654" i="4" s="1"/>
  <c r="AU654" i="4" s="1"/>
  <c r="AV654" i="4" s="1"/>
  <c r="AS573" i="4"/>
  <c r="AT573" i="4" s="1"/>
  <c r="AU573" i="4" s="1"/>
  <c r="AV573" i="4" s="1"/>
  <c r="AS574" i="4"/>
  <c r="AT574" i="4" s="1"/>
  <c r="AU574" i="4" s="1"/>
  <c r="AV574" i="4" s="1"/>
  <c r="AS405" i="4"/>
  <c r="AT405" i="4" s="1"/>
  <c r="AU405" i="4" s="1"/>
  <c r="AV405" i="4" s="1"/>
  <c r="AS569" i="4"/>
  <c r="AT569" i="4" s="1"/>
  <c r="AU569" i="4" s="1"/>
  <c r="AV569" i="4" s="1"/>
  <c r="AS562" i="4"/>
  <c r="AT562" i="4" s="1"/>
  <c r="AU562" i="4" s="1"/>
  <c r="AV562" i="4" s="1"/>
  <c r="AS550" i="4"/>
  <c r="AT550" i="4" s="1"/>
  <c r="AU550" i="4" s="1"/>
  <c r="AV550" i="4" s="1"/>
  <c r="AS545" i="4"/>
  <c r="AT545" i="4" s="1"/>
  <c r="AU545" i="4" s="1"/>
  <c r="AV545" i="4" s="1"/>
  <c r="AS559" i="4"/>
  <c r="AT559" i="4" s="1"/>
  <c r="AU559" i="4" s="1"/>
  <c r="AV559" i="4" s="1"/>
  <c r="AS551" i="4"/>
  <c r="AT551" i="4" s="1"/>
  <c r="AU551" i="4" s="1"/>
  <c r="AV551" i="4" s="1"/>
  <c r="AS503" i="4"/>
  <c r="AT503" i="4" s="1"/>
  <c r="AU503" i="4" s="1"/>
  <c r="AV503" i="4" s="1"/>
  <c r="AS534" i="4"/>
  <c r="AT534" i="4" s="1"/>
  <c r="AU534" i="4" s="1"/>
  <c r="AV534" i="4" s="1"/>
  <c r="AS513" i="4"/>
  <c r="AT513" i="4" s="1"/>
  <c r="AU513" i="4" s="1"/>
  <c r="AV513" i="4" s="1"/>
  <c r="AS521" i="4"/>
  <c r="AT521" i="4" s="1"/>
  <c r="AU521" i="4" s="1"/>
  <c r="AV521" i="4" s="1"/>
  <c r="AS530" i="4"/>
  <c r="AT530" i="4" s="1"/>
  <c r="AU530" i="4" s="1"/>
  <c r="AV530" i="4" s="1"/>
  <c r="AS497" i="4"/>
  <c r="AT497" i="4" s="1"/>
  <c r="AU497" i="4" s="1"/>
  <c r="AV497" i="4" s="1"/>
  <c r="AS493" i="4"/>
  <c r="AT493" i="4" s="1"/>
  <c r="AU493" i="4" s="1"/>
  <c r="AV493" i="4" s="1"/>
  <c r="AS483" i="4"/>
  <c r="AT483" i="4" s="1"/>
  <c r="AU483" i="4" s="1"/>
  <c r="AV483" i="4" s="1"/>
  <c r="AS509" i="4"/>
  <c r="AT509" i="4" s="1"/>
  <c r="AU509" i="4" s="1"/>
  <c r="AV509" i="4" s="1"/>
  <c r="AS514" i="4"/>
  <c r="AT514" i="4" s="1"/>
  <c r="AU514" i="4" s="1"/>
  <c r="AV514" i="4" s="1"/>
  <c r="AS519" i="4"/>
  <c r="AT519" i="4" s="1"/>
  <c r="AU519" i="4" s="1"/>
  <c r="AV519" i="4" s="1"/>
  <c r="AS512" i="4"/>
  <c r="AT512" i="4" s="1"/>
  <c r="AU512" i="4" s="1"/>
  <c r="AV512" i="4" s="1"/>
  <c r="AS496" i="4"/>
  <c r="AT496" i="4" s="1"/>
  <c r="AU496" i="4" s="1"/>
  <c r="AV496" i="4" s="1"/>
  <c r="AS522" i="4"/>
  <c r="AT522" i="4" s="1"/>
  <c r="AU522" i="4" s="1"/>
  <c r="AV522" i="4" s="1"/>
  <c r="AS480" i="4"/>
  <c r="AT480" i="4" s="1"/>
  <c r="AU480" i="4" s="1"/>
  <c r="AV480" i="4" s="1"/>
  <c r="AS721" i="4"/>
  <c r="AT721" i="4" s="1"/>
  <c r="AU721" i="4" s="1"/>
  <c r="AV721" i="4" s="1"/>
  <c r="AS467" i="4"/>
  <c r="AT467" i="4" s="1"/>
  <c r="AU467" i="4" s="1"/>
  <c r="AV467" i="4" s="1"/>
  <c r="AS10" i="4"/>
  <c r="AT10" i="4" s="1"/>
  <c r="AU10" i="4" s="1"/>
  <c r="AV10" i="4" s="1"/>
  <c r="AS869" i="4"/>
  <c r="AT869" i="4" s="1"/>
  <c r="AU869" i="4" s="1"/>
  <c r="AV869" i="4" s="1"/>
  <c r="AS867" i="4"/>
  <c r="AT867" i="4" s="1"/>
  <c r="AU867" i="4" s="1"/>
  <c r="AV867" i="4" s="1"/>
  <c r="AS854" i="4"/>
  <c r="AT854" i="4" s="1"/>
  <c r="AU854" i="4" s="1"/>
  <c r="AV854" i="4" s="1"/>
  <c r="AS824" i="4"/>
  <c r="AT824" i="4" s="1"/>
  <c r="AU824" i="4" s="1"/>
  <c r="AV824" i="4" s="1"/>
  <c r="AS857" i="4"/>
  <c r="AT857" i="4" s="1"/>
  <c r="AU857" i="4" s="1"/>
  <c r="AV857" i="4" s="1"/>
  <c r="AS838" i="4"/>
  <c r="AT838" i="4" s="1"/>
  <c r="AU838" i="4" s="1"/>
  <c r="AV838" i="4" s="1"/>
  <c r="AS862" i="4"/>
  <c r="AT862" i="4" s="1"/>
  <c r="AU862" i="4" s="1"/>
  <c r="AV862" i="4" s="1"/>
  <c r="AS832" i="4"/>
  <c r="AT832" i="4" s="1"/>
  <c r="AU832" i="4" s="1"/>
  <c r="AV832" i="4" s="1"/>
  <c r="AS859" i="4"/>
  <c r="AT859" i="4" s="1"/>
  <c r="AU859" i="4" s="1"/>
  <c r="AV859" i="4" s="1"/>
  <c r="AS841" i="4"/>
  <c r="AT841" i="4" s="1"/>
  <c r="AU841" i="4" s="1"/>
  <c r="AV841" i="4" s="1"/>
  <c r="AS861" i="4"/>
  <c r="AT861" i="4" s="1"/>
  <c r="AU861" i="4" s="1"/>
  <c r="AV861" i="4" s="1"/>
  <c r="AS826" i="4"/>
  <c r="AT826" i="4" s="1"/>
  <c r="AU826" i="4" s="1"/>
  <c r="AV826" i="4" s="1"/>
  <c r="AS848" i="4"/>
  <c r="AT848" i="4" s="1"/>
  <c r="AU848" i="4" s="1"/>
  <c r="AV848" i="4" s="1"/>
  <c r="AS820" i="4"/>
  <c r="AT820" i="4" s="1"/>
  <c r="AU820" i="4" s="1"/>
  <c r="AV820" i="4" s="1"/>
  <c r="AS814" i="4"/>
  <c r="AT814" i="4" s="1"/>
  <c r="AU814" i="4" s="1"/>
  <c r="AV814" i="4" s="1"/>
  <c r="AS804" i="4"/>
  <c r="AT804" i="4" s="1"/>
  <c r="AU804" i="4" s="1"/>
  <c r="AV804" i="4" s="1"/>
  <c r="AS787" i="4"/>
  <c r="AT787" i="4" s="1"/>
  <c r="AU787" i="4" s="1"/>
  <c r="AV787" i="4" s="1"/>
  <c r="AS807" i="4"/>
  <c r="AT807" i="4" s="1"/>
  <c r="AU807" i="4" s="1"/>
  <c r="AV807" i="4" s="1"/>
  <c r="AS790" i="4"/>
  <c r="AT790" i="4" s="1"/>
  <c r="AU790" i="4" s="1"/>
  <c r="AV790" i="4" s="1"/>
  <c r="AS805" i="4"/>
  <c r="AT805" i="4" s="1"/>
  <c r="AU805" i="4" s="1"/>
  <c r="AV805" i="4" s="1"/>
  <c r="AS797" i="4"/>
  <c r="AT797" i="4" s="1"/>
  <c r="AU797" i="4" s="1"/>
  <c r="AV797" i="4" s="1"/>
  <c r="AS795" i="4"/>
  <c r="AT795" i="4" s="1"/>
  <c r="AU795" i="4" s="1"/>
  <c r="AV795" i="4" s="1"/>
  <c r="AS782" i="4"/>
  <c r="AT782" i="4" s="1"/>
  <c r="AU782" i="4" s="1"/>
  <c r="AV782" i="4" s="1"/>
  <c r="AS776" i="4"/>
  <c r="AT776" i="4" s="1"/>
  <c r="AU776" i="4" s="1"/>
  <c r="AV776" i="4" s="1"/>
  <c r="AS780" i="4"/>
  <c r="AT780" i="4" s="1"/>
  <c r="AU780" i="4" s="1"/>
  <c r="AV780" i="4" s="1"/>
  <c r="AS783" i="4"/>
  <c r="AT783" i="4" s="1"/>
  <c r="AU783" i="4" s="1"/>
  <c r="AV783" i="4" s="1"/>
  <c r="AS762" i="4"/>
  <c r="AT762" i="4" s="1"/>
  <c r="AU762" i="4" s="1"/>
  <c r="AV762" i="4" s="1"/>
  <c r="AS775" i="4"/>
  <c r="AT775" i="4" s="1"/>
  <c r="AU775" i="4" s="1"/>
  <c r="AV775" i="4" s="1"/>
  <c r="AS408" i="4"/>
  <c r="AT408" i="4" s="1"/>
  <c r="AU408" i="4" s="1"/>
  <c r="AV408" i="4" s="1"/>
  <c r="AS351" i="4"/>
  <c r="AT351" i="4" s="1"/>
  <c r="AU351" i="4" s="1"/>
  <c r="AV351" i="4" s="1"/>
  <c r="AS781" i="4"/>
  <c r="AT781" i="4" s="1"/>
  <c r="AU781" i="4" s="1"/>
  <c r="AV781" i="4" s="1"/>
  <c r="AS741" i="4"/>
  <c r="AT741" i="4" s="1"/>
  <c r="AU741" i="4" s="1"/>
  <c r="AV741" i="4" s="1"/>
  <c r="AS722" i="4"/>
  <c r="AT722" i="4" s="1"/>
  <c r="AU722" i="4" s="1"/>
  <c r="AV722" i="4" s="1"/>
  <c r="AS734" i="4"/>
  <c r="AT734" i="4" s="1"/>
  <c r="AU734" i="4" s="1"/>
  <c r="AV734" i="4" s="1"/>
  <c r="AS738" i="4"/>
  <c r="AT738" i="4" s="1"/>
  <c r="AU738" i="4" s="1"/>
  <c r="AV738" i="4" s="1"/>
  <c r="AS728" i="4"/>
  <c r="AT728" i="4" s="1"/>
  <c r="AU728" i="4" s="1"/>
  <c r="AV728" i="4" s="1"/>
  <c r="AS7" i="4"/>
  <c r="AS681" i="4"/>
  <c r="AT681" i="4" s="1"/>
  <c r="AU681" i="4" s="1"/>
  <c r="AV681" i="4" s="1"/>
  <c r="AS718" i="4"/>
  <c r="AT718" i="4" s="1"/>
  <c r="AU718" i="4" s="1"/>
  <c r="AV718" i="4" s="1"/>
  <c r="AS747" i="4"/>
  <c r="AT747" i="4" s="1"/>
  <c r="AU747" i="4" s="1"/>
  <c r="AV747" i="4" s="1"/>
  <c r="AS719" i="4"/>
  <c r="AT719" i="4" s="1"/>
  <c r="AU719" i="4" s="1"/>
  <c r="AV719" i="4" s="1"/>
  <c r="AS708" i="4"/>
  <c r="AT708" i="4" s="1"/>
  <c r="AU708" i="4" s="1"/>
  <c r="AV708" i="4" s="1"/>
  <c r="AS696" i="4"/>
  <c r="AT696" i="4" s="1"/>
  <c r="AU696" i="4" s="1"/>
  <c r="AV696" i="4" s="1"/>
  <c r="AS695" i="4"/>
  <c r="AT695" i="4" s="1"/>
  <c r="AU695" i="4" s="1"/>
  <c r="AV695" i="4" s="1"/>
  <c r="AS699" i="4"/>
  <c r="AT699" i="4" s="1"/>
  <c r="AU699" i="4" s="1"/>
  <c r="AV699" i="4" s="1"/>
  <c r="AS733" i="4"/>
  <c r="AT733" i="4" s="1"/>
  <c r="AU733" i="4" s="1"/>
  <c r="AV733" i="4" s="1"/>
  <c r="AS687" i="4"/>
  <c r="AT687" i="4" s="1"/>
  <c r="AU687" i="4" s="1"/>
  <c r="AV687" i="4" s="1"/>
  <c r="AS652" i="4"/>
  <c r="AT652" i="4" s="1"/>
  <c r="AU652" i="4" s="1"/>
  <c r="AV652" i="4" s="1"/>
  <c r="AS677" i="4"/>
  <c r="AT677" i="4" s="1"/>
  <c r="AU677" i="4" s="1"/>
  <c r="AV677" i="4" s="1"/>
  <c r="AS671" i="4"/>
  <c r="AT671" i="4" s="1"/>
  <c r="AU671" i="4" s="1"/>
  <c r="AV671" i="4" s="1"/>
  <c r="AS653" i="4"/>
  <c r="AT653" i="4" s="1"/>
  <c r="AU653" i="4" s="1"/>
  <c r="AV653" i="4" s="1"/>
  <c r="AS670" i="4"/>
  <c r="AT670" i="4" s="1"/>
  <c r="AU670" i="4" s="1"/>
  <c r="AV670" i="4" s="1"/>
  <c r="AS657" i="4"/>
  <c r="AT657" i="4" s="1"/>
  <c r="AU657" i="4" s="1"/>
  <c r="AV657" i="4" s="1"/>
  <c r="AS272" i="4"/>
  <c r="AT272" i="4" s="1"/>
  <c r="AU272" i="4" s="1"/>
  <c r="AV272" i="4" s="1"/>
  <c r="AS668" i="4"/>
  <c r="AT668" i="4" s="1"/>
  <c r="AU668" i="4" s="1"/>
  <c r="AV668" i="4" s="1"/>
  <c r="AS645" i="4"/>
  <c r="AT645" i="4" s="1"/>
  <c r="AU645" i="4" s="1"/>
  <c r="AV645" i="4" s="1"/>
  <c r="AS627" i="4"/>
  <c r="AT627" i="4" s="1"/>
  <c r="AU627" i="4" s="1"/>
  <c r="AV627" i="4" s="1"/>
  <c r="AS633" i="4"/>
  <c r="AT633" i="4" s="1"/>
  <c r="AU633" i="4" s="1"/>
  <c r="AV633" i="4" s="1"/>
  <c r="AS629" i="4"/>
  <c r="AT629" i="4" s="1"/>
  <c r="AU629" i="4" s="1"/>
  <c r="AV629" i="4" s="1"/>
  <c r="AS625" i="4"/>
  <c r="AT625" i="4" s="1"/>
  <c r="AU625" i="4" s="1"/>
  <c r="AV625" i="4" s="1"/>
  <c r="AS622" i="4"/>
  <c r="AT622" i="4" s="1"/>
  <c r="AU622" i="4" s="1"/>
  <c r="AV622" i="4" s="1"/>
  <c r="AS237" i="4"/>
  <c r="AT237" i="4" s="1"/>
  <c r="AU237" i="4" s="1"/>
  <c r="AV237" i="4" s="1"/>
  <c r="AS600" i="4"/>
  <c r="AT600" i="4" s="1"/>
  <c r="AU600" i="4" s="1"/>
  <c r="AV600" i="4" s="1"/>
  <c r="AS640" i="4"/>
  <c r="AT640" i="4" s="1"/>
  <c r="AU640" i="4" s="1"/>
  <c r="AV640" i="4" s="1"/>
  <c r="AS644" i="4"/>
  <c r="AT644" i="4" s="1"/>
  <c r="AU644" i="4" s="1"/>
  <c r="AV644" i="4" s="1"/>
  <c r="AS597" i="4"/>
  <c r="AT597" i="4" s="1"/>
  <c r="AU597" i="4" s="1"/>
  <c r="AV597" i="4" s="1"/>
  <c r="AS604" i="4"/>
  <c r="AT604" i="4" s="1"/>
  <c r="AU604" i="4" s="1"/>
  <c r="AV604" i="4" s="1"/>
  <c r="AS595" i="4"/>
  <c r="AT595" i="4" s="1"/>
  <c r="AU595" i="4" s="1"/>
  <c r="AV595" i="4" s="1"/>
  <c r="AS591" i="4"/>
  <c r="AT591" i="4" s="1"/>
  <c r="AU591" i="4" s="1"/>
  <c r="AV591" i="4" s="1"/>
  <c r="AS582" i="4"/>
  <c r="AT582" i="4" s="1"/>
  <c r="AU582" i="4" s="1"/>
  <c r="AV582" i="4" s="1"/>
  <c r="AS580" i="4"/>
  <c r="AT580" i="4" s="1"/>
  <c r="AU580" i="4" s="1"/>
  <c r="AV580" i="4" s="1"/>
  <c r="AS185" i="4"/>
  <c r="AT185" i="4" s="1"/>
  <c r="AU185" i="4" s="1"/>
  <c r="AV185" i="4" s="1"/>
  <c r="AS572" i="4"/>
  <c r="AT572" i="4" s="1"/>
  <c r="AU572" i="4" s="1"/>
  <c r="AV572" i="4" s="1"/>
  <c r="AS575" i="4"/>
  <c r="AT575" i="4" s="1"/>
  <c r="AU575" i="4" s="1"/>
  <c r="AV575" i="4" s="1"/>
  <c r="AS556" i="4"/>
  <c r="AT556" i="4" s="1"/>
  <c r="AU556" i="4" s="1"/>
  <c r="AV556" i="4" s="1"/>
  <c r="AS549" i="4"/>
  <c r="AT549" i="4" s="1"/>
  <c r="AU549" i="4" s="1"/>
  <c r="AV549" i="4" s="1"/>
  <c r="AS554" i="4"/>
  <c r="AT554" i="4" s="1"/>
  <c r="AU554" i="4" s="1"/>
  <c r="AV554" i="4" s="1"/>
  <c r="AS546" i="4"/>
  <c r="AT546" i="4" s="1"/>
  <c r="AU546" i="4" s="1"/>
  <c r="AV546" i="4" s="1"/>
  <c r="AS567" i="4"/>
  <c r="AT567" i="4" s="1"/>
  <c r="AU567" i="4" s="1"/>
  <c r="AV567" i="4" s="1"/>
  <c r="AS564" i="4"/>
  <c r="AT564" i="4" s="1"/>
  <c r="AU564" i="4" s="1"/>
  <c r="AV564" i="4" s="1"/>
  <c r="AS548" i="4"/>
  <c r="AT548" i="4" s="1"/>
  <c r="AU548" i="4" s="1"/>
  <c r="AV548" i="4" s="1"/>
  <c r="AS500" i="4"/>
  <c r="AT500" i="4" s="1"/>
  <c r="AU500" i="4" s="1"/>
  <c r="AV500" i="4" s="1"/>
  <c r="AS520" i="4"/>
  <c r="AT520" i="4" s="1"/>
  <c r="AU520" i="4" s="1"/>
  <c r="AV520" i="4" s="1"/>
  <c r="AS510" i="4"/>
  <c r="AT510" i="4" s="1"/>
  <c r="AU510" i="4" s="1"/>
  <c r="AV510" i="4" s="1"/>
  <c r="AS533" i="4"/>
  <c r="AT533" i="4" s="1"/>
  <c r="AU533" i="4" s="1"/>
  <c r="AV533" i="4" s="1"/>
  <c r="AS494" i="4"/>
  <c r="AT494" i="4" s="1"/>
  <c r="AU494" i="4" s="1"/>
  <c r="AV494" i="4" s="1"/>
  <c r="AS525" i="4"/>
  <c r="AT525" i="4" s="1"/>
  <c r="AU525" i="4" s="1"/>
  <c r="AV525" i="4" s="1"/>
  <c r="AS507" i="4"/>
  <c r="AT507" i="4" s="1"/>
  <c r="AU507" i="4" s="1"/>
  <c r="AV507" i="4" s="1"/>
  <c r="AS490" i="4"/>
  <c r="AT490" i="4" s="1"/>
  <c r="AU490" i="4" s="1"/>
  <c r="AV490" i="4" s="1"/>
  <c r="AS511" i="4"/>
  <c r="AT511" i="4" s="1"/>
  <c r="AU511" i="4" s="1"/>
  <c r="AV511" i="4" s="1"/>
  <c r="AS492" i="4"/>
  <c r="AT492" i="4" s="1"/>
  <c r="AU492" i="4" s="1"/>
  <c r="AV492" i="4" s="1"/>
  <c r="AS506" i="4"/>
  <c r="AT506" i="4" s="1"/>
  <c r="AU506" i="4" s="1"/>
  <c r="AV506" i="4" s="1"/>
  <c r="AS504" i="4"/>
  <c r="AT504" i="4" s="1"/>
  <c r="AU504" i="4" s="1"/>
  <c r="AV504" i="4" s="1"/>
  <c r="AS489" i="4"/>
  <c r="AT489" i="4" s="1"/>
  <c r="AU489" i="4" s="1"/>
  <c r="AV489" i="4" s="1"/>
  <c r="AS499" i="4"/>
  <c r="AT499" i="4" s="1"/>
  <c r="AU499" i="4" s="1"/>
  <c r="AV499" i="4" s="1"/>
  <c r="AS479" i="4"/>
  <c r="AT479" i="4" s="1"/>
  <c r="AU479" i="4" s="1"/>
  <c r="AV479" i="4" s="1"/>
  <c r="AS461" i="4"/>
  <c r="AT461" i="4" s="1"/>
  <c r="AU461" i="4" s="1"/>
  <c r="AV461" i="4" s="1"/>
  <c r="AS452" i="4"/>
  <c r="AT452" i="4" s="1"/>
  <c r="AU452" i="4" s="1"/>
  <c r="AV452" i="4" s="1"/>
  <c r="AS33" i="4"/>
  <c r="AT33" i="4" s="1"/>
  <c r="AU33" i="4" s="1"/>
  <c r="AV33" i="4" s="1"/>
  <c r="AS468" i="4"/>
  <c r="AT468" i="4" s="1"/>
  <c r="AU468" i="4" s="1"/>
  <c r="AV468" i="4" s="1"/>
  <c r="AS451" i="4"/>
  <c r="AT451" i="4" s="1"/>
  <c r="AU451" i="4" s="1"/>
  <c r="AV451" i="4" s="1"/>
  <c r="AS469" i="4"/>
  <c r="AT469" i="4" s="1"/>
  <c r="AU469" i="4" s="1"/>
  <c r="AV469" i="4" s="1"/>
  <c r="AS477" i="4"/>
  <c r="AT477" i="4" s="1"/>
  <c r="AU477" i="4" s="1"/>
  <c r="AV477" i="4" s="1"/>
  <c r="AS868" i="4"/>
  <c r="AT868" i="4" s="1"/>
  <c r="AU868" i="4" s="1"/>
  <c r="AV868" i="4" s="1"/>
  <c r="AS834" i="4"/>
  <c r="AT834" i="4" s="1"/>
  <c r="AU834" i="4" s="1"/>
  <c r="AV834" i="4" s="1"/>
  <c r="AS843" i="4"/>
  <c r="AT843" i="4" s="1"/>
  <c r="AU843" i="4" s="1"/>
  <c r="AV843" i="4" s="1"/>
  <c r="AS864" i="4"/>
  <c r="AT864" i="4" s="1"/>
  <c r="AU864" i="4" s="1"/>
  <c r="AV864" i="4" s="1"/>
  <c r="AS823" i="4"/>
  <c r="AT823" i="4" s="1"/>
  <c r="AU823" i="4" s="1"/>
  <c r="AV823" i="4" s="1"/>
  <c r="AS827" i="4"/>
  <c r="AT827" i="4" s="1"/>
  <c r="AU827" i="4" s="1"/>
  <c r="AV827" i="4" s="1"/>
  <c r="AS858" i="4"/>
  <c r="AT858" i="4" s="1"/>
  <c r="AU858" i="4" s="1"/>
  <c r="AV858" i="4" s="1"/>
  <c r="AS855" i="4"/>
  <c r="AT855" i="4" s="1"/>
  <c r="AU855" i="4" s="1"/>
  <c r="AV855" i="4" s="1"/>
  <c r="AS840" i="4"/>
  <c r="AT840" i="4" s="1"/>
  <c r="AU840" i="4" s="1"/>
  <c r="AV840" i="4" s="1"/>
  <c r="AS835" i="4"/>
  <c r="AT835" i="4" s="1"/>
  <c r="AU835" i="4" s="1"/>
  <c r="AV835" i="4" s="1"/>
  <c r="AS830" i="4"/>
  <c r="AT830" i="4" s="1"/>
  <c r="AU830" i="4" s="1"/>
  <c r="AV830" i="4" s="1"/>
  <c r="AS817" i="4"/>
  <c r="AT817" i="4" s="1"/>
  <c r="AU817" i="4" s="1"/>
  <c r="AV817" i="4" s="1"/>
  <c r="AS821" i="4"/>
  <c r="AT821" i="4" s="1"/>
  <c r="AU821" i="4" s="1"/>
  <c r="AV821" i="4" s="1"/>
  <c r="AS818" i="4"/>
  <c r="AT818" i="4" s="1"/>
  <c r="AU818" i="4" s="1"/>
  <c r="AV818" i="4" s="1"/>
  <c r="AS801" i="4"/>
  <c r="AT801" i="4" s="1"/>
  <c r="AU801" i="4" s="1"/>
  <c r="AV801" i="4" s="1"/>
  <c r="AS800" i="4"/>
  <c r="AT800" i="4" s="1"/>
  <c r="AU800" i="4" s="1"/>
  <c r="AV800" i="4" s="1"/>
  <c r="AS802" i="4"/>
  <c r="AT802" i="4" s="1"/>
  <c r="AU802" i="4" s="1"/>
  <c r="AV802" i="4" s="1"/>
  <c r="AS806" i="4"/>
  <c r="AT806" i="4" s="1"/>
  <c r="AU806" i="4" s="1"/>
  <c r="AV806" i="4" s="1"/>
  <c r="AS799" i="4"/>
  <c r="AT799" i="4" s="1"/>
  <c r="AU799" i="4" s="1"/>
  <c r="AV799" i="4" s="1"/>
  <c r="AS796" i="4"/>
  <c r="AT796" i="4" s="1"/>
  <c r="AU796" i="4" s="1"/>
  <c r="AV796" i="4" s="1"/>
  <c r="AS808" i="4"/>
  <c r="AT808" i="4" s="1"/>
  <c r="AU808" i="4" s="1"/>
  <c r="AV808" i="4" s="1"/>
  <c r="AS763" i="4"/>
  <c r="AT763" i="4" s="1"/>
  <c r="AU763" i="4" s="1"/>
  <c r="AV763" i="4" s="1"/>
  <c r="AS786" i="4"/>
  <c r="AT786" i="4" s="1"/>
  <c r="AU786" i="4" s="1"/>
  <c r="AV786" i="4" s="1"/>
  <c r="AS784" i="4"/>
  <c r="AT784" i="4" s="1"/>
  <c r="AU784" i="4" s="1"/>
  <c r="AV784" i="4" s="1"/>
  <c r="AS767" i="4"/>
  <c r="AT767" i="4" s="1"/>
  <c r="AU767" i="4" s="1"/>
  <c r="AV767" i="4" s="1"/>
  <c r="AS777" i="4"/>
  <c r="AT777" i="4" s="1"/>
  <c r="AU777" i="4" s="1"/>
  <c r="AV777" i="4" s="1"/>
  <c r="AS779" i="4"/>
  <c r="AT779" i="4" s="1"/>
  <c r="AU779" i="4" s="1"/>
  <c r="AV779" i="4" s="1"/>
  <c r="AS769" i="4"/>
  <c r="AT769" i="4" s="1"/>
  <c r="AU769" i="4" s="1"/>
  <c r="AV769" i="4" s="1"/>
  <c r="AS304" i="4"/>
  <c r="AT304" i="4" s="1"/>
  <c r="AU304" i="4" s="1"/>
  <c r="AV304" i="4" s="1"/>
  <c r="AS754" i="4"/>
  <c r="AT754" i="4" s="1"/>
  <c r="AU754" i="4" s="1"/>
  <c r="AV754" i="4" s="1"/>
  <c r="AS759" i="4"/>
  <c r="AT759" i="4" s="1"/>
  <c r="AU759" i="4" s="1"/>
  <c r="AV759" i="4" s="1"/>
  <c r="AS739" i="4"/>
  <c r="AT739" i="4" s="1"/>
  <c r="AU739" i="4" s="1"/>
  <c r="AV739" i="4" s="1"/>
  <c r="AS688" i="4"/>
  <c r="AT688" i="4" s="1"/>
  <c r="AU688" i="4" s="1"/>
  <c r="AV688" i="4" s="1"/>
  <c r="AS740" i="4"/>
  <c r="AT740" i="4" s="1"/>
  <c r="AU740" i="4" s="1"/>
  <c r="AV740" i="4" s="1"/>
  <c r="AS742" i="4"/>
  <c r="AT742" i="4" s="1"/>
  <c r="AU742" i="4" s="1"/>
  <c r="AV742" i="4" s="1"/>
  <c r="AS716" i="4"/>
  <c r="AT716" i="4" s="1"/>
  <c r="AU716" i="4" s="1"/>
  <c r="AV716" i="4" s="1"/>
  <c r="AS704" i="4"/>
  <c r="AT704" i="4" s="1"/>
  <c r="AU704" i="4" s="1"/>
  <c r="AV704" i="4" s="1"/>
  <c r="AS713" i="4"/>
  <c r="AT713" i="4" s="1"/>
  <c r="AU713" i="4" s="1"/>
  <c r="AV713" i="4" s="1"/>
  <c r="AS711" i="4"/>
  <c r="AT711" i="4" s="1"/>
  <c r="AU711" i="4" s="1"/>
  <c r="AV711" i="4" s="1"/>
  <c r="AS702" i="4"/>
  <c r="AT702" i="4" s="1"/>
  <c r="AU702" i="4" s="1"/>
  <c r="AV702" i="4" s="1"/>
  <c r="AS423" i="4"/>
  <c r="AT423" i="4" s="1"/>
  <c r="AU423" i="4" s="1"/>
  <c r="AV423" i="4" s="1"/>
  <c r="AS701" i="4"/>
  <c r="AT701" i="4" s="1"/>
  <c r="AU701" i="4" s="1"/>
  <c r="AV701" i="4" s="1"/>
  <c r="AS732" i="4"/>
  <c r="AT732" i="4" s="1"/>
  <c r="AU732" i="4" s="1"/>
  <c r="AV732" i="4" s="1"/>
  <c r="AS714" i="4"/>
  <c r="AT714" i="4" s="1"/>
  <c r="AU714" i="4" s="1"/>
  <c r="AV714" i="4" s="1"/>
  <c r="AS736" i="4"/>
  <c r="AT736" i="4" s="1"/>
  <c r="AU736" i="4" s="1"/>
  <c r="AV736" i="4" s="1"/>
  <c r="AS720" i="4"/>
  <c r="AT720" i="4" s="1"/>
  <c r="AU720" i="4" s="1"/>
  <c r="AV720" i="4" s="1"/>
  <c r="AS685" i="4"/>
  <c r="AT685" i="4" s="1"/>
  <c r="AU685" i="4" s="1"/>
  <c r="AV685" i="4" s="1"/>
  <c r="AS662" i="4"/>
  <c r="AT662" i="4" s="1"/>
  <c r="AU662" i="4" s="1"/>
  <c r="AV662" i="4" s="1"/>
  <c r="AS674" i="4"/>
  <c r="AT674" i="4" s="1"/>
  <c r="AU674" i="4" s="1"/>
  <c r="AV674" i="4" s="1"/>
  <c r="AS665" i="4"/>
  <c r="AT665" i="4" s="1"/>
  <c r="AU665" i="4" s="1"/>
  <c r="AV665" i="4" s="1"/>
  <c r="AS669" i="4"/>
  <c r="AT669" i="4" s="1"/>
  <c r="AU669" i="4" s="1"/>
  <c r="AV669" i="4" s="1"/>
  <c r="AS676" i="4"/>
  <c r="AT676" i="4" s="1"/>
  <c r="AU676" i="4" s="1"/>
  <c r="AV676" i="4" s="1"/>
  <c r="AS666" i="4"/>
  <c r="AT666" i="4" s="1"/>
  <c r="AU666" i="4" s="1"/>
  <c r="AV666" i="4" s="1"/>
  <c r="AS675" i="4"/>
  <c r="AT675" i="4" s="1"/>
  <c r="AU675" i="4" s="1"/>
  <c r="AV675" i="4" s="1"/>
  <c r="AS679" i="4"/>
  <c r="AT679" i="4" s="1"/>
  <c r="AU679" i="4" s="1"/>
  <c r="AV679" i="4" s="1"/>
  <c r="AS649" i="4"/>
  <c r="AT649" i="4" s="1"/>
  <c r="AU649" i="4" s="1"/>
  <c r="AV649" i="4" s="1"/>
  <c r="AS617" i="4"/>
  <c r="AT617" i="4" s="1"/>
  <c r="AU617" i="4" s="1"/>
  <c r="AV617" i="4" s="1"/>
  <c r="AS641" i="4"/>
  <c r="AT641" i="4" s="1"/>
  <c r="AU641" i="4" s="1"/>
  <c r="AV641" i="4" s="1"/>
  <c r="AS612" i="4"/>
  <c r="AT612" i="4" s="1"/>
  <c r="AU612" i="4" s="1"/>
  <c r="AV612" i="4" s="1"/>
  <c r="AS618" i="4"/>
  <c r="AT618" i="4" s="1"/>
  <c r="AU618" i="4" s="1"/>
  <c r="AV618" i="4" s="1"/>
  <c r="AS624" i="4"/>
  <c r="AT624" i="4" s="1"/>
  <c r="AU624" i="4" s="1"/>
  <c r="AV624" i="4" s="1"/>
  <c r="AS621" i="4"/>
  <c r="AT621" i="4" s="1"/>
  <c r="AU621" i="4" s="1"/>
  <c r="AV621" i="4" s="1"/>
  <c r="AS637" i="4"/>
  <c r="AT637" i="4" s="1"/>
  <c r="AU637" i="4" s="1"/>
  <c r="AV637" i="4" s="1"/>
  <c r="AS623" i="4"/>
  <c r="AT623" i="4" s="1"/>
  <c r="AU623" i="4" s="1"/>
  <c r="AV623" i="4" s="1"/>
  <c r="AS635" i="4"/>
  <c r="AT635" i="4" s="1"/>
  <c r="AU635" i="4" s="1"/>
  <c r="AV635" i="4" s="1"/>
  <c r="AS613" i="4"/>
  <c r="AT613" i="4" s="1"/>
  <c r="AU613" i="4" s="1"/>
  <c r="AV613" i="4" s="1"/>
  <c r="AS608" i="4"/>
  <c r="AT608" i="4" s="1"/>
  <c r="AU608" i="4" s="1"/>
  <c r="AV608" i="4" s="1"/>
  <c r="AS605" i="4"/>
  <c r="AT605" i="4" s="1"/>
  <c r="AU605" i="4" s="1"/>
  <c r="AV605" i="4" s="1"/>
  <c r="AS606" i="4"/>
  <c r="AT606" i="4" s="1"/>
  <c r="AU606" i="4" s="1"/>
  <c r="AV606" i="4" s="1"/>
  <c r="AS577" i="4"/>
  <c r="AT577" i="4" s="1"/>
  <c r="AU577" i="4" s="1"/>
  <c r="AV577" i="4" s="1"/>
  <c r="AS594" i="4"/>
  <c r="AT594" i="4" s="1"/>
  <c r="AU594" i="4" s="1"/>
  <c r="AV594" i="4" s="1"/>
  <c r="AS588" i="4"/>
  <c r="AT588" i="4" s="1"/>
  <c r="AU588" i="4" s="1"/>
  <c r="AV588" i="4" s="1"/>
  <c r="AS581" i="4"/>
  <c r="AT581" i="4" s="1"/>
  <c r="AU581" i="4" s="1"/>
  <c r="AV581" i="4" s="1"/>
  <c r="AS558" i="4"/>
  <c r="AT558" i="4" s="1"/>
  <c r="AU558" i="4" s="1"/>
  <c r="AV558" i="4" s="1"/>
  <c r="AS570" i="4"/>
  <c r="AT570" i="4" s="1"/>
  <c r="AU570" i="4" s="1"/>
  <c r="AV570" i="4" s="1"/>
  <c r="AS566" i="4"/>
  <c r="AT566" i="4" s="1"/>
  <c r="AU566" i="4" s="1"/>
  <c r="AV566" i="4" s="1"/>
  <c r="AS568" i="4"/>
  <c r="AT568" i="4" s="1"/>
  <c r="AU568" i="4" s="1"/>
  <c r="AV568" i="4" s="1"/>
  <c r="AS561" i="4"/>
  <c r="AT561" i="4" s="1"/>
  <c r="AU561" i="4" s="1"/>
  <c r="AV561" i="4" s="1"/>
  <c r="AS565" i="4"/>
  <c r="AT565" i="4" s="1"/>
  <c r="AU565" i="4" s="1"/>
  <c r="AV565" i="4" s="1"/>
  <c r="AS547" i="4"/>
  <c r="AT547" i="4" s="1"/>
  <c r="AU547" i="4" s="1"/>
  <c r="AV547" i="4" s="1"/>
  <c r="AS557" i="4"/>
  <c r="AT557" i="4" s="1"/>
  <c r="AU557" i="4" s="1"/>
  <c r="AV557" i="4" s="1"/>
  <c r="AS543" i="4"/>
  <c r="AT543" i="4" s="1"/>
  <c r="AU543" i="4" s="1"/>
  <c r="AV543" i="4" s="1"/>
  <c r="AS542" i="4"/>
  <c r="AT542" i="4" s="1"/>
  <c r="AU542" i="4" s="1"/>
  <c r="AV542" i="4" s="1"/>
  <c r="AS811" i="4"/>
  <c r="AT811" i="4" s="1"/>
  <c r="AU811" i="4" s="1"/>
  <c r="AV811" i="4" s="1"/>
  <c r="AS523" i="4"/>
  <c r="AT523" i="4" s="1"/>
  <c r="AU523" i="4" s="1"/>
  <c r="AV523" i="4" s="1"/>
  <c r="AS535" i="4"/>
  <c r="AT535" i="4" s="1"/>
  <c r="AU535" i="4" s="1"/>
  <c r="AV535" i="4" s="1"/>
  <c r="AS524" i="4"/>
  <c r="AT524" i="4" s="1"/>
  <c r="AU524" i="4" s="1"/>
  <c r="AV524" i="4" s="1"/>
  <c r="AS484" i="4"/>
  <c r="AT484" i="4" s="1"/>
  <c r="AU484" i="4" s="1"/>
  <c r="AV484" i="4" s="1"/>
  <c r="AS369" i="4"/>
  <c r="AT369" i="4" s="1"/>
  <c r="AU369" i="4" s="1"/>
  <c r="AV369" i="4" s="1"/>
  <c r="AS505" i="4"/>
  <c r="AT505" i="4" s="1"/>
  <c r="AU505" i="4" s="1"/>
  <c r="AV505" i="4" s="1"/>
  <c r="AS518" i="4"/>
  <c r="AT518" i="4" s="1"/>
  <c r="AU518" i="4" s="1"/>
  <c r="AV518" i="4" s="1"/>
  <c r="AS517" i="4"/>
  <c r="AT517" i="4" s="1"/>
  <c r="AU517" i="4" s="1"/>
  <c r="AV517" i="4" s="1"/>
  <c r="AS515" i="4"/>
  <c r="AT515" i="4" s="1"/>
  <c r="AU515" i="4" s="1"/>
  <c r="AV515" i="4" s="1"/>
  <c r="AS531" i="4"/>
  <c r="AT531" i="4" s="1"/>
  <c r="AU531" i="4" s="1"/>
  <c r="AV531" i="4" s="1"/>
  <c r="AS481" i="4"/>
  <c r="AT481" i="4" s="1"/>
  <c r="AU481" i="4" s="1"/>
  <c r="AV481" i="4" s="1"/>
  <c r="AS501" i="4"/>
  <c r="AT501" i="4" s="1"/>
  <c r="AU501" i="4" s="1"/>
  <c r="AV501" i="4" s="1"/>
  <c r="AS486" i="4"/>
  <c r="AT486" i="4" s="1"/>
  <c r="AU486" i="4" s="1"/>
  <c r="AV486" i="4" s="1"/>
  <c r="AS466" i="4"/>
  <c r="AT466" i="4" s="1"/>
  <c r="AU466" i="4" s="1"/>
  <c r="AV466" i="4" s="1"/>
  <c r="AS498" i="4"/>
  <c r="AT498" i="4" s="1"/>
  <c r="AU498" i="4" s="1"/>
  <c r="AV498" i="4" s="1"/>
  <c r="AS225" i="4"/>
  <c r="AT225" i="4" s="1"/>
  <c r="AU225" i="4" s="1"/>
  <c r="AV225" i="4" s="1"/>
  <c r="AS866" i="4"/>
  <c r="AT866" i="4" s="1"/>
  <c r="AU866" i="4" s="1"/>
  <c r="AV866" i="4" s="1"/>
  <c r="AS66" i="4"/>
  <c r="AT66" i="4" s="1"/>
  <c r="AU66" i="4" s="1"/>
  <c r="AV66" i="4" s="1"/>
  <c r="AS844" i="4"/>
  <c r="AT844" i="4" s="1"/>
  <c r="AU844" i="4" s="1"/>
  <c r="AV844" i="4" s="1"/>
  <c r="AS842" i="4"/>
  <c r="AT842" i="4" s="1"/>
  <c r="AU842" i="4" s="1"/>
  <c r="AV842" i="4" s="1"/>
  <c r="AS863" i="4"/>
  <c r="AT863" i="4" s="1"/>
  <c r="AU863" i="4" s="1"/>
  <c r="AV863" i="4" s="1"/>
  <c r="AS18" i="4"/>
  <c r="AT18" i="4" s="1"/>
  <c r="AU18" i="4" s="1"/>
  <c r="AV18" i="4" s="1"/>
  <c r="AS850" i="4"/>
  <c r="AT850" i="4" s="1"/>
  <c r="AU850" i="4" s="1"/>
  <c r="AV850" i="4" s="1"/>
  <c r="AS852" i="4"/>
  <c r="AT852" i="4" s="1"/>
  <c r="AU852" i="4" s="1"/>
  <c r="AV852" i="4" s="1"/>
  <c r="AS853" i="4"/>
  <c r="AT853" i="4" s="1"/>
  <c r="AU853" i="4" s="1"/>
  <c r="AV853" i="4" s="1"/>
  <c r="AS837" i="4"/>
  <c r="AT837" i="4" s="1"/>
  <c r="AU837" i="4" s="1"/>
  <c r="AV837" i="4" s="1"/>
  <c r="AS831" i="4"/>
  <c r="AT831" i="4" s="1"/>
  <c r="AU831" i="4" s="1"/>
  <c r="AV831" i="4" s="1"/>
  <c r="AS829" i="4"/>
  <c r="AT829" i="4" s="1"/>
  <c r="AU829" i="4" s="1"/>
  <c r="AV829" i="4" s="1"/>
  <c r="AS815" i="4"/>
  <c r="AT815" i="4" s="1"/>
  <c r="AU815" i="4" s="1"/>
  <c r="AV815" i="4" s="1"/>
  <c r="AS813" i="4"/>
  <c r="AT813" i="4" s="1"/>
  <c r="AU813" i="4" s="1"/>
  <c r="AV813" i="4" s="1"/>
  <c r="AS495" i="4"/>
  <c r="AT495" i="4" s="1"/>
  <c r="AU495" i="4" s="1"/>
  <c r="AV495" i="4" s="1"/>
  <c r="AS810" i="4"/>
  <c r="AT810" i="4" s="1"/>
  <c r="AU810" i="4" s="1"/>
  <c r="AV810" i="4" s="1"/>
  <c r="AS803" i="4"/>
  <c r="AT803" i="4" s="1"/>
  <c r="AU803" i="4" s="1"/>
  <c r="AV803" i="4" s="1"/>
  <c r="AS793" i="4"/>
  <c r="AT793" i="4" s="1"/>
  <c r="AU793" i="4" s="1"/>
  <c r="AV793" i="4" s="1"/>
  <c r="AS789" i="4"/>
  <c r="AT789" i="4" s="1"/>
  <c r="AU789" i="4" s="1"/>
  <c r="AV789" i="4" s="1"/>
  <c r="AS788" i="4"/>
  <c r="AT788" i="4" s="1"/>
  <c r="AU788" i="4" s="1"/>
  <c r="AV788" i="4" s="1"/>
  <c r="AS792" i="4"/>
  <c r="AT792" i="4" s="1"/>
  <c r="AU792" i="4" s="1"/>
  <c r="AV792" i="4" s="1"/>
  <c r="AS529" i="4"/>
  <c r="AT529" i="4" s="1"/>
  <c r="AU529" i="4" s="1"/>
  <c r="AV529" i="4" s="1"/>
  <c r="AS761" i="4"/>
  <c r="AT761" i="4" s="1"/>
  <c r="AU761" i="4" s="1"/>
  <c r="AV761" i="4" s="1"/>
  <c r="AS778" i="4"/>
  <c r="AT778" i="4" s="1"/>
  <c r="AU778" i="4" s="1"/>
  <c r="AV778" i="4" s="1"/>
  <c r="AS749" i="4"/>
  <c r="AT749" i="4" s="1"/>
  <c r="AU749" i="4" s="1"/>
  <c r="AV749" i="4" s="1"/>
  <c r="AS785" i="4"/>
  <c r="AT785" i="4" s="1"/>
  <c r="AU785" i="4" s="1"/>
  <c r="AV785" i="4" s="1"/>
  <c r="AS756" i="4"/>
  <c r="AT756" i="4" s="1"/>
  <c r="AU756" i="4" s="1"/>
  <c r="AV756" i="4" s="1"/>
  <c r="AS771" i="4"/>
  <c r="AT771" i="4" s="1"/>
  <c r="AU771" i="4" s="1"/>
  <c r="AV771" i="4" s="1"/>
  <c r="AS766" i="4"/>
  <c r="AT766" i="4" s="1"/>
  <c r="AU766" i="4" s="1"/>
  <c r="AV766" i="4" s="1"/>
  <c r="AS751" i="4"/>
  <c r="AT751" i="4" s="1"/>
  <c r="AU751" i="4" s="1"/>
  <c r="AV751" i="4" s="1"/>
  <c r="AS755" i="4"/>
  <c r="AT755" i="4" s="1"/>
  <c r="AU755" i="4" s="1"/>
  <c r="AV755" i="4" s="1"/>
  <c r="AS81" i="4"/>
  <c r="AT81" i="4" s="1"/>
  <c r="AU81" i="4" s="1"/>
  <c r="AV81" i="4" s="1"/>
  <c r="AS693" i="4"/>
  <c r="AT693" i="4" s="1"/>
  <c r="AU693" i="4" s="1"/>
  <c r="AV693" i="4" s="1"/>
  <c r="AS731" i="4"/>
  <c r="AT731" i="4" s="1"/>
  <c r="AU731" i="4" s="1"/>
  <c r="AV731" i="4" s="1"/>
  <c r="AS735" i="4"/>
  <c r="AT735" i="4" s="1"/>
  <c r="AU735" i="4" s="1"/>
  <c r="AV735" i="4" s="1"/>
  <c r="AS682" i="4"/>
  <c r="AT682" i="4" s="1"/>
  <c r="AU682" i="4" s="1"/>
  <c r="AV682" i="4" s="1"/>
  <c r="AS727" i="4"/>
  <c r="AT727" i="4" s="1"/>
  <c r="AU727" i="4" s="1"/>
  <c r="AV727" i="4" s="1"/>
  <c r="AS726" i="4"/>
  <c r="AT726" i="4" s="1"/>
  <c r="AU726" i="4" s="1"/>
  <c r="AV726" i="4" s="1"/>
  <c r="AS717" i="4"/>
  <c r="AT717" i="4" s="1"/>
  <c r="AU717" i="4" s="1"/>
  <c r="AV717" i="4" s="1"/>
  <c r="AS729" i="4"/>
  <c r="AT729" i="4" s="1"/>
  <c r="AU729" i="4" s="1"/>
  <c r="AV729" i="4" s="1"/>
  <c r="AS710" i="4"/>
  <c r="AT710" i="4" s="1"/>
  <c r="AU710" i="4" s="1"/>
  <c r="AV710" i="4" s="1"/>
  <c r="AS715" i="4"/>
  <c r="AT715" i="4" s="1"/>
  <c r="AU715" i="4" s="1"/>
  <c r="AV715" i="4" s="1"/>
  <c r="AS697" i="4"/>
  <c r="AT697" i="4" s="1"/>
  <c r="AU697" i="4" s="1"/>
  <c r="AV697" i="4" s="1"/>
  <c r="AS723" i="4"/>
  <c r="AT723" i="4" s="1"/>
  <c r="AU723" i="4" s="1"/>
  <c r="AV723" i="4" s="1"/>
  <c r="AS725" i="4"/>
  <c r="AT725" i="4" s="1"/>
  <c r="AU725" i="4" s="1"/>
  <c r="AV725" i="4" s="1"/>
  <c r="AS737" i="4"/>
  <c r="AT737" i="4" s="1"/>
  <c r="AU737" i="4" s="1"/>
  <c r="AV737" i="4" s="1"/>
  <c r="AS683" i="4"/>
  <c r="AT683" i="4" s="1"/>
  <c r="AU683" i="4" s="1"/>
  <c r="AV683" i="4" s="1"/>
  <c r="AS684" i="4"/>
  <c r="AT684" i="4" s="1"/>
  <c r="AU684" i="4" s="1"/>
  <c r="AV684" i="4" s="1"/>
  <c r="AS659" i="4"/>
  <c r="AT659" i="4" s="1"/>
  <c r="AU659" i="4" s="1"/>
  <c r="AV659" i="4" s="1"/>
  <c r="AS673" i="4"/>
  <c r="AT673" i="4" s="1"/>
  <c r="AU673" i="4" s="1"/>
  <c r="AV673" i="4" s="1"/>
  <c r="AS660" i="4"/>
  <c r="AT660" i="4" s="1"/>
  <c r="AU660" i="4" s="1"/>
  <c r="AV660" i="4" s="1"/>
  <c r="AS651" i="4"/>
  <c r="AT651" i="4" s="1"/>
  <c r="AU651" i="4" s="1"/>
  <c r="AV651" i="4" s="1"/>
  <c r="AS667" i="4"/>
  <c r="AT667" i="4" s="1"/>
  <c r="AU667" i="4" s="1"/>
  <c r="AV667" i="4" s="1"/>
  <c r="AS656" i="4"/>
  <c r="AT656" i="4" s="1"/>
  <c r="AU656" i="4" s="1"/>
  <c r="AV656" i="4" s="1"/>
  <c r="AS661" i="4"/>
  <c r="AT661" i="4" s="1"/>
  <c r="AU661" i="4" s="1"/>
  <c r="AV661" i="4" s="1"/>
  <c r="AS646" i="4"/>
  <c r="AT646" i="4" s="1"/>
  <c r="AU646" i="4" s="1"/>
  <c r="AV646" i="4" s="1"/>
  <c r="AS599" i="4"/>
  <c r="AT599" i="4" s="1"/>
  <c r="AU599" i="4" s="1"/>
  <c r="AV599" i="4" s="1"/>
  <c r="AS616" i="4"/>
  <c r="AT616" i="4" s="1"/>
  <c r="AU616" i="4" s="1"/>
  <c r="AV616" i="4" s="1"/>
  <c r="AS639" i="4"/>
  <c r="AT639" i="4" s="1"/>
  <c r="AU639" i="4" s="1"/>
  <c r="AV639" i="4" s="1"/>
  <c r="AS609" i="4"/>
  <c r="AT609" i="4" s="1"/>
  <c r="AU609" i="4" s="1"/>
  <c r="AV609" i="4" s="1"/>
  <c r="AS628" i="4"/>
  <c r="AT628" i="4" s="1"/>
  <c r="AU628" i="4" s="1"/>
  <c r="AV628" i="4" s="1"/>
  <c r="AS619" i="4"/>
  <c r="AT619" i="4" s="1"/>
  <c r="AU619" i="4" s="1"/>
  <c r="AV619" i="4" s="1"/>
  <c r="AS620" i="4"/>
  <c r="AT620" i="4" s="1"/>
  <c r="AU620" i="4" s="1"/>
  <c r="AV620" i="4" s="1"/>
  <c r="AS173" i="4"/>
  <c r="AT173" i="4" s="1"/>
  <c r="AU173" i="4" s="1"/>
  <c r="AV173" i="4" s="1"/>
  <c r="AS601" i="4"/>
  <c r="AT601" i="4" s="1"/>
  <c r="AU601" i="4" s="1"/>
  <c r="AV601" i="4" s="1"/>
  <c r="AS614" i="4"/>
  <c r="AT614" i="4" s="1"/>
  <c r="AU614" i="4" s="1"/>
  <c r="AV614" i="4" s="1"/>
  <c r="AS611" i="4"/>
  <c r="AT611" i="4" s="1"/>
  <c r="AU611" i="4" s="1"/>
  <c r="AV611" i="4" s="1"/>
  <c r="AS610" i="4"/>
  <c r="AT610" i="4" s="1"/>
  <c r="AU610" i="4" s="1"/>
  <c r="AV610" i="4" s="1"/>
  <c r="AS103" i="4"/>
  <c r="AT103" i="4" s="1"/>
  <c r="AU103" i="4" s="1"/>
  <c r="AV103" i="4" s="1"/>
  <c r="AS592" i="4"/>
  <c r="AT592" i="4" s="1"/>
  <c r="AU592" i="4" s="1"/>
  <c r="AV592" i="4" s="1"/>
  <c r="AS583" i="4"/>
  <c r="AT583" i="4" s="1"/>
  <c r="AU583" i="4" s="1"/>
  <c r="AV583" i="4" s="1"/>
  <c r="AS585" i="4"/>
  <c r="AT585" i="4" s="1"/>
  <c r="AU585" i="4" s="1"/>
  <c r="AV585" i="4" s="1"/>
  <c r="AS584" i="4"/>
  <c r="AT584" i="4" s="1"/>
  <c r="AU584" i="4" s="1"/>
  <c r="AV584" i="4" s="1"/>
  <c r="AS593" i="4"/>
  <c r="AT593" i="4" s="1"/>
  <c r="AU593" i="4" s="1"/>
  <c r="AV593" i="4" s="1"/>
  <c r="AS571" i="4"/>
  <c r="AT571" i="4" s="1"/>
  <c r="AU571" i="4" s="1"/>
  <c r="AV571" i="4" s="1"/>
  <c r="AS576" i="4"/>
  <c r="AT576" i="4" s="1"/>
  <c r="AU576" i="4" s="1"/>
  <c r="AV576" i="4" s="1"/>
  <c r="AS553" i="4"/>
  <c r="AT553" i="4" s="1"/>
  <c r="AU553" i="4" s="1"/>
  <c r="AV553" i="4" s="1"/>
  <c r="AS552" i="4"/>
  <c r="AT552" i="4" s="1"/>
  <c r="AU552" i="4" s="1"/>
  <c r="AV552" i="4" s="1"/>
  <c r="AS544" i="4"/>
  <c r="AT544" i="4" s="1"/>
  <c r="AU544" i="4" s="1"/>
  <c r="AV544" i="4" s="1"/>
  <c r="AS563" i="4"/>
  <c r="AT563" i="4" s="1"/>
  <c r="AU563" i="4" s="1"/>
  <c r="AV563" i="4" s="1"/>
  <c r="AS560" i="4"/>
  <c r="AT560" i="4" s="1"/>
  <c r="AU560" i="4" s="1"/>
  <c r="AV560" i="4" s="1"/>
  <c r="AS541" i="4"/>
  <c r="AT541" i="4" s="1"/>
  <c r="AU541" i="4" s="1"/>
  <c r="AV541" i="4" s="1"/>
  <c r="AS539" i="4"/>
  <c r="AT539" i="4" s="1"/>
  <c r="AU539" i="4" s="1"/>
  <c r="AV539" i="4" s="1"/>
  <c r="AS537" i="4"/>
  <c r="AT537" i="4" s="1"/>
  <c r="AU537" i="4" s="1"/>
  <c r="AV537" i="4" s="1"/>
  <c r="AS536" i="4"/>
  <c r="AT536" i="4" s="1"/>
  <c r="AU536" i="4" s="1"/>
  <c r="AV536" i="4" s="1"/>
  <c r="AS491" i="4"/>
  <c r="AT491" i="4" s="1"/>
  <c r="AU491" i="4" s="1"/>
  <c r="AV491" i="4" s="1"/>
  <c r="AS36" i="4"/>
  <c r="AT36" i="4" s="1"/>
  <c r="AU36" i="4" s="1"/>
  <c r="AV36" i="4" s="1"/>
  <c r="AS8" i="4"/>
  <c r="AS487" i="4"/>
  <c r="AT487" i="4" s="1"/>
  <c r="AU487" i="4" s="1"/>
  <c r="AV487" i="4" s="1"/>
  <c r="AS526" i="4"/>
  <c r="AT526" i="4" s="1"/>
  <c r="AU526" i="4" s="1"/>
  <c r="AV526" i="4" s="1"/>
  <c r="AS485" i="4"/>
  <c r="AT485" i="4" s="1"/>
  <c r="AU485" i="4" s="1"/>
  <c r="AV485" i="4" s="1"/>
  <c r="AS516" i="4"/>
  <c r="AT516" i="4" s="1"/>
  <c r="AU516" i="4" s="1"/>
  <c r="AV516" i="4" s="1"/>
  <c r="AS528" i="4"/>
  <c r="AT528" i="4" s="1"/>
  <c r="AU528" i="4" s="1"/>
  <c r="AV528" i="4" s="1"/>
  <c r="AS508" i="4"/>
  <c r="AT508" i="4" s="1"/>
  <c r="AU508" i="4" s="1"/>
  <c r="AV508" i="4" s="1"/>
  <c r="AS527" i="4"/>
  <c r="AT527" i="4" s="1"/>
  <c r="AU527" i="4" s="1"/>
  <c r="AV527" i="4" s="1"/>
  <c r="AS502" i="4"/>
  <c r="AT502" i="4" s="1"/>
  <c r="AU502" i="4" s="1"/>
  <c r="AV502" i="4" s="1"/>
  <c r="AS482" i="4"/>
  <c r="AT482" i="4" s="1"/>
  <c r="AU482" i="4" s="1"/>
  <c r="AV482" i="4" s="1"/>
  <c r="AS459" i="4"/>
  <c r="AT459" i="4" s="1"/>
  <c r="AU459" i="4" s="1"/>
  <c r="AV459" i="4" s="1"/>
  <c r="AS457" i="4"/>
  <c r="AT457" i="4" s="1"/>
  <c r="AU457" i="4" s="1"/>
  <c r="AV457" i="4" s="1"/>
  <c r="AS456" i="4"/>
  <c r="AT456" i="4" s="1"/>
  <c r="AU456" i="4" s="1"/>
  <c r="AV456" i="4" s="1"/>
  <c r="AS476" i="4"/>
  <c r="AT476" i="4" s="1"/>
  <c r="AU476" i="4" s="1"/>
  <c r="AV476" i="4" s="1"/>
  <c r="AS462" i="4"/>
  <c r="AT462" i="4" s="1"/>
  <c r="AU462" i="4" s="1"/>
  <c r="AV462" i="4" s="1"/>
  <c r="AS474" i="4"/>
  <c r="AT474" i="4" s="1"/>
  <c r="AU474" i="4" s="1"/>
  <c r="AV474" i="4" s="1"/>
  <c r="AS450" i="4"/>
  <c r="AT450" i="4" s="1"/>
  <c r="AU450" i="4" s="1"/>
  <c r="AV450" i="4" s="1"/>
  <c r="AS435" i="4"/>
  <c r="AT435" i="4" s="1"/>
  <c r="AU435" i="4" s="1"/>
  <c r="AV435" i="4" s="1"/>
  <c r="AS190" i="4"/>
  <c r="AT190" i="4" s="1"/>
  <c r="AU190" i="4" s="1"/>
  <c r="AV190" i="4" s="1"/>
  <c r="AS442" i="4"/>
  <c r="AT442" i="4" s="1"/>
  <c r="AU442" i="4" s="1"/>
  <c r="AV442" i="4" s="1"/>
  <c r="AS427" i="4"/>
  <c r="AT427" i="4" s="1"/>
  <c r="AU427" i="4" s="1"/>
  <c r="AV427" i="4" s="1"/>
  <c r="AS431" i="4"/>
  <c r="AT431" i="4" s="1"/>
  <c r="AU431" i="4" s="1"/>
  <c r="AV431" i="4" s="1"/>
  <c r="AS429" i="4"/>
  <c r="AT429" i="4" s="1"/>
  <c r="AU429" i="4" s="1"/>
  <c r="AV429" i="4" s="1"/>
  <c r="AS420" i="4"/>
  <c r="AT420" i="4" s="1"/>
  <c r="AU420" i="4" s="1"/>
  <c r="AV420" i="4" s="1"/>
  <c r="AS415" i="4"/>
  <c r="AT415" i="4" s="1"/>
  <c r="AU415" i="4" s="1"/>
  <c r="AV415" i="4" s="1"/>
  <c r="AS407" i="4"/>
  <c r="AT407" i="4" s="1"/>
  <c r="AU407" i="4" s="1"/>
  <c r="AV407" i="4" s="1"/>
  <c r="AS357" i="4"/>
  <c r="AT357" i="4" s="1"/>
  <c r="AU357" i="4" s="1"/>
  <c r="AV357" i="4" s="1"/>
  <c r="AS389" i="4"/>
  <c r="AT389" i="4" s="1"/>
  <c r="AU389" i="4" s="1"/>
  <c r="AV389" i="4" s="1"/>
  <c r="AS353" i="4"/>
  <c r="AT353" i="4" s="1"/>
  <c r="AU353" i="4" s="1"/>
  <c r="AV353" i="4" s="1"/>
  <c r="AS388" i="4"/>
  <c r="AT388" i="4" s="1"/>
  <c r="AU388" i="4" s="1"/>
  <c r="AV388" i="4" s="1"/>
  <c r="AS382" i="4"/>
  <c r="AT382" i="4" s="1"/>
  <c r="AU382" i="4" s="1"/>
  <c r="AV382" i="4" s="1"/>
  <c r="AS374" i="4"/>
  <c r="AT374" i="4" s="1"/>
  <c r="AU374" i="4" s="1"/>
  <c r="AV374" i="4" s="1"/>
  <c r="AS392" i="4"/>
  <c r="AT392" i="4" s="1"/>
  <c r="AU392" i="4" s="1"/>
  <c r="AV392" i="4" s="1"/>
  <c r="AS368" i="4"/>
  <c r="AT368" i="4" s="1"/>
  <c r="AU368" i="4" s="1"/>
  <c r="AV368" i="4" s="1"/>
  <c r="AS379" i="4"/>
  <c r="AT379" i="4" s="1"/>
  <c r="AU379" i="4" s="1"/>
  <c r="AV379" i="4" s="1"/>
  <c r="AS377" i="4"/>
  <c r="AT377" i="4" s="1"/>
  <c r="AU377" i="4" s="1"/>
  <c r="AV377" i="4" s="1"/>
  <c r="AS350" i="4"/>
  <c r="AT350" i="4" s="1"/>
  <c r="AU350" i="4" s="1"/>
  <c r="AV350" i="4" s="1"/>
  <c r="AS343" i="4"/>
  <c r="AT343" i="4" s="1"/>
  <c r="AU343" i="4" s="1"/>
  <c r="AV343" i="4" s="1"/>
  <c r="AS332" i="4"/>
  <c r="AT332" i="4" s="1"/>
  <c r="AU332" i="4" s="1"/>
  <c r="AV332" i="4" s="1"/>
  <c r="AS596" i="4"/>
  <c r="AT596" i="4" s="1"/>
  <c r="AU596" i="4" s="1"/>
  <c r="AV596" i="4" s="1"/>
  <c r="AS333" i="4"/>
  <c r="AT333" i="4" s="1"/>
  <c r="AU333" i="4" s="1"/>
  <c r="AV333" i="4" s="1"/>
  <c r="AS337" i="4"/>
  <c r="AT337" i="4" s="1"/>
  <c r="AU337" i="4" s="1"/>
  <c r="AV337" i="4" s="1"/>
  <c r="AS311" i="4"/>
  <c r="AT311" i="4" s="1"/>
  <c r="AU311" i="4" s="1"/>
  <c r="AV311" i="4" s="1"/>
  <c r="AS325" i="4"/>
  <c r="AT325" i="4" s="1"/>
  <c r="AU325" i="4" s="1"/>
  <c r="AV325" i="4" s="1"/>
  <c r="AS313" i="4"/>
  <c r="AT313" i="4" s="1"/>
  <c r="AU313" i="4" s="1"/>
  <c r="AV313" i="4" s="1"/>
  <c r="AS322" i="4"/>
  <c r="AT322" i="4" s="1"/>
  <c r="AU322" i="4" s="1"/>
  <c r="AV322" i="4" s="1"/>
  <c r="AS284" i="4"/>
  <c r="AT284" i="4" s="1"/>
  <c r="AU284" i="4" s="1"/>
  <c r="AV284" i="4" s="1"/>
  <c r="AS285" i="4"/>
  <c r="AT285" i="4" s="1"/>
  <c r="AU285" i="4" s="1"/>
  <c r="AV285" i="4" s="1"/>
  <c r="AS316" i="4"/>
  <c r="AT316" i="4" s="1"/>
  <c r="AU316" i="4" s="1"/>
  <c r="AV316" i="4" s="1"/>
  <c r="AS293" i="4"/>
  <c r="AT293" i="4" s="1"/>
  <c r="AU293" i="4" s="1"/>
  <c r="AV293" i="4" s="1"/>
  <c r="AS305" i="4"/>
  <c r="AT305" i="4" s="1"/>
  <c r="AU305" i="4" s="1"/>
  <c r="AV305" i="4" s="1"/>
  <c r="AS318" i="4"/>
  <c r="AT318" i="4" s="1"/>
  <c r="AU318" i="4" s="1"/>
  <c r="AV318" i="4" s="1"/>
  <c r="AS283" i="4"/>
  <c r="AT283" i="4" s="1"/>
  <c r="AU283" i="4" s="1"/>
  <c r="AV283" i="4" s="1"/>
  <c r="AS286" i="4"/>
  <c r="AT286" i="4" s="1"/>
  <c r="AU286" i="4" s="1"/>
  <c r="AV286" i="4" s="1"/>
  <c r="AS287" i="4"/>
  <c r="AT287" i="4" s="1"/>
  <c r="AU287" i="4" s="1"/>
  <c r="AV287" i="4" s="1"/>
  <c r="AS278" i="4"/>
  <c r="AT278" i="4" s="1"/>
  <c r="AU278" i="4" s="1"/>
  <c r="AV278" i="4" s="1"/>
  <c r="AS262" i="4"/>
  <c r="AT262" i="4" s="1"/>
  <c r="AU262" i="4" s="1"/>
  <c r="AV262" i="4" s="1"/>
  <c r="AS248" i="4"/>
  <c r="AT248" i="4" s="1"/>
  <c r="AU248" i="4" s="1"/>
  <c r="AV248" i="4" s="1"/>
  <c r="AS267" i="4"/>
  <c r="AT267" i="4" s="1"/>
  <c r="AU267" i="4" s="1"/>
  <c r="AV267" i="4" s="1"/>
  <c r="AS255" i="4"/>
  <c r="AT255" i="4" s="1"/>
  <c r="AU255" i="4" s="1"/>
  <c r="AV255" i="4" s="1"/>
  <c r="AS265" i="4"/>
  <c r="AT265" i="4" s="1"/>
  <c r="AU265" i="4" s="1"/>
  <c r="AV265" i="4" s="1"/>
  <c r="AS246" i="4"/>
  <c r="AT246" i="4" s="1"/>
  <c r="AU246" i="4" s="1"/>
  <c r="AV246" i="4" s="1"/>
  <c r="AS244" i="4"/>
  <c r="AT244" i="4" s="1"/>
  <c r="AU244" i="4" s="1"/>
  <c r="AV244" i="4" s="1"/>
  <c r="AS232" i="4"/>
  <c r="AT232" i="4" s="1"/>
  <c r="AU232" i="4" s="1"/>
  <c r="AV232" i="4" s="1"/>
  <c r="AS243" i="4"/>
  <c r="AT243" i="4" s="1"/>
  <c r="AU243" i="4" s="1"/>
  <c r="AV243" i="4" s="1"/>
  <c r="AS828" i="4"/>
  <c r="AT828" i="4" s="1"/>
  <c r="AU828" i="4" s="1"/>
  <c r="AV828" i="4" s="1"/>
  <c r="AS235" i="4"/>
  <c r="AT235" i="4" s="1"/>
  <c r="AU235" i="4" s="1"/>
  <c r="AV235" i="4" s="1"/>
  <c r="AS234" i="4"/>
  <c r="AT234" i="4" s="1"/>
  <c r="AU234" i="4" s="1"/>
  <c r="AV234" i="4" s="1"/>
  <c r="AS182" i="4"/>
  <c r="AT182" i="4" s="1"/>
  <c r="AU182" i="4" s="1"/>
  <c r="AV182" i="4" s="1"/>
  <c r="AS219" i="4"/>
  <c r="AT219" i="4" s="1"/>
  <c r="AU219" i="4" s="1"/>
  <c r="AV219" i="4" s="1"/>
  <c r="AS207" i="4"/>
  <c r="AT207" i="4" s="1"/>
  <c r="AU207" i="4" s="1"/>
  <c r="AV207" i="4" s="1"/>
  <c r="AS204" i="4"/>
  <c r="AT204" i="4" s="1"/>
  <c r="AU204" i="4" s="1"/>
  <c r="AV204" i="4" s="1"/>
  <c r="AS169" i="4"/>
  <c r="AT169" i="4" s="1"/>
  <c r="AU169" i="4" s="1"/>
  <c r="AV169" i="4" s="1"/>
  <c r="AS208" i="4"/>
  <c r="AT208" i="4" s="1"/>
  <c r="AU208" i="4" s="1"/>
  <c r="AV208" i="4" s="1"/>
  <c r="AS195" i="4"/>
  <c r="AT195" i="4" s="1"/>
  <c r="AU195" i="4" s="1"/>
  <c r="AV195" i="4" s="1"/>
  <c r="AS189" i="4"/>
  <c r="AT189" i="4" s="1"/>
  <c r="AU189" i="4" s="1"/>
  <c r="AV189" i="4" s="1"/>
  <c r="AS220" i="4"/>
  <c r="AT220" i="4" s="1"/>
  <c r="AU220" i="4" s="1"/>
  <c r="AV220" i="4" s="1"/>
  <c r="AS198" i="4"/>
  <c r="AT198" i="4" s="1"/>
  <c r="AU198" i="4" s="1"/>
  <c r="AV198" i="4" s="1"/>
  <c r="AS194" i="4"/>
  <c r="AT194" i="4" s="1"/>
  <c r="AU194" i="4" s="1"/>
  <c r="AV194" i="4" s="1"/>
  <c r="AS175" i="4"/>
  <c r="AT175" i="4" s="1"/>
  <c r="AU175" i="4" s="1"/>
  <c r="AV175" i="4" s="1"/>
  <c r="AS138" i="4"/>
  <c r="AT138" i="4" s="1"/>
  <c r="AU138" i="4" s="1"/>
  <c r="AV138" i="4" s="1"/>
  <c r="AS159" i="4"/>
  <c r="AT159" i="4" s="1"/>
  <c r="AU159" i="4" s="1"/>
  <c r="AV159" i="4" s="1"/>
  <c r="AS200" i="4"/>
  <c r="AT200" i="4" s="1"/>
  <c r="AU200" i="4" s="1"/>
  <c r="AV200" i="4" s="1"/>
  <c r="AS174" i="4"/>
  <c r="AT174" i="4" s="1"/>
  <c r="AU174" i="4" s="1"/>
  <c r="AV174" i="4" s="1"/>
  <c r="AS154" i="4"/>
  <c r="AT154" i="4" s="1"/>
  <c r="AU154" i="4" s="1"/>
  <c r="AV154" i="4" s="1"/>
  <c r="AS97" i="4"/>
  <c r="AT97" i="4" s="1"/>
  <c r="AU97" i="4" s="1"/>
  <c r="AV97" i="4" s="1"/>
  <c r="AS700" i="4"/>
  <c r="AT700" i="4" s="1"/>
  <c r="AU700" i="4" s="1"/>
  <c r="AV700" i="4" s="1"/>
  <c r="AS122" i="4"/>
  <c r="AT122" i="4" s="1"/>
  <c r="AU122" i="4" s="1"/>
  <c r="AV122" i="4" s="1"/>
  <c r="AS121" i="4"/>
  <c r="AT121" i="4" s="1"/>
  <c r="AU121" i="4" s="1"/>
  <c r="AV121" i="4" s="1"/>
  <c r="AS135" i="4"/>
  <c r="AT135" i="4" s="1"/>
  <c r="AU135" i="4" s="1"/>
  <c r="AV135" i="4" s="1"/>
  <c r="AS116" i="4"/>
  <c r="AT116" i="4" s="1"/>
  <c r="AU116" i="4" s="1"/>
  <c r="AV116" i="4" s="1"/>
  <c r="AS101" i="4"/>
  <c r="AT101" i="4" s="1"/>
  <c r="AU101" i="4" s="1"/>
  <c r="AV101" i="4" s="1"/>
  <c r="AS93" i="4"/>
  <c r="AT93" i="4" s="1"/>
  <c r="AU93" i="4" s="1"/>
  <c r="AV93" i="4" s="1"/>
  <c r="AS105" i="4"/>
  <c r="AT105" i="4" s="1"/>
  <c r="AU105" i="4" s="1"/>
  <c r="AV105" i="4" s="1"/>
  <c r="AS111" i="4"/>
  <c r="AT111" i="4" s="1"/>
  <c r="AU111" i="4" s="1"/>
  <c r="AV111" i="4" s="1"/>
  <c r="AS110" i="4"/>
  <c r="AT110" i="4" s="1"/>
  <c r="AU110" i="4" s="1"/>
  <c r="AV110" i="4" s="1"/>
  <c r="AS119" i="4"/>
  <c r="AT119" i="4" s="1"/>
  <c r="AU119" i="4" s="1"/>
  <c r="AV119" i="4" s="1"/>
  <c r="AS26" i="4"/>
  <c r="AT26" i="4" s="1"/>
  <c r="AU26" i="4" s="1"/>
  <c r="AV26" i="4" s="1"/>
  <c r="AS47" i="4"/>
  <c r="AT47" i="4" s="1"/>
  <c r="AU47" i="4" s="1"/>
  <c r="AV47" i="4" s="1"/>
  <c r="AS126" i="4"/>
  <c r="AT126" i="4" s="1"/>
  <c r="AU126" i="4" s="1"/>
  <c r="AV126" i="4" s="1"/>
  <c r="AS17" i="4"/>
  <c r="AT17" i="4" s="1"/>
  <c r="AU17" i="4" s="1"/>
  <c r="AV17" i="4" s="1"/>
  <c r="AS52" i="4"/>
  <c r="AT52" i="4" s="1"/>
  <c r="AU52" i="4" s="1"/>
  <c r="AV52" i="4" s="1"/>
  <c r="AS73" i="4"/>
  <c r="AT73" i="4" s="1"/>
  <c r="AU73" i="4" s="1"/>
  <c r="AV73" i="4" s="1"/>
  <c r="AS48" i="4"/>
  <c r="AT48" i="4" s="1"/>
  <c r="AU48" i="4" s="1"/>
  <c r="AV48" i="4" s="1"/>
  <c r="AS54" i="4"/>
  <c r="AT54" i="4" s="1"/>
  <c r="AU54" i="4" s="1"/>
  <c r="AV54" i="4" s="1"/>
  <c r="AS753" i="4"/>
  <c r="AT753" i="4" s="1"/>
  <c r="AU753" i="4" s="1"/>
  <c r="AV753" i="4" s="1"/>
  <c r="AS72" i="4"/>
  <c r="AT72" i="4" s="1"/>
  <c r="AU72" i="4" s="1"/>
  <c r="AV72" i="4" s="1"/>
  <c r="AS31" i="4"/>
  <c r="AT31" i="4" s="1"/>
  <c r="AU31" i="4" s="1"/>
  <c r="AV31" i="4" s="1"/>
  <c r="AS28" i="4"/>
  <c r="AT28" i="4" s="1"/>
  <c r="AU28" i="4" s="1"/>
  <c r="AV28" i="4" s="1"/>
  <c r="AS79" i="4"/>
  <c r="AT79" i="4" s="1"/>
  <c r="AU79" i="4" s="1"/>
  <c r="AV79" i="4" s="1"/>
  <c r="AS77" i="4"/>
  <c r="AT77" i="4" s="1"/>
  <c r="AU77" i="4" s="1"/>
  <c r="AV77" i="4" s="1"/>
  <c r="AS21" i="4"/>
  <c r="AT21" i="4" s="1"/>
  <c r="AU21" i="4" s="1"/>
  <c r="AV21" i="4" s="1"/>
  <c r="AS19" i="4"/>
  <c r="AT19" i="4" s="1"/>
  <c r="AU19" i="4" s="1"/>
  <c r="AV19" i="4" s="1"/>
  <c r="AS15" i="4"/>
  <c r="AT15" i="4" s="1"/>
  <c r="AU15" i="4" s="1"/>
  <c r="AV15" i="4" s="1"/>
  <c r="AS13" i="4"/>
  <c r="AT13" i="4" s="1"/>
  <c r="AU13" i="4" s="1"/>
  <c r="AV13" i="4" s="1"/>
  <c r="AS39" i="4"/>
  <c r="AT39" i="4" s="1"/>
  <c r="AU39" i="4" s="1"/>
  <c r="AV39" i="4" s="1"/>
  <c r="AS470" i="4"/>
  <c r="AT470" i="4" s="1"/>
  <c r="AU470" i="4" s="1"/>
  <c r="AV470" i="4" s="1"/>
  <c r="AS488" i="4"/>
  <c r="AT488" i="4" s="1"/>
  <c r="AU488" i="4" s="1"/>
  <c r="AV488" i="4" s="1"/>
  <c r="AS475" i="4"/>
  <c r="AT475" i="4" s="1"/>
  <c r="AU475" i="4" s="1"/>
  <c r="AV475" i="4" s="1"/>
  <c r="AS449" i="4"/>
  <c r="AT449" i="4" s="1"/>
  <c r="AU449" i="4" s="1"/>
  <c r="AV449" i="4" s="1"/>
  <c r="AW463" i="4"/>
  <c r="AX463" i="4" s="1"/>
  <c r="AS458" i="4"/>
  <c r="AT458" i="4" s="1"/>
  <c r="AU458" i="4" s="1"/>
  <c r="AV458" i="4" s="1"/>
  <c r="AS473" i="4"/>
  <c r="AT473" i="4" s="1"/>
  <c r="AU473" i="4" s="1"/>
  <c r="AV473" i="4" s="1"/>
  <c r="AS446" i="4"/>
  <c r="AT446" i="4" s="1"/>
  <c r="AU446" i="4" s="1"/>
  <c r="AV446" i="4" s="1"/>
  <c r="AS447" i="4"/>
  <c r="AT447" i="4" s="1"/>
  <c r="AU447" i="4" s="1"/>
  <c r="AV447" i="4" s="1"/>
  <c r="AS434" i="4"/>
  <c r="AT434" i="4" s="1"/>
  <c r="AU434" i="4" s="1"/>
  <c r="AV434" i="4" s="1"/>
  <c r="AS432" i="4"/>
  <c r="AT432" i="4" s="1"/>
  <c r="AU432" i="4" s="1"/>
  <c r="AV432" i="4" s="1"/>
  <c r="AS426" i="4"/>
  <c r="AT426" i="4" s="1"/>
  <c r="AU426" i="4" s="1"/>
  <c r="AV426" i="4" s="1"/>
  <c r="AW426" i="4" s="1"/>
  <c r="AX426" i="4" s="1"/>
  <c r="AS417" i="4"/>
  <c r="AT417" i="4" s="1"/>
  <c r="AU417" i="4" s="1"/>
  <c r="AV417" i="4" s="1"/>
  <c r="AS419" i="4"/>
  <c r="AT419" i="4" s="1"/>
  <c r="AU419" i="4" s="1"/>
  <c r="AV419" i="4" s="1"/>
  <c r="AS406" i="4"/>
  <c r="AT406" i="4" s="1"/>
  <c r="AU406" i="4" s="1"/>
  <c r="AV406" i="4" s="1"/>
  <c r="AS743" i="4"/>
  <c r="AT743" i="4" s="1"/>
  <c r="AU743" i="4" s="1"/>
  <c r="AV743" i="4" s="1"/>
  <c r="AS411" i="4"/>
  <c r="AT411" i="4" s="1"/>
  <c r="AU411" i="4" s="1"/>
  <c r="AV411" i="4" s="1"/>
  <c r="AS401" i="4"/>
  <c r="AT401" i="4" s="1"/>
  <c r="AU401" i="4" s="1"/>
  <c r="AV401" i="4" s="1"/>
  <c r="AS394" i="4"/>
  <c r="AT394" i="4" s="1"/>
  <c r="AU394" i="4" s="1"/>
  <c r="AV394" i="4" s="1"/>
  <c r="AS356" i="4"/>
  <c r="AT356" i="4" s="1"/>
  <c r="AU356" i="4" s="1"/>
  <c r="AV356" i="4" s="1"/>
  <c r="AS367" i="4"/>
  <c r="AT367" i="4" s="1"/>
  <c r="AU367" i="4" s="1"/>
  <c r="AV367" i="4" s="1"/>
  <c r="AS386" i="4"/>
  <c r="AT386" i="4" s="1"/>
  <c r="AU386" i="4" s="1"/>
  <c r="AV386" i="4" s="1"/>
  <c r="AS365" i="4"/>
  <c r="AT365" i="4" s="1"/>
  <c r="AU365" i="4" s="1"/>
  <c r="AV365" i="4" s="1"/>
  <c r="AS378" i="4"/>
  <c r="AT378" i="4" s="1"/>
  <c r="AU378" i="4" s="1"/>
  <c r="AV378" i="4" s="1"/>
  <c r="AS384" i="4"/>
  <c r="AT384" i="4" s="1"/>
  <c r="AU384" i="4" s="1"/>
  <c r="AV384" i="4" s="1"/>
  <c r="AS354" i="4"/>
  <c r="AT354" i="4" s="1"/>
  <c r="AU354" i="4" s="1"/>
  <c r="AV354" i="4" s="1"/>
  <c r="AS376" i="4"/>
  <c r="AT376" i="4" s="1"/>
  <c r="AU376" i="4" s="1"/>
  <c r="AV376" i="4" s="1"/>
  <c r="AS361" i="4"/>
  <c r="AT361" i="4" s="1"/>
  <c r="AU361" i="4" s="1"/>
  <c r="AV361" i="4" s="1"/>
  <c r="AS391" i="4"/>
  <c r="AT391" i="4" s="1"/>
  <c r="AU391" i="4" s="1"/>
  <c r="AV391" i="4" s="1"/>
  <c r="AS825" i="4"/>
  <c r="AT825" i="4" s="1"/>
  <c r="AU825" i="4" s="1"/>
  <c r="AV825" i="4" s="1"/>
  <c r="AS339" i="4"/>
  <c r="AT339" i="4" s="1"/>
  <c r="AU339" i="4" s="1"/>
  <c r="AV339" i="4" s="1"/>
  <c r="AS331" i="4"/>
  <c r="AT331" i="4" s="1"/>
  <c r="AU331" i="4" s="1"/>
  <c r="AV331" i="4" s="1"/>
  <c r="AS327" i="4"/>
  <c r="AT327" i="4" s="1"/>
  <c r="AU327" i="4" s="1"/>
  <c r="AV327" i="4" s="1"/>
  <c r="AS342" i="4"/>
  <c r="AT342" i="4" s="1"/>
  <c r="AU342" i="4" s="1"/>
  <c r="AV342" i="4" s="1"/>
  <c r="AS329" i="4"/>
  <c r="AT329" i="4" s="1"/>
  <c r="AU329" i="4" s="1"/>
  <c r="AV329" i="4" s="1"/>
  <c r="AS328" i="4"/>
  <c r="AT328" i="4" s="1"/>
  <c r="AU328" i="4" s="1"/>
  <c r="AV328" i="4" s="1"/>
  <c r="AS161" i="4"/>
  <c r="AT161" i="4" s="1"/>
  <c r="AU161" i="4" s="1"/>
  <c r="AV161" i="4" s="1"/>
  <c r="AS290" i="4"/>
  <c r="AT290" i="4" s="1"/>
  <c r="AU290" i="4" s="1"/>
  <c r="AV290" i="4" s="1"/>
  <c r="AS306" i="4"/>
  <c r="AT306" i="4" s="1"/>
  <c r="AU306" i="4" s="1"/>
  <c r="AV306" i="4" s="1"/>
  <c r="AS282" i="4"/>
  <c r="AT282" i="4" s="1"/>
  <c r="AU282" i="4" s="1"/>
  <c r="AV282" i="4" s="1"/>
  <c r="AS315" i="4"/>
  <c r="AT315" i="4" s="1"/>
  <c r="AU315" i="4" s="1"/>
  <c r="AV315" i="4" s="1"/>
  <c r="AS312" i="4"/>
  <c r="AT312" i="4" s="1"/>
  <c r="AU312" i="4" s="1"/>
  <c r="AV312" i="4" s="1"/>
  <c r="AS294" i="4"/>
  <c r="AT294" i="4" s="1"/>
  <c r="AU294" i="4" s="1"/>
  <c r="AV294" i="4" s="1"/>
  <c r="AS288" i="4"/>
  <c r="AT288" i="4" s="1"/>
  <c r="AU288" i="4" s="1"/>
  <c r="AV288" i="4" s="1"/>
  <c r="AS301" i="4"/>
  <c r="AT301" i="4" s="1"/>
  <c r="AU301" i="4" s="1"/>
  <c r="AV301" i="4" s="1"/>
  <c r="AS295" i="4"/>
  <c r="AT295" i="4" s="1"/>
  <c r="AU295" i="4" s="1"/>
  <c r="AV295" i="4" s="1"/>
  <c r="AS276" i="4"/>
  <c r="AT276" i="4" s="1"/>
  <c r="AU276" i="4" s="1"/>
  <c r="AV276" i="4" s="1"/>
  <c r="AS274" i="4"/>
  <c r="AT274" i="4" s="1"/>
  <c r="AU274" i="4" s="1"/>
  <c r="AV274" i="4" s="1"/>
  <c r="AS261" i="4"/>
  <c r="AT261" i="4" s="1"/>
  <c r="AU261" i="4" s="1"/>
  <c r="AV261" i="4" s="1"/>
  <c r="AS247" i="4"/>
  <c r="AT247" i="4" s="1"/>
  <c r="AU247" i="4" s="1"/>
  <c r="AV247" i="4" s="1"/>
  <c r="AS269" i="4"/>
  <c r="AT269" i="4" s="1"/>
  <c r="AU269" i="4" s="1"/>
  <c r="AV269" i="4" s="1"/>
  <c r="AS206" i="4"/>
  <c r="AT206" i="4" s="1"/>
  <c r="AU206" i="4" s="1"/>
  <c r="AV206" i="4" s="1"/>
  <c r="AS123" i="4"/>
  <c r="AT123" i="4" s="1"/>
  <c r="AU123" i="4" s="1"/>
  <c r="AV123" i="4" s="1"/>
  <c r="AS242" i="4"/>
  <c r="AT242" i="4" s="1"/>
  <c r="AU242" i="4" s="1"/>
  <c r="AV242" i="4" s="1"/>
  <c r="AS222" i="4"/>
  <c r="AT222" i="4" s="1"/>
  <c r="AU222" i="4" s="1"/>
  <c r="AV222" i="4" s="1"/>
  <c r="AS229" i="4"/>
  <c r="AT229" i="4" s="1"/>
  <c r="AU229" i="4" s="1"/>
  <c r="AV229" i="4" s="1"/>
  <c r="AS224" i="4"/>
  <c r="AT224" i="4" s="1"/>
  <c r="AU224" i="4" s="1"/>
  <c r="AV224" i="4" s="1"/>
  <c r="AS142" i="4"/>
  <c r="AT142" i="4" s="1"/>
  <c r="AU142" i="4" s="1"/>
  <c r="AV142" i="4" s="1"/>
  <c r="AS191" i="4"/>
  <c r="AT191" i="4" s="1"/>
  <c r="AU191" i="4" s="1"/>
  <c r="AV191" i="4" s="1"/>
  <c r="AS202" i="4"/>
  <c r="AT202" i="4" s="1"/>
  <c r="AU202" i="4" s="1"/>
  <c r="AV202" i="4" s="1"/>
  <c r="AS151" i="4"/>
  <c r="AT151" i="4" s="1"/>
  <c r="AU151" i="4" s="1"/>
  <c r="AV151" i="4" s="1"/>
  <c r="AS170" i="4"/>
  <c r="AT170" i="4" s="1"/>
  <c r="AU170" i="4" s="1"/>
  <c r="AV170" i="4" s="1"/>
  <c r="AS209" i="4"/>
  <c r="AT209" i="4" s="1"/>
  <c r="AU209" i="4" s="1"/>
  <c r="AV209" i="4" s="1"/>
  <c r="AS146" i="4"/>
  <c r="AT146" i="4" s="1"/>
  <c r="AU146" i="4" s="1"/>
  <c r="AV146" i="4" s="1"/>
  <c r="AS186" i="4"/>
  <c r="AT186" i="4" s="1"/>
  <c r="AU186" i="4" s="1"/>
  <c r="AV186" i="4" s="1"/>
  <c r="AS184" i="4"/>
  <c r="AT184" i="4" s="1"/>
  <c r="AU184" i="4" s="1"/>
  <c r="AV184" i="4" s="1"/>
  <c r="AS168" i="4"/>
  <c r="AT168" i="4" s="1"/>
  <c r="AU168" i="4" s="1"/>
  <c r="AV168" i="4" s="1"/>
  <c r="AS183" i="4"/>
  <c r="AT183" i="4" s="1"/>
  <c r="AU183" i="4" s="1"/>
  <c r="AV183" i="4" s="1"/>
  <c r="AS162" i="4"/>
  <c r="AT162" i="4" s="1"/>
  <c r="AU162" i="4" s="1"/>
  <c r="AV162" i="4" s="1"/>
  <c r="AS165" i="4"/>
  <c r="AT165" i="4" s="1"/>
  <c r="AU165" i="4" s="1"/>
  <c r="AV165" i="4" s="1"/>
  <c r="AS157" i="4"/>
  <c r="AT157" i="4" s="1"/>
  <c r="AU157" i="4" s="1"/>
  <c r="AV157" i="4" s="1"/>
  <c r="AS155" i="4"/>
  <c r="AT155" i="4" s="1"/>
  <c r="AU155" i="4" s="1"/>
  <c r="AV155" i="4" s="1"/>
  <c r="AS120" i="4"/>
  <c r="AT120" i="4" s="1"/>
  <c r="AU120" i="4" s="1"/>
  <c r="AV120" i="4" s="1"/>
  <c r="AS109" i="4"/>
  <c r="AT109" i="4" s="1"/>
  <c r="AU109" i="4" s="1"/>
  <c r="AV109" i="4" s="1"/>
  <c r="AS127" i="4"/>
  <c r="AT127" i="4" s="1"/>
  <c r="AU127" i="4" s="1"/>
  <c r="AV127" i="4" s="1"/>
  <c r="AS99" i="4"/>
  <c r="AT99" i="4" s="1"/>
  <c r="AU99" i="4" s="1"/>
  <c r="AV99" i="4" s="1"/>
  <c r="AS112" i="4"/>
  <c r="AT112" i="4" s="1"/>
  <c r="AU112" i="4" s="1"/>
  <c r="AV112" i="4" s="1"/>
  <c r="AS104" i="4"/>
  <c r="AT104" i="4" s="1"/>
  <c r="AU104" i="4" s="1"/>
  <c r="AV104" i="4" s="1"/>
  <c r="AS129" i="4"/>
  <c r="AT129" i="4" s="1"/>
  <c r="AU129" i="4" s="1"/>
  <c r="AV129" i="4" s="1"/>
  <c r="AS133" i="4"/>
  <c r="AT133" i="4" s="1"/>
  <c r="AU133" i="4" s="1"/>
  <c r="AV133" i="4" s="1"/>
  <c r="AS95" i="4"/>
  <c r="AT95" i="4" s="1"/>
  <c r="AU95" i="4" s="1"/>
  <c r="AV95" i="4" s="1"/>
  <c r="AS106" i="4"/>
  <c r="AT106" i="4" s="1"/>
  <c r="AU106" i="4" s="1"/>
  <c r="AV106" i="4" s="1"/>
  <c r="AS117" i="4"/>
  <c r="AT117" i="4" s="1"/>
  <c r="AU117" i="4" s="1"/>
  <c r="AV117" i="4" s="1"/>
  <c r="AS92" i="4"/>
  <c r="AT92" i="4" s="1"/>
  <c r="AU92" i="4" s="1"/>
  <c r="AV92" i="4" s="1"/>
  <c r="AW88" i="4"/>
  <c r="AX88" i="4" s="1"/>
  <c r="AS87" i="4"/>
  <c r="AT87" i="4" s="1"/>
  <c r="AU87" i="4" s="1"/>
  <c r="AV87" i="4" s="1"/>
  <c r="AS83" i="4"/>
  <c r="AT83" i="4" s="1"/>
  <c r="AU83" i="4" s="1"/>
  <c r="AV83" i="4" s="1"/>
  <c r="AS76" i="4"/>
  <c r="AT76" i="4" s="1"/>
  <c r="AU76" i="4" s="1"/>
  <c r="AV76" i="4" s="1"/>
  <c r="AS70" i="4"/>
  <c r="AT70" i="4" s="1"/>
  <c r="AU70" i="4" s="1"/>
  <c r="AV70" i="4" s="1"/>
  <c r="AS631" i="4"/>
  <c r="AT631" i="4" s="1"/>
  <c r="AU631" i="4" s="1"/>
  <c r="AV631" i="4" s="1"/>
  <c r="AS25" i="4"/>
  <c r="AT25" i="4" s="1"/>
  <c r="AU25" i="4" s="1"/>
  <c r="AV25" i="4" s="1"/>
  <c r="AS56" i="4"/>
  <c r="AT56" i="4" s="1"/>
  <c r="AU56" i="4" s="1"/>
  <c r="AV56" i="4" s="1"/>
  <c r="AS46" i="4"/>
  <c r="AT46" i="4" s="1"/>
  <c r="AU46" i="4" s="1"/>
  <c r="AV46" i="4" s="1"/>
  <c r="AS53" i="4"/>
  <c r="AT53" i="4" s="1"/>
  <c r="AU53" i="4" s="1"/>
  <c r="AV53" i="4" s="1"/>
  <c r="AS34" i="4"/>
  <c r="AT34" i="4" s="1"/>
  <c r="AU34" i="4" s="1"/>
  <c r="AV34" i="4" s="1"/>
  <c r="AS24" i="4"/>
  <c r="AT24" i="4" s="1"/>
  <c r="AU24" i="4" s="1"/>
  <c r="AV24" i="4" s="1"/>
  <c r="AS60" i="4"/>
  <c r="AT60" i="4" s="1"/>
  <c r="AU60" i="4" s="1"/>
  <c r="AV60" i="4" s="1"/>
  <c r="AS71" i="4"/>
  <c r="AT71" i="4" s="1"/>
  <c r="AU71" i="4" s="1"/>
  <c r="AV71" i="4" s="1"/>
  <c r="AS41" i="4"/>
  <c r="AT41" i="4" s="1"/>
  <c r="AU41" i="4" s="1"/>
  <c r="AV41" i="4" s="1"/>
  <c r="AS55" i="4"/>
  <c r="AT55" i="4" s="1"/>
  <c r="AU55" i="4" s="1"/>
  <c r="AV55" i="4" s="1"/>
  <c r="AS40" i="4"/>
  <c r="AT40" i="4" s="1"/>
  <c r="AU40" i="4" s="1"/>
  <c r="AV40" i="4" s="1"/>
  <c r="AW51" i="4"/>
  <c r="AX51" i="4" s="1"/>
  <c r="AS63" i="4"/>
  <c r="AT63" i="4" s="1"/>
  <c r="AU63" i="4" s="1"/>
  <c r="AV63" i="4" s="1"/>
  <c r="AS421" i="4"/>
  <c r="AT421" i="4" s="1"/>
  <c r="AU421" i="4" s="1"/>
  <c r="AV421" i="4" s="1"/>
  <c r="AS270" i="4"/>
  <c r="AT270" i="4" s="1"/>
  <c r="AU270" i="4" s="1"/>
  <c r="AV270" i="4" s="1"/>
  <c r="AS187" i="4"/>
  <c r="AT187" i="4" s="1"/>
  <c r="AU187" i="4" s="1"/>
  <c r="AV187" i="4" s="1"/>
  <c r="AS648" i="4"/>
  <c r="AT648" i="4" s="1"/>
  <c r="AU648" i="4" s="1"/>
  <c r="AV648" i="4" s="1"/>
  <c r="AS444" i="4"/>
  <c r="AT444" i="4" s="1"/>
  <c r="AU444" i="4" s="1"/>
  <c r="AV444" i="4" s="1"/>
  <c r="AS445" i="4"/>
  <c r="AT445" i="4" s="1"/>
  <c r="AU445" i="4" s="1"/>
  <c r="AV445" i="4" s="1"/>
  <c r="AW440" i="4"/>
  <c r="AX440" i="4" s="1"/>
  <c r="AS433" i="4"/>
  <c r="AT433" i="4" s="1"/>
  <c r="AU433" i="4" s="1"/>
  <c r="AV433" i="4" s="1"/>
  <c r="AS430" i="4"/>
  <c r="AT430" i="4" s="1"/>
  <c r="AU430" i="4" s="1"/>
  <c r="AV430" i="4" s="1"/>
  <c r="AS422" i="4"/>
  <c r="AT422" i="4" s="1"/>
  <c r="AU422" i="4" s="1"/>
  <c r="AV422" i="4" s="1"/>
  <c r="AW416" i="4"/>
  <c r="AX416" i="4" s="1"/>
  <c r="AS413" i="4"/>
  <c r="AT413" i="4" s="1"/>
  <c r="AU413" i="4" s="1"/>
  <c r="AV413" i="4" s="1"/>
  <c r="AS402" i="4"/>
  <c r="AT402" i="4" s="1"/>
  <c r="AU402" i="4" s="1"/>
  <c r="AV402" i="4" s="1"/>
  <c r="AS412" i="4"/>
  <c r="AT412" i="4" s="1"/>
  <c r="AU412" i="4" s="1"/>
  <c r="AV412" i="4" s="1"/>
  <c r="AS403" i="4"/>
  <c r="AT403" i="4" s="1"/>
  <c r="AU403" i="4" s="1"/>
  <c r="AV403" i="4" s="1"/>
  <c r="AS396" i="4"/>
  <c r="AT396" i="4" s="1"/>
  <c r="AU396" i="4" s="1"/>
  <c r="AV396" i="4" s="1"/>
  <c r="AS409" i="4"/>
  <c r="AT409" i="4" s="1"/>
  <c r="AU409" i="4" s="1"/>
  <c r="AV409" i="4" s="1"/>
  <c r="AS358" i="4"/>
  <c r="AT358" i="4" s="1"/>
  <c r="AU358" i="4" s="1"/>
  <c r="AV358" i="4" s="1"/>
  <c r="AW393" i="4"/>
  <c r="AX393" i="4" s="1"/>
  <c r="AW362" i="4"/>
  <c r="AX362" i="4" s="1"/>
  <c r="AW352" i="4"/>
  <c r="AX352" i="4" s="1"/>
  <c r="AW375" i="4"/>
  <c r="AX375" i="4" s="1"/>
  <c r="AW385" i="4"/>
  <c r="AX385" i="4" s="1"/>
  <c r="AW330" i="4"/>
  <c r="AX330" i="4" s="1"/>
  <c r="AW338" i="4"/>
  <c r="AX338" i="4" s="1"/>
  <c r="AW349" i="4"/>
  <c r="AX349" i="4" s="1"/>
  <c r="AW292" i="4"/>
  <c r="AX292" i="4" s="1"/>
  <c r="AW310" i="4"/>
  <c r="AX310" i="4" s="1"/>
  <c r="AW302" i="4"/>
  <c r="AX302" i="4" s="1"/>
  <c r="AS300" i="4"/>
  <c r="AT300" i="4" s="1"/>
  <c r="AU300" i="4" s="1"/>
  <c r="AV300" i="4" s="1"/>
  <c r="AS298" i="4"/>
  <c r="AT298" i="4" s="1"/>
  <c r="AU298" i="4" s="1"/>
  <c r="AV298" i="4" s="1"/>
  <c r="AS275" i="4"/>
  <c r="AT275" i="4" s="1"/>
  <c r="AU275" i="4" s="1"/>
  <c r="AV275" i="4" s="1"/>
  <c r="AS277" i="4"/>
  <c r="AT277" i="4" s="1"/>
  <c r="AU277" i="4" s="1"/>
  <c r="AV277" i="4" s="1"/>
  <c r="AS249" i="4"/>
  <c r="AT249" i="4" s="1"/>
  <c r="AU249" i="4" s="1"/>
  <c r="AV249" i="4" s="1"/>
  <c r="AS258" i="4"/>
  <c r="AT258" i="4" s="1"/>
  <c r="AU258" i="4" s="1"/>
  <c r="AV258" i="4" s="1"/>
  <c r="AS266" i="4"/>
  <c r="AT266" i="4" s="1"/>
  <c r="AU266" i="4" s="1"/>
  <c r="AV266" i="4" s="1"/>
  <c r="AS259" i="4"/>
  <c r="AT259" i="4" s="1"/>
  <c r="AU259" i="4" s="1"/>
  <c r="AV259" i="4" s="1"/>
  <c r="AS253" i="4"/>
  <c r="AT253" i="4" s="1"/>
  <c r="AU253" i="4" s="1"/>
  <c r="AV253" i="4" s="1"/>
  <c r="AS251" i="4"/>
  <c r="AT251" i="4" s="1"/>
  <c r="AU251" i="4" s="1"/>
  <c r="AV251" i="4" s="1"/>
  <c r="AS245" i="4"/>
  <c r="AT245" i="4" s="1"/>
  <c r="AU245" i="4" s="1"/>
  <c r="AV245" i="4" s="1"/>
  <c r="AS250" i="4"/>
  <c r="AT250" i="4" s="1"/>
  <c r="AU250" i="4" s="1"/>
  <c r="AV250" i="4" s="1"/>
  <c r="AS241" i="4"/>
  <c r="AT241" i="4" s="1"/>
  <c r="AU241" i="4" s="1"/>
  <c r="AV241" i="4" s="1"/>
  <c r="AS37" i="4"/>
  <c r="AT37" i="4" s="1"/>
  <c r="AU37" i="4" s="1"/>
  <c r="AV37" i="4" s="1"/>
  <c r="AS227" i="4"/>
  <c r="AT227" i="4" s="1"/>
  <c r="AU227" i="4" s="1"/>
  <c r="AV227" i="4" s="1"/>
  <c r="AS650" i="4"/>
  <c r="AT650" i="4" s="1"/>
  <c r="AU650" i="4" s="1"/>
  <c r="AV650" i="4" s="1"/>
  <c r="AS238" i="4"/>
  <c r="AT238" i="4" s="1"/>
  <c r="AU238" i="4" s="1"/>
  <c r="AV238" i="4" s="1"/>
  <c r="AS231" i="4"/>
  <c r="AT231" i="4" s="1"/>
  <c r="AU231" i="4" s="1"/>
  <c r="AV231" i="4" s="1"/>
  <c r="AS203" i="4"/>
  <c r="AT203" i="4" s="1"/>
  <c r="AU203" i="4" s="1"/>
  <c r="AV203" i="4" s="1"/>
  <c r="AS141" i="4"/>
  <c r="AT141" i="4" s="1"/>
  <c r="AU141" i="4" s="1"/>
  <c r="AV141" i="4" s="1"/>
  <c r="AS205" i="4"/>
  <c r="AT205" i="4" s="1"/>
  <c r="AU205" i="4" s="1"/>
  <c r="AV205" i="4" s="1"/>
  <c r="AS178" i="4"/>
  <c r="AT178" i="4" s="1"/>
  <c r="AU178" i="4" s="1"/>
  <c r="AV178" i="4" s="1"/>
  <c r="AS215" i="4"/>
  <c r="AT215" i="4" s="1"/>
  <c r="AU215" i="4" s="1"/>
  <c r="AV215" i="4" s="1"/>
  <c r="AS145" i="4"/>
  <c r="AT145" i="4" s="1"/>
  <c r="AU145" i="4" s="1"/>
  <c r="AV145" i="4" s="1"/>
  <c r="AS164" i="4"/>
  <c r="AT164" i="4" s="1"/>
  <c r="AU164" i="4" s="1"/>
  <c r="AV164" i="4" s="1"/>
  <c r="AS221" i="4"/>
  <c r="AT221" i="4" s="1"/>
  <c r="AU221" i="4" s="1"/>
  <c r="AV221" i="4" s="1"/>
  <c r="AS193" i="4"/>
  <c r="AT193" i="4" s="1"/>
  <c r="AU193" i="4" s="1"/>
  <c r="AV193" i="4" s="1"/>
  <c r="AS188" i="4"/>
  <c r="AT188" i="4" s="1"/>
  <c r="AU188" i="4" s="1"/>
  <c r="AV188" i="4" s="1"/>
  <c r="AS147" i="4"/>
  <c r="AT147" i="4" s="1"/>
  <c r="AU147" i="4" s="1"/>
  <c r="AV147" i="4" s="1"/>
  <c r="AS177" i="4"/>
  <c r="AT177" i="4" s="1"/>
  <c r="AU177" i="4" s="1"/>
  <c r="AV177" i="4" s="1"/>
  <c r="AS167" i="4"/>
  <c r="AT167" i="4" s="1"/>
  <c r="AU167" i="4" s="1"/>
  <c r="AV167" i="4" s="1"/>
  <c r="AS218" i="4"/>
  <c r="AT218" i="4" s="1"/>
  <c r="AU218" i="4" s="1"/>
  <c r="AV218" i="4" s="1"/>
  <c r="AS160" i="4"/>
  <c r="AT160" i="4" s="1"/>
  <c r="AU160" i="4" s="1"/>
  <c r="AV160" i="4" s="1"/>
  <c r="AS201" i="4"/>
  <c r="AT201" i="4" s="1"/>
  <c r="AU201" i="4" s="1"/>
  <c r="AV201" i="4" s="1"/>
  <c r="AS213" i="4"/>
  <c r="AT213" i="4" s="1"/>
  <c r="AU213" i="4" s="1"/>
  <c r="AV213" i="4" s="1"/>
  <c r="AS144" i="4"/>
  <c r="AT144" i="4" s="1"/>
  <c r="AU144" i="4" s="1"/>
  <c r="AV144" i="4" s="1"/>
  <c r="AS166" i="4"/>
  <c r="AT166" i="4" s="1"/>
  <c r="AU166" i="4" s="1"/>
  <c r="AV166" i="4" s="1"/>
  <c r="AS297" i="4"/>
  <c r="AT297" i="4" s="1"/>
  <c r="AU297" i="4" s="1"/>
  <c r="AV297" i="4" s="1"/>
  <c r="AS125" i="4"/>
  <c r="AT125" i="4" s="1"/>
  <c r="AU125" i="4" s="1"/>
  <c r="AV125" i="4" s="1"/>
  <c r="AS130" i="4"/>
  <c r="AT130" i="4" s="1"/>
  <c r="AU130" i="4" s="1"/>
  <c r="AV130" i="4" s="1"/>
  <c r="AS118" i="4"/>
  <c r="AT118" i="4" s="1"/>
  <c r="AU118" i="4" s="1"/>
  <c r="AV118" i="4" s="1"/>
  <c r="AS100" i="4"/>
  <c r="AT100" i="4" s="1"/>
  <c r="AU100" i="4" s="1"/>
  <c r="AV100" i="4" s="1"/>
  <c r="AS102" i="4"/>
  <c r="AT102" i="4" s="1"/>
  <c r="AU102" i="4" s="1"/>
  <c r="AV102" i="4" s="1"/>
  <c r="AS114" i="4"/>
  <c r="AT114" i="4" s="1"/>
  <c r="AU114" i="4" s="1"/>
  <c r="AV114" i="4" s="1"/>
  <c r="AS137" i="4"/>
  <c r="AT137" i="4" s="1"/>
  <c r="AU137" i="4" s="1"/>
  <c r="AV137" i="4" s="1"/>
  <c r="AS131" i="4"/>
  <c r="AT131" i="4" s="1"/>
  <c r="AU131" i="4" s="1"/>
  <c r="AV131" i="4" s="1"/>
  <c r="AS134" i="4"/>
  <c r="AT134" i="4" s="1"/>
  <c r="AU134" i="4" s="1"/>
  <c r="AV134" i="4" s="1"/>
  <c r="AS96" i="4"/>
  <c r="AT96" i="4" s="1"/>
  <c r="AU96" i="4" s="1"/>
  <c r="AV96" i="4" s="1"/>
  <c r="AS108" i="4"/>
  <c r="AT108" i="4" s="1"/>
  <c r="AU108" i="4" s="1"/>
  <c r="AV108" i="4" s="1"/>
  <c r="AS43" i="4"/>
  <c r="AT43" i="4" s="1"/>
  <c r="AU43" i="4" s="1"/>
  <c r="AV43" i="4" s="1"/>
  <c r="AS91" i="4"/>
  <c r="AT91" i="4" s="1"/>
  <c r="AU91" i="4" s="1"/>
  <c r="AV91" i="4" s="1"/>
  <c r="AS89" i="4"/>
  <c r="AT89" i="4" s="1"/>
  <c r="AU89" i="4" s="1"/>
  <c r="AV89" i="4" s="1"/>
  <c r="AS65" i="4"/>
  <c r="AT65" i="4" s="1"/>
  <c r="AU65" i="4" s="1"/>
  <c r="AV65" i="4" s="1"/>
  <c r="AS78" i="4"/>
  <c r="AT78" i="4" s="1"/>
  <c r="AU78" i="4" s="1"/>
  <c r="AV78" i="4" s="1"/>
  <c r="AS30" i="4"/>
  <c r="AT30" i="4" s="1"/>
  <c r="AU30" i="4" s="1"/>
  <c r="AV30" i="4" s="1"/>
  <c r="AS61" i="4"/>
  <c r="AT61" i="4" s="1"/>
  <c r="AU61" i="4" s="1"/>
  <c r="AV61" i="4" s="1"/>
  <c r="AS9" i="4"/>
  <c r="AT9" i="4" s="1"/>
  <c r="AU9" i="4" s="1"/>
  <c r="AV9" i="4" s="1"/>
  <c r="AS50" i="4"/>
  <c r="AT50" i="4" s="1"/>
  <c r="AU50" i="4" s="1"/>
  <c r="AV50" i="4" s="1"/>
  <c r="AS29" i="4"/>
  <c r="AT29" i="4" s="1"/>
  <c r="AU29" i="4" s="1"/>
  <c r="AV29" i="4" s="1"/>
  <c r="AS27" i="4"/>
  <c r="AT27" i="4" s="1"/>
  <c r="AU27" i="4" s="1"/>
  <c r="AV27" i="4" s="1"/>
  <c r="AW14" i="4"/>
  <c r="AX14" i="4" s="1"/>
  <c r="AS64" i="4"/>
  <c r="AT64" i="4" s="1"/>
  <c r="AU64" i="4" s="1"/>
  <c r="AV64" i="4" s="1"/>
  <c r="AS80" i="4"/>
  <c r="AT80" i="4" s="1"/>
  <c r="AU80" i="4" s="1"/>
  <c r="AV80" i="4" s="1"/>
  <c r="AS20" i="4"/>
  <c r="AT20" i="4" s="1"/>
  <c r="AU20" i="4" s="1"/>
  <c r="AV20" i="4" s="1"/>
  <c r="AS42" i="4"/>
  <c r="AT42" i="4" s="1"/>
  <c r="AU42" i="4" s="1"/>
  <c r="AV42" i="4" s="1"/>
  <c r="AS23" i="4"/>
  <c r="AT23" i="4" s="1"/>
  <c r="AU23" i="4" s="1"/>
  <c r="AV23" i="4" s="1"/>
  <c r="AS11" i="4"/>
  <c r="AT11" i="4" s="1"/>
  <c r="AU11" i="4" s="1"/>
  <c r="AV11" i="4" s="1"/>
  <c r="AS12" i="4"/>
  <c r="AT12" i="4" s="1"/>
  <c r="AU12" i="4" s="1"/>
  <c r="AV12" i="4" s="1"/>
  <c r="AS455" i="4"/>
  <c r="AT455" i="4" s="1"/>
  <c r="AU455" i="4" s="1"/>
  <c r="AV455" i="4" s="1"/>
  <c r="AS436" i="4"/>
  <c r="AT436" i="4" s="1"/>
  <c r="AU436" i="4" s="1"/>
  <c r="AV436" i="4" s="1"/>
  <c r="AS425" i="4"/>
  <c r="AT425" i="4" s="1"/>
  <c r="AU425" i="4" s="1"/>
  <c r="AV425" i="4" s="1"/>
  <c r="AS400" i="4"/>
  <c r="AT400" i="4" s="1"/>
  <c r="AU400" i="4" s="1"/>
  <c r="AV400" i="4" s="1"/>
  <c r="AS372" i="4"/>
  <c r="AT372" i="4" s="1"/>
  <c r="AU372" i="4" s="1"/>
  <c r="AV372" i="4" s="1"/>
  <c r="AS373" i="4"/>
  <c r="AT373" i="4" s="1"/>
  <c r="AU373" i="4" s="1"/>
  <c r="AV373" i="4" s="1"/>
  <c r="AS335" i="4"/>
  <c r="AT335" i="4" s="1"/>
  <c r="AU335" i="4" s="1"/>
  <c r="AV335" i="4" s="1"/>
  <c r="AS345" i="4"/>
  <c r="AT345" i="4" s="1"/>
  <c r="AU345" i="4" s="1"/>
  <c r="AV345" i="4" s="1"/>
  <c r="AS308" i="4"/>
  <c r="AT308" i="4" s="1"/>
  <c r="AU308" i="4" s="1"/>
  <c r="AV308" i="4" s="1"/>
  <c r="AS319" i="4"/>
  <c r="AT319" i="4" s="1"/>
  <c r="AU319" i="4" s="1"/>
  <c r="AV319" i="4" s="1"/>
  <c r="AS217" i="4"/>
  <c r="AT217" i="4" s="1"/>
  <c r="AU217" i="4" s="1"/>
  <c r="AV217" i="4" s="1"/>
  <c r="AS139" i="4"/>
  <c r="AT139" i="4" s="1"/>
  <c r="AU139" i="4" s="1"/>
  <c r="AV139" i="4" s="1"/>
  <c r="AS478" i="4"/>
  <c r="AT478" i="4" s="1"/>
  <c r="AU478" i="4" s="1"/>
  <c r="AV478" i="4" s="1"/>
  <c r="AS472" i="4"/>
  <c r="AT472" i="4" s="1"/>
  <c r="AU472" i="4" s="1"/>
  <c r="AV472" i="4" s="1"/>
  <c r="AW464" i="4"/>
  <c r="AX464" i="4" s="1"/>
  <c r="AS465" i="4"/>
  <c r="AT465" i="4" s="1"/>
  <c r="AU465" i="4" s="1"/>
  <c r="AV465" i="4" s="1"/>
  <c r="AS460" i="4"/>
  <c r="AT460" i="4" s="1"/>
  <c r="AU460" i="4" s="1"/>
  <c r="AV460" i="4" s="1"/>
  <c r="AS454" i="4"/>
  <c r="AT454" i="4" s="1"/>
  <c r="AU454" i="4" s="1"/>
  <c r="AV454" i="4" s="1"/>
  <c r="AW438" i="4"/>
  <c r="AX438" i="4" s="1"/>
  <c r="AS448" i="4"/>
  <c r="AT448" i="4" s="1"/>
  <c r="AU448" i="4" s="1"/>
  <c r="AV448" i="4" s="1"/>
  <c r="AS443" i="4"/>
  <c r="AT443" i="4" s="1"/>
  <c r="AU443" i="4" s="1"/>
  <c r="AV443" i="4" s="1"/>
  <c r="AS439" i="4"/>
  <c r="AT439" i="4" s="1"/>
  <c r="AU439" i="4" s="1"/>
  <c r="AV439" i="4" s="1"/>
  <c r="AS428" i="4"/>
  <c r="AT428" i="4" s="1"/>
  <c r="AU428" i="4" s="1"/>
  <c r="AV428" i="4" s="1"/>
  <c r="AW428" i="4" s="1"/>
  <c r="AX428" i="4" s="1"/>
  <c r="AS424" i="4"/>
  <c r="AT424" i="4" s="1"/>
  <c r="AU424" i="4" s="1"/>
  <c r="AV424" i="4" s="1"/>
  <c r="AS397" i="4"/>
  <c r="AT397" i="4" s="1"/>
  <c r="AU397" i="4" s="1"/>
  <c r="AV397" i="4" s="1"/>
  <c r="AW418" i="4"/>
  <c r="AX418" i="4" s="1"/>
  <c r="AS414" i="4"/>
  <c r="AT414" i="4" s="1"/>
  <c r="AU414" i="4" s="1"/>
  <c r="AV414" i="4" s="1"/>
  <c r="AW404" i="4"/>
  <c r="AX404" i="4" s="1"/>
  <c r="AS399" i="4"/>
  <c r="AT399" i="4" s="1"/>
  <c r="AU399" i="4" s="1"/>
  <c r="AV399" i="4" s="1"/>
  <c r="AW395" i="4"/>
  <c r="AX395" i="4" s="1"/>
  <c r="AS410" i="4"/>
  <c r="AT410" i="4" s="1"/>
  <c r="AU410" i="4" s="1"/>
  <c r="AV410" i="4" s="1"/>
  <c r="AS390" i="4"/>
  <c r="AT390" i="4" s="1"/>
  <c r="AU390" i="4" s="1"/>
  <c r="AV390" i="4" s="1"/>
  <c r="AS370" i="4"/>
  <c r="AT370" i="4" s="1"/>
  <c r="AU370" i="4" s="1"/>
  <c r="AV370" i="4" s="1"/>
  <c r="AS387" i="4"/>
  <c r="AT387" i="4" s="1"/>
  <c r="AU387" i="4" s="1"/>
  <c r="AV387" i="4" s="1"/>
  <c r="AS381" i="4"/>
  <c r="AT381" i="4" s="1"/>
  <c r="AU381" i="4" s="1"/>
  <c r="AV381" i="4" s="1"/>
  <c r="AS366" i="4"/>
  <c r="AT366" i="4" s="1"/>
  <c r="AU366" i="4" s="1"/>
  <c r="AV366" i="4" s="1"/>
  <c r="AS363" i="4"/>
  <c r="AT363" i="4" s="1"/>
  <c r="AU363" i="4" s="1"/>
  <c r="AV363" i="4" s="1"/>
  <c r="AS371" i="4"/>
  <c r="AT371" i="4" s="1"/>
  <c r="AU371" i="4" s="1"/>
  <c r="AV371" i="4" s="1"/>
  <c r="AS360" i="4"/>
  <c r="AT360" i="4" s="1"/>
  <c r="AU360" i="4" s="1"/>
  <c r="AV360" i="4" s="1"/>
  <c r="AS355" i="4"/>
  <c r="AT355" i="4" s="1"/>
  <c r="AU355" i="4" s="1"/>
  <c r="AV355" i="4" s="1"/>
  <c r="AS340" i="4"/>
  <c r="AT340" i="4" s="1"/>
  <c r="AU340" i="4" s="1"/>
  <c r="AV340" i="4" s="1"/>
  <c r="AS346" i="4"/>
  <c r="AT346" i="4" s="1"/>
  <c r="AU346" i="4" s="1"/>
  <c r="AV346" i="4" s="1"/>
  <c r="AS210" i="4"/>
  <c r="AT210" i="4" s="1"/>
  <c r="AU210" i="4" s="1"/>
  <c r="AV210" i="4" s="1"/>
  <c r="AS336" i="4"/>
  <c r="AT336" i="4" s="1"/>
  <c r="AU336" i="4" s="1"/>
  <c r="AV336" i="4" s="1"/>
  <c r="AS348" i="4"/>
  <c r="AT348" i="4" s="1"/>
  <c r="AU348" i="4" s="1"/>
  <c r="AV348" i="4" s="1"/>
  <c r="AS347" i="4"/>
  <c r="AT347" i="4" s="1"/>
  <c r="AU347" i="4" s="1"/>
  <c r="AV347" i="4" s="1"/>
  <c r="AS334" i="4"/>
  <c r="AT334" i="4" s="1"/>
  <c r="AU334" i="4" s="1"/>
  <c r="AV334" i="4" s="1"/>
  <c r="AS314" i="4"/>
  <c r="AT314" i="4" s="1"/>
  <c r="AU314" i="4" s="1"/>
  <c r="AV314" i="4" s="1"/>
  <c r="AS320" i="4"/>
  <c r="AT320" i="4" s="1"/>
  <c r="AU320" i="4" s="1"/>
  <c r="AV320" i="4" s="1"/>
  <c r="AS309" i="4"/>
  <c r="AT309" i="4" s="1"/>
  <c r="AU309" i="4" s="1"/>
  <c r="AV309" i="4" s="1"/>
  <c r="AS317" i="4"/>
  <c r="AT317" i="4" s="1"/>
  <c r="AU317" i="4" s="1"/>
  <c r="AV317" i="4" s="1"/>
  <c r="AS199" i="4"/>
  <c r="AT199" i="4" s="1"/>
  <c r="AU199" i="4" s="1"/>
  <c r="AV199" i="4" s="1"/>
  <c r="AS307" i="4"/>
  <c r="AT307" i="4" s="1"/>
  <c r="AU307" i="4" s="1"/>
  <c r="AV307" i="4" s="1"/>
  <c r="AS303" i="4"/>
  <c r="AT303" i="4" s="1"/>
  <c r="AU303" i="4" s="1"/>
  <c r="AV303" i="4" s="1"/>
  <c r="AS291" i="4"/>
  <c r="AT291" i="4" s="1"/>
  <c r="AU291" i="4" s="1"/>
  <c r="AV291" i="4" s="1"/>
  <c r="AW299" i="4"/>
  <c r="AX299" i="4" s="1"/>
  <c r="AS321" i="4"/>
  <c r="AT321" i="4" s="1"/>
  <c r="AU321" i="4" s="1"/>
  <c r="AV321" i="4" s="1"/>
  <c r="AS280" i="4"/>
  <c r="AT280" i="4" s="1"/>
  <c r="AU280" i="4" s="1"/>
  <c r="AV280" i="4" s="1"/>
  <c r="AS271" i="4"/>
  <c r="AT271" i="4" s="1"/>
  <c r="AU271" i="4" s="1"/>
  <c r="AV271" i="4" s="1"/>
  <c r="AS268" i="4"/>
  <c r="AT268" i="4" s="1"/>
  <c r="AU268" i="4" s="1"/>
  <c r="AV268" i="4" s="1"/>
  <c r="AS264" i="4"/>
  <c r="AT264" i="4" s="1"/>
  <c r="AU264" i="4" s="1"/>
  <c r="AV264" i="4" s="1"/>
  <c r="AS256" i="4"/>
  <c r="AT256" i="4" s="1"/>
  <c r="AU256" i="4" s="1"/>
  <c r="AV256" i="4" s="1"/>
  <c r="AS254" i="4"/>
  <c r="AT254" i="4" s="1"/>
  <c r="AU254" i="4" s="1"/>
  <c r="AV254" i="4" s="1"/>
  <c r="AS257" i="4"/>
  <c r="AT257" i="4" s="1"/>
  <c r="AU257" i="4" s="1"/>
  <c r="AV257" i="4" s="1"/>
  <c r="AS252" i="4"/>
  <c r="AT252" i="4" s="1"/>
  <c r="AU252" i="4" s="1"/>
  <c r="AV252" i="4" s="1"/>
  <c r="AS260" i="4"/>
  <c r="AT260" i="4" s="1"/>
  <c r="AU260" i="4" s="1"/>
  <c r="AV260" i="4" s="1"/>
  <c r="AS240" i="4"/>
  <c r="AT240" i="4" s="1"/>
  <c r="AU240" i="4" s="1"/>
  <c r="AV240" i="4" s="1"/>
  <c r="AS239" i="4"/>
  <c r="AT239" i="4" s="1"/>
  <c r="AU239" i="4" s="1"/>
  <c r="AV239" i="4" s="1"/>
  <c r="AS223" i="4"/>
  <c r="AT223" i="4" s="1"/>
  <c r="AU223" i="4" s="1"/>
  <c r="AV223" i="4" s="1"/>
  <c r="AS236" i="4"/>
  <c r="AT236" i="4" s="1"/>
  <c r="AU236" i="4" s="1"/>
  <c r="AV236" i="4" s="1"/>
  <c r="AS228" i="4"/>
  <c r="AT228" i="4" s="1"/>
  <c r="AU228" i="4" s="1"/>
  <c r="AV228" i="4" s="1"/>
  <c r="AS180" i="4"/>
  <c r="AT180" i="4" s="1"/>
  <c r="AU180" i="4" s="1"/>
  <c r="AV180" i="4" s="1"/>
  <c r="AS171" i="4"/>
  <c r="AT171" i="4" s="1"/>
  <c r="AU171" i="4" s="1"/>
  <c r="AV171" i="4" s="1"/>
  <c r="AS150" i="4"/>
  <c r="AT150" i="4" s="1"/>
  <c r="AU150" i="4" s="1"/>
  <c r="AV150" i="4" s="1"/>
  <c r="AS216" i="4"/>
  <c r="AT216" i="4" s="1"/>
  <c r="AU216" i="4" s="1"/>
  <c r="AV216" i="4" s="1"/>
  <c r="AS179" i="4"/>
  <c r="AT179" i="4" s="1"/>
  <c r="AU179" i="4" s="1"/>
  <c r="AV179" i="4" s="1"/>
  <c r="AS212" i="4"/>
  <c r="AT212" i="4" s="1"/>
  <c r="AU212" i="4" s="1"/>
  <c r="AV212" i="4" s="1"/>
  <c r="AS196" i="4"/>
  <c r="AT196" i="4" s="1"/>
  <c r="AU196" i="4" s="1"/>
  <c r="AV196" i="4" s="1"/>
  <c r="AS163" i="4"/>
  <c r="AT163" i="4" s="1"/>
  <c r="AU163" i="4" s="1"/>
  <c r="AV163" i="4" s="1"/>
  <c r="AS197" i="4"/>
  <c r="AT197" i="4" s="1"/>
  <c r="AU197" i="4" s="1"/>
  <c r="AV197" i="4" s="1"/>
  <c r="AS211" i="4"/>
  <c r="AT211" i="4" s="1"/>
  <c r="AU211" i="4" s="1"/>
  <c r="AV211" i="4" s="1"/>
  <c r="AS172" i="4"/>
  <c r="AT172" i="4" s="1"/>
  <c r="AU172" i="4" s="1"/>
  <c r="AV172" i="4" s="1"/>
  <c r="AS176" i="4"/>
  <c r="AT176" i="4" s="1"/>
  <c r="AU176" i="4" s="1"/>
  <c r="AV176" i="4" s="1"/>
  <c r="AS181" i="4"/>
  <c r="AT181" i="4" s="1"/>
  <c r="AU181" i="4" s="1"/>
  <c r="AV181" i="4" s="1"/>
  <c r="AS192" i="4"/>
  <c r="AT192" i="4" s="1"/>
  <c r="AU192" i="4" s="1"/>
  <c r="AV192" i="4" s="1"/>
  <c r="AS140" i="4"/>
  <c r="AT140" i="4" s="1"/>
  <c r="AU140" i="4" s="1"/>
  <c r="AV140" i="4" s="1"/>
  <c r="AS158" i="4"/>
  <c r="AT158" i="4" s="1"/>
  <c r="AU158" i="4" s="1"/>
  <c r="AV158" i="4" s="1"/>
  <c r="AW156" i="4"/>
  <c r="AX156" i="4" s="1"/>
  <c r="AS149" i="4"/>
  <c r="AT149" i="4" s="1"/>
  <c r="AU149" i="4" s="1"/>
  <c r="AV149" i="4" s="1"/>
  <c r="AS136" i="4"/>
  <c r="AT136" i="4" s="1"/>
  <c r="AU136" i="4" s="1"/>
  <c r="AV136" i="4" s="1"/>
  <c r="AS132" i="4"/>
  <c r="AT132" i="4" s="1"/>
  <c r="AU132" i="4" s="1"/>
  <c r="AV132" i="4" s="1"/>
  <c r="AS124" i="4"/>
  <c r="AT124" i="4" s="1"/>
  <c r="AU124" i="4" s="1"/>
  <c r="AV124" i="4" s="1"/>
  <c r="AS94" i="4"/>
  <c r="AT94" i="4" s="1"/>
  <c r="AU94" i="4" s="1"/>
  <c r="AV94" i="4" s="1"/>
  <c r="AS115" i="4"/>
  <c r="AT115" i="4" s="1"/>
  <c r="AU115" i="4" s="1"/>
  <c r="AV115" i="4" s="1"/>
  <c r="AW107" i="4"/>
  <c r="AX107" i="4" s="1"/>
  <c r="AS686" i="4"/>
  <c r="AT686" i="4" s="1"/>
  <c r="AU686" i="4" s="1"/>
  <c r="AV686" i="4" s="1"/>
  <c r="AS324" i="4"/>
  <c r="AT324" i="4" s="1"/>
  <c r="AU324" i="4" s="1"/>
  <c r="AV324" i="4" s="1"/>
  <c r="AS113" i="4"/>
  <c r="AT113" i="4" s="1"/>
  <c r="AU113" i="4" s="1"/>
  <c r="AV113" i="4" s="1"/>
  <c r="AS45" i="4"/>
  <c r="AT45" i="4" s="1"/>
  <c r="AU45" i="4" s="1"/>
  <c r="AV45" i="4" s="1"/>
  <c r="AS90" i="4"/>
  <c r="AT90" i="4" s="1"/>
  <c r="AU90" i="4" s="1"/>
  <c r="AV90" i="4" s="1"/>
  <c r="AS84" i="4"/>
  <c r="AT84" i="4" s="1"/>
  <c r="AU84" i="4" s="1"/>
  <c r="AV84" i="4" s="1"/>
  <c r="AS82" i="4"/>
  <c r="AT82" i="4" s="1"/>
  <c r="AU82" i="4" s="1"/>
  <c r="AV82" i="4" s="1"/>
  <c r="AS74" i="4"/>
  <c r="AT74" i="4" s="1"/>
  <c r="AU74" i="4" s="1"/>
  <c r="AV74" i="4" s="1"/>
  <c r="AS62" i="4"/>
  <c r="AT62" i="4" s="1"/>
  <c r="AU62" i="4" s="1"/>
  <c r="AV62" i="4" s="1"/>
  <c r="AS59" i="4"/>
  <c r="AT59" i="4" s="1"/>
  <c r="AU59" i="4" s="1"/>
  <c r="AV59" i="4" s="1"/>
  <c r="AS57" i="4"/>
  <c r="AT57" i="4" s="1"/>
  <c r="AU57" i="4" s="1"/>
  <c r="AV57" i="4" s="1"/>
  <c r="AS49" i="4"/>
  <c r="AT49" i="4" s="1"/>
  <c r="AU49" i="4" s="1"/>
  <c r="AV49" i="4" s="1"/>
  <c r="AS85" i="4"/>
  <c r="AT85" i="4" s="1"/>
  <c r="AU85" i="4" s="1"/>
  <c r="AV85" i="4" s="1"/>
  <c r="AS32" i="4"/>
  <c r="AT32" i="4" s="1"/>
  <c r="AU32" i="4" s="1"/>
  <c r="AV32" i="4" s="1"/>
  <c r="AS75" i="4"/>
  <c r="AT75" i="4" s="1"/>
  <c r="AU75" i="4" s="1"/>
  <c r="AV75" i="4" s="1"/>
  <c r="AS35" i="4"/>
  <c r="AT35" i="4" s="1"/>
  <c r="AU35" i="4" s="1"/>
  <c r="AV35" i="4" s="1"/>
  <c r="AW289" i="4"/>
  <c r="AX289" i="4" s="1"/>
  <c r="AS44" i="4"/>
  <c r="AT44" i="4" s="1"/>
  <c r="AU44" i="4" s="1"/>
  <c r="AV44" i="4" s="1"/>
  <c r="AS86" i="4"/>
  <c r="AT86" i="4" s="1"/>
  <c r="AU86" i="4" s="1"/>
  <c r="AV86" i="4" s="1"/>
  <c r="AS16" i="4"/>
  <c r="AT16" i="4" s="1"/>
  <c r="AU16" i="4" s="1"/>
  <c r="AV16" i="4" s="1"/>
  <c r="AS68" i="4"/>
  <c r="AT68" i="4" s="1"/>
  <c r="AU68" i="4" s="1"/>
  <c r="AV68" i="4" s="1"/>
  <c r="AS453" i="4"/>
  <c r="AT453" i="4" s="1"/>
  <c r="AU453" i="4" s="1"/>
  <c r="AV453" i="4" s="1"/>
  <c r="AS441" i="4"/>
  <c r="AT441" i="4" s="1"/>
  <c r="AU441" i="4" s="1"/>
  <c r="AV441" i="4" s="1"/>
  <c r="AS437" i="4"/>
  <c r="AT437" i="4" s="1"/>
  <c r="AU437" i="4" s="1"/>
  <c r="AV437" i="4" s="1"/>
  <c r="AS398" i="4"/>
  <c r="AT398" i="4" s="1"/>
  <c r="AU398" i="4" s="1"/>
  <c r="AV398" i="4" s="1"/>
  <c r="AS359" i="4"/>
  <c r="AT359" i="4" s="1"/>
  <c r="AU359" i="4" s="1"/>
  <c r="AV359" i="4" s="1"/>
  <c r="AS383" i="4"/>
  <c r="AT383" i="4" s="1"/>
  <c r="AU383" i="4" s="1"/>
  <c r="AV383" i="4" s="1"/>
  <c r="AS364" i="4"/>
  <c r="AT364" i="4" s="1"/>
  <c r="AU364" i="4" s="1"/>
  <c r="AV364" i="4" s="1"/>
  <c r="AS341" i="4"/>
  <c r="AT341" i="4" s="1"/>
  <c r="AU341" i="4" s="1"/>
  <c r="AV341" i="4" s="1"/>
  <c r="AS344" i="4"/>
  <c r="AT344" i="4" s="1"/>
  <c r="AU344" i="4" s="1"/>
  <c r="AV344" i="4" s="1"/>
  <c r="AS323" i="4"/>
  <c r="AT323" i="4" s="1"/>
  <c r="AU323" i="4" s="1"/>
  <c r="AV323" i="4" s="1"/>
  <c r="AS263" i="4"/>
  <c r="AT263" i="4" s="1"/>
  <c r="AU263" i="4" s="1"/>
  <c r="AV263" i="4" s="1"/>
  <c r="AS153" i="4"/>
  <c r="AT153" i="4" s="1"/>
  <c r="AU153" i="4" s="1"/>
  <c r="AV153" i="4" s="1"/>
  <c r="AS128" i="4"/>
  <c r="AT128" i="4" s="1"/>
  <c r="AU128" i="4" s="1"/>
  <c r="AV128" i="4" s="1"/>
  <c r="AS58" i="4"/>
  <c r="AT58" i="4" s="1"/>
  <c r="AU58" i="4" s="1"/>
  <c r="AV58" i="4" s="1"/>
  <c r="AS69" i="4"/>
  <c r="AT69" i="4" s="1"/>
  <c r="AU69" i="4" s="1"/>
  <c r="AV69" i="4" s="1"/>
  <c r="AW380" i="4"/>
  <c r="AX380" i="4" s="1"/>
  <c r="AW705" i="4"/>
  <c r="AX705" i="4" s="1"/>
  <c r="AW98" i="4"/>
  <c r="AX98" i="4" s="1"/>
  <c r="AQ359" i="4"/>
  <c r="AA359" i="4"/>
  <c r="M359" i="4"/>
  <c r="J359" i="4" s="1"/>
  <c r="AP359" i="4" s="1"/>
  <c r="R359" i="4"/>
  <c r="W873" i="4" l="1"/>
  <c r="W876" i="4"/>
  <c r="AS873" i="4"/>
  <c r="X876" i="4"/>
  <c r="X873" i="4"/>
  <c r="AT8" i="4"/>
  <c r="AS6" i="5"/>
  <c r="AT7" i="4"/>
  <c r="Z359" i="4"/>
  <c r="AO359" i="4"/>
  <c r="AW417" i="4"/>
  <c r="AX417" i="4" s="1"/>
  <c r="AW458" i="4"/>
  <c r="AX458" i="4" s="1"/>
  <c r="AW460" i="4"/>
  <c r="AX460" i="4" s="1"/>
  <c r="AW774" i="4"/>
  <c r="AX774" i="4" s="1"/>
  <c r="AW411" i="4"/>
  <c r="AX411" i="4" s="1"/>
  <c r="AW473" i="4"/>
  <c r="AX473" i="4" s="1"/>
  <c r="AW753" i="4"/>
  <c r="AX753" i="4" s="1"/>
  <c r="AW194" i="4"/>
  <c r="AX194" i="4" s="1"/>
  <c r="AW132" i="4"/>
  <c r="AX132" i="4" s="1"/>
  <c r="AW149" i="4"/>
  <c r="AX149" i="4" s="1"/>
  <c r="AW397" i="4"/>
  <c r="AX397" i="4" s="1"/>
  <c r="AW278" i="4"/>
  <c r="AX278" i="4" s="1"/>
  <c r="AW750" i="4"/>
  <c r="AX750" i="4" s="1"/>
  <c r="AW136" i="4"/>
  <c r="AX136" i="4" s="1"/>
  <c r="AW424" i="4"/>
  <c r="AX424" i="4" s="1"/>
  <c r="AW454" i="4"/>
  <c r="AX454" i="4" s="1"/>
  <c r="AW465" i="4"/>
  <c r="AX465" i="4" s="1"/>
  <c r="AW384" i="4"/>
  <c r="AX384" i="4" s="1"/>
  <c r="AW195" i="4"/>
  <c r="AX195" i="4" s="1"/>
  <c r="AW427" i="4"/>
  <c r="AX427" i="4" s="1"/>
  <c r="AW839" i="4"/>
  <c r="AX839" i="4" s="1"/>
  <c r="AW367" i="4"/>
  <c r="AX367" i="4" s="1"/>
  <c r="AW446" i="4"/>
  <c r="AX446" i="4" s="1"/>
  <c r="AW429" i="4"/>
  <c r="AX429" i="4" s="1"/>
  <c r="AW430" i="4"/>
  <c r="AX430" i="4" s="1"/>
  <c r="AW92" i="4"/>
  <c r="AX92" i="4" s="1"/>
  <c r="AW106" i="4"/>
  <c r="AX106" i="4" s="1"/>
  <c r="AW133" i="4"/>
  <c r="AX133" i="4" s="1"/>
  <c r="AW129" i="4"/>
  <c r="AX129" i="4" s="1"/>
  <c r="AW112" i="4"/>
  <c r="AX112" i="4" s="1"/>
  <c r="AW127" i="4"/>
  <c r="AX127" i="4" s="1"/>
  <c r="AW120" i="4"/>
  <c r="AX120" i="4" s="1"/>
  <c r="AW157" i="4"/>
  <c r="AX157" i="4" s="1"/>
  <c r="AW165" i="4"/>
  <c r="AX165" i="4" s="1"/>
  <c r="AW183" i="4"/>
  <c r="AX183" i="4" s="1"/>
  <c r="AW184" i="4"/>
  <c r="AX184" i="4" s="1"/>
  <c r="AW376" i="4"/>
  <c r="AX376" i="4" s="1"/>
  <c r="AW394" i="4"/>
  <c r="AX394" i="4" s="1"/>
  <c r="AW220" i="4"/>
  <c r="AX220" i="4" s="1"/>
  <c r="AW248" i="4"/>
  <c r="AX248" i="4" s="1"/>
  <c r="AW283" i="4"/>
  <c r="AX283" i="4" s="1"/>
  <c r="AW305" i="4"/>
  <c r="AX305" i="4" s="1"/>
  <c r="AW316" i="4"/>
  <c r="AX316" i="4" s="1"/>
  <c r="AW284" i="4"/>
  <c r="AX284" i="4" s="1"/>
  <c r="AW313" i="4"/>
  <c r="AX313" i="4" s="1"/>
  <c r="AW311" i="4"/>
  <c r="AX311" i="4" s="1"/>
  <c r="AW333" i="4"/>
  <c r="AX333" i="4" s="1"/>
  <c r="AW596" i="4"/>
  <c r="AX596" i="4" s="1"/>
  <c r="AW343" i="4"/>
  <c r="AX343" i="4" s="1"/>
  <c r="AW377" i="4"/>
  <c r="AX377" i="4" s="1"/>
  <c r="AW368" i="4"/>
  <c r="AX368" i="4" s="1"/>
  <c r="AW374" i="4"/>
  <c r="AX374" i="4" s="1"/>
  <c r="AW388" i="4"/>
  <c r="AX388" i="4" s="1"/>
  <c r="AW389" i="4"/>
  <c r="AX389" i="4" s="1"/>
  <c r="AW431" i="4"/>
  <c r="AX431" i="4" s="1"/>
  <c r="AW658" i="4"/>
  <c r="AX658" i="4" s="1"/>
  <c r="AW724" i="4"/>
  <c r="AX724" i="4" s="1"/>
  <c r="AW143" i="4"/>
  <c r="AX143" i="4" s="1"/>
  <c r="AW856" i="4"/>
  <c r="AX856" i="4" s="1"/>
  <c r="AW422" i="4"/>
  <c r="AX422" i="4" s="1"/>
  <c r="AW433" i="4"/>
  <c r="AX433" i="4" s="1"/>
  <c r="AW117" i="4"/>
  <c r="AX117" i="4" s="1"/>
  <c r="AW95" i="4"/>
  <c r="AX95" i="4" s="1"/>
  <c r="AW104" i="4"/>
  <c r="AX104" i="4" s="1"/>
  <c r="AW99" i="4"/>
  <c r="AX99" i="4" s="1"/>
  <c r="AW109" i="4"/>
  <c r="AX109" i="4" s="1"/>
  <c r="AW155" i="4"/>
  <c r="AX155" i="4" s="1"/>
  <c r="AW162" i="4"/>
  <c r="AX162" i="4" s="1"/>
  <c r="AW168" i="4"/>
  <c r="AX168" i="4" s="1"/>
  <c r="AW186" i="4"/>
  <c r="AX186" i="4" s="1"/>
  <c r="AW365" i="4"/>
  <c r="AX365" i="4" s="1"/>
  <c r="AW406" i="4"/>
  <c r="AX406" i="4" s="1"/>
  <c r="AW169" i="4"/>
  <c r="AX169" i="4" s="1"/>
  <c r="AW286" i="4"/>
  <c r="AX286" i="4" s="1"/>
  <c r="AW318" i="4"/>
  <c r="AX318" i="4" s="1"/>
  <c r="AW293" i="4"/>
  <c r="AX293" i="4" s="1"/>
  <c r="AW285" i="4"/>
  <c r="AX285" i="4" s="1"/>
  <c r="AW322" i="4"/>
  <c r="AX322" i="4" s="1"/>
  <c r="AW325" i="4"/>
  <c r="AX325" i="4" s="1"/>
  <c r="AW337" i="4"/>
  <c r="AX337" i="4" s="1"/>
  <c r="AW332" i="4"/>
  <c r="AX332" i="4" s="1"/>
  <c r="AW350" i="4"/>
  <c r="AX350" i="4" s="1"/>
  <c r="AW379" i="4"/>
  <c r="AX379" i="4" s="1"/>
  <c r="AW392" i="4"/>
  <c r="AX392" i="4" s="1"/>
  <c r="AW382" i="4"/>
  <c r="AX382" i="4" s="1"/>
  <c r="AW353" i="4"/>
  <c r="AX353" i="4" s="1"/>
  <c r="AW357" i="4"/>
  <c r="AX357" i="4" s="1"/>
  <c r="AW791" i="4"/>
  <c r="AX791" i="4" s="1"/>
  <c r="AW860" i="4"/>
  <c r="AX860" i="4" s="1"/>
  <c r="AW690" i="4"/>
  <c r="AX690" i="4" s="1"/>
  <c r="AW757" i="4"/>
  <c r="AX757" i="4" s="1"/>
  <c r="AW812" i="4"/>
  <c r="AX812" i="4" s="1"/>
  <c r="AW16" i="4"/>
  <c r="AX16" i="4" s="1"/>
  <c r="AW44" i="4"/>
  <c r="AX44" i="4" s="1"/>
  <c r="AW324" i="4"/>
  <c r="AX324" i="4" s="1"/>
  <c r="AW291" i="4"/>
  <c r="AX291" i="4" s="1"/>
  <c r="AW307" i="4"/>
  <c r="AX307" i="4" s="1"/>
  <c r="AW317" i="4"/>
  <c r="AX317" i="4" s="1"/>
  <c r="AW334" i="4"/>
  <c r="AX334" i="4" s="1"/>
  <c r="AW348" i="4"/>
  <c r="AX348" i="4" s="1"/>
  <c r="AW210" i="4"/>
  <c r="AX210" i="4" s="1"/>
  <c r="AW340" i="4"/>
  <c r="AX340" i="4" s="1"/>
  <c r="AW371" i="4"/>
  <c r="AX371" i="4" s="1"/>
  <c r="AW366" i="4"/>
  <c r="AX366" i="4" s="1"/>
  <c r="AW387" i="4"/>
  <c r="AX387" i="4" s="1"/>
  <c r="AW390" i="4"/>
  <c r="AX390" i="4" s="1"/>
  <c r="AW399" i="4"/>
  <c r="AX399" i="4" s="1"/>
  <c r="AW27" i="4"/>
  <c r="AX27" i="4" s="1"/>
  <c r="AW50" i="4"/>
  <c r="AX50" i="4" s="1"/>
  <c r="AW9" i="4"/>
  <c r="AX9" i="4" s="1"/>
  <c r="AW30" i="4"/>
  <c r="AX30" i="4" s="1"/>
  <c r="AW65" i="4"/>
  <c r="AX65" i="4" s="1"/>
  <c r="AW91" i="4"/>
  <c r="AX91" i="4" s="1"/>
  <c r="AW108" i="4"/>
  <c r="AX108" i="4" s="1"/>
  <c r="AW134" i="4"/>
  <c r="AX134" i="4" s="1"/>
  <c r="AW137" i="4"/>
  <c r="AX137" i="4" s="1"/>
  <c r="AW102" i="4"/>
  <c r="AX102" i="4" s="1"/>
  <c r="AW118" i="4"/>
  <c r="AX118" i="4" s="1"/>
  <c r="AW125" i="4"/>
  <c r="AX125" i="4" s="1"/>
  <c r="AW166" i="4"/>
  <c r="AX166" i="4" s="1"/>
  <c r="AW213" i="4"/>
  <c r="AX213" i="4" s="1"/>
  <c r="AW160" i="4"/>
  <c r="AX160" i="4" s="1"/>
  <c r="AW167" i="4"/>
  <c r="AX167" i="4" s="1"/>
  <c r="AW188" i="4"/>
  <c r="AX188" i="4" s="1"/>
  <c r="AW221" i="4"/>
  <c r="AX221" i="4" s="1"/>
  <c r="AW145" i="4"/>
  <c r="AX145" i="4" s="1"/>
  <c r="AW178" i="4"/>
  <c r="AX178" i="4" s="1"/>
  <c r="AW141" i="4"/>
  <c r="AX141" i="4" s="1"/>
  <c r="AW231" i="4"/>
  <c r="AX231" i="4" s="1"/>
  <c r="AW650" i="4"/>
  <c r="AX650" i="4" s="1"/>
  <c r="AW37" i="4"/>
  <c r="AX37" i="4" s="1"/>
  <c r="AW250" i="4"/>
  <c r="AX250" i="4" s="1"/>
  <c r="AW251" i="4"/>
  <c r="AX251" i="4" s="1"/>
  <c r="AW259" i="4"/>
  <c r="AX259" i="4" s="1"/>
  <c r="AW258" i="4"/>
  <c r="AX258" i="4" s="1"/>
  <c r="AW277" i="4"/>
  <c r="AX277" i="4" s="1"/>
  <c r="AW298" i="4"/>
  <c r="AX298" i="4" s="1"/>
  <c r="AW341" i="4"/>
  <c r="AX341" i="4" s="1"/>
  <c r="AW63" i="4"/>
  <c r="AX63" i="4" s="1"/>
  <c r="AW187" i="4"/>
  <c r="AX187" i="4" s="1"/>
  <c r="AW217" i="4"/>
  <c r="AX217" i="4" s="1"/>
  <c r="AW142" i="4"/>
  <c r="AX142" i="4" s="1"/>
  <c r="AW229" i="4"/>
  <c r="AX229" i="4" s="1"/>
  <c r="AW242" i="4"/>
  <c r="AX242" i="4" s="1"/>
  <c r="AW123" i="4"/>
  <c r="AX123" i="4" s="1"/>
  <c r="AW270" i="4"/>
  <c r="AX270" i="4" s="1"/>
  <c r="AW295" i="4"/>
  <c r="AX295" i="4" s="1"/>
  <c r="AW301" i="4"/>
  <c r="AX301" i="4" s="1"/>
  <c r="AW312" i="4"/>
  <c r="AX312" i="4" s="1"/>
  <c r="AW282" i="4"/>
  <c r="AX282" i="4" s="1"/>
  <c r="AW306" i="4"/>
  <c r="AX306" i="4" s="1"/>
  <c r="AW161" i="4"/>
  <c r="AX161" i="4" s="1"/>
  <c r="AW329" i="4"/>
  <c r="AX329" i="4" s="1"/>
  <c r="AW327" i="4"/>
  <c r="AX327" i="4" s="1"/>
  <c r="AW339" i="4"/>
  <c r="AX339" i="4" s="1"/>
  <c r="AW391" i="4"/>
  <c r="AX391" i="4" s="1"/>
  <c r="AW22" i="4"/>
  <c r="AX22" i="4" s="1"/>
  <c r="AW383" i="4"/>
  <c r="AX383" i="4" s="1"/>
  <c r="AW21" i="4"/>
  <c r="AX21" i="4" s="1"/>
  <c r="AW79" i="4"/>
  <c r="AX79" i="4" s="1"/>
  <c r="AW31" i="4"/>
  <c r="AX31" i="4" s="1"/>
  <c r="AW474" i="4"/>
  <c r="AX474" i="4" s="1"/>
  <c r="AW495" i="4"/>
  <c r="AX495" i="4" s="1"/>
  <c r="AW687" i="4"/>
  <c r="AX687" i="4" s="1"/>
  <c r="AW655" i="4"/>
  <c r="AX655" i="4" s="1"/>
  <c r="AW706" i="4"/>
  <c r="AX706" i="4" s="1"/>
  <c r="AW746" i="4"/>
  <c r="AX746" i="4" s="1"/>
  <c r="AW748" i="4"/>
  <c r="AX748" i="4" s="1"/>
  <c r="AW770" i="4"/>
  <c r="AX770" i="4" s="1"/>
  <c r="AW809" i="4"/>
  <c r="AX809" i="4" s="1"/>
  <c r="AW846" i="4"/>
  <c r="AX846" i="4" s="1"/>
  <c r="AW281" i="4"/>
  <c r="AX281" i="4" s="1"/>
  <c r="AW68" i="4"/>
  <c r="AX68" i="4" s="1"/>
  <c r="AW86" i="4"/>
  <c r="AX86" i="4" s="1"/>
  <c r="AW113" i="4"/>
  <c r="AX113" i="4" s="1"/>
  <c r="AW686" i="4"/>
  <c r="AX686" i="4" s="1"/>
  <c r="AW303" i="4"/>
  <c r="AX303" i="4" s="1"/>
  <c r="AW199" i="4"/>
  <c r="AX199" i="4" s="1"/>
  <c r="AW309" i="4"/>
  <c r="AX309" i="4" s="1"/>
  <c r="AW320" i="4"/>
  <c r="AX320" i="4" s="1"/>
  <c r="AW314" i="4"/>
  <c r="AX314" i="4" s="1"/>
  <c r="AW347" i="4"/>
  <c r="AX347" i="4" s="1"/>
  <c r="AW336" i="4"/>
  <c r="AX336" i="4" s="1"/>
  <c r="AW346" i="4"/>
  <c r="AX346" i="4" s="1"/>
  <c r="AW355" i="4"/>
  <c r="AX355" i="4" s="1"/>
  <c r="AW360" i="4"/>
  <c r="AX360" i="4" s="1"/>
  <c r="AW363" i="4"/>
  <c r="AX363" i="4" s="1"/>
  <c r="AW381" i="4"/>
  <c r="AX381" i="4" s="1"/>
  <c r="AW370" i="4"/>
  <c r="AX370" i="4" s="1"/>
  <c r="AW29" i="4"/>
  <c r="AX29" i="4" s="1"/>
  <c r="AW61" i="4"/>
  <c r="AX61" i="4" s="1"/>
  <c r="AW78" i="4"/>
  <c r="AX78" i="4" s="1"/>
  <c r="AW89" i="4"/>
  <c r="AX89" i="4" s="1"/>
  <c r="AW43" i="4"/>
  <c r="AX43" i="4" s="1"/>
  <c r="AW96" i="4"/>
  <c r="AX96" i="4" s="1"/>
  <c r="AW131" i="4"/>
  <c r="AX131" i="4" s="1"/>
  <c r="AW114" i="4"/>
  <c r="AX114" i="4" s="1"/>
  <c r="AW100" i="4"/>
  <c r="AX100" i="4" s="1"/>
  <c r="AW130" i="4"/>
  <c r="AX130" i="4" s="1"/>
  <c r="AW297" i="4"/>
  <c r="AX297" i="4" s="1"/>
  <c r="AW144" i="4"/>
  <c r="AX144" i="4" s="1"/>
  <c r="AW201" i="4"/>
  <c r="AX201" i="4" s="1"/>
  <c r="AW218" i="4"/>
  <c r="AX218" i="4" s="1"/>
  <c r="AW177" i="4"/>
  <c r="AX177" i="4" s="1"/>
  <c r="AW147" i="4"/>
  <c r="AX147" i="4" s="1"/>
  <c r="AW193" i="4"/>
  <c r="AX193" i="4" s="1"/>
  <c r="AW164" i="4"/>
  <c r="AX164" i="4" s="1"/>
  <c r="AW215" i="4"/>
  <c r="AX215" i="4" s="1"/>
  <c r="AW205" i="4"/>
  <c r="AX205" i="4" s="1"/>
  <c r="AW203" i="4"/>
  <c r="AX203" i="4" s="1"/>
  <c r="AW238" i="4"/>
  <c r="AX238" i="4" s="1"/>
  <c r="AW227" i="4"/>
  <c r="AX227" i="4" s="1"/>
  <c r="AW241" i="4"/>
  <c r="AX241" i="4" s="1"/>
  <c r="AW245" i="4"/>
  <c r="AX245" i="4" s="1"/>
  <c r="AW253" i="4"/>
  <c r="AX253" i="4" s="1"/>
  <c r="AW266" i="4"/>
  <c r="AX266" i="4" s="1"/>
  <c r="AW249" i="4"/>
  <c r="AX249" i="4" s="1"/>
  <c r="AW275" i="4"/>
  <c r="AX275" i="4" s="1"/>
  <c r="AW300" i="4"/>
  <c r="AX300" i="4" s="1"/>
  <c r="AW455" i="4"/>
  <c r="AX455" i="4" s="1"/>
  <c r="AW191" i="4"/>
  <c r="AX191" i="4" s="1"/>
  <c r="AW224" i="4"/>
  <c r="AX224" i="4" s="1"/>
  <c r="AW222" i="4"/>
  <c r="AX222" i="4" s="1"/>
  <c r="AW206" i="4"/>
  <c r="AX206" i="4" s="1"/>
  <c r="AW276" i="4"/>
  <c r="AX276" i="4" s="1"/>
  <c r="AW288" i="4"/>
  <c r="AX288" i="4" s="1"/>
  <c r="AW294" i="4"/>
  <c r="AX294" i="4" s="1"/>
  <c r="AW315" i="4"/>
  <c r="AX315" i="4" s="1"/>
  <c r="AW290" i="4"/>
  <c r="AX290" i="4" s="1"/>
  <c r="AW328" i="4"/>
  <c r="AX328" i="4" s="1"/>
  <c r="AW342" i="4"/>
  <c r="AX342" i="4" s="1"/>
  <c r="AW331" i="4"/>
  <c r="AX331" i="4" s="1"/>
  <c r="AW825" i="4"/>
  <c r="AX825" i="4" s="1"/>
  <c r="AW361" i="4"/>
  <c r="AX361" i="4" s="1"/>
  <c r="AW354" i="4"/>
  <c r="AX354" i="4" s="1"/>
  <c r="AW378" i="4"/>
  <c r="AX378" i="4" s="1"/>
  <c r="AW386" i="4"/>
  <c r="AX386" i="4" s="1"/>
  <c r="AW356" i="4"/>
  <c r="AX356" i="4" s="1"/>
  <c r="AW401" i="4"/>
  <c r="AX401" i="4" s="1"/>
  <c r="AW743" i="4"/>
  <c r="AX743" i="4" s="1"/>
  <c r="AW419" i="4"/>
  <c r="AX419" i="4" s="1"/>
  <c r="AW441" i="4"/>
  <c r="AX441" i="4" s="1"/>
  <c r="AW267" i="4"/>
  <c r="AX267" i="4" s="1"/>
  <c r="AW262" i="4"/>
  <c r="AX262" i="4" s="1"/>
  <c r="AW287" i="4"/>
  <c r="AX287" i="4" s="1"/>
  <c r="AW19" i="4"/>
  <c r="AX19" i="4" s="1"/>
  <c r="AW77" i="4"/>
  <c r="AX77" i="4" s="1"/>
  <c r="AW28" i="4"/>
  <c r="AX28" i="4" s="1"/>
  <c r="AW72" i="4"/>
  <c r="AX72" i="4" s="1"/>
  <c r="AW198" i="4"/>
  <c r="AX198" i="4" s="1"/>
  <c r="AW189" i="4"/>
  <c r="AX189" i="4" s="1"/>
  <c r="AW208" i="4"/>
  <c r="AX208" i="4" s="1"/>
  <c r="AW415" i="4"/>
  <c r="AX415" i="4" s="1"/>
  <c r="AW450" i="4"/>
  <c r="AX450" i="4" s="1"/>
  <c r="AW462" i="4"/>
  <c r="AX462" i="4" s="1"/>
  <c r="AW484" i="4"/>
  <c r="AX484" i="4" s="1"/>
  <c r="AW663" i="4"/>
  <c r="AX663" i="4" s="1"/>
  <c r="AW698" i="4"/>
  <c r="AX698" i="4" s="1"/>
  <c r="AW279" i="4"/>
  <c r="AX279" i="4" s="1"/>
  <c r="AW772" i="4"/>
  <c r="AX772" i="4" s="1"/>
  <c r="AW798" i="4"/>
  <c r="AX798" i="4" s="1"/>
  <c r="AW845" i="4"/>
  <c r="AX845" i="4" s="1"/>
  <c r="AW851" i="4"/>
  <c r="AX851" i="4" s="1"/>
  <c r="AW344" i="4"/>
  <c r="AX344" i="4" s="1"/>
  <c r="AW364" i="4"/>
  <c r="AX364" i="4" s="1"/>
  <c r="AW263" i="4"/>
  <c r="AX263" i="4" s="1"/>
  <c r="AW398" i="4"/>
  <c r="AX398" i="4" s="1"/>
  <c r="AW453" i="4"/>
  <c r="AX453" i="4" s="1"/>
  <c r="AW75" i="4"/>
  <c r="AX75" i="4" s="1"/>
  <c r="AW85" i="4"/>
  <c r="AX85" i="4" s="1"/>
  <c r="AW57" i="4"/>
  <c r="AX57" i="4" s="1"/>
  <c r="AW62" i="4"/>
  <c r="AX62" i="4" s="1"/>
  <c r="AW74" i="4"/>
  <c r="AX74" i="4" s="1"/>
  <c r="AW84" i="4"/>
  <c r="AX84" i="4" s="1"/>
  <c r="AW45" i="4"/>
  <c r="AX45" i="4" s="1"/>
  <c r="AW115" i="4"/>
  <c r="AX115" i="4" s="1"/>
  <c r="AW124" i="4"/>
  <c r="AX124" i="4" s="1"/>
  <c r="AW140" i="4"/>
  <c r="AX140" i="4" s="1"/>
  <c r="AW181" i="4"/>
  <c r="AX181" i="4" s="1"/>
  <c r="AW172" i="4"/>
  <c r="AX172" i="4" s="1"/>
  <c r="AW197" i="4"/>
  <c r="AX197" i="4" s="1"/>
  <c r="AW163" i="4"/>
  <c r="AX163" i="4" s="1"/>
  <c r="AW212" i="4"/>
  <c r="AX212" i="4" s="1"/>
  <c r="AW179" i="4"/>
  <c r="AX179" i="4" s="1"/>
  <c r="AW150" i="4"/>
  <c r="AX150" i="4" s="1"/>
  <c r="AW171" i="4"/>
  <c r="AX171" i="4" s="1"/>
  <c r="AW228" i="4"/>
  <c r="AX228" i="4" s="1"/>
  <c r="AW223" i="4"/>
  <c r="AX223" i="4" s="1"/>
  <c r="AW240" i="4"/>
  <c r="AX240" i="4" s="1"/>
  <c r="AW252" i="4"/>
  <c r="AX252" i="4" s="1"/>
  <c r="AW254" i="4"/>
  <c r="AX254" i="4" s="1"/>
  <c r="AW264" i="4"/>
  <c r="AX264" i="4" s="1"/>
  <c r="AW280" i="4"/>
  <c r="AX280" i="4" s="1"/>
  <c r="AW410" i="4"/>
  <c r="AX410" i="4" s="1"/>
  <c r="AW439" i="4"/>
  <c r="AX439" i="4" s="1"/>
  <c r="AW448" i="4"/>
  <c r="AX448" i="4" s="1"/>
  <c r="AW478" i="4"/>
  <c r="AX478" i="4" s="1"/>
  <c r="AW11" i="4"/>
  <c r="AX11" i="4" s="1"/>
  <c r="AW42" i="4"/>
  <c r="AX42" i="4" s="1"/>
  <c r="AW80" i="4"/>
  <c r="AX80" i="4" s="1"/>
  <c r="AW323" i="4"/>
  <c r="AX323" i="4" s="1"/>
  <c r="AW308" i="4"/>
  <c r="AX308" i="4" s="1"/>
  <c r="AW345" i="4"/>
  <c r="AX345" i="4" s="1"/>
  <c r="AW335" i="4"/>
  <c r="AX335" i="4" s="1"/>
  <c r="AW373" i="4"/>
  <c r="AX373" i="4" s="1"/>
  <c r="AW372" i="4"/>
  <c r="AX372" i="4" s="1"/>
  <c r="AW358" i="4"/>
  <c r="AX358" i="4" s="1"/>
  <c r="AW396" i="4"/>
  <c r="AX396" i="4" s="1"/>
  <c r="AW412" i="4"/>
  <c r="AX412" i="4" s="1"/>
  <c r="AW413" i="4"/>
  <c r="AX413" i="4" s="1"/>
  <c r="AW444" i="4"/>
  <c r="AX444" i="4" s="1"/>
  <c r="AW40" i="4"/>
  <c r="AX40" i="4" s="1"/>
  <c r="AW41" i="4"/>
  <c r="AX41" i="4" s="1"/>
  <c r="AW71" i="4"/>
  <c r="AX71" i="4" s="1"/>
  <c r="AW24" i="4"/>
  <c r="AX24" i="4" s="1"/>
  <c r="AW53" i="4"/>
  <c r="AX53" i="4" s="1"/>
  <c r="AW56" i="4"/>
  <c r="AX56" i="4" s="1"/>
  <c r="AW631" i="4"/>
  <c r="AX631" i="4" s="1"/>
  <c r="AW76" i="4"/>
  <c r="AX76" i="4" s="1"/>
  <c r="AW87" i="4"/>
  <c r="AX87" i="4" s="1"/>
  <c r="AW146" i="4"/>
  <c r="AX146" i="4" s="1"/>
  <c r="AW209" i="4"/>
  <c r="AX209" i="4" s="1"/>
  <c r="AW202" i="4"/>
  <c r="AX202" i="4" s="1"/>
  <c r="AW247" i="4"/>
  <c r="AX247" i="4" s="1"/>
  <c r="AW274" i="4"/>
  <c r="AX274" i="4" s="1"/>
  <c r="AW432" i="4"/>
  <c r="AX432" i="4" s="1"/>
  <c r="AW447" i="4"/>
  <c r="AX447" i="4" s="1"/>
  <c r="AW475" i="4"/>
  <c r="AX475" i="4" s="1"/>
  <c r="AW13" i="4"/>
  <c r="AX13" i="4" s="1"/>
  <c r="AW58" i="4"/>
  <c r="AX58" i="4" s="1"/>
  <c r="AW48" i="4"/>
  <c r="AX48" i="4" s="1"/>
  <c r="AW52" i="4"/>
  <c r="AX52" i="4" s="1"/>
  <c r="AW126" i="4"/>
  <c r="AX126" i="4" s="1"/>
  <c r="AW26" i="4"/>
  <c r="AX26" i="4" s="1"/>
  <c r="AW110" i="4"/>
  <c r="AX110" i="4" s="1"/>
  <c r="AW105" i="4"/>
  <c r="AX105" i="4" s="1"/>
  <c r="AW101" i="4"/>
  <c r="AX101" i="4" s="1"/>
  <c r="AW135" i="4"/>
  <c r="AX135" i="4" s="1"/>
  <c r="AW122" i="4"/>
  <c r="AX122" i="4" s="1"/>
  <c r="AW97" i="4"/>
  <c r="AX97" i="4" s="1"/>
  <c r="AW174" i="4"/>
  <c r="AX174" i="4" s="1"/>
  <c r="AW159" i="4"/>
  <c r="AX159" i="4" s="1"/>
  <c r="AW175" i="4"/>
  <c r="AX175" i="4" s="1"/>
  <c r="AW153" i="4"/>
  <c r="AX153" i="4" s="1"/>
  <c r="AW207" i="4"/>
  <c r="AX207" i="4" s="1"/>
  <c r="AW234" i="4"/>
  <c r="AX234" i="4" s="1"/>
  <c r="AW828" i="4"/>
  <c r="AX828" i="4" s="1"/>
  <c r="AW232" i="4"/>
  <c r="AX232" i="4" s="1"/>
  <c r="AW265" i="4"/>
  <c r="AX265" i="4" s="1"/>
  <c r="AW400" i="4"/>
  <c r="AX400" i="4" s="1"/>
  <c r="AW420" i="4"/>
  <c r="AX420" i="4" s="1"/>
  <c r="AW436" i="4"/>
  <c r="AX436" i="4" s="1"/>
  <c r="AW190" i="4"/>
  <c r="AX190" i="4" s="1"/>
  <c r="AW476" i="4"/>
  <c r="AX476" i="4" s="1"/>
  <c r="AW457" i="4"/>
  <c r="AX457" i="4" s="1"/>
  <c r="AW482" i="4"/>
  <c r="AX482" i="4" s="1"/>
  <c r="AW527" i="4"/>
  <c r="AX527" i="4" s="1"/>
  <c r="AW528" i="4"/>
  <c r="AX528" i="4" s="1"/>
  <c r="AW485" i="4"/>
  <c r="AX485" i="4" s="1"/>
  <c r="AW487" i="4"/>
  <c r="AX487" i="4" s="1"/>
  <c r="AW36" i="4"/>
  <c r="AX36" i="4" s="1"/>
  <c r="AW536" i="4"/>
  <c r="AX536" i="4" s="1"/>
  <c r="AW539" i="4"/>
  <c r="AX539" i="4" s="1"/>
  <c r="AW560" i="4"/>
  <c r="AX560" i="4" s="1"/>
  <c r="AW563" i="4"/>
  <c r="AX563" i="4" s="1"/>
  <c r="AW552" i="4"/>
  <c r="AX552" i="4" s="1"/>
  <c r="AW576" i="4"/>
  <c r="AX576" i="4" s="1"/>
  <c r="AW593" i="4"/>
  <c r="AX593" i="4" s="1"/>
  <c r="AW585" i="4"/>
  <c r="AX585" i="4" s="1"/>
  <c r="AW592" i="4"/>
  <c r="AX592" i="4" s="1"/>
  <c r="AW610" i="4"/>
  <c r="AX610" i="4" s="1"/>
  <c r="AW611" i="4"/>
  <c r="AX611" i="4" s="1"/>
  <c r="AW601" i="4"/>
  <c r="AX601" i="4" s="1"/>
  <c r="AW620" i="4"/>
  <c r="AX620" i="4" s="1"/>
  <c r="AW628" i="4"/>
  <c r="AX628" i="4" s="1"/>
  <c r="AW639" i="4"/>
  <c r="AX639" i="4" s="1"/>
  <c r="AW599" i="4"/>
  <c r="AX599" i="4" s="1"/>
  <c r="AW661" i="4"/>
  <c r="AX661" i="4" s="1"/>
  <c r="AW667" i="4"/>
  <c r="AX667" i="4" s="1"/>
  <c r="AW660" i="4"/>
  <c r="AX660" i="4" s="1"/>
  <c r="AW659" i="4"/>
  <c r="AX659" i="4" s="1"/>
  <c r="AW683" i="4"/>
  <c r="AX683" i="4" s="1"/>
  <c r="AW725" i="4"/>
  <c r="AX725" i="4" s="1"/>
  <c r="AW697" i="4"/>
  <c r="AX697" i="4" s="1"/>
  <c r="AW710" i="4"/>
  <c r="AX710" i="4" s="1"/>
  <c r="AW717" i="4"/>
  <c r="AX717" i="4" s="1"/>
  <c r="AW726" i="4"/>
  <c r="AX726" i="4" s="1"/>
  <c r="AW682" i="4"/>
  <c r="AX682" i="4" s="1"/>
  <c r="AW731" i="4"/>
  <c r="AX731" i="4" s="1"/>
  <c r="AW81" i="4"/>
  <c r="AX81" i="4" s="1"/>
  <c r="AW751" i="4"/>
  <c r="AX751" i="4" s="1"/>
  <c r="AW771" i="4"/>
  <c r="AX771" i="4" s="1"/>
  <c r="AW785" i="4"/>
  <c r="AX785" i="4" s="1"/>
  <c r="AW778" i="4"/>
  <c r="AX778" i="4" s="1"/>
  <c r="AW529" i="4"/>
  <c r="AX529" i="4" s="1"/>
  <c r="AW788" i="4"/>
  <c r="AX788" i="4" s="1"/>
  <c r="AW793" i="4"/>
  <c r="AX793" i="4" s="1"/>
  <c r="AW810" i="4"/>
  <c r="AX810" i="4" s="1"/>
  <c r="AW813" i="4"/>
  <c r="AX813" i="4" s="1"/>
  <c r="AW829" i="4"/>
  <c r="AX829" i="4" s="1"/>
  <c r="AW837" i="4"/>
  <c r="AX837" i="4" s="1"/>
  <c r="AW852" i="4"/>
  <c r="AX852" i="4" s="1"/>
  <c r="AW18" i="4"/>
  <c r="AX18" i="4" s="1"/>
  <c r="AW842" i="4"/>
  <c r="AX842" i="4" s="1"/>
  <c r="AW66" i="4"/>
  <c r="AX66" i="4" s="1"/>
  <c r="AW225" i="4"/>
  <c r="AX225" i="4" s="1"/>
  <c r="AW501" i="4"/>
  <c r="AX501" i="4" s="1"/>
  <c r="AW531" i="4"/>
  <c r="AX531" i="4" s="1"/>
  <c r="AW517" i="4"/>
  <c r="AX517" i="4" s="1"/>
  <c r="AW505" i="4"/>
  <c r="AX505" i="4" s="1"/>
  <c r="AW535" i="4"/>
  <c r="AX535" i="4" s="1"/>
  <c r="AW811" i="4"/>
  <c r="AX811" i="4" s="1"/>
  <c r="AW543" i="4"/>
  <c r="AX543" i="4" s="1"/>
  <c r="AW547" i="4"/>
  <c r="AX547" i="4" s="1"/>
  <c r="AW561" i="4"/>
  <c r="AX561" i="4" s="1"/>
  <c r="AW566" i="4"/>
  <c r="AX566" i="4" s="1"/>
  <c r="AW558" i="4"/>
  <c r="AX558" i="4" s="1"/>
  <c r="AW588" i="4"/>
  <c r="AX588" i="4" s="1"/>
  <c r="AW594" i="4"/>
  <c r="AX594" i="4" s="1"/>
  <c r="AW606" i="4"/>
  <c r="AX606" i="4" s="1"/>
  <c r="AW608" i="4"/>
  <c r="AX608" i="4" s="1"/>
  <c r="AW635" i="4"/>
  <c r="AX635" i="4" s="1"/>
  <c r="AW637" i="4"/>
  <c r="AX637" i="4" s="1"/>
  <c r="AW624" i="4"/>
  <c r="AX624" i="4" s="1"/>
  <c r="AW612" i="4"/>
  <c r="AX612" i="4" s="1"/>
  <c r="AW617" i="4"/>
  <c r="AX617" i="4" s="1"/>
  <c r="AW679" i="4"/>
  <c r="AX679" i="4" s="1"/>
  <c r="AW666" i="4"/>
  <c r="AX666" i="4" s="1"/>
  <c r="AW669" i="4"/>
  <c r="AX669" i="4" s="1"/>
  <c r="AW674" i="4"/>
  <c r="AX674" i="4" s="1"/>
  <c r="AW685" i="4"/>
  <c r="AX685" i="4" s="1"/>
  <c r="AW736" i="4"/>
  <c r="AX736" i="4" s="1"/>
  <c r="AW732" i="4"/>
  <c r="AX732" i="4" s="1"/>
  <c r="AW423" i="4"/>
  <c r="AX423" i="4" s="1"/>
  <c r="AW711" i="4"/>
  <c r="AX711" i="4" s="1"/>
  <c r="AW704" i="4"/>
  <c r="AX704" i="4" s="1"/>
  <c r="AW716" i="4"/>
  <c r="AX716" i="4" s="1"/>
  <c r="AW740" i="4"/>
  <c r="AX740" i="4" s="1"/>
  <c r="AW739" i="4"/>
  <c r="AX739" i="4" s="1"/>
  <c r="AW754" i="4"/>
  <c r="AX754" i="4" s="1"/>
  <c r="AW769" i="4"/>
  <c r="AX769" i="4" s="1"/>
  <c r="AW777" i="4"/>
  <c r="AX777" i="4" s="1"/>
  <c r="AW784" i="4"/>
  <c r="AX784" i="4" s="1"/>
  <c r="AW763" i="4"/>
  <c r="AX763" i="4" s="1"/>
  <c r="AW796" i="4"/>
  <c r="AX796" i="4" s="1"/>
  <c r="AW806" i="4"/>
  <c r="AX806" i="4" s="1"/>
  <c r="AW800" i="4"/>
  <c r="AX800" i="4" s="1"/>
  <c r="AW818" i="4"/>
  <c r="AX818" i="4" s="1"/>
  <c r="AW817" i="4"/>
  <c r="AX817" i="4" s="1"/>
  <c r="AW835" i="4"/>
  <c r="AX835" i="4" s="1"/>
  <c r="AW840" i="4"/>
  <c r="AX840" i="4" s="1"/>
  <c r="AW858" i="4"/>
  <c r="AX858" i="4" s="1"/>
  <c r="AW823" i="4"/>
  <c r="AX823" i="4" s="1"/>
  <c r="AW843" i="4"/>
  <c r="AX843" i="4" s="1"/>
  <c r="AW477" i="4"/>
  <c r="AX477" i="4" s="1"/>
  <c r="AW451" i="4"/>
  <c r="AX451" i="4" s="1"/>
  <c r="AW33" i="4"/>
  <c r="AX33" i="4" s="1"/>
  <c r="AW461" i="4"/>
  <c r="AX461" i="4" s="1"/>
  <c r="AW499" i="4"/>
  <c r="AX499" i="4" s="1"/>
  <c r="AW504" i="4"/>
  <c r="AX504" i="4" s="1"/>
  <c r="AW492" i="4"/>
  <c r="AX492" i="4" s="1"/>
  <c r="AW490" i="4"/>
  <c r="AX490" i="4" s="1"/>
  <c r="AW525" i="4"/>
  <c r="AX525" i="4" s="1"/>
  <c r="AW494" i="4"/>
  <c r="AX494" i="4" s="1"/>
  <c r="AW510" i="4"/>
  <c r="AX510" i="4" s="1"/>
  <c r="AW500" i="4"/>
  <c r="AX500" i="4" s="1"/>
  <c r="AW564" i="4"/>
  <c r="AX564" i="4" s="1"/>
  <c r="AW546" i="4"/>
  <c r="AX546" i="4" s="1"/>
  <c r="AW549" i="4"/>
  <c r="AX549" i="4" s="1"/>
  <c r="AW575" i="4"/>
  <c r="AX575" i="4" s="1"/>
  <c r="AW185" i="4"/>
  <c r="AX185" i="4" s="1"/>
  <c r="AW582" i="4"/>
  <c r="AX582" i="4" s="1"/>
  <c r="AW591" i="4"/>
  <c r="AX591" i="4" s="1"/>
  <c r="AW604" i="4"/>
  <c r="AX604" i="4" s="1"/>
  <c r="AW644" i="4"/>
  <c r="AX644" i="4" s="1"/>
  <c r="AW640" i="4"/>
  <c r="AX640" i="4" s="1"/>
  <c r="AW237" i="4"/>
  <c r="AX237" i="4" s="1"/>
  <c r="AW625" i="4"/>
  <c r="AX625" i="4" s="1"/>
  <c r="AW633" i="4"/>
  <c r="AX633" i="4" s="1"/>
  <c r="AW627" i="4"/>
  <c r="AX627" i="4" s="1"/>
  <c r="AW668" i="4"/>
  <c r="AX668" i="4" s="1"/>
  <c r="AW657" i="4"/>
  <c r="AX657" i="4" s="1"/>
  <c r="AW653" i="4"/>
  <c r="AX653" i="4" s="1"/>
  <c r="AW677" i="4"/>
  <c r="AX677" i="4" s="1"/>
  <c r="AW699" i="4"/>
  <c r="AX699" i="4" s="1"/>
  <c r="AW696" i="4"/>
  <c r="AX696" i="4" s="1"/>
  <c r="AW708" i="4"/>
  <c r="AX708" i="4" s="1"/>
  <c r="AW747" i="4"/>
  <c r="AX747" i="4" s="1"/>
  <c r="AW681" i="4"/>
  <c r="AX681" i="4" s="1"/>
  <c r="AW728" i="4"/>
  <c r="AX728" i="4" s="1"/>
  <c r="AW734" i="4"/>
  <c r="AX734" i="4" s="1"/>
  <c r="AW741" i="4"/>
  <c r="AX741" i="4" s="1"/>
  <c r="AW408" i="4"/>
  <c r="AX408" i="4" s="1"/>
  <c r="AW762" i="4"/>
  <c r="AX762" i="4" s="1"/>
  <c r="AW780" i="4"/>
  <c r="AX780" i="4" s="1"/>
  <c r="AW782" i="4"/>
  <c r="AX782" i="4" s="1"/>
  <c r="AW797" i="4"/>
  <c r="AX797" i="4" s="1"/>
  <c r="AW790" i="4"/>
  <c r="AX790" i="4" s="1"/>
  <c r="AW787" i="4"/>
  <c r="AX787" i="4" s="1"/>
  <c r="AW814" i="4"/>
  <c r="AX814" i="4" s="1"/>
  <c r="AW848" i="4"/>
  <c r="AX848" i="4" s="1"/>
  <c r="AW861" i="4"/>
  <c r="AX861" i="4" s="1"/>
  <c r="AW832" i="4"/>
  <c r="AX832" i="4" s="1"/>
  <c r="AW838" i="4"/>
  <c r="AX838" i="4" s="1"/>
  <c r="AW824" i="4"/>
  <c r="AX824" i="4" s="1"/>
  <c r="AW867" i="4"/>
  <c r="AX867" i="4" s="1"/>
  <c r="AW10" i="4"/>
  <c r="AX10" i="4" s="1"/>
  <c r="AW721" i="4"/>
  <c r="AX721" i="4" s="1"/>
  <c r="AW522" i="4"/>
  <c r="AX522" i="4" s="1"/>
  <c r="AW512" i="4"/>
  <c r="AX512" i="4" s="1"/>
  <c r="AW514" i="4"/>
  <c r="AX514" i="4" s="1"/>
  <c r="AW483" i="4"/>
  <c r="AX483" i="4" s="1"/>
  <c r="AW493" i="4"/>
  <c r="AX493" i="4" s="1"/>
  <c r="AW530" i="4"/>
  <c r="AX530" i="4" s="1"/>
  <c r="AW513" i="4"/>
  <c r="AX513" i="4" s="1"/>
  <c r="AW503" i="4"/>
  <c r="AX503" i="4" s="1"/>
  <c r="AW559" i="4"/>
  <c r="AX559" i="4" s="1"/>
  <c r="AW550" i="4"/>
  <c r="AX550" i="4" s="1"/>
  <c r="AW569" i="4"/>
  <c r="AX569" i="4" s="1"/>
  <c r="AW574" i="4"/>
  <c r="AX574" i="4" s="1"/>
  <c r="AW654" i="4"/>
  <c r="AX654" i="4" s="1"/>
  <c r="AW587" i="4"/>
  <c r="AX587" i="4" s="1"/>
  <c r="AW589" i="4"/>
  <c r="AX589" i="4" s="1"/>
  <c r="AW638" i="4"/>
  <c r="AX638" i="4" s="1"/>
  <c r="AW602" i="4"/>
  <c r="AX602" i="4" s="1"/>
  <c r="AW636" i="4"/>
  <c r="AX636" i="4" s="1"/>
  <c r="AW615" i="4"/>
  <c r="AX615" i="4" s="1"/>
  <c r="AW626" i="4"/>
  <c r="AX626" i="4" s="1"/>
  <c r="AW634" i="4"/>
  <c r="AX634" i="4" s="1"/>
  <c r="AW421" i="4"/>
  <c r="AX421" i="4" s="1"/>
  <c r="AW139" i="4"/>
  <c r="AX139" i="4" s="1"/>
  <c r="AW35" i="4"/>
  <c r="AX35" i="4" s="1"/>
  <c r="AW32" i="4"/>
  <c r="AX32" i="4" s="1"/>
  <c r="AW49" i="4"/>
  <c r="AX49" i="4" s="1"/>
  <c r="AW59" i="4"/>
  <c r="AX59" i="4" s="1"/>
  <c r="AW82" i="4"/>
  <c r="AX82" i="4" s="1"/>
  <c r="AW90" i="4"/>
  <c r="AX90" i="4" s="1"/>
  <c r="AW94" i="4"/>
  <c r="AX94" i="4" s="1"/>
  <c r="AW158" i="4"/>
  <c r="AX158" i="4" s="1"/>
  <c r="AW192" i="4"/>
  <c r="AX192" i="4" s="1"/>
  <c r="AW176" i="4"/>
  <c r="AX176" i="4" s="1"/>
  <c r="AW211" i="4"/>
  <c r="AX211" i="4" s="1"/>
  <c r="AW196" i="4"/>
  <c r="AX196" i="4" s="1"/>
  <c r="AW216" i="4"/>
  <c r="AX216" i="4" s="1"/>
  <c r="AW180" i="4"/>
  <c r="AX180" i="4" s="1"/>
  <c r="AW236" i="4"/>
  <c r="AX236" i="4" s="1"/>
  <c r="AW239" i="4"/>
  <c r="AX239" i="4" s="1"/>
  <c r="AW260" i="4"/>
  <c r="AX260" i="4" s="1"/>
  <c r="AW257" i="4"/>
  <c r="AX257" i="4" s="1"/>
  <c r="AW256" i="4"/>
  <c r="AX256" i="4" s="1"/>
  <c r="AW268" i="4"/>
  <c r="AX268" i="4" s="1"/>
  <c r="AW271" i="4"/>
  <c r="AX271" i="4" s="1"/>
  <c r="AW321" i="4"/>
  <c r="AX321" i="4" s="1"/>
  <c r="AW359" i="4"/>
  <c r="AX359" i="4" s="1"/>
  <c r="AW414" i="4"/>
  <c r="AX414" i="4" s="1"/>
  <c r="AW437" i="4"/>
  <c r="AX437" i="4" s="1"/>
  <c r="AW443" i="4"/>
  <c r="AX443" i="4" s="1"/>
  <c r="AW472" i="4"/>
  <c r="AX472" i="4" s="1"/>
  <c r="AW12" i="4"/>
  <c r="AX12" i="4" s="1"/>
  <c r="AW23" i="4"/>
  <c r="AX23" i="4" s="1"/>
  <c r="AW20" i="4"/>
  <c r="AX20" i="4" s="1"/>
  <c r="AW64" i="4"/>
  <c r="AX64" i="4" s="1"/>
  <c r="AW409" i="4"/>
  <c r="AX409" i="4" s="1"/>
  <c r="AW403" i="4"/>
  <c r="AX403" i="4" s="1"/>
  <c r="AW402" i="4"/>
  <c r="AX402" i="4" s="1"/>
  <c r="AW445" i="4"/>
  <c r="AX445" i="4" s="1"/>
  <c r="AW648" i="4"/>
  <c r="AX648" i="4" s="1"/>
  <c r="AW55" i="4"/>
  <c r="AX55" i="4" s="1"/>
  <c r="AW60" i="4"/>
  <c r="AX60" i="4" s="1"/>
  <c r="AW34" i="4"/>
  <c r="AX34" i="4" s="1"/>
  <c r="AW46" i="4"/>
  <c r="AX46" i="4" s="1"/>
  <c r="AW25" i="4"/>
  <c r="AX25" i="4" s="1"/>
  <c r="AW70" i="4"/>
  <c r="AX70" i="4" s="1"/>
  <c r="AW83" i="4"/>
  <c r="AX83" i="4" s="1"/>
  <c r="AW170" i="4"/>
  <c r="AX170" i="4" s="1"/>
  <c r="AW151" i="4"/>
  <c r="AX151" i="4" s="1"/>
  <c r="AW269" i="4"/>
  <c r="AX269" i="4" s="1"/>
  <c r="AW261" i="4"/>
  <c r="AX261" i="4" s="1"/>
  <c r="AW425" i="4"/>
  <c r="AX425" i="4" s="1"/>
  <c r="AW434" i="4"/>
  <c r="AX434" i="4" s="1"/>
  <c r="AW449" i="4"/>
  <c r="AX449" i="4" s="1"/>
  <c r="AW488" i="4"/>
  <c r="AX488" i="4" s="1"/>
  <c r="AW39" i="4"/>
  <c r="AX39" i="4" s="1"/>
  <c r="AW15" i="4"/>
  <c r="AX15" i="4" s="1"/>
  <c r="AW54" i="4"/>
  <c r="AX54" i="4" s="1"/>
  <c r="AW73" i="4"/>
  <c r="AX73" i="4" s="1"/>
  <c r="AW17" i="4"/>
  <c r="AX17" i="4" s="1"/>
  <c r="AW47" i="4"/>
  <c r="AX47" i="4" s="1"/>
  <c r="AW119" i="4"/>
  <c r="AX119" i="4" s="1"/>
  <c r="AW111" i="4"/>
  <c r="AX111" i="4" s="1"/>
  <c r="AW93" i="4"/>
  <c r="AX93" i="4" s="1"/>
  <c r="AW116" i="4"/>
  <c r="AX116" i="4" s="1"/>
  <c r="AW121" i="4"/>
  <c r="AX121" i="4" s="1"/>
  <c r="AW700" i="4"/>
  <c r="AX700" i="4" s="1"/>
  <c r="AW154" i="4"/>
  <c r="AX154" i="4" s="1"/>
  <c r="AW200" i="4"/>
  <c r="AX200" i="4" s="1"/>
  <c r="AW138" i="4"/>
  <c r="AX138" i="4" s="1"/>
  <c r="AW204" i="4"/>
  <c r="AX204" i="4" s="1"/>
  <c r="AW219" i="4"/>
  <c r="AX219" i="4" s="1"/>
  <c r="AW182" i="4"/>
  <c r="AX182" i="4" s="1"/>
  <c r="AW235" i="4"/>
  <c r="AX235" i="4" s="1"/>
  <c r="AW243" i="4"/>
  <c r="AX243" i="4" s="1"/>
  <c r="AW244" i="4"/>
  <c r="AX244" i="4" s="1"/>
  <c r="AW246" i="4"/>
  <c r="AX246" i="4" s="1"/>
  <c r="AW255" i="4"/>
  <c r="AX255" i="4" s="1"/>
  <c r="AW407" i="4"/>
  <c r="AX407" i="4" s="1"/>
  <c r="AW442" i="4"/>
  <c r="AX442" i="4" s="1"/>
  <c r="AW435" i="4"/>
  <c r="AX435" i="4" s="1"/>
  <c r="AW470" i="4"/>
  <c r="AX470" i="4" s="1"/>
  <c r="AW456" i="4"/>
  <c r="AX456" i="4" s="1"/>
  <c r="AW459" i="4"/>
  <c r="AX459" i="4" s="1"/>
  <c r="AW502" i="4"/>
  <c r="AX502" i="4" s="1"/>
  <c r="AW508" i="4"/>
  <c r="AX508" i="4" s="1"/>
  <c r="AW516" i="4"/>
  <c r="AX516" i="4" s="1"/>
  <c r="AW526" i="4"/>
  <c r="AX526" i="4" s="1"/>
  <c r="AW491" i="4"/>
  <c r="AX491" i="4" s="1"/>
  <c r="AW537" i="4"/>
  <c r="AX537" i="4" s="1"/>
  <c r="AW541" i="4"/>
  <c r="AX541" i="4" s="1"/>
  <c r="AW544" i="4"/>
  <c r="AX544" i="4" s="1"/>
  <c r="AW553" i="4"/>
  <c r="AX553" i="4" s="1"/>
  <c r="AW571" i="4"/>
  <c r="AX571" i="4" s="1"/>
  <c r="AW584" i="4"/>
  <c r="AX584" i="4" s="1"/>
  <c r="AW583" i="4"/>
  <c r="AX583" i="4" s="1"/>
  <c r="AW103" i="4"/>
  <c r="AX103" i="4" s="1"/>
  <c r="AW614" i="4"/>
  <c r="AX614" i="4" s="1"/>
  <c r="AW173" i="4"/>
  <c r="AX173" i="4" s="1"/>
  <c r="AW619" i="4"/>
  <c r="AX619" i="4" s="1"/>
  <c r="AW609" i="4"/>
  <c r="AX609" i="4" s="1"/>
  <c r="AW616" i="4"/>
  <c r="AX616" i="4" s="1"/>
  <c r="AW646" i="4"/>
  <c r="AX646" i="4" s="1"/>
  <c r="AW656" i="4"/>
  <c r="AX656" i="4" s="1"/>
  <c r="AW651" i="4"/>
  <c r="AX651" i="4" s="1"/>
  <c r="AW673" i="4"/>
  <c r="AX673" i="4" s="1"/>
  <c r="AW684" i="4"/>
  <c r="AX684" i="4" s="1"/>
  <c r="AW737" i="4"/>
  <c r="AX737" i="4" s="1"/>
  <c r="AW723" i="4"/>
  <c r="AX723" i="4" s="1"/>
  <c r="AW715" i="4"/>
  <c r="AX715" i="4" s="1"/>
  <c r="AW729" i="4"/>
  <c r="AX729" i="4" s="1"/>
  <c r="AW727" i="4"/>
  <c r="AX727" i="4" s="1"/>
  <c r="AW735" i="4"/>
  <c r="AX735" i="4" s="1"/>
  <c r="AW693" i="4"/>
  <c r="AX693" i="4" s="1"/>
  <c r="AW755" i="4"/>
  <c r="AX755" i="4" s="1"/>
  <c r="AW766" i="4"/>
  <c r="AX766" i="4" s="1"/>
  <c r="AW756" i="4"/>
  <c r="AX756" i="4" s="1"/>
  <c r="AW749" i="4"/>
  <c r="AX749" i="4" s="1"/>
  <c r="AW761" i="4"/>
  <c r="AX761" i="4" s="1"/>
  <c r="AW792" i="4"/>
  <c r="AX792" i="4" s="1"/>
  <c r="AW789" i="4"/>
  <c r="AX789" i="4" s="1"/>
  <c r="AW803" i="4"/>
  <c r="AX803" i="4" s="1"/>
  <c r="AW815" i="4"/>
  <c r="AX815" i="4" s="1"/>
  <c r="AW831" i="4"/>
  <c r="AX831" i="4" s="1"/>
  <c r="AW853" i="4"/>
  <c r="AX853" i="4" s="1"/>
  <c r="AW850" i="4"/>
  <c r="AX850" i="4" s="1"/>
  <c r="AW863" i="4"/>
  <c r="AX863" i="4" s="1"/>
  <c r="AW844" i="4"/>
  <c r="AX844" i="4" s="1"/>
  <c r="AW866" i="4"/>
  <c r="AX866" i="4" s="1"/>
  <c r="AW498" i="4"/>
  <c r="AX498" i="4" s="1"/>
  <c r="AW466" i="4"/>
  <c r="AX466" i="4" s="1"/>
  <c r="AW486" i="4"/>
  <c r="AX486" i="4" s="1"/>
  <c r="AW481" i="4"/>
  <c r="AX481" i="4" s="1"/>
  <c r="AW515" i="4"/>
  <c r="AX515" i="4" s="1"/>
  <c r="AW518" i="4"/>
  <c r="AX518" i="4" s="1"/>
  <c r="AW369" i="4"/>
  <c r="AX369" i="4" s="1"/>
  <c r="AW524" i="4"/>
  <c r="AX524" i="4" s="1"/>
  <c r="AW523" i="4"/>
  <c r="AX523" i="4" s="1"/>
  <c r="AW542" i="4"/>
  <c r="AX542" i="4" s="1"/>
  <c r="AW557" i="4"/>
  <c r="AX557" i="4" s="1"/>
  <c r="AW565" i="4"/>
  <c r="AX565" i="4" s="1"/>
  <c r="AW568" i="4"/>
  <c r="AX568" i="4" s="1"/>
  <c r="AW570" i="4"/>
  <c r="AX570" i="4" s="1"/>
  <c r="AW581" i="4"/>
  <c r="AX581" i="4" s="1"/>
  <c r="AW577" i="4"/>
  <c r="AX577" i="4" s="1"/>
  <c r="AW605" i="4"/>
  <c r="AX605" i="4" s="1"/>
  <c r="AW613" i="4"/>
  <c r="AX613" i="4" s="1"/>
  <c r="AW623" i="4"/>
  <c r="AX623" i="4" s="1"/>
  <c r="AW621" i="4"/>
  <c r="AX621" i="4" s="1"/>
  <c r="AW618" i="4"/>
  <c r="AX618" i="4" s="1"/>
  <c r="AW641" i="4"/>
  <c r="AX641" i="4" s="1"/>
  <c r="AW649" i="4"/>
  <c r="AX649" i="4" s="1"/>
  <c r="AW675" i="4"/>
  <c r="AX675" i="4" s="1"/>
  <c r="AW676" i="4"/>
  <c r="AX676" i="4" s="1"/>
  <c r="AW665" i="4"/>
  <c r="AX665" i="4" s="1"/>
  <c r="AW662" i="4"/>
  <c r="AX662" i="4" s="1"/>
  <c r="AW720" i="4"/>
  <c r="AX720" i="4" s="1"/>
  <c r="AW714" i="4"/>
  <c r="AX714" i="4" s="1"/>
  <c r="AW701" i="4"/>
  <c r="AX701" i="4" s="1"/>
  <c r="AW702" i="4"/>
  <c r="AX702" i="4" s="1"/>
  <c r="AW713" i="4"/>
  <c r="AX713" i="4" s="1"/>
  <c r="AW742" i="4"/>
  <c r="AX742" i="4" s="1"/>
  <c r="AW688" i="4"/>
  <c r="AX688" i="4" s="1"/>
  <c r="AW759" i="4"/>
  <c r="AX759" i="4" s="1"/>
  <c r="AW304" i="4"/>
  <c r="AX304" i="4" s="1"/>
  <c r="AW779" i="4"/>
  <c r="AX779" i="4" s="1"/>
  <c r="AW767" i="4"/>
  <c r="AX767" i="4" s="1"/>
  <c r="AW786" i="4"/>
  <c r="AX786" i="4" s="1"/>
  <c r="AW808" i="4"/>
  <c r="AX808" i="4" s="1"/>
  <c r="AW799" i="4"/>
  <c r="AX799" i="4" s="1"/>
  <c r="AW802" i="4"/>
  <c r="AX802" i="4" s="1"/>
  <c r="AW801" i="4"/>
  <c r="AX801" i="4" s="1"/>
  <c r="AW821" i="4"/>
  <c r="AX821" i="4" s="1"/>
  <c r="AW830" i="4"/>
  <c r="AX830" i="4" s="1"/>
  <c r="AW855" i="4"/>
  <c r="AX855" i="4" s="1"/>
  <c r="AW827" i="4"/>
  <c r="AX827" i="4" s="1"/>
  <c r="AW864" i="4"/>
  <c r="AX864" i="4" s="1"/>
  <c r="AW834" i="4"/>
  <c r="AX834" i="4" s="1"/>
  <c r="AW868" i="4"/>
  <c r="AX868" i="4" s="1"/>
  <c r="AW469" i="4"/>
  <c r="AX469" i="4" s="1"/>
  <c r="AW468" i="4"/>
  <c r="AX468" i="4" s="1"/>
  <c r="AW452" i="4"/>
  <c r="AX452" i="4" s="1"/>
  <c r="AW479" i="4"/>
  <c r="AX479" i="4" s="1"/>
  <c r="AW489" i="4"/>
  <c r="AX489" i="4" s="1"/>
  <c r="AW506" i="4"/>
  <c r="AX506" i="4" s="1"/>
  <c r="AW511" i="4"/>
  <c r="AX511" i="4" s="1"/>
  <c r="AW507" i="4"/>
  <c r="AX507" i="4" s="1"/>
  <c r="AW533" i="4"/>
  <c r="AX533" i="4" s="1"/>
  <c r="AW520" i="4"/>
  <c r="AX520" i="4" s="1"/>
  <c r="AW548" i="4"/>
  <c r="AX548" i="4" s="1"/>
  <c r="AW567" i="4"/>
  <c r="AX567" i="4" s="1"/>
  <c r="AW554" i="4"/>
  <c r="AX554" i="4" s="1"/>
  <c r="AW556" i="4"/>
  <c r="AX556" i="4" s="1"/>
  <c r="AW572" i="4"/>
  <c r="AX572" i="4" s="1"/>
  <c r="AW580" i="4"/>
  <c r="AX580" i="4" s="1"/>
  <c r="AW595" i="4"/>
  <c r="AX595" i="4" s="1"/>
  <c r="AW597" i="4"/>
  <c r="AX597" i="4" s="1"/>
  <c r="AW600" i="4"/>
  <c r="AX600" i="4" s="1"/>
  <c r="AW622" i="4"/>
  <c r="AX622" i="4" s="1"/>
  <c r="AW629" i="4"/>
  <c r="AX629" i="4" s="1"/>
  <c r="AW645" i="4"/>
  <c r="AX645" i="4" s="1"/>
  <c r="AW272" i="4"/>
  <c r="AX272" i="4" s="1"/>
  <c r="AW670" i="4"/>
  <c r="AX670" i="4" s="1"/>
  <c r="AW671" i="4"/>
  <c r="AX671" i="4" s="1"/>
  <c r="AW652" i="4"/>
  <c r="AX652" i="4" s="1"/>
  <c r="AW733" i="4"/>
  <c r="AX733" i="4" s="1"/>
  <c r="AW695" i="4"/>
  <c r="AX695" i="4" s="1"/>
  <c r="AW719" i="4"/>
  <c r="AX719" i="4" s="1"/>
  <c r="AW718" i="4"/>
  <c r="AX718" i="4" s="1"/>
  <c r="AW738" i="4"/>
  <c r="AX738" i="4" s="1"/>
  <c r="AW722" i="4"/>
  <c r="AX722" i="4" s="1"/>
  <c r="AW781" i="4"/>
  <c r="AX781" i="4" s="1"/>
  <c r="AW351" i="4"/>
  <c r="AX351" i="4" s="1"/>
  <c r="AW775" i="4"/>
  <c r="AX775" i="4" s="1"/>
  <c r="AW783" i="4"/>
  <c r="AX783" i="4" s="1"/>
  <c r="AW776" i="4"/>
  <c r="AX776" i="4" s="1"/>
  <c r="AW795" i="4"/>
  <c r="AX795" i="4" s="1"/>
  <c r="AW805" i="4"/>
  <c r="AX805" i="4" s="1"/>
  <c r="AW807" i="4"/>
  <c r="AX807" i="4" s="1"/>
  <c r="AW804" i="4"/>
  <c r="AX804" i="4" s="1"/>
  <c r="AW820" i="4"/>
  <c r="AX820" i="4" s="1"/>
  <c r="AW826" i="4"/>
  <c r="AX826" i="4" s="1"/>
  <c r="AW841" i="4"/>
  <c r="AX841" i="4" s="1"/>
  <c r="AW859" i="4"/>
  <c r="AX859" i="4" s="1"/>
  <c r="AW862" i="4"/>
  <c r="AX862" i="4" s="1"/>
  <c r="AW857" i="4"/>
  <c r="AX857" i="4" s="1"/>
  <c r="AW854" i="4"/>
  <c r="AX854" i="4" s="1"/>
  <c r="AW869" i="4"/>
  <c r="AX869" i="4" s="1"/>
  <c r="AW467" i="4"/>
  <c r="AX467" i="4" s="1"/>
  <c r="AW480" i="4"/>
  <c r="AX480" i="4" s="1"/>
  <c r="AW496" i="4"/>
  <c r="AX496" i="4" s="1"/>
  <c r="AW519" i="4"/>
  <c r="AX519" i="4" s="1"/>
  <c r="AW509" i="4"/>
  <c r="AX509" i="4" s="1"/>
  <c r="AW497" i="4"/>
  <c r="AX497" i="4" s="1"/>
  <c r="AW521" i="4"/>
  <c r="AX521" i="4" s="1"/>
  <c r="AW534" i="4"/>
  <c r="AX534" i="4" s="1"/>
  <c r="AW551" i="4"/>
  <c r="AX551" i="4" s="1"/>
  <c r="AW545" i="4"/>
  <c r="AX545" i="4" s="1"/>
  <c r="AW562" i="4"/>
  <c r="AX562" i="4" s="1"/>
  <c r="AW405" i="4"/>
  <c r="AX405" i="4" s="1"/>
  <c r="AW573" i="4"/>
  <c r="AX573" i="4" s="1"/>
  <c r="AW586" i="4"/>
  <c r="AX586" i="4" s="1"/>
  <c r="AW590" i="4"/>
  <c r="AX590" i="4" s="1"/>
  <c r="AW578" i="4"/>
  <c r="AX578" i="4" s="1"/>
  <c r="AW603" i="4"/>
  <c r="AX603" i="4" s="1"/>
  <c r="AW632" i="4"/>
  <c r="AX632" i="4" s="1"/>
  <c r="AW598" i="4"/>
  <c r="AX598" i="4" s="1"/>
  <c r="AW607" i="4"/>
  <c r="AX607" i="4" s="1"/>
  <c r="AW630" i="4"/>
  <c r="AX630" i="4" s="1"/>
  <c r="AW643" i="4"/>
  <c r="AX643" i="4" s="1"/>
  <c r="AW647" i="4"/>
  <c r="AX647" i="4" s="1"/>
  <c r="AW664" i="4"/>
  <c r="AX664" i="4" s="1"/>
  <c r="AW680" i="4"/>
  <c r="AX680" i="4" s="1"/>
  <c r="AW672" i="4"/>
  <c r="AX672" i="4" s="1"/>
  <c r="AW678" i="4"/>
  <c r="AX678" i="4" s="1"/>
  <c r="AW694" i="4"/>
  <c r="AX694" i="4" s="1"/>
  <c r="AW703" i="4"/>
  <c r="AX703" i="4" s="1"/>
  <c r="AW707" i="4"/>
  <c r="AX707" i="4" s="1"/>
  <c r="AW689" i="4"/>
  <c r="AX689" i="4" s="1"/>
  <c r="AW712" i="4"/>
  <c r="AX712" i="4" s="1"/>
  <c r="AW692" i="4"/>
  <c r="AX692" i="4" s="1"/>
  <c r="AW744" i="4"/>
  <c r="AX744" i="4" s="1"/>
  <c r="AW730" i="4"/>
  <c r="AX730" i="4" s="1"/>
  <c r="AW752" i="4"/>
  <c r="AX752" i="4" s="1"/>
  <c r="AW768" i="4"/>
  <c r="AX768" i="4" s="1"/>
  <c r="AW773" i="4"/>
  <c r="AX773" i="4" s="1"/>
  <c r="AW758" i="4"/>
  <c r="AX758" i="4" s="1"/>
  <c r="AW760" i="4"/>
  <c r="AX760" i="4" s="1"/>
  <c r="AW233" i="4"/>
  <c r="AX233" i="4" s="1"/>
  <c r="AW794" i="4"/>
  <c r="AX794" i="4" s="1"/>
  <c r="AW819" i="4"/>
  <c r="AX819" i="4" s="1"/>
  <c r="AW816" i="4"/>
  <c r="AX816" i="4" s="1"/>
  <c r="AW836" i="4"/>
  <c r="AX836" i="4" s="1"/>
  <c r="AW847" i="4"/>
  <c r="AX847" i="4" s="1"/>
  <c r="AW849" i="4"/>
  <c r="AX849" i="4" s="1"/>
  <c r="AW822" i="4"/>
  <c r="AX822" i="4" s="1"/>
  <c r="AW833" i="4"/>
  <c r="AX833" i="4" s="1"/>
  <c r="AW865" i="4"/>
  <c r="AX865" i="4" s="1"/>
  <c r="AW128" i="4"/>
  <c r="AX128" i="4" s="1"/>
  <c r="AW319" i="4"/>
  <c r="AX319" i="4" s="1"/>
  <c r="AW69" i="4"/>
  <c r="AX69" i="4" s="1"/>
  <c r="AQ364" i="4"/>
  <c r="AA36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9" i="4"/>
  <c r="M150" i="4"/>
  <c r="M151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5" i="4"/>
  <c r="M216" i="4"/>
  <c r="M217" i="4"/>
  <c r="M218" i="4"/>
  <c r="M219" i="4"/>
  <c r="M220" i="4"/>
  <c r="M221" i="4"/>
  <c r="M222" i="4"/>
  <c r="M223" i="4"/>
  <c r="M224" i="4"/>
  <c r="M225" i="4"/>
  <c r="M227" i="4"/>
  <c r="M228" i="4"/>
  <c r="M229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J357" i="4" s="1"/>
  <c r="M358" i="4"/>
  <c r="M360" i="4"/>
  <c r="M361" i="4"/>
  <c r="M362" i="4"/>
  <c r="M363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2" i="4"/>
  <c r="M473" i="4"/>
  <c r="M474" i="4"/>
  <c r="M475" i="4"/>
  <c r="M476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3" i="4"/>
  <c r="M534" i="4"/>
  <c r="M535" i="4"/>
  <c r="M536" i="4"/>
  <c r="M537" i="4"/>
  <c r="M539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185" i="4"/>
  <c r="M574" i="4"/>
  <c r="M575" i="4"/>
  <c r="M576" i="4"/>
  <c r="M577" i="4"/>
  <c r="M578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471" i="4"/>
  <c r="M631" i="4"/>
  <c r="M632" i="4"/>
  <c r="M633" i="4"/>
  <c r="M634" i="4"/>
  <c r="M635" i="4"/>
  <c r="M636" i="4"/>
  <c r="M637" i="4"/>
  <c r="M638" i="4"/>
  <c r="M639" i="4"/>
  <c r="M640" i="4"/>
  <c r="M641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6" i="4"/>
  <c r="M707" i="4"/>
  <c r="M708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498" i="4"/>
  <c r="M477" i="4"/>
  <c r="M364" i="4"/>
  <c r="J364" i="4" s="1"/>
  <c r="AP364" i="4" s="1"/>
  <c r="R364" i="4"/>
  <c r="J22" i="4" l="1"/>
  <c r="M876" i="4"/>
  <c r="M873" i="4"/>
  <c r="M875" i="4"/>
  <c r="M874" i="4"/>
  <c r="AT873" i="4"/>
  <c r="AU8" i="4"/>
  <c r="AT6" i="5"/>
  <c r="AU7" i="4"/>
  <c r="AO364" i="4"/>
  <c r="Z364" i="4"/>
  <c r="R865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A9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A17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D6" i="5"/>
  <c r="E6" i="5"/>
  <c r="F6" i="5"/>
  <c r="G6" i="5"/>
  <c r="H6" i="5"/>
  <c r="I6" i="5"/>
  <c r="O6" i="5"/>
  <c r="K6" i="5"/>
  <c r="P6" i="5"/>
  <c r="Q6" i="5"/>
  <c r="L6" i="5"/>
  <c r="N6" i="5"/>
  <c r="C6" i="5"/>
  <c r="A6" i="5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Y294" i="12"/>
  <c r="Z294" i="12"/>
  <c r="AA294" i="12"/>
  <c r="AB29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Y293" i="12"/>
  <c r="Z293" i="12"/>
  <c r="AA293" i="12"/>
  <c r="AB29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Y501" i="12"/>
  <c r="Z501" i="12"/>
  <c r="AA501" i="12"/>
  <c r="AB501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Y528" i="12"/>
  <c r="Z528" i="12"/>
  <c r="AA528" i="12"/>
  <c r="AB528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Y490" i="12"/>
  <c r="Z490" i="12"/>
  <c r="AA490" i="12"/>
  <c r="AB490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Y582" i="12"/>
  <c r="Z582" i="12"/>
  <c r="AA582" i="12"/>
  <c r="AB582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Y634" i="12"/>
  <c r="Z634" i="12"/>
  <c r="AA634" i="12"/>
  <c r="AB634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Y666" i="12"/>
  <c r="Z666" i="12"/>
  <c r="AA666" i="12"/>
  <c r="AB666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Y771" i="12"/>
  <c r="Z771" i="12"/>
  <c r="AA771" i="12"/>
  <c r="AB771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Y760" i="12"/>
  <c r="Z760" i="12"/>
  <c r="AA760" i="12"/>
  <c r="AB760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Y839" i="12"/>
  <c r="Z839" i="12"/>
  <c r="AA839" i="12"/>
  <c r="AB839" i="12"/>
  <c r="AC839" i="12"/>
  <c r="AD839" i="12"/>
  <c r="AE839" i="12"/>
  <c r="AF839" i="12"/>
  <c r="AG839" i="12"/>
  <c r="AH839" i="12"/>
  <c r="AI839" i="12"/>
  <c r="AJ839" i="12"/>
  <c r="AK839" i="12"/>
  <c r="AL839" i="12"/>
  <c r="AM839" i="12"/>
  <c r="AN839" i="12"/>
  <c r="AO839" i="12"/>
  <c r="AP839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Y398" i="12"/>
  <c r="Z398" i="12"/>
  <c r="AA398" i="12"/>
  <c r="AB398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Y404" i="12"/>
  <c r="Z404" i="12"/>
  <c r="AA404" i="12"/>
  <c r="AB404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Y20" i="12"/>
  <c r="Z20" i="12"/>
  <c r="AA20" i="12"/>
  <c r="AB20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Y21" i="12"/>
  <c r="Z21" i="12"/>
  <c r="AA21" i="12"/>
  <c r="AB21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Y23" i="12"/>
  <c r="Z23" i="12"/>
  <c r="AA23" i="12"/>
  <c r="AB23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Y24" i="12"/>
  <c r="Z24" i="12"/>
  <c r="AA24" i="12"/>
  <c r="AB24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Y25" i="12"/>
  <c r="Z25" i="12"/>
  <c r="AA25" i="12"/>
  <c r="AB25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Y26" i="12"/>
  <c r="Z26" i="12"/>
  <c r="AA26" i="12"/>
  <c r="AB26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Y29" i="12"/>
  <c r="Z29" i="12"/>
  <c r="AA29" i="12"/>
  <c r="AB29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Y30" i="12"/>
  <c r="Z30" i="12"/>
  <c r="AA30" i="12"/>
  <c r="AB30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Y34" i="12"/>
  <c r="Z34" i="12"/>
  <c r="AA34" i="12"/>
  <c r="AB34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Y45" i="12"/>
  <c r="Z45" i="12"/>
  <c r="AA45" i="12"/>
  <c r="AB45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Y46" i="12"/>
  <c r="Z46" i="12"/>
  <c r="AA4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Y47" i="12"/>
  <c r="Z47" i="12"/>
  <c r="AA47" i="12"/>
  <c r="AB47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Y48" i="12"/>
  <c r="Z48" i="12"/>
  <c r="AA48" i="12"/>
  <c r="AB48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Y49" i="12"/>
  <c r="Z49" i="12"/>
  <c r="AA49" i="12"/>
  <c r="AB49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Y50" i="12"/>
  <c r="Z50" i="12"/>
  <c r="AA50" i="12"/>
  <c r="AB50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Y51" i="12"/>
  <c r="Z51" i="12"/>
  <c r="AA51" i="12"/>
  <c r="AB51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Y52" i="12"/>
  <c r="Z52" i="12"/>
  <c r="AA52" i="12"/>
  <c r="AB52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Y56" i="12"/>
  <c r="Z56" i="12"/>
  <c r="AA56" i="12"/>
  <c r="AB56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Y57" i="12"/>
  <c r="Z57" i="12"/>
  <c r="AA57" i="12"/>
  <c r="AB57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Y58" i="12"/>
  <c r="Z58" i="12"/>
  <c r="AA58" i="12"/>
  <c r="AB58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Y59" i="12"/>
  <c r="Z59" i="12"/>
  <c r="AA59" i="12"/>
  <c r="AB59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Y60" i="12"/>
  <c r="Z60" i="12"/>
  <c r="AA60" i="12"/>
  <c r="AB60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Y61" i="12"/>
  <c r="Z61" i="12"/>
  <c r="AA61" i="12"/>
  <c r="AB61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Y62" i="12"/>
  <c r="Z62" i="12"/>
  <c r="AA62" i="12"/>
  <c r="AB62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Y63" i="12"/>
  <c r="Z63" i="12"/>
  <c r="AA63" i="12"/>
  <c r="AB63" i="12"/>
  <c r="AC63" i="12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Y64" i="12"/>
  <c r="Z64" i="12"/>
  <c r="AA64" i="12"/>
  <c r="AB64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Y65" i="12"/>
  <c r="Z65" i="12"/>
  <c r="AA65" i="12"/>
  <c r="AB65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Y66" i="12"/>
  <c r="Z66" i="12"/>
  <c r="AA66" i="12"/>
  <c r="AB66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Y68" i="12"/>
  <c r="Z68" i="12"/>
  <c r="AA68" i="12"/>
  <c r="AB68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Y69" i="12"/>
  <c r="Z69" i="12"/>
  <c r="AA69" i="12"/>
  <c r="AB6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Y70" i="12"/>
  <c r="Z70" i="12"/>
  <c r="AA70" i="12"/>
  <c r="AB70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Y71" i="12"/>
  <c r="Z71" i="12"/>
  <c r="AA71" i="12"/>
  <c r="AB71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Y72" i="12"/>
  <c r="Z72" i="12"/>
  <c r="AA72" i="12"/>
  <c r="AB72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Y73" i="12"/>
  <c r="Z73" i="12"/>
  <c r="AA73" i="12"/>
  <c r="AB73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Y74" i="12"/>
  <c r="Z74" i="12"/>
  <c r="AA74" i="12"/>
  <c r="AB74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Y75" i="12"/>
  <c r="Z75" i="12"/>
  <c r="AA75" i="12"/>
  <c r="AB75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Y76" i="12"/>
  <c r="Z76" i="12"/>
  <c r="AA76" i="12"/>
  <c r="AB76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Y77" i="12"/>
  <c r="Z77" i="12"/>
  <c r="AA77" i="12"/>
  <c r="AB77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Y78" i="12"/>
  <c r="Z78" i="12"/>
  <c r="AA78" i="12"/>
  <c r="AB78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Y79" i="12"/>
  <c r="Z79" i="12"/>
  <c r="AA79" i="12"/>
  <c r="AB79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Y153" i="12"/>
  <c r="Z153" i="12"/>
  <c r="AA153" i="12"/>
  <c r="AB153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Y156" i="12"/>
  <c r="Z156" i="12"/>
  <c r="AA156" i="12"/>
  <c r="AB156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Y157" i="12"/>
  <c r="Z157" i="12"/>
  <c r="AA157" i="12"/>
  <c r="AB157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Y216" i="12"/>
  <c r="Z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Y217" i="12"/>
  <c r="Z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Y231" i="12"/>
  <c r="Z231" i="12"/>
  <c r="AA231" i="12"/>
  <c r="AB231" i="12"/>
  <c r="AC231" i="12"/>
  <c r="AD231" i="12"/>
  <c r="AE231" i="12"/>
  <c r="AF231" i="12"/>
  <c r="AG231" i="12"/>
  <c r="AH231" i="12"/>
  <c r="AI231" i="12"/>
  <c r="AJ231" i="12"/>
  <c r="AK231" i="12"/>
  <c r="AL231" i="12"/>
  <c r="AM231" i="12"/>
  <c r="AN231" i="12"/>
  <c r="AO231" i="12"/>
  <c r="AP231" i="12"/>
  <c r="Y232" i="12"/>
  <c r="Z232" i="12"/>
  <c r="AA232" i="12"/>
  <c r="AB232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Y233" i="12"/>
  <c r="Z233" i="12"/>
  <c r="AA233" i="12"/>
  <c r="AB233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Y234" i="12"/>
  <c r="Z234" i="12"/>
  <c r="AA234" i="12"/>
  <c r="AB234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Y235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Y236" i="12"/>
  <c r="Z236" i="12"/>
  <c r="AA236" i="12"/>
  <c r="AB236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Y237" i="12"/>
  <c r="Z237" i="12"/>
  <c r="AA237" i="12"/>
  <c r="AB237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Y238" i="12"/>
  <c r="Z238" i="12"/>
  <c r="AA238" i="12"/>
  <c r="AB238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Y239" i="12"/>
  <c r="Z239" i="12"/>
  <c r="AA239" i="12"/>
  <c r="AB239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Y240" i="12"/>
  <c r="Z240" i="12"/>
  <c r="AA240" i="12"/>
  <c r="AB240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Y241" i="12"/>
  <c r="Z241" i="12"/>
  <c r="AA241" i="12"/>
  <c r="AB241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Y242" i="12"/>
  <c r="Z242" i="12"/>
  <c r="AA242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Y243" i="12"/>
  <c r="Z243" i="12"/>
  <c r="AA243" i="12"/>
  <c r="AB243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Y244" i="12"/>
  <c r="Z244" i="12"/>
  <c r="AA244" i="12"/>
  <c r="AB244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Y245" i="12"/>
  <c r="Z245" i="12"/>
  <c r="AA245" i="12"/>
  <c r="AB245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Y246" i="12"/>
  <c r="Z246" i="12"/>
  <c r="AA246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Y247" i="12"/>
  <c r="Z247" i="12"/>
  <c r="AA247" i="12"/>
  <c r="AB24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Y248" i="12"/>
  <c r="Z248" i="12"/>
  <c r="AA248" i="12"/>
  <c r="AB248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Y249" i="12"/>
  <c r="Z249" i="12"/>
  <c r="AA249" i="12"/>
  <c r="AB249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Y250" i="12"/>
  <c r="Z250" i="12"/>
  <c r="AA250" i="12"/>
  <c r="AB250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Y251" i="12"/>
  <c r="Z251" i="12"/>
  <c r="AA251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Y252" i="12"/>
  <c r="Z252" i="12"/>
  <c r="AA252" i="12"/>
  <c r="AB252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Y253" i="12"/>
  <c r="Z253" i="12"/>
  <c r="AA25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Y254" i="12"/>
  <c r="Z254" i="12"/>
  <c r="AA254" i="12"/>
  <c r="AB254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Y255" i="12"/>
  <c r="Z255" i="12"/>
  <c r="AA255" i="12"/>
  <c r="AB255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Y256" i="12"/>
  <c r="Z256" i="12"/>
  <c r="AA256" i="12"/>
  <c r="AB256" i="12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Y257" i="12"/>
  <c r="Z257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Y258" i="12"/>
  <c r="Z258" i="12"/>
  <c r="AA258" i="12"/>
  <c r="AB258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Y259" i="12"/>
  <c r="Z259" i="12"/>
  <c r="AA259" i="12"/>
  <c r="AB259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Y260" i="12"/>
  <c r="Z260" i="12"/>
  <c r="AA260" i="12"/>
  <c r="AB260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Y261" i="12"/>
  <c r="Z261" i="12"/>
  <c r="AA261" i="12"/>
  <c r="AB26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Y262" i="12"/>
  <c r="Z262" i="12"/>
  <c r="AA262" i="12"/>
  <c r="AB262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Y263" i="12"/>
  <c r="Z263" i="12"/>
  <c r="AA263" i="12"/>
  <c r="AB263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Y264" i="12"/>
  <c r="Z264" i="12"/>
  <c r="AA264" i="12"/>
  <c r="AB264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Y265" i="12"/>
  <c r="Z265" i="12"/>
  <c r="AA265" i="12"/>
  <c r="AB26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Y266" i="12"/>
  <c r="Z266" i="12"/>
  <c r="AA266" i="12"/>
  <c r="AB266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Y267" i="12"/>
  <c r="Z267" i="12"/>
  <c r="AA267" i="12"/>
  <c r="AB267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Y268" i="12"/>
  <c r="Z268" i="12"/>
  <c r="AA268" i="12"/>
  <c r="AB268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Y269" i="12"/>
  <c r="Z269" i="12"/>
  <c r="AA269" i="12"/>
  <c r="AB269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Y270" i="12"/>
  <c r="Z270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Y271" i="12"/>
  <c r="Z271" i="12"/>
  <c r="AA271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Y272" i="12"/>
  <c r="Z272" i="12"/>
  <c r="AA272" i="12"/>
  <c r="AB272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Y274" i="12"/>
  <c r="Z274" i="12"/>
  <c r="AA274" i="12"/>
  <c r="AB274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Y275" i="12"/>
  <c r="Z275" i="12"/>
  <c r="AA275" i="12"/>
  <c r="AB275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Y276" i="12"/>
  <c r="Z276" i="12"/>
  <c r="AA276" i="12"/>
  <c r="AB276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Y277" i="12"/>
  <c r="Z277" i="12"/>
  <c r="AA277" i="12"/>
  <c r="AB277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Y278" i="12"/>
  <c r="Z278" i="12"/>
  <c r="AA278" i="12"/>
  <c r="AB278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Y279" i="12"/>
  <c r="Z279" i="12"/>
  <c r="AA279" i="12"/>
  <c r="AB279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Y280" i="12"/>
  <c r="Z280" i="12"/>
  <c r="AA280" i="12"/>
  <c r="AB280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Y281" i="12"/>
  <c r="Z281" i="12"/>
  <c r="AA281" i="12"/>
  <c r="AB281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Y282" i="12"/>
  <c r="Z282" i="12"/>
  <c r="AA282" i="12"/>
  <c r="AB28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Y283" i="12"/>
  <c r="Z283" i="12"/>
  <c r="AA283" i="12"/>
  <c r="AB283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Y284" i="12"/>
  <c r="Z284" i="12"/>
  <c r="AA284" i="12"/>
  <c r="AB284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Y285" i="12"/>
  <c r="Z285" i="12"/>
  <c r="AA285" i="12"/>
  <c r="AB285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Y286" i="12"/>
  <c r="Z286" i="12"/>
  <c r="AA286" i="12"/>
  <c r="AB286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Y287" i="12"/>
  <c r="Z287" i="12"/>
  <c r="AA287" i="12"/>
  <c r="AB287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Y288" i="12"/>
  <c r="Z288" i="12"/>
  <c r="AA288" i="12"/>
  <c r="AB288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Y289" i="12"/>
  <c r="Z289" i="12"/>
  <c r="AA289" i="12"/>
  <c r="AB289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Y290" i="12"/>
  <c r="Z290" i="12"/>
  <c r="AA290" i="12"/>
  <c r="AB29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Y291" i="12"/>
  <c r="Z291" i="12"/>
  <c r="AA291" i="12"/>
  <c r="AB291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Y292" i="12"/>
  <c r="Z292" i="12"/>
  <c r="AA292" i="12"/>
  <c r="AB292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Y295" i="12"/>
  <c r="Z295" i="12"/>
  <c r="AA295" i="12"/>
  <c r="AB295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Y297" i="12"/>
  <c r="Z297" i="12"/>
  <c r="AA297" i="12"/>
  <c r="AB297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Y298" i="12"/>
  <c r="Z298" i="12"/>
  <c r="AA298" i="12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Y299" i="12"/>
  <c r="Z299" i="12"/>
  <c r="AA299" i="12"/>
  <c r="AB299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Y300" i="12"/>
  <c r="Z300" i="12"/>
  <c r="AA300" i="12"/>
  <c r="AB300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Y301" i="12"/>
  <c r="Z301" i="12"/>
  <c r="AA301" i="12"/>
  <c r="AB301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Y302" i="12"/>
  <c r="Z302" i="12"/>
  <c r="AA302" i="12"/>
  <c r="AB302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Y303" i="12"/>
  <c r="Z303" i="12"/>
  <c r="AA303" i="12"/>
  <c r="AB303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Y304" i="12"/>
  <c r="Z304" i="12"/>
  <c r="AA304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Y305" i="12"/>
  <c r="Z305" i="12"/>
  <c r="AA305" i="12"/>
  <c r="AB305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Y306" i="12"/>
  <c r="Z306" i="12"/>
  <c r="AA306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Y307" i="12"/>
  <c r="Z307" i="12"/>
  <c r="AA307" i="12"/>
  <c r="AB307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Y308" i="12"/>
  <c r="Z308" i="12"/>
  <c r="AA308" i="12"/>
  <c r="AB308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Y309" i="12"/>
  <c r="Z309" i="12"/>
  <c r="AA309" i="12"/>
  <c r="AB309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Y310" i="12"/>
  <c r="Z310" i="12"/>
  <c r="AA310" i="12"/>
  <c r="AB310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Y311" i="12"/>
  <c r="Z311" i="12"/>
  <c r="AA311" i="12"/>
  <c r="AB311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Y312" i="12"/>
  <c r="Z312" i="12"/>
  <c r="AA312" i="12"/>
  <c r="AB312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Y313" i="12"/>
  <c r="Z313" i="12"/>
  <c r="AA313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Y314" i="12"/>
  <c r="Z314" i="12"/>
  <c r="AA314" i="12"/>
  <c r="AB314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Y315" i="12"/>
  <c r="Z315" i="12"/>
  <c r="AA315" i="12"/>
  <c r="AB31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Y316" i="12"/>
  <c r="Z316" i="12"/>
  <c r="AA316" i="12"/>
  <c r="AB316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Y317" i="12"/>
  <c r="Z317" i="12"/>
  <c r="AA317" i="12"/>
  <c r="AB317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Y318" i="12"/>
  <c r="Z318" i="12"/>
  <c r="AA318" i="12"/>
  <c r="AB318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Y319" i="12"/>
  <c r="Z319" i="12"/>
  <c r="AA319" i="12"/>
  <c r="AB319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Y320" i="12"/>
  <c r="Z320" i="12"/>
  <c r="AA320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Y321" i="12"/>
  <c r="Z321" i="12"/>
  <c r="AA321" i="12"/>
  <c r="AB321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Y322" i="12"/>
  <c r="Z322" i="12"/>
  <c r="AA322" i="12"/>
  <c r="AB32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Y323" i="12"/>
  <c r="Z323" i="12"/>
  <c r="AA323" i="12"/>
  <c r="AB323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Y324" i="12"/>
  <c r="Z324" i="12"/>
  <c r="AA324" i="12"/>
  <c r="AB32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Y325" i="12"/>
  <c r="Z325" i="12"/>
  <c r="AA325" i="12"/>
  <c r="AB325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Y327" i="12"/>
  <c r="Z327" i="12"/>
  <c r="AA327" i="12"/>
  <c r="AB327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Y328" i="12"/>
  <c r="Z328" i="12"/>
  <c r="AA328" i="12"/>
  <c r="AB328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Y329" i="12"/>
  <c r="Z329" i="12"/>
  <c r="AA329" i="12"/>
  <c r="AB329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Y330" i="12"/>
  <c r="Z330" i="12"/>
  <c r="AA330" i="12"/>
  <c r="AB330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Y331" i="12"/>
  <c r="Z331" i="12"/>
  <c r="AA331" i="12"/>
  <c r="AB331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Y332" i="12"/>
  <c r="Z332" i="12"/>
  <c r="AA332" i="12"/>
  <c r="AB332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Y333" i="12"/>
  <c r="Z333" i="12"/>
  <c r="AA333" i="12"/>
  <c r="AB333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Y334" i="12"/>
  <c r="Z334" i="12"/>
  <c r="AA334" i="12"/>
  <c r="AB334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Y335" i="12"/>
  <c r="Z335" i="12"/>
  <c r="AA335" i="12"/>
  <c r="AB335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Y336" i="12"/>
  <c r="Z336" i="12"/>
  <c r="AA336" i="12"/>
  <c r="AB336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Y337" i="12"/>
  <c r="Z337" i="12"/>
  <c r="AA337" i="12"/>
  <c r="AB337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Y338" i="12"/>
  <c r="Z338" i="12"/>
  <c r="AA338" i="12"/>
  <c r="AB338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Y339" i="12"/>
  <c r="Z339" i="12"/>
  <c r="AA339" i="12"/>
  <c r="AB339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Y340" i="12"/>
  <c r="Z340" i="12"/>
  <c r="AA340" i="12"/>
  <c r="AB340" i="12"/>
  <c r="AC340" i="12"/>
  <c r="AD340" i="12"/>
  <c r="AE340" i="12"/>
  <c r="AF340" i="12"/>
  <c r="AG340" i="12"/>
  <c r="AH340" i="12"/>
  <c r="AI340" i="12"/>
  <c r="AJ340" i="12"/>
  <c r="AK340" i="12"/>
  <c r="AL340" i="12"/>
  <c r="AM340" i="12"/>
  <c r="AN340" i="12"/>
  <c r="AO340" i="12"/>
  <c r="AP340" i="12"/>
  <c r="Y341" i="12"/>
  <c r="Z341" i="12"/>
  <c r="AA341" i="12"/>
  <c r="AB341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Y342" i="12"/>
  <c r="Z342" i="12"/>
  <c r="AA342" i="12"/>
  <c r="AB342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Y343" i="12"/>
  <c r="Z343" i="12"/>
  <c r="AA343" i="12"/>
  <c r="AB343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Y344" i="12"/>
  <c r="Z344" i="12"/>
  <c r="AA344" i="12"/>
  <c r="AB344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Y345" i="12"/>
  <c r="Z345" i="12"/>
  <c r="AA345" i="12"/>
  <c r="AB345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Y346" i="12"/>
  <c r="Z346" i="12"/>
  <c r="AA346" i="12"/>
  <c r="AB346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Y347" i="12"/>
  <c r="Z347" i="12"/>
  <c r="AA347" i="12"/>
  <c r="AB347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Y348" i="12"/>
  <c r="Z348" i="12"/>
  <c r="AA348" i="12"/>
  <c r="AB348" i="12"/>
  <c r="AC348" i="12"/>
  <c r="AD348" i="12"/>
  <c r="AE348" i="12"/>
  <c r="AF348" i="12"/>
  <c r="AG348" i="12"/>
  <c r="AH348" i="12"/>
  <c r="AI348" i="12"/>
  <c r="AJ348" i="12"/>
  <c r="AK348" i="12"/>
  <c r="AL348" i="12"/>
  <c r="AM348" i="12"/>
  <c r="AN348" i="12"/>
  <c r="AO348" i="12"/>
  <c r="AP348" i="12"/>
  <c r="Y349" i="12"/>
  <c r="Z349" i="12"/>
  <c r="AA349" i="12"/>
  <c r="AB349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Y350" i="12"/>
  <c r="Z350" i="12"/>
  <c r="AA350" i="12"/>
  <c r="AB350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Y351" i="12"/>
  <c r="Z351" i="12"/>
  <c r="AA351" i="12"/>
  <c r="AB351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Y352" i="12"/>
  <c r="Z352" i="12"/>
  <c r="AA352" i="12"/>
  <c r="AB352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Y353" i="12"/>
  <c r="Z353" i="12"/>
  <c r="AA353" i="12"/>
  <c r="AB353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Y354" i="12"/>
  <c r="Z354" i="12"/>
  <c r="AA354" i="12"/>
  <c r="AB354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Y355" i="12"/>
  <c r="Z355" i="12"/>
  <c r="AA355" i="12"/>
  <c r="AB355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Y356" i="12"/>
  <c r="Z356" i="12"/>
  <c r="AA356" i="12"/>
  <c r="AB356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Y357" i="12"/>
  <c r="Z357" i="12"/>
  <c r="AA357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Y358" i="12"/>
  <c r="Z358" i="12"/>
  <c r="AA358" i="12"/>
  <c r="AB358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Y360" i="12"/>
  <c r="Z360" i="12"/>
  <c r="AA360" i="12"/>
  <c r="AB360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Y361" i="12"/>
  <c r="Z361" i="12"/>
  <c r="AA361" i="12"/>
  <c r="AB361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Y362" i="12"/>
  <c r="Z362" i="12"/>
  <c r="AA362" i="12"/>
  <c r="AB362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Y363" i="12"/>
  <c r="Z363" i="12"/>
  <c r="AA363" i="12"/>
  <c r="AB363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Y365" i="12"/>
  <c r="Z365" i="12"/>
  <c r="AA365" i="12"/>
  <c r="AB365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Y366" i="12"/>
  <c r="Z366" i="12"/>
  <c r="AA366" i="12"/>
  <c r="AB366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Y367" i="12"/>
  <c r="Z367" i="12"/>
  <c r="AA367" i="12"/>
  <c r="AB367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Y368" i="12"/>
  <c r="Z368" i="12"/>
  <c r="AA368" i="12"/>
  <c r="AB368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Y369" i="12"/>
  <c r="Z369" i="12"/>
  <c r="AA369" i="12"/>
  <c r="AB369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Y370" i="12"/>
  <c r="Z370" i="12"/>
  <c r="AA370" i="12"/>
  <c r="AB370" i="12"/>
  <c r="AC370" i="12"/>
  <c r="AD370" i="12"/>
  <c r="AE370" i="12"/>
  <c r="AF370" i="12"/>
  <c r="AG370" i="12"/>
  <c r="AH370" i="12"/>
  <c r="AI370" i="12"/>
  <c r="AJ370" i="12"/>
  <c r="AK370" i="12"/>
  <c r="AL370" i="12"/>
  <c r="AM370" i="12"/>
  <c r="AN370" i="12"/>
  <c r="AO370" i="12"/>
  <c r="AP370" i="12"/>
  <c r="Y371" i="12"/>
  <c r="Z371" i="12"/>
  <c r="AA371" i="12"/>
  <c r="AB371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Y372" i="12"/>
  <c r="Z372" i="12"/>
  <c r="AA372" i="12"/>
  <c r="AB372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Y373" i="12"/>
  <c r="Z373" i="12"/>
  <c r="AA373" i="12"/>
  <c r="AB37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Y374" i="12"/>
  <c r="Z374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Y375" i="12"/>
  <c r="Z375" i="12"/>
  <c r="AA375" i="12"/>
  <c r="AB375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Y376" i="12"/>
  <c r="Z376" i="12"/>
  <c r="AA376" i="12"/>
  <c r="AB376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Y377" i="12"/>
  <c r="Z377" i="12"/>
  <c r="AA377" i="12"/>
  <c r="AB377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Y378" i="12"/>
  <c r="Z378" i="12"/>
  <c r="AA378" i="12"/>
  <c r="AB378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Y379" i="12"/>
  <c r="Z379" i="12"/>
  <c r="AA379" i="12"/>
  <c r="AB379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Y381" i="12"/>
  <c r="Z381" i="12"/>
  <c r="AA381" i="12"/>
  <c r="AB381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Y382" i="12"/>
  <c r="Z382" i="12"/>
  <c r="AA382" i="12"/>
  <c r="AB382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Y383" i="12"/>
  <c r="Z383" i="12"/>
  <c r="AA383" i="12"/>
  <c r="AB383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Y384" i="12"/>
  <c r="Z384" i="12"/>
  <c r="AA384" i="12"/>
  <c r="AB384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Y385" i="12"/>
  <c r="Z385" i="12"/>
  <c r="AA385" i="12"/>
  <c r="AB38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Y386" i="12"/>
  <c r="Z386" i="12"/>
  <c r="AA386" i="12"/>
  <c r="AB386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Y387" i="12"/>
  <c r="Z387" i="12"/>
  <c r="AA387" i="12"/>
  <c r="AB387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Y388" i="12"/>
  <c r="Z388" i="12"/>
  <c r="AA388" i="12"/>
  <c r="AB388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Y389" i="12"/>
  <c r="Z389" i="12"/>
  <c r="AA389" i="12"/>
  <c r="AB389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Y390" i="12"/>
  <c r="Z390" i="12"/>
  <c r="AA390" i="12"/>
  <c r="AB390" i="12"/>
  <c r="AC390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Y391" i="12"/>
  <c r="Z391" i="12"/>
  <c r="AA391" i="12"/>
  <c r="AB391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Y392" i="12"/>
  <c r="Z392" i="12"/>
  <c r="AA392" i="12"/>
  <c r="AB392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Y393" i="12"/>
  <c r="Z393" i="12"/>
  <c r="AA393" i="12"/>
  <c r="AB393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Y394" i="12"/>
  <c r="Z394" i="12"/>
  <c r="AA394" i="12"/>
  <c r="AB394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Y395" i="12"/>
  <c r="Z395" i="12"/>
  <c r="AA395" i="12"/>
  <c r="AB395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Y396" i="12"/>
  <c r="Z396" i="12"/>
  <c r="AA396" i="12"/>
  <c r="AB396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Y397" i="12"/>
  <c r="Z397" i="12"/>
  <c r="AA397" i="12"/>
  <c r="AB397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Y399" i="12"/>
  <c r="Z399" i="12"/>
  <c r="AA399" i="12"/>
  <c r="AB399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Y400" i="12"/>
  <c r="Z400" i="12"/>
  <c r="AA400" i="12"/>
  <c r="AB400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Y401" i="12"/>
  <c r="Z401" i="12"/>
  <c r="AA401" i="12"/>
  <c r="AB401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Y402" i="12"/>
  <c r="Z402" i="12"/>
  <c r="AA402" i="12"/>
  <c r="AB402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Y403" i="12"/>
  <c r="Z403" i="12"/>
  <c r="AA403" i="12"/>
  <c r="AB403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Y405" i="12"/>
  <c r="Z405" i="12"/>
  <c r="AA405" i="12"/>
  <c r="AB405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Y406" i="12"/>
  <c r="Z406" i="12"/>
  <c r="AA406" i="12"/>
  <c r="AB406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Y407" i="12"/>
  <c r="Z407" i="12"/>
  <c r="AA407" i="12"/>
  <c r="AB407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Y408" i="12"/>
  <c r="Z408" i="12"/>
  <c r="AA408" i="12"/>
  <c r="AB408" i="12"/>
  <c r="AC408" i="12"/>
  <c r="AD408" i="12"/>
  <c r="AE408" i="12"/>
  <c r="AF408" i="12"/>
  <c r="AG408" i="12"/>
  <c r="AH408" i="12"/>
  <c r="AI408" i="12"/>
  <c r="AJ408" i="12"/>
  <c r="AK408" i="12"/>
  <c r="AL408" i="12"/>
  <c r="AM408" i="12"/>
  <c r="AN408" i="12"/>
  <c r="AO408" i="12"/>
  <c r="AP408" i="12"/>
  <c r="Y409" i="12"/>
  <c r="Z409" i="12"/>
  <c r="AA409" i="12"/>
  <c r="AB409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Y410" i="12"/>
  <c r="Z410" i="12"/>
  <c r="AA410" i="12"/>
  <c r="AB410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Y411" i="12"/>
  <c r="Z411" i="12"/>
  <c r="AA411" i="12"/>
  <c r="AB411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Y412" i="12"/>
  <c r="Z412" i="12"/>
  <c r="AA412" i="12"/>
  <c r="AB412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Y413" i="12"/>
  <c r="Z413" i="12"/>
  <c r="AA413" i="12"/>
  <c r="AB413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Y414" i="12"/>
  <c r="Z414" i="12"/>
  <c r="AA414" i="12"/>
  <c r="AB414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Y415" i="12"/>
  <c r="Z415" i="12"/>
  <c r="AA415" i="12"/>
  <c r="AB415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Y416" i="12"/>
  <c r="Z416" i="12"/>
  <c r="AA416" i="12"/>
  <c r="AB416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Y417" i="12"/>
  <c r="Z417" i="12"/>
  <c r="AA417" i="12"/>
  <c r="AB417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Y418" i="12"/>
  <c r="Z418" i="12"/>
  <c r="AA418" i="12"/>
  <c r="AB418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Y419" i="12"/>
  <c r="Z419" i="12"/>
  <c r="AA419" i="12"/>
  <c r="AB419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Y420" i="12"/>
  <c r="Z420" i="12"/>
  <c r="AA420" i="12"/>
  <c r="AB420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Y421" i="12"/>
  <c r="Z421" i="12"/>
  <c r="AA421" i="12"/>
  <c r="AB421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Y422" i="12"/>
  <c r="Z422" i="12"/>
  <c r="AA422" i="12"/>
  <c r="AB422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Y423" i="12"/>
  <c r="Z423" i="12"/>
  <c r="AA423" i="12"/>
  <c r="AB423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Y424" i="12"/>
  <c r="Z424" i="12"/>
  <c r="AA424" i="12"/>
  <c r="AB424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Y425" i="12"/>
  <c r="Z425" i="12"/>
  <c r="AA425" i="12"/>
  <c r="AB425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Y426" i="12"/>
  <c r="Z426" i="12"/>
  <c r="AA426" i="12"/>
  <c r="AB426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Y427" i="12"/>
  <c r="Z427" i="12"/>
  <c r="AA427" i="12"/>
  <c r="AB427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Y428" i="12"/>
  <c r="Z428" i="12"/>
  <c r="AA428" i="12"/>
  <c r="AB428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Y429" i="12"/>
  <c r="Z429" i="12"/>
  <c r="AA429" i="12"/>
  <c r="AB429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Y430" i="12"/>
  <c r="Z430" i="12"/>
  <c r="AA430" i="12"/>
  <c r="AB430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Y431" i="12"/>
  <c r="Z431" i="12"/>
  <c r="AA431" i="12"/>
  <c r="AB431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Y432" i="12"/>
  <c r="Z432" i="12"/>
  <c r="AA432" i="12"/>
  <c r="AB432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Y433" i="12"/>
  <c r="Z433" i="12"/>
  <c r="AA433" i="12"/>
  <c r="AB433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Y434" i="12"/>
  <c r="Z434" i="12"/>
  <c r="AA434" i="12"/>
  <c r="AB434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Y435" i="12"/>
  <c r="Z435" i="12"/>
  <c r="AA435" i="12"/>
  <c r="AB435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Y436" i="12"/>
  <c r="Z436" i="12"/>
  <c r="AA436" i="12"/>
  <c r="AB436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Y437" i="12"/>
  <c r="Z437" i="12"/>
  <c r="AA437" i="12"/>
  <c r="AB437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Y438" i="12"/>
  <c r="Z438" i="12"/>
  <c r="AA438" i="12"/>
  <c r="AB438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Y439" i="12"/>
  <c r="Z439" i="12"/>
  <c r="AA439" i="12"/>
  <c r="AB439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Y440" i="12"/>
  <c r="Z440" i="12"/>
  <c r="AA440" i="12"/>
  <c r="AB4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Y441" i="12"/>
  <c r="Z441" i="12"/>
  <c r="AA441" i="12"/>
  <c r="AB441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Y442" i="12"/>
  <c r="Z442" i="12"/>
  <c r="AA442" i="12"/>
  <c r="AB442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Y443" i="12"/>
  <c r="Z443" i="12"/>
  <c r="AA443" i="12"/>
  <c r="AB443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Y444" i="12"/>
  <c r="Z444" i="12"/>
  <c r="AA444" i="12"/>
  <c r="AB444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Y445" i="12"/>
  <c r="Z445" i="12"/>
  <c r="AA445" i="12"/>
  <c r="AB445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Y446" i="12"/>
  <c r="Z446" i="12"/>
  <c r="AA446" i="12"/>
  <c r="AB446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Y447" i="12"/>
  <c r="Z447" i="12"/>
  <c r="AA447" i="12"/>
  <c r="AB447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Y448" i="12"/>
  <c r="Z448" i="12"/>
  <c r="AA448" i="12"/>
  <c r="AB448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Y449" i="12"/>
  <c r="Z449" i="12"/>
  <c r="AA449" i="12"/>
  <c r="AB449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Y450" i="12"/>
  <c r="Z450" i="12"/>
  <c r="AA450" i="12"/>
  <c r="AB450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Y451" i="12"/>
  <c r="Z451" i="12"/>
  <c r="AA451" i="12"/>
  <c r="AB451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Y452" i="12"/>
  <c r="Z452" i="12"/>
  <c r="AA452" i="12"/>
  <c r="AB452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Y453" i="12"/>
  <c r="Z453" i="12"/>
  <c r="AA453" i="12"/>
  <c r="AB453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Y454" i="12"/>
  <c r="Z454" i="12"/>
  <c r="AA454" i="12"/>
  <c r="AB454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Y455" i="12"/>
  <c r="Z455" i="12"/>
  <c r="AA455" i="12"/>
  <c r="AB455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Y456" i="12"/>
  <c r="Z456" i="12"/>
  <c r="AA456" i="12"/>
  <c r="AB456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Y457" i="12"/>
  <c r="Z457" i="12"/>
  <c r="AA457" i="12"/>
  <c r="AB457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Y458" i="12"/>
  <c r="Z458" i="12"/>
  <c r="AA458" i="12"/>
  <c r="AB458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Y459" i="12"/>
  <c r="Z459" i="12"/>
  <c r="AA459" i="12"/>
  <c r="AB459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Y460" i="12"/>
  <c r="Z460" i="12"/>
  <c r="AA460" i="12"/>
  <c r="AB460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Y461" i="12"/>
  <c r="Z461" i="12"/>
  <c r="AA461" i="12"/>
  <c r="AB461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Y462" i="12"/>
  <c r="Z462" i="12"/>
  <c r="AA462" i="12"/>
  <c r="AB462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Y463" i="12"/>
  <c r="Z463" i="12"/>
  <c r="AA463" i="12"/>
  <c r="AB463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Y464" i="12"/>
  <c r="Z464" i="12"/>
  <c r="AA464" i="12"/>
  <c r="AB464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Y465" i="12"/>
  <c r="Z465" i="12"/>
  <c r="AA465" i="12"/>
  <c r="AB465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Y466" i="12"/>
  <c r="Z466" i="12"/>
  <c r="AA466" i="12"/>
  <c r="AB466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Y467" i="12"/>
  <c r="Z467" i="12"/>
  <c r="AA467" i="12"/>
  <c r="AB467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Y468" i="12"/>
  <c r="Z468" i="12"/>
  <c r="AA468" i="12"/>
  <c r="AB468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Y469" i="12"/>
  <c r="Z469" i="12"/>
  <c r="AA469" i="12"/>
  <c r="AB469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Y470" i="12"/>
  <c r="Z470" i="12"/>
  <c r="AA470" i="12"/>
  <c r="AB470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Y472" i="12"/>
  <c r="Z472" i="12"/>
  <c r="AA472" i="12"/>
  <c r="AB472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Y473" i="12"/>
  <c r="Z473" i="12"/>
  <c r="AA473" i="12"/>
  <c r="AB473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Y474" i="12"/>
  <c r="Z474" i="12"/>
  <c r="AA474" i="12"/>
  <c r="AB474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Y475" i="12"/>
  <c r="Z475" i="12"/>
  <c r="AA475" i="12"/>
  <c r="AB475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Y476" i="12"/>
  <c r="Z476" i="12"/>
  <c r="AA476" i="12"/>
  <c r="AB476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Y478" i="12"/>
  <c r="Z478" i="12"/>
  <c r="AA478" i="12"/>
  <c r="AB478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Y479" i="12"/>
  <c r="Z479" i="12"/>
  <c r="AA479" i="12"/>
  <c r="AB479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Y480" i="12"/>
  <c r="Z480" i="12"/>
  <c r="AA480" i="12"/>
  <c r="AB480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Y481" i="12"/>
  <c r="Z481" i="12"/>
  <c r="AA481" i="12"/>
  <c r="AB481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Y482" i="12"/>
  <c r="Z482" i="12"/>
  <c r="AA482" i="12"/>
  <c r="AB482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Y483" i="12"/>
  <c r="Z483" i="12"/>
  <c r="AA483" i="12"/>
  <c r="AB483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Y484" i="12"/>
  <c r="Z484" i="12"/>
  <c r="AA484" i="12"/>
  <c r="AB484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Y485" i="12"/>
  <c r="Z485" i="12"/>
  <c r="AA485" i="12"/>
  <c r="AB485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Y486" i="12"/>
  <c r="Z486" i="12"/>
  <c r="AA486" i="12"/>
  <c r="AB486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Y487" i="12"/>
  <c r="Z487" i="12"/>
  <c r="AA487" i="12"/>
  <c r="AB48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Y488" i="12"/>
  <c r="Z488" i="12"/>
  <c r="AA488" i="12"/>
  <c r="AB488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Y489" i="12"/>
  <c r="Z489" i="12"/>
  <c r="AA489" i="12"/>
  <c r="AB489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Y491" i="12"/>
  <c r="Z491" i="12"/>
  <c r="AA491" i="12"/>
  <c r="AB491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Y492" i="12"/>
  <c r="Z492" i="12"/>
  <c r="AA492" i="12"/>
  <c r="AB492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Y493" i="12"/>
  <c r="Z493" i="12"/>
  <c r="AA493" i="12"/>
  <c r="AB493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Y494" i="12"/>
  <c r="Z494" i="12"/>
  <c r="AA494" i="12"/>
  <c r="AB49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Y495" i="12"/>
  <c r="Z495" i="12"/>
  <c r="AA495" i="12"/>
  <c r="AB495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Y496" i="12"/>
  <c r="Z496" i="12"/>
  <c r="AA496" i="12"/>
  <c r="AB496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Y497" i="12"/>
  <c r="Z497" i="12"/>
  <c r="AA497" i="12"/>
  <c r="AB497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Y499" i="12"/>
  <c r="Z499" i="12"/>
  <c r="AA499" i="12"/>
  <c r="AB499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Y500" i="12"/>
  <c r="Z500" i="12"/>
  <c r="AA500" i="12"/>
  <c r="AB500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Y502" i="12"/>
  <c r="Z502" i="12"/>
  <c r="AA502" i="12"/>
  <c r="AB502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Y503" i="12"/>
  <c r="Z503" i="12"/>
  <c r="AA503" i="12"/>
  <c r="AB503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Y504" i="12"/>
  <c r="Z504" i="12"/>
  <c r="AA504" i="12"/>
  <c r="AB504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Y505" i="12"/>
  <c r="Z505" i="12"/>
  <c r="AA505" i="12"/>
  <c r="AB505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Y506" i="12"/>
  <c r="Z506" i="12"/>
  <c r="AA506" i="12"/>
  <c r="AB506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Y507" i="12"/>
  <c r="Z507" i="12"/>
  <c r="AA507" i="12"/>
  <c r="AB507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Y508" i="12"/>
  <c r="Z508" i="12"/>
  <c r="AA508" i="12"/>
  <c r="AB508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Y509" i="12"/>
  <c r="Z509" i="12"/>
  <c r="AA509" i="12"/>
  <c r="AB509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Y510" i="12"/>
  <c r="Z510" i="12"/>
  <c r="AA510" i="12"/>
  <c r="AB510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Y511" i="12"/>
  <c r="Z511" i="12"/>
  <c r="AA511" i="12"/>
  <c r="AB511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Y512" i="12"/>
  <c r="Z512" i="12"/>
  <c r="AA512" i="12"/>
  <c r="AB512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Y513" i="12"/>
  <c r="Z513" i="12"/>
  <c r="AA513" i="12"/>
  <c r="AB513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Y514" i="12"/>
  <c r="Z514" i="12"/>
  <c r="AA514" i="12"/>
  <c r="AB514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Y515" i="12"/>
  <c r="Z515" i="12"/>
  <c r="AA515" i="12"/>
  <c r="AB515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Y516" i="12"/>
  <c r="Z516" i="12"/>
  <c r="AA516" i="12"/>
  <c r="AB516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Y517" i="12"/>
  <c r="Z517" i="12"/>
  <c r="AA517" i="12"/>
  <c r="AB517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Y518" i="12"/>
  <c r="Z518" i="12"/>
  <c r="AA518" i="12"/>
  <c r="AB518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Y519" i="12"/>
  <c r="Z519" i="12"/>
  <c r="AA519" i="12"/>
  <c r="AB519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Y520" i="12"/>
  <c r="Z520" i="12"/>
  <c r="AA520" i="12"/>
  <c r="AB520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Y521" i="12"/>
  <c r="Z521" i="12"/>
  <c r="AA521" i="12"/>
  <c r="AB521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Y522" i="12"/>
  <c r="Z522" i="12"/>
  <c r="AA522" i="12"/>
  <c r="AB522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Y523" i="12"/>
  <c r="Z523" i="12"/>
  <c r="AA523" i="12"/>
  <c r="AB523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Y524" i="12"/>
  <c r="Z524" i="12"/>
  <c r="AA524" i="12"/>
  <c r="AB524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Y525" i="12"/>
  <c r="Z525" i="12"/>
  <c r="AA525" i="12"/>
  <c r="AB525" i="12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Y526" i="12"/>
  <c r="Z526" i="12"/>
  <c r="AA526" i="12"/>
  <c r="AB526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Y527" i="12"/>
  <c r="Z527" i="12"/>
  <c r="AA527" i="12"/>
  <c r="AB527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Y529" i="12"/>
  <c r="Z529" i="12"/>
  <c r="AA529" i="12"/>
  <c r="AB529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Y530" i="12"/>
  <c r="Z530" i="12"/>
  <c r="AA530" i="12"/>
  <c r="AB530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Y531" i="12"/>
  <c r="Z531" i="12"/>
  <c r="AA531" i="12"/>
  <c r="AB531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Y533" i="12"/>
  <c r="Z533" i="12"/>
  <c r="AA533" i="12"/>
  <c r="AB533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Y534" i="12"/>
  <c r="Z534" i="12"/>
  <c r="AA534" i="12"/>
  <c r="AB534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Y535" i="12"/>
  <c r="Z535" i="12"/>
  <c r="AA535" i="12"/>
  <c r="AB535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Y536" i="12"/>
  <c r="Z536" i="12"/>
  <c r="AA536" i="12"/>
  <c r="AB536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Y537" i="12"/>
  <c r="Z537" i="12"/>
  <c r="AA537" i="12"/>
  <c r="AB537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Y539" i="12"/>
  <c r="Z539" i="12"/>
  <c r="AA539" i="12"/>
  <c r="AB539" i="12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Y541" i="12"/>
  <c r="Z541" i="12"/>
  <c r="AA541" i="12"/>
  <c r="AB541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Y542" i="12"/>
  <c r="Z542" i="12"/>
  <c r="AA542" i="12"/>
  <c r="AB542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Y543" i="12"/>
  <c r="Z543" i="12"/>
  <c r="AA543" i="12"/>
  <c r="AB543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Y544" i="12"/>
  <c r="Z544" i="12"/>
  <c r="AA544" i="12"/>
  <c r="AB544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Y545" i="12"/>
  <c r="Z545" i="12"/>
  <c r="AA545" i="12"/>
  <c r="AB545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Y546" i="12"/>
  <c r="Z546" i="12"/>
  <c r="AA546" i="12"/>
  <c r="AB546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Y547" i="12"/>
  <c r="Z547" i="12"/>
  <c r="AA547" i="12"/>
  <c r="AB547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Y548" i="12"/>
  <c r="Z548" i="12"/>
  <c r="AA548" i="12"/>
  <c r="AB548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Y549" i="12"/>
  <c r="Z549" i="12"/>
  <c r="AA549" i="12"/>
  <c r="AB549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Y550" i="12"/>
  <c r="Z550" i="12"/>
  <c r="AA550" i="12"/>
  <c r="AB550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Y551" i="12"/>
  <c r="Z551" i="12"/>
  <c r="AA551" i="12"/>
  <c r="AB551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Y552" i="12"/>
  <c r="Z552" i="12"/>
  <c r="AA552" i="12"/>
  <c r="AB552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Y553" i="12"/>
  <c r="Z553" i="12"/>
  <c r="AA553" i="12"/>
  <c r="AB553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Y554" i="12"/>
  <c r="Z554" i="12"/>
  <c r="AA554" i="12"/>
  <c r="AB554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Y556" i="12"/>
  <c r="Z556" i="12"/>
  <c r="AA556" i="12"/>
  <c r="AB556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Y557" i="12"/>
  <c r="Z557" i="12"/>
  <c r="AA557" i="12"/>
  <c r="AB557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Y558" i="12"/>
  <c r="Z558" i="12"/>
  <c r="AA558" i="12"/>
  <c r="AB558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Y559" i="12"/>
  <c r="Z559" i="12"/>
  <c r="AA559" i="12"/>
  <c r="AB559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Y560" i="12"/>
  <c r="Z560" i="12"/>
  <c r="AA560" i="12"/>
  <c r="AB560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Y561" i="12"/>
  <c r="Z561" i="12"/>
  <c r="AA561" i="12"/>
  <c r="AB561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Y562" i="12"/>
  <c r="Z562" i="12"/>
  <c r="AA562" i="12"/>
  <c r="AB562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Y563" i="12"/>
  <c r="Z563" i="12"/>
  <c r="AA563" i="12"/>
  <c r="AB563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Y564" i="12"/>
  <c r="Z564" i="12"/>
  <c r="AA564" i="12"/>
  <c r="AB564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Y565" i="12"/>
  <c r="Z565" i="12"/>
  <c r="AA565" i="12"/>
  <c r="AB565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Y566" i="12"/>
  <c r="Z566" i="12"/>
  <c r="AA566" i="12"/>
  <c r="AB566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Y567" i="12"/>
  <c r="Z567" i="12"/>
  <c r="AA567" i="12"/>
  <c r="AB567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Y568" i="12"/>
  <c r="Z568" i="12"/>
  <c r="AA568" i="12"/>
  <c r="AB568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Y569" i="12"/>
  <c r="Z569" i="12"/>
  <c r="AA569" i="12"/>
  <c r="AB569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Y570" i="12"/>
  <c r="Z570" i="12"/>
  <c r="AA570" i="12"/>
  <c r="AB570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Y571" i="12"/>
  <c r="Z571" i="12"/>
  <c r="AA571" i="12"/>
  <c r="AB571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Y572" i="12"/>
  <c r="Z572" i="12"/>
  <c r="AA572" i="12"/>
  <c r="AB572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Y573" i="12"/>
  <c r="Z573" i="12"/>
  <c r="AA573" i="12"/>
  <c r="AB573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Y574" i="12"/>
  <c r="Z574" i="12"/>
  <c r="AA574" i="12"/>
  <c r="AB574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Y575" i="12"/>
  <c r="Z575" i="12"/>
  <c r="AA575" i="12"/>
  <c r="AB575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Y576" i="12"/>
  <c r="Z576" i="12"/>
  <c r="AA576" i="12"/>
  <c r="AB576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Y577" i="12"/>
  <c r="Z577" i="12"/>
  <c r="AA577" i="12"/>
  <c r="AB577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Y578" i="12"/>
  <c r="Z578" i="12"/>
  <c r="AA578" i="12"/>
  <c r="AB578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Y580" i="12"/>
  <c r="Z580" i="12"/>
  <c r="AA580" i="12"/>
  <c r="AB580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Y581" i="12"/>
  <c r="Z581" i="12"/>
  <c r="AA581" i="12"/>
  <c r="AB581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Y583" i="12"/>
  <c r="Z583" i="12"/>
  <c r="AA583" i="12"/>
  <c r="AB583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Y584" i="12"/>
  <c r="Z584" i="12"/>
  <c r="AA584" i="12"/>
  <c r="AB584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Y585" i="12"/>
  <c r="Z585" i="12"/>
  <c r="AA585" i="12"/>
  <c r="AB585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Y586" i="12"/>
  <c r="Z586" i="12"/>
  <c r="AA586" i="12"/>
  <c r="AB586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Y587" i="12"/>
  <c r="Z587" i="12"/>
  <c r="AA587" i="12"/>
  <c r="AB587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Y588" i="12"/>
  <c r="Z588" i="12"/>
  <c r="AA588" i="12"/>
  <c r="AB588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Y589" i="12"/>
  <c r="Z589" i="12"/>
  <c r="AA589" i="12"/>
  <c r="AB589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Y590" i="12"/>
  <c r="Z590" i="12"/>
  <c r="AA590" i="12"/>
  <c r="AB590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Y591" i="12"/>
  <c r="Z591" i="12"/>
  <c r="AA591" i="12"/>
  <c r="AB59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Y592" i="12"/>
  <c r="Z592" i="12"/>
  <c r="AA592" i="12"/>
  <c r="AB592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Y593" i="12"/>
  <c r="Z593" i="12"/>
  <c r="AA593" i="12"/>
  <c r="AB593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Y594" i="12"/>
  <c r="Z594" i="12"/>
  <c r="AA594" i="12"/>
  <c r="AB594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Y595" i="12"/>
  <c r="Z595" i="12"/>
  <c r="AA595" i="12"/>
  <c r="AB595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Y596" i="12"/>
  <c r="Z596" i="12"/>
  <c r="AA596" i="12"/>
  <c r="AB596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Y597" i="12"/>
  <c r="Z597" i="12"/>
  <c r="AA597" i="12"/>
  <c r="AB597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Y598" i="12"/>
  <c r="Z598" i="12"/>
  <c r="AA598" i="12"/>
  <c r="AB598" i="12"/>
  <c r="AC598" i="12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Y599" i="12"/>
  <c r="Z599" i="12"/>
  <c r="AA599" i="12"/>
  <c r="AB599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Y600" i="12"/>
  <c r="Z600" i="12"/>
  <c r="AA600" i="12"/>
  <c r="AB600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Y601" i="12"/>
  <c r="Z601" i="12"/>
  <c r="AA601" i="12"/>
  <c r="AB601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Y602" i="12"/>
  <c r="Z602" i="12"/>
  <c r="AA602" i="12"/>
  <c r="AB602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Y603" i="12"/>
  <c r="Z603" i="12"/>
  <c r="AA603" i="12"/>
  <c r="AB603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Y604" i="12"/>
  <c r="Z604" i="12"/>
  <c r="AA604" i="12"/>
  <c r="AB604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Y605" i="12"/>
  <c r="Z605" i="12"/>
  <c r="AA605" i="12"/>
  <c r="AB605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Y606" i="12"/>
  <c r="Z606" i="12"/>
  <c r="AA606" i="12"/>
  <c r="AB606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Y607" i="12"/>
  <c r="Z607" i="12"/>
  <c r="AA607" i="12"/>
  <c r="AB607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Y608" i="12"/>
  <c r="Z608" i="12"/>
  <c r="AA608" i="12"/>
  <c r="AB608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Y609" i="12"/>
  <c r="Z609" i="12"/>
  <c r="AA609" i="12"/>
  <c r="AB609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Y610" i="12"/>
  <c r="Z610" i="12"/>
  <c r="AA610" i="12"/>
  <c r="AB610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Y611" i="12"/>
  <c r="Z611" i="12"/>
  <c r="AA611" i="12"/>
  <c r="AB611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Y612" i="12"/>
  <c r="Z612" i="12"/>
  <c r="AA612" i="12"/>
  <c r="AB612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Y613" i="12"/>
  <c r="Z613" i="12"/>
  <c r="AA613" i="12"/>
  <c r="AB613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Y614" i="12"/>
  <c r="Z614" i="12"/>
  <c r="AA614" i="12"/>
  <c r="AB614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Y615" i="12"/>
  <c r="Z615" i="12"/>
  <c r="AA615" i="12"/>
  <c r="AB615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Y616" i="12"/>
  <c r="Z616" i="12"/>
  <c r="AA616" i="12"/>
  <c r="AB616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Y617" i="12"/>
  <c r="Z617" i="12"/>
  <c r="AA617" i="12"/>
  <c r="AB617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Y618" i="12"/>
  <c r="Z618" i="12"/>
  <c r="AA618" i="12"/>
  <c r="AB618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Y619" i="12"/>
  <c r="Z619" i="12"/>
  <c r="AA619" i="12"/>
  <c r="AB619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Y620" i="12"/>
  <c r="Z620" i="12"/>
  <c r="AA620" i="12"/>
  <c r="AB620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Y621" i="12"/>
  <c r="Z621" i="12"/>
  <c r="AA621" i="12"/>
  <c r="AB621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Y622" i="12"/>
  <c r="Z622" i="12"/>
  <c r="AA622" i="12"/>
  <c r="AB622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Y623" i="12"/>
  <c r="Z623" i="12"/>
  <c r="AA623" i="12"/>
  <c r="AB623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Y624" i="12"/>
  <c r="Z624" i="12"/>
  <c r="AA624" i="12"/>
  <c r="AB624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Y625" i="12"/>
  <c r="Z625" i="12"/>
  <c r="AA625" i="12"/>
  <c r="AB625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Y626" i="12"/>
  <c r="Z626" i="12"/>
  <c r="AA626" i="12"/>
  <c r="AB626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Y627" i="12"/>
  <c r="Z627" i="12"/>
  <c r="AA627" i="12"/>
  <c r="AB627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Y628" i="12"/>
  <c r="Z628" i="12"/>
  <c r="AA628" i="12"/>
  <c r="AB628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Y629" i="12"/>
  <c r="Z629" i="12"/>
  <c r="AA629" i="12"/>
  <c r="AB629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Y630" i="12"/>
  <c r="Z630" i="12"/>
  <c r="AA630" i="12"/>
  <c r="AB630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Y471" i="12"/>
  <c r="Z471" i="12"/>
  <c r="AA471" i="12"/>
  <c r="AB471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Y631" i="12"/>
  <c r="Z631" i="12"/>
  <c r="AA631" i="12"/>
  <c r="AB631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Y632" i="12"/>
  <c r="Z632" i="12"/>
  <c r="AA632" i="12"/>
  <c r="AB632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Y633" i="12"/>
  <c r="Z633" i="12"/>
  <c r="AA633" i="12"/>
  <c r="AB633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Y635" i="12"/>
  <c r="Z635" i="12"/>
  <c r="AA635" i="12"/>
  <c r="AB635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Y636" i="12"/>
  <c r="Z636" i="12"/>
  <c r="AA636" i="12"/>
  <c r="AB636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Y637" i="12"/>
  <c r="Z637" i="12"/>
  <c r="AA637" i="12"/>
  <c r="AB637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Y638" i="12"/>
  <c r="Z638" i="12"/>
  <c r="AA638" i="12"/>
  <c r="AB638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Y639" i="12"/>
  <c r="Z639" i="12"/>
  <c r="AA639" i="12"/>
  <c r="AB63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Y640" i="12"/>
  <c r="Z640" i="12"/>
  <c r="AA640" i="12"/>
  <c r="AB640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Y641" i="12"/>
  <c r="Z641" i="12"/>
  <c r="AA641" i="12"/>
  <c r="AB641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Y643" i="12"/>
  <c r="Z643" i="12"/>
  <c r="AA643" i="12"/>
  <c r="AB643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Y644" i="12"/>
  <c r="Z644" i="12"/>
  <c r="AA644" i="12"/>
  <c r="AB644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Y645" i="12"/>
  <c r="Z645" i="12"/>
  <c r="AA645" i="12"/>
  <c r="AB645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Y646" i="12"/>
  <c r="Z646" i="12"/>
  <c r="AA646" i="12"/>
  <c r="AB646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Y647" i="12"/>
  <c r="Z647" i="12"/>
  <c r="AA647" i="12"/>
  <c r="AB647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Y648" i="12"/>
  <c r="Z648" i="12"/>
  <c r="AA648" i="12"/>
  <c r="AB648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Y649" i="12"/>
  <c r="Z649" i="12"/>
  <c r="AA649" i="12"/>
  <c r="AB649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Y650" i="12"/>
  <c r="Z650" i="12"/>
  <c r="AA650" i="12"/>
  <c r="AB650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Y651" i="12"/>
  <c r="Z651" i="12"/>
  <c r="AA651" i="12"/>
  <c r="AB651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Y652" i="12"/>
  <c r="Z652" i="12"/>
  <c r="AA652" i="12"/>
  <c r="AB652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Y653" i="12"/>
  <c r="Z653" i="12"/>
  <c r="AA653" i="12"/>
  <c r="AB653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Y654" i="12"/>
  <c r="Z654" i="12"/>
  <c r="AA654" i="12"/>
  <c r="AB654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Y655" i="12"/>
  <c r="Z655" i="12"/>
  <c r="AA655" i="12"/>
  <c r="AB655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Y656" i="12"/>
  <c r="Z656" i="12"/>
  <c r="AA656" i="12"/>
  <c r="AB656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Y657" i="12"/>
  <c r="Z657" i="12"/>
  <c r="AA657" i="12"/>
  <c r="AB65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Y658" i="12"/>
  <c r="Z658" i="12"/>
  <c r="AA658" i="12"/>
  <c r="AB658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Y659" i="12"/>
  <c r="Z659" i="12"/>
  <c r="AA659" i="12"/>
  <c r="AB659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Y660" i="12"/>
  <c r="Z660" i="12"/>
  <c r="AA660" i="12"/>
  <c r="AB660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Y661" i="12"/>
  <c r="Z661" i="12"/>
  <c r="AA661" i="12"/>
  <c r="AB661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Y662" i="12"/>
  <c r="Z662" i="12"/>
  <c r="AA662" i="12"/>
  <c r="AB662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Y663" i="12"/>
  <c r="Z663" i="12"/>
  <c r="AA663" i="12"/>
  <c r="AB663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Y664" i="12"/>
  <c r="Z664" i="12"/>
  <c r="AA664" i="12"/>
  <c r="AB664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Y665" i="12"/>
  <c r="Z665" i="12"/>
  <c r="AA665" i="12"/>
  <c r="AB665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Y667" i="12"/>
  <c r="Z667" i="12"/>
  <c r="AA667" i="12"/>
  <c r="AB667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Y668" i="12"/>
  <c r="Z668" i="12"/>
  <c r="AA668" i="12"/>
  <c r="AB668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Y669" i="12"/>
  <c r="Z669" i="12"/>
  <c r="AA669" i="12"/>
  <c r="AB669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Y670" i="12"/>
  <c r="Z670" i="12"/>
  <c r="AA670" i="12"/>
  <c r="AB670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Y671" i="12"/>
  <c r="Z671" i="12"/>
  <c r="AA671" i="12"/>
  <c r="AB671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Y672" i="12"/>
  <c r="Z672" i="12"/>
  <c r="AA672" i="12"/>
  <c r="AB672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Y673" i="12"/>
  <c r="Z673" i="12"/>
  <c r="AA673" i="12"/>
  <c r="AB673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Y674" i="12"/>
  <c r="Z674" i="12"/>
  <c r="AA674" i="12"/>
  <c r="AB674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Y675" i="12"/>
  <c r="Z675" i="12"/>
  <c r="AA675" i="12"/>
  <c r="AB675" i="12"/>
  <c r="AC675" i="12"/>
  <c r="AD675" i="12"/>
  <c r="AE675" i="12"/>
  <c r="AF675" i="12"/>
  <c r="AG675" i="12"/>
  <c r="AH675" i="12"/>
  <c r="AI675" i="12"/>
  <c r="AJ675" i="12"/>
  <c r="AK675" i="12"/>
  <c r="AL675" i="12"/>
  <c r="AM675" i="12"/>
  <c r="AN675" i="12"/>
  <c r="AO675" i="12"/>
  <c r="AP675" i="12"/>
  <c r="Y676" i="12"/>
  <c r="Z676" i="12"/>
  <c r="AA676" i="12"/>
  <c r="AB676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Y677" i="12"/>
  <c r="Z677" i="12"/>
  <c r="AA677" i="12"/>
  <c r="AB677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Y678" i="12"/>
  <c r="Z678" i="12"/>
  <c r="AA678" i="12"/>
  <c r="AB678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Y679" i="12"/>
  <c r="Z679" i="12"/>
  <c r="AA679" i="12"/>
  <c r="AB679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Y680" i="12"/>
  <c r="Z680" i="12"/>
  <c r="AA680" i="12"/>
  <c r="AB680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Y681" i="12"/>
  <c r="Z681" i="12"/>
  <c r="AA681" i="12"/>
  <c r="AB681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Y682" i="12"/>
  <c r="Z682" i="12"/>
  <c r="AA682" i="12"/>
  <c r="AB682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Y683" i="12"/>
  <c r="Z683" i="12"/>
  <c r="AA683" i="12"/>
  <c r="AB683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Y684" i="12"/>
  <c r="Z684" i="12"/>
  <c r="AA684" i="12"/>
  <c r="AB684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Y685" i="12"/>
  <c r="Z685" i="12"/>
  <c r="AA685" i="12"/>
  <c r="AB685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Y686" i="12"/>
  <c r="Z686" i="12"/>
  <c r="AA686" i="12"/>
  <c r="AB686" i="12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Y687" i="12"/>
  <c r="Z687" i="12"/>
  <c r="AA687" i="12"/>
  <c r="AB687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Y688" i="12"/>
  <c r="Z688" i="12"/>
  <c r="AA688" i="12"/>
  <c r="AB688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Y689" i="12"/>
  <c r="Z689" i="12"/>
  <c r="AA689" i="12"/>
  <c r="AB689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Y690" i="12"/>
  <c r="Z690" i="12"/>
  <c r="AA690" i="12"/>
  <c r="AB690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Y692" i="12"/>
  <c r="Z692" i="12"/>
  <c r="AA692" i="12"/>
  <c r="AB692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Y693" i="12"/>
  <c r="Z693" i="12"/>
  <c r="AA693" i="12"/>
  <c r="AB693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Y694" i="12"/>
  <c r="Z694" i="12"/>
  <c r="AA694" i="12"/>
  <c r="AB694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Y695" i="12"/>
  <c r="Z695" i="12"/>
  <c r="AA695" i="12"/>
  <c r="AB695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Y696" i="12"/>
  <c r="Z696" i="12"/>
  <c r="AA696" i="12"/>
  <c r="AB696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Y697" i="12"/>
  <c r="Z697" i="12"/>
  <c r="AA697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Y698" i="12"/>
  <c r="Z698" i="12"/>
  <c r="AA698" i="12"/>
  <c r="AB698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Y699" i="12"/>
  <c r="Z699" i="12"/>
  <c r="AA699" i="12"/>
  <c r="AB699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Y700" i="12"/>
  <c r="Z700" i="12"/>
  <c r="AA700" i="12"/>
  <c r="AB700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Y701" i="12"/>
  <c r="Z701" i="12"/>
  <c r="AA701" i="12"/>
  <c r="AB701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Y702" i="12"/>
  <c r="Z702" i="12"/>
  <c r="AA702" i="12"/>
  <c r="AB702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Y703" i="12"/>
  <c r="Z703" i="12"/>
  <c r="AA703" i="12"/>
  <c r="AB703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Y704" i="12"/>
  <c r="Z704" i="12"/>
  <c r="AA704" i="12"/>
  <c r="AB704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Y706" i="12"/>
  <c r="Z706" i="12"/>
  <c r="AA706" i="12"/>
  <c r="AB706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Y707" i="12"/>
  <c r="Z707" i="12"/>
  <c r="AA707" i="12"/>
  <c r="AB707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Y708" i="12"/>
  <c r="Z708" i="12"/>
  <c r="AA708" i="12"/>
  <c r="AB708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Y710" i="12"/>
  <c r="Z710" i="12"/>
  <c r="AA710" i="12"/>
  <c r="AB710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Y711" i="12"/>
  <c r="Z711" i="12"/>
  <c r="AA711" i="12"/>
  <c r="AB711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Y712" i="12"/>
  <c r="Z712" i="12"/>
  <c r="AA712" i="12"/>
  <c r="AB712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Y713" i="12"/>
  <c r="Z713" i="12"/>
  <c r="AA713" i="12"/>
  <c r="AB713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Y714" i="12"/>
  <c r="Z714" i="12"/>
  <c r="AA714" i="12"/>
  <c r="AB714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Y715" i="12"/>
  <c r="Z715" i="12"/>
  <c r="AA715" i="12"/>
  <c r="AB715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Y716" i="12"/>
  <c r="Z716" i="12"/>
  <c r="AA716" i="12"/>
  <c r="AB716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Y717" i="12"/>
  <c r="Z717" i="12"/>
  <c r="AA717" i="12"/>
  <c r="AB717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Y718" i="12"/>
  <c r="Z718" i="12"/>
  <c r="AA718" i="12"/>
  <c r="AB718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Y719" i="12"/>
  <c r="Z719" i="12"/>
  <c r="AA719" i="12"/>
  <c r="AB719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Y720" i="12"/>
  <c r="Z720" i="12"/>
  <c r="AA720" i="12"/>
  <c r="AB720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Y721" i="12"/>
  <c r="Z721" i="12"/>
  <c r="AA721" i="12"/>
  <c r="AB721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Y722" i="12"/>
  <c r="Z722" i="12"/>
  <c r="AA722" i="12"/>
  <c r="AB722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Y723" i="12"/>
  <c r="Z723" i="12"/>
  <c r="AA723" i="12"/>
  <c r="AB723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Y724" i="12"/>
  <c r="Z724" i="12"/>
  <c r="AA724" i="12"/>
  <c r="AB724" i="12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Y725" i="12"/>
  <c r="Z725" i="12"/>
  <c r="AA725" i="12"/>
  <c r="AB725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Y726" i="12"/>
  <c r="Z726" i="12"/>
  <c r="AA726" i="12"/>
  <c r="AB726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Y727" i="12"/>
  <c r="Z727" i="12"/>
  <c r="AA727" i="12"/>
  <c r="AB727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Y728" i="12"/>
  <c r="Z728" i="12"/>
  <c r="AA728" i="12"/>
  <c r="AB728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Y729" i="12"/>
  <c r="Z729" i="12"/>
  <c r="AA729" i="12"/>
  <c r="AB729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Y730" i="12"/>
  <c r="Z730" i="12"/>
  <c r="AA730" i="12"/>
  <c r="AB730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Y731" i="12"/>
  <c r="Z731" i="12"/>
  <c r="AA731" i="12"/>
  <c r="AB731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Y732" i="12"/>
  <c r="Z732" i="12"/>
  <c r="AA732" i="12"/>
  <c r="AB732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Y733" i="12"/>
  <c r="Z733" i="12"/>
  <c r="AA733" i="12"/>
  <c r="AB733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Y734" i="12"/>
  <c r="Z734" i="12"/>
  <c r="AA734" i="12"/>
  <c r="AB734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Y735" i="12"/>
  <c r="Z735" i="12"/>
  <c r="AA735" i="12"/>
  <c r="AB735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Y736" i="12"/>
  <c r="Z736" i="12"/>
  <c r="AA736" i="12"/>
  <c r="AB736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Y737" i="12"/>
  <c r="Z737" i="12"/>
  <c r="AA737" i="12"/>
  <c r="AB737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Y738" i="12"/>
  <c r="Z738" i="12"/>
  <c r="AA738" i="12"/>
  <c r="AB738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Y739" i="12"/>
  <c r="Z739" i="12"/>
  <c r="AA739" i="12"/>
  <c r="AB739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Y740" i="12"/>
  <c r="Z740" i="12"/>
  <c r="AA740" i="12"/>
  <c r="AB740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Y741" i="12"/>
  <c r="Z741" i="12"/>
  <c r="AA741" i="12"/>
  <c r="AB741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Y742" i="12"/>
  <c r="Z742" i="12"/>
  <c r="AA742" i="12"/>
  <c r="AB742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Y743" i="12"/>
  <c r="Z743" i="12"/>
  <c r="AA743" i="12"/>
  <c r="AB743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Y744" i="12"/>
  <c r="Z744" i="12"/>
  <c r="AA744" i="12"/>
  <c r="AB744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Y746" i="12"/>
  <c r="Z746" i="12"/>
  <c r="AA746" i="12"/>
  <c r="AB746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Y747" i="12"/>
  <c r="Z747" i="12"/>
  <c r="AA747" i="12"/>
  <c r="AB747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Y748" i="12"/>
  <c r="Z748" i="12"/>
  <c r="AA748" i="12"/>
  <c r="AB748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Y749" i="12"/>
  <c r="Z749" i="12"/>
  <c r="AA749" i="12"/>
  <c r="AB749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Y750" i="12"/>
  <c r="Z750" i="12"/>
  <c r="AA750" i="12"/>
  <c r="AB750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Y751" i="12"/>
  <c r="Z751" i="12"/>
  <c r="AA751" i="12"/>
  <c r="AB751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Y752" i="12"/>
  <c r="Z752" i="12"/>
  <c r="AA752" i="12"/>
  <c r="AB752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Y753" i="12"/>
  <c r="Z753" i="12"/>
  <c r="AA753" i="12"/>
  <c r="AB753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Y754" i="12"/>
  <c r="Z754" i="12"/>
  <c r="AA754" i="12"/>
  <c r="AB754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Y755" i="12"/>
  <c r="Z755" i="12"/>
  <c r="AA755" i="12"/>
  <c r="AB755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Y756" i="12"/>
  <c r="Z756" i="12"/>
  <c r="AA756" i="12"/>
  <c r="AB756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Y757" i="12"/>
  <c r="Z757" i="12"/>
  <c r="AA757" i="12"/>
  <c r="AB757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Y758" i="12"/>
  <c r="Z758" i="12"/>
  <c r="AA758" i="12"/>
  <c r="AB758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Y759" i="12"/>
  <c r="Z759" i="12"/>
  <c r="AA759" i="12"/>
  <c r="AB759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Y761" i="12"/>
  <c r="Z761" i="12"/>
  <c r="AA761" i="12"/>
  <c r="AB761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Y762" i="12"/>
  <c r="Z762" i="12"/>
  <c r="AA762" i="12"/>
  <c r="AB762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Y763" i="12"/>
  <c r="Z763" i="12"/>
  <c r="AA763" i="12"/>
  <c r="AB763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Y766" i="12"/>
  <c r="Z766" i="12"/>
  <c r="AA766" i="12"/>
  <c r="AB766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Y767" i="12"/>
  <c r="Z767" i="12"/>
  <c r="AA767" i="12"/>
  <c r="AB767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Y768" i="12"/>
  <c r="Z768" i="12"/>
  <c r="AA768" i="12"/>
  <c r="AB768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Y769" i="12"/>
  <c r="Z769" i="12"/>
  <c r="AA769" i="12"/>
  <c r="AB769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Y770" i="12"/>
  <c r="Z770" i="12"/>
  <c r="AA770" i="12"/>
  <c r="AB770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Y772" i="12"/>
  <c r="Z772" i="12"/>
  <c r="AA772" i="12"/>
  <c r="AB772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Y773" i="12"/>
  <c r="Z773" i="12"/>
  <c r="AA773" i="12"/>
  <c r="AB773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Y774" i="12"/>
  <c r="Z774" i="12"/>
  <c r="AA774" i="12"/>
  <c r="AB774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Y775" i="12"/>
  <c r="Z775" i="12"/>
  <c r="AA775" i="12"/>
  <c r="AB775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Y776" i="12"/>
  <c r="Z776" i="12"/>
  <c r="AA776" i="12"/>
  <c r="AB776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Y777" i="12"/>
  <c r="Z777" i="12"/>
  <c r="AA777" i="12"/>
  <c r="AB777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Y778" i="12"/>
  <c r="Z778" i="12"/>
  <c r="AA778" i="12"/>
  <c r="AB778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Y779" i="12"/>
  <c r="Z779" i="12"/>
  <c r="AA779" i="12"/>
  <c r="AB779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Y780" i="12"/>
  <c r="Z780" i="12"/>
  <c r="AA780" i="12"/>
  <c r="AB780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Y781" i="12"/>
  <c r="Z781" i="12"/>
  <c r="AA781" i="12"/>
  <c r="AB781" i="12"/>
  <c r="AC781" i="12"/>
  <c r="AD781" i="12"/>
  <c r="AE781" i="12"/>
  <c r="AF781" i="12"/>
  <c r="AG781" i="12"/>
  <c r="AH781" i="12"/>
  <c r="AI781" i="12"/>
  <c r="AJ781" i="12"/>
  <c r="AK781" i="12"/>
  <c r="AL781" i="12"/>
  <c r="AM781" i="12"/>
  <c r="AN781" i="12"/>
  <c r="AO781" i="12"/>
  <c r="AP781" i="12"/>
  <c r="Y782" i="12"/>
  <c r="Z782" i="12"/>
  <c r="AA782" i="12"/>
  <c r="AB782" i="12"/>
  <c r="AC782" i="12"/>
  <c r="AD782" i="12"/>
  <c r="AE782" i="12"/>
  <c r="AF782" i="12"/>
  <c r="AG782" i="12"/>
  <c r="AH782" i="12"/>
  <c r="AI782" i="12"/>
  <c r="AJ782" i="12"/>
  <c r="AK782" i="12"/>
  <c r="AL782" i="12"/>
  <c r="AM782" i="12"/>
  <c r="AN782" i="12"/>
  <c r="AO782" i="12"/>
  <c r="AP782" i="12"/>
  <c r="Y783" i="12"/>
  <c r="Z783" i="12"/>
  <c r="AA783" i="12"/>
  <c r="AB783" i="12"/>
  <c r="AC783" i="12"/>
  <c r="AD783" i="12"/>
  <c r="AE783" i="12"/>
  <c r="AF783" i="12"/>
  <c r="AG783" i="12"/>
  <c r="AH783" i="12"/>
  <c r="AI783" i="12"/>
  <c r="AJ783" i="12"/>
  <c r="AK783" i="12"/>
  <c r="AL783" i="12"/>
  <c r="AM783" i="12"/>
  <c r="AN783" i="12"/>
  <c r="AO783" i="12"/>
  <c r="AP783" i="12"/>
  <c r="Y784" i="12"/>
  <c r="Z784" i="12"/>
  <c r="AA784" i="12"/>
  <c r="AB784" i="12"/>
  <c r="AC784" i="12"/>
  <c r="AD784" i="12"/>
  <c r="AE784" i="12"/>
  <c r="AF784" i="12"/>
  <c r="AG784" i="12"/>
  <c r="AH784" i="12"/>
  <c r="AI784" i="12"/>
  <c r="AJ784" i="12"/>
  <c r="AK784" i="12"/>
  <c r="AL784" i="12"/>
  <c r="AM784" i="12"/>
  <c r="AN784" i="12"/>
  <c r="AO784" i="12"/>
  <c r="AP784" i="12"/>
  <c r="Y785" i="12"/>
  <c r="Z785" i="12"/>
  <c r="AA785" i="12"/>
  <c r="AB785" i="12"/>
  <c r="AC785" i="12"/>
  <c r="AD785" i="12"/>
  <c r="AE785" i="12"/>
  <c r="AF785" i="12"/>
  <c r="AG785" i="12"/>
  <c r="AH785" i="12"/>
  <c r="AI785" i="12"/>
  <c r="AJ785" i="12"/>
  <c r="AK785" i="12"/>
  <c r="AL785" i="12"/>
  <c r="AM785" i="12"/>
  <c r="AN785" i="12"/>
  <c r="AO785" i="12"/>
  <c r="AP785" i="12"/>
  <c r="Y786" i="12"/>
  <c r="Z786" i="12"/>
  <c r="AA786" i="12"/>
  <c r="AB786" i="12"/>
  <c r="AC786" i="12"/>
  <c r="AD786" i="12"/>
  <c r="AE786" i="12"/>
  <c r="AF786" i="12"/>
  <c r="AG786" i="12"/>
  <c r="AH786" i="12"/>
  <c r="AI786" i="12"/>
  <c r="AJ786" i="12"/>
  <c r="AK786" i="12"/>
  <c r="AL786" i="12"/>
  <c r="AM786" i="12"/>
  <c r="AN786" i="12"/>
  <c r="AO786" i="12"/>
  <c r="AP786" i="12"/>
  <c r="Y787" i="12"/>
  <c r="Z787" i="12"/>
  <c r="AA787" i="12"/>
  <c r="AB787" i="12"/>
  <c r="AC787" i="12"/>
  <c r="AD787" i="12"/>
  <c r="AE787" i="12"/>
  <c r="AF787" i="12"/>
  <c r="AG787" i="12"/>
  <c r="AH787" i="12"/>
  <c r="AI787" i="12"/>
  <c r="AJ787" i="12"/>
  <c r="AK787" i="12"/>
  <c r="AL787" i="12"/>
  <c r="AM787" i="12"/>
  <c r="AN787" i="12"/>
  <c r="AO787" i="12"/>
  <c r="AP787" i="12"/>
  <c r="Y788" i="12"/>
  <c r="Z788" i="12"/>
  <c r="AA788" i="12"/>
  <c r="AB788" i="12"/>
  <c r="AC788" i="12"/>
  <c r="AD788" i="12"/>
  <c r="AE788" i="12"/>
  <c r="AF788" i="12"/>
  <c r="AG788" i="12"/>
  <c r="AH788" i="12"/>
  <c r="AI788" i="12"/>
  <c r="AJ788" i="12"/>
  <c r="AK788" i="12"/>
  <c r="AL788" i="12"/>
  <c r="AM788" i="12"/>
  <c r="AN788" i="12"/>
  <c r="AO788" i="12"/>
  <c r="AP788" i="12"/>
  <c r="Y789" i="12"/>
  <c r="Z789" i="12"/>
  <c r="AA789" i="12"/>
  <c r="AB789" i="12"/>
  <c r="AC789" i="12"/>
  <c r="AD789" i="12"/>
  <c r="AE789" i="12"/>
  <c r="AF789" i="12"/>
  <c r="AG789" i="12"/>
  <c r="AH789" i="12"/>
  <c r="AI789" i="12"/>
  <c r="AJ789" i="12"/>
  <c r="AK789" i="12"/>
  <c r="AL789" i="12"/>
  <c r="AM789" i="12"/>
  <c r="AN789" i="12"/>
  <c r="AO789" i="12"/>
  <c r="AP789" i="12"/>
  <c r="Y790" i="12"/>
  <c r="Z790" i="12"/>
  <c r="AA790" i="12"/>
  <c r="AB790" i="12"/>
  <c r="AC790" i="12"/>
  <c r="AD790" i="12"/>
  <c r="AE790" i="12"/>
  <c r="AF790" i="12"/>
  <c r="AG790" i="12"/>
  <c r="AH790" i="12"/>
  <c r="AI790" i="12"/>
  <c r="AJ790" i="12"/>
  <c r="AK790" i="12"/>
  <c r="AL790" i="12"/>
  <c r="AM790" i="12"/>
  <c r="AN790" i="12"/>
  <c r="AO790" i="12"/>
  <c r="AP790" i="12"/>
  <c r="Y791" i="12"/>
  <c r="Z791" i="12"/>
  <c r="AA791" i="12"/>
  <c r="AB791" i="12"/>
  <c r="AC791" i="12"/>
  <c r="AD791" i="12"/>
  <c r="AE791" i="12"/>
  <c r="AF791" i="12"/>
  <c r="AG791" i="12"/>
  <c r="AH791" i="12"/>
  <c r="AI791" i="12"/>
  <c r="AJ791" i="12"/>
  <c r="AK791" i="12"/>
  <c r="AL791" i="12"/>
  <c r="AM791" i="12"/>
  <c r="AN791" i="12"/>
  <c r="AO791" i="12"/>
  <c r="AP791" i="12"/>
  <c r="Y792" i="12"/>
  <c r="Z792" i="12"/>
  <c r="AA792" i="12"/>
  <c r="AB792" i="12"/>
  <c r="AC792" i="12"/>
  <c r="AD792" i="12"/>
  <c r="AE792" i="12"/>
  <c r="AF792" i="12"/>
  <c r="AG792" i="12"/>
  <c r="AH792" i="12"/>
  <c r="AI792" i="12"/>
  <c r="AJ792" i="12"/>
  <c r="AK792" i="12"/>
  <c r="AL792" i="12"/>
  <c r="AM792" i="12"/>
  <c r="AN792" i="12"/>
  <c r="AO792" i="12"/>
  <c r="AP792" i="12"/>
  <c r="Y793" i="12"/>
  <c r="Z793" i="12"/>
  <c r="AA793" i="12"/>
  <c r="AB793" i="12"/>
  <c r="AC793" i="12"/>
  <c r="AD793" i="12"/>
  <c r="AE793" i="12"/>
  <c r="AF793" i="12"/>
  <c r="AG793" i="12"/>
  <c r="AH793" i="12"/>
  <c r="AI793" i="12"/>
  <c r="AJ793" i="12"/>
  <c r="AK793" i="12"/>
  <c r="AL793" i="12"/>
  <c r="AM793" i="12"/>
  <c r="AN793" i="12"/>
  <c r="AO793" i="12"/>
  <c r="AP793" i="12"/>
  <c r="Y794" i="12"/>
  <c r="Z794" i="12"/>
  <c r="AA794" i="12"/>
  <c r="AB794" i="12"/>
  <c r="AC794" i="12"/>
  <c r="AD794" i="12"/>
  <c r="AE794" i="12"/>
  <c r="AF794" i="12"/>
  <c r="AG794" i="12"/>
  <c r="AH794" i="12"/>
  <c r="AI794" i="12"/>
  <c r="AJ794" i="12"/>
  <c r="AK794" i="12"/>
  <c r="AL794" i="12"/>
  <c r="AM794" i="12"/>
  <c r="AN794" i="12"/>
  <c r="AO794" i="12"/>
  <c r="AP794" i="12"/>
  <c r="Y795" i="12"/>
  <c r="Z795" i="12"/>
  <c r="AA795" i="12"/>
  <c r="AB795" i="12"/>
  <c r="AC795" i="12"/>
  <c r="AD795" i="12"/>
  <c r="AE795" i="12"/>
  <c r="AF795" i="12"/>
  <c r="AG795" i="12"/>
  <c r="AH795" i="12"/>
  <c r="AI795" i="12"/>
  <c r="AJ795" i="12"/>
  <c r="AK795" i="12"/>
  <c r="AL795" i="12"/>
  <c r="AM795" i="12"/>
  <c r="AN795" i="12"/>
  <c r="AO795" i="12"/>
  <c r="AP795" i="12"/>
  <c r="Y796" i="12"/>
  <c r="Z796" i="12"/>
  <c r="AA796" i="12"/>
  <c r="AB796" i="12"/>
  <c r="AC796" i="12"/>
  <c r="AD796" i="12"/>
  <c r="AE796" i="12"/>
  <c r="AF796" i="12"/>
  <c r="AG796" i="12"/>
  <c r="AH796" i="12"/>
  <c r="AI796" i="12"/>
  <c r="AJ796" i="12"/>
  <c r="AK796" i="12"/>
  <c r="AL796" i="12"/>
  <c r="AM796" i="12"/>
  <c r="AN796" i="12"/>
  <c r="AO796" i="12"/>
  <c r="AP796" i="12"/>
  <c r="Y797" i="12"/>
  <c r="Z797" i="12"/>
  <c r="AA797" i="12"/>
  <c r="AB797" i="12"/>
  <c r="AC797" i="12"/>
  <c r="AD797" i="12"/>
  <c r="AE797" i="12"/>
  <c r="AF797" i="12"/>
  <c r="AG797" i="12"/>
  <c r="AH797" i="12"/>
  <c r="AI797" i="12"/>
  <c r="AJ797" i="12"/>
  <c r="AK797" i="12"/>
  <c r="AL797" i="12"/>
  <c r="AM797" i="12"/>
  <c r="AN797" i="12"/>
  <c r="AO797" i="12"/>
  <c r="AP797" i="12"/>
  <c r="Y798" i="12"/>
  <c r="Z798" i="12"/>
  <c r="AA798" i="12"/>
  <c r="AB798" i="12"/>
  <c r="AC798" i="12"/>
  <c r="AD798" i="12"/>
  <c r="AE798" i="12"/>
  <c r="AF798" i="12"/>
  <c r="AG798" i="12"/>
  <c r="AH798" i="12"/>
  <c r="AI798" i="12"/>
  <c r="AJ798" i="12"/>
  <c r="AK798" i="12"/>
  <c r="AL798" i="12"/>
  <c r="AM798" i="12"/>
  <c r="AN798" i="12"/>
  <c r="AO798" i="12"/>
  <c r="AP798" i="12"/>
  <c r="Y799" i="12"/>
  <c r="Z799" i="12"/>
  <c r="AA799" i="12"/>
  <c r="AB799" i="12"/>
  <c r="AC799" i="12"/>
  <c r="AD799" i="12"/>
  <c r="AE799" i="12"/>
  <c r="AF799" i="12"/>
  <c r="AG799" i="12"/>
  <c r="AH799" i="12"/>
  <c r="AI799" i="12"/>
  <c r="AJ799" i="12"/>
  <c r="AK799" i="12"/>
  <c r="AL799" i="12"/>
  <c r="AM799" i="12"/>
  <c r="AN799" i="12"/>
  <c r="AO799" i="12"/>
  <c r="AP799" i="12"/>
  <c r="Y800" i="12"/>
  <c r="Z800" i="12"/>
  <c r="AA800" i="12"/>
  <c r="AB800" i="12"/>
  <c r="AC800" i="12"/>
  <c r="AD800" i="12"/>
  <c r="AE800" i="12"/>
  <c r="AF800" i="12"/>
  <c r="AG800" i="12"/>
  <c r="AH800" i="12"/>
  <c r="AI800" i="12"/>
  <c r="AJ800" i="12"/>
  <c r="AK800" i="12"/>
  <c r="AL800" i="12"/>
  <c r="AM800" i="12"/>
  <c r="AN800" i="12"/>
  <c r="AO800" i="12"/>
  <c r="AP800" i="12"/>
  <c r="Y801" i="12"/>
  <c r="Z801" i="12"/>
  <c r="AA801" i="12"/>
  <c r="AB801" i="12"/>
  <c r="AC801" i="12"/>
  <c r="AD801" i="12"/>
  <c r="AE801" i="12"/>
  <c r="AF801" i="12"/>
  <c r="AG801" i="12"/>
  <c r="AH801" i="12"/>
  <c r="AI801" i="12"/>
  <c r="AJ801" i="12"/>
  <c r="AK801" i="12"/>
  <c r="AL801" i="12"/>
  <c r="AM801" i="12"/>
  <c r="AN801" i="12"/>
  <c r="AO801" i="12"/>
  <c r="AP801" i="12"/>
  <c r="Y802" i="12"/>
  <c r="Z802" i="12"/>
  <c r="AA802" i="12"/>
  <c r="AB802" i="12"/>
  <c r="AC802" i="12"/>
  <c r="AD802" i="12"/>
  <c r="AE802" i="12"/>
  <c r="AF802" i="12"/>
  <c r="AG802" i="12"/>
  <c r="AH802" i="12"/>
  <c r="AI802" i="12"/>
  <c r="AJ802" i="12"/>
  <c r="AK802" i="12"/>
  <c r="AL802" i="12"/>
  <c r="AM802" i="12"/>
  <c r="AN802" i="12"/>
  <c r="AO802" i="12"/>
  <c r="AP802" i="12"/>
  <c r="Y803" i="12"/>
  <c r="Z803" i="12"/>
  <c r="AA803" i="12"/>
  <c r="AB803" i="12"/>
  <c r="AC803" i="12"/>
  <c r="AD803" i="12"/>
  <c r="AE803" i="12"/>
  <c r="AF803" i="12"/>
  <c r="AG803" i="12"/>
  <c r="AH803" i="12"/>
  <c r="AI803" i="12"/>
  <c r="AJ803" i="12"/>
  <c r="AK803" i="12"/>
  <c r="AL803" i="12"/>
  <c r="AM803" i="12"/>
  <c r="AN803" i="12"/>
  <c r="AO803" i="12"/>
  <c r="AP803" i="12"/>
  <c r="Y804" i="12"/>
  <c r="Z804" i="12"/>
  <c r="AA804" i="12"/>
  <c r="AB804" i="12"/>
  <c r="AC804" i="12"/>
  <c r="AD804" i="12"/>
  <c r="AE804" i="12"/>
  <c r="AF804" i="12"/>
  <c r="AG804" i="12"/>
  <c r="AH804" i="12"/>
  <c r="AI804" i="12"/>
  <c r="AJ804" i="12"/>
  <c r="AK804" i="12"/>
  <c r="AL804" i="12"/>
  <c r="AM804" i="12"/>
  <c r="AN804" i="12"/>
  <c r="AO804" i="12"/>
  <c r="AP804" i="12"/>
  <c r="Y805" i="12"/>
  <c r="Z805" i="12"/>
  <c r="AA805" i="12"/>
  <c r="AB805" i="12"/>
  <c r="AC805" i="12"/>
  <c r="AD805" i="12"/>
  <c r="AE805" i="12"/>
  <c r="AF805" i="12"/>
  <c r="AG805" i="12"/>
  <c r="AH805" i="12"/>
  <c r="AI805" i="12"/>
  <c r="AJ805" i="12"/>
  <c r="AK805" i="12"/>
  <c r="AL805" i="12"/>
  <c r="AM805" i="12"/>
  <c r="AN805" i="12"/>
  <c r="AO805" i="12"/>
  <c r="AP805" i="12"/>
  <c r="Y806" i="12"/>
  <c r="Z806" i="12"/>
  <c r="AA806" i="12"/>
  <c r="AB806" i="12"/>
  <c r="AC806" i="12"/>
  <c r="AD806" i="12"/>
  <c r="AE806" i="12"/>
  <c r="AF806" i="12"/>
  <c r="AG806" i="12"/>
  <c r="AH806" i="12"/>
  <c r="AI806" i="12"/>
  <c r="AJ806" i="12"/>
  <c r="AK806" i="12"/>
  <c r="AL806" i="12"/>
  <c r="AM806" i="12"/>
  <c r="AN806" i="12"/>
  <c r="AO806" i="12"/>
  <c r="AP806" i="12"/>
  <c r="Y807" i="12"/>
  <c r="Z807" i="12"/>
  <c r="AA807" i="12"/>
  <c r="AB807" i="12"/>
  <c r="AC807" i="12"/>
  <c r="AD807" i="12"/>
  <c r="AE807" i="12"/>
  <c r="AF807" i="12"/>
  <c r="AG807" i="12"/>
  <c r="AH807" i="12"/>
  <c r="AI807" i="12"/>
  <c r="AJ807" i="12"/>
  <c r="AK807" i="12"/>
  <c r="AL807" i="12"/>
  <c r="AM807" i="12"/>
  <c r="AN807" i="12"/>
  <c r="AO807" i="12"/>
  <c r="AP807" i="12"/>
  <c r="Y808" i="12"/>
  <c r="Z808" i="12"/>
  <c r="AA808" i="12"/>
  <c r="AB808" i="12"/>
  <c r="AC808" i="12"/>
  <c r="AD808" i="12"/>
  <c r="AE808" i="12"/>
  <c r="AF808" i="12"/>
  <c r="AG808" i="12"/>
  <c r="AH808" i="12"/>
  <c r="AI808" i="12"/>
  <c r="AJ808" i="12"/>
  <c r="AK808" i="12"/>
  <c r="AL808" i="12"/>
  <c r="AM808" i="12"/>
  <c r="AN808" i="12"/>
  <c r="AO808" i="12"/>
  <c r="AP808" i="12"/>
  <c r="Y809" i="12"/>
  <c r="Z809" i="12"/>
  <c r="AA809" i="12"/>
  <c r="AB809" i="12"/>
  <c r="AC809" i="12"/>
  <c r="AD809" i="12"/>
  <c r="AE809" i="12"/>
  <c r="AF809" i="12"/>
  <c r="AG809" i="12"/>
  <c r="AH809" i="12"/>
  <c r="AI809" i="12"/>
  <c r="AJ809" i="12"/>
  <c r="AK809" i="12"/>
  <c r="AL809" i="12"/>
  <c r="AM809" i="12"/>
  <c r="AN809" i="12"/>
  <c r="AO809" i="12"/>
  <c r="AP809" i="12"/>
  <c r="Y810" i="12"/>
  <c r="Z810" i="12"/>
  <c r="AA810" i="12"/>
  <c r="AB810" i="12"/>
  <c r="AC810" i="12"/>
  <c r="AD810" i="12"/>
  <c r="AE810" i="12"/>
  <c r="AF810" i="12"/>
  <c r="AG810" i="12"/>
  <c r="AH810" i="12"/>
  <c r="AI810" i="12"/>
  <c r="AJ810" i="12"/>
  <c r="AK810" i="12"/>
  <c r="AL810" i="12"/>
  <c r="AM810" i="12"/>
  <c r="AN810" i="12"/>
  <c r="AO810" i="12"/>
  <c r="AP810" i="12"/>
  <c r="Y811" i="12"/>
  <c r="Z811" i="12"/>
  <c r="AA811" i="12"/>
  <c r="AB811" i="12"/>
  <c r="AC811" i="12"/>
  <c r="AD811" i="12"/>
  <c r="AE811" i="12"/>
  <c r="AF811" i="12"/>
  <c r="AG811" i="12"/>
  <c r="AH811" i="12"/>
  <c r="AI811" i="12"/>
  <c r="AJ811" i="12"/>
  <c r="AK811" i="12"/>
  <c r="AL811" i="12"/>
  <c r="AM811" i="12"/>
  <c r="AN811" i="12"/>
  <c r="AO811" i="12"/>
  <c r="AP811" i="12"/>
  <c r="Y812" i="12"/>
  <c r="Z812" i="12"/>
  <c r="AA812" i="12"/>
  <c r="AB812" i="12"/>
  <c r="AC812" i="12"/>
  <c r="AD812" i="12"/>
  <c r="AE812" i="12"/>
  <c r="AF812" i="12"/>
  <c r="AG812" i="12"/>
  <c r="AH812" i="12"/>
  <c r="AI812" i="12"/>
  <c r="AJ812" i="12"/>
  <c r="AK812" i="12"/>
  <c r="AL812" i="12"/>
  <c r="AM812" i="12"/>
  <c r="AN812" i="12"/>
  <c r="AO812" i="12"/>
  <c r="AP812" i="12"/>
  <c r="Y813" i="12"/>
  <c r="Z813" i="12"/>
  <c r="AA813" i="12"/>
  <c r="AB813" i="12"/>
  <c r="AC813" i="12"/>
  <c r="AD813" i="12"/>
  <c r="AE813" i="12"/>
  <c r="AF813" i="12"/>
  <c r="AG813" i="12"/>
  <c r="AH813" i="12"/>
  <c r="AI813" i="12"/>
  <c r="AJ813" i="12"/>
  <c r="AK813" i="12"/>
  <c r="AL813" i="12"/>
  <c r="AM813" i="12"/>
  <c r="AN813" i="12"/>
  <c r="AO813" i="12"/>
  <c r="AP813" i="12"/>
  <c r="Y814" i="12"/>
  <c r="Z814" i="12"/>
  <c r="AA814" i="12"/>
  <c r="AB814" i="12"/>
  <c r="AC814" i="12"/>
  <c r="AD814" i="12"/>
  <c r="AE814" i="12"/>
  <c r="AF814" i="12"/>
  <c r="AG814" i="12"/>
  <c r="AH814" i="12"/>
  <c r="AI814" i="12"/>
  <c r="AJ814" i="12"/>
  <c r="AK814" i="12"/>
  <c r="AL814" i="12"/>
  <c r="AM814" i="12"/>
  <c r="AN814" i="12"/>
  <c r="AO814" i="12"/>
  <c r="AP814" i="12"/>
  <c r="Y815" i="12"/>
  <c r="Z815" i="12"/>
  <c r="AA815" i="12"/>
  <c r="AB815" i="12"/>
  <c r="AC815" i="12"/>
  <c r="AD815" i="12"/>
  <c r="AE815" i="12"/>
  <c r="AF815" i="12"/>
  <c r="AG815" i="12"/>
  <c r="AH815" i="12"/>
  <c r="AI815" i="12"/>
  <c r="AJ815" i="12"/>
  <c r="AK815" i="12"/>
  <c r="AL815" i="12"/>
  <c r="AM815" i="12"/>
  <c r="AN815" i="12"/>
  <c r="AO815" i="12"/>
  <c r="AP815" i="12"/>
  <c r="Y816" i="12"/>
  <c r="Z816" i="12"/>
  <c r="AA816" i="12"/>
  <c r="AB816" i="12"/>
  <c r="AC816" i="12"/>
  <c r="AD816" i="12"/>
  <c r="AE816" i="12"/>
  <c r="AF816" i="12"/>
  <c r="AG816" i="12"/>
  <c r="AH816" i="12"/>
  <c r="AI816" i="12"/>
  <c r="AJ816" i="12"/>
  <c r="AK816" i="12"/>
  <c r="AL816" i="12"/>
  <c r="AM816" i="12"/>
  <c r="AN816" i="12"/>
  <c r="AO816" i="12"/>
  <c r="AP816" i="12"/>
  <c r="Y817" i="12"/>
  <c r="Z817" i="12"/>
  <c r="AA817" i="12"/>
  <c r="AB817" i="12"/>
  <c r="AC817" i="12"/>
  <c r="AD817" i="12"/>
  <c r="AE817" i="12"/>
  <c r="AF817" i="12"/>
  <c r="AG817" i="12"/>
  <c r="AH817" i="12"/>
  <c r="AI817" i="12"/>
  <c r="AJ817" i="12"/>
  <c r="AK817" i="12"/>
  <c r="AL817" i="12"/>
  <c r="AM817" i="12"/>
  <c r="AN817" i="12"/>
  <c r="AO817" i="12"/>
  <c r="AP817" i="12"/>
  <c r="Y818" i="12"/>
  <c r="Z818" i="12"/>
  <c r="AA818" i="12"/>
  <c r="AB818" i="12"/>
  <c r="AC818" i="12"/>
  <c r="AD818" i="12"/>
  <c r="AE818" i="12"/>
  <c r="AF818" i="12"/>
  <c r="AG818" i="12"/>
  <c r="AH818" i="12"/>
  <c r="AI818" i="12"/>
  <c r="AJ818" i="12"/>
  <c r="AK818" i="12"/>
  <c r="AL818" i="12"/>
  <c r="AM818" i="12"/>
  <c r="AN818" i="12"/>
  <c r="AO818" i="12"/>
  <c r="AP818" i="12"/>
  <c r="Y819" i="12"/>
  <c r="Z819" i="12"/>
  <c r="AA819" i="12"/>
  <c r="AB819" i="12"/>
  <c r="AC819" i="12"/>
  <c r="AD819" i="12"/>
  <c r="AE819" i="12"/>
  <c r="AF819" i="12"/>
  <c r="AG819" i="12"/>
  <c r="AH819" i="12"/>
  <c r="AI819" i="12"/>
  <c r="AJ819" i="12"/>
  <c r="AK819" i="12"/>
  <c r="AL819" i="12"/>
  <c r="AM819" i="12"/>
  <c r="AN819" i="12"/>
  <c r="AO819" i="12"/>
  <c r="AP819" i="12"/>
  <c r="Y820" i="12"/>
  <c r="Z820" i="12"/>
  <c r="AA820" i="12"/>
  <c r="AB820" i="12"/>
  <c r="AC820" i="12"/>
  <c r="AD820" i="12"/>
  <c r="AE820" i="12"/>
  <c r="AF820" i="12"/>
  <c r="AG820" i="12"/>
  <c r="AH820" i="12"/>
  <c r="AI820" i="12"/>
  <c r="AJ820" i="12"/>
  <c r="AK820" i="12"/>
  <c r="AL820" i="12"/>
  <c r="AM820" i="12"/>
  <c r="AN820" i="12"/>
  <c r="AO820" i="12"/>
  <c r="AP820" i="12"/>
  <c r="Y821" i="12"/>
  <c r="Z821" i="12"/>
  <c r="AA821" i="12"/>
  <c r="AB821" i="12"/>
  <c r="AC821" i="12"/>
  <c r="AD821" i="12"/>
  <c r="AE821" i="12"/>
  <c r="AF821" i="12"/>
  <c r="AG821" i="12"/>
  <c r="AH821" i="12"/>
  <c r="AI821" i="12"/>
  <c r="AJ821" i="12"/>
  <c r="AK821" i="12"/>
  <c r="AL821" i="12"/>
  <c r="AM821" i="12"/>
  <c r="AN821" i="12"/>
  <c r="AO821" i="12"/>
  <c r="AP821" i="12"/>
  <c r="Y822" i="12"/>
  <c r="Z822" i="12"/>
  <c r="AA822" i="12"/>
  <c r="AB822" i="12"/>
  <c r="AC822" i="12"/>
  <c r="AD822" i="12"/>
  <c r="AE822" i="12"/>
  <c r="AF822" i="12"/>
  <c r="AG822" i="12"/>
  <c r="AH822" i="12"/>
  <c r="AI822" i="12"/>
  <c r="AJ822" i="12"/>
  <c r="AK822" i="12"/>
  <c r="AL822" i="12"/>
  <c r="AM822" i="12"/>
  <c r="AN822" i="12"/>
  <c r="AO822" i="12"/>
  <c r="AP822" i="12"/>
  <c r="Y823" i="12"/>
  <c r="Z823" i="12"/>
  <c r="AA823" i="12"/>
  <c r="AB823" i="12"/>
  <c r="AC823" i="12"/>
  <c r="AD823" i="12"/>
  <c r="AE823" i="12"/>
  <c r="AF823" i="12"/>
  <c r="AG823" i="12"/>
  <c r="AH823" i="12"/>
  <c r="AI823" i="12"/>
  <c r="AJ823" i="12"/>
  <c r="AK823" i="12"/>
  <c r="AL823" i="12"/>
  <c r="AM823" i="12"/>
  <c r="AN823" i="12"/>
  <c r="AO823" i="12"/>
  <c r="AP823" i="12"/>
  <c r="Y824" i="12"/>
  <c r="Z824" i="12"/>
  <c r="AA824" i="12"/>
  <c r="AB824" i="12"/>
  <c r="AC824" i="12"/>
  <c r="AD824" i="12"/>
  <c r="AE824" i="12"/>
  <c r="AF824" i="12"/>
  <c r="AG824" i="12"/>
  <c r="AH824" i="12"/>
  <c r="AI824" i="12"/>
  <c r="AJ824" i="12"/>
  <c r="AK824" i="12"/>
  <c r="AL824" i="12"/>
  <c r="AM824" i="12"/>
  <c r="AN824" i="12"/>
  <c r="AO824" i="12"/>
  <c r="AP824" i="12"/>
  <c r="Y825" i="12"/>
  <c r="Z825" i="12"/>
  <c r="AA825" i="12"/>
  <c r="AB825" i="12"/>
  <c r="AC825" i="12"/>
  <c r="AD825" i="12"/>
  <c r="AE825" i="12"/>
  <c r="AF825" i="12"/>
  <c r="AG825" i="12"/>
  <c r="AH825" i="12"/>
  <c r="AI825" i="12"/>
  <c r="AJ825" i="12"/>
  <c r="AK825" i="12"/>
  <c r="AL825" i="12"/>
  <c r="AM825" i="12"/>
  <c r="AN825" i="12"/>
  <c r="AO825" i="12"/>
  <c r="AP825" i="12"/>
  <c r="Y826" i="12"/>
  <c r="Z826" i="12"/>
  <c r="AA826" i="12"/>
  <c r="AB826" i="12"/>
  <c r="AC826" i="12"/>
  <c r="AD826" i="12"/>
  <c r="AE826" i="12"/>
  <c r="AF826" i="12"/>
  <c r="AG826" i="12"/>
  <c r="AH826" i="12"/>
  <c r="AI826" i="12"/>
  <c r="AJ826" i="12"/>
  <c r="AK826" i="12"/>
  <c r="AL826" i="12"/>
  <c r="AM826" i="12"/>
  <c r="AN826" i="12"/>
  <c r="AO826" i="12"/>
  <c r="AP826" i="12"/>
  <c r="Y827" i="12"/>
  <c r="Z827" i="12"/>
  <c r="AA827" i="12"/>
  <c r="AB827" i="12"/>
  <c r="AC827" i="12"/>
  <c r="AD827" i="12"/>
  <c r="AE827" i="12"/>
  <c r="AF827" i="12"/>
  <c r="AG827" i="12"/>
  <c r="AH827" i="12"/>
  <c r="AI827" i="12"/>
  <c r="AJ827" i="12"/>
  <c r="AK827" i="12"/>
  <c r="AL827" i="12"/>
  <c r="AM827" i="12"/>
  <c r="AN827" i="12"/>
  <c r="AO827" i="12"/>
  <c r="AP827" i="12"/>
  <c r="Y828" i="12"/>
  <c r="Z828" i="12"/>
  <c r="AA828" i="12"/>
  <c r="AB828" i="12"/>
  <c r="AC828" i="12"/>
  <c r="AD828" i="12"/>
  <c r="AE828" i="12"/>
  <c r="AF828" i="12"/>
  <c r="AG828" i="12"/>
  <c r="AH828" i="12"/>
  <c r="AI828" i="12"/>
  <c r="AJ828" i="12"/>
  <c r="AK828" i="12"/>
  <c r="AL828" i="12"/>
  <c r="AM828" i="12"/>
  <c r="AN828" i="12"/>
  <c r="AO828" i="12"/>
  <c r="AP828" i="12"/>
  <c r="Y829" i="12"/>
  <c r="Z829" i="12"/>
  <c r="AA829" i="12"/>
  <c r="AB829" i="12"/>
  <c r="AC829" i="12"/>
  <c r="AD829" i="12"/>
  <c r="AE829" i="12"/>
  <c r="AF829" i="12"/>
  <c r="AG829" i="12"/>
  <c r="AH829" i="12"/>
  <c r="AI829" i="12"/>
  <c r="AJ829" i="12"/>
  <c r="AK829" i="12"/>
  <c r="AL829" i="12"/>
  <c r="AM829" i="12"/>
  <c r="AN829" i="12"/>
  <c r="AO829" i="12"/>
  <c r="AP829" i="12"/>
  <c r="Y830" i="12"/>
  <c r="Z830" i="12"/>
  <c r="AA830" i="12"/>
  <c r="AB830" i="12"/>
  <c r="AC830" i="12"/>
  <c r="AD830" i="12"/>
  <c r="AE830" i="12"/>
  <c r="AF830" i="12"/>
  <c r="AG830" i="12"/>
  <c r="AH830" i="12"/>
  <c r="AI830" i="12"/>
  <c r="AJ830" i="12"/>
  <c r="AK830" i="12"/>
  <c r="AL830" i="12"/>
  <c r="AM830" i="12"/>
  <c r="AN830" i="12"/>
  <c r="AO830" i="12"/>
  <c r="AP830" i="12"/>
  <c r="Y831" i="12"/>
  <c r="Z831" i="12"/>
  <c r="AA831" i="12"/>
  <c r="AB831" i="12"/>
  <c r="AC831" i="12"/>
  <c r="AD831" i="12"/>
  <c r="AE831" i="12"/>
  <c r="AF831" i="12"/>
  <c r="AG831" i="12"/>
  <c r="AH831" i="12"/>
  <c r="AI831" i="12"/>
  <c r="AJ831" i="12"/>
  <c r="AK831" i="12"/>
  <c r="AL831" i="12"/>
  <c r="AM831" i="12"/>
  <c r="AN831" i="12"/>
  <c r="AO831" i="12"/>
  <c r="AP831" i="12"/>
  <c r="Y832" i="12"/>
  <c r="Z832" i="12"/>
  <c r="AA832" i="12"/>
  <c r="AB832" i="12"/>
  <c r="AC832" i="12"/>
  <c r="AD832" i="12"/>
  <c r="AE832" i="12"/>
  <c r="AF832" i="12"/>
  <c r="AG832" i="12"/>
  <c r="AH832" i="12"/>
  <c r="AI832" i="12"/>
  <c r="AJ832" i="12"/>
  <c r="AK832" i="12"/>
  <c r="AL832" i="12"/>
  <c r="AM832" i="12"/>
  <c r="AN832" i="12"/>
  <c r="AO832" i="12"/>
  <c r="AP832" i="12"/>
  <c r="Y833" i="12"/>
  <c r="Z833" i="12"/>
  <c r="AA833" i="12"/>
  <c r="AB833" i="12"/>
  <c r="AC833" i="12"/>
  <c r="AD833" i="12"/>
  <c r="AE833" i="12"/>
  <c r="AF833" i="12"/>
  <c r="AG833" i="12"/>
  <c r="AH833" i="12"/>
  <c r="AI833" i="12"/>
  <c r="AJ833" i="12"/>
  <c r="AK833" i="12"/>
  <c r="AL833" i="12"/>
  <c r="AM833" i="12"/>
  <c r="AN833" i="12"/>
  <c r="AO833" i="12"/>
  <c r="AP833" i="12"/>
  <c r="Y834" i="12"/>
  <c r="Z834" i="12"/>
  <c r="AA834" i="12"/>
  <c r="AB834" i="12"/>
  <c r="AC834" i="12"/>
  <c r="AD834" i="12"/>
  <c r="AE834" i="12"/>
  <c r="AF834" i="12"/>
  <c r="AG834" i="12"/>
  <c r="AH834" i="12"/>
  <c r="AI834" i="12"/>
  <c r="AJ834" i="12"/>
  <c r="AK834" i="12"/>
  <c r="AL834" i="12"/>
  <c r="AM834" i="12"/>
  <c r="AN834" i="12"/>
  <c r="AO834" i="12"/>
  <c r="AP834" i="12"/>
  <c r="Y835" i="12"/>
  <c r="Z835" i="12"/>
  <c r="AA835" i="12"/>
  <c r="AB835" i="12"/>
  <c r="AC835" i="12"/>
  <c r="AD835" i="12"/>
  <c r="AE835" i="12"/>
  <c r="AF835" i="12"/>
  <c r="AG835" i="12"/>
  <c r="AH835" i="12"/>
  <c r="AI835" i="12"/>
  <c r="AJ835" i="12"/>
  <c r="AK835" i="12"/>
  <c r="AL835" i="12"/>
  <c r="AM835" i="12"/>
  <c r="AN835" i="12"/>
  <c r="AO835" i="12"/>
  <c r="AP835" i="12"/>
  <c r="Y836" i="12"/>
  <c r="Z836" i="12"/>
  <c r="AA836" i="12"/>
  <c r="AB836" i="12"/>
  <c r="AC836" i="12"/>
  <c r="AD836" i="12"/>
  <c r="AE836" i="12"/>
  <c r="AF836" i="12"/>
  <c r="AG836" i="12"/>
  <c r="AH836" i="12"/>
  <c r="AI836" i="12"/>
  <c r="AJ836" i="12"/>
  <c r="AK836" i="12"/>
  <c r="AL836" i="12"/>
  <c r="AM836" i="12"/>
  <c r="AN836" i="12"/>
  <c r="AO836" i="12"/>
  <c r="AP836" i="12"/>
  <c r="Y837" i="12"/>
  <c r="Z837" i="12"/>
  <c r="AA837" i="12"/>
  <c r="AB837" i="12"/>
  <c r="AC837" i="12"/>
  <c r="AD837" i="12"/>
  <c r="AE837" i="12"/>
  <c r="AF837" i="12"/>
  <c r="AG837" i="12"/>
  <c r="AH837" i="12"/>
  <c r="AI837" i="12"/>
  <c r="AJ837" i="12"/>
  <c r="AK837" i="12"/>
  <c r="AL837" i="12"/>
  <c r="AM837" i="12"/>
  <c r="AN837" i="12"/>
  <c r="AO837" i="12"/>
  <c r="AP837" i="12"/>
  <c r="Y838" i="12"/>
  <c r="Z838" i="12"/>
  <c r="AA838" i="12"/>
  <c r="AB838" i="12"/>
  <c r="AC838" i="12"/>
  <c r="AD838" i="12"/>
  <c r="AE838" i="12"/>
  <c r="AF838" i="12"/>
  <c r="AG838" i="12"/>
  <c r="AH838" i="12"/>
  <c r="AI838" i="12"/>
  <c r="AJ838" i="12"/>
  <c r="AK838" i="12"/>
  <c r="AL838" i="12"/>
  <c r="AM838" i="12"/>
  <c r="AN838" i="12"/>
  <c r="AO838" i="12"/>
  <c r="AP838" i="12"/>
  <c r="Y840" i="12"/>
  <c r="Z840" i="12"/>
  <c r="AA840" i="12"/>
  <c r="AB840" i="12"/>
  <c r="AC840" i="12"/>
  <c r="AD840" i="12"/>
  <c r="AE840" i="12"/>
  <c r="AF840" i="12"/>
  <c r="AG840" i="12"/>
  <c r="AH840" i="12"/>
  <c r="AI840" i="12"/>
  <c r="AJ840" i="12"/>
  <c r="AK840" i="12"/>
  <c r="AL840" i="12"/>
  <c r="AM840" i="12"/>
  <c r="AN840" i="12"/>
  <c r="AO840" i="12"/>
  <c r="AP840" i="12"/>
  <c r="Y841" i="12"/>
  <c r="Z841" i="12"/>
  <c r="AA841" i="12"/>
  <c r="AB841" i="12"/>
  <c r="AC841" i="12"/>
  <c r="AD841" i="12"/>
  <c r="AE841" i="12"/>
  <c r="AF841" i="12"/>
  <c r="AG841" i="12"/>
  <c r="AH841" i="12"/>
  <c r="AI841" i="12"/>
  <c r="AJ841" i="12"/>
  <c r="AK841" i="12"/>
  <c r="AL841" i="12"/>
  <c r="AM841" i="12"/>
  <c r="AN841" i="12"/>
  <c r="AO841" i="12"/>
  <c r="AP841" i="12"/>
  <c r="Y842" i="12"/>
  <c r="Z842" i="12"/>
  <c r="AA842" i="12"/>
  <c r="AB842" i="12"/>
  <c r="AC842" i="12"/>
  <c r="AD842" i="12"/>
  <c r="AE842" i="12"/>
  <c r="AF842" i="12"/>
  <c r="AG842" i="12"/>
  <c r="AH842" i="12"/>
  <c r="AI842" i="12"/>
  <c r="AJ842" i="12"/>
  <c r="AK842" i="12"/>
  <c r="AL842" i="12"/>
  <c r="AM842" i="12"/>
  <c r="AN842" i="12"/>
  <c r="AO842" i="12"/>
  <c r="AP842" i="12"/>
  <c r="Y843" i="12"/>
  <c r="Z843" i="12"/>
  <c r="AA843" i="12"/>
  <c r="AB843" i="12"/>
  <c r="AC843" i="12"/>
  <c r="AD843" i="12"/>
  <c r="AE843" i="12"/>
  <c r="AF843" i="12"/>
  <c r="AG843" i="12"/>
  <c r="AH843" i="12"/>
  <c r="AI843" i="12"/>
  <c r="AJ843" i="12"/>
  <c r="AK843" i="12"/>
  <c r="AL843" i="12"/>
  <c r="AM843" i="12"/>
  <c r="AN843" i="12"/>
  <c r="AO843" i="12"/>
  <c r="AP843" i="12"/>
  <c r="Y844" i="12"/>
  <c r="Z844" i="12"/>
  <c r="AA844" i="12"/>
  <c r="AB844" i="12"/>
  <c r="AC844" i="12"/>
  <c r="AD844" i="12"/>
  <c r="AE844" i="12"/>
  <c r="AF844" i="12"/>
  <c r="AG844" i="12"/>
  <c r="AH844" i="12"/>
  <c r="AI844" i="12"/>
  <c r="AJ844" i="12"/>
  <c r="AK844" i="12"/>
  <c r="AL844" i="12"/>
  <c r="AM844" i="12"/>
  <c r="AN844" i="12"/>
  <c r="AO844" i="12"/>
  <c r="AP844" i="12"/>
  <c r="Y845" i="12"/>
  <c r="Z845" i="12"/>
  <c r="AA845" i="12"/>
  <c r="AB845" i="12"/>
  <c r="AC845" i="12"/>
  <c r="AD845" i="12"/>
  <c r="AE845" i="12"/>
  <c r="AF845" i="12"/>
  <c r="AG845" i="12"/>
  <c r="AH845" i="12"/>
  <c r="AI845" i="12"/>
  <c r="AJ845" i="12"/>
  <c r="AK845" i="12"/>
  <c r="AL845" i="12"/>
  <c r="AM845" i="12"/>
  <c r="AN845" i="12"/>
  <c r="AO845" i="12"/>
  <c r="AP845" i="12"/>
  <c r="Y846" i="12"/>
  <c r="Z846" i="12"/>
  <c r="AA846" i="12"/>
  <c r="AB846" i="12"/>
  <c r="AC846" i="12"/>
  <c r="AD846" i="12"/>
  <c r="AE846" i="12"/>
  <c r="AF846" i="12"/>
  <c r="AG846" i="12"/>
  <c r="AH846" i="12"/>
  <c r="AI846" i="12"/>
  <c r="AJ846" i="12"/>
  <c r="AK846" i="12"/>
  <c r="AL846" i="12"/>
  <c r="AM846" i="12"/>
  <c r="AN846" i="12"/>
  <c r="AO846" i="12"/>
  <c r="AP846" i="12"/>
  <c r="Y847" i="12"/>
  <c r="Z847" i="12"/>
  <c r="AA847" i="12"/>
  <c r="AB847" i="12"/>
  <c r="AC847" i="12"/>
  <c r="AD847" i="12"/>
  <c r="AE847" i="12"/>
  <c r="AF847" i="12"/>
  <c r="AG847" i="12"/>
  <c r="AH847" i="12"/>
  <c r="AI847" i="12"/>
  <c r="AJ847" i="12"/>
  <c r="AK847" i="12"/>
  <c r="AL847" i="12"/>
  <c r="AM847" i="12"/>
  <c r="AN847" i="12"/>
  <c r="AO847" i="12"/>
  <c r="AP847" i="12"/>
  <c r="Y848" i="12"/>
  <c r="Z848" i="12"/>
  <c r="AA848" i="12"/>
  <c r="AB848" i="12"/>
  <c r="AC848" i="12"/>
  <c r="AD848" i="12"/>
  <c r="AE848" i="12"/>
  <c r="AF848" i="12"/>
  <c r="AG848" i="12"/>
  <c r="AH848" i="12"/>
  <c r="AI848" i="12"/>
  <c r="AJ848" i="12"/>
  <c r="AK848" i="12"/>
  <c r="AL848" i="12"/>
  <c r="AM848" i="12"/>
  <c r="AN848" i="12"/>
  <c r="AO848" i="12"/>
  <c r="AP848" i="12"/>
  <c r="Y849" i="12"/>
  <c r="Z849" i="12"/>
  <c r="AA849" i="12"/>
  <c r="AB849" i="12"/>
  <c r="AC849" i="12"/>
  <c r="AD849" i="12"/>
  <c r="AE849" i="12"/>
  <c r="AF849" i="12"/>
  <c r="AG849" i="12"/>
  <c r="AH849" i="12"/>
  <c r="AI849" i="12"/>
  <c r="AJ849" i="12"/>
  <c r="AK849" i="12"/>
  <c r="AL849" i="12"/>
  <c r="AM849" i="12"/>
  <c r="AN849" i="12"/>
  <c r="AO849" i="12"/>
  <c r="AP849" i="12"/>
  <c r="Y850" i="12"/>
  <c r="Z850" i="12"/>
  <c r="AA850" i="12"/>
  <c r="AB850" i="12"/>
  <c r="AC850" i="12"/>
  <c r="AD850" i="12"/>
  <c r="AE850" i="12"/>
  <c r="AF850" i="12"/>
  <c r="AG850" i="12"/>
  <c r="AH850" i="12"/>
  <c r="AI850" i="12"/>
  <c r="AJ850" i="12"/>
  <c r="AK850" i="12"/>
  <c r="AL850" i="12"/>
  <c r="AM850" i="12"/>
  <c r="AN850" i="12"/>
  <c r="AO850" i="12"/>
  <c r="AP850" i="12"/>
  <c r="Y851" i="12"/>
  <c r="Z851" i="12"/>
  <c r="AA851" i="12"/>
  <c r="AB851" i="12"/>
  <c r="AC851" i="12"/>
  <c r="AD851" i="12"/>
  <c r="AE851" i="12"/>
  <c r="AF851" i="12"/>
  <c r="AG851" i="12"/>
  <c r="AH851" i="12"/>
  <c r="AI851" i="12"/>
  <c r="AJ851" i="12"/>
  <c r="AK851" i="12"/>
  <c r="AL851" i="12"/>
  <c r="AM851" i="12"/>
  <c r="AN851" i="12"/>
  <c r="AO851" i="12"/>
  <c r="AP851" i="12"/>
  <c r="Y852" i="12"/>
  <c r="Z852" i="12"/>
  <c r="AA852" i="12"/>
  <c r="AB852" i="12"/>
  <c r="AC852" i="12"/>
  <c r="AD852" i="12"/>
  <c r="AE852" i="12"/>
  <c r="AF852" i="12"/>
  <c r="AG852" i="12"/>
  <c r="AH852" i="12"/>
  <c r="AI852" i="12"/>
  <c r="AJ852" i="12"/>
  <c r="AK852" i="12"/>
  <c r="AL852" i="12"/>
  <c r="AM852" i="12"/>
  <c r="AN852" i="12"/>
  <c r="AO852" i="12"/>
  <c r="AP852" i="12"/>
  <c r="Y853" i="12"/>
  <c r="Z853" i="12"/>
  <c r="AA853" i="12"/>
  <c r="AB853" i="12"/>
  <c r="AC853" i="12"/>
  <c r="AD853" i="12"/>
  <c r="AE853" i="12"/>
  <c r="AF853" i="12"/>
  <c r="AG853" i="12"/>
  <c r="AH853" i="12"/>
  <c r="AI853" i="12"/>
  <c r="AJ853" i="12"/>
  <c r="AK853" i="12"/>
  <c r="AL853" i="12"/>
  <c r="AM853" i="12"/>
  <c r="AN853" i="12"/>
  <c r="AO853" i="12"/>
  <c r="AP853" i="12"/>
  <c r="Y854" i="12"/>
  <c r="Z854" i="12"/>
  <c r="AA854" i="12"/>
  <c r="AB854" i="12"/>
  <c r="AC854" i="12"/>
  <c r="AD854" i="12"/>
  <c r="AE854" i="12"/>
  <c r="AF854" i="12"/>
  <c r="AG854" i="12"/>
  <c r="AH854" i="12"/>
  <c r="AI854" i="12"/>
  <c r="AJ854" i="12"/>
  <c r="AK854" i="12"/>
  <c r="AL854" i="12"/>
  <c r="AM854" i="12"/>
  <c r="AN854" i="12"/>
  <c r="AO854" i="12"/>
  <c r="AP854" i="12"/>
  <c r="Y855" i="12"/>
  <c r="Z855" i="12"/>
  <c r="AA855" i="12"/>
  <c r="AB855" i="12"/>
  <c r="AC855" i="12"/>
  <c r="AD855" i="12"/>
  <c r="AE855" i="12"/>
  <c r="AF855" i="12"/>
  <c r="AG855" i="12"/>
  <c r="AH855" i="12"/>
  <c r="AI855" i="12"/>
  <c r="AJ855" i="12"/>
  <c r="AK855" i="12"/>
  <c r="AL855" i="12"/>
  <c r="AM855" i="12"/>
  <c r="AN855" i="12"/>
  <c r="AO855" i="12"/>
  <c r="AP855" i="12"/>
  <c r="Y856" i="12"/>
  <c r="Z856" i="12"/>
  <c r="AA856" i="12"/>
  <c r="AB856" i="12"/>
  <c r="AC856" i="12"/>
  <c r="AD856" i="12"/>
  <c r="AE856" i="12"/>
  <c r="AF856" i="12"/>
  <c r="AG856" i="12"/>
  <c r="AH856" i="12"/>
  <c r="AI856" i="12"/>
  <c r="AJ856" i="12"/>
  <c r="AK856" i="12"/>
  <c r="AL856" i="12"/>
  <c r="AM856" i="12"/>
  <c r="AN856" i="12"/>
  <c r="AO856" i="12"/>
  <c r="AP856" i="12"/>
  <c r="Y857" i="12"/>
  <c r="Z857" i="12"/>
  <c r="AA857" i="12"/>
  <c r="AB857" i="12"/>
  <c r="AC857" i="12"/>
  <c r="AD857" i="12"/>
  <c r="AE857" i="12"/>
  <c r="AF857" i="12"/>
  <c r="AG857" i="12"/>
  <c r="AH857" i="12"/>
  <c r="AI857" i="12"/>
  <c r="AJ857" i="12"/>
  <c r="AK857" i="12"/>
  <c r="AL857" i="12"/>
  <c r="AM857" i="12"/>
  <c r="AN857" i="12"/>
  <c r="AO857" i="12"/>
  <c r="AP857" i="12"/>
  <c r="Y858" i="12"/>
  <c r="Z858" i="12"/>
  <c r="AA858" i="12"/>
  <c r="AB858" i="12"/>
  <c r="AC858" i="12"/>
  <c r="AD858" i="12"/>
  <c r="AE858" i="12"/>
  <c r="AF858" i="12"/>
  <c r="AG858" i="12"/>
  <c r="AH858" i="12"/>
  <c r="AI858" i="12"/>
  <c r="AJ858" i="12"/>
  <c r="AK858" i="12"/>
  <c r="AL858" i="12"/>
  <c r="AM858" i="12"/>
  <c r="AN858" i="12"/>
  <c r="AO858" i="12"/>
  <c r="AP858" i="12"/>
  <c r="Y859" i="12"/>
  <c r="Z859" i="12"/>
  <c r="AA859" i="12"/>
  <c r="AB859" i="12"/>
  <c r="AC859" i="12"/>
  <c r="AD859" i="12"/>
  <c r="AE859" i="12"/>
  <c r="AF859" i="12"/>
  <c r="AG859" i="12"/>
  <c r="AH859" i="12"/>
  <c r="AI859" i="12"/>
  <c r="AJ859" i="12"/>
  <c r="AK859" i="12"/>
  <c r="AL859" i="12"/>
  <c r="AM859" i="12"/>
  <c r="AN859" i="12"/>
  <c r="AO859" i="12"/>
  <c r="AP859" i="12"/>
  <c r="Y860" i="12"/>
  <c r="Z860" i="12"/>
  <c r="AA860" i="12"/>
  <c r="AB860" i="12"/>
  <c r="AC860" i="12"/>
  <c r="AD860" i="12"/>
  <c r="AE860" i="12"/>
  <c r="AF860" i="12"/>
  <c r="AG860" i="12"/>
  <c r="AH860" i="12"/>
  <c r="AI860" i="12"/>
  <c r="AJ860" i="12"/>
  <c r="AK860" i="12"/>
  <c r="AL860" i="12"/>
  <c r="AM860" i="12"/>
  <c r="AN860" i="12"/>
  <c r="AO860" i="12"/>
  <c r="AP860" i="12"/>
  <c r="Y861" i="12"/>
  <c r="Z861" i="12"/>
  <c r="AA861" i="12"/>
  <c r="AB861" i="12"/>
  <c r="AC861" i="12"/>
  <c r="AD861" i="12"/>
  <c r="AE861" i="12"/>
  <c r="AF861" i="12"/>
  <c r="AG861" i="12"/>
  <c r="AH861" i="12"/>
  <c r="AI861" i="12"/>
  <c r="AJ861" i="12"/>
  <c r="AK861" i="12"/>
  <c r="AL861" i="12"/>
  <c r="AM861" i="12"/>
  <c r="AN861" i="12"/>
  <c r="AO861" i="12"/>
  <c r="AP861" i="12"/>
  <c r="Y862" i="12"/>
  <c r="Z862" i="12"/>
  <c r="AA862" i="12"/>
  <c r="AB862" i="12"/>
  <c r="AC862" i="12"/>
  <c r="AD862" i="12"/>
  <c r="AE862" i="12"/>
  <c r="AF862" i="12"/>
  <c r="AG862" i="12"/>
  <c r="AH862" i="12"/>
  <c r="AI862" i="12"/>
  <c r="AJ862" i="12"/>
  <c r="AK862" i="12"/>
  <c r="AL862" i="12"/>
  <c r="AM862" i="12"/>
  <c r="AN862" i="12"/>
  <c r="AO862" i="12"/>
  <c r="AP862" i="12"/>
  <c r="Y863" i="12"/>
  <c r="Z863" i="12"/>
  <c r="AA863" i="12"/>
  <c r="AB863" i="12"/>
  <c r="AC863" i="12"/>
  <c r="AD863" i="12"/>
  <c r="AE863" i="12"/>
  <c r="AF863" i="12"/>
  <c r="AG863" i="12"/>
  <c r="AH863" i="12"/>
  <c r="AI863" i="12"/>
  <c r="AJ863" i="12"/>
  <c r="AK863" i="12"/>
  <c r="AL863" i="12"/>
  <c r="AM863" i="12"/>
  <c r="AN863" i="12"/>
  <c r="AO863" i="12"/>
  <c r="AP863" i="12"/>
  <c r="Y864" i="12"/>
  <c r="Z864" i="12"/>
  <c r="AA864" i="12"/>
  <c r="AB864" i="12"/>
  <c r="AC864" i="12"/>
  <c r="AD864" i="12"/>
  <c r="AE864" i="12"/>
  <c r="AF864" i="12"/>
  <c r="AG864" i="12"/>
  <c r="AH864" i="12"/>
  <c r="AI864" i="12"/>
  <c r="AJ864" i="12"/>
  <c r="AK864" i="12"/>
  <c r="AL864" i="12"/>
  <c r="AM864" i="12"/>
  <c r="AN864" i="12"/>
  <c r="AO864" i="12"/>
  <c r="AP864" i="12"/>
  <c r="Y865" i="12"/>
  <c r="Z865" i="12"/>
  <c r="AA865" i="12"/>
  <c r="AB865" i="12"/>
  <c r="AC865" i="12"/>
  <c r="AD865" i="12"/>
  <c r="AE865" i="12"/>
  <c r="AF865" i="12"/>
  <c r="AG865" i="12"/>
  <c r="AH865" i="12"/>
  <c r="AI865" i="12"/>
  <c r="AJ865" i="12"/>
  <c r="AK865" i="12"/>
  <c r="AL865" i="12"/>
  <c r="AM865" i="12"/>
  <c r="AN865" i="12"/>
  <c r="AO865" i="12"/>
  <c r="AP865" i="12"/>
  <c r="Y866" i="12"/>
  <c r="Z866" i="12"/>
  <c r="AA866" i="12"/>
  <c r="AB866" i="12"/>
  <c r="AC866" i="12"/>
  <c r="AD866" i="12"/>
  <c r="AE866" i="12"/>
  <c r="AF866" i="12"/>
  <c r="AG866" i="12"/>
  <c r="AH866" i="12"/>
  <c r="AI866" i="12"/>
  <c r="AJ866" i="12"/>
  <c r="AK866" i="12"/>
  <c r="AL866" i="12"/>
  <c r="AM866" i="12"/>
  <c r="AN866" i="12"/>
  <c r="AO866" i="12"/>
  <c r="AP866" i="12"/>
  <c r="Y867" i="12"/>
  <c r="Z867" i="12"/>
  <c r="AA867" i="12"/>
  <c r="AB867" i="12"/>
  <c r="AC867" i="12"/>
  <c r="AD867" i="12"/>
  <c r="AE867" i="12"/>
  <c r="AF867" i="12"/>
  <c r="AG867" i="12"/>
  <c r="AH867" i="12"/>
  <c r="AI867" i="12"/>
  <c r="AJ867" i="12"/>
  <c r="AK867" i="12"/>
  <c r="AL867" i="12"/>
  <c r="AM867" i="12"/>
  <c r="AN867" i="12"/>
  <c r="AO867" i="12"/>
  <c r="AP867" i="12"/>
  <c r="Y868" i="12"/>
  <c r="Z868" i="12"/>
  <c r="AA868" i="12"/>
  <c r="AB868" i="12"/>
  <c r="AC868" i="12"/>
  <c r="AD868" i="12"/>
  <c r="AE868" i="12"/>
  <c r="AF868" i="12"/>
  <c r="AG868" i="12"/>
  <c r="AH868" i="12"/>
  <c r="AI868" i="12"/>
  <c r="AJ868" i="12"/>
  <c r="AK868" i="12"/>
  <c r="AL868" i="12"/>
  <c r="AM868" i="12"/>
  <c r="AN868" i="12"/>
  <c r="AO868" i="12"/>
  <c r="AP868" i="12"/>
  <c r="Y869" i="12"/>
  <c r="Z869" i="12"/>
  <c r="AA869" i="12"/>
  <c r="AB869" i="12"/>
  <c r="AC869" i="12"/>
  <c r="AD869" i="12"/>
  <c r="AE869" i="12"/>
  <c r="AF869" i="12"/>
  <c r="AG869" i="12"/>
  <c r="AH869" i="12"/>
  <c r="AI869" i="12"/>
  <c r="AJ869" i="12"/>
  <c r="AK869" i="12"/>
  <c r="AL869" i="12"/>
  <c r="AM869" i="12"/>
  <c r="AN869" i="12"/>
  <c r="AO869" i="12"/>
  <c r="AP869" i="12"/>
  <c r="Y870" i="12"/>
  <c r="Z870" i="12"/>
  <c r="AA870" i="12"/>
  <c r="AB870" i="12"/>
  <c r="AC870" i="12"/>
  <c r="AD870" i="12"/>
  <c r="AE870" i="12"/>
  <c r="AF870" i="12"/>
  <c r="AG870" i="12"/>
  <c r="AH870" i="12"/>
  <c r="AI870" i="12"/>
  <c r="AJ870" i="12"/>
  <c r="AK870" i="12"/>
  <c r="AL870" i="12"/>
  <c r="AM870" i="12"/>
  <c r="AN870" i="12"/>
  <c r="AO870" i="12"/>
  <c r="AP870" i="12"/>
  <c r="Y871" i="12"/>
  <c r="Z871" i="12"/>
  <c r="AA871" i="12"/>
  <c r="AB871" i="12"/>
  <c r="AC871" i="12"/>
  <c r="AD871" i="12"/>
  <c r="AE871" i="12"/>
  <c r="AF871" i="12"/>
  <c r="AG871" i="12"/>
  <c r="AH871" i="12"/>
  <c r="AI871" i="12"/>
  <c r="AJ871" i="12"/>
  <c r="AK871" i="12"/>
  <c r="AL871" i="12"/>
  <c r="AM871" i="12"/>
  <c r="AN871" i="12"/>
  <c r="AO871" i="12"/>
  <c r="AP871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E7" i="12"/>
  <c r="AD7" i="12"/>
  <c r="AC7" i="12"/>
  <c r="AB7" i="12"/>
  <c r="AA7" i="12"/>
  <c r="Z7" i="12"/>
  <c r="Y7" i="12"/>
  <c r="AF7" i="12"/>
  <c r="AG7" i="12"/>
  <c r="AH7" i="12"/>
  <c r="AI7" i="12"/>
  <c r="AJ7" i="12"/>
  <c r="AK7" i="12"/>
  <c r="AL7" i="12"/>
  <c r="AM7" i="12"/>
  <c r="AN7" i="12"/>
  <c r="AO7" i="12"/>
  <c r="AP7" i="12"/>
  <c r="AR150" i="12"/>
  <c r="AR398" i="12"/>
  <c r="AR771" i="12"/>
  <c r="AR634" i="12"/>
  <c r="AR490" i="12"/>
  <c r="AR501" i="12"/>
  <c r="AR294" i="12"/>
  <c r="AQ321" i="12"/>
  <c r="AR283" i="12"/>
  <c r="AQ262" i="12"/>
  <c r="AQ242" i="12"/>
  <c r="AR221" i="12"/>
  <c r="AQ200" i="12"/>
  <c r="AQ184" i="12"/>
  <c r="AR178" i="12"/>
  <c r="AQ174" i="12"/>
  <c r="AR168" i="12"/>
  <c r="AR163" i="12"/>
  <c r="AQ159" i="12"/>
  <c r="AR156" i="12"/>
  <c r="AR154" i="12"/>
  <c r="AR151" i="12"/>
  <c r="AQ151" i="12"/>
  <c r="AR146" i="12"/>
  <c r="AQ146" i="12"/>
  <c r="AR144" i="12"/>
  <c r="AR142" i="12"/>
  <c r="AQ142" i="12"/>
  <c r="AR140" i="12"/>
  <c r="AR138" i="12"/>
  <c r="AQ138" i="12"/>
  <c r="AR135" i="12"/>
  <c r="AQ135" i="12"/>
  <c r="AR133" i="12"/>
  <c r="AR131" i="12"/>
  <c r="AQ131" i="12"/>
  <c r="AR129" i="12"/>
  <c r="AR127" i="12"/>
  <c r="AQ127" i="12"/>
  <c r="AR125" i="12"/>
  <c r="AR123" i="12"/>
  <c r="AQ123" i="12"/>
  <c r="AR122" i="12"/>
  <c r="AR120" i="12"/>
  <c r="AQ120" i="12"/>
  <c r="AR118" i="12"/>
  <c r="AR116" i="12"/>
  <c r="AQ116" i="12"/>
  <c r="AR114" i="12"/>
  <c r="AQ114" i="12"/>
  <c r="AR112" i="12"/>
  <c r="AQ112" i="12"/>
  <c r="AR110" i="12"/>
  <c r="AQ110" i="12"/>
  <c r="AR108" i="12"/>
  <c r="AQ108" i="12"/>
  <c r="AR106" i="12"/>
  <c r="AQ106" i="12"/>
  <c r="AR104" i="12"/>
  <c r="AQ104" i="12"/>
  <c r="AR102" i="12"/>
  <c r="AQ102" i="12"/>
  <c r="AR100" i="12"/>
  <c r="AQ100" i="12"/>
  <c r="AR97" i="12"/>
  <c r="AQ97" i="12"/>
  <c r="AR95" i="12"/>
  <c r="AQ95" i="12"/>
  <c r="AR93" i="12"/>
  <c r="AQ93" i="12"/>
  <c r="AR92" i="12"/>
  <c r="AQ92" i="12"/>
  <c r="AR90" i="12"/>
  <c r="AQ90" i="12"/>
  <c r="AR88" i="12"/>
  <c r="AQ88" i="12"/>
  <c r="AR86" i="12"/>
  <c r="AQ86" i="12"/>
  <c r="AR84" i="12"/>
  <c r="AQ84" i="12"/>
  <c r="AR82" i="12"/>
  <c r="AQ82" i="12"/>
  <c r="AR80" i="12"/>
  <c r="AQ80" i="12"/>
  <c r="AR78" i="12"/>
  <c r="AQ78" i="12"/>
  <c r="AR76" i="12"/>
  <c r="AQ76" i="12"/>
  <c r="AR74" i="12"/>
  <c r="AQ72" i="12"/>
  <c r="AR72" i="12"/>
  <c r="AQ70" i="12"/>
  <c r="AR70" i="12"/>
  <c r="AQ68" i="12"/>
  <c r="AR68" i="12"/>
  <c r="AQ66" i="12"/>
  <c r="AR66" i="12"/>
  <c r="AQ64" i="12"/>
  <c r="AR64" i="12"/>
  <c r="AQ62" i="12"/>
  <c r="AR62" i="12"/>
  <c r="AQ60" i="12"/>
  <c r="AR60" i="12"/>
  <c r="AQ58" i="12"/>
  <c r="AR58" i="12"/>
  <c r="AQ56" i="12"/>
  <c r="AR56" i="12"/>
  <c r="AQ55" i="12"/>
  <c r="AR55" i="12"/>
  <c r="AQ54" i="12"/>
  <c r="AR54" i="12"/>
  <c r="AQ52" i="12"/>
  <c r="AR52" i="12"/>
  <c r="AQ50" i="12"/>
  <c r="AR50" i="12"/>
  <c r="AQ48" i="12"/>
  <c r="AR48" i="12"/>
  <c r="AQ46" i="12"/>
  <c r="AR46" i="12"/>
  <c r="AQ44" i="12"/>
  <c r="AR44" i="12"/>
  <c r="AQ42" i="12"/>
  <c r="AR42" i="12"/>
  <c r="AQ40" i="12"/>
  <c r="AR40" i="12"/>
  <c r="AQ37" i="12"/>
  <c r="AR37" i="12"/>
  <c r="AQ35" i="12"/>
  <c r="AR35" i="12"/>
  <c r="AQ33" i="12"/>
  <c r="AR33" i="12"/>
  <c r="AQ31" i="12"/>
  <c r="AR31" i="12"/>
  <c r="AQ29" i="12"/>
  <c r="AR29" i="12"/>
  <c r="AQ27" i="12"/>
  <c r="AR27" i="12"/>
  <c r="AQ25" i="12"/>
  <c r="AR25" i="12"/>
  <c r="AQ23" i="12"/>
  <c r="AR23" i="12"/>
  <c r="AQ21" i="12"/>
  <c r="AR21" i="12"/>
  <c r="AQ19" i="12"/>
  <c r="AR19" i="12"/>
  <c r="AQ16" i="12"/>
  <c r="AR16" i="12"/>
  <c r="AQ14" i="12"/>
  <c r="AR14" i="12"/>
  <c r="AQ12" i="12"/>
  <c r="AR12" i="12"/>
  <c r="AR404" i="12"/>
  <c r="AR18" i="12"/>
  <c r="AR760" i="12"/>
  <c r="AR666" i="12"/>
  <c r="AR582" i="12"/>
  <c r="AR528" i="12"/>
  <c r="AR293" i="12"/>
  <c r="AR207" i="12"/>
  <c r="AQ421" i="12"/>
  <c r="AR399" i="12"/>
  <c r="AQ377" i="12"/>
  <c r="AQ353" i="12"/>
  <c r="AR333" i="12"/>
  <c r="AQ316" i="12"/>
  <c r="AQ311" i="12"/>
  <c r="AR305" i="12"/>
  <c r="AQ302" i="12"/>
  <c r="AQ297" i="12"/>
  <c r="AR290" i="12"/>
  <c r="AQ286" i="12"/>
  <c r="AQ280" i="12"/>
  <c r="AQ274" i="12"/>
  <c r="AQ259" i="12"/>
  <c r="AR256" i="12"/>
  <c r="AR251" i="12"/>
  <c r="AQ245" i="12"/>
  <c r="AR241" i="12"/>
  <c r="AR236" i="12"/>
  <c r="AQ229" i="12"/>
  <c r="AR224" i="12"/>
  <c r="AR219" i="12"/>
  <c r="AR215" i="12"/>
  <c r="AR210" i="12"/>
  <c r="AR206" i="12"/>
  <c r="AR203" i="12"/>
  <c r="AR201" i="12"/>
  <c r="AR199" i="12"/>
  <c r="AQ197" i="12"/>
  <c r="AR197" i="12"/>
  <c r="AQ195" i="12"/>
  <c r="AR195" i="12"/>
  <c r="AQ193" i="12"/>
  <c r="AR193" i="12"/>
  <c r="AQ191" i="12"/>
  <c r="AR191" i="12"/>
  <c r="AQ188" i="12"/>
  <c r="AR188" i="12"/>
  <c r="AQ186" i="12"/>
  <c r="AR186" i="12"/>
  <c r="AQ183" i="12"/>
  <c r="AR183" i="12"/>
  <c r="AQ181" i="12"/>
  <c r="AR181" i="12"/>
  <c r="AQ179" i="12"/>
  <c r="AR179" i="12"/>
  <c r="AR177" i="12"/>
  <c r="AQ177" i="12"/>
  <c r="AQ175" i="12"/>
  <c r="AR175" i="12"/>
  <c r="AQ173" i="12"/>
  <c r="AR173" i="12"/>
  <c r="AQ171" i="12"/>
  <c r="AR171" i="12"/>
  <c r="AR169" i="12"/>
  <c r="AQ169" i="12"/>
  <c r="AQ167" i="12"/>
  <c r="AR167" i="12"/>
  <c r="AQ164" i="12"/>
  <c r="AR164" i="12"/>
  <c r="AR162" i="12"/>
  <c r="AQ162" i="12"/>
  <c r="AQ160" i="12"/>
  <c r="AR160" i="12"/>
  <c r="AQ157" i="12"/>
  <c r="AR157" i="12"/>
  <c r="AR155" i="12"/>
  <c r="AQ155" i="12"/>
  <c r="AQ153" i="12"/>
  <c r="AR153" i="12"/>
  <c r="AQ149" i="12"/>
  <c r="AR149" i="12"/>
  <c r="AQ147" i="12"/>
  <c r="AR147" i="12"/>
  <c r="AR145" i="12"/>
  <c r="AQ145" i="12"/>
  <c r="AQ143" i="12"/>
  <c r="AR143" i="12"/>
  <c r="AQ141" i="12"/>
  <c r="AR141" i="12"/>
  <c r="AQ139" i="12"/>
  <c r="AR139" i="12"/>
  <c r="AR137" i="12"/>
  <c r="AQ137" i="12"/>
  <c r="AQ136" i="12"/>
  <c r="AR136" i="12"/>
  <c r="AQ134" i="12"/>
  <c r="AR134" i="12"/>
  <c r="AQ132" i="12"/>
  <c r="AR132" i="12"/>
  <c r="AR130" i="12"/>
  <c r="AQ130" i="12"/>
  <c r="AQ128" i="12"/>
  <c r="AR128" i="12"/>
  <c r="AQ126" i="12"/>
  <c r="AR126" i="12"/>
  <c r="AQ124" i="12"/>
  <c r="AR124" i="12"/>
  <c r="AQ121" i="12"/>
  <c r="AR121" i="12"/>
  <c r="AQ119" i="12"/>
  <c r="AR119" i="12"/>
  <c r="AQ117" i="12"/>
  <c r="AR117" i="12"/>
  <c r="AR115" i="12"/>
  <c r="AQ115" i="12"/>
  <c r="AQ113" i="12"/>
  <c r="AR113" i="12"/>
  <c r="AQ111" i="12"/>
  <c r="AR111" i="12"/>
  <c r="AQ109" i="12"/>
  <c r="AR109" i="12"/>
  <c r="AR107" i="12"/>
  <c r="AQ107" i="12"/>
  <c r="AR105" i="12"/>
  <c r="AQ105" i="12"/>
  <c r="AR103" i="12"/>
  <c r="AQ103" i="12"/>
  <c r="AR101" i="12"/>
  <c r="AQ101" i="12"/>
  <c r="AR99" i="12"/>
  <c r="AQ99" i="12"/>
  <c r="AR96" i="12"/>
  <c r="AQ96" i="12"/>
  <c r="AR94" i="12"/>
  <c r="AQ94" i="12"/>
  <c r="AR91" i="12"/>
  <c r="AQ91" i="12"/>
  <c r="AR89" i="12"/>
  <c r="AQ89" i="12"/>
  <c r="AR87" i="12"/>
  <c r="AQ87" i="12"/>
  <c r="AR85" i="12"/>
  <c r="AQ85" i="12"/>
  <c r="AQ83" i="12"/>
  <c r="AR83" i="12"/>
  <c r="AQ81" i="12"/>
  <c r="AR81" i="12"/>
  <c r="AQ79" i="12"/>
  <c r="AR79" i="12"/>
  <c r="AQ77" i="12"/>
  <c r="AR77" i="12"/>
  <c r="AQ75" i="12"/>
  <c r="AR75" i="12"/>
  <c r="AQ73" i="12"/>
  <c r="AR73" i="12"/>
  <c r="AQ71" i="12"/>
  <c r="AR71" i="12"/>
  <c r="AQ69" i="12"/>
  <c r="AR69" i="12"/>
  <c r="AQ65" i="12"/>
  <c r="AR65" i="12"/>
  <c r="AQ63" i="12"/>
  <c r="AR63" i="12"/>
  <c r="AQ61" i="12"/>
  <c r="AR61" i="12"/>
  <c r="AQ59" i="12"/>
  <c r="AR59" i="12"/>
  <c r="AQ57" i="12"/>
  <c r="AR57" i="12"/>
  <c r="AQ53" i="12"/>
  <c r="AR53" i="12"/>
  <c r="AQ51" i="12"/>
  <c r="AR51" i="12"/>
  <c r="AQ49" i="12"/>
  <c r="AR49" i="12"/>
  <c r="AQ47" i="12"/>
  <c r="AR47" i="12"/>
  <c r="AQ45" i="12"/>
  <c r="AR45" i="12"/>
  <c r="AQ43" i="12"/>
  <c r="AR43" i="12"/>
  <c r="AQ41" i="12"/>
  <c r="AR41" i="12"/>
  <c r="AQ39" i="12"/>
  <c r="AR39" i="12"/>
  <c r="AQ36" i="12"/>
  <c r="AR36" i="12"/>
  <c r="AQ34" i="12"/>
  <c r="AR34" i="12"/>
  <c r="AQ32" i="12"/>
  <c r="AR32" i="12"/>
  <c r="AQ30" i="12"/>
  <c r="AR30" i="12"/>
  <c r="AQ28" i="12"/>
  <c r="AR28" i="12"/>
  <c r="AQ26" i="12"/>
  <c r="AR26" i="12"/>
  <c r="AQ24" i="12"/>
  <c r="AR24" i="12"/>
  <c r="AQ22" i="12"/>
  <c r="AR22" i="12"/>
  <c r="AQ20" i="12"/>
  <c r="AR20" i="12"/>
  <c r="AQ17" i="12"/>
  <c r="AR17" i="12"/>
  <c r="AQ15" i="12"/>
  <c r="AR15" i="12"/>
  <c r="AQ13" i="12"/>
  <c r="AR13" i="12"/>
  <c r="AQ11" i="12"/>
  <c r="AR11" i="12"/>
  <c r="V54" i="7"/>
  <c r="U54" i="7"/>
  <c r="U53" i="7"/>
  <c r="AO760" i="4"/>
  <c r="AP760" i="4"/>
  <c r="AO839" i="4"/>
  <c r="AP839" i="4"/>
  <c r="AO18" i="4"/>
  <c r="AP18" i="4"/>
  <c r="AQ207" i="4"/>
  <c r="AA207" i="4"/>
  <c r="AQ294" i="4"/>
  <c r="AA294" i="4"/>
  <c r="AQ293" i="4"/>
  <c r="AA293" i="4"/>
  <c r="AQ501" i="4"/>
  <c r="AA501" i="4"/>
  <c r="AQ528" i="4"/>
  <c r="AA528" i="4"/>
  <c r="AQ490" i="4"/>
  <c r="AA490" i="4"/>
  <c r="AQ582" i="4"/>
  <c r="AA582" i="4"/>
  <c r="AQ634" i="4"/>
  <c r="AA634" i="4"/>
  <c r="AQ666" i="4"/>
  <c r="AA666" i="4"/>
  <c r="AQ771" i="4"/>
  <c r="AA771" i="4"/>
  <c r="AQ760" i="4"/>
  <c r="AA760" i="4"/>
  <c r="AQ839" i="4"/>
  <c r="AA839" i="4"/>
  <c r="AQ18" i="4"/>
  <c r="AA18" i="4"/>
  <c r="AQ398" i="4"/>
  <c r="AA398" i="4"/>
  <c r="AQ404" i="4"/>
  <c r="AA404" i="4"/>
  <c r="AQ150" i="4"/>
  <c r="AA150" i="4"/>
  <c r="AA22" i="4"/>
  <c r="AO22" i="4" s="1"/>
  <c r="J404" i="4"/>
  <c r="Z398" i="4"/>
  <c r="Z207" i="4"/>
  <c r="J294" i="4"/>
  <c r="AP294" i="4" s="1"/>
  <c r="Z293" i="4"/>
  <c r="J501" i="4"/>
  <c r="AP501" i="4" s="1"/>
  <c r="Z528" i="4"/>
  <c r="J490" i="4"/>
  <c r="AP490" i="4" s="1"/>
  <c r="Z582" i="4"/>
  <c r="Z634" i="4"/>
  <c r="J666" i="4"/>
  <c r="Z771" i="4"/>
  <c r="J760" i="4"/>
  <c r="J839" i="4"/>
  <c r="J18" i="4"/>
  <c r="Z150" i="4"/>
  <c r="R207" i="4"/>
  <c r="R294" i="4"/>
  <c r="R293" i="4"/>
  <c r="R501" i="4"/>
  <c r="R528" i="4"/>
  <c r="R490" i="4"/>
  <c r="R582" i="4"/>
  <c r="R634" i="4"/>
  <c r="R666" i="4"/>
  <c r="R771" i="4"/>
  <c r="R760" i="4"/>
  <c r="R839" i="4"/>
  <c r="R18" i="4"/>
  <c r="R398" i="4"/>
  <c r="R404" i="4"/>
  <c r="R150" i="4"/>
  <c r="J398" i="4"/>
  <c r="AP398" i="4" s="1"/>
  <c r="K176" i="9"/>
  <c r="B264" i="9"/>
  <c r="AS65" i="7" s="1"/>
  <c r="AH64" i="7"/>
  <c r="AI64" i="7"/>
  <c r="AJ64" i="7"/>
  <c r="AK64" i="7"/>
  <c r="AK66" i="7" s="1"/>
  <c r="AL64" i="7"/>
  <c r="AM64" i="7"/>
  <c r="AM66" i="7" s="1"/>
  <c r="AN64" i="7"/>
  <c r="AO64" i="7"/>
  <c r="AO66" i="7" s="1"/>
  <c r="AP64" i="7"/>
  <c r="AQ64" i="7"/>
  <c r="AQ66" i="7" s="1"/>
  <c r="AR64" i="7"/>
  <c r="AL66" i="7"/>
  <c r="AN66" i="7"/>
  <c r="AP66" i="7"/>
  <c r="AR66" i="7"/>
  <c r="AH70" i="7"/>
  <c r="AI70" i="7"/>
  <c r="AJ70" i="7"/>
  <c r="AJ77" i="7" s="1"/>
  <c r="AK70" i="7"/>
  <c r="AL70" i="7"/>
  <c r="AM70" i="7"/>
  <c r="AN70" i="7"/>
  <c r="AN77" i="7" s="1"/>
  <c r="AO70" i="7"/>
  <c r="AH71" i="7"/>
  <c r="AH73" i="7" s="1"/>
  <c r="AI88" i="7" s="1"/>
  <c r="AI71" i="7"/>
  <c r="AJ71" i="7"/>
  <c r="AJ78" i="7" s="1"/>
  <c r="AK71" i="7"/>
  <c r="AL71" i="7"/>
  <c r="AL73" i="7" s="1"/>
  <c r="AM71" i="7"/>
  <c r="AN71" i="7"/>
  <c r="AN78" i="7" s="1"/>
  <c r="AO71" i="7"/>
  <c r="AK72" i="7"/>
  <c r="AL72" i="7"/>
  <c r="AM72" i="7"/>
  <c r="AM79" i="7" s="1"/>
  <c r="AN72" i="7"/>
  <c r="AO72" i="7"/>
  <c r="AI73" i="7"/>
  <c r="AI96" i="7" s="1"/>
  <c r="AP73" i="7"/>
  <c r="AQ73" i="7"/>
  <c r="AQ96" i="7" s="1"/>
  <c r="AR73" i="7"/>
  <c r="AL77" i="7"/>
  <c r="AP77" i="7"/>
  <c r="AQ77" i="7"/>
  <c r="AR77" i="7"/>
  <c r="AI78" i="7"/>
  <c r="AM78" i="7"/>
  <c r="AQ78" i="7"/>
  <c r="AR78" i="7"/>
  <c r="AK79" i="7"/>
  <c r="AL79" i="7"/>
  <c r="AP79" i="7"/>
  <c r="AQ79" i="7"/>
  <c r="AR79" i="7"/>
  <c r="AQ88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AP96" i="7"/>
  <c r="U52" i="7"/>
  <c r="AS70" i="7" s="1"/>
  <c r="AS77" i="7" s="1"/>
  <c r="V52" i="7"/>
  <c r="AS71" i="7" s="1"/>
  <c r="AS78" i="7" s="1"/>
  <c r="V53" i="7"/>
  <c r="B586" i="6"/>
  <c r="B587" i="6" s="1"/>
  <c r="B588" i="6" s="1"/>
  <c r="C598" i="6" s="1"/>
  <c r="E586" i="6"/>
  <c r="E587" i="6" s="1"/>
  <c r="E588" i="6" s="1"/>
  <c r="E598" i="6" s="1"/>
  <c r="E597" i="6" s="1"/>
  <c r="F586" i="6"/>
  <c r="F587" i="6" s="1"/>
  <c r="F588" i="6" s="1"/>
  <c r="G586" i="6"/>
  <c r="G587" i="6" s="1"/>
  <c r="G588" i="6" s="1"/>
  <c r="G598" i="6" s="1"/>
  <c r="H586" i="6"/>
  <c r="H587" i="6" s="1"/>
  <c r="H588" i="6" s="1"/>
  <c r="C590" i="6"/>
  <c r="D590" i="6"/>
  <c r="C594" i="6"/>
  <c r="C595" i="6"/>
  <c r="C596" i="6"/>
  <c r="C601" i="6"/>
  <c r="C602" i="6"/>
  <c r="C603" i="6"/>
  <c r="C604" i="6"/>
  <c r="C605" i="6"/>
  <c r="C606" i="6"/>
  <c r="C607" i="6"/>
  <c r="C608" i="6"/>
  <c r="C609" i="6"/>
  <c r="C610" i="6"/>
  <c r="C611" i="6"/>
  <c r="E612" i="6"/>
  <c r="F612" i="6"/>
  <c r="G612" i="6"/>
  <c r="H612" i="6"/>
  <c r="C615" i="6"/>
  <c r="C627" i="6" s="1"/>
  <c r="C616" i="6"/>
  <c r="C617" i="6"/>
  <c r="C618" i="6"/>
  <c r="C619" i="6"/>
  <c r="C620" i="6"/>
  <c r="C621" i="6"/>
  <c r="C622" i="6"/>
  <c r="C623" i="6"/>
  <c r="C624" i="6"/>
  <c r="E625" i="6"/>
  <c r="F625" i="6"/>
  <c r="G625" i="6"/>
  <c r="H625" i="6"/>
  <c r="E627" i="6"/>
  <c r="F627" i="6"/>
  <c r="G627" i="6"/>
  <c r="H627" i="6"/>
  <c r="C628" i="6"/>
  <c r="E628" i="6"/>
  <c r="F628" i="6"/>
  <c r="G628" i="6"/>
  <c r="H628" i="6"/>
  <c r="C629" i="6"/>
  <c r="E629" i="6"/>
  <c r="F629" i="6"/>
  <c r="G629" i="6"/>
  <c r="H629" i="6"/>
  <c r="E630" i="6"/>
  <c r="AQ22" i="4"/>
  <c r="R10" i="4"/>
  <c r="Z10" i="4"/>
  <c r="AQ10" i="4"/>
  <c r="AA10" i="4"/>
  <c r="R63" i="4"/>
  <c r="Z63" i="4"/>
  <c r="AQ63" i="4"/>
  <c r="AA63" i="4"/>
  <c r="R39" i="4"/>
  <c r="Z39" i="4"/>
  <c r="AQ39" i="4"/>
  <c r="AA39" i="4"/>
  <c r="R12" i="4"/>
  <c r="J12" i="4"/>
  <c r="AQ12" i="4"/>
  <c r="AA12" i="4"/>
  <c r="AO12" i="4"/>
  <c r="AP12" i="4"/>
  <c r="R51" i="4"/>
  <c r="Z51" i="4"/>
  <c r="AQ51" i="4"/>
  <c r="AA51" i="4"/>
  <c r="R13" i="4"/>
  <c r="J13" i="4"/>
  <c r="AQ13" i="4"/>
  <c r="AA13" i="4"/>
  <c r="R68" i="4"/>
  <c r="Z68" i="4"/>
  <c r="AQ68" i="4"/>
  <c r="AA68" i="4"/>
  <c r="R11" i="4"/>
  <c r="Z11" i="4"/>
  <c r="AQ11" i="4"/>
  <c r="AA11" i="4"/>
  <c r="R40" i="4"/>
  <c r="Z40" i="4"/>
  <c r="AQ40" i="4"/>
  <c r="AA40" i="4"/>
  <c r="R15" i="4"/>
  <c r="J15" i="4"/>
  <c r="AP15" i="4" s="1"/>
  <c r="AQ15" i="4"/>
  <c r="AA15" i="4"/>
  <c r="R16" i="4"/>
  <c r="Z16" i="4"/>
  <c r="AQ16" i="4"/>
  <c r="AA16" i="4"/>
  <c r="R23" i="4"/>
  <c r="Z23" i="4"/>
  <c r="AQ23" i="4"/>
  <c r="AA23" i="4"/>
  <c r="R55" i="4"/>
  <c r="Z55" i="4"/>
  <c r="AQ55" i="4"/>
  <c r="AA55" i="4"/>
  <c r="R69" i="4"/>
  <c r="Z69" i="4"/>
  <c r="AQ69" i="4"/>
  <c r="AA69" i="4"/>
  <c r="R86" i="4"/>
  <c r="Z86" i="4"/>
  <c r="AQ86" i="4"/>
  <c r="AA86" i="4"/>
  <c r="R42" i="4"/>
  <c r="Z42" i="4"/>
  <c r="AQ42" i="4"/>
  <c r="AA42" i="4"/>
  <c r="R41" i="4"/>
  <c r="Z41" i="4"/>
  <c r="AQ41" i="4"/>
  <c r="AA41" i="4"/>
  <c r="R19" i="4"/>
  <c r="Z19" i="4"/>
  <c r="AQ19" i="4"/>
  <c r="AA19" i="4"/>
  <c r="R44" i="4"/>
  <c r="Z44" i="4"/>
  <c r="AQ44" i="4"/>
  <c r="AA44" i="4"/>
  <c r="R20" i="4"/>
  <c r="Z20" i="4"/>
  <c r="AQ20" i="4"/>
  <c r="AA20" i="4"/>
  <c r="R21" i="4"/>
  <c r="Z21" i="4"/>
  <c r="AQ21" i="4"/>
  <c r="AA21" i="4"/>
  <c r="AO21" i="4"/>
  <c r="AP21" i="4"/>
  <c r="R289" i="4"/>
  <c r="J289" i="4"/>
  <c r="AQ289" i="4"/>
  <c r="AA289" i="4"/>
  <c r="R80" i="4"/>
  <c r="J80" i="4"/>
  <c r="AQ80" i="4"/>
  <c r="AA80" i="4"/>
  <c r="R71" i="4"/>
  <c r="Z71" i="4"/>
  <c r="AQ71" i="4"/>
  <c r="AA71" i="4"/>
  <c r="AO71" i="4"/>
  <c r="AP71" i="4"/>
  <c r="R77" i="4"/>
  <c r="J77" i="4"/>
  <c r="AP77" i="4" s="1"/>
  <c r="Z77" i="4"/>
  <c r="AQ77" i="4"/>
  <c r="AA77" i="4"/>
  <c r="AO77" i="4" s="1"/>
  <c r="R35" i="4"/>
  <c r="Z35" i="4"/>
  <c r="AQ35" i="4"/>
  <c r="AA35" i="4"/>
  <c r="R64" i="4"/>
  <c r="AQ64" i="4"/>
  <c r="AA64" i="4"/>
  <c r="R60" i="4"/>
  <c r="Z60" i="4"/>
  <c r="AQ60" i="4"/>
  <c r="AA60" i="4"/>
  <c r="R79" i="4"/>
  <c r="Z79" i="4"/>
  <c r="AQ79" i="4"/>
  <c r="AA79" i="4"/>
  <c r="R75" i="4"/>
  <c r="Z75" i="4"/>
  <c r="AQ75" i="4"/>
  <c r="AA75" i="4"/>
  <c r="R14" i="4"/>
  <c r="Z14" i="4"/>
  <c r="AQ14" i="4"/>
  <c r="AA14" i="4"/>
  <c r="R24" i="4"/>
  <c r="Z24" i="4"/>
  <c r="AQ24" i="4"/>
  <c r="AA24" i="4"/>
  <c r="AO24" i="4"/>
  <c r="AP24" i="4"/>
  <c r="R28" i="4"/>
  <c r="AQ28" i="4"/>
  <c r="AA28" i="4"/>
  <c r="R32" i="4"/>
  <c r="Z32" i="4"/>
  <c r="AQ32" i="4"/>
  <c r="AA32" i="4"/>
  <c r="R27" i="4"/>
  <c r="Z27" i="4"/>
  <c r="AQ27" i="4"/>
  <c r="AA27" i="4"/>
  <c r="AO27" i="4"/>
  <c r="AP27" i="4"/>
  <c r="R34" i="4"/>
  <c r="Z34" i="4"/>
  <c r="AQ34" i="4"/>
  <c r="AA34" i="4"/>
  <c r="R31" i="4"/>
  <c r="Z31" i="4"/>
  <c r="AQ31" i="4"/>
  <c r="AA31" i="4"/>
  <c r="AO31" i="4"/>
  <c r="AP31" i="4"/>
  <c r="R85" i="4"/>
  <c r="Z85" i="4"/>
  <c r="AQ85" i="4"/>
  <c r="AA85" i="4"/>
  <c r="R29" i="4"/>
  <c r="Z29" i="4"/>
  <c r="AQ29" i="4"/>
  <c r="AA29" i="4"/>
  <c r="R53" i="4"/>
  <c r="J53" i="4"/>
  <c r="AP53" i="4" s="1"/>
  <c r="AQ53" i="4"/>
  <c r="AA53" i="4"/>
  <c r="R72" i="4"/>
  <c r="Z72" i="4"/>
  <c r="AQ72" i="4"/>
  <c r="AA72" i="4"/>
  <c r="R49" i="4"/>
  <c r="Z49" i="4"/>
  <c r="AQ49" i="4"/>
  <c r="AA49" i="4"/>
  <c r="R50" i="4"/>
  <c r="Z50" i="4"/>
  <c r="AQ50" i="4"/>
  <c r="AA50" i="4"/>
  <c r="AO50" i="4"/>
  <c r="AP50" i="4"/>
  <c r="R46" i="4"/>
  <c r="Z46" i="4"/>
  <c r="AQ46" i="4"/>
  <c r="AA46" i="4"/>
  <c r="R753" i="4"/>
  <c r="Z753" i="4"/>
  <c r="AQ753" i="4"/>
  <c r="AA753" i="4"/>
  <c r="R57" i="4"/>
  <c r="J57" i="4"/>
  <c r="AP57" i="4" s="1"/>
  <c r="Z57" i="4"/>
  <c r="AQ57" i="4"/>
  <c r="AA57" i="4"/>
  <c r="R56" i="4"/>
  <c r="Z56" i="4"/>
  <c r="AQ56" i="4"/>
  <c r="AA56" i="4"/>
  <c r="R58" i="4"/>
  <c r="Z58" i="4"/>
  <c r="AQ58" i="4"/>
  <c r="AA58" i="4"/>
  <c r="R59" i="4"/>
  <c r="J59" i="4"/>
  <c r="AP59" i="4" s="1"/>
  <c r="AQ59" i="4"/>
  <c r="AA59" i="4"/>
  <c r="R9" i="4"/>
  <c r="Z9" i="4"/>
  <c r="AQ9" i="4"/>
  <c r="AA9" i="4"/>
  <c r="R25" i="4"/>
  <c r="Z25" i="4"/>
  <c r="AQ25" i="4"/>
  <c r="AA25" i="4"/>
  <c r="R54" i="4"/>
  <c r="Z54" i="4"/>
  <c r="AQ54" i="4"/>
  <c r="AA54" i="4"/>
  <c r="R62" i="4"/>
  <c r="J62" i="4"/>
  <c r="AP62" i="4" s="1"/>
  <c r="Z62" i="4"/>
  <c r="AQ62" i="4"/>
  <c r="AA62" i="4"/>
  <c r="R61" i="4"/>
  <c r="Z61" i="4"/>
  <c r="AQ61" i="4"/>
  <c r="AA61" i="4"/>
  <c r="R631" i="4"/>
  <c r="Z631" i="4"/>
  <c r="AQ631" i="4"/>
  <c r="AA631" i="4"/>
  <c r="AO631" i="4" s="1"/>
  <c r="R48" i="4"/>
  <c r="Z48" i="4"/>
  <c r="AQ48" i="4"/>
  <c r="AA48" i="4"/>
  <c r="R30" i="4"/>
  <c r="J30" i="4"/>
  <c r="AP30" i="4" s="1"/>
  <c r="AQ30" i="4"/>
  <c r="AA30" i="4"/>
  <c r="R70" i="4"/>
  <c r="J70" i="4"/>
  <c r="AQ70" i="4"/>
  <c r="AA70" i="4"/>
  <c r="R73" i="4"/>
  <c r="J73" i="4"/>
  <c r="AP73" i="4" s="1"/>
  <c r="AQ73" i="4"/>
  <c r="AA73" i="4"/>
  <c r="R74" i="4"/>
  <c r="Z74" i="4"/>
  <c r="AQ74" i="4"/>
  <c r="AA74" i="4"/>
  <c r="R78" i="4"/>
  <c r="AQ78" i="4"/>
  <c r="AA78" i="4"/>
  <c r="R76" i="4"/>
  <c r="J76" i="4"/>
  <c r="AP76" i="4" s="1"/>
  <c r="AQ76" i="4"/>
  <c r="AA76" i="4"/>
  <c r="R52" i="4"/>
  <c r="Z52" i="4"/>
  <c r="AQ52" i="4"/>
  <c r="AA52" i="4"/>
  <c r="R82" i="4"/>
  <c r="J82" i="4"/>
  <c r="AP82" i="4" s="1"/>
  <c r="AQ82" i="4"/>
  <c r="AA82" i="4"/>
  <c r="R65" i="4"/>
  <c r="J65" i="4"/>
  <c r="AQ65" i="4"/>
  <c r="AA65" i="4"/>
  <c r="R83" i="4"/>
  <c r="J83" i="4"/>
  <c r="AP83" i="4" s="1"/>
  <c r="AQ83" i="4"/>
  <c r="AA83" i="4"/>
  <c r="R17" i="4"/>
  <c r="J17" i="4"/>
  <c r="AQ17" i="4"/>
  <c r="AA17" i="4"/>
  <c r="R84" i="4"/>
  <c r="J84" i="4"/>
  <c r="AP84" i="4" s="1"/>
  <c r="AQ84" i="4"/>
  <c r="AA84" i="4"/>
  <c r="R89" i="4"/>
  <c r="J89" i="4"/>
  <c r="AP89" i="4" s="1"/>
  <c r="AQ89" i="4"/>
  <c r="AA89" i="4"/>
  <c r="R87" i="4"/>
  <c r="Z87" i="4"/>
  <c r="AQ87" i="4"/>
  <c r="AA87" i="4"/>
  <c r="R126" i="4"/>
  <c r="Z126" i="4"/>
  <c r="AQ126" i="4"/>
  <c r="AA126" i="4"/>
  <c r="R90" i="4"/>
  <c r="Z90" i="4"/>
  <c r="AQ90" i="4"/>
  <c r="AA90" i="4"/>
  <c r="AO90" i="4"/>
  <c r="AP90" i="4"/>
  <c r="R91" i="4"/>
  <c r="Z91" i="4"/>
  <c r="AQ91" i="4"/>
  <c r="AA91" i="4"/>
  <c r="R88" i="4"/>
  <c r="J88" i="4"/>
  <c r="AQ88" i="4"/>
  <c r="AA88" i="4"/>
  <c r="R47" i="4"/>
  <c r="J47" i="4"/>
  <c r="AP47" i="4" s="1"/>
  <c r="AQ47" i="4"/>
  <c r="AA47" i="4"/>
  <c r="R45" i="4"/>
  <c r="J45" i="4"/>
  <c r="AQ45" i="4"/>
  <c r="AA45" i="4"/>
  <c r="R43" i="4"/>
  <c r="J43" i="4"/>
  <c r="AP43" i="4" s="1"/>
  <c r="AQ43" i="4"/>
  <c r="AA43" i="4"/>
  <c r="R92" i="4"/>
  <c r="J92" i="4"/>
  <c r="AP92" i="4" s="1"/>
  <c r="Z92" i="4"/>
  <c r="AQ92" i="4"/>
  <c r="AA92" i="4"/>
  <c r="R26" i="4"/>
  <c r="J26" i="4"/>
  <c r="AP26" i="4" s="1"/>
  <c r="AQ26" i="4"/>
  <c r="AA26" i="4"/>
  <c r="R108" i="4"/>
  <c r="J108" i="4"/>
  <c r="AP108" i="4" s="1"/>
  <c r="AQ108" i="4"/>
  <c r="AA108" i="4"/>
  <c r="R117" i="4"/>
  <c r="Z117" i="4"/>
  <c r="AQ117" i="4"/>
  <c r="AA117" i="4"/>
  <c r="R119" i="4"/>
  <c r="J119" i="4"/>
  <c r="AQ119" i="4"/>
  <c r="AA119" i="4"/>
  <c r="R128" i="4"/>
  <c r="J128" i="4"/>
  <c r="AQ128" i="4"/>
  <c r="AA128" i="4"/>
  <c r="R96" i="4"/>
  <c r="J96" i="4"/>
  <c r="AP96" i="4" s="1"/>
  <c r="AQ96" i="4"/>
  <c r="AA96" i="4"/>
  <c r="R106" i="4"/>
  <c r="J106" i="4"/>
  <c r="AP106" i="4" s="1"/>
  <c r="AQ106" i="4"/>
  <c r="AA106" i="4"/>
  <c r="R110" i="4"/>
  <c r="J110" i="4"/>
  <c r="AP110" i="4" s="1"/>
  <c r="AQ110" i="4"/>
  <c r="AA110" i="4"/>
  <c r="R113" i="4"/>
  <c r="J113" i="4"/>
  <c r="AP113" i="4" s="1"/>
  <c r="AQ113" i="4"/>
  <c r="AA113" i="4"/>
  <c r="R134" i="4"/>
  <c r="Z134" i="4"/>
  <c r="AQ134" i="4"/>
  <c r="AA134" i="4"/>
  <c r="R95" i="4"/>
  <c r="J95" i="4"/>
  <c r="AQ95" i="4"/>
  <c r="AA95" i="4"/>
  <c r="R111" i="4"/>
  <c r="Z111" i="4"/>
  <c r="AQ111" i="4"/>
  <c r="AA111" i="4"/>
  <c r="R324" i="4"/>
  <c r="J324" i="4"/>
  <c r="AP324" i="4" s="1"/>
  <c r="AQ324" i="4"/>
  <c r="AA324" i="4"/>
  <c r="R131" i="4"/>
  <c r="J131" i="4"/>
  <c r="AP131" i="4" s="1"/>
  <c r="Z131" i="4"/>
  <c r="AQ131" i="4"/>
  <c r="AA131" i="4"/>
  <c r="AO131" i="4" s="1"/>
  <c r="R133" i="4"/>
  <c r="J133" i="4"/>
  <c r="AP133" i="4" s="1"/>
  <c r="AQ133" i="4"/>
  <c r="AA133" i="4"/>
  <c r="R105" i="4"/>
  <c r="Z105" i="4"/>
  <c r="AQ105" i="4"/>
  <c r="AA105" i="4"/>
  <c r="R686" i="4"/>
  <c r="J686" i="4"/>
  <c r="AP686" i="4" s="1"/>
  <c r="AQ686" i="4"/>
  <c r="AA686" i="4"/>
  <c r="R137" i="4"/>
  <c r="J137" i="4"/>
  <c r="AP137" i="4" s="1"/>
  <c r="AQ137" i="4"/>
  <c r="AA137" i="4"/>
  <c r="R93" i="4"/>
  <c r="Z93" i="4"/>
  <c r="AQ93" i="4"/>
  <c r="AA93" i="4"/>
  <c r="R107" i="4"/>
  <c r="J107" i="4"/>
  <c r="AQ107" i="4"/>
  <c r="AA107" i="4"/>
  <c r="R114" i="4"/>
  <c r="AQ114" i="4"/>
  <c r="AA114" i="4"/>
  <c r="R129" i="4"/>
  <c r="J129" i="4"/>
  <c r="AQ129" i="4"/>
  <c r="AA129" i="4"/>
  <c r="R101" i="4"/>
  <c r="AQ101" i="4"/>
  <c r="AA101" i="4"/>
  <c r="R115" i="4"/>
  <c r="J115" i="4"/>
  <c r="AP115" i="4" s="1"/>
  <c r="AQ115" i="4"/>
  <c r="AA115" i="4"/>
  <c r="R102" i="4"/>
  <c r="J102" i="4"/>
  <c r="AP102" i="4" s="1"/>
  <c r="AQ102" i="4"/>
  <c r="AA102" i="4"/>
  <c r="R104" i="4"/>
  <c r="J104" i="4"/>
  <c r="AQ104" i="4"/>
  <c r="AA104" i="4"/>
  <c r="R116" i="4"/>
  <c r="J116" i="4"/>
  <c r="AP116" i="4" s="1"/>
  <c r="AQ116" i="4"/>
  <c r="AA116" i="4"/>
  <c r="R94" i="4"/>
  <c r="J94" i="4"/>
  <c r="AP94" i="4" s="1"/>
  <c r="AQ94" i="4"/>
  <c r="AA94" i="4"/>
  <c r="R100" i="4"/>
  <c r="Z100" i="4"/>
  <c r="AQ100" i="4"/>
  <c r="AA100" i="4"/>
  <c r="R112" i="4"/>
  <c r="J112" i="4"/>
  <c r="AP112" i="4" s="1"/>
  <c r="AQ112" i="4"/>
  <c r="AA112" i="4"/>
  <c r="R135" i="4"/>
  <c r="Z135" i="4"/>
  <c r="AQ135" i="4"/>
  <c r="AA135" i="4"/>
  <c r="R124" i="4"/>
  <c r="J124" i="4"/>
  <c r="AP124" i="4" s="1"/>
  <c r="AQ124" i="4"/>
  <c r="AA124" i="4"/>
  <c r="R118" i="4"/>
  <c r="J118" i="4"/>
  <c r="AQ118" i="4"/>
  <c r="AA118" i="4"/>
  <c r="R99" i="4"/>
  <c r="J99" i="4"/>
  <c r="AP99" i="4" s="1"/>
  <c r="AQ99" i="4"/>
  <c r="AA99" i="4"/>
  <c r="R121" i="4"/>
  <c r="J121" i="4"/>
  <c r="AQ121" i="4"/>
  <c r="AA121" i="4"/>
  <c r="R130" i="4"/>
  <c r="J130" i="4"/>
  <c r="AP130" i="4" s="1"/>
  <c r="AQ130" i="4"/>
  <c r="AA130" i="4"/>
  <c r="R127" i="4"/>
  <c r="AQ127" i="4"/>
  <c r="AA127" i="4"/>
  <c r="R122" i="4"/>
  <c r="J122" i="4"/>
  <c r="AP122" i="4" s="1"/>
  <c r="AQ122" i="4"/>
  <c r="AA122" i="4"/>
  <c r="R132" i="4"/>
  <c r="J132" i="4"/>
  <c r="AQ132" i="4"/>
  <c r="AA132" i="4"/>
  <c r="R125" i="4"/>
  <c r="J125" i="4"/>
  <c r="AP125" i="4" s="1"/>
  <c r="AQ125" i="4"/>
  <c r="AA125" i="4"/>
  <c r="R109" i="4"/>
  <c r="J109" i="4"/>
  <c r="AQ109" i="4"/>
  <c r="AA109" i="4"/>
  <c r="R700" i="4"/>
  <c r="J700" i="4"/>
  <c r="AP700" i="4" s="1"/>
  <c r="AQ700" i="4"/>
  <c r="AA700" i="4"/>
  <c r="R136" i="4"/>
  <c r="J136" i="4"/>
  <c r="AP136" i="4" s="1"/>
  <c r="AQ136" i="4"/>
  <c r="AA136" i="4"/>
  <c r="R297" i="4"/>
  <c r="J297" i="4"/>
  <c r="AP297" i="4" s="1"/>
  <c r="AQ297" i="4"/>
  <c r="AA297" i="4"/>
  <c r="R120" i="4"/>
  <c r="Z120" i="4"/>
  <c r="AQ120" i="4"/>
  <c r="AA120" i="4"/>
  <c r="R97" i="4"/>
  <c r="J97" i="4"/>
  <c r="AP97" i="4" s="1"/>
  <c r="AQ97" i="4"/>
  <c r="AA97" i="4"/>
  <c r="R149" i="4"/>
  <c r="Z149" i="4"/>
  <c r="AQ149" i="4"/>
  <c r="AA149" i="4"/>
  <c r="R166" i="4"/>
  <c r="J166" i="4"/>
  <c r="AQ166" i="4"/>
  <c r="AA166" i="4"/>
  <c r="R155" i="4"/>
  <c r="Z155" i="4"/>
  <c r="AQ155" i="4"/>
  <c r="AA155" i="4"/>
  <c r="R154" i="4"/>
  <c r="J154" i="4"/>
  <c r="AP154" i="4" s="1"/>
  <c r="AQ154" i="4"/>
  <c r="AA154" i="4"/>
  <c r="R156" i="4"/>
  <c r="AQ156" i="4"/>
  <c r="AA156" i="4"/>
  <c r="R144" i="4"/>
  <c r="AQ144" i="4"/>
  <c r="AA144" i="4"/>
  <c r="R157" i="4"/>
  <c r="AQ157" i="4"/>
  <c r="AA157" i="4"/>
  <c r="R174" i="4"/>
  <c r="J174" i="4"/>
  <c r="AP174" i="4" s="1"/>
  <c r="AQ174" i="4"/>
  <c r="AA174" i="4"/>
  <c r="R158" i="4"/>
  <c r="J158" i="4"/>
  <c r="AP158" i="4" s="1"/>
  <c r="AQ158" i="4"/>
  <c r="AA158" i="4"/>
  <c r="R213" i="4"/>
  <c r="J213" i="4"/>
  <c r="AP213" i="4" s="1"/>
  <c r="AQ213" i="4"/>
  <c r="AA213" i="4"/>
  <c r="R200" i="4"/>
  <c r="Z200" i="4"/>
  <c r="AQ200" i="4"/>
  <c r="AA200" i="4"/>
  <c r="R140" i="4"/>
  <c r="J140" i="4"/>
  <c r="AQ140" i="4"/>
  <c r="AA140" i="4"/>
  <c r="R201" i="4"/>
  <c r="J201" i="4"/>
  <c r="AQ201" i="4"/>
  <c r="AA201" i="4"/>
  <c r="R165" i="4"/>
  <c r="J165" i="4"/>
  <c r="AQ165" i="4"/>
  <c r="AA165" i="4"/>
  <c r="R159" i="4"/>
  <c r="J159" i="4"/>
  <c r="AP159" i="4" s="1"/>
  <c r="AQ159" i="4"/>
  <c r="AA159" i="4"/>
  <c r="R192" i="4"/>
  <c r="AQ192" i="4"/>
  <c r="AA192" i="4"/>
  <c r="R160" i="4"/>
  <c r="Z160" i="4"/>
  <c r="AQ160" i="4"/>
  <c r="AA160" i="4"/>
  <c r="R162" i="4"/>
  <c r="Z162" i="4"/>
  <c r="AQ162" i="4"/>
  <c r="AA162" i="4"/>
  <c r="R138" i="4"/>
  <c r="AQ138" i="4"/>
  <c r="AA138" i="4"/>
  <c r="R181" i="4"/>
  <c r="J181" i="4"/>
  <c r="AP181" i="4" s="1"/>
  <c r="AQ181" i="4"/>
  <c r="AA181" i="4"/>
  <c r="R218" i="4"/>
  <c r="J218" i="4"/>
  <c r="AP218" i="4" s="1"/>
  <c r="AQ218" i="4"/>
  <c r="AA218" i="4"/>
  <c r="R183" i="4"/>
  <c r="J183" i="4"/>
  <c r="AP183" i="4" s="1"/>
  <c r="AQ183" i="4"/>
  <c r="AA183" i="4"/>
  <c r="R175" i="4"/>
  <c r="J175" i="4"/>
  <c r="AQ175" i="4"/>
  <c r="AA175" i="4"/>
  <c r="R176" i="4"/>
  <c r="Z176" i="4"/>
  <c r="AQ176" i="4"/>
  <c r="AA176" i="4"/>
  <c r="R167" i="4"/>
  <c r="J167" i="4"/>
  <c r="AP167" i="4" s="1"/>
  <c r="AQ167" i="4"/>
  <c r="AA167" i="4"/>
  <c r="R168" i="4"/>
  <c r="J168" i="4"/>
  <c r="AQ168" i="4"/>
  <c r="AA168" i="4"/>
  <c r="R139" i="4"/>
  <c r="AQ139" i="4"/>
  <c r="AA139" i="4"/>
  <c r="R172" i="4"/>
  <c r="AQ172" i="4"/>
  <c r="AA172" i="4"/>
  <c r="R177" i="4"/>
  <c r="J177" i="4"/>
  <c r="AP177" i="4" s="1"/>
  <c r="AQ177" i="4"/>
  <c r="AA177" i="4"/>
  <c r="R184" i="4"/>
  <c r="Z184" i="4"/>
  <c r="AQ184" i="4"/>
  <c r="AA184" i="4"/>
  <c r="R194" i="4"/>
  <c r="J194" i="4"/>
  <c r="AP194" i="4" s="1"/>
  <c r="AQ194" i="4"/>
  <c r="AA194" i="4"/>
  <c r="R211" i="4"/>
  <c r="J211" i="4"/>
  <c r="AP211" i="4" s="1"/>
  <c r="AQ211" i="4"/>
  <c r="AA211" i="4"/>
  <c r="R186" i="4"/>
  <c r="Z186" i="4"/>
  <c r="AQ186" i="4"/>
  <c r="AA186" i="4"/>
  <c r="R198" i="4"/>
  <c r="Z198" i="4"/>
  <c r="AQ198" i="4"/>
  <c r="AA198" i="4"/>
  <c r="R197" i="4"/>
  <c r="J197" i="4"/>
  <c r="AP197" i="4" s="1"/>
  <c r="AQ197" i="4"/>
  <c r="AA197" i="4"/>
  <c r="R147" i="4"/>
  <c r="J147" i="4"/>
  <c r="AQ147" i="4"/>
  <c r="AA147" i="4"/>
  <c r="R187" i="4"/>
  <c r="J187" i="4"/>
  <c r="AP187" i="4" s="1"/>
  <c r="AQ187" i="4"/>
  <c r="AA187" i="4"/>
  <c r="R220" i="4"/>
  <c r="J220" i="4"/>
  <c r="AQ220" i="4"/>
  <c r="AA220" i="4"/>
  <c r="R188" i="4"/>
  <c r="AQ188" i="4"/>
  <c r="AA188" i="4"/>
  <c r="R146" i="4"/>
  <c r="J146" i="4"/>
  <c r="AP146" i="4" s="1"/>
  <c r="AQ146" i="4"/>
  <c r="AA146" i="4"/>
  <c r="R189" i="4"/>
  <c r="Z189" i="4"/>
  <c r="AQ189" i="4"/>
  <c r="AA189" i="4"/>
  <c r="R163" i="4"/>
  <c r="J163" i="4"/>
  <c r="AP163" i="4" s="1"/>
  <c r="AQ163" i="4"/>
  <c r="AA163" i="4"/>
  <c r="R193" i="4"/>
  <c r="Z193" i="4"/>
  <c r="AQ193" i="4"/>
  <c r="AA193" i="4"/>
  <c r="R195" i="4"/>
  <c r="Z195" i="4"/>
  <c r="AQ195" i="4"/>
  <c r="AA195" i="4"/>
  <c r="R196" i="4"/>
  <c r="Z196" i="4"/>
  <c r="AQ196" i="4"/>
  <c r="AA196" i="4"/>
  <c r="R221" i="4"/>
  <c r="J221" i="4"/>
  <c r="Z221" i="4"/>
  <c r="AQ221" i="4"/>
  <c r="AA221" i="4"/>
  <c r="AO221" i="4" s="1"/>
  <c r="AP221" i="4"/>
  <c r="R209" i="4"/>
  <c r="Z209" i="4"/>
  <c r="AQ209" i="4"/>
  <c r="AA209" i="4"/>
  <c r="R208" i="4"/>
  <c r="Z208" i="4"/>
  <c r="AQ208" i="4"/>
  <c r="AA208" i="4"/>
  <c r="R212" i="4"/>
  <c r="Z212" i="4"/>
  <c r="AQ212" i="4"/>
  <c r="AA212" i="4"/>
  <c r="R164" i="4"/>
  <c r="J164" i="4"/>
  <c r="AP164" i="4" s="1"/>
  <c r="AQ164" i="4"/>
  <c r="AA164" i="4"/>
  <c r="R170" i="4"/>
  <c r="J170" i="4"/>
  <c r="AP170" i="4" s="1"/>
  <c r="AQ170" i="4"/>
  <c r="AA170" i="4"/>
  <c r="R169" i="4"/>
  <c r="Z169" i="4"/>
  <c r="AQ169" i="4"/>
  <c r="AA169" i="4"/>
  <c r="R145" i="4"/>
  <c r="Z145" i="4"/>
  <c r="AQ145" i="4"/>
  <c r="AA145" i="4"/>
  <c r="R153" i="4"/>
  <c r="Z153" i="4"/>
  <c r="AQ153" i="4"/>
  <c r="AA153" i="4"/>
  <c r="AO153" i="4"/>
  <c r="AP153" i="4"/>
  <c r="R179" i="4"/>
  <c r="Z179" i="4"/>
  <c r="AQ179" i="4"/>
  <c r="AA179" i="4"/>
  <c r="R215" i="4"/>
  <c r="Z215" i="4"/>
  <c r="AQ215" i="4"/>
  <c r="AA215" i="4"/>
  <c r="R151" i="4"/>
  <c r="Z151" i="4"/>
  <c r="AQ151" i="4"/>
  <c r="AA151" i="4"/>
  <c r="R204" i="4"/>
  <c r="Z204" i="4"/>
  <c r="AQ204" i="4"/>
  <c r="AA204" i="4"/>
  <c r="R216" i="4"/>
  <c r="Z216" i="4"/>
  <c r="AQ216" i="4"/>
  <c r="AA216" i="4"/>
  <c r="R178" i="4"/>
  <c r="AQ178" i="4"/>
  <c r="AA178" i="4"/>
  <c r="R202" i="4"/>
  <c r="J202" i="4"/>
  <c r="AQ202" i="4"/>
  <c r="AA202" i="4"/>
  <c r="R205" i="4"/>
  <c r="J205" i="4"/>
  <c r="AQ205" i="4"/>
  <c r="AA205" i="4"/>
  <c r="R217" i="4"/>
  <c r="Z217" i="4"/>
  <c r="AQ217" i="4"/>
  <c r="AA217" i="4"/>
  <c r="R219" i="4"/>
  <c r="Z219" i="4"/>
  <c r="AQ219" i="4"/>
  <c r="AA219" i="4"/>
  <c r="R141" i="4"/>
  <c r="Z141" i="4"/>
  <c r="AQ141" i="4"/>
  <c r="AA141" i="4"/>
  <c r="R191" i="4"/>
  <c r="Z191" i="4"/>
  <c r="AQ191" i="4"/>
  <c r="AA191" i="4"/>
  <c r="R171" i="4"/>
  <c r="Z171" i="4"/>
  <c r="AQ171" i="4"/>
  <c r="AA171" i="4"/>
  <c r="R203" i="4"/>
  <c r="J203" i="4"/>
  <c r="AP203" i="4" s="1"/>
  <c r="AQ203" i="4"/>
  <c r="AA203" i="4"/>
  <c r="R142" i="4"/>
  <c r="Z142" i="4"/>
  <c r="AQ142" i="4"/>
  <c r="AA142" i="4"/>
  <c r="R182" i="4"/>
  <c r="J182" i="4"/>
  <c r="AQ182" i="4"/>
  <c r="AA182" i="4"/>
  <c r="R180" i="4"/>
  <c r="J180" i="4"/>
  <c r="AP180" i="4" s="1"/>
  <c r="AQ180" i="4"/>
  <c r="AA180" i="4"/>
  <c r="R231" i="4"/>
  <c r="J231" i="4"/>
  <c r="AQ231" i="4"/>
  <c r="AA231" i="4"/>
  <c r="R224" i="4"/>
  <c r="J224" i="4"/>
  <c r="AQ224" i="4"/>
  <c r="AA224" i="4"/>
  <c r="R234" i="4"/>
  <c r="Z234" i="4"/>
  <c r="AQ234" i="4"/>
  <c r="AA234" i="4"/>
  <c r="R228" i="4"/>
  <c r="Z228" i="4"/>
  <c r="AQ228" i="4"/>
  <c r="AA228" i="4"/>
  <c r="R238" i="4"/>
  <c r="Z238" i="4"/>
  <c r="AQ238" i="4"/>
  <c r="AA238" i="4"/>
  <c r="R229" i="4"/>
  <c r="Z229" i="4"/>
  <c r="AQ229" i="4"/>
  <c r="AA229" i="4"/>
  <c r="R235" i="4"/>
  <c r="J235" i="4"/>
  <c r="AP235" i="4" s="1"/>
  <c r="Z235" i="4"/>
  <c r="AQ235" i="4"/>
  <c r="AA235" i="4"/>
  <c r="AO235" i="4" s="1"/>
  <c r="R236" i="4"/>
  <c r="J236" i="4"/>
  <c r="AP236" i="4" s="1"/>
  <c r="Z236" i="4"/>
  <c r="AQ236" i="4"/>
  <c r="AA236" i="4"/>
  <c r="AO236" i="4" s="1"/>
  <c r="R650" i="4"/>
  <c r="J650" i="4"/>
  <c r="AP650" i="4" s="1"/>
  <c r="AQ650" i="4"/>
  <c r="AA650" i="4"/>
  <c r="R222" i="4"/>
  <c r="Z222" i="4"/>
  <c r="AQ222" i="4"/>
  <c r="AA222" i="4"/>
  <c r="R828" i="4"/>
  <c r="Z828" i="4"/>
  <c r="AQ828" i="4"/>
  <c r="AA828" i="4"/>
  <c r="R223" i="4"/>
  <c r="J223" i="4"/>
  <c r="AP223" i="4" s="1"/>
  <c r="AQ223" i="4"/>
  <c r="AA223" i="4"/>
  <c r="R227" i="4"/>
  <c r="AQ227" i="4"/>
  <c r="AA227" i="4"/>
  <c r="R242" i="4"/>
  <c r="J242" i="4"/>
  <c r="AP242" i="4" s="1"/>
  <c r="AQ242" i="4"/>
  <c r="AA242" i="4"/>
  <c r="R243" i="4"/>
  <c r="J243" i="4"/>
  <c r="AP243" i="4" s="1"/>
  <c r="AQ243" i="4"/>
  <c r="AA243" i="4"/>
  <c r="R239" i="4"/>
  <c r="J239" i="4"/>
  <c r="AQ239" i="4"/>
  <c r="AA239" i="4"/>
  <c r="R37" i="4"/>
  <c r="J37" i="4"/>
  <c r="AP37" i="4" s="1"/>
  <c r="AQ37" i="4"/>
  <c r="AA37" i="4"/>
  <c r="R232" i="4"/>
  <c r="J232" i="4"/>
  <c r="AP232" i="4" s="1"/>
  <c r="AQ232" i="4"/>
  <c r="AA232" i="4"/>
  <c r="R240" i="4"/>
  <c r="Z240" i="4"/>
  <c r="AQ240" i="4"/>
  <c r="AA240" i="4"/>
  <c r="R241" i="4"/>
  <c r="AQ241" i="4"/>
  <c r="AA241" i="4"/>
  <c r="R123" i="4"/>
  <c r="J123" i="4"/>
  <c r="AP123" i="4" s="1"/>
  <c r="AQ123" i="4"/>
  <c r="AA123" i="4"/>
  <c r="R244" i="4"/>
  <c r="J244" i="4"/>
  <c r="AP244" i="4" s="1"/>
  <c r="AQ244" i="4"/>
  <c r="AA244" i="4"/>
  <c r="R260" i="4"/>
  <c r="J260" i="4"/>
  <c r="AP260" i="4" s="1"/>
  <c r="AQ260" i="4"/>
  <c r="AA260" i="4"/>
  <c r="R250" i="4"/>
  <c r="Z250" i="4"/>
  <c r="AQ250" i="4"/>
  <c r="AA250" i="4"/>
  <c r="R206" i="4"/>
  <c r="J206" i="4"/>
  <c r="AP206" i="4" s="1"/>
  <c r="AQ206" i="4"/>
  <c r="AA206" i="4"/>
  <c r="R252" i="4"/>
  <c r="J252" i="4"/>
  <c r="AP252" i="4" s="1"/>
  <c r="AQ252" i="4"/>
  <c r="AA252" i="4"/>
  <c r="R245" i="4"/>
  <c r="AQ245" i="4"/>
  <c r="AA245" i="4"/>
  <c r="R246" i="4"/>
  <c r="J246" i="4"/>
  <c r="AQ246" i="4"/>
  <c r="AA246" i="4"/>
  <c r="R257" i="4"/>
  <c r="J257" i="4"/>
  <c r="AP257" i="4" s="1"/>
  <c r="AQ257" i="4"/>
  <c r="AA257" i="4"/>
  <c r="R251" i="4"/>
  <c r="J251" i="4"/>
  <c r="AP251" i="4" s="1"/>
  <c r="AQ251" i="4"/>
  <c r="AA251" i="4"/>
  <c r="R269" i="4"/>
  <c r="J269" i="4"/>
  <c r="AP269" i="4" s="1"/>
  <c r="AQ269" i="4"/>
  <c r="AA269" i="4"/>
  <c r="R265" i="4"/>
  <c r="J265" i="4"/>
  <c r="AP265" i="4" s="1"/>
  <c r="AQ265" i="4"/>
  <c r="AA265" i="4"/>
  <c r="R254" i="4"/>
  <c r="J254" i="4"/>
  <c r="AQ254" i="4"/>
  <c r="AA254" i="4"/>
  <c r="R253" i="4"/>
  <c r="Z253" i="4"/>
  <c r="AQ253" i="4"/>
  <c r="AA253" i="4"/>
  <c r="R247" i="4"/>
  <c r="J247" i="4"/>
  <c r="AP247" i="4" s="1"/>
  <c r="AQ247" i="4"/>
  <c r="AA247" i="4"/>
  <c r="R255" i="4"/>
  <c r="J255" i="4"/>
  <c r="AP255" i="4" s="1"/>
  <c r="AQ255" i="4"/>
  <c r="AA255" i="4"/>
  <c r="R256" i="4"/>
  <c r="J256" i="4"/>
  <c r="AP256" i="4" s="1"/>
  <c r="AQ256" i="4"/>
  <c r="AA256" i="4"/>
  <c r="R259" i="4"/>
  <c r="Z259" i="4"/>
  <c r="AQ259" i="4"/>
  <c r="AA259" i="4"/>
  <c r="R261" i="4"/>
  <c r="Z261" i="4"/>
  <c r="AQ261" i="4"/>
  <c r="AA261" i="4"/>
  <c r="R263" i="4"/>
  <c r="Z263" i="4"/>
  <c r="AQ263" i="4"/>
  <c r="AA263" i="4"/>
  <c r="R264" i="4"/>
  <c r="Z264" i="4"/>
  <c r="AQ264" i="4"/>
  <c r="AA264" i="4"/>
  <c r="R266" i="4"/>
  <c r="AQ266" i="4"/>
  <c r="AA266" i="4"/>
  <c r="R274" i="4"/>
  <c r="Z274" i="4"/>
  <c r="AQ274" i="4"/>
  <c r="AA274" i="4"/>
  <c r="R267" i="4"/>
  <c r="Z267" i="4"/>
  <c r="AQ267" i="4"/>
  <c r="AA267" i="4"/>
  <c r="R268" i="4"/>
  <c r="Z268" i="4"/>
  <c r="AQ268" i="4"/>
  <c r="AA268" i="4"/>
  <c r="R258" i="4"/>
  <c r="J258" i="4"/>
  <c r="AP258" i="4" s="1"/>
  <c r="Z258" i="4"/>
  <c r="AQ258" i="4"/>
  <c r="AA258" i="4"/>
  <c r="AO258" i="4" s="1"/>
  <c r="R248" i="4"/>
  <c r="Z248" i="4"/>
  <c r="AQ248" i="4"/>
  <c r="AA248" i="4"/>
  <c r="R249" i="4"/>
  <c r="J249" i="4"/>
  <c r="AP249" i="4" s="1"/>
  <c r="AQ249" i="4"/>
  <c r="AA249" i="4"/>
  <c r="R270" i="4"/>
  <c r="J270" i="4"/>
  <c r="AP270" i="4" s="1"/>
  <c r="AQ270" i="4"/>
  <c r="AA270" i="4"/>
  <c r="R262" i="4"/>
  <c r="J262" i="4"/>
  <c r="AQ262" i="4"/>
  <c r="AA262" i="4"/>
  <c r="R271" i="4"/>
  <c r="Z271" i="4"/>
  <c r="AQ271" i="4"/>
  <c r="AA271" i="4"/>
  <c r="R277" i="4"/>
  <c r="J277" i="4"/>
  <c r="AP277" i="4" s="1"/>
  <c r="AQ277" i="4"/>
  <c r="AA277" i="4"/>
  <c r="R276" i="4"/>
  <c r="J276" i="4"/>
  <c r="AQ276" i="4"/>
  <c r="AA276" i="4"/>
  <c r="R278" i="4"/>
  <c r="Z278" i="4"/>
  <c r="AQ278" i="4"/>
  <c r="AA278" i="4"/>
  <c r="R280" i="4"/>
  <c r="Z280" i="4"/>
  <c r="AQ280" i="4"/>
  <c r="AA280" i="4"/>
  <c r="R275" i="4"/>
  <c r="Z275" i="4"/>
  <c r="AQ275" i="4"/>
  <c r="AA275" i="4"/>
  <c r="R295" i="4"/>
  <c r="J295" i="4"/>
  <c r="AP295" i="4" s="1"/>
  <c r="AQ295" i="4"/>
  <c r="AA295" i="4"/>
  <c r="R287" i="4"/>
  <c r="J287" i="4"/>
  <c r="AQ287" i="4"/>
  <c r="AA287" i="4"/>
  <c r="R321" i="4"/>
  <c r="Z321" i="4"/>
  <c r="AQ321" i="4"/>
  <c r="AA321" i="4"/>
  <c r="R298" i="4"/>
  <c r="Z298" i="4"/>
  <c r="AQ298" i="4"/>
  <c r="AA298" i="4"/>
  <c r="R286" i="4"/>
  <c r="Z286" i="4"/>
  <c r="AQ286" i="4"/>
  <c r="AA286" i="4"/>
  <c r="R299" i="4"/>
  <c r="Z299" i="4"/>
  <c r="AQ299" i="4"/>
  <c r="AA299" i="4"/>
  <c r="R300" i="4"/>
  <c r="J300" i="4"/>
  <c r="AP300" i="4" s="1"/>
  <c r="AQ300" i="4"/>
  <c r="AA300" i="4"/>
  <c r="R301" i="4"/>
  <c r="Z301" i="4"/>
  <c r="AQ301" i="4"/>
  <c r="AA301" i="4"/>
  <c r="R283" i="4"/>
  <c r="Z283" i="4"/>
  <c r="AQ283" i="4"/>
  <c r="AA283" i="4"/>
  <c r="R291" i="4"/>
  <c r="AQ291" i="4"/>
  <c r="AA291" i="4"/>
  <c r="R323" i="4"/>
  <c r="J323" i="4"/>
  <c r="AP323" i="4" s="1"/>
  <c r="AQ323" i="4"/>
  <c r="AA323" i="4"/>
  <c r="R288" i="4"/>
  <c r="J288" i="4"/>
  <c r="AP288" i="4" s="1"/>
  <c r="AQ288" i="4"/>
  <c r="AA288" i="4"/>
  <c r="R318" i="4"/>
  <c r="Z318" i="4"/>
  <c r="AQ318" i="4"/>
  <c r="AA318" i="4"/>
  <c r="R303" i="4"/>
  <c r="J303" i="4"/>
  <c r="AQ303" i="4"/>
  <c r="AA303" i="4"/>
  <c r="R302" i="4"/>
  <c r="J302" i="4"/>
  <c r="AP302" i="4" s="1"/>
  <c r="AQ302" i="4"/>
  <c r="AA302" i="4"/>
  <c r="R305" i="4"/>
  <c r="Z305" i="4"/>
  <c r="AQ305" i="4"/>
  <c r="AA305" i="4"/>
  <c r="R307" i="4"/>
  <c r="J307" i="4"/>
  <c r="AP307" i="4" s="1"/>
  <c r="AQ307" i="4"/>
  <c r="AA307" i="4"/>
  <c r="R199" i="4"/>
  <c r="AQ199" i="4"/>
  <c r="AA199" i="4"/>
  <c r="R319" i="4"/>
  <c r="Z319" i="4"/>
  <c r="AQ319" i="4"/>
  <c r="AA319" i="4"/>
  <c r="R312" i="4"/>
  <c r="Z312" i="4"/>
  <c r="AQ312" i="4"/>
  <c r="AA312" i="4"/>
  <c r="R316" i="4"/>
  <c r="J316" i="4"/>
  <c r="AP316" i="4" s="1"/>
  <c r="AQ316" i="4"/>
  <c r="AA316" i="4"/>
  <c r="R317" i="4"/>
  <c r="Z317" i="4"/>
  <c r="AQ317" i="4"/>
  <c r="AA317" i="4"/>
  <c r="R315" i="4"/>
  <c r="J315" i="4"/>
  <c r="AP315" i="4" s="1"/>
  <c r="AQ315" i="4"/>
  <c r="AA315" i="4"/>
  <c r="R285" i="4"/>
  <c r="J285" i="4"/>
  <c r="AP285" i="4" s="1"/>
  <c r="AQ285" i="4"/>
  <c r="AA285" i="4"/>
  <c r="R309" i="4"/>
  <c r="AQ309" i="4"/>
  <c r="AA309" i="4"/>
  <c r="R310" i="4"/>
  <c r="Z310" i="4"/>
  <c r="AQ310" i="4"/>
  <c r="AA310" i="4"/>
  <c r="R282" i="4"/>
  <c r="J282" i="4"/>
  <c r="AQ282" i="4"/>
  <c r="AA282" i="4"/>
  <c r="R284" i="4"/>
  <c r="J284" i="4"/>
  <c r="AP284" i="4" s="1"/>
  <c r="AQ284" i="4"/>
  <c r="AA284" i="4"/>
  <c r="R292" i="4"/>
  <c r="J292" i="4"/>
  <c r="AP292" i="4" s="1"/>
  <c r="AQ292" i="4"/>
  <c r="AA292" i="4"/>
  <c r="R322" i="4"/>
  <c r="Z322" i="4"/>
  <c r="AQ322" i="4"/>
  <c r="AA322" i="4"/>
  <c r="R320" i="4"/>
  <c r="Z320" i="4"/>
  <c r="AQ320" i="4"/>
  <c r="AA320" i="4"/>
  <c r="R306" i="4"/>
  <c r="AQ306" i="4"/>
  <c r="AA306" i="4"/>
  <c r="R313" i="4"/>
  <c r="Z313" i="4"/>
  <c r="AQ313" i="4"/>
  <c r="AA313" i="4"/>
  <c r="R308" i="4"/>
  <c r="Z308" i="4"/>
  <c r="AQ308" i="4"/>
  <c r="AA308" i="4"/>
  <c r="R290" i="4"/>
  <c r="J290" i="4"/>
  <c r="AP290" i="4" s="1"/>
  <c r="AQ290" i="4"/>
  <c r="AA290" i="4"/>
  <c r="R325" i="4"/>
  <c r="Z325" i="4"/>
  <c r="AQ325" i="4"/>
  <c r="AA325" i="4"/>
  <c r="R314" i="4"/>
  <c r="J314" i="4"/>
  <c r="AP314" i="4" s="1"/>
  <c r="AQ314" i="4"/>
  <c r="AA314" i="4"/>
  <c r="R349" i="4"/>
  <c r="J349" i="4"/>
  <c r="AP349" i="4" s="1"/>
  <c r="AQ349" i="4"/>
  <c r="AA349" i="4"/>
  <c r="R161" i="4"/>
  <c r="Z161" i="4"/>
  <c r="AQ161" i="4"/>
  <c r="AA161" i="4"/>
  <c r="R311" i="4"/>
  <c r="Z311" i="4"/>
  <c r="AQ311" i="4"/>
  <c r="AA311" i="4"/>
  <c r="R334" i="4"/>
  <c r="Z334" i="4"/>
  <c r="AQ334" i="4"/>
  <c r="AA334" i="4"/>
  <c r="R338" i="4"/>
  <c r="J338" i="4"/>
  <c r="AQ338" i="4"/>
  <c r="AA338" i="4"/>
  <c r="R328" i="4"/>
  <c r="Z328" i="4"/>
  <c r="AQ328" i="4"/>
  <c r="AA328" i="4"/>
  <c r="R337" i="4"/>
  <c r="J337" i="4"/>
  <c r="AP337" i="4" s="1"/>
  <c r="AQ337" i="4"/>
  <c r="AA337" i="4"/>
  <c r="R347" i="4"/>
  <c r="Z347" i="4"/>
  <c r="AQ347" i="4"/>
  <c r="AA347" i="4"/>
  <c r="R344" i="4"/>
  <c r="Z344" i="4"/>
  <c r="AQ344" i="4"/>
  <c r="AA344" i="4"/>
  <c r="R329" i="4"/>
  <c r="Z329" i="4"/>
  <c r="AQ329" i="4"/>
  <c r="AA329" i="4"/>
  <c r="R333" i="4"/>
  <c r="Z333" i="4"/>
  <c r="AQ333" i="4"/>
  <c r="AA333" i="4"/>
  <c r="R348" i="4"/>
  <c r="AQ348" i="4"/>
  <c r="AA348" i="4"/>
  <c r="R345" i="4"/>
  <c r="Z345" i="4"/>
  <c r="AQ345" i="4"/>
  <c r="AA345" i="4"/>
  <c r="R342" i="4"/>
  <c r="AQ342" i="4"/>
  <c r="AA342" i="4"/>
  <c r="R336" i="4"/>
  <c r="J336" i="4"/>
  <c r="AP336" i="4" s="1"/>
  <c r="AQ336" i="4"/>
  <c r="AA336" i="4"/>
  <c r="R330" i="4"/>
  <c r="J330" i="4"/>
  <c r="AP330" i="4" s="1"/>
  <c r="AQ330" i="4"/>
  <c r="AA330" i="4"/>
  <c r="R327" i="4"/>
  <c r="J327" i="4"/>
  <c r="AP327" i="4" s="1"/>
  <c r="AQ327" i="4"/>
  <c r="AA327" i="4"/>
  <c r="R596" i="4"/>
  <c r="J596" i="4"/>
  <c r="AP596" i="4" s="1"/>
  <c r="AQ596" i="4"/>
  <c r="AA596" i="4"/>
  <c r="R210" i="4"/>
  <c r="J210" i="4"/>
  <c r="AP210" i="4" s="1"/>
  <c r="AQ210" i="4"/>
  <c r="AA210" i="4"/>
  <c r="R331" i="4"/>
  <c r="J331" i="4"/>
  <c r="AP331" i="4" s="1"/>
  <c r="AQ331" i="4"/>
  <c r="AA331" i="4"/>
  <c r="R332" i="4"/>
  <c r="J332" i="4"/>
  <c r="AQ332" i="4"/>
  <c r="AA332" i="4"/>
  <c r="R346" i="4"/>
  <c r="J346" i="4"/>
  <c r="AP346" i="4" s="1"/>
  <c r="AQ346" i="4"/>
  <c r="AA346" i="4"/>
  <c r="R341" i="4"/>
  <c r="AQ341" i="4"/>
  <c r="AA341" i="4"/>
  <c r="R339" i="4"/>
  <c r="J339" i="4"/>
  <c r="AP339" i="4" s="1"/>
  <c r="AQ339" i="4"/>
  <c r="AA339" i="4"/>
  <c r="R343" i="4"/>
  <c r="J343" i="4"/>
  <c r="AQ343" i="4"/>
  <c r="AA343" i="4"/>
  <c r="R340" i="4"/>
  <c r="AQ340" i="4"/>
  <c r="AA340" i="4"/>
  <c r="R335" i="4"/>
  <c r="J335" i="4"/>
  <c r="AP335" i="4" s="1"/>
  <c r="AQ335" i="4"/>
  <c r="AA335" i="4"/>
  <c r="R825" i="4"/>
  <c r="J825" i="4"/>
  <c r="AQ825" i="4"/>
  <c r="AA825" i="4"/>
  <c r="R350" i="4"/>
  <c r="J350" i="4"/>
  <c r="AP350" i="4" s="1"/>
  <c r="AQ350" i="4"/>
  <c r="AA350" i="4"/>
  <c r="R355" i="4"/>
  <c r="AQ355" i="4"/>
  <c r="AA355" i="4"/>
  <c r="R391" i="4"/>
  <c r="AQ391" i="4"/>
  <c r="AA391" i="4"/>
  <c r="R377" i="4"/>
  <c r="Z377" i="4"/>
  <c r="AQ377" i="4"/>
  <c r="AA377" i="4"/>
  <c r="AO377" i="4"/>
  <c r="AP377" i="4"/>
  <c r="R385" i="4"/>
  <c r="J385" i="4"/>
  <c r="AP385" i="4" s="1"/>
  <c r="AQ385" i="4"/>
  <c r="AA385" i="4"/>
  <c r="R361" i="4"/>
  <c r="AQ361" i="4"/>
  <c r="AA361" i="4"/>
  <c r="R379" i="4"/>
  <c r="AQ379" i="4"/>
  <c r="AA379" i="4"/>
  <c r="R360" i="4"/>
  <c r="J360" i="4"/>
  <c r="AP360" i="4" s="1"/>
  <c r="AQ360" i="4"/>
  <c r="AA360" i="4"/>
  <c r="R376" i="4"/>
  <c r="J376" i="4"/>
  <c r="AP376" i="4" s="1"/>
  <c r="AQ376" i="4"/>
  <c r="AA376" i="4"/>
  <c r="R368" i="4"/>
  <c r="Z368" i="4"/>
  <c r="AQ368" i="4"/>
  <c r="AA368" i="4"/>
  <c r="R371" i="4"/>
  <c r="AQ371" i="4"/>
  <c r="AA371" i="4"/>
  <c r="R373" i="4"/>
  <c r="AQ373" i="4"/>
  <c r="AA373" i="4"/>
  <c r="R354" i="4"/>
  <c r="J354" i="4"/>
  <c r="AQ354" i="4"/>
  <c r="AA354" i="4"/>
  <c r="R392" i="4"/>
  <c r="J392" i="4"/>
  <c r="AP392" i="4" s="1"/>
  <c r="AQ392" i="4"/>
  <c r="AA392" i="4"/>
  <c r="R363" i="4"/>
  <c r="J363" i="4"/>
  <c r="AP363" i="4" s="1"/>
  <c r="AQ363" i="4"/>
  <c r="AA363" i="4"/>
  <c r="R375" i="4"/>
  <c r="J375" i="4"/>
  <c r="AQ375" i="4"/>
  <c r="AA375" i="4"/>
  <c r="AO375" i="4"/>
  <c r="AP375" i="4"/>
  <c r="R384" i="4"/>
  <c r="AQ384" i="4"/>
  <c r="AA384" i="4"/>
  <c r="R374" i="4"/>
  <c r="J374" i="4"/>
  <c r="AP374" i="4" s="1"/>
  <c r="AQ374" i="4"/>
  <c r="AA374" i="4"/>
  <c r="R366" i="4"/>
  <c r="J366" i="4"/>
  <c r="AP366" i="4" s="1"/>
  <c r="AQ366" i="4"/>
  <c r="AA366" i="4"/>
  <c r="R352" i="4"/>
  <c r="J352" i="4"/>
  <c r="AQ352" i="4"/>
  <c r="AA352" i="4"/>
  <c r="R378" i="4"/>
  <c r="AQ378" i="4"/>
  <c r="AA378" i="4"/>
  <c r="R382" i="4"/>
  <c r="AQ382" i="4"/>
  <c r="AA382" i="4"/>
  <c r="R381" i="4"/>
  <c r="J381" i="4"/>
  <c r="AP381" i="4" s="1"/>
  <c r="Z381" i="4"/>
  <c r="AQ381" i="4"/>
  <c r="AA381" i="4"/>
  <c r="AO381" i="4" s="1"/>
  <c r="R383" i="4"/>
  <c r="AQ383" i="4"/>
  <c r="AA383" i="4"/>
  <c r="R365" i="4"/>
  <c r="J365" i="4"/>
  <c r="AP365" i="4" s="1"/>
  <c r="Z365" i="4"/>
  <c r="AQ365" i="4"/>
  <c r="AA365" i="4"/>
  <c r="AO365" i="4" s="1"/>
  <c r="R388" i="4"/>
  <c r="AQ388" i="4"/>
  <c r="AA388" i="4"/>
  <c r="R387" i="4"/>
  <c r="AQ387" i="4"/>
  <c r="AA387" i="4"/>
  <c r="R372" i="4"/>
  <c r="AQ372" i="4"/>
  <c r="AA372" i="4"/>
  <c r="R386" i="4"/>
  <c r="AQ386" i="4"/>
  <c r="AA386" i="4"/>
  <c r="R353" i="4"/>
  <c r="AQ353" i="4"/>
  <c r="AA353" i="4"/>
  <c r="R370" i="4"/>
  <c r="AQ370" i="4"/>
  <c r="AA370" i="4"/>
  <c r="R362" i="4"/>
  <c r="AQ362" i="4"/>
  <c r="AA362" i="4"/>
  <c r="R367" i="4"/>
  <c r="AQ367" i="4"/>
  <c r="AA367" i="4"/>
  <c r="AO367" i="4"/>
  <c r="AP367" i="4"/>
  <c r="R389" i="4"/>
  <c r="Z389" i="4"/>
  <c r="AQ389" i="4"/>
  <c r="AA389" i="4"/>
  <c r="R390" i="4"/>
  <c r="J390" i="4"/>
  <c r="AP390" i="4" s="1"/>
  <c r="AQ390" i="4"/>
  <c r="AA390" i="4"/>
  <c r="R393" i="4"/>
  <c r="J393" i="4"/>
  <c r="AQ393" i="4"/>
  <c r="AA393" i="4"/>
  <c r="AO393" i="4"/>
  <c r="AP393" i="4"/>
  <c r="R356" i="4"/>
  <c r="Z356" i="4"/>
  <c r="AQ356" i="4"/>
  <c r="AA356" i="4"/>
  <c r="R357" i="4"/>
  <c r="AP357" i="4"/>
  <c r="AQ357" i="4"/>
  <c r="AA357" i="4"/>
  <c r="AO357" i="4" s="1"/>
  <c r="R358" i="4"/>
  <c r="J358" i="4"/>
  <c r="AP358" i="4" s="1"/>
  <c r="Z358" i="4"/>
  <c r="AQ358" i="4"/>
  <c r="AA358" i="4"/>
  <c r="R394" i="4"/>
  <c r="AQ394" i="4"/>
  <c r="AA394" i="4"/>
  <c r="R400" i="4"/>
  <c r="J400" i="4"/>
  <c r="AQ400" i="4"/>
  <c r="AA400" i="4"/>
  <c r="AO400" i="4"/>
  <c r="AP400" i="4"/>
  <c r="R410" i="4"/>
  <c r="AQ410" i="4"/>
  <c r="AA410" i="4"/>
  <c r="R409" i="4"/>
  <c r="AQ409" i="4"/>
  <c r="AA409" i="4"/>
  <c r="R401" i="4"/>
  <c r="AQ401" i="4"/>
  <c r="AA401" i="4"/>
  <c r="AO401" i="4"/>
  <c r="AP401" i="4"/>
  <c r="R407" i="4"/>
  <c r="Z407" i="4"/>
  <c r="AQ407" i="4"/>
  <c r="AA407" i="4"/>
  <c r="AO407" i="4"/>
  <c r="AP407" i="4"/>
  <c r="R395" i="4"/>
  <c r="AQ395" i="4"/>
  <c r="AA395" i="4"/>
  <c r="R396" i="4"/>
  <c r="AQ396" i="4"/>
  <c r="AA396" i="4"/>
  <c r="R411" i="4"/>
  <c r="AQ411" i="4"/>
  <c r="AA411" i="4"/>
  <c r="R399" i="4"/>
  <c r="AQ399" i="4"/>
  <c r="AA399" i="4"/>
  <c r="R403" i="4"/>
  <c r="AQ403" i="4"/>
  <c r="AA403" i="4"/>
  <c r="R743" i="4"/>
  <c r="AQ743" i="4"/>
  <c r="AA743" i="4"/>
  <c r="R415" i="4"/>
  <c r="AQ415" i="4"/>
  <c r="AA415" i="4"/>
  <c r="R412" i="4"/>
  <c r="AQ412" i="4"/>
  <c r="AA412" i="4"/>
  <c r="R406" i="4"/>
  <c r="AQ406" i="4"/>
  <c r="AA406" i="4"/>
  <c r="R414" i="4"/>
  <c r="AQ414" i="4"/>
  <c r="AA414" i="4"/>
  <c r="R402" i="4"/>
  <c r="AQ402" i="4"/>
  <c r="AA402" i="4"/>
  <c r="R419" i="4"/>
  <c r="AQ419" i="4"/>
  <c r="AA419" i="4"/>
  <c r="R420" i="4"/>
  <c r="Z420" i="4"/>
  <c r="AQ420" i="4"/>
  <c r="AA420" i="4"/>
  <c r="R418" i="4"/>
  <c r="AQ418" i="4"/>
  <c r="AA418" i="4"/>
  <c r="R413" i="4"/>
  <c r="Z413" i="4"/>
  <c r="AQ413" i="4"/>
  <c r="AA413" i="4"/>
  <c r="R417" i="4"/>
  <c r="AQ417" i="4"/>
  <c r="AA417" i="4"/>
  <c r="AO417" i="4"/>
  <c r="AP417" i="4"/>
  <c r="R421" i="4"/>
  <c r="Z421" i="4"/>
  <c r="AQ421" i="4"/>
  <c r="AA421" i="4"/>
  <c r="R397" i="4"/>
  <c r="J397" i="4"/>
  <c r="AP397" i="4" s="1"/>
  <c r="AQ397" i="4"/>
  <c r="AA397" i="4"/>
  <c r="R416" i="4"/>
  <c r="Z416" i="4"/>
  <c r="AQ416" i="4"/>
  <c r="AA416" i="4"/>
  <c r="R426" i="4"/>
  <c r="Z426" i="4"/>
  <c r="AQ426" i="4"/>
  <c r="AA426" i="4"/>
  <c r="R429" i="4"/>
  <c r="Z429" i="4"/>
  <c r="AQ429" i="4"/>
  <c r="AA429" i="4"/>
  <c r="R424" i="4"/>
  <c r="J424" i="4"/>
  <c r="AP424" i="4" s="1"/>
  <c r="AQ424" i="4"/>
  <c r="AA424" i="4"/>
  <c r="R422" i="4"/>
  <c r="Z422" i="4"/>
  <c r="AQ422" i="4"/>
  <c r="AA422" i="4"/>
  <c r="R425" i="4"/>
  <c r="AQ425" i="4"/>
  <c r="AA425" i="4"/>
  <c r="R431" i="4"/>
  <c r="Z431" i="4"/>
  <c r="AQ431" i="4"/>
  <c r="AA431" i="4"/>
  <c r="R428" i="4"/>
  <c r="J428" i="4"/>
  <c r="AP428" i="4" s="1"/>
  <c r="AQ428" i="4"/>
  <c r="AA428" i="4"/>
  <c r="R430" i="4"/>
  <c r="J430" i="4"/>
  <c r="AQ430" i="4"/>
  <c r="AA430" i="4"/>
  <c r="AO430" i="4"/>
  <c r="AP430" i="4"/>
  <c r="R432" i="4"/>
  <c r="AQ432" i="4"/>
  <c r="AA432" i="4"/>
  <c r="R427" i="4"/>
  <c r="J427" i="4"/>
  <c r="AP427" i="4" s="1"/>
  <c r="AQ427" i="4"/>
  <c r="AA427" i="4"/>
  <c r="R437" i="4"/>
  <c r="Z437" i="4"/>
  <c r="AQ437" i="4"/>
  <c r="AA437" i="4"/>
  <c r="R433" i="4"/>
  <c r="Z433" i="4"/>
  <c r="AQ433" i="4"/>
  <c r="AA433" i="4"/>
  <c r="AO433" i="4"/>
  <c r="AP433" i="4"/>
  <c r="R434" i="4"/>
  <c r="Z434" i="4"/>
  <c r="AQ434" i="4"/>
  <c r="AA434" i="4"/>
  <c r="R436" i="4"/>
  <c r="Z436" i="4"/>
  <c r="AQ436" i="4"/>
  <c r="AA436" i="4"/>
  <c r="AO436" i="4"/>
  <c r="AP436" i="4"/>
  <c r="R439" i="4"/>
  <c r="AQ439" i="4"/>
  <c r="AA439" i="4"/>
  <c r="R440" i="4"/>
  <c r="Z440" i="4"/>
  <c r="AQ440" i="4"/>
  <c r="AA440" i="4"/>
  <c r="R447" i="4"/>
  <c r="AQ447" i="4"/>
  <c r="AA447" i="4"/>
  <c r="R442" i="4"/>
  <c r="Z442" i="4"/>
  <c r="AQ442" i="4"/>
  <c r="AA442" i="4"/>
  <c r="R443" i="4"/>
  <c r="AQ443" i="4"/>
  <c r="AA443" i="4"/>
  <c r="R445" i="4"/>
  <c r="J445" i="4"/>
  <c r="AP445" i="4" s="1"/>
  <c r="AQ445" i="4"/>
  <c r="AA445" i="4"/>
  <c r="R441" i="4"/>
  <c r="AQ441" i="4"/>
  <c r="AA441" i="4"/>
  <c r="R190" i="4"/>
  <c r="J190" i="4"/>
  <c r="AQ190" i="4"/>
  <c r="AA190" i="4"/>
  <c r="R448" i="4"/>
  <c r="J448" i="4"/>
  <c r="AP448" i="4" s="1"/>
  <c r="AQ448" i="4"/>
  <c r="AA448" i="4"/>
  <c r="R444" i="4"/>
  <c r="J444" i="4"/>
  <c r="AP444" i="4" s="1"/>
  <c r="AQ444" i="4"/>
  <c r="AA444" i="4"/>
  <c r="R446" i="4"/>
  <c r="AQ446" i="4"/>
  <c r="AA446" i="4"/>
  <c r="R435" i="4"/>
  <c r="J435" i="4"/>
  <c r="AP435" i="4" s="1"/>
  <c r="AQ435" i="4"/>
  <c r="AA435" i="4"/>
  <c r="R438" i="4"/>
  <c r="J438" i="4"/>
  <c r="AQ438" i="4"/>
  <c r="AA438" i="4"/>
  <c r="R648" i="4"/>
  <c r="Z648" i="4"/>
  <c r="AQ648" i="4"/>
  <c r="AA648" i="4"/>
  <c r="R473" i="4"/>
  <c r="AQ473" i="4"/>
  <c r="AA473" i="4"/>
  <c r="R453" i="4"/>
  <c r="AQ453" i="4"/>
  <c r="AA453" i="4"/>
  <c r="AO453" i="4"/>
  <c r="AP453" i="4"/>
  <c r="R454" i="4"/>
  <c r="AQ454" i="4"/>
  <c r="AA454" i="4"/>
  <c r="R455" i="4"/>
  <c r="Z455" i="4"/>
  <c r="AQ455" i="4"/>
  <c r="AA455" i="4"/>
  <c r="R458" i="4"/>
  <c r="AQ458" i="4"/>
  <c r="AA458" i="4"/>
  <c r="R450" i="4"/>
  <c r="Z450" i="4"/>
  <c r="AQ450" i="4"/>
  <c r="AA450" i="4"/>
  <c r="R460" i="4"/>
  <c r="J460" i="4"/>
  <c r="AQ460" i="4"/>
  <c r="AA460" i="4"/>
  <c r="R469" i="4"/>
  <c r="J469" i="4"/>
  <c r="AQ469" i="4"/>
  <c r="AA469" i="4"/>
  <c r="R463" i="4"/>
  <c r="Z463" i="4"/>
  <c r="AQ463" i="4"/>
  <c r="AA463" i="4"/>
  <c r="R474" i="4"/>
  <c r="J474" i="4"/>
  <c r="AP474" i="4" s="1"/>
  <c r="AQ474" i="4"/>
  <c r="AA474" i="4"/>
  <c r="R465" i="4"/>
  <c r="J465" i="4"/>
  <c r="AP465" i="4" s="1"/>
  <c r="AQ465" i="4"/>
  <c r="AA465" i="4"/>
  <c r="R451" i="4"/>
  <c r="Z451" i="4"/>
  <c r="AQ451" i="4"/>
  <c r="AA451" i="4"/>
  <c r="R449" i="4"/>
  <c r="AQ449" i="4"/>
  <c r="AA449" i="4"/>
  <c r="R462" i="4"/>
  <c r="J462" i="4"/>
  <c r="AQ462" i="4"/>
  <c r="AA462" i="4"/>
  <c r="R464" i="4"/>
  <c r="Z464" i="4"/>
  <c r="AQ464" i="4"/>
  <c r="AA464" i="4"/>
  <c r="R468" i="4"/>
  <c r="Z468" i="4"/>
  <c r="AQ468" i="4"/>
  <c r="AA468" i="4"/>
  <c r="R475" i="4"/>
  <c r="Z475" i="4"/>
  <c r="AQ475" i="4"/>
  <c r="AA475" i="4"/>
  <c r="R470" i="4"/>
  <c r="Z470" i="4"/>
  <c r="AQ470" i="4"/>
  <c r="AA470" i="4"/>
  <c r="R472" i="4"/>
  <c r="J472" i="4"/>
  <c r="AP472" i="4" s="1"/>
  <c r="AQ472" i="4"/>
  <c r="AA472" i="4"/>
  <c r="R33" i="4"/>
  <c r="Z33" i="4"/>
  <c r="AQ33" i="4"/>
  <c r="AA33" i="4"/>
  <c r="R488" i="4"/>
  <c r="Z488" i="4"/>
  <c r="AQ488" i="4"/>
  <c r="AA488" i="4"/>
  <c r="AO488" i="4"/>
  <c r="AP488" i="4"/>
  <c r="R476" i="4"/>
  <c r="Z476" i="4"/>
  <c r="AQ476" i="4"/>
  <c r="AA476" i="4"/>
  <c r="R478" i="4"/>
  <c r="Z478" i="4"/>
  <c r="AQ478" i="4"/>
  <c r="AA478" i="4"/>
  <c r="R452" i="4"/>
  <c r="Z452" i="4"/>
  <c r="AQ452" i="4"/>
  <c r="AA452" i="4"/>
  <c r="AO452" i="4"/>
  <c r="AP452" i="4"/>
  <c r="R467" i="4"/>
  <c r="Z467" i="4"/>
  <c r="AQ467" i="4"/>
  <c r="AA467" i="4"/>
  <c r="R456" i="4"/>
  <c r="AQ456" i="4"/>
  <c r="AA456" i="4"/>
  <c r="R461" i="4"/>
  <c r="AQ461" i="4"/>
  <c r="AA461" i="4"/>
  <c r="R721" i="4"/>
  <c r="J721" i="4"/>
  <c r="AP721" i="4" s="1"/>
  <c r="AQ721" i="4"/>
  <c r="AA721" i="4"/>
  <c r="R457" i="4"/>
  <c r="AQ457" i="4"/>
  <c r="AA457" i="4"/>
  <c r="R466" i="4"/>
  <c r="J466" i="4"/>
  <c r="AP466" i="4" s="1"/>
  <c r="AQ466" i="4"/>
  <c r="AA466" i="4"/>
  <c r="R479" i="4"/>
  <c r="J479" i="4"/>
  <c r="AQ479" i="4"/>
  <c r="AA479" i="4"/>
  <c r="R480" i="4"/>
  <c r="J480" i="4"/>
  <c r="AP480" i="4" s="1"/>
  <c r="AQ480" i="4"/>
  <c r="AA480" i="4"/>
  <c r="R459" i="4"/>
  <c r="Z459" i="4"/>
  <c r="AQ459" i="4"/>
  <c r="AA459" i="4"/>
  <c r="R499" i="4"/>
  <c r="J499" i="4"/>
  <c r="AP499" i="4" s="1"/>
  <c r="AQ499" i="4"/>
  <c r="AA499" i="4"/>
  <c r="R522" i="4"/>
  <c r="J522" i="4"/>
  <c r="AQ522" i="4"/>
  <c r="AA522" i="4"/>
  <c r="R482" i="4"/>
  <c r="Z482" i="4"/>
  <c r="AQ482" i="4"/>
  <c r="AA482" i="4"/>
  <c r="R486" i="4"/>
  <c r="AQ486" i="4"/>
  <c r="AA486" i="4"/>
  <c r="R489" i="4"/>
  <c r="J489" i="4"/>
  <c r="AP489" i="4" s="1"/>
  <c r="AQ489" i="4"/>
  <c r="AA489" i="4"/>
  <c r="R496" i="4"/>
  <c r="AQ496" i="4"/>
  <c r="AA496" i="4"/>
  <c r="R502" i="4"/>
  <c r="Z502" i="4"/>
  <c r="AQ502" i="4"/>
  <c r="AA502" i="4"/>
  <c r="R504" i="4"/>
  <c r="AQ504" i="4"/>
  <c r="AA504" i="4"/>
  <c r="R512" i="4"/>
  <c r="Z512" i="4"/>
  <c r="J512" i="4"/>
  <c r="AP512" i="4" s="1"/>
  <c r="AQ512" i="4"/>
  <c r="AA512" i="4"/>
  <c r="R527" i="4"/>
  <c r="Z527" i="4"/>
  <c r="AQ527" i="4"/>
  <c r="AA527" i="4"/>
  <c r="AO527" i="4"/>
  <c r="AP527" i="4"/>
  <c r="R481" i="4"/>
  <c r="AQ481" i="4"/>
  <c r="AA481" i="4"/>
  <c r="AO481" i="4"/>
  <c r="AP481" i="4"/>
  <c r="R506" i="4"/>
  <c r="J506" i="4"/>
  <c r="AP506" i="4" s="1"/>
  <c r="AQ506" i="4"/>
  <c r="AA506" i="4"/>
  <c r="R519" i="4"/>
  <c r="AQ519" i="4"/>
  <c r="AA519" i="4"/>
  <c r="R508" i="4"/>
  <c r="J508" i="4"/>
  <c r="AP508" i="4" s="1"/>
  <c r="AQ508" i="4"/>
  <c r="AA508" i="4"/>
  <c r="AO508" i="4" s="1"/>
  <c r="R531" i="4"/>
  <c r="J531" i="4"/>
  <c r="AP531" i="4" s="1"/>
  <c r="AQ531" i="4"/>
  <c r="AA531" i="4"/>
  <c r="R492" i="4"/>
  <c r="J492" i="4"/>
  <c r="AP492" i="4" s="1"/>
  <c r="AQ492" i="4"/>
  <c r="AA492" i="4"/>
  <c r="R514" i="4"/>
  <c r="Z514" i="4"/>
  <c r="AQ514" i="4"/>
  <c r="AA514" i="4"/>
  <c r="R515" i="4"/>
  <c r="J515" i="4"/>
  <c r="AP515" i="4" s="1"/>
  <c r="AQ515" i="4"/>
  <c r="AA515" i="4"/>
  <c r="R511" i="4"/>
  <c r="J511" i="4"/>
  <c r="AP511" i="4" s="1"/>
  <c r="AQ511" i="4"/>
  <c r="AA511" i="4"/>
  <c r="R509" i="4"/>
  <c r="J509" i="4"/>
  <c r="AQ509" i="4"/>
  <c r="AA509" i="4"/>
  <c r="R516" i="4"/>
  <c r="J516" i="4"/>
  <c r="AQ516" i="4"/>
  <c r="AA516" i="4"/>
  <c r="R517" i="4"/>
  <c r="J517" i="4"/>
  <c r="AP517" i="4" s="1"/>
  <c r="AQ517" i="4"/>
  <c r="AA517" i="4"/>
  <c r="R483" i="4"/>
  <c r="Z483" i="4"/>
  <c r="AQ483" i="4"/>
  <c r="AA483" i="4"/>
  <c r="AO483" i="4"/>
  <c r="AP483" i="4"/>
  <c r="R485" i="4"/>
  <c r="AQ485" i="4"/>
  <c r="AA485" i="4"/>
  <c r="R518" i="4"/>
  <c r="J518" i="4"/>
  <c r="AP518" i="4" s="1"/>
  <c r="AQ518" i="4"/>
  <c r="AA518" i="4"/>
  <c r="R507" i="4"/>
  <c r="AQ507" i="4"/>
  <c r="AA507" i="4"/>
  <c r="R526" i="4"/>
  <c r="J526" i="4"/>
  <c r="AQ526" i="4"/>
  <c r="AA526" i="4"/>
  <c r="AO526" i="4"/>
  <c r="AP526" i="4"/>
  <c r="R505" i="4"/>
  <c r="Z505" i="4"/>
  <c r="AQ505" i="4"/>
  <c r="AA505" i="4"/>
  <c r="R525" i="4"/>
  <c r="J525" i="4"/>
  <c r="AP525" i="4" s="1"/>
  <c r="AQ525" i="4"/>
  <c r="AA525" i="4"/>
  <c r="R493" i="4"/>
  <c r="Z493" i="4"/>
  <c r="AQ493" i="4"/>
  <c r="AA493" i="4"/>
  <c r="R487" i="4"/>
  <c r="J487" i="4"/>
  <c r="AP487" i="4" s="1"/>
  <c r="AQ487" i="4"/>
  <c r="AA487" i="4"/>
  <c r="R369" i="4"/>
  <c r="AQ369" i="4"/>
  <c r="AA369" i="4"/>
  <c r="R497" i="4"/>
  <c r="AQ497" i="4"/>
  <c r="AA497" i="4"/>
  <c r="R8" i="4"/>
  <c r="R6" i="5" s="1"/>
  <c r="AQ8" i="4"/>
  <c r="AQ6" i="5" s="1"/>
  <c r="AA8" i="4"/>
  <c r="AA6" i="5" s="1"/>
  <c r="R484" i="4"/>
  <c r="J484" i="4"/>
  <c r="AP484" i="4" s="1"/>
  <c r="AQ484" i="4"/>
  <c r="AA484" i="4"/>
  <c r="R494" i="4"/>
  <c r="Z494" i="4"/>
  <c r="AQ494" i="4"/>
  <c r="AA494" i="4"/>
  <c r="AO494" i="4"/>
  <c r="AP494" i="4"/>
  <c r="R530" i="4"/>
  <c r="AQ530" i="4"/>
  <c r="AA530" i="4"/>
  <c r="R36" i="4"/>
  <c r="AQ36" i="4"/>
  <c r="AA36" i="4"/>
  <c r="R524" i="4"/>
  <c r="AQ524" i="4"/>
  <c r="AA524" i="4"/>
  <c r="R533" i="4"/>
  <c r="AQ533" i="4"/>
  <c r="AA533" i="4"/>
  <c r="R521" i="4"/>
  <c r="J521" i="4"/>
  <c r="AP521" i="4" s="1"/>
  <c r="AQ521" i="4"/>
  <c r="AA521" i="4"/>
  <c r="R491" i="4"/>
  <c r="J491" i="4"/>
  <c r="AP491" i="4" s="1"/>
  <c r="AQ491" i="4"/>
  <c r="AA491" i="4"/>
  <c r="R535" i="4"/>
  <c r="AQ535" i="4"/>
  <c r="AA535" i="4"/>
  <c r="AO535" i="4"/>
  <c r="AP535" i="4"/>
  <c r="R510" i="4"/>
  <c r="AQ510" i="4"/>
  <c r="AA510" i="4"/>
  <c r="R513" i="4"/>
  <c r="AQ513" i="4"/>
  <c r="AA513" i="4"/>
  <c r="R536" i="4"/>
  <c r="Z536" i="4"/>
  <c r="AQ536" i="4"/>
  <c r="AA536" i="4"/>
  <c r="R523" i="4"/>
  <c r="Z523" i="4"/>
  <c r="AQ523" i="4"/>
  <c r="AA523" i="4"/>
  <c r="R520" i="4"/>
  <c r="J520" i="4"/>
  <c r="AQ520" i="4"/>
  <c r="AA520" i="4"/>
  <c r="R534" i="4"/>
  <c r="Z534" i="4"/>
  <c r="AQ534" i="4"/>
  <c r="AA534" i="4"/>
  <c r="R537" i="4"/>
  <c r="J537" i="4"/>
  <c r="AQ537" i="4"/>
  <c r="AA537" i="4"/>
  <c r="R811" i="4"/>
  <c r="J811" i="4"/>
  <c r="AQ811" i="4"/>
  <c r="AA811" i="4"/>
  <c r="R500" i="4"/>
  <c r="J500" i="4"/>
  <c r="AQ500" i="4"/>
  <c r="AA500" i="4"/>
  <c r="R503" i="4"/>
  <c r="AQ503" i="4"/>
  <c r="AA503" i="4"/>
  <c r="R539" i="4"/>
  <c r="Z539" i="4"/>
  <c r="AQ539" i="4"/>
  <c r="AA539" i="4"/>
  <c r="R542" i="4"/>
  <c r="AQ542" i="4"/>
  <c r="AA542" i="4"/>
  <c r="AO542" i="4"/>
  <c r="AP542" i="4"/>
  <c r="R548" i="4"/>
  <c r="J548" i="4"/>
  <c r="AP548" i="4" s="1"/>
  <c r="AQ548" i="4"/>
  <c r="AA548" i="4"/>
  <c r="R551" i="4"/>
  <c r="J551" i="4"/>
  <c r="AQ551" i="4"/>
  <c r="AA551" i="4"/>
  <c r="R541" i="4"/>
  <c r="Z541" i="4"/>
  <c r="AQ541" i="4"/>
  <c r="AA541" i="4"/>
  <c r="R543" i="4"/>
  <c r="Z543" i="4"/>
  <c r="AQ543" i="4"/>
  <c r="AA543" i="4"/>
  <c r="R564" i="4"/>
  <c r="J564" i="4"/>
  <c r="AP564" i="4" s="1"/>
  <c r="AQ564" i="4"/>
  <c r="AA564" i="4"/>
  <c r="R559" i="4"/>
  <c r="Z559" i="4"/>
  <c r="AQ559" i="4"/>
  <c r="AA559" i="4"/>
  <c r="R560" i="4"/>
  <c r="J560" i="4"/>
  <c r="AQ560" i="4"/>
  <c r="AA560" i="4"/>
  <c r="AO560" i="4"/>
  <c r="AP560" i="4"/>
  <c r="R557" i="4"/>
  <c r="Z557" i="4"/>
  <c r="AQ557" i="4"/>
  <c r="AA557" i="4"/>
  <c r="R567" i="4"/>
  <c r="Z567" i="4"/>
  <c r="AQ567" i="4"/>
  <c r="AA567" i="4"/>
  <c r="R545" i="4"/>
  <c r="AQ545" i="4"/>
  <c r="AA545" i="4"/>
  <c r="R547" i="4"/>
  <c r="J547" i="4"/>
  <c r="AP547" i="4" s="1"/>
  <c r="Z547" i="4"/>
  <c r="AQ547" i="4"/>
  <c r="AA547" i="4"/>
  <c r="R546" i="4"/>
  <c r="Z546" i="4"/>
  <c r="AQ546" i="4"/>
  <c r="AA546" i="4"/>
  <c r="R550" i="4"/>
  <c r="AQ550" i="4"/>
  <c r="AA550" i="4"/>
  <c r="AO550" i="4"/>
  <c r="AP550" i="4"/>
  <c r="R563" i="4"/>
  <c r="Z563" i="4"/>
  <c r="AQ563" i="4"/>
  <c r="AA563" i="4"/>
  <c r="R565" i="4"/>
  <c r="J565" i="4"/>
  <c r="AQ565" i="4"/>
  <c r="AA565" i="4"/>
  <c r="R554" i="4"/>
  <c r="Z554" i="4"/>
  <c r="J554" i="4"/>
  <c r="AP554" i="4" s="1"/>
  <c r="AQ554" i="4"/>
  <c r="AA554" i="4"/>
  <c r="R562" i="4"/>
  <c r="Z562" i="4"/>
  <c r="AQ562" i="4"/>
  <c r="AA562" i="4"/>
  <c r="R544" i="4"/>
  <c r="Z544" i="4"/>
  <c r="AQ544" i="4"/>
  <c r="AA544" i="4"/>
  <c r="R561" i="4"/>
  <c r="Z561" i="4"/>
  <c r="AQ561" i="4"/>
  <c r="AA561" i="4"/>
  <c r="AO561" i="4"/>
  <c r="AP561" i="4"/>
  <c r="R549" i="4"/>
  <c r="J549" i="4"/>
  <c r="AP549" i="4" s="1"/>
  <c r="AQ549" i="4"/>
  <c r="AA549" i="4"/>
  <c r="R569" i="4"/>
  <c r="J569" i="4"/>
  <c r="AQ569" i="4"/>
  <c r="AA569" i="4"/>
  <c r="R552" i="4"/>
  <c r="Z552" i="4"/>
  <c r="AQ552" i="4"/>
  <c r="AA552" i="4"/>
  <c r="R568" i="4"/>
  <c r="AQ568" i="4"/>
  <c r="AA568" i="4"/>
  <c r="R556" i="4"/>
  <c r="AQ556" i="4"/>
  <c r="AA556" i="4"/>
  <c r="AO556" i="4"/>
  <c r="AP556" i="4"/>
  <c r="R405" i="4"/>
  <c r="Z405" i="4"/>
  <c r="AQ405" i="4"/>
  <c r="AA405" i="4"/>
  <c r="R553" i="4"/>
  <c r="J553" i="4"/>
  <c r="AQ553" i="4"/>
  <c r="AA553" i="4"/>
  <c r="AO553" i="4"/>
  <c r="AP553" i="4"/>
  <c r="R566" i="4"/>
  <c r="AQ566" i="4"/>
  <c r="AA566" i="4"/>
  <c r="R575" i="4"/>
  <c r="AQ575" i="4"/>
  <c r="AA575" i="4"/>
  <c r="R574" i="4"/>
  <c r="AQ574" i="4"/>
  <c r="AA574" i="4"/>
  <c r="R576" i="4"/>
  <c r="J576" i="4"/>
  <c r="AP576" i="4" s="1"/>
  <c r="AQ576" i="4"/>
  <c r="AA576" i="4"/>
  <c r="R570" i="4"/>
  <c r="J570" i="4"/>
  <c r="AQ570" i="4"/>
  <c r="AA570" i="4"/>
  <c r="R572" i="4"/>
  <c r="Z572" i="4"/>
  <c r="AQ572" i="4"/>
  <c r="AA572" i="4"/>
  <c r="R573" i="4"/>
  <c r="J573" i="4"/>
  <c r="AP573" i="4" s="1"/>
  <c r="Z573" i="4"/>
  <c r="AQ573" i="4"/>
  <c r="AA573" i="4"/>
  <c r="R571" i="4"/>
  <c r="J571" i="4"/>
  <c r="AP571" i="4" s="1"/>
  <c r="AQ571" i="4"/>
  <c r="AA571" i="4"/>
  <c r="AO571" i="4" s="1"/>
  <c r="R558" i="4"/>
  <c r="AQ558" i="4"/>
  <c r="AA558" i="4"/>
  <c r="AO558" i="4"/>
  <c r="AP558" i="4"/>
  <c r="R185" i="4"/>
  <c r="AQ185" i="4"/>
  <c r="AA185" i="4"/>
  <c r="AO185" i="4"/>
  <c r="AP185" i="4"/>
  <c r="R654" i="4"/>
  <c r="Z654" i="4"/>
  <c r="AQ654" i="4"/>
  <c r="AA654" i="4"/>
  <c r="R593" i="4"/>
  <c r="AQ593" i="4"/>
  <c r="AA593" i="4"/>
  <c r="AO593" i="4"/>
  <c r="AP593" i="4"/>
  <c r="R581" i="4"/>
  <c r="Z581" i="4"/>
  <c r="AQ581" i="4"/>
  <c r="AA581" i="4"/>
  <c r="R580" i="4"/>
  <c r="Z580" i="4"/>
  <c r="AQ580" i="4"/>
  <c r="AA580" i="4"/>
  <c r="R586" i="4"/>
  <c r="Z586" i="4"/>
  <c r="AQ586" i="4"/>
  <c r="AA586" i="4"/>
  <c r="AO586" i="4"/>
  <c r="AP586" i="4"/>
  <c r="R584" i="4"/>
  <c r="Z584" i="4"/>
  <c r="AQ584" i="4"/>
  <c r="AA584" i="4"/>
  <c r="R588" i="4"/>
  <c r="J588" i="4"/>
  <c r="AQ588" i="4"/>
  <c r="AA588" i="4"/>
  <c r="R587" i="4"/>
  <c r="Z587" i="4"/>
  <c r="AQ587" i="4"/>
  <c r="AA587" i="4"/>
  <c r="R585" i="4"/>
  <c r="Z585" i="4"/>
  <c r="AQ585" i="4"/>
  <c r="AA585" i="4"/>
  <c r="R590" i="4"/>
  <c r="Z590" i="4"/>
  <c r="AQ590" i="4"/>
  <c r="AA590" i="4"/>
  <c r="R583" i="4"/>
  <c r="Z583" i="4"/>
  <c r="AQ583" i="4"/>
  <c r="AA583" i="4"/>
  <c r="R594" i="4"/>
  <c r="Z594" i="4"/>
  <c r="AQ594" i="4"/>
  <c r="AA594" i="4"/>
  <c r="AO594" i="4"/>
  <c r="AP594" i="4"/>
  <c r="R591" i="4"/>
  <c r="AQ591" i="4"/>
  <c r="AA591" i="4"/>
  <c r="AO591" i="4"/>
  <c r="AP591" i="4"/>
  <c r="R589" i="4"/>
  <c r="Z589" i="4"/>
  <c r="AQ589" i="4"/>
  <c r="AA589" i="4"/>
  <c r="AO589" i="4"/>
  <c r="AP589" i="4"/>
  <c r="R592" i="4"/>
  <c r="Z592" i="4"/>
  <c r="AQ592" i="4"/>
  <c r="AA592" i="4"/>
  <c r="R577" i="4"/>
  <c r="J577" i="4"/>
  <c r="AQ577" i="4"/>
  <c r="AA577" i="4"/>
  <c r="AO577" i="4"/>
  <c r="AP577" i="4"/>
  <c r="R595" i="4"/>
  <c r="Z595" i="4"/>
  <c r="AQ595" i="4"/>
  <c r="AA595" i="4"/>
  <c r="R578" i="4"/>
  <c r="J578" i="4"/>
  <c r="AQ578" i="4"/>
  <c r="AA578" i="4"/>
  <c r="R103" i="4"/>
  <c r="Z103" i="4"/>
  <c r="AQ103" i="4"/>
  <c r="AA103" i="4"/>
  <c r="R606" i="4"/>
  <c r="J606" i="4"/>
  <c r="AP606" i="4" s="1"/>
  <c r="AQ606" i="4"/>
  <c r="AA606" i="4"/>
  <c r="R604" i="4"/>
  <c r="J604" i="4"/>
  <c r="AP604" i="4" s="1"/>
  <c r="AQ604" i="4"/>
  <c r="AA604" i="4"/>
  <c r="R638" i="4"/>
  <c r="AQ638" i="4"/>
  <c r="AA638" i="4"/>
  <c r="R610" i="4"/>
  <c r="Z610" i="4"/>
  <c r="AQ610" i="4"/>
  <c r="AA610" i="4"/>
  <c r="R605" i="4"/>
  <c r="Z605" i="4"/>
  <c r="AQ605" i="4"/>
  <c r="AA605" i="4"/>
  <c r="AO605" i="4"/>
  <c r="AP605" i="4"/>
  <c r="R597" i="4"/>
  <c r="Z597" i="4"/>
  <c r="AQ597" i="4"/>
  <c r="AA597" i="4"/>
  <c r="R603" i="4"/>
  <c r="AQ603" i="4"/>
  <c r="AA603" i="4"/>
  <c r="R608" i="4"/>
  <c r="J608" i="4"/>
  <c r="AP608" i="4" s="1"/>
  <c r="Z608" i="4"/>
  <c r="AQ608" i="4"/>
  <c r="AA608" i="4"/>
  <c r="R644" i="4"/>
  <c r="J644" i="4"/>
  <c r="AQ644" i="4"/>
  <c r="AA644" i="4"/>
  <c r="R602" i="4"/>
  <c r="Z602" i="4"/>
  <c r="AQ602" i="4"/>
  <c r="AA602" i="4"/>
  <c r="AO602" i="4"/>
  <c r="AP602" i="4"/>
  <c r="R611" i="4"/>
  <c r="J611" i="4"/>
  <c r="AQ611" i="4"/>
  <c r="AA611" i="4"/>
  <c r="R613" i="4"/>
  <c r="AQ613" i="4"/>
  <c r="AA613" i="4"/>
  <c r="R632" i="4"/>
  <c r="J632" i="4"/>
  <c r="AQ632" i="4"/>
  <c r="AA632" i="4"/>
  <c r="AO632" i="4"/>
  <c r="AP632" i="4"/>
  <c r="R614" i="4"/>
  <c r="AQ614" i="4"/>
  <c r="AA614" i="4"/>
  <c r="R635" i="4"/>
  <c r="Z635" i="4"/>
  <c r="AQ635" i="4"/>
  <c r="AA635" i="4"/>
  <c r="R640" i="4"/>
  <c r="AQ640" i="4"/>
  <c r="AA640" i="4"/>
  <c r="R636" i="4"/>
  <c r="Z636" i="4"/>
  <c r="AQ636" i="4"/>
  <c r="AA636" i="4"/>
  <c r="R601" i="4"/>
  <c r="Z601" i="4"/>
  <c r="AQ601" i="4"/>
  <c r="AA601" i="4"/>
  <c r="R623" i="4"/>
  <c r="Z623" i="4"/>
  <c r="AQ623" i="4"/>
  <c r="AA623" i="4"/>
  <c r="R600" i="4"/>
  <c r="Z600" i="4"/>
  <c r="AQ600" i="4"/>
  <c r="AA600" i="4"/>
  <c r="AO600" i="4"/>
  <c r="AP600" i="4"/>
  <c r="R598" i="4"/>
  <c r="Z598" i="4"/>
  <c r="AQ598" i="4"/>
  <c r="AA598" i="4"/>
  <c r="R173" i="4"/>
  <c r="Z173" i="4"/>
  <c r="AQ173" i="4"/>
  <c r="AA173" i="4"/>
  <c r="AO173" i="4"/>
  <c r="AP173" i="4"/>
  <c r="R637" i="4"/>
  <c r="J637" i="4"/>
  <c r="AQ637" i="4"/>
  <c r="AA637" i="4"/>
  <c r="R237" i="4"/>
  <c r="AQ237" i="4"/>
  <c r="AA237" i="4"/>
  <c r="R615" i="4"/>
  <c r="AQ615" i="4"/>
  <c r="AA615" i="4"/>
  <c r="R620" i="4"/>
  <c r="J620" i="4"/>
  <c r="AP620" i="4" s="1"/>
  <c r="AQ620" i="4"/>
  <c r="AA620" i="4"/>
  <c r="R621" i="4"/>
  <c r="Z621" i="4"/>
  <c r="AQ621" i="4"/>
  <c r="AA621" i="4"/>
  <c r="R622" i="4"/>
  <c r="J622" i="4"/>
  <c r="AP622" i="4" s="1"/>
  <c r="AQ622" i="4"/>
  <c r="AA622" i="4"/>
  <c r="R607" i="4"/>
  <c r="Z607" i="4"/>
  <c r="AQ607" i="4"/>
  <c r="AA607" i="4"/>
  <c r="R619" i="4"/>
  <c r="J619" i="4"/>
  <c r="AP619" i="4" s="1"/>
  <c r="AQ619" i="4"/>
  <c r="AA619" i="4"/>
  <c r="R624" i="4"/>
  <c r="Z624" i="4"/>
  <c r="AQ624" i="4"/>
  <c r="AA624" i="4"/>
  <c r="R625" i="4"/>
  <c r="J625" i="4"/>
  <c r="AP625" i="4" s="1"/>
  <c r="AQ625" i="4"/>
  <c r="AA625" i="4"/>
  <c r="R626" i="4"/>
  <c r="Z626" i="4"/>
  <c r="AQ626" i="4"/>
  <c r="AA626" i="4"/>
  <c r="R628" i="4"/>
  <c r="AQ628" i="4"/>
  <c r="AA628" i="4"/>
  <c r="R618" i="4"/>
  <c r="Z618" i="4"/>
  <c r="AQ618" i="4"/>
  <c r="AA618" i="4"/>
  <c r="R629" i="4"/>
  <c r="J629" i="4"/>
  <c r="AQ629" i="4"/>
  <c r="AA629" i="4"/>
  <c r="R630" i="4"/>
  <c r="J630" i="4"/>
  <c r="AP630" i="4" s="1"/>
  <c r="AQ630" i="4"/>
  <c r="AA630" i="4"/>
  <c r="R609" i="4"/>
  <c r="AQ609" i="4"/>
  <c r="AA609" i="4"/>
  <c r="R612" i="4"/>
  <c r="AQ612" i="4"/>
  <c r="AA612" i="4"/>
  <c r="R633" i="4"/>
  <c r="Z633" i="4"/>
  <c r="AQ633" i="4"/>
  <c r="AA633" i="4"/>
  <c r="R639" i="4"/>
  <c r="AQ639" i="4"/>
  <c r="AA639" i="4"/>
  <c r="R641" i="4"/>
  <c r="Z641" i="4"/>
  <c r="AQ641" i="4"/>
  <c r="AA641" i="4"/>
  <c r="R643" i="4"/>
  <c r="Z643" i="4"/>
  <c r="AQ643" i="4"/>
  <c r="AA643" i="4"/>
  <c r="R616" i="4"/>
  <c r="J616" i="4"/>
  <c r="AQ616" i="4"/>
  <c r="AA616" i="4"/>
  <c r="R617" i="4"/>
  <c r="Z617" i="4"/>
  <c r="AQ617" i="4"/>
  <c r="AA617" i="4"/>
  <c r="AO617" i="4"/>
  <c r="AP617" i="4"/>
  <c r="R627" i="4"/>
  <c r="Z627" i="4"/>
  <c r="AQ627" i="4"/>
  <c r="AA627" i="4"/>
  <c r="AO627" i="4"/>
  <c r="AP627" i="4"/>
  <c r="R471" i="4"/>
  <c r="Z471" i="4"/>
  <c r="AQ471" i="4"/>
  <c r="AA471" i="4"/>
  <c r="R599" i="4"/>
  <c r="AQ599" i="4"/>
  <c r="AA599" i="4"/>
  <c r="AO599" i="4"/>
  <c r="AP599" i="4"/>
  <c r="R649" i="4"/>
  <c r="AQ649" i="4"/>
  <c r="AA649" i="4"/>
  <c r="AO649" i="4" s="1"/>
  <c r="R645" i="4"/>
  <c r="Z645" i="4"/>
  <c r="AQ645" i="4"/>
  <c r="AA645" i="4"/>
  <c r="R647" i="4"/>
  <c r="AQ647" i="4"/>
  <c r="AA647" i="4"/>
  <c r="R646" i="4"/>
  <c r="Z646" i="4"/>
  <c r="AQ646" i="4"/>
  <c r="AA646" i="4"/>
  <c r="AO646" i="4"/>
  <c r="AP646" i="4"/>
  <c r="R679" i="4"/>
  <c r="AQ679" i="4"/>
  <c r="AA679" i="4"/>
  <c r="R668" i="4"/>
  <c r="AQ668" i="4"/>
  <c r="AA668" i="4"/>
  <c r="R655" i="4"/>
  <c r="Z655" i="4"/>
  <c r="AQ655" i="4"/>
  <c r="AA655" i="4"/>
  <c r="R661" i="4"/>
  <c r="AQ661" i="4"/>
  <c r="AA661" i="4"/>
  <c r="R675" i="4"/>
  <c r="Z675" i="4"/>
  <c r="AQ675" i="4"/>
  <c r="AA675" i="4"/>
  <c r="R272" i="4"/>
  <c r="Z272" i="4"/>
  <c r="AQ272" i="4"/>
  <c r="AA272" i="4"/>
  <c r="R664" i="4"/>
  <c r="Z664" i="4"/>
  <c r="AQ664" i="4"/>
  <c r="AA664" i="4"/>
  <c r="R656" i="4"/>
  <c r="AQ656" i="4"/>
  <c r="AA656" i="4"/>
  <c r="R657" i="4"/>
  <c r="AQ657" i="4"/>
  <c r="AA657" i="4"/>
  <c r="R658" i="4"/>
  <c r="AQ658" i="4"/>
  <c r="AA658" i="4"/>
  <c r="R667" i="4"/>
  <c r="AQ667" i="4"/>
  <c r="AA667" i="4"/>
  <c r="R676" i="4"/>
  <c r="AQ676" i="4"/>
  <c r="AA676" i="4"/>
  <c r="AO676" i="4" s="1"/>
  <c r="R670" i="4"/>
  <c r="AQ670" i="4"/>
  <c r="AA670" i="4"/>
  <c r="R680" i="4"/>
  <c r="AQ680" i="4"/>
  <c r="AA680" i="4"/>
  <c r="AO680" i="4"/>
  <c r="AP680" i="4"/>
  <c r="R651" i="4"/>
  <c r="J651" i="4"/>
  <c r="AP651" i="4" s="1"/>
  <c r="AQ651" i="4"/>
  <c r="AA651" i="4"/>
  <c r="R669" i="4"/>
  <c r="Z669" i="4"/>
  <c r="AQ669" i="4"/>
  <c r="AA669" i="4"/>
  <c r="R653" i="4"/>
  <c r="Z653" i="4"/>
  <c r="AQ653" i="4"/>
  <c r="AA653" i="4"/>
  <c r="AO653" i="4"/>
  <c r="AP653" i="4"/>
  <c r="R663" i="4"/>
  <c r="J663" i="4"/>
  <c r="AQ663" i="4"/>
  <c r="AA663" i="4"/>
  <c r="R660" i="4"/>
  <c r="J660" i="4"/>
  <c r="AP660" i="4" s="1"/>
  <c r="Z660" i="4"/>
  <c r="AQ660" i="4"/>
  <c r="AA660" i="4"/>
  <c r="R665" i="4"/>
  <c r="AQ665" i="4"/>
  <c r="AA665" i="4"/>
  <c r="R671" i="4"/>
  <c r="AQ671" i="4"/>
  <c r="AA671" i="4"/>
  <c r="R672" i="4"/>
  <c r="AQ672" i="4"/>
  <c r="AA672" i="4"/>
  <c r="R673" i="4"/>
  <c r="J673" i="4"/>
  <c r="AQ673" i="4"/>
  <c r="AA673" i="4"/>
  <c r="R674" i="4"/>
  <c r="AQ674" i="4"/>
  <c r="AA674" i="4"/>
  <c r="R677" i="4"/>
  <c r="AQ677" i="4"/>
  <c r="AA677" i="4"/>
  <c r="R659" i="4"/>
  <c r="J659" i="4"/>
  <c r="AP659" i="4" s="1"/>
  <c r="AQ659" i="4"/>
  <c r="AA659" i="4"/>
  <c r="R662" i="4"/>
  <c r="J662" i="4"/>
  <c r="AP662" i="4" s="1"/>
  <c r="AQ662" i="4"/>
  <c r="AA662" i="4"/>
  <c r="R652" i="4"/>
  <c r="Z652" i="4"/>
  <c r="AQ652" i="4"/>
  <c r="AA652" i="4"/>
  <c r="R678" i="4"/>
  <c r="Z678" i="4"/>
  <c r="AQ678" i="4"/>
  <c r="AA678" i="4"/>
  <c r="AO678" i="4"/>
  <c r="AP678" i="4"/>
  <c r="R684" i="4"/>
  <c r="J684" i="4"/>
  <c r="AP684" i="4" s="1"/>
  <c r="AQ684" i="4"/>
  <c r="AA684" i="4"/>
  <c r="R685" i="4"/>
  <c r="J685" i="4"/>
  <c r="AP685" i="4" s="1"/>
  <c r="AQ685" i="4"/>
  <c r="AA685" i="4"/>
  <c r="R687" i="4"/>
  <c r="Z687" i="4"/>
  <c r="AQ687" i="4"/>
  <c r="AA687" i="4"/>
  <c r="AO687" i="4"/>
  <c r="AP687" i="4"/>
  <c r="R706" i="4"/>
  <c r="AQ706" i="4"/>
  <c r="AA706" i="4"/>
  <c r="R683" i="4"/>
  <c r="J683" i="4"/>
  <c r="AP683" i="4" s="1"/>
  <c r="AQ683" i="4"/>
  <c r="AA683" i="4"/>
  <c r="R720" i="4"/>
  <c r="J720" i="4"/>
  <c r="AP720" i="4" s="1"/>
  <c r="AQ720" i="4"/>
  <c r="AA720" i="4"/>
  <c r="R733" i="4"/>
  <c r="J733" i="4"/>
  <c r="AP733" i="4" s="1"/>
  <c r="AQ733" i="4"/>
  <c r="AA733" i="4"/>
  <c r="R694" i="4"/>
  <c r="J694" i="4"/>
  <c r="AP694" i="4" s="1"/>
  <c r="AQ694" i="4"/>
  <c r="AA694" i="4"/>
  <c r="R737" i="4"/>
  <c r="J737" i="4"/>
  <c r="AP737" i="4" s="1"/>
  <c r="AQ737" i="4"/>
  <c r="AA737" i="4"/>
  <c r="R736" i="4"/>
  <c r="Z736" i="4"/>
  <c r="AQ736" i="4"/>
  <c r="AA736" i="4"/>
  <c r="R699" i="4"/>
  <c r="AQ699" i="4"/>
  <c r="AA699" i="4"/>
  <c r="R690" i="4"/>
  <c r="Z690" i="4"/>
  <c r="AQ690" i="4"/>
  <c r="AA690" i="4"/>
  <c r="R725" i="4"/>
  <c r="J725" i="4"/>
  <c r="AP725" i="4" s="1"/>
  <c r="AQ725" i="4"/>
  <c r="AA725" i="4"/>
  <c r="R714" i="4"/>
  <c r="J714" i="4"/>
  <c r="AQ714" i="4"/>
  <c r="AA714" i="4"/>
  <c r="AO714" i="4"/>
  <c r="AP714" i="4"/>
  <c r="R695" i="4"/>
  <c r="J695" i="4"/>
  <c r="AQ695" i="4"/>
  <c r="AA695" i="4"/>
  <c r="AO695" i="4"/>
  <c r="AP695" i="4"/>
  <c r="R703" i="4"/>
  <c r="J703" i="4"/>
  <c r="AP703" i="4" s="1"/>
  <c r="AQ703" i="4"/>
  <c r="AA703" i="4"/>
  <c r="R723" i="4"/>
  <c r="Z723" i="4"/>
  <c r="AQ723" i="4"/>
  <c r="AA723" i="4"/>
  <c r="R732" i="4"/>
  <c r="Z732" i="4"/>
  <c r="AQ732" i="4"/>
  <c r="AA732" i="4"/>
  <c r="R696" i="4"/>
  <c r="J696" i="4"/>
  <c r="AQ696" i="4"/>
  <c r="AA696" i="4"/>
  <c r="R698" i="4"/>
  <c r="J698" i="4"/>
  <c r="AQ698" i="4"/>
  <c r="AA698" i="4"/>
  <c r="R697" i="4"/>
  <c r="AQ697" i="4"/>
  <c r="AA697" i="4"/>
  <c r="R701" i="4"/>
  <c r="AQ701" i="4"/>
  <c r="AA701" i="4"/>
  <c r="AO701" i="4" s="1"/>
  <c r="R707" i="4"/>
  <c r="J707" i="4"/>
  <c r="AP707" i="4" s="1"/>
  <c r="AQ707" i="4"/>
  <c r="AA707" i="4"/>
  <c r="R715" i="4"/>
  <c r="J715" i="4"/>
  <c r="AQ715" i="4"/>
  <c r="AA715" i="4"/>
  <c r="R423" i="4"/>
  <c r="AQ423" i="4"/>
  <c r="AA423" i="4"/>
  <c r="R708" i="4"/>
  <c r="J708" i="4"/>
  <c r="AQ708" i="4"/>
  <c r="AA708" i="4"/>
  <c r="R750" i="4"/>
  <c r="Z750" i="4"/>
  <c r="AQ750" i="4"/>
  <c r="AA750" i="4"/>
  <c r="R710" i="4"/>
  <c r="J710" i="4"/>
  <c r="AP710" i="4" s="1"/>
  <c r="AQ710" i="4"/>
  <c r="AA710" i="4"/>
  <c r="R702" i="4"/>
  <c r="J702" i="4"/>
  <c r="AQ702" i="4"/>
  <c r="AA702" i="4"/>
  <c r="R719" i="4"/>
  <c r="J719" i="4"/>
  <c r="AP719" i="4" s="1"/>
  <c r="AQ719" i="4"/>
  <c r="AA719" i="4"/>
  <c r="R689" i="4"/>
  <c r="J689" i="4"/>
  <c r="AP689" i="4" s="1"/>
  <c r="AQ689" i="4"/>
  <c r="AA689" i="4"/>
  <c r="R729" i="4"/>
  <c r="J729" i="4"/>
  <c r="AP729" i="4" s="1"/>
  <c r="AQ729" i="4"/>
  <c r="AA729" i="4"/>
  <c r="R711" i="4"/>
  <c r="AQ711" i="4"/>
  <c r="AA711" i="4"/>
  <c r="R747" i="4"/>
  <c r="J747" i="4"/>
  <c r="AP747" i="4" s="1"/>
  <c r="AQ747" i="4"/>
  <c r="AA747" i="4"/>
  <c r="R746" i="4"/>
  <c r="J746" i="4"/>
  <c r="AQ746" i="4"/>
  <c r="AA746" i="4"/>
  <c r="AO746" i="4"/>
  <c r="AP746" i="4"/>
  <c r="R717" i="4"/>
  <c r="AQ717" i="4"/>
  <c r="AA717" i="4"/>
  <c r="R713" i="4"/>
  <c r="AQ713" i="4"/>
  <c r="AA713" i="4"/>
  <c r="AO713" i="4" s="1"/>
  <c r="R718" i="4"/>
  <c r="AQ718" i="4"/>
  <c r="AA718" i="4"/>
  <c r="R712" i="4"/>
  <c r="J712" i="4"/>
  <c r="AP712" i="4" s="1"/>
  <c r="AQ712" i="4"/>
  <c r="AA712" i="4"/>
  <c r="R704" i="4"/>
  <c r="AQ704" i="4"/>
  <c r="AA704" i="4"/>
  <c r="R681" i="4"/>
  <c r="Z681" i="4"/>
  <c r="AQ681" i="4"/>
  <c r="AA681" i="4"/>
  <c r="R724" i="4"/>
  <c r="Z724" i="4"/>
  <c r="AQ724" i="4"/>
  <c r="AA724" i="4"/>
  <c r="R726" i="4"/>
  <c r="J726" i="4"/>
  <c r="AQ726" i="4"/>
  <c r="AA726" i="4"/>
  <c r="R7" i="4"/>
  <c r="J7" i="4"/>
  <c r="AQ7" i="4"/>
  <c r="AA7" i="4"/>
  <c r="R692" i="4"/>
  <c r="Z692" i="4"/>
  <c r="AQ692" i="4"/>
  <c r="AA692" i="4"/>
  <c r="R727" i="4"/>
  <c r="AQ727" i="4"/>
  <c r="AA727" i="4"/>
  <c r="AO727" i="4"/>
  <c r="AP727" i="4"/>
  <c r="R716" i="4"/>
  <c r="Z716" i="4"/>
  <c r="AQ716" i="4"/>
  <c r="AA716" i="4"/>
  <c r="R728" i="4"/>
  <c r="J728" i="4"/>
  <c r="AP728" i="4" s="1"/>
  <c r="AQ728" i="4"/>
  <c r="AA728" i="4"/>
  <c r="R279" i="4"/>
  <c r="J279" i="4"/>
  <c r="AQ279" i="4"/>
  <c r="AA279" i="4"/>
  <c r="AO279" i="4"/>
  <c r="AP279" i="4"/>
  <c r="R682" i="4"/>
  <c r="Z682" i="4"/>
  <c r="AQ682" i="4"/>
  <c r="AA682" i="4"/>
  <c r="R742" i="4"/>
  <c r="AQ742" i="4"/>
  <c r="AA742" i="4"/>
  <c r="AO742" i="4"/>
  <c r="AP742" i="4"/>
  <c r="R738" i="4"/>
  <c r="AQ738" i="4"/>
  <c r="AA738" i="4"/>
  <c r="R744" i="4"/>
  <c r="Z744" i="4"/>
  <c r="AQ744" i="4"/>
  <c r="AA744" i="4"/>
  <c r="R735" i="4"/>
  <c r="Z735" i="4"/>
  <c r="AQ735" i="4"/>
  <c r="AA735" i="4"/>
  <c r="R740" i="4"/>
  <c r="Z740" i="4"/>
  <c r="AQ740" i="4"/>
  <c r="AA740" i="4"/>
  <c r="R734" i="4"/>
  <c r="Z734" i="4"/>
  <c r="AQ734" i="4"/>
  <c r="AA734" i="4"/>
  <c r="R731" i="4"/>
  <c r="Z731" i="4"/>
  <c r="AQ731" i="4"/>
  <c r="AA731" i="4"/>
  <c r="R688" i="4"/>
  <c r="J688" i="4"/>
  <c r="AP688" i="4" s="1"/>
  <c r="AQ688" i="4"/>
  <c r="AA688" i="4"/>
  <c r="R722" i="4"/>
  <c r="Z722" i="4"/>
  <c r="AQ722" i="4"/>
  <c r="AA722" i="4"/>
  <c r="R730" i="4"/>
  <c r="Z730" i="4"/>
  <c r="AQ730" i="4"/>
  <c r="AA730" i="4"/>
  <c r="R693" i="4"/>
  <c r="J693" i="4"/>
  <c r="AP693" i="4" s="1"/>
  <c r="AQ693" i="4"/>
  <c r="AA693" i="4"/>
  <c r="R739" i="4"/>
  <c r="Z739" i="4"/>
  <c r="AQ739" i="4"/>
  <c r="AA739" i="4"/>
  <c r="R741" i="4"/>
  <c r="J741" i="4"/>
  <c r="AP741" i="4" s="1"/>
  <c r="AQ741" i="4"/>
  <c r="AA741" i="4"/>
  <c r="R748" i="4"/>
  <c r="J748" i="4"/>
  <c r="AP748" i="4" s="1"/>
  <c r="AQ748" i="4"/>
  <c r="AA748" i="4"/>
  <c r="R81" i="4"/>
  <c r="Z81" i="4"/>
  <c r="AQ81" i="4"/>
  <c r="AA81" i="4"/>
  <c r="R759" i="4"/>
  <c r="Z759" i="4"/>
  <c r="AQ759" i="4"/>
  <c r="AA759" i="4"/>
  <c r="R781" i="4"/>
  <c r="AQ781" i="4"/>
  <c r="AA781" i="4"/>
  <c r="R752" i="4"/>
  <c r="Z752" i="4"/>
  <c r="AQ752" i="4"/>
  <c r="AA752" i="4"/>
  <c r="R755" i="4"/>
  <c r="Z755" i="4"/>
  <c r="AQ755" i="4"/>
  <c r="AA755" i="4"/>
  <c r="R754" i="4"/>
  <c r="Z754" i="4"/>
  <c r="AQ754" i="4"/>
  <c r="AA754" i="4"/>
  <c r="R757" i="4"/>
  <c r="J757" i="4"/>
  <c r="AQ757" i="4"/>
  <c r="AA757" i="4"/>
  <c r="AO757" i="4"/>
  <c r="AP757" i="4"/>
  <c r="R751" i="4"/>
  <c r="J751" i="4"/>
  <c r="AQ751" i="4"/>
  <c r="AA751" i="4"/>
  <c r="R304" i="4"/>
  <c r="Z304" i="4"/>
  <c r="AQ304" i="4"/>
  <c r="AA304" i="4"/>
  <c r="R351" i="4"/>
  <c r="Z351" i="4"/>
  <c r="AQ351" i="4"/>
  <c r="AA351" i="4"/>
  <c r="R768" i="4"/>
  <c r="J768" i="4"/>
  <c r="AP768" i="4" s="1"/>
  <c r="AQ768" i="4"/>
  <c r="AA768" i="4"/>
  <c r="R766" i="4"/>
  <c r="J766" i="4"/>
  <c r="AP766" i="4" s="1"/>
  <c r="AQ766" i="4"/>
  <c r="AA766" i="4"/>
  <c r="R769" i="4"/>
  <c r="J769" i="4"/>
  <c r="AQ769" i="4"/>
  <c r="AA769" i="4"/>
  <c r="R408" i="4"/>
  <c r="J408" i="4"/>
  <c r="AP408" i="4" s="1"/>
  <c r="AQ408" i="4"/>
  <c r="AA408" i="4"/>
  <c r="R772" i="4"/>
  <c r="Z772" i="4"/>
  <c r="AQ772" i="4"/>
  <c r="AA772" i="4"/>
  <c r="R779" i="4"/>
  <c r="AQ779" i="4"/>
  <c r="AA779" i="4"/>
  <c r="R775" i="4"/>
  <c r="Z775" i="4"/>
  <c r="AQ775" i="4"/>
  <c r="AA775" i="4"/>
  <c r="R773" i="4"/>
  <c r="Z773" i="4"/>
  <c r="AQ773" i="4"/>
  <c r="AA773" i="4"/>
  <c r="R756" i="4"/>
  <c r="J756" i="4"/>
  <c r="AP756" i="4" s="1"/>
  <c r="AQ756" i="4"/>
  <c r="AA756" i="4"/>
  <c r="R777" i="4"/>
  <c r="Z777" i="4"/>
  <c r="AQ777" i="4"/>
  <c r="AA777" i="4"/>
  <c r="R762" i="4"/>
  <c r="Z762" i="4"/>
  <c r="AQ762" i="4"/>
  <c r="AA762" i="4"/>
  <c r="R774" i="4"/>
  <c r="J774" i="4"/>
  <c r="AQ774" i="4"/>
  <c r="AA774" i="4"/>
  <c r="R785" i="4"/>
  <c r="Z785" i="4"/>
  <c r="AQ785" i="4"/>
  <c r="AA785" i="4"/>
  <c r="AO785" i="4"/>
  <c r="AP785" i="4"/>
  <c r="R767" i="4"/>
  <c r="Z767" i="4"/>
  <c r="AQ767" i="4"/>
  <c r="AA767" i="4"/>
  <c r="R783" i="4"/>
  <c r="Z783" i="4"/>
  <c r="AQ783" i="4"/>
  <c r="AA783" i="4"/>
  <c r="R758" i="4"/>
  <c r="AQ758" i="4"/>
  <c r="AA758" i="4"/>
  <c r="R749" i="4"/>
  <c r="J749" i="4"/>
  <c r="AP749" i="4" s="1"/>
  <c r="AQ749" i="4"/>
  <c r="AA749" i="4"/>
  <c r="R784" i="4"/>
  <c r="J784" i="4"/>
  <c r="AQ784" i="4"/>
  <c r="AA784" i="4"/>
  <c r="AO784" i="4"/>
  <c r="AP784" i="4"/>
  <c r="R780" i="4"/>
  <c r="J780" i="4"/>
  <c r="AP780" i="4" s="1"/>
  <c r="AQ780" i="4"/>
  <c r="AA780" i="4"/>
  <c r="R770" i="4"/>
  <c r="J770" i="4"/>
  <c r="AQ770" i="4"/>
  <c r="AA770" i="4"/>
  <c r="AO770" i="4"/>
  <c r="AP770" i="4"/>
  <c r="R778" i="4"/>
  <c r="Z778" i="4"/>
  <c r="AQ778" i="4"/>
  <c r="AA778" i="4"/>
  <c r="R786" i="4"/>
  <c r="Z786" i="4"/>
  <c r="AQ786" i="4"/>
  <c r="AA786" i="4"/>
  <c r="R776" i="4"/>
  <c r="Z776" i="4"/>
  <c r="AQ776" i="4"/>
  <c r="AA776" i="4"/>
  <c r="R761" i="4"/>
  <c r="Z761" i="4"/>
  <c r="AQ761" i="4"/>
  <c r="AA761" i="4"/>
  <c r="R763" i="4"/>
  <c r="Z763" i="4"/>
  <c r="AQ763" i="4"/>
  <c r="AA763" i="4"/>
  <c r="R782" i="4"/>
  <c r="J782" i="4"/>
  <c r="AQ782" i="4"/>
  <c r="AA782" i="4"/>
  <c r="R143" i="4"/>
  <c r="AQ143" i="4"/>
  <c r="AA143" i="4"/>
  <c r="R529" i="4"/>
  <c r="J529" i="4"/>
  <c r="AP529" i="4" s="1"/>
  <c r="AQ529" i="4"/>
  <c r="AA529" i="4"/>
  <c r="AO529" i="4" s="1"/>
  <c r="R808" i="4"/>
  <c r="Z808" i="4"/>
  <c r="AQ808" i="4"/>
  <c r="AA808" i="4"/>
  <c r="R795" i="4"/>
  <c r="Z795" i="4"/>
  <c r="AQ795" i="4"/>
  <c r="AA795" i="4"/>
  <c r="R792" i="4"/>
  <c r="J792" i="4"/>
  <c r="AQ792" i="4"/>
  <c r="AA792" i="4"/>
  <c r="R796" i="4"/>
  <c r="J796" i="4"/>
  <c r="AQ796" i="4"/>
  <c r="AA796" i="4"/>
  <c r="R797" i="4"/>
  <c r="AQ797" i="4"/>
  <c r="AA797" i="4"/>
  <c r="AO797" i="4"/>
  <c r="AP797" i="4"/>
  <c r="R798" i="4"/>
  <c r="J798" i="4"/>
  <c r="AQ798" i="4"/>
  <c r="AA798" i="4"/>
  <c r="AO798" i="4"/>
  <c r="AP798" i="4"/>
  <c r="R788" i="4"/>
  <c r="J788" i="4"/>
  <c r="AP788" i="4" s="1"/>
  <c r="AQ788" i="4"/>
  <c r="AA788" i="4"/>
  <c r="R799" i="4"/>
  <c r="J799" i="4"/>
  <c r="AQ799" i="4"/>
  <c r="AA799" i="4"/>
  <c r="R805" i="4"/>
  <c r="Z805" i="4"/>
  <c r="AQ805" i="4"/>
  <c r="AA805" i="4"/>
  <c r="R233" i="4"/>
  <c r="Z233" i="4"/>
  <c r="AQ233" i="4"/>
  <c r="AA233" i="4"/>
  <c r="AO233" i="4" s="1"/>
  <c r="R789" i="4"/>
  <c r="Z789" i="4"/>
  <c r="AQ789" i="4"/>
  <c r="AA789" i="4"/>
  <c r="R806" i="4"/>
  <c r="J806" i="4"/>
  <c r="AQ806" i="4"/>
  <c r="AA806" i="4"/>
  <c r="R790" i="4"/>
  <c r="J790" i="4"/>
  <c r="AP790" i="4" s="1"/>
  <c r="AQ790" i="4"/>
  <c r="AA790" i="4"/>
  <c r="R791" i="4"/>
  <c r="Z791" i="4"/>
  <c r="AQ791" i="4"/>
  <c r="AA791" i="4"/>
  <c r="R793" i="4"/>
  <c r="J793" i="4"/>
  <c r="AQ793" i="4"/>
  <c r="AA793" i="4"/>
  <c r="R802" i="4"/>
  <c r="Z802" i="4"/>
  <c r="AQ802" i="4"/>
  <c r="AA802" i="4"/>
  <c r="R807" i="4"/>
  <c r="J807" i="4"/>
  <c r="AQ807" i="4"/>
  <c r="AA807" i="4"/>
  <c r="R794" i="4"/>
  <c r="J794" i="4"/>
  <c r="AQ794" i="4"/>
  <c r="AA794" i="4"/>
  <c r="R803" i="4"/>
  <c r="Z803" i="4"/>
  <c r="AQ803" i="4"/>
  <c r="AA803" i="4"/>
  <c r="AO803" i="4"/>
  <c r="AP803" i="4"/>
  <c r="R800" i="4"/>
  <c r="J800" i="4"/>
  <c r="AQ800" i="4"/>
  <c r="AA800" i="4"/>
  <c r="R787" i="4"/>
  <c r="AQ787" i="4"/>
  <c r="AA787" i="4"/>
  <c r="R809" i="4"/>
  <c r="J809" i="4"/>
  <c r="AQ809" i="4"/>
  <c r="AA809" i="4"/>
  <c r="R810" i="4"/>
  <c r="J810" i="4"/>
  <c r="AQ810" i="4"/>
  <c r="AA810" i="4"/>
  <c r="R801" i="4"/>
  <c r="Z801" i="4"/>
  <c r="AQ801" i="4"/>
  <c r="AA801" i="4"/>
  <c r="R804" i="4"/>
  <c r="Z804" i="4"/>
  <c r="AQ804" i="4"/>
  <c r="AA804" i="4"/>
  <c r="R819" i="4"/>
  <c r="AQ819" i="4"/>
  <c r="AA819" i="4"/>
  <c r="R495" i="4"/>
  <c r="Z495" i="4"/>
  <c r="AQ495" i="4"/>
  <c r="AA495" i="4"/>
  <c r="AO495" i="4"/>
  <c r="AP495" i="4"/>
  <c r="R818" i="4"/>
  <c r="Z818" i="4"/>
  <c r="AQ818" i="4"/>
  <c r="AA818" i="4"/>
  <c r="R814" i="4"/>
  <c r="J814" i="4"/>
  <c r="AQ814" i="4"/>
  <c r="AA814" i="4"/>
  <c r="R812" i="4"/>
  <c r="J812" i="4"/>
  <c r="AP812" i="4" s="1"/>
  <c r="AQ812" i="4"/>
  <c r="AA812" i="4"/>
  <c r="R813" i="4"/>
  <c r="J813" i="4"/>
  <c r="AQ813" i="4"/>
  <c r="AA813" i="4"/>
  <c r="AO813" i="4"/>
  <c r="AP813" i="4"/>
  <c r="R821" i="4"/>
  <c r="J821" i="4"/>
  <c r="AQ821" i="4"/>
  <c r="AA821" i="4"/>
  <c r="R820" i="4"/>
  <c r="Z820" i="4"/>
  <c r="AQ820" i="4"/>
  <c r="AA820" i="4"/>
  <c r="R816" i="4"/>
  <c r="AQ816" i="4"/>
  <c r="AA816" i="4"/>
  <c r="R815" i="4"/>
  <c r="AQ815" i="4"/>
  <c r="AA815" i="4"/>
  <c r="R817" i="4"/>
  <c r="Z817" i="4"/>
  <c r="AQ817" i="4"/>
  <c r="AA817" i="4"/>
  <c r="R848" i="4"/>
  <c r="Z848" i="4"/>
  <c r="AQ848" i="4"/>
  <c r="AA848" i="4"/>
  <c r="R845" i="4"/>
  <c r="J845" i="4"/>
  <c r="AP845" i="4" s="1"/>
  <c r="AQ845" i="4"/>
  <c r="AA845" i="4"/>
  <c r="R829" i="4"/>
  <c r="AQ829" i="4"/>
  <c r="AA829" i="4"/>
  <c r="R830" i="4"/>
  <c r="J830" i="4"/>
  <c r="AP830" i="4" s="1"/>
  <c r="AQ830" i="4"/>
  <c r="AA830" i="4"/>
  <c r="R826" i="4"/>
  <c r="J826" i="4"/>
  <c r="AQ826" i="4"/>
  <c r="AA826" i="4"/>
  <c r="R836" i="4"/>
  <c r="Z836" i="4"/>
  <c r="AQ836" i="4"/>
  <c r="AA836" i="4"/>
  <c r="R831" i="4"/>
  <c r="Z831" i="4"/>
  <c r="AQ831" i="4"/>
  <c r="AA831" i="4"/>
  <c r="R835" i="4"/>
  <c r="AQ835" i="4"/>
  <c r="AA835" i="4"/>
  <c r="R861" i="4"/>
  <c r="Z861" i="4"/>
  <c r="AQ861" i="4"/>
  <c r="AA861" i="4"/>
  <c r="R837" i="4"/>
  <c r="Z837" i="4"/>
  <c r="AQ837" i="4"/>
  <c r="AA837" i="4"/>
  <c r="R841" i="4"/>
  <c r="AQ841" i="4"/>
  <c r="AA841" i="4"/>
  <c r="R847" i="4"/>
  <c r="Z847" i="4"/>
  <c r="AQ847" i="4"/>
  <c r="AA847" i="4"/>
  <c r="R853" i="4"/>
  <c r="J853" i="4"/>
  <c r="AP853" i="4" s="1"/>
  <c r="AQ853" i="4"/>
  <c r="AA853" i="4"/>
  <c r="R840" i="4"/>
  <c r="Z840" i="4"/>
  <c r="AQ840" i="4"/>
  <c r="AA840" i="4"/>
  <c r="R846" i="4"/>
  <c r="Z846" i="4"/>
  <c r="AQ846" i="4"/>
  <c r="AA846" i="4"/>
  <c r="AO846" i="4"/>
  <c r="AP846" i="4"/>
  <c r="R852" i="4"/>
  <c r="J852" i="4"/>
  <c r="AP852" i="4" s="1"/>
  <c r="AQ852" i="4"/>
  <c r="AA852" i="4"/>
  <c r="R855" i="4"/>
  <c r="J855" i="4"/>
  <c r="AP855" i="4" s="1"/>
  <c r="AQ855" i="4"/>
  <c r="AA855" i="4"/>
  <c r="R859" i="4"/>
  <c r="J859" i="4"/>
  <c r="AP859" i="4" s="1"/>
  <c r="AQ859" i="4"/>
  <c r="AA859" i="4"/>
  <c r="R849" i="4"/>
  <c r="Z849" i="4"/>
  <c r="AQ849" i="4"/>
  <c r="AA849" i="4"/>
  <c r="R850" i="4"/>
  <c r="Z850" i="4"/>
  <c r="AQ850" i="4"/>
  <c r="AA850" i="4"/>
  <c r="AO850" i="4"/>
  <c r="AP850" i="4"/>
  <c r="R858" i="4"/>
  <c r="J858" i="4"/>
  <c r="AQ858" i="4"/>
  <c r="AA858" i="4"/>
  <c r="R832" i="4"/>
  <c r="Z832" i="4"/>
  <c r="AQ832" i="4"/>
  <c r="AA832" i="4"/>
  <c r="R856" i="4"/>
  <c r="J856" i="4"/>
  <c r="AP856" i="4" s="1"/>
  <c r="AQ856" i="4"/>
  <c r="AA856" i="4"/>
  <c r="R827" i="4"/>
  <c r="AQ827" i="4"/>
  <c r="AA827" i="4"/>
  <c r="R862" i="4"/>
  <c r="J862" i="4"/>
  <c r="AQ862" i="4"/>
  <c r="AA862" i="4"/>
  <c r="R822" i="4"/>
  <c r="AQ822" i="4"/>
  <c r="AA822" i="4"/>
  <c r="R863" i="4"/>
  <c r="AQ863" i="4"/>
  <c r="AA863" i="4"/>
  <c r="R823" i="4"/>
  <c r="Z823" i="4"/>
  <c r="AQ823" i="4"/>
  <c r="AA823" i="4"/>
  <c r="R838" i="4"/>
  <c r="AQ838" i="4"/>
  <c r="AA838" i="4"/>
  <c r="R851" i="4"/>
  <c r="J851" i="4"/>
  <c r="AP851" i="4" s="1"/>
  <c r="AQ851" i="4"/>
  <c r="AA851" i="4"/>
  <c r="R842" i="4"/>
  <c r="Z842" i="4"/>
  <c r="AQ842" i="4"/>
  <c r="AA842" i="4"/>
  <c r="R864" i="4"/>
  <c r="J864" i="4"/>
  <c r="AQ864" i="4"/>
  <c r="AA864" i="4"/>
  <c r="R857" i="4"/>
  <c r="Z857" i="4"/>
  <c r="AQ857" i="4"/>
  <c r="AA857" i="4"/>
  <c r="R833" i="4"/>
  <c r="J833" i="4"/>
  <c r="AP833" i="4" s="1"/>
  <c r="AQ833" i="4"/>
  <c r="AA833" i="4"/>
  <c r="R844" i="4"/>
  <c r="AQ844" i="4"/>
  <c r="AA844" i="4"/>
  <c r="R843" i="4"/>
  <c r="J843" i="4"/>
  <c r="AQ843" i="4"/>
  <c r="AA843" i="4"/>
  <c r="R824" i="4"/>
  <c r="AQ824" i="4"/>
  <c r="AA824" i="4"/>
  <c r="R860" i="4"/>
  <c r="AQ860" i="4"/>
  <c r="AA860" i="4"/>
  <c r="R66" i="4"/>
  <c r="Z66" i="4"/>
  <c r="AQ66" i="4"/>
  <c r="AA66" i="4"/>
  <c r="R834" i="4"/>
  <c r="J834" i="4"/>
  <c r="AQ834" i="4"/>
  <c r="AA834" i="4"/>
  <c r="R854" i="4"/>
  <c r="AQ854" i="4"/>
  <c r="AA854" i="4"/>
  <c r="J865" i="4"/>
  <c r="AP865" i="4" s="1"/>
  <c r="AQ865" i="4"/>
  <c r="AA865" i="4"/>
  <c r="R866" i="4"/>
  <c r="AQ866" i="4"/>
  <c r="AA866" i="4"/>
  <c r="R867" i="4"/>
  <c r="AQ867" i="4"/>
  <c r="AA867" i="4"/>
  <c r="R281" i="4"/>
  <c r="Z281" i="4"/>
  <c r="AQ281" i="4"/>
  <c r="AA281" i="4"/>
  <c r="R225" i="4"/>
  <c r="J225" i="4"/>
  <c r="AP225" i="4" s="1"/>
  <c r="AQ225" i="4"/>
  <c r="AA225" i="4"/>
  <c r="AO225" i="4" s="1"/>
  <c r="R868" i="4"/>
  <c r="AQ868" i="4"/>
  <c r="AA868" i="4"/>
  <c r="R869" i="4"/>
  <c r="AQ869" i="4"/>
  <c r="AA869" i="4"/>
  <c r="R498" i="4"/>
  <c r="Z498" i="4"/>
  <c r="AQ498" i="4"/>
  <c r="AA498" i="4"/>
  <c r="R477" i="4"/>
  <c r="AQ477" i="4"/>
  <c r="AA477" i="4"/>
  <c r="Z558" i="4"/>
  <c r="J558" i="4"/>
  <c r="Z570" i="4"/>
  <c r="Z566" i="4"/>
  <c r="J566" i="4"/>
  <c r="AP566" i="4" s="1"/>
  <c r="Z569" i="4"/>
  <c r="J544" i="4"/>
  <c r="AP544" i="4" s="1"/>
  <c r="J536" i="4"/>
  <c r="AP536" i="4" s="1"/>
  <c r="Z524" i="4"/>
  <c r="J524" i="4"/>
  <c r="AP524" i="4" s="1"/>
  <c r="J494" i="4"/>
  <c r="Z525" i="4"/>
  <c r="Z485" i="4"/>
  <c r="J485" i="4"/>
  <c r="J514" i="4"/>
  <c r="AP514" i="4" s="1"/>
  <c r="J482" i="4"/>
  <c r="J459" i="4"/>
  <c r="AP459" i="4" s="1"/>
  <c r="J473" i="4"/>
  <c r="Z473" i="4"/>
  <c r="J441" i="4"/>
  <c r="AP441" i="4" s="1"/>
  <c r="Z441" i="4"/>
  <c r="J415" i="4"/>
  <c r="AP415" i="4" s="1"/>
  <c r="Z415" i="4"/>
  <c r="J356" i="4"/>
  <c r="J607" i="4"/>
  <c r="AP607" i="4" s="1"/>
  <c r="J595" i="4"/>
  <c r="AP595" i="4" s="1"/>
  <c r="J583" i="4"/>
  <c r="AP583" i="4" s="1"/>
  <c r="J584" i="4"/>
  <c r="AP584" i="4" s="1"/>
  <c r="Z571" i="4"/>
  <c r="Z576" i="4"/>
  <c r="Z556" i="4"/>
  <c r="J556" i="4"/>
  <c r="Z549" i="4"/>
  <c r="J557" i="4"/>
  <c r="AP557" i="4" s="1"/>
  <c r="Z548" i="4"/>
  <c r="Z491" i="4"/>
  <c r="Z369" i="4"/>
  <c r="J369" i="4"/>
  <c r="AP369" i="4" s="1"/>
  <c r="Z509" i="4"/>
  <c r="Z492" i="4"/>
  <c r="Z506" i="4"/>
  <c r="Z522" i="4"/>
  <c r="Z480" i="4"/>
  <c r="Z721" i="4"/>
  <c r="J467" i="4"/>
  <c r="J488" i="4"/>
  <c r="J449" i="4"/>
  <c r="AP449" i="4" s="1"/>
  <c r="Z449" i="4"/>
  <c r="J411" i="4"/>
  <c r="AP411" i="4" s="1"/>
  <c r="Z411" i="4"/>
  <c r="J598" i="4"/>
  <c r="AP598" i="4" s="1"/>
  <c r="J602" i="4"/>
  <c r="J592" i="4"/>
  <c r="AP592" i="4" s="1"/>
  <c r="Z591" i="4"/>
  <c r="J591" i="4"/>
  <c r="Z574" i="4"/>
  <c r="J574" i="4"/>
  <c r="AP574" i="4" s="1"/>
  <c r="Z568" i="4"/>
  <c r="J568" i="4"/>
  <c r="AP568" i="4" s="1"/>
  <c r="Z550" i="4"/>
  <c r="J550" i="4"/>
  <c r="J543" i="4"/>
  <c r="Z500" i="4"/>
  <c r="Z521" i="4"/>
  <c r="Z487" i="4"/>
  <c r="Z507" i="4"/>
  <c r="J507" i="4"/>
  <c r="AP507" i="4" s="1"/>
  <c r="Z511" i="4"/>
  <c r="Z531" i="4"/>
  <c r="Z489" i="4"/>
  <c r="Z499" i="4"/>
  <c r="Z479" i="4"/>
  <c r="J446" i="4"/>
  <c r="AP446" i="4" s="1"/>
  <c r="Z446" i="4"/>
  <c r="J447" i="4"/>
  <c r="AP447" i="4" s="1"/>
  <c r="Z447" i="4"/>
  <c r="J434" i="4"/>
  <c r="AP434" i="4" s="1"/>
  <c r="J432" i="4"/>
  <c r="AP432" i="4" s="1"/>
  <c r="Z432" i="4"/>
  <c r="J425" i="4"/>
  <c r="AP425" i="4" s="1"/>
  <c r="Z425" i="4"/>
  <c r="J426" i="4"/>
  <c r="AP426" i="4" s="1"/>
  <c r="J410" i="4"/>
  <c r="AP410" i="4" s="1"/>
  <c r="Z410" i="4"/>
  <c r="J370" i="4"/>
  <c r="AP370" i="4" s="1"/>
  <c r="Z370" i="4"/>
  <c r="J587" i="4"/>
  <c r="AP587" i="4" s="1"/>
  <c r="J572" i="4"/>
  <c r="Z575" i="4"/>
  <c r="J575" i="4"/>
  <c r="AP575" i="4" s="1"/>
  <c r="J552" i="4"/>
  <c r="AP552" i="4" s="1"/>
  <c r="J561" i="4"/>
  <c r="Z565" i="4"/>
  <c r="J546" i="4"/>
  <c r="Z811" i="4"/>
  <c r="J523" i="4"/>
  <c r="AP523" i="4" s="1"/>
  <c r="Z526" i="4"/>
  <c r="Z518" i="4"/>
  <c r="Z517" i="4"/>
  <c r="Z515" i="4"/>
  <c r="Z508" i="4"/>
  <c r="Z481" i="4"/>
  <c r="J481" i="4"/>
  <c r="Z466" i="4"/>
  <c r="J475" i="4"/>
  <c r="AP475" i="4" s="1"/>
  <c r="J463" i="4"/>
  <c r="AP463" i="4" s="1"/>
  <c r="J417" i="4"/>
  <c r="Z417" i="4"/>
  <c r="J414" i="4"/>
  <c r="AP414" i="4" s="1"/>
  <c r="Z414" i="4"/>
  <c r="J407" i="4"/>
  <c r="J387" i="4"/>
  <c r="AP387" i="4" s="1"/>
  <c r="Z387" i="4"/>
  <c r="Z472" i="4"/>
  <c r="Z465" i="4"/>
  <c r="Z460" i="4"/>
  <c r="Z438" i="4"/>
  <c r="Z448" i="4"/>
  <c r="Z424" i="4"/>
  <c r="Z397" i="4"/>
  <c r="J743" i="4"/>
  <c r="AP743" i="4" s="1"/>
  <c r="Z743" i="4"/>
  <c r="J396" i="4"/>
  <c r="AP396" i="4" s="1"/>
  <c r="Z396" i="4"/>
  <c r="J353" i="4"/>
  <c r="AP353" i="4" s="1"/>
  <c r="Z353" i="4"/>
  <c r="J388" i="4"/>
  <c r="Z388" i="4"/>
  <c r="J419" i="4"/>
  <c r="AP419" i="4" s="1"/>
  <c r="Z419" i="4"/>
  <c r="J406" i="4"/>
  <c r="AP406" i="4" s="1"/>
  <c r="Z406" i="4"/>
  <c r="J403" i="4"/>
  <c r="AP403" i="4" s="1"/>
  <c r="Z403" i="4"/>
  <c r="J395" i="4"/>
  <c r="AP395" i="4" s="1"/>
  <c r="Z395" i="4"/>
  <c r="J401" i="4"/>
  <c r="Z401" i="4"/>
  <c r="Z400" i="4"/>
  <c r="J367" i="4"/>
  <c r="Z367" i="4"/>
  <c r="J386" i="4"/>
  <c r="AP386" i="4" s="1"/>
  <c r="Z386" i="4"/>
  <c r="J402" i="4"/>
  <c r="AP402" i="4" s="1"/>
  <c r="Z402" i="4"/>
  <c r="J412" i="4"/>
  <c r="AP412" i="4" s="1"/>
  <c r="Z412" i="4"/>
  <c r="J399" i="4"/>
  <c r="AP399" i="4" s="1"/>
  <c r="Z399" i="4"/>
  <c r="J409" i="4"/>
  <c r="AP409" i="4" s="1"/>
  <c r="Z409" i="4"/>
  <c r="Z357" i="4"/>
  <c r="Z390" i="4"/>
  <c r="J362" i="4"/>
  <c r="AP362" i="4" s="1"/>
  <c r="Z362" i="4"/>
  <c r="J372" i="4"/>
  <c r="AP372" i="4" s="1"/>
  <c r="Z372" i="4"/>
  <c r="Z366" i="4"/>
  <c r="Z374" i="4"/>
  <c r="Z375" i="4"/>
  <c r="Z363" i="4"/>
  <c r="Z392" i="4"/>
  <c r="Z354" i="4"/>
  <c r="Z376" i="4"/>
  <c r="Z360" i="4"/>
  <c r="Z385" i="4"/>
  <c r="Z350" i="4"/>
  <c r="Z825" i="4"/>
  <c r="Z335" i="4"/>
  <c r="Z332" i="4"/>
  <c r="Z331" i="4"/>
  <c r="Z596" i="4"/>
  <c r="Z327" i="4"/>
  <c r="Z330" i="4"/>
  <c r="Z336" i="4"/>
  <c r="J344" i="4"/>
  <c r="J161" i="4"/>
  <c r="AP161" i="4" s="1"/>
  <c r="J347" i="4"/>
  <c r="AP347" i="4" s="1"/>
  <c r="J328" i="4"/>
  <c r="AP328" i="4" s="1"/>
  <c r="J334" i="4"/>
  <c r="AP334" i="4" s="1"/>
  <c r="J308" i="4"/>
  <c r="AP308" i="4" s="1"/>
  <c r="J313" i="4"/>
  <c r="AP313" i="4" s="1"/>
  <c r="J268" i="4"/>
  <c r="AP268" i="4" s="1"/>
  <c r="J267" i="4"/>
  <c r="AP267" i="4" s="1"/>
  <c r="J274" i="4"/>
  <c r="AP274" i="4" s="1"/>
  <c r="J264" i="4"/>
  <c r="AP264" i="4" s="1"/>
  <c r="J263" i="4"/>
  <c r="AP263" i="4" s="1"/>
  <c r="J261" i="4"/>
  <c r="AP261" i="4" s="1"/>
  <c r="J259" i="4"/>
  <c r="Z247" i="4"/>
  <c r="Z269" i="4"/>
  <c r="Z206" i="4"/>
  <c r="Z123" i="4"/>
  <c r="Z255" i="4"/>
  <c r="Z265" i="4"/>
  <c r="Z246" i="4"/>
  <c r="Z244" i="4"/>
  <c r="Z243" i="4"/>
  <c r="Z254" i="4"/>
  <c r="Z257" i="4"/>
  <c r="Z260" i="4"/>
  <c r="Z239" i="4"/>
  <c r="J20" i="4"/>
  <c r="J44" i="4"/>
  <c r="AP44" i="4" s="1"/>
  <c r="J19" i="4"/>
  <c r="J41" i="4"/>
  <c r="AP41" i="4" s="1"/>
  <c r="J42" i="4"/>
  <c r="AP42" i="4" s="1"/>
  <c r="J86" i="4"/>
  <c r="AP86" i="4" s="1"/>
  <c r="J69" i="4"/>
  <c r="AP69" i="4" s="1"/>
  <c r="J55" i="4"/>
  <c r="J23" i="4"/>
  <c r="AP23" i="4" s="1"/>
  <c r="J40" i="4"/>
  <c r="AP40" i="4" s="1"/>
  <c r="J11" i="4"/>
  <c r="AP11" i="4" s="1"/>
  <c r="J68" i="4"/>
  <c r="AP68" i="4" s="1"/>
  <c r="J51" i="4"/>
  <c r="AP51" i="4" s="1"/>
  <c r="J39" i="4"/>
  <c r="J63" i="4"/>
  <c r="J10" i="4"/>
  <c r="J586" i="4"/>
  <c r="Z537" i="4"/>
  <c r="J580" i="4"/>
  <c r="AP580" i="4" s="1"/>
  <c r="J405" i="4"/>
  <c r="AP405" i="4" s="1"/>
  <c r="Z553" i="4"/>
  <c r="J539" i="4"/>
  <c r="Z346" i="4"/>
  <c r="Z352" i="4"/>
  <c r="Z393" i="4"/>
  <c r="Z8" i="4"/>
  <c r="Z6" i="5" s="1"/>
  <c r="J505" i="4"/>
  <c r="J581" i="4"/>
  <c r="AP581" i="4" s="1"/>
  <c r="J567" i="4"/>
  <c r="J563" i="4"/>
  <c r="AP563" i="4" s="1"/>
  <c r="J333" i="4"/>
  <c r="AP333" i="4" s="1"/>
  <c r="Z210" i="4"/>
  <c r="Z339" i="4"/>
  <c r="J589" i="4"/>
  <c r="J610" i="4"/>
  <c r="AP610" i="4" s="1"/>
  <c r="J601" i="4"/>
  <c r="J621" i="4"/>
  <c r="AP621" i="4" s="1"/>
  <c r="J618" i="4"/>
  <c r="AP618" i="4" s="1"/>
  <c r="J724" i="4"/>
  <c r="AP724" i="4" s="1"/>
  <c r="J66" i="4"/>
  <c r="AP66" i="4" s="1"/>
  <c r="J818" i="4"/>
  <c r="AP818" i="4" s="1"/>
  <c r="J775" i="4"/>
  <c r="AP775" i="4" s="1"/>
  <c r="J828" i="4"/>
  <c r="J836" i="4"/>
  <c r="AP836" i="4" s="1"/>
  <c r="Z181" i="4"/>
  <c r="J722" i="4"/>
  <c r="AP722" i="4" s="1"/>
  <c r="J759" i="4"/>
  <c r="AP759" i="4" s="1"/>
  <c r="J312" i="4"/>
  <c r="AP312" i="4" s="1"/>
  <c r="J33" i="4"/>
  <c r="AP33" i="4" s="1"/>
  <c r="Z109" i="4"/>
  <c r="Z137" i="4"/>
  <c r="Z88" i="4"/>
  <c r="Z729" i="4"/>
  <c r="J93" i="4"/>
  <c r="AP93" i="4" s="1"/>
  <c r="J283" i="4"/>
  <c r="AP283" i="4" s="1"/>
  <c r="J151" i="4"/>
  <c r="AP151" i="4" s="1"/>
  <c r="Z324" i="4"/>
  <c r="J778" i="4"/>
  <c r="AP778" i="4" s="1"/>
  <c r="Z158" i="4"/>
  <c r="Z129" i="4"/>
  <c r="Z82" i="4"/>
  <c r="J189" i="4"/>
  <c r="Z529" i="4"/>
  <c r="Z751" i="4"/>
  <c r="J735" i="4"/>
  <c r="AP735" i="4" s="1"/>
  <c r="Z712" i="4"/>
  <c r="Z694" i="4"/>
  <c r="J422" i="4"/>
  <c r="J322" i="4"/>
  <c r="AP322" i="4" s="1"/>
  <c r="Z288" i="4"/>
  <c r="Z231" i="4"/>
  <c r="Z116" i="4"/>
  <c r="J34" i="4"/>
  <c r="AP34" i="4" s="1"/>
  <c r="J840" i="4"/>
  <c r="Z810" i="4"/>
  <c r="Z704" i="4"/>
  <c r="J704" i="4"/>
  <c r="AP704" i="4" s="1"/>
  <c r="J498" i="4"/>
  <c r="AP498" i="4" s="1"/>
  <c r="Z835" i="4"/>
  <c r="J835" i="4"/>
  <c r="AP835" i="4" s="1"/>
  <c r="J682" i="4"/>
  <c r="AP682" i="4" s="1"/>
  <c r="Z679" i="4"/>
  <c r="J679" i="4"/>
  <c r="AP679" i="4" s="1"/>
  <c r="Z859" i="4"/>
  <c r="J779" i="4"/>
  <c r="AP779" i="4" s="1"/>
  <c r="Z779" i="4"/>
  <c r="J355" i="4"/>
  <c r="AP355" i="4" s="1"/>
  <c r="Z355" i="4"/>
  <c r="J341" i="4"/>
  <c r="AP341" i="4" s="1"/>
  <c r="Z341" i="4"/>
  <c r="J767" i="4"/>
  <c r="AP767" i="4" s="1"/>
  <c r="J717" i="4"/>
  <c r="AP717" i="4" s="1"/>
  <c r="Z717" i="4"/>
  <c r="Z674" i="4"/>
  <c r="J674" i="4"/>
  <c r="AP674" i="4" s="1"/>
  <c r="Z714" i="4"/>
  <c r="Z430" i="4"/>
  <c r="J420" i="4"/>
  <c r="AP420" i="4" s="1"/>
  <c r="Z290" i="4"/>
  <c r="Z249" i="4"/>
  <c r="J208" i="4"/>
  <c r="Z168" i="4"/>
  <c r="Z97" i="4"/>
  <c r="J753" i="4"/>
  <c r="AP753" i="4" s="1"/>
  <c r="J85" i="4"/>
  <c r="AP85" i="4" s="1"/>
  <c r="Z316" i="4"/>
  <c r="J155" i="4"/>
  <c r="AP155" i="4" s="1"/>
  <c r="J105" i="4"/>
  <c r="AP105" i="4" s="1"/>
  <c r="J134" i="4"/>
  <c r="AP134" i="4" s="1"/>
  <c r="Z242" i="4"/>
  <c r="Z202" i="4"/>
  <c r="Z165" i="4"/>
  <c r="Z125" i="4"/>
  <c r="Z115" i="4"/>
  <c r="Z830" i="4"/>
  <c r="Z798" i="4"/>
  <c r="Z693" i="4"/>
  <c r="J744" i="4"/>
  <c r="AP744" i="4" s="1"/>
  <c r="J723" i="4"/>
  <c r="AP723" i="4" s="1"/>
  <c r="J690" i="4"/>
  <c r="AP690" i="4" s="1"/>
  <c r="J675" i="4"/>
  <c r="AP675" i="4" s="1"/>
  <c r="J646" i="4"/>
  <c r="J633" i="4"/>
  <c r="AP633" i="4" s="1"/>
  <c r="J635" i="4"/>
  <c r="Z469" i="4"/>
  <c r="J310" i="4"/>
  <c r="AP310" i="4" s="1"/>
  <c r="J319" i="4"/>
  <c r="AP319" i="4" s="1"/>
  <c r="J318" i="4"/>
  <c r="J280" i="4"/>
  <c r="AP280" i="4" s="1"/>
  <c r="J278" i="4"/>
  <c r="AP278" i="4" s="1"/>
  <c r="Z180" i="4"/>
  <c r="J135" i="4"/>
  <c r="AP135" i="4" s="1"/>
  <c r="Z110" i="4"/>
  <c r="Z30" i="4"/>
  <c r="J837" i="4"/>
  <c r="Z793" i="4"/>
  <c r="Z749" i="4"/>
  <c r="Z774" i="4"/>
  <c r="Z757" i="4"/>
  <c r="J730" i="4"/>
  <c r="AP730" i="4" s="1"/>
  <c r="J734" i="4"/>
  <c r="AP734" i="4" s="1"/>
  <c r="Z695" i="4"/>
  <c r="J455" i="4"/>
  <c r="AP455" i="4" s="1"/>
  <c r="J431" i="4"/>
  <c r="AP431" i="4" s="1"/>
  <c r="Z128" i="4"/>
  <c r="J9" i="4"/>
  <c r="AP9" i="4" s="1"/>
  <c r="Z673" i="4"/>
  <c r="J669" i="4"/>
  <c r="AP669" i="4" s="1"/>
  <c r="J643" i="4"/>
  <c r="AP643" i="4" s="1"/>
  <c r="J160" i="4"/>
  <c r="AP160" i="4" s="1"/>
  <c r="J120" i="4"/>
  <c r="AO120" i="4" s="1"/>
  <c r="Z856" i="4"/>
  <c r="J831" i="4"/>
  <c r="AP831" i="4" s="1"/>
  <c r="Z821" i="4"/>
  <c r="J495" i="4"/>
  <c r="J802" i="4"/>
  <c r="AP802" i="4" s="1"/>
  <c r="J81" i="4"/>
  <c r="AP81" i="4" s="1"/>
  <c r="J731" i="4"/>
  <c r="AP731" i="4" s="1"/>
  <c r="Z741" i="4"/>
  <c r="J738" i="4"/>
  <c r="AP738" i="4" s="1"/>
  <c r="Z738" i="4"/>
  <c r="Z833" i="4"/>
  <c r="J847" i="4"/>
  <c r="AP847" i="4" s="1"/>
  <c r="J861" i="4"/>
  <c r="AP861" i="4" s="1"/>
  <c r="Z826" i="4"/>
  <c r="Z790" i="4"/>
  <c r="Z784" i="4"/>
  <c r="J785" i="4"/>
  <c r="Z279" i="4"/>
  <c r="Z746" i="4"/>
  <c r="J281" i="4"/>
  <c r="AP281" i="4" s="1"/>
  <c r="J742" i="4"/>
  <c r="Z742" i="4"/>
  <c r="Z7" i="4"/>
  <c r="Z718" i="4"/>
  <c r="J718" i="4"/>
  <c r="AP718" i="4" s="1"/>
  <c r="J692" i="4"/>
  <c r="AP692" i="4" s="1"/>
  <c r="Z719" i="4"/>
  <c r="J750" i="4"/>
  <c r="AP750" i="4" s="1"/>
  <c r="Z715" i="4"/>
  <c r="J687" i="4"/>
  <c r="J678" i="4"/>
  <c r="J653" i="4"/>
  <c r="J664" i="4"/>
  <c r="AP664" i="4" s="1"/>
  <c r="J655" i="4"/>
  <c r="J645" i="4"/>
  <c r="AP645" i="4" s="1"/>
  <c r="J471" i="4"/>
  <c r="J627" i="4"/>
  <c r="J641" i="4"/>
  <c r="AP641" i="4" s="1"/>
  <c r="J173" i="4"/>
  <c r="J636" i="4"/>
  <c r="AP636" i="4" s="1"/>
  <c r="J597" i="4"/>
  <c r="J605" i="4"/>
  <c r="J476" i="4"/>
  <c r="AP476" i="4" s="1"/>
  <c r="Z474" i="4"/>
  <c r="J440" i="4"/>
  <c r="AP440" i="4" s="1"/>
  <c r="Z622" i="4"/>
  <c r="Z223" i="4"/>
  <c r="J222" i="4"/>
  <c r="AP222" i="4" s="1"/>
  <c r="Z224" i="4"/>
  <c r="J198" i="4"/>
  <c r="AP198" i="4" s="1"/>
  <c r="J71" i="4"/>
  <c r="Z444" i="4"/>
  <c r="J429" i="4"/>
  <c r="J413" i="4"/>
  <c r="AP413" i="4" s="1"/>
  <c r="J329" i="4"/>
  <c r="AP329" i="4" s="1"/>
  <c r="Z284" i="4"/>
  <c r="Z315" i="4"/>
  <c r="Z307" i="4"/>
  <c r="Z302" i="4"/>
  <c r="Z277" i="4"/>
  <c r="Z170" i="4"/>
  <c r="Z164" i="4"/>
  <c r="J162" i="4"/>
  <c r="AP162" i="4" s="1"/>
  <c r="J79" i="4"/>
  <c r="AP79" i="4" s="1"/>
  <c r="Z337" i="4"/>
  <c r="Z338" i="4"/>
  <c r="J248" i="4"/>
  <c r="AP248" i="4" s="1"/>
  <c r="Z146" i="4"/>
  <c r="Z197" i="4"/>
  <c r="J54" i="4"/>
  <c r="AP54" i="4" s="1"/>
  <c r="Z289" i="4"/>
  <c r="J477" i="4"/>
  <c r="AP477" i="4" s="1"/>
  <c r="Z477" i="4"/>
  <c r="Z225" i="4"/>
  <c r="J803" i="4"/>
  <c r="J791" i="4"/>
  <c r="AP791" i="4" s="1"/>
  <c r="Z788" i="4"/>
  <c r="J808" i="4"/>
  <c r="Z782" i="4"/>
  <c r="J739" i="4"/>
  <c r="J740" i="4"/>
  <c r="AP740" i="4" s="1"/>
  <c r="J716" i="4"/>
  <c r="AP716" i="4" s="1"/>
  <c r="J681" i="4"/>
  <c r="Z713" i="4"/>
  <c r="J713" i="4"/>
  <c r="AP713" i="4" s="1"/>
  <c r="Z701" i="4"/>
  <c r="J701" i="4"/>
  <c r="AP701" i="4" s="1"/>
  <c r="Z683" i="4"/>
  <c r="J711" i="4"/>
  <c r="AP711" i="4" s="1"/>
  <c r="Z711" i="4"/>
  <c r="J665" i="4"/>
  <c r="Z665" i="4"/>
  <c r="Z651" i="4"/>
  <c r="Z676" i="4"/>
  <c r="J676" i="4"/>
  <c r="AP676" i="4" s="1"/>
  <c r="Z656" i="4"/>
  <c r="J656" i="4"/>
  <c r="AP656" i="4" s="1"/>
  <c r="Z661" i="4"/>
  <c r="J661" i="4"/>
  <c r="AP661" i="4" s="1"/>
  <c r="Z647" i="4"/>
  <c r="J647" i="4"/>
  <c r="AP647" i="4" s="1"/>
  <c r="Z599" i="4"/>
  <c r="J599" i="4"/>
  <c r="Z612" i="4"/>
  <c r="J612" i="4"/>
  <c r="AP612" i="4" s="1"/>
  <c r="J628" i="4"/>
  <c r="AP628" i="4" s="1"/>
  <c r="Z628" i="4"/>
  <c r="Z677" i="4"/>
  <c r="J677" i="4"/>
  <c r="J732" i="4"/>
  <c r="Z680" i="4"/>
  <c r="J680" i="4"/>
  <c r="Z658" i="4"/>
  <c r="J658" i="4"/>
  <c r="J272" i="4"/>
  <c r="Z668" i="4"/>
  <c r="J668" i="4"/>
  <c r="Z649" i="4"/>
  <c r="J649" i="4"/>
  <c r="AP649" i="4" s="1"/>
  <c r="Z639" i="4"/>
  <c r="J639" i="4"/>
  <c r="AP639" i="4" s="1"/>
  <c r="Z630" i="4"/>
  <c r="Z620" i="4"/>
  <c r="Z462" i="4"/>
  <c r="J450" i="4"/>
  <c r="AP450" i="4" s="1"/>
  <c r="Z190" i="4"/>
  <c r="Z445" i="4"/>
  <c r="Z427" i="4"/>
  <c r="J416" i="4"/>
  <c r="AP416" i="4" s="1"/>
  <c r="J345" i="4"/>
  <c r="AP345" i="4" s="1"/>
  <c r="Z292" i="4"/>
  <c r="Z282" i="4"/>
  <c r="Z285" i="4"/>
  <c r="J286" i="4"/>
  <c r="AP286" i="4" s="1"/>
  <c r="Z287" i="4"/>
  <c r="Z276" i="4"/>
  <c r="AP276" i="4"/>
  <c r="Z270" i="4"/>
  <c r="J227" i="4"/>
  <c r="AP227" i="4" s="1"/>
  <c r="Z227" i="4"/>
  <c r="J216" i="4"/>
  <c r="AP216" i="4" s="1"/>
  <c r="J145" i="4"/>
  <c r="AP145" i="4" s="1"/>
  <c r="J192" i="4"/>
  <c r="AP192" i="4" s="1"/>
  <c r="Z192" i="4"/>
  <c r="Z435" i="4"/>
  <c r="J442" i="4"/>
  <c r="J301" i="4"/>
  <c r="AP301" i="4" s="1"/>
  <c r="J204" i="4"/>
  <c r="AP204" i="4" s="1"/>
  <c r="J215" i="4"/>
  <c r="AP215" i="4" s="1"/>
  <c r="J196" i="4"/>
  <c r="AP196" i="4" s="1"/>
  <c r="J139" i="4"/>
  <c r="AP139" i="4" s="1"/>
  <c r="Z139" i="4"/>
  <c r="Z245" i="4"/>
  <c r="J245" i="4"/>
  <c r="AP245" i="4" s="1"/>
  <c r="J138" i="4"/>
  <c r="AP138" i="4" s="1"/>
  <c r="Z138" i="4"/>
  <c r="Z201" i="4"/>
  <c r="Z213" i="4"/>
  <c r="Z166" i="4"/>
  <c r="Z136" i="4"/>
  <c r="Z122" i="4"/>
  <c r="Z118" i="4"/>
  <c r="Z95" i="4"/>
  <c r="Z113" i="4"/>
  <c r="Z96" i="4"/>
  <c r="Z83" i="4"/>
  <c r="J49" i="4"/>
  <c r="AP49" i="4" s="1"/>
  <c r="J27" i="4"/>
  <c r="J14" i="4"/>
  <c r="Z22" i="4"/>
  <c r="J48" i="4"/>
  <c r="J58" i="4"/>
  <c r="AP58" i="4" s="1"/>
  <c r="Z834" i="4"/>
  <c r="Z864" i="4"/>
  <c r="J848" i="4"/>
  <c r="AP848" i="4" s="1"/>
  <c r="J817" i="4"/>
  <c r="AP817" i="4" s="1"/>
  <c r="Z814" i="4"/>
  <c r="J804" i="4"/>
  <c r="J801" i="4"/>
  <c r="AP801" i="4" s="1"/>
  <c r="Z800" i="4"/>
  <c r="Z794" i="4"/>
  <c r="Z807" i="4"/>
  <c r="J789" i="4"/>
  <c r="AP789" i="4" s="1"/>
  <c r="J233" i="4"/>
  <c r="AP233" i="4" s="1"/>
  <c r="J805" i="4"/>
  <c r="Z796" i="4"/>
  <c r="Z792" i="4"/>
  <c r="J763" i="4"/>
  <c r="AP763" i="4" s="1"/>
  <c r="J761" i="4"/>
  <c r="AP761" i="4" s="1"/>
  <c r="J776" i="4"/>
  <c r="AP776" i="4" s="1"/>
  <c r="J786" i="4"/>
  <c r="AP786" i="4" s="1"/>
  <c r="Z780" i="4"/>
  <c r="J762" i="4"/>
  <c r="AP762" i="4" s="1"/>
  <c r="J777" i="4"/>
  <c r="J773" i="4"/>
  <c r="Z769" i="4"/>
  <c r="Z766" i="4"/>
  <c r="Z768" i="4"/>
  <c r="J754" i="4"/>
  <c r="AP754" i="4" s="1"/>
  <c r="J755" i="4"/>
  <c r="AP755" i="4" s="1"/>
  <c r="J752" i="4"/>
  <c r="AP752" i="4" s="1"/>
  <c r="Z747" i="4"/>
  <c r="Z689" i="4"/>
  <c r="Z702" i="4"/>
  <c r="Z710" i="4"/>
  <c r="Z698" i="4"/>
  <c r="Z737" i="4"/>
  <c r="Z684" i="4"/>
  <c r="Z662" i="4"/>
  <c r="Z659" i="4"/>
  <c r="Z843" i="4"/>
  <c r="Z858" i="4"/>
  <c r="Z708" i="4"/>
  <c r="Z707" i="4"/>
  <c r="Z703" i="4"/>
  <c r="Z725" i="4"/>
  <c r="Z733" i="4"/>
  <c r="Z720" i="4"/>
  <c r="Z619" i="4"/>
  <c r="Z611" i="4"/>
  <c r="Z578" i="4"/>
  <c r="J452" i="4"/>
  <c r="J470" i="4"/>
  <c r="AP470" i="4" s="1"/>
  <c r="J648" i="4"/>
  <c r="AP648" i="4" s="1"/>
  <c r="J433" i="4"/>
  <c r="J421" i="4"/>
  <c r="J309" i="4"/>
  <c r="Z309" i="4"/>
  <c r="J291" i="4"/>
  <c r="AP291" i="4" s="1"/>
  <c r="Z291" i="4"/>
  <c r="J199" i="4"/>
  <c r="AP199" i="4" s="1"/>
  <c r="Z199" i="4"/>
  <c r="Z625" i="4"/>
  <c r="Z644" i="4"/>
  <c r="Z606" i="4"/>
  <c r="Z349" i="4"/>
  <c r="J321" i="4"/>
  <c r="AP321" i="4" s="1"/>
  <c r="Z262" i="4"/>
  <c r="J253" i="4"/>
  <c r="Z251" i="4"/>
  <c r="Z37" i="4"/>
  <c r="Z650" i="4"/>
  <c r="J238" i="4"/>
  <c r="J228" i="4"/>
  <c r="AP228" i="4" s="1"/>
  <c r="Z182" i="4"/>
  <c r="J142" i="4"/>
  <c r="AP142" i="4" s="1"/>
  <c r="J171" i="4"/>
  <c r="AP171" i="4" s="1"/>
  <c r="J141" i="4"/>
  <c r="AP141" i="4" s="1"/>
  <c r="J219" i="4"/>
  <c r="AP219" i="4" s="1"/>
  <c r="J217" i="4"/>
  <c r="AP217" i="4" s="1"/>
  <c r="J179" i="4"/>
  <c r="AP179" i="4" s="1"/>
  <c r="J153" i="4"/>
  <c r="J169" i="4"/>
  <c r="J209" i="4"/>
  <c r="AP209" i="4" s="1"/>
  <c r="J195" i="4"/>
  <c r="Z220" i="4"/>
  <c r="Z187" i="4"/>
  <c r="Z211" i="4"/>
  <c r="Z194" i="4"/>
  <c r="Z175" i="4"/>
  <c r="Z183" i="4"/>
  <c r="Z174" i="4"/>
  <c r="J156" i="4"/>
  <c r="AP156" i="4" s="1"/>
  <c r="Z156" i="4"/>
  <c r="J317" i="4"/>
  <c r="AP317" i="4" s="1"/>
  <c r="J299" i="4"/>
  <c r="J271" i="4"/>
  <c r="AP271" i="4" s="1"/>
  <c r="Z167" i="4"/>
  <c r="AP119" i="4"/>
  <c r="J157" i="4"/>
  <c r="AP157" i="4" s="1"/>
  <c r="Z157" i="4"/>
  <c r="Z147" i="4"/>
  <c r="Z177" i="4"/>
  <c r="Z218" i="4"/>
  <c r="Z159" i="4"/>
  <c r="J144" i="4"/>
  <c r="AP144" i="4" s="1"/>
  <c r="Z144" i="4"/>
  <c r="Z297" i="4"/>
  <c r="Z700" i="4"/>
  <c r="Z132" i="4"/>
  <c r="Z130" i="4"/>
  <c r="Z121" i="4"/>
  <c r="Z99" i="4"/>
  <c r="Z124" i="4"/>
  <c r="Z112" i="4"/>
  <c r="Z94" i="4"/>
  <c r="Z102" i="4"/>
  <c r="Z107" i="4"/>
  <c r="Z686" i="4"/>
  <c r="Z133" i="4"/>
  <c r="Z106" i="4"/>
  <c r="Z119" i="4"/>
  <c r="Z108" i="4"/>
  <c r="Z43" i="4"/>
  <c r="Z45" i="4"/>
  <c r="Z84" i="4"/>
  <c r="Z76" i="4"/>
  <c r="Z73" i="4"/>
  <c r="Z89" i="4"/>
  <c r="AP22" i="4"/>
  <c r="J91" i="4"/>
  <c r="AP91" i="4" s="1"/>
  <c r="J90" i="4"/>
  <c r="J126" i="4"/>
  <c r="AP126" i="4" s="1"/>
  <c r="J78" i="4"/>
  <c r="AP78" i="4" s="1"/>
  <c r="Z78" i="4"/>
  <c r="J50" i="4"/>
  <c r="J72" i="4"/>
  <c r="AP72" i="4" s="1"/>
  <c r="J29" i="4"/>
  <c r="AP29" i="4" s="1"/>
  <c r="J32" i="4"/>
  <c r="AP32" i="4" s="1"/>
  <c r="Z26" i="4"/>
  <c r="Z47" i="4"/>
  <c r="Z17" i="4"/>
  <c r="Z65" i="4"/>
  <c r="J631" i="4"/>
  <c r="AP631" i="4" s="1"/>
  <c r="J25" i="4"/>
  <c r="AP25" i="4" s="1"/>
  <c r="J56" i="4"/>
  <c r="AP56" i="4" s="1"/>
  <c r="J46" i="4"/>
  <c r="J31" i="4"/>
  <c r="J24" i="4"/>
  <c r="J75" i="4"/>
  <c r="J60" i="4"/>
  <c r="AP60" i="4" s="1"/>
  <c r="J64" i="4"/>
  <c r="AP64" i="4" s="1"/>
  <c r="Z64" i="4"/>
  <c r="J21" i="4"/>
  <c r="J150" i="4"/>
  <c r="AP150" i="4" s="1"/>
  <c r="Z666" i="4"/>
  <c r="Z781" i="4"/>
  <c r="J781" i="4"/>
  <c r="AP781" i="4" s="1"/>
  <c r="Z670" i="4"/>
  <c r="J670" i="4"/>
  <c r="Z667" i="4"/>
  <c r="J667" i="4"/>
  <c r="Z143" i="4"/>
  <c r="J143" i="4"/>
  <c r="AP143" i="4" s="1"/>
  <c r="J869" i="4"/>
  <c r="Z869" i="4"/>
  <c r="Z727" i="4"/>
  <c r="J727" i="4"/>
  <c r="Z697" i="4"/>
  <c r="J697" i="4"/>
  <c r="Z671" i="4"/>
  <c r="J671" i="4"/>
  <c r="J863" i="4"/>
  <c r="Z863" i="4"/>
  <c r="Z827" i="4"/>
  <c r="J827" i="4"/>
  <c r="AP827" i="4" s="1"/>
  <c r="J600" i="4"/>
  <c r="J594" i="4"/>
  <c r="J590" i="4"/>
  <c r="AP590" i="4" s="1"/>
  <c r="Z637" i="4"/>
  <c r="Z866" i="4"/>
  <c r="J866" i="4"/>
  <c r="Z640" i="4"/>
  <c r="J640" i="4"/>
  <c r="AP640" i="4" s="1"/>
  <c r="Z844" i="4"/>
  <c r="J844" i="4"/>
  <c r="AP844" i="4" s="1"/>
  <c r="J535" i="4"/>
  <c r="Z535" i="4"/>
  <c r="Z533" i="4"/>
  <c r="J533" i="4"/>
  <c r="AP533" i="4" s="1"/>
  <c r="Z36" i="4"/>
  <c r="J36" i="4"/>
  <c r="AP36" i="4" s="1"/>
  <c r="Z530" i="4"/>
  <c r="J530" i="4"/>
  <c r="AP530" i="4" s="1"/>
  <c r="Z615" i="4"/>
  <c r="J615" i="4"/>
  <c r="AP615" i="4" s="1"/>
  <c r="J545" i="4"/>
  <c r="Z545" i="4"/>
  <c r="Z542" i="4"/>
  <c r="J542" i="4"/>
  <c r="Z70" i="4"/>
  <c r="J528" i="4"/>
  <c r="J626" i="4"/>
  <c r="Z104" i="4"/>
  <c r="Z490" i="4"/>
  <c r="Z294" i="4"/>
  <c r="Z865" i="4"/>
  <c r="Z868" i="4"/>
  <c r="J868" i="4"/>
  <c r="AP868" i="4" s="1"/>
  <c r="J860" i="4"/>
  <c r="AP860" i="4" s="1"/>
  <c r="Z860" i="4"/>
  <c r="J842" i="4"/>
  <c r="J846" i="4"/>
  <c r="Z501" i="4"/>
  <c r="Z839" i="4"/>
  <c r="J634" i="4"/>
  <c r="AP634" i="4" s="1"/>
  <c r="J857" i="4"/>
  <c r="AP857" i="4" s="1"/>
  <c r="Z838" i="4"/>
  <c r="J838" i="4"/>
  <c r="AP838" i="4" s="1"/>
  <c r="J822" i="4"/>
  <c r="AP822" i="4" s="1"/>
  <c r="Z822" i="4"/>
  <c r="Z813" i="4"/>
  <c r="Z854" i="4"/>
  <c r="J854" i="4"/>
  <c r="Z815" i="4"/>
  <c r="J815" i="4"/>
  <c r="AP815" i="4" s="1"/>
  <c r="Z816" i="4"/>
  <c r="J816" i="4"/>
  <c r="Z404" i="4"/>
  <c r="Z812" i="4"/>
  <c r="J103" i="4"/>
  <c r="AP103" i="4" s="1"/>
  <c r="Z551" i="4"/>
  <c r="J624" i="4"/>
  <c r="Z588" i="4"/>
  <c r="Z18" i="4"/>
  <c r="J771" i="4"/>
  <c r="AP771" i="4" s="1"/>
  <c r="W53" i="7"/>
  <c r="W54" i="7"/>
  <c r="W52" i="7"/>
  <c r="AS72" i="7" s="1"/>
  <c r="AS79" i="7" s="1"/>
  <c r="AO398" i="4" l="1"/>
  <c r="AO660" i="4"/>
  <c r="AM88" i="7"/>
  <c r="AL96" i="7"/>
  <c r="AO444" i="4"/>
  <c r="AO210" i="4"/>
  <c r="AO755" i="4"/>
  <c r="AO358" i="4"/>
  <c r="AO724" i="4"/>
  <c r="AO294" i="4"/>
  <c r="AO92" i="4"/>
  <c r="AN79" i="7"/>
  <c r="AK77" i="7"/>
  <c r="AO79" i="7"/>
  <c r="AJ88" i="7"/>
  <c r="H630" i="6"/>
  <c r="AO467" i="4"/>
  <c r="AO422" i="4"/>
  <c r="R874" i="4"/>
  <c r="F135" i="7" s="1"/>
  <c r="U56" i="7" s="1"/>
  <c r="AA873" i="4"/>
  <c r="AA876" i="4"/>
  <c r="AA874" i="4"/>
  <c r="R876" i="4"/>
  <c r="R135" i="7" s="1"/>
  <c r="W56" i="7" s="1"/>
  <c r="R875" i="4"/>
  <c r="L135" i="7" s="1"/>
  <c r="V56" i="7" s="1"/>
  <c r="R873" i="4"/>
  <c r="X56" i="7" s="1"/>
  <c r="AP10" i="4"/>
  <c r="AP13" i="4"/>
  <c r="AA875" i="4"/>
  <c r="AQ873" i="4"/>
  <c r="AU873" i="4"/>
  <c r="AN73" i="7"/>
  <c r="AO88" i="7" s="1"/>
  <c r="AR80" i="7"/>
  <c r="AR95" i="7" s="1"/>
  <c r="AM77" i="7"/>
  <c r="AM80" i="7" s="1"/>
  <c r="AM95" i="7" s="1"/>
  <c r="AI77" i="7"/>
  <c r="AI80" i="7" s="1"/>
  <c r="AI95" i="7" s="1"/>
  <c r="AM73" i="7"/>
  <c r="AM96" i="7" s="1"/>
  <c r="AO77" i="7"/>
  <c r="AP17" i="4"/>
  <c r="AP45" i="4"/>
  <c r="AO102" i="4"/>
  <c r="AO477" i="4"/>
  <c r="AO57" i="4"/>
  <c r="AV8" i="4"/>
  <c r="AV6" i="5" s="1"/>
  <c r="AU6" i="5"/>
  <c r="AP94" i="7"/>
  <c r="AP100" i="7" s="1"/>
  <c r="AP106" i="7" s="1"/>
  <c r="AL94" i="7"/>
  <c r="AL100" i="7" s="1"/>
  <c r="AM94" i="7"/>
  <c r="D596" i="6"/>
  <c r="D594" i="6"/>
  <c r="H598" i="6"/>
  <c r="H597" i="6" s="1"/>
  <c r="H589" i="6"/>
  <c r="C597" i="6"/>
  <c r="AQ94" i="7"/>
  <c r="AQ100" i="7" s="1"/>
  <c r="AI94" i="7"/>
  <c r="AI100" i="7" s="1"/>
  <c r="AO170" i="4"/>
  <c r="AO146" i="4"/>
  <c r="AO169" i="4"/>
  <c r="AO253" i="4"/>
  <c r="AO76" i="4"/>
  <c r="AO490" i="4"/>
  <c r="AO501" i="4"/>
  <c r="AO828" i="4"/>
  <c r="AO318" i="4"/>
  <c r="AO482" i="4"/>
  <c r="AO265" i="4"/>
  <c r="AO549" i="4"/>
  <c r="AO865" i="4"/>
  <c r="AP7" i="4"/>
  <c r="AV7" i="4"/>
  <c r="AS73" i="7"/>
  <c r="AS96" i="7" s="1"/>
  <c r="AS80" i="7"/>
  <c r="AS95" i="7" s="1"/>
  <c r="AO144" i="4"/>
  <c r="AO581" i="4"/>
  <c r="AO427" i="4"/>
  <c r="AO218" i="4"/>
  <c r="AO269" i="4"/>
  <c r="AO137" i="4"/>
  <c r="AO89" i="4"/>
  <c r="AO650" i="4"/>
  <c r="AO159" i="4"/>
  <c r="AO323" i="4"/>
  <c r="AO194" i="4"/>
  <c r="AO94" i="4"/>
  <c r="AO442" i="4"/>
  <c r="AO213" i="4"/>
  <c r="AO124" i="4"/>
  <c r="AO626" i="4"/>
  <c r="AO37" i="4"/>
  <c r="AO208" i="4"/>
  <c r="AO259" i="4"/>
  <c r="AO388" i="4"/>
  <c r="AO624" i="4"/>
  <c r="AO546" i="4"/>
  <c r="AQ74" i="12"/>
  <c r="AO84" i="4"/>
  <c r="AO83" i="4"/>
  <c r="AO337" i="4"/>
  <c r="AO183" i="4"/>
  <c r="AO133" i="4"/>
  <c r="AO82" i="4"/>
  <c r="AO187" i="4"/>
  <c r="AO158" i="4"/>
  <c r="AO174" i="4"/>
  <c r="AO112" i="4"/>
  <c r="AO115" i="4"/>
  <c r="AO43" i="4"/>
  <c r="AO45" i="4"/>
  <c r="AO47" i="4"/>
  <c r="AO59" i="4"/>
  <c r="AO421" i="4"/>
  <c r="AO665" i="4"/>
  <c r="AO344" i="4"/>
  <c r="AO773" i="4"/>
  <c r="AO528" i="4"/>
  <c r="AO46" i="4"/>
  <c r="AO197" i="4"/>
  <c r="AO777" i="4"/>
  <c r="AO681" i="4"/>
  <c r="AO688" i="4"/>
  <c r="AO707" i="4"/>
  <c r="AO662" i="4"/>
  <c r="AO659" i="4"/>
  <c r="AO630" i="4"/>
  <c r="AO606" i="4"/>
  <c r="AO588" i="4"/>
  <c r="AO576" i="4"/>
  <c r="AO322" i="4"/>
  <c r="AO804" i="4"/>
  <c r="AO808" i="4"/>
  <c r="AO866" i="4"/>
  <c r="AO93" i="4"/>
  <c r="AO732" i="4"/>
  <c r="AO473" i="4"/>
  <c r="AO788" i="4"/>
  <c r="AO679" i="4"/>
  <c r="AO521" i="4"/>
  <c r="AO520" i="4"/>
  <c r="AO125" i="4"/>
  <c r="AO99" i="4"/>
  <c r="AO670" i="4"/>
  <c r="AO837" i="4"/>
  <c r="AO81" i="4"/>
  <c r="AO618" i="4"/>
  <c r="AP588" i="4"/>
  <c r="AO567" i="4"/>
  <c r="AO505" i="4"/>
  <c r="AO572" i="4"/>
  <c r="AP467" i="4"/>
  <c r="AO399" i="4"/>
  <c r="AO518" i="4"/>
  <c r="AO669" i="4"/>
  <c r="AO573" i="4"/>
  <c r="AO547" i="4"/>
  <c r="AO601" i="4"/>
  <c r="AO466" i="4"/>
  <c r="AO203" i="4"/>
  <c r="AO181" i="4"/>
  <c r="AO620" i="4"/>
  <c r="AO622" i="4"/>
  <c r="AO671" i="4"/>
  <c r="AO833" i="4"/>
  <c r="AO853" i="4"/>
  <c r="AO810" i="4"/>
  <c r="AO450" i="4"/>
  <c r="AO697" i="4"/>
  <c r="AO597" i="4"/>
  <c r="AO539" i="4"/>
  <c r="AO471" i="4"/>
  <c r="AO805" i="4"/>
  <c r="AO435" i="4"/>
  <c r="AO608" i="4"/>
  <c r="AO487" i="4"/>
  <c r="AO525" i="4"/>
  <c r="AO408" i="4"/>
  <c r="AO768" i="4"/>
  <c r="AP471" i="4"/>
  <c r="AO366" i="4"/>
  <c r="AO374" i="4"/>
  <c r="AO845" i="4"/>
  <c r="AO712" i="4"/>
  <c r="AO729" i="4"/>
  <c r="AO719" i="4"/>
  <c r="AO710" i="4"/>
  <c r="AO694" i="4"/>
  <c r="AO720" i="4"/>
  <c r="AO683" i="4"/>
  <c r="AO484" i="4"/>
  <c r="AO512" i="4"/>
  <c r="AO499" i="4"/>
  <c r="AO762" i="4"/>
  <c r="AO327" i="4"/>
  <c r="AO330" i="4"/>
  <c r="AO336" i="4"/>
  <c r="AO284" i="4"/>
  <c r="AO262" i="4"/>
  <c r="AO224" i="4"/>
  <c r="AO130" i="4"/>
  <c r="AO350" i="4"/>
  <c r="AO223" i="4"/>
  <c r="AP224" i="4"/>
  <c r="AO164" i="4"/>
  <c r="AO180" i="4"/>
  <c r="AO257" i="4"/>
  <c r="AO160" i="4"/>
  <c r="AO150" i="4"/>
  <c r="AO347" i="4"/>
  <c r="AO278" i="4"/>
  <c r="AP262" i="4"/>
  <c r="AO232" i="4"/>
  <c r="AO321" i="4"/>
  <c r="AO215" i="4"/>
  <c r="AO72" i="4"/>
  <c r="AP344" i="4"/>
  <c r="AP120" i="4"/>
  <c r="AO863" i="4"/>
  <c r="AO801" i="4"/>
  <c r="AO222" i="4"/>
  <c r="AO753" i="4"/>
  <c r="AP828" i="4"/>
  <c r="AO58" i="4"/>
  <c r="AO248" i="4"/>
  <c r="AO34" i="4"/>
  <c r="AO281" i="4"/>
  <c r="AO472" i="4"/>
  <c r="AO376" i="4"/>
  <c r="AO619" i="4"/>
  <c r="AO276" i="4"/>
  <c r="AO249" i="4"/>
  <c r="AO243" i="4"/>
  <c r="AR465" i="12"/>
  <c r="AO730" i="4"/>
  <c r="AO734" i="4"/>
  <c r="AO740" i="4"/>
  <c r="AO747" i="4"/>
  <c r="AO595" i="4"/>
  <c r="AO441" i="4"/>
  <c r="AO432" i="4"/>
  <c r="AO426" i="4"/>
  <c r="AO390" i="4"/>
  <c r="AO346" i="4"/>
  <c r="AO334" i="4"/>
  <c r="AO290" i="4"/>
  <c r="AO316" i="4"/>
  <c r="AO307" i="4"/>
  <c r="AO302" i="4"/>
  <c r="AO206" i="4"/>
  <c r="AO260" i="4"/>
  <c r="AO123" i="4"/>
  <c r="AO324" i="4"/>
  <c r="AO106" i="4"/>
  <c r="AO69" i="4"/>
  <c r="AO806" i="4"/>
  <c r="AO799" i="4"/>
  <c r="AO7" i="4"/>
  <c r="AO569" i="4"/>
  <c r="AO516" i="4"/>
  <c r="AO511" i="4"/>
  <c r="AO242" i="4"/>
  <c r="AO725" i="4"/>
  <c r="AO723" i="4"/>
  <c r="AO621" i="4"/>
  <c r="AO658" i="4"/>
  <c r="AO651" i="4"/>
  <c r="AO655" i="4"/>
  <c r="AO333" i="4"/>
  <c r="AO349" i="4"/>
  <c r="AP520" i="4"/>
  <c r="AO830" i="4"/>
  <c r="AO506" i="4"/>
  <c r="AO816" i="4"/>
  <c r="AO238" i="4"/>
  <c r="AO288" i="4"/>
  <c r="AO703" i="4"/>
  <c r="AO668" i="4"/>
  <c r="AO73" i="4"/>
  <c r="AO429" i="4"/>
  <c r="AO721" i="4"/>
  <c r="AO756" i="4"/>
  <c r="AO633" i="4"/>
  <c r="AP810" i="4"/>
  <c r="AO677" i="4"/>
  <c r="AO392" i="4"/>
  <c r="AO635" i="4"/>
  <c r="AO19" i="4"/>
  <c r="AO641" i="4"/>
  <c r="AP388" i="4"/>
  <c r="AO587" i="4"/>
  <c r="AO151" i="4"/>
  <c r="AO312" i="4"/>
  <c r="AP681" i="4"/>
  <c r="AO263" i="4"/>
  <c r="AP422" i="4"/>
  <c r="AO645" i="4"/>
  <c r="AP732" i="4"/>
  <c r="AO847" i="4"/>
  <c r="AO759" i="4"/>
  <c r="AO744" i="4"/>
  <c r="AO97" i="4"/>
  <c r="AO297" i="4"/>
  <c r="AO122" i="4"/>
  <c r="AO110" i="4"/>
  <c r="AO108" i="4"/>
  <c r="AO62" i="4"/>
  <c r="AO15" i="4"/>
  <c r="AO674" i="4"/>
  <c r="AO584" i="4"/>
  <c r="AO345" i="4"/>
  <c r="AO475" i="4"/>
  <c r="AO268" i="4"/>
  <c r="AP806" i="4"/>
  <c r="AP799" i="4"/>
  <c r="AO507" i="4"/>
  <c r="AO552" i="4"/>
  <c r="AO155" i="4"/>
  <c r="AO64" i="4"/>
  <c r="AO44" i="4"/>
  <c r="AO10" i="4"/>
  <c r="AR524" i="12"/>
  <c r="AR503" i="12"/>
  <c r="AR443" i="12"/>
  <c r="AR408" i="12"/>
  <c r="AO661" i="4"/>
  <c r="AP655" i="4"/>
  <c r="AP208" i="4"/>
  <c r="AO848" i="4"/>
  <c r="AO763" i="4"/>
  <c r="AO761" i="4"/>
  <c r="AO750" i="4"/>
  <c r="AO610" i="4"/>
  <c r="AO369" i="4"/>
  <c r="AO431" i="4"/>
  <c r="AO396" i="4"/>
  <c r="AO341" i="4"/>
  <c r="AO842" i="4"/>
  <c r="AO854" i="4"/>
  <c r="AP505" i="4"/>
  <c r="AO463" i="4"/>
  <c r="AO105" i="4"/>
  <c r="AO79" i="4"/>
  <c r="AO775" i="4"/>
  <c r="AO523" i="4"/>
  <c r="AO852" i="4"/>
  <c r="AO161" i="4"/>
  <c r="AO310" i="4"/>
  <c r="AO682" i="4"/>
  <c r="AO754" i="4"/>
  <c r="AO869" i="4"/>
  <c r="AO779" i="4"/>
  <c r="AP442" i="4"/>
  <c r="AO859" i="4"/>
  <c r="AO264" i="4"/>
  <c r="AO739" i="4"/>
  <c r="AO840" i="4"/>
  <c r="AO531" i="4"/>
  <c r="AO30" i="4"/>
  <c r="AO480" i="4"/>
  <c r="AO136" i="4"/>
  <c r="AO313" i="4"/>
  <c r="AO568" i="4"/>
  <c r="AO563" i="4"/>
  <c r="AO583" i="4"/>
  <c r="AO145" i="4"/>
  <c r="AO455" i="4"/>
  <c r="AO75" i="4"/>
  <c r="AO299" i="4"/>
  <c r="AP597" i="4"/>
  <c r="AO48" i="4"/>
  <c r="AO14" i="4"/>
  <c r="AO465" i="4"/>
  <c r="AP569" i="4"/>
  <c r="AP516" i="4"/>
  <c r="AO822" i="4"/>
  <c r="AO270" i="4"/>
  <c r="AO255" i="4"/>
  <c r="AO575" i="4"/>
  <c r="AO667" i="4"/>
  <c r="AO445" i="4"/>
  <c r="AP805" i="4"/>
  <c r="AP773" i="4"/>
  <c r="AO711" i="4"/>
  <c r="AO195" i="4"/>
  <c r="AO309" i="4"/>
  <c r="AO267" i="4"/>
  <c r="AO256" i="4"/>
  <c r="AO459" i="4"/>
  <c r="AO492" i="4"/>
  <c r="AO515" i="4"/>
  <c r="AO63" i="4"/>
  <c r="AO23" i="4"/>
  <c r="AO20" i="4"/>
  <c r="AO545" i="4"/>
  <c r="AO598" i="4"/>
  <c r="AO861" i="4"/>
  <c r="AO416" i="4"/>
  <c r="AO33" i="4"/>
  <c r="AO66" i="4"/>
  <c r="AO251" i="4"/>
  <c r="AO272" i="4"/>
  <c r="AO675" i="4"/>
  <c r="AO524" i="4"/>
  <c r="AO39" i="4"/>
  <c r="AO55" i="4"/>
  <c r="AO41" i="4"/>
  <c r="AO544" i="4"/>
  <c r="AO56" i="4"/>
  <c r="AO142" i="4"/>
  <c r="AP299" i="4"/>
  <c r="AO157" i="4"/>
  <c r="AP842" i="4"/>
  <c r="AO470" i="4"/>
  <c r="AP808" i="4"/>
  <c r="AR871" i="12"/>
  <c r="AO716" i="4"/>
  <c r="AO776" i="4"/>
  <c r="AP624" i="4"/>
  <c r="AO533" i="4"/>
  <c r="AO271" i="4"/>
  <c r="AO291" i="4"/>
  <c r="AP238" i="4"/>
  <c r="AP272" i="4"/>
  <c r="AO68" i="4"/>
  <c r="AO261" i="4"/>
  <c r="AO858" i="4"/>
  <c r="AO634" i="4"/>
  <c r="AP697" i="4"/>
  <c r="AO29" i="4"/>
  <c r="AP169" i="4"/>
  <c r="AO156" i="4"/>
  <c r="AP777" i="4"/>
  <c r="AO476" i="4"/>
  <c r="AO592" i="4"/>
  <c r="AO88" i="4"/>
  <c r="AP626" i="4"/>
  <c r="AO171" i="4"/>
  <c r="AO789" i="4"/>
  <c r="AO54" i="4"/>
  <c r="AP804" i="4"/>
  <c r="AP195" i="4"/>
  <c r="AO91" i="4"/>
  <c r="AP739" i="4"/>
  <c r="AO434" i="4"/>
  <c r="AO211" i="4"/>
  <c r="AO696" i="4"/>
  <c r="AP539" i="4"/>
  <c r="AO640" i="4"/>
  <c r="J156" i="9"/>
  <c r="J176" i="9" s="1"/>
  <c r="U121" i="7"/>
  <c r="V118" i="7" s="1"/>
  <c r="V121" i="7" s="1"/>
  <c r="W118" i="7" s="1"/>
  <c r="W121" i="7" s="1"/>
  <c r="AQ404" i="12"/>
  <c r="AQ18" i="12"/>
  <c r="AQ760" i="12"/>
  <c r="AQ666" i="12"/>
  <c r="AQ582" i="12"/>
  <c r="AQ293" i="12"/>
  <c r="AR560" i="12"/>
  <c r="AR488" i="12"/>
  <c r="AQ481" i="12"/>
  <c r="AR459" i="12"/>
  <c r="AR437" i="12"/>
  <c r="AR415" i="12"/>
  <c r="AQ394" i="12"/>
  <c r="AQ385" i="12"/>
  <c r="AQ371" i="12"/>
  <c r="AR349" i="12"/>
  <c r="AR300" i="12"/>
  <c r="AR299" i="12"/>
  <c r="AQ290" i="12"/>
  <c r="AR286" i="12"/>
  <c r="AQ284" i="12"/>
  <c r="AR282" i="12"/>
  <c r="AQ278" i="12"/>
  <c r="AQ277" i="12"/>
  <c r="AR274" i="12"/>
  <c r="AR268" i="12"/>
  <c r="AQ266" i="12"/>
  <c r="AR263" i="12"/>
  <c r="AR259" i="12"/>
  <c r="AQ257" i="12"/>
  <c r="AQ256" i="12"/>
  <c r="AR254" i="12"/>
  <c r="AQ252" i="12"/>
  <c r="AR249" i="12"/>
  <c r="AR245" i="12"/>
  <c r="AQ241" i="12"/>
  <c r="AR239" i="12"/>
  <c r="AQ238" i="12"/>
  <c r="AR234" i="12"/>
  <c r="AR229" i="12"/>
  <c r="AQ224" i="12"/>
  <c r="AR222" i="12"/>
  <c r="AR217" i="12"/>
  <c r="AQ216" i="12"/>
  <c r="AQ215" i="12"/>
  <c r="AR212" i="12"/>
  <c r="AQ210" i="12"/>
  <c r="AR208" i="12"/>
  <c r="AQ206" i="12"/>
  <c r="AR204" i="12"/>
  <c r="AQ203" i="12"/>
  <c r="AQ201" i="12"/>
  <c r="AQ199" i="12"/>
  <c r="AQ194" i="12"/>
  <c r="AQ163" i="12"/>
  <c r="AR159" i="12"/>
  <c r="AR158" i="12"/>
  <c r="AQ156" i="12"/>
  <c r="AQ122" i="12"/>
  <c r="AQ118" i="12"/>
  <c r="AQ771" i="12"/>
  <c r="AQ294" i="12"/>
  <c r="AS64" i="7"/>
  <c r="AS66" i="7" s="1"/>
  <c r="AO815" i="4"/>
  <c r="AO868" i="4"/>
  <c r="AP545" i="4"/>
  <c r="AP667" i="4"/>
  <c r="AO141" i="4"/>
  <c r="AO771" i="4"/>
  <c r="AO857" i="4"/>
  <c r="AO489" i="4"/>
  <c r="AP551" i="4"/>
  <c r="AO551" i="4"/>
  <c r="AP825" i="4"/>
  <c r="AO825" i="4"/>
  <c r="AP289" i="4"/>
  <c r="AO289" i="4"/>
  <c r="AP826" i="4"/>
  <c r="AO826" i="4"/>
  <c r="AP702" i="4"/>
  <c r="AO702" i="4"/>
  <c r="AO708" i="4"/>
  <c r="AP708" i="4"/>
  <c r="AP698" i="4"/>
  <c r="AO698" i="4"/>
  <c r="AP637" i="4"/>
  <c r="AO637" i="4"/>
  <c r="AP565" i="4"/>
  <c r="AO565" i="4"/>
  <c r="AO509" i="4"/>
  <c r="AP509" i="4"/>
  <c r="AP462" i="4"/>
  <c r="AO462" i="4"/>
  <c r="AP469" i="4"/>
  <c r="AO469" i="4"/>
  <c r="AP570" i="4"/>
  <c r="AO570" i="4"/>
  <c r="AO537" i="4"/>
  <c r="AP537" i="4"/>
  <c r="AP254" i="4"/>
  <c r="AO254" i="4"/>
  <c r="AP175" i="4"/>
  <c r="AO175" i="4"/>
  <c r="AP751" i="4"/>
  <c r="AO751" i="4"/>
  <c r="AP673" i="4"/>
  <c r="AO673" i="4"/>
  <c r="AP166" i="4"/>
  <c r="AO166" i="4"/>
  <c r="AO95" i="4"/>
  <c r="AP95" i="4"/>
  <c r="AO128" i="4"/>
  <c r="AP128" i="4"/>
  <c r="AP65" i="4"/>
  <c r="AO65" i="4"/>
  <c r="AO844" i="4"/>
  <c r="AO834" i="4"/>
  <c r="AO190" i="4"/>
  <c r="AO331" i="4"/>
  <c r="AO596" i="4"/>
  <c r="AO53" i="4"/>
  <c r="Z15" i="4"/>
  <c r="Z408" i="4"/>
  <c r="J229" i="4"/>
  <c r="AP229" i="4" s="1"/>
  <c r="AP774" i="4"/>
  <c r="AO774" i="4"/>
  <c r="AP811" i="4"/>
  <c r="AO811" i="4"/>
  <c r="AP479" i="4"/>
  <c r="AO479" i="4"/>
  <c r="J503" i="4"/>
  <c r="Z503" i="4"/>
  <c r="Z497" i="4"/>
  <c r="J497" i="4"/>
  <c r="J478" i="4"/>
  <c r="J443" i="4"/>
  <c r="AP443" i="4" s="1"/>
  <c r="Z443" i="4"/>
  <c r="J439" i="4"/>
  <c r="AP439" i="4" s="1"/>
  <c r="Z439" i="4"/>
  <c r="J418" i="4"/>
  <c r="Z418" i="4"/>
  <c r="Z382" i="4"/>
  <c r="J382" i="4"/>
  <c r="J378" i="4"/>
  <c r="Z378" i="4"/>
  <c r="AP869" i="4"/>
  <c r="AO36" i="4"/>
  <c r="AP671" i="4"/>
  <c r="AO217" i="4"/>
  <c r="AO60" i="4"/>
  <c r="AO25" i="4"/>
  <c r="AO209" i="4"/>
  <c r="AP665" i="4"/>
  <c r="AO286" i="4"/>
  <c r="AO49" i="4"/>
  <c r="AO216" i="4"/>
  <c r="AO138" i="4"/>
  <c r="AO204" i="4"/>
  <c r="AP677" i="4"/>
  <c r="AP55" i="4"/>
  <c r="AP63" i="4"/>
  <c r="Z851" i="4"/>
  <c r="AO274" i="4"/>
  <c r="AP473" i="4"/>
  <c r="Z787" i="4"/>
  <c r="J787" i="4"/>
  <c r="AO644" i="4"/>
  <c r="Z519" i="4"/>
  <c r="J519" i="4"/>
  <c r="Z457" i="4"/>
  <c r="J457" i="4"/>
  <c r="Z456" i="4"/>
  <c r="J456" i="4"/>
  <c r="AO456" i="4" s="1"/>
  <c r="J348" i="4"/>
  <c r="AP348" i="4" s="1"/>
  <c r="Z348" i="4"/>
  <c r="AO781" i="4"/>
  <c r="AP670" i="4"/>
  <c r="AO198" i="4"/>
  <c r="AO786" i="4"/>
  <c r="AO245" i="4"/>
  <c r="AO196" i="4"/>
  <c r="AO9" i="4"/>
  <c r="AP318" i="4"/>
  <c r="AO85" i="4"/>
  <c r="AO162" i="4"/>
  <c r="AO319" i="4"/>
  <c r="AP668" i="4"/>
  <c r="Z862" i="4"/>
  <c r="AP858" i="4"/>
  <c r="AP39" i="4"/>
  <c r="AO851" i="4"/>
  <c r="J832" i="4"/>
  <c r="J850" i="4"/>
  <c r="Z614" i="4"/>
  <c r="J614" i="4"/>
  <c r="Z603" i="4"/>
  <c r="J603" i="4"/>
  <c r="J483" i="4"/>
  <c r="J504" i="4"/>
  <c r="Z504" i="4"/>
  <c r="J496" i="4"/>
  <c r="AP496" i="4" s="1"/>
  <c r="Z496" i="4"/>
  <c r="J458" i="4"/>
  <c r="Z458" i="4"/>
  <c r="J454" i="4"/>
  <c r="AP454" i="4" s="1"/>
  <c r="Z454" i="4"/>
  <c r="J373" i="4"/>
  <c r="Z373" i="4"/>
  <c r="J371" i="4"/>
  <c r="AP371" i="4" s="1"/>
  <c r="Z371" i="4"/>
  <c r="J379" i="4"/>
  <c r="Z379" i="4"/>
  <c r="J361" i="4"/>
  <c r="AP361" i="4" s="1"/>
  <c r="Z361" i="4"/>
  <c r="J377" i="4"/>
  <c r="J342" i="4"/>
  <c r="Z342" i="4"/>
  <c r="Z852" i="4"/>
  <c r="AO793" i="4"/>
  <c r="Z613" i="4"/>
  <c r="J613" i="4"/>
  <c r="Z593" i="4"/>
  <c r="J593" i="4"/>
  <c r="J513" i="4"/>
  <c r="Z513" i="4"/>
  <c r="J510" i="4"/>
  <c r="AP510" i="4" s="1"/>
  <c r="Z510" i="4"/>
  <c r="AO514" i="4"/>
  <c r="J383" i="4"/>
  <c r="AP383" i="4" s="1"/>
  <c r="Z383" i="4"/>
  <c r="AO543" i="4"/>
  <c r="AO485" i="4"/>
  <c r="Z799" i="4"/>
  <c r="Z770" i="4"/>
  <c r="AO733" i="4"/>
  <c r="AO684" i="4"/>
  <c r="AO625" i="4"/>
  <c r="AO438" i="4"/>
  <c r="AO163" i="4"/>
  <c r="AO356" i="4"/>
  <c r="AO809" i="4"/>
  <c r="AO790" i="4"/>
  <c r="AO689" i="4"/>
  <c r="AO715" i="4"/>
  <c r="AO564" i="4"/>
  <c r="AO548" i="4"/>
  <c r="AO522" i="4"/>
  <c r="AO314" i="4"/>
  <c r="AO700" i="4"/>
  <c r="AO119" i="4"/>
  <c r="AP821" i="4"/>
  <c r="AO821" i="4"/>
  <c r="AP800" i="4"/>
  <c r="AO800" i="4"/>
  <c r="AP796" i="4"/>
  <c r="AO796" i="4"/>
  <c r="AP792" i="4"/>
  <c r="AO792" i="4"/>
  <c r="AO862" i="4"/>
  <c r="AP862" i="4"/>
  <c r="AP782" i="4"/>
  <c r="AO782" i="4"/>
  <c r="AP843" i="4"/>
  <c r="AO843" i="4"/>
  <c r="AO814" i="4"/>
  <c r="AP814" i="4"/>
  <c r="AP794" i="4"/>
  <c r="AO794" i="4"/>
  <c r="AP807" i="4"/>
  <c r="AO807" i="4"/>
  <c r="AP769" i="4"/>
  <c r="AO769" i="4"/>
  <c r="AO530" i="4"/>
  <c r="AP866" i="4"/>
  <c r="AP837" i="4"/>
  <c r="AO409" i="4"/>
  <c r="J823" i="4"/>
  <c r="AO823" i="4" s="1"/>
  <c r="AO827" i="4"/>
  <c r="AO856" i="4"/>
  <c r="Z845" i="4"/>
  <c r="AO817" i="4"/>
  <c r="AO693" i="4"/>
  <c r="AO718" i="4"/>
  <c r="AO717" i="4"/>
  <c r="AP816" i="4"/>
  <c r="AO143" i="4"/>
  <c r="AP19" i="4"/>
  <c r="J849" i="4"/>
  <c r="Z853" i="4"/>
  <c r="AO752" i="4"/>
  <c r="AP48" i="4"/>
  <c r="AP429" i="4"/>
  <c r="AO498" i="4"/>
  <c r="AO778" i="4"/>
  <c r="AO780" i="4"/>
  <c r="AO749" i="4"/>
  <c r="AO860" i="4"/>
  <c r="AO818" i="4"/>
  <c r="AO766" i="4"/>
  <c r="Z520" i="4"/>
  <c r="AO536" i="4"/>
  <c r="AO517" i="4"/>
  <c r="AO419" i="4"/>
  <c r="AO402" i="4"/>
  <c r="AO406" i="4"/>
  <c r="AO412" i="4"/>
  <c r="AO415" i="4"/>
  <c r="AO743" i="4"/>
  <c r="AO403" i="4"/>
  <c r="AO411" i="4"/>
  <c r="AO395" i="4"/>
  <c r="AO557" i="4"/>
  <c r="AO329" i="4"/>
  <c r="AO328" i="4"/>
  <c r="AO317" i="4"/>
  <c r="AO690" i="4"/>
  <c r="AO639" i="4"/>
  <c r="AO424" i="4"/>
  <c r="AO308" i="4"/>
  <c r="AO228" i="4"/>
  <c r="AO219" i="4"/>
  <c r="AO604" i="4"/>
  <c r="AO103" i="4"/>
  <c r="AO580" i="4"/>
  <c r="AO574" i="4"/>
  <c r="AO491" i="4"/>
  <c r="J464" i="4"/>
  <c r="AO362" i="4"/>
  <c r="AO370" i="4"/>
  <c r="AO353" i="4"/>
  <c r="AO386" i="4"/>
  <c r="AO372" i="4"/>
  <c r="AO387" i="4"/>
  <c r="Z256" i="4"/>
  <c r="AO247" i="4"/>
  <c r="AO78" i="4"/>
  <c r="AO11" i="4"/>
  <c r="J293" i="4"/>
  <c r="AO199" i="4"/>
  <c r="AO301" i="4"/>
  <c r="AP287" i="4"/>
  <c r="AO287" i="4"/>
  <c r="J207" i="4"/>
  <c r="AO202" i="4"/>
  <c r="AP202" i="4"/>
  <c r="AO220" i="4"/>
  <c r="AP220" i="4"/>
  <c r="AP168" i="4"/>
  <c r="AO168" i="4"/>
  <c r="AP201" i="4"/>
  <c r="AO201" i="4"/>
  <c r="AO135" i="4"/>
  <c r="J100" i="4"/>
  <c r="AO116" i="4"/>
  <c r="AO663" i="4"/>
  <c r="AP663" i="4"/>
  <c r="AP629" i="4"/>
  <c r="AO629" i="4"/>
  <c r="AP578" i="4"/>
  <c r="AO578" i="4"/>
  <c r="AO352" i="4"/>
  <c r="AP352" i="4"/>
  <c r="AP354" i="4"/>
  <c r="AO354" i="4"/>
  <c r="AP332" i="4"/>
  <c r="AO332" i="4"/>
  <c r="AP303" i="4"/>
  <c r="AO303" i="4"/>
  <c r="AP109" i="4"/>
  <c r="AO109" i="4"/>
  <c r="AO118" i="4"/>
  <c r="AP118" i="4"/>
  <c r="AP70" i="4"/>
  <c r="AO70" i="4"/>
  <c r="AO80" i="4"/>
  <c r="AP80" i="4"/>
  <c r="AP726" i="4"/>
  <c r="AO726" i="4"/>
  <c r="AO616" i="4"/>
  <c r="AP616" i="4"/>
  <c r="AP500" i="4"/>
  <c r="AO500" i="4"/>
  <c r="AP460" i="4"/>
  <c r="AO460" i="4"/>
  <c r="AP338" i="4"/>
  <c r="AO338" i="4"/>
  <c r="AP282" i="4"/>
  <c r="AO282" i="4"/>
  <c r="AP182" i="4"/>
  <c r="AO182" i="4"/>
  <c r="AP205" i="4"/>
  <c r="AO205" i="4"/>
  <c r="AP140" i="4"/>
  <c r="AO140" i="4"/>
  <c r="AP104" i="4"/>
  <c r="AO104" i="4"/>
  <c r="AP107" i="4"/>
  <c r="AO107" i="4"/>
  <c r="F589" i="6"/>
  <c r="F598" i="6"/>
  <c r="F597" i="6" s="1"/>
  <c r="AO611" i="4"/>
  <c r="AP611" i="4"/>
  <c r="AP343" i="4"/>
  <c r="AO343" i="4"/>
  <c r="AP246" i="4"/>
  <c r="AO246" i="4"/>
  <c r="AO132" i="4"/>
  <c r="AP132" i="4"/>
  <c r="AO121" i="4"/>
  <c r="AP121" i="4"/>
  <c r="AO113" i="4"/>
  <c r="AO666" i="4"/>
  <c r="AP666" i="4"/>
  <c r="AP864" i="4"/>
  <c r="AO864" i="4"/>
  <c r="AP239" i="4"/>
  <c r="AO239" i="4"/>
  <c r="AO231" i="4"/>
  <c r="AP231" i="4"/>
  <c r="AO147" i="4"/>
  <c r="AP147" i="4"/>
  <c r="AO129" i="4"/>
  <c r="AP129" i="4"/>
  <c r="AP404" i="4"/>
  <c r="AO404" i="4"/>
  <c r="J829" i="4"/>
  <c r="Z829" i="4"/>
  <c r="J797" i="4"/>
  <c r="Z797" i="4"/>
  <c r="AO722" i="4"/>
  <c r="AO126" i="4"/>
  <c r="AP696" i="4"/>
  <c r="AP572" i="4"/>
  <c r="AP528" i="4"/>
  <c r="AP438" i="4"/>
  <c r="AP546" i="4"/>
  <c r="AP482" i="4"/>
  <c r="AO643" i="4"/>
  <c r="AP863" i="4"/>
  <c r="AO607" i="4"/>
  <c r="AO425" i="4"/>
  <c r="AO648" i="4"/>
  <c r="AO692" i="4"/>
  <c r="AO731" i="4"/>
  <c r="AO628" i="4"/>
  <c r="AO835" i="4"/>
  <c r="AO405" i="4"/>
  <c r="AP75" i="4"/>
  <c r="AP46" i="4"/>
  <c r="AO32" i="4"/>
  <c r="Z140" i="4"/>
  <c r="J212" i="4"/>
  <c r="AO179" i="4"/>
  <c r="AP253" i="4"/>
  <c r="AP309" i="4"/>
  <c r="AP421" i="4"/>
  <c r="AO656" i="4"/>
  <c r="Z696" i="4"/>
  <c r="AO748" i="4"/>
  <c r="AP809" i="4"/>
  <c r="AO277" i="4"/>
  <c r="AP14" i="4"/>
  <c r="AO315" i="4"/>
  <c r="Z163" i="4"/>
  <c r="Z616" i="4"/>
  <c r="AP658" i="4"/>
  <c r="AP20" i="4"/>
  <c r="J772" i="4"/>
  <c r="AO13" i="4"/>
  <c r="J617" i="4"/>
  <c r="AP635" i="4"/>
  <c r="AP840" i="4"/>
  <c r="AP601" i="4"/>
  <c r="J325" i="4"/>
  <c r="AP325" i="4" s="1"/>
  <c r="AP567" i="4"/>
  <c r="AO51" i="4"/>
  <c r="AO686" i="4"/>
  <c r="AP259" i="4"/>
  <c r="AO295" i="4"/>
  <c r="Z343" i="4"/>
  <c r="Z560" i="4"/>
  <c r="AO410" i="4"/>
  <c r="AP543" i="4"/>
  <c r="J585" i="4"/>
  <c r="J534" i="4"/>
  <c r="AP485" i="4"/>
  <c r="AP834" i="4"/>
  <c r="AO831" i="4"/>
  <c r="AO836" i="4"/>
  <c r="J820" i="4"/>
  <c r="AP793" i="4"/>
  <c r="AO791" i="4"/>
  <c r="J795" i="4"/>
  <c r="Z758" i="4"/>
  <c r="J758" i="4"/>
  <c r="J783" i="4"/>
  <c r="J351" i="4"/>
  <c r="Z726" i="4"/>
  <c r="J423" i="4"/>
  <c r="Z423" i="4"/>
  <c r="AP715" i="4"/>
  <c r="Z699" i="4"/>
  <c r="J699" i="4"/>
  <c r="J736" i="4"/>
  <c r="J652" i="4"/>
  <c r="Z663" i="4"/>
  <c r="Z609" i="4"/>
  <c r="J609" i="4"/>
  <c r="Z629" i="4"/>
  <c r="J638" i="4"/>
  <c r="Z638" i="4"/>
  <c r="Z604" i="4"/>
  <c r="J654" i="4"/>
  <c r="AP654" i="4" s="1"/>
  <c r="M6" i="5"/>
  <c r="J8" i="4"/>
  <c r="J486" i="4"/>
  <c r="Z486" i="4"/>
  <c r="J461" i="4"/>
  <c r="Z461" i="4"/>
  <c r="J451" i="4"/>
  <c r="AP451" i="4" s="1"/>
  <c r="Z453" i="4"/>
  <c r="J453" i="4"/>
  <c r="AP190" i="4"/>
  <c r="J437" i="4"/>
  <c r="AO420" i="4"/>
  <c r="J389" i="4"/>
  <c r="J340" i="4"/>
  <c r="Z340" i="4"/>
  <c r="J311" i="4"/>
  <c r="J320" i="4"/>
  <c r="AP320" i="4" s="1"/>
  <c r="Z303" i="4"/>
  <c r="J298" i="4"/>
  <c r="AP298" i="4" s="1"/>
  <c r="J250" i="4"/>
  <c r="AP250" i="4" s="1"/>
  <c r="J234" i="4"/>
  <c r="Z205" i="4"/>
  <c r="J193" i="4"/>
  <c r="J184" i="4"/>
  <c r="J176" i="4"/>
  <c r="J149" i="4"/>
  <c r="J127" i="4"/>
  <c r="AP127" i="4" s="1"/>
  <c r="Z127" i="4"/>
  <c r="J111" i="4"/>
  <c r="AO134" i="4"/>
  <c r="J117" i="4"/>
  <c r="AP88" i="4"/>
  <c r="J52" i="4"/>
  <c r="Z59" i="4"/>
  <c r="Z80" i="4"/>
  <c r="Z13" i="4"/>
  <c r="Z12" i="4"/>
  <c r="F630" i="6"/>
  <c r="C625" i="6"/>
  <c r="D624" i="6" s="1"/>
  <c r="D595" i="6"/>
  <c r="AN80" i="7"/>
  <c r="AN95" i="7" s="1"/>
  <c r="AJ80" i="7"/>
  <c r="AJ95" i="7" s="1"/>
  <c r="J237" i="4"/>
  <c r="Z237" i="4"/>
  <c r="AO474" i="4"/>
  <c r="AO414" i="4"/>
  <c r="AO292" i="4"/>
  <c r="AO244" i="4"/>
  <c r="AP165" i="4"/>
  <c r="AO165" i="4"/>
  <c r="AO26" i="4"/>
  <c r="Z28" i="4"/>
  <c r="J28" i="4"/>
  <c r="D618" i="6"/>
  <c r="AS88" i="7"/>
  <c r="AR96" i="7"/>
  <c r="J582" i="4"/>
  <c r="AP854" i="4"/>
  <c r="AO838" i="4"/>
  <c r="AO741" i="4"/>
  <c r="AP356" i="4"/>
  <c r="AO446" i="4"/>
  <c r="AO339" i="4"/>
  <c r="AO615" i="4"/>
  <c r="AO812" i="4"/>
  <c r="AO554" i="4"/>
  <c r="AO86" i="4"/>
  <c r="J304" i="4"/>
  <c r="AO227" i="4"/>
  <c r="AO664" i="4"/>
  <c r="AO300" i="4"/>
  <c r="AO139" i="4"/>
  <c r="AO767" i="4"/>
  <c r="AO283" i="4"/>
  <c r="AO735" i="4"/>
  <c r="AO280" i="4"/>
  <c r="AO96" i="4"/>
  <c r="J191" i="4"/>
  <c r="AO360" i="4"/>
  <c r="Z685" i="4"/>
  <c r="Z748" i="4"/>
  <c r="J275" i="4"/>
  <c r="J305" i="4"/>
  <c r="Z300" i="4"/>
  <c r="Z688" i="4"/>
  <c r="AP189" i="4"/>
  <c r="AO189" i="4"/>
  <c r="Z728" i="4"/>
  <c r="AO566" i="4"/>
  <c r="J562" i="4"/>
  <c r="AP522" i="4"/>
  <c r="AO42" i="4"/>
  <c r="J541" i="4"/>
  <c r="J559" i="4"/>
  <c r="J867" i="4"/>
  <c r="Z867" i="4"/>
  <c r="Z819" i="4"/>
  <c r="J819" i="4"/>
  <c r="Z756" i="4"/>
  <c r="Z706" i="4"/>
  <c r="J706" i="4"/>
  <c r="AP706" i="4" s="1"/>
  <c r="J672" i="4"/>
  <c r="Z672" i="4"/>
  <c r="Z657" i="4"/>
  <c r="J657" i="4"/>
  <c r="AO647" i="4"/>
  <c r="AO612" i="4"/>
  <c r="J493" i="4"/>
  <c r="J527" i="4"/>
  <c r="AO449" i="4"/>
  <c r="AO448" i="4"/>
  <c r="AO413" i="4"/>
  <c r="J384" i="4"/>
  <c r="Z384" i="4"/>
  <c r="J368" i="4"/>
  <c r="AO385" i="4"/>
  <c r="J391" i="4"/>
  <c r="Z391" i="4"/>
  <c r="Z314" i="4"/>
  <c r="AO285" i="4"/>
  <c r="Z323" i="4"/>
  <c r="Z266" i="4"/>
  <c r="J266" i="4"/>
  <c r="Z241" i="4"/>
  <c r="J241" i="4"/>
  <c r="J240" i="4"/>
  <c r="Z203" i="4"/>
  <c r="J172" i="4"/>
  <c r="Z172" i="4"/>
  <c r="AO167" i="4"/>
  <c r="J114" i="4"/>
  <c r="AP114" i="4" s="1"/>
  <c r="Z114" i="4"/>
  <c r="Z53" i="4"/>
  <c r="C630" i="6"/>
  <c r="D627" i="6" s="1"/>
  <c r="D620" i="6"/>
  <c r="E589" i="6"/>
  <c r="AS94" i="7"/>
  <c r="AO94" i="7"/>
  <c r="AK94" i="7"/>
  <c r="AR94" i="7"/>
  <c r="AR89" i="7" s="1"/>
  <c r="AN94" i="7"/>
  <c r="AJ94" i="7"/>
  <c r="AQ80" i="7"/>
  <c r="AQ95" i="7" s="1"/>
  <c r="Z760" i="4"/>
  <c r="AO704" i="4"/>
  <c r="AO590" i="4"/>
  <c r="AO802" i="4"/>
  <c r="Z154" i="4"/>
  <c r="J200" i="4"/>
  <c r="AO177" i="4"/>
  <c r="J436" i="4"/>
  <c r="J468" i="4"/>
  <c r="Z632" i="4"/>
  <c r="AO397" i="4"/>
  <c r="Z809" i="4"/>
  <c r="Z855" i="4"/>
  <c r="AO855" i="4"/>
  <c r="AO737" i="4"/>
  <c r="J61" i="4"/>
  <c r="J186" i="4"/>
  <c r="Z295" i="4"/>
  <c r="AO17" i="4"/>
  <c r="AO728" i="4"/>
  <c r="AO40" i="4"/>
  <c r="J16" i="4"/>
  <c r="Z252" i="4"/>
  <c r="Z232" i="4"/>
  <c r="Z428" i="4"/>
  <c r="Z564" i="4"/>
  <c r="J502" i="4"/>
  <c r="Z824" i="4"/>
  <c r="J824" i="4"/>
  <c r="AP824" i="4" s="1"/>
  <c r="Z841" i="4"/>
  <c r="J841" i="4"/>
  <c r="Z806" i="4"/>
  <c r="AO738" i="4"/>
  <c r="AO685" i="4"/>
  <c r="J623" i="4"/>
  <c r="AO636" i="4"/>
  <c r="AP644" i="4"/>
  <c r="Z577" i="4"/>
  <c r="J185" i="4"/>
  <c r="Z185" i="4"/>
  <c r="Z484" i="4"/>
  <c r="Z516" i="4"/>
  <c r="AO447" i="4"/>
  <c r="AO440" i="4"/>
  <c r="AO428" i="4"/>
  <c r="Z394" i="4"/>
  <c r="J394" i="4"/>
  <c r="AP394" i="4" s="1"/>
  <c r="AO363" i="4"/>
  <c r="AO355" i="4"/>
  <c r="AO335" i="4"/>
  <c r="J306" i="4"/>
  <c r="AP306" i="4" s="1"/>
  <c r="Z306" i="4"/>
  <c r="AO252" i="4"/>
  <c r="J178" i="4"/>
  <c r="AP178" i="4" s="1"/>
  <c r="Z178" i="4"/>
  <c r="J188" i="4"/>
  <c r="AP188" i="4" s="1"/>
  <c r="Z188" i="4"/>
  <c r="AO192" i="4"/>
  <c r="AO154" i="4"/>
  <c r="J101" i="4"/>
  <c r="Z101" i="4"/>
  <c r="J87" i="4"/>
  <c r="AP87" i="4" s="1"/>
  <c r="J74" i="4"/>
  <c r="AP74" i="4" s="1"/>
  <c r="J35" i="4"/>
  <c r="AP35" i="4" s="1"/>
  <c r="D629" i="6"/>
  <c r="G630" i="6"/>
  <c r="D622" i="6"/>
  <c r="C612" i="6"/>
  <c r="D604" i="6" s="1"/>
  <c r="G589" i="6"/>
  <c r="AJ73" i="7"/>
  <c r="AO78" i="7"/>
  <c r="AO80" i="7" s="1"/>
  <c r="AO95" i="7" s="1"/>
  <c r="AP78" i="7"/>
  <c r="AP80" i="7" s="1"/>
  <c r="AP95" i="7" s="1"/>
  <c r="AK78" i="7"/>
  <c r="AL78" i="7"/>
  <c r="AL80" i="7" s="1"/>
  <c r="AL95" i="7" s="1"/>
  <c r="AO73" i="7"/>
  <c r="AK73" i="7"/>
  <c r="AR7" i="12"/>
  <c r="AQ7" i="12"/>
  <c r="AR10" i="12"/>
  <c r="AQ10" i="12"/>
  <c r="AR9" i="12"/>
  <c r="AQ9" i="12"/>
  <c r="AR8" i="12"/>
  <c r="AQ871" i="12"/>
  <c r="AQ870" i="12"/>
  <c r="AR870" i="12"/>
  <c r="AQ869" i="12"/>
  <c r="AR869" i="12"/>
  <c r="AQ868" i="12"/>
  <c r="AR868" i="12"/>
  <c r="AQ867" i="12"/>
  <c r="AR867" i="12"/>
  <c r="AR866" i="12"/>
  <c r="AQ866" i="12"/>
  <c r="AR865" i="12"/>
  <c r="AQ865" i="12"/>
  <c r="AR864" i="12"/>
  <c r="AQ864" i="12"/>
  <c r="AR863" i="12"/>
  <c r="AQ863" i="12"/>
  <c r="AQ862" i="12"/>
  <c r="AR862" i="12"/>
  <c r="AR861" i="12"/>
  <c r="AQ861" i="12"/>
  <c r="AQ860" i="12"/>
  <c r="AR860" i="12"/>
  <c r="AR859" i="12"/>
  <c r="AQ859" i="12"/>
  <c r="AR858" i="12"/>
  <c r="AQ858" i="12"/>
  <c r="AR857" i="12"/>
  <c r="AQ857" i="12"/>
  <c r="AR856" i="12"/>
  <c r="AQ856" i="12"/>
  <c r="AR855" i="12"/>
  <c r="AQ855" i="12"/>
  <c r="AR854" i="12"/>
  <c r="AQ854" i="12"/>
  <c r="AQ853" i="12"/>
  <c r="AR853" i="12"/>
  <c r="AR852" i="12"/>
  <c r="AQ852" i="12"/>
  <c r="AQ851" i="12"/>
  <c r="AR851" i="12"/>
  <c r="AR850" i="12"/>
  <c r="AQ850" i="12"/>
  <c r="AR849" i="12"/>
  <c r="AQ849" i="12"/>
  <c r="AR848" i="12"/>
  <c r="AQ848" i="12"/>
  <c r="AQ847" i="12"/>
  <c r="AR847" i="12"/>
  <c r="AR846" i="12"/>
  <c r="AQ846" i="12"/>
  <c r="AQ845" i="12"/>
  <c r="AR845" i="12"/>
  <c r="AR844" i="12"/>
  <c r="AQ844" i="12"/>
  <c r="AR843" i="12"/>
  <c r="AQ843" i="12"/>
  <c r="AR842" i="12"/>
  <c r="AQ842" i="12"/>
  <c r="AR841" i="12"/>
  <c r="AQ841" i="12"/>
  <c r="AR840" i="12"/>
  <c r="AQ840" i="12"/>
  <c r="AR838" i="12"/>
  <c r="AQ838" i="12"/>
  <c r="AQ837" i="12"/>
  <c r="AR837" i="12"/>
  <c r="AR836" i="12"/>
  <c r="AQ836" i="12"/>
  <c r="AQ835" i="12"/>
  <c r="AR835" i="12"/>
  <c r="AR834" i="12"/>
  <c r="AQ834" i="12"/>
  <c r="AR833" i="12"/>
  <c r="AQ833" i="12"/>
  <c r="AR832" i="12"/>
  <c r="AQ832" i="12"/>
  <c r="AQ831" i="12"/>
  <c r="AR831" i="12"/>
  <c r="AR830" i="12"/>
  <c r="AQ830" i="12"/>
  <c r="AQ829" i="12"/>
  <c r="AR829" i="12"/>
  <c r="AR828" i="12"/>
  <c r="AQ828" i="12"/>
  <c r="AR827" i="12"/>
  <c r="AQ827" i="12"/>
  <c r="AR826" i="12"/>
  <c r="AQ826" i="12"/>
  <c r="AR825" i="12"/>
  <c r="AQ825" i="12"/>
  <c r="AR824" i="12"/>
  <c r="AQ824" i="12"/>
  <c r="AQ823" i="12"/>
  <c r="AR823" i="12"/>
  <c r="AR822" i="12"/>
  <c r="AQ822" i="12"/>
  <c r="AQ821" i="12"/>
  <c r="AR821" i="12"/>
  <c r="AR820" i="12"/>
  <c r="AQ820" i="12"/>
  <c r="AR819" i="12"/>
  <c r="AQ819" i="12"/>
  <c r="AR818" i="12"/>
  <c r="AQ818" i="12"/>
  <c r="AR817" i="12"/>
  <c r="AQ817" i="12"/>
  <c r="AR816" i="12"/>
  <c r="AQ816" i="12"/>
  <c r="AQ815" i="12"/>
  <c r="AR815" i="12"/>
  <c r="AR814" i="12"/>
  <c r="AQ814" i="12"/>
  <c r="AQ813" i="12"/>
  <c r="AR813" i="12"/>
  <c r="AR812" i="12"/>
  <c r="AQ812" i="12"/>
  <c r="AR811" i="12"/>
  <c r="AQ811" i="12"/>
  <c r="AR810" i="12"/>
  <c r="AQ810" i="12"/>
  <c r="AR809" i="12"/>
  <c r="AQ809" i="12"/>
  <c r="AR808" i="12"/>
  <c r="AQ808" i="12"/>
  <c r="AQ807" i="12"/>
  <c r="AR807" i="12"/>
  <c r="AR806" i="12"/>
  <c r="AQ806" i="12"/>
  <c r="AQ805" i="12"/>
  <c r="AR805" i="12"/>
  <c r="AR804" i="12"/>
  <c r="AQ804" i="12"/>
  <c r="AR803" i="12"/>
  <c r="AQ803" i="12"/>
  <c r="AR802" i="12"/>
  <c r="AQ802" i="12"/>
  <c r="AR801" i="12"/>
  <c r="AQ801" i="12"/>
  <c r="AR800" i="12"/>
  <c r="AQ800" i="12"/>
  <c r="AQ799" i="12"/>
  <c r="AR799" i="12"/>
  <c r="AR798" i="12"/>
  <c r="AQ798" i="12"/>
  <c r="AQ797" i="12"/>
  <c r="AR797" i="12"/>
  <c r="AR796" i="12"/>
  <c r="AQ796" i="12"/>
  <c r="AR795" i="12"/>
  <c r="AQ795" i="12"/>
  <c r="AR794" i="12"/>
  <c r="AQ794" i="12"/>
  <c r="AR793" i="12"/>
  <c r="AQ793" i="12"/>
  <c r="AR792" i="12"/>
  <c r="AQ792" i="12"/>
  <c r="AR791" i="12"/>
  <c r="AQ791" i="12"/>
  <c r="AQ790" i="12"/>
  <c r="AR790" i="12"/>
  <c r="AR789" i="12"/>
  <c r="AQ789" i="12"/>
  <c r="AQ788" i="12"/>
  <c r="AR788" i="12"/>
  <c r="AR787" i="12"/>
  <c r="AQ787" i="12"/>
  <c r="AR786" i="12"/>
  <c r="AQ786" i="12"/>
  <c r="AR785" i="12"/>
  <c r="AQ785" i="12"/>
  <c r="AR784" i="12"/>
  <c r="AQ784" i="12"/>
  <c r="AQ783" i="12"/>
  <c r="AR783" i="12"/>
  <c r="AR782" i="12"/>
  <c r="AQ782" i="12"/>
  <c r="AR781" i="12"/>
  <c r="AQ781" i="12"/>
  <c r="AR780" i="12"/>
  <c r="AQ780" i="12"/>
  <c r="AR779" i="12"/>
  <c r="AQ779" i="12"/>
  <c r="AR778" i="12"/>
  <c r="AQ778" i="12"/>
  <c r="AR777" i="12"/>
  <c r="AQ777" i="12"/>
  <c r="AR776" i="12"/>
  <c r="AQ776" i="12"/>
  <c r="AQ775" i="12"/>
  <c r="AR775" i="12"/>
  <c r="AR774" i="12"/>
  <c r="AQ774" i="12"/>
  <c r="AR773" i="12"/>
  <c r="AQ773" i="12"/>
  <c r="AR772" i="12"/>
  <c r="AQ772" i="12"/>
  <c r="AR770" i="12"/>
  <c r="AQ770" i="12"/>
  <c r="AR769" i="12"/>
  <c r="AQ769" i="12"/>
  <c r="AQ768" i="12"/>
  <c r="AR768" i="12"/>
  <c r="AR767" i="12"/>
  <c r="AQ767" i="12"/>
  <c r="AQ766" i="12"/>
  <c r="AR766" i="12"/>
  <c r="AR763" i="12"/>
  <c r="AQ763" i="12"/>
  <c r="AR762" i="12"/>
  <c r="AQ762" i="12"/>
  <c r="AR761" i="12"/>
  <c r="AQ761" i="12"/>
  <c r="AR759" i="12"/>
  <c r="AQ759" i="12"/>
  <c r="AR758" i="12"/>
  <c r="AQ758" i="12"/>
  <c r="AQ757" i="12"/>
  <c r="AR757" i="12"/>
  <c r="AR756" i="12"/>
  <c r="AQ756" i="12"/>
  <c r="AQ755" i="12"/>
  <c r="AR755" i="12"/>
  <c r="AR754" i="12"/>
  <c r="AQ754" i="12"/>
  <c r="AR753" i="12"/>
  <c r="AQ753" i="12"/>
  <c r="AR752" i="12"/>
  <c r="AQ752" i="12"/>
  <c r="AR751" i="12"/>
  <c r="AQ751" i="12"/>
  <c r="AR750" i="12"/>
  <c r="AQ750" i="12"/>
  <c r="AR749" i="12"/>
  <c r="AQ749" i="12"/>
  <c r="AQ748" i="12"/>
  <c r="AR748" i="12"/>
  <c r="AR747" i="12"/>
  <c r="AQ747" i="12"/>
  <c r="AR746" i="12"/>
  <c r="AQ746" i="12"/>
  <c r="AR744" i="12"/>
  <c r="AQ744" i="12"/>
  <c r="AR743" i="12"/>
  <c r="AQ743" i="12"/>
  <c r="AR742" i="12"/>
  <c r="AQ742" i="12"/>
  <c r="AR741" i="12"/>
  <c r="AQ741" i="12"/>
  <c r="AQ740" i="12"/>
  <c r="AR740" i="12"/>
  <c r="AR739" i="12"/>
  <c r="AQ739" i="12"/>
  <c r="AR738" i="12"/>
  <c r="AQ738" i="12"/>
  <c r="AR737" i="12"/>
  <c r="AQ737" i="12"/>
  <c r="AR736" i="12"/>
  <c r="AQ736" i="12"/>
  <c r="AR735" i="12"/>
  <c r="AQ735" i="12"/>
  <c r="AQ734" i="12"/>
  <c r="AR734" i="12"/>
  <c r="AR733" i="12"/>
  <c r="AQ733" i="12"/>
  <c r="AQ732" i="12"/>
  <c r="AR732" i="12"/>
  <c r="AR731" i="12"/>
  <c r="AQ731" i="12"/>
  <c r="AR730" i="12"/>
  <c r="AQ730" i="12"/>
  <c r="AR729" i="12"/>
  <c r="AQ729" i="12"/>
  <c r="AR728" i="12"/>
  <c r="AQ728" i="12"/>
  <c r="AR727" i="12"/>
  <c r="AQ727" i="12"/>
  <c r="AR726" i="12"/>
  <c r="AQ726" i="12"/>
  <c r="AR725" i="12"/>
  <c r="AQ725" i="12"/>
  <c r="AQ724" i="12"/>
  <c r="AR724" i="12"/>
  <c r="AR723" i="12"/>
  <c r="AQ723" i="12"/>
  <c r="AQ722" i="12"/>
  <c r="AR722" i="12"/>
  <c r="AQ721" i="12"/>
  <c r="AR721" i="12"/>
  <c r="AQ720" i="12"/>
  <c r="AR720" i="12"/>
  <c r="AQ719" i="12"/>
  <c r="AR719" i="12"/>
  <c r="AQ718" i="12"/>
  <c r="AR718" i="12"/>
  <c r="AQ717" i="12"/>
  <c r="AR717" i="12"/>
  <c r="AR716" i="12"/>
  <c r="AQ716" i="12"/>
  <c r="AQ715" i="12"/>
  <c r="AR715" i="12"/>
  <c r="AQ714" i="12"/>
  <c r="AR714" i="12"/>
  <c r="AQ713" i="12"/>
  <c r="AR713" i="12"/>
  <c r="AR712" i="12"/>
  <c r="AQ712" i="12"/>
  <c r="AQ711" i="12"/>
  <c r="AR711" i="12"/>
  <c r="AQ710" i="12"/>
  <c r="AR710" i="12"/>
  <c r="AQ708" i="12"/>
  <c r="AR708" i="12"/>
  <c r="AR707" i="12"/>
  <c r="AQ707" i="12"/>
  <c r="AQ706" i="12"/>
  <c r="AR706" i="12"/>
  <c r="AQ704" i="12"/>
  <c r="AR704" i="12"/>
  <c r="AQ703" i="12"/>
  <c r="AR703" i="12"/>
  <c r="AQ702" i="12"/>
  <c r="AR702" i="12"/>
  <c r="AQ701" i="12"/>
  <c r="AR701" i="12"/>
  <c r="AQ700" i="12"/>
  <c r="AR700" i="12"/>
  <c r="AQ699" i="12"/>
  <c r="AR699" i="12"/>
  <c r="AR698" i="12"/>
  <c r="AQ698" i="12"/>
  <c r="AQ697" i="12"/>
  <c r="AR697" i="12"/>
  <c r="AQ696" i="12"/>
  <c r="AR696" i="12"/>
  <c r="AQ695" i="12"/>
  <c r="AR695" i="12"/>
  <c r="AQ694" i="12"/>
  <c r="AR694" i="12"/>
  <c r="AQ693" i="12"/>
  <c r="AR693" i="12"/>
  <c r="AQ692" i="12"/>
  <c r="AR692" i="12"/>
  <c r="AQ690" i="12"/>
  <c r="AR690" i="12"/>
  <c r="AQ689" i="12"/>
  <c r="AR689" i="12"/>
  <c r="AQ688" i="12"/>
  <c r="AR688" i="12"/>
  <c r="AQ687" i="12"/>
  <c r="AR687" i="12"/>
  <c r="AQ686" i="12"/>
  <c r="AR686" i="12"/>
  <c r="AQ685" i="12"/>
  <c r="AR685" i="12"/>
  <c r="AQ684" i="12"/>
  <c r="AR684" i="12"/>
  <c r="AQ683" i="12"/>
  <c r="AR683" i="12"/>
  <c r="AR682" i="12"/>
  <c r="AQ682" i="12"/>
  <c r="AQ681" i="12"/>
  <c r="AR681" i="12"/>
  <c r="AQ680" i="12"/>
  <c r="AR680" i="12"/>
  <c r="AQ679" i="12"/>
  <c r="AR679" i="12"/>
  <c r="AR678" i="12"/>
  <c r="AQ678" i="12"/>
  <c r="AQ677" i="12"/>
  <c r="AR677" i="12"/>
  <c r="AQ676" i="12"/>
  <c r="AR676" i="12"/>
  <c r="AQ675" i="12"/>
  <c r="AR675" i="12"/>
  <c r="AQ674" i="12"/>
  <c r="AR674" i="12"/>
  <c r="AQ673" i="12"/>
  <c r="AR673" i="12"/>
  <c r="AQ672" i="12"/>
  <c r="AR672" i="12"/>
  <c r="AQ671" i="12"/>
  <c r="AR671" i="12"/>
  <c r="AR670" i="12"/>
  <c r="AQ670" i="12"/>
  <c r="AQ669" i="12"/>
  <c r="AR669" i="12"/>
  <c r="AQ668" i="12"/>
  <c r="AR668" i="12"/>
  <c r="AQ667" i="12"/>
  <c r="AR667" i="12"/>
  <c r="AQ665" i="12"/>
  <c r="AR665" i="12"/>
  <c r="AQ664" i="12"/>
  <c r="AR664" i="12"/>
  <c r="AQ663" i="12"/>
  <c r="AR663" i="12"/>
  <c r="AQ662" i="12"/>
  <c r="AR662" i="12"/>
  <c r="AR661" i="12"/>
  <c r="AQ661" i="12"/>
  <c r="AQ660" i="12"/>
  <c r="AR660" i="12"/>
  <c r="AQ659" i="12"/>
  <c r="AR659" i="12"/>
  <c r="AQ658" i="12"/>
  <c r="AR658" i="12"/>
  <c r="AQ657" i="12"/>
  <c r="AR657" i="12"/>
  <c r="AQ656" i="12"/>
  <c r="AR656" i="12"/>
  <c r="AQ655" i="12"/>
  <c r="AR655" i="12"/>
  <c r="AQ654" i="12"/>
  <c r="AR654" i="12"/>
  <c r="AR653" i="12"/>
  <c r="AQ653" i="12"/>
  <c r="AQ652" i="12"/>
  <c r="AR652" i="12"/>
  <c r="AQ651" i="12"/>
  <c r="AR651" i="12"/>
  <c r="AR650" i="12"/>
  <c r="AQ650" i="12"/>
  <c r="AQ649" i="12"/>
  <c r="AR649" i="12"/>
  <c r="AQ648" i="12"/>
  <c r="AR648" i="12"/>
  <c r="AQ647" i="12"/>
  <c r="AR647" i="12"/>
  <c r="AQ646" i="12"/>
  <c r="AR646" i="12"/>
  <c r="AQ645" i="12"/>
  <c r="AR645" i="12"/>
  <c r="AQ644" i="12"/>
  <c r="AR644" i="12"/>
  <c r="AQ643" i="12"/>
  <c r="AR643" i="12"/>
  <c r="AQ641" i="12"/>
  <c r="AR641" i="12"/>
  <c r="AQ640" i="12"/>
  <c r="AR640" i="12"/>
  <c r="AQ639" i="12"/>
  <c r="AR639" i="12"/>
  <c r="AR638" i="12"/>
  <c r="AQ638" i="12"/>
  <c r="AR637" i="12"/>
  <c r="AQ637" i="12"/>
  <c r="AQ636" i="12"/>
  <c r="AR636" i="12"/>
  <c r="AQ635" i="12"/>
  <c r="AR635" i="12"/>
  <c r="AR633" i="12"/>
  <c r="AQ633" i="12"/>
  <c r="AQ632" i="12"/>
  <c r="AR632" i="12"/>
  <c r="AQ631" i="12"/>
  <c r="AR631" i="12"/>
  <c r="AQ471" i="12"/>
  <c r="AR471" i="12"/>
  <c r="AQ630" i="12"/>
  <c r="AR630" i="12"/>
  <c r="AR629" i="12"/>
  <c r="AQ629" i="12"/>
  <c r="AQ628" i="12"/>
  <c r="AR628" i="12"/>
  <c r="AQ627" i="12"/>
  <c r="AR627" i="12"/>
  <c r="AQ626" i="12"/>
  <c r="AR626" i="12"/>
  <c r="AQ625" i="12"/>
  <c r="AR625" i="12"/>
  <c r="AQ624" i="12"/>
  <c r="AR624" i="12"/>
  <c r="AQ623" i="12"/>
  <c r="AR623" i="12"/>
  <c r="AR622" i="12"/>
  <c r="AQ622" i="12"/>
  <c r="AR621" i="12"/>
  <c r="AQ621" i="12"/>
  <c r="AQ620" i="12"/>
  <c r="AR620" i="12"/>
  <c r="AQ619" i="12"/>
  <c r="AR619" i="12"/>
  <c r="AQ618" i="12"/>
  <c r="AR618" i="12"/>
  <c r="AQ617" i="12"/>
  <c r="AR617" i="12"/>
  <c r="AQ616" i="12"/>
  <c r="AR616" i="12"/>
  <c r="AR615" i="12"/>
  <c r="AQ615" i="12"/>
  <c r="AR614" i="12"/>
  <c r="AQ614" i="12"/>
  <c r="AQ613" i="12"/>
  <c r="AR613" i="12"/>
  <c r="AQ612" i="12"/>
  <c r="AR612" i="12"/>
  <c r="AR611" i="12"/>
  <c r="AQ611" i="12"/>
  <c r="AQ610" i="12"/>
  <c r="AR610" i="12"/>
  <c r="AQ609" i="12"/>
  <c r="AR609" i="12"/>
  <c r="AQ608" i="12"/>
  <c r="AR608" i="12"/>
  <c r="AR607" i="12"/>
  <c r="AQ607" i="12"/>
  <c r="AQ606" i="12"/>
  <c r="AR606" i="12"/>
  <c r="AQ605" i="12"/>
  <c r="AR605" i="12"/>
  <c r="AR604" i="12"/>
  <c r="AQ604" i="12"/>
  <c r="AQ603" i="12"/>
  <c r="AR603" i="12"/>
  <c r="AR602" i="12"/>
  <c r="AQ602" i="12"/>
  <c r="AQ601" i="12"/>
  <c r="AR601" i="12"/>
  <c r="AR600" i="12"/>
  <c r="AQ600" i="12"/>
  <c r="AR599" i="12"/>
  <c r="AQ599" i="12"/>
  <c r="AQ598" i="12"/>
  <c r="AR598" i="12"/>
  <c r="AQ597" i="12"/>
  <c r="AR597" i="12"/>
  <c r="AR596" i="12"/>
  <c r="AQ596" i="12"/>
  <c r="AQ595" i="12"/>
  <c r="AR595" i="12"/>
  <c r="AR594" i="12"/>
  <c r="AQ594" i="12"/>
  <c r="AQ593" i="12"/>
  <c r="AR593" i="12"/>
  <c r="AQ592" i="12"/>
  <c r="AR592" i="12"/>
  <c r="AQ591" i="12"/>
  <c r="AR591" i="12"/>
  <c r="AQ590" i="12"/>
  <c r="AR590" i="12"/>
  <c r="AR589" i="12"/>
  <c r="AQ589" i="12"/>
  <c r="AQ588" i="12"/>
  <c r="AR588" i="12"/>
  <c r="AR587" i="12"/>
  <c r="AQ587" i="12"/>
  <c r="AQ586" i="12"/>
  <c r="AR586" i="12"/>
  <c r="AR585" i="12"/>
  <c r="AQ585" i="12"/>
  <c r="AQ584" i="12"/>
  <c r="AR584" i="12"/>
  <c r="AQ583" i="12"/>
  <c r="AR583" i="12"/>
  <c r="AR581" i="12"/>
  <c r="AQ581" i="12"/>
  <c r="AR580" i="12"/>
  <c r="AQ580" i="12"/>
  <c r="AR578" i="12"/>
  <c r="AQ578" i="12"/>
  <c r="AQ577" i="12"/>
  <c r="AR577" i="12"/>
  <c r="AR576" i="12"/>
  <c r="AQ576" i="12"/>
  <c r="AQ575" i="12"/>
  <c r="AR575" i="12"/>
  <c r="AQ574" i="12"/>
  <c r="AR574" i="12"/>
  <c r="AR185" i="12"/>
  <c r="AQ185" i="12"/>
  <c r="AR573" i="12"/>
  <c r="AQ573" i="12"/>
  <c r="AR572" i="12"/>
  <c r="AQ572" i="12"/>
  <c r="AQ571" i="12"/>
  <c r="AR571" i="12"/>
  <c r="AR570" i="12"/>
  <c r="AQ570" i="12"/>
  <c r="AR569" i="12"/>
  <c r="AQ568" i="12"/>
  <c r="AR568" i="12"/>
  <c r="AQ567" i="12"/>
  <c r="AR567" i="12"/>
  <c r="AQ566" i="12"/>
  <c r="AR566" i="12"/>
  <c r="AR565" i="12"/>
  <c r="AQ565" i="12"/>
  <c r="AR564" i="12"/>
  <c r="AQ564" i="12"/>
  <c r="AQ563" i="12"/>
  <c r="AR563" i="12"/>
  <c r="AQ562" i="12"/>
  <c r="AR562" i="12"/>
  <c r="AQ561" i="12"/>
  <c r="AR561" i="12"/>
  <c r="AQ560" i="12"/>
  <c r="AQ559" i="12"/>
  <c r="AR559" i="12"/>
  <c r="AR558" i="12"/>
  <c r="AQ558" i="12"/>
  <c r="AR557" i="12"/>
  <c r="AQ557" i="12"/>
  <c r="AR556" i="12"/>
  <c r="AQ556" i="12"/>
  <c r="AQ554" i="12"/>
  <c r="AR554" i="12"/>
  <c r="AR553" i="12"/>
  <c r="AQ553" i="12"/>
  <c r="AR552" i="12"/>
  <c r="AQ552" i="12"/>
  <c r="AQ551" i="12"/>
  <c r="AR551" i="12"/>
  <c r="AQ550" i="12"/>
  <c r="AR550" i="12"/>
  <c r="AQ549" i="12"/>
  <c r="AR549" i="12"/>
  <c r="AQ548" i="12"/>
  <c r="AR548" i="12"/>
  <c r="AR547" i="12"/>
  <c r="AQ547" i="12"/>
  <c r="AQ546" i="12"/>
  <c r="AR546" i="12"/>
  <c r="AQ545" i="12"/>
  <c r="AR545" i="12"/>
  <c r="AQ544" i="12"/>
  <c r="AR544" i="12"/>
  <c r="AQ543" i="12"/>
  <c r="AR543" i="12"/>
  <c r="AR542" i="12"/>
  <c r="AQ542" i="12"/>
  <c r="AR541" i="12"/>
  <c r="AQ541" i="12"/>
  <c r="AR539" i="12"/>
  <c r="AQ539" i="12"/>
  <c r="AQ537" i="12"/>
  <c r="AR537" i="12"/>
  <c r="AR536" i="12"/>
  <c r="AR535" i="12"/>
  <c r="AQ535" i="12"/>
  <c r="AQ534" i="12"/>
  <c r="AR534" i="12"/>
  <c r="AQ533" i="12"/>
  <c r="AR533" i="12"/>
  <c r="AQ531" i="12"/>
  <c r="AR531" i="12"/>
  <c r="AR530" i="12"/>
  <c r="AQ530" i="12"/>
  <c r="AR529" i="12"/>
  <c r="AQ529" i="12"/>
  <c r="AQ527" i="12"/>
  <c r="AR527" i="12"/>
  <c r="AQ526" i="12"/>
  <c r="AR526" i="12"/>
  <c r="AQ525" i="12"/>
  <c r="AR525" i="12"/>
  <c r="AQ524" i="12"/>
  <c r="AQ523" i="12"/>
  <c r="AR523" i="12"/>
  <c r="AR522" i="12"/>
  <c r="AQ522" i="12"/>
  <c r="AR521" i="12"/>
  <c r="AQ521" i="12"/>
  <c r="AQ520" i="12"/>
  <c r="AR520" i="12"/>
  <c r="AQ519" i="12"/>
  <c r="AR518" i="12"/>
  <c r="AQ518" i="12"/>
  <c r="AQ517" i="12"/>
  <c r="AR517" i="12"/>
  <c r="AQ516" i="12"/>
  <c r="AR516" i="12"/>
  <c r="AQ515" i="12"/>
  <c r="AR515" i="12"/>
  <c r="AQ514" i="12"/>
  <c r="AR514" i="12"/>
  <c r="AR513" i="12"/>
  <c r="AQ513" i="12"/>
  <c r="AQ512" i="12"/>
  <c r="AR512" i="12"/>
  <c r="AQ511" i="12"/>
  <c r="AR511" i="12"/>
  <c r="AQ510" i="12"/>
  <c r="AR510" i="12"/>
  <c r="AQ509" i="12"/>
  <c r="AR509" i="12"/>
  <c r="AQ508" i="12"/>
  <c r="AR508" i="12"/>
  <c r="AQ507" i="12"/>
  <c r="AR507" i="12"/>
  <c r="AR506" i="12"/>
  <c r="AQ506" i="12"/>
  <c r="AR505" i="12"/>
  <c r="AQ505" i="12"/>
  <c r="AQ504" i="12"/>
  <c r="AR504" i="12"/>
  <c r="AQ503" i="12"/>
  <c r="AR502" i="12"/>
  <c r="AQ502" i="12"/>
  <c r="AQ500" i="12"/>
  <c r="AR500" i="12"/>
  <c r="AQ499" i="12"/>
  <c r="AR499" i="12"/>
  <c r="AQ497" i="12"/>
  <c r="AR497" i="12"/>
  <c r="AR496" i="12"/>
  <c r="AQ496" i="12"/>
  <c r="AR495" i="12"/>
  <c r="AQ495" i="12"/>
  <c r="AQ494" i="12"/>
  <c r="AR494" i="12"/>
  <c r="AQ493" i="12"/>
  <c r="AR493" i="12"/>
  <c r="AQ492" i="12"/>
  <c r="AR492" i="12"/>
  <c r="AR491" i="12"/>
  <c r="AQ491" i="12"/>
  <c r="AQ489" i="12"/>
  <c r="AR489" i="12"/>
  <c r="AQ488" i="12"/>
  <c r="AQ487" i="12"/>
  <c r="AR487" i="12"/>
  <c r="AQ486" i="12"/>
  <c r="AR486" i="12"/>
  <c r="AQ485" i="12"/>
  <c r="AR485" i="12"/>
  <c r="AQ484" i="12"/>
  <c r="AR484" i="12"/>
  <c r="AR483" i="12"/>
  <c r="AQ483" i="12"/>
  <c r="AQ482" i="12"/>
  <c r="AR481" i="12"/>
  <c r="AQ480" i="12"/>
  <c r="AR480" i="12"/>
  <c r="AQ479" i="12"/>
  <c r="AR479" i="12"/>
  <c r="AQ478" i="12"/>
  <c r="AR478" i="12"/>
  <c r="AQ476" i="12"/>
  <c r="AR476" i="12"/>
  <c r="AQ475" i="12"/>
  <c r="AR475" i="12"/>
  <c r="AQ474" i="12"/>
  <c r="AR473" i="12"/>
  <c r="AQ473" i="12"/>
  <c r="AQ472" i="12"/>
  <c r="AR472" i="12"/>
  <c r="AQ470" i="12"/>
  <c r="AR470" i="12"/>
  <c r="AQ469" i="12"/>
  <c r="AR469" i="12"/>
  <c r="AQ468" i="12"/>
  <c r="AR468" i="12"/>
  <c r="AQ467" i="12"/>
  <c r="AR467" i="12"/>
  <c r="AQ466" i="12"/>
  <c r="AR466" i="12"/>
  <c r="AQ465" i="12"/>
  <c r="AR464" i="12"/>
  <c r="AQ464" i="12"/>
  <c r="AQ463" i="12"/>
  <c r="AR463" i="12"/>
  <c r="AQ462" i="12"/>
  <c r="AR462" i="12"/>
  <c r="AQ461" i="12"/>
  <c r="AR461" i="12"/>
  <c r="AQ460" i="12"/>
  <c r="AR460" i="12"/>
  <c r="AQ459" i="12"/>
  <c r="AQ458" i="12"/>
  <c r="AR458" i="12"/>
  <c r="AQ457" i="12"/>
  <c r="AR457" i="12"/>
  <c r="AR456" i="12"/>
  <c r="AQ456" i="12"/>
  <c r="AQ455" i="12"/>
  <c r="AR455" i="12"/>
  <c r="AQ454" i="12"/>
  <c r="AR454" i="12"/>
  <c r="AQ453" i="12"/>
  <c r="AR452" i="12"/>
  <c r="AQ452" i="12"/>
  <c r="AR451" i="12"/>
  <c r="AQ451" i="12"/>
  <c r="AQ450" i="12"/>
  <c r="AQ449" i="12"/>
  <c r="AR449" i="12"/>
  <c r="AQ448" i="12"/>
  <c r="AR448" i="12"/>
  <c r="AR447" i="12"/>
  <c r="AQ446" i="12"/>
  <c r="AR446" i="12"/>
  <c r="AQ445" i="12"/>
  <c r="AR445" i="12"/>
  <c r="AQ444" i="12"/>
  <c r="AR444" i="12"/>
  <c r="AQ443" i="12"/>
  <c r="AQ442" i="12"/>
  <c r="AR442" i="12"/>
  <c r="AQ441" i="12"/>
  <c r="AR441" i="12"/>
  <c r="AR440" i="12"/>
  <c r="AQ440" i="12"/>
  <c r="AQ439" i="12"/>
  <c r="AR439" i="12"/>
  <c r="AQ438" i="12"/>
  <c r="AR438" i="12"/>
  <c r="AQ437" i="12"/>
  <c r="AR436" i="12"/>
  <c r="AQ436" i="12"/>
  <c r="AQ435" i="12"/>
  <c r="AR435" i="12"/>
  <c r="AR434" i="12"/>
  <c r="AQ434" i="12"/>
  <c r="AR433" i="12"/>
  <c r="AQ433" i="12"/>
  <c r="AR432" i="12"/>
  <c r="AQ432" i="12"/>
  <c r="AQ431" i="12"/>
  <c r="AR430" i="12"/>
  <c r="AQ430" i="12"/>
  <c r="AR429" i="12"/>
  <c r="AQ429" i="12"/>
  <c r="AQ428" i="12"/>
  <c r="AR427" i="12"/>
  <c r="AR426" i="12"/>
  <c r="AQ426" i="12"/>
  <c r="AR425" i="12"/>
  <c r="AQ425" i="12"/>
  <c r="AQ424" i="12"/>
  <c r="AR424" i="12"/>
  <c r="AR423" i="12"/>
  <c r="AQ423" i="12"/>
  <c r="AR422" i="12"/>
  <c r="AQ422" i="12"/>
  <c r="AR421" i="12"/>
  <c r="AR420" i="12"/>
  <c r="AQ420" i="12"/>
  <c r="AQ419" i="12"/>
  <c r="AR419" i="12"/>
  <c r="AR418" i="12"/>
  <c r="AQ418" i="12"/>
  <c r="AR417" i="12"/>
  <c r="AQ417" i="12"/>
  <c r="AR416" i="12"/>
  <c r="AQ416" i="12"/>
  <c r="AQ415" i="12"/>
  <c r="AR414" i="12"/>
  <c r="AQ414" i="12"/>
  <c r="AR413" i="12"/>
  <c r="AQ413" i="12"/>
  <c r="AQ412" i="12"/>
  <c r="AR412" i="12"/>
  <c r="AR411" i="12"/>
  <c r="AR410" i="12"/>
  <c r="AQ410" i="12"/>
  <c r="AR409" i="12"/>
  <c r="AQ409" i="12"/>
  <c r="AQ408" i="12"/>
  <c r="AR407" i="12"/>
  <c r="AQ407" i="12"/>
  <c r="AR406" i="12"/>
  <c r="AQ406" i="12"/>
  <c r="AR405" i="12"/>
  <c r="AR403" i="12"/>
  <c r="AQ403" i="12"/>
  <c r="AQ402" i="12"/>
  <c r="AR402" i="12"/>
  <c r="AR401" i="12"/>
  <c r="AQ401" i="12"/>
  <c r="AR400" i="12"/>
  <c r="AQ400" i="12"/>
  <c r="AQ399" i="12"/>
  <c r="AR397" i="12"/>
  <c r="AQ397" i="12"/>
  <c r="AR396" i="12"/>
  <c r="AQ396" i="12"/>
  <c r="AQ395" i="12"/>
  <c r="AR395" i="12"/>
  <c r="AR394" i="12"/>
  <c r="AR393" i="12"/>
  <c r="AQ393" i="12"/>
  <c r="AR392" i="12"/>
  <c r="AQ392" i="12"/>
  <c r="AQ391" i="12"/>
  <c r="AR391" i="12"/>
  <c r="AR390" i="12"/>
  <c r="AQ390" i="12"/>
  <c r="AR389" i="12"/>
  <c r="AQ389" i="12"/>
  <c r="AR388" i="12"/>
  <c r="AR387" i="12"/>
  <c r="AQ387" i="12"/>
  <c r="AQ386" i="12"/>
  <c r="AR386" i="12"/>
  <c r="AR385" i="12"/>
  <c r="AR384" i="12"/>
  <c r="AQ384" i="12"/>
  <c r="AR383" i="12"/>
  <c r="AQ383" i="12"/>
  <c r="AQ382" i="12"/>
  <c r="AR381" i="12"/>
  <c r="AQ381" i="12"/>
  <c r="AR379" i="12"/>
  <c r="AQ379" i="12"/>
  <c r="AQ378" i="12"/>
  <c r="AR378" i="12"/>
  <c r="AR377" i="12"/>
  <c r="AR376" i="12"/>
  <c r="AQ376" i="12"/>
  <c r="AR375" i="12"/>
  <c r="AQ375" i="12"/>
  <c r="AQ374" i="12"/>
  <c r="AR374" i="12"/>
  <c r="AR373" i="12"/>
  <c r="AQ373" i="12"/>
  <c r="AR372" i="12"/>
  <c r="AQ372" i="12"/>
  <c r="AR371" i="12"/>
  <c r="AR370" i="12"/>
  <c r="AQ370" i="12"/>
  <c r="AQ369" i="12"/>
  <c r="AR369" i="12"/>
  <c r="AR368" i="12"/>
  <c r="AQ368" i="12"/>
  <c r="AR367" i="12"/>
  <c r="AQ367" i="12"/>
  <c r="AR366" i="12"/>
  <c r="AQ366" i="12"/>
  <c r="AQ365" i="12"/>
  <c r="AR363" i="12"/>
  <c r="AQ363" i="12"/>
  <c r="AR362" i="12"/>
  <c r="AQ362" i="12"/>
  <c r="AQ361" i="12"/>
  <c r="AR360" i="12"/>
  <c r="AR358" i="12"/>
  <c r="AQ358" i="12"/>
  <c r="AR357" i="12"/>
  <c r="AQ357" i="12"/>
  <c r="AQ356" i="12"/>
  <c r="AR356" i="12"/>
  <c r="AR355" i="12"/>
  <c r="AQ355" i="12"/>
  <c r="AR354" i="12"/>
  <c r="AQ354" i="12"/>
  <c r="AR353" i="12"/>
  <c r="AR352" i="12"/>
  <c r="AQ352" i="12"/>
  <c r="AQ351" i="12"/>
  <c r="AR351" i="12"/>
  <c r="AR350" i="12"/>
  <c r="AQ350" i="12"/>
  <c r="AQ349" i="12"/>
  <c r="AR348" i="12"/>
  <c r="AQ348" i="12"/>
  <c r="AR347" i="12"/>
  <c r="AQ347" i="12"/>
  <c r="AQ346" i="12"/>
  <c r="AR346" i="12"/>
  <c r="AR345" i="12"/>
  <c r="AR344" i="12"/>
  <c r="AQ344" i="12"/>
  <c r="AR343" i="12"/>
  <c r="AQ343" i="12"/>
  <c r="AQ342" i="12"/>
  <c r="AR341" i="12"/>
  <c r="AQ341" i="12"/>
  <c r="AR340" i="12"/>
  <c r="AQ340" i="12"/>
  <c r="AR339" i="12"/>
  <c r="AR338" i="12"/>
  <c r="AQ338" i="12"/>
  <c r="AQ337" i="12"/>
  <c r="AR337" i="12"/>
  <c r="AR336" i="12"/>
  <c r="AQ336" i="12"/>
  <c r="AR335" i="12"/>
  <c r="AQ335" i="12"/>
  <c r="AR334" i="12"/>
  <c r="AQ334" i="12"/>
  <c r="AQ333" i="12"/>
  <c r="AR332" i="12"/>
  <c r="AQ332" i="12"/>
  <c r="AR331" i="12"/>
  <c r="AQ331" i="12"/>
  <c r="AQ330" i="12"/>
  <c r="AR330" i="12"/>
  <c r="AR329" i="12"/>
  <c r="AQ329" i="12"/>
  <c r="AR328" i="12"/>
  <c r="AQ328" i="12"/>
  <c r="AQ327" i="12"/>
  <c r="AR327" i="12"/>
  <c r="AR325" i="12"/>
  <c r="AQ325" i="12"/>
  <c r="AR324" i="12"/>
  <c r="AR323" i="12"/>
  <c r="AQ323" i="12"/>
  <c r="AQ322" i="12"/>
  <c r="AR322" i="12"/>
  <c r="AR321" i="12"/>
  <c r="AR320" i="12"/>
  <c r="AQ320" i="12"/>
  <c r="AR319" i="12"/>
  <c r="AQ319" i="12"/>
  <c r="AR318" i="12"/>
  <c r="AQ318" i="12"/>
  <c r="AQ317" i="12"/>
  <c r="AR317" i="12"/>
  <c r="AR316" i="12"/>
  <c r="AR315" i="12"/>
  <c r="AQ315" i="12"/>
  <c r="AR314" i="12"/>
  <c r="AQ314" i="12"/>
  <c r="AR313" i="12"/>
  <c r="AQ313" i="12"/>
  <c r="AR312" i="12"/>
  <c r="AQ312" i="12"/>
  <c r="AR311" i="12"/>
  <c r="AR310" i="12"/>
  <c r="AQ310" i="12"/>
  <c r="AQ309" i="12"/>
  <c r="AR309" i="12"/>
  <c r="AR308" i="12"/>
  <c r="AQ308" i="12"/>
  <c r="AR307" i="12"/>
  <c r="AQ307" i="12"/>
  <c r="AR306" i="12"/>
  <c r="AQ306" i="12"/>
  <c r="AQ305" i="12"/>
  <c r="AR304" i="12"/>
  <c r="AQ304" i="12"/>
  <c r="AR303" i="12"/>
  <c r="AQ303" i="12"/>
  <c r="AR302" i="12"/>
  <c r="AR301" i="12"/>
  <c r="AQ301" i="12"/>
  <c r="AQ339" i="12"/>
  <c r="AQ360" i="12"/>
  <c r="AR382" i="12"/>
  <c r="AQ405" i="12"/>
  <c r="AQ427" i="12"/>
  <c r="AQ447" i="12"/>
  <c r="AR474" i="12"/>
  <c r="AR519" i="12"/>
  <c r="AR342" i="12"/>
  <c r="AR428" i="12"/>
  <c r="AQ569" i="12"/>
  <c r="AQ324" i="12"/>
  <c r="AQ345" i="12"/>
  <c r="AR365" i="12"/>
  <c r="AQ388" i="12"/>
  <c r="AQ411" i="12"/>
  <c r="AR431" i="12"/>
  <c r="AR453" i="12"/>
  <c r="AR482" i="12"/>
  <c r="AQ536" i="12"/>
  <c r="AR361" i="12"/>
  <c r="AR450" i="12"/>
  <c r="AQ204" i="12"/>
  <c r="AQ208" i="12"/>
  <c r="AQ212" i="12"/>
  <c r="AQ217" i="12"/>
  <c r="AQ234" i="12"/>
  <c r="AQ249" i="12"/>
  <c r="AQ263" i="12"/>
  <c r="AR278" i="12"/>
  <c r="AQ300" i="12"/>
  <c r="AR298" i="12"/>
  <c r="AQ298" i="12"/>
  <c r="AR297" i="12"/>
  <c r="AR295" i="12"/>
  <c r="AQ295" i="12"/>
  <c r="AR292" i="12"/>
  <c r="AR291" i="12"/>
  <c r="AR289" i="12"/>
  <c r="AQ289" i="12"/>
  <c r="AR288" i="12"/>
  <c r="AQ287" i="12"/>
  <c r="AR285" i="12"/>
  <c r="AQ285" i="12"/>
  <c r="AR284" i="12"/>
  <c r="AQ283" i="12"/>
  <c r="AR281" i="12"/>
  <c r="AQ281" i="12"/>
  <c r="AR280" i="12"/>
  <c r="AR279" i="12"/>
  <c r="AQ279" i="12"/>
  <c r="AR277" i="12"/>
  <c r="AQ276" i="12"/>
  <c r="AR275" i="12"/>
  <c r="AQ275" i="12"/>
  <c r="AR272" i="12"/>
  <c r="AQ272" i="12"/>
  <c r="AQ271" i="12"/>
  <c r="AR270" i="12"/>
  <c r="AR269" i="12"/>
  <c r="AQ269" i="12"/>
  <c r="AQ268" i="12"/>
  <c r="AQ267" i="12"/>
  <c r="AR265" i="12"/>
  <c r="AQ265" i="12"/>
  <c r="AQ264" i="12"/>
  <c r="AR264" i="12"/>
  <c r="AR262" i="12"/>
  <c r="AQ261" i="12"/>
  <c r="AR260" i="12"/>
  <c r="AQ260" i="12"/>
  <c r="AQ258" i="12"/>
  <c r="AR257" i="12"/>
  <c r="AR255" i="12"/>
  <c r="AQ255" i="12"/>
  <c r="AQ254" i="12"/>
  <c r="AQ253" i="12"/>
  <c r="AQ251" i="12"/>
  <c r="AQ250" i="12"/>
  <c r="AR250" i="12"/>
  <c r="AR248" i="12"/>
  <c r="AQ247" i="12"/>
  <c r="AR246" i="12"/>
  <c r="AQ246" i="12"/>
  <c r="AR244" i="12"/>
  <c r="AQ244" i="12"/>
  <c r="AQ243" i="12"/>
  <c r="AR242" i="12"/>
  <c r="AR240" i="12"/>
  <c r="AQ240" i="12"/>
  <c r="AQ239" i="12"/>
  <c r="AR237" i="12"/>
  <c r="AQ237" i="12"/>
  <c r="AQ236" i="12"/>
  <c r="AQ235" i="12"/>
  <c r="AR235" i="12"/>
  <c r="AR233" i="12"/>
  <c r="AQ232" i="12"/>
  <c r="AR231" i="12"/>
  <c r="AQ231" i="12"/>
  <c r="AR228" i="12"/>
  <c r="AQ228" i="12"/>
  <c r="AQ227" i="12"/>
  <c r="AR225" i="12"/>
  <c r="AR223" i="12"/>
  <c r="AQ223" i="12"/>
  <c r="AQ222" i="12"/>
  <c r="AQ221" i="12"/>
  <c r="AR220" i="12"/>
  <c r="AQ220" i="12"/>
  <c r="AQ219" i="12"/>
  <c r="AQ218" i="12"/>
  <c r="AR218" i="12"/>
  <c r="AR216" i="12"/>
  <c r="AR213" i="12"/>
  <c r="AQ213" i="12"/>
  <c r="AR211" i="12"/>
  <c r="AQ211" i="12"/>
  <c r="AR209" i="12"/>
  <c r="AQ205" i="12"/>
  <c r="AQ202" i="12"/>
  <c r="AR202" i="12"/>
  <c r="AR200" i="12"/>
  <c r="AR198" i="12"/>
  <c r="AQ198" i="12"/>
  <c r="AR196" i="12"/>
  <c r="AQ196" i="12"/>
  <c r="AR194" i="12"/>
  <c r="AR192" i="12"/>
  <c r="AQ192" i="12"/>
  <c r="AQ190" i="12"/>
  <c r="AR189" i="12"/>
  <c r="AQ189" i="12"/>
  <c r="AQ187" i="12"/>
  <c r="AR187" i="12"/>
  <c r="AR184" i="12"/>
  <c r="AR182" i="12"/>
  <c r="AQ182" i="12"/>
  <c r="AR180" i="12"/>
  <c r="AQ180" i="12"/>
  <c r="AQ178" i="12"/>
  <c r="AQ176" i="12"/>
  <c r="AR176" i="12"/>
  <c r="AR174" i="12"/>
  <c r="AQ172" i="12"/>
  <c r="AR172" i="12"/>
  <c r="AR170" i="12"/>
  <c r="AQ170" i="12"/>
  <c r="AQ168" i="12"/>
  <c r="AQ166" i="12"/>
  <c r="AR232" i="12"/>
  <c r="AR238" i="12"/>
  <c r="AR247" i="12"/>
  <c r="AR252" i="12"/>
  <c r="AR261" i="12"/>
  <c r="AR266" i="12"/>
  <c r="AR276" i="12"/>
  <c r="AQ282" i="12"/>
  <c r="AQ291" i="12"/>
  <c r="AQ299" i="12"/>
  <c r="AR205" i="12"/>
  <c r="AQ225" i="12"/>
  <c r="AQ248" i="12"/>
  <c r="AR267" i="12"/>
  <c r="AR287" i="12"/>
  <c r="AR227" i="12"/>
  <c r="AR243" i="12"/>
  <c r="AR258" i="12"/>
  <c r="AR271" i="12"/>
  <c r="AQ288" i="12"/>
  <c r="AR190" i="12"/>
  <c r="AQ209" i="12"/>
  <c r="AQ233" i="12"/>
  <c r="AR253" i="12"/>
  <c r="AQ270" i="12"/>
  <c r="AQ292" i="12"/>
  <c r="AR166" i="12"/>
  <c r="AQ165" i="12"/>
  <c r="AQ161" i="12"/>
  <c r="AQ158" i="12"/>
  <c r="AQ154" i="12"/>
  <c r="AQ144" i="12"/>
  <c r="AQ140" i="12"/>
  <c r="AQ133" i="12"/>
  <c r="AQ129" i="12"/>
  <c r="AQ125" i="12"/>
  <c r="AR165" i="12"/>
  <c r="AR161" i="12"/>
  <c r="AQ839" i="12"/>
  <c r="AR839" i="12"/>
  <c r="AQ398" i="12"/>
  <c r="AQ634" i="12"/>
  <c r="AQ528" i="12"/>
  <c r="AQ8" i="12"/>
  <c r="AQ501" i="12"/>
  <c r="AQ207" i="12"/>
  <c r="AQ150" i="12"/>
  <c r="AQ490" i="12"/>
  <c r="AK80" i="7" l="1"/>
  <c r="AK95" i="7" s="1"/>
  <c r="AK89" i="7" s="1"/>
  <c r="AN96" i="7"/>
  <c r="AN100" i="7" s="1"/>
  <c r="AN105" i="7" s="1"/>
  <c r="AV873" i="4"/>
  <c r="AQ89" i="7"/>
  <c r="AL89" i="7"/>
  <c r="AI89" i="7"/>
  <c r="AO443" i="4"/>
  <c r="J873" i="4"/>
  <c r="X55" i="7" s="1"/>
  <c r="Z875" i="4"/>
  <c r="Z873" i="4"/>
  <c r="J875" i="4"/>
  <c r="K135" i="7" s="1"/>
  <c r="V55" i="7" s="1"/>
  <c r="Z876" i="4"/>
  <c r="Z874" i="4"/>
  <c r="J874" i="4"/>
  <c r="E135" i="7" s="1"/>
  <c r="U55" i="7" s="1"/>
  <c r="J876" i="4"/>
  <c r="Q135" i="7" s="1"/>
  <c r="W55" i="7" s="1"/>
  <c r="AP89" i="7"/>
  <c r="AN88" i="7"/>
  <c r="AM89" i="7"/>
  <c r="AM100" i="7"/>
  <c r="AM102" i="7" s="1"/>
  <c r="AP28" i="4"/>
  <c r="AP104" i="7"/>
  <c r="AW8" i="4"/>
  <c r="AX8" i="4" s="1"/>
  <c r="AX6" i="5" s="1"/>
  <c r="D606" i="6"/>
  <c r="AO89" i="7"/>
  <c r="D597" i="6"/>
  <c r="AI102" i="7"/>
  <c r="AI101" i="7"/>
  <c r="AI106" i="7"/>
  <c r="AI105" i="7"/>
  <c r="AI103" i="7"/>
  <c r="AI104" i="7"/>
  <c r="AP456" i="4"/>
  <c r="AS89" i="7"/>
  <c r="AO229" i="4"/>
  <c r="AO361" i="4"/>
  <c r="AP823" i="4"/>
  <c r="AW7" i="4"/>
  <c r="AO451" i="4"/>
  <c r="AO439" i="4"/>
  <c r="AO311" i="4"/>
  <c r="AP311" i="4"/>
  <c r="AO348" i="4"/>
  <c r="AO114" i="4"/>
  <c r="AO340" i="4"/>
  <c r="AP340" i="4"/>
  <c r="AO325" i="4"/>
  <c r="AO306" i="4"/>
  <c r="AO320" i="4"/>
  <c r="AO496" i="4"/>
  <c r="AO454" i="4"/>
  <c r="AO510" i="4"/>
  <c r="AO371" i="4"/>
  <c r="AO383" i="4"/>
  <c r="AO298" i="4"/>
  <c r="AO613" i="4"/>
  <c r="AP613" i="4"/>
  <c r="AP614" i="4"/>
  <c r="AO614" i="4"/>
  <c r="AP378" i="4"/>
  <c r="AO378" i="4"/>
  <c r="AP418" i="4"/>
  <c r="AO418" i="4"/>
  <c r="AO342" i="4"/>
  <c r="AP342" i="4"/>
  <c r="AP457" i="4"/>
  <c r="AO457" i="4"/>
  <c r="AP382" i="4"/>
  <c r="AO382" i="4"/>
  <c r="AP478" i="4"/>
  <c r="AO478" i="4"/>
  <c r="AP503" i="4"/>
  <c r="AO503" i="4"/>
  <c r="AO379" i="4"/>
  <c r="AP379" i="4"/>
  <c r="AO373" i="4"/>
  <c r="AP373" i="4"/>
  <c r="AP458" i="4"/>
  <c r="AO458" i="4"/>
  <c r="AP504" i="4"/>
  <c r="AO504" i="4"/>
  <c r="AO603" i="4"/>
  <c r="AP603" i="4"/>
  <c r="AP787" i="4"/>
  <c r="AO787" i="4"/>
  <c r="AO497" i="4"/>
  <c r="AP497" i="4"/>
  <c r="AO513" i="4"/>
  <c r="AP513" i="4"/>
  <c r="AP832" i="4"/>
  <c r="AO832" i="4"/>
  <c r="AP519" i="4"/>
  <c r="AO519" i="4"/>
  <c r="AO127" i="4"/>
  <c r="AO250" i="4"/>
  <c r="AO849" i="4"/>
  <c r="AP849" i="4"/>
  <c r="AO824" i="4"/>
  <c r="AO178" i="4"/>
  <c r="AP293" i="4"/>
  <c r="AO293" i="4"/>
  <c r="AO464" i="4"/>
  <c r="AP464" i="4"/>
  <c r="AP207" i="4"/>
  <c r="AO207" i="4"/>
  <c r="AP100" i="4"/>
  <c r="AO100" i="4"/>
  <c r="AP88" i="7"/>
  <c r="AO96" i="7"/>
  <c r="AP101" i="4"/>
  <c r="AO101" i="4"/>
  <c r="AP841" i="4"/>
  <c r="AO841" i="4"/>
  <c r="AP502" i="4"/>
  <c r="AO502" i="4"/>
  <c r="AL102" i="7"/>
  <c r="AL103" i="7"/>
  <c r="AL101" i="7"/>
  <c r="AP241" i="4"/>
  <c r="AO241" i="4"/>
  <c r="AQ104" i="7"/>
  <c r="AQ102" i="7"/>
  <c r="AQ106" i="7"/>
  <c r="AK88" i="7"/>
  <c r="AJ96" i="7"/>
  <c r="D601" i="6"/>
  <c r="D609" i="6"/>
  <c r="D607" i="6"/>
  <c r="D605" i="6"/>
  <c r="D603" i="6"/>
  <c r="D611" i="6"/>
  <c r="AP16" i="4"/>
  <c r="AO16" i="4"/>
  <c r="AP200" i="4"/>
  <c r="AO200" i="4"/>
  <c r="AL104" i="7"/>
  <c r="AP172" i="4"/>
  <c r="AO172" i="4"/>
  <c r="AO368" i="4"/>
  <c r="AP368" i="4"/>
  <c r="AO493" i="4"/>
  <c r="AP493" i="4"/>
  <c r="AP867" i="4"/>
  <c r="AO867" i="4"/>
  <c r="AO191" i="4"/>
  <c r="AP191" i="4"/>
  <c r="AR100" i="7"/>
  <c r="AR105" i="7" s="1"/>
  <c r="D608" i="6"/>
  <c r="AJ89" i="7"/>
  <c r="D619" i="6"/>
  <c r="D617" i="6"/>
  <c r="D615" i="6"/>
  <c r="D623" i="6"/>
  <c r="D621" i="6"/>
  <c r="D628" i="6"/>
  <c r="D630" i="6" s="1"/>
  <c r="AP52" i="4"/>
  <c r="AO52" i="4"/>
  <c r="AP111" i="4"/>
  <c r="AO111" i="4"/>
  <c r="AO176" i="4"/>
  <c r="AP176" i="4"/>
  <c r="AP234" i="4"/>
  <c r="AO234" i="4"/>
  <c r="AP437" i="4"/>
  <c r="AO437" i="4"/>
  <c r="AO486" i="4"/>
  <c r="AP486" i="4"/>
  <c r="AP609" i="4"/>
  <c r="AO609" i="4"/>
  <c r="AO706" i="4"/>
  <c r="AP820" i="4"/>
  <c r="AO820" i="4"/>
  <c r="AP534" i="4"/>
  <c r="AO534" i="4"/>
  <c r="AO829" i="4"/>
  <c r="AP829" i="4"/>
  <c r="AQ105" i="7"/>
  <c r="AL105" i="7"/>
  <c r="AP275" i="4"/>
  <c r="AO275" i="4"/>
  <c r="AP149" i="4"/>
  <c r="AO149" i="4"/>
  <c r="AO652" i="4"/>
  <c r="AP652" i="4"/>
  <c r="AP758" i="4"/>
  <c r="AO758" i="4"/>
  <c r="AP772" i="4"/>
  <c r="AO772" i="4"/>
  <c r="AP212" i="4"/>
  <c r="AO212" i="4"/>
  <c r="AO28" i="4"/>
  <c r="AP186" i="4"/>
  <c r="AO186" i="4"/>
  <c r="AP468" i="4"/>
  <c r="AO468" i="4"/>
  <c r="AQ101" i="7"/>
  <c r="D602" i="6"/>
  <c r="AO654" i="4"/>
  <c r="AO672" i="4"/>
  <c r="AP672" i="4"/>
  <c r="AO819" i="4"/>
  <c r="AP819" i="4"/>
  <c r="AO559" i="4"/>
  <c r="AP559" i="4"/>
  <c r="AO74" i="4"/>
  <c r="AN89" i="7"/>
  <c r="AP102" i="7"/>
  <c r="AP103" i="7"/>
  <c r="D616" i="6"/>
  <c r="AP184" i="4"/>
  <c r="AO184" i="4"/>
  <c r="J6" i="5"/>
  <c r="AP8" i="4"/>
  <c r="AP6" i="5" s="1"/>
  <c r="AO8" i="4"/>
  <c r="AO6" i="5" s="1"/>
  <c r="AP736" i="4"/>
  <c r="AO736" i="4"/>
  <c r="AO351" i="4"/>
  <c r="AP351" i="4"/>
  <c r="AP795" i="4"/>
  <c r="AO795" i="4"/>
  <c r="AO585" i="4"/>
  <c r="AP585" i="4"/>
  <c r="AO188" i="4"/>
  <c r="AP105" i="7"/>
  <c r="AP101" i="7"/>
  <c r="AL88" i="7"/>
  <c r="AK96" i="7"/>
  <c r="AO623" i="4"/>
  <c r="AP623" i="4"/>
  <c r="AP61" i="4"/>
  <c r="AO61" i="4"/>
  <c r="AL106" i="7"/>
  <c r="D610" i="6"/>
  <c r="AO240" i="4"/>
  <c r="AP240" i="4"/>
  <c r="AP266" i="4"/>
  <c r="AO266" i="4"/>
  <c r="AP391" i="4"/>
  <c r="AO391" i="4"/>
  <c r="AP384" i="4"/>
  <c r="AO384" i="4"/>
  <c r="AO657" i="4"/>
  <c r="AP657" i="4"/>
  <c r="AO541" i="4"/>
  <c r="AP541" i="4"/>
  <c r="AP562" i="4"/>
  <c r="AO562" i="4"/>
  <c r="AO305" i="4"/>
  <c r="AP305" i="4"/>
  <c r="AO304" i="4"/>
  <c r="AP304" i="4"/>
  <c r="AO582" i="4"/>
  <c r="AP582" i="4"/>
  <c r="AO35" i="4"/>
  <c r="AO237" i="4"/>
  <c r="AP237" i="4"/>
  <c r="AQ103" i="7"/>
  <c r="AP117" i="4"/>
  <c r="AO117" i="4"/>
  <c r="AO193" i="4"/>
  <c r="AP193" i="4"/>
  <c r="AO389" i="4"/>
  <c r="AP389" i="4"/>
  <c r="AP461" i="4"/>
  <c r="AO461" i="4"/>
  <c r="AP638" i="4"/>
  <c r="AO638" i="4"/>
  <c r="AP699" i="4"/>
  <c r="AO699" i="4"/>
  <c r="AP423" i="4"/>
  <c r="AO423" i="4"/>
  <c r="AO783" i="4"/>
  <c r="AP783" i="4"/>
  <c r="AO394" i="4"/>
  <c r="AS100" i="7"/>
  <c r="AS105" i="7" s="1"/>
  <c r="AO87" i="4"/>
  <c r="AW873" i="4" l="1"/>
  <c r="AP873" i="4"/>
  <c r="AO873" i="4"/>
  <c r="AM104" i="7"/>
  <c r="AM106" i="7"/>
  <c r="AM101" i="7"/>
  <c r="AM105" i="7"/>
  <c r="AM103" i="7"/>
  <c r="AW6" i="5"/>
  <c r="AR106" i="7"/>
  <c r="AX7" i="4"/>
  <c r="AX873" i="4" s="1"/>
  <c r="AO100" i="7"/>
  <c r="AO106" i="7" s="1"/>
  <c r="D625" i="6"/>
  <c r="AR101" i="7"/>
  <c r="AR104" i="7"/>
  <c r="AR102" i="7"/>
  <c r="AR103" i="7"/>
  <c r="D612" i="6"/>
  <c r="AN101" i="7"/>
  <c r="AN102" i="7"/>
  <c r="AN104" i="7"/>
  <c r="AN103" i="7"/>
  <c r="AN106" i="7"/>
  <c r="AS104" i="7"/>
  <c r="AS103" i="7"/>
  <c r="AS102" i="7"/>
  <c r="AS101" i="7"/>
  <c r="AS106" i="7"/>
  <c r="AK100" i="7"/>
  <c r="AK106" i="7" s="1"/>
  <c r="AJ100" i="7"/>
  <c r="AJ106" i="7" s="1"/>
  <c r="AK102" i="7" l="1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</calcChain>
</file>

<file path=xl/sharedStrings.xml><?xml version="1.0" encoding="utf-8"?>
<sst xmlns="http://schemas.openxmlformats.org/spreadsheetml/2006/main" count="21173" uniqueCount="4478">
  <si>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</si>
  <si>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</si>
  <si>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</si>
  <si>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</si>
  <si>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</si>
  <si>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</si>
  <si>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</si>
  <si>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</si>
  <si>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</si>
  <si>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</si>
  <si>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</si>
  <si>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</si>
  <si>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</si>
  <si>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</si>
  <si>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</si>
  <si>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</si>
  <si>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</si>
  <si>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</si>
  <si>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</si>
  <si>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</si>
  <si>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</si>
  <si>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</si>
  <si>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</si>
  <si>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</si>
  <si>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</si>
  <si>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</si>
  <si>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</si>
  <si>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</si>
  <si>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</si>
  <si>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</si>
  <si>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Annual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</si>
  <si>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</si>
  <si>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</si>
  <si>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</si>
  <si>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</si>
  <si>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</si>
  <si>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</si>
  <si>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</si>
  <si>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</si>
  <si>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</si>
  <si>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</si>
  <si>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</si>
  <si>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</si>
  <si>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</si>
  <si>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</si>
  <si>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</si>
  <si>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</si>
  <si>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</si>
  <si>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</si>
  <si>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</si>
  <si>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</si>
  <si>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</si>
  <si>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</si>
  <si>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</si>
  <si>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</si>
  <si>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</si>
  <si>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</si>
  <si>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</si>
  <si>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</si>
  <si>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</si>
  <si>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</si>
  <si>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</si>
  <si>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</si>
  <si>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</si>
  <si>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</si>
  <si>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</si>
  <si>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</si>
  <si>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</si>
  <si>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</si>
  <si>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</si>
  <si>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</si>
  <si>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</si>
  <si>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</si>
  <si>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</si>
  <si>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</si>
  <si>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</si>
  <si>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</si>
  <si>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</si>
  <si>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</si>
  <si>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</si>
  <si>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</si>
  <si>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</si>
  <si>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</si>
  <si>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</si>
  <si>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</si>
  <si>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</si>
  <si>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</si>
  <si>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</si>
  <si>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</si>
  <si>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</si>
  <si>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</si>
  <si>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</si>
  <si>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</si>
  <si>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</si>
  <si>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</si>
  <si>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</si>
  <si>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</si>
  <si>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</si>
  <si>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</si>
  <si>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</si>
  <si>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</si>
  <si>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</si>
  <si>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</si>
  <si>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</si>
  <si>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</si>
  <si>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</si>
  <si>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</si>
  <si>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</si>
  <si>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</si>
  <si>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</si>
  <si>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</si>
  <si>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</si>
  <si>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</si>
  <si>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</si>
  <si>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</si>
  <si>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</si>
  <si>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</si>
  <si>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</si>
  <si>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</si>
  <si>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</si>
  <si>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</si>
  <si>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</si>
  <si>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</si>
  <si>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</si>
  <si>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</si>
  <si>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</si>
  <si>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</si>
  <si>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</si>
  <si>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</si>
  <si>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</si>
  <si>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</si>
  <si>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</si>
  <si>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</si>
  <si>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Aqua America Inc.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</si>
  <si>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</si>
  <si>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</si>
  <si>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</si>
  <si>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</si>
  <si>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</si>
  <si>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</si>
  <si>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</si>
  <si>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</si>
  <si>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</si>
  <si>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</si>
  <si>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</si>
  <si>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</si>
  <si>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</si>
  <si>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</si>
  <si>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</si>
  <si>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</si>
  <si>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</si>
  <si>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</si>
  <si>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</si>
  <si>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</si>
  <si>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</si>
  <si>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</si>
  <si>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</si>
  <si>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</si>
  <si>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</si>
  <si>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</si>
  <si>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</si>
  <si>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</si>
  <si>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</si>
  <si>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</si>
  <si>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</si>
  <si>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</si>
  <si>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</si>
  <si>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</si>
  <si>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</si>
  <si>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</si>
  <si>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</si>
  <si>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</si>
  <si>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</si>
  <si>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</si>
  <si>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</si>
  <si>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</si>
  <si>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</si>
  <si>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</si>
  <si>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</si>
  <si>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</si>
  <si>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</si>
  <si>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</si>
  <si>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</si>
  <si>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</si>
  <si>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</si>
  <si>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</si>
  <si>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</si>
  <si>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</si>
  <si>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B04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</si>
  <si>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</si>
  <si>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</si>
  <si>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</si>
  <si>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</si>
  <si>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</si>
  <si>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</si>
  <si>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</si>
  <si>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</si>
  <si>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</si>
  <si>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</si>
  <si>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</si>
  <si>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</si>
  <si>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</si>
  <si>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</si>
  <si>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</si>
  <si>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</si>
  <si>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</si>
  <si>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</si>
  <si>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</si>
  <si>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</si>
  <si>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</si>
  <si>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</si>
  <si>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</si>
  <si>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</si>
  <si>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</si>
  <si>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</si>
  <si>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</si>
  <si>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</si>
  <si>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</si>
  <si>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</si>
  <si>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</si>
  <si>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</si>
  <si>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</si>
  <si>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</si>
  <si>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</si>
  <si>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</si>
  <si>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</si>
  <si>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</si>
  <si>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</si>
  <si>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</si>
  <si>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</si>
  <si>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</si>
  <si>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</si>
  <si>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</si>
  <si>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</si>
  <si>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</si>
  <si>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</si>
  <si>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</si>
  <si>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</si>
  <si>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</si>
  <si>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</si>
  <si>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</si>
  <si>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</si>
  <si>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</si>
  <si>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</si>
  <si>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</si>
  <si>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</si>
  <si>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</si>
  <si>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</si>
  <si>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</si>
  <si>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</si>
  <si>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</si>
  <si>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</si>
  <si>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</si>
  <si>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</si>
  <si>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</si>
  <si>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</si>
  <si>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2017=Year 45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</si>
  <si>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</si>
  <si>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</si>
  <si>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</si>
  <si>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</si>
  <si>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</si>
  <si>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</si>
  <si>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</si>
  <si>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</si>
  <si>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</si>
  <si>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</si>
  <si>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</si>
  <si>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</si>
  <si>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</si>
  <si>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</si>
  <si>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</si>
  <si>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</si>
  <si>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</si>
  <si>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</si>
  <si>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</si>
  <si>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</si>
  <si>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</si>
  <si>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</si>
  <si>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</si>
  <si>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</si>
  <si>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</si>
  <si>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</si>
  <si>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</si>
  <si>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</si>
  <si>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</si>
  <si>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</si>
  <si>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</si>
  <si>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</si>
  <si>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</si>
  <si>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</si>
  <si>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</si>
  <si>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</si>
  <si>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</si>
  <si>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</si>
  <si>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</si>
  <si>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</si>
  <si>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</si>
  <si>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</si>
  <si>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</si>
  <si>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</si>
  <si>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</si>
  <si>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</si>
  <si>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</si>
  <si>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</si>
  <si>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</si>
  <si>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</si>
  <si>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</si>
  <si>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</si>
  <si>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</si>
  <si>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</si>
  <si>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</si>
  <si>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</si>
  <si>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</si>
  <si>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</si>
  <si>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</si>
  <si>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</si>
  <si>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</si>
  <si>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</si>
  <si>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</si>
  <si>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</si>
  <si>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</si>
  <si>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</si>
  <si>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</si>
  <si>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</si>
  <si>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</si>
  <si>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</si>
  <si>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</si>
  <si>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</si>
  <si>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</si>
  <si>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</si>
  <si>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</si>
  <si>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</si>
  <si>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</si>
  <si>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</si>
  <si>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</si>
  <si>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</si>
  <si>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</si>
  <si>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</si>
  <si>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</si>
  <si>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</si>
  <si>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</si>
  <si>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</si>
  <si>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</si>
  <si>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</si>
  <si>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</si>
  <si>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</si>
  <si>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</si>
  <si>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</si>
  <si>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</si>
  <si>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</si>
  <si>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</si>
  <si>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</si>
  <si>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</si>
  <si>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</si>
  <si>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</si>
  <si>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</si>
  <si>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</si>
  <si>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</si>
  <si>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</si>
  <si>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</si>
  <si>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</si>
  <si>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2017=Year 46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</si>
  <si>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</si>
  <si>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</si>
  <si>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</si>
  <si>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</si>
  <si>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</si>
  <si>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</si>
  <si>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</si>
  <si>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</si>
  <si>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</si>
  <si>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</si>
  <si>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</si>
  <si>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</si>
  <si>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</si>
  <si>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</si>
  <si>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</si>
  <si>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</si>
  <si>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</si>
  <si>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</si>
  <si>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</si>
  <si>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</si>
  <si>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</si>
  <si>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</si>
  <si>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</si>
  <si>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</si>
  <si>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</si>
  <si>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</si>
  <si>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</si>
  <si>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</si>
  <si>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</si>
  <si>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</si>
  <si>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</si>
  <si>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</si>
  <si>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</si>
  <si>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</si>
  <si>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</si>
  <si>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</si>
  <si>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</si>
  <si>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</si>
  <si>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</si>
  <si>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</si>
  <si>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</si>
  <si>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</si>
  <si>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</si>
  <si>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</si>
  <si>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</si>
  <si>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</si>
  <si>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</si>
  <si>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</si>
  <si>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</si>
  <si>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</si>
  <si>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</si>
  <si>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</si>
  <si>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</si>
  <si>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</si>
  <si>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</si>
  <si>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</si>
  <si>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</si>
  <si>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</si>
  <si>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</si>
  <si>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</si>
  <si>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</si>
  <si>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</si>
  <si>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</si>
  <si>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</si>
  <si>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</si>
  <si>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</si>
  <si>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</si>
  <si>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</si>
  <si>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</si>
  <si>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</si>
  <si>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</si>
  <si>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</si>
  <si>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</si>
  <si>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</si>
  <si>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</si>
  <si>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</si>
  <si>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</si>
  <si>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</si>
  <si>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</si>
  <si>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</si>
  <si>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</si>
  <si>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</si>
  <si>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</si>
  <si>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</si>
  <si>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</si>
  <si>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</si>
  <si>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</si>
  <si>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</si>
  <si>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</si>
  <si>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</si>
  <si>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</si>
  <si>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</si>
  <si>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Being Acquired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</si>
  <si>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</si>
  <si>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</si>
  <si>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</si>
  <si>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</si>
  <si>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</si>
  <si>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</si>
  <si>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</si>
  <si>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Bank of the Ozarks Inc.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</si>
  <si>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</si>
  <si>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</si>
  <si>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</si>
  <si>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</si>
  <si>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</si>
  <si>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</si>
  <si>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</si>
  <si>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</si>
  <si>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</si>
  <si>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</si>
  <si>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</si>
  <si>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</si>
  <si>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</si>
  <si>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</si>
  <si>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</si>
  <si>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</si>
  <si>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</si>
  <si>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</si>
  <si>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</si>
  <si>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</si>
  <si>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</si>
  <si>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</si>
  <si>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</si>
  <si>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</si>
  <si>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</si>
  <si>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</si>
  <si>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</si>
  <si>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</si>
  <si>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</si>
  <si>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</si>
  <si>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</si>
  <si>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</si>
  <si>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</si>
  <si>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</si>
  <si>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</si>
  <si>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</si>
  <si>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</si>
  <si>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</si>
  <si>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</si>
  <si>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</si>
  <si>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</si>
  <si>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</si>
  <si>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</si>
  <si>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</si>
  <si>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</si>
  <si>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</si>
  <si>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</si>
  <si>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</si>
  <si>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</si>
  <si>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</si>
  <si>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</si>
  <si>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</si>
  <si>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</si>
  <si>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</si>
  <si>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</si>
  <si>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</si>
  <si>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</si>
  <si>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</si>
  <si>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</si>
  <si>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</si>
  <si>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</si>
  <si>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</si>
  <si>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</si>
  <si>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</si>
  <si>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</si>
  <si>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</si>
  <si>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</si>
  <si>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</si>
  <si>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</si>
  <si>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</si>
  <si>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</si>
  <si>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</si>
  <si>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</si>
  <si>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</si>
  <si>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</si>
  <si>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</si>
  <si>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</si>
  <si>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</si>
  <si>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</si>
  <si>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</si>
  <si>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</si>
  <si>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</si>
  <si>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</si>
  <si>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</si>
  <si>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</si>
  <si>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</si>
  <si>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</si>
  <si>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</si>
  <si>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</si>
  <si>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</si>
  <si>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</si>
  <si>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</si>
  <si>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</si>
  <si>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</si>
  <si>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</si>
  <si>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</si>
  <si>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</si>
  <si>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</si>
  <si>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</si>
  <si>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</si>
  <si>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</si>
  <si>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</si>
  <si>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</si>
  <si>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</si>
  <si>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</si>
  <si>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</si>
  <si>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</si>
  <si>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</si>
  <si>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</si>
  <si>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</si>
  <si>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</si>
  <si>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</si>
  <si>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</si>
  <si>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</si>
  <si>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</si>
  <si>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</si>
  <si>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</si>
  <si>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</si>
  <si>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</si>
  <si>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</si>
  <si>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</si>
  <si>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</si>
  <si>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</si>
  <si>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</si>
  <si>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</si>
  <si>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</si>
  <si>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</si>
  <si>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</si>
  <si>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</si>
  <si>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</si>
  <si>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</si>
  <si>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</si>
  <si>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</si>
  <si>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</si>
  <si>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</si>
  <si>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</si>
  <si>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</si>
  <si>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</si>
  <si>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</si>
  <si>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</si>
  <si>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</si>
  <si>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</si>
  <si>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</si>
  <si>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</si>
  <si>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</si>
  <si>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</si>
  <si>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</si>
  <si>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</si>
  <si>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Harris Corp.</t>
  </si>
  <si>
    <t>HRS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</si>
  <si>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</si>
  <si>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</si>
  <si>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</si>
  <si>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</si>
  <si>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</si>
  <si>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</si>
  <si>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</si>
  <si>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</si>
  <si>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</si>
  <si>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</si>
  <si>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</si>
  <si>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</si>
  <si>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</si>
  <si>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</si>
  <si>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</si>
  <si>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</si>
  <si>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</si>
  <si>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</si>
  <si>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</si>
  <si>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</si>
  <si>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</si>
  <si>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</si>
  <si>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</si>
  <si>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</si>
  <si>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</si>
  <si>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</si>
  <si>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</si>
  <si>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</si>
  <si>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</si>
  <si>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</si>
  <si>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Jun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</si>
  <si>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</si>
  <si>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</si>
  <si>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</si>
  <si>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</si>
  <si>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</si>
  <si>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</si>
  <si>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</si>
  <si>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</si>
  <si>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</si>
  <si>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</si>
  <si>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</si>
  <si>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</si>
  <si>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</si>
  <si>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</si>
  <si>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</si>
  <si>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</si>
  <si>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</si>
  <si>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</si>
  <si>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</si>
  <si>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</si>
  <si>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</si>
  <si>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</si>
  <si>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</si>
  <si>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</si>
  <si>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</si>
  <si>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</si>
  <si>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</si>
  <si>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</si>
  <si>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</si>
  <si>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</si>
  <si>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</si>
  <si>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</si>
  <si>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</si>
  <si>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</si>
  <si>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</si>
  <si>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</si>
  <si>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</si>
  <si>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</si>
  <si>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</si>
  <si>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</si>
  <si>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</si>
  <si>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</si>
  <si>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</si>
  <si>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</si>
  <si>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</si>
  <si>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</si>
  <si>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</si>
  <si>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</si>
  <si>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</si>
  <si>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</si>
  <si>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</si>
  <si>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</si>
  <si>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</si>
  <si>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</si>
  <si>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</si>
  <si>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</si>
  <si>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</si>
  <si>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</si>
  <si>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</si>
  <si>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</si>
  <si>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</si>
  <si>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</si>
  <si>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</si>
  <si>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</si>
  <si>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</si>
  <si>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</si>
  <si>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</si>
  <si>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</si>
  <si>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</si>
  <si>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</si>
  <si>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</si>
  <si>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</si>
  <si>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</si>
  <si>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</si>
  <si>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</si>
  <si>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</si>
  <si>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</si>
  <si>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</si>
  <si>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</si>
  <si>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</si>
  <si>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</si>
  <si>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</si>
  <si>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</si>
  <si>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</si>
  <si>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</si>
  <si>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</si>
  <si>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</si>
  <si>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</si>
  <si>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</si>
  <si>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</si>
  <si>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</si>
  <si>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</si>
  <si>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</si>
  <si>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</si>
  <si>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</si>
  <si>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</si>
  <si>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</si>
  <si>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</si>
  <si>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</si>
  <si>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</si>
  <si>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</si>
  <si>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</si>
  <si>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</si>
  <si>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</si>
  <si>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</si>
  <si>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</si>
  <si>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</si>
  <si>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</si>
  <si>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</si>
  <si>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</si>
  <si>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</si>
  <si>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</si>
  <si>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</si>
  <si>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</si>
  <si>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</si>
  <si>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</si>
  <si>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</si>
  <si>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</si>
  <si>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</si>
  <si>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</si>
  <si>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</si>
  <si>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</si>
  <si>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</si>
  <si>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</si>
  <si>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</si>
  <si>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</si>
  <si>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</si>
  <si>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</si>
  <si>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</si>
  <si>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</si>
  <si>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</si>
  <si>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</si>
  <si>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</si>
  <si>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</si>
  <si>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</si>
  <si>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</si>
  <si>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</si>
  <si>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</si>
  <si>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</si>
  <si>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</si>
  <si>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</si>
  <si>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</si>
  <si>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</si>
  <si>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</si>
  <si>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</si>
  <si>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</si>
  <si>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</si>
  <si>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</si>
  <si>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</si>
  <si>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</si>
  <si>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</si>
  <si>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</si>
  <si>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</si>
  <si>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</si>
  <si>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</si>
  <si>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</si>
  <si>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</si>
  <si>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</si>
  <si>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</si>
  <si>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</si>
  <si>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</si>
  <si>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</si>
  <si>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</si>
  <si>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</si>
  <si>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</si>
  <si>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</si>
  <si>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</si>
  <si>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</si>
  <si>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</si>
  <si>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</si>
  <si>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</si>
  <si>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</si>
  <si>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</si>
  <si>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</si>
  <si>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</si>
  <si>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</si>
  <si>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</si>
  <si>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</si>
  <si>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</si>
  <si>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</si>
  <si>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</si>
  <si>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</si>
  <si>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JlDe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</si>
  <si>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</si>
  <si>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</si>
  <si>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</si>
  <si>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</si>
  <si>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</si>
  <si>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</si>
  <si>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</si>
  <si>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</si>
  <si>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</si>
  <si>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</si>
  <si>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</si>
  <si>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</si>
  <si>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</si>
  <si>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</si>
  <si>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</si>
  <si>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</si>
  <si>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</si>
  <si>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</si>
  <si>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</si>
  <si>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</si>
  <si>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</si>
  <si>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</si>
  <si>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</si>
  <si>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</si>
  <si>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</si>
  <si>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</si>
  <si>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</si>
  <si>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</si>
  <si>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</si>
  <si>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</si>
  <si>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</si>
  <si>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</si>
  <si>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</si>
  <si>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</si>
  <si>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</si>
  <si>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</si>
  <si>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</si>
  <si>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</si>
  <si>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</si>
  <si>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</si>
  <si>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</si>
  <si>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</si>
  <si>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</si>
  <si>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</si>
  <si>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</si>
  <si>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</si>
  <si>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</si>
  <si>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</si>
  <si>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</si>
  <si>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</si>
  <si>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</si>
  <si>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</si>
  <si>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</si>
  <si>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</si>
  <si>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</si>
  <si>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</si>
  <si>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</si>
  <si>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</si>
  <si>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</si>
  <si>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</si>
  <si>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</si>
  <si>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</si>
  <si>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</si>
  <si>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</si>
  <si>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</si>
  <si>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</si>
  <si>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</si>
  <si>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</si>
  <si>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</si>
  <si>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</si>
  <si>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</si>
  <si>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</si>
  <si>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</si>
  <si>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</si>
  <si>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</si>
  <si>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</si>
  <si>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</si>
  <si>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</si>
  <si>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</si>
  <si>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</si>
  <si>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</si>
  <si>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</si>
  <si>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</si>
  <si>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</si>
  <si>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</si>
  <si>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</si>
  <si>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</si>
  <si>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</si>
  <si>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</si>
  <si>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</si>
  <si>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</si>
  <si>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</si>
  <si>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</si>
  <si>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</si>
  <si>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</si>
  <si>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</si>
  <si>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</si>
  <si>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</si>
  <si>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</si>
  <si>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</si>
  <si>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</si>
  <si>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</si>
  <si>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</si>
  <si>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</si>
  <si>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</si>
  <si>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</si>
  <si>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</si>
  <si>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</si>
  <si>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</si>
  <si>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</si>
  <si>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</si>
  <si>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</si>
  <si>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</si>
  <si>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</si>
  <si>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</si>
  <si>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</si>
  <si>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</si>
  <si>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</si>
  <si>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</si>
  <si>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</si>
  <si>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</si>
  <si>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</si>
  <si>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</si>
  <si>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</si>
  <si>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</si>
  <si>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</si>
  <si>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</si>
  <si>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</si>
  <si>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</si>
  <si>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</si>
  <si>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</si>
  <si>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</si>
  <si>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</si>
  <si>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</si>
  <si>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</si>
  <si>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</si>
  <si>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</si>
  <si>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</si>
  <si>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</si>
  <si>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</si>
  <si>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</si>
  <si>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</si>
  <si>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Sweden,US$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</si>
  <si>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</si>
  <si>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</si>
  <si>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</si>
  <si>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</si>
  <si>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</si>
  <si>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</si>
  <si>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</si>
  <si>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</si>
  <si>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</si>
  <si>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</si>
  <si>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</si>
  <si>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</si>
  <si>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</si>
  <si>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</si>
  <si>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</si>
  <si>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</si>
  <si>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</si>
  <si>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</si>
  <si>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</si>
  <si>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</si>
  <si>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</si>
  <si>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</si>
  <si>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</si>
  <si>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</si>
  <si>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</si>
  <si>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</si>
  <si>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</si>
  <si>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</si>
  <si>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</si>
  <si>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</si>
  <si>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</si>
  <si>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</si>
  <si>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</si>
  <si>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</si>
  <si>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</si>
  <si>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</si>
  <si>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</si>
  <si>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</si>
  <si>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</si>
  <si>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</si>
  <si>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</si>
  <si>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</si>
  <si>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</si>
  <si>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</si>
  <si>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</si>
  <si>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</si>
  <si>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</si>
  <si>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</si>
  <si>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</si>
  <si>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</si>
  <si>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</si>
  <si>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</si>
  <si>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</si>
  <si>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</si>
  <si>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</si>
  <si>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</si>
  <si>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</si>
  <si>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</si>
  <si>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</si>
  <si>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</si>
  <si>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</si>
  <si>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</si>
  <si>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</si>
  <si>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FeSe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</si>
  <si>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</si>
  <si>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</si>
  <si>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</si>
  <si>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</si>
  <si>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</si>
  <si>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</si>
  <si>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</si>
  <si>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</si>
  <si>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2017=Year 7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</si>
  <si>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</si>
  <si>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</si>
  <si>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</si>
  <si>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</si>
  <si>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</si>
  <si>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</si>
  <si>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</si>
  <si>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</si>
  <si>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</si>
  <si>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</si>
  <si>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</si>
  <si>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</si>
  <si>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</si>
  <si>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</si>
  <si>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</si>
  <si>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</si>
  <si>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</si>
  <si>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</si>
  <si>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</si>
  <si>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</si>
  <si>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</si>
  <si>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</si>
  <si>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</si>
  <si>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</si>
  <si>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</si>
  <si>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</si>
  <si>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</si>
  <si>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</si>
  <si>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</si>
  <si>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</si>
  <si>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</si>
  <si>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</si>
  <si>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</si>
  <si>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</si>
  <si>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</si>
  <si>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</si>
  <si>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</si>
  <si>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</si>
  <si>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</si>
  <si>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</si>
  <si>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</si>
  <si>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</si>
  <si>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</si>
  <si>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</si>
  <si>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</si>
  <si>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</si>
  <si>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</si>
  <si>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</si>
  <si>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</si>
  <si>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</si>
  <si>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</si>
  <si>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</si>
  <si>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</si>
  <si>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</si>
  <si>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</si>
  <si>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</si>
  <si>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</si>
  <si>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</si>
  <si>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</si>
  <si>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</si>
  <si>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</si>
  <si>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</si>
  <si>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</si>
  <si>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</si>
  <si>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</si>
  <si>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</si>
  <si>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</si>
  <si>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</si>
  <si>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</si>
  <si>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</si>
  <si>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</si>
  <si>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</si>
  <si>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</si>
  <si>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</si>
  <si>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</si>
  <si>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</si>
  <si>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</si>
  <si>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</si>
  <si>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</si>
  <si>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</si>
  <si>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</si>
  <si>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</si>
  <si>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</si>
  <si>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</si>
  <si>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</si>
  <si>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</si>
  <si>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</si>
  <si>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</si>
  <si>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</si>
  <si>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</si>
  <si>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</si>
  <si>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</si>
  <si>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</si>
  <si>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</si>
  <si>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</si>
  <si>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</si>
  <si>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</si>
  <si>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</si>
  <si>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</si>
  <si>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</si>
  <si>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</si>
  <si>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</si>
  <si>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</si>
  <si>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</si>
  <si>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</si>
  <si>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</si>
  <si>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</si>
  <si>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</si>
  <si>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</si>
  <si>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</si>
  <si>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</si>
  <si>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</si>
  <si>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</si>
  <si>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</si>
  <si>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</si>
  <si>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</si>
  <si>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</si>
  <si>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</si>
  <si>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</si>
  <si>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</si>
  <si>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</si>
  <si>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</si>
  <si>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</si>
  <si>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</si>
  <si>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</si>
  <si>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</si>
  <si>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</si>
  <si>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</si>
  <si>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</si>
  <si>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</si>
  <si>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</si>
  <si>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</si>
  <si>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</si>
  <si>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</si>
  <si>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</si>
  <si>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</si>
  <si>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</si>
  <si>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</si>
  <si>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</si>
  <si>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</si>
  <si>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</si>
  <si>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</si>
  <si>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</si>
  <si>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</si>
  <si>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</si>
  <si>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</si>
  <si>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</si>
  <si>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</si>
  <si>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</si>
  <si>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</si>
  <si>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</si>
  <si>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</si>
  <si>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</si>
  <si>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</si>
  <si>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</si>
  <si>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</si>
  <si>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</si>
  <si>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</si>
  <si>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</si>
  <si>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</si>
  <si>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</si>
  <si>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</si>
  <si>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</si>
  <si>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</si>
  <si>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</si>
  <si>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</si>
  <si>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</si>
  <si>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</si>
  <si>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</si>
  <si>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</si>
  <si>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</si>
  <si>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</si>
  <si>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</si>
  <si>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</si>
  <si>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</si>
  <si>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</si>
  <si>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</si>
  <si>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</si>
  <si>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</si>
  <si>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</si>
  <si>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</si>
  <si>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</si>
  <si>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</si>
  <si>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</si>
  <si>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</si>
  <si>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</si>
  <si>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</si>
  <si>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</si>
  <si>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</si>
  <si>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</si>
  <si>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</si>
  <si>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</si>
  <si>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</si>
  <si>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</si>
  <si>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</si>
  <si>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</si>
  <si>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</si>
  <si>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</si>
  <si>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</si>
  <si>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</si>
  <si>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</si>
  <si>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</si>
  <si>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</si>
  <si>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</si>
  <si>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</si>
  <si>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</si>
  <si>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</si>
  <si>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</si>
  <si>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</si>
  <si>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</si>
  <si>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</si>
  <si>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</si>
  <si>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</si>
  <si>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</si>
  <si>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</si>
  <si>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</si>
  <si>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</si>
  <si>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</si>
  <si>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</si>
  <si>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</si>
  <si>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</si>
  <si>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</si>
  <si>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</si>
  <si>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</si>
  <si>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</si>
  <si>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</si>
  <si>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</si>
  <si>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</si>
  <si>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</si>
  <si>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</si>
  <si>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</si>
  <si>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</si>
  <si>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</si>
  <si>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</si>
  <si>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</si>
  <si>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</si>
  <si>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</si>
  <si>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</si>
  <si>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</si>
  <si>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</si>
  <si>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</si>
  <si>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</si>
  <si>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</si>
  <si>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</si>
  <si>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</si>
  <si>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</si>
  <si>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</si>
  <si>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</si>
  <si>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</si>
  <si>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</si>
  <si>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</si>
  <si>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</si>
  <si>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</si>
  <si>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</si>
  <si>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</si>
  <si>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</si>
  <si>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</si>
  <si>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</si>
  <si>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</si>
  <si>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</si>
  <si>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</si>
  <si>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</si>
  <si>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</si>
  <si>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</si>
  <si>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</si>
  <si>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</si>
  <si>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</si>
  <si>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</si>
  <si>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</si>
  <si>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</si>
  <si>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</si>
  <si>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</si>
  <si>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</si>
  <si>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</si>
  <si>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</si>
  <si>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</si>
  <si>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</si>
  <si>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</si>
  <si>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</si>
  <si>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</si>
  <si>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</si>
  <si>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</si>
  <si>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</si>
  <si>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</si>
  <si>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</si>
  <si>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</si>
  <si>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</si>
  <si>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</si>
  <si>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</si>
  <si>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</si>
  <si>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</si>
  <si>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Ingersoll-Rand plc</t>
  </si>
  <si>
    <t>IR</t>
  </si>
  <si>
    <t>ADR-Ire,US$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</si>
  <si>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</si>
  <si>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</si>
  <si>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</si>
  <si>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</si>
  <si>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</si>
  <si>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</si>
  <si>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</si>
  <si>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</si>
  <si>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</si>
  <si>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</si>
  <si>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</si>
  <si>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</si>
  <si>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</si>
  <si>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</si>
  <si>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</si>
  <si>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</si>
  <si>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</si>
  <si>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</si>
  <si>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</si>
  <si>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</si>
  <si>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</si>
  <si>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</si>
  <si>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</si>
  <si>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</si>
  <si>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</si>
  <si>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</si>
  <si>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</si>
  <si>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</si>
  <si>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</si>
  <si>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</si>
  <si>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</si>
  <si>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</si>
  <si>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</si>
  <si>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</si>
  <si>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</si>
  <si>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</si>
  <si>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</si>
  <si>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</si>
  <si>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</si>
  <si>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</si>
  <si>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</si>
  <si>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</si>
  <si>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</si>
  <si>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</si>
  <si>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</si>
  <si>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</si>
  <si>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</si>
  <si>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</si>
  <si>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</si>
  <si>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</si>
  <si>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</si>
  <si>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</si>
  <si>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</si>
  <si>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</si>
  <si>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</si>
  <si>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</si>
  <si>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</si>
  <si>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</si>
  <si>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</si>
  <si>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</si>
  <si>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</si>
  <si>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</si>
  <si>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</si>
  <si>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</si>
  <si>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</si>
  <si>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</si>
  <si>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</si>
  <si>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</si>
  <si>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</si>
  <si>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</si>
  <si>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</si>
  <si>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</si>
  <si>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</si>
  <si>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</si>
  <si>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</si>
  <si>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</si>
  <si>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</si>
  <si>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</si>
  <si>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</si>
  <si>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</si>
  <si>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</si>
  <si>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</si>
  <si>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</si>
  <si>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</si>
  <si>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</si>
  <si>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</si>
  <si>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</si>
  <si>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was Sovran (SSS)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</si>
  <si>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</si>
  <si>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</si>
  <si>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</si>
  <si>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</si>
  <si>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</si>
  <si>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</si>
  <si>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</si>
  <si>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</si>
  <si>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</si>
  <si>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</si>
  <si>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</si>
  <si>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</si>
  <si>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</si>
  <si>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</si>
  <si>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</si>
  <si>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</si>
  <si>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</si>
  <si>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</si>
  <si>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</si>
  <si>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</si>
  <si>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</si>
  <si>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</si>
  <si>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</si>
  <si>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</si>
  <si>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</si>
  <si>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</si>
  <si>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</si>
  <si>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</si>
  <si>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</si>
  <si>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</si>
  <si>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</si>
  <si>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</si>
  <si>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</si>
  <si>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</si>
  <si>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</si>
  <si>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</si>
  <si>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</si>
  <si>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</si>
  <si>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</si>
  <si>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</si>
  <si>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</si>
  <si>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</si>
  <si>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</si>
  <si>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</si>
  <si>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</si>
  <si>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</si>
  <si>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</si>
  <si>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</si>
  <si>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</si>
  <si>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</si>
  <si>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</si>
  <si>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</si>
  <si>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</si>
  <si>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</si>
  <si>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</si>
  <si>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</si>
  <si>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</si>
  <si>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</si>
  <si>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</si>
  <si>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</si>
  <si>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</si>
  <si>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</si>
  <si>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</si>
  <si>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</si>
  <si>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</si>
  <si>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</si>
  <si>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</si>
  <si>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</si>
  <si>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</si>
  <si>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</si>
  <si>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</si>
  <si>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</si>
  <si>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</si>
  <si>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</si>
  <si>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</si>
  <si>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</si>
  <si>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</si>
  <si>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</si>
  <si>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</si>
  <si>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</si>
  <si>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</si>
  <si>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</si>
  <si>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</si>
  <si>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</si>
  <si>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</si>
  <si>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</si>
  <si>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</si>
  <si>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</si>
  <si>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</si>
  <si>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</si>
  <si>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</si>
  <si>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</si>
  <si>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</si>
  <si>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</si>
  <si>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</si>
  <si>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</si>
  <si>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</si>
  <si>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</si>
  <si>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</si>
  <si>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</si>
  <si>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</si>
  <si>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</si>
  <si>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</si>
  <si>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</si>
  <si>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</si>
  <si>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</si>
  <si>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</si>
  <si>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</si>
  <si>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</si>
  <si>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</si>
  <si>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</si>
  <si>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</si>
  <si>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</si>
  <si>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</si>
  <si>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</si>
  <si>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</si>
  <si>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</si>
  <si>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</si>
  <si>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</si>
  <si>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</si>
  <si>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</si>
  <si>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</si>
  <si>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</si>
  <si>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</si>
  <si>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</si>
  <si>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</si>
  <si>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</si>
  <si>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</si>
  <si>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</si>
  <si>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</si>
  <si>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</si>
  <si>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</si>
  <si>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</si>
  <si>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</si>
  <si>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</si>
  <si>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</si>
  <si>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</si>
  <si>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</si>
  <si>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</si>
  <si>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</si>
  <si>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</si>
  <si>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</si>
  <si>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</si>
  <si>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</si>
  <si>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</si>
  <si>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</si>
  <si>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</si>
  <si>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</si>
  <si>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</si>
  <si>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</si>
  <si>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</si>
  <si>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</si>
  <si>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</si>
  <si>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</si>
  <si>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</si>
  <si>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</si>
  <si>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</si>
  <si>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</si>
  <si>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</si>
  <si>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</si>
  <si>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</si>
  <si>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</si>
  <si>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</si>
  <si>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</si>
  <si>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</si>
  <si>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</si>
  <si>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</si>
  <si>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</si>
  <si>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</si>
  <si>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</si>
  <si>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</si>
  <si>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</si>
  <si>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</si>
  <si>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</si>
  <si>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</si>
  <si>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</si>
  <si>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</si>
  <si>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</si>
  <si>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</si>
  <si>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</si>
  <si>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</si>
  <si>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</si>
  <si>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</si>
  <si>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</si>
  <si>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</si>
  <si>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</si>
  <si>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</si>
  <si>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</si>
  <si>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</si>
  <si>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</si>
  <si>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</si>
  <si>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</si>
  <si>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</si>
  <si>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</si>
  <si>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</si>
  <si>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</si>
  <si>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</si>
  <si>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</si>
  <si>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</si>
  <si>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</si>
  <si>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</si>
  <si>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</si>
  <si>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</si>
  <si>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</si>
  <si>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</si>
  <si>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</si>
  <si>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</si>
  <si>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</si>
  <si>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</si>
  <si>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</si>
  <si>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</si>
  <si>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</si>
  <si>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</si>
  <si>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</si>
  <si>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</si>
  <si>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</si>
  <si>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</si>
  <si>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</si>
  <si>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</si>
  <si>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</si>
  <si>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</si>
  <si>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</si>
  <si>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</si>
  <si>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</si>
  <si>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</si>
  <si>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</si>
  <si>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</si>
  <si>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</si>
  <si>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</si>
  <si>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</si>
  <si>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</si>
  <si>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</si>
  <si>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</si>
  <si>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</si>
  <si>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</si>
  <si>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</si>
  <si>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</si>
  <si>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</si>
  <si>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</si>
  <si>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</si>
  <si>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</si>
  <si>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</si>
  <si>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</si>
  <si>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</si>
  <si>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</si>
  <si>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</si>
  <si>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</si>
  <si>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</si>
  <si>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</si>
  <si>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</si>
  <si>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</si>
  <si>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</si>
  <si>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</si>
  <si>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</si>
  <si>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</si>
  <si>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</si>
  <si>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</si>
  <si>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</si>
  <si>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</si>
  <si>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</si>
  <si>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</si>
  <si>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</si>
  <si>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</si>
  <si>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</si>
  <si>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</si>
  <si>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</si>
  <si>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</si>
  <si>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</si>
  <si>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</si>
  <si>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</si>
  <si>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</si>
  <si>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</si>
  <si>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</si>
  <si>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</si>
  <si>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</si>
  <si>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</si>
  <si>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</si>
  <si>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</si>
  <si>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</si>
  <si>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</si>
  <si>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</si>
  <si>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</si>
  <si>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</si>
  <si>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</si>
  <si>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</si>
  <si>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</si>
  <si>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</si>
  <si>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</si>
  <si>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</si>
  <si>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</si>
  <si>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</si>
  <si>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</si>
  <si>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</si>
  <si>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</si>
  <si>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</si>
  <si>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</si>
  <si>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</si>
  <si>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</si>
  <si>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</si>
  <si>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</si>
  <si>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</si>
  <si>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</si>
  <si>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</si>
  <si>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</si>
  <si>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</si>
  <si>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</si>
  <si>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</si>
  <si>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</si>
  <si>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</si>
  <si>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</si>
  <si>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</si>
  <si>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</si>
  <si>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</si>
  <si>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</si>
  <si>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</si>
  <si>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</si>
  <si>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</si>
  <si>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</si>
  <si>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</si>
  <si>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</si>
  <si>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</si>
  <si>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</si>
  <si>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</si>
  <si>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</si>
  <si>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</si>
  <si>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</si>
  <si>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</si>
  <si>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</si>
  <si>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</si>
  <si>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</si>
  <si>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</si>
  <si>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</si>
  <si>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</si>
  <si>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</si>
  <si>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</si>
  <si>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</si>
  <si>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</si>
  <si>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Corp.</t>
  </si>
  <si>
    <t>UBSH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</si>
  <si>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</si>
  <si>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</si>
  <si>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</si>
  <si>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</si>
  <si>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</si>
  <si>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</si>
  <si>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</si>
  <si>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</si>
  <si>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</si>
  <si>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</si>
  <si>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</si>
  <si>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</si>
  <si>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</si>
  <si>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</si>
  <si>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</si>
  <si>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</si>
  <si>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</si>
  <si>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</si>
  <si>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</si>
  <si>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</si>
  <si>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</si>
  <si>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</si>
  <si>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</si>
  <si>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</si>
  <si>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</si>
  <si>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</si>
  <si>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</si>
  <si>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</si>
  <si>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</si>
  <si>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</si>
  <si>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</si>
  <si>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</si>
  <si>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</si>
  <si>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</si>
  <si>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</si>
  <si>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</si>
  <si>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</si>
  <si>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</si>
  <si>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</si>
  <si>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</si>
  <si>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</si>
  <si>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</si>
  <si>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</si>
  <si>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</si>
  <si>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</si>
  <si>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</si>
  <si>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</si>
  <si>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</si>
  <si>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</si>
  <si>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</si>
  <si>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</si>
  <si>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Westinghouse Air Brake Technologies Corp.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</si>
  <si>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</si>
  <si>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</si>
  <si>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</si>
  <si>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</si>
  <si>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</si>
  <si>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</si>
  <si>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</si>
  <si>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</si>
  <si>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</si>
  <si>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</si>
  <si>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</si>
  <si>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</si>
  <si>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</si>
  <si>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</si>
  <si>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</si>
  <si>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</si>
  <si>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</si>
  <si>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</si>
  <si>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JlNv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</si>
  <si>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</si>
  <si>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</si>
  <si>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</si>
  <si>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</si>
  <si>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</si>
  <si>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</si>
  <si>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</si>
  <si>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</si>
  <si>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</si>
  <si>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</si>
  <si>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</si>
  <si>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</si>
  <si>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</si>
  <si>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</si>
  <si>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</si>
  <si>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</si>
  <si>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</si>
  <si>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</si>
  <si>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</si>
  <si>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</si>
  <si>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</si>
  <si>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</si>
  <si>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</si>
  <si>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</si>
  <si>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</si>
  <si>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</si>
  <si>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</si>
  <si>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</si>
  <si>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</si>
  <si>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</si>
  <si>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</si>
  <si>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</si>
  <si>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</si>
  <si>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</si>
  <si>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</si>
  <si>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</si>
  <si>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</si>
  <si>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</si>
  <si>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</si>
  <si>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</si>
  <si>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</si>
  <si>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</si>
  <si>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</si>
  <si>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</si>
  <si>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</si>
  <si>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</si>
  <si>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</si>
  <si>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</si>
  <si>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</si>
  <si>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</si>
  <si>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</si>
  <si>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</si>
  <si>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</si>
  <si>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</si>
  <si>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</si>
  <si>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</si>
  <si>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</si>
  <si>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</si>
  <si>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</si>
  <si>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</si>
  <si>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</si>
  <si>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</si>
  <si>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</si>
  <si>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</si>
  <si>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</si>
  <si>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</si>
  <si>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</si>
  <si>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</si>
  <si>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</si>
  <si>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</si>
  <si>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</si>
  <si>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</si>
  <si>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</si>
  <si>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</si>
  <si>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</si>
  <si>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</si>
  <si>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</si>
  <si>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</si>
  <si>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</si>
  <si>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</si>
  <si>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</si>
  <si>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</si>
  <si>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</si>
  <si>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</si>
  <si>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</si>
  <si>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</si>
  <si>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</si>
  <si>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</si>
  <si>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</si>
  <si>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</si>
  <si>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</si>
  <si>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</si>
  <si>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</si>
  <si>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</si>
  <si>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</si>
  <si>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</si>
  <si>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</si>
  <si>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</si>
  <si>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</si>
  <si>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</si>
  <si>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</si>
  <si>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</si>
  <si>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</si>
  <si>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</si>
  <si>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</si>
  <si>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</si>
  <si>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</si>
  <si>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</si>
  <si>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</si>
  <si>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</si>
  <si>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</si>
  <si>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</si>
  <si>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</si>
  <si>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</si>
  <si>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</si>
  <si>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</si>
  <si>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</si>
  <si>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</si>
  <si>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</si>
  <si>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</si>
  <si>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</si>
  <si>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</si>
  <si>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</si>
  <si>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</si>
  <si>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</si>
  <si>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</si>
  <si>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</si>
  <si>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</si>
  <si>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</si>
  <si>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</si>
  <si>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</si>
  <si>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</si>
  <si>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</si>
  <si>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</si>
  <si>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</si>
  <si>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</si>
  <si>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</si>
  <si>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</si>
  <si>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</si>
  <si>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</si>
  <si>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</si>
  <si>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</si>
  <si>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</si>
  <si>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</si>
  <si>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</si>
  <si>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</si>
  <si>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</si>
  <si>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</si>
  <si>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</si>
  <si>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</si>
  <si>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</si>
  <si>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</si>
  <si>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</si>
  <si>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</si>
  <si>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</si>
  <si>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</si>
  <si>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</si>
  <si>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</si>
  <si>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</si>
  <si>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</si>
  <si>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</si>
  <si>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</si>
  <si>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</si>
  <si>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</si>
  <si>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</si>
  <si>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</si>
  <si>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</si>
  <si>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</si>
  <si>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</si>
  <si>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</si>
  <si>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</si>
  <si>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</si>
  <si>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</si>
  <si>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</si>
  <si>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</si>
  <si>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</si>
  <si>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</si>
  <si>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</si>
  <si>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</si>
  <si>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</si>
  <si>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</si>
  <si>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</si>
  <si>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</si>
  <si>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</si>
  <si>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</si>
  <si>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</si>
  <si>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</si>
  <si>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</si>
  <si>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</si>
  <si>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</si>
  <si>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</si>
  <si>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</si>
  <si>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</si>
  <si>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</si>
  <si>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</si>
  <si>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</si>
  <si>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</si>
  <si>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</si>
  <si>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</si>
  <si>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</si>
  <si>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</si>
  <si>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</si>
  <si>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</si>
  <si>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</si>
  <si>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</si>
  <si>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</si>
  <si>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</si>
  <si>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</si>
  <si>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</si>
  <si>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</si>
  <si>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</si>
  <si>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</si>
  <si>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</si>
  <si>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</si>
  <si>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</si>
  <si>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</si>
  <si>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</si>
  <si>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</si>
  <si>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</si>
  <si>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</si>
  <si>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</si>
  <si>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</si>
  <si>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</si>
  <si>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</si>
  <si>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</si>
  <si>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</si>
  <si>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</si>
  <si>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</si>
  <si>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</si>
  <si>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</si>
  <si>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</si>
  <si>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</si>
  <si>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</si>
  <si>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</si>
  <si>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</si>
  <si>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</si>
  <si>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</si>
  <si>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</si>
  <si>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</si>
  <si>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</si>
  <si>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</si>
  <si>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</si>
  <si>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</si>
  <si>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</si>
  <si>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</si>
  <si>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</si>
  <si>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</si>
  <si>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</si>
  <si>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</si>
  <si>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</si>
  <si>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</si>
  <si>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</si>
  <si>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</si>
  <si>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</si>
  <si>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</si>
  <si>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</si>
  <si>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</si>
  <si>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</si>
  <si>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</si>
  <si>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</si>
  <si>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</si>
  <si>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</si>
  <si>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</si>
  <si>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</si>
  <si>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</si>
  <si>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</si>
  <si>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</si>
  <si>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</si>
  <si>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</si>
  <si>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</si>
  <si>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</si>
  <si>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</si>
  <si>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</si>
  <si>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</si>
  <si>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</si>
  <si>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</si>
  <si>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</si>
  <si>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</si>
  <si>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</si>
  <si>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</si>
  <si>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</si>
  <si>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</si>
  <si>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</si>
  <si>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</si>
  <si>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</si>
  <si>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</si>
  <si>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</si>
  <si>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</si>
  <si>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</si>
  <si>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</si>
  <si>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</si>
  <si>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</si>
  <si>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</si>
  <si>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</si>
  <si>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</si>
  <si>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</si>
  <si>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</si>
  <si>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</si>
  <si>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</si>
  <si>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</si>
  <si>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</si>
  <si>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</si>
  <si>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</si>
  <si>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</si>
  <si>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</si>
  <si>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</si>
  <si>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</si>
  <si>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</si>
  <si>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</si>
  <si>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</si>
  <si>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</si>
  <si>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</si>
  <si>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</si>
  <si>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</si>
  <si>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</si>
  <si>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</si>
  <si>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</si>
  <si>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</si>
  <si>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</si>
  <si>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</si>
  <si>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</si>
  <si>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</si>
  <si>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</si>
  <si>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</si>
  <si>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</si>
  <si>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</si>
  <si>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</si>
  <si>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</si>
  <si>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</si>
  <si>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</si>
  <si>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</si>
  <si>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</si>
  <si>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</si>
  <si>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</si>
  <si>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</si>
  <si>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</si>
  <si>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</si>
  <si>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</si>
  <si>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</si>
  <si>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</si>
  <si>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</si>
  <si>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</si>
  <si>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</si>
  <si>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</si>
  <si>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</si>
  <si>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</si>
  <si>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</si>
  <si>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</si>
  <si>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</si>
  <si>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</si>
  <si>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</si>
  <si>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</si>
  <si>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</si>
  <si>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</si>
  <si>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</si>
  <si>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</si>
  <si>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</si>
  <si>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</si>
  <si>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</si>
  <si>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</si>
  <si>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</si>
  <si>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</si>
  <si>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</si>
  <si>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</si>
  <si>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</si>
  <si>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</si>
  <si>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</si>
  <si>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</si>
  <si>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</si>
  <si>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</si>
  <si>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</si>
  <si>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</si>
  <si>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</si>
  <si>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</si>
  <si>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</si>
  <si>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</si>
  <si>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</si>
  <si>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</si>
  <si>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</si>
  <si>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</si>
  <si>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</si>
  <si>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</si>
  <si>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</si>
  <si>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</si>
  <si>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</si>
  <si>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</si>
  <si>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</si>
  <si>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</si>
  <si>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</si>
  <si>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</si>
  <si>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</si>
  <si>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</si>
  <si>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</si>
  <si>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</si>
  <si>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</si>
  <si>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</si>
  <si>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</si>
  <si>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</si>
  <si>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</si>
  <si>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</si>
  <si>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</si>
  <si>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</si>
  <si>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</si>
  <si>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</si>
  <si>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</si>
  <si>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</si>
  <si>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</si>
  <si>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</si>
  <si>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</si>
  <si>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</si>
  <si>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</si>
  <si>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</si>
  <si>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</si>
  <si>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</si>
  <si>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</si>
  <si>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</si>
  <si>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</si>
  <si>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</si>
  <si>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</si>
  <si>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</si>
  <si>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</si>
  <si>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</si>
  <si>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</si>
  <si>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</si>
  <si>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</si>
  <si>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</si>
  <si>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</si>
  <si>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</si>
  <si>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</si>
  <si>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</si>
  <si>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</si>
  <si>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</si>
  <si>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</si>
  <si>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</si>
  <si>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</si>
  <si>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</si>
  <si>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</si>
  <si>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</si>
  <si>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</si>
  <si>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</si>
  <si>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</si>
  <si>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</si>
  <si>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</si>
  <si>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</si>
  <si>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</si>
  <si>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</si>
  <si>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</si>
  <si>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</si>
  <si>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</si>
  <si>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</si>
  <si>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</si>
  <si>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</si>
  <si>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</si>
  <si>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</si>
  <si>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</si>
  <si>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</si>
  <si>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</si>
  <si>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</si>
  <si>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</si>
  <si>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</si>
  <si>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</si>
  <si>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</si>
  <si>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</si>
  <si>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</si>
  <si>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</si>
  <si>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</si>
  <si>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</si>
  <si>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</si>
  <si>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</si>
  <si>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</si>
  <si>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</si>
  <si>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</si>
  <si>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</si>
  <si>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</si>
  <si>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</si>
  <si>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</si>
  <si>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</si>
  <si>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</si>
  <si>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</si>
  <si>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</si>
  <si>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</si>
  <si>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</si>
  <si>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</si>
  <si>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</si>
  <si>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</si>
  <si>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</si>
  <si>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</si>
  <si>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</si>
  <si>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</si>
  <si>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</si>
  <si>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</si>
  <si>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</si>
  <si>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</si>
  <si>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</si>
  <si>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</si>
  <si>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</si>
  <si>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</si>
  <si>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</si>
  <si>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</si>
  <si>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</si>
  <si>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</si>
  <si>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</si>
  <si>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</si>
  <si>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</si>
  <si>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</si>
  <si>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</si>
  <si>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</si>
  <si>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</si>
  <si>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</si>
  <si>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</si>
  <si>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</si>
  <si>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</si>
  <si>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</si>
  <si>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</si>
  <si>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</si>
  <si>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</si>
  <si>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</si>
  <si>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</si>
  <si>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</si>
  <si>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</si>
  <si>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</si>
  <si>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</si>
  <si>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</si>
  <si>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</si>
  <si>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</si>
  <si>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</si>
  <si>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</si>
  <si>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</si>
  <si>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</si>
  <si>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</si>
  <si>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</si>
  <si>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</si>
  <si>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</si>
  <si>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</si>
  <si>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</si>
  <si>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</si>
  <si>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</si>
  <si>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</si>
  <si>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</si>
  <si>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</si>
  <si>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</si>
  <si>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</si>
  <si>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</si>
  <si>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</si>
  <si>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</si>
  <si>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</si>
  <si>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</si>
  <si>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</si>
  <si>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</si>
  <si>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</si>
  <si>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</si>
  <si>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</si>
  <si>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</si>
  <si>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</si>
  <si>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</si>
  <si>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</si>
  <si>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</si>
  <si>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</si>
  <si>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</si>
  <si>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</si>
  <si>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</si>
  <si>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</si>
  <si>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</si>
  <si>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</si>
  <si>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</si>
  <si>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</si>
  <si>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</si>
  <si>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</si>
  <si>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</si>
  <si>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</si>
  <si>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</si>
  <si>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</si>
  <si>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</si>
  <si>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</si>
  <si>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</si>
  <si>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</si>
  <si>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</si>
  <si>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</si>
  <si>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</si>
  <si>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</si>
  <si>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</si>
  <si>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</si>
  <si>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</si>
  <si>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</si>
  <si>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</si>
  <si>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</si>
  <si>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</si>
  <si>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</si>
  <si>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</si>
  <si>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</si>
  <si>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</si>
  <si>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</si>
  <si>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</si>
  <si>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</si>
  <si>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</si>
  <si>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</si>
  <si>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</si>
  <si>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</si>
  <si>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</si>
  <si>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</si>
  <si>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</si>
  <si>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</si>
  <si>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</si>
  <si>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</si>
  <si>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</si>
  <si>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</si>
  <si>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</si>
  <si>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</si>
  <si>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</si>
  <si>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</si>
  <si>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</si>
  <si>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</si>
  <si>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</si>
  <si>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</si>
  <si>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</si>
  <si>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</si>
  <si>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</si>
  <si>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</si>
  <si>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</si>
  <si>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</si>
  <si>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</si>
  <si>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</si>
  <si>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</si>
  <si>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</si>
  <si>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</si>
  <si>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</si>
  <si>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</si>
  <si>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</si>
  <si>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</si>
  <si>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</si>
  <si>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</si>
  <si>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</si>
  <si>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</si>
  <si>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</si>
  <si>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</si>
  <si>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</si>
  <si>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</si>
  <si>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</si>
  <si>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</si>
  <si>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</si>
  <si>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</si>
  <si>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</si>
  <si>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</si>
  <si>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</si>
  <si>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</si>
  <si>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</si>
  <si>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</si>
  <si>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</si>
  <si>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</si>
  <si>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</si>
  <si>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</si>
  <si>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</si>
  <si>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</si>
  <si>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</si>
  <si>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</si>
  <si>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</si>
  <si>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</si>
  <si>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</si>
  <si>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</si>
  <si>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</si>
  <si>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</si>
  <si>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</si>
  <si>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</si>
  <si>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</si>
  <si>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</si>
  <si>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</si>
  <si>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</si>
  <si>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</si>
  <si>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</si>
  <si>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</si>
  <si>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</si>
  <si>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</si>
  <si>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</si>
  <si>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</si>
  <si>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</si>
  <si>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</si>
  <si>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</si>
  <si>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</si>
  <si>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</si>
  <si>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</si>
  <si>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</si>
  <si>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</si>
  <si>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</si>
  <si>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</si>
  <si>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</si>
  <si>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</si>
  <si>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</si>
  <si>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</si>
  <si>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</si>
  <si>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</si>
  <si>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</si>
  <si>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</si>
  <si>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</si>
  <si>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</si>
  <si>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</si>
  <si>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</si>
  <si>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</si>
  <si>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</si>
  <si>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</si>
  <si>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</si>
  <si>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</si>
  <si>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</si>
  <si>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</si>
  <si>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</si>
  <si>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</si>
  <si>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</si>
  <si>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</si>
  <si>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</si>
  <si>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</si>
  <si>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</si>
  <si>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</si>
  <si>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</si>
  <si>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</si>
  <si>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</si>
  <si>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</si>
  <si>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</si>
  <si>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</si>
  <si>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</si>
  <si>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</si>
  <si>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</si>
  <si>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</si>
  <si>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</si>
  <si>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</si>
  <si>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</si>
  <si>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</si>
  <si>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</si>
  <si>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</si>
  <si>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</si>
  <si>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</si>
  <si>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</si>
  <si>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</si>
  <si>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</si>
  <si>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</si>
  <si>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</si>
  <si>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</si>
  <si>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</si>
  <si>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</si>
  <si>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</si>
  <si>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</si>
  <si>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</si>
  <si>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</si>
  <si>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</si>
  <si>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</si>
  <si>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</si>
  <si>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</si>
  <si>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</si>
  <si>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</si>
  <si>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</si>
  <si>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</si>
  <si>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</si>
  <si>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</si>
  <si>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</si>
  <si>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</si>
  <si>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</si>
  <si>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</si>
  <si>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</si>
  <si>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</si>
  <si>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</si>
  <si>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</si>
  <si>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</si>
  <si>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</si>
  <si>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</si>
  <si>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</si>
  <si>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</si>
  <si>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</si>
  <si>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</si>
  <si>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</si>
  <si>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</si>
  <si>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</si>
  <si>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</si>
  <si>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</si>
  <si>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</si>
  <si>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</si>
  <si>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</si>
  <si>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</si>
  <si>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</si>
  <si>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</si>
  <si>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</si>
  <si>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</si>
  <si>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</si>
  <si>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</si>
  <si>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</si>
  <si>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</si>
  <si>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</si>
  <si>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</si>
  <si>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</si>
  <si>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</si>
  <si>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</si>
  <si>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</si>
  <si>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</si>
  <si>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</si>
  <si>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</si>
  <si>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</si>
  <si>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</si>
  <si>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</si>
  <si>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</si>
  <si>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</si>
  <si>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</si>
  <si>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</si>
  <si>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</si>
  <si>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</si>
  <si>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</si>
  <si>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</si>
  <si>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</si>
  <si>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</si>
  <si>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</si>
  <si>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</si>
  <si>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</si>
  <si>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</si>
  <si>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</si>
  <si>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</si>
  <si>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</si>
  <si>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</si>
  <si>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</si>
  <si>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</si>
  <si>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</si>
  <si>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</si>
  <si>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</si>
  <si>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</si>
  <si>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</si>
  <si>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</si>
  <si>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</si>
  <si>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</si>
  <si>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</si>
  <si>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</si>
  <si>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</si>
  <si>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</si>
  <si>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</si>
  <si>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</si>
  <si>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</si>
  <si>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</si>
  <si>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</si>
  <si>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</si>
  <si>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</si>
  <si>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</si>
  <si>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</si>
  <si>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</si>
  <si>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</si>
  <si>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</si>
  <si>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</si>
  <si>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</si>
  <si>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</si>
  <si>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</si>
  <si>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</si>
  <si>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</si>
  <si>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</si>
  <si>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</si>
  <si>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</si>
  <si>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</si>
  <si>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</si>
  <si>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</si>
  <si>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</si>
  <si>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</si>
  <si>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</si>
  <si>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</si>
  <si>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</si>
  <si>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</si>
  <si>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</si>
  <si>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</si>
  <si>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</si>
  <si>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</si>
  <si>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</si>
  <si>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</si>
  <si>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</si>
  <si>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</si>
  <si>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</si>
  <si>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</si>
  <si>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</si>
  <si>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</si>
  <si>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</si>
  <si>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</si>
  <si>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</si>
  <si>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</si>
  <si>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</si>
  <si>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</si>
  <si>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</si>
  <si>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</si>
  <si>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</si>
  <si>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</si>
  <si>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</si>
  <si>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</si>
  <si>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</si>
  <si>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</si>
  <si>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</si>
  <si>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</si>
  <si>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</si>
  <si>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</si>
  <si>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</si>
  <si>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</si>
  <si>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</si>
  <si>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</si>
  <si>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</si>
  <si>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</si>
  <si>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</si>
  <si>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</si>
  <si>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</si>
  <si>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</si>
  <si>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</si>
  <si>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</si>
  <si>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</si>
  <si>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</si>
  <si>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</si>
  <si>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</si>
  <si>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</si>
  <si>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</si>
  <si>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</si>
  <si>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</si>
  <si>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</si>
  <si>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</si>
  <si>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</si>
  <si>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</si>
  <si>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</si>
  <si>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</si>
  <si>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</si>
  <si>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</si>
  <si>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</si>
  <si>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</si>
  <si>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</si>
  <si>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</si>
  <si>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</si>
  <si>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</si>
  <si>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</si>
  <si>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</si>
  <si>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</si>
  <si>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</si>
  <si>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</si>
  <si>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</si>
  <si>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</si>
  <si>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</si>
  <si>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</si>
  <si>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</si>
  <si>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</si>
  <si>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</si>
  <si>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</si>
  <si>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</si>
  <si>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</si>
  <si>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</si>
  <si>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</si>
  <si>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</si>
  <si>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</si>
  <si>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</si>
  <si>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</si>
  <si>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</si>
  <si>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</si>
  <si>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</si>
  <si>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</si>
  <si>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</si>
  <si>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</si>
  <si>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</si>
  <si>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</si>
  <si>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</si>
  <si>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</si>
  <si>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</si>
  <si>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</si>
  <si>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</si>
  <si>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</si>
  <si>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</si>
  <si>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</si>
  <si>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</si>
  <si>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</si>
  <si>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</si>
  <si>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</si>
  <si>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</si>
  <si>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</si>
  <si>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</si>
  <si>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</si>
  <si>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</si>
  <si>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</si>
  <si>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</si>
  <si>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</si>
  <si>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</si>
  <si>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</si>
  <si>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</si>
  <si>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</si>
  <si>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</si>
  <si>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</si>
  <si>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</si>
  <si>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</si>
  <si>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</si>
  <si>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</si>
  <si>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</si>
  <si>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</si>
  <si>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</si>
  <si>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</si>
  <si>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</si>
  <si>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</si>
  <si>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</si>
  <si>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</si>
  <si>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</si>
  <si>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</si>
  <si>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</si>
  <si>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</si>
  <si>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</si>
  <si>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</si>
  <si>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</si>
  <si>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</si>
  <si>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</si>
  <si>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</si>
  <si>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</si>
  <si>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</si>
  <si>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</si>
  <si>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</si>
  <si>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</si>
  <si>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</si>
  <si>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</si>
  <si>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</si>
  <si>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</si>
  <si>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</si>
  <si>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</si>
  <si>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</si>
  <si>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</si>
  <si>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</si>
  <si>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</si>
  <si>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</si>
  <si>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</si>
  <si>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</si>
  <si>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</si>
  <si>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</si>
  <si>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</si>
  <si>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</si>
  <si>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</si>
  <si>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</si>
  <si>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</si>
  <si>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</si>
  <si>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</si>
  <si>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</si>
  <si>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</si>
  <si>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</si>
  <si>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</si>
  <si>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</si>
  <si>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</si>
  <si>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</si>
  <si>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</si>
  <si>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</si>
  <si>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</si>
  <si>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</si>
  <si>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</si>
  <si>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</si>
  <si>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</si>
  <si>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</si>
  <si>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</si>
  <si>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</si>
  <si>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</si>
  <si>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</si>
  <si>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</si>
  <si>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</si>
  <si>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</si>
  <si>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</si>
  <si>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</si>
  <si>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</si>
  <si>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</si>
  <si>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</si>
  <si>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</si>
  <si>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</si>
  <si>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</si>
  <si>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</si>
  <si>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</si>
  <si>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</si>
  <si>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</si>
  <si>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</si>
  <si>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</si>
  <si>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</si>
  <si>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</si>
  <si>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</si>
  <si>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</si>
  <si>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</si>
  <si>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</si>
  <si>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</si>
  <si>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</si>
  <si>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</si>
  <si>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</si>
  <si>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</si>
  <si>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</si>
  <si>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</si>
  <si>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</si>
  <si>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</si>
  <si>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</si>
  <si>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</si>
  <si>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</si>
  <si>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</si>
  <si>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</si>
  <si>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</si>
  <si>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</si>
  <si>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</si>
  <si>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</si>
  <si>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</si>
  <si>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</si>
  <si>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</si>
  <si>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</si>
  <si>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</si>
  <si>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</si>
  <si>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</si>
  <si>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</si>
  <si>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</si>
  <si>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</si>
  <si>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</si>
  <si>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</si>
  <si>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</si>
  <si>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</si>
  <si>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</si>
  <si>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</si>
  <si>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</si>
  <si>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</si>
  <si>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</si>
  <si>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</si>
  <si>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</si>
  <si>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</si>
  <si>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</si>
  <si>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</si>
  <si>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</si>
  <si>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</si>
  <si>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</si>
  <si>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</si>
  <si>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</si>
  <si>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</si>
  <si>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</si>
  <si>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</si>
  <si>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</si>
  <si>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</si>
  <si>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</si>
  <si>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</si>
  <si>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</si>
  <si>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</si>
  <si>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</si>
  <si>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</si>
  <si>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</si>
  <si>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</si>
  <si>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</si>
  <si>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</si>
  <si>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</si>
  <si>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</si>
  <si>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</si>
  <si>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</si>
  <si>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</si>
  <si>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</si>
  <si>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</si>
  <si>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</si>
  <si>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</si>
  <si>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</si>
  <si>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</si>
  <si>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</si>
  <si>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</si>
  <si>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</si>
  <si>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</si>
  <si>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</si>
  <si>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</si>
  <si>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</si>
  <si>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</si>
  <si>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</si>
  <si>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</si>
  <si>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</si>
  <si>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</si>
  <si>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</si>
  <si>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</si>
  <si>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</si>
  <si>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</si>
  <si>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</si>
  <si>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</si>
  <si>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</si>
  <si>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</si>
  <si>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</si>
  <si>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</si>
  <si>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</si>
  <si>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</si>
  <si>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</si>
  <si>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</si>
  <si>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</si>
  <si>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</si>
  <si>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</si>
  <si>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</si>
  <si>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</si>
  <si>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</si>
  <si>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</si>
  <si>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</si>
  <si>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</si>
  <si>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</si>
  <si>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</si>
  <si>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</si>
  <si>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</si>
  <si>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</si>
  <si>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</si>
  <si>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</si>
  <si>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</si>
  <si>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</si>
  <si>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</si>
  <si>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</si>
  <si>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</si>
  <si>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</si>
  <si>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</si>
  <si>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</si>
  <si>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</si>
  <si>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</si>
  <si>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</si>
  <si>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</si>
  <si>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</si>
  <si>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</si>
  <si>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</si>
  <si>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</si>
  <si>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</si>
  <si>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</si>
  <si>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</si>
  <si>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</si>
  <si>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</si>
  <si>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</si>
  <si>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</si>
  <si>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</si>
  <si>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</si>
  <si>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</si>
  <si>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</si>
  <si>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</si>
  <si>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</si>
  <si>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</si>
  <si>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</si>
  <si>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</si>
  <si>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</si>
  <si>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</si>
  <si>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</si>
  <si>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</si>
  <si>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</si>
  <si>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</si>
  <si>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</si>
  <si>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</si>
  <si>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</si>
  <si>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</si>
  <si>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</si>
  <si>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</si>
  <si>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</si>
  <si>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</si>
  <si>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</si>
  <si>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</si>
  <si>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</si>
  <si>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</si>
  <si>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</si>
  <si>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</si>
  <si>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</si>
  <si>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</si>
  <si>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</si>
  <si>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</si>
  <si>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</si>
  <si>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</si>
  <si>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</si>
  <si>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</si>
  <si>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</si>
  <si>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</si>
  <si>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</si>
  <si>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</si>
  <si>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</si>
  <si>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</si>
  <si>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</si>
  <si>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</si>
  <si>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</si>
  <si>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</si>
  <si>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</si>
  <si>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</si>
  <si>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</si>
  <si>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</si>
  <si>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</si>
  <si>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</si>
  <si>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</si>
  <si>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</si>
  <si>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</si>
  <si>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</si>
  <si>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</si>
  <si>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</si>
  <si>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</si>
  <si>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</si>
  <si>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</si>
  <si>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</si>
  <si>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</si>
  <si>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</si>
  <si>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</si>
  <si>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</si>
  <si>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</si>
  <si>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</si>
  <si>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</si>
  <si>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</si>
  <si>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</si>
  <si>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</si>
  <si>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</si>
  <si>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</si>
  <si>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</si>
  <si>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</si>
  <si>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</si>
  <si>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</si>
  <si>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</si>
  <si>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</si>
  <si>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</si>
  <si>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</si>
  <si>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</si>
  <si>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</si>
  <si>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</si>
  <si>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</si>
  <si>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</si>
  <si>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</si>
  <si>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</si>
  <si>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</si>
  <si>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</si>
  <si>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</si>
  <si>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</si>
  <si>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</si>
  <si>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</si>
  <si>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</si>
  <si>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</si>
  <si>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</si>
  <si>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</si>
  <si>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</si>
  <si>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</si>
  <si>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</si>
  <si>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</si>
  <si>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</si>
  <si>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</si>
  <si>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</si>
  <si>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</si>
  <si>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</si>
  <si>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</si>
  <si>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</si>
  <si>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</si>
  <si>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</si>
  <si>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</si>
  <si>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</si>
  <si>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</si>
  <si>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</si>
  <si>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</si>
  <si>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</si>
  <si>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</si>
  <si>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</si>
  <si>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</si>
  <si>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</si>
  <si>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</si>
  <si>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</si>
  <si>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</si>
  <si>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</si>
  <si>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</si>
  <si>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</si>
  <si>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</si>
  <si>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</si>
  <si>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</si>
  <si>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</si>
  <si>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</si>
  <si>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</si>
  <si>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</si>
  <si>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</si>
  <si>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</si>
  <si>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</si>
  <si>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</si>
  <si>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</si>
  <si>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</si>
  <si>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</si>
  <si>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</si>
  <si>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</si>
  <si>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</si>
  <si>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</si>
  <si>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</si>
  <si>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</si>
  <si>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</si>
  <si>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</si>
  <si>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</si>
  <si>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</si>
  <si>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</si>
  <si>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</si>
  <si>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</si>
  <si>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</si>
  <si>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</si>
  <si>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</si>
  <si>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</si>
  <si>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</si>
  <si>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</si>
  <si>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</si>
  <si>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</si>
  <si>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</si>
  <si>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</si>
  <si>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</si>
  <si>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</si>
  <si>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</si>
  <si>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</si>
  <si>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</si>
  <si>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</si>
  <si>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</si>
  <si>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</si>
  <si>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</si>
  <si>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</si>
  <si>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</si>
  <si>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</si>
  <si>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</si>
  <si>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</si>
  <si>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</si>
  <si>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</si>
  <si>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</si>
  <si>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</si>
  <si>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</si>
  <si>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</si>
  <si>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</si>
  <si>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</si>
  <si>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</si>
  <si>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</si>
  <si>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</si>
  <si>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</si>
  <si>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</si>
  <si>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</si>
  <si>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</si>
  <si>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</si>
  <si>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</si>
  <si>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</si>
  <si>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</si>
  <si>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</si>
  <si>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</si>
  <si>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</si>
  <si>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</si>
  <si>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</si>
  <si>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</si>
  <si>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</si>
  <si>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</si>
  <si>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</si>
  <si>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</si>
  <si>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</si>
  <si>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</si>
  <si>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</si>
  <si>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</si>
  <si>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</si>
  <si>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</si>
  <si>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</si>
  <si>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</si>
  <si>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</si>
  <si>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</si>
  <si>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</si>
  <si>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</si>
  <si>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</si>
  <si>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</si>
  <si>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</si>
  <si>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</si>
  <si>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</si>
  <si>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</si>
  <si>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</si>
  <si>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</si>
  <si>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</si>
  <si>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</si>
  <si>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</si>
  <si>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</si>
  <si>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</si>
  <si>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</si>
  <si>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</si>
  <si>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</si>
  <si>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</si>
  <si>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</si>
  <si>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</si>
  <si>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</si>
  <si>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</si>
  <si>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</si>
  <si>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</si>
  <si>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</si>
  <si>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</si>
  <si>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</si>
  <si>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</si>
  <si>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</si>
  <si>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</si>
  <si>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</si>
  <si>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</si>
  <si>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</si>
  <si>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</si>
  <si>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</si>
  <si>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</si>
  <si>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</si>
  <si>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</si>
  <si>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</si>
  <si>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</si>
  <si>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</si>
  <si>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</si>
  <si>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</si>
  <si>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</si>
  <si>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</si>
  <si>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</si>
  <si>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</si>
  <si>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</si>
  <si>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</si>
  <si>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</si>
  <si>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</si>
  <si>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</si>
  <si>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</si>
  <si>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</si>
  <si>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</si>
  <si>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</si>
  <si>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</si>
  <si>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</si>
  <si>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</si>
  <si>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</si>
  <si>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</si>
  <si>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</si>
  <si>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</si>
  <si>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</si>
  <si>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</si>
  <si>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</si>
  <si>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</si>
  <si>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</si>
  <si>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</si>
  <si>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</si>
  <si>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</si>
  <si>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</si>
  <si>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</si>
  <si>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</si>
  <si>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</si>
  <si>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</si>
  <si>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</si>
  <si>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</si>
  <si>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</si>
  <si>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</si>
  <si>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</si>
  <si>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</si>
  <si>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</si>
  <si>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</si>
  <si>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</si>
  <si>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</si>
  <si>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</si>
  <si>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</si>
  <si>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</si>
  <si>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</si>
  <si>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</si>
  <si>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</si>
  <si>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</si>
  <si>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</si>
  <si>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</si>
  <si>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</si>
  <si>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</si>
  <si>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</si>
  <si>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</si>
  <si>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</si>
  <si>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</si>
  <si>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</si>
  <si>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</si>
  <si>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</si>
  <si>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CCC Projections:</t>
  </si>
  <si>
    <t>(Number of Companies)</t>
  </si>
  <si>
    <t>Month: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</si>
  <si>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</si>
  <si>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</si>
  <si>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</si>
  <si>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</si>
  <si>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</si>
  <si>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</si>
  <si>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</si>
  <si>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</si>
  <si>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</si>
  <si>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Beginning</t>
  </si>
  <si>
    <t>Additions *</t>
  </si>
  <si>
    <t>Deletions **</t>
  </si>
  <si>
    <t>Ending</t>
  </si>
  <si>
    <t>*Estimates Based on Near-Challengers Ex-Dividend Anniversaries (except foreign ADRs)</t>
  </si>
  <si>
    <t>(This space reserved for the future)</t>
  </si>
  <si>
    <t>**Based on Overdue (Near deletion), Currency-related reductions, and Pending Acquisitions, then average monthly rate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</si>
  <si>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</si>
  <si>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</si>
  <si>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</si>
  <si>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</si>
  <si>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</si>
  <si>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</si>
  <si>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</si>
  <si>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</si>
  <si>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</si>
  <si>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</si>
  <si>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</si>
  <si>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</si>
  <si>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</si>
  <si>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</si>
  <si>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</si>
  <si>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</si>
  <si>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</si>
  <si>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</si>
  <si>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</si>
  <si>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</si>
  <si>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</si>
  <si>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</si>
  <si>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</si>
  <si>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</si>
  <si>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</si>
  <si>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</si>
  <si>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</si>
  <si>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</si>
  <si>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</si>
  <si>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</si>
  <si>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</si>
  <si>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</si>
  <si>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</si>
  <si>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</si>
  <si>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</si>
  <si>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</si>
  <si>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</si>
  <si>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</si>
  <si>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</si>
  <si>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</si>
  <si>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</si>
  <si>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</si>
  <si>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</si>
  <si>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</si>
  <si>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</si>
  <si>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</si>
  <si>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</si>
  <si>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</si>
  <si>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</si>
  <si>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</si>
  <si>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</si>
  <si>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</si>
  <si>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</si>
  <si>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</si>
  <si>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</si>
  <si>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</si>
  <si>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</si>
  <si>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</si>
  <si>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</si>
  <si>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</si>
  <si>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</si>
  <si>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</si>
  <si>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</si>
  <si>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</si>
  <si>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</si>
  <si>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</si>
  <si>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</si>
  <si>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</si>
  <si>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</si>
  <si>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</si>
  <si>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</si>
  <si>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</si>
  <si>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</si>
  <si>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</si>
  <si>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</si>
  <si>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</si>
  <si>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</si>
  <si>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</si>
  <si>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</si>
  <si>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</si>
  <si>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</si>
  <si>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</si>
  <si>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</si>
  <si>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</si>
  <si>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</si>
  <si>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</si>
  <si>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</si>
  <si>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</si>
  <si>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</si>
  <si>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</si>
  <si>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</si>
  <si>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</si>
  <si>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</si>
  <si>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</si>
  <si>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</si>
  <si>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</si>
  <si>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</si>
  <si>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</si>
  <si>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</si>
  <si>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</si>
  <si>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</si>
  <si>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</si>
  <si>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</si>
  <si>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</si>
  <si>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</si>
  <si>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</si>
  <si>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</si>
  <si>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</si>
  <si>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</si>
  <si>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</si>
  <si>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</si>
  <si>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</si>
  <si>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</si>
  <si>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</si>
  <si>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</si>
  <si>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</si>
  <si>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</si>
  <si>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</si>
  <si>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</si>
  <si>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</si>
  <si>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</si>
  <si>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</si>
  <si>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</si>
  <si>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</si>
  <si>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</si>
  <si>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</si>
  <si>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</si>
  <si>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</si>
  <si>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</si>
  <si>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</si>
  <si>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</si>
  <si>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</si>
  <si>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</si>
  <si>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</si>
  <si>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</si>
  <si>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</si>
  <si>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</si>
  <si>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</si>
  <si>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</si>
  <si>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</si>
  <si>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</si>
  <si>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</si>
  <si>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</si>
  <si>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</si>
  <si>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</si>
  <si>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</si>
  <si>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</si>
  <si>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</si>
  <si>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</si>
  <si>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</si>
  <si>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</si>
  <si>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</si>
  <si>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</si>
  <si>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</si>
  <si>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</si>
  <si>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</si>
  <si>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</si>
  <si>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</si>
  <si>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</si>
  <si>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</si>
  <si>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</si>
  <si>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</si>
  <si>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</si>
  <si>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</si>
  <si>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</si>
  <si>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</si>
  <si>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</si>
  <si>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</si>
  <si>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</si>
  <si>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</si>
  <si>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</si>
  <si>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</si>
  <si>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</si>
  <si>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</si>
  <si>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</si>
  <si>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</si>
  <si>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</si>
  <si>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</si>
  <si>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</si>
  <si>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</si>
  <si>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</si>
  <si>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</si>
  <si>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</si>
  <si>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</si>
  <si>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</si>
  <si>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</si>
  <si>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</si>
  <si>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</si>
  <si>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</si>
  <si>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</si>
  <si>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</si>
  <si>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</si>
  <si>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</si>
  <si>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</si>
  <si>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</si>
  <si>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</si>
  <si>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</si>
  <si>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</si>
  <si>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</si>
  <si>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</si>
  <si>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</si>
  <si>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</si>
  <si>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</si>
  <si>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</si>
  <si>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</si>
  <si>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</si>
  <si>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</si>
  <si>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</si>
  <si>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</si>
  <si>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</si>
  <si>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</si>
  <si>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</si>
  <si>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</si>
  <si>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</si>
  <si>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</si>
  <si>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</si>
  <si>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</si>
  <si>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</si>
  <si>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</si>
  <si>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</si>
  <si>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</si>
  <si>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</si>
  <si>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</si>
  <si>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</si>
  <si>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</si>
  <si>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</si>
  <si>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</si>
  <si>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</si>
  <si>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</si>
  <si>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</si>
  <si>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</si>
  <si>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</si>
  <si>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</si>
  <si>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</si>
  <si>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</si>
  <si>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</si>
  <si>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</si>
  <si>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</si>
  <si>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</si>
  <si>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</si>
  <si>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</si>
  <si>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</si>
  <si>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</si>
  <si>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</si>
  <si>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</si>
  <si>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</si>
  <si>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</si>
  <si>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</si>
  <si>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</si>
  <si>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</si>
  <si>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</si>
  <si>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</si>
  <si>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</si>
  <si>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</si>
  <si>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</si>
  <si>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</si>
  <si>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</si>
  <si>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</si>
  <si>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</si>
  <si>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</si>
  <si>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</si>
  <si>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</si>
  <si>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</si>
  <si>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</si>
  <si>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</si>
  <si>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</si>
  <si>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</si>
  <si>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</si>
  <si>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</si>
  <si>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</si>
  <si>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</si>
  <si>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</si>
  <si>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</si>
  <si>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</si>
  <si>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</si>
  <si>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</si>
  <si>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</si>
  <si>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</si>
  <si>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</si>
  <si>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</si>
  <si>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</si>
  <si>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</si>
  <si>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</si>
  <si>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</si>
  <si>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</si>
  <si>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</si>
  <si>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</si>
  <si>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</si>
  <si>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</si>
  <si>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</si>
  <si>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</si>
  <si>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</si>
  <si>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</si>
  <si>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</si>
  <si>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</si>
  <si>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</si>
  <si>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</si>
  <si>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</si>
  <si>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</si>
  <si>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</si>
  <si>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</si>
  <si>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</si>
  <si>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</si>
  <si>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</si>
  <si>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</si>
  <si>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</si>
  <si>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</si>
  <si>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</si>
  <si>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</si>
  <si>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</si>
  <si>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</si>
  <si>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</si>
  <si>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</si>
  <si>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</si>
  <si>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</si>
  <si>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</si>
  <si>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</si>
  <si>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</si>
  <si>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</si>
  <si>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</si>
  <si>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</si>
  <si>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</si>
  <si>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</si>
  <si>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</si>
  <si>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</si>
  <si>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</si>
  <si>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</si>
  <si>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</si>
  <si>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</si>
  <si>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</si>
  <si>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</si>
  <si>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</si>
  <si>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</si>
  <si>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</si>
  <si>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</si>
  <si>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</si>
  <si>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17 Yrs Reg Dividends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</si>
  <si>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</si>
  <si>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</si>
  <si>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</si>
  <si>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</si>
  <si>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</si>
  <si>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</si>
  <si>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</si>
  <si>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</si>
  <si>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</si>
  <si>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</si>
  <si>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</si>
  <si>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</si>
  <si>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</si>
  <si>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</si>
  <si>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</si>
  <si>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</si>
  <si>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</si>
  <si>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</si>
  <si>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</si>
  <si>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</si>
  <si>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</si>
  <si>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</si>
  <si>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</si>
  <si>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</si>
  <si>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</si>
  <si>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</si>
  <si>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</si>
  <si>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</si>
  <si>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</si>
  <si>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</si>
  <si>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</si>
  <si>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</si>
  <si>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</si>
  <si>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</si>
  <si>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</si>
  <si>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</si>
  <si>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</si>
  <si>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</si>
  <si>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</si>
  <si>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</si>
  <si>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</si>
  <si>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</si>
  <si>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</si>
  <si>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</si>
  <si>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</si>
  <si>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</si>
  <si>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</si>
  <si>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</si>
  <si>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</si>
  <si>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</si>
  <si>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</si>
  <si>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</si>
  <si>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</si>
  <si>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</si>
  <si>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</si>
  <si>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</si>
  <si>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</si>
  <si>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</si>
  <si>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</si>
  <si>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</si>
  <si>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</si>
  <si>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</si>
  <si>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</si>
  <si>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</si>
  <si>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</si>
  <si>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</si>
  <si>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</si>
  <si>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</si>
  <si>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</si>
  <si>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</si>
  <si>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</si>
  <si>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</si>
  <si>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</si>
  <si>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</si>
  <si>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</si>
  <si>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</si>
  <si>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</si>
  <si>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</si>
  <si>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</si>
  <si>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</si>
  <si>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</si>
  <si>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</si>
  <si>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</si>
  <si>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</si>
  <si>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</si>
  <si>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</si>
  <si>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</si>
  <si>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</si>
  <si>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</si>
  <si>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</si>
  <si>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</si>
  <si>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</si>
  <si>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</si>
  <si>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</si>
  <si>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</si>
  <si>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</si>
  <si>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</si>
  <si>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</si>
  <si>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</si>
  <si>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Former Champion</t>
  </si>
  <si>
    <t>Advanced Drainage Systems Inc.</t>
  </si>
  <si>
    <t>WMS</t>
  </si>
  <si>
    <t>Alexander's Inc.</t>
  </si>
  <si>
    <t>ALX</t>
  </si>
  <si>
    <t>Allegion plc</t>
  </si>
  <si>
    <t>ALLE</t>
  </si>
  <si>
    <t>Ameren Corp.</t>
  </si>
  <si>
    <t>AEE</t>
  </si>
  <si>
    <t>Aramark</t>
  </si>
  <si>
    <t>ARMK</t>
  </si>
  <si>
    <t>Bank First National Corp.</t>
  </si>
  <si>
    <t>BFNC</t>
  </si>
  <si>
    <t>2017 Pmt.=Year 4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</si>
  <si>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</si>
  <si>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</si>
  <si>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</si>
  <si>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</si>
  <si>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</si>
  <si>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</si>
  <si>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</si>
  <si>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</si>
  <si>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 Global Inc.</t>
  </si>
  <si>
    <t>CDK</t>
  </si>
  <si>
    <t>Children's Place Inc. (The)</t>
  </si>
  <si>
    <t>PLCE</t>
  </si>
  <si>
    <t>Citizens Financial Group Inc.</t>
  </si>
  <si>
    <t>CFG</t>
  </si>
  <si>
    <t>CrossAmerica Partners LP</t>
  </si>
  <si>
    <t>CAPL</t>
  </si>
  <si>
    <t>Crown Castle International Corp.</t>
  </si>
  <si>
    <t>CCI</t>
  </si>
  <si>
    <t>D.R. Horton Inc.</t>
  </si>
  <si>
    <t>DHI</t>
  </si>
  <si>
    <t>Former Contender</t>
  </si>
  <si>
    <t>Diamond Hill Investment Group Inc.</t>
  </si>
  <si>
    <t>DHIL</t>
  </si>
  <si>
    <t>Dolby Laboratories</t>
  </si>
  <si>
    <t>DLB</t>
  </si>
  <si>
    <t>Elbit Systems Ltd.</t>
  </si>
  <si>
    <t>ESLT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</si>
  <si>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</si>
  <si>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</si>
  <si>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</si>
  <si>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</si>
  <si>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</si>
  <si>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</si>
  <si>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</si>
  <si>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</si>
  <si>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</si>
  <si>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</si>
  <si>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</si>
  <si>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</si>
  <si>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</si>
  <si>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</si>
  <si>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Gaming and Leisure Properties Inc.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</si>
  <si>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</si>
  <si>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</si>
  <si>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</si>
  <si>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</si>
  <si>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</si>
  <si>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</si>
  <si>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</si>
  <si>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</si>
  <si>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</si>
  <si>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</si>
  <si>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</si>
  <si>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</si>
  <si>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</si>
  <si>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</si>
  <si>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</si>
  <si>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</si>
  <si>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</si>
  <si>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</si>
  <si>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Interdigital Inc.</t>
  </si>
  <si>
    <t>IDCC</t>
  </si>
  <si>
    <t>LADR</t>
  </si>
  <si>
    <t>2018 Pmt.=Year 4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</si>
  <si>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</si>
  <si>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</si>
  <si>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</si>
  <si>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</si>
  <si>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</si>
  <si>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</si>
  <si>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</si>
  <si>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</si>
  <si>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</si>
  <si>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</si>
  <si>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</si>
  <si>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</si>
  <si>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</si>
  <si>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</si>
  <si>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</si>
  <si>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</si>
  <si>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</si>
  <si>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</si>
  <si>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</si>
  <si>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</si>
  <si>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</si>
  <si>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</si>
  <si>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</si>
  <si>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</si>
  <si>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National Security Group Inc.</t>
  </si>
  <si>
    <t>NSEC</t>
  </si>
  <si>
    <t>New Media Investment Group Inc.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</si>
  <si>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</si>
  <si>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</si>
  <si>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</si>
  <si>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</si>
  <si>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</si>
  <si>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</si>
  <si>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</si>
  <si>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</si>
  <si>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</si>
  <si>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</si>
  <si>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</si>
  <si>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</si>
  <si>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</si>
  <si>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</si>
  <si>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</si>
  <si>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</si>
  <si>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</si>
  <si>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</si>
  <si>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</si>
  <si>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</si>
  <si>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</si>
  <si>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</si>
  <si>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</si>
  <si>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</si>
  <si>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</si>
  <si>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</si>
  <si>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</si>
  <si>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</si>
  <si>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</si>
  <si>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</si>
  <si>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</si>
  <si>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</si>
  <si>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SKWS</t>
  </si>
  <si>
    <t>Sonic Corp.</t>
  </si>
  <si>
    <t>SONC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</si>
  <si>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</si>
  <si>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</si>
  <si>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</si>
  <si>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</si>
  <si>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</si>
  <si>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</si>
  <si>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</si>
  <si>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</si>
  <si>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</si>
  <si>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</si>
  <si>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</si>
  <si>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</si>
  <si>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</si>
  <si>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</si>
  <si>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</si>
  <si>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</si>
  <si>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</si>
  <si>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</si>
  <si>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</si>
  <si>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</si>
  <si>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</si>
  <si>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</si>
  <si>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Companies:</t>
  </si>
  <si>
    <t>=Added this month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</si>
  <si>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</si>
  <si>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</si>
  <si>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</si>
  <si>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</si>
  <si>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</si>
  <si>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</si>
  <si>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</si>
  <si>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</si>
  <si>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</si>
  <si>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</si>
  <si>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</si>
  <si>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</si>
  <si>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</si>
  <si>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</si>
  <si>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</si>
  <si>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</si>
  <si>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</si>
  <si>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</si>
  <si>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</si>
  <si>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</si>
  <si>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</si>
  <si>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</si>
  <si>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</si>
  <si>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</si>
  <si>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</si>
  <si>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</si>
  <si>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</si>
  <si>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8point3 Energy Partners LP</t>
  </si>
  <si>
    <t>CAFD</t>
  </si>
  <si>
    <t>Riverview Bancorp Inc.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</si>
  <si>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</si>
  <si>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</si>
  <si>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</si>
  <si>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</si>
  <si>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</si>
  <si>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</si>
  <si>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</si>
  <si>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</si>
  <si>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</si>
  <si>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</si>
  <si>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</si>
  <si>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</si>
  <si>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2018 Pmt=Year 4, Annual</t>
  </si>
  <si>
    <t>19 yrs</t>
  </si>
  <si>
    <t>99-'17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</si>
  <si>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</si>
  <si>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</si>
  <si>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</si>
  <si>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</si>
  <si>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</si>
  <si>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</si>
  <si>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</si>
  <si>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</si>
  <si>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</si>
  <si>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</si>
  <si>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</si>
  <si>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&amp;2017</t>
  </si>
  <si>
    <t>Alamo Group Inc.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</si>
  <si>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</si>
  <si>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</si>
  <si>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</si>
  <si>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</si>
  <si>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</si>
  <si>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</si>
  <si>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</si>
  <si>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Tallgrass Energy GP LP</t>
  </si>
  <si>
    <t>TEGP</t>
  </si>
  <si>
    <t>SYNNEX Corp.</t>
  </si>
  <si>
    <t>Cut '17, Incr. '18</t>
  </si>
  <si>
    <t>2017, Being Acquired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</si>
  <si>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</si>
  <si>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</si>
  <si>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</si>
  <si>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</si>
  <si>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</si>
  <si>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</si>
  <si>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</si>
  <si>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</si>
  <si>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</si>
  <si>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</si>
  <si>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</si>
  <si>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</si>
  <si>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</si>
  <si>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</si>
  <si>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</si>
  <si>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</si>
  <si>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</si>
  <si>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</si>
  <si>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</si>
  <si>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</si>
  <si>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</si>
  <si>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</si>
  <si>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</si>
  <si>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</si>
  <si>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</si>
  <si>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</si>
  <si>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</si>
  <si>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</si>
  <si>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</si>
  <si>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</si>
  <si>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</si>
  <si>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</si>
  <si>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</si>
  <si>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</si>
  <si>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</si>
  <si>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</si>
  <si>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</si>
  <si>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</si>
  <si>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</si>
  <si>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</si>
  <si>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</si>
  <si>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</si>
  <si>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</si>
  <si>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</si>
  <si>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</si>
  <si>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</si>
  <si>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</si>
  <si>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</si>
  <si>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</si>
  <si>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</si>
  <si>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</si>
  <si>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</si>
  <si>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</si>
  <si>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</si>
  <si>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</si>
  <si>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</si>
  <si>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</si>
  <si>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</si>
  <si>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</si>
  <si>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Monaco,US$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</si>
  <si>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</si>
  <si>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</si>
  <si>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</si>
  <si>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</si>
  <si>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</si>
  <si>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</si>
  <si>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</si>
  <si>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</si>
  <si>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</si>
  <si>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2018 Pmt.=Year 4, Being Acquired</t>
  </si>
  <si>
    <t>FirstService Corp.</t>
  </si>
  <si>
    <t>FSV</t>
  </si>
  <si>
    <t>Gilead Sciences Inc.</t>
  </si>
  <si>
    <t>GILD</t>
  </si>
  <si>
    <t>Brookfield Renewable Partners LP</t>
  </si>
  <si>
    <t>BEP</t>
  </si>
  <si>
    <t>Canada, US$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</si>
  <si>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</si>
  <si>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</si>
  <si>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</si>
  <si>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</si>
  <si>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</si>
  <si>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</si>
  <si>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</si>
  <si>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</si>
  <si>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</si>
  <si>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</si>
  <si>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</si>
  <si>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</si>
  <si>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</si>
  <si>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</si>
  <si>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</si>
  <si>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</si>
  <si>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</si>
  <si>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</si>
  <si>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</si>
  <si>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</si>
  <si>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</si>
  <si>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</si>
  <si>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</si>
  <si>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</si>
  <si>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</si>
  <si>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</si>
  <si>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</si>
  <si>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</si>
  <si>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</si>
  <si>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</si>
  <si>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</si>
  <si>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</si>
  <si>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</si>
  <si>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</si>
  <si>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</si>
  <si>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</si>
  <si>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</si>
  <si>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</si>
  <si>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</si>
  <si>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</si>
  <si>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</si>
  <si>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</si>
  <si>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</si>
  <si>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</si>
  <si>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</si>
  <si>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</si>
  <si>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</si>
  <si>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</si>
  <si>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</si>
  <si>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</si>
  <si>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</si>
  <si>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</si>
  <si>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</si>
  <si>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</si>
  <si>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</si>
  <si>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Bg Acqd-2H18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</si>
  <si>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</si>
  <si>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</si>
  <si>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</si>
  <si>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</si>
  <si>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</si>
  <si>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</si>
  <si>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</si>
  <si>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</si>
  <si>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Constellation Brands Inc. B</t>
  </si>
  <si>
    <t>STZ</t>
  </si>
  <si>
    <t>STZ.B</t>
  </si>
  <si>
    <t>Acquired by First Financial Bancorp</t>
  </si>
  <si>
    <t>Also WSOB</t>
  </si>
  <si>
    <t>Carnival Corp.</t>
  </si>
  <si>
    <t>Carnival plc</t>
  </si>
  <si>
    <t>CCL</t>
  </si>
  <si>
    <t>CUK</t>
  </si>
  <si>
    <t>10% Stock-5/31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</si>
  <si>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</si>
  <si>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</si>
  <si>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</si>
  <si>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</si>
  <si>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</si>
  <si>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</si>
  <si>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</si>
  <si>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</si>
  <si>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</si>
  <si>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</si>
  <si>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</si>
  <si>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&amp;,Semi&gt;Qtrly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</si>
  <si>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</si>
  <si>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</si>
  <si>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</si>
  <si>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</si>
  <si>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</si>
  <si>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</si>
  <si>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</si>
  <si>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</si>
  <si>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</si>
  <si>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</si>
  <si>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</si>
  <si>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</si>
  <si>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</si>
  <si>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</si>
  <si>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</si>
  <si>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</si>
  <si>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</si>
  <si>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</si>
  <si>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</si>
  <si>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©2007-2018 All Rights Reserved. This listing is intended for personal, non-commercial use only.</t>
  </si>
  <si>
    <t>ARGO</t>
  </si>
  <si>
    <t>Payouts/</t>
  </si>
  <si>
    <t>Year</t>
  </si>
  <si>
    <t>Special</t>
  </si>
  <si>
    <t>Numbers in Gray last updated 4/30/2018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</si>
  <si>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</si>
  <si>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</si>
  <si>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</si>
  <si>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</si>
  <si>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</si>
  <si>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ADR-UK</t>
  </si>
  <si>
    <t>India</t>
  </si>
  <si>
    <t>@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</si>
  <si>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</si>
  <si>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</si>
  <si>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</si>
  <si>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</si>
  <si>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</si>
  <si>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</si>
  <si>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</si>
  <si>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</si>
  <si>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</si>
  <si>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</si>
  <si>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</si>
  <si>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</si>
  <si>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</si>
  <si>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ADR-UK, Dividend Frozen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</si>
  <si>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</si>
  <si>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</si>
  <si>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</si>
  <si>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</si>
  <si>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</si>
  <si>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</si>
  <si>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</si>
  <si>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</si>
  <si>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</si>
  <si>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</si>
  <si>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</si>
  <si>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>&amp; Formerly OZRK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</si>
  <si>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</si>
  <si>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</si>
  <si>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</si>
  <si>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</si>
  <si>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</si>
  <si>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</si>
  <si>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</si>
  <si>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</si>
  <si>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</si>
  <si>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</si>
  <si>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</si>
  <si>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</si>
  <si>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</si>
  <si>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</si>
  <si>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</si>
  <si>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</si>
  <si>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</si>
  <si>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</si>
  <si>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</si>
  <si>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</si>
  <si>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</si>
  <si>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</si>
  <si>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</si>
  <si>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</si>
  <si>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</si>
  <si>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A4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</si>
  <si>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</si>
  <si>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</si>
  <si>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</si>
  <si>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</si>
  <si>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</si>
  <si>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</si>
  <si>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</si>
  <si>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</si>
  <si>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</si>
  <si>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</si>
  <si>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</si>
  <si>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</si>
  <si>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</si>
  <si>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</si>
  <si>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</si>
  <si>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</si>
  <si>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</si>
  <si>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</si>
  <si>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</si>
  <si>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</si>
  <si>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</si>
  <si>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</si>
  <si>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</si>
  <si>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</si>
  <si>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</si>
  <si>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</si>
  <si>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</si>
  <si>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</si>
  <si>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</si>
  <si>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</si>
  <si>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</si>
  <si>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</si>
  <si>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</si>
  <si>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</si>
  <si>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</si>
  <si>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</si>
  <si>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</si>
  <si>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</si>
  <si>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</si>
  <si>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</si>
  <si>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</si>
  <si>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</si>
  <si>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</si>
  <si>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</si>
  <si>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</si>
  <si>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</si>
  <si>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</si>
  <si>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</si>
  <si>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</si>
  <si>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</si>
  <si>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</si>
  <si>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</si>
  <si>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</si>
  <si>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</si>
  <si>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</si>
  <si>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</si>
  <si>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</si>
  <si>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</si>
  <si>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</si>
  <si>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</si>
  <si>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</si>
  <si>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</si>
  <si>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</si>
  <si>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</si>
  <si>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</si>
  <si>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</si>
  <si>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</si>
  <si>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</si>
  <si>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UK, being acquired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</si>
  <si>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</si>
  <si>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</si>
  <si>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</si>
  <si>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</si>
  <si>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</si>
  <si>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</si>
  <si>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</si>
  <si>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</si>
  <si>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</si>
  <si>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</si>
  <si>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</si>
  <si>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</si>
  <si>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</si>
  <si>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</si>
  <si>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</si>
  <si>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</si>
  <si>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</si>
  <si>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</si>
  <si>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</si>
  <si>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</si>
  <si>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</si>
  <si>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</si>
  <si>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</si>
  <si>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</si>
  <si>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</si>
  <si>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</si>
  <si>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</si>
  <si>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</si>
  <si>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6¢Spec-12/14</t>
  </si>
  <si>
    <t>10¢Spec 10/21</t>
  </si>
  <si>
    <t>2018=2017</t>
  </si>
  <si>
    <t>To Contenders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</si>
  <si>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</si>
  <si>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</si>
  <si>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</si>
  <si>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</si>
  <si>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</si>
  <si>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</si>
  <si>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</si>
  <si>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</si>
  <si>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</si>
  <si>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</si>
  <si>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</si>
  <si>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</si>
  <si>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</si>
  <si>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</si>
  <si>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</si>
  <si>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</si>
  <si>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</si>
  <si>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</si>
  <si>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</si>
  <si>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</si>
  <si>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</si>
  <si>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</si>
  <si>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</si>
  <si>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</si>
  <si>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</si>
  <si>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</si>
  <si>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</si>
  <si>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</si>
  <si>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</si>
  <si>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</si>
  <si>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</si>
  <si>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</si>
  <si>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</si>
  <si>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</si>
  <si>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</si>
  <si>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</si>
  <si>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</si>
  <si>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</si>
  <si>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</si>
  <si>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</si>
  <si>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</si>
  <si>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</si>
  <si>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</si>
  <si>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</si>
  <si>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</si>
  <si>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</si>
  <si>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</si>
  <si>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</si>
  <si>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</si>
  <si>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</si>
  <si>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</si>
  <si>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</si>
  <si>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</si>
  <si>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</si>
  <si>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</si>
  <si>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</si>
  <si>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</si>
  <si>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</si>
  <si>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</si>
  <si>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</si>
  <si>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Energy Equipment &amp; Services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</si>
  <si>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</si>
  <si>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</si>
  <si>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</si>
  <si>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</si>
  <si>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</si>
  <si>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</si>
  <si>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</si>
  <si>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</si>
  <si>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</si>
  <si>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</si>
  <si>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</si>
  <si>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As of 11/30/2018</t>
  </si>
  <si>
    <t>Updated Sector and Industry classifications</t>
  </si>
  <si>
    <t>Bermuda,US$, Adj. Stk Div.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</si>
</sst>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82" x14ac:knownFonts="1">
    <font>
      <sz val="10"/>
      <name val="Arial"/>
      <family val="2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8"/>
      <color indexed="14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sz val="9"/>
      <color indexed="59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8"/>
      <color indexed="25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8"/>
      <color rgb="FF008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8"/>
      <color rgb="FFFF0000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</fills>
  <borders count="53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0" fontId="56" fillId="0" borderId="0"/>
    <xf numFmtId="0" fontId="56" fillId="0" borderId="0"/>
  </cellStyleXfs>
  <cellXfs count="1258">
    <xf numFmtId="0" fontId="0" fillId="0" borderId="0" xfId="0"/>
    <xf numFmtId="0" fontId="1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7" fillId="0" borderId="6" xfId="0" applyFont="1" applyBorder="1"/>
    <xf numFmtId="0" fontId="4" fillId="0" borderId="5" xfId="0" applyFont="1" applyBorder="1"/>
    <xf numFmtId="0" fontId="8" fillId="0" borderId="5" xfId="0" applyFont="1" applyBorder="1"/>
    <xf numFmtId="0" fontId="11" fillId="0" borderId="7" xfId="0" applyFont="1" applyBorder="1"/>
    <xf numFmtId="0" fontId="0" fillId="0" borderId="8" xfId="0" applyBorder="1"/>
    <xf numFmtId="0" fontId="4" fillId="0" borderId="0" xfId="0" applyFont="1" applyBorder="1"/>
    <xf numFmtId="0" fontId="8" fillId="0" borderId="0" xfId="0" applyFont="1" applyBorder="1"/>
    <xf numFmtId="0" fontId="4" fillId="0" borderId="7" xfId="0" applyFont="1" applyBorder="1" applyAlignment="1">
      <alignment horizontal="left"/>
    </xf>
    <xf numFmtId="0" fontId="3" fillId="0" borderId="0" xfId="1" applyNumberFormat="1" applyFill="1" applyBorder="1" applyAlignment="1" applyProtection="1"/>
    <xf numFmtId="0" fontId="4" fillId="0" borderId="8" xfId="0" applyFont="1" applyBorder="1"/>
    <xf numFmtId="0" fontId="4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4" fillId="0" borderId="7" xfId="0" applyFont="1" applyBorder="1"/>
    <xf numFmtId="0" fontId="8" fillId="0" borderId="2" xfId="0" applyFont="1" applyBorder="1"/>
    <xf numFmtId="0" fontId="8" fillId="0" borderId="4" xfId="0" applyFont="1" applyBorder="1"/>
    <xf numFmtId="0" fontId="8" fillId="0" borderId="3" xfId="0" applyFont="1" applyBorder="1"/>
    <xf numFmtId="0" fontId="8" fillId="0" borderId="12" xfId="0" applyFont="1" applyBorder="1"/>
    <xf numFmtId="0" fontId="8" fillId="0" borderId="9" xfId="0" applyFont="1" applyBorder="1"/>
    <xf numFmtId="0" fontId="8" fillId="0" borderId="13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8" fillId="0" borderId="1" xfId="0" applyFont="1" applyBorder="1" applyAlignment="1">
      <alignment horizontal="left"/>
    </xf>
    <xf numFmtId="0" fontId="8" fillId="0" borderId="6" xfId="0" applyFont="1" applyBorder="1"/>
    <xf numFmtId="0" fontId="8" fillId="0" borderId="13" xfId="0" applyFont="1" applyBorder="1"/>
    <xf numFmtId="0" fontId="8" fillId="0" borderId="7" xfId="0" applyFont="1" applyBorder="1"/>
    <xf numFmtId="0" fontId="8" fillId="0" borderId="3" xfId="0" applyFont="1" applyBorder="1" applyAlignment="1">
      <alignment horizontal="center"/>
    </xf>
    <xf numFmtId="0" fontId="8" fillId="0" borderId="11" xfId="0" applyFont="1" applyBorder="1"/>
    <xf numFmtId="0" fontId="8" fillId="0" borderId="10" xfId="0" applyFont="1" applyBorder="1"/>
    <xf numFmtId="0" fontId="8" fillId="0" borderId="0" xfId="0" applyFont="1" applyBorder="1" applyAlignment="1">
      <alignment horizontal="center"/>
    </xf>
    <xf numFmtId="0" fontId="8" fillId="0" borderId="8" xfId="0" applyFont="1" applyBorder="1"/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8" fillId="0" borderId="1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5" xfId="0" applyFont="1" applyBorder="1"/>
    <xf numFmtId="0" fontId="4" fillId="0" borderId="1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8" fillId="0" borderId="6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21" fillId="0" borderId="13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13" xfId="0" applyFont="1" applyBorder="1" applyAlignment="1">
      <alignment horizontal="left"/>
    </xf>
    <xf numFmtId="168" fontId="4" fillId="0" borderId="5" xfId="0" applyNumberFormat="1" applyFont="1" applyBorder="1"/>
    <xf numFmtId="168" fontId="4" fillId="0" borderId="13" xfId="0" applyNumberFormat="1" applyFont="1" applyBorder="1"/>
    <xf numFmtId="2" fontId="4" fillId="0" borderId="3" xfId="0" applyNumberFormat="1" applyFont="1" applyBorder="1"/>
    <xf numFmtId="2" fontId="4" fillId="0" borderId="5" xfId="0" applyNumberFormat="1" applyFont="1" applyBorder="1"/>
    <xf numFmtId="0" fontId="21" fillId="0" borderId="12" xfId="0" applyFont="1" applyBorder="1" applyAlignment="1">
      <alignment horizontal="center"/>
    </xf>
    <xf numFmtId="168" fontId="4" fillId="0" borderId="0" xfId="0" applyNumberFormat="1" applyFont="1" applyBorder="1"/>
    <xf numFmtId="168" fontId="4" fillId="0" borderId="12" xfId="0" applyNumberFormat="1" applyFont="1" applyBorder="1"/>
    <xf numFmtId="2" fontId="4" fillId="0" borderId="12" xfId="0" applyNumberFormat="1" applyFont="1" applyBorder="1"/>
    <xf numFmtId="2" fontId="4" fillId="0" borderId="0" xfId="0" applyNumberFormat="1" applyFont="1" applyBorder="1"/>
    <xf numFmtId="0" fontId="23" fillId="0" borderId="12" xfId="0" applyFont="1" applyBorder="1"/>
    <xf numFmtId="0" fontId="21" fillId="0" borderId="15" xfId="0" applyFont="1" applyBorder="1" applyAlignment="1">
      <alignment horizontal="center"/>
    </xf>
    <xf numFmtId="168" fontId="4" fillId="0" borderId="15" xfId="0" applyNumberFormat="1" applyFont="1" applyBorder="1"/>
    <xf numFmtId="2" fontId="4" fillId="0" borderId="15" xfId="0" applyNumberFormat="1" applyFont="1" applyBorder="1"/>
    <xf numFmtId="0" fontId="22" fillId="0" borderId="12" xfId="0" applyFont="1" applyBorder="1" applyAlignment="1">
      <alignment horizontal="left"/>
    </xf>
    <xf numFmtId="0" fontId="8" fillId="0" borderId="7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2" fontId="4" fillId="0" borderId="9" xfId="0" applyNumberFormat="1" applyFont="1" applyBorder="1"/>
    <xf numFmtId="2" fontId="4" fillId="0" borderId="10" xfId="0" applyNumberFormat="1" applyFont="1" applyBorder="1"/>
    <xf numFmtId="2" fontId="4" fillId="0" borderId="13" xfId="0" applyNumberFormat="1" applyFont="1" applyBorder="1"/>
    <xf numFmtId="0" fontId="23" fillId="0" borderId="12" xfId="0" applyFont="1" applyBorder="1" applyAlignment="1">
      <alignment horizontal="left"/>
    </xf>
    <xf numFmtId="2" fontId="4" fillId="0" borderId="7" xfId="0" applyNumberFormat="1" applyFont="1" applyBorder="1" applyAlignment="1">
      <alignment horizontal="right"/>
    </xf>
    <xf numFmtId="0" fontId="8" fillId="0" borderId="8" xfId="0" applyFont="1" applyBorder="1" applyAlignment="1">
      <alignment horizontal="left"/>
    </xf>
    <xf numFmtId="0" fontId="8" fillId="0" borderId="11" xfId="0" applyFont="1" applyBorder="1" applyAlignment="1">
      <alignment horizontal="left"/>
    </xf>
    <xf numFmtId="0" fontId="23" fillId="0" borderId="15" xfId="0" applyFont="1" applyBorder="1"/>
    <xf numFmtId="0" fontId="22" fillId="0" borderId="13" xfId="0" applyFont="1" applyBorder="1"/>
    <xf numFmtId="0" fontId="8" fillId="0" borderId="10" xfId="0" applyFont="1" applyBorder="1" applyAlignment="1">
      <alignment horizontal="left"/>
    </xf>
    <xf numFmtId="0" fontId="17" fillId="0" borderId="12" xfId="0" applyFont="1" applyBorder="1"/>
    <xf numFmtId="0" fontId="16" fillId="0" borderId="12" xfId="0" applyFont="1" applyBorder="1"/>
    <xf numFmtId="0" fontId="4" fillId="0" borderId="13" xfId="0" applyFont="1" applyBorder="1" applyAlignment="1">
      <alignment horizontal="left"/>
    </xf>
    <xf numFmtId="0" fontId="8" fillId="0" borderId="13" xfId="0" applyFont="1" applyBorder="1" applyAlignment="1"/>
    <xf numFmtId="0" fontId="23" fillId="0" borderId="13" xfId="0" applyFont="1" applyBorder="1"/>
    <xf numFmtId="2" fontId="8" fillId="0" borderId="0" xfId="0" applyNumberFormat="1" applyFont="1"/>
    <xf numFmtId="2" fontId="8" fillId="0" borderId="8" xfId="0" applyNumberFormat="1" applyFont="1" applyBorder="1"/>
    <xf numFmtId="0" fontId="21" fillId="0" borderId="8" xfId="0" applyFont="1" applyBorder="1" applyAlignment="1">
      <alignment horizontal="center"/>
    </xf>
    <xf numFmtId="0" fontId="23" fillId="0" borderId="13" xfId="0" applyFont="1" applyBorder="1" applyAlignment="1">
      <alignment horizontal="left"/>
    </xf>
    <xf numFmtId="0" fontId="21" fillId="0" borderId="3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21" fillId="0" borderId="10" xfId="0" applyFont="1" applyBorder="1" applyAlignment="1">
      <alignment horizontal="center"/>
    </xf>
    <xf numFmtId="2" fontId="8" fillId="0" borderId="10" xfId="0" applyNumberFormat="1" applyFont="1" applyBorder="1"/>
    <xf numFmtId="0" fontId="8" fillId="0" borderId="9" xfId="0" applyFont="1" applyBorder="1" applyAlignment="1">
      <alignment horizontal="left"/>
    </xf>
    <xf numFmtId="0" fontId="8" fillId="0" borderId="0" xfId="0" applyFont="1" applyAlignment="1">
      <alignment horizontal="left"/>
    </xf>
    <xf numFmtId="0" fontId="8" fillId="0" borderId="0" xfId="0" applyFont="1"/>
    <xf numFmtId="2" fontId="8" fillId="0" borderId="9" xfId="0" applyNumberFormat="1" applyFont="1" applyBorder="1"/>
    <xf numFmtId="168" fontId="4" fillId="0" borderId="14" xfId="0" applyNumberFormat="1" applyFont="1" applyBorder="1"/>
    <xf numFmtId="2" fontId="4" fillId="0" borderId="14" xfId="0" applyNumberFormat="1" applyFont="1" applyBorder="1"/>
    <xf numFmtId="0" fontId="29" fillId="0" borderId="1" xfId="0" applyFont="1" applyBorder="1" applyAlignment="1">
      <alignment horizontal="left"/>
    </xf>
    <xf numFmtId="0" fontId="8" fillId="0" borderId="12" xfId="0" applyFont="1" applyBorder="1" applyAlignment="1"/>
    <xf numFmtId="0" fontId="22" fillId="0" borderId="12" xfId="0" applyFont="1" applyBorder="1"/>
    <xf numFmtId="0" fontId="23" fillId="0" borderId="15" xfId="0" applyFont="1" applyBorder="1" applyAlignment="1">
      <alignment horizontal="left"/>
    </xf>
    <xf numFmtId="2" fontId="4" fillId="0" borderId="11" xfId="0" applyNumberFormat="1" applyFont="1" applyBorder="1" applyAlignment="1">
      <alignment horizontal="right"/>
    </xf>
    <xf numFmtId="0" fontId="8" fillId="0" borderId="0" xfId="0" applyFont="1" applyAlignment="1">
      <alignment horizontal="center"/>
    </xf>
    <xf numFmtId="0" fontId="4" fillId="0" borderId="0" xfId="0" applyFont="1"/>
    <xf numFmtId="2" fontId="4" fillId="0" borderId="2" xfId="0" applyNumberFormat="1" applyFont="1" applyBorder="1"/>
    <xf numFmtId="2" fontId="4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8" fillId="0" borderId="0" xfId="0" applyNumberFormat="1" applyFont="1" applyBorder="1"/>
    <xf numFmtId="2" fontId="4" fillId="0" borderId="0" xfId="0" applyNumberFormat="1" applyFont="1"/>
    <xf numFmtId="0" fontId="4" fillId="0" borderId="15" xfId="0" applyFont="1" applyBorder="1" applyAlignment="1">
      <alignment horizontal="left"/>
    </xf>
    <xf numFmtId="168" fontId="4" fillId="0" borderId="12" xfId="0" applyNumberFormat="1" applyFont="1" applyBorder="1" applyAlignment="1">
      <alignment horizontal="right"/>
    </xf>
    <xf numFmtId="164" fontId="8" fillId="0" borderId="6" xfId="0" applyNumberFormat="1" applyFont="1" applyBorder="1" applyAlignment="1">
      <alignment horizontal="center"/>
    </xf>
    <xf numFmtId="164" fontId="8" fillId="0" borderId="13" xfId="0" applyNumberFormat="1" applyFont="1" applyBorder="1" applyAlignment="1">
      <alignment horizontal="center"/>
    </xf>
    <xf numFmtId="164" fontId="8" fillId="0" borderId="7" xfId="0" applyNumberFormat="1" applyFont="1" applyBorder="1" applyAlignment="1">
      <alignment horizontal="center"/>
    </xf>
    <xf numFmtId="164" fontId="8" fillId="0" borderId="12" xfId="0" applyNumberFormat="1" applyFont="1" applyBorder="1" applyAlignment="1">
      <alignment horizontal="center"/>
    </xf>
    <xf numFmtId="164" fontId="8" fillId="0" borderId="0" xfId="0" applyNumberFormat="1" applyFont="1" applyBorder="1"/>
    <xf numFmtId="164" fontId="8" fillId="0" borderId="0" xfId="0" applyNumberFormat="1" applyFont="1"/>
    <xf numFmtId="0" fontId="8" fillId="0" borderId="2" xfId="0" applyFont="1" applyBorder="1" applyAlignment="1">
      <alignment horizontal="left"/>
    </xf>
    <xf numFmtId="0" fontId="11" fillId="0" borderId="8" xfId="0" applyFont="1" applyBorder="1" applyAlignment="1">
      <alignment horizontal="left"/>
    </xf>
    <xf numFmtId="0" fontId="38" fillId="0" borderId="1" xfId="0" applyFont="1" applyBorder="1" applyAlignment="1">
      <alignment horizontal="left"/>
    </xf>
    <xf numFmtId="0" fontId="39" fillId="0" borderId="5" xfId="0" applyFont="1" applyBorder="1" applyAlignment="1">
      <alignment horizontal="left"/>
    </xf>
    <xf numFmtId="0" fontId="39" fillId="0" borderId="0" xfId="0" applyFont="1" applyBorder="1"/>
    <xf numFmtId="168" fontId="8" fillId="0" borderId="9" xfId="0" applyNumberFormat="1" applyFont="1" applyBorder="1"/>
    <xf numFmtId="0" fontId="5" fillId="0" borderId="14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44" fillId="0" borderId="0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164" fontId="8" fillId="0" borderId="6" xfId="0" applyNumberFormat="1" applyFont="1" applyBorder="1"/>
    <xf numFmtId="0" fontId="45" fillId="0" borderId="7" xfId="0" applyFont="1" applyBorder="1" applyAlignment="1">
      <alignment horizontal="left"/>
    </xf>
    <xf numFmtId="0" fontId="45" fillId="0" borderId="12" xfId="0" applyFont="1" applyBorder="1"/>
    <xf numFmtId="0" fontId="21" fillId="0" borderId="7" xfId="0" applyFont="1" applyBorder="1" applyAlignment="1">
      <alignment horizontal="center"/>
    </xf>
    <xf numFmtId="164" fontId="8" fillId="0" borderId="7" xfId="0" applyNumberFormat="1" applyFont="1" applyBorder="1"/>
    <xf numFmtId="0" fontId="45" fillId="0" borderId="15" xfId="0" applyFont="1" applyBorder="1"/>
    <xf numFmtId="0" fontId="21" fillId="0" borderId="11" xfId="0" applyFont="1" applyBorder="1" applyAlignment="1">
      <alignment horizontal="center"/>
    </xf>
    <xf numFmtId="164" fontId="8" fillId="0" borderId="11" xfId="0" applyNumberFormat="1" applyFont="1" applyBorder="1"/>
    <xf numFmtId="0" fontId="23" fillId="0" borderId="7" xfId="0" applyFont="1" applyBorder="1" applyAlignment="1">
      <alignment horizontal="left"/>
    </xf>
    <xf numFmtId="0" fontId="45" fillId="0" borderId="7" xfId="0" applyFont="1" applyBorder="1"/>
    <xf numFmtId="0" fontId="23" fillId="0" borderId="7" xfId="0" applyFont="1" applyBorder="1"/>
    <xf numFmtId="0" fontId="16" fillId="0" borderId="13" xfId="0" applyFont="1" applyBorder="1"/>
    <xf numFmtId="0" fontId="16" fillId="0" borderId="7" xfId="0" applyFont="1" applyBorder="1" applyAlignment="1">
      <alignment horizontal="left"/>
    </xf>
    <xf numFmtId="0" fontId="22" fillId="0" borderId="8" xfId="0" applyFont="1" applyBorder="1" applyAlignment="1">
      <alignment horizontal="left"/>
    </xf>
    <xf numFmtId="0" fontId="23" fillId="0" borderId="11" xfId="0" applyFont="1" applyBorder="1"/>
    <xf numFmtId="0" fontId="23" fillId="0" borderId="10" xfId="0" applyFont="1" applyBorder="1" applyAlignment="1">
      <alignment horizontal="left"/>
    </xf>
    <xf numFmtId="0" fontId="23" fillId="0" borderId="8" xfId="0" applyFont="1" applyBorder="1" applyAlignment="1">
      <alignment horizontal="left"/>
    </xf>
    <xf numFmtId="0" fontId="23" fillId="0" borderId="6" xfId="0" applyFont="1" applyBorder="1" applyAlignment="1">
      <alignment horizontal="left"/>
    </xf>
    <xf numFmtId="0" fontId="8" fillId="0" borderId="0" xfId="0" applyFont="1" applyBorder="1" applyAlignment="1">
      <alignment horizontal="left"/>
    </xf>
    <xf numFmtId="164" fontId="8" fillId="0" borderId="12" xfId="0" applyNumberFormat="1" applyFont="1" applyBorder="1"/>
    <xf numFmtId="0" fontId="16" fillId="0" borderId="15" xfId="0" applyFont="1" applyBorder="1"/>
    <xf numFmtId="0" fontId="23" fillId="0" borderId="3" xfId="0" applyFont="1" applyBorder="1"/>
    <xf numFmtId="0" fontId="23" fillId="0" borderId="8" xfId="0" applyFont="1" applyBorder="1"/>
    <xf numFmtId="0" fontId="16" fillId="0" borderId="12" xfId="0" applyFont="1" applyBorder="1" applyAlignment="1">
      <alignment horizontal="left"/>
    </xf>
    <xf numFmtId="0" fontId="16" fillId="0" borderId="8" xfId="0" applyFont="1" applyBorder="1"/>
    <xf numFmtId="0" fontId="22" fillId="0" borderId="7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3" fillId="0" borderId="3" xfId="0" applyFont="1" applyBorder="1" applyAlignment="1">
      <alignment horizontal="left"/>
    </xf>
    <xf numFmtId="0" fontId="22" fillId="0" borderId="8" xfId="0" applyFont="1" applyBorder="1"/>
    <xf numFmtId="0" fontId="45" fillId="0" borderId="10" xfId="0" applyFont="1" applyBorder="1"/>
    <xf numFmtId="0" fontId="45" fillId="0" borderId="8" xfId="0" applyFont="1" applyBorder="1"/>
    <xf numFmtId="0" fontId="16" fillId="0" borderId="10" xfId="0" applyFont="1" applyBorder="1"/>
    <xf numFmtId="0" fontId="45" fillId="0" borderId="12" xfId="0" applyFont="1" applyBorder="1" applyAlignment="1">
      <alignment horizontal="left"/>
    </xf>
    <xf numFmtId="0" fontId="16" fillId="0" borderId="3" xfId="0" applyFont="1" applyBorder="1"/>
    <xf numFmtId="0" fontId="45" fillId="0" borderId="13" xfId="0" applyFont="1" applyBorder="1"/>
    <xf numFmtId="164" fontId="8" fillId="0" borderId="13" xfId="0" applyNumberFormat="1" applyFont="1" applyBorder="1"/>
    <xf numFmtId="164" fontId="8" fillId="0" borderId="15" xfId="0" applyNumberFormat="1" applyFont="1" applyBorder="1"/>
    <xf numFmtId="0" fontId="21" fillId="0" borderId="2" xfId="0" applyFont="1" applyBorder="1" applyAlignment="1">
      <alignment horizontal="center"/>
    </xf>
    <xf numFmtId="164" fontId="8" fillId="0" borderId="2" xfId="0" applyNumberFormat="1" applyFont="1" applyBorder="1"/>
    <xf numFmtId="0" fontId="8" fillId="0" borderId="4" xfId="0" applyFont="1" applyBorder="1" applyAlignment="1">
      <alignment horizontal="left"/>
    </xf>
    <xf numFmtId="0" fontId="21" fillId="0" borderId="9" xfId="0" applyFont="1" applyBorder="1" applyAlignment="1">
      <alignment horizontal="center"/>
    </xf>
    <xf numFmtId="164" fontId="8" fillId="0" borderId="9" xfId="0" applyNumberFormat="1" applyFont="1" applyBorder="1"/>
    <xf numFmtId="0" fontId="22" fillId="0" borderId="4" xfId="0" applyFont="1" applyBorder="1" applyAlignment="1">
      <alignment horizontal="left"/>
    </xf>
    <xf numFmtId="168" fontId="8" fillId="0" borderId="9" xfId="0" applyNumberFormat="1" applyFont="1" applyBorder="1" applyAlignment="1">
      <alignment horizontal="center"/>
    </xf>
    <xf numFmtId="168" fontId="21" fillId="0" borderId="9" xfId="0" applyNumberFormat="1" applyFont="1" applyBorder="1" applyAlignment="1">
      <alignment horizontal="center"/>
    </xf>
    <xf numFmtId="164" fontId="21" fillId="0" borderId="9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46" fillId="0" borderId="1" xfId="0" applyFont="1" applyBorder="1" applyAlignment="1">
      <alignment horizontal="left"/>
    </xf>
    <xf numFmtId="0" fontId="21" fillId="0" borderId="1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8" fillId="0" borderId="14" xfId="0" applyFont="1" applyBorder="1" applyAlignment="1">
      <alignment horizontal="left"/>
    </xf>
    <xf numFmtId="168" fontId="8" fillId="0" borderId="7" xfId="0" applyNumberFormat="1" applyFont="1" applyBorder="1" applyAlignment="1">
      <alignment horizontal="center"/>
    </xf>
    <xf numFmtId="0" fontId="23" fillId="0" borderId="12" xfId="0" applyFont="1" applyBorder="1" applyAlignment="1">
      <alignment horizontal="center"/>
    </xf>
    <xf numFmtId="0" fontId="23" fillId="0" borderId="0" xfId="0" applyFont="1" applyAlignment="1">
      <alignment horizontal="left"/>
    </xf>
    <xf numFmtId="0" fontId="45" fillId="0" borderId="12" xfId="0" applyFont="1" applyBorder="1" applyAlignment="1">
      <alignment horizontal="center"/>
    </xf>
    <xf numFmtId="0" fontId="45" fillId="0" borderId="0" xfId="0" applyFont="1" applyAlignment="1">
      <alignment horizontal="left"/>
    </xf>
    <xf numFmtId="168" fontId="8" fillId="0" borderId="14" xfId="0" applyNumberFormat="1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8" fillId="0" borderId="6" xfId="0" applyFont="1" applyBorder="1" applyAlignment="1">
      <alignment horizontal="right"/>
    </xf>
    <xf numFmtId="0" fontId="21" fillId="0" borderId="0" xfId="0" applyFont="1" applyBorder="1" applyAlignment="1">
      <alignment horizontal="center"/>
    </xf>
    <xf numFmtId="0" fontId="8" fillId="0" borderId="7" xfId="0" applyFont="1" applyBorder="1" applyAlignment="1">
      <alignment horizontal="right"/>
    </xf>
    <xf numFmtId="168" fontId="8" fillId="0" borderId="11" xfId="0" applyNumberFormat="1" applyFont="1" applyBorder="1" applyAlignment="1">
      <alignment horizontal="center"/>
    </xf>
    <xf numFmtId="168" fontId="8" fillId="0" borderId="2" xfId="0" applyNumberFormat="1" applyFont="1" applyBorder="1" applyAlignment="1">
      <alignment horizontal="center"/>
    </xf>
    <xf numFmtId="168" fontId="8" fillId="0" borderId="0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0" fontId="21" fillId="0" borderId="5" xfId="0" applyFont="1" applyBorder="1" applyAlignment="1">
      <alignment horizontal="center"/>
    </xf>
    <xf numFmtId="0" fontId="21" fillId="0" borderId="11" xfId="0" applyFont="1" applyBorder="1" applyAlignment="1">
      <alignment horizontal="left"/>
    </xf>
    <xf numFmtId="0" fontId="8" fillId="0" borderId="5" xfId="0" applyFont="1" applyBorder="1" applyAlignment="1"/>
    <xf numFmtId="0" fontId="8" fillId="0" borderId="0" xfId="0" applyFont="1" applyBorder="1" applyAlignment="1"/>
    <xf numFmtId="164" fontId="8" fillId="0" borderId="15" xfId="0" applyNumberFormat="1" applyFont="1" applyBorder="1" applyAlignment="1">
      <alignment horizontal="center"/>
    </xf>
    <xf numFmtId="0" fontId="8" fillId="0" borderId="9" xfId="0" applyFont="1" applyBorder="1" applyAlignment="1"/>
    <xf numFmtId="0" fontId="8" fillId="0" borderId="5" xfId="0" applyFont="1" applyBorder="1" applyAlignment="1">
      <alignment horizontal="left"/>
    </xf>
    <xf numFmtId="164" fontId="8" fillId="0" borderId="0" xfId="0" applyNumberFormat="1" applyFont="1" applyBorder="1" applyAlignment="1">
      <alignment horizontal="center"/>
    </xf>
    <xf numFmtId="0" fontId="8" fillId="0" borderId="6" xfId="0" applyFont="1" applyBorder="1" applyAlignment="1"/>
    <xf numFmtId="0" fontId="8" fillId="0" borderId="11" xfId="0" applyFont="1" applyBorder="1" applyAlignment="1"/>
    <xf numFmtId="0" fontId="8" fillId="0" borderId="15" xfId="0" applyFont="1" applyBorder="1" applyAlignment="1"/>
    <xf numFmtId="164" fontId="8" fillId="0" borderId="11" xfId="0" applyNumberFormat="1" applyFont="1" applyBorder="1" applyAlignment="1">
      <alignment horizontal="center"/>
    </xf>
    <xf numFmtId="0" fontId="8" fillId="0" borderId="7" xfId="0" applyFont="1" applyBorder="1" applyAlignment="1"/>
    <xf numFmtId="0" fontId="47" fillId="0" borderId="0" xfId="0" applyFont="1" applyBorder="1" applyAlignment="1">
      <alignment horizontal="left"/>
    </xf>
    <xf numFmtId="0" fontId="47" fillId="0" borderId="0" xfId="0" applyFont="1" applyAlignment="1">
      <alignment horizontal="left"/>
    </xf>
    <xf numFmtId="0" fontId="7" fillId="0" borderId="0" xfId="0" applyFont="1" applyBorder="1" applyAlignment="1">
      <alignment horizontal="left"/>
    </xf>
    <xf numFmtId="0" fontId="4" fillId="0" borderId="1" xfId="0" applyFont="1" applyBorder="1"/>
    <xf numFmtId="0" fontId="4" fillId="0" borderId="14" xfId="0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2" fontId="4" fillId="0" borderId="4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left"/>
    </xf>
    <xf numFmtId="49" fontId="4" fillId="2" borderId="13" xfId="0" applyNumberFormat="1" applyFont="1" applyFill="1" applyBorder="1" applyAlignment="1">
      <alignment horizontal="center"/>
    </xf>
    <xf numFmtId="1" fontId="4" fillId="2" borderId="13" xfId="0" applyNumberFormat="1" applyFont="1" applyFill="1" applyBorder="1"/>
    <xf numFmtId="168" fontId="4" fillId="2" borderId="12" xfId="0" applyNumberFormat="1" applyFont="1" applyFill="1" applyBorder="1"/>
    <xf numFmtId="2" fontId="4" fillId="3" borderId="0" xfId="0" applyNumberFormat="1" applyFont="1" applyFill="1" applyBorder="1" applyAlignment="1">
      <alignment horizontal="right"/>
    </xf>
    <xf numFmtId="2" fontId="4" fillId="2" borderId="12" xfId="0" applyNumberFormat="1" applyFont="1" applyFill="1" applyBorder="1"/>
    <xf numFmtId="0" fontId="4" fillId="2" borderId="7" xfId="0" applyFont="1" applyFill="1" applyBorder="1"/>
    <xf numFmtId="0" fontId="4" fillId="4" borderId="7" xfId="0" applyFont="1" applyFill="1" applyBorder="1"/>
    <xf numFmtId="0" fontId="4" fillId="5" borderId="7" xfId="0" applyFont="1" applyFill="1" applyBorder="1"/>
    <xf numFmtId="0" fontId="4" fillId="6" borderId="7" xfId="0" applyFont="1" applyFill="1" applyBorder="1"/>
    <xf numFmtId="0" fontId="4" fillId="6" borderId="12" xfId="0" applyFont="1" applyFill="1" applyBorder="1"/>
    <xf numFmtId="0" fontId="4" fillId="2" borderId="12" xfId="0" applyFont="1" applyFill="1" applyBorder="1"/>
    <xf numFmtId="0" fontId="4" fillId="2" borderId="8" xfId="0" applyFont="1" applyFill="1" applyBorder="1"/>
    <xf numFmtId="0" fontId="4" fillId="2" borderId="13" xfId="0" applyFont="1" applyFill="1" applyBorder="1"/>
    <xf numFmtId="0" fontId="4" fillId="6" borderId="13" xfId="0" applyFont="1" applyFill="1" applyBorder="1"/>
    <xf numFmtId="49" fontId="4" fillId="0" borderId="14" xfId="0" applyNumberFormat="1" applyFont="1" applyBorder="1" applyAlignment="1">
      <alignment horizontal="center"/>
    </xf>
    <xf numFmtId="1" fontId="4" fillId="0" borderId="14" xfId="0" applyNumberFormat="1" applyFont="1" applyBorder="1"/>
    <xf numFmtId="0" fontId="4" fillId="0" borderId="12" xfId="0" applyFont="1" applyFill="1" applyBorder="1"/>
    <xf numFmtId="49" fontId="4" fillId="0" borderId="13" xfId="0" applyNumberFormat="1" applyFont="1" applyBorder="1" applyAlignment="1">
      <alignment horizontal="center"/>
    </xf>
    <xf numFmtId="1" fontId="4" fillId="0" borderId="13" xfId="0" applyNumberFormat="1" applyFont="1" applyBorder="1"/>
    <xf numFmtId="0" fontId="4" fillId="0" borderId="13" xfId="0" applyFont="1" applyBorder="1"/>
    <xf numFmtId="0" fontId="4" fillId="0" borderId="0" xfId="0" applyFont="1" applyBorder="1" applyAlignment="1">
      <alignment horizontal="right"/>
    </xf>
    <xf numFmtId="0" fontId="4" fillId="6" borderId="8" xfId="0" applyFont="1" applyFill="1" applyBorder="1"/>
    <xf numFmtId="0" fontId="4" fillId="0" borderId="12" xfId="0" applyFont="1" applyBorder="1"/>
    <xf numFmtId="0" fontId="4" fillId="0" borderId="6" xfId="0" applyFont="1" applyBorder="1"/>
    <xf numFmtId="0" fontId="4" fillId="6" borderId="6" xfId="0" applyFont="1" applyFill="1" applyBorder="1"/>
    <xf numFmtId="0" fontId="4" fillId="5" borderId="6" xfId="0" applyFont="1" applyFill="1" applyBorder="1"/>
    <xf numFmtId="0" fontId="4" fillId="2" borderId="6" xfId="0" applyFont="1" applyFill="1" applyBorder="1"/>
    <xf numFmtId="0" fontId="4" fillId="0" borderId="13" xfId="0" applyFont="1" applyFill="1" applyBorder="1"/>
    <xf numFmtId="0" fontId="4" fillId="0" borderId="13" xfId="0" applyFont="1" applyBorder="1" applyAlignment="1"/>
    <xf numFmtId="0" fontId="4" fillId="0" borderId="11" xfId="0" applyFont="1" applyBorder="1"/>
    <xf numFmtId="0" fontId="4" fillId="6" borderId="11" xfId="0" applyFont="1" applyFill="1" applyBorder="1"/>
    <xf numFmtId="0" fontId="4" fillId="4" borderId="11" xfId="0" applyFont="1" applyFill="1" applyBorder="1"/>
    <xf numFmtId="0" fontId="4" fillId="7" borderId="11" xfId="0" applyFont="1" applyFill="1" applyBorder="1"/>
    <xf numFmtId="0" fontId="4" fillId="6" borderId="15" xfId="0" applyFont="1" applyFill="1" applyBorder="1"/>
    <xf numFmtId="0" fontId="4" fillId="0" borderId="10" xfId="0" applyFont="1" applyBorder="1"/>
    <xf numFmtId="0" fontId="4" fillId="6" borderId="10" xfId="0" applyFont="1" applyFill="1" applyBorder="1"/>
    <xf numFmtId="0" fontId="4" fillId="0" borderId="15" xfId="0" applyFont="1" applyBorder="1"/>
    <xf numFmtId="0" fontId="48" fillId="0" borderId="0" xfId="0" applyFont="1" applyBorder="1" applyAlignment="1">
      <alignment horizontal="left"/>
    </xf>
    <xf numFmtId="0" fontId="48" fillId="0" borderId="0" xfId="0" applyFont="1" applyBorder="1" applyAlignment="1">
      <alignment horizontal="right"/>
    </xf>
    <xf numFmtId="0" fontId="4" fillId="7" borderId="6" xfId="0" applyFont="1" applyFill="1" applyBorder="1"/>
    <xf numFmtId="0" fontId="4" fillId="6" borderId="3" xfId="0" applyFont="1" applyFill="1" applyBorder="1"/>
    <xf numFmtId="0" fontId="4" fillId="7" borderId="7" xfId="0" applyFont="1" applyFill="1" applyBorder="1"/>
    <xf numFmtId="0" fontId="4" fillId="0" borderId="14" xfId="0" applyFont="1" applyBorder="1" applyAlignment="1"/>
    <xf numFmtId="49" fontId="4" fillId="2" borderId="14" xfId="0" applyNumberFormat="1" applyFont="1" applyFill="1" applyBorder="1" applyAlignment="1">
      <alignment horizontal="center"/>
    </xf>
    <xf numFmtId="1" fontId="4" fillId="2" borderId="14" xfId="0" applyNumberFormat="1" applyFont="1" applyFill="1" applyBorder="1"/>
    <xf numFmtId="168" fontId="4" fillId="2" borderId="14" xfId="0" applyNumberFormat="1" applyFont="1" applyFill="1" applyBorder="1"/>
    <xf numFmtId="2" fontId="4" fillId="2" borderId="14" xfId="0" applyNumberFormat="1" applyFont="1" applyFill="1" applyBorder="1"/>
    <xf numFmtId="0" fontId="4" fillId="2" borderId="14" xfId="0" applyFont="1" applyFill="1" applyBorder="1" applyAlignment="1"/>
    <xf numFmtId="49" fontId="4" fillId="0" borderId="0" xfId="0" applyNumberFormat="1" applyFont="1" applyBorder="1" applyAlignment="1">
      <alignment horizontal="left"/>
    </xf>
    <xf numFmtId="0" fontId="4" fillId="2" borderId="15" xfId="0" applyFont="1" applyFill="1" applyBorder="1" applyAlignment="1"/>
    <xf numFmtId="1" fontId="4" fillId="2" borderId="15" xfId="0" applyNumberFormat="1" applyFont="1" applyFill="1" applyBorder="1" applyAlignment="1"/>
    <xf numFmtId="0" fontId="4" fillId="4" borderId="6" xfId="0" applyFont="1" applyFill="1" applyBorder="1"/>
    <xf numFmtId="1" fontId="4" fillId="2" borderId="6" xfId="0" applyNumberFormat="1" applyFont="1" applyFill="1" applyBorder="1"/>
    <xf numFmtId="168" fontId="4" fillId="2" borderId="13" xfId="0" applyNumberFormat="1" applyFont="1" applyFill="1" applyBorder="1"/>
    <xf numFmtId="2" fontId="4" fillId="0" borderId="0" xfId="0" applyNumberFormat="1" applyFont="1" applyFill="1" applyBorder="1" applyAlignment="1">
      <alignment horizontal="right"/>
    </xf>
    <xf numFmtId="2" fontId="4" fillId="2" borderId="5" xfId="0" applyNumberFormat="1" applyFont="1" applyFill="1" applyBorder="1"/>
    <xf numFmtId="2" fontId="4" fillId="2" borderId="13" xfId="0" applyNumberFormat="1" applyFont="1" applyFill="1" applyBorder="1"/>
    <xf numFmtId="1" fontId="4" fillId="2" borderId="1" xfId="0" applyNumberFormat="1" applyFont="1" applyFill="1" applyBorder="1"/>
    <xf numFmtId="2" fontId="4" fillId="2" borderId="2" xfId="0" applyNumberFormat="1" applyFont="1" applyFill="1" applyBorder="1"/>
    <xf numFmtId="1" fontId="4" fillId="2" borderId="7" xfId="0" applyNumberFormat="1" applyFont="1" applyFill="1" applyBorder="1"/>
    <xf numFmtId="2" fontId="4" fillId="2" borderId="0" xfId="0" applyNumberFormat="1" applyFont="1" applyFill="1" applyBorder="1"/>
    <xf numFmtId="1" fontId="4" fillId="0" borderId="1" xfId="0" applyNumberFormat="1" applyFont="1" applyBorder="1"/>
    <xf numFmtId="2" fontId="4" fillId="0" borderId="0" xfId="0" applyNumberFormat="1" applyFont="1" applyBorder="1" applyAlignment="1">
      <alignment horizontal="right"/>
    </xf>
    <xf numFmtId="1" fontId="4" fillId="0" borderId="7" xfId="0" applyNumberFormat="1" applyFont="1" applyBorder="1"/>
    <xf numFmtId="0" fontId="4" fillId="0" borderId="15" xfId="0" applyFont="1" applyFill="1" applyBorder="1"/>
    <xf numFmtId="0" fontId="4" fillId="0" borderId="0" xfId="0" applyFont="1" applyAlignment="1">
      <alignment horizontal="left"/>
    </xf>
    <xf numFmtId="0" fontId="4" fillId="0" borderId="14" xfId="0" applyFont="1" applyBorder="1"/>
    <xf numFmtId="0" fontId="4" fillId="0" borderId="0" xfId="0" applyFont="1" applyAlignment="1">
      <alignment horizontal="center"/>
    </xf>
    <xf numFmtId="1" fontId="4" fillId="0" borderId="6" xfId="0" applyNumberFormat="1" applyFont="1" applyBorder="1"/>
    <xf numFmtId="0" fontId="4" fillId="0" borderId="4" xfId="0" applyFont="1" applyBorder="1"/>
    <xf numFmtId="0" fontId="4" fillId="2" borderId="14" xfId="0" applyFont="1" applyFill="1" applyBorder="1"/>
    <xf numFmtId="0" fontId="4" fillId="2" borderId="1" xfId="0" applyFont="1" applyFill="1" applyBorder="1"/>
    <xf numFmtId="2" fontId="4" fillId="2" borderId="4" xfId="0" applyNumberFormat="1" applyFont="1" applyFill="1" applyBorder="1"/>
    <xf numFmtId="2" fontId="4" fillId="2" borderId="3" xfId="0" applyNumberFormat="1" applyFont="1" applyFill="1" applyBorder="1"/>
    <xf numFmtId="0" fontId="4" fillId="7" borderId="13" xfId="0" applyFont="1" applyFill="1" applyBorder="1"/>
    <xf numFmtId="0" fontId="4" fillId="7" borderId="0" xfId="0" applyFont="1" applyFill="1" applyBorder="1"/>
    <xf numFmtId="0" fontId="4" fillId="2" borderId="0" xfId="0" applyFont="1" applyFill="1" applyBorder="1"/>
    <xf numFmtId="0" fontId="4" fillId="7" borderId="12" xfId="0" applyFont="1" applyFill="1" applyBorder="1"/>
    <xf numFmtId="0" fontId="4" fillId="7" borderId="15" xfId="0" applyFont="1" applyFill="1" applyBorder="1"/>
    <xf numFmtId="0" fontId="4" fillId="4" borderId="0" xfId="0" applyFont="1" applyFill="1" applyBorder="1"/>
    <xf numFmtId="0" fontId="4" fillId="4" borderId="13" xfId="0" applyFont="1" applyFill="1" applyBorder="1"/>
    <xf numFmtId="0" fontId="5" fillId="0" borderId="0" xfId="0" applyFont="1"/>
    <xf numFmtId="164" fontId="4" fillId="0" borderId="2" xfId="0" applyNumberFormat="1" applyFont="1" applyBorder="1"/>
    <xf numFmtId="0" fontId="11" fillId="0" borderId="1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1" fontId="4" fillId="0" borderId="7" xfId="0" applyNumberFormat="1" applyFont="1" applyBorder="1" applyAlignment="1">
      <alignment horizontal="right"/>
    </xf>
    <xf numFmtId="1" fontId="4" fillId="0" borderId="12" xfId="0" applyNumberFormat="1" applyFont="1" applyBorder="1" applyAlignment="1">
      <alignment horizontal="right"/>
    </xf>
    <xf numFmtId="1" fontId="4" fillId="0" borderId="8" xfId="0" applyNumberFormat="1" applyFont="1" applyBorder="1" applyAlignment="1">
      <alignment horizontal="right"/>
    </xf>
    <xf numFmtId="49" fontId="4" fillId="0" borderId="14" xfId="0" applyNumberFormat="1" applyFont="1" applyFill="1" applyBorder="1" applyAlignment="1">
      <alignment horizontal="center"/>
    </xf>
    <xf numFmtId="0" fontId="4" fillId="0" borderId="14" xfId="0" applyFont="1" applyFill="1" applyBorder="1"/>
    <xf numFmtId="168" fontId="4" fillId="0" borderId="14" xfId="0" applyNumberFormat="1" applyFont="1" applyFill="1" applyBorder="1"/>
    <xf numFmtId="2" fontId="4" fillId="0" borderId="14" xfId="0" applyNumberFormat="1" applyFont="1" applyFill="1" applyBorder="1"/>
    <xf numFmtId="2" fontId="4" fillId="0" borderId="0" xfId="0" applyNumberFormat="1" applyFont="1" applyFill="1" applyBorder="1"/>
    <xf numFmtId="0" fontId="4" fillId="0" borderId="1" xfId="0" applyFont="1" applyFill="1" applyBorder="1"/>
    <xf numFmtId="2" fontId="4" fillId="0" borderId="2" xfId="0" applyNumberFormat="1" applyFont="1" applyFill="1" applyBorder="1"/>
    <xf numFmtId="2" fontId="4" fillId="0" borderId="4" xfId="0" applyNumberFormat="1" applyFont="1" applyFill="1" applyBorder="1"/>
    <xf numFmtId="168" fontId="4" fillId="0" borderId="7" xfId="0" applyNumberFormat="1" applyFont="1" applyBorder="1" applyAlignment="1">
      <alignment horizontal="right"/>
    </xf>
    <xf numFmtId="168" fontId="4" fillId="0" borderId="8" xfId="0" applyNumberFormat="1" applyFont="1" applyBorder="1" applyAlignment="1">
      <alignment horizontal="right"/>
    </xf>
    <xf numFmtId="1" fontId="4" fillId="0" borderId="11" xfId="0" applyNumberFormat="1" applyFont="1" applyBorder="1"/>
    <xf numFmtId="2" fontId="4" fillId="0" borderId="12" xfId="0" applyNumberFormat="1" applyFont="1" applyBorder="1" applyAlignment="1">
      <alignment horizontal="right"/>
    </xf>
    <xf numFmtId="2" fontId="4" fillId="0" borderId="8" xfId="0" applyNumberFormat="1" applyFont="1" applyBorder="1" applyAlignment="1">
      <alignment horizontal="right"/>
    </xf>
    <xf numFmtId="0" fontId="4" fillId="0" borderId="11" xfId="0" applyFont="1" applyBorder="1" applyAlignment="1">
      <alignment horizontal="left"/>
    </xf>
    <xf numFmtId="2" fontId="4" fillId="0" borderId="15" xfId="0" applyNumberFormat="1" applyFont="1" applyBorder="1" applyAlignment="1">
      <alignment horizontal="right"/>
    </xf>
    <xf numFmtId="2" fontId="4" fillId="0" borderId="10" xfId="0" applyNumberFormat="1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4" fillId="0" borderId="12" xfId="0" applyFont="1" applyBorder="1" applyAlignment="1">
      <alignment horizontal="right"/>
    </xf>
    <xf numFmtId="0" fontId="4" fillId="0" borderId="8" xfId="0" applyFont="1" applyBorder="1" applyAlignment="1">
      <alignment horizontal="right"/>
    </xf>
    <xf numFmtId="0" fontId="4" fillId="0" borderId="0" xfId="0" applyFont="1" applyFill="1"/>
    <xf numFmtId="1" fontId="4" fillId="2" borderId="11" xfId="0" applyNumberFormat="1" applyFont="1" applyFill="1" applyBorder="1"/>
    <xf numFmtId="168" fontId="4" fillId="2" borderId="15" xfId="0" applyNumberFormat="1" applyFont="1" applyFill="1" applyBorder="1"/>
    <xf numFmtId="2" fontId="4" fillId="2" borderId="9" xfId="0" applyNumberFormat="1" applyFont="1" applyFill="1" applyBorder="1"/>
    <xf numFmtId="2" fontId="4" fillId="2" borderId="15" xfId="0" applyNumberFormat="1" applyFont="1" applyFill="1" applyBorder="1"/>
    <xf numFmtId="2" fontId="4" fillId="2" borderId="10" xfId="0" applyNumberFormat="1" applyFont="1" applyFill="1" applyBorder="1"/>
    <xf numFmtId="0" fontId="4" fillId="6" borderId="0" xfId="0" applyFont="1" applyFill="1"/>
    <xf numFmtId="0" fontId="11" fillId="0" borderId="1" xfId="0" applyFont="1" applyBorder="1" applyAlignment="1">
      <alignment horizontal="left"/>
    </xf>
    <xf numFmtId="2" fontId="4" fillId="0" borderId="2" xfId="0" applyNumberFormat="1" applyFont="1" applyBorder="1" applyAlignment="1">
      <alignment horizontal="right"/>
    </xf>
    <xf numFmtId="2" fontId="4" fillId="0" borderId="4" xfId="0" applyNumberFormat="1" applyFont="1" applyBorder="1" applyAlignment="1">
      <alignment horizontal="right"/>
    </xf>
    <xf numFmtId="0" fontId="7" fillId="0" borderId="0" xfId="0" applyFont="1"/>
    <xf numFmtId="1" fontId="4" fillId="0" borderId="12" xfId="0" applyNumberFormat="1" applyFont="1" applyBorder="1"/>
    <xf numFmtId="0" fontId="4" fillId="2" borderId="0" xfId="0" applyFont="1" applyFill="1" applyBorder="1" applyAlignment="1">
      <alignment horizontal="center"/>
    </xf>
    <xf numFmtId="0" fontId="49" fillId="0" borderId="13" xfId="0" applyFont="1" applyBorder="1" applyAlignment="1">
      <alignment horizontal="left"/>
    </xf>
    <xf numFmtId="0" fontId="49" fillId="0" borderId="15" xfId="0" applyFont="1" applyBorder="1" applyAlignment="1">
      <alignment horizontal="left"/>
    </xf>
    <xf numFmtId="1" fontId="4" fillId="0" borderId="11" xfId="0" applyNumberFormat="1" applyFont="1" applyFill="1" applyBorder="1"/>
    <xf numFmtId="168" fontId="4" fillId="0" borderId="15" xfId="0" applyNumberFormat="1" applyFont="1" applyFill="1" applyBorder="1"/>
    <xf numFmtId="2" fontId="4" fillId="0" borderId="9" xfId="0" applyNumberFormat="1" applyFont="1" applyFill="1" applyBorder="1"/>
    <xf numFmtId="2" fontId="4" fillId="0" borderId="15" xfId="0" applyNumberFormat="1" applyFont="1" applyFill="1" applyBorder="1"/>
    <xf numFmtId="2" fontId="4" fillId="0" borderId="10" xfId="0" applyNumberFormat="1" applyFont="1" applyFill="1" applyBorder="1"/>
    <xf numFmtId="0" fontId="4" fillId="2" borderId="0" xfId="0" applyFont="1" applyFill="1"/>
    <xf numFmtId="0" fontId="50" fillId="0" borderId="0" xfId="1" applyNumberFormat="1" applyFont="1" applyFill="1" applyBorder="1" applyAlignment="1" applyProtection="1"/>
    <xf numFmtId="0" fontId="4" fillId="7" borderId="0" xfId="0" applyFont="1" applyFill="1"/>
    <xf numFmtId="0" fontId="49" fillId="0" borderId="6" xfId="0" applyFont="1" applyBorder="1"/>
    <xf numFmtId="0" fontId="4" fillId="0" borderId="1" xfId="0" applyFont="1" applyBorder="1" applyAlignment="1">
      <alignment horizontal="left"/>
    </xf>
    <xf numFmtId="0" fontId="0" fillId="0" borderId="2" xfId="0" applyBorder="1"/>
    <xf numFmtId="0" fontId="49" fillId="0" borderId="11" xfId="0" applyFont="1" applyBorder="1" applyAlignment="1">
      <alignment horizontal="left"/>
    </xf>
    <xf numFmtId="0" fontId="4" fillId="0" borderId="9" xfId="0" applyFont="1" applyBorder="1"/>
    <xf numFmtId="0" fontId="18" fillId="0" borderId="1" xfId="0" applyFont="1" applyBorder="1" applyAlignment="1">
      <alignment horizontal="left"/>
    </xf>
    <xf numFmtId="0" fontId="18" fillId="0" borderId="2" xfId="0" applyFont="1" applyBorder="1"/>
    <xf numFmtId="0" fontId="18" fillId="0" borderId="14" xfId="0" applyFont="1" applyBorder="1"/>
    <xf numFmtId="0" fontId="17" fillId="0" borderId="7" xfId="0" applyFont="1" applyBorder="1" applyAlignment="1">
      <alignment horizontal="right"/>
    </xf>
    <xf numFmtId="0" fontId="17" fillId="0" borderId="0" xfId="0" applyFont="1" applyBorder="1"/>
    <xf numFmtId="0" fontId="4" fillId="0" borderId="6" xfId="0" applyFont="1" applyBorder="1" applyAlignment="1">
      <alignment horizontal="right"/>
    </xf>
    <xf numFmtId="0" fontId="24" fillId="0" borderId="1" xfId="0" applyFont="1" applyBorder="1" applyAlignment="1">
      <alignment horizontal="right"/>
    </xf>
    <xf numFmtId="0" fontId="24" fillId="0" borderId="2" xfId="0" applyFont="1" applyBorder="1"/>
    <xf numFmtId="0" fontId="24" fillId="0" borderId="14" xfId="0" applyFont="1" applyBorder="1"/>
    <xf numFmtId="0" fontId="49" fillId="0" borderId="6" xfId="0" applyFont="1" applyBorder="1" applyAlignment="1">
      <alignment horizontal="left"/>
    </xf>
    <xf numFmtId="2" fontId="4" fillId="2" borderId="8" xfId="0" applyNumberFormat="1" applyFont="1" applyFill="1" applyBorder="1"/>
    <xf numFmtId="0" fontId="18" fillId="0" borderId="6" xfId="0" applyFont="1" applyBorder="1" applyAlignment="1">
      <alignment horizontal="left"/>
    </xf>
    <xf numFmtId="0" fontId="18" fillId="0" borderId="5" xfId="0" applyFont="1" applyBorder="1"/>
    <xf numFmtId="0" fontId="18" fillId="0" borderId="13" xfId="0" applyFont="1" applyBorder="1"/>
    <xf numFmtId="49" fontId="4" fillId="0" borderId="13" xfId="0" applyNumberFormat="1" applyFont="1" applyFill="1" applyBorder="1" applyAlignment="1">
      <alignment horizontal="center"/>
    </xf>
    <xf numFmtId="168" fontId="4" fillId="0" borderId="13" xfId="0" applyNumberFormat="1" applyFont="1" applyFill="1" applyBorder="1"/>
    <xf numFmtId="2" fontId="4" fillId="0" borderId="13" xfId="0" applyNumberFormat="1" applyFont="1" applyFill="1" applyBorder="1"/>
    <xf numFmtId="0" fontId="4" fillId="0" borderId="6" xfId="0" applyFont="1" applyFill="1" applyBorder="1"/>
    <xf numFmtId="2" fontId="4" fillId="0" borderId="5" xfId="0" applyNumberFormat="1" applyFont="1" applyFill="1" applyBorder="1"/>
    <xf numFmtId="2" fontId="4" fillId="0" borderId="3" xfId="0" applyNumberFormat="1" applyFont="1" applyFill="1" applyBorder="1"/>
    <xf numFmtId="1" fontId="4" fillId="0" borderId="1" xfId="0" applyNumberFormat="1" applyFont="1" applyFill="1" applyBorder="1"/>
    <xf numFmtId="1" fontId="4" fillId="0" borderId="7" xfId="0" applyNumberFormat="1" applyFont="1" applyFill="1" applyBorder="1"/>
    <xf numFmtId="168" fontId="4" fillId="0" borderId="12" xfId="0" applyNumberFormat="1" applyFont="1" applyFill="1" applyBorder="1"/>
    <xf numFmtId="2" fontId="4" fillId="0" borderId="12" xfId="0" applyNumberFormat="1" applyFont="1" applyFill="1" applyBorder="1"/>
    <xf numFmtId="2" fontId="4" fillId="0" borderId="8" xfId="0" applyNumberFormat="1" applyFont="1" applyFill="1" applyBorder="1"/>
    <xf numFmtId="1" fontId="4" fillId="0" borderId="6" xfId="0" applyNumberFormat="1" applyFont="1" applyFill="1" applyBorder="1"/>
    <xf numFmtId="0" fontId="4" fillId="0" borderId="11" xfId="0" applyFont="1" applyBorder="1" applyAlignment="1">
      <alignment horizontal="right"/>
    </xf>
    <xf numFmtId="0" fontId="24" fillId="0" borderId="11" xfId="0" applyFont="1" applyBorder="1" applyAlignment="1">
      <alignment horizontal="right"/>
    </xf>
    <xf numFmtId="0" fontId="24" fillId="0" borderId="9" xfId="0" applyFont="1" applyBorder="1"/>
    <xf numFmtId="168" fontId="24" fillId="0" borderId="14" xfId="0" applyNumberFormat="1" applyFont="1" applyBorder="1"/>
    <xf numFmtId="168" fontId="24" fillId="0" borderId="2" xfId="0" applyNumberFormat="1" applyFont="1" applyBorder="1"/>
    <xf numFmtId="0" fontId="4" fillId="0" borderId="5" xfId="0" applyFont="1" applyFill="1" applyBorder="1"/>
    <xf numFmtId="2" fontId="8" fillId="0" borderId="0" xfId="0" applyNumberFormat="1" applyFont="1" applyBorder="1" applyAlignment="1">
      <alignment horizontal="left"/>
    </xf>
    <xf numFmtId="0" fontId="17" fillId="0" borderId="11" xfId="0" applyFont="1" applyBorder="1" applyAlignment="1">
      <alignment horizontal="right"/>
    </xf>
    <xf numFmtId="0" fontId="17" fillId="0" borderId="9" xfId="0" applyFont="1" applyBorder="1"/>
    <xf numFmtId="168" fontId="17" fillId="0" borderId="15" xfId="0" applyNumberFormat="1" applyFont="1" applyBorder="1"/>
    <xf numFmtId="0" fontId="17" fillId="0" borderId="0" xfId="0" applyFont="1" applyBorder="1" applyAlignment="1">
      <alignment horizontal="right"/>
    </xf>
    <xf numFmtId="168" fontId="17" fillId="0" borderId="0" xfId="0" applyNumberFormat="1" applyFont="1" applyBorder="1"/>
    <xf numFmtId="0" fontId="4" fillId="0" borderId="2" xfId="0" applyFont="1" applyFill="1" applyBorder="1"/>
    <xf numFmtId="0" fontId="4" fillId="0" borderId="0" xfId="0" applyFont="1" applyFill="1" applyBorder="1"/>
    <xf numFmtId="168" fontId="4" fillId="0" borderId="0" xfId="0" applyNumberFormat="1" applyFont="1" applyFill="1" applyBorder="1"/>
    <xf numFmtId="0" fontId="7" fillId="0" borderId="6" xfId="0" applyFont="1" applyBorder="1" applyAlignment="1">
      <alignment horizontal="left"/>
    </xf>
    <xf numFmtId="164" fontId="4" fillId="0" borderId="0" xfId="0" applyNumberFormat="1" applyFont="1" applyBorder="1"/>
    <xf numFmtId="0" fontId="8" fillId="0" borderId="7" xfId="0" applyNumberFormat="1" applyFont="1" applyBorder="1" applyAlignment="1">
      <alignment horizontal="right"/>
    </xf>
    <xf numFmtId="16" fontId="8" fillId="0" borderId="0" xfId="0" applyNumberFormat="1" applyFont="1" applyBorder="1" applyAlignment="1">
      <alignment horizontal="center"/>
    </xf>
    <xf numFmtId="0" fontId="8" fillId="0" borderId="0" xfId="0" applyNumberFormat="1" applyFont="1" applyBorder="1"/>
    <xf numFmtId="0" fontId="0" fillId="0" borderId="0" xfId="0" applyNumberFormat="1"/>
    <xf numFmtId="0" fontId="8" fillId="0" borderId="7" xfId="0" applyNumberFormat="1" applyFont="1" applyBorder="1" applyAlignment="1">
      <alignment horizontal="left"/>
    </xf>
    <xf numFmtId="1" fontId="8" fillId="0" borderId="0" xfId="0" applyNumberFormat="1" applyFont="1" applyBorder="1"/>
    <xf numFmtId="0" fontId="8" fillId="0" borderId="8" xfId="0" applyNumberFormat="1" applyFont="1" applyBorder="1"/>
    <xf numFmtId="0" fontId="0" fillId="0" borderId="0" xfId="0" applyFont="1" applyAlignment="1">
      <alignment horizontal="left"/>
    </xf>
    <xf numFmtId="0" fontId="8" fillId="0" borderId="11" xfId="0" applyNumberFormat="1" applyFont="1" applyBorder="1" applyAlignment="1">
      <alignment horizontal="left"/>
    </xf>
    <xf numFmtId="0" fontId="8" fillId="0" borderId="9" xfId="0" applyNumberFormat="1" applyFont="1" applyBorder="1"/>
    <xf numFmtId="0" fontId="8" fillId="0" borderId="10" xfId="0" applyNumberFormat="1" applyFont="1" applyBorder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7" fillId="0" borderId="0" xfId="0" applyFont="1" applyBorder="1" applyAlignment="1">
      <alignment horizontal="right"/>
    </xf>
    <xf numFmtId="0" fontId="11" fillId="0" borderId="0" xfId="0" applyFont="1" applyBorder="1" applyAlignment="1">
      <alignment horizontal="center"/>
    </xf>
    <xf numFmtId="2" fontId="11" fillId="0" borderId="0" xfId="0" applyNumberFormat="1" applyFont="1" applyBorder="1"/>
    <xf numFmtId="0" fontId="22" fillId="0" borderId="0" xfId="0" applyFont="1" applyBorder="1" applyAlignment="1">
      <alignment horizontal="left"/>
    </xf>
    <xf numFmtId="0" fontId="2" fillId="0" borderId="0" xfId="0" applyFont="1" applyBorder="1" applyAlignment="1">
      <alignment horizontal="right"/>
    </xf>
    <xf numFmtId="0" fontId="46" fillId="0" borderId="0" xfId="0" applyFont="1" applyBorder="1" applyAlignment="1">
      <alignment horizontal="right"/>
    </xf>
    <xf numFmtId="0" fontId="7" fillId="0" borderId="7" xfId="0" applyFont="1" applyBorder="1"/>
    <xf numFmtId="0" fontId="8" fillId="0" borderId="0" xfId="0" applyFont="1" applyBorder="1" applyAlignment="1">
      <alignment horizontal="right"/>
    </xf>
    <xf numFmtId="0" fontId="51" fillId="0" borderId="0" xfId="0" applyFont="1" applyBorder="1" applyAlignment="1">
      <alignment horizontal="right"/>
    </xf>
    <xf numFmtId="0" fontId="21" fillId="0" borderId="0" xfId="0" applyFont="1" applyBorder="1"/>
    <xf numFmtId="0" fontId="52" fillId="0" borderId="7" xfId="0" applyFont="1" applyBorder="1" applyAlignment="1">
      <alignment horizontal="left"/>
    </xf>
    <xf numFmtId="0" fontId="22" fillId="0" borderId="7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6" fillId="0" borderId="5" xfId="0" applyFont="1" applyBorder="1" applyAlignment="1">
      <alignment horizontal="right"/>
    </xf>
    <xf numFmtId="0" fontId="46" fillId="0" borderId="9" xfId="0" applyFont="1" applyBorder="1" applyAlignment="1">
      <alignment horizontal="right"/>
    </xf>
    <xf numFmtId="0" fontId="44" fillId="0" borderId="9" xfId="0" applyFont="1" applyBorder="1" applyAlignment="1">
      <alignment horizontal="left"/>
    </xf>
    <xf numFmtId="0" fontId="49" fillId="0" borderId="0" xfId="0" applyFont="1" applyBorder="1" applyAlignment="1">
      <alignment horizontal="right"/>
    </xf>
    <xf numFmtId="0" fontId="49" fillId="0" borderId="9" xfId="0" applyFont="1" applyBorder="1" applyAlignment="1">
      <alignment horizontal="right"/>
    </xf>
    <xf numFmtId="0" fontId="3" fillId="0" borderId="9" xfId="1" applyNumberFormat="1" applyFont="1" applyFill="1" applyBorder="1" applyAlignment="1" applyProtection="1"/>
    <xf numFmtId="0" fontId="3" fillId="0" borderId="5" xfId="1" applyNumberFormat="1" applyFill="1" applyBorder="1" applyAlignment="1" applyProtection="1"/>
    <xf numFmtId="0" fontId="3" fillId="0" borderId="9" xfId="1" applyNumberFormat="1" applyFont="1" applyFill="1" applyBorder="1" applyAlignment="1" applyProtection="1">
      <alignment horizontal="left"/>
    </xf>
    <xf numFmtId="0" fontId="4" fillId="0" borderId="14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12" fillId="0" borderId="5" xfId="0" applyFont="1" applyBorder="1" applyAlignment="1">
      <alignment horizontal="left"/>
    </xf>
    <xf numFmtId="0" fontId="54" fillId="0" borderId="7" xfId="0" applyFont="1" applyBorder="1"/>
    <xf numFmtId="0" fontId="54" fillId="0" borderId="0" xfId="0" applyFont="1" applyBorder="1"/>
    <xf numFmtId="0" fontId="54" fillId="0" borderId="0" xfId="0" applyFont="1" applyBorder="1" applyAlignment="1">
      <alignment horizontal="center"/>
    </xf>
    <xf numFmtId="0" fontId="54" fillId="0" borderId="8" xfId="0" applyFont="1" applyBorder="1" applyAlignment="1">
      <alignment horizontal="center"/>
    </xf>
    <xf numFmtId="2" fontId="8" fillId="0" borderId="0" xfId="0" applyNumberFormat="1" applyFont="1" applyBorder="1" applyAlignment="1"/>
    <xf numFmtId="0" fontId="7" fillId="0" borderId="0" xfId="0" applyFont="1" applyAlignment="1">
      <alignment horizontal="left"/>
    </xf>
    <xf numFmtId="0" fontId="10" fillId="0" borderId="0" xfId="0" applyFont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55" fillId="0" borderId="0" xfId="0" applyFont="1" applyBorder="1" applyAlignment="1">
      <alignment horizontal="left"/>
    </xf>
    <xf numFmtId="0" fontId="54" fillId="0" borderId="0" xfId="0" applyFont="1"/>
    <xf numFmtId="0" fontId="54" fillId="0" borderId="0" xfId="0" applyFont="1" applyAlignment="1">
      <alignment horizontal="center"/>
    </xf>
    <xf numFmtId="0" fontId="11" fillId="0" borderId="0" xfId="0" applyFont="1" applyBorder="1" applyAlignment="1">
      <alignment horizontal="left"/>
    </xf>
    <xf numFmtId="0" fontId="41" fillId="0" borderId="0" xfId="0" applyFont="1" applyBorder="1" applyAlignment="1">
      <alignment horizontal="center"/>
    </xf>
    <xf numFmtId="164" fontId="8" fillId="0" borderId="0" xfId="0" applyNumberFormat="1" applyFont="1" applyAlignment="1">
      <alignment horizontal="left"/>
    </xf>
    <xf numFmtId="0" fontId="8" fillId="0" borderId="0" xfId="0" applyFont="1" applyAlignment="1"/>
    <xf numFmtId="164" fontId="22" fillId="0" borderId="0" xfId="0" applyNumberFormat="1" applyFont="1" applyAlignment="1">
      <alignment horizontal="right"/>
    </xf>
    <xf numFmtId="0" fontId="22" fillId="0" borderId="0" xfId="0" applyFont="1" applyAlignment="1">
      <alignment horizontal="left"/>
    </xf>
    <xf numFmtId="0" fontId="4" fillId="0" borderId="1" xfId="0" applyFont="1" applyBorder="1" applyAlignment="1">
      <alignment horizontal="right"/>
    </xf>
    <xf numFmtId="0" fontId="4" fillId="0" borderId="4" xfId="0" applyFont="1" applyBorder="1" applyAlignment="1">
      <alignment horizontal="left"/>
    </xf>
    <xf numFmtId="0" fontId="41" fillId="0" borderId="1" xfId="0" applyFont="1" applyBorder="1" applyAlignment="1">
      <alignment horizontal="center"/>
    </xf>
    <xf numFmtId="164" fontId="8" fillId="0" borderId="4" xfId="0" applyNumberFormat="1" applyFont="1" applyBorder="1" applyAlignment="1">
      <alignment horizontal="left"/>
    </xf>
    <xf numFmtId="0" fontId="52" fillId="0" borderId="5" xfId="0" applyFont="1" applyBorder="1" applyAlignment="1">
      <alignment horizontal="center"/>
    </xf>
    <xf numFmtId="164" fontId="8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7" fillId="0" borderId="12" xfId="0" applyFont="1" applyBorder="1" applyAlignment="1">
      <alignment horizontal="left"/>
    </xf>
    <xf numFmtId="172" fontId="0" fillId="0" borderId="0" xfId="0" applyNumberFormat="1"/>
    <xf numFmtId="0" fontId="4" fillId="8" borderId="12" xfId="0" applyFont="1" applyFill="1" applyBorder="1"/>
    <xf numFmtId="0" fontId="4" fillId="9" borderId="13" xfId="0" applyFont="1" applyFill="1" applyBorder="1"/>
    <xf numFmtId="0" fontId="4" fillId="10" borderId="12" xfId="0" applyFont="1" applyFill="1" applyBorder="1"/>
    <xf numFmtId="0" fontId="4" fillId="11" borderId="13" xfId="0" applyFont="1" applyFill="1" applyBorder="1"/>
    <xf numFmtId="0" fontId="4" fillId="11" borderId="12" xfId="0" applyFont="1" applyFill="1" applyBorder="1"/>
    <xf numFmtId="0" fontId="3" fillId="0" borderId="0" xfId="1" applyAlignment="1">
      <alignment horizontal="center"/>
    </xf>
    <xf numFmtId="1" fontId="4" fillId="0" borderId="14" xfId="0" applyNumberFormat="1" applyFont="1" applyFill="1" applyBorder="1"/>
    <xf numFmtId="0" fontId="8" fillId="0" borderId="0" xfId="0" applyNumberFormat="1" applyFont="1" applyBorder="1" applyAlignment="1">
      <alignment horizontal="right"/>
    </xf>
    <xf numFmtId="0" fontId="8" fillId="0" borderId="0" xfId="0" applyNumberFormat="1" applyFont="1" applyBorder="1" applyAlignment="1">
      <alignment horizontal="left"/>
    </xf>
    <xf numFmtId="0" fontId="23" fillId="0" borderId="10" xfId="0" applyFont="1" applyBorder="1"/>
    <xf numFmtId="0" fontId="58" fillId="0" borderId="12" xfId="0" applyFont="1" applyBorder="1" applyAlignment="1">
      <alignment horizontal="left"/>
    </xf>
    <xf numFmtId="0" fontId="58" fillId="0" borderId="12" xfId="0" applyFont="1" applyBorder="1"/>
    <xf numFmtId="0" fontId="59" fillId="0" borderId="0" xfId="0" quotePrefix="1" applyFont="1" applyAlignment="1">
      <alignment horizontal="left"/>
    </xf>
    <xf numFmtId="0" fontId="57" fillId="0" borderId="7" xfId="0" applyFont="1" applyBorder="1"/>
    <xf numFmtId="0" fontId="57" fillId="0" borderId="12" xfId="0" applyFont="1" applyBorder="1"/>
    <xf numFmtId="164" fontId="59" fillId="0" borderId="0" xfId="0" applyNumberFormat="1" applyFont="1" applyAlignment="1">
      <alignment horizontal="right"/>
    </xf>
    <xf numFmtId="0" fontId="58" fillId="0" borderId="7" xfId="0" applyFont="1" applyBorder="1" applyAlignment="1">
      <alignment horizontal="center"/>
    </xf>
    <xf numFmtId="0" fontId="58" fillId="0" borderId="15" xfId="0" applyFont="1" applyBorder="1"/>
    <xf numFmtId="0" fontId="58" fillId="0" borderId="8" xfId="0" applyFont="1" applyBorder="1" applyAlignment="1">
      <alignment horizontal="center"/>
    </xf>
    <xf numFmtId="49" fontId="8" fillId="0" borderId="0" xfId="0" applyNumberFormat="1" applyFont="1" applyBorder="1" applyAlignment="1">
      <alignment horizontal="center"/>
    </xf>
    <xf numFmtId="0" fontId="57" fillId="0" borderId="7" xfId="0" applyFont="1" applyBorder="1" applyAlignment="1">
      <alignment horizontal="left"/>
    </xf>
    <xf numFmtId="0" fontId="60" fillId="0" borderId="5" xfId="0" applyFont="1" applyBorder="1" applyAlignment="1">
      <alignment horizontal="left"/>
    </xf>
    <xf numFmtId="0" fontId="58" fillId="0" borderId="13" xfId="0" applyFont="1" applyBorder="1"/>
    <xf numFmtId="164" fontId="57" fillId="0" borderId="0" xfId="0" applyNumberFormat="1" applyFont="1" applyAlignment="1">
      <alignment horizontal="center"/>
    </xf>
    <xf numFmtId="0" fontId="59" fillId="0" borderId="0" xfId="0" applyFont="1" applyAlignment="1">
      <alignment horizontal="left"/>
    </xf>
    <xf numFmtId="0" fontId="58" fillId="0" borderId="7" xfId="0" applyFont="1" applyBorder="1"/>
    <xf numFmtId="0" fontId="58" fillId="0" borderId="7" xfId="0" applyFont="1" applyBorder="1" applyAlignment="1">
      <alignment horizontal="left"/>
    </xf>
    <xf numFmtId="0" fontId="22" fillId="0" borderId="13" xfId="0" applyFont="1" applyBorder="1" applyAlignment="1">
      <alignment horizontal="center"/>
    </xf>
    <xf numFmtId="0" fontId="58" fillId="0" borderId="8" xfId="0" applyFont="1" applyBorder="1"/>
    <xf numFmtId="0" fontId="8" fillId="0" borderId="11" xfId="0" applyFont="1" applyFill="1" applyBorder="1" applyAlignment="1">
      <alignment horizontal="left"/>
    </xf>
    <xf numFmtId="0" fontId="8" fillId="0" borderId="15" xfId="0" applyFont="1" applyFill="1" applyBorder="1"/>
    <xf numFmtId="0" fontId="8" fillId="0" borderId="10" xfId="0" applyFont="1" applyFill="1" applyBorder="1"/>
    <xf numFmtId="0" fontId="8" fillId="0" borderId="12" xfId="0" applyFont="1" applyFill="1" applyBorder="1"/>
    <xf numFmtId="0" fontId="8" fillId="0" borderId="10" xfId="0" applyFont="1" applyFill="1" applyBorder="1" applyAlignment="1">
      <alignment horizontal="center"/>
    </xf>
    <xf numFmtId="0" fontId="8" fillId="0" borderId="15" xfId="0" applyFont="1" applyFill="1" applyBorder="1" applyAlignment="1">
      <alignment horizontal="left"/>
    </xf>
    <xf numFmtId="2" fontId="8" fillId="0" borderId="7" xfId="0" applyNumberFormat="1" applyFont="1" applyFill="1" applyBorder="1"/>
    <xf numFmtId="169" fontId="8" fillId="0" borderId="15" xfId="0" applyNumberFormat="1" applyFont="1" applyFill="1" applyBorder="1" applyAlignment="1">
      <alignment horizontal="right"/>
    </xf>
    <xf numFmtId="169" fontId="8" fillId="0" borderId="16" xfId="0" applyNumberFormat="1" applyFont="1" applyFill="1" applyBorder="1"/>
    <xf numFmtId="169" fontId="8" fillId="0" borderId="10" xfId="0" applyNumberFormat="1" applyFont="1" applyFill="1" applyBorder="1" applyAlignment="1">
      <alignment horizontal="right"/>
    </xf>
    <xf numFmtId="169" fontId="17" fillId="0" borderId="10" xfId="0" applyNumberFormat="1" applyFont="1" applyFill="1" applyBorder="1" applyAlignment="1">
      <alignment horizontal="right"/>
    </xf>
    <xf numFmtId="169" fontId="22" fillId="0" borderId="10" xfId="0" applyNumberFormat="1" applyFont="1" applyFill="1" applyBorder="1" applyAlignment="1">
      <alignment horizontal="right"/>
    </xf>
    <xf numFmtId="169" fontId="22" fillId="0" borderId="15" xfId="0" applyNumberFormat="1" applyFont="1" applyFill="1" applyBorder="1" applyAlignment="1">
      <alignment horizontal="right"/>
    </xf>
    <xf numFmtId="169" fontId="8" fillId="0" borderId="15" xfId="0" applyNumberFormat="1" applyFont="1" applyFill="1" applyBorder="1"/>
    <xf numFmtId="169" fontId="22" fillId="0" borderId="9" xfId="0" applyNumberFormat="1" applyFont="1" applyFill="1" applyBorder="1"/>
    <xf numFmtId="169" fontId="8" fillId="0" borderId="9" xfId="0" applyNumberFormat="1" applyFont="1" applyFill="1" applyBorder="1"/>
    <xf numFmtId="0" fontId="0" fillId="0" borderId="0" xfId="0" applyFill="1"/>
    <xf numFmtId="0" fontId="8" fillId="0" borderId="8" xfId="0" applyFont="1" applyFill="1" applyBorder="1"/>
    <xf numFmtId="0" fontId="8" fillId="0" borderId="12" xfId="0" applyFont="1" applyFill="1" applyBorder="1" applyAlignment="1">
      <alignment horizontal="left"/>
    </xf>
    <xf numFmtId="169" fontId="8" fillId="0" borderId="12" xfId="0" applyNumberFormat="1" applyFont="1" applyFill="1" applyBorder="1" applyAlignment="1">
      <alignment horizontal="right"/>
    </xf>
    <xf numFmtId="169" fontId="8" fillId="0" borderId="8" xfId="0" applyNumberFormat="1" applyFont="1" applyFill="1" applyBorder="1"/>
    <xf numFmtId="169" fontId="8" fillId="0" borderId="8" xfId="0" applyNumberFormat="1" applyFont="1" applyFill="1" applyBorder="1" applyAlignment="1">
      <alignment horizontal="right"/>
    </xf>
    <xf numFmtId="169" fontId="17" fillId="0" borderId="8" xfId="0" applyNumberFormat="1" applyFont="1" applyFill="1" applyBorder="1" applyAlignment="1">
      <alignment horizontal="right"/>
    </xf>
    <xf numFmtId="169" fontId="22" fillId="0" borderId="7" xfId="0" applyNumberFormat="1" applyFont="1" applyFill="1" applyBorder="1"/>
    <xf numFmtId="169" fontId="22" fillId="0" borderId="0" xfId="0" applyNumberFormat="1" applyFont="1" applyFill="1" applyBorder="1"/>
    <xf numFmtId="169" fontId="8" fillId="0" borderId="18" xfId="0" applyNumberFormat="1" applyFont="1" applyFill="1" applyBorder="1"/>
    <xf numFmtId="0" fontId="8" fillId="0" borderId="7" xfId="0" applyFont="1" applyFill="1" applyBorder="1"/>
    <xf numFmtId="0" fontId="8" fillId="0" borderId="7" xfId="0" applyFont="1" applyFill="1" applyBorder="1" applyAlignment="1">
      <alignment horizontal="left"/>
    </xf>
    <xf numFmtId="169" fontId="22" fillId="0" borderId="8" xfId="0" applyNumberFormat="1" applyFont="1" applyFill="1" applyBorder="1" applyAlignment="1">
      <alignment horizontal="right"/>
    </xf>
    <xf numFmtId="169" fontId="22" fillId="0" borderId="12" xfId="0" applyNumberFormat="1" applyFont="1" applyFill="1" applyBorder="1"/>
    <xf numFmtId="169" fontId="8" fillId="0" borderId="12" xfId="0" applyNumberFormat="1" applyFont="1" applyFill="1" applyBorder="1"/>
    <xf numFmtId="169" fontId="8" fillId="0" borderId="0" xfId="0" applyNumberFormat="1" applyFont="1" applyFill="1" applyBorder="1"/>
    <xf numFmtId="0" fontId="8" fillId="0" borderId="11" xfId="0" applyFont="1" applyFill="1" applyBorder="1"/>
    <xf numFmtId="169" fontId="22" fillId="0" borderId="15" xfId="0" applyNumberFormat="1" applyFont="1" applyFill="1" applyBorder="1"/>
    <xf numFmtId="0" fontId="8" fillId="0" borderId="13" xfId="0" applyFont="1" applyFill="1" applyBorder="1" applyAlignment="1">
      <alignment horizontal="left"/>
    </xf>
    <xf numFmtId="0" fontId="8" fillId="0" borderId="13" xfId="0" applyFont="1" applyFill="1" applyBorder="1"/>
    <xf numFmtId="0" fontId="8" fillId="0" borderId="3" xfId="0" applyFont="1" applyFill="1" applyBorder="1"/>
    <xf numFmtId="169" fontId="8" fillId="0" borderId="13" xfId="0" applyNumberFormat="1" applyFont="1" applyFill="1" applyBorder="1" applyAlignment="1">
      <alignment horizontal="right"/>
    </xf>
    <xf numFmtId="169" fontId="8" fillId="0" borderId="13" xfId="0" applyNumberFormat="1" applyFont="1" applyFill="1" applyBorder="1"/>
    <xf numFmtId="169" fontId="8" fillId="0" borderId="7" xfId="0" applyNumberFormat="1" applyFont="1" applyFill="1" applyBorder="1"/>
    <xf numFmtId="169" fontId="22" fillId="0" borderId="3" xfId="0" applyNumberFormat="1" applyFont="1" applyFill="1" applyBorder="1" applyAlignment="1">
      <alignment horizontal="right"/>
    </xf>
    <xf numFmtId="169" fontId="8" fillId="0" borderId="3" xfId="0" applyNumberFormat="1" applyFont="1" applyFill="1" applyBorder="1" applyAlignment="1">
      <alignment horizontal="right"/>
    </xf>
    <xf numFmtId="169" fontId="17" fillId="0" borderId="3" xfId="0" applyNumberFormat="1" applyFont="1" applyFill="1" applyBorder="1" applyAlignment="1">
      <alignment horizontal="right"/>
    </xf>
    <xf numFmtId="169" fontId="22" fillId="0" borderId="13" xfId="0" applyNumberFormat="1" applyFont="1" applyFill="1" applyBorder="1" applyAlignment="1">
      <alignment horizontal="right"/>
    </xf>
    <xf numFmtId="169" fontId="8" fillId="0" borderId="5" xfId="0" applyNumberFormat="1" applyFont="1" applyFill="1" applyBorder="1"/>
    <xf numFmtId="169" fontId="22" fillId="0" borderId="5" xfId="0" applyNumberFormat="1" applyFont="1" applyFill="1" applyBorder="1"/>
    <xf numFmtId="169" fontId="8" fillId="0" borderId="19" xfId="0" applyNumberFormat="1" applyFont="1" applyFill="1" applyBorder="1"/>
    <xf numFmtId="0" fontId="8" fillId="0" borderId="6" xfId="0" applyFont="1" applyFill="1" applyBorder="1"/>
    <xf numFmtId="169" fontId="59" fillId="0" borderId="12" xfId="0" applyNumberFormat="1" applyFont="1" applyFill="1" applyBorder="1"/>
    <xf numFmtId="169" fontId="8" fillId="0" borderId="3" xfId="0" applyNumberFormat="1" applyFont="1" applyFill="1" applyBorder="1"/>
    <xf numFmtId="169" fontId="8" fillId="0" borderId="10" xfId="0" applyNumberFormat="1" applyFont="1" applyFill="1" applyBorder="1"/>
    <xf numFmtId="169" fontId="59" fillId="0" borderId="8" xfId="0" applyNumberFormat="1" applyFont="1" applyFill="1" applyBorder="1"/>
    <xf numFmtId="169" fontId="59" fillId="0" borderId="18" xfId="0" applyNumberFormat="1" applyFont="1" applyFill="1" applyBorder="1"/>
    <xf numFmtId="0" fontId="8" fillId="0" borderId="12" xfId="0" applyFont="1" applyFill="1" applyBorder="1" applyAlignment="1"/>
    <xf numFmtId="0" fontId="8" fillId="0" borderId="0" xfId="0" applyFont="1" applyFill="1" applyBorder="1" applyAlignment="1">
      <alignment horizontal="center"/>
    </xf>
    <xf numFmtId="169" fontId="8" fillId="0" borderId="5" xfId="0" applyNumberFormat="1" applyFont="1" applyFill="1" applyBorder="1" applyAlignment="1">
      <alignment horizontal="right"/>
    </xf>
    <xf numFmtId="169" fontId="17" fillId="0" borderId="13" xfId="0" applyNumberFormat="1" applyFont="1" applyFill="1" applyBorder="1" applyAlignment="1">
      <alignment horizontal="right"/>
    </xf>
    <xf numFmtId="169" fontId="8" fillId="0" borderId="6" xfId="0" applyNumberFormat="1" applyFont="1" applyFill="1" applyBorder="1"/>
    <xf numFmtId="169" fontId="8" fillId="0" borderId="24" xfId="0" applyNumberFormat="1" applyFont="1" applyFill="1" applyBorder="1"/>
    <xf numFmtId="169" fontId="8" fillId="0" borderId="11" xfId="0" applyNumberFormat="1" applyFont="1" applyFill="1" applyBorder="1"/>
    <xf numFmtId="169" fontId="4" fillId="0" borderId="8" xfId="0" applyNumberFormat="1" applyFont="1" applyFill="1" applyBorder="1" applyAlignment="1">
      <alignment horizontal="right"/>
    </xf>
    <xf numFmtId="169" fontId="22" fillId="0" borderId="13" xfId="0" applyNumberFormat="1" applyFont="1" applyFill="1" applyBorder="1"/>
    <xf numFmtId="169" fontId="8" fillId="0" borderId="0" xfId="0" applyNumberFormat="1" applyFont="1" applyFill="1" applyBorder="1" applyAlignment="1">
      <alignment horizontal="right"/>
    </xf>
    <xf numFmtId="169" fontId="8" fillId="0" borderId="7" xfId="0" applyNumberFormat="1" applyFont="1" applyFill="1" applyBorder="1" applyAlignment="1">
      <alignment horizontal="right"/>
    </xf>
    <xf numFmtId="169" fontId="22" fillId="0" borderId="0" xfId="0" applyNumberFormat="1" applyFont="1" applyFill="1" applyBorder="1" applyAlignment="1">
      <alignment horizontal="right"/>
    </xf>
    <xf numFmtId="169" fontId="22" fillId="0" borderId="7" xfId="0" applyNumberFormat="1" applyFont="1" applyFill="1" applyBorder="1" applyAlignment="1">
      <alignment horizontal="right"/>
    </xf>
    <xf numFmtId="0" fontId="8" fillId="0" borderId="0" xfId="0" applyFont="1" applyFill="1" applyBorder="1"/>
    <xf numFmtId="169" fontId="22" fillId="0" borderId="11" xfId="0" applyNumberFormat="1" applyFont="1" applyFill="1" applyBorder="1"/>
    <xf numFmtId="169" fontId="22" fillId="0" borderId="6" xfId="0" applyNumberFormat="1" applyFont="1" applyFill="1" applyBorder="1"/>
    <xf numFmtId="169" fontId="59" fillId="0" borderId="3" xfId="0" applyNumberFormat="1" applyFont="1" applyFill="1" applyBorder="1" applyAlignment="1">
      <alignment horizontal="right"/>
    </xf>
    <xf numFmtId="169" fontId="59" fillId="0" borderId="5" xfId="0" applyNumberFormat="1" applyFont="1" applyFill="1" applyBorder="1"/>
    <xf numFmtId="169" fontId="59" fillId="0" borderId="8" xfId="0" applyNumberFormat="1" applyFont="1" applyFill="1" applyBorder="1" applyAlignment="1">
      <alignment horizontal="right"/>
    </xf>
    <xf numFmtId="169" fontId="59" fillId="0" borderId="0" xfId="0" applyNumberFormat="1" applyFont="1" applyFill="1" applyBorder="1"/>
    <xf numFmtId="169" fontId="24" fillId="0" borderId="8" xfId="0" applyNumberFormat="1" applyFont="1" applyFill="1" applyBorder="1" applyAlignment="1">
      <alignment horizontal="right"/>
    </xf>
    <xf numFmtId="2" fontId="8" fillId="0" borderId="11" xfId="0" applyNumberFormat="1" applyFont="1" applyFill="1" applyBorder="1"/>
    <xf numFmtId="2" fontId="8" fillId="0" borderId="6" xfId="0" applyNumberFormat="1" applyFont="1" applyFill="1" applyBorder="1"/>
    <xf numFmtId="169" fontId="59" fillId="0" borderId="12" xfId="0" applyNumberFormat="1" applyFont="1" applyFill="1" applyBorder="1" applyAlignment="1">
      <alignment horizontal="right"/>
    </xf>
    <xf numFmtId="169" fontId="59" fillId="0" borderId="7" xfId="0" applyNumberFormat="1" applyFont="1" applyFill="1" applyBorder="1"/>
    <xf numFmtId="169" fontId="4" fillId="0" borderId="12" xfId="0" applyNumberFormat="1" applyFont="1" applyFill="1" applyBorder="1"/>
    <xf numFmtId="169" fontId="59" fillId="0" borderId="6" xfId="0" applyNumberFormat="1" applyFont="1" applyFill="1" applyBorder="1"/>
    <xf numFmtId="169" fontId="35" fillId="0" borderId="12" xfId="0" applyNumberFormat="1" applyFont="1" applyFill="1" applyBorder="1" applyAlignment="1">
      <alignment horizontal="right"/>
    </xf>
    <xf numFmtId="169" fontId="35" fillId="0" borderId="0" xfId="0" applyNumberFormat="1" applyFont="1" applyFill="1" applyBorder="1"/>
    <xf numFmtId="169" fontId="59" fillId="0" borderId="15" xfId="0" applyNumberFormat="1" applyFont="1" applyFill="1" applyBorder="1"/>
    <xf numFmtId="169" fontId="59" fillId="0" borderId="10" xfId="0" applyNumberFormat="1" applyFont="1" applyFill="1" applyBorder="1" applyAlignment="1">
      <alignment horizontal="right"/>
    </xf>
    <xf numFmtId="169" fontId="59" fillId="0" borderId="15" xfId="0" applyNumberFormat="1" applyFont="1" applyFill="1" applyBorder="1" applyAlignment="1">
      <alignment horizontal="right"/>
    </xf>
    <xf numFmtId="169" fontId="59" fillId="0" borderId="9" xfId="0" applyNumberFormat="1" applyFont="1" applyFill="1" applyBorder="1"/>
    <xf numFmtId="169" fontId="59" fillId="0" borderId="11" xfId="0" applyNumberFormat="1" applyFont="1" applyFill="1" applyBorder="1"/>
    <xf numFmtId="169" fontId="59" fillId="0" borderId="13" xfId="0" applyNumberFormat="1" applyFont="1" applyFill="1" applyBorder="1"/>
    <xf numFmtId="2" fontId="8" fillId="0" borderId="12" xfId="0" applyNumberFormat="1" applyFont="1" applyFill="1" applyBorder="1"/>
    <xf numFmtId="2" fontId="8" fillId="0" borderId="13" xfId="0" applyNumberFormat="1" applyFont="1" applyFill="1" applyBorder="1"/>
    <xf numFmtId="169" fontId="8" fillId="0" borderId="26" xfId="0" applyNumberFormat="1" applyFont="1" applyFill="1" applyBorder="1"/>
    <xf numFmtId="169" fontId="8" fillId="0" borderId="23" xfId="0" applyNumberFormat="1" applyFont="1" applyFill="1" applyBorder="1" applyAlignment="1">
      <alignment horizontal="right"/>
    </xf>
    <xf numFmtId="169" fontId="17" fillId="0" borderId="23" xfId="0" applyNumberFormat="1" applyFont="1" applyFill="1" applyBorder="1" applyAlignment="1">
      <alignment horizontal="right"/>
    </xf>
    <xf numFmtId="169" fontId="8" fillId="0" borderId="28" xfId="0" applyNumberFormat="1" applyFont="1" applyFill="1" applyBorder="1"/>
    <xf numFmtId="169" fontId="8" fillId="0" borderId="29" xfId="0" applyNumberFormat="1" applyFont="1" applyFill="1" applyBorder="1"/>
    <xf numFmtId="169" fontId="8" fillId="0" borderId="17" xfId="0" applyNumberFormat="1" applyFont="1" applyFill="1" applyBorder="1" applyAlignment="1">
      <alignment horizontal="right"/>
    </xf>
    <xf numFmtId="169" fontId="17" fillId="0" borderId="17" xfId="0" applyNumberFormat="1" applyFont="1" applyFill="1" applyBorder="1" applyAlignment="1">
      <alignment horizontal="right"/>
    </xf>
    <xf numFmtId="169" fontId="22" fillId="0" borderId="32" xfId="0" applyNumberFormat="1" applyFont="1" applyFill="1" applyBorder="1"/>
    <xf numFmtId="169" fontId="8" fillId="0" borderId="32" xfId="0" applyNumberFormat="1" applyFont="1" applyFill="1" applyBorder="1"/>
    <xf numFmtId="169" fontId="35" fillId="0" borderId="8" xfId="0" applyNumberFormat="1" applyFont="1" applyFill="1" applyBorder="1" applyAlignment="1">
      <alignment horizontal="right"/>
    </xf>
    <xf numFmtId="169" fontId="22" fillId="0" borderId="8" xfId="0" applyNumberFormat="1" applyFont="1" applyFill="1" applyBorder="1"/>
    <xf numFmtId="2" fontId="8" fillId="0" borderId="12" xfId="0" applyNumberFormat="1" applyFont="1" applyFill="1" applyBorder="1" applyAlignment="1">
      <alignment horizontal="left"/>
    </xf>
    <xf numFmtId="0" fontId="37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5" fillId="0" borderId="6" xfId="0" applyFont="1" applyFill="1" applyBorder="1" applyAlignment="1">
      <alignment horizontal="left"/>
    </xf>
    <xf numFmtId="0" fontId="0" fillId="0" borderId="5" xfId="0" applyFill="1" applyBorder="1"/>
    <xf numFmtId="0" fontId="0" fillId="0" borderId="3" xfId="0" applyFill="1" applyBorder="1"/>
    <xf numFmtId="0" fontId="9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12" fillId="0" borderId="7" xfId="0" applyFont="1" applyFill="1" applyBorder="1" applyAlignment="1">
      <alignment horizontal="left"/>
    </xf>
    <xf numFmtId="0" fontId="0" fillId="0" borderId="0" xfId="0" applyFill="1" applyBorder="1"/>
    <xf numFmtId="0" fontId="0" fillId="0" borderId="8" xfId="0" applyFill="1" applyBorder="1"/>
    <xf numFmtId="0" fontId="15" fillId="0" borderId="7" xfId="0" applyFont="1" applyFill="1" applyBorder="1" applyAlignment="1">
      <alignment horizontal="left"/>
    </xf>
    <xf numFmtId="0" fontId="14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2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7" fillId="0" borderId="0" xfId="0" applyFont="1" applyFill="1" applyBorder="1" applyAlignment="1">
      <alignment horizontal="left"/>
    </xf>
    <xf numFmtId="0" fontId="8" fillId="0" borderId="13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19" fillId="0" borderId="9" xfId="0" applyFont="1" applyFill="1" applyBorder="1"/>
    <xf numFmtId="0" fontId="8" fillId="0" borderId="12" xfId="0" quotePrefix="1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8" fillId="0" borderId="15" xfId="0" applyFont="1" applyFill="1" applyBorder="1" applyAlignment="1">
      <alignment horizontal="center"/>
    </xf>
    <xf numFmtId="0" fontId="17" fillId="0" borderId="10" xfId="0" applyFont="1" applyFill="1" applyBorder="1" applyAlignment="1">
      <alignment horizontal="center"/>
    </xf>
    <xf numFmtId="0" fontId="8" fillId="0" borderId="14" xfId="0" applyFont="1" applyFill="1" applyBorder="1" applyAlignment="1">
      <alignment horizontal="center"/>
    </xf>
    <xf numFmtId="0" fontId="4" fillId="0" borderId="15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/>
    </xf>
    <xf numFmtId="169" fontId="17" fillId="0" borderId="12" xfId="0" applyNumberFormat="1" applyFont="1" applyFill="1" applyBorder="1" applyAlignment="1">
      <alignment horizontal="right"/>
    </xf>
    <xf numFmtId="169" fontId="17" fillId="0" borderId="15" xfId="0" applyNumberFormat="1" applyFont="1" applyFill="1" applyBorder="1" applyAlignment="1">
      <alignment horizontal="right"/>
    </xf>
    <xf numFmtId="169" fontId="59" fillId="0" borderId="0" xfId="0" applyNumberFormat="1" applyFont="1" applyFill="1" applyBorder="1" applyAlignment="1">
      <alignment horizontal="right"/>
    </xf>
    <xf numFmtId="2" fontId="8" fillId="0" borderId="7" xfId="0" applyNumberFormat="1" applyFont="1" applyFill="1" applyBorder="1" applyAlignment="1">
      <alignment horizontal="left"/>
    </xf>
    <xf numFmtId="169" fontId="59" fillId="0" borderId="19" xfId="0" applyNumberFormat="1" applyFont="1" applyFill="1" applyBorder="1"/>
    <xf numFmtId="0" fontId="0" fillId="0" borderId="0" xfId="0" applyFont="1" applyFill="1"/>
    <xf numFmtId="169" fontId="35" fillId="0" borderId="7" xfId="0" applyNumberFormat="1" applyFont="1" applyFill="1" applyBorder="1"/>
    <xf numFmtId="0" fontId="67" fillId="0" borderId="0" xfId="0" applyFont="1" applyBorder="1"/>
    <xf numFmtId="2" fontId="67" fillId="0" borderId="0" xfId="0" applyNumberFormat="1" applyFont="1" applyFill="1" applyBorder="1" applyAlignment="1">
      <alignment horizontal="right"/>
    </xf>
    <xf numFmtId="0" fontId="3" fillId="0" borderId="0" xfId="1" applyNumberFormat="1" applyFont="1" applyFill="1" applyBorder="1" applyAlignment="1" applyProtection="1"/>
    <xf numFmtId="0" fontId="68" fillId="0" borderId="0" xfId="0" applyFont="1" applyBorder="1"/>
    <xf numFmtId="0" fontId="69" fillId="0" borderId="0" xfId="0" applyFont="1" applyBorder="1" applyAlignment="1">
      <alignment horizontal="left"/>
    </xf>
    <xf numFmtId="0" fontId="70" fillId="0" borderId="0" xfId="0" applyFont="1" applyBorder="1"/>
    <xf numFmtId="164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0" fontId="8" fillId="12" borderId="7" xfId="0" applyFont="1" applyFill="1" applyBorder="1" applyAlignment="1">
      <alignment horizontal="left"/>
    </xf>
    <xf numFmtId="0" fontId="8" fillId="12" borderId="31" xfId="0" applyFont="1" applyFill="1" applyBorder="1" applyAlignment="1">
      <alignment horizontal="left"/>
    </xf>
    <xf numFmtId="0" fontId="39" fillId="0" borderId="7" xfId="0" applyFont="1" applyBorder="1" applyAlignment="1">
      <alignment horizontal="left" wrapText="1"/>
    </xf>
    <xf numFmtId="168" fontId="67" fillId="0" borderId="0" xfId="0" applyNumberFormat="1" applyFont="1" applyFill="1" applyBorder="1" applyAlignment="1">
      <alignment horizontal="right"/>
    </xf>
    <xf numFmtId="0" fontId="8" fillId="0" borderId="24" xfId="0" applyFont="1" applyFill="1" applyBorder="1"/>
    <xf numFmtId="0" fontId="8" fillId="0" borderId="18" xfId="0" applyFont="1" applyFill="1" applyBorder="1"/>
    <xf numFmtId="173" fontId="8" fillId="0" borderId="12" xfId="0" applyNumberFormat="1" applyFont="1" applyFill="1" applyBorder="1" applyAlignment="1"/>
    <xf numFmtId="173" fontId="8" fillId="0" borderId="7" xfId="0" applyNumberFormat="1" applyFont="1" applyFill="1" applyBorder="1" applyAlignment="1"/>
    <xf numFmtId="3" fontId="67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1" fillId="0" borderId="0" xfId="0" applyFont="1" applyFill="1" applyBorder="1"/>
    <xf numFmtId="0" fontId="67" fillId="0" borderId="0" xfId="0" applyFont="1" applyFill="1" applyBorder="1" applyAlignment="1">
      <alignment horizontal="left"/>
    </xf>
    <xf numFmtId="0" fontId="74" fillId="0" borderId="0" xfId="0" applyFont="1" applyFill="1" applyBorder="1"/>
    <xf numFmtId="0" fontId="73" fillId="0" borderId="0" xfId="0" applyFont="1" applyFill="1" applyBorder="1"/>
    <xf numFmtId="0" fontId="4" fillId="0" borderId="32" xfId="0" applyFont="1" applyFill="1" applyBorder="1" applyAlignment="1">
      <alignment horizontal="center"/>
    </xf>
    <xf numFmtId="0" fontId="67" fillId="0" borderId="0" xfId="0" applyFont="1" applyFill="1" applyBorder="1"/>
    <xf numFmtId="173" fontId="8" fillId="0" borderId="13" xfId="0" applyNumberFormat="1" applyFont="1" applyFill="1" applyBorder="1" applyAlignment="1"/>
    <xf numFmtId="0" fontId="8" fillId="0" borderId="0" xfId="0" applyFont="1" applyFill="1"/>
    <xf numFmtId="0" fontId="0" fillId="0" borderId="32" xfId="0" applyFill="1" applyBorder="1"/>
    <xf numFmtId="2" fontId="8" fillId="0" borderId="0" xfId="0" applyNumberFormat="1" applyFont="1" applyFill="1" applyBorder="1"/>
    <xf numFmtId="0" fontId="8" fillId="0" borderId="16" xfId="0" applyFont="1" applyFill="1" applyBorder="1"/>
    <xf numFmtId="2" fontId="8" fillId="0" borderId="8" xfId="0" applyNumberFormat="1" applyFont="1" applyFill="1" applyBorder="1"/>
    <xf numFmtId="0" fontId="8" fillId="0" borderId="18" xfId="0" applyFont="1" applyBorder="1"/>
    <xf numFmtId="169" fontId="17" fillId="0" borderId="0" xfId="0" applyNumberFormat="1" applyFont="1" applyFill="1" applyBorder="1" applyAlignment="1">
      <alignment horizontal="right"/>
    </xf>
    <xf numFmtId="169" fontId="4" fillId="0" borderId="0" xfId="0" applyNumberFormat="1" applyFont="1" applyFill="1" applyBorder="1" applyAlignment="1">
      <alignment horizontal="right"/>
    </xf>
    <xf numFmtId="169" fontId="8" fillId="0" borderId="32" xfId="0" applyNumberFormat="1" applyFont="1" applyFill="1" applyBorder="1" applyAlignment="1">
      <alignment horizontal="right"/>
    </xf>
    <xf numFmtId="169" fontId="17" fillId="0" borderId="32" xfId="0" applyNumberFormat="1" applyFont="1" applyFill="1" applyBorder="1" applyAlignment="1">
      <alignment horizontal="right"/>
    </xf>
    <xf numFmtId="0" fontId="8" fillId="0" borderId="31" xfId="0" applyFont="1" applyBorder="1"/>
    <xf numFmtId="0" fontId="21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right"/>
    </xf>
    <xf numFmtId="2" fontId="8" fillId="0" borderId="0" xfId="0" applyNumberFormat="1" applyFont="1" applyFill="1" applyBorder="1" applyAlignment="1">
      <alignment horizontal="right"/>
    </xf>
    <xf numFmtId="1" fontId="8" fillId="0" borderId="0" xfId="0" applyNumberFormat="1" applyFont="1" applyFill="1" applyBorder="1" applyAlignment="1">
      <alignment horizontal="center"/>
    </xf>
    <xf numFmtId="166" fontId="8" fillId="0" borderId="0" xfId="0" applyNumberFormat="1" applyFont="1" applyFill="1" applyBorder="1" applyAlignment="1">
      <alignment horizontal="right"/>
    </xf>
    <xf numFmtId="0" fontId="21" fillId="0" borderId="7" xfId="0" applyFont="1" applyFill="1" applyBorder="1" applyAlignment="1">
      <alignment horizontal="center"/>
    </xf>
    <xf numFmtId="0" fontId="8" fillId="0" borderId="11" xfId="0" applyFont="1" applyFill="1" applyBorder="1" applyAlignment="1">
      <alignment horizontal="right"/>
    </xf>
    <xf numFmtId="0" fontId="21" fillId="0" borderId="4" xfId="0" applyFont="1" applyFill="1" applyBorder="1" applyAlignment="1">
      <alignment horizontal="center"/>
    </xf>
    <xf numFmtId="0" fontId="46" fillId="0" borderId="0" xfId="0" applyFont="1" applyFill="1" applyBorder="1" applyAlignment="1">
      <alignment horizontal="left"/>
    </xf>
    <xf numFmtId="0" fontId="8" fillId="0" borderId="34" xfId="0" applyFont="1" applyFill="1" applyBorder="1"/>
    <xf numFmtId="0" fontId="0" fillId="0" borderId="34" xfId="0" applyFill="1" applyBorder="1"/>
    <xf numFmtId="0" fontId="0" fillId="0" borderId="34" xfId="0" applyBorder="1"/>
    <xf numFmtId="0" fontId="8" fillId="0" borderId="36" xfId="0" applyFont="1" applyFill="1" applyBorder="1"/>
    <xf numFmtId="0" fontId="8" fillId="0" borderId="42" xfId="0" applyFont="1" applyBorder="1"/>
    <xf numFmtId="0" fontId="8" fillId="0" borderId="28" xfId="0" applyFont="1" applyFill="1" applyBorder="1"/>
    <xf numFmtId="0" fontId="8" fillId="0" borderId="43" xfId="0" applyFont="1" applyFill="1" applyBorder="1"/>
    <xf numFmtId="0" fontId="8" fillId="0" borderId="12" xfId="0" applyFont="1" applyFill="1" applyBorder="1"/>
    <xf numFmtId="169" fontId="8" fillId="0" borderId="8" xfId="0" applyNumberFormat="1" applyFont="1" applyFill="1" applyBorder="1" applyAlignment="1">
      <alignment horizontal="right"/>
    </xf>
    <xf numFmtId="169" fontId="17" fillId="0" borderId="8" xfId="0" applyNumberFormat="1" applyFont="1" applyFill="1" applyBorder="1" applyAlignment="1">
      <alignment horizontal="right"/>
    </xf>
    <xf numFmtId="169" fontId="22" fillId="0" borderId="7" xfId="0" applyNumberFormat="1" applyFont="1" applyFill="1" applyBorder="1"/>
    <xf numFmtId="169" fontId="22" fillId="0" borderId="0" xfId="0" applyNumberFormat="1" applyFont="1" applyFill="1" applyBorder="1"/>
    <xf numFmtId="169" fontId="8" fillId="0" borderId="18" xfId="0" applyNumberFormat="1" applyFont="1" applyFill="1" applyBorder="1"/>
    <xf numFmtId="169" fontId="22" fillId="0" borderId="12" xfId="0" applyNumberFormat="1" applyFont="1" applyFill="1" applyBorder="1" applyAlignment="1">
      <alignment horizontal="right"/>
    </xf>
    <xf numFmtId="169" fontId="8" fillId="0" borderId="12" xfId="0" applyNumberFormat="1" applyFont="1" applyFill="1" applyBorder="1"/>
    <xf numFmtId="169" fontId="8" fillId="0" borderId="0" xfId="0" applyNumberFormat="1" applyFont="1" applyFill="1" applyBorder="1"/>
    <xf numFmtId="0" fontId="8" fillId="0" borderId="6" xfId="0" applyFont="1" applyFill="1" applyBorder="1" applyAlignment="1">
      <alignment horizontal="left"/>
    </xf>
    <xf numFmtId="0" fontId="8" fillId="0" borderId="0" xfId="0" applyFont="1" applyFill="1" applyBorder="1"/>
    <xf numFmtId="164" fontId="64" fillId="0" borderId="0" xfId="0" applyNumberFormat="1" applyFont="1" applyFill="1" applyBorder="1" applyAlignment="1">
      <alignment horizontal="center"/>
    </xf>
    <xf numFmtId="169" fontId="59" fillId="0" borderId="10" xfId="0" applyNumberFormat="1" applyFont="1" applyFill="1" applyBorder="1"/>
    <xf numFmtId="169" fontId="8" fillId="0" borderId="8" xfId="0" applyNumberFormat="1" applyFont="1" applyBorder="1"/>
    <xf numFmtId="169" fontId="8" fillId="0" borderId="6" xfId="0" applyNumberFormat="1" applyFont="1" applyFill="1" applyBorder="1" applyAlignment="1">
      <alignment horizontal="right"/>
    </xf>
    <xf numFmtId="0" fontId="5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4" fillId="0" borderId="3" xfId="0" applyNumberFormat="1" applyFont="1" applyFill="1" applyBorder="1" applyAlignment="1">
      <alignment horizontal="center"/>
    </xf>
    <xf numFmtId="168" fontId="4" fillId="0" borderId="20" xfId="0" applyNumberFormat="1" applyFont="1" applyFill="1" applyBorder="1" applyAlignment="1">
      <alignment horizontal="center"/>
    </xf>
    <xf numFmtId="168" fontId="4" fillId="0" borderId="21" xfId="0" applyNumberFormat="1" applyFont="1" applyFill="1" applyBorder="1" applyAlignment="1">
      <alignment horizontal="center"/>
    </xf>
    <xf numFmtId="168" fontId="4" fillId="0" borderId="3" xfId="0" applyNumberFormat="1" applyFont="1" applyBorder="1" applyAlignment="1">
      <alignment horizontal="center"/>
    </xf>
    <xf numFmtId="168" fontId="4" fillId="0" borderId="20" xfId="0" applyNumberFormat="1" applyFont="1" applyBorder="1" applyAlignment="1">
      <alignment horizontal="center"/>
    </xf>
    <xf numFmtId="168" fontId="4" fillId="0" borderId="21" xfId="0" applyNumberFormat="1" applyFont="1" applyBorder="1" applyAlignment="1">
      <alignment horizontal="center"/>
    </xf>
    <xf numFmtId="168" fontId="4" fillId="0" borderId="40" xfId="0" applyNumberFormat="1" applyFont="1" applyFill="1" applyBorder="1" applyAlignment="1">
      <alignment horizontal="center"/>
    </xf>
    <xf numFmtId="168" fontId="4" fillId="0" borderId="33" xfId="0" applyNumberFormat="1" applyFont="1" applyFill="1" applyBorder="1" applyAlignment="1">
      <alignment horizontal="center"/>
    </xf>
    <xf numFmtId="168" fontId="4" fillId="0" borderId="39" xfId="0" applyNumberFormat="1" applyFont="1" applyFill="1" applyBorder="1" applyAlignment="1">
      <alignment horizontal="center"/>
    </xf>
    <xf numFmtId="168" fontId="4" fillId="0" borderId="5" xfId="0" applyNumberFormat="1" applyFont="1" applyFill="1" applyBorder="1" applyAlignment="1">
      <alignment horizontal="center"/>
    </xf>
    <xf numFmtId="168" fontId="4" fillId="0" borderId="6" xfId="0" applyNumberFormat="1" applyFont="1" applyFill="1" applyBorder="1" applyAlignment="1">
      <alignment horizontal="center"/>
    </xf>
    <xf numFmtId="168" fontId="4" fillId="0" borderId="8" xfId="0" applyNumberFormat="1" applyFon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  <xf numFmtId="168" fontId="4" fillId="0" borderId="7" xfId="0" applyNumberFormat="1" applyFont="1" applyFill="1" applyBorder="1" applyAlignment="1">
      <alignment horizontal="center"/>
    </xf>
    <xf numFmtId="168" fontId="4" fillId="0" borderId="34" xfId="0" applyNumberFormat="1" applyFont="1" applyFill="1" applyBorder="1" applyAlignment="1">
      <alignment horizontal="center"/>
    </xf>
    <xf numFmtId="168" fontId="4" fillId="0" borderId="12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8" fillId="0" borderId="32" xfId="0" applyFont="1" applyFill="1" applyBorder="1"/>
    <xf numFmtId="172" fontId="8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8" fillId="0" borderId="12" xfId="0" applyNumberFormat="1" applyFont="1" applyBorder="1"/>
    <xf numFmtId="169" fontId="8" fillId="0" borderId="10" xfId="0" applyNumberFormat="1" applyFont="1" applyBorder="1"/>
    <xf numFmtId="169" fontId="59" fillId="0" borderId="8" xfId="0" applyNumberFormat="1" applyFont="1" applyBorder="1"/>
    <xf numFmtId="169" fontId="59" fillId="0" borderId="12" xfId="0" applyNumberFormat="1" applyFont="1" applyBorder="1"/>
    <xf numFmtId="169" fontId="59" fillId="0" borderId="7" xfId="0" applyNumberFormat="1" applyFont="1" applyBorder="1"/>
    <xf numFmtId="169" fontId="22" fillId="0" borderId="11" xfId="0" applyNumberFormat="1" applyFont="1" applyFill="1" applyBorder="1" applyAlignment="1">
      <alignment horizontal="right"/>
    </xf>
    <xf numFmtId="1" fontId="8" fillId="0" borderId="32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8" fillId="0" borderId="32" xfId="0" applyFont="1" applyFill="1" applyBorder="1" applyAlignment="1">
      <alignment horizontal="center"/>
    </xf>
    <xf numFmtId="2" fontId="8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/>
    <xf numFmtId="0" fontId="8" fillId="0" borderId="34" xfId="0" applyFont="1" applyFill="1" applyBorder="1" applyAlignment="1">
      <alignment horizontal="center"/>
    </xf>
    <xf numFmtId="0" fontId="8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0" fontId="68" fillId="0" borderId="32" xfId="0" applyFont="1" applyFill="1" applyBorder="1" applyAlignment="1">
      <alignment horizontal="center"/>
    </xf>
    <xf numFmtId="0" fontId="3" fillId="0" borderId="0" xfId="1" applyNumberFormat="1" applyFont="1" applyFill="1" applyBorder="1" applyAlignment="1" applyProtection="1">
      <alignment horizontal="center"/>
    </xf>
    <xf numFmtId="0" fontId="4" fillId="0" borderId="34" xfId="0" applyFont="1" applyFill="1" applyBorder="1"/>
    <xf numFmtId="2" fontId="8" fillId="0" borderId="34" xfId="0" applyNumberFormat="1" applyFont="1" applyFill="1" applyBorder="1" applyAlignment="1">
      <alignment horizontal="right"/>
    </xf>
    <xf numFmtId="0" fontId="0" fillId="0" borderId="18" xfId="0" applyFill="1" applyBorder="1"/>
    <xf numFmtId="0" fontId="8" fillId="0" borderId="38" xfId="0" applyFont="1" applyFill="1" applyBorder="1" applyAlignment="1">
      <alignment horizontal="center"/>
    </xf>
    <xf numFmtId="0" fontId="10" fillId="0" borderId="18" xfId="0" applyFont="1" applyFill="1" applyBorder="1" applyAlignment="1">
      <alignment horizontal="left"/>
    </xf>
    <xf numFmtId="0" fontId="13" fillId="0" borderId="18" xfId="0" applyFont="1" applyFill="1" applyBorder="1" applyAlignment="1">
      <alignment horizontal="left"/>
    </xf>
    <xf numFmtId="0" fontId="0" fillId="0" borderId="38" xfId="0" applyFont="1" applyFill="1" applyBorder="1"/>
    <xf numFmtId="0" fontId="0" fillId="0" borderId="38" xfId="0" applyFill="1" applyBorder="1"/>
    <xf numFmtId="0" fontId="11" fillId="0" borderId="18" xfId="0" applyFont="1" applyFill="1" applyBorder="1" applyAlignment="1">
      <alignment horizontal="left"/>
    </xf>
    <xf numFmtId="0" fontId="23" fillId="0" borderId="18" xfId="0" applyFont="1" applyFill="1" applyBorder="1"/>
    <xf numFmtId="0" fontId="25" fillId="0" borderId="18" xfId="0" applyFont="1" applyFill="1" applyBorder="1" applyAlignment="1">
      <alignment horizontal="left"/>
    </xf>
    <xf numFmtId="0" fontId="65" fillId="0" borderId="18" xfId="0" applyFont="1" applyFill="1" applyBorder="1" applyAlignment="1">
      <alignment horizontal="left"/>
    </xf>
    <xf numFmtId="0" fontId="23" fillId="0" borderId="18" xfId="0" applyFont="1" applyFill="1" applyBorder="1" applyAlignment="1">
      <alignment horizontal="left"/>
    </xf>
    <xf numFmtId="0" fontId="57" fillId="0" borderId="18" xfId="0" applyFont="1" applyFill="1" applyBorder="1"/>
    <xf numFmtId="0" fontId="4" fillId="0" borderId="18" xfId="0" applyFont="1" applyFill="1" applyBorder="1" applyAlignment="1">
      <alignment horizontal="left"/>
    </xf>
    <xf numFmtId="0" fontId="22" fillId="0" borderId="18" xfId="0" applyFont="1" applyFill="1" applyBorder="1" applyAlignment="1">
      <alignment horizontal="left"/>
    </xf>
    <xf numFmtId="0" fontId="17" fillId="0" borderId="18" xfId="0" applyFont="1" applyFill="1" applyBorder="1" applyAlignment="1">
      <alignment horizontal="left"/>
    </xf>
    <xf numFmtId="0" fontId="30" fillId="0" borderId="18" xfId="0" applyFont="1" applyFill="1" applyBorder="1" applyAlignment="1">
      <alignment horizontal="left"/>
    </xf>
    <xf numFmtId="0" fontId="66" fillId="0" borderId="18" xfId="0" applyFont="1" applyFill="1" applyBorder="1" applyAlignment="1">
      <alignment horizontal="left"/>
    </xf>
    <xf numFmtId="0" fontId="57" fillId="0" borderId="18" xfId="0" applyFont="1" applyFill="1" applyBorder="1" applyAlignment="1">
      <alignment horizontal="left"/>
    </xf>
    <xf numFmtId="0" fontId="22" fillId="0" borderId="18" xfId="0" applyFont="1" applyFill="1" applyBorder="1"/>
    <xf numFmtId="0" fontId="62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9" fillId="0" borderId="18" xfId="0" applyFont="1" applyFill="1" applyBorder="1"/>
    <xf numFmtId="0" fontId="17" fillId="0" borderId="18" xfId="0" applyFont="1" applyFill="1" applyBorder="1"/>
    <xf numFmtId="0" fontId="59" fillId="0" borderId="18" xfId="0" applyFont="1" applyFill="1" applyBorder="1" applyAlignment="1">
      <alignment horizontal="left"/>
    </xf>
    <xf numFmtId="0" fontId="75" fillId="0" borderId="18" xfId="0" applyFont="1" applyFill="1" applyBorder="1" applyAlignment="1">
      <alignment horizontal="left"/>
    </xf>
    <xf numFmtId="0" fontId="10" fillId="0" borderId="18" xfId="0" applyFont="1" applyFill="1" applyBorder="1"/>
    <xf numFmtId="0" fontId="61" fillId="0" borderId="18" xfId="0" applyFont="1" applyFill="1" applyBorder="1" applyAlignment="1">
      <alignment horizontal="left"/>
    </xf>
    <xf numFmtId="0" fontId="34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27" fillId="0" borderId="18" xfId="0" applyFont="1" applyFill="1" applyBorder="1"/>
    <xf numFmtId="0" fontId="33" fillId="0" borderId="18" xfId="0" applyFont="1" applyFill="1" applyBorder="1" applyAlignment="1">
      <alignment horizontal="left"/>
    </xf>
    <xf numFmtId="0" fontId="28" fillId="0" borderId="18" xfId="0" applyFont="1" applyFill="1" applyBorder="1" applyAlignment="1">
      <alignment horizontal="left"/>
    </xf>
    <xf numFmtId="0" fontId="8" fillId="0" borderId="18" xfId="0" quotePrefix="1" applyFont="1" applyFill="1" applyBorder="1" applyAlignment="1">
      <alignment horizontal="left"/>
    </xf>
    <xf numFmtId="0" fontId="5" fillId="0" borderId="34" xfId="0" applyFont="1" applyFill="1" applyBorder="1"/>
    <xf numFmtId="0" fontId="25" fillId="0" borderId="18" xfId="0" applyFont="1" applyFill="1" applyBorder="1"/>
    <xf numFmtId="0" fontId="80" fillId="0" borderId="0" xfId="0" applyFont="1" applyFill="1" applyBorder="1" applyAlignment="1">
      <alignment horizontal="left"/>
    </xf>
    <xf numFmtId="170" fontId="67" fillId="0" borderId="0" xfId="0" applyNumberFormat="1" applyFont="1" applyFill="1" applyBorder="1" applyAlignment="1">
      <alignment horizontal="right"/>
    </xf>
    <xf numFmtId="0" fontId="67" fillId="0" borderId="0" xfId="0" applyFont="1" applyFill="1" applyBorder="1" applyAlignment="1">
      <alignment horizontal="center"/>
    </xf>
    <xf numFmtId="0" fontId="67" fillId="0" borderId="32" xfId="0" applyFont="1" applyFill="1" applyBorder="1" applyAlignment="1">
      <alignment horizontal="center"/>
    </xf>
    <xf numFmtId="0" fontId="76" fillId="0" borderId="0" xfId="0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0" fontId="77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72" fillId="0" borderId="0" xfId="0" applyFont="1" applyFill="1" applyBorder="1" applyAlignment="1">
      <alignment horizontal="center"/>
    </xf>
    <xf numFmtId="0" fontId="37" fillId="0" borderId="0" xfId="0" applyFont="1" applyFill="1" applyBorder="1" applyAlignment="1">
      <alignment horizontal="left"/>
    </xf>
    <xf numFmtId="0" fontId="3" fillId="0" borderId="0" xfId="1" applyFill="1" applyBorder="1"/>
    <xf numFmtId="0" fontId="3" fillId="0" borderId="0" xfId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2" fillId="0" borderId="0" xfId="0" applyFont="1" applyFill="1" applyBorder="1"/>
    <xf numFmtId="0" fontId="4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164" fontId="18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20" fillId="0" borderId="0" xfId="0" applyFont="1" applyFill="1" applyBorder="1" applyAlignment="1">
      <alignment horizontal="center"/>
    </xf>
    <xf numFmtId="167" fontId="68" fillId="0" borderId="0" xfId="0" applyNumberFormat="1" applyFont="1" applyFill="1" applyBorder="1" applyAlignment="1">
      <alignment horizontal="center"/>
    </xf>
    <xf numFmtId="170" fontId="68" fillId="0" borderId="0" xfId="0" applyNumberFormat="1" applyFont="1" applyFill="1" applyBorder="1" applyAlignment="1">
      <alignment horizontal="center"/>
    </xf>
    <xf numFmtId="169" fontId="68" fillId="0" borderId="0" xfId="0" applyNumberFormat="1" applyFont="1" applyFill="1" applyBorder="1" applyAlignment="1">
      <alignment horizontal="center"/>
    </xf>
    <xf numFmtId="173" fontId="8" fillId="0" borderId="0" xfId="0" applyNumberFormat="1" applyFont="1" applyFill="1" applyBorder="1" applyAlignment="1"/>
    <xf numFmtId="0" fontId="8" fillId="0" borderId="0" xfId="2" applyFont="1" applyFill="1" applyBorder="1"/>
    <xf numFmtId="3" fontId="74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8" fillId="0" borderId="44" xfId="0" applyFont="1" applyFill="1" applyBorder="1"/>
    <xf numFmtId="0" fontId="8" fillId="0" borderId="44" xfId="0" applyFont="1" applyFill="1" applyBorder="1" applyAlignment="1">
      <alignment horizontal="center"/>
    </xf>
    <xf numFmtId="0" fontId="18" fillId="0" borderId="44" xfId="0" applyFont="1" applyFill="1" applyBorder="1" applyAlignment="1">
      <alignment horizontal="center"/>
    </xf>
    <xf numFmtId="0" fontId="4" fillId="0" borderId="44" xfId="0" applyFont="1" applyFill="1" applyBorder="1" applyAlignment="1">
      <alignment horizontal="center"/>
    </xf>
    <xf numFmtId="1" fontId="8" fillId="0" borderId="44" xfId="0" applyNumberFormat="1" applyFont="1" applyFill="1" applyBorder="1" applyAlignment="1">
      <alignment horizontal="center"/>
    </xf>
    <xf numFmtId="0" fontId="68" fillId="0" borderId="44" xfId="0" applyFont="1" applyFill="1" applyBorder="1" applyAlignment="1">
      <alignment horizontal="center"/>
    </xf>
    <xf numFmtId="0" fontId="67" fillId="0" borderId="44" xfId="0" applyFont="1" applyFill="1" applyBorder="1" applyAlignment="1">
      <alignment horizontal="center"/>
    </xf>
    <xf numFmtId="0" fontId="20" fillId="0" borderId="44" xfId="0" applyFont="1" applyFill="1" applyBorder="1" applyAlignment="1">
      <alignment horizontal="center"/>
    </xf>
    <xf numFmtId="0" fontId="0" fillId="0" borderId="44" xfId="0" applyFill="1" applyBorder="1"/>
    <xf numFmtId="0" fontId="3" fillId="0" borderId="38" xfId="1" applyNumberFormat="1" applyFill="1" applyBorder="1" applyAlignment="1" applyProtection="1"/>
    <xf numFmtId="0" fontId="8" fillId="0" borderId="45" xfId="0" applyFont="1" applyFill="1" applyBorder="1" applyAlignment="1">
      <alignment horizontal="center"/>
    </xf>
    <xf numFmtId="0" fontId="11" fillId="0" borderId="34" xfId="0" applyFont="1" applyFill="1" applyBorder="1"/>
    <xf numFmtId="0" fontId="2" fillId="0" borderId="34" xfId="0" applyFont="1" applyFill="1" applyBorder="1" applyAlignment="1">
      <alignment horizontal="left"/>
    </xf>
    <xf numFmtId="0" fontId="8" fillId="0" borderId="46" xfId="0" applyFont="1" applyFill="1" applyBorder="1" applyAlignment="1">
      <alignment horizontal="center"/>
    </xf>
    <xf numFmtId="0" fontId="7" fillId="0" borderId="34" xfId="0" applyFont="1" applyFill="1" applyBorder="1"/>
    <xf numFmtId="0" fontId="12" fillId="0" borderId="34" xfId="0" applyFont="1" applyFill="1" applyBorder="1" applyAlignment="1">
      <alignment horizontal="left"/>
    </xf>
    <xf numFmtId="0" fontId="4" fillId="0" borderId="34" xfId="0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11" fillId="0" borderId="34" xfId="0" applyFont="1" applyFill="1" applyBorder="1" applyAlignment="1">
      <alignment horizontal="left"/>
    </xf>
    <xf numFmtId="0" fontId="5" fillId="0" borderId="34" xfId="0" applyFont="1" applyFill="1" applyBorder="1" applyAlignment="1">
      <alignment horizontal="left"/>
    </xf>
    <xf numFmtId="0" fontId="16" fillId="0" borderId="34" xfId="0" applyFont="1" applyFill="1" applyBorder="1" applyAlignment="1">
      <alignment horizontal="center"/>
    </xf>
    <xf numFmtId="0" fontId="16" fillId="0" borderId="46" xfId="0" applyFont="1" applyFill="1" applyBorder="1" applyAlignment="1">
      <alignment horizontal="center"/>
    </xf>
    <xf numFmtId="0" fontId="67" fillId="0" borderId="34" xfId="0" applyFont="1" applyFill="1" applyBorder="1" applyAlignment="1">
      <alignment horizontal="center"/>
    </xf>
    <xf numFmtId="0" fontId="0" fillId="0" borderId="46" xfId="0" applyFill="1" applyBorder="1"/>
    <xf numFmtId="0" fontId="13" fillId="0" borderId="34" xfId="0" applyFont="1" applyFill="1" applyBorder="1" applyAlignment="1">
      <alignment horizontal="left"/>
    </xf>
    <xf numFmtId="0" fontId="72" fillId="0" borderId="34" xfId="0" applyFont="1" applyFill="1" applyBorder="1" applyAlignment="1">
      <alignment horizontal="left"/>
    </xf>
    <xf numFmtId="0" fontId="21" fillId="0" borderId="34" xfId="0" applyFont="1" applyFill="1" applyBorder="1" applyAlignment="1">
      <alignment horizontal="center"/>
    </xf>
    <xf numFmtId="0" fontId="63" fillId="0" borderId="34" xfId="0" applyFont="1" applyFill="1" applyBorder="1" applyAlignment="1">
      <alignment horizontal="center"/>
    </xf>
    <xf numFmtId="0" fontId="78" fillId="0" borderId="34" xfId="0" applyFont="1" applyFill="1" applyBorder="1" applyAlignment="1">
      <alignment horizontal="center"/>
    </xf>
    <xf numFmtId="165" fontId="8" fillId="0" borderId="34" xfId="0" applyNumberFormat="1" applyFont="1" applyFill="1" applyBorder="1"/>
    <xf numFmtId="165" fontId="8" fillId="0" borderId="34" xfId="0" applyNumberFormat="1" applyFont="1" applyFill="1" applyBorder="1" applyAlignment="1">
      <alignment horizontal="right"/>
    </xf>
    <xf numFmtId="165" fontId="62" fillId="0" borderId="34" xfId="0" applyNumberFormat="1" applyFont="1" applyFill="1" applyBorder="1"/>
    <xf numFmtId="165" fontId="66" fillId="0" borderId="34" xfId="0" applyNumberFormat="1" applyFont="1" applyFill="1" applyBorder="1"/>
    <xf numFmtId="165" fontId="75" fillId="0" borderId="34" xfId="0" applyNumberFormat="1" applyFont="1" applyFill="1" applyBorder="1"/>
    <xf numFmtId="165" fontId="25" fillId="0" borderId="34" xfId="0" applyNumberFormat="1" applyFont="1" applyFill="1" applyBorder="1"/>
    <xf numFmtId="165" fontId="25" fillId="0" borderId="34" xfId="0" applyNumberFormat="1" applyFont="1" applyFill="1" applyBorder="1" applyAlignment="1">
      <alignment horizontal="right"/>
    </xf>
    <xf numFmtId="165" fontId="31" fillId="0" borderId="34" xfId="0" applyNumberFormat="1" applyFont="1" applyFill="1" applyBorder="1" applyAlignment="1">
      <alignment horizontal="right"/>
    </xf>
    <xf numFmtId="167" fontId="8" fillId="0" borderId="34" xfId="0" applyNumberFormat="1" applyFont="1" applyFill="1" applyBorder="1" applyAlignment="1">
      <alignment horizontal="right"/>
    </xf>
    <xf numFmtId="167" fontId="8" fillId="0" borderId="0" xfId="0" applyNumberFormat="1" applyFont="1" applyFill="1" applyBorder="1" applyAlignment="1">
      <alignment horizontal="right"/>
    </xf>
    <xf numFmtId="168" fontId="8" fillId="0" borderId="0" xfId="0" applyNumberFormat="1" applyFont="1" applyFill="1" applyBorder="1" applyAlignment="1">
      <alignment horizontal="center"/>
    </xf>
    <xf numFmtId="0" fontId="7" fillId="0" borderId="34" xfId="0" applyFont="1" applyFill="1" applyBorder="1" applyAlignment="1">
      <alignment horizontal="left"/>
    </xf>
    <xf numFmtId="0" fontId="79" fillId="0" borderId="34" xfId="0" applyFont="1" applyFill="1" applyBorder="1" applyAlignment="1">
      <alignment horizontal="left"/>
    </xf>
    <xf numFmtId="0" fontId="4" fillId="0" borderId="34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right"/>
    </xf>
    <xf numFmtId="0" fontId="4" fillId="0" borderId="46" xfId="0" applyFont="1" applyFill="1" applyBorder="1" applyAlignment="1">
      <alignment horizontal="right"/>
    </xf>
    <xf numFmtId="0" fontId="4" fillId="0" borderId="44" xfId="0" applyFont="1" applyFill="1" applyBorder="1" applyAlignment="1">
      <alignment horizontal="right"/>
    </xf>
    <xf numFmtId="168" fontId="8" fillId="0" borderId="0" xfId="0" applyNumberFormat="1" applyFont="1" applyFill="1" applyBorder="1" applyAlignment="1">
      <alignment horizontal="right"/>
    </xf>
    <xf numFmtId="0" fontId="0" fillId="0" borderId="34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0" fillId="0" borderId="34" xfId="0" applyFont="1" applyFill="1" applyBorder="1" applyAlignment="1">
      <alignment horizontal="center"/>
    </xf>
    <xf numFmtId="0" fontId="20" fillId="0" borderId="38" xfId="0" applyFont="1" applyFill="1" applyBorder="1" applyAlignment="1">
      <alignment horizontal="center"/>
    </xf>
    <xf numFmtId="0" fontId="20" fillId="0" borderId="46" xfId="0" applyFont="1" applyFill="1" applyBorder="1" applyAlignment="1">
      <alignment horizontal="center"/>
    </xf>
    <xf numFmtId="0" fontId="20" fillId="0" borderId="45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left"/>
    </xf>
    <xf numFmtId="0" fontId="21" fillId="0" borderId="20" xfId="0" applyFont="1" applyFill="1" applyBorder="1" applyAlignment="1">
      <alignment horizontal="center"/>
    </xf>
    <xf numFmtId="2" fontId="67" fillId="0" borderId="27" xfId="0" applyNumberFormat="1" applyFont="1" applyFill="1" applyBorder="1"/>
    <xf numFmtId="2" fontId="8" fillId="0" borderId="20" xfId="0" applyNumberFormat="1" applyFont="1" applyFill="1" applyBorder="1" applyAlignment="1">
      <alignment horizontal="right"/>
    </xf>
    <xf numFmtId="165" fontId="8" fillId="0" borderId="27" xfId="0" applyNumberFormat="1" applyFont="1" applyFill="1" applyBorder="1"/>
    <xf numFmtId="1" fontId="8" fillId="0" borderId="27" xfId="0" applyNumberFormat="1" applyFont="1" applyFill="1" applyBorder="1" applyAlignment="1">
      <alignment horizontal="center"/>
    </xf>
    <xf numFmtId="2" fontId="8" fillId="0" borderId="27" xfId="0" applyNumberFormat="1" applyFont="1" applyFill="1" applyBorder="1" applyAlignment="1">
      <alignment horizontal="center"/>
    </xf>
    <xf numFmtId="164" fontId="8" fillId="0" borderId="27" xfId="0" applyNumberFormat="1" applyFont="1" applyFill="1" applyBorder="1" applyAlignment="1">
      <alignment horizontal="center"/>
    </xf>
    <xf numFmtId="165" fontId="8" fillId="0" borderId="20" xfId="0" applyNumberFormat="1" applyFont="1" applyFill="1" applyBorder="1"/>
    <xf numFmtId="164" fontId="8" fillId="0" borderId="27" xfId="0" applyNumberFormat="1" applyFont="1" applyFill="1" applyBorder="1" applyAlignment="1">
      <alignment horizontal="left"/>
    </xf>
    <xf numFmtId="170" fontId="68" fillId="0" borderId="27" xfId="0" applyNumberFormat="1" applyFont="1" applyFill="1" applyBorder="1" applyAlignment="1">
      <alignment horizontal="center"/>
    </xf>
    <xf numFmtId="169" fontId="68" fillId="0" borderId="27" xfId="0" applyNumberFormat="1" applyFont="1" applyFill="1" applyBorder="1" applyAlignment="1">
      <alignment horizontal="center"/>
    </xf>
    <xf numFmtId="0" fontId="23" fillId="0" borderId="19" xfId="0" applyFont="1" applyFill="1" applyBorder="1" applyAlignment="1">
      <alignment horizontal="left"/>
    </xf>
    <xf numFmtId="2" fontId="8" fillId="0" borderId="27" xfId="0" applyNumberFormat="1" applyFont="1" applyFill="1" applyBorder="1" applyAlignment="1">
      <alignment horizontal="right"/>
    </xf>
    <xf numFmtId="2" fontId="67" fillId="0" borderId="27" xfId="0" applyNumberFormat="1" applyFont="1" applyFill="1" applyBorder="1" applyAlignment="1">
      <alignment horizontal="right"/>
    </xf>
    <xf numFmtId="3" fontId="67" fillId="0" borderId="27" xfId="0" applyNumberFormat="1" applyFont="1" applyFill="1" applyBorder="1" applyAlignment="1">
      <alignment horizontal="right"/>
    </xf>
    <xf numFmtId="168" fontId="67" fillId="0" borderId="27" xfId="0" applyNumberFormat="1" applyFont="1" applyFill="1" applyBorder="1" applyAlignment="1">
      <alignment horizontal="right"/>
    </xf>
    <xf numFmtId="167" fontId="8" fillId="0" borderId="20" xfId="0" applyNumberFormat="1" applyFont="1" applyFill="1" applyBorder="1" applyAlignment="1">
      <alignment horizontal="right"/>
    </xf>
    <xf numFmtId="167" fontId="8" fillId="0" borderId="27" xfId="0" applyNumberFormat="1" applyFont="1" applyFill="1" applyBorder="1" applyAlignment="1">
      <alignment horizontal="right"/>
    </xf>
    <xf numFmtId="166" fontId="8" fillId="0" borderId="27" xfId="0" applyNumberFormat="1" applyFont="1" applyFill="1" applyBorder="1" applyAlignment="1">
      <alignment horizontal="right"/>
    </xf>
    <xf numFmtId="168" fontId="8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8" fillId="0" borderId="19" xfId="0" applyFont="1" applyFill="1" applyBorder="1" applyAlignment="1">
      <alignment horizontal="left"/>
    </xf>
    <xf numFmtId="2" fontId="71" fillId="0" borderId="27" xfId="0" applyNumberFormat="1" applyFont="1" applyFill="1" applyBorder="1" applyAlignment="1">
      <alignment horizontal="right"/>
    </xf>
    <xf numFmtId="2" fontId="8" fillId="0" borderId="27" xfId="0" applyNumberFormat="1" applyFont="1" applyFill="1" applyBorder="1"/>
    <xf numFmtId="0" fontId="4" fillId="0" borderId="19" xfId="0" applyFont="1" applyFill="1" applyBorder="1" applyAlignment="1">
      <alignment horizontal="left"/>
    </xf>
    <xf numFmtId="164" fontId="64" fillId="0" borderId="27" xfId="0" applyNumberFormat="1" applyFont="1" applyFill="1" applyBorder="1" applyAlignment="1">
      <alignment horizontal="center"/>
    </xf>
    <xf numFmtId="0" fontId="22" fillId="0" borderId="19" xfId="0" applyFont="1" applyFill="1" applyBorder="1" applyAlignment="1">
      <alignment horizontal="left"/>
    </xf>
    <xf numFmtId="165" fontId="8" fillId="0" borderId="27" xfId="0" applyNumberFormat="1" applyFont="1" applyFill="1" applyBorder="1" applyAlignment="1">
      <alignment horizontal="right"/>
    </xf>
    <xf numFmtId="165" fontId="8" fillId="0" borderId="20" xfId="0" applyNumberFormat="1" applyFont="1" applyFill="1" applyBorder="1" applyAlignment="1">
      <alignment horizontal="right"/>
    </xf>
    <xf numFmtId="0" fontId="8" fillId="0" borderId="19" xfId="0" applyFont="1" applyFill="1" applyBorder="1"/>
    <xf numFmtId="164" fontId="59" fillId="0" borderId="27" xfId="0" applyNumberFormat="1" applyFont="1" applyFill="1" applyBorder="1" applyAlignment="1">
      <alignment horizontal="right"/>
    </xf>
    <xf numFmtId="0" fontId="63" fillId="0" borderId="20" xfId="0" applyFont="1" applyFill="1" applyBorder="1" applyAlignment="1">
      <alignment horizontal="center"/>
    </xf>
    <xf numFmtId="0" fontId="22" fillId="0" borderId="19" xfId="0" applyFont="1" applyFill="1" applyBorder="1"/>
    <xf numFmtId="2" fontId="73" fillId="0" borderId="27" xfId="0" applyNumberFormat="1" applyFont="1" applyFill="1" applyBorder="1" applyAlignment="1">
      <alignment horizontal="right"/>
    </xf>
    <xf numFmtId="0" fontId="10" fillId="0" borderId="19" xfId="0" applyFont="1" applyFill="1" applyBorder="1" applyAlignment="1">
      <alignment horizontal="left"/>
    </xf>
    <xf numFmtId="0" fontId="23" fillId="0" borderId="19" xfId="0" applyFont="1" applyFill="1" applyBorder="1"/>
    <xf numFmtId="0" fontId="8" fillId="0" borderId="20" xfId="0" applyFont="1" applyFill="1" applyBorder="1"/>
    <xf numFmtId="172" fontId="8" fillId="0" borderId="27" xfId="0" applyNumberFormat="1" applyFont="1" applyFill="1" applyBorder="1" applyAlignment="1">
      <alignment horizontal="left"/>
    </xf>
    <xf numFmtId="0" fontId="17" fillId="0" borderId="19" xfId="0" applyFont="1" applyFill="1" applyBorder="1" applyAlignment="1">
      <alignment horizontal="left"/>
    </xf>
    <xf numFmtId="0" fontId="8" fillId="0" borderId="18" xfId="0" applyFont="1" applyFill="1" applyBorder="1" applyAlignment="1"/>
    <xf numFmtId="0" fontId="8" fillId="0" borderId="18" xfId="0" applyNumberFormat="1" applyFont="1" applyFill="1" applyBorder="1" applyAlignment="1"/>
    <xf numFmtId="0" fontId="2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0" fillId="0" borderId="0" xfId="0" applyFont="1" applyBorder="1"/>
    <xf numFmtId="0" fontId="6" fillId="0" borderId="0" xfId="0" applyFont="1" applyBorder="1"/>
    <xf numFmtId="1" fontId="8" fillId="0" borderId="0" xfId="0" applyNumberFormat="1" applyFont="1" applyBorder="1" applyAlignment="1">
      <alignment horizontal="center"/>
    </xf>
    <xf numFmtId="0" fontId="2" fillId="0" borderId="0" xfId="0" applyFont="1" applyBorder="1"/>
    <xf numFmtId="0" fontId="18" fillId="0" borderId="32" xfId="0" applyFont="1" applyFill="1" applyBorder="1" applyAlignment="1">
      <alignment horizontal="center"/>
    </xf>
    <xf numFmtId="0" fontId="4" fillId="0" borderId="32" xfId="0" applyFont="1" applyFill="1" applyBorder="1" applyAlignment="1">
      <alignment horizontal="left"/>
    </xf>
    <xf numFmtId="0" fontId="16" fillId="0" borderId="32" xfId="0" applyFont="1" applyFill="1" applyBorder="1" applyAlignment="1">
      <alignment horizontal="center"/>
    </xf>
    <xf numFmtId="0" fontId="20" fillId="0" borderId="32" xfId="0" applyFont="1" applyFill="1" applyBorder="1" applyAlignment="1">
      <alignment horizontal="center"/>
    </xf>
    <xf numFmtId="2" fontId="0" fillId="0" borderId="0" xfId="0" applyNumberFormat="1"/>
    <xf numFmtId="2" fontId="4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1" fillId="0" borderId="0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/>
    <xf numFmtId="2" fontId="4" fillId="0" borderId="0" xfId="0" applyNumberFormat="1" applyFont="1" applyFill="1" applyBorder="1" applyAlignment="1">
      <alignment horizontal="center"/>
    </xf>
    <xf numFmtId="2" fontId="4" fillId="0" borderId="32" xfId="0" applyNumberFormat="1" applyFont="1" applyFill="1" applyBorder="1" applyAlignment="1">
      <alignment horizontal="center"/>
    </xf>
    <xf numFmtId="0" fontId="4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4" fillId="0" borderId="0" xfId="0" applyNumberFormat="1" applyFont="1" applyBorder="1" applyAlignment="1">
      <alignment horizontal="center"/>
    </xf>
    <xf numFmtId="168" fontId="2" fillId="0" borderId="0" xfId="0" applyNumberFormat="1" applyFont="1" applyBorder="1"/>
    <xf numFmtId="168" fontId="4" fillId="0" borderId="32" xfId="0" applyNumberFormat="1" applyFont="1" applyFill="1" applyBorder="1" applyAlignment="1">
      <alignment horizontal="center"/>
    </xf>
    <xf numFmtId="168" fontId="8" fillId="0" borderId="32" xfId="0" applyNumberFormat="1" applyFont="1" applyFill="1" applyBorder="1" applyAlignment="1">
      <alignment horizontal="center"/>
    </xf>
    <xf numFmtId="0" fontId="20" fillId="0" borderId="35" xfId="0" applyFont="1" applyFill="1" applyBorder="1" applyAlignment="1">
      <alignment horizontal="center"/>
    </xf>
    <xf numFmtId="0" fontId="20" fillId="0" borderId="41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left"/>
    </xf>
    <xf numFmtId="0" fontId="16" fillId="0" borderId="18" xfId="0" applyFont="1" applyFill="1" applyBorder="1"/>
    <xf numFmtId="0" fontId="0" fillId="0" borderId="44" xfId="0" applyFill="1" applyBorder="1" applyAlignment="1">
      <alignment horizontal="center"/>
    </xf>
    <xf numFmtId="1" fontId="0" fillId="0" borderId="44" xfId="0" applyNumberFormat="1" applyFill="1" applyBorder="1" applyAlignment="1">
      <alignment horizontal="center"/>
    </xf>
    <xf numFmtId="0" fontId="70" fillId="0" borderId="44" xfId="0" applyFont="1" applyFill="1" applyBorder="1" applyAlignment="1">
      <alignment horizontal="center"/>
    </xf>
    <xf numFmtId="0" fontId="74" fillId="0" borderId="44" xfId="0" applyFont="1" applyFill="1" applyBorder="1"/>
    <xf numFmtId="0" fontId="0" fillId="0" borderId="46" xfId="0" applyFill="1" applyBorder="1" applyAlignment="1">
      <alignment horizontal="right"/>
    </xf>
    <xf numFmtId="0" fontId="0" fillId="0" borderId="44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2" fontId="0" fillId="0" borderId="34" xfId="0" applyNumberFormat="1" applyFill="1" applyBorder="1" applyAlignment="1">
      <alignment horizontal="center"/>
    </xf>
    <xf numFmtId="0" fontId="59" fillId="0" borderId="19" xfId="0" applyFont="1" applyFill="1" applyBorder="1"/>
    <xf numFmtId="172" fontId="8" fillId="0" borderId="0" xfId="0" applyNumberFormat="1" applyFont="1" applyBorder="1"/>
    <xf numFmtId="172" fontId="8" fillId="0" borderId="32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73" fontId="8" fillId="0" borderId="27" xfId="0" applyNumberFormat="1" applyFont="1" applyFill="1" applyBorder="1" applyAlignment="1"/>
    <xf numFmtId="0" fontId="8" fillId="0" borderId="19" xfId="0" applyNumberFormat="1" applyFont="1" applyFill="1" applyBorder="1" applyAlignment="1"/>
    <xf numFmtId="0" fontId="67" fillId="0" borderId="27" xfId="0" applyNumberFormat="1" applyFont="1" applyFill="1" applyBorder="1" applyAlignment="1"/>
    <xf numFmtId="0" fontId="0" fillId="0" borderId="19" xfId="0" applyFill="1" applyBorder="1"/>
    <xf numFmtId="0" fontId="67" fillId="0" borderId="27" xfId="0" applyFont="1" applyFill="1" applyBorder="1" applyAlignment="1">
      <alignment horizontal="right"/>
    </xf>
    <xf numFmtId="170" fontId="67" fillId="0" borderId="27" xfId="0" applyNumberFormat="1" applyFont="1" applyFill="1" applyBorder="1" applyAlignment="1">
      <alignment horizontal="right"/>
    </xf>
    <xf numFmtId="0" fontId="67" fillId="0" borderId="20" xfId="0" applyFont="1" applyFill="1" applyBorder="1" applyAlignment="1">
      <alignment horizontal="center"/>
    </xf>
    <xf numFmtId="174" fontId="8" fillId="0" borderId="0" xfId="0" applyNumberFormat="1" applyFont="1" applyFill="1" applyBorder="1" applyAlignment="1">
      <alignment horizontal="right"/>
    </xf>
    <xf numFmtId="0" fontId="0" fillId="0" borderId="49" xfId="0" applyFill="1" applyBorder="1"/>
    <xf numFmtId="0" fontId="0" fillId="0" borderId="46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8" fillId="0" borderId="34" xfId="0" applyFont="1" applyBorder="1"/>
    <xf numFmtId="174" fontId="8" fillId="0" borderId="12" xfId="0" applyNumberFormat="1" applyFont="1" applyFill="1" applyBorder="1"/>
    <xf numFmtId="174" fontId="8" fillId="0" borderId="8" xfId="0" applyNumberFormat="1" applyFont="1" applyFill="1" applyBorder="1"/>
    <xf numFmtId="174" fontId="8" fillId="0" borderId="8" xfId="0" applyNumberFormat="1" applyFont="1" applyFill="1" applyBorder="1" applyAlignment="1">
      <alignment horizontal="right"/>
    </xf>
    <xf numFmtId="169" fontId="59" fillId="0" borderId="13" xfId="0" applyNumberFormat="1" applyFont="1" applyFill="1" applyBorder="1" applyAlignment="1">
      <alignment horizontal="right"/>
    </xf>
    <xf numFmtId="174" fontId="8" fillId="0" borderId="12" xfId="0" applyNumberFormat="1" applyFont="1" applyFill="1" applyBorder="1" applyAlignment="1">
      <alignment horizontal="right"/>
    </xf>
    <xf numFmtId="169" fontId="8" fillId="0" borderId="27" xfId="0" applyNumberFormat="1" applyFont="1" applyFill="1" applyBorder="1"/>
    <xf numFmtId="169" fontId="8" fillId="0" borderId="0" xfId="0" applyNumberFormat="1" applyFont="1" applyBorder="1"/>
    <xf numFmtId="2" fontId="8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8" xfId="0" applyFont="1" applyFill="1" applyBorder="1"/>
    <xf numFmtId="0" fontId="0" fillId="0" borderId="0" xfId="0"/>
    <xf numFmtId="0" fontId="8" fillId="0" borderId="15" xfId="0" applyFont="1" applyFill="1" applyBorder="1"/>
    <xf numFmtId="0" fontId="0" fillId="0" borderId="0" xfId="0"/>
    <xf numFmtId="0" fontId="8" fillId="0" borderId="12" xfId="0" applyFont="1" applyBorder="1"/>
    <xf numFmtId="0" fontId="8" fillId="0" borderId="13" xfId="0" applyFont="1" applyBorder="1"/>
    <xf numFmtId="0" fontId="8" fillId="0" borderId="10" xfId="0" applyFont="1" applyBorder="1"/>
    <xf numFmtId="0" fontId="8" fillId="0" borderId="0" xfId="0" applyFont="1" applyBorder="1" applyAlignment="1">
      <alignment horizontal="center"/>
    </xf>
    <xf numFmtId="0" fontId="8" fillId="0" borderId="8" xfId="0" applyFont="1" applyBorder="1"/>
    <xf numFmtId="0" fontId="8" fillId="0" borderId="12" xfId="0" applyFont="1" applyBorder="1" applyAlignment="1">
      <alignment horizontal="center"/>
    </xf>
    <xf numFmtId="0" fontId="8" fillId="0" borderId="15" xfId="0" applyFont="1" applyBorder="1"/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7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0" fontId="21" fillId="0" borderId="7" xfId="0" applyFont="1" applyBorder="1" applyAlignment="1">
      <alignment horizontal="center"/>
    </xf>
    <xf numFmtId="164" fontId="8" fillId="0" borderId="7" xfId="0" applyNumberFormat="1" applyFont="1" applyBorder="1"/>
    <xf numFmtId="0" fontId="8" fillId="0" borderId="12" xfId="0" applyFont="1" applyFill="1" applyBorder="1"/>
    <xf numFmtId="164" fontId="8" fillId="0" borderId="0" xfId="0" applyNumberFormat="1" applyFont="1" applyFill="1" applyBorder="1" applyAlignment="1">
      <alignment horizontal="left"/>
    </xf>
    <xf numFmtId="0" fontId="8" fillId="0" borderId="7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/>
    <xf numFmtId="0" fontId="0" fillId="0" borderId="0" xfId="0" applyFill="1" applyBorder="1"/>
    <xf numFmtId="2" fontId="67" fillId="0" borderId="0" xfId="0" applyNumberFormat="1" applyFont="1" applyFill="1" applyBorder="1" applyAlignment="1">
      <alignment horizontal="right"/>
    </xf>
    <xf numFmtId="164" fontId="59" fillId="0" borderId="0" xfId="0" applyNumberFormat="1" applyFont="1" applyFill="1" applyBorder="1" applyAlignment="1">
      <alignment horizontal="right"/>
    </xf>
    <xf numFmtId="2" fontId="71" fillId="0" borderId="0" xfId="0" applyNumberFormat="1" applyFont="1" applyFill="1" applyBorder="1" applyAlignment="1">
      <alignment horizontal="right"/>
    </xf>
    <xf numFmtId="2" fontId="73" fillId="0" borderId="0" xfId="0" applyNumberFormat="1" applyFont="1" applyFill="1" applyBorder="1" applyAlignment="1">
      <alignment horizontal="right"/>
    </xf>
    <xf numFmtId="2" fontId="74" fillId="0" borderId="0" xfId="0" applyNumberFormat="1" applyFont="1" applyFill="1" applyBorder="1" applyAlignment="1">
      <alignment horizontal="right"/>
    </xf>
    <xf numFmtId="164" fontId="8" fillId="0" borderId="0" xfId="0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left"/>
    </xf>
    <xf numFmtId="168" fontId="67" fillId="0" borderId="0" xfId="0" applyNumberFormat="1" applyFont="1" applyFill="1" applyBorder="1" applyAlignment="1">
      <alignment horizontal="right"/>
    </xf>
    <xf numFmtId="168" fontId="71" fillId="0" borderId="0" xfId="0" applyNumberFormat="1" applyFont="1" applyFill="1" applyBorder="1" applyAlignment="1">
      <alignment horizontal="right"/>
    </xf>
    <xf numFmtId="2" fontId="67" fillId="0" borderId="0" xfId="0" applyNumberFormat="1" applyFont="1" applyFill="1" applyBorder="1"/>
    <xf numFmtId="0" fontId="8" fillId="0" borderId="18" xfId="0" applyFont="1" applyFill="1" applyBorder="1"/>
    <xf numFmtId="0" fontId="8" fillId="0" borderId="18" xfId="0" applyFont="1" applyFill="1" applyBorder="1" applyAlignment="1">
      <alignment horizontal="left"/>
    </xf>
    <xf numFmtId="165" fontId="8" fillId="0" borderId="0" xfId="0" applyNumberFormat="1" applyFont="1" applyFill="1" applyBorder="1"/>
    <xf numFmtId="3" fontId="67" fillId="0" borderId="0" xfId="0" applyNumberFormat="1" applyFont="1" applyFill="1" applyBorder="1" applyAlignment="1">
      <alignment horizontal="right"/>
    </xf>
    <xf numFmtId="0" fontId="67" fillId="0" borderId="0" xfId="0" applyFont="1" applyFill="1" applyBorder="1"/>
    <xf numFmtId="2" fontId="8" fillId="0" borderId="0" xfId="0" applyNumberFormat="1" applyFont="1" applyFill="1" applyBorder="1"/>
    <xf numFmtId="2" fontId="8" fillId="0" borderId="0" xfId="0" applyNumberFormat="1" applyFont="1" applyFill="1" applyBorder="1" applyAlignment="1">
      <alignment horizontal="left"/>
    </xf>
    <xf numFmtId="0" fontId="67" fillId="0" borderId="0" xfId="0" applyFont="1" applyFill="1" applyBorder="1" applyAlignment="1">
      <alignment horizontal="right"/>
    </xf>
    <xf numFmtId="0" fontId="67" fillId="0" borderId="0" xfId="0" applyNumberFormat="1" applyFont="1" applyFill="1" applyBorder="1" applyAlignment="1"/>
    <xf numFmtId="165" fontId="8" fillId="0" borderId="0" xfId="0" applyNumberFormat="1" applyFont="1" applyFill="1" applyBorder="1" applyAlignment="1">
      <alignment horizontal="right"/>
    </xf>
    <xf numFmtId="165" fontId="75" fillId="0" borderId="0" xfId="0" applyNumberFormat="1" applyFont="1" applyFill="1" applyBorder="1"/>
    <xf numFmtId="2" fontId="8" fillId="0" borderId="0" xfId="0" applyNumberFormat="1" applyFont="1" applyFill="1" applyBorder="1" applyAlignment="1">
      <alignment horizontal="right"/>
    </xf>
    <xf numFmtId="1" fontId="8" fillId="0" borderId="0" xfId="0" applyNumberFormat="1" applyFont="1" applyFill="1" applyBorder="1" applyAlignment="1">
      <alignment horizontal="center"/>
    </xf>
    <xf numFmtId="166" fontId="8" fillId="0" borderId="0" xfId="0" applyNumberFormat="1" applyFont="1" applyFill="1" applyBorder="1" applyAlignment="1">
      <alignment horizontal="right"/>
    </xf>
    <xf numFmtId="0" fontId="8" fillId="12" borderId="34" xfId="0" applyFont="1" applyFill="1" applyBorder="1" applyAlignment="1">
      <alignment horizontal="center"/>
    </xf>
    <xf numFmtId="172" fontId="8" fillId="12" borderId="34" xfId="0" applyNumberFormat="1" applyFont="1" applyFill="1" applyBorder="1" applyAlignment="1">
      <alignment horizontal="center"/>
    </xf>
    <xf numFmtId="0" fontId="8" fillId="12" borderId="35" xfId="0" applyFont="1" applyFill="1" applyBorder="1" applyAlignment="1">
      <alignment horizontal="center"/>
    </xf>
    <xf numFmtId="172" fontId="8" fillId="12" borderId="35" xfId="0" applyNumberFormat="1" applyFont="1" applyFill="1" applyBorder="1" applyAlignment="1">
      <alignment horizontal="center"/>
    </xf>
    <xf numFmtId="0" fontId="58" fillId="0" borderId="11" xfId="0" applyFont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8" fontId="8" fillId="0" borderId="0" xfId="0" applyNumberFormat="1" applyFont="1" applyBorder="1"/>
    <xf numFmtId="0" fontId="8" fillId="0" borderId="38" xfId="0" applyFont="1" applyFill="1" applyBorder="1"/>
    <xf numFmtId="0" fontId="8" fillId="0" borderId="38" xfId="0" applyFont="1" applyFill="1" applyBorder="1" applyAlignment="1">
      <alignment horizontal="left"/>
    </xf>
    <xf numFmtId="2" fontId="8" fillId="0" borderId="38" xfId="0" applyNumberFormat="1" applyFont="1" applyFill="1" applyBorder="1"/>
    <xf numFmtId="0" fontId="8" fillId="0" borderId="46" xfId="0" applyFont="1" applyFill="1" applyBorder="1"/>
    <xf numFmtId="0" fontId="0" fillId="0" borderId="0" xfId="0" applyNumberFormat="1" applyFill="1" applyBorder="1" applyAlignment="1">
      <alignment horizontal="center"/>
    </xf>
    <xf numFmtId="169" fontId="8" fillId="0" borderId="18" xfId="0" applyNumberFormat="1" applyFont="1" applyBorder="1"/>
    <xf numFmtId="0" fontId="8" fillId="0" borderId="19" xfId="0" applyFont="1" applyBorder="1"/>
    <xf numFmtId="174" fontId="8" fillId="0" borderId="7" xfId="0" applyNumberFormat="1" applyFont="1" applyFill="1" applyBorder="1"/>
    <xf numFmtId="169" fontId="35" fillId="0" borderId="7" xfId="0" applyNumberFormat="1" applyFont="1" applyFill="1" applyBorder="1" applyAlignment="1">
      <alignment horizontal="right"/>
    </xf>
    <xf numFmtId="174" fontId="8" fillId="0" borderId="0" xfId="0" applyNumberFormat="1" applyFont="1" applyFill="1" applyBorder="1"/>
    <xf numFmtId="0" fontId="8" fillId="0" borderId="9" xfId="0" applyFont="1" applyFill="1" applyBorder="1"/>
    <xf numFmtId="169" fontId="36" fillId="0" borderId="0" xfId="0" applyNumberFormat="1" applyFont="1" applyFill="1" applyBorder="1"/>
    <xf numFmtId="169" fontId="59" fillId="0" borderId="0" xfId="0" applyNumberFormat="1" applyFont="1" applyBorder="1"/>
    <xf numFmtId="0" fontId="21" fillId="0" borderId="34" xfId="0" applyFont="1" applyBorder="1" applyAlignment="1">
      <alignment horizontal="center"/>
    </xf>
    <xf numFmtId="0" fontId="57" fillId="0" borderId="18" xfId="0" quotePrefix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0" fontId="67" fillId="0" borderId="27" xfId="0" applyFont="1" applyFill="1" applyBorder="1"/>
    <xf numFmtId="0" fontId="8" fillId="0" borderId="0" xfId="0" applyFont="1" applyFill="1" applyBorder="1" applyAlignment="1">
      <alignment horizontal="center"/>
    </xf>
    <xf numFmtId="0" fontId="58" fillId="0" borderId="9" xfId="0" applyFont="1" applyBorder="1"/>
    <xf numFmtId="0" fontId="0" fillId="0" borderId="12" xfId="0" applyBorder="1"/>
    <xf numFmtId="0" fontId="8" fillId="0" borderId="28" xfId="0" applyFont="1" applyBorder="1"/>
    <xf numFmtId="0" fontId="5" fillId="0" borderId="5" xfId="0" applyFont="1" applyFill="1" applyBorder="1" applyAlignment="1">
      <alignment horizontal="left"/>
    </xf>
    <xf numFmtId="168" fontId="17" fillId="0" borderId="38" xfId="0" applyNumberFormat="1" applyFont="1" applyBorder="1"/>
    <xf numFmtId="0" fontId="81" fillId="0" borderId="0" xfId="0" applyFont="1" applyFill="1" applyBorder="1" applyAlignment="1">
      <alignment horizontal="left"/>
    </xf>
    <xf numFmtId="0" fontId="7" fillId="0" borderId="34" xfId="0" applyFont="1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8" fillId="0" borderId="38" xfId="0" applyFont="1" applyBorder="1"/>
    <xf numFmtId="0" fontId="46" fillId="0" borderId="32" xfId="0" applyFont="1" applyBorder="1" applyAlignment="1">
      <alignment horizontal="right"/>
    </xf>
    <xf numFmtId="0" fontId="8" fillId="0" borderId="32" xfId="0" applyFont="1" applyBorder="1" applyAlignment="1">
      <alignment horizontal="left"/>
    </xf>
    <xf numFmtId="0" fontId="8" fillId="0" borderId="32" xfId="0" applyFont="1" applyBorder="1"/>
    <xf numFmtId="0" fontId="8" fillId="0" borderId="17" xfId="0" applyFont="1" applyBorder="1"/>
    <xf numFmtId="0" fontId="53" fillId="0" borderId="15" xfId="0" applyFont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2" fontId="0" fillId="0" borderId="47" xfId="0" applyNumberForma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28" xfId="0" applyFont="1" applyBorder="1" applyAlignment="1">
      <alignment horizontal="center"/>
    </xf>
    <xf numFmtId="172" fontId="64" fillId="0" borderId="0" xfId="0" applyNumberFormat="1" applyFont="1" applyFill="1" applyBorder="1" applyAlignment="1">
      <alignment horizontal="center"/>
    </xf>
    <xf numFmtId="0" fontId="8" fillId="0" borderId="0" xfId="3" applyFont="1" applyFill="1" applyBorder="1"/>
    <xf numFmtId="0" fontId="46" fillId="0" borderId="0" xfId="0" applyFont="1"/>
    <xf numFmtId="0" fontId="22" fillId="0" borderId="15" xfId="0" applyFont="1" applyBorder="1"/>
    <xf numFmtId="0" fontId="21" fillId="0" borderId="20" xfId="0" applyFont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0" xfId="0" applyFont="1" applyBorder="1"/>
    <xf numFmtId="0" fontId="22" fillId="0" borderId="15" xfId="0" applyFont="1" applyBorder="1" applyAlignment="1">
      <alignment horizontal="left"/>
    </xf>
    <xf numFmtId="0" fontId="8" fillId="0" borderId="34" xfId="0" applyFont="1" applyBorder="1" applyAlignment="1">
      <alignment horizontal="center"/>
    </xf>
    <xf numFmtId="0" fontId="8" fillId="0" borderId="36" xfId="0" applyFont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43" xfId="0" applyFont="1" applyFill="1" applyBorder="1" applyAlignment="1">
      <alignment horizontal="center"/>
    </xf>
    <xf numFmtId="0" fontId="21" fillId="0" borderId="50" xfId="0" applyFont="1" applyFill="1" applyBorder="1" applyAlignment="1">
      <alignment horizontal="center"/>
    </xf>
    <xf numFmtId="0" fontId="8" fillId="0" borderId="51" xfId="0" applyFont="1" applyBorder="1" applyAlignment="1">
      <alignment horizontal="right"/>
    </xf>
    <xf numFmtId="0" fontId="8" fillId="0" borderId="52" xfId="0" applyFont="1" applyBorder="1" applyAlignment="1">
      <alignment horizontal="right"/>
    </xf>
    <xf numFmtId="0" fontId="8" fillId="0" borderId="52" xfId="0" applyFont="1" applyFill="1" applyBorder="1" applyAlignment="1">
      <alignment horizontal="right"/>
    </xf>
    <xf numFmtId="2" fontId="8" fillId="0" borderId="11" xfId="0" applyNumberFormat="1" applyFont="1" applyFill="1" applyBorder="1" applyAlignment="1">
      <alignment horizontal="left"/>
    </xf>
    <xf numFmtId="169" fontId="8" fillId="0" borderId="8" xfId="0" applyNumberFormat="1" applyFont="1" applyBorder="1" applyAlignment="1">
      <alignment horizontal="right"/>
    </xf>
    <xf numFmtId="169" fontId="17" fillId="0" borderId="8" xfId="0" applyNumberFormat="1" applyFont="1" applyBorder="1" applyAlignment="1">
      <alignment horizontal="right"/>
    </xf>
    <xf numFmtId="169" fontId="22" fillId="0" borderId="5" xfId="0" applyNumberFormat="1" applyFont="1" applyFill="1" applyBorder="1" applyAlignment="1">
      <alignment horizontal="right"/>
    </xf>
    <xf numFmtId="169" fontId="8" fillId="0" borderId="12" xfId="0" applyNumberFormat="1" applyFont="1" applyBorder="1" applyAlignment="1">
      <alignment horizontal="right"/>
    </xf>
    <xf numFmtId="169" fontId="22" fillId="0" borderId="6" xfId="0" applyNumberFormat="1" applyFont="1" applyFill="1" applyBorder="1" applyAlignment="1">
      <alignment horizontal="right"/>
    </xf>
    <xf numFmtId="169" fontId="8" fillId="0" borderId="7" xfId="0" applyNumberFormat="1" applyFont="1" applyBorder="1"/>
    <xf numFmtId="169" fontId="22" fillId="0" borderId="0" xfId="0" applyNumberFormat="1" applyFont="1" applyBorder="1"/>
    <xf numFmtId="0" fontId="8" fillId="0" borderId="0" xfId="0" applyFont="1" applyFill="1" applyBorder="1" applyAlignment="1">
      <alignment horizontal="center"/>
    </xf>
    <xf numFmtId="0" fontId="8" fillId="0" borderId="27" xfId="0" applyFont="1" applyBorder="1"/>
    <xf numFmtId="0" fontId="0" fillId="0" borderId="34" xfId="0" applyFont="1" applyFill="1" applyBorder="1" applyAlignment="1">
      <alignment horizontal="center"/>
    </xf>
    <xf numFmtId="2" fontId="8" fillId="0" borderId="27" xfId="0" applyNumberFormat="1" applyFont="1" applyFill="1" applyBorder="1" applyAlignment="1">
      <alignment horizontal="left"/>
    </xf>
    <xf numFmtId="0" fontId="23" fillId="0" borderId="0" xfId="0" applyFont="1" applyBorder="1"/>
    <xf numFmtId="0" fontId="16" fillId="0" borderId="7" xfId="0" applyFont="1" applyBorder="1"/>
    <xf numFmtId="0" fontId="58" fillId="0" borderId="13" xfId="0" applyFont="1" applyBorder="1" applyAlignment="1">
      <alignment horizontal="left"/>
    </xf>
    <xf numFmtId="0" fontId="23" fillId="0" borderId="0" xfId="0" applyFont="1" applyBorder="1" applyAlignment="1">
      <alignment horizontal="left"/>
    </xf>
    <xf numFmtId="0" fontId="45" fillId="0" borderId="0" xfId="0" applyFont="1" applyBorder="1" applyAlignment="1">
      <alignment horizontal="left"/>
    </xf>
    <xf numFmtId="0" fontId="16" fillId="0" borderId="15" xfId="0" applyFont="1" applyBorder="1" applyAlignment="1">
      <alignment horizontal="left"/>
    </xf>
    <xf numFmtId="0" fontId="57" fillId="0" borderId="0" xfId="0" applyFont="1" applyBorder="1" applyAlignment="1">
      <alignment horizontal="left"/>
    </xf>
    <xf numFmtId="0" fontId="23" fillId="0" borderId="11" xfId="0" applyFont="1" applyBorder="1" applyAlignment="1">
      <alignment horizontal="left"/>
    </xf>
    <xf numFmtId="2" fontId="8" fillId="0" borderId="15" xfId="0" applyNumberFormat="1" applyFont="1" applyFill="1" applyBorder="1"/>
    <xf numFmtId="0" fontId="45" fillId="0" borderId="0" xfId="0" applyFont="1" applyBorder="1"/>
    <xf numFmtId="2" fontId="58" fillId="0" borderId="12" xfId="0" applyNumberFormat="1" applyFont="1" applyBorder="1" applyAlignment="1">
      <alignment horizontal="left"/>
    </xf>
    <xf numFmtId="0" fontId="57" fillId="0" borderId="11" xfId="0" applyFont="1" applyBorder="1"/>
    <xf numFmtId="0" fontId="45" fillId="0" borderId="13" xfId="0" applyFont="1" applyBorder="1" applyAlignment="1">
      <alignment horizontal="left"/>
    </xf>
    <xf numFmtId="0" fontId="57" fillId="0" borderId="0" xfId="0" applyFont="1" applyBorder="1"/>
    <xf numFmtId="0" fontId="58" fillId="0" borderId="6" xfId="0" applyFont="1" applyBorder="1"/>
    <xf numFmtId="0" fontId="45" fillId="0" borderId="3" xfId="0" applyFont="1" applyBorder="1"/>
    <xf numFmtId="0" fontId="23" fillId="0" borderId="18" xfId="0" applyFont="1" applyBorder="1"/>
    <xf numFmtId="0" fontId="57" fillId="0" borderId="8" xfId="0" applyFont="1" applyBorder="1"/>
    <xf numFmtId="0" fontId="58" fillId="0" borderId="3" xfId="0" applyFont="1" applyBorder="1"/>
    <xf numFmtId="0" fontId="45" fillId="0" borderId="48" xfId="0" applyFont="1" applyBorder="1"/>
    <xf numFmtId="0" fontId="57" fillId="0" borderId="18" xfId="0" applyFont="1" applyBorder="1"/>
    <xf numFmtId="0" fontId="45" fillId="0" borderId="18" xfId="0" applyFont="1" applyBorder="1"/>
    <xf numFmtId="0" fontId="8" fillId="0" borderId="12" xfId="0" applyNumberFormat="1" applyFont="1" applyFill="1" applyBorder="1" applyAlignment="1"/>
    <xf numFmtId="0" fontId="21" fillId="0" borderId="12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0" fontId="21" fillId="0" borderId="47" xfId="0" applyFont="1" applyBorder="1" applyAlignment="1">
      <alignment horizontal="center"/>
    </xf>
    <xf numFmtId="0" fontId="21" fillId="0" borderId="10" xfId="0" applyFont="1" applyFill="1" applyBorder="1" applyAlignment="1">
      <alignment horizontal="center"/>
    </xf>
    <xf numFmtId="0" fontId="21" fillId="0" borderId="15" xfId="0" applyFont="1" applyFill="1" applyBorder="1" applyAlignment="1">
      <alignment horizontal="center"/>
    </xf>
    <xf numFmtId="0" fontId="21" fillId="0" borderId="11" xfId="0" applyFont="1" applyFill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10" xfId="0" applyFont="1" applyBorder="1" applyAlignment="1">
      <alignment horizontal="left"/>
    </xf>
    <xf numFmtId="0" fontId="8" fillId="0" borderId="12" xfId="2" applyFont="1" applyFill="1" applyBorder="1"/>
    <xf numFmtId="0" fontId="0" fillId="0" borderId="13" xfId="0" applyFill="1" applyBorder="1"/>
    <xf numFmtId="2" fontId="8" fillId="0" borderId="38" xfId="0" applyNumberFormat="1" applyFont="1" applyFill="1" applyBorder="1" applyAlignment="1">
      <alignment horizontal="left"/>
    </xf>
    <xf numFmtId="174" fontId="8" fillId="0" borderId="13" xfId="0" applyNumberFormat="1" applyFont="1" applyFill="1" applyBorder="1"/>
    <xf numFmtId="174" fontId="8" fillId="0" borderId="18" xfId="0" applyNumberFormat="1" applyFont="1" applyFill="1" applyBorder="1"/>
    <xf numFmtId="0" fontId="8" fillId="0" borderId="16" xfId="0" applyFont="1" applyBorder="1"/>
    <xf numFmtId="169" fontId="4" fillId="0" borderId="15" xfId="0" applyNumberFormat="1" applyFont="1" applyFill="1" applyBorder="1"/>
    <xf numFmtId="174" fontId="8" fillId="0" borderId="3" xfId="0" applyNumberFormat="1" applyFont="1" applyFill="1" applyBorder="1"/>
    <xf numFmtId="169" fontId="8" fillId="0" borderId="3" xfId="0" applyNumberFormat="1" applyFont="1" applyBorder="1"/>
    <xf numFmtId="169" fontId="4" fillId="0" borderId="10" xfId="0" applyNumberFormat="1" applyFont="1" applyFill="1" applyBorder="1" applyAlignment="1">
      <alignment horizontal="right"/>
    </xf>
    <xf numFmtId="169" fontId="22" fillId="0" borderId="17" xfId="0" applyNumberFormat="1" applyFont="1" applyFill="1" applyBorder="1" applyAlignment="1">
      <alignment horizontal="right"/>
    </xf>
    <xf numFmtId="169" fontId="59" fillId="0" borderId="10" xfId="0" applyNumberFormat="1" applyFont="1" applyBorder="1"/>
    <xf numFmtId="169" fontId="59" fillId="0" borderId="3" xfId="0" applyNumberFormat="1" applyFont="1" applyFill="1" applyBorder="1"/>
    <xf numFmtId="169" fontId="65" fillId="0" borderId="10" xfId="0" applyNumberFormat="1" applyFont="1" applyFill="1" applyBorder="1" applyAlignment="1">
      <alignment horizontal="right"/>
    </xf>
    <xf numFmtId="169" fontId="22" fillId="0" borderId="32" xfId="0" applyNumberFormat="1" applyFont="1" applyFill="1" applyBorder="1" applyAlignment="1">
      <alignment horizontal="right"/>
    </xf>
    <xf numFmtId="169" fontId="59" fillId="0" borderId="15" xfId="0" applyNumberFormat="1" applyFont="1" applyBorder="1"/>
    <xf numFmtId="169" fontId="4" fillId="0" borderId="15" xfId="0" applyNumberFormat="1" applyFont="1" applyFill="1" applyBorder="1" applyAlignment="1">
      <alignment horizontal="right"/>
    </xf>
    <xf numFmtId="169" fontId="23" fillId="0" borderId="8" xfId="0" applyNumberFormat="1" applyFont="1" applyFill="1" applyBorder="1" applyAlignment="1">
      <alignment horizontal="right"/>
    </xf>
    <xf numFmtId="169" fontId="59" fillId="0" borderId="11" xfId="0" applyNumberFormat="1" applyFont="1" applyBorder="1"/>
    <xf numFmtId="174" fontId="8" fillId="0" borderId="6" xfId="0" applyNumberFormat="1" applyFont="1" applyFill="1" applyBorder="1"/>
    <xf numFmtId="174" fontId="8" fillId="0" borderId="5" xfId="0" applyNumberFormat="1" applyFont="1" applyFill="1" applyBorder="1"/>
    <xf numFmtId="174" fontId="8" fillId="0" borderId="5" xfId="0" applyNumberFormat="1" applyFont="1" applyFill="1" applyBorder="1" applyAlignment="1">
      <alignment horizontal="right"/>
    </xf>
    <xf numFmtId="169" fontId="8" fillId="0" borderId="9" xfId="0" applyNumberFormat="1" applyFont="1" applyBorder="1"/>
    <xf numFmtId="169" fontId="22" fillId="0" borderId="27" xfId="0" applyNumberFormat="1" applyFont="1" applyFill="1" applyBorder="1"/>
    <xf numFmtId="0" fontId="57" fillId="0" borderId="19" xfId="0" applyFont="1" applyFill="1" applyBorder="1"/>
    <xf numFmtId="0" fontId="8" fillId="0" borderId="0" xfId="0" applyFont="1" applyFill="1" applyBorder="1" applyAlignment="1">
      <alignment horizontal="center"/>
    </xf>
    <xf numFmtId="0" fontId="11" fillId="0" borderId="19" xfId="0" applyFont="1" applyFill="1" applyBorder="1" applyAlignment="1">
      <alignment horizontal="left"/>
    </xf>
    <xf numFmtId="0" fontId="0" fillId="0" borderId="0" xfId="0" applyAlignment="1">
      <alignment vertical="center"/>
    </xf>
    <xf numFmtId="0" fontId="8" fillId="0" borderId="0" xfId="0" applyFont="1" applyFill="1" applyBorder="1" applyAlignment="1">
      <alignment horizontal="center"/>
    </xf>
    <xf numFmtId="165" fontId="75" fillId="0" borderId="27" xfId="0" applyNumberFormat="1" applyFont="1" applyFill="1" applyBorder="1"/>
    <xf numFmtId="165" fontId="75" fillId="0" borderId="20" xfId="0" applyNumberFormat="1" applyFont="1" applyFill="1" applyBorder="1"/>
    <xf numFmtId="0" fontId="75" fillId="0" borderId="19" xfId="0" applyFont="1" applyFill="1" applyBorder="1" applyAlignment="1">
      <alignment horizontal="left"/>
    </xf>
    <xf numFmtId="0" fontId="57" fillId="0" borderId="19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2" fontId="8" fillId="0" borderId="15" xfId="0" applyNumberFormat="1" applyFont="1" applyFill="1" applyBorder="1" applyAlignment="1">
      <alignment horizontal="left"/>
    </xf>
    <xf numFmtId="173" fontId="8" fillId="0" borderId="15" xfId="0" applyNumberFormat="1" applyFont="1" applyFill="1" applyBorder="1" applyAlignment="1"/>
    <xf numFmtId="0" fontId="8" fillId="0" borderId="15" xfId="0" applyFont="1" applyFill="1" applyBorder="1" applyAlignment="1"/>
    <xf numFmtId="169" fontId="4" fillId="0" borderId="19" xfId="0" applyNumberFormat="1" applyFont="1" applyFill="1" applyBorder="1"/>
    <xf numFmtId="169" fontId="8" fillId="0" borderId="25" xfId="0" applyNumberFormat="1" applyFont="1" applyFill="1" applyBorder="1"/>
    <xf numFmtId="169" fontId="59" fillId="0" borderId="16" xfId="0" applyNumberFormat="1" applyFont="1" applyFill="1" applyBorder="1"/>
    <xf numFmtId="169" fontId="4" fillId="0" borderId="3" xfId="0" applyNumberFormat="1" applyFont="1" applyFill="1" applyBorder="1" applyAlignment="1">
      <alignment horizontal="right"/>
    </xf>
    <xf numFmtId="174" fontId="8" fillId="0" borderId="3" xfId="0" applyNumberFormat="1" applyFont="1" applyFill="1" applyBorder="1" applyAlignment="1">
      <alignment horizontal="right"/>
    </xf>
    <xf numFmtId="169" fontId="8" fillId="0" borderId="9" xfId="0" applyNumberFormat="1" applyFont="1" applyFill="1" applyBorder="1" applyAlignment="1">
      <alignment horizontal="right"/>
    </xf>
    <xf numFmtId="169" fontId="8" fillId="0" borderId="12" xfId="0" applyNumberFormat="1" applyFont="1" applyFill="1" applyBorder="1" applyAlignment="1"/>
    <xf numFmtId="174" fontId="8" fillId="0" borderId="13" xfId="0" applyNumberFormat="1" applyFont="1" applyFill="1" applyBorder="1" applyAlignment="1">
      <alignment horizontal="right"/>
    </xf>
    <xf numFmtId="169" fontId="4" fillId="0" borderId="13" xfId="0" applyNumberFormat="1" applyFont="1" applyFill="1" applyBorder="1" applyAlignment="1">
      <alignment horizontal="right"/>
    </xf>
    <xf numFmtId="169" fontId="8" fillId="0" borderId="21" xfId="0" applyNumberFormat="1" applyFont="1" applyFill="1" applyBorder="1" applyAlignment="1">
      <alignment horizontal="right"/>
    </xf>
    <xf numFmtId="169" fontId="22" fillId="0" borderId="30" xfId="0" applyNumberFormat="1" applyFont="1" applyFill="1" applyBorder="1" applyAlignment="1">
      <alignment horizontal="right"/>
    </xf>
    <xf numFmtId="169" fontId="24" fillId="0" borderId="3" xfId="0" applyNumberFormat="1" applyFont="1" applyFill="1" applyBorder="1" applyAlignment="1">
      <alignment horizontal="right"/>
    </xf>
    <xf numFmtId="174" fontId="8" fillId="0" borderId="6" xfId="0" applyNumberFormat="1" applyFont="1" applyFill="1" applyBorder="1" applyAlignment="1">
      <alignment horizontal="right"/>
    </xf>
    <xf numFmtId="169" fontId="4" fillId="0" borderId="13" xfId="0" applyNumberFormat="1" applyFont="1" applyFill="1" applyBorder="1"/>
    <xf numFmtId="169" fontId="8" fillId="0" borderId="22" xfId="0" applyNumberFormat="1" applyFont="1" applyFill="1" applyBorder="1"/>
    <xf numFmtId="169" fontId="22" fillId="0" borderId="31" xfId="0" applyNumberFormat="1" applyFont="1" applyFill="1" applyBorder="1"/>
    <xf numFmtId="169" fontId="4" fillId="0" borderId="5" xfId="0" applyNumberFormat="1" applyFont="1" applyFill="1" applyBorder="1"/>
    <xf numFmtId="0" fontId="8" fillId="0" borderId="5" xfId="0" applyFont="1" applyFill="1" applyBorder="1"/>
    <xf numFmtId="0" fontId="8" fillId="0" borderId="0" xfId="0" applyFont="1" applyFill="1" applyBorder="1" applyAlignment="1">
      <alignment horizontal="center"/>
    </xf>
    <xf numFmtId="0" fontId="13" fillId="0" borderId="19" xfId="0" applyFont="1" applyFill="1" applyBorder="1" applyAlignment="1">
      <alignment horizontal="left"/>
    </xf>
    <xf numFmtId="0" fontId="59" fillId="0" borderId="19" xfId="0" applyFont="1" applyFill="1" applyBorder="1" applyAlignment="1">
      <alignment horizontal="left"/>
    </xf>
    <xf numFmtId="171" fontId="67" fillId="0" borderId="34" xfId="0" applyNumberFormat="1" applyFont="1" applyFill="1" applyBorder="1" applyAlignment="1">
      <alignment horizontal="center"/>
    </xf>
    <xf numFmtId="171" fontId="67" fillId="0" borderId="20" xfId="0" applyNumberFormat="1" applyFont="1" applyFill="1" applyBorder="1" applyAlignment="1">
      <alignment horizontal="center"/>
    </xf>
    <xf numFmtId="165" fontId="62" fillId="0" borderId="20" xfId="0" applyNumberFormat="1" applyFont="1" applyFill="1" applyBorder="1"/>
    <xf numFmtId="0" fontId="62" fillId="0" borderId="19" xfId="0" applyFont="1" applyFill="1" applyBorder="1" applyAlignment="1">
      <alignment horizontal="left"/>
    </xf>
    <xf numFmtId="2" fontId="8" fillId="0" borderId="6" xfId="0" applyNumberFormat="1" applyFont="1" applyBorder="1"/>
    <xf numFmtId="0" fontId="45" fillId="0" borderId="15" xfId="0" applyFont="1" applyBorder="1" applyAlignment="1">
      <alignment horizontal="left"/>
    </xf>
    <xf numFmtId="0" fontId="16" fillId="0" borderId="0" xfId="0" applyFont="1" applyBorder="1" applyAlignment="1">
      <alignment horizontal="left"/>
    </xf>
    <xf numFmtId="0" fontId="8" fillId="0" borderId="27" xfId="0" applyFont="1" applyBorder="1" applyAlignment="1">
      <alignment horizontal="left"/>
    </xf>
    <xf numFmtId="0" fontId="23" fillId="0" borderId="6" xfId="0" applyFont="1" applyBorder="1"/>
    <xf numFmtId="2" fontId="45" fillId="0" borderId="13" xfId="0" applyNumberFormat="1" applyFont="1" applyBorder="1"/>
    <xf numFmtId="0" fontId="58" fillId="0" borderId="15" xfId="0" applyFont="1" applyBorder="1" applyAlignment="1">
      <alignment horizontal="left"/>
    </xf>
    <xf numFmtId="0" fontId="45" fillId="0" borderId="27" xfId="0" applyFont="1" applyBorder="1" applyAlignment="1">
      <alignment horizontal="left"/>
    </xf>
    <xf numFmtId="0" fontId="16" fillId="0" borderId="6" xfId="0" applyFont="1" applyBorder="1" applyAlignment="1">
      <alignment horizontal="left"/>
    </xf>
    <xf numFmtId="0" fontId="57" fillId="0" borderId="6" xfId="0" applyFont="1" applyBorder="1" applyAlignment="1">
      <alignment horizontal="left"/>
    </xf>
    <xf numFmtId="0" fontId="16" fillId="0" borderId="0" xfId="0" applyFont="1" applyBorder="1"/>
    <xf numFmtId="0" fontId="22" fillId="0" borderId="11" xfId="0" applyFont="1" applyBorder="1"/>
    <xf numFmtId="0" fontId="23" fillId="0" borderId="5" xfId="0" applyFont="1" applyBorder="1"/>
    <xf numFmtId="0" fontId="16" fillId="0" borderId="18" xfId="0" applyFont="1" applyBorder="1"/>
    <xf numFmtId="0" fontId="45" fillId="0" borderId="19" xfId="0" applyFont="1" applyBorder="1"/>
    <xf numFmtId="0" fontId="45" fillId="0" borderId="28" xfId="0" applyFont="1" applyBorder="1"/>
    <xf numFmtId="0" fontId="16" fillId="0" borderId="28" xfId="0" applyFont="1" applyBorder="1"/>
    <xf numFmtId="0" fontId="23" fillId="0" borderId="9" xfId="0" applyFont="1" applyBorder="1"/>
    <xf numFmtId="0" fontId="21" fillId="0" borderId="6" xfId="0" applyFont="1" applyFill="1" applyBorder="1" applyAlignment="1">
      <alignment horizontal="center"/>
    </xf>
    <xf numFmtId="0" fontId="21" fillId="0" borderId="8" xfId="0" applyFont="1" applyFill="1" applyBorder="1" applyAlignment="1">
      <alignment horizontal="center"/>
    </xf>
    <xf numFmtId="0" fontId="22" fillId="0" borderId="9" xfId="0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0" fontId="57" fillId="0" borderId="8" xfId="0" applyFont="1" applyBorder="1" applyAlignment="1">
      <alignment horizontal="left"/>
    </xf>
    <xf numFmtId="0" fontId="59" fillId="0" borderId="10" xfId="0" applyFont="1" applyBorder="1" applyAlignment="1">
      <alignment horizontal="left"/>
    </xf>
    <xf numFmtId="0" fontId="11" fillId="0" borderId="19" xfId="0" applyFont="1" applyFill="1" applyBorder="1"/>
    <xf numFmtId="0" fontId="16" fillId="0" borderId="19" xfId="0" applyFont="1" applyFill="1" applyBorder="1" applyAlignment="1">
      <alignment horizontal="left"/>
    </xf>
    <xf numFmtId="165" fontId="25" fillId="0" borderId="20" xfId="0" applyNumberFormat="1" applyFont="1" applyFill="1" applyBorder="1"/>
    <xf numFmtId="0" fontId="8" fillId="0" borderId="20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20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8" fillId="0" borderId="37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72" fontId="8" fillId="0" borderId="0" xfId="0" applyNumberFormat="1" applyFont="1" applyFill="1" applyBorder="1" applyAlignment="1">
      <alignment horizontal="center"/>
    </xf>
    <xf numFmtId="2" fontId="8" fillId="0" borderId="20" xfId="0" applyNumberFormat="1" applyFont="1" applyBorder="1" applyAlignment="1">
      <alignment horizontal="center"/>
    </xf>
    <xf numFmtId="2" fontId="8" fillId="0" borderId="27" xfId="0" applyNumberFormat="1" applyFont="1" applyBorder="1" applyAlignment="1">
      <alignment horizontal="center"/>
    </xf>
    <xf numFmtId="2" fontId="8" fillId="0" borderId="37" xfId="0" applyNumberFormat="1" applyFont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30" fillId="0" borderId="19" xfId="0" applyFont="1" applyFill="1" applyBorder="1" applyAlignment="1">
      <alignment horizontal="left"/>
    </xf>
    <xf numFmtId="0" fontId="10" fillId="0" borderId="19" xfId="0" applyFont="1" applyFill="1" applyBorder="1"/>
  </cellXfs>
  <cellStyles count="4">
    <cellStyle name="Hyperlink" xfId="1" builtinId="8"/>
    <cellStyle name="Normal" xfId="0" builtinId="0"/>
    <cellStyle name="Normal 2" xfId="2"/>
    <cellStyle name="Normal 3" xfId="3"/>
  </cellStyles>
  <dxfs count="68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/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38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1020" customWidth="1"/>
    <col min="2" max="2" width="6" style="772" customWidth="1"/>
    <col min="3" max="3" width="12.28515625" style="1020" customWidth="1"/>
    <col min="4" max="4" width="13.85546875" style="1020" customWidth="1"/>
    <col min="5" max="5" width="4.85546875" style="721" customWidth="1"/>
    <col min="6" max="6" width="3.7109375" style="721" customWidth="1"/>
    <col min="7" max="7" width="3.85546875" style="1020" customWidth="1"/>
    <col min="8" max="8" width="4" style="1020" customWidth="1"/>
    <col min="9" max="9" width="6.7109375" style="1020" customWidth="1"/>
    <col min="10" max="10" width="5.140625" style="697" customWidth="1"/>
    <col min="11" max="11" width="8.42578125" style="1020" bestFit="1" customWidth="1"/>
    <col min="12" max="12" width="7.5703125" style="830" customWidth="1"/>
    <col min="13" max="13" width="8.7109375" style="721" bestFit="1" customWidth="1"/>
    <col min="14" max="14" width="4.5703125" style="721" customWidth="1"/>
    <col min="15" max="15" width="7.5703125" style="1020" customWidth="1"/>
    <col min="16" max="17" width="7.7109375" style="1020" customWidth="1"/>
    <col min="18" max="18" width="6.42578125" style="721" bestFit="1" customWidth="1"/>
    <col min="19" max="22" width="6" style="808" customWidth="1"/>
    <col min="23" max="24" width="7.42578125" style="808" customWidth="1"/>
    <col min="25" max="25" width="12.5703125" style="1020" customWidth="1"/>
    <col min="26" max="26" width="7.85546875" style="697" customWidth="1"/>
    <col min="27" max="27" width="6.140625" style="1020" customWidth="1"/>
    <col min="28" max="28" width="4.5703125" style="1020" customWidth="1"/>
    <col min="29" max="29" width="5.42578125" style="671" bestFit="1" customWidth="1"/>
    <col min="30" max="30" width="6" style="671" customWidth="1"/>
    <col min="31" max="31" width="7.140625" style="671" bestFit="1" customWidth="1"/>
    <col min="32" max="32" width="7.7109375" style="671" customWidth="1"/>
    <col min="33" max="33" width="8.7109375" style="671" customWidth="1"/>
    <col min="34" max="34" width="8.5703125" style="671" bestFit="1" customWidth="1"/>
    <col min="35" max="35" width="8.5703125" style="671" customWidth="1"/>
    <col min="36" max="36" width="8" style="671" bestFit="1" customWidth="1"/>
    <col min="37" max="37" width="8" style="671" customWidth="1"/>
    <col min="38" max="38" width="9.7109375" style="671" customWidth="1"/>
    <col min="39" max="39" width="6" style="671" bestFit="1" customWidth="1"/>
    <col min="40" max="40" width="6.42578125" style="671" customWidth="1"/>
    <col min="41" max="41" width="7" style="697" customWidth="1"/>
    <col min="42" max="43" width="7" style="1020" customWidth="1"/>
    <col min="44" max="44" width="5.28515625" style="878" customWidth="1"/>
    <col min="45" max="48" width="5.28515625" style="879" customWidth="1"/>
    <col min="49" max="50" width="5.42578125" style="879" customWidth="1"/>
    <col min="51" max="51" width="5.28515625" style="697" customWidth="1"/>
    <col min="52" max="55" width="6.7109375" style="1020" customWidth="1"/>
    <col min="56" max="56" width="8.85546875" style="1078"/>
    <col min="57" max="58" width="8.85546875" style="721"/>
    <col min="59" max="16384" width="8.85546875" style="1020"/>
  </cols>
  <sheetData>
    <row r="1" spans="1:58" ht="12.75" customHeight="1" x14ac:dyDescent="0.2">
      <c r="A1" s="1" t="s">
        <v>0</v>
      </c>
      <c r="B1" s="771"/>
      <c r="C1" s="665" t="s">
        <v>1</v>
      </c>
      <c r="E1" s="764"/>
      <c r="G1" s="650"/>
      <c r="H1" s="406"/>
      <c r="I1" s="406"/>
      <c r="J1" s="801" t="s">
        <v>3668</v>
      </c>
      <c r="K1" s="612"/>
      <c r="L1" s="668"/>
      <c r="N1" s="757"/>
      <c r="P1" s="612"/>
      <c r="Q1" s="756"/>
      <c r="R1" s="667"/>
      <c r="S1" s="807"/>
      <c r="T1" s="807"/>
      <c r="W1" s="807"/>
      <c r="Y1" s="612"/>
      <c r="Z1" s="801" t="s">
        <v>2</v>
      </c>
      <c r="AC1" s="670" t="s">
        <v>4265</v>
      </c>
      <c r="AG1" s="813"/>
      <c r="AJ1" s="670"/>
      <c r="AK1" s="670"/>
      <c r="AL1" s="814"/>
      <c r="AO1" s="845" t="s">
        <v>4240</v>
      </c>
      <c r="AP1" s="406"/>
      <c r="AQ1" s="754"/>
      <c r="AR1" s="871" t="s">
        <v>5</v>
      </c>
      <c r="AS1" s="688"/>
      <c r="AT1" s="688"/>
      <c r="AU1" s="688"/>
      <c r="AV1" s="688"/>
      <c r="AW1" s="688"/>
      <c r="AX1" s="688"/>
      <c r="AY1" s="850" t="s">
        <v>6</v>
      </c>
      <c r="BD1" s="1077" t="s">
        <v>1871</v>
      </c>
    </row>
    <row r="2" spans="1:58" ht="12.75" customHeight="1" x14ac:dyDescent="0.2">
      <c r="A2" s="666" t="s">
        <v>7</v>
      </c>
      <c r="B2" s="771"/>
      <c r="C2" s="15" t="s">
        <v>4296</v>
      </c>
      <c r="D2" s="666"/>
      <c r="E2" s="761"/>
      <c r="F2" s="761"/>
      <c r="G2" s="406"/>
      <c r="H2" s="406"/>
      <c r="I2" s="406"/>
      <c r="J2" s="849" t="s">
        <v>4291</v>
      </c>
      <c r="K2" s="612"/>
      <c r="L2" s="668"/>
      <c r="N2" s="757"/>
      <c r="P2" s="612"/>
      <c r="Q2" s="667"/>
      <c r="R2" s="761"/>
      <c r="S2" s="809"/>
      <c r="T2" s="809"/>
      <c r="W2" s="809"/>
      <c r="Y2" s="612"/>
      <c r="Z2" s="849" t="s">
        <v>4292</v>
      </c>
      <c r="AO2" s="846" t="s">
        <v>10</v>
      </c>
      <c r="AP2" s="406"/>
      <c r="AR2" s="846" t="s">
        <v>11</v>
      </c>
      <c r="AS2" s="688"/>
      <c r="AT2" s="688"/>
      <c r="AU2" s="688"/>
      <c r="AV2" s="688"/>
      <c r="AW2" s="688"/>
      <c r="AX2" s="688"/>
      <c r="AY2" s="842" t="s">
        <v>14</v>
      </c>
    </row>
    <row r="3" spans="1:58" ht="12.75" customHeight="1" x14ac:dyDescent="0.2">
      <c r="A3" s="1076" t="s">
        <v>4475</v>
      </c>
      <c r="B3" s="840"/>
      <c r="D3" s="666"/>
      <c r="E3" s="761"/>
      <c r="F3" s="761"/>
      <c r="G3" s="406"/>
      <c r="H3" s="406"/>
      <c r="I3" s="406"/>
      <c r="J3" s="855" t="s">
        <v>12</v>
      </c>
      <c r="K3" s="612"/>
      <c r="L3" s="1020"/>
      <c r="N3" s="761"/>
      <c r="P3" s="612"/>
      <c r="Q3" s="803" t="s">
        <v>8</v>
      </c>
      <c r="R3" s="761"/>
      <c r="S3" s="810"/>
      <c r="T3" s="810"/>
      <c r="W3" s="810"/>
      <c r="X3" s="811"/>
      <c r="Y3" s="61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765"/>
      <c r="AP3" s="406"/>
      <c r="AR3" s="872" t="s">
        <v>13</v>
      </c>
      <c r="AS3" s="688"/>
      <c r="AT3" s="688"/>
      <c r="AU3" s="688"/>
      <c r="AV3" s="688"/>
      <c r="AW3" s="688"/>
      <c r="AX3" s="688"/>
      <c r="BA3" s="669"/>
      <c r="BB3" s="669"/>
      <c r="BC3" s="669"/>
    </row>
    <row r="4" spans="1:58" ht="12.75" customHeight="1" x14ac:dyDescent="0.2">
      <c r="A4" s="815"/>
      <c r="B4" s="612"/>
      <c r="C4" s="1019"/>
      <c r="D4" s="612"/>
      <c r="E4" s="816"/>
      <c r="F4" s="816"/>
      <c r="G4" s="612"/>
      <c r="H4" s="612"/>
      <c r="I4" s="612"/>
      <c r="J4" s="856" t="s">
        <v>4241</v>
      </c>
      <c r="K4" s="1019"/>
      <c r="L4" s="1020"/>
      <c r="N4" s="1245"/>
      <c r="O4" s="758"/>
      <c r="P4" s="1019"/>
      <c r="R4" s="1245"/>
      <c r="T4" s="810"/>
      <c r="W4" s="810"/>
      <c r="Y4" s="1019"/>
      <c r="Z4" s="843" t="s">
        <v>15</v>
      </c>
      <c r="AA4" s="1019"/>
      <c r="AB4" s="1019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765"/>
      <c r="AP4" s="406"/>
      <c r="AQ4" s="817"/>
      <c r="AR4" s="873"/>
      <c r="AS4" s="874"/>
      <c r="AT4" s="874"/>
      <c r="AU4" s="874"/>
      <c r="AV4" s="874"/>
      <c r="AW4" s="818" t="s">
        <v>19</v>
      </c>
      <c r="AX4" s="874"/>
      <c r="AZ4" s="1246" t="s">
        <v>20</v>
      </c>
      <c r="BA4" s="1247"/>
      <c r="BB4" s="1247"/>
      <c r="BC4" s="1248"/>
    </row>
    <row r="5" spans="1:58" ht="12.75" customHeight="1" x14ac:dyDescent="0.2">
      <c r="A5" s="1019" t="s">
        <v>21</v>
      </c>
      <c r="B5" s="768" t="s">
        <v>22</v>
      </c>
      <c r="C5" s="627"/>
      <c r="D5" s="1019"/>
      <c r="E5" s="819" t="s">
        <v>23</v>
      </c>
      <c r="F5" s="819" t="s">
        <v>24</v>
      </c>
      <c r="G5" s="818" t="s">
        <v>25</v>
      </c>
      <c r="H5" s="627"/>
      <c r="I5" s="820">
        <v>43434</v>
      </c>
      <c r="J5" s="759" t="s">
        <v>26</v>
      </c>
      <c r="K5" s="1245" t="s">
        <v>4288</v>
      </c>
      <c r="L5" s="1043" t="s">
        <v>4238</v>
      </c>
      <c r="M5" s="627"/>
      <c r="N5" s="1245" t="s">
        <v>28</v>
      </c>
      <c r="O5" s="1245" t="s">
        <v>4289</v>
      </c>
      <c r="P5" s="1249" t="s">
        <v>4294</v>
      </c>
      <c r="Q5" s="1249"/>
      <c r="R5" s="1245" t="s">
        <v>27</v>
      </c>
      <c r="S5" s="762" t="s">
        <v>43</v>
      </c>
      <c r="T5" s="762" t="s">
        <v>43</v>
      </c>
      <c r="U5" s="762" t="s">
        <v>43</v>
      </c>
      <c r="V5" s="762" t="s">
        <v>43</v>
      </c>
      <c r="W5" s="762" t="s">
        <v>42</v>
      </c>
      <c r="X5" s="762" t="s">
        <v>37</v>
      </c>
      <c r="Y5" s="821" t="s">
        <v>29</v>
      </c>
      <c r="Z5" s="759" t="s">
        <v>31</v>
      </c>
      <c r="AA5" s="1245" t="s">
        <v>33</v>
      </c>
      <c r="AB5" s="1245" t="s">
        <v>34</v>
      </c>
      <c r="AC5" s="805" t="s">
        <v>33</v>
      </c>
      <c r="AD5" s="805"/>
      <c r="AE5" s="805" t="s">
        <v>33</v>
      </c>
      <c r="AF5" s="805" t="s">
        <v>36</v>
      </c>
      <c r="AG5" s="805" t="s">
        <v>33</v>
      </c>
      <c r="AH5" s="805" t="s">
        <v>33</v>
      </c>
      <c r="AI5" s="805" t="s">
        <v>4266</v>
      </c>
      <c r="AJ5" s="805" t="s">
        <v>37</v>
      </c>
      <c r="AK5" s="805" t="s">
        <v>4267</v>
      </c>
      <c r="AL5" s="805" t="s">
        <v>39</v>
      </c>
      <c r="AM5" s="805" t="s">
        <v>40</v>
      </c>
      <c r="AN5" s="805" t="s">
        <v>41</v>
      </c>
      <c r="AO5" s="847" t="s">
        <v>48</v>
      </c>
      <c r="AP5" s="627" t="s">
        <v>49</v>
      </c>
      <c r="AQ5" s="1245" t="s">
        <v>32</v>
      </c>
      <c r="AR5" s="849" t="s">
        <v>50</v>
      </c>
      <c r="AS5" s="874"/>
      <c r="AT5" s="874"/>
      <c r="AU5" s="874"/>
      <c r="AV5" s="874"/>
      <c r="AW5" s="818" t="s">
        <v>51</v>
      </c>
      <c r="AX5" s="874"/>
      <c r="AY5" s="851" t="s">
        <v>52</v>
      </c>
      <c r="AZ5" s="880" t="s">
        <v>53</v>
      </c>
      <c r="BA5" s="823" t="s">
        <v>53</v>
      </c>
      <c r="BB5" s="823" t="s">
        <v>54</v>
      </c>
      <c r="BC5" s="881" t="s">
        <v>55</v>
      </c>
      <c r="BE5" s="627" t="s">
        <v>4359</v>
      </c>
      <c r="BF5" s="627" t="s">
        <v>4361</v>
      </c>
    </row>
    <row r="6" spans="1:58" s="839" customFormat="1" ht="12.75" customHeight="1" thickBot="1" x14ac:dyDescent="0.25">
      <c r="A6" s="831" t="s">
        <v>56</v>
      </c>
      <c r="B6" s="841" t="s">
        <v>57</v>
      </c>
      <c r="C6" s="832" t="s">
        <v>96</v>
      </c>
      <c r="D6" s="832" t="s">
        <v>58</v>
      </c>
      <c r="E6" s="833" t="s">
        <v>59</v>
      </c>
      <c r="F6" s="833" t="s">
        <v>60</v>
      </c>
      <c r="G6" s="834" t="s">
        <v>61</v>
      </c>
      <c r="H6" s="834" t="s">
        <v>62</v>
      </c>
      <c r="I6" s="832" t="s">
        <v>63</v>
      </c>
      <c r="J6" s="844" t="s">
        <v>64</v>
      </c>
      <c r="K6" s="832" t="s">
        <v>72</v>
      </c>
      <c r="L6" s="835" t="s">
        <v>4239</v>
      </c>
      <c r="M6" s="834" t="s">
        <v>4290</v>
      </c>
      <c r="N6" s="834" t="s">
        <v>70</v>
      </c>
      <c r="O6" s="832" t="s">
        <v>73</v>
      </c>
      <c r="P6" s="832" t="s">
        <v>68</v>
      </c>
      <c r="Q6" s="832" t="s">
        <v>69</v>
      </c>
      <c r="R6" s="832" t="s">
        <v>67</v>
      </c>
      <c r="S6" s="836" t="s">
        <v>88</v>
      </c>
      <c r="T6" s="836" t="s">
        <v>89</v>
      </c>
      <c r="U6" s="836" t="s">
        <v>52</v>
      </c>
      <c r="V6" s="836" t="s">
        <v>90</v>
      </c>
      <c r="W6" s="836" t="s">
        <v>87</v>
      </c>
      <c r="X6" s="836" t="s">
        <v>86</v>
      </c>
      <c r="Y6" s="831" t="s">
        <v>1872</v>
      </c>
      <c r="Z6" s="844" t="s">
        <v>73</v>
      </c>
      <c r="AA6" s="832" t="s">
        <v>75</v>
      </c>
      <c r="AB6" s="832" t="s">
        <v>76</v>
      </c>
      <c r="AC6" s="837" t="s">
        <v>77</v>
      </c>
      <c r="AD6" s="837" t="s">
        <v>35</v>
      </c>
      <c r="AE6" s="837" t="s">
        <v>78</v>
      </c>
      <c r="AF6" s="837" t="s">
        <v>79</v>
      </c>
      <c r="AG6" s="837" t="s">
        <v>80</v>
      </c>
      <c r="AH6" s="837" t="s">
        <v>81</v>
      </c>
      <c r="AI6" s="837" t="s">
        <v>81</v>
      </c>
      <c r="AJ6" s="837" t="s">
        <v>81</v>
      </c>
      <c r="AK6" s="837" t="s">
        <v>81</v>
      </c>
      <c r="AL6" s="837" t="s">
        <v>83</v>
      </c>
      <c r="AM6" s="837" t="s">
        <v>84</v>
      </c>
      <c r="AN6" s="837" t="s">
        <v>85</v>
      </c>
      <c r="AO6" s="848" t="s">
        <v>97</v>
      </c>
      <c r="AP6" s="834" t="s">
        <v>98</v>
      </c>
      <c r="AQ6" s="832" t="s">
        <v>74</v>
      </c>
      <c r="AR6" s="875">
        <v>2018</v>
      </c>
      <c r="AS6" s="876">
        <v>2019</v>
      </c>
      <c r="AT6" s="876">
        <v>2020</v>
      </c>
      <c r="AU6" s="876">
        <v>2021</v>
      </c>
      <c r="AV6" s="876">
        <v>2022</v>
      </c>
      <c r="AW6" s="834" t="s">
        <v>99</v>
      </c>
      <c r="AX6" s="834" t="s">
        <v>100</v>
      </c>
      <c r="AY6" s="852" t="s">
        <v>101</v>
      </c>
      <c r="AZ6" s="882" t="s">
        <v>102</v>
      </c>
      <c r="BA6" s="838" t="s">
        <v>103</v>
      </c>
      <c r="BB6" s="838" t="s">
        <v>104</v>
      </c>
      <c r="BC6" s="883" t="s">
        <v>104</v>
      </c>
      <c r="BD6" s="844" t="s">
        <v>4357</v>
      </c>
      <c r="BE6" s="834" t="s">
        <v>4360</v>
      </c>
      <c r="BF6" s="834" t="s">
        <v>4362</v>
      </c>
    </row>
    <row r="7" spans="1:58" ht="11.25" customHeight="1" x14ac:dyDescent="0.2">
      <c r="A7" s="1027" t="s">
        <v>105</v>
      </c>
      <c r="B7" s="1031" t="s">
        <v>106</v>
      </c>
      <c r="C7" s="1181" t="s">
        <v>109</v>
      </c>
      <c r="D7" s="1181" t="s">
        <v>4434</v>
      </c>
      <c r="E7" s="857">
        <v>31</v>
      </c>
      <c r="F7" s="1245">
        <v>92</v>
      </c>
      <c r="G7" s="1245" t="s">
        <v>107</v>
      </c>
      <c r="H7" s="1245" t="s">
        <v>107</v>
      </c>
      <c r="I7" s="1021">
        <v>48.36</v>
      </c>
      <c r="J7" s="766">
        <f>(M7/I7)*100</f>
        <v>2.0678246484698097</v>
      </c>
      <c r="K7" s="1040">
        <v>0.25</v>
      </c>
      <c r="L7" s="1043">
        <v>4</v>
      </c>
      <c r="M7" s="756">
        <f>K7*L7</f>
        <v>1</v>
      </c>
      <c r="N7" s="1026" t="s">
        <v>108</v>
      </c>
      <c r="O7" s="861">
        <v>0.24</v>
      </c>
      <c r="P7" s="1016">
        <v>43315</v>
      </c>
      <c r="Q7" s="1016">
        <v>43327</v>
      </c>
      <c r="R7" s="756">
        <f>(K7-O7)/O7*100</f>
        <v>4.1666666666666705</v>
      </c>
      <c r="S7" s="824">
        <f>IF(INDEX(Historical!$D$7:$D$1455,MATCH(B7,Historical!$B$7:$B$1455,0))=0,"n/a",(INDEX(Historical!$C$7:$C$1455,MATCH(B7,Historical!$B$7:$B$1455,0))/INDEX(Historical!$D$7:$D$1455,MATCH(B7,Historical!$B$7:$B$1455,0))-1)*100)</f>
        <v>5.555555555555558</v>
      </c>
      <c r="T7" s="824">
        <f>IF(INDEX(Historical!$F$7:$F$1455,MATCH(B7,Historical!$B$7:$B$1455,0))=0,"n/a",((INDEX(Historical!$C$7:$C$1455,MATCH(B7,Historical!$B$7:$B$1455,0))/INDEX(Historical!$F$7:$F$1455,MATCH(B7,Historical!$B$7:$B$1455,0)))^(1/3)-1)*100)</f>
        <v>5.5964479290809388</v>
      </c>
      <c r="U7" s="824">
        <f>IF(INDEX(Historical!$I$7:$I$1455,MATCH(B7,Historical!$B$7:$B$1455,0))=0,"n/a",((INDEX(Historical!$C$7:$C$1455,MATCH(B7,Historical!$B$7:$B$1455,0))/INDEX(Historical!$I$7:$I$1455,MATCH(B7,Historical!$B$7:$B$1455,0)))^(1/5)-1)*100)</f>
        <v>4.8413171284721557</v>
      </c>
      <c r="V7" s="824">
        <f>IF(INDEX(Historical!$O$7:$O$1455,MATCH(B7,Historical!$B$7:$B$1455,0))=0,"n/a",((INDEX(Historical!$C$7:$C$1455,MATCH(B7,Historical!$B$7:$B$1455,0))/INDEX(Historical!$O$7:$O$1455,MATCH(B7,Historical!$B$7:$B$1455,0)))^(1/10)-1)*100)</f>
        <v>4.0882783027962111</v>
      </c>
      <c r="W7" s="825">
        <f>IF(OR(U7&lt;=0,U7="n/a",V7&lt;=0,V7="n/a"),"n/a",U7/V7)</f>
        <v>1.1841946095403773</v>
      </c>
      <c r="X7" s="826">
        <f>IF(OR(AJ7&lt;=0,AJ7="n/a",U7&lt;=0,U7="n/a"),"n/a",U7/AJ7)</f>
        <v>0.75645580132377432</v>
      </c>
      <c r="Y7" s="1032" t="s">
        <v>4077</v>
      </c>
      <c r="Z7" s="766">
        <f>IF(OR(AC7&lt;0.01,AC7="n/a"),"n/a",M7/AC7*100)</f>
        <v>34.246575342465754</v>
      </c>
      <c r="AA7" s="1042">
        <f>IF(OR(AC7&lt;0.01,AC7="n/a"),"n/a",I7/AC7)</f>
        <v>16.56164383561644</v>
      </c>
      <c r="AB7" s="1043">
        <v>12</v>
      </c>
      <c r="AC7" s="1021">
        <v>2.92</v>
      </c>
      <c r="AD7" s="1021">
        <v>1.66</v>
      </c>
      <c r="AE7" s="1021">
        <v>5.12</v>
      </c>
      <c r="AF7" s="1021">
        <v>1.67</v>
      </c>
      <c r="AG7" s="1021">
        <v>10.7</v>
      </c>
      <c r="AH7" s="1021">
        <v>12.9</v>
      </c>
      <c r="AI7" s="1021">
        <v>11.17</v>
      </c>
      <c r="AJ7" s="1021">
        <v>6.4</v>
      </c>
      <c r="AK7" s="1021">
        <v>10</v>
      </c>
      <c r="AL7" s="1034">
        <v>1250</v>
      </c>
      <c r="AM7" s="1028">
        <v>0.70000000000000007</v>
      </c>
      <c r="AN7" s="1021">
        <v>0.17</v>
      </c>
      <c r="AO7" s="868">
        <f>IF(U7="n/a","n/a",IF(AA7&lt;0,"n/a",IF(AA7="n/a","n/a",J7+U7-AA7)))</f>
        <v>-9.6525020586744752</v>
      </c>
      <c r="AP7" s="869">
        <f>IF(U7="n/a","n/a",J7+U7)</f>
        <v>6.909141776941965</v>
      </c>
      <c r="AQ7" s="1044">
        <f>IF(OR(AC7&lt;0.01,AF7="n/a"),"n/a",(I7/SQRT(22.5*AC7*(I7/AF7))-1)*100)</f>
        <v>10.871186930257949</v>
      </c>
      <c r="AR7" s="766">
        <f>INDEX(Historical!$C$7:$C$1455,MATCH(B7,Historical!$B$7:$B$1455,0))*IF(AH7="n/a",1.03,IF(AH7&lt;0,1.01,IF(AH7&gt;10,1.1,(1+AH7/100))))</f>
        <v>0.83600000000000008</v>
      </c>
      <c r="AS7" s="1042">
        <f>IF($AI7="n/a",1.03*AR7,IF($AI7&lt;0,1.01*AR7,IF($AI7&gt;10,1.1*AR7,(1+$AI7/100)*AR7)))</f>
        <v>0.9196000000000002</v>
      </c>
      <c r="AT7" s="1042">
        <f>IF($AK7="n/a",1.03*AS7,IF($AK7&lt;0,1.01*AS7,IF($AK7&gt;10,1.1*AS7,(1+$AK7/100)*AS7)))</f>
        <v>1.0115600000000002</v>
      </c>
      <c r="AU7" s="1042">
        <f>IF($AK7="n/a",1.03*AT7,IF($AK7&lt;0,1.01*AT7,IF($AK7&gt;10,1.1*AT7,(1+$AK7/100)*AT7)))</f>
        <v>1.1127160000000003</v>
      </c>
      <c r="AV7" s="1042">
        <f>IF($AK7="n/a",1.03*AU7,IF($AK7&lt;0,1.01*AU7,IF($AK7&gt;10,1.1*AU7,(1+$AK7/100)*AU7)))</f>
        <v>1.2239876000000003</v>
      </c>
      <c r="AW7" s="766">
        <f>SUM(AR7:AV7)</f>
        <v>5.1038636000000013</v>
      </c>
      <c r="AX7" s="877">
        <f>AW7/I7*100</f>
        <v>10.553894954507861</v>
      </c>
      <c r="AY7" s="1212">
        <v>0.95</v>
      </c>
      <c r="AZ7" s="1028">
        <v>21.11</v>
      </c>
      <c r="BA7" s="1028">
        <v>-18.490000000000002</v>
      </c>
      <c r="BB7" s="1028">
        <v>-1.25</v>
      </c>
      <c r="BC7" s="1028">
        <v>-8.2900000000000009</v>
      </c>
      <c r="BE7" s="721">
        <v>1988</v>
      </c>
      <c r="BF7" s="1057">
        <f>IF(BE7&gt;2008,0,IF(BE7&gt;2001,1,IF(BE7&gt;1990,2,IF(BE7&gt;1980,3,IF(BE7&gt;1973,4,IF(BE7&gt;1970,5,IF(BE7&gt;1960,6,IF(BE7&gt;1958,7,IF(BE7&gt;1953,8,9)))))))))</f>
        <v>3</v>
      </c>
    </row>
    <row r="8" spans="1:58" ht="11.25" customHeight="1" x14ac:dyDescent="0.2">
      <c r="A8" s="1019" t="s">
        <v>110</v>
      </c>
      <c r="B8" s="1031" t="s">
        <v>111</v>
      </c>
      <c r="C8" s="1181" t="s">
        <v>113</v>
      </c>
      <c r="D8" s="1181" t="s">
        <v>4456</v>
      </c>
      <c r="E8" s="857">
        <v>60</v>
      </c>
      <c r="F8" s="1245">
        <v>8</v>
      </c>
      <c r="G8" s="1245" t="s">
        <v>38</v>
      </c>
      <c r="H8" s="1245" t="s">
        <v>38</v>
      </c>
      <c r="I8" s="1021">
        <v>207.92</v>
      </c>
      <c r="J8" s="766">
        <f>(M8/I8)*100</f>
        <v>2.6163909195844557</v>
      </c>
      <c r="K8" s="1033">
        <v>1.36</v>
      </c>
      <c r="L8" s="1043">
        <v>4</v>
      </c>
      <c r="M8" s="756">
        <f>K8*L8</f>
        <v>5.44</v>
      </c>
      <c r="N8" s="1026" t="s">
        <v>112</v>
      </c>
      <c r="O8" s="860">
        <v>1.175</v>
      </c>
      <c r="P8" s="1016">
        <v>43146</v>
      </c>
      <c r="Q8" s="1016">
        <v>43171</v>
      </c>
      <c r="R8" s="756">
        <f>(K8-O8)/O8*100</f>
        <v>15.744680851063833</v>
      </c>
      <c r="S8" s="824">
        <f>IF(INDEX(Historical!$D$7:$D$1455,MATCH(B8,Historical!$B$7:$B$1455,0))=0,"n/a",(INDEX(Historical!$C$7:$C$1455,MATCH(B8,Historical!$B$7:$B$1455,0))/INDEX(Historical!$D$7:$D$1455,MATCH(B8,Historical!$B$7:$B$1455,0))-1)*100)</f>
        <v>5.8558558558558405</v>
      </c>
      <c r="T8" s="824">
        <f>IF(INDEX(Historical!$F$7:$F$1455,MATCH(B8,Historical!$B$7:$B$1455,0))=0,"n/a",((INDEX(Historical!$C$7:$C$1455,MATCH(B8,Historical!$B$7:$B$1455,0))/INDEX(Historical!$F$7:$F$1455,MATCH(B8,Historical!$B$7:$B$1455,0)))^(1/3)-1)*100)</f>
        <v>11.179295381557308</v>
      </c>
      <c r="U8" s="824">
        <f>IF(INDEX(Historical!$I$7:$I$1455,MATCH(B8,Historical!$B$7:$B$1455,0))=0,"n/a",((INDEX(Historical!$C$7:$C$1455,MATCH(B8,Historical!$B$7:$B$1455,0))/INDEX(Historical!$I$7:$I$1455,MATCH(B8,Historical!$B$7:$B$1455,0)))^(1/5)-1)*100)</f>
        <v>14.772322765300604</v>
      </c>
      <c r="V8" s="824">
        <f>IF(INDEX(Historical!$O$7:$O$1455,MATCH(B8,Historical!$B$7:$B$1455,0))=0,"n/a",((INDEX(Historical!$C$7:$C$1455,MATCH(B8,Historical!$B$7:$B$1455,0))/INDEX(Historical!$O$7:$O$1455,MATCH(B8,Historical!$B$7:$B$1455,0)))^(1/10)-1)*100)</f>
        <v>9.3653287876894087</v>
      </c>
      <c r="W8" s="825">
        <f>IF(OR(U8&lt;=0,U8="n/a",V8&lt;=0,V8="n/a"),"n/a",U8/V8)</f>
        <v>1.5773416075598554</v>
      </c>
      <c r="X8" s="826">
        <f>IF(OR(AJ8&lt;=0,AJ8="n/a",U8&lt;=0,U8="n/a"),"n/a",U8/AJ8)</f>
        <v>1.9184834760130653</v>
      </c>
      <c r="Y8" s="1031"/>
      <c r="Z8" s="766">
        <f>IF(OR(AC8&lt;0.01,AC8="n/a"),"n/a",M8/AC8*100)</f>
        <v>59.91189427312775</v>
      </c>
      <c r="AA8" s="1042">
        <f>IF(OR(AC8&lt;0.01,AC8="n/a"),"n/a",I8/AC8)</f>
        <v>22.898678414096914</v>
      </c>
      <c r="AB8" s="1043">
        <v>12</v>
      </c>
      <c r="AC8" s="1021">
        <v>9.08</v>
      </c>
      <c r="AD8" s="1021">
        <v>2.5</v>
      </c>
      <c r="AE8" s="1021">
        <v>3.73</v>
      </c>
      <c r="AF8" s="1021">
        <v>11.88</v>
      </c>
      <c r="AG8" s="1021">
        <v>41.9</v>
      </c>
      <c r="AH8" s="1021">
        <v>12.4</v>
      </c>
      <c r="AI8" s="1021">
        <v>8.36</v>
      </c>
      <c r="AJ8" s="1021">
        <v>7.7</v>
      </c>
      <c r="AK8" s="1021">
        <v>9.15</v>
      </c>
      <c r="AL8" s="1034">
        <v>122230</v>
      </c>
      <c r="AM8" s="1028">
        <v>7.7399999999999993</v>
      </c>
      <c r="AN8" s="1021">
        <v>1.45</v>
      </c>
      <c r="AO8" s="868">
        <f>IF(U8="n/a","n/a",IF(AA8&lt;0,"n/a",IF(AA8="n/a","n/a",J8+U8-AA8)))</f>
        <v>-5.5099647292118519</v>
      </c>
      <c r="AP8" s="869">
        <f>IF(U8="n/a","n/a",J8+U8)</f>
        <v>17.388713684885062</v>
      </c>
      <c r="AQ8" s="1044">
        <f>IF(OR(AC8&lt;0.01,AF8="n/a"),"n/a",(I8/SQRT(22.5*AC8*(I8/AF8))-1)*100)</f>
        <v>247.71399457949877</v>
      </c>
      <c r="AR8" s="766">
        <f>INDEX(Historical!$C$7:$C$1455,MATCH(B8,Historical!$B$7:$B$1455,0))*IF(AH8="n/a",1.03,IF(AH8&lt;0,1.01,IF(AH8&gt;10,1.1,(1+AH8/100))))</f>
        <v>5.1700000000000008</v>
      </c>
      <c r="AS8" s="1042">
        <f>IF($AI8="n/a",1.03*AR8,IF($AI8&lt;0,1.01*AR8,IF($AI8&gt;10,1.1*AR8,(1+$AI8/100)*AR8)))</f>
        <v>5.6022120000000006</v>
      </c>
      <c r="AT8" s="1042">
        <f>IF($AK8="n/a",1.03*AS8,IF($AK8&lt;0,1.01*AS8,IF($AK8&gt;10,1.1*AS8,(1+$AK8/100)*AS8)))</f>
        <v>6.114814398</v>
      </c>
      <c r="AU8" s="1042">
        <f>IF($AK8="n/a",1.03*AT8,IF($AK8&lt;0,1.01*AT8,IF($AK8&gt;10,1.1*AT8,(1+$AK8/100)*AT8)))</f>
        <v>6.6743199154169996</v>
      </c>
      <c r="AV8" s="1042">
        <f>IF($AK8="n/a",1.03*AU8,IF($AK8&lt;0,1.01*AU8,IF($AK8&gt;10,1.1*AU8,(1+$AK8/100)*AU8)))</f>
        <v>7.2850201876776541</v>
      </c>
      <c r="AW8" s="766">
        <f>SUM(AR8:AV8)</f>
        <v>30.846366501094657</v>
      </c>
      <c r="AX8" s="877">
        <f>AW8/I8*100</f>
        <v>14.835689929345259</v>
      </c>
      <c r="AY8" s="1212">
        <v>1.1000000000000001</v>
      </c>
      <c r="AZ8" s="1028">
        <v>14.249999999999998</v>
      </c>
      <c r="BA8" s="1028">
        <v>-19.96</v>
      </c>
      <c r="BB8" s="1028">
        <v>2.96</v>
      </c>
      <c r="BC8" s="1028">
        <v>-0.08</v>
      </c>
      <c r="BE8" s="721">
        <v>1959</v>
      </c>
      <c r="BF8" s="1057">
        <f>IF(BE8&gt;2008,0,IF(BE8&gt;2001,1,IF(BE8&gt;1990,2,IF(BE8&gt;1980,3,IF(BE8&gt;1973,4,IF(BE8&gt;1970,5,IF(BE8&gt;1960,6,IF(BE8&gt;1958,7,IF(BE8&gt;1953,8,9)))))))))</f>
        <v>7</v>
      </c>
    </row>
    <row r="9" spans="1:58" ht="11.25" customHeight="1" x14ac:dyDescent="0.2">
      <c r="A9" s="1019" t="s">
        <v>398</v>
      </c>
      <c r="B9" s="1031" t="s">
        <v>399</v>
      </c>
      <c r="C9" s="1181" t="s">
        <v>113</v>
      </c>
      <c r="D9" s="1181" t="s">
        <v>1236</v>
      </c>
      <c r="E9" s="857">
        <v>25</v>
      </c>
      <c r="F9" s="1245">
        <v>128</v>
      </c>
      <c r="G9" s="1245" t="s">
        <v>38</v>
      </c>
      <c r="H9" s="1245" t="s">
        <v>38</v>
      </c>
      <c r="I9" s="1021">
        <v>47.38</v>
      </c>
      <c r="J9" s="766">
        <f>(M9/I9)*100</f>
        <v>1.8573237653018149</v>
      </c>
      <c r="K9" s="1040">
        <v>0.22</v>
      </c>
      <c r="L9" s="1043">
        <v>4</v>
      </c>
      <c r="M9" s="756">
        <f>K9*L9</f>
        <v>0.88</v>
      </c>
      <c r="N9" s="1026" t="s">
        <v>108</v>
      </c>
      <c r="O9" s="861">
        <v>0.18</v>
      </c>
      <c r="P9" s="1016">
        <v>43403</v>
      </c>
      <c r="Q9" s="1016">
        <v>43419</v>
      </c>
      <c r="R9" s="756">
        <f>(K9-O9)/O9*100</f>
        <v>22.222222222222225</v>
      </c>
      <c r="S9" s="824">
        <f>IF(INDEX(Historical!$D$7:$D$1455,MATCH(B9,Historical!$B$7:$B$1455,0))=0,"n/a",(INDEX(Historical!$C$7:$C$1455,MATCH(B9,Historical!$B$7:$B$1455,0))/INDEX(Historical!$D$7:$D$1455,MATCH(B9,Historical!$B$7:$B$1455,0))-1)*100)</f>
        <v>16.666666666666675</v>
      </c>
      <c r="T9" s="824">
        <f>IF(INDEX(Historical!$F$7:$F$1455,MATCH(B9,Historical!$B$7:$B$1455,0))=0,"n/a",((INDEX(Historical!$C$7:$C$1455,MATCH(B9,Historical!$B$7:$B$1455,0))/INDEX(Historical!$F$7:$F$1455,MATCH(B9,Historical!$B$7:$B$1455,0)))^(1/3)-1)*100)</f>
        <v>23.127650029855573</v>
      </c>
      <c r="U9" s="824">
        <f>IF(INDEX(Historical!$I$7:$I$1455,MATCH(B9,Historical!$B$7:$B$1455,0))=0,"n/a",((INDEX(Historical!$C$7:$C$1455,MATCH(B9,Historical!$B$7:$B$1455,0))/INDEX(Historical!$I$7:$I$1455,MATCH(B9,Historical!$B$7:$B$1455,0)))^(1/5)-1)*100)</f>
        <v>25.48248317757842</v>
      </c>
      <c r="V9" s="824">
        <f>IF(INDEX(Historical!$O$7:$O$1455,MATCH(B9,Historical!$B$7:$B$1455,0))=0,"n/a",((INDEX(Historical!$C$7:$C$1455,MATCH(B9,Historical!$B$7:$B$1455,0))/INDEX(Historical!$O$7:$O$1455,MATCH(B9,Historical!$B$7:$B$1455,0)))^(1/10)-1)*100)</f>
        <v>16.983368811009349</v>
      </c>
      <c r="W9" s="825">
        <f>IF(OR(U9&lt;=0,U9="n/a",V9&lt;=0,V9="n/a"),"n/a",U9/V9)</f>
        <v>1.5004374845266022</v>
      </c>
      <c r="X9" s="826">
        <f>IF(OR(AJ9&lt;=0,AJ9="n/a",U9&lt;=0,U9="n/a"),"n/a",U9/AJ9)</f>
        <v>1.2805267928431365</v>
      </c>
      <c r="Y9" s="777"/>
      <c r="Z9" s="766">
        <f>IF(OR(AC9&lt;0.01,AC9="n/a"),"n/a",M9/AC9*100)</f>
        <v>36.065573770491802</v>
      </c>
      <c r="AA9" s="1042">
        <f>IF(OR(AC9&lt;0.01,AC9="n/a"),"n/a",I9/AC9)</f>
        <v>19.418032786885249</v>
      </c>
      <c r="AB9" s="1043">
        <v>12</v>
      </c>
      <c r="AC9" s="1021">
        <v>2.44</v>
      </c>
      <c r="AD9" s="1021">
        <v>1.98</v>
      </c>
      <c r="AE9" s="1021">
        <v>2.57</v>
      </c>
      <c r="AF9" s="1021">
        <v>4.5999999999999996</v>
      </c>
      <c r="AG9" s="1021">
        <v>19.900000000000002</v>
      </c>
      <c r="AH9" s="1021">
        <v>17.299999999999997</v>
      </c>
      <c r="AI9" s="1021">
        <v>9.120000000000001</v>
      </c>
      <c r="AJ9" s="1021">
        <v>19.900000000000002</v>
      </c>
      <c r="AK9" s="1021">
        <v>9.8000000000000007</v>
      </c>
      <c r="AL9" s="1034">
        <v>8070</v>
      </c>
      <c r="AM9" s="1028">
        <v>0.4</v>
      </c>
      <c r="AN9" s="1021">
        <v>0.11</v>
      </c>
      <c r="AO9" s="868">
        <f>IF(U9="n/a","n/a",IF(AA9&lt;0,"n/a",IF(AA9="n/a","n/a",J9+U9-AA9)))</f>
        <v>7.921774155994985</v>
      </c>
      <c r="AP9" s="869">
        <f>IF(U9="n/a","n/a",J9+U9)</f>
        <v>27.339806942880234</v>
      </c>
      <c r="AQ9" s="1044">
        <f>IF(OR(AC9&lt;0.01,AF9="n/a"),"n/a",(I9/SQRT(22.5*AC9*(I9/AF9))-1)*100)</f>
        <v>99.24630298499298</v>
      </c>
      <c r="AR9" s="766">
        <f>INDEX(Historical!$C$7:$C$1455,MATCH(B9,Historical!$B$7:$B$1455,0))*IF(AH9="n/a",1.03,IF(AH9&lt;0,1.01,IF(AH9&gt;10,1.1,(1+AH9/100))))</f>
        <v>0.6160000000000001</v>
      </c>
      <c r="AS9" s="1042">
        <f>IF($AI9="n/a",1.03*AR9,IF($AI9&lt;0,1.01*AR9,IF($AI9&gt;10,1.1*AR9,(1+$AI9/100)*AR9)))</f>
        <v>0.67217920000000009</v>
      </c>
      <c r="AT9" s="1042">
        <f>IF($AK9="n/a",1.03*AS9,IF($AK9&lt;0,1.01*AS9,IF($AK9&gt;10,1.1*AS9,(1+$AK9/100)*AS9)))</f>
        <v>0.73805276160000011</v>
      </c>
      <c r="AU9" s="1042">
        <f>IF($AK9="n/a",1.03*AT9,IF($AK9&lt;0,1.01*AT9,IF($AK9&gt;10,1.1*AT9,(1+$AK9/100)*AT9)))</f>
        <v>0.81038193223680022</v>
      </c>
      <c r="AV9" s="1042">
        <f>IF($AK9="n/a",1.03*AU9,IF($AK9&lt;0,1.01*AU9,IF($AK9&gt;10,1.1*AU9,(1+$AK9/100)*AU9)))</f>
        <v>0.8897993615960067</v>
      </c>
      <c r="AW9" s="766">
        <f>SUM(AR9:AV9)</f>
        <v>3.7264132554328073</v>
      </c>
      <c r="AX9" s="877">
        <f>AW9/I9*100</f>
        <v>7.8649498848307449</v>
      </c>
      <c r="AY9" s="1212">
        <v>1.41</v>
      </c>
      <c r="AZ9" s="1028">
        <v>17.45</v>
      </c>
      <c r="BA9" s="1028">
        <v>-30.72</v>
      </c>
      <c r="BB9" s="1028">
        <v>-2.41</v>
      </c>
      <c r="BC9" s="1028">
        <v>-19.03</v>
      </c>
      <c r="BE9" s="721">
        <v>1994</v>
      </c>
      <c r="BF9" s="1057">
        <f>IF(BE9&gt;2008,0,IF(BE9&gt;2001,1,IF(BE9&gt;1990,2,IF(BE9&gt;1980,3,IF(BE9&gt;1973,4,IF(BE9&gt;1970,5,IF(BE9&gt;1960,6,IF(BE9&gt;1958,7,IF(BE9&gt;1953,8,9)))))))))</f>
        <v>2</v>
      </c>
    </row>
    <row r="10" spans="1:58" ht="11.25" customHeight="1" x14ac:dyDescent="0.2">
      <c r="A10" s="1019" t="s">
        <v>114</v>
      </c>
      <c r="B10" s="1031" t="s">
        <v>115</v>
      </c>
      <c r="C10" s="1181" t="s">
        <v>113</v>
      </c>
      <c r="D10" s="1181" t="s">
        <v>4417</v>
      </c>
      <c r="E10" s="857">
        <v>51</v>
      </c>
      <c r="F10" s="1245">
        <v>20</v>
      </c>
      <c r="G10" s="1245" t="s">
        <v>116</v>
      </c>
      <c r="H10" s="1245" t="s">
        <v>38</v>
      </c>
      <c r="I10" s="1021">
        <v>31.68</v>
      </c>
      <c r="J10" s="766">
        <f>(M10/I10)*100</f>
        <v>2.2095959595959598</v>
      </c>
      <c r="K10" s="1033">
        <v>0.17499999999999999</v>
      </c>
      <c r="L10" s="1043">
        <v>4</v>
      </c>
      <c r="M10" s="756">
        <f>K10*L10</f>
        <v>0.7</v>
      </c>
      <c r="N10" s="1026" t="s">
        <v>245</v>
      </c>
      <c r="O10" s="860">
        <v>0.17</v>
      </c>
      <c r="P10" s="714">
        <v>43103</v>
      </c>
      <c r="Q10" s="714">
        <v>43136</v>
      </c>
      <c r="R10" s="756">
        <f>(K10-O10)/O10*100</f>
        <v>2.9411764705882213</v>
      </c>
      <c r="S10" s="824">
        <f>IF(INDEX(Historical!$D$7:$D$1455,MATCH(B10,Historical!$B$7:$B$1455,0))=0,"n/a",(INDEX(Historical!$C$7:$C$1455,MATCH(B10,Historical!$B$7:$B$1455,0))/INDEX(Historical!$D$7:$D$1455,MATCH(B10,Historical!$B$7:$B$1455,0))-1)*100)</f>
        <v>3.0303030303030276</v>
      </c>
      <c r="T10" s="824">
        <f>IF(INDEX(Historical!$F$7:$F$1455,MATCH(B10,Historical!$B$7:$B$1455,0))=0,"n/a",((INDEX(Historical!$C$7:$C$1455,MATCH(B10,Historical!$B$7:$B$1455,0))/INDEX(Historical!$F$7:$F$1455,MATCH(B10,Historical!$B$7:$B$1455,0)))^(1/3)-1)*100)</f>
        <v>3.1270055989971013</v>
      </c>
      <c r="U10" s="824">
        <f>IF(INDEX(Historical!$I$7:$I$1455,MATCH(B10,Historical!$B$7:$B$1455,0))=0,"n/a",((INDEX(Historical!$C$7:$C$1455,MATCH(B10,Historical!$B$7:$B$1455,0))/INDEX(Historical!$I$7:$I$1455,MATCH(B10,Historical!$B$7:$B$1455,0)))^(1/5)-1)*100)</f>
        <v>3.2324379535307868</v>
      </c>
      <c r="V10" s="824">
        <f>IF(INDEX(Historical!$O$7:$O$1455,MATCH(B10,Historical!$B$7:$B$1455,0))=0,"n/a",((INDEX(Historical!$C$7:$C$1455,MATCH(B10,Historical!$B$7:$B$1455,0))/INDEX(Historical!$O$7:$O$1455,MATCH(B10,Historical!$B$7:$B$1455,0)))^(1/10)-1)*100)</f>
        <v>3.5444361566979943</v>
      </c>
      <c r="W10" s="825">
        <f>IF(OR(U10&lt;=0,U10="n/a",V10&lt;=0,V10="n/a"),"n/a",U10/V10)</f>
        <v>0.91197522275084064</v>
      </c>
      <c r="X10" s="826">
        <f>IF(OR(AJ10&lt;=0,AJ10="n/a",U10&lt;=0,U10="n/a"),"n/a",U10/AJ10)</f>
        <v>1.0101368604783707</v>
      </c>
      <c r="Y10" s="774"/>
      <c r="Z10" s="766">
        <f>IF(OR(AC10&lt;0.01,AC10="n/a"),"n/a",M10/AC10*100)</f>
        <v>74.468085106382972</v>
      </c>
      <c r="AA10" s="1042">
        <f>IF(OR(AC10&lt;0.01,AC10="n/a"),"n/a",I10/AC10)</f>
        <v>33.702127659574472</v>
      </c>
      <c r="AB10" s="1043">
        <v>10</v>
      </c>
      <c r="AC10" s="1021">
        <v>0.94</v>
      </c>
      <c r="AD10" s="1021">
        <v>2.1</v>
      </c>
      <c r="AE10" s="1021">
        <v>0.33</v>
      </c>
      <c r="AF10" s="1021">
        <v>1.44</v>
      </c>
      <c r="AG10" s="1021">
        <v>5.8999999999999995</v>
      </c>
      <c r="AH10" s="1021">
        <v>22.400000000000002</v>
      </c>
      <c r="AI10" s="1021">
        <v>12.479999999999999</v>
      </c>
      <c r="AJ10" s="1021">
        <v>3.2</v>
      </c>
      <c r="AK10" s="1021">
        <v>16</v>
      </c>
      <c r="AL10" s="1034">
        <v>2090</v>
      </c>
      <c r="AM10" s="1028">
        <v>0.70000000000000007</v>
      </c>
      <c r="AN10" s="1021">
        <v>0.7</v>
      </c>
      <c r="AO10" s="868">
        <f>IF(U10="n/a","n/a",IF(AA10&lt;0,"n/a",IF(AA10="n/a","n/a",J10+U10-AA10)))</f>
        <v>-28.260093746447726</v>
      </c>
      <c r="AP10" s="869">
        <f>IF(U10="n/a","n/a",J10+U10)</f>
        <v>5.4420339131267461</v>
      </c>
      <c r="AQ10" s="1044">
        <f>IF(OR(AC10&lt;0.01,AF10="n/a"),"n/a",(I10/SQRT(22.5*AC10*(I10/AF10))-1)*100)</f>
        <v>46.865113972405517</v>
      </c>
      <c r="AR10" s="766">
        <f>INDEX(Historical!$C$7:$C$1455,MATCH(B10,Historical!$B$7:$B$1455,0))*IF(AH10="n/a",1.03,IF(AH10&lt;0,1.01,IF(AH10&gt;10,1.1,(1+AH10/100))))</f>
        <v>0.74800000000000011</v>
      </c>
      <c r="AS10" s="1042">
        <f>IF($AI10="n/a",1.03*AR10,IF($AI10&lt;0,1.01*AR10,IF($AI10&gt;10,1.1*AR10,(1+$AI10/100)*AR10)))</f>
        <v>0.8228000000000002</v>
      </c>
      <c r="AT10" s="1042">
        <f>IF($AK10="n/a",1.03*AS10,IF($AK10&lt;0,1.01*AS10,IF($AK10&gt;10,1.1*AS10,(1+$AK10/100)*AS10)))</f>
        <v>0.90508000000000033</v>
      </c>
      <c r="AU10" s="1042">
        <f>IF($AK10="n/a",1.03*AT10,IF($AK10&lt;0,1.01*AT10,IF($AK10&gt;10,1.1*AT10,(1+$AK10/100)*AT10)))</f>
        <v>0.99558800000000047</v>
      </c>
      <c r="AV10" s="1042">
        <f>IF($AK10="n/a",1.03*AU10,IF($AK10&lt;0,1.01*AU10,IF($AK10&gt;10,1.1*AU10,(1+$AK10/100)*AU10)))</f>
        <v>1.0951468000000006</v>
      </c>
      <c r="AW10" s="766">
        <f>SUM(AR10:AV10)</f>
        <v>4.5666148000000018</v>
      </c>
      <c r="AX10" s="877">
        <f>AW10/I10*100</f>
        <v>14.414819444444449</v>
      </c>
      <c r="AY10" s="1212">
        <v>0.73</v>
      </c>
      <c r="AZ10" s="1028">
        <v>12.46</v>
      </c>
      <c r="BA10" s="1028">
        <v>-29.13</v>
      </c>
      <c r="BB10" s="1028">
        <v>0.42</v>
      </c>
      <c r="BC10" s="1028">
        <v>-0.57000000000000006</v>
      </c>
      <c r="BE10" s="721">
        <v>1968</v>
      </c>
      <c r="BF10" s="1057">
        <f>IF(BE10&gt;2008,0,IF(BE10&gt;2001,1,IF(BE10&gt;1990,2,IF(BE10&gt;1980,3,IF(BE10&gt;1973,4,IF(BE10&gt;1970,5,IF(BE10&gt;1960,6,IF(BE10&gt;1958,7,IF(BE10&gt;1953,8,9)))))))))</f>
        <v>6</v>
      </c>
    </row>
    <row r="11" spans="1:58" ht="11.25" customHeight="1" x14ac:dyDescent="0.2">
      <c r="A11" s="1019" t="s">
        <v>117</v>
      </c>
      <c r="B11" s="1031" t="s">
        <v>118</v>
      </c>
      <c r="C11" s="1181" t="s">
        <v>109</v>
      </c>
      <c r="D11" s="1181" t="s">
        <v>119</v>
      </c>
      <c r="E11" s="857">
        <v>36</v>
      </c>
      <c r="F11" s="1245">
        <v>72</v>
      </c>
      <c r="G11" s="1245" t="s">
        <v>38</v>
      </c>
      <c r="H11" s="1245" t="s">
        <v>38</v>
      </c>
      <c r="I11" s="1021">
        <v>45.74</v>
      </c>
      <c r="J11" s="766">
        <f>(M11/I11)*100</f>
        <v>2.2737210319195453</v>
      </c>
      <c r="K11" s="1033">
        <v>0.26</v>
      </c>
      <c r="L11" s="1043">
        <v>4</v>
      </c>
      <c r="M11" s="756">
        <f>K11*L11</f>
        <v>1.04</v>
      </c>
      <c r="N11" s="1026" t="s">
        <v>120</v>
      </c>
      <c r="O11" s="860">
        <v>0.22500000000000001</v>
      </c>
      <c r="P11" s="1016">
        <v>43151</v>
      </c>
      <c r="Q11" s="1016">
        <v>43160</v>
      </c>
      <c r="R11" s="756">
        <f>(K11-O11)/O11*100</f>
        <v>15.555555555555555</v>
      </c>
      <c r="S11" s="824">
        <f>IF(INDEX(Historical!$D$7:$D$1455,MATCH(B11,Historical!$B$7:$B$1455,0))=0,"n/a",(INDEX(Historical!$C$7:$C$1455,MATCH(B11,Historical!$B$7:$B$1455,0))/INDEX(Historical!$D$7:$D$1455,MATCH(B11,Historical!$B$7:$B$1455,0))-1)*100)</f>
        <v>4.8192771084337505</v>
      </c>
      <c r="T11" s="824">
        <f>IF(INDEX(Historical!$F$7:$F$1455,MATCH(B11,Historical!$B$7:$B$1455,0))=0,"n/a",((INDEX(Historical!$C$7:$C$1455,MATCH(B11,Historical!$B$7:$B$1455,0))/INDEX(Historical!$F$7:$F$1455,MATCH(B11,Historical!$B$7:$B$1455,0)))^(1/3)-1)*100)</f>
        <v>5.5429375526615754</v>
      </c>
      <c r="U11" s="824">
        <f>IF(INDEX(Historical!$I$7:$I$1455,MATCH(B11,Historical!$B$7:$B$1455,0))=0,"n/a",((INDEX(Historical!$C$7:$C$1455,MATCH(B11,Historical!$B$7:$B$1455,0))/INDEX(Historical!$I$7:$I$1455,MATCH(B11,Historical!$B$7:$B$1455,0)))^(1/5)-1)*100)</f>
        <v>5.3631849129711417</v>
      </c>
      <c r="V11" s="824">
        <f>IF(INDEX(Historical!$O$7:$O$1455,MATCH(B11,Historical!$B$7:$B$1455,0))=0,"n/a",((INDEX(Historical!$C$7:$C$1455,MATCH(B11,Historical!$B$7:$B$1455,0))/INDEX(Historical!$O$7:$O$1455,MATCH(B11,Historical!$B$7:$B$1455,0)))^(1/10)-1)*100)</f>
        <v>8.0801468581459535</v>
      </c>
      <c r="W11" s="825">
        <f>IF(OR(U11&lt;=0,U11="n/a",V11&lt;=0,V11="n/a"),"n/a",U11/V11)</f>
        <v>0.66374844506251485</v>
      </c>
      <c r="X11" s="826">
        <f>IF(OR(AJ11&lt;=0,AJ11="n/a",U11&lt;=0,U11="n/a"),"n/a",U11/AJ11)</f>
        <v>2.8227289015637589</v>
      </c>
      <c r="Y11" s="778"/>
      <c r="Z11" s="766">
        <f>IF(OR(AC11&lt;0.01,AC11="n/a"),"n/a",M11/AC11*100)</f>
        <v>26.530612244897959</v>
      </c>
      <c r="AA11" s="1042">
        <f>IF(OR(AC11&lt;0.01,AC11="n/a"),"n/a",I11/AC11)</f>
        <v>11.668367346938776</v>
      </c>
      <c r="AB11" s="1043">
        <v>12</v>
      </c>
      <c r="AC11" s="1021">
        <v>3.92</v>
      </c>
      <c r="AD11" s="1021">
        <v>1.37</v>
      </c>
      <c r="AE11" s="1021">
        <v>1.57</v>
      </c>
      <c r="AF11" s="1021">
        <v>1.51</v>
      </c>
      <c r="AG11" s="1021">
        <v>20.8</v>
      </c>
      <c r="AH11" s="1021">
        <v>4.2</v>
      </c>
      <c r="AI11" s="1021">
        <v>1.8800000000000001</v>
      </c>
      <c r="AJ11" s="1021">
        <v>1.9</v>
      </c>
      <c r="AK11" s="1021">
        <v>8.5</v>
      </c>
      <c r="AL11" s="1034">
        <v>34760</v>
      </c>
      <c r="AM11" s="1028">
        <v>0.1</v>
      </c>
      <c r="AN11" s="1021">
        <v>0.23</v>
      </c>
      <c r="AO11" s="868">
        <f>IF(U11="n/a","n/a",IF(AA11&lt;0,"n/a",IF(AA11="n/a","n/a",J11+U11-AA11)))</f>
        <v>-4.0314614020480892</v>
      </c>
      <c r="AP11" s="869">
        <f>IF(U11="n/a","n/a",J11+U11)</f>
        <v>7.6369059448906871</v>
      </c>
      <c r="AQ11" s="1044">
        <f>IF(OR(AC11&lt;0.01,AF11="n/a"),"n/a",(I11/SQRT(22.5*AC11*(I11/AF11))-1)*100)</f>
        <v>-11.508356467648939</v>
      </c>
      <c r="AR11" s="766">
        <f>INDEX(Historical!$C$7:$C$1455,MATCH(B11,Historical!$B$7:$B$1455,0))*IF(AH11="n/a",1.03,IF(AH11&lt;0,1.01,IF(AH11&gt;10,1.1,(1+AH11/100))))</f>
        <v>0.90654000000000001</v>
      </c>
      <c r="AS11" s="1042">
        <f>IF($AI11="n/a",1.03*AR11,IF($AI11&lt;0,1.01*AR11,IF($AI11&gt;10,1.1*AR11,(1+$AI11/100)*AR11)))</f>
        <v>0.92358295199999996</v>
      </c>
      <c r="AT11" s="1042">
        <f>IF($AK11="n/a",1.03*AS11,IF($AK11&lt;0,1.01*AS11,IF($AK11&gt;10,1.1*AS11,(1+$AK11/100)*AS11)))</f>
        <v>1.0020875029199998</v>
      </c>
      <c r="AU11" s="1042">
        <f>IF($AK11="n/a",1.03*AT11,IF($AK11&lt;0,1.01*AT11,IF($AK11&gt;10,1.1*AT11,(1+$AK11/100)*AT11)))</f>
        <v>1.0872649406681998</v>
      </c>
      <c r="AV11" s="1042">
        <f>IF($AK11="n/a",1.03*AU11,IF($AK11&lt;0,1.01*AU11,IF($AK11&gt;10,1.1*AU11,(1+$AK11/100)*AU11)))</f>
        <v>1.1796824606249967</v>
      </c>
      <c r="AW11" s="766">
        <f>SUM(AR11:AV11)</f>
        <v>5.0991578562131963</v>
      </c>
      <c r="AX11" s="877">
        <f>AW11/I11*100</f>
        <v>11.148136983413197</v>
      </c>
      <c r="AY11" s="1212">
        <v>0.9</v>
      </c>
      <c r="AZ11" s="1028">
        <v>10.459999999999999</v>
      </c>
      <c r="BA11" s="1028">
        <v>-5.08</v>
      </c>
      <c r="BB11" s="1028">
        <v>1.6500000000000001</v>
      </c>
      <c r="BC11" s="1028">
        <v>1.5</v>
      </c>
      <c r="BE11" s="721">
        <v>1983</v>
      </c>
      <c r="BF11" s="1057">
        <f>IF(BE11&gt;2008,0,IF(BE11&gt;2001,1,IF(BE11&gt;1990,2,IF(BE11&gt;1980,3,IF(BE11&gt;1973,4,IF(BE11&gt;1970,5,IF(BE11&gt;1960,6,IF(BE11&gt;1958,7,IF(BE11&gt;1953,8,9)))))))))</f>
        <v>3</v>
      </c>
    </row>
    <row r="12" spans="1:58" ht="11.25" customHeight="1" x14ac:dyDescent="0.2">
      <c r="A12" s="1019" t="s">
        <v>121</v>
      </c>
      <c r="B12" s="1031" t="s">
        <v>122</v>
      </c>
      <c r="C12" s="1181" t="s">
        <v>124</v>
      </c>
      <c r="D12" s="1181" t="s">
        <v>4262</v>
      </c>
      <c r="E12" s="857">
        <v>36</v>
      </c>
      <c r="F12" s="1245">
        <v>73</v>
      </c>
      <c r="G12" s="1245" t="s">
        <v>116</v>
      </c>
      <c r="H12" s="1245" t="s">
        <v>116</v>
      </c>
      <c r="I12" s="1021">
        <v>160.87</v>
      </c>
      <c r="J12" s="766">
        <f>(M12/I12)*100</f>
        <v>2.7351277428979923</v>
      </c>
      <c r="K12" s="1033">
        <v>1.1000000000000001</v>
      </c>
      <c r="L12" s="1043">
        <v>4</v>
      </c>
      <c r="M12" s="756">
        <f>K12*L12</f>
        <v>4.4000000000000004</v>
      </c>
      <c r="N12" s="1026" t="s">
        <v>564</v>
      </c>
      <c r="O12" s="860">
        <v>0.95</v>
      </c>
      <c r="P12" s="1016">
        <v>43189</v>
      </c>
      <c r="Q12" s="1016">
        <v>43234</v>
      </c>
      <c r="R12" s="756">
        <f>(K12-O12)/O12*100</f>
        <v>15.789473684210542</v>
      </c>
      <c r="S12" s="824">
        <f>IF(INDEX(Historical!$D$7:$D$1455,MATCH(B12,Historical!$B$7:$B$1455,0))=0,"n/a",(INDEX(Historical!$C$7:$C$1455,MATCH(B12,Historical!$B$7:$B$1455,0))/INDEX(Historical!$D$7:$D$1455,MATCH(B12,Historical!$B$7:$B$1455,0))-1)*100)</f>
        <v>9.4395280235987968</v>
      </c>
      <c r="T12" s="824">
        <f>IF(INDEX(Historical!$F$7:$F$1455,MATCH(B12,Historical!$B$7:$B$1455,0))=0,"n/a",((INDEX(Historical!$C$7:$C$1455,MATCH(B12,Historical!$B$7:$B$1455,0))/INDEX(Historical!$F$7:$F$1455,MATCH(B12,Historical!$B$7:$B$1455,0)))^(1/3)-1)*100)</f>
        <v>7.0998811489015212</v>
      </c>
      <c r="U12" s="824">
        <f>IF(INDEX(Historical!$I$7:$I$1455,MATCH(B12,Historical!$B$7:$B$1455,0))=0,"n/a",((INDEX(Historical!$C$7:$C$1455,MATCH(B12,Historical!$B$7:$B$1455,0))/INDEX(Historical!$I$7:$I$1455,MATCH(B12,Historical!$B$7:$B$1455,0)))^(1/5)-1)*100)</f>
        <v>8.2148296665464748</v>
      </c>
      <c r="V12" s="824">
        <f>IF(INDEX(Historical!$O$7:$O$1455,MATCH(B12,Historical!$B$7:$B$1455,0))=0,"n/a",((INDEX(Historical!$C$7:$C$1455,MATCH(B12,Historical!$B$7:$B$1455,0))/INDEX(Historical!$O$7:$O$1455,MATCH(B12,Historical!$B$7:$B$1455,0)))^(1/10)-1)*100)</f>
        <v>9.625407167747003</v>
      </c>
      <c r="W12" s="825">
        <f>IF(OR(U12&lt;=0,U12="n/a",V12&lt;=0,V12="n/a"),"n/a",U12/V12)</f>
        <v>0.85345269279338976</v>
      </c>
      <c r="X12" s="826">
        <f>IF(OR(AJ12&lt;=0,AJ12="n/a",U12&lt;=0,U12="n/a"),"n/a",U12/AJ12)</f>
        <v>0.81334947193529439</v>
      </c>
      <c r="Y12" s="1031"/>
      <c r="Z12" s="766">
        <f>IF(OR(AC12&lt;0.01,AC12="n/a"),"n/a",M12/AC12*100)</f>
        <v>57.441253263707573</v>
      </c>
      <c r="AA12" s="1042">
        <f>IF(OR(AC12&lt;0.01,AC12="n/a"),"n/a",I12/AC12)</f>
        <v>21.00130548302872</v>
      </c>
      <c r="AB12" s="1043">
        <v>9</v>
      </c>
      <c r="AC12" s="1021">
        <v>7.66</v>
      </c>
      <c r="AD12" s="1021">
        <v>1.92</v>
      </c>
      <c r="AE12" s="1021">
        <v>4</v>
      </c>
      <c r="AF12" s="1021">
        <v>3.25</v>
      </c>
      <c r="AG12" s="1021">
        <v>14.2</v>
      </c>
      <c r="AH12" s="1021">
        <v>48.5</v>
      </c>
      <c r="AI12" s="1021">
        <v>13.73</v>
      </c>
      <c r="AJ12" s="1021">
        <v>10.100000000000001</v>
      </c>
      <c r="AK12" s="1021">
        <v>10.95</v>
      </c>
      <c r="AL12" s="1034">
        <v>35700</v>
      </c>
      <c r="AM12" s="1028">
        <v>0.2</v>
      </c>
      <c r="AN12" s="1021">
        <v>0.35</v>
      </c>
      <c r="AO12" s="868">
        <f>IF(U12="n/a","n/a",IF(AA12&lt;0,"n/a",IF(AA12="n/a","n/a",J12+U12-AA12)))</f>
        <v>-10.051348073584252</v>
      </c>
      <c r="AP12" s="869">
        <f>IF(U12="n/a","n/a",J12+U12)</f>
        <v>10.949957409444467</v>
      </c>
      <c r="AQ12" s="1044">
        <f>IF(OR(AC12&lt;0.01,AF12="n/a"),"n/a",(I12/SQRT(22.5*AC12*(I12/AF12))-1)*100)</f>
        <v>74.170086498920611</v>
      </c>
      <c r="AR12" s="766">
        <f>INDEX(Historical!$C$7:$C$1455,MATCH(B12,Historical!$B$7:$B$1455,0))*IF(AH12="n/a",1.03,IF(AH12&lt;0,1.01,IF(AH12&gt;10,1.1,(1+AH12/100))))</f>
        <v>4.0809999999999995</v>
      </c>
      <c r="AS12" s="1042">
        <f>IF($AI12="n/a",1.03*AR12,IF($AI12&lt;0,1.01*AR12,IF($AI12&gt;10,1.1*AR12,(1+$AI12/100)*AR12)))</f>
        <v>4.4890999999999996</v>
      </c>
      <c r="AT12" s="1042">
        <f>IF($AK12="n/a",1.03*AS12,IF($AK12&lt;0,1.01*AS12,IF($AK12&gt;10,1.1*AS12,(1+$AK12/100)*AS12)))</f>
        <v>4.9380100000000002</v>
      </c>
      <c r="AU12" s="1042">
        <f>IF($AK12="n/a",1.03*AT12,IF($AK12&lt;0,1.01*AT12,IF($AK12&gt;10,1.1*AT12,(1+$AK12/100)*AT12)))</f>
        <v>5.4318110000000006</v>
      </c>
      <c r="AV12" s="1042">
        <f>IF($AK12="n/a",1.03*AU12,IF($AK12&lt;0,1.01*AU12,IF($AK12&gt;10,1.1*AU12,(1+$AK12/100)*AU12)))</f>
        <v>5.9749921000000015</v>
      </c>
      <c r="AW12" s="766">
        <f>SUM(AR12:AV12)</f>
        <v>24.914913100000003</v>
      </c>
      <c r="AX12" s="877">
        <f>AW12/I12*100</f>
        <v>15.48760682538696</v>
      </c>
      <c r="AY12" s="1212">
        <v>1.07</v>
      </c>
      <c r="AZ12" s="1028">
        <v>8.3699999999999992</v>
      </c>
      <c r="BA12" s="1028">
        <v>-8.16</v>
      </c>
      <c r="BB12" s="1028">
        <v>0.35000000000000003</v>
      </c>
      <c r="BC12" s="1028">
        <v>-0.94000000000000006</v>
      </c>
      <c r="BE12" s="721">
        <v>1983</v>
      </c>
      <c r="BF12" s="1057">
        <f>IF(BE12&gt;2008,0,IF(BE12&gt;2001,1,IF(BE12&gt;1990,2,IF(BE12&gt;1980,3,IF(BE12&gt;1973,4,IF(BE12&gt;1970,5,IF(BE12&gt;1960,6,IF(BE12&gt;1958,7,IF(BE12&gt;1953,8,9)))))))))</f>
        <v>3</v>
      </c>
    </row>
    <row r="13" spans="1:58" ht="11.25" customHeight="1" x14ac:dyDescent="0.2">
      <c r="A13" s="1019" t="s">
        <v>125</v>
      </c>
      <c r="B13" s="1031" t="s">
        <v>126</v>
      </c>
      <c r="C13" s="1181" t="s">
        <v>129</v>
      </c>
      <c r="D13" s="1181" t="s">
        <v>127</v>
      </c>
      <c r="E13" s="857">
        <v>49</v>
      </c>
      <c r="F13" s="1245">
        <v>30</v>
      </c>
      <c r="G13" s="1245" t="s">
        <v>116</v>
      </c>
      <c r="H13" s="1245" t="s">
        <v>116</v>
      </c>
      <c r="I13" s="1021">
        <v>54.83</v>
      </c>
      <c r="J13" s="766">
        <f>(M13/I13)*100</f>
        <v>5.8362210468721507</v>
      </c>
      <c r="K13" s="1033">
        <v>0.8</v>
      </c>
      <c r="L13" s="1043">
        <v>4</v>
      </c>
      <c r="M13" s="756">
        <f>K13*L13</f>
        <v>3.2</v>
      </c>
      <c r="N13" s="1026" t="s">
        <v>128</v>
      </c>
      <c r="O13" s="860">
        <v>0.7</v>
      </c>
      <c r="P13" s="1016">
        <v>43356</v>
      </c>
      <c r="Q13" s="1016">
        <v>43383</v>
      </c>
      <c r="R13" s="756">
        <f>(K13-O13)/O13*100</f>
        <v>14.285714285714299</v>
      </c>
      <c r="S13" s="824">
        <f>IF(INDEX(Historical!$D$7:$D$1455,MATCH(B13,Historical!$B$7:$B$1455,0))=0,"n/a",(INDEX(Historical!$C$7:$C$1455,MATCH(B13,Historical!$B$7:$B$1455,0))/INDEX(Historical!$D$7:$D$1455,MATCH(B13,Historical!$B$7:$B$1455,0))-1)*100)</f>
        <v>8.0260303687635481</v>
      </c>
      <c r="T13" s="824">
        <f>IF(INDEX(Historical!$F$7:$F$1455,MATCH(B13,Historical!$B$7:$B$1455,0))=0,"n/a",((INDEX(Historical!$C$7:$C$1455,MATCH(B13,Historical!$B$7:$B$1455,0))/INDEX(Historical!$F$7:$F$1455,MATCH(B13,Historical!$B$7:$B$1455,0)))^(1/3)-1)*100)</f>
        <v>8.3048134346767277</v>
      </c>
      <c r="U13" s="824">
        <f>IF(INDEX(Historical!$I$7:$I$1455,MATCH(B13,Historical!$B$7:$B$1455,0))=0,"n/a",((INDEX(Historical!$C$7:$C$1455,MATCH(B13,Historical!$B$7:$B$1455,0))/INDEX(Historical!$I$7:$I$1455,MATCH(B13,Historical!$B$7:$B$1455,0)))^(1/5)-1)*100)</f>
        <v>8.316988056280028</v>
      </c>
      <c r="V13" s="824">
        <f>IF(INDEX(Historical!$O$7:$O$1455,MATCH(B13,Historical!$B$7:$B$1455,0))=0,"n/a",((INDEX(Historical!$C$7:$C$1455,MATCH(B13,Historical!$B$7:$B$1455,0))/INDEX(Historical!$O$7:$O$1455,MATCH(B13,Historical!$B$7:$B$1455,0)))^(1/10)-1)*100)</f>
        <v>11.255133871182977</v>
      </c>
      <c r="W13" s="825">
        <f>IF(OR(U13&lt;=0,U13="n/a",V13&lt;=0,V13="n/a"),"n/a",U13/V13)</f>
        <v>0.73895061146934771</v>
      </c>
      <c r="X13" s="826">
        <f>IF(OR(AJ13&lt;=0,AJ13="n/a",U13&lt;=0,U13="n/a"),"n/a",U13/AJ13)</f>
        <v>0.71698172898965751</v>
      </c>
      <c r="Y13" s="952" t="s">
        <v>4077</v>
      </c>
      <c r="Z13" s="766">
        <f>IF(OR(AC13&lt;0.01,AC13="n/a"),"n/a",M13/AC13*100)</f>
        <v>81.632653061224488</v>
      </c>
      <c r="AA13" s="1042">
        <f>IF(OR(AC13&lt;0.01,AC13="n/a"),"n/a",I13/AC13)</f>
        <v>13.987244897959183</v>
      </c>
      <c r="AB13" s="1043">
        <v>12</v>
      </c>
      <c r="AC13" s="1021">
        <v>3.92</v>
      </c>
      <c r="AD13" s="1021">
        <v>1.44</v>
      </c>
      <c r="AE13" s="1021">
        <v>4.1100000000000003</v>
      </c>
      <c r="AF13" s="1021">
        <v>6.66</v>
      </c>
      <c r="AG13" s="1023">
        <v>68.7</v>
      </c>
      <c r="AH13" s="1021">
        <v>-51.1</v>
      </c>
      <c r="AI13" s="1021">
        <v>8.2000000000000011</v>
      </c>
      <c r="AJ13" s="1021">
        <v>11.600000000000001</v>
      </c>
      <c r="AK13" s="1021">
        <v>9.7100000000000009</v>
      </c>
      <c r="AL13" s="1034">
        <v>104310</v>
      </c>
      <c r="AM13" s="1028">
        <v>0.12</v>
      </c>
      <c r="AN13" s="1021">
        <v>0.9</v>
      </c>
      <c r="AO13" s="868">
        <f>IF(U13="n/a","n/a",IF(AA13&lt;0,"n/a",IF(AA13="n/a","n/a",J13+U13-AA13)))</f>
        <v>0.16596420519299571</v>
      </c>
      <c r="AP13" s="869">
        <f>IF(U13="n/a","n/a",J13+U13)</f>
        <v>14.153209103152179</v>
      </c>
      <c r="AQ13" s="1044">
        <f>IF(OR(AC13&lt;0.01,AF13="n/a"),"n/a",(I13/SQRT(22.5*AC13*(I13/AF13))-1)*100)</f>
        <v>103.47541595475161</v>
      </c>
      <c r="AR13" s="766">
        <f>INDEX(Historical!$C$7:$C$1455,MATCH(B13,Historical!$B$7:$B$1455,0))*IF(AH13="n/a",1.03,IF(AH13&lt;0,1.01,IF(AH13&gt;10,1.1,(1+AH13/100))))</f>
        <v>2.5149000000000004</v>
      </c>
      <c r="AS13" s="1042">
        <f>IF($AI13="n/a",1.03*AR13,IF($AI13&lt;0,1.01*AR13,IF($AI13&gt;10,1.1*AR13,(1+$AI13/100)*AR13)))</f>
        <v>2.7211218000000006</v>
      </c>
      <c r="AT13" s="1042">
        <f>IF($AK13="n/a",1.03*AS13,IF($AK13&lt;0,1.01*AS13,IF($AK13&gt;10,1.1*AS13,(1+$AK13/100)*AS13)))</f>
        <v>2.9853427267800003</v>
      </c>
      <c r="AU13" s="1042">
        <f>IF($AK13="n/a",1.03*AT13,IF($AK13&lt;0,1.01*AT13,IF($AK13&gt;10,1.1*AT13,(1+$AK13/100)*AT13)))</f>
        <v>3.2752195055503384</v>
      </c>
      <c r="AV13" s="1042">
        <f>IF($AK13="n/a",1.03*AU13,IF($AK13&lt;0,1.01*AU13,IF($AK13&gt;10,1.1*AU13,(1+$AK13/100)*AU13)))</f>
        <v>3.5932433195392761</v>
      </c>
      <c r="AW13" s="766">
        <f>SUM(AR13:AV13)</f>
        <v>15.089827351869616</v>
      </c>
      <c r="AX13" s="877">
        <f>AW13/I13*100</f>
        <v>27.521114995202655</v>
      </c>
      <c r="AY13" s="1212">
        <v>0.54</v>
      </c>
      <c r="AZ13" s="1028">
        <v>3.65</v>
      </c>
      <c r="BA13" s="1028">
        <v>-26.279999999999998</v>
      </c>
      <c r="BB13" s="1028">
        <v>-9.84</v>
      </c>
      <c r="BC13" s="1028">
        <v>-8.18</v>
      </c>
      <c r="BE13" s="721">
        <v>1970</v>
      </c>
      <c r="BF13" s="1057">
        <f>IF(BE13&gt;2008,0,IF(BE13&gt;2001,1,IF(BE13&gt;1990,2,IF(BE13&gt;1980,3,IF(BE13&gt;1973,4,IF(BE13&gt;1970,5,IF(BE13&gt;1960,6,IF(BE13&gt;1958,7,IF(BE13&gt;1953,8,9)))))))))</f>
        <v>6</v>
      </c>
    </row>
    <row r="14" spans="1:58" ht="11.25" customHeight="1" x14ac:dyDescent="0.2">
      <c r="A14" s="1019" t="s">
        <v>130</v>
      </c>
      <c r="B14" s="1031" t="s">
        <v>131</v>
      </c>
      <c r="C14" s="1181" t="s">
        <v>132</v>
      </c>
      <c r="D14" s="1181" t="s">
        <v>4436</v>
      </c>
      <c r="E14" s="857">
        <v>64</v>
      </c>
      <c r="F14" s="1245">
        <v>1</v>
      </c>
      <c r="G14" s="1245" t="s">
        <v>38</v>
      </c>
      <c r="H14" s="1245" t="s">
        <v>38</v>
      </c>
      <c r="I14" s="1021">
        <v>67.08</v>
      </c>
      <c r="J14" s="766">
        <f>(M14/I14)*100</f>
        <v>1.6398330351818726</v>
      </c>
      <c r="K14" s="1033">
        <v>0.27500000000000002</v>
      </c>
      <c r="L14" s="1043">
        <v>4</v>
      </c>
      <c r="M14" s="756">
        <f>K14*L14</f>
        <v>1.1000000000000001</v>
      </c>
      <c r="N14" s="1026" t="s">
        <v>120</v>
      </c>
      <c r="O14" s="860">
        <v>0.255</v>
      </c>
      <c r="P14" s="1016">
        <v>43326</v>
      </c>
      <c r="Q14" s="1016">
        <v>43343</v>
      </c>
      <c r="R14" s="756">
        <f>(K14-O14)/O14*100</f>
        <v>7.8431372549019676</v>
      </c>
      <c r="S14" s="824">
        <f>IF(INDEX(Historical!$D$7:$D$1455,MATCH(B14,Historical!$B$7:$B$1455,0))=0,"n/a",(INDEX(Historical!$C$7:$C$1455,MATCH(B14,Historical!$B$7:$B$1455,0))/INDEX(Historical!$D$7:$D$1455,MATCH(B14,Historical!$B$7:$B$1455,0))-1)*100)</f>
        <v>8.7527352297593009</v>
      </c>
      <c r="T14" s="824">
        <f>IF(INDEX(Historical!$F$7:$F$1455,MATCH(B14,Historical!$B$7:$B$1455,0))=0,"n/a",((INDEX(Historical!$C$7:$C$1455,MATCH(B14,Historical!$B$7:$B$1455,0))/INDEX(Historical!$F$7:$F$1455,MATCH(B14,Historical!$B$7:$B$1455,0)))^(1/3)-1)*100)</f>
        <v>6.1946808374097717</v>
      </c>
      <c r="U14" s="824">
        <f>IF(INDEX(Historical!$I$7:$I$1455,MATCH(B14,Historical!$B$7:$B$1455,0))=0,"n/a",((INDEX(Historical!$C$7:$C$1455,MATCH(B14,Historical!$B$7:$B$1455,0))/INDEX(Historical!$I$7:$I$1455,MATCH(B14,Historical!$B$7:$B$1455,0)))^(1/5)-1)*100)</f>
        <v>9.376124693932919</v>
      </c>
      <c r="V14" s="824">
        <f>IF(INDEX(Historical!$O$7:$O$1455,MATCH(B14,Historical!$B$7:$B$1455,0))=0,"n/a",((INDEX(Historical!$C$7:$C$1455,MATCH(B14,Historical!$B$7:$B$1455,0))/INDEX(Historical!$O$7:$O$1455,MATCH(B14,Historical!$B$7:$B$1455,0)))^(1/10)-1)*100)</f>
        <v>7.6071925400794882</v>
      </c>
      <c r="W14" s="825">
        <f>IF(OR(U14&lt;=0,U14="n/a",V14&lt;=0,V14="n/a"),"n/a",U14/V14)</f>
        <v>1.2325341634950846</v>
      </c>
      <c r="X14" s="826">
        <f>IF(OR(AJ14&lt;=0,AJ14="n/a",U14&lt;=0,U14="n/a"),"n/a",U14/AJ14)</f>
        <v>1.6165732230918823</v>
      </c>
      <c r="Y14" s="780"/>
      <c r="Z14" s="766">
        <f>IF(OR(AC14&lt;0.01,AC14="n/a"),"n/a",M14/AC14*100)</f>
        <v>65.088757396449708</v>
      </c>
      <c r="AA14" s="1042">
        <f>IF(OR(AC14&lt;0.01,AC14="n/a"),"n/a",I14/AC14)</f>
        <v>39.692307692307693</v>
      </c>
      <c r="AB14" s="1043">
        <v>12</v>
      </c>
      <c r="AC14" s="1021">
        <v>1.69</v>
      </c>
      <c r="AD14" s="1021">
        <v>6.6</v>
      </c>
      <c r="AE14" s="1021">
        <v>5.73</v>
      </c>
      <c r="AF14" s="1021">
        <v>4.45</v>
      </c>
      <c r="AG14" s="1021">
        <v>11.600000000000001</v>
      </c>
      <c r="AH14" s="1021">
        <v>15.7</v>
      </c>
      <c r="AI14" s="1021">
        <v>11.28</v>
      </c>
      <c r="AJ14" s="1021">
        <v>5.8000000000000007</v>
      </c>
      <c r="AK14" s="1021">
        <v>6</v>
      </c>
      <c r="AL14" s="1034">
        <v>2460</v>
      </c>
      <c r="AM14" s="1028">
        <v>0.5</v>
      </c>
      <c r="AN14" s="1021">
        <v>0.71</v>
      </c>
      <c r="AO14" s="868">
        <f>IF(U14="n/a","n/a",IF(AA14&lt;0,"n/a",IF(AA14="n/a","n/a",J14+U14-AA14)))</f>
        <v>-28.676349963192902</v>
      </c>
      <c r="AP14" s="869">
        <f>IF(U14="n/a","n/a",J14+U14)</f>
        <v>11.015957729114792</v>
      </c>
      <c r="AQ14" s="1044">
        <f>IF(OR(AC14&lt;0.01,AF14="n/a"),"n/a",(I14/SQRT(22.5*AC14*(I14/AF14))-1)*100)</f>
        <v>180.18309032231778</v>
      </c>
      <c r="AR14" s="766">
        <f>INDEX(Historical!$C$7:$C$1455,MATCH(B14,Historical!$B$7:$B$1455,0))*IF(AH14="n/a",1.03,IF(AH14&lt;0,1.01,IF(AH14&gt;10,1.1,(1+AH14/100))))</f>
        <v>1.0934000000000001</v>
      </c>
      <c r="AS14" s="1042">
        <f>IF($AI14="n/a",1.03*AR14,IF($AI14&lt;0,1.01*AR14,IF($AI14&gt;10,1.1*AR14,(1+$AI14/100)*AR14)))</f>
        <v>1.2027400000000004</v>
      </c>
      <c r="AT14" s="1042">
        <f>IF($AK14="n/a",1.03*AS14,IF($AK14&lt;0,1.01*AS14,IF($AK14&gt;10,1.1*AS14,(1+$AK14/100)*AS14)))</f>
        <v>1.2749044000000005</v>
      </c>
      <c r="AU14" s="1042">
        <f>IF($AK14="n/a",1.03*AT14,IF($AK14&lt;0,1.01*AT14,IF($AK14&gt;10,1.1*AT14,(1+$AK14/100)*AT14)))</f>
        <v>1.3513986640000006</v>
      </c>
      <c r="AV14" s="1042">
        <f>IF($AK14="n/a",1.03*AU14,IF($AK14&lt;0,1.01*AU14,IF($AK14&gt;10,1.1*AU14,(1+$AK14/100)*AU14)))</f>
        <v>1.4324825838400008</v>
      </c>
      <c r="AW14" s="766">
        <f>SUM(AR14:AV14)</f>
        <v>6.3549256478400018</v>
      </c>
      <c r="AX14" s="877">
        <f>AW14/I14*100</f>
        <v>9.4736518304114519</v>
      </c>
      <c r="AY14" s="1212">
        <v>0.03</v>
      </c>
      <c r="AZ14" s="1028">
        <v>34</v>
      </c>
      <c r="BA14" s="1028">
        <v>-2.08</v>
      </c>
      <c r="BB14" s="1028">
        <v>7.42</v>
      </c>
      <c r="BC14" s="1028">
        <v>15.36</v>
      </c>
      <c r="BE14" s="721">
        <v>1955</v>
      </c>
      <c r="BF14" s="1057">
        <f>IF(BE14&gt;2008,0,IF(BE14&gt;2001,1,IF(BE14&gt;1990,2,IF(BE14&gt;1980,3,IF(BE14&gt;1973,4,IF(BE14&gt;1970,5,IF(BE14&gt;1960,6,IF(BE14&gt;1958,7,IF(BE14&gt;1953,8,9)))))))))</f>
        <v>8</v>
      </c>
    </row>
    <row r="15" spans="1:58" ht="11.25" customHeight="1" x14ac:dyDescent="0.2">
      <c r="A15" s="1019" t="s">
        <v>436</v>
      </c>
      <c r="B15" s="1031" t="s">
        <v>437</v>
      </c>
      <c r="C15" s="1181" t="s">
        <v>124</v>
      </c>
      <c r="D15" s="1181" t="s">
        <v>4437</v>
      </c>
      <c r="E15" s="857">
        <v>25</v>
      </c>
      <c r="F15" s="1245">
        <v>122</v>
      </c>
      <c r="G15" s="1245" t="s">
        <v>107</v>
      </c>
      <c r="H15" s="1245" t="s">
        <v>107</v>
      </c>
      <c r="I15" s="1021">
        <v>104.05</v>
      </c>
      <c r="J15" s="766">
        <f>(M15/I15)*100</f>
        <v>1.3070639115809708</v>
      </c>
      <c r="K15" s="1040">
        <v>0.34</v>
      </c>
      <c r="L15" s="1043">
        <v>4</v>
      </c>
      <c r="M15" s="756">
        <f>K15*L15</f>
        <v>1.36</v>
      </c>
      <c r="N15" s="1026" t="s">
        <v>438</v>
      </c>
      <c r="O15" s="861">
        <v>0.32</v>
      </c>
      <c r="P15" s="1016">
        <v>43312</v>
      </c>
      <c r="Q15" s="1016">
        <v>43334</v>
      </c>
      <c r="R15" s="756">
        <f>(K15-O15)/O15*100</f>
        <v>6.2500000000000053</v>
      </c>
      <c r="S15" s="824">
        <f>IF(INDEX(Historical!$D$7:$D$1455,MATCH(B15,Historical!$B$7:$B$1455,0))=0,"n/a",(INDEX(Historical!$C$7:$C$1455,MATCH(B15,Historical!$B$7:$B$1455,0))/INDEX(Historical!$D$7:$D$1455,MATCH(B15,Historical!$B$7:$B$1455,0))-1)*100)</f>
        <v>4.9180327868852514</v>
      </c>
      <c r="T15" s="824">
        <f>IF(INDEX(Historical!$F$7:$F$1455,MATCH(B15,Historical!$B$7:$B$1455,0))=0,"n/a",((INDEX(Historical!$C$7:$C$1455,MATCH(B15,Historical!$B$7:$B$1455,0))/INDEX(Historical!$F$7:$F$1455,MATCH(B15,Historical!$B$7:$B$1455,0)))^(1/3)-1)*100)</f>
        <v>5.5021128663649277</v>
      </c>
      <c r="U15" s="824">
        <f>IF(INDEX(Historical!$I$7:$I$1455,MATCH(B15,Historical!$B$7:$B$1455,0))=0,"n/a",((INDEX(Historical!$C$7:$C$1455,MATCH(B15,Historical!$B$7:$B$1455,0))/INDEX(Historical!$I$7:$I$1455,MATCH(B15,Historical!$B$7:$B$1455,0)))^(1/5)-1)*100)</f>
        <v>7.7818067712725814</v>
      </c>
      <c r="V15" s="824">
        <f>IF(INDEX(Historical!$O$7:$O$1455,MATCH(B15,Historical!$B$7:$B$1455,0))=0,"n/a",((INDEX(Historical!$C$7:$C$1455,MATCH(B15,Historical!$B$7:$B$1455,0))/INDEX(Historical!$O$7:$O$1455,MATCH(B15,Historical!$B$7:$B$1455,0)))^(1/10)-1)*100)</f>
        <v>9.8560543306117854</v>
      </c>
      <c r="W15" s="825">
        <f>IF(OR(U15&lt;=0,U15="n/a",V15&lt;=0,V15="n/a"),"n/a",U15/V15)</f>
        <v>0.78954584768299962</v>
      </c>
      <c r="X15" s="826">
        <f>IF(OR(AJ15&lt;=0,AJ15="n/a",U15&lt;=0,U15="n/a"),"n/a",U15/AJ15)</f>
        <v>0.79406191543597759</v>
      </c>
      <c r="Y15" s="785"/>
      <c r="Z15" s="766">
        <f>IF(OR(AC15&lt;0.01,AC15="n/a"),"n/a",M15/AC15*100)</f>
        <v>38.526912181303118</v>
      </c>
      <c r="AA15" s="1042">
        <f>IF(OR(AC15&lt;0.01,AC15="n/a"),"n/a",I15/AC15)</f>
        <v>29.475920679886688</v>
      </c>
      <c r="AB15" s="1043">
        <v>12</v>
      </c>
      <c r="AC15" s="1021">
        <v>3.53</v>
      </c>
      <c r="AD15" s="1021">
        <v>3.08</v>
      </c>
      <c r="AE15" s="1021">
        <v>2.41</v>
      </c>
      <c r="AF15" s="1021">
        <v>4.66</v>
      </c>
      <c r="AG15" s="1021">
        <v>14.899999999999999</v>
      </c>
      <c r="AH15" s="1021">
        <v>19.600000000000001</v>
      </c>
      <c r="AI15" s="1021">
        <v>11.940000000000001</v>
      </c>
      <c r="AJ15" s="1021">
        <v>9.8000000000000007</v>
      </c>
      <c r="AK15" s="1021">
        <v>9.58</v>
      </c>
      <c r="AL15" s="1034">
        <v>6510</v>
      </c>
      <c r="AM15" s="1028">
        <v>0.3</v>
      </c>
      <c r="AN15" s="1021">
        <v>0.97</v>
      </c>
      <c r="AO15" s="868">
        <f>IF(U15="n/a","n/a",IF(AA15&lt;0,"n/a",IF(AA15="n/a","n/a",J15+U15-AA15)))</f>
        <v>-20.387049997033138</v>
      </c>
      <c r="AP15" s="869">
        <f>IF(U15="n/a","n/a",J15+U15)</f>
        <v>9.0888706828535515</v>
      </c>
      <c r="AQ15" s="1044">
        <f>IF(OR(AC15&lt;0.01,AF15="n/a"),"n/a",(I15/SQRT(22.5*AC15*(I15/AF15))-1)*100)</f>
        <v>147.07874621331371</v>
      </c>
      <c r="AR15" s="766">
        <f>INDEX(Historical!$C$7:$C$1455,MATCH(B15,Historical!$B$7:$B$1455,0))*IF(AH15="n/a",1.03,IF(AH15&lt;0,1.01,IF(AH15&gt;10,1.1,(1+AH15/100))))</f>
        <v>1.4080000000000001</v>
      </c>
      <c r="AS15" s="1042">
        <f>IF($AI15="n/a",1.03*AR15,IF($AI15&lt;0,1.01*AR15,IF($AI15&gt;10,1.1*AR15,(1+$AI15/100)*AR15)))</f>
        <v>1.5488000000000002</v>
      </c>
      <c r="AT15" s="1042">
        <f>IF($AK15="n/a",1.03*AS15,IF($AK15&lt;0,1.01*AS15,IF($AK15&gt;10,1.1*AS15,(1+$AK15/100)*AS15)))</f>
        <v>1.6971750400000003</v>
      </c>
      <c r="AU15" s="1042">
        <f>IF($AK15="n/a",1.03*AT15,IF($AK15&lt;0,1.01*AT15,IF($AK15&gt;10,1.1*AT15,(1+$AK15/100)*AT15)))</f>
        <v>1.8597644088320004</v>
      </c>
      <c r="AV15" s="1042">
        <f>IF($AK15="n/a",1.03*AU15,IF($AK15&lt;0,1.01*AU15,IF($AK15&gt;10,1.1*AU15,(1+$AK15/100)*AU15)))</f>
        <v>2.0379298391981062</v>
      </c>
      <c r="AW15" s="766">
        <f>SUM(AR15:AV15)</f>
        <v>8.5516692880301068</v>
      </c>
      <c r="AX15" s="877">
        <f>AW15/I15*100</f>
        <v>8.2188075809996217</v>
      </c>
      <c r="AY15" s="1212">
        <v>0.78</v>
      </c>
      <c r="AZ15" s="1028">
        <v>30.11</v>
      </c>
      <c r="BA15" s="1028">
        <v>-7.35</v>
      </c>
      <c r="BB15" s="1028">
        <v>-0.55999999999999994</v>
      </c>
      <c r="BC15" s="1028">
        <v>6.21</v>
      </c>
      <c r="BE15" s="721">
        <v>1994</v>
      </c>
      <c r="BF15" s="1057">
        <f>IF(BE15&gt;2008,0,IF(BE15&gt;2001,1,IF(BE15&gt;1990,2,IF(BE15&gt;1980,3,IF(BE15&gt;1973,4,IF(BE15&gt;1970,5,IF(BE15&gt;1960,6,IF(BE15&gt;1958,7,IF(BE15&gt;1953,8,9)))))))))</f>
        <v>2</v>
      </c>
    </row>
    <row r="16" spans="1:58" s="905" customFormat="1" ht="11.25" customHeight="1" x14ac:dyDescent="0.2">
      <c r="A16" s="884" t="s">
        <v>133</v>
      </c>
      <c r="B16" s="914" t="s">
        <v>134</v>
      </c>
      <c r="C16" s="1181" t="s">
        <v>132</v>
      </c>
      <c r="D16" s="1181" t="s">
        <v>4436</v>
      </c>
      <c r="E16" s="885">
        <v>26</v>
      </c>
      <c r="F16" s="1245">
        <v>108</v>
      </c>
      <c r="G16" s="1244" t="s">
        <v>38</v>
      </c>
      <c r="H16" s="1244" t="s">
        <v>38</v>
      </c>
      <c r="I16" s="898">
        <v>34.29</v>
      </c>
      <c r="J16" s="887">
        <f>(M16/I16)*100</f>
        <v>2.5546806649168854</v>
      </c>
      <c r="K16" s="912">
        <v>0.219</v>
      </c>
      <c r="L16" s="889">
        <v>4</v>
      </c>
      <c r="M16" s="890">
        <f>K16*L16</f>
        <v>0.876</v>
      </c>
      <c r="N16" s="891" t="s">
        <v>120</v>
      </c>
      <c r="O16" s="913">
        <v>0.20469999999999999</v>
      </c>
      <c r="P16" s="893">
        <v>43328</v>
      </c>
      <c r="Q16" s="893">
        <v>43344</v>
      </c>
      <c r="R16" s="890">
        <f>(K16-O16)/O16*100</f>
        <v>6.9858329262335168</v>
      </c>
      <c r="S16" s="824">
        <f>IF(INDEX(Historical!$D$7:$D$1455,MATCH(B16,Historical!$B$7:$B$1455,0))=0,"n/a",(INDEX(Historical!$C$7:$C$1455,MATCH(B16,Historical!$B$7:$B$1455,0))/INDEX(Historical!$D$7:$D$1455,MATCH(B16,Historical!$B$7:$B$1455,0))-1)*100)</f>
        <v>7.2298943948009953</v>
      </c>
      <c r="T16" s="824">
        <f>IF(INDEX(Historical!$F$7:$F$1455,MATCH(B16,Historical!$B$7:$B$1455,0))=0,"n/a",((INDEX(Historical!$C$7:$C$1455,MATCH(B16,Historical!$B$7:$B$1455,0))/INDEX(Historical!$F$7:$F$1455,MATCH(B16,Historical!$B$7:$B$1455,0)))^(1/3)-1)*100)</f>
        <v>7.6990753224440933</v>
      </c>
      <c r="U16" s="824">
        <f>IF(INDEX(Historical!$I$7:$I$1455,MATCH(B16,Historical!$B$7:$B$1455,0))=0,"n/a",((INDEX(Historical!$C$7:$C$1455,MATCH(B16,Historical!$B$7:$B$1455,0))/INDEX(Historical!$I$7:$I$1455,MATCH(B16,Historical!$B$7:$B$1455,0)))^(1/5)-1)*100)</f>
        <v>8.1215040384340131</v>
      </c>
      <c r="V16" s="824">
        <f>IF(INDEX(Historical!$O$7:$O$1455,MATCH(B16,Historical!$B$7:$B$1455,0))=0,"n/a",((INDEX(Historical!$C$7:$C$1455,MATCH(B16,Historical!$B$7:$B$1455,0))/INDEX(Historical!$O$7:$O$1455,MATCH(B16,Historical!$B$7:$B$1455,0)))^(1/10)-1)*100)</f>
        <v>7.507656674537122</v>
      </c>
      <c r="W16" s="894">
        <f>IF(OR(U16&lt;=0,U16="n/a",V16&lt;=0,V16="n/a"),"n/a",U16/V16)</f>
        <v>1.0817628443211593</v>
      </c>
      <c r="X16" s="895">
        <f>IF(OR(AJ16&lt;=0,AJ16="n/a",U16&lt;=0,U16="n/a"),"n/a",U16/AJ16)</f>
        <v>1.4502685782917879</v>
      </c>
      <c r="Y16" s="911"/>
      <c r="Z16" s="887">
        <f>IF(OR(AC16&lt;0.01,AC16="n/a"),"n/a",M16/AC16*100)</f>
        <v>61.690140845070431</v>
      </c>
      <c r="AA16" s="897">
        <f>IF(OR(AC16&lt;0.01,AC16="n/a"),"n/a",I16/AC16)</f>
        <v>24.147887323943664</v>
      </c>
      <c r="AB16" s="889">
        <v>12</v>
      </c>
      <c r="AC16" s="898">
        <v>1.42</v>
      </c>
      <c r="AD16" s="898">
        <v>4.8499999999999996</v>
      </c>
      <c r="AE16" s="898">
        <v>7.3</v>
      </c>
      <c r="AF16" s="898">
        <v>2.98</v>
      </c>
      <c r="AG16" s="898">
        <v>12.5</v>
      </c>
      <c r="AH16" s="898">
        <v>3.5000000000000004</v>
      </c>
      <c r="AI16" s="898">
        <v>5.76</v>
      </c>
      <c r="AJ16" s="898">
        <v>5.6000000000000005</v>
      </c>
      <c r="AK16" s="898">
        <v>5</v>
      </c>
      <c r="AL16" s="899">
        <v>6100</v>
      </c>
      <c r="AM16" s="900">
        <v>0.2</v>
      </c>
      <c r="AN16" s="898">
        <v>1.17</v>
      </c>
      <c r="AO16" s="901">
        <f>IF(U16="n/a","n/a",IF(AA16&lt;0,"n/a",IF(AA16="n/a","n/a",J16+U16-AA16)))</f>
        <v>-13.471702620592765</v>
      </c>
      <c r="AP16" s="902">
        <f>IF(U16="n/a","n/a",J16+U16)</f>
        <v>10.676184703350899</v>
      </c>
      <c r="AQ16" s="903">
        <f>IF(OR(AC16&lt;0.01,AF16="n/a"),"n/a",(I16/SQRT(22.5*AC16*(I16/AF16))-1)*100)</f>
        <v>78.836615969067168</v>
      </c>
      <c r="AR16" s="766">
        <f>INDEX(Historical!$C$7:$C$1455,MATCH(B16,Historical!$B$7:$B$1455,0))*IF(AH16="n/a",1.03,IF(AH16&lt;0,1.01,IF(AH16&gt;10,1.1,(1+AH16/100))))</f>
        <v>0.81972</v>
      </c>
      <c r="AS16" s="897">
        <f>IF($AI16="n/a",1.03*AR16,IF($AI16&lt;0,1.01*AR16,IF($AI16&gt;10,1.1*AR16,(1+$AI16/100)*AR16)))</f>
        <v>0.86693587200000011</v>
      </c>
      <c r="AT16" s="897">
        <f>IF($AK16="n/a",1.03*AS16,IF($AK16&lt;0,1.01*AS16,IF($AK16&gt;10,1.1*AS16,(1+$AK16/100)*AS16)))</f>
        <v>0.91028266560000015</v>
      </c>
      <c r="AU16" s="897">
        <f>IF($AK16="n/a",1.03*AT16,IF($AK16&lt;0,1.01*AT16,IF($AK16&gt;10,1.1*AT16,(1+$AK16/100)*AT16)))</f>
        <v>0.95579679888000024</v>
      </c>
      <c r="AV16" s="897">
        <f>IF($AK16="n/a",1.03*AU16,IF($AK16&lt;0,1.01*AU16,IF($AK16&gt;10,1.1*AU16,(1+$AK16/100)*AU16)))</f>
        <v>1.0035866388240002</v>
      </c>
      <c r="AW16" s="887">
        <f>SUM(AR16:AV16)</f>
        <v>4.5563219753040007</v>
      </c>
      <c r="AX16" s="904">
        <f>AW16/I16*100</f>
        <v>13.287611476535435</v>
      </c>
      <c r="AY16" s="1213">
        <v>0.48</v>
      </c>
      <c r="AZ16" s="900">
        <v>6.8599999999999994</v>
      </c>
      <c r="BA16" s="900">
        <v>-13.3</v>
      </c>
      <c r="BB16" s="900">
        <v>-2.21</v>
      </c>
      <c r="BC16" s="900">
        <v>-2.48</v>
      </c>
      <c r="BD16" s="1079"/>
      <c r="BE16" s="721">
        <v>1993</v>
      </c>
      <c r="BF16" s="1057">
        <f>IF(BE16&gt;2008,0,IF(BE16&gt;2001,1,IF(BE16&gt;1990,2,IF(BE16&gt;1980,3,IF(BE16&gt;1973,4,IF(BE16&gt;1970,5,IF(BE16&gt;1960,6,IF(BE16&gt;1958,7,IF(BE16&gt;1953,8,9)))))))))</f>
        <v>2</v>
      </c>
    </row>
    <row r="17" spans="1:58" ht="11.25" customHeight="1" x14ac:dyDescent="0.2">
      <c r="A17" s="1019" t="s">
        <v>135</v>
      </c>
      <c r="B17" s="1031" t="s">
        <v>136</v>
      </c>
      <c r="C17" s="1181" t="s">
        <v>129</v>
      </c>
      <c r="D17" s="1181" t="s">
        <v>4422</v>
      </c>
      <c r="E17" s="857">
        <v>43</v>
      </c>
      <c r="F17" s="1245">
        <v>57</v>
      </c>
      <c r="G17" s="1245" t="s">
        <v>38</v>
      </c>
      <c r="H17" s="1245" t="s">
        <v>116</v>
      </c>
      <c r="I17" s="1021">
        <v>46.02</v>
      </c>
      <c r="J17" s="766">
        <f>(M17/I17)*100</f>
        <v>2.9117774880486746</v>
      </c>
      <c r="K17" s="1033">
        <v>0.33500000000000002</v>
      </c>
      <c r="L17" s="1043">
        <v>4</v>
      </c>
      <c r="M17" s="756">
        <f>K17*L17</f>
        <v>1.34</v>
      </c>
      <c r="N17" s="1026" t="s">
        <v>265</v>
      </c>
      <c r="O17" s="860">
        <v>0.32</v>
      </c>
      <c r="P17" s="1016">
        <v>43150</v>
      </c>
      <c r="Q17" s="1016">
        <v>43172</v>
      </c>
      <c r="R17" s="756">
        <f>(K17-O17)/O17*100</f>
        <v>4.6875000000000044</v>
      </c>
      <c r="S17" s="824">
        <f>IF(INDEX(Historical!$D$7:$D$1455,MATCH(B17,Historical!$B$7:$B$1455,0))=0,"n/a",(INDEX(Historical!$C$7:$C$1455,MATCH(B17,Historical!$B$7:$B$1455,0))/INDEX(Historical!$D$7:$D$1455,MATCH(B17,Historical!$B$7:$B$1455,0))-1)*100)</f>
        <v>6.6666666666666652</v>
      </c>
      <c r="T17" s="824">
        <f>IF(INDEX(Historical!$F$7:$F$1455,MATCH(B17,Historical!$B$7:$B$1455,0))=0,"n/a",((INDEX(Historical!$C$7:$C$1455,MATCH(B17,Historical!$B$7:$B$1455,0))/INDEX(Historical!$F$7:$F$1455,MATCH(B17,Historical!$B$7:$B$1455,0)))^(1/3)-1)*100)</f>
        <v>10.064241629820891</v>
      </c>
      <c r="U17" s="824">
        <f>IF(INDEX(Historical!$I$7:$I$1455,MATCH(B17,Historical!$B$7:$B$1455,0))=0,"n/a",((INDEX(Historical!$C$7:$C$1455,MATCH(B17,Historical!$B$7:$B$1455,0))/INDEX(Historical!$I$7:$I$1455,MATCH(B17,Historical!$B$7:$B$1455,0)))^(1/5)-1)*100)</f>
        <v>12.829427864416676</v>
      </c>
      <c r="V17" s="824">
        <f>IF(INDEX(Historical!$O$7:$O$1455,MATCH(B17,Historical!$B$7:$B$1455,0))=0,"n/a",((INDEX(Historical!$C$7:$C$1455,MATCH(B17,Historical!$B$7:$B$1455,0))/INDEX(Historical!$O$7:$O$1455,MATCH(B17,Historical!$B$7:$B$1455,0)))^(1/10)-1)*100)</f>
        <v>10.775881290145882</v>
      </c>
      <c r="W17" s="825">
        <f>IF(OR(U17&lt;=0,U17="n/a",V17&lt;=0,V17="n/a"),"n/a",U17/V17)</f>
        <v>1.1905687821699262</v>
      </c>
      <c r="X17" s="826">
        <f>IF(OR(AJ17&lt;=0,AJ17="n/a",U17&lt;=0,U17="n/a"),"n/a",U17/AJ17)</f>
        <v>0.71672781365456295</v>
      </c>
      <c r="Y17" s="1032"/>
      <c r="Z17" s="766">
        <f>IF(OR(AC17&lt;0.01,AC17="n/a"),"n/a",M17/AC17*100)</f>
        <v>37.016574585635361</v>
      </c>
      <c r="AA17" s="1042">
        <f>IF(OR(AC17&lt;0.01,AC17="n/a"),"n/a",I17/AC17)</f>
        <v>12.712707182320443</v>
      </c>
      <c r="AB17" s="1043">
        <v>6</v>
      </c>
      <c r="AC17" s="1021">
        <v>3.62</v>
      </c>
      <c r="AD17" s="1021" t="s">
        <v>138</v>
      </c>
      <c r="AE17" s="1021">
        <v>0.4</v>
      </c>
      <c r="AF17" s="1021">
        <v>1.37</v>
      </c>
      <c r="AG17" s="1021">
        <v>12.2</v>
      </c>
      <c r="AH17" s="1021">
        <v>10.299999999999999</v>
      </c>
      <c r="AI17" s="1021">
        <v>2.41</v>
      </c>
      <c r="AJ17" s="1021">
        <v>17.899999999999999</v>
      </c>
      <c r="AK17" s="1021">
        <v>-8.7999999999999989</v>
      </c>
      <c r="AL17" s="1034">
        <v>26030</v>
      </c>
      <c r="AM17" s="1028">
        <v>0.2</v>
      </c>
      <c r="AN17" s="1021">
        <v>0.41</v>
      </c>
      <c r="AO17" s="868">
        <f>IF(U17="n/a","n/a",IF(AA17&lt;0,"n/a",IF(AA17="n/a","n/a",J17+U17-AA17)))</f>
        <v>3.028498170144907</v>
      </c>
      <c r="AP17" s="869">
        <f>IF(U17="n/a","n/a",J17+U17)</f>
        <v>15.74120535246535</v>
      </c>
      <c r="AQ17" s="1044">
        <f>IF(OR(AC17&lt;0.01,AF17="n/a"),"n/a",(I17/SQRT(22.5*AC17*(I17/AF17))-1)*100)</f>
        <v>-12.019171684889828</v>
      </c>
      <c r="AR17" s="766">
        <f>INDEX(Historical!$C$7:$C$1455,MATCH(B17,Historical!$B$7:$B$1455,0))*IF(AH17="n/a",1.03,IF(AH17&lt;0,1.01,IF(AH17&gt;10,1.1,(1+AH17/100))))</f>
        <v>1.4080000000000001</v>
      </c>
      <c r="AS17" s="1042">
        <f>IF($AI17="n/a",1.03*AR17,IF($AI17&lt;0,1.01*AR17,IF($AI17&gt;10,1.1*AR17,(1+$AI17/100)*AR17)))</f>
        <v>1.4419328000000002</v>
      </c>
      <c r="AT17" s="1042">
        <f>IF($AK17="n/a",1.03*AS17,IF($AK17&lt;0,1.01*AS17,IF($AK17&gt;10,1.1*AS17,(1+$AK17/100)*AS17)))</f>
        <v>1.4563521280000002</v>
      </c>
      <c r="AU17" s="1042">
        <f>IF($AK17="n/a",1.03*AT17,IF($AK17&lt;0,1.01*AT17,IF($AK17&gt;10,1.1*AT17,(1+$AK17/100)*AT17)))</f>
        <v>1.4709156492800002</v>
      </c>
      <c r="AV17" s="1042">
        <f>IF($AK17="n/a",1.03*AU17,IF($AK17&lt;0,1.01*AU17,IF($AK17&gt;10,1.1*AU17,(1+$AK17/100)*AU17)))</f>
        <v>1.4856248057728001</v>
      </c>
      <c r="AW17" s="766">
        <f>SUM(AR17:AV17)</f>
        <v>7.2628253830528005</v>
      </c>
      <c r="AX17" s="877">
        <f>AW17/I17*100</f>
        <v>15.781889141792263</v>
      </c>
      <c r="AY17" s="1212">
        <v>0.98</v>
      </c>
      <c r="AZ17" s="1028">
        <v>17.16</v>
      </c>
      <c r="BA17" s="1028">
        <v>-11.61</v>
      </c>
      <c r="BB17" s="1028">
        <v>-4.9000000000000004</v>
      </c>
      <c r="BC17" s="1028">
        <v>-1.23</v>
      </c>
      <c r="BE17" s="721">
        <v>1976</v>
      </c>
      <c r="BF17" s="1057">
        <f>IF(BE17&gt;2008,0,IF(BE17&gt;2001,1,IF(BE17&gt;1990,2,IF(BE17&gt;1980,3,IF(BE17&gt;1973,4,IF(BE17&gt;1970,5,IF(BE17&gt;1960,6,IF(BE17&gt;1958,7,IF(BE17&gt;1953,8,9)))))))))</f>
        <v>4</v>
      </c>
    </row>
    <row r="18" spans="1:58" ht="11.25" customHeight="1" x14ac:dyDescent="0.2">
      <c r="A18" s="1019" t="s">
        <v>441</v>
      </c>
      <c r="B18" s="1031" t="s">
        <v>442</v>
      </c>
      <c r="C18" s="1181" t="s">
        <v>109</v>
      </c>
      <c r="D18" s="1181" t="s">
        <v>4434</v>
      </c>
      <c r="E18" s="857">
        <v>25</v>
      </c>
      <c r="F18" s="1245">
        <v>123</v>
      </c>
      <c r="G18" s="1245" t="s">
        <v>38</v>
      </c>
      <c r="H18" s="1245" t="s">
        <v>38</v>
      </c>
      <c r="I18" s="1021">
        <v>34.770000000000003</v>
      </c>
      <c r="J18" s="766">
        <f>(M18/I18)*100</f>
        <v>2.991084268047167</v>
      </c>
      <c r="K18" s="1040">
        <v>0.26</v>
      </c>
      <c r="L18" s="1043">
        <v>4</v>
      </c>
      <c r="M18" s="756">
        <f>K18*L18</f>
        <v>1.04</v>
      </c>
      <c r="N18" s="1026" t="s">
        <v>150</v>
      </c>
      <c r="O18" s="861">
        <v>0.25</v>
      </c>
      <c r="P18" s="1016">
        <v>43342</v>
      </c>
      <c r="Q18" s="1016">
        <v>43357</v>
      </c>
      <c r="R18" s="756">
        <f>(K18-O18)/O18*100</f>
        <v>4.0000000000000036</v>
      </c>
      <c r="S18" s="824">
        <f>IF(INDEX(Historical!$D$7:$D$1455,MATCH(B18,Historical!$B$7:$B$1455,0))=0,"n/a",(INDEX(Historical!$C$7:$C$1455,MATCH(B18,Historical!$B$7:$B$1455,0))/INDEX(Historical!$D$7:$D$1455,MATCH(B18,Historical!$B$7:$B$1455,0))-1)*100)</f>
        <v>3.0000000000000027</v>
      </c>
      <c r="T18" s="824">
        <f>IF(INDEX(Historical!$F$7:$F$1455,MATCH(B18,Historical!$B$7:$B$1455,0))=0,"n/a",((INDEX(Historical!$C$7:$C$1455,MATCH(B18,Historical!$B$7:$B$1455,0))/INDEX(Historical!$F$7:$F$1455,MATCH(B18,Historical!$B$7:$B$1455,0)))^(1/3)-1)*100)</f>
        <v>2.4170322535703948</v>
      </c>
      <c r="U18" s="824">
        <f>IF(INDEX(Historical!$I$7:$I$1455,MATCH(B18,Historical!$B$7:$B$1455,0))=0,"n/a",((INDEX(Historical!$C$7:$C$1455,MATCH(B18,Historical!$B$7:$B$1455,0))/INDEX(Historical!$I$7:$I$1455,MATCH(B18,Historical!$B$7:$B$1455,0)))^(1/5)-1)*100)</f>
        <v>2.2500151346335651</v>
      </c>
      <c r="V18" s="824">
        <f>IF(INDEX(Historical!$O$7:$O$1455,MATCH(B18,Historical!$B$7:$B$1455,0))=0,"n/a",((INDEX(Historical!$C$7:$C$1455,MATCH(B18,Historical!$B$7:$B$1455,0))/INDEX(Historical!$O$7:$O$1455,MATCH(B18,Historical!$B$7:$B$1455,0)))^(1/10)-1)*100)</f>
        <v>3.0186128243306465</v>
      </c>
      <c r="W18" s="825">
        <f>IF(OR(U18&lt;=0,U18="n/a",V18&lt;=0,V18="n/a"),"n/a",U18/V18)</f>
        <v>0.74538049944596263</v>
      </c>
      <c r="X18" s="826">
        <f>IF(OR(AJ18&lt;=0,AJ18="n/a",U18&lt;=0,U18="n/a"),"n/a",U18/AJ18)</f>
        <v>0.53571788919846786</v>
      </c>
      <c r="Y18" s="775"/>
      <c r="Z18" s="766">
        <f>IF(OR(AC18&lt;0.01,AC18="n/a"),"n/a",M18/AC18*100)</f>
        <v>43.697478991596647</v>
      </c>
      <c r="AA18" s="1042">
        <f>IF(OR(AC18&lt;0.01,AC18="n/a"),"n/a",I18/AC18)</f>
        <v>14.609243697478993</v>
      </c>
      <c r="AB18" s="1043">
        <v>12</v>
      </c>
      <c r="AC18" s="1021">
        <v>2.38</v>
      </c>
      <c r="AD18" s="1021">
        <v>2.11</v>
      </c>
      <c r="AE18" s="1021">
        <v>5.38</v>
      </c>
      <c r="AF18" s="1021">
        <v>1.89</v>
      </c>
      <c r="AG18" s="1021">
        <v>13.900000000000002</v>
      </c>
      <c r="AH18" s="1021">
        <v>5.6000000000000005</v>
      </c>
      <c r="AI18" s="1021">
        <v>3.19</v>
      </c>
      <c r="AJ18" s="1021">
        <v>4.2</v>
      </c>
      <c r="AK18" s="1021">
        <v>6.9</v>
      </c>
      <c r="AL18" s="1034">
        <v>498.25</v>
      </c>
      <c r="AM18" s="1028">
        <v>3.1</v>
      </c>
      <c r="AN18" s="1021">
        <v>0.08</v>
      </c>
      <c r="AO18" s="868">
        <f>IF(U18="n/a","n/a",IF(AA18&lt;0,"n/a",IF(AA18="n/a","n/a",J18+U18-AA18)))</f>
        <v>-9.3681442947982614</v>
      </c>
      <c r="AP18" s="869">
        <f>IF(U18="n/a","n/a",J18+U18)</f>
        <v>5.2410994026807316</v>
      </c>
      <c r="AQ18" s="1044">
        <f>IF(OR(AC18&lt;0.01,AF18="n/a"),"n/a",(I18/SQRT(22.5*AC18*(I18/AF18))-1)*100)</f>
        <v>10.77799739064773</v>
      </c>
      <c r="AR18" s="766">
        <f>INDEX(Historical!$C$7:$C$1455,MATCH(B18,Historical!$B$7:$B$1455,0))*IF(AH18="n/a",1.03,IF(AH18&lt;0,1.01,IF(AH18&gt;10,1.1,(1+AH18/100))))</f>
        <v>1.0329320388349514</v>
      </c>
      <c r="AS18" s="1042">
        <f>IF($AI18="n/a",1.03*AR18,IF($AI18&lt;0,1.01*AR18,IF($AI18&gt;10,1.1*AR18,(1+$AI18/100)*AR18)))</f>
        <v>1.0658825708737865</v>
      </c>
      <c r="AT18" s="1042">
        <f>IF($AK18="n/a",1.03*AS18,IF($AK18&lt;0,1.01*AS18,IF($AK18&gt;10,1.1*AS18,(1+$AK18/100)*AS18)))</f>
        <v>1.1394284682640776</v>
      </c>
      <c r="AU18" s="1042">
        <f>IF($AK18="n/a",1.03*AT18,IF($AK18&lt;0,1.01*AT18,IF($AK18&gt;10,1.1*AT18,(1+$AK18/100)*AT18)))</f>
        <v>1.218049032574299</v>
      </c>
      <c r="AV18" s="1042">
        <f>IF($AK18="n/a",1.03*AU18,IF($AK18&lt;0,1.01*AU18,IF($AK18&gt;10,1.1*AU18,(1+$AK18/100)*AU18)))</f>
        <v>1.3020944158219256</v>
      </c>
      <c r="AW18" s="766">
        <f>SUM(AR18:AV18)</f>
        <v>5.7583865263690397</v>
      </c>
      <c r="AX18" s="877">
        <f>AW18/I18*100</f>
        <v>16.561364758035776</v>
      </c>
      <c r="AY18" s="1212">
        <v>0.56999999999999995</v>
      </c>
      <c r="AZ18" s="1028">
        <v>16.239999999999998</v>
      </c>
      <c r="BA18" s="1028">
        <v>-10.8</v>
      </c>
      <c r="BB18" s="1028">
        <v>-2.1</v>
      </c>
      <c r="BC18" s="1028">
        <v>-2.2999999999999998</v>
      </c>
      <c r="BE18" s="721">
        <v>1994</v>
      </c>
      <c r="BF18" s="1057">
        <f>IF(BE18&gt;2008,0,IF(BE18&gt;2001,1,IF(BE18&gt;1990,2,IF(BE18&gt;1980,3,IF(BE18&gt;1973,4,IF(BE18&gt;1970,5,IF(BE18&gt;1960,6,IF(BE18&gt;1958,7,IF(BE18&gt;1953,8,9)))))))))</f>
        <v>2</v>
      </c>
    </row>
    <row r="19" spans="1:58" ht="11.25" customHeight="1" x14ac:dyDescent="0.2">
      <c r="A19" s="1019" t="s">
        <v>444</v>
      </c>
      <c r="B19" s="1031" t="s">
        <v>445</v>
      </c>
      <c r="C19" s="1181" t="s">
        <v>132</v>
      </c>
      <c r="D19" s="1181" t="s">
        <v>4436</v>
      </c>
      <c r="E19" s="857">
        <v>26</v>
      </c>
      <c r="F19" s="1245">
        <v>111</v>
      </c>
      <c r="G19" s="1245" t="s">
        <v>38</v>
      </c>
      <c r="H19" s="1245" t="s">
        <v>38</v>
      </c>
      <c r="I19" s="1030">
        <v>36.36</v>
      </c>
      <c r="J19" s="766">
        <f>(M19/I19)*100</f>
        <v>2.6655665566556652</v>
      </c>
      <c r="K19" s="1040">
        <v>0.24229999999999999</v>
      </c>
      <c r="L19" s="1043">
        <v>4</v>
      </c>
      <c r="M19" s="756">
        <f>K19*L19</f>
        <v>0.96919999999999995</v>
      </c>
      <c r="N19" s="1026" t="s">
        <v>446</v>
      </c>
      <c r="O19" s="861">
        <v>0.2387</v>
      </c>
      <c r="P19" s="1016">
        <v>43417</v>
      </c>
      <c r="Q19" s="1016">
        <v>43425</v>
      </c>
      <c r="R19" s="756">
        <f>(K19-O19)/O19*100</f>
        <v>1.5081692501047306</v>
      </c>
      <c r="S19" s="824">
        <f>IF(INDEX(Historical!$D$7:$D$1455,MATCH(B19,Historical!$B$7:$B$1455,0))=0,"n/a",(INDEX(Historical!$C$7:$C$1455,MATCH(B19,Historical!$B$7:$B$1455,0))/INDEX(Historical!$D$7:$D$1455,MATCH(B19,Historical!$B$7:$B$1455,0))-1)*100)</f>
        <v>3.023229965544072</v>
      </c>
      <c r="T19" s="824">
        <f>IF(INDEX(Historical!$F$7:$F$1455,MATCH(B19,Historical!$B$7:$B$1455,0))=0,"n/a",((INDEX(Historical!$C$7:$C$1455,MATCH(B19,Historical!$B$7:$B$1455,0))/INDEX(Historical!$F$7:$F$1455,MATCH(B19,Historical!$B$7:$B$1455,0)))^(1/3)-1)*100)</f>
        <v>3.0139599813596041</v>
      </c>
      <c r="U19" s="824">
        <f>IF(INDEX(Historical!$I$7:$I$1455,MATCH(B19,Historical!$B$7:$B$1455,0))=0,"n/a",((INDEX(Historical!$C$7:$C$1455,MATCH(B19,Historical!$B$7:$B$1455,0))/INDEX(Historical!$I$7:$I$1455,MATCH(B19,Historical!$B$7:$B$1455,0)))^(1/5)-1)*100)</f>
        <v>3.0891720501387887</v>
      </c>
      <c r="V19" s="824">
        <f>IF(INDEX(Historical!$O$7:$O$1455,MATCH(B19,Historical!$B$7:$B$1455,0))=0,"n/a",((INDEX(Historical!$C$7:$C$1455,MATCH(B19,Historical!$B$7:$B$1455,0))/INDEX(Historical!$O$7:$O$1455,MATCH(B19,Historical!$B$7:$B$1455,0)))^(1/10)-1)*100)</f>
        <v>3.3918914267260458</v>
      </c>
      <c r="W19" s="825">
        <f>IF(OR(U19&lt;=0,U19="n/a",V19&lt;=0,V19="n/a"),"n/a",U19/V19)</f>
        <v>0.9107520440654403</v>
      </c>
      <c r="X19" s="826">
        <f>IF(OR(AJ19&lt;=0,AJ19="n/a",U19&lt;=0,U19="n/a"),"n/a",U19/AJ19)</f>
        <v>0.10615711512504429</v>
      </c>
      <c r="Y19" s="1032"/>
      <c r="Z19" s="766">
        <f>IF(OR(AC19&lt;0.01,AC19="n/a"),"n/a",M19/AC19*100)</f>
        <v>23.242206235011988</v>
      </c>
      <c r="AA19" s="1042">
        <f>IF(OR(AC19&lt;0.01,AC19="n/a"),"n/a",I19/AC19)</f>
        <v>8.7194244604316555</v>
      </c>
      <c r="AB19" s="1043">
        <v>12</v>
      </c>
      <c r="AC19" s="1021">
        <v>4.17</v>
      </c>
      <c r="AD19" s="1021">
        <v>2.1800000000000002</v>
      </c>
      <c r="AE19" s="1021">
        <v>4.1500000000000004</v>
      </c>
      <c r="AF19" s="1021">
        <v>2.2400000000000002</v>
      </c>
      <c r="AG19" s="1021">
        <v>10.100000000000001</v>
      </c>
      <c r="AH19" s="1021">
        <v>186.8</v>
      </c>
      <c r="AI19" s="1021" t="s">
        <v>138</v>
      </c>
      <c r="AJ19" s="1021">
        <v>29.099999999999998</v>
      </c>
      <c r="AK19" s="1021">
        <v>4</v>
      </c>
      <c r="AL19" s="1034">
        <v>337.06</v>
      </c>
      <c r="AM19" s="1028">
        <v>4.01</v>
      </c>
      <c r="AN19" s="1021">
        <v>0.86</v>
      </c>
      <c r="AO19" s="868">
        <f>IF(U19="n/a","n/a",IF(AA19&lt;0,"n/a",IF(AA19="n/a","n/a",J19+U19-AA19)))</f>
        <v>-2.9646858536372012</v>
      </c>
      <c r="AP19" s="869">
        <f>IF(U19="n/a","n/a",J19+U19)</f>
        <v>5.7547386067944544</v>
      </c>
      <c r="AQ19" s="1044">
        <f>IF(OR(AC19&lt;0.01,AF19="n/a"),"n/a",(I19/SQRT(22.5*AC19*(I19/AF19))-1)*100)</f>
        <v>-6.8298789158791724</v>
      </c>
      <c r="AR19" s="766">
        <f>INDEX(Historical!$C$7:$C$1455,MATCH(B19,Historical!$B$7:$B$1455,0))*IF(AH19="n/a",1.03,IF(AH19&lt;0,1.01,IF(AH19&gt;10,1.1,(1+AH19/100))))</f>
        <v>1.0195900000000002</v>
      </c>
      <c r="AS19" s="1042">
        <f>IF($AI19="n/a",1.03*AR19,IF($AI19&lt;0,1.01*AR19,IF($AI19&gt;10,1.1*AR19,(1+$AI19/100)*AR19)))</f>
        <v>1.0501777000000003</v>
      </c>
      <c r="AT19" s="1042">
        <f>IF($AK19="n/a",1.03*AS19,IF($AK19&lt;0,1.01*AS19,IF($AK19&gt;10,1.1*AS19,(1+$AK19/100)*AS19)))</f>
        <v>1.0921848080000003</v>
      </c>
      <c r="AU19" s="1042">
        <f>IF($AK19="n/a",1.03*AT19,IF($AK19&lt;0,1.01*AT19,IF($AK19&gt;10,1.1*AT19,(1+$AK19/100)*AT19)))</f>
        <v>1.1358722003200004</v>
      </c>
      <c r="AV19" s="1042">
        <f>IF($AK19="n/a",1.03*AU19,IF($AK19&lt;0,1.01*AU19,IF($AK19&gt;10,1.1*AU19,(1+$AK19/100)*AU19)))</f>
        <v>1.1813070883328005</v>
      </c>
      <c r="AW19" s="766">
        <f>SUM(AR19:AV19)</f>
        <v>5.4791317966528013</v>
      </c>
      <c r="AX19" s="877">
        <f>AW19/I19*100</f>
        <v>15.069119352730475</v>
      </c>
      <c r="AY19" s="1212">
        <v>-0.04</v>
      </c>
      <c r="AZ19" s="1028">
        <v>13.63</v>
      </c>
      <c r="BA19" s="1028">
        <v>-15.76</v>
      </c>
      <c r="BB19" s="1028">
        <v>0.51</v>
      </c>
      <c r="BC19" s="1028">
        <v>-1.47</v>
      </c>
      <c r="BE19" s="721">
        <v>1993</v>
      </c>
      <c r="BF19" s="1057">
        <f>IF(BE19&gt;2008,0,IF(BE19&gt;2001,1,IF(BE19&gt;1990,2,IF(BE19&gt;1980,3,IF(BE19&gt;1973,4,IF(BE19&gt;1970,5,IF(BE19&gt;1960,6,IF(BE19&gt;1958,7,IF(BE19&gt;1953,8,9)))))))))</f>
        <v>2</v>
      </c>
    </row>
    <row r="20" spans="1:58" ht="11.25" customHeight="1" x14ac:dyDescent="0.2">
      <c r="A20" s="1019" t="s">
        <v>139</v>
      </c>
      <c r="B20" s="1031" t="s">
        <v>140</v>
      </c>
      <c r="C20" s="1181" t="s">
        <v>4438</v>
      </c>
      <c r="D20" s="1181" t="s">
        <v>4447</v>
      </c>
      <c r="E20" s="857">
        <v>34</v>
      </c>
      <c r="F20" s="1245">
        <v>80</v>
      </c>
      <c r="G20" s="1245" t="s">
        <v>116</v>
      </c>
      <c r="H20" s="1245" t="s">
        <v>116</v>
      </c>
      <c r="I20" s="1021">
        <v>31.24</v>
      </c>
      <c r="J20" s="766">
        <f>(M20/I20)*100</f>
        <v>6.4020486555697822</v>
      </c>
      <c r="K20" s="1033">
        <v>0.5</v>
      </c>
      <c r="L20" s="1043">
        <v>4</v>
      </c>
      <c r="M20" s="756">
        <f>K20*L20</f>
        <v>2</v>
      </c>
      <c r="N20" s="1026" t="s">
        <v>141</v>
      </c>
      <c r="O20" s="860">
        <v>0.49</v>
      </c>
      <c r="P20" s="714">
        <v>43109</v>
      </c>
      <c r="Q20" s="714">
        <v>43132</v>
      </c>
      <c r="R20" s="756">
        <f>(K20-O20)/O20*100</f>
        <v>2.0408163265306141</v>
      </c>
      <c r="S20" s="824">
        <f>IF(INDEX(Historical!$D$7:$D$1455,MATCH(B20,Historical!$B$7:$B$1455,0))=0,"n/a",(INDEX(Historical!$C$7:$C$1455,MATCH(B20,Historical!$B$7:$B$1455,0))/INDEX(Historical!$D$7:$D$1455,MATCH(B20,Historical!$B$7:$B$1455,0))-1)*100)</f>
        <v>2.0833333333333259</v>
      </c>
      <c r="T20" s="824">
        <f>IF(INDEX(Historical!$F$7:$F$1455,MATCH(B20,Historical!$B$7:$B$1455,0))=0,"n/a",((INDEX(Historical!$C$7:$C$1455,MATCH(B20,Historical!$B$7:$B$1455,0))/INDEX(Historical!$F$7:$F$1455,MATCH(B20,Historical!$B$7:$B$1455,0)))^(1/3)-1)*100)</f>
        <v>2.1282952880393058</v>
      </c>
      <c r="U20" s="824">
        <f>IF(INDEX(Historical!$I$7:$I$1455,MATCH(B20,Historical!$B$7:$B$1455,0))=0,"n/a",((INDEX(Historical!$C$7:$C$1455,MATCH(B20,Historical!$B$7:$B$1455,0))/INDEX(Historical!$I$7:$I$1455,MATCH(B20,Historical!$B$7:$B$1455,0)))^(1/5)-1)*100)</f>
        <v>2.1759491464241165</v>
      </c>
      <c r="V20" s="824">
        <f>IF(INDEX(Historical!$O$7:$O$1455,MATCH(B20,Historical!$B$7:$B$1455,0))=0,"n/a",((INDEX(Historical!$C$7:$C$1455,MATCH(B20,Historical!$B$7:$B$1455,0))/INDEX(Historical!$O$7:$O$1455,MATCH(B20,Historical!$B$7:$B$1455,0)))^(1/10)-1)*100)</f>
        <v>3.2753731196362157</v>
      </c>
      <c r="W20" s="825">
        <f>IF(OR(U20&lt;=0,U20="n/a",V20&lt;=0,V20="n/a"),"n/a",U20/V20)</f>
        <v>0.6643362655018038</v>
      </c>
      <c r="X20" s="826">
        <f>IF(OR(AJ20&lt;=0,AJ20="n/a",U20&lt;=0,U20="n/a"),"n/a",U20/AJ20)</f>
        <v>0.62169975612117612</v>
      </c>
      <c r="Y20" s="774"/>
      <c r="Z20" s="766">
        <f>IF(OR(AC20&lt;0.01,AC20="n/a"),"n/a",M20/AC20*100)</f>
        <v>99.502487562189074</v>
      </c>
      <c r="AA20" s="1042">
        <f>IF(OR(AC20&lt;0.01,AC20="n/a"),"n/a",I20/AC20)</f>
        <v>15.542288557213931</v>
      </c>
      <c r="AB20" s="1043">
        <v>12</v>
      </c>
      <c r="AC20" s="1021">
        <v>2.0099999999999998</v>
      </c>
      <c r="AD20" s="1021">
        <v>2.63</v>
      </c>
      <c r="AE20" s="1021">
        <v>1.4</v>
      </c>
      <c r="AF20" s="1021">
        <v>1.24</v>
      </c>
      <c r="AG20" s="1021">
        <v>20.5</v>
      </c>
      <c r="AH20" s="1021">
        <v>-29.2</v>
      </c>
      <c r="AI20" s="1021">
        <v>1.8499999999999999</v>
      </c>
      <c r="AJ20" s="1021">
        <v>3.5000000000000004</v>
      </c>
      <c r="AK20" s="1021">
        <v>5.91</v>
      </c>
      <c r="AL20" s="1034">
        <v>230540</v>
      </c>
      <c r="AM20" s="1028">
        <v>0.06</v>
      </c>
      <c r="AN20" s="1021">
        <v>1</v>
      </c>
      <c r="AO20" s="868">
        <f>IF(U20="n/a","n/a",IF(AA20&lt;0,"n/a",IF(AA20="n/a","n/a",J20+U20-AA20)))</f>
        <v>-6.9642907552200324</v>
      </c>
      <c r="AP20" s="869">
        <f>IF(U20="n/a","n/a",J20+U20)</f>
        <v>8.5779978019938987</v>
      </c>
      <c r="AQ20" s="1044">
        <f>IF(OR(AC20&lt;0.01,AF20="n/a"),"n/a",(I20/SQRT(22.5*AC20*(I20/AF20))-1)*100)</f>
        <v>-7.4498626906708605</v>
      </c>
      <c r="AR20" s="766">
        <f>INDEX(Historical!$C$7:$C$1455,MATCH(B20,Historical!$B$7:$B$1455,0))*IF(AH20="n/a",1.03,IF(AH20&lt;0,1.01,IF(AH20&gt;10,1.1,(1+AH20/100))))</f>
        <v>1.9796</v>
      </c>
      <c r="AS20" s="1042">
        <f>IF($AI20="n/a",1.03*AR20,IF($AI20&lt;0,1.01*AR20,IF($AI20&gt;10,1.1*AR20,(1+$AI20/100)*AR20)))</f>
        <v>2.0162225999999999</v>
      </c>
      <c r="AT20" s="1042">
        <f>IF($AK20="n/a",1.03*AS20,IF($AK20&lt;0,1.01*AS20,IF($AK20&gt;10,1.1*AS20,(1+$AK20/100)*AS20)))</f>
        <v>2.1353813556599999</v>
      </c>
      <c r="AU20" s="1042">
        <f>IF($AK20="n/a",1.03*AT20,IF($AK20&lt;0,1.01*AT20,IF($AK20&gt;10,1.1*AT20,(1+$AK20/100)*AT20)))</f>
        <v>2.2615823937795057</v>
      </c>
      <c r="AV20" s="1042">
        <f>IF($AK20="n/a",1.03*AU20,IF($AK20&lt;0,1.01*AU20,IF($AK20&gt;10,1.1*AU20,(1+$AK20/100)*AU20)))</f>
        <v>2.3952419132518741</v>
      </c>
      <c r="AW20" s="766">
        <f>SUM(AR20:AV20)</f>
        <v>10.78802826269138</v>
      </c>
      <c r="AX20" s="877">
        <f>AW20/I20*100</f>
        <v>34.532740917706086</v>
      </c>
      <c r="AY20" s="1212">
        <v>0.46</v>
      </c>
      <c r="AZ20" s="1028">
        <v>8.2799999999999994</v>
      </c>
      <c r="BA20" s="1028">
        <v>-20.560000000000002</v>
      </c>
      <c r="BB20" s="1028">
        <v>-1.5</v>
      </c>
      <c r="BC20" s="1028">
        <v>-5.54</v>
      </c>
      <c r="BE20" s="721">
        <v>1985</v>
      </c>
      <c r="BF20" s="1057">
        <f>IF(BE20&gt;2008,0,IF(BE20&gt;2001,1,IF(BE20&gt;1990,2,IF(BE20&gt;1980,3,IF(BE20&gt;1973,4,IF(BE20&gt;1970,5,IF(BE20&gt;1960,6,IF(BE20&gt;1958,7,IF(BE20&gt;1953,8,9)))))))))</f>
        <v>3</v>
      </c>
    </row>
    <row r="21" spans="1:58" ht="11.25" customHeight="1" x14ac:dyDescent="0.2">
      <c r="A21" s="1027" t="s">
        <v>142</v>
      </c>
      <c r="B21" s="1031" t="s">
        <v>143</v>
      </c>
      <c r="C21" s="1181" t="s">
        <v>132</v>
      </c>
      <c r="D21" s="1181" t="s">
        <v>4435</v>
      </c>
      <c r="E21" s="857">
        <v>35</v>
      </c>
      <c r="F21" s="1245">
        <v>78</v>
      </c>
      <c r="G21" s="1245" t="s">
        <v>38</v>
      </c>
      <c r="H21" s="1245" t="s">
        <v>38</v>
      </c>
      <c r="I21" s="1021">
        <v>95.67</v>
      </c>
      <c r="J21" s="766">
        <f>(M21/I21)*100</f>
        <v>2.1950454687989964</v>
      </c>
      <c r="K21" s="1040">
        <v>0.52500000000000002</v>
      </c>
      <c r="L21" s="1043">
        <v>4</v>
      </c>
      <c r="M21" s="756">
        <f>K21*L21</f>
        <v>2.1</v>
      </c>
      <c r="N21" s="1026" t="s">
        <v>144</v>
      </c>
      <c r="O21" s="861">
        <v>0.48499999999999999</v>
      </c>
      <c r="P21" s="1016">
        <v>43427</v>
      </c>
      <c r="Q21" s="1016">
        <v>43444</v>
      </c>
      <c r="R21" s="756">
        <f>(K21-O21)/O21*100</f>
        <v>8.2474226804123791</v>
      </c>
      <c r="S21" s="824">
        <f>IF(INDEX(Historical!$D$7:$D$1455,MATCH(B21,Historical!$B$7:$B$1455,0))=0,"n/a",(INDEX(Historical!$C$7:$C$1455,MATCH(B21,Historical!$B$7:$B$1455,0))/INDEX(Historical!$D$7:$D$1455,MATCH(B21,Historical!$B$7:$B$1455,0))-1)*100)</f>
        <v>7.3099415204678442</v>
      </c>
      <c r="T21" s="824">
        <f>IF(INDEX(Historical!$F$7:$F$1455,MATCH(B21,Historical!$B$7:$B$1455,0))=0,"n/a",((INDEX(Historical!$C$7:$C$1455,MATCH(B21,Historical!$B$7:$B$1455,0))/INDEX(Historical!$F$7:$F$1455,MATCH(B21,Historical!$B$7:$B$1455,0)))^(1/3)-1)*100)</f>
        <v>6.9502005235022812</v>
      </c>
      <c r="U21" s="824">
        <f>IF(INDEX(Historical!$I$7:$I$1455,MATCH(B21,Historical!$B$7:$B$1455,0))=0,"n/a",((INDEX(Historical!$C$7:$C$1455,MATCH(B21,Historical!$B$7:$B$1455,0))/INDEX(Historical!$I$7:$I$1455,MATCH(B21,Historical!$B$7:$B$1455,0)))^(1/5)-1)*100)</f>
        <v>5.7882076535999527</v>
      </c>
      <c r="V21" s="824">
        <f>IF(INDEX(Historical!$O$7:$O$1455,MATCH(B21,Historical!$B$7:$B$1455,0))=0,"n/a",((INDEX(Historical!$C$7:$C$1455,MATCH(B21,Historical!$B$7:$B$1455,0))/INDEX(Historical!$O$7:$O$1455,MATCH(B21,Historical!$B$7:$B$1455,0)))^(1/10)-1)*100)</f>
        <v>3.6270879454675775</v>
      </c>
      <c r="W21" s="825">
        <f>IF(OR(U21&lt;=0,U21="n/a",V21&lt;=0,V21="n/a"),"n/a",U21/V21)</f>
        <v>1.595827766137548</v>
      </c>
      <c r="X21" s="826">
        <f>IF(OR(AJ21&lt;=0,AJ21="n/a",U21&lt;=0,U21="n/a"),"n/a",U21/AJ21)</f>
        <v>0.59063343404081148</v>
      </c>
      <c r="Y21" s="1031"/>
      <c r="Z21" s="766">
        <f>IF(OR(AC21&lt;0.01,AC21="n/a"),"n/a",M21/AC21*100)</f>
        <v>52.763819095477395</v>
      </c>
      <c r="AA21" s="1042">
        <f>IF(OR(AC21&lt;0.01,AC21="n/a"),"n/a",I21/AC21)</f>
        <v>24.037688442211056</v>
      </c>
      <c r="AB21" s="1043">
        <v>9</v>
      </c>
      <c r="AC21" s="1021">
        <v>3.98</v>
      </c>
      <c r="AD21" s="1021">
        <v>3.72</v>
      </c>
      <c r="AE21" s="1021">
        <v>3.44</v>
      </c>
      <c r="AF21" s="1021">
        <v>2.2400000000000002</v>
      </c>
      <c r="AG21" s="1021">
        <v>12.8</v>
      </c>
      <c r="AH21" s="1021">
        <v>10.9</v>
      </c>
      <c r="AI21" s="1021">
        <v>7.0900000000000007</v>
      </c>
      <c r="AJ21" s="1021">
        <v>9.8000000000000007</v>
      </c>
      <c r="AK21" s="1021">
        <v>6.45</v>
      </c>
      <c r="AL21" s="1034">
        <v>10720</v>
      </c>
      <c r="AM21" s="1028">
        <v>1.0999999999999999</v>
      </c>
      <c r="AN21" s="1021">
        <v>0.76</v>
      </c>
      <c r="AO21" s="868">
        <f>IF(U21="n/a","n/a",IF(AA21&lt;0,"n/a",IF(AA21="n/a","n/a",J21+U21-AA21)))</f>
        <v>-16.054435319812107</v>
      </c>
      <c r="AP21" s="869">
        <f>IF(U21="n/a","n/a",J21+U21)</f>
        <v>7.9832531223989491</v>
      </c>
      <c r="AQ21" s="1044">
        <f>IF(OR(AC21&lt;0.01,AF21="n/a"),"n/a",(I21/SQRT(22.5*AC21*(I21/AF21))-1)*100)</f>
        <v>54.696005996783214</v>
      </c>
      <c r="AR21" s="766">
        <f>INDEX(Historical!$C$7:$C$1455,MATCH(B21,Historical!$B$7:$B$1455,0))*IF(AH21="n/a",1.03,IF(AH21&lt;0,1.01,IF(AH21&gt;10,1.1,(1+AH21/100))))</f>
        <v>2.0185</v>
      </c>
      <c r="AS21" s="1042">
        <f>IF($AI21="n/a",1.03*AR21,IF($AI21&lt;0,1.01*AR21,IF($AI21&gt;10,1.1*AR21,(1+$AI21/100)*AR21)))</f>
        <v>2.1616116499999998</v>
      </c>
      <c r="AT21" s="1042">
        <f>IF($AK21="n/a",1.03*AS21,IF($AK21&lt;0,1.01*AS21,IF($AK21&gt;10,1.1*AS21,(1+$AK21/100)*AS21)))</f>
        <v>2.3010356014249997</v>
      </c>
      <c r="AU21" s="1042">
        <f>IF($AK21="n/a",1.03*AT21,IF($AK21&lt;0,1.01*AT21,IF($AK21&gt;10,1.1*AT21,(1+$AK21/100)*AT21)))</f>
        <v>2.4494523977169123</v>
      </c>
      <c r="AV21" s="1042">
        <f>IF($AK21="n/a",1.03*AU21,IF($AK21&lt;0,1.01*AU21,IF($AK21&gt;10,1.1*AU21,(1+$AK21/100)*AU21)))</f>
        <v>2.6074420773696532</v>
      </c>
      <c r="AW21" s="766">
        <f>SUM(AR21:AV21)</f>
        <v>11.538041726511565</v>
      </c>
      <c r="AX21" s="877">
        <f>AW21/I21*100</f>
        <v>12.060250576472839</v>
      </c>
      <c r="AY21" s="1212">
        <v>7.0000000000000007E-2</v>
      </c>
      <c r="AZ21" s="1028">
        <v>25.119999999999997</v>
      </c>
      <c r="BA21" s="1028">
        <v>-5.0500000000000007</v>
      </c>
      <c r="BB21" s="1028">
        <v>0.4</v>
      </c>
      <c r="BC21" s="1028">
        <v>6.87</v>
      </c>
      <c r="BE21" s="721">
        <v>1985</v>
      </c>
      <c r="BF21" s="1057">
        <f>IF(BE21&gt;2008,0,IF(BE21&gt;2001,1,IF(BE21&gt;1990,2,IF(BE21&gt;1980,3,IF(BE21&gt;1973,4,IF(BE21&gt;1970,5,IF(BE21&gt;1960,6,IF(BE21&gt;1958,7,IF(BE21&gt;1953,8,9)))))))))</f>
        <v>3</v>
      </c>
    </row>
    <row r="22" spans="1:58" ht="11.25" customHeight="1" x14ac:dyDescent="0.2">
      <c r="A22" s="1019" t="s">
        <v>145</v>
      </c>
      <c r="B22" s="1031" t="s">
        <v>146</v>
      </c>
      <c r="C22" s="1181" t="s">
        <v>4283</v>
      </c>
      <c r="D22" s="1181" t="s">
        <v>4420</v>
      </c>
      <c r="E22" s="857">
        <v>44</v>
      </c>
      <c r="F22" s="1245">
        <v>56</v>
      </c>
      <c r="G22" s="1245" t="s">
        <v>38</v>
      </c>
      <c r="H22" s="1245" t="s">
        <v>116</v>
      </c>
      <c r="I22" s="1021">
        <v>147.41999999999999</v>
      </c>
      <c r="J22" s="766">
        <f>(M22/I22)*100</f>
        <v>2.1435354768688106</v>
      </c>
      <c r="K22" s="1033">
        <v>0.79</v>
      </c>
      <c r="L22" s="1043">
        <v>4</v>
      </c>
      <c r="M22" s="756">
        <f>K22*L22</f>
        <v>3.16</v>
      </c>
      <c r="N22" s="1026" t="s">
        <v>147</v>
      </c>
      <c r="O22" s="860">
        <v>0.69</v>
      </c>
      <c r="P22" s="1016">
        <v>43447</v>
      </c>
      <c r="Q22" s="1016">
        <v>43466</v>
      </c>
      <c r="R22" s="756">
        <f>(K22-O22)/O22*100</f>
        <v>14.49275362318842</v>
      </c>
      <c r="S22" s="824">
        <f>IF(INDEX(Historical!$D$7:$D$1455,MATCH(B22,Historical!$B$7:$B$1455,0))=0,"n/a",(INDEX(Historical!$C$7:$C$1455,MATCH(B22,Historical!$B$7:$B$1455,0))/INDEX(Historical!$D$7:$D$1455,MATCH(B22,Historical!$B$7:$B$1455,0))-1)*100)</f>
        <v>7.5471698113207308</v>
      </c>
      <c r="T22" s="824">
        <f>IF(INDEX(Historical!$F$7:$F$1455,MATCH(B22,Historical!$B$7:$B$1455,0))=0,"n/a",((INDEX(Historical!$C$7:$C$1455,MATCH(B22,Historical!$B$7:$B$1455,0))/INDEX(Historical!$F$7:$F$1455,MATCH(B22,Historical!$B$7:$B$1455,0)))^(1/3)-1)*100)</f>
        <v>10.591030351274888</v>
      </c>
      <c r="U22" s="824">
        <f>IF(INDEX(Historical!$I$7:$I$1455,MATCH(B22,Historical!$B$7:$B$1455,0))=0,"n/a",((INDEX(Historical!$C$7:$C$1455,MATCH(B22,Historical!$B$7:$B$1455,0))/INDEX(Historical!$I$7:$I$1455,MATCH(B22,Historical!$B$7:$B$1455,0)))^(1/5)-1)*100)</f>
        <v>10.558726350887504</v>
      </c>
      <c r="V22" s="824">
        <f>IF(INDEX(Historical!$O$7:$O$1455,MATCH(B22,Historical!$B$7:$B$1455,0))=0,"n/a",((INDEX(Historical!$C$7:$C$1455,MATCH(B22,Historical!$B$7:$B$1455,0))/INDEX(Historical!$O$7:$O$1455,MATCH(B22,Historical!$B$7:$B$1455,0)))^(1/10)-1)*100)</f>
        <v>10.989894716477909</v>
      </c>
      <c r="W22" s="825">
        <f>IF(OR(U22&lt;=0,U22="n/a",V22&lt;=0,V22="n/a"),"n/a",U22/V22)</f>
        <v>0.96076683383108985</v>
      </c>
      <c r="X22" s="826">
        <f>IF(OR(AJ22&lt;=0,AJ22="n/a",U22&lt;=0,U22="n/a"),"n/a",U22/AJ22)</f>
        <v>1.0885284897822167</v>
      </c>
      <c r="Y22" s="1031" t="s">
        <v>4077</v>
      </c>
      <c r="Z22" s="766">
        <f>IF(OR(AC22&lt;0.01,AC22="n/a"),"n/a",M22/AC22*100)</f>
        <v>80.818414322250646</v>
      </c>
      <c r="AA22" s="1042">
        <f>IF(OR(AC22&lt;0.01,AC22="n/a"),"n/a",I22/AC22)</f>
        <v>37.703324808184142</v>
      </c>
      <c r="AB22" s="1043">
        <v>6</v>
      </c>
      <c r="AC22" s="1021">
        <v>3.91</v>
      </c>
      <c r="AD22" s="1021">
        <v>2.27</v>
      </c>
      <c r="AE22" s="1021">
        <v>4.76</v>
      </c>
      <c r="AF22" s="1021">
        <v>13.76</v>
      </c>
      <c r="AG22" s="1021">
        <v>39.700000000000003</v>
      </c>
      <c r="AH22" s="1021">
        <v>-4.9000000000000004</v>
      </c>
      <c r="AI22" s="1021">
        <v>13.61</v>
      </c>
      <c r="AJ22" s="1021">
        <v>9.7000000000000011</v>
      </c>
      <c r="AK22" s="1021">
        <v>16.66</v>
      </c>
      <c r="AL22" s="1034">
        <v>64620.000000000007</v>
      </c>
      <c r="AM22" s="1028">
        <v>0.2</v>
      </c>
      <c r="AN22" s="1021">
        <v>0.43</v>
      </c>
      <c r="AO22" s="868">
        <f>IF(U22="n/a","n/a",IF(AA22&lt;0,"n/a",IF(AA22="n/a","n/a",J22+U22-AA22)))</f>
        <v>-25.001062980427825</v>
      </c>
      <c r="AP22" s="869">
        <f>IF(U22="n/a","n/a",J22+U22)</f>
        <v>12.702261827756315</v>
      </c>
      <c r="AQ22" s="1044">
        <f>IF(OR(AC22&lt;0.01,AF22="n/a"),"n/a",(I22/SQRT(22.5*AC22*(I22/AF22))-1)*100)</f>
        <v>380.18410791446036</v>
      </c>
      <c r="AR22" s="766">
        <f>INDEX(Historical!$C$7:$C$1455,MATCH(B22,Historical!$B$7:$B$1455,0))*IF(AH22="n/a",1.03,IF(AH22&lt;0,1.01,IF(AH22&gt;10,1.1,(1+AH22/100))))</f>
        <v>2.3028</v>
      </c>
      <c r="AS22" s="1042">
        <f>IF($AI22="n/a",1.03*AR22,IF($AI22&lt;0,1.01*AR22,IF($AI22&gt;10,1.1*AR22,(1+$AI22/100)*AR22)))</f>
        <v>2.53308</v>
      </c>
      <c r="AT22" s="1042">
        <f>IF($AK22="n/a",1.03*AS22,IF($AK22&lt;0,1.01*AS22,IF($AK22&gt;10,1.1*AS22,(1+$AK22/100)*AS22)))</f>
        <v>2.7863880000000001</v>
      </c>
      <c r="AU22" s="1042">
        <f>IF($AK22="n/a",1.03*AT22,IF($AK22&lt;0,1.01*AT22,IF($AK22&gt;10,1.1*AT22,(1+$AK22/100)*AT22)))</f>
        <v>3.0650268000000005</v>
      </c>
      <c r="AV22" s="1042">
        <f>IF($AK22="n/a",1.03*AU22,IF($AK22&lt;0,1.01*AU22,IF($AK22&gt;10,1.1*AU22,(1+$AK22/100)*AU22)))</f>
        <v>3.3715294800000009</v>
      </c>
      <c r="AW22" s="766">
        <f>SUM(AR22:AV22)</f>
        <v>14.058824280000001</v>
      </c>
      <c r="AX22" s="877">
        <f>AW22/I22*100</f>
        <v>9.5365786731786741</v>
      </c>
      <c r="AY22" s="1212">
        <v>0.92</v>
      </c>
      <c r="AZ22" s="1028">
        <v>36.99</v>
      </c>
      <c r="BA22" s="1028">
        <v>-3.9699999999999998</v>
      </c>
      <c r="BB22" s="1028">
        <v>1.7999999999999998</v>
      </c>
      <c r="BC22" s="1028">
        <v>10.530000000000001</v>
      </c>
      <c r="BE22" s="721">
        <v>1976</v>
      </c>
      <c r="BF22" s="1057">
        <f>IF(BE22&gt;2008,0,IF(BE22&gt;2001,1,IF(BE22&gt;1990,2,IF(BE22&gt;1980,3,IF(BE22&gt;1973,4,IF(BE22&gt;1970,5,IF(BE22&gt;1960,6,IF(BE22&gt;1958,7,IF(BE22&gt;1953,8,9)))))))))</f>
        <v>4</v>
      </c>
    </row>
    <row r="23" spans="1:58" ht="11.25" customHeight="1" x14ac:dyDescent="0.2">
      <c r="A23" s="1019" t="s">
        <v>148</v>
      </c>
      <c r="B23" s="1031" t="s">
        <v>149</v>
      </c>
      <c r="C23" s="1181" t="s">
        <v>4283</v>
      </c>
      <c r="D23" s="1181" t="s">
        <v>4433</v>
      </c>
      <c r="E23" s="857">
        <v>26</v>
      </c>
      <c r="F23" s="1245">
        <v>109</v>
      </c>
      <c r="G23" s="1245" t="s">
        <v>38</v>
      </c>
      <c r="H23" s="1245" t="s">
        <v>116</v>
      </c>
      <c r="I23" s="1021">
        <v>55.5</v>
      </c>
      <c r="J23" s="766">
        <f>(M23/I23)*100</f>
        <v>1.0810810810810809</v>
      </c>
      <c r="K23" s="1040">
        <v>0.15</v>
      </c>
      <c r="L23" s="1043">
        <v>4</v>
      </c>
      <c r="M23" s="756">
        <f>K23*L23</f>
        <v>0.6</v>
      </c>
      <c r="N23" s="1026" t="s">
        <v>150</v>
      </c>
      <c r="O23" s="861">
        <v>0.13</v>
      </c>
      <c r="P23" s="1016">
        <v>43342</v>
      </c>
      <c r="Q23" s="1016">
        <v>43357</v>
      </c>
      <c r="R23" s="756">
        <f>(K23-O23)/O23*100</f>
        <v>15.384615384615378</v>
      </c>
      <c r="S23" s="824">
        <f>IF(INDEX(Historical!$D$7:$D$1455,MATCH(B23,Historical!$B$7:$B$1455,0))=0,"n/a",(INDEX(Historical!$C$7:$C$1455,MATCH(B23,Historical!$B$7:$B$1455,0))/INDEX(Historical!$D$7:$D$1455,MATCH(B23,Historical!$B$7:$B$1455,0))-1)*100)</f>
        <v>13.953488372093027</v>
      </c>
      <c r="T23" s="824">
        <f>IF(INDEX(Historical!$F$7:$F$1455,MATCH(B23,Historical!$B$7:$B$1455,0))=0,"n/a",((INDEX(Historical!$C$7:$C$1455,MATCH(B23,Historical!$B$7:$B$1455,0))/INDEX(Historical!$F$7:$F$1455,MATCH(B23,Historical!$B$7:$B$1455,0)))^(1/3)-1)*100)</f>
        <v>9.8157887721507677</v>
      </c>
      <c r="U23" s="824">
        <f>IF(INDEX(Historical!$I$7:$I$1455,MATCH(B23,Historical!$B$7:$B$1455,0))=0,"n/a",((INDEX(Historical!$C$7:$C$1455,MATCH(B23,Historical!$B$7:$B$1455,0))/INDEX(Historical!$I$7:$I$1455,MATCH(B23,Historical!$B$7:$B$1455,0)))^(1/5)-1)*100)</f>
        <v>8.2272013176834626</v>
      </c>
      <c r="V23" s="824">
        <f>IF(INDEX(Historical!$O$7:$O$1455,MATCH(B23,Historical!$B$7:$B$1455,0))=0,"n/a",((INDEX(Historical!$C$7:$C$1455,MATCH(B23,Historical!$B$7:$B$1455,0))/INDEX(Historical!$O$7:$O$1455,MATCH(B23,Historical!$B$7:$B$1455,0)))^(1/10)-1)*100)</f>
        <v>11.16670053981812</v>
      </c>
      <c r="W23" s="825">
        <f>IF(OR(U23&lt;=0,U23="n/a",V23&lt;=0,V23="n/a"),"n/a",U23/V23)</f>
        <v>0.73676206219975027</v>
      </c>
      <c r="X23" s="826">
        <f>IF(OR(AJ23&lt;=0,AJ23="n/a",U23&lt;=0,U23="n/a"),"n/a",U23/AJ23)</f>
        <v>1.8282669594852139</v>
      </c>
      <c r="Y23" s="777"/>
      <c r="Z23" s="766">
        <f>IF(OR(AC23&lt;0.01,AC23="n/a"),"n/a",M23/AC23*100)</f>
        <v>71.428571428571431</v>
      </c>
      <c r="AA23" s="1042">
        <f>IF(OR(AC23&lt;0.01,AC23="n/a"),"n/a",I23/AC23)</f>
        <v>66.071428571428569</v>
      </c>
      <c r="AB23" s="1043">
        <v>12</v>
      </c>
      <c r="AC23" s="1021">
        <v>0.84</v>
      </c>
      <c r="AD23" s="1021">
        <v>4.41</v>
      </c>
      <c r="AE23" s="1021">
        <v>3.74</v>
      </c>
      <c r="AF23" s="1021">
        <v>5.45</v>
      </c>
      <c r="AG23" s="1021">
        <v>8.3000000000000007</v>
      </c>
      <c r="AH23" s="1021">
        <v>9.3000000000000007</v>
      </c>
      <c r="AI23" s="1021">
        <v>9.9</v>
      </c>
      <c r="AJ23" s="1021">
        <v>4.5</v>
      </c>
      <c r="AK23" s="1021">
        <v>14.899999999999999</v>
      </c>
      <c r="AL23" s="1034">
        <v>1600</v>
      </c>
      <c r="AM23" s="1028">
        <v>0.70000000000000007</v>
      </c>
      <c r="AN23" s="1021">
        <v>0.12</v>
      </c>
      <c r="AO23" s="868">
        <f>IF(U23="n/a","n/a",IF(AA23&lt;0,"n/a",IF(AA23="n/a","n/a",J23+U23-AA23)))</f>
        <v>-56.763146172664023</v>
      </c>
      <c r="AP23" s="869">
        <f>IF(U23="n/a","n/a",J23+U23)</f>
        <v>9.3082823987645433</v>
      </c>
      <c r="AQ23" s="1044">
        <f>IF(OR(AC23&lt;0.01,AF23="n/a"),"n/a",(I23/SQRT(22.5*AC23*(I23/AF23))-1)*100)</f>
        <v>300.04960009939089</v>
      </c>
      <c r="AR23" s="766">
        <f>INDEX(Historical!$C$7:$C$1455,MATCH(B23,Historical!$B$7:$B$1455,0))*IF(AH23="n/a",1.03,IF(AH23&lt;0,1.01,IF(AH23&gt;10,1.1,(1+AH23/100))))</f>
        <v>0.53556999999999999</v>
      </c>
      <c r="AS23" s="1042">
        <f>IF($AI23="n/a",1.03*AR23,IF($AI23&lt;0,1.01*AR23,IF($AI23&gt;10,1.1*AR23,(1+$AI23/100)*AR23)))</f>
        <v>0.58859143000000003</v>
      </c>
      <c r="AT23" s="1042">
        <f>IF($AK23="n/a",1.03*AS23,IF($AK23&lt;0,1.01*AS23,IF($AK23&gt;10,1.1*AS23,(1+$AK23/100)*AS23)))</f>
        <v>0.64745057300000008</v>
      </c>
      <c r="AU23" s="1042">
        <f>IF($AK23="n/a",1.03*AT23,IF($AK23&lt;0,1.01*AT23,IF($AK23&gt;10,1.1*AT23,(1+$AK23/100)*AT23)))</f>
        <v>0.7121956303000001</v>
      </c>
      <c r="AV23" s="1042">
        <f>IF($AK23="n/a",1.03*AU23,IF($AK23&lt;0,1.01*AU23,IF($AK23&gt;10,1.1*AU23,(1+$AK23/100)*AU23)))</f>
        <v>0.7834151933300002</v>
      </c>
      <c r="AW23" s="766">
        <f>SUM(AR23:AV23)</f>
        <v>3.2672228266300003</v>
      </c>
      <c r="AX23" s="877">
        <f>AW23/I23*100</f>
        <v>5.88688797590991</v>
      </c>
      <c r="AY23" s="1212">
        <v>0.63</v>
      </c>
      <c r="AZ23" s="1028">
        <v>35.370000000000005</v>
      </c>
      <c r="BA23" s="1028">
        <v>-1.6</v>
      </c>
      <c r="BB23" s="1028">
        <v>8.4</v>
      </c>
      <c r="BC23" s="1028">
        <v>13.86</v>
      </c>
      <c r="BE23" s="721">
        <v>1993</v>
      </c>
      <c r="BF23" s="1057">
        <f>IF(BE23&gt;2008,0,IF(BE23&gt;2001,1,IF(BE23&gt;1990,2,IF(BE23&gt;1980,3,IF(BE23&gt;1973,4,IF(BE23&gt;1970,5,IF(BE23&gt;1960,6,IF(BE23&gt;1958,7,IF(BE23&gt;1953,8,9)))))))))</f>
        <v>2</v>
      </c>
    </row>
    <row r="24" spans="1:58" ht="11.25" customHeight="1" x14ac:dyDescent="0.2">
      <c r="A24" s="1019" t="s">
        <v>458</v>
      </c>
      <c r="B24" s="1031" t="s">
        <v>459</v>
      </c>
      <c r="C24" s="1181" t="s">
        <v>109</v>
      </c>
      <c r="D24" s="1181" t="s">
        <v>4434</v>
      </c>
      <c r="E24" s="857">
        <v>25</v>
      </c>
      <c r="F24" s="1245">
        <v>124</v>
      </c>
      <c r="G24" s="1245" t="s">
        <v>107</v>
      </c>
      <c r="H24" s="1245" t="s">
        <v>107</v>
      </c>
      <c r="I24" s="1021">
        <v>55.82</v>
      </c>
      <c r="J24" s="766">
        <f>(M24/I24)*100</f>
        <v>2.149767108563239</v>
      </c>
      <c r="K24" s="1040">
        <v>0.3</v>
      </c>
      <c r="L24" s="1043">
        <v>4</v>
      </c>
      <c r="M24" s="756">
        <f>K24*L24</f>
        <v>1.2</v>
      </c>
      <c r="N24" s="1026" t="s">
        <v>242</v>
      </c>
      <c r="O24" s="861">
        <v>0.21</v>
      </c>
      <c r="P24" s="1016">
        <v>43370</v>
      </c>
      <c r="Q24" s="1016">
        <v>43388</v>
      </c>
      <c r="R24" s="756">
        <f>(K24-O24)/O24*100</f>
        <v>42.857142857142854</v>
      </c>
      <c r="S24" s="824">
        <f>IF(INDEX(Historical!$D$7:$D$1455,MATCH(B24,Historical!$B$7:$B$1455,0))=0,"n/a",(INDEX(Historical!$C$7:$C$1455,MATCH(B24,Historical!$B$7:$B$1455,0))/INDEX(Historical!$D$7:$D$1455,MATCH(B24,Historical!$B$7:$B$1455,0))-1)*100)</f>
        <v>6.8493150684931559</v>
      </c>
      <c r="T24" s="824">
        <f>IF(INDEX(Historical!$F$7:$F$1455,MATCH(B24,Historical!$B$7:$B$1455,0))=0,"n/a",((INDEX(Historical!$C$7:$C$1455,MATCH(B24,Historical!$B$7:$B$1455,0))/INDEX(Historical!$F$7:$F$1455,MATCH(B24,Historical!$B$7:$B$1455,0)))^(1/3)-1)*100)</f>
        <v>7.0960925775504391</v>
      </c>
      <c r="U24" s="824">
        <f>IF(INDEX(Historical!$I$7:$I$1455,MATCH(B24,Historical!$B$7:$B$1455,0))=0,"n/a",((INDEX(Historical!$C$7:$C$1455,MATCH(B24,Historical!$B$7:$B$1455,0))/INDEX(Historical!$I$7:$I$1455,MATCH(B24,Historical!$B$7:$B$1455,0)))^(1/5)-1)*100)</f>
        <v>7.2374263686593387</v>
      </c>
      <c r="V24" s="824">
        <f>IF(INDEX(Historical!$O$7:$O$1455,MATCH(B24,Historical!$B$7:$B$1455,0))=0,"n/a",((INDEX(Historical!$C$7:$C$1455,MATCH(B24,Historical!$B$7:$B$1455,0))/INDEX(Historical!$O$7:$O$1455,MATCH(B24,Historical!$B$7:$B$1455,0)))^(1/10)-1)*100)</f>
        <v>7.7430555648374311</v>
      </c>
      <c r="W24" s="825">
        <f>IF(OR(U24&lt;=0,U24="n/a",V24&lt;=0,V24="n/a"),"n/a",U24/V24)</f>
        <v>0.93469900971985231</v>
      </c>
      <c r="X24" s="826">
        <f>IF(OR(AJ24&lt;=0,AJ24="n/a",U24&lt;=0,U24="n/a"),"n/a",U24/AJ24)</f>
        <v>0.68277607251503203</v>
      </c>
      <c r="Y24" s="777"/>
      <c r="Z24" s="766">
        <f>IF(OR(AC24&lt;0.01,AC24="n/a"),"n/a",M24/AC24*100)</f>
        <v>34.188034188034187</v>
      </c>
      <c r="AA24" s="1042">
        <f>IF(OR(AC24&lt;0.01,AC24="n/a"),"n/a",I24/AC24)</f>
        <v>15.903133903133904</v>
      </c>
      <c r="AB24" s="1043">
        <v>12</v>
      </c>
      <c r="AC24" s="1021">
        <v>3.51</v>
      </c>
      <c r="AD24" s="1021">
        <v>2.27</v>
      </c>
      <c r="AE24" s="1021">
        <v>6.34</v>
      </c>
      <c r="AF24" s="1021">
        <v>2.0699999999999998</v>
      </c>
      <c r="AG24" s="1021">
        <v>13.4</v>
      </c>
      <c r="AH24" s="1021">
        <v>25.5</v>
      </c>
      <c r="AI24" s="1021">
        <v>0.79</v>
      </c>
      <c r="AJ24" s="1021">
        <v>10.6</v>
      </c>
      <c r="AK24" s="1021">
        <v>7.0000000000000009</v>
      </c>
      <c r="AL24" s="1034">
        <v>1830</v>
      </c>
      <c r="AM24" s="1028">
        <v>0.1</v>
      </c>
      <c r="AN24" s="1021">
        <v>0.04</v>
      </c>
      <c r="AO24" s="868">
        <f>IF(U24="n/a","n/a",IF(AA24&lt;0,"n/a",IF(AA24="n/a","n/a",J24+U24-AA24)))</f>
        <v>-6.5159404259113263</v>
      </c>
      <c r="AP24" s="869">
        <f>IF(U24="n/a","n/a",J24+U24)</f>
        <v>9.3871934772225778</v>
      </c>
      <c r="AQ24" s="1044">
        <f>IF(OR(AC24&lt;0.01,AF24="n/a"),"n/a",(I24/SQRT(22.5*AC24*(I24/AF24))-1)*100)</f>
        <v>20.958187779427284</v>
      </c>
      <c r="AR24" s="766">
        <f>INDEX(Historical!$C$7:$C$1455,MATCH(B24,Historical!$B$7:$B$1455,0))*IF(AH24="n/a",1.03,IF(AH24&lt;0,1.01,IF(AH24&gt;10,1.1,(1+AH24/100))))</f>
        <v>0.8580000000000001</v>
      </c>
      <c r="AS24" s="1042">
        <f>IF($AI24="n/a",1.03*AR24,IF($AI24&lt;0,1.01*AR24,IF($AI24&gt;10,1.1*AR24,(1+$AI24/100)*AR24)))</f>
        <v>0.86477820000000016</v>
      </c>
      <c r="AT24" s="1042">
        <f>IF($AK24="n/a",1.03*AS24,IF($AK24&lt;0,1.01*AS24,IF($AK24&gt;10,1.1*AS24,(1+$AK24/100)*AS24)))</f>
        <v>0.92531267400000028</v>
      </c>
      <c r="AU24" s="1042">
        <f>IF($AK24="n/a",1.03*AT24,IF($AK24&lt;0,1.01*AT24,IF($AK24&gt;10,1.1*AT24,(1+$AK24/100)*AT24)))</f>
        <v>0.99008456118000032</v>
      </c>
      <c r="AV24" s="1042">
        <f>IF($AK24="n/a",1.03*AU24,IF($AK24&lt;0,1.01*AU24,IF($AK24&gt;10,1.1*AU24,(1+$AK24/100)*AU24)))</f>
        <v>1.0593904804626004</v>
      </c>
      <c r="AW24" s="766">
        <f>SUM(AR24:AV24)</f>
        <v>4.6975659156426008</v>
      </c>
      <c r="AX24" s="877">
        <f>AW24/I24*100</f>
        <v>8.4155605797968498</v>
      </c>
      <c r="AY24" s="1212">
        <v>0.73</v>
      </c>
      <c r="AZ24" s="1028">
        <v>9.879999999999999</v>
      </c>
      <c r="BA24" s="1028">
        <v>-15.040000000000001</v>
      </c>
      <c r="BB24" s="1028">
        <v>-3.81</v>
      </c>
      <c r="BC24" s="1028">
        <v>-5.3900000000000006</v>
      </c>
      <c r="BE24" s="721">
        <v>1994</v>
      </c>
      <c r="BF24" s="1057">
        <f>IF(BE24&gt;2008,0,IF(BE24&gt;2001,1,IF(BE24&gt;1990,2,IF(BE24&gt;1980,3,IF(BE24&gt;1973,4,IF(BE24&gt;1970,5,IF(BE24&gt;1960,6,IF(BE24&gt;1958,7,IF(BE24&gt;1953,8,9)))))))))</f>
        <v>2</v>
      </c>
    </row>
    <row r="25" spans="1:58" ht="11.25" customHeight="1" x14ac:dyDescent="0.2">
      <c r="A25" s="1019" t="s">
        <v>151</v>
      </c>
      <c r="B25" s="1031" t="s">
        <v>152</v>
      </c>
      <c r="C25" s="1181" t="s">
        <v>155</v>
      </c>
      <c r="D25" s="1181" t="s">
        <v>4419</v>
      </c>
      <c r="E25" s="857">
        <v>47</v>
      </c>
      <c r="F25" s="1245">
        <v>41</v>
      </c>
      <c r="G25" s="1245" t="s">
        <v>38</v>
      </c>
      <c r="H25" s="1245" t="s">
        <v>38</v>
      </c>
      <c r="I25" s="1021">
        <v>252.75</v>
      </c>
      <c r="J25" s="766">
        <f>(M25/I25)*100</f>
        <v>1.218595450049456</v>
      </c>
      <c r="K25" s="1033">
        <v>0.77</v>
      </c>
      <c r="L25" s="1043">
        <v>4</v>
      </c>
      <c r="M25" s="756">
        <f>K25*L25</f>
        <v>3.08</v>
      </c>
      <c r="N25" s="1026" t="s">
        <v>153</v>
      </c>
      <c r="O25" s="860">
        <v>0.75</v>
      </c>
      <c r="P25" s="1016">
        <v>43441</v>
      </c>
      <c r="Q25" s="1016">
        <v>43465</v>
      </c>
      <c r="R25" s="756">
        <f>(K25-O25)/O25*100</f>
        <v>2.6666666666666687</v>
      </c>
      <c r="S25" s="824">
        <f>IF(INDEX(Historical!$D$7:$D$1455,MATCH(B25,Historical!$B$7:$B$1455,0))=0,"n/a",(INDEX(Historical!$C$7:$C$1455,MATCH(B25,Historical!$B$7:$B$1455,0))/INDEX(Historical!$D$7:$D$1455,MATCH(B25,Historical!$B$7:$B$1455,0))-1)*100)</f>
        <v>8.4870848708487046</v>
      </c>
      <c r="T25" s="824">
        <f>IF(INDEX(Historical!$F$7:$F$1455,MATCH(B25,Historical!$B$7:$B$1455,0))=0,"n/a",((INDEX(Historical!$C$7:$C$1455,MATCH(B25,Historical!$B$7:$B$1455,0))/INDEX(Historical!$F$7:$F$1455,MATCH(B25,Historical!$B$7:$B$1455,0)))^(1/3)-1)*100)</f>
        <v>9.5695642043593274</v>
      </c>
      <c r="U25" s="824">
        <f>IF(INDEX(Historical!$I$7:$I$1455,MATCH(B25,Historical!$B$7:$B$1455,0))=0,"n/a",((INDEX(Historical!$C$7:$C$1455,MATCH(B25,Historical!$B$7:$B$1455,0))/INDEX(Historical!$I$7:$I$1455,MATCH(B25,Historical!$B$7:$B$1455,0)))^(1/5)-1)*100)</f>
        <v>9.7665948842847961</v>
      </c>
      <c r="V25" s="824">
        <f>IF(INDEX(Historical!$O$7:$O$1455,MATCH(B25,Historical!$B$7:$B$1455,0))=0,"n/a",((INDEX(Historical!$C$7:$C$1455,MATCH(B25,Historical!$B$7:$B$1455,0))/INDEX(Historical!$O$7:$O$1455,MATCH(B25,Historical!$B$7:$B$1455,0)))^(1/10)-1)*100)</f>
        <v>11.612317403390438</v>
      </c>
      <c r="W25" s="825">
        <f>IF(OR(U25&lt;=0,U25="n/a",V25&lt;=0,V25="n/a"),"n/a",U25/V25)</f>
        <v>0.84105476495443121</v>
      </c>
      <c r="X25" s="826" t="str">
        <f>IF(OR(AJ25&lt;=0,AJ25="n/a",U25&lt;=0,U25="n/a"),"n/a",U25/AJ25)</f>
        <v>n/a</v>
      </c>
      <c r="Y25" s="1032" t="s">
        <v>154</v>
      </c>
      <c r="Z25" s="766">
        <f>IF(OR(AC25&lt;0.01,AC25="n/a"),"n/a",M25/AC25*100)</f>
        <v>102.66666666666666</v>
      </c>
      <c r="AA25" s="1042">
        <f>IF(OR(AC25&lt;0.01,AC25="n/a"),"n/a",I25/AC25)</f>
        <v>84.25</v>
      </c>
      <c r="AB25" s="1043">
        <v>9</v>
      </c>
      <c r="AC25" s="1021">
        <v>3</v>
      </c>
      <c r="AD25" s="1021">
        <v>6.25</v>
      </c>
      <c r="AE25" s="1021">
        <v>4.2300000000000004</v>
      </c>
      <c r="AF25" s="1021">
        <v>3.23</v>
      </c>
      <c r="AG25" s="1021">
        <v>0.8</v>
      </c>
      <c r="AH25" s="1021">
        <v>-34.5</v>
      </c>
      <c r="AI25" s="1021">
        <v>12.709999999999999</v>
      </c>
      <c r="AJ25" s="1021">
        <v>-8.3000000000000007</v>
      </c>
      <c r="AK25" s="1021">
        <v>13.48</v>
      </c>
      <c r="AL25" s="1034">
        <v>67630</v>
      </c>
      <c r="AM25" s="1028">
        <v>0.2</v>
      </c>
      <c r="AN25" s="1021">
        <v>1.02</v>
      </c>
      <c r="AO25" s="868">
        <f>IF(U25="n/a","n/a",IF(AA25&lt;0,"n/a",IF(AA25="n/a","n/a",J25+U25-AA25)))</f>
        <v>-73.264809665665751</v>
      </c>
      <c r="AP25" s="869">
        <f>IF(U25="n/a","n/a",J25+U25)</f>
        <v>10.985190334334252</v>
      </c>
      <c r="AQ25" s="1044">
        <f>IF(OR(AC25&lt;0.01,AF25="n/a"),"n/a",(I25/SQRT(22.5*AC25*(I25/AF25))-1)*100)</f>
        <v>247.7722754268309</v>
      </c>
      <c r="AR25" s="766">
        <f>INDEX(Historical!$C$7:$C$1455,MATCH(B25,Historical!$B$7:$B$1455,0))*IF(AH25="n/a",1.03,IF(AH25&lt;0,1.01,IF(AH25&gt;10,1.1,(1+AH25/100))))</f>
        <v>2.9693999999999998</v>
      </c>
      <c r="AS25" s="1042">
        <f>IF($AI25="n/a",1.03*AR25,IF($AI25&lt;0,1.01*AR25,IF($AI25&gt;10,1.1*AR25,(1+$AI25/100)*AR25)))</f>
        <v>3.26634</v>
      </c>
      <c r="AT25" s="1042">
        <f>IF($AK25="n/a",1.03*AS25,IF($AK25&lt;0,1.01*AS25,IF($AK25&gt;10,1.1*AS25,(1+$AK25/100)*AS25)))</f>
        <v>3.5929740000000003</v>
      </c>
      <c r="AU25" s="1042">
        <f>IF($AK25="n/a",1.03*AT25,IF($AK25&lt;0,1.01*AT25,IF($AK25&gt;10,1.1*AT25,(1+$AK25/100)*AT25)))</f>
        <v>3.9522714000000008</v>
      </c>
      <c r="AV25" s="1042">
        <f>IF($AK25="n/a",1.03*AU25,IF($AK25&lt;0,1.01*AU25,IF($AK25&gt;10,1.1*AU25,(1+$AK25/100)*AU25)))</f>
        <v>4.347498540000001</v>
      </c>
      <c r="AW25" s="766">
        <f>SUM(AR25:AV25)</f>
        <v>18.128483940000002</v>
      </c>
      <c r="AX25" s="877">
        <f>AW25/I25*100</f>
        <v>7.1724961186943634</v>
      </c>
      <c r="AY25" s="1212">
        <v>1.1599999999999999</v>
      </c>
      <c r="AZ25" s="1028">
        <v>20.41</v>
      </c>
      <c r="BA25" s="1028">
        <v>-4.93</v>
      </c>
      <c r="BB25" s="1028">
        <v>3.45</v>
      </c>
      <c r="BC25" s="1028">
        <v>6.45</v>
      </c>
      <c r="BE25" s="721">
        <v>1973</v>
      </c>
      <c r="BF25" s="1057">
        <f>IF(BE25&gt;2008,0,IF(BE25&gt;2001,1,IF(BE25&gt;1990,2,IF(BE25&gt;1980,3,IF(BE25&gt;1973,4,IF(BE25&gt;1970,5,IF(BE25&gt;1960,6,IF(BE25&gt;1958,7,IF(BE25&gt;1953,8,9)))))))))</f>
        <v>5</v>
      </c>
    </row>
    <row r="26" spans="1:58" s="905" customFormat="1" ht="11.25" customHeight="1" x14ac:dyDescent="0.2">
      <c r="A26" s="760" t="s">
        <v>156</v>
      </c>
      <c r="B26" s="914" t="s">
        <v>157</v>
      </c>
      <c r="C26" s="1181" t="s">
        <v>124</v>
      </c>
      <c r="D26" s="1181" t="s">
        <v>4437</v>
      </c>
      <c r="E26" s="885">
        <v>35</v>
      </c>
      <c r="F26" s="1245">
        <v>77</v>
      </c>
      <c r="G26" s="1244" t="s">
        <v>38</v>
      </c>
      <c r="H26" s="1244" t="s">
        <v>38</v>
      </c>
      <c r="I26" s="898">
        <v>48.76</v>
      </c>
      <c r="J26" s="887">
        <f>(M26/I26)*100</f>
        <v>2.5430680885972108</v>
      </c>
      <c r="K26" s="888">
        <v>0.31</v>
      </c>
      <c r="L26" s="889">
        <v>4</v>
      </c>
      <c r="M26" s="890">
        <f>K26*L26</f>
        <v>1.24</v>
      </c>
      <c r="N26" s="891" t="s">
        <v>120</v>
      </c>
      <c r="O26" s="892">
        <v>0.3</v>
      </c>
      <c r="P26" s="893">
        <v>43150</v>
      </c>
      <c r="Q26" s="893">
        <v>43160</v>
      </c>
      <c r="R26" s="890">
        <f>(K26-O26)/O26*100</f>
        <v>3.3333333333333366</v>
      </c>
      <c r="S26" s="824">
        <f>IF(INDEX(Historical!$D$7:$D$1455,MATCH(B26,Historical!$B$7:$B$1455,0))=0,"n/a",(INDEX(Historical!$C$7:$C$1455,MATCH(B26,Historical!$B$7:$B$1455,0))/INDEX(Historical!$D$7:$D$1455,MATCH(B26,Historical!$B$7:$B$1455,0))-1)*100)</f>
        <v>3.4482758620689724</v>
      </c>
      <c r="T26" s="824">
        <f>IF(INDEX(Historical!$F$7:$F$1455,MATCH(B26,Historical!$B$7:$B$1455,0))=0,"n/a",((INDEX(Historical!$C$7:$C$1455,MATCH(B26,Historical!$B$7:$B$1455,0))/INDEX(Historical!$F$7:$F$1455,MATCH(B26,Historical!$B$7:$B$1455,0)))^(1/3)-1)*100)</f>
        <v>3.5744168651286268</v>
      </c>
      <c r="U26" s="824">
        <f>IF(INDEX(Historical!$I$7:$I$1455,MATCH(B26,Historical!$B$7:$B$1455,0))=0,"n/a",((INDEX(Historical!$C$7:$C$1455,MATCH(B26,Historical!$B$7:$B$1455,0))/INDEX(Historical!$I$7:$I$1455,MATCH(B26,Historical!$B$7:$B$1455,0)))^(1/5)-1)*100)</f>
        <v>3.7137289336648172</v>
      </c>
      <c r="V26" s="824">
        <f>IF(INDEX(Historical!$O$7:$O$1455,MATCH(B26,Historical!$B$7:$B$1455,0))=0,"n/a",((INDEX(Historical!$C$7:$C$1455,MATCH(B26,Historical!$B$7:$B$1455,0))/INDEX(Historical!$O$7:$O$1455,MATCH(B26,Historical!$B$7:$B$1455,0)))^(1/10)-1)*100)</f>
        <v>3.6311209910314224</v>
      </c>
      <c r="W26" s="894">
        <f>IF(OR(U26&lt;=0,U26="n/a",V26&lt;=0,V26="n/a"),"n/a",U26/V26)</f>
        <v>1.0227499835002551</v>
      </c>
      <c r="X26" s="895" t="str">
        <f>IF(OR(AJ26&lt;=0,AJ26="n/a",U26&lt;=0,U26="n/a"),"n/a",U26/AJ26)</f>
        <v>n/a</v>
      </c>
      <c r="Y26" s="914"/>
      <c r="Z26" s="887">
        <f>IF(OR(AC26&lt;0.01,AC26="n/a"),"n/a",M26/AC26*100)</f>
        <v>269.56521739130437</v>
      </c>
      <c r="AA26" s="897">
        <f>IF(OR(AC26&lt;0.01,AC26="n/a"),"n/a",I26/AC26)</f>
        <v>105.99999999999999</v>
      </c>
      <c r="AB26" s="889">
        <v>12</v>
      </c>
      <c r="AC26" s="898">
        <v>0.46</v>
      </c>
      <c r="AD26" s="898">
        <v>11.58</v>
      </c>
      <c r="AE26" s="898">
        <v>1.0900000000000001</v>
      </c>
      <c r="AF26" s="898">
        <v>3.74</v>
      </c>
      <c r="AG26" s="898">
        <v>9.3000000000000007</v>
      </c>
      <c r="AH26" s="898">
        <v>-88.3</v>
      </c>
      <c r="AI26" s="898">
        <v>8.2000000000000011</v>
      </c>
      <c r="AJ26" s="898">
        <v>-27.1</v>
      </c>
      <c r="AK26" s="898">
        <v>9.1300000000000008</v>
      </c>
      <c r="AL26" s="899">
        <v>4440</v>
      </c>
      <c r="AM26" s="900">
        <v>0.3</v>
      </c>
      <c r="AN26" s="898">
        <v>1.22</v>
      </c>
      <c r="AO26" s="901">
        <f>IF(U26="n/a","n/a",IF(AA26&lt;0,"n/a",IF(AA26="n/a","n/a",J26+U26-AA26)))</f>
        <v>-99.743202977737951</v>
      </c>
      <c r="AP26" s="902">
        <f>IF(U26="n/a","n/a",J26+U26)</f>
        <v>6.2567970222620275</v>
      </c>
      <c r="AQ26" s="903">
        <f>IF(OR(AC26&lt;0.01,AF26="n/a"),"n/a",(I26/SQRT(22.5*AC26*(I26/AF26))-1)*100)</f>
        <v>319.75654319564291</v>
      </c>
      <c r="AR26" s="766">
        <f>INDEX(Historical!$C$7:$C$1455,MATCH(B26,Historical!$B$7:$B$1455,0))*IF(AH26="n/a",1.03,IF(AH26&lt;0,1.01,IF(AH26&gt;10,1.1,(1+AH26/100))))</f>
        <v>1.212</v>
      </c>
      <c r="AS26" s="897">
        <f>IF($AI26="n/a",1.03*AR26,IF($AI26&lt;0,1.01*AR26,IF($AI26&gt;10,1.1*AR26,(1+$AI26/100)*AR26)))</f>
        <v>1.3113840000000001</v>
      </c>
      <c r="AT26" s="897">
        <f>IF($AK26="n/a",1.03*AS26,IF($AK26&lt;0,1.01*AS26,IF($AK26&gt;10,1.1*AS26,(1+$AK26/100)*AS26)))</f>
        <v>1.4311133592</v>
      </c>
      <c r="AU26" s="897">
        <f>IF($AK26="n/a",1.03*AT26,IF($AK26&lt;0,1.01*AT26,IF($AK26&gt;10,1.1*AT26,(1+$AK26/100)*AT26)))</f>
        <v>1.5617740088949599</v>
      </c>
      <c r="AV26" s="897">
        <f>IF($AK26="n/a",1.03*AU26,IF($AK26&lt;0,1.01*AU26,IF($AK26&gt;10,1.1*AU26,(1+$AK26/100)*AU26)))</f>
        <v>1.7043639759070697</v>
      </c>
      <c r="AW26" s="887">
        <f>SUM(AR26:AV26)</f>
        <v>7.2206353440020301</v>
      </c>
      <c r="AX26" s="904">
        <f>AW26/I26*100</f>
        <v>14.808522034458635</v>
      </c>
      <c r="AY26" s="1213">
        <v>0.87</v>
      </c>
      <c r="AZ26" s="900">
        <v>19.329999999999998</v>
      </c>
      <c r="BA26" s="900">
        <v>-8</v>
      </c>
      <c r="BB26" s="900">
        <v>3.8600000000000003</v>
      </c>
      <c r="BC26" s="900">
        <v>7.33</v>
      </c>
      <c r="BD26" s="1079"/>
      <c r="BE26" s="721">
        <v>1984</v>
      </c>
      <c r="BF26" s="1057">
        <f>IF(BE26&gt;2008,0,IF(BE26&gt;2001,1,IF(BE26&gt;1990,2,IF(BE26&gt;1980,3,IF(BE26&gt;1973,4,IF(BE26&gt;1970,5,IF(BE26&gt;1960,6,IF(BE26&gt;1958,7,IF(BE26&gt;1953,8,9)))))))))</f>
        <v>3</v>
      </c>
    </row>
    <row r="27" spans="1:58" ht="11.25" customHeight="1" x14ac:dyDescent="0.2">
      <c r="A27" s="1019" t="s">
        <v>158</v>
      </c>
      <c r="B27" s="1031" t="s">
        <v>159</v>
      </c>
      <c r="C27" s="1181" t="s">
        <v>132</v>
      </c>
      <c r="D27" s="1181" t="s">
        <v>4423</v>
      </c>
      <c r="E27" s="857">
        <v>48</v>
      </c>
      <c r="F27" s="1245">
        <v>33</v>
      </c>
      <c r="G27" s="1245" t="s">
        <v>38</v>
      </c>
      <c r="H27" s="1245" t="s">
        <v>38</v>
      </c>
      <c r="I27" s="1021">
        <v>66.209999999999994</v>
      </c>
      <c r="J27" s="766">
        <f>(M27/I27)*100</f>
        <v>3.0508986557921767</v>
      </c>
      <c r="K27" s="1033">
        <v>0.505</v>
      </c>
      <c r="L27" s="1043">
        <v>4</v>
      </c>
      <c r="M27" s="756">
        <f>K27*L27</f>
        <v>2.02</v>
      </c>
      <c r="N27" s="1026" t="s">
        <v>120</v>
      </c>
      <c r="O27" s="860">
        <v>0.47499999999999998</v>
      </c>
      <c r="P27" s="1016">
        <v>43420</v>
      </c>
      <c r="Q27" s="1016">
        <v>43435</v>
      </c>
      <c r="R27" s="756">
        <f>(K27-O27)/O27*100</f>
        <v>6.3157894736842159</v>
      </c>
      <c r="S27" s="824">
        <f>IF(INDEX(Historical!$D$7:$D$1455,MATCH(B27,Historical!$B$7:$B$1455,0))=0,"n/a",(INDEX(Historical!$C$7:$C$1455,MATCH(B27,Historical!$B$7:$B$1455,0))/INDEX(Historical!$D$7:$D$1455,MATCH(B27,Historical!$B$7:$B$1455,0))-1)*100)</f>
        <v>7.738095238095255</v>
      </c>
      <c r="T27" s="824">
        <f>IF(INDEX(Historical!$F$7:$F$1455,MATCH(B27,Historical!$B$7:$B$1455,0))=0,"n/a",((INDEX(Historical!$C$7:$C$1455,MATCH(B27,Historical!$B$7:$B$1455,0))/INDEX(Historical!$F$7:$F$1455,MATCH(B27,Historical!$B$7:$B$1455,0)))^(1/3)-1)*100)</f>
        <v>5.0794986830290378</v>
      </c>
      <c r="U27" s="824">
        <f>IF(INDEX(Historical!$I$7:$I$1455,MATCH(B27,Historical!$B$7:$B$1455,0))=0,"n/a",((INDEX(Historical!$C$7:$C$1455,MATCH(B27,Historical!$B$7:$B$1455,0))/INDEX(Historical!$I$7:$I$1455,MATCH(B27,Historical!$B$7:$B$1455,0)))^(1/5)-1)*100)</f>
        <v>4.1078246444615774</v>
      </c>
      <c r="V27" s="824">
        <f>IF(INDEX(Historical!$O$7:$O$1455,MATCH(B27,Historical!$B$7:$B$1455,0))=0,"n/a",((INDEX(Historical!$C$7:$C$1455,MATCH(B27,Historical!$B$7:$B$1455,0))/INDEX(Historical!$O$7:$O$1455,MATCH(B27,Historical!$B$7:$B$1455,0)))^(1/10)-1)*100)</f>
        <v>2.8243092666808245</v>
      </c>
      <c r="W27" s="825">
        <f>IF(OR(U27&lt;=0,U27="n/a",V27&lt;=0,V27="n/a"),"n/a",U27/V27)</f>
        <v>1.4544528437174877</v>
      </c>
      <c r="X27" s="826">
        <f>IF(OR(AJ27&lt;=0,AJ27="n/a",U27&lt;=0,U27="n/a"),"n/a",U27/AJ27)</f>
        <v>0.13831059408961541</v>
      </c>
      <c r="Y27" s="1031"/>
      <c r="Z27" s="766">
        <f>IF(OR(AC27&lt;0.01,AC27="n/a"),"n/a",M27/AC27*100)</f>
        <v>20.119521912350599</v>
      </c>
      <c r="AA27" s="1042">
        <f>IF(OR(AC27&lt;0.01,AC27="n/a"),"n/a",I27/AC27)</f>
        <v>6.5946215139442232</v>
      </c>
      <c r="AB27" s="1043">
        <v>12</v>
      </c>
      <c r="AC27" s="1021">
        <v>10.039999999999999</v>
      </c>
      <c r="AD27" s="1021">
        <v>1.53</v>
      </c>
      <c r="AE27" s="1021">
        <v>2.33</v>
      </c>
      <c r="AF27" s="1021">
        <v>1.95</v>
      </c>
      <c r="AG27" s="1021" t="s">
        <v>138</v>
      </c>
      <c r="AH27" s="1021">
        <v>254.6</v>
      </c>
      <c r="AI27" s="1021">
        <v>0.18</v>
      </c>
      <c r="AJ27" s="1021">
        <v>29.7</v>
      </c>
      <c r="AK27" s="1021">
        <v>4.32</v>
      </c>
      <c r="AL27" s="1034">
        <v>3980</v>
      </c>
      <c r="AM27" s="1028">
        <v>0.1</v>
      </c>
      <c r="AN27" s="1021">
        <v>1.83</v>
      </c>
      <c r="AO27" s="868">
        <f>IF(U27="n/a","n/a",IF(AA27&lt;0,"n/a",IF(AA27="n/a","n/a",J27+U27-AA27)))</f>
        <v>0.56410178630953123</v>
      </c>
      <c r="AP27" s="869">
        <f>IF(U27="n/a","n/a",J27+U27)</f>
        <v>7.1587233002537545</v>
      </c>
      <c r="AQ27" s="1044">
        <f>IF(OR(AC27&lt;0.01,AF27="n/a"),"n/a",(I27/SQRT(22.5*AC27*(I27/AF27))-1)*100)</f>
        <v>-24.400141234137696</v>
      </c>
      <c r="AR27" s="766">
        <f>INDEX(Historical!$C$7:$C$1455,MATCH(B27,Historical!$B$7:$B$1455,0))*IF(AH27="n/a",1.03,IF(AH27&lt;0,1.01,IF(AH27&gt;10,1.1,(1+AH27/100))))</f>
        <v>1.9910000000000003</v>
      </c>
      <c r="AS27" s="1042">
        <f>IF($AI27="n/a",1.03*AR27,IF($AI27&lt;0,1.01*AR27,IF($AI27&gt;10,1.1*AR27,(1+$AI27/100)*AR27)))</f>
        <v>1.9945838000000005</v>
      </c>
      <c r="AT27" s="1042">
        <f>IF($AK27="n/a",1.03*AS27,IF($AK27&lt;0,1.01*AS27,IF($AK27&gt;10,1.1*AS27,(1+$AK27/100)*AS27)))</f>
        <v>2.0807498201600003</v>
      </c>
      <c r="AU27" s="1042">
        <f>IF($AK27="n/a",1.03*AT27,IF($AK27&lt;0,1.01*AT27,IF($AK27&gt;10,1.1*AT27,(1+$AK27/100)*AT27)))</f>
        <v>2.1706382123909123</v>
      </c>
      <c r="AV27" s="1042">
        <f>IF($AK27="n/a",1.03*AU27,IF($AK27&lt;0,1.01*AU27,IF($AK27&gt;10,1.1*AU27,(1+$AK27/100)*AU27)))</f>
        <v>2.2644097831661996</v>
      </c>
      <c r="AW27" s="766">
        <f>SUM(AR27:AV27)</f>
        <v>10.501381615717113</v>
      </c>
      <c r="AX27" s="877">
        <f>AW27/I27*100</f>
        <v>15.860718344233671</v>
      </c>
      <c r="AY27" s="1212">
        <v>0.23</v>
      </c>
      <c r="AZ27" s="1028">
        <v>31.130000000000003</v>
      </c>
      <c r="BA27" s="1028">
        <v>0.80999999999999994</v>
      </c>
      <c r="BB27" s="1028">
        <v>8.09</v>
      </c>
      <c r="BC27" s="1028">
        <v>13.73</v>
      </c>
      <c r="BE27" s="721">
        <v>1972</v>
      </c>
      <c r="BF27" s="1057">
        <f>IF(BE27&gt;2008,0,IF(BE27&gt;2001,1,IF(BE27&gt;1990,2,IF(BE27&gt;1980,3,IF(BE27&gt;1973,4,IF(BE27&gt;1970,5,IF(BE27&gt;1960,6,IF(BE27&gt;1958,7,IF(BE27&gt;1953,8,9)))))))))</f>
        <v>5</v>
      </c>
    </row>
    <row r="28" spans="1:58" ht="11.25" customHeight="1" x14ac:dyDescent="0.2">
      <c r="A28" s="1027" t="s">
        <v>160</v>
      </c>
      <c r="B28" s="1031" t="s">
        <v>161</v>
      </c>
      <c r="C28" s="1181" t="s">
        <v>113</v>
      </c>
      <c r="D28" s="1181" t="s">
        <v>4417</v>
      </c>
      <c r="E28" s="857">
        <v>33</v>
      </c>
      <c r="F28" s="1245">
        <v>82</v>
      </c>
      <c r="G28" s="1245" t="s">
        <v>38</v>
      </c>
      <c r="H28" s="1245" t="s">
        <v>38</v>
      </c>
      <c r="I28" s="1021">
        <v>43.56</v>
      </c>
      <c r="J28" s="766">
        <f>(M28/I28)*100</f>
        <v>1.951331496786042</v>
      </c>
      <c r="K28" s="1040">
        <v>0.21249999999999999</v>
      </c>
      <c r="L28" s="1043">
        <v>4</v>
      </c>
      <c r="M28" s="756">
        <f>K28*L28</f>
        <v>0.85</v>
      </c>
      <c r="N28" s="1026" t="s">
        <v>162</v>
      </c>
      <c r="O28" s="861">
        <v>0.20749999999999999</v>
      </c>
      <c r="P28" s="1016">
        <v>43382</v>
      </c>
      <c r="Q28" s="1016">
        <v>43404</v>
      </c>
      <c r="R28" s="756">
        <f>(K28-O28)/O28*100</f>
        <v>2.4096385542168699</v>
      </c>
      <c r="S28" s="824">
        <f>IF(INDEX(Historical!$D$7:$D$1455,MATCH(B28,Historical!$B$7:$B$1455,0))=0,"n/a",(INDEX(Historical!$C$7:$C$1455,MATCH(B28,Historical!$B$7:$B$1455,0))/INDEX(Historical!$D$7:$D$1455,MATCH(B28,Historical!$B$7:$B$1455,0))-1)*100)</f>
        <v>1.2307692307692353</v>
      </c>
      <c r="T28" s="824">
        <f>IF(INDEX(Historical!$F$7:$F$1455,MATCH(B28,Historical!$B$7:$B$1455,0))=0,"n/a",((INDEX(Historical!$C$7:$C$1455,MATCH(B28,Historical!$B$7:$B$1455,0))/INDEX(Historical!$F$7:$F$1455,MATCH(B28,Historical!$B$7:$B$1455,0)))^(1/3)-1)*100)</f>
        <v>1.5676529125903338</v>
      </c>
      <c r="U28" s="824">
        <f>IF(INDEX(Historical!$I$7:$I$1455,MATCH(B28,Historical!$B$7:$B$1455,0))=0,"n/a",((INDEX(Historical!$C$7:$C$1455,MATCH(B28,Historical!$B$7:$B$1455,0))/INDEX(Historical!$I$7:$I$1455,MATCH(B28,Historical!$B$7:$B$1455,0)))^(1/5)-1)*100)</f>
        <v>1.9990030115655255</v>
      </c>
      <c r="V28" s="824">
        <f>IF(INDEX(Historical!$O$7:$O$1455,MATCH(B28,Historical!$B$7:$B$1455,0))=0,"n/a",((INDEX(Historical!$C$7:$C$1455,MATCH(B28,Historical!$B$7:$B$1455,0))/INDEX(Historical!$O$7:$O$1455,MATCH(B28,Historical!$B$7:$B$1455,0)))^(1/10)-1)*100)</f>
        <v>3.7351896095043857</v>
      </c>
      <c r="W28" s="825">
        <f>IF(OR(U28&lt;=0,U28="n/a",V28&lt;=0,V28="n/a"),"n/a",U28/V28)</f>
        <v>0.53518113417293667</v>
      </c>
      <c r="X28" s="826">
        <f>IF(OR(AJ28&lt;=0,AJ28="n/a",U28&lt;=0,U28="n/a"),"n/a",U28/AJ28)</f>
        <v>8.8061806676895393E-2</v>
      </c>
      <c r="Y28" s="1031"/>
      <c r="Z28" s="766">
        <f>IF(OR(AC28&lt;0.01,AC28="n/a"),"n/a",M28/AC28*100)</f>
        <v>38.636363636363633</v>
      </c>
      <c r="AA28" s="1042">
        <f>IF(OR(AC28&lt;0.01,AC28="n/a"),"n/a",I28/AC28)</f>
        <v>19.8</v>
      </c>
      <c r="AB28" s="1043">
        <v>7</v>
      </c>
      <c r="AC28" s="1021">
        <v>2.2000000000000002</v>
      </c>
      <c r="AD28" s="1021">
        <v>1.72</v>
      </c>
      <c r="AE28" s="1021">
        <v>1.94</v>
      </c>
      <c r="AF28" s="1021">
        <v>2.94</v>
      </c>
      <c r="AG28" s="1021">
        <v>12.7</v>
      </c>
      <c r="AH28" s="1021">
        <v>16</v>
      </c>
      <c r="AI28" s="1021">
        <v>8.4599999999999991</v>
      </c>
      <c r="AJ28" s="1021">
        <v>22.7</v>
      </c>
      <c r="AK28" s="1021">
        <v>11.5</v>
      </c>
      <c r="AL28" s="1034">
        <v>2280</v>
      </c>
      <c r="AM28" s="1028">
        <v>1.7999999999999998</v>
      </c>
      <c r="AN28" s="1021">
        <v>0</v>
      </c>
      <c r="AO28" s="868">
        <f>IF(U28="n/a","n/a",IF(AA28&lt;0,"n/a",IF(AA28="n/a","n/a",J28+U28-AA28)))</f>
        <v>-15.849665491648434</v>
      </c>
      <c r="AP28" s="869">
        <f>IF(U28="n/a","n/a",J28+U28)</f>
        <v>3.9503345083515677</v>
      </c>
      <c r="AQ28" s="1044">
        <f>IF(OR(AC28&lt;0.01,AF28="n/a"),"n/a",(I28/SQRT(22.5*AC28*(I28/AF28))-1)*100)</f>
        <v>60.847754103064801</v>
      </c>
      <c r="AR28" s="766">
        <f>INDEX(Historical!$C$7:$C$1455,MATCH(B28,Historical!$B$7:$B$1455,0))*IF(AH28="n/a",1.03,IF(AH28&lt;0,1.01,IF(AH28&gt;10,1.1,(1+AH28/100))))</f>
        <v>0.90475000000000005</v>
      </c>
      <c r="AS28" s="1042">
        <f>IF($AI28="n/a",1.03*AR28,IF($AI28&lt;0,1.01*AR28,IF($AI28&gt;10,1.1*AR28,(1+$AI28/100)*AR28)))</f>
        <v>0.98129185000000008</v>
      </c>
      <c r="AT28" s="1042">
        <f>IF($AK28="n/a",1.03*AS28,IF($AK28&lt;0,1.01*AS28,IF($AK28&gt;10,1.1*AS28,(1+$AK28/100)*AS28)))</f>
        <v>1.0794210350000002</v>
      </c>
      <c r="AU28" s="1042">
        <f>IF($AK28="n/a",1.03*AT28,IF($AK28&lt;0,1.01*AT28,IF($AK28&gt;10,1.1*AT28,(1+$AK28/100)*AT28)))</f>
        <v>1.1873631385000003</v>
      </c>
      <c r="AV28" s="1042">
        <f>IF($AK28="n/a",1.03*AU28,IF($AK28&lt;0,1.01*AU28,IF($AK28&gt;10,1.1*AU28,(1+$AK28/100)*AU28)))</f>
        <v>1.3060994523500005</v>
      </c>
      <c r="AW28" s="766">
        <f>SUM(AR28:AV28)</f>
        <v>5.4589254758500019</v>
      </c>
      <c r="AX28" s="877">
        <f>AW28/I28*100</f>
        <v>12.531968493686874</v>
      </c>
      <c r="AY28" s="1212">
        <v>1.1399999999999999</v>
      </c>
      <c r="AZ28" s="1028">
        <v>24.46</v>
      </c>
      <c r="BA28" s="1028">
        <v>-8</v>
      </c>
      <c r="BB28" s="1028">
        <v>3.85</v>
      </c>
      <c r="BC28" s="1028">
        <v>10.45</v>
      </c>
      <c r="BE28" s="721">
        <v>1986</v>
      </c>
      <c r="BF28" s="1057">
        <f>IF(BE28&gt;2008,0,IF(BE28&gt;2001,1,IF(BE28&gt;1990,2,IF(BE28&gt;1980,3,IF(BE28&gt;1973,4,IF(BE28&gt;1970,5,IF(BE28&gt;1960,6,IF(BE28&gt;1958,7,IF(BE28&gt;1953,8,9)))))))))</f>
        <v>3</v>
      </c>
    </row>
    <row r="29" spans="1:58" ht="11.25" customHeight="1" x14ac:dyDescent="0.2">
      <c r="A29" s="1019" t="s">
        <v>482</v>
      </c>
      <c r="B29" s="1031" t="s">
        <v>483</v>
      </c>
      <c r="C29" s="1181" t="s">
        <v>109</v>
      </c>
      <c r="D29" s="1181" t="s">
        <v>119</v>
      </c>
      <c r="E29" s="857">
        <v>25</v>
      </c>
      <c r="F29" s="1245">
        <v>127</v>
      </c>
      <c r="G29" s="1245" t="s">
        <v>107</v>
      </c>
      <c r="H29" s="1245" t="s">
        <v>107</v>
      </c>
      <c r="I29" s="1021">
        <v>29.02</v>
      </c>
      <c r="J29" s="766">
        <f>(M29/I29)*100</f>
        <v>1.1026878015161956</v>
      </c>
      <c r="K29" s="1040">
        <v>0.08</v>
      </c>
      <c r="L29" s="1043">
        <v>4</v>
      </c>
      <c r="M29" s="756">
        <f>K29*L29</f>
        <v>0.32</v>
      </c>
      <c r="N29" s="1026" t="s">
        <v>123</v>
      </c>
      <c r="O29" s="861">
        <v>7.4999999999999997E-2</v>
      </c>
      <c r="P29" s="1016">
        <v>43398</v>
      </c>
      <c r="Q29" s="1016">
        <v>43411</v>
      </c>
      <c r="R29" s="756">
        <f>(K29-O29)/O29*100</f>
        <v>6.6666666666666732</v>
      </c>
      <c r="S29" s="824">
        <f>IF(INDEX(Historical!$D$7:$D$1455,MATCH(B29,Historical!$B$7:$B$1455,0))=0,"n/a",(INDEX(Historical!$C$7:$C$1455,MATCH(B29,Historical!$B$7:$B$1455,0))/INDEX(Historical!$D$7:$D$1455,MATCH(B29,Historical!$B$7:$B$1455,0))-1)*100)</f>
        <v>10.44776119402988</v>
      </c>
      <c r="T29" s="824">
        <f>IF(INDEX(Historical!$F$7:$F$1455,MATCH(B29,Historical!$B$7:$B$1455,0))=0,"n/a",((INDEX(Historical!$C$7:$C$1455,MATCH(B29,Historical!$B$7:$B$1455,0))/INDEX(Historical!$F$7:$F$1455,MATCH(B29,Historical!$B$7:$B$1455,0)))^(1/3)-1)*100)</f>
        <v>10.620693158624173</v>
      </c>
      <c r="U29" s="824">
        <f>IF(INDEX(Historical!$I$7:$I$1455,MATCH(B29,Historical!$B$7:$B$1455,0))=0,"n/a",((INDEX(Historical!$C$7:$C$1455,MATCH(B29,Historical!$B$7:$B$1455,0))/INDEX(Historical!$I$7:$I$1455,MATCH(B29,Historical!$B$7:$B$1455,0)))^(1/5)-1)*100)</f>
        <v>9.9752043443329654</v>
      </c>
      <c r="V29" s="824">
        <f>IF(INDEX(Historical!$O$7:$O$1455,MATCH(B29,Historical!$B$7:$B$1455,0))=0,"n/a",((INDEX(Historical!$C$7:$C$1455,MATCH(B29,Historical!$B$7:$B$1455,0))/INDEX(Historical!$O$7:$O$1455,MATCH(B29,Historical!$B$7:$B$1455,0)))^(1/10)-1)*100)</f>
        <v>8.3017059084192546</v>
      </c>
      <c r="W29" s="825">
        <f>IF(OR(U29&lt;=0,U29="n/a",V29&lt;=0,V29="n/a"),"n/a",U29/V29)</f>
        <v>1.2015848856096571</v>
      </c>
      <c r="X29" s="826">
        <f>IF(OR(AJ29&lt;=0,AJ29="n/a",U29&lt;=0,U29="n/a"),"n/a",U29/AJ29)</f>
        <v>0.39741849977422172</v>
      </c>
      <c r="Y29" s="778"/>
      <c r="Z29" s="766">
        <f>IF(OR(AC29&lt;0.01,AC29="n/a"),"n/a",M29/AC29*100)</f>
        <v>23.188405797101453</v>
      </c>
      <c r="AA29" s="1042">
        <f>IF(OR(AC29&lt;0.01,AC29="n/a"),"n/a",I29/AC29)</f>
        <v>21.028985507246379</v>
      </c>
      <c r="AB29" s="1043">
        <v>12</v>
      </c>
      <c r="AC29" s="1021">
        <v>1.38</v>
      </c>
      <c r="AD29" s="1021">
        <v>1.35</v>
      </c>
      <c r="AE29" s="1021">
        <v>4.07</v>
      </c>
      <c r="AF29" s="1021">
        <v>2.67</v>
      </c>
      <c r="AG29" s="1021">
        <v>12.7</v>
      </c>
      <c r="AH29" s="1021">
        <v>5.8000000000000007</v>
      </c>
      <c r="AI29" s="1021">
        <v>9.2799999999999994</v>
      </c>
      <c r="AJ29" s="1021">
        <v>25.1</v>
      </c>
      <c r="AK29" s="1021">
        <v>15.620000000000001</v>
      </c>
      <c r="AL29" s="1034">
        <v>8050.0000000000009</v>
      </c>
      <c r="AM29" s="1028">
        <v>1.6</v>
      </c>
      <c r="AN29" s="1021">
        <v>0.28999999999999998</v>
      </c>
      <c r="AO29" s="868">
        <f>IF(U29="n/a","n/a",IF(AA29&lt;0,"n/a",IF(AA29="n/a","n/a",J29+U29-AA29)))</f>
        <v>-9.9510933613972181</v>
      </c>
      <c r="AP29" s="869">
        <f>IF(U29="n/a","n/a",J29+U29)</f>
        <v>11.077892145849161</v>
      </c>
      <c r="AQ29" s="1044">
        <f>IF(OR(AC29&lt;0.01,AF29="n/a"),"n/a",(I29/SQRT(22.5*AC29*(I29/AF29))-1)*100)</f>
        <v>57.969605099416846</v>
      </c>
      <c r="AR29" s="766">
        <f>INDEX(Historical!$C$7:$C$1455,MATCH(B29,Historical!$B$7:$B$1455,0))*IF(AH29="n/a",1.03,IF(AH29&lt;0,1.01,IF(AH29&gt;10,1.1,(1+AH29/100))))</f>
        <v>0.29359500000000005</v>
      </c>
      <c r="AS29" s="1042">
        <f>IF($AI29="n/a",1.03*AR29,IF($AI29&lt;0,1.01*AR29,IF($AI29&gt;10,1.1*AR29,(1+$AI29/100)*AR29)))</f>
        <v>0.32084061600000008</v>
      </c>
      <c r="AT29" s="1042">
        <f>IF($AK29="n/a",1.03*AS29,IF($AK29&lt;0,1.01*AS29,IF($AK29&gt;10,1.1*AS29,(1+$AK29/100)*AS29)))</f>
        <v>0.35292467760000013</v>
      </c>
      <c r="AU29" s="1042">
        <f>IF($AK29="n/a",1.03*AT29,IF($AK29&lt;0,1.01*AT29,IF($AK29&gt;10,1.1*AT29,(1+$AK29/100)*AT29)))</f>
        <v>0.38821714536000018</v>
      </c>
      <c r="AV29" s="1042">
        <f>IF($AK29="n/a",1.03*AU29,IF($AK29&lt;0,1.01*AU29,IF($AK29&gt;10,1.1*AU29,(1+$AK29/100)*AU29)))</f>
        <v>0.42703885989600021</v>
      </c>
      <c r="AW29" s="766">
        <f>SUM(AR29:AV29)</f>
        <v>1.7826162988560008</v>
      </c>
      <c r="AX29" s="877">
        <f>AW29/I29*100</f>
        <v>6.1427163985389415</v>
      </c>
      <c r="AY29" s="1212">
        <v>0.73</v>
      </c>
      <c r="AZ29" s="1028">
        <v>19.23</v>
      </c>
      <c r="BA29" s="1028">
        <v>-8.02</v>
      </c>
      <c r="BB29" s="1028">
        <v>0.73</v>
      </c>
      <c r="BC29" s="1028">
        <v>3.06</v>
      </c>
      <c r="BE29" s="721">
        <v>1995</v>
      </c>
      <c r="BF29" s="1057">
        <f>IF(BE29&gt;2008,0,IF(BE29&gt;2001,1,IF(BE29&gt;1990,2,IF(BE29&gt;1980,3,IF(BE29&gt;1973,4,IF(BE29&gt;1970,5,IF(BE29&gt;1960,6,IF(BE29&gt;1958,7,IF(BE29&gt;1953,8,9)))))))))</f>
        <v>2</v>
      </c>
    </row>
    <row r="30" spans="1:58" ht="11.25" customHeight="1" x14ac:dyDescent="0.2">
      <c r="A30" s="1027" t="s">
        <v>163</v>
      </c>
      <c r="B30" s="1031" t="s">
        <v>164</v>
      </c>
      <c r="C30" s="1181" t="s">
        <v>129</v>
      </c>
      <c r="D30" s="1181" t="s">
        <v>4442</v>
      </c>
      <c r="E30" s="857">
        <v>35</v>
      </c>
      <c r="F30" s="1245">
        <v>79</v>
      </c>
      <c r="G30" s="1245" t="s">
        <v>116</v>
      </c>
      <c r="H30" s="1245" t="s">
        <v>116</v>
      </c>
      <c r="I30" s="1021">
        <v>47.72</v>
      </c>
      <c r="J30" s="766">
        <f>(M30/I30)*100</f>
        <v>1.3914501257334451</v>
      </c>
      <c r="K30" s="1033">
        <v>0.16600000000000001</v>
      </c>
      <c r="L30" s="1043">
        <v>4</v>
      </c>
      <c r="M30" s="756">
        <f>K30*L30</f>
        <v>0.66400000000000003</v>
      </c>
      <c r="N30" s="1026" t="s">
        <v>165</v>
      </c>
      <c r="O30" s="860">
        <v>0.158</v>
      </c>
      <c r="P30" s="1016">
        <v>43439</v>
      </c>
      <c r="Q30" s="1016">
        <v>43467</v>
      </c>
      <c r="R30" s="756">
        <f>(K30-O30)/O30*100</f>
        <v>5.0632911392405111</v>
      </c>
      <c r="S30" s="824">
        <f>IF(INDEX(Historical!$D$7:$D$1455,MATCH(B30,Historical!$B$7:$B$1455,0))=0,"n/a",(INDEX(Historical!$C$7:$C$1455,MATCH(B30,Historical!$B$7:$B$1455,0))/INDEX(Historical!$D$7:$D$1455,MATCH(B30,Historical!$B$7:$B$1455,0))-1)*100)</f>
        <v>7.3529411764705843</v>
      </c>
      <c r="T30" s="824">
        <f>IF(INDEX(Historical!$F$7:$F$1455,MATCH(B30,Historical!$B$7:$B$1455,0))=0,"n/a",((INDEX(Historical!$C$7:$C$1455,MATCH(B30,Historical!$B$7:$B$1455,0))/INDEX(Historical!$F$7:$F$1455,MATCH(B30,Historical!$B$7:$B$1455,0)))^(1/3)-1)*100)</f>
        <v>7.3553312132639048</v>
      </c>
      <c r="U30" s="824">
        <f>IF(INDEX(Historical!$I$7:$I$1455,MATCH(B30,Historical!$B$7:$B$1455,0))=0,"n/a",((INDEX(Historical!$C$7:$C$1455,MATCH(B30,Historical!$B$7:$B$1455,0))/INDEX(Historical!$I$7:$I$1455,MATCH(B30,Historical!$B$7:$B$1455,0)))^(1/5)-1)*100)</f>
        <v>8.8603927486868841</v>
      </c>
      <c r="V30" s="824">
        <f>IF(INDEX(Historical!$O$7:$O$1455,MATCH(B30,Historical!$B$7:$B$1455,0))=0,"n/a",((INDEX(Historical!$C$7:$C$1455,MATCH(B30,Historical!$B$7:$B$1455,0))/INDEX(Historical!$O$7:$O$1455,MATCH(B30,Historical!$B$7:$B$1455,0)))^(1/10)-1)*100)</f>
        <v>8.5067800036930485</v>
      </c>
      <c r="W30" s="825">
        <f>IF(OR(U30&lt;=0,U30="n/a",V30&lt;=0,V30="n/a"),"n/a",U30/V30)</f>
        <v>1.0415683425268223</v>
      </c>
      <c r="X30" s="826">
        <f>IF(OR(AJ30&lt;=0,AJ30="n/a",U30&lt;=0,U30="n/a"),"n/a",U30/AJ30)</f>
        <v>1.302998933630424</v>
      </c>
      <c r="Y30" s="1067"/>
      <c r="Z30" s="766">
        <f>IF(OR(AC30&lt;0.01,AC30="n/a"),"n/a",M30/AC30*100)</f>
        <v>43.973509933774835</v>
      </c>
      <c r="AA30" s="1042">
        <f>IF(OR(AC30&lt;0.01,AC30="n/a"),"n/a",I30/AC30)</f>
        <v>31.602649006622517</v>
      </c>
      <c r="AB30" s="1043">
        <v>4</v>
      </c>
      <c r="AC30" s="1021">
        <v>1.51</v>
      </c>
      <c r="AD30" s="1021">
        <v>3.25</v>
      </c>
      <c r="AE30" s="1021">
        <v>6.95</v>
      </c>
      <c r="AF30" s="1021">
        <v>16.739999999999998</v>
      </c>
      <c r="AG30" s="1021">
        <v>53.400000000000006</v>
      </c>
      <c r="AH30" s="1021">
        <v>11.600000000000001</v>
      </c>
      <c r="AI30" s="1021">
        <v>9</v>
      </c>
      <c r="AJ30" s="1021">
        <v>6.8000000000000007</v>
      </c>
      <c r="AK30" s="1021">
        <v>9.73</v>
      </c>
      <c r="AL30" s="1034">
        <v>22870</v>
      </c>
      <c r="AM30" s="1028">
        <v>0.70000000000000007</v>
      </c>
      <c r="AN30" s="1021">
        <v>1.82</v>
      </c>
      <c r="AO30" s="868">
        <f>IF(U30="n/a","n/a",IF(AA30&lt;0,"n/a",IF(AA30="n/a","n/a",J30+U30-AA30)))</f>
        <v>-21.350806132202187</v>
      </c>
      <c r="AP30" s="869">
        <f>IF(U30="n/a","n/a",J30+U30)</f>
        <v>10.25184287442033</v>
      </c>
      <c r="AQ30" s="1044">
        <f>IF(OR(AC30&lt;0.01,AF30="n/a"),"n/a",(I30/SQRT(22.5*AC30*(I30/AF30))-1)*100)</f>
        <v>384.89556464178094</v>
      </c>
      <c r="AR30" s="766">
        <f>INDEX(Historical!$C$7:$C$1455,MATCH(B30,Historical!$B$7:$B$1455,0))*IF(AH30="n/a",1.03,IF(AH30&lt;0,1.01,IF(AH30&gt;10,1.1,(1+AH30/100))))</f>
        <v>0.64239999999999997</v>
      </c>
      <c r="AS30" s="1042">
        <f>IF($AI30="n/a",1.03*AR30,IF($AI30&lt;0,1.01*AR30,IF($AI30&gt;10,1.1*AR30,(1+$AI30/100)*AR30)))</f>
        <v>0.70021600000000006</v>
      </c>
      <c r="AT30" s="1042">
        <f>IF($AK30="n/a",1.03*AS30,IF($AK30&lt;0,1.01*AS30,IF($AK30&gt;10,1.1*AS30,(1+$AK30/100)*AS30)))</f>
        <v>0.76834701680000006</v>
      </c>
      <c r="AU30" s="1042">
        <f>IF($AK30="n/a",1.03*AT30,IF($AK30&lt;0,1.01*AT30,IF($AK30&gt;10,1.1*AT30,(1+$AK30/100)*AT30)))</f>
        <v>0.84310718153464004</v>
      </c>
      <c r="AV30" s="1042">
        <f>IF($AK30="n/a",1.03*AU30,IF($AK30&lt;0,1.01*AU30,IF($AK30&gt;10,1.1*AU30,(1+$AK30/100)*AU30)))</f>
        <v>0.92514151029796043</v>
      </c>
      <c r="AW30" s="766">
        <f>SUM(AR30:AV30)</f>
        <v>3.8792117086326003</v>
      </c>
      <c r="AX30" s="877">
        <f>AW30/I30*100</f>
        <v>8.1291108730775363</v>
      </c>
      <c r="AY30" s="1212">
        <v>0.84</v>
      </c>
      <c r="AZ30" s="1028">
        <v>4.58</v>
      </c>
      <c r="BA30" s="1028">
        <v>-19.91</v>
      </c>
      <c r="BB30" s="1028">
        <v>-1.03</v>
      </c>
      <c r="BC30" s="1028">
        <v>-8.6499999999999986</v>
      </c>
      <c r="BE30" s="721">
        <v>1985</v>
      </c>
      <c r="BF30" s="1057">
        <f>IF(BE30&gt;2008,0,IF(BE30&gt;2001,1,IF(BE30&gt;1990,2,IF(BE30&gt;1980,3,IF(BE30&gt;1973,4,IF(BE30&gt;1970,5,IF(BE30&gt;1960,6,IF(BE30&gt;1958,7,IF(BE30&gt;1953,8,9)))))))))</f>
        <v>3</v>
      </c>
    </row>
    <row r="31" spans="1:58" ht="11.25" customHeight="1" x14ac:dyDescent="0.2">
      <c r="A31" s="1019" t="s">
        <v>168</v>
      </c>
      <c r="B31" s="1031" t="s">
        <v>169</v>
      </c>
      <c r="C31" s="1181" t="s">
        <v>132</v>
      </c>
      <c r="D31" s="1181" t="s">
        <v>4436</v>
      </c>
      <c r="E31" s="857">
        <v>51</v>
      </c>
      <c r="F31" s="1245">
        <v>21</v>
      </c>
      <c r="G31" s="1245" t="s">
        <v>38</v>
      </c>
      <c r="H31" s="1245" t="s">
        <v>38</v>
      </c>
      <c r="I31" s="1021">
        <v>45.72</v>
      </c>
      <c r="J31" s="766">
        <f>(M31/I31)*100</f>
        <v>1.6404199475065617</v>
      </c>
      <c r="K31" s="1033">
        <v>0.1875</v>
      </c>
      <c r="L31" s="1043">
        <v>4</v>
      </c>
      <c r="M31" s="756">
        <f>K31*L31</f>
        <v>0.75</v>
      </c>
      <c r="N31" s="1026" t="s">
        <v>438</v>
      </c>
      <c r="O31" s="860">
        <v>0.18</v>
      </c>
      <c r="P31" s="1016">
        <v>43140</v>
      </c>
      <c r="Q31" s="1016">
        <v>43154</v>
      </c>
      <c r="R31" s="756">
        <f>(K31-O31)/O31*100</f>
        <v>4.1666666666666705</v>
      </c>
      <c r="S31" s="824">
        <f>IF(INDEX(Historical!$D$7:$D$1455,MATCH(B31,Historical!$B$7:$B$1455,0))=0,"n/a",(INDEX(Historical!$C$7:$C$1455,MATCH(B31,Historical!$B$7:$B$1455,0))/INDEX(Historical!$D$7:$D$1455,MATCH(B31,Historical!$B$7:$B$1455,0))-1)*100)</f>
        <v>4.3478260869565188</v>
      </c>
      <c r="T31" s="824">
        <f>IF(INDEX(Historical!$F$7:$F$1455,MATCH(B31,Historical!$B$7:$B$1455,0))=0,"n/a",((INDEX(Historical!$C$7:$C$1455,MATCH(B31,Historical!$B$7:$B$1455,0))/INDEX(Historical!$F$7:$F$1455,MATCH(B31,Historical!$B$7:$B$1455,0)))^(1/3)-1)*100)</f>
        <v>3.4680775533341146</v>
      </c>
      <c r="U31" s="824">
        <f>IF(INDEX(Historical!$I$7:$I$1455,MATCH(B31,Historical!$B$7:$B$1455,0))=0,"n/a",((INDEX(Historical!$C$7:$C$1455,MATCH(B31,Historical!$B$7:$B$1455,0))/INDEX(Historical!$I$7:$I$1455,MATCH(B31,Historical!$B$7:$B$1455,0)))^(1/5)-1)*100)</f>
        <v>2.7066087089351765</v>
      </c>
      <c r="V31" s="824">
        <f>IF(INDEX(Historical!$O$7:$O$1455,MATCH(B31,Historical!$B$7:$B$1455,0))=0,"n/a",((INDEX(Historical!$C$7:$C$1455,MATCH(B31,Historical!$B$7:$B$1455,0))/INDEX(Historical!$O$7:$O$1455,MATCH(B31,Historical!$B$7:$B$1455,0)))^(1/10)-1)*100)</f>
        <v>2.1857766983182536</v>
      </c>
      <c r="W31" s="825">
        <f>IF(OR(U31&lt;=0,U31="n/a",V31&lt;=0,V31="n/a"),"n/a",U31/V31)</f>
        <v>1.2382823510826395</v>
      </c>
      <c r="X31" s="826">
        <f>IF(OR(AJ31&lt;=0,AJ31="n/a",U31&lt;=0,U31="n/a"),"n/a",U31/AJ31)</f>
        <v>0.10572690269278033</v>
      </c>
      <c r="Y31" s="780"/>
      <c r="Z31" s="766">
        <f>IF(OR(AC31&lt;0.01,AC31="n/a"),"n/a",M31/AC31*100)</f>
        <v>21.613832853025936</v>
      </c>
      <c r="AA31" s="1042">
        <f>IF(OR(AC31&lt;0.01,AC31="n/a"),"n/a",I31/AC31)</f>
        <v>13.17579250720461</v>
      </c>
      <c r="AB31" s="1043">
        <v>12</v>
      </c>
      <c r="AC31" s="1021">
        <v>3.47</v>
      </c>
      <c r="AD31" s="1021">
        <v>1.35</v>
      </c>
      <c r="AE31" s="1021">
        <v>3.18</v>
      </c>
      <c r="AF31" s="1021">
        <v>3.09</v>
      </c>
      <c r="AG31" s="1021">
        <v>8.4</v>
      </c>
      <c r="AH31" s="1021">
        <v>259.5</v>
      </c>
      <c r="AI31" s="1021">
        <v>16.329999999999998</v>
      </c>
      <c r="AJ31" s="1021">
        <v>25.6</v>
      </c>
      <c r="AK31" s="1021">
        <v>9.8000000000000007</v>
      </c>
      <c r="AL31" s="1034">
        <v>2180</v>
      </c>
      <c r="AM31" s="1028">
        <v>0.5</v>
      </c>
      <c r="AN31" s="1021">
        <v>1.26</v>
      </c>
      <c r="AO31" s="868">
        <f>IF(U31="n/a","n/a",IF(AA31&lt;0,"n/a",IF(AA31="n/a","n/a",J31+U31-AA31)))</f>
        <v>-8.8287638507628721</v>
      </c>
      <c r="AP31" s="869">
        <f>IF(U31="n/a","n/a",J31+U31)</f>
        <v>4.3470286564417382</v>
      </c>
      <c r="AQ31" s="1044">
        <f>IF(OR(AC31&lt;0.01,AF31="n/a"),"n/a",(I31/SQRT(22.5*AC31*(I31/AF31))-1)*100)</f>
        <v>34.516746330067271</v>
      </c>
      <c r="AR31" s="766">
        <f>INDEX(Historical!$C$7:$C$1455,MATCH(B31,Historical!$B$7:$B$1455,0))*IF(AH31="n/a",1.03,IF(AH31&lt;0,1.01,IF(AH31&gt;10,1.1,(1+AH31/100))))</f>
        <v>0.79200000000000004</v>
      </c>
      <c r="AS31" s="1042">
        <f>IF($AI31="n/a",1.03*AR31,IF($AI31&lt;0,1.01*AR31,IF($AI31&gt;10,1.1*AR31,(1+$AI31/100)*AR31)))</f>
        <v>0.87120000000000009</v>
      </c>
      <c r="AT31" s="1042">
        <f>IF($AK31="n/a",1.03*AS31,IF($AK31&lt;0,1.01*AS31,IF($AK31&gt;10,1.1*AS31,(1+$AK31/100)*AS31)))</f>
        <v>0.95657760000000014</v>
      </c>
      <c r="AU31" s="1042">
        <f>IF($AK31="n/a",1.03*AT31,IF($AK31&lt;0,1.01*AT31,IF($AK31&gt;10,1.1*AT31,(1+$AK31/100)*AT31)))</f>
        <v>1.0503222048000003</v>
      </c>
      <c r="AV31" s="1042">
        <f>IF($AK31="n/a",1.03*AU31,IF($AK31&lt;0,1.01*AU31,IF($AK31&gt;10,1.1*AU31,(1+$AK31/100)*AU31)))</f>
        <v>1.1532537808704004</v>
      </c>
      <c r="AW31" s="766">
        <f>SUM(AR31:AV31)</f>
        <v>4.8233535856704011</v>
      </c>
      <c r="AX31" s="877">
        <f>AW31/I31*100</f>
        <v>10.549767247748035</v>
      </c>
      <c r="AY31" s="1212">
        <v>0.43</v>
      </c>
      <c r="AZ31" s="1028">
        <v>29.7</v>
      </c>
      <c r="BA31" s="1028">
        <v>-2.29</v>
      </c>
      <c r="BB31" s="1028">
        <v>6.43</v>
      </c>
      <c r="BC31" s="1028">
        <v>13.13</v>
      </c>
      <c r="BE31" s="721">
        <v>1968</v>
      </c>
      <c r="BF31" s="1057">
        <f>IF(BE31&gt;2008,0,IF(BE31&gt;2001,1,IF(BE31&gt;1990,2,IF(BE31&gt;1980,3,IF(BE31&gt;1973,4,IF(BE31&gt;1970,5,IF(BE31&gt;1960,6,IF(BE31&gt;1958,7,IF(BE31&gt;1953,8,9)))))))))</f>
        <v>6</v>
      </c>
    </row>
    <row r="32" spans="1:58" ht="11.25" customHeight="1" x14ac:dyDescent="0.2">
      <c r="A32" s="1019" t="s">
        <v>171</v>
      </c>
      <c r="B32" s="1031" t="s">
        <v>172</v>
      </c>
      <c r="C32" s="1181" t="s">
        <v>109</v>
      </c>
      <c r="D32" s="1181" t="s">
        <v>4434</v>
      </c>
      <c r="E32" s="857">
        <v>28</v>
      </c>
      <c r="F32" s="1245">
        <v>97</v>
      </c>
      <c r="G32" s="1245" t="s">
        <v>107</v>
      </c>
      <c r="H32" s="1245" t="s">
        <v>107</v>
      </c>
      <c r="I32" s="1030">
        <v>36.549999999999997</v>
      </c>
      <c r="J32" s="766">
        <f>(M32/I32)*100</f>
        <v>2.7086183310533518</v>
      </c>
      <c r="K32" s="1033">
        <v>0.99</v>
      </c>
      <c r="L32" s="1043">
        <v>1</v>
      </c>
      <c r="M32" s="756">
        <f>K32*L32</f>
        <v>0.99</v>
      </c>
      <c r="N32" s="1026" t="s">
        <v>173</v>
      </c>
      <c r="O32" s="860">
        <v>0.98</v>
      </c>
      <c r="P32" s="1016">
        <v>43403</v>
      </c>
      <c r="Q32" s="1016">
        <v>43465</v>
      </c>
      <c r="R32" s="756">
        <f>(K32-O32)/O32*100</f>
        <v>1.020408163265307</v>
      </c>
      <c r="S32" s="824">
        <f>IF(INDEX(Historical!$D$7:$D$1455,MATCH(B32,Historical!$B$7:$B$1455,0))=0,"n/a",(INDEX(Historical!$C$7:$C$1455,MATCH(B32,Historical!$B$7:$B$1455,0))/INDEX(Historical!$D$7:$D$1455,MATCH(B32,Historical!$B$7:$B$1455,0))-1)*100)</f>
        <v>1.0309278350515427</v>
      </c>
      <c r="T32" s="824">
        <f>IF(INDEX(Historical!$F$7:$F$1455,MATCH(B32,Historical!$B$7:$B$1455,0))=0,"n/a",((INDEX(Historical!$C$7:$C$1455,MATCH(B32,Historical!$B$7:$B$1455,0))/INDEX(Historical!$F$7:$F$1455,MATCH(B32,Historical!$B$7:$B$1455,0)))^(1/3)-1)*100)</f>
        <v>1.0417416383781575</v>
      </c>
      <c r="U32" s="824">
        <f>IF(INDEX(Historical!$I$7:$I$1455,MATCH(B32,Historical!$B$7:$B$1455,0))=0,"n/a",((INDEX(Historical!$C$7:$C$1455,MATCH(B32,Historical!$B$7:$B$1455,0))/INDEX(Historical!$I$7:$I$1455,MATCH(B32,Historical!$B$7:$B$1455,0)))^(1/5)-1)*100)</f>
        <v>1.0528637209741287</v>
      </c>
      <c r="V32" s="824">
        <f>IF(INDEX(Historical!$O$7:$O$1455,MATCH(B32,Historical!$B$7:$B$1455,0))=0,"n/a",((INDEX(Historical!$C$7:$C$1455,MATCH(B32,Historical!$B$7:$B$1455,0))/INDEX(Historical!$O$7:$O$1455,MATCH(B32,Historical!$B$7:$B$1455,0)))^(1/10)-1)*100)</f>
        <v>2.0501409446084029</v>
      </c>
      <c r="W32" s="825">
        <f>IF(OR(U32&lt;=0,U32="n/a",V32&lt;=0,V32="n/a"),"n/a",U32/V32)</f>
        <v>0.51355675020442848</v>
      </c>
      <c r="X32" s="826" t="str">
        <f>IF(OR(AJ32&lt;=0,AJ32="n/a",U32&lt;=0,U32="n/a"),"n/a",U32/AJ32)</f>
        <v>n/a</v>
      </c>
      <c r="Y32" s="794"/>
      <c r="Z32" s="766" t="str">
        <f>IF(OR(AC32&lt;0.01,AC32="n/a"),"n/a",M32/AC32*100)</f>
        <v>n/a</v>
      </c>
      <c r="AA32" s="1042" t="str">
        <f>IF(OR(AC32&lt;0.01,AC32="n/a"),"n/a",I32/AC32)</f>
        <v>n/a</v>
      </c>
      <c r="AB32" s="1043">
        <v>12</v>
      </c>
      <c r="AC32" s="1021" t="s">
        <v>138</v>
      </c>
      <c r="AD32" s="1021" t="s">
        <v>138</v>
      </c>
      <c r="AE32" s="1021" t="s">
        <v>138</v>
      </c>
      <c r="AF32" s="1021" t="s">
        <v>138</v>
      </c>
      <c r="AG32" s="1021" t="s">
        <v>138</v>
      </c>
      <c r="AH32" s="1021" t="s">
        <v>138</v>
      </c>
      <c r="AI32" s="1021" t="s">
        <v>138</v>
      </c>
      <c r="AJ32" s="1021" t="s">
        <v>138</v>
      </c>
      <c r="AK32" s="1021" t="s">
        <v>138</v>
      </c>
      <c r="AL32" s="1034" t="s">
        <v>138</v>
      </c>
      <c r="AM32" s="1028" t="s">
        <v>138</v>
      </c>
      <c r="AN32" s="1021" t="s">
        <v>138</v>
      </c>
      <c r="AO32" s="868" t="str">
        <f>IF(U32="n/a","n/a",IF(AA32&lt;0,"n/a",IF(AA32="n/a","n/a",J32+U32-AA32)))</f>
        <v>n/a</v>
      </c>
      <c r="AP32" s="869">
        <f>IF(U32="n/a","n/a",J32+U32)</f>
        <v>3.7614820520274805</v>
      </c>
      <c r="AQ32" s="1044" t="str">
        <f>IF(OR(AC32&lt;0.01,AF32="n/a"),"n/a",(I32/SQRT(22.5*AC32*(I32/AF32))-1)*100)</f>
        <v>n/a</v>
      </c>
      <c r="AR32" s="766">
        <f>INDEX(Historical!$C$7:$C$1455,MATCH(B32,Historical!$B$7:$B$1455,0))*IF(AH32="n/a",1.03,IF(AH32&lt;0,1.01,IF(AH32&gt;10,1.1,(1+AH32/100))))</f>
        <v>1.0094000000000001</v>
      </c>
      <c r="AS32" s="1042">
        <f>IF($AI32="n/a",1.03*AR32,IF($AI32&lt;0,1.01*AR32,IF($AI32&gt;10,1.1*AR32,(1+$AI32/100)*AR32)))</f>
        <v>1.039682</v>
      </c>
      <c r="AT32" s="1042">
        <f>IF($AK32="n/a",1.03*AS32,IF($AK32&lt;0,1.01*AS32,IF($AK32&gt;10,1.1*AS32,(1+$AK32/100)*AS32)))</f>
        <v>1.0708724599999999</v>
      </c>
      <c r="AU32" s="1042">
        <f>IF($AK32="n/a",1.03*AT32,IF($AK32&lt;0,1.01*AT32,IF($AK32&gt;10,1.1*AT32,(1+$AK32/100)*AT32)))</f>
        <v>1.1029986338</v>
      </c>
      <c r="AV32" s="1042">
        <f>IF($AK32="n/a",1.03*AU32,IF($AK32&lt;0,1.01*AU32,IF($AK32&gt;10,1.1*AU32,(1+$AK32/100)*AU32)))</f>
        <v>1.1360885928140001</v>
      </c>
      <c r="AW32" s="766">
        <f>SUM(AR32:AV32)</f>
        <v>5.3590416866140007</v>
      </c>
      <c r="AX32" s="877">
        <f>AW32/I32*100</f>
        <v>14.662220756809852</v>
      </c>
      <c r="AY32" s="1212" t="s">
        <v>138</v>
      </c>
      <c r="AZ32" s="1028" t="s">
        <v>138</v>
      </c>
      <c r="BA32" s="1028" t="s">
        <v>138</v>
      </c>
      <c r="BB32" s="1028" t="s">
        <v>138</v>
      </c>
      <c r="BC32" s="1028" t="s">
        <v>138</v>
      </c>
      <c r="BD32" s="1078" t="s">
        <v>4357</v>
      </c>
      <c r="BE32" s="721">
        <v>1992</v>
      </c>
      <c r="BF32" s="1057">
        <f>IF(BE32&gt;2008,0,IF(BE32&gt;2001,1,IF(BE32&gt;1990,2,IF(BE32&gt;1980,3,IF(BE32&gt;1973,4,IF(BE32&gt;1970,5,IF(BE32&gt;1960,6,IF(BE32&gt;1958,7,IF(BE32&gt;1953,8,9)))))))))</f>
        <v>2</v>
      </c>
    </row>
    <row r="33" spans="1:58" ht="11.25" customHeight="1" x14ac:dyDescent="0.2">
      <c r="A33" s="1019" t="s">
        <v>174</v>
      </c>
      <c r="B33" s="1031" t="s">
        <v>175</v>
      </c>
      <c r="C33" s="1181" t="s">
        <v>113</v>
      </c>
      <c r="D33" s="1181" t="s">
        <v>4456</v>
      </c>
      <c r="E33" s="857">
        <v>42</v>
      </c>
      <c r="F33" s="1245">
        <v>63</v>
      </c>
      <c r="G33" s="1245" t="s">
        <v>38</v>
      </c>
      <c r="H33" s="1245" t="s">
        <v>38</v>
      </c>
      <c r="I33" s="1021">
        <v>105.52</v>
      </c>
      <c r="J33" s="766">
        <f>(M33/I33)*100</f>
        <v>1.5163002274450343</v>
      </c>
      <c r="K33" s="1033">
        <v>0.4</v>
      </c>
      <c r="L33" s="1043">
        <v>4</v>
      </c>
      <c r="M33" s="756">
        <f>K33*L33</f>
        <v>1.6</v>
      </c>
      <c r="N33" s="1026" t="s">
        <v>120</v>
      </c>
      <c r="O33" s="860">
        <v>0.37</v>
      </c>
      <c r="P33" s="1016">
        <v>43329</v>
      </c>
      <c r="Q33" s="1016">
        <v>43347</v>
      </c>
      <c r="R33" s="756">
        <f>(K33-O33)/O33*100</f>
        <v>8.1081081081081159</v>
      </c>
      <c r="S33" s="824">
        <f>IF(INDEX(Historical!$D$7:$D$1455,MATCH(B33,Historical!$B$7:$B$1455,0))=0,"n/a",(INDEX(Historical!$C$7:$C$1455,MATCH(B33,Historical!$B$7:$B$1455,0))/INDEX(Historical!$D$7:$D$1455,MATCH(B33,Historical!$B$7:$B$1455,0))-1)*100)</f>
        <v>10.769230769230752</v>
      </c>
      <c r="T33" s="824">
        <f>IF(INDEX(Historical!$F$7:$F$1455,MATCH(B33,Historical!$B$7:$B$1455,0))=0,"n/a",((INDEX(Historical!$C$7:$C$1455,MATCH(B33,Historical!$B$7:$B$1455,0))/INDEX(Historical!$F$7:$F$1455,MATCH(B33,Historical!$B$7:$B$1455,0)))^(1/3)-1)*100)</f>
        <v>15.277587606658072</v>
      </c>
      <c r="U33" s="824">
        <f>IF(INDEX(Historical!$I$7:$I$1455,MATCH(B33,Historical!$B$7:$B$1455,0))=0,"n/a",((INDEX(Historical!$C$7:$C$1455,MATCH(B33,Historical!$B$7:$B$1455,0))/INDEX(Historical!$I$7:$I$1455,MATCH(B33,Historical!$B$7:$B$1455,0)))^(1/5)-1)*100)</f>
        <v>13.634388693076627</v>
      </c>
      <c r="V33" s="824">
        <f>IF(INDEX(Historical!$O$7:$O$1455,MATCH(B33,Historical!$B$7:$B$1455,0))=0,"n/a",((INDEX(Historical!$C$7:$C$1455,MATCH(B33,Historical!$B$7:$B$1455,0))/INDEX(Historical!$O$7:$O$1455,MATCH(B33,Historical!$B$7:$B$1455,0)))^(1/10)-1)*100)</f>
        <v>9.9049989660290993</v>
      </c>
      <c r="W33" s="825">
        <f>IF(OR(U33&lt;=0,U33="n/a",V33&lt;=0,V33="n/a"),"n/a",U33/V33)</f>
        <v>1.3765159128070696</v>
      </c>
      <c r="X33" s="826">
        <f>IF(OR(AJ33&lt;=0,AJ33="n/a",U33&lt;=0,U33="n/a"),"n/a",U33/AJ33)</f>
        <v>1.3109989127958295</v>
      </c>
      <c r="Y33" s="1031"/>
      <c r="Z33" s="766">
        <f>IF(OR(AC33&lt;0.01,AC33="n/a"),"n/a",M33/AC33*100)</f>
        <v>30.360531309297915</v>
      </c>
      <c r="AA33" s="1042">
        <f>IF(OR(AC33&lt;0.01,AC33="n/a"),"n/a",I33/AC33)</f>
        <v>20.022770398481974</v>
      </c>
      <c r="AB33" s="1043">
        <v>12</v>
      </c>
      <c r="AC33" s="1021">
        <v>5.27</v>
      </c>
      <c r="AD33" s="1021">
        <v>1.33</v>
      </c>
      <c r="AE33" s="1021">
        <v>1.4</v>
      </c>
      <c r="AF33" s="1021">
        <v>2.33</v>
      </c>
      <c r="AG33" s="1021">
        <v>23.799999999999997</v>
      </c>
      <c r="AH33" s="1021">
        <v>24.7</v>
      </c>
      <c r="AI33" s="1021">
        <v>23.56</v>
      </c>
      <c r="AJ33" s="1021">
        <v>10.4</v>
      </c>
      <c r="AK33" s="1021">
        <v>15</v>
      </c>
      <c r="AL33" s="1034">
        <v>6260</v>
      </c>
      <c r="AM33" s="1028">
        <v>0.5</v>
      </c>
      <c r="AN33" s="1021">
        <v>0.59</v>
      </c>
      <c r="AO33" s="868">
        <f>IF(U33="n/a","n/a",IF(AA33&lt;0,"n/a",IF(AA33="n/a","n/a",J33+U33-AA33)))</f>
        <v>-4.8720814779603128</v>
      </c>
      <c r="AP33" s="869">
        <f>IF(U33="n/a","n/a",J33+U33)</f>
        <v>15.150688920521661</v>
      </c>
      <c r="AQ33" s="1044">
        <f>IF(OR(AC33&lt;0.01,AF33="n/a"),"n/a",(I33/SQRT(22.5*AC33*(I33/AF33))-1)*100)</f>
        <v>43.995455219119115</v>
      </c>
      <c r="AR33" s="766">
        <f>INDEX(Historical!$C$7:$C$1455,MATCH(B33,Historical!$B$7:$B$1455,0))*IF(AH33="n/a",1.03,IF(AH33&lt;0,1.01,IF(AH33&gt;10,1.1,(1+AH33/100))))</f>
        <v>1.5840000000000001</v>
      </c>
      <c r="AS33" s="1042">
        <f>IF($AI33="n/a",1.03*AR33,IF($AI33&lt;0,1.01*AR33,IF($AI33&gt;10,1.1*AR33,(1+$AI33/100)*AR33)))</f>
        <v>1.7424000000000002</v>
      </c>
      <c r="AT33" s="1042">
        <f>IF($AK33="n/a",1.03*AS33,IF($AK33&lt;0,1.01*AS33,IF($AK33&gt;10,1.1*AS33,(1+$AK33/100)*AS33)))</f>
        <v>1.9166400000000003</v>
      </c>
      <c r="AU33" s="1042">
        <f>IF($AK33="n/a",1.03*AT33,IF($AK33&lt;0,1.01*AT33,IF($AK33&gt;10,1.1*AT33,(1+$AK33/100)*AT33)))</f>
        <v>2.1083040000000004</v>
      </c>
      <c r="AV33" s="1042">
        <f>IF($AK33="n/a",1.03*AU33,IF($AK33&lt;0,1.01*AU33,IF($AK33&gt;10,1.1*AU33,(1+$AK33/100)*AU33)))</f>
        <v>2.3191344000000007</v>
      </c>
      <c r="AW33" s="766">
        <f>SUM(AR33:AV33)</f>
        <v>9.6704784000000021</v>
      </c>
      <c r="AX33" s="877">
        <f>AW33/I33*100</f>
        <v>9.1645928733889335</v>
      </c>
      <c r="AY33" s="1212">
        <v>1.03</v>
      </c>
      <c r="AZ33" s="1028">
        <v>14.499999999999998</v>
      </c>
      <c r="BA33" s="1028">
        <v>-18.5</v>
      </c>
      <c r="BB33" s="1028">
        <v>-1.6500000000000001</v>
      </c>
      <c r="BC33" s="1028">
        <v>-4.6399999999999997</v>
      </c>
      <c r="BE33" s="721">
        <v>1977</v>
      </c>
      <c r="BF33" s="1057">
        <f>IF(BE33&gt;2008,0,IF(BE33&gt;2001,1,IF(BE33&gt;1990,2,IF(BE33&gt;1980,3,IF(BE33&gt;1973,4,IF(BE33&gt;1970,5,IF(BE33&gt;1960,6,IF(BE33&gt;1958,7,IF(BE33&gt;1953,8,9)))))))))</f>
        <v>4</v>
      </c>
    </row>
    <row r="34" spans="1:58" ht="11.25" customHeight="1" x14ac:dyDescent="0.2">
      <c r="A34" s="1019" t="s">
        <v>502</v>
      </c>
      <c r="B34" s="1031" t="s">
        <v>503</v>
      </c>
      <c r="C34" s="1181" t="s">
        <v>113</v>
      </c>
      <c r="D34" s="1181" t="s">
        <v>214</v>
      </c>
      <c r="E34" s="857">
        <v>25</v>
      </c>
      <c r="F34" s="1245">
        <v>121</v>
      </c>
      <c r="G34" s="1245" t="s">
        <v>38</v>
      </c>
      <c r="H34" s="1245" t="s">
        <v>116</v>
      </c>
      <c r="I34" s="1021">
        <v>135.66999999999999</v>
      </c>
      <c r="J34" s="766">
        <f>(M34/I34)*100</f>
        <v>2.5355642367509401</v>
      </c>
      <c r="K34" s="1040">
        <v>0.86</v>
      </c>
      <c r="L34" s="1043">
        <v>4</v>
      </c>
      <c r="M34" s="756">
        <f>K34*L34</f>
        <v>3.44</v>
      </c>
      <c r="N34" s="1026" t="s">
        <v>423</v>
      </c>
      <c r="O34" s="861">
        <v>0.78</v>
      </c>
      <c r="P34" s="1016">
        <v>43300</v>
      </c>
      <c r="Q34" s="1016">
        <v>43332</v>
      </c>
      <c r="R34" s="756">
        <f>(K34-O34)/O34*100</f>
        <v>10.25641025641025</v>
      </c>
      <c r="S34" s="824">
        <f>IF(INDEX(Historical!$D$7:$D$1455,MATCH(B34,Historical!$B$7:$B$1455,0))=0,"n/a",(INDEX(Historical!$C$7:$C$1455,MATCH(B34,Historical!$B$7:$B$1455,0))/INDEX(Historical!$D$7:$D$1455,MATCH(B34,Historical!$B$7:$B$1455,0))-1)*100)</f>
        <v>0.64935064935065512</v>
      </c>
      <c r="T34" s="824">
        <f>IF(INDEX(Historical!$F$7:$F$1455,MATCH(B34,Historical!$B$7:$B$1455,0))=0,"n/a",((INDEX(Historical!$C$7:$C$1455,MATCH(B34,Historical!$B$7:$B$1455,0))/INDEX(Historical!$F$7:$F$1455,MATCH(B34,Historical!$B$7:$B$1455,0)))^(1/3)-1)*100)</f>
        <v>6.0383062071096782</v>
      </c>
      <c r="U34" s="824">
        <f>IF(INDEX(Historical!$I$7:$I$1455,MATCH(B34,Historical!$B$7:$B$1455,0))=0,"n/a",((INDEX(Historical!$C$7:$C$1455,MATCH(B34,Historical!$B$7:$B$1455,0))/INDEX(Historical!$I$7:$I$1455,MATCH(B34,Historical!$B$7:$B$1455,0)))^(1/5)-1)*100)</f>
        <v>9.6026676004440592</v>
      </c>
      <c r="V34" s="824">
        <f>IF(INDEX(Historical!$O$7:$O$1455,MATCH(B34,Historical!$B$7:$B$1455,0))=0,"n/a",((INDEX(Historical!$C$7:$C$1455,MATCH(B34,Historical!$B$7:$B$1455,0))/INDEX(Historical!$O$7:$O$1455,MATCH(B34,Historical!$B$7:$B$1455,0)))^(1/10)-1)*100)</f>
        <v>8.912763124201394</v>
      </c>
      <c r="W34" s="825">
        <f>IF(OR(U34&lt;=0,U34="n/a",V34&lt;=0,V34="n/a"),"n/a",U34/V34)</f>
        <v>1.0774063516138248</v>
      </c>
      <c r="X34" s="826" t="str">
        <f>IF(OR(AJ34&lt;=0,AJ34="n/a",U34&lt;=0,U34="n/a"),"n/a",U34/AJ34)</f>
        <v>n/a</v>
      </c>
      <c r="Y34" s="780"/>
      <c r="Z34" s="766">
        <f>IF(OR(AC34&lt;0.01,AC34="n/a"),"n/a",M34/AC34*100)</f>
        <v>33.59375</v>
      </c>
      <c r="AA34" s="1042">
        <f>IF(OR(AC34&lt;0.01,AC34="n/a"),"n/a",I34/AC34)</f>
        <v>13.249023437499998</v>
      </c>
      <c r="AB34" s="1043">
        <v>12</v>
      </c>
      <c r="AC34" s="1021">
        <v>10.24</v>
      </c>
      <c r="AD34" s="1021">
        <v>0.5</v>
      </c>
      <c r="AE34" s="1021">
        <v>1.52</v>
      </c>
      <c r="AF34" s="1021">
        <v>5.07</v>
      </c>
      <c r="AG34" s="1021">
        <v>25.5</v>
      </c>
      <c r="AH34" s="1023">
        <v>69.199999999999989</v>
      </c>
      <c r="AI34" s="1023">
        <v>9.9500000000000011</v>
      </c>
      <c r="AJ34" s="1021">
        <v>-9.3000000000000007</v>
      </c>
      <c r="AK34" s="1021">
        <v>26.35</v>
      </c>
      <c r="AL34" s="1034">
        <v>81070</v>
      </c>
      <c r="AM34" s="1028">
        <v>0.19</v>
      </c>
      <c r="AN34" s="1021">
        <v>2.2599999999999998</v>
      </c>
      <c r="AO34" s="868">
        <f>IF(U34="n/a","n/a",IF(AA34&lt;0,"n/a",IF(AA34="n/a","n/a",J34+U34-AA34)))</f>
        <v>-1.1107916003049993</v>
      </c>
      <c r="AP34" s="869">
        <f>IF(U34="n/a","n/a",J34+U34)</f>
        <v>12.138231837194999</v>
      </c>
      <c r="AQ34" s="1044">
        <f>IF(OR(AC34&lt;0.01,AF34="n/a"),"n/a",(I34/SQRT(22.5*AC34*(I34/AF34))-1)*100)</f>
        <v>72.784449953788766</v>
      </c>
      <c r="AR34" s="766">
        <f>INDEX(Historical!$C$7:$C$1455,MATCH(B34,Historical!$B$7:$B$1455,0))*IF(AH34="n/a",1.03,IF(AH34&lt;0,1.01,IF(AH34&gt;10,1.1,(1+AH34/100))))</f>
        <v>3.4100000000000006</v>
      </c>
      <c r="AS34" s="1042">
        <f>IF($AI34="n/a",1.03*AR34,IF($AI34&lt;0,1.01*AR34,IF($AI34&gt;10,1.1*AR34,(1+$AI34/100)*AR34)))</f>
        <v>3.7492950000000005</v>
      </c>
      <c r="AT34" s="1042">
        <f>IF($AK34="n/a",1.03*AS34,IF($AK34&lt;0,1.01*AS34,IF($AK34&gt;10,1.1*AS34,(1+$AK34/100)*AS34)))</f>
        <v>4.1242245000000013</v>
      </c>
      <c r="AU34" s="1042">
        <f>IF($AK34="n/a",1.03*AT34,IF($AK34&lt;0,1.01*AT34,IF($AK34&gt;10,1.1*AT34,(1+$AK34/100)*AT34)))</f>
        <v>4.5366469500000015</v>
      </c>
      <c r="AV34" s="1042">
        <f>IF($AK34="n/a",1.03*AU34,IF($AK34&lt;0,1.01*AU34,IF($AK34&gt;10,1.1*AU34,(1+$AK34/100)*AU34)))</f>
        <v>4.990311645000002</v>
      </c>
      <c r="AW34" s="766">
        <f>SUM(AR34:AV34)</f>
        <v>20.810478095000008</v>
      </c>
      <c r="AX34" s="877">
        <f>AW34/I34*100</f>
        <v>15.339041862607806</v>
      </c>
      <c r="AY34" s="1212">
        <v>1.57</v>
      </c>
      <c r="AZ34" s="1028">
        <v>21.07</v>
      </c>
      <c r="BA34" s="1028">
        <v>-21.69</v>
      </c>
      <c r="BB34" s="1028">
        <v>0.33</v>
      </c>
      <c r="BC34" s="1028">
        <v>-5.66</v>
      </c>
      <c r="BE34" s="721">
        <v>1994</v>
      </c>
      <c r="BF34" s="1057">
        <f>IF(BE34&gt;2008,0,IF(BE34&gt;2001,1,IF(BE34&gt;1990,2,IF(BE34&gt;1980,3,IF(BE34&gt;1973,4,IF(BE34&gt;1970,5,IF(BE34&gt;1960,6,IF(BE34&gt;1958,7,IF(BE34&gt;1953,8,9)))))))))</f>
        <v>2</v>
      </c>
    </row>
    <row r="35" spans="1:58" ht="11.25" customHeight="1" x14ac:dyDescent="0.2">
      <c r="A35" s="1027" t="s">
        <v>176</v>
      </c>
      <c r="B35" s="1031" t="s">
        <v>177</v>
      </c>
      <c r="C35" s="1181" t="s">
        <v>109</v>
      </c>
      <c r="D35" s="1181" t="s">
        <v>4434</v>
      </c>
      <c r="E35" s="857">
        <v>27</v>
      </c>
      <c r="F35" s="1245">
        <v>101</v>
      </c>
      <c r="G35" s="1245" t="s">
        <v>107</v>
      </c>
      <c r="H35" s="1245" t="s">
        <v>107</v>
      </c>
      <c r="I35" s="1030">
        <v>30</v>
      </c>
      <c r="J35" s="766">
        <f>(M35/I35)*100</f>
        <v>1.8666666666666669</v>
      </c>
      <c r="K35" s="1033">
        <v>0.14000000000000001</v>
      </c>
      <c r="L35" s="1043">
        <v>4</v>
      </c>
      <c r="M35" s="756">
        <f>K35*L35</f>
        <v>0.56000000000000005</v>
      </c>
      <c r="N35" s="1026" t="s">
        <v>150</v>
      </c>
      <c r="O35" s="860">
        <v>0.13</v>
      </c>
      <c r="P35" s="1016">
        <v>43251</v>
      </c>
      <c r="Q35" s="1016">
        <v>43266</v>
      </c>
      <c r="R35" s="756">
        <f>(K35-O35)/O35*100</f>
        <v>7.6923076923076987</v>
      </c>
      <c r="S35" s="824">
        <f>IF(INDEX(Historical!$D$7:$D$1455,MATCH(B35,Historical!$B$7:$B$1455,0))=0,"n/a",(INDEX(Historical!$C$7:$C$1455,MATCH(B35,Historical!$B$7:$B$1455,0))/INDEX(Historical!$D$7:$D$1455,MATCH(B35,Historical!$B$7:$B$1455,0))-1)*100)</f>
        <v>4.081632653061229</v>
      </c>
      <c r="T35" s="824">
        <f>IF(INDEX(Historical!$F$7:$F$1455,MATCH(B35,Historical!$B$7:$B$1455,0))=0,"n/a",((INDEX(Historical!$C$7:$C$1455,MATCH(B35,Historical!$B$7:$B$1455,0))/INDEX(Historical!$F$7:$F$1455,MATCH(B35,Historical!$B$7:$B$1455,0)))^(1/3)-1)*100)</f>
        <v>4.2603601458844453</v>
      </c>
      <c r="U35" s="824">
        <f>IF(INDEX(Historical!$I$7:$I$1455,MATCH(B35,Historical!$B$7:$B$1455,0))=0,"n/a",((INDEX(Historical!$C$7:$C$1455,MATCH(B35,Historical!$B$7:$B$1455,0))/INDEX(Historical!$I$7:$I$1455,MATCH(B35,Historical!$B$7:$B$1455,0)))^(1/5)-1)*100)</f>
        <v>6.342724238285391</v>
      </c>
      <c r="V35" s="824">
        <f>IF(INDEX(Historical!$O$7:$O$1455,MATCH(B35,Historical!$B$7:$B$1455,0))=0,"n/a",((INDEX(Historical!$C$7:$C$1455,MATCH(B35,Historical!$B$7:$B$1455,0))/INDEX(Historical!$O$7:$O$1455,MATCH(B35,Historical!$B$7:$B$1455,0)))^(1/10)-1)*100)</f>
        <v>7.698904642496851</v>
      </c>
      <c r="W35" s="825">
        <f>IF(OR(U35&lt;=0,U35="n/a",V35&lt;=0,V35="n/a"),"n/a",U35/V35)</f>
        <v>0.82384761635758696</v>
      </c>
      <c r="X35" s="826" t="str">
        <f>IF(OR(AJ35&lt;=0,AJ35="n/a",U35&lt;=0,U35="n/a"),"n/a",U35/AJ35)</f>
        <v>n/a</v>
      </c>
      <c r="Y35" s="780"/>
      <c r="Z35" s="766" t="str">
        <f>IF(OR(AC35&lt;0.01,AC35="n/a"),"n/a",M35/AC35*100)</f>
        <v>n/a</v>
      </c>
      <c r="AA35" s="1042" t="str">
        <f>IF(OR(AC35&lt;0.01,AC35="n/a"),"n/a",I35/AC35)</f>
        <v>n/a</v>
      </c>
      <c r="AB35" s="1043">
        <v>12</v>
      </c>
      <c r="AC35" s="1021" t="s">
        <v>138</v>
      </c>
      <c r="AD35" s="1021" t="s">
        <v>138</v>
      </c>
      <c r="AE35" s="1021" t="s">
        <v>138</v>
      </c>
      <c r="AF35" s="1021" t="s">
        <v>138</v>
      </c>
      <c r="AG35" s="1021" t="s">
        <v>138</v>
      </c>
      <c r="AH35" s="1021" t="s">
        <v>138</v>
      </c>
      <c r="AI35" s="1021" t="s">
        <v>138</v>
      </c>
      <c r="AJ35" s="1021" t="s">
        <v>138</v>
      </c>
      <c r="AK35" s="1021" t="s">
        <v>138</v>
      </c>
      <c r="AL35" s="1034" t="s">
        <v>138</v>
      </c>
      <c r="AM35" s="1028" t="s">
        <v>138</v>
      </c>
      <c r="AN35" s="1021" t="s">
        <v>138</v>
      </c>
      <c r="AO35" s="868" t="str">
        <f>IF(U35="n/a","n/a",IF(AA35&lt;0,"n/a",IF(AA35="n/a","n/a",J35+U35-AA35)))</f>
        <v>n/a</v>
      </c>
      <c r="AP35" s="869">
        <f>IF(U35="n/a","n/a",J35+U35)</f>
        <v>8.2093909049520573</v>
      </c>
      <c r="AQ35" s="1044" t="str">
        <f>IF(OR(AC35&lt;0.01,AF35="n/a"),"n/a",(I35/SQRT(22.5*AC35*(I35/AF35))-1)*100)</f>
        <v>n/a</v>
      </c>
      <c r="AR35" s="766">
        <f>INDEX(Historical!$C$7:$C$1455,MATCH(B35,Historical!$B$7:$B$1455,0))*IF(AH35="n/a",1.03,IF(AH35&lt;0,1.01,IF(AH35&gt;10,1.1,(1+AH35/100))))</f>
        <v>0.52529999999999999</v>
      </c>
      <c r="AS35" s="1042">
        <f>IF($AI35="n/a",1.03*AR35,IF($AI35&lt;0,1.01*AR35,IF($AI35&gt;10,1.1*AR35,(1+$AI35/100)*AR35)))</f>
        <v>0.54105899999999996</v>
      </c>
      <c r="AT35" s="1042">
        <f>IF($AK35="n/a",1.03*AS35,IF($AK35&lt;0,1.01*AS35,IF($AK35&gt;10,1.1*AS35,(1+$AK35/100)*AS35)))</f>
        <v>0.55729076999999994</v>
      </c>
      <c r="AU35" s="1042">
        <f>IF($AK35="n/a",1.03*AT35,IF($AK35&lt;0,1.01*AT35,IF($AK35&gt;10,1.1*AT35,(1+$AK35/100)*AT35)))</f>
        <v>0.57400949309999993</v>
      </c>
      <c r="AV35" s="1042">
        <f>IF($AK35="n/a",1.03*AU35,IF($AK35&lt;0,1.01*AU35,IF($AK35&gt;10,1.1*AU35,(1+$AK35/100)*AU35)))</f>
        <v>0.59122977789299991</v>
      </c>
      <c r="AW35" s="766">
        <f>SUM(AR35:AV35)</f>
        <v>2.7888890409929994</v>
      </c>
      <c r="AX35" s="877">
        <f>AW35/I35*100</f>
        <v>9.296296803309998</v>
      </c>
      <c r="AY35" s="1212" t="s">
        <v>138</v>
      </c>
      <c r="AZ35" s="1028" t="s">
        <v>138</v>
      </c>
      <c r="BA35" s="1028" t="s">
        <v>138</v>
      </c>
      <c r="BB35" s="1028" t="s">
        <v>138</v>
      </c>
      <c r="BC35" s="1028" t="s">
        <v>138</v>
      </c>
      <c r="BD35" s="1078" t="s">
        <v>4357</v>
      </c>
      <c r="BE35" s="721">
        <v>1992</v>
      </c>
      <c r="BF35" s="1057">
        <f>IF(BE35&gt;2008,0,IF(BE35&gt;2001,1,IF(BE35&gt;1990,2,IF(BE35&gt;1980,3,IF(BE35&gt;1973,4,IF(BE35&gt;1970,5,IF(BE35&gt;1960,6,IF(BE35&gt;1958,7,IF(BE35&gt;1953,8,9)))))))))</f>
        <v>2</v>
      </c>
    </row>
    <row r="36" spans="1:58" s="905" customFormat="1" ht="11.25" customHeight="1" x14ac:dyDescent="0.2">
      <c r="A36" s="884" t="s">
        <v>178</v>
      </c>
      <c r="B36" s="914" t="s">
        <v>179</v>
      </c>
      <c r="C36" s="1181" t="s">
        <v>180</v>
      </c>
      <c r="D36" s="1181" t="s">
        <v>4432</v>
      </c>
      <c r="E36" s="885">
        <v>31</v>
      </c>
      <c r="F36" s="1245">
        <v>90</v>
      </c>
      <c r="G36" s="1244" t="s">
        <v>116</v>
      </c>
      <c r="H36" s="1244" t="s">
        <v>116</v>
      </c>
      <c r="I36" s="898">
        <v>118.94</v>
      </c>
      <c r="J36" s="887">
        <f>(M36/I36)*100</f>
        <v>3.7666050109298812</v>
      </c>
      <c r="K36" s="912">
        <v>1.1200000000000001</v>
      </c>
      <c r="L36" s="889">
        <v>4</v>
      </c>
      <c r="M36" s="890">
        <f>K36*L36</f>
        <v>4.4800000000000004</v>
      </c>
      <c r="N36" s="891" t="s">
        <v>112</v>
      </c>
      <c r="O36" s="913">
        <v>1.08</v>
      </c>
      <c r="P36" s="893">
        <v>43146</v>
      </c>
      <c r="Q36" s="893">
        <v>43171</v>
      </c>
      <c r="R36" s="890">
        <f>(K36-O36)/O36*100</f>
        <v>3.7037037037037068</v>
      </c>
      <c r="S36" s="824">
        <f>IF(INDEX(Historical!$D$7:$D$1455,MATCH(B36,Historical!$B$7:$B$1455,0))=0,"n/a",(INDEX(Historical!$C$7:$C$1455,MATCH(B36,Historical!$B$7:$B$1455,0))/INDEX(Historical!$D$7:$D$1455,MATCH(B36,Historical!$B$7:$B$1455,0))-1)*100)</f>
        <v>0.69930069930070893</v>
      </c>
      <c r="T36" s="824">
        <f>IF(INDEX(Historical!$F$7:$F$1455,MATCH(B36,Historical!$B$7:$B$1455,0))=0,"n/a",((INDEX(Historical!$C$7:$C$1455,MATCH(B36,Historical!$B$7:$B$1455,0))/INDEX(Historical!$F$7:$F$1455,MATCH(B36,Historical!$B$7:$B$1455,0)))^(1/3)-1)*100)</f>
        <v>0.86346502346721365</v>
      </c>
      <c r="U36" s="824">
        <f>IF(INDEX(Historical!$I$7:$I$1455,MATCH(B36,Historical!$B$7:$B$1455,0))=0,"n/a",((INDEX(Historical!$C$7:$C$1455,MATCH(B36,Historical!$B$7:$B$1455,0))/INDEX(Historical!$I$7:$I$1455,MATCH(B36,Historical!$B$7:$B$1455,0)))^(1/5)-1)*100)</f>
        <v>4.2402216277297899</v>
      </c>
      <c r="V36" s="824">
        <f>IF(INDEX(Historical!$O$7:$O$1455,MATCH(B36,Historical!$B$7:$B$1455,0))=0,"n/a",((INDEX(Historical!$C$7:$C$1455,MATCH(B36,Historical!$B$7:$B$1455,0))/INDEX(Historical!$O$7:$O$1455,MATCH(B36,Historical!$B$7:$B$1455,0)))^(1/10)-1)*100)</f>
        <v>6.6933940423271387</v>
      </c>
      <c r="W36" s="894">
        <f>IF(OR(U36&lt;=0,U36="n/a",V36&lt;=0,V36="n/a"),"n/a",U36/V36)</f>
        <v>0.63349350134114657</v>
      </c>
      <c r="X36" s="895" t="str">
        <f>IF(OR(AJ36&lt;=0,AJ36="n/a",U36&lt;=0,U36="n/a"),"n/a",U36/AJ36)</f>
        <v>n/a</v>
      </c>
      <c r="Y36" s="911"/>
      <c r="Z36" s="887">
        <f>IF(OR(AC36&lt;0.01,AC36="n/a"),"n/a",M36/AC36*100)</f>
        <v>70.440251572327057</v>
      </c>
      <c r="AA36" s="897">
        <f>IF(OR(AC36&lt;0.01,AC36="n/a"),"n/a",I36/AC36)</f>
        <v>18.70125786163522</v>
      </c>
      <c r="AB36" s="889">
        <v>12</v>
      </c>
      <c r="AC36" s="898">
        <v>6.36</v>
      </c>
      <c r="AD36" s="898">
        <v>0.32</v>
      </c>
      <c r="AE36" s="898">
        <v>1.51</v>
      </c>
      <c r="AF36" s="898">
        <v>1.47</v>
      </c>
      <c r="AG36" s="898">
        <v>9.4</v>
      </c>
      <c r="AH36" s="907">
        <v>125.4</v>
      </c>
      <c r="AI36" s="907">
        <v>14.14</v>
      </c>
      <c r="AJ36" s="898">
        <v>-22.3</v>
      </c>
      <c r="AK36" s="898">
        <v>58.26</v>
      </c>
      <c r="AL36" s="899">
        <v>235210</v>
      </c>
      <c r="AM36" s="900">
        <v>0.05</v>
      </c>
      <c r="AN36" s="898">
        <v>0.24</v>
      </c>
      <c r="AO36" s="901">
        <f>IF(U36="n/a","n/a",IF(AA36&lt;0,"n/a",IF(AA36="n/a","n/a",J36+U36-AA36)))</f>
        <v>-10.694431222975549</v>
      </c>
      <c r="AP36" s="902">
        <f>IF(U36="n/a","n/a",J36+U36)</f>
        <v>8.0068266386596711</v>
      </c>
      <c r="AQ36" s="903">
        <f>IF(OR(AC36&lt;0.01,AF36="n/a"),"n/a",(I36/SQRT(22.5*AC36*(I36/AF36))-1)*100)</f>
        <v>10.535764059730202</v>
      </c>
      <c r="AR36" s="766">
        <f>INDEX(Historical!$C$7:$C$1455,MATCH(B36,Historical!$B$7:$B$1455,0))*IF(AH36="n/a",1.03,IF(AH36&lt;0,1.01,IF(AH36&gt;10,1.1,(1+AH36/100))))</f>
        <v>4.7520000000000007</v>
      </c>
      <c r="AS36" s="897">
        <f>IF($AI36="n/a",1.03*AR36,IF($AI36&lt;0,1.01*AR36,IF($AI36&gt;10,1.1*AR36,(1+$AI36/100)*AR36)))</f>
        <v>5.2272000000000007</v>
      </c>
      <c r="AT36" s="897">
        <f>IF($AK36="n/a",1.03*AS36,IF($AK36&lt;0,1.01*AS36,IF($AK36&gt;10,1.1*AS36,(1+$AK36/100)*AS36)))</f>
        <v>5.7499200000000013</v>
      </c>
      <c r="AU36" s="897">
        <f>IF($AK36="n/a",1.03*AT36,IF($AK36&lt;0,1.01*AT36,IF($AK36&gt;10,1.1*AT36,(1+$AK36/100)*AT36)))</f>
        <v>6.3249120000000021</v>
      </c>
      <c r="AV36" s="897">
        <f>IF($AK36="n/a",1.03*AU36,IF($AK36&lt;0,1.01*AU36,IF($AK36&gt;10,1.1*AU36,(1+$AK36/100)*AU36)))</f>
        <v>6.9574032000000026</v>
      </c>
      <c r="AW36" s="887">
        <f>SUM(AR36:AV36)</f>
        <v>29.011435200000008</v>
      </c>
      <c r="AX36" s="904">
        <f>AW36/I36*100</f>
        <v>24.39165562468472</v>
      </c>
      <c r="AY36" s="1213">
        <v>1.06</v>
      </c>
      <c r="AZ36" s="900">
        <v>10.6</v>
      </c>
      <c r="BA36" s="900">
        <v>-11.16</v>
      </c>
      <c r="BB36" s="900">
        <v>0.57999999999999996</v>
      </c>
      <c r="BC36" s="900">
        <v>-1.1199999999999999</v>
      </c>
      <c r="BD36" s="1079"/>
      <c r="BE36" s="721">
        <v>1988</v>
      </c>
      <c r="BF36" s="1057">
        <f>IF(BE36&gt;2008,0,IF(BE36&gt;2001,1,IF(BE36&gt;1990,2,IF(BE36&gt;1980,3,IF(BE36&gt;1973,4,IF(BE36&gt;1970,5,IF(BE36&gt;1960,6,IF(BE36&gt;1958,7,IF(BE36&gt;1953,8,9)))))))))</f>
        <v>3</v>
      </c>
    </row>
    <row r="37" spans="1:58" ht="11.25" customHeight="1" x14ac:dyDescent="0.2">
      <c r="A37" s="1027" t="s">
        <v>511</v>
      </c>
      <c r="B37" s="1031" t="s">
        <v>512</v>
      </c>
      <c r="C37" s="1181" t="s">
        <v>109</v>
      </c>
      <c r="D37" s="1181" t="s">
        <v>119</v>
      </c>
      <c r="E37" s="857">
        <v>25</v>
      </c>
      <c r="F37" s="1245">
        <v>118</v>
      </c>
      <c r="G37" s="1245" t="s">
        <v>38</v>
      </c>
      <c r="H37" s="1245" t="s">
        <v>38</v>
      </c>
      <c r="I37" s="1021">
        <v>133.74</v>
      </c>
      <c r="J37" s="766">
        <f>(M37/I37)*100</f>
        <v>2.18334081052789</v>
      </c>
      <c r="K37" s="1040">
        <v>0.73</v>
      </c>
      <c r="L37" s="1043">
        <v>4</v>
      </c>
      <c r="M37" s="756">
        <f>K37*L37</f>
        <v>2.92</v>
      </c>
      <c r="N37" s="1026" t="s">
        <v>513</v>
      </c>
      <c r="O37" s="861">
        <v>0.71</v>
      </c>
      <c r="P37" s="1016">
        <v>43272</v>
      </c>
      <c r="Q37" s="1016">
        <v>43294</v>
      </c>
      <c r="R37" s="756">
        <f>(K37-O37)/O37*100</f>
        <v>2.8169014084507067</v>
      </c>
      <c r="S37" s="824">
        <f>IF(INDEX(Historical!$D$7:$D$1455,MATCH(B37,Historical!$B$7:$B$1455,0))=0,"n/a",(INDEX(Historical!$C$7:$C$1455,MATCH(B37,Historical!$B$7:$B$1455,0))/INDEX(Historical!$D$7:$D$1455,MATCH(B37,Historical!$B$7:$B$1455,0))-1)*100)</f>
        <v>2.9411764705882248</v>
      </c>
      <c r="T37" s="824">
        <f>IF(INDEX(Historical!$F$7:$F$1455,MATCH(B37,Historical!$B$7:$B$1455,0))=0,"n/a",((INDEX(Historical!$C$7:$C$1455,MATCH(B37,Historical!$B$7:$B$1455,0))/INDEX(Historical!$F$7:$F$1455,MATCH(B37,Historical!$B$7:$B$1455,0)))^(1/3)-1)*100)</f>
        <v>3.0321324952139239</v>
      </c>
      <c r="U37" s="824">
        <f>IF(INDEX(Historical!$I$7:$I$1455,MATCH(B37,Historical!$B$7:$B$1455,0))=0,"n/a",((INDEX(Historical!$C$7:$C$1455,MATCH(B37,Historical!$B$7:$B$1455,0))/INDEX(Historical!$I$7:$I$1455,MATCH(B37,Historical!$B$7:$B$1455,0)))^(1/5)-1)*100)</f>
        <v>7.8378847447948985</v>
      </c>
      <c r="V37" s="824">
        <f>IF(INDEX(Historical!$O$7:$O$1455,MATCH(B37,Historical!$B$7:$B$1455,0))=0,"n/a",((INDEX(Historical!$C$7:$C$1455,MATCH(B37,Historical!$B$7:$B$1455,0))/INDEX(Historical!$O$7:$O$1455,MATCH(B37,Historical!$B$7:$B$1455,0)))^(1/10)-1)*100)</f>
        <v>10.411032000450016</v>
      </c>
      <c r="W37" s="825">
        <f>IF(OR(U37&lt;=0,U37="n/a",V37&lt;=0,V37="n/a"),"n/a",U37/V37)</f>
        <v>0.75284416995895387</v>
      </c>
      <c r="X37" s="826" t="str">
        <f>IF(OR(AJ37&lt;=0,AJ37="n/a",U37&lt;=0,U37="n/a"),"n/a",U37/AJ37)</f>
        <v>n/a</v>
      </c>
      <c r="Y37" s="1032" t="s">
        <v>514</v>
      </c>
      <c r="Z37" s="766">
        <f>IF(OR(AC37&lt;0.01,AC37="n/a"),"n/a",M37/AC37*100)</f>
        <v>29.170829170829172</v>
      </c>
      <c r="AA37" s="1042">
        <f>IF(OR(AC37&lt;0.01,AC37="n/a"),"n/a",I37/AC37)</f>
        <v>13.360639360639361</v>
      </c>
      <c r="AB37" s="1043">
        <v>12</v>
      </c>
      <c r="AC37" s="1021">
        <v>10.01</v>
      </c>
      <c r="AD37" s="1021">
        <v>1.24</v>
      </c>
      <c r="AE37" s="1021">
        <v>1.88</v>
      </c>
      <c r="AF37" s="1021">
        <v>1.22</v>
      </c>
      <c r="AG37" s="1021">
        <v>10.100000000000001</v>
      </c>
      <c r="AH37" s="1021">
        <v>-18.399999999999999</v>
      </c>
      <c r="AI37" s="1021">
        <v>11.93</v>
      </c>
      <c r="AJ37" s="1021">
        <v>-1.7000000000000002</v>
      </c>
      <c r="AK37" s="1021">
        <v>10.74</v>
      </c>
      <c r="AL37" s="1034">
        <v>62140</v>
      </c>
      <c r="AM37" s="1028">
        <v>0.5</v>
      </c>
      <c r="AN37" s="1021">
        <v>0.25</v>
      </c>
      <c r="AO37" s="868">
        <f>IF(U37="n/a","n/a",IF(AA37&lt;0,"n/a",IF(AA37="n/a","n/a",J37+U37-AA37)))</f>
        <v>-3.3394138053165729</v>
      </c>
      <c r="AP37" s="869">
        <f>IF(U37="n/a","n/a",J37+U37)</f>
        <v>10.021225555322788</v>
      </c>
      <c r="AQ37" s="1044">
        <f>IF(OR(AC37&lt;0.01,AF37="n/a"),"n/a",(I37/SQRT(22.5*AC37*(I37/AF37))-1)*100)</f>
        <v>-14.885749933189418</v>
      </c>
      <c r="AR37" s="766">
        <f>INDEX(Historical!$C$7:$C$1455,MATCH(B37,Historical!$B$7:$B$1455,0))*IF(AH37="n/a",1.03,IF(AH37&lt;0,1.01,IF(AH37&gt;10,1.1,(1+AH37/100))))</f>
        <v>2.8279999999999998</v>
      </c>
      <c r="AS37" s="1042">
        <f>IF($AI37="n/a",1.03*AR37,IF($AI37&lt;0,1.01*AR37,IF($AI37&gt;10,1.1*AR37,(1+$AI37/100)*AR37)))</f>
        <v>3.1108000000000002</v>
      </c>
      <c r="AT37" s="1042">
        <f>IF($AK37="n/a",1.03*AS37,IF($AK37&lt;0,1.01*AS37,IF($AK37&gt;10,1.1*AS37,(1+$AK37/100)*AS37)))</f>
        <v>3.4218800000000007</v>
      </c>
      <c r="AU37" s="1042">
        <f>IF($AK37="n/a",1.03*AT37,IF($AK37&lt;0,1.01*AT37,IF($AK37&gt;10,1.1*AT37,(1+$AK37/100)*AT37)))</f>
        <v>3.7640680000000009</v>
      </c>
      <c r="AV37" s="1042">
        <f>IF($AK37="n/a",1.03*AU37,IF($AK37&lt;0,1.01*AU37,IF($AK37&gt;10,1.1*AU37,(1+$AK37/100)*AU37)))</f>
        <v>4.1404748000000016</v>
      </c>
      <c r="AW37" s="766">
        <f>SUM(AR37:AV37)</f>
        <v>17.265222800000004</v>
      </c>
      <c r="AX37" s="877">
        <f>AW37/I37*100</f>
        <v>12.909542993868703</v>
      </c>
      <c r="AY37" s="1212">
        <v>0.97</v>
      </c>
      <c r="AZ37" s="1028">
        <v>10.99</v>
      </c>
      <c r="BA37" s="1028">
        <v>-15.09</v>
      </c>
      <c r="BB37" s="1028">
        <v>2.42</v>
      </c>
      <c r="BC37" s="1028">
        <v>-0.36</v>
      </c>
      <c r="BE37" s="721">
        <v>1994</v>
      </c>
      <c r="BF37" s="1057">
        <f>IF(BE37&gt;2008,0,IF(BE37&gt;2001,1,IF(BE37&gt;1990,2,IF(BE37&gt;1980,3,IF(BE37&gt;1973,4,IF(BE37&gt;1970,5,IF(BE37&gt;1960,6,IF(BE37&gt;1958,7,IF(BE37&gt;1953,8,9)))))))))</f>
        <v>2</v>
      </c>
    </row>
    <row r="38" spans="1:58" ht="11.25" customHeight="1" x14ac:dyDescent="0.2">
      <c r="A38" s="1019" t="s">
        <v>181</v>
      </c>
      <c r="B38" s="1031" t="s">
        <v>182</v>
      </c>
      <c r="C38" s="1181" t="s">
        <v>109</v>
      </c>
      <c r="D38" s="1181" t="s">
        <v>119</v>
      </c>
      <c r="E38" s="857">
        <v>58</v>
      </c>
      <c r="F38" s="1245">
        <v>10</v>
      </c>
      <c r="G38" s="1245" t="s">
        <v>38</v>
      </c>
      <c r="H38" s="1245" t="s">
        <v>38</v>
      </c>
      <c r="I38" s="1021">
        <v>81.73</v>
      </c>
      <c r="J38" s="766">
        <f>(M38/I38)*100</f>
        <v>2.5939067661813286</v>
      </c>
      <c r="K38" s="1033">
        <v>0.53</v>
      </c>
      <c r="L38" s="1043">
        <v>4</v>
      </c>
      <c r="M38" s="756">
        <f>K38*L38</f>
        <v>2.12</v>
      </c>
      <c r="N38" s="1026" t="s">
        <v>221</v>
      </c>
      <c r="O38" s="860">
        <v>0.5</v>
      </c>
      <c r="P38" s="1016">
        <v>43179</v>
      </c>
      <c r="Q38" s="1016">
        <v>43206</v>
      </c>
      <c r="R38" s="756">
        <f>(K38-O38)/O38*100</f>
        <v>6.0000000000000053</v>
      </c>
      <c r="S38" s="824">
        <f>IF(INDEX(Historical!$D$7:$D$1455,MATCH(B38,Historical!$B$7:$B$1455,0))=0,"n/a",(INDEX(Historical!$C$7:$C$1455,MATCH(B38,Historical!$B$7:$B$1455,0))/INDEX(Historical!$D$7:$D$1455,MATCH(B38,Historical!$B$7:$B$1455,0))-1)*100)</f>
        <v>4.2105263157894868</v>
      </c>
      <c r="T38" s="824">
        <f>IF(INDEX(Historical!$F$7:$F$1455,MATCH(B38,Historical!$B$7:$B$1455,0))=0,"n/a",((INDEX(Historical!$C$7:$C$1455,MATCH(B38,Historical!$B$7:$B$1455,0))/INDEX(Historical!$F$7:$F$1455,MATCH(B38,Historical!$B$7:$B$1455,0)))^(1/3)-1)*100)</f>
        <v>4.4011575622509014</v>
      </c>
      <c r="U38" s="824">
        <f>IF(INDEX(Historical!$I$7:$I$1455,MATCH(B38,Historical!$B$7:$B$1455,0))=0,"n/a",((INDEX(Historical!$C$7:$C$1455,MATCH(B38,Historical!$B$7:$B$1455,0))/INDEX(Historical!$I$7:$I$1455,MATCH(B38,Historical!$B$7:$B$1455,0)))^(1/5)-1)*100)</f>
        <v>4.1594151572198701</v>
      </c>
      <c r="V38" s="824">
        <f>IF(INDEX(Historical!$O$7:$O$1455,MATCH(B38,Historical!$B$7:$B$1455,0))=0,"n/a",((INDEX(Historical!$C$7:$C$1455,MATCH(B38,Historical!$B$7:$B$1455,0))/INDEX(Historical!$O$7:$O$1455,MATCH(B38,Historical!$B$7:$B$1455,0)))^(1/10)-1)*100)</f>
        <v>3.5270205549278177</v>
      </c>
      <c r="W38" s="825">
        <f>IF(OR(U38&lt;=0,U38="n/a",V38&lt;=0,V38="n/a"),"n/a",U38/V38)</f>
        <v>1.1792999480562978</v>
      </c>
      <c r="X38" s="826">
        <f>IF(OR(AJ38&lt;=0,AJ38="n/a",U38&lt;=0,U38="n/a"),"n/a",U38/AJ38)</f>
        <v>0.79988753023459036</v>
      </c>
      <c r="Y38" s="781"/>
      <c r="Z38" s="766">
        <f>IF(OR(AC38&lt;0.01,AC38="n/a"),"n/a",M38/AC38*100)</f>
        <v>39.332096474953623</v>
      </c>
      <c r="AA38" s="1042">
        <f>IF(OR(AC38&lt;0.01,AC38="n/a"),"n/a",I38/AC38)</f>
        <v>15.163265306122451</v>
      </c>
      <c r="AB38" s="1043">
        <v>12</v>
      </c>
      <c r="AC38" s="1021">
        <v>5.39</v>
      </c>
      <c r="AD38" s="1021">
        <v>2.1800000000000002</v>
      </c>
      <c r="AE38" s="1021">
        <v>2.2000000000000002</v>
      </c>
      <c r="AF38" s="1021">
        <v>1.6</v>
      </c>
      <c r="AG38" s="1021">
        <v>17</v>
      </c>
      <c r="AH38" s="1021">
        <v>-6.7</v>
      </c>
      <c r="AI38" s="1021">
        <v>2.54</v>
      </c>
      <c r="AJ38" s="1021">
        <v>5.2</v>
      </c>
      <c r="AK38" s="1021">
        <v>6.94</v>
      </c>
      <c r="AL38" s="1034">
        <v>13420</v>
      </c>
      <c r="AM38" s="1028">
        <v>0.3</v>
      </c>
      <c r="AN38" s="1021">
        <v>0.1</v>
      </c>
      <c r="AO38" s="868">
        <f>IF(U38="n/a","n/a",IF(AA38&lt;0,"n/a",IF(AA38="n/a","n/a",J38+U38-AA38)))</f>
        <v>-8.4099433827212522</v>
      </c>
      <c r="AP38" s="869">
        <f>IF(U38="n/a","n/a",J38+U38)</f>
        <v>6.7533219234011987</v>
      </c>
      <c r="AQ38" s="1044">
        <f>IF(OR(AC38&lt;0.01,AF38="n/a"),"n/a",(I38/SQRT(22.5*AC38*(I38/AF38))-1)*100)</f>
        <v>3.8401003462019911</v>
      </c>
      <c r="AR38" s="766">
        <f>INDEX(Historical!$C$7:$C$1455,MATCH(B38,Historical!$B$7:$B$1455,0))*IF(AH38="n/a",1.03,IF(AH38&lt;0,1.01,IF(AH38&gt;10,1.1,(1+AH38/100))))</f>
        <v>1.9998</v>
      </c>
      <c r="AS38" s="1042">
        <f>IF($AI38="n/a",1.03*AR38,IF($AI38&lt;0,1.01*AR38,IF($AI38&gt;10,1.1*AR38,(1+$AI38/100)*AR38)))</f>
        <v>2.05059492</v>
      </c>
      <c r="AT38" s="1042">
        <f>IF($AK38="n/a",1.03*AS38,IF($AK38&lt;0,1.01*AS38,IF($AK38&gt;10,1.1*AS38,(1+$AK38/100)*AS38)))</f>
        <v>2.1929062074479999</v>
      </c>
      <c r="AU38" s="1042">
        <f>IF($AK38="n/a",1.03*AT38,IF($AK38&lt;0,1.01*AT38,IF($AK38&gt;10,1.1*AT38,(1+$AK38/100)*AT38)))</f>
        <v>2.3450938982448908</v>
      </c>
      <c r="AV38" s="1042">
        <f>IF($AK38="n/a",1.03*AU38,IF($AK38&lt;0,1.01*AU38,IF($AK38&gt;10,1.1*AU38,(1+$AK38/100)*AU38)))</f>
        <v>2.5078434147830859</v>
      </c>
      <c r="AW38" s="766">
        <f>SUM(AR38:AV38)</f>
        <v>11.096238440475977</v>
      </c>
      <c r="AX38" s="877">
        <f>AW38/I38*100</f>
        <v>13.576701872599994</v>
      </c>
      <c r="AY38" s="1212">
        <v>0.69</v>
      </c>
      <c r="AZ38" s="1028">
        <v>23.22</v>
      </c>
      <c r="BA38" s="1028">
        <v>-0.43</v>
      </c>
      <c r="BB38" s="1028">
        <v>5.38</v>
      </c>
      <c r="BC38" s="1028">
        <v>10.25</v>
      </c>
      <c r="BE38" s="721">
        <v>1961</v>
      </c>
      <c r="BF38" s="1057">
        <f>IF(BE38&gt;2008,0,IF(BE38&gt;2001,1,IF(BE38&gt;1990,2,IF(BE38&gt;1980,3,IF(BE38&gt;1973,4,IF(BE38&gt;1970,5,IF(BE38&gt;1960,6,IF(BE38&gt;1958,7,IF(BE38&gt;1953,8,9)))))))))</f>
        <v>6</v>
      </c>
    </row>
    <row r="39" spans="1:58" ht="11.25" customHeight="1" x14ac:dyDescent="0.2">
      <c r="A39" s="1019" t="s">
        <v>184</v>
      </c>
      <c r="B39" s="1031" t="s">
        <v>185</v>
      </c>
      <c r="C39" s="1181" t="s">
        <v>113</v>
      </c>
      <c r="D39" s="1181" t="s">
        <v>4417</v>
      </c>
      <c r="E39" s="857">
        <v>36</v>
      </c>
      <c r="F39" s="1245">
        <v>76</v>
      </c>
      <c r="G39" s="1245" t="s">
        <v>107</v>
      </c>
      <c r="H39" s="1245" t="s">
        <v>107</v>
      </c>
      <c r="I39" s="1021">
        <v>187.38</v>
      </c>
      <c r="J39" s="766">
        <f>(M39/I39)*100</f>
        <v>1.0940335147827944</v>
      </c>
      <c r="K39" s="1033">
        <v>2.0499999999999998</v>
      </c>
      <c r="L39" s="1043">
        <v>1</v>
      </c>
      <c r="M39" s="756">
        <f>K39*L39</f>
        <v>2.0499999999999998</v>
      </c>
      <c r="N39" s="1026" t="s">
        <v>173</v>
      </c>
      <c r="O39" s="860">
        <v>1.62</v>
      </c>
      <c r="P39" s="1016">
        <v>43412</v>
      </c>
      <c r="Q39" s="1016">
        <v>43441</v>
      </c>
      <c r="R39" s="756">
        <f>(K39-O39)/O39*100</f>
        <v>26.543209876543187</v>
      </c>
      <c r="S39" s="824">
        <f>IF(INDEX(Historical!$D$7:$D$1455,MATCH(B39,Historical!$B$7:$B$1455,0))=0,"n/a",(INDEX(Historical!$C$7:$C$1455,MATCH(B39,Historical!$B$7:$B$1455,0))/INDEX(Historical!$D$7:$D$1455,MATCH(B39,Historical!$B$7:$B$1455,0))-1)*100)</f>
        <v>21.804511278195491</v>
      </c>
      <c r="T39" s="824">
        <f>IF(INDEX(Historical!$F$7:$F$1455,MATCH(B39,Historical!$B$7:$B$1455,0))=0,"n/a",((INDEX(Historical!$C$7:$C$1455,MATCH(B39,Historical!$B$7:$B$1455,0))/INDEX(Historical!$F$7:$F$1455,MATCH(B39,Historical!$B$7:$B$1455,0)))^(1/3)-1)*100)</f>
        <v>23.983919891548222</v>
      </c>
      <c r="U39" s="824">
        <f>IF(INDEX(Historical!$I$7:$I$1455,MATCH(B39,Historical!$B$7:$B$1455,0))=0,"n/a",((INDEX(Historical!$C$7:$C$1455,MATCH(B39,Historical!$B$7:$B$1455,0))/INDEX(Historical!$I$7:$I$1455,MATCH(B39,Historical!$B$7:$B$1455,0)))^(1/5)-1)*100)</f>
        <v>20.411234264034594</v>
      </c>
      <c r="V39" s="824">
        <f>IF(INDEX(Historical!$O$7:$O$1455,MATCH(B39,Historical!$B$7:$B$1455,0))=0,"n/a",((INDEX(Historical!$C$7:$C$1455,MATCH(B39,Historical!$B$7:$B$1455,0))/INDEX(Historical!$O$7:$O$1455,MATCH(B39,Historical!$B$7:$B$1455,0)))^(1/10)-1)*100)</f>
        <v>15.304177120635586</v>
      </c>
      <c r="W39" s="825">
        <f>IF(OR(U39&lt;=0,U39="n/a",V39&lt;=0,V39="n/a"),"n/a",U39/V39)</f>
        <v>1.3337034786739916</v>
      </c>
      <c r="X39" s="826">
        <f>IF(OR(AJ39&lt;=0,AJ39="n/a",U39&lt;=0,U39="n/a"),"n/a",U39/AJ39)</f>
        <v>1.1866996665136391</v>
      </c>
      <c r="Y39" s="1032"/>
      <c r="Z39" s="766">
        <f>IF(OR(AC39&lt;0.01,AC39="n/a"),"n/a",M39/AC39*100)</f>
        <v>34.053156146179404</v>
      </c>
      <c r="AA39" s="1042">
        <f>IF(OR(AC39&lt;0.01,AC39="n/a"),"n/a",I39/AC39)</f>
        <v>31.126245847176079</v>
      </c>
      <c r="AB39" s="1043">
        <v>5</v>
      </c>
      <c r="AC39" s="1021">
        <v>6.02</v>
      </c>
      <c r="AD39" s="1021">
        <v>2</v>
      </c>
      <c r="AE39" s="1021">
        <v>3.06</v>
      </c>
      <c r="AF39" s="1021">
        <v>5.98</v>
      </c>
      <c r="AG39" s="1021">
        <v>28.000000000000004</v>
      </c>
      <c r="AH39" s="1021">
        <v>33.5</v>
      </c>
      <c r="AI39" s="1021">
        <v>12.85</v>
      </c>
      <c r="AJ39" s="1021">
        <v>17.2</v>
      </c>
      <c r="AK39" s="1021">
        <v>15.6</v>
      </c>
      <c r="AL39" s="1034">
        <v>20100</v>
      </c>
      <c r="AM39" s="1028">
        <v>1.5</v>
      </c>
      <c r="AN39" s="1021">
        <v>0</v>
      </c>
      <c r="AO39" s="868">
        <f>IF(U39="n/a","n/a",IF(AA39&lt;0,"n/a",IF(AA39="n/a","n/a",J39+U39-AA39)))</f>
        <v>-9.6209780683586921</v>
      </c>
      <c r="AP39" s="869">
        <f>IF(U39="n/a","n/a",J39+U39)</f>
        <v>21.505267778817387</v>
      </c>
      <c r="AQ39" s="1044">
        <f>IF(OR(AC39&lt;0.01,AF39="n/a"),"n/a",(I39/SQRT(22.5*AC39*(I39/AF39))-1)*100)</f>
        <v>187.62239919427773</v>
      </c>
      <c r="AR39" s="766">
        <f>INDEX(Historical!$C$7:$C$1455,MATCH(B39,Historical!$B$7:$B$1455,0))*IF(AH39="n/a",1.03,IF(AH39&lt;0,1.01,IF(AH39&gt;10,1.1,(1+AH39/100))))</f>
        <v>1.7820000000000003</v>
      </c>
      <c r="AS39" s="1042">
        <f>IF($AI39="n/a",1.03*AR39,IF($AI39&lt;0,1.01*AR39,IF($AI39&gt;10,1.1*AR39,(1+$AI39/100)*AR39)))</f>
        <v>1.9602000000000004</v>
      </c>
      <c r="AT39" s="1042">
        <f>IF($AK39="n/a",1.03*AS39,IF($AK39&lt;0,1.01*AS39,IF($AK39&gt;10,1.1*AS39,(1+$AK39/100)*AS39)))</f>
        <v>2.1562200000000007</v>
      </c>
      <c r="AU39" s="1042">
        <f>IF($AK39="n/a",1.03*AT39,IF($AK39&lt;0,1.01*AT39,IF($AK39&gt;10,1.1*AT39,(1+$AK39/100)*AT39)))</f>
        <v>2.3718420000000009</v>
      </c>
      <c r="AV39" s="1042">
        <f>IF($AK39="n/a",1.03*AU39,IF($AK39&lt;0,1.01*AU39,IF($AK39&gt;10,1.1*AU39,(1+$AK39/100)*AU39)))</f>
        <v>2.6090262000000011</v>
      </c>
      <c r="AW39" s="766">
        <f>SUM(AR39:AV39)</f>
        <v>10.879288200000003</v>
      </c>
      <c r="AX39" s="877">
        <f>AW39/I39*100</f>
        <v>5.8060028818443818</v>
      </c>
      <c r="AY39" s="1212">
        <v>1.01</v>
      </c>
      <c r="AZ39" s="1028">
        <v>27.139999999999997</v>
      </c>
      <c r="BA39" s="1028">
        <v>-13.780000000000001</v>
      </c>
      <c r="BB39" s="1028">
        <v>0.67999999999999994</v>
      </c>
      <c r="BC39" s="1028">
        <v>-0.13999999999999999</v>
      </c>
      <c r="BE39" s="721">
        <v>1984</v>
      </c>
      <c r="BF39" s="1057">
        <f>IF(BE39&gt;2008,0,IF(BE39&gt;2001,1,IF(BE39&gt;1990,2,IF(BE39&gt;1980,3,IF(BE39&gt;1973,4,IF(BE39&gt;1970,5,IF(BE39&gt;1960,6,IF(BE39&gt;1958,7,IF(BE39&gt;1953,8,9)))))))))</f>
        <v>3</v>
      </c>
    </row>
    <row r="40" spans="1:58" ht="11.25" customHeight="1" x14ac:dyDescent="0.2">
      <c r="A40" s="1019" t="s">
        <v>186</v>
      </c>
      <c r="B40" s="1031" t="s">
        <v>187</v>
      </c>
      <c r="C40" s="1181" t="s">
        <v>129</v>
      </c>
      <c r="D40" s="1181" t="s">
        <v>4449</v>
      </c>
      <c r="E40" s="857">
        <v>41</v>
      </c>
      <c r="F40" s="1245">
        <v>64</v>
      </c>
      <c r="G40" s="1245" t="s">
        <v>38</v>
      </c>
      <c r="H40" s="1245" t="s">
        <v>116</v>
      </c>
      <c r="I40" s="1021">
        <v>165.62</v>
      </c>
      <c r="J40" s="766">
        <f>(M40/I40)*100</f>
        <v>2.3185605603188018</v>
      </c>
      <c r="K40" s="1033">
        <v>0.96</v>
      </c>
      <c r="L40" s="1043">
        <v>4</v>
      </c>
      <c r="M40" s="756">
        <f>K40*L40</f>
        <v>3.84</v>
      </c>
      <c r="N40" s="1026" t="s">
        <v>462</v>
      </c>
      <c r="O40" s="860">
        <v>0.84</v>
      </c>
      <c r="P40" s="1016">
        <v>43214</v>
      </c>
      <c r="Q40" s="1016">
        <v>43231</v>
      </c>
      <c r="R40" s="756">
        <f>(K40-O40)/O40*100</f>
        <v>14.285714285714285</v>
      </c>
      <c r="S40" s="824">
        <f>IF(INDEX(Historical!$D$7:$D$1455,MATCH(B40,Historical!$B$7:$B$1455,0))=0,"n/a",(INDEX(Historical!$C$7:$C$1455,MATCH(B40,Historical!$B$7:$B$1455,0))/INDEX(Historical!$D$7:$D$1455,MATCH(B40,Historical!$B$7:$B$1455,0))-1)*100)</f>
        <v>4.4585987261146487</v>
      </c>
      <c r="T40" s="824">
        <f>IF(INDEX(Historical!$F$7:$F$1455,MATCH(B40,Historical!$B$7:$B$1455,0))=0,"n/a",((INDEX(Historical!$C$7:$C$1455,MATCH(B40,Historical!$B$7:$B$1455,0))/INDEX(Historical!$F$7:$F$1455,MATCH(B40,Historical!$B$7:$B$1455,0)))^(1/3)-1)*100)</f>
        <v>4.1898186086888112</v>
      </c>
      <c r="U40" s="824">
        <f>IF(INDEX(Historical!$I$7:$I$1455,MATCH(B40,Historical!$B$7:$B$1455,0))=0,"n/a",((INDEX(Historical!$C$7:$C$1455,MATCH(B40,Historical!$B$7:$B$1455,0))/INDEX(Historical!$I$7:$I$1455,MATCH(B40,Historical!$B$7:$B$1455,0)))^(1/5)-1)*100)</f>
        <v>5.7509877630735673</v>
      </c>
      <c r="V40" s="824">
        <f>IF(INDEX(Historical!$O$7:$O$1455,MATCH(B40,Historical!$B$7:$B$1455,0))=0,"n/a",((INDEX(Historical!$C$7:$C$1455,MATCH(B40,Historical!$B$7:$B$1455,0))/INDEX(Historical!$O$7:$O$1455,MATCH(B40,Historical!$B$7:$B$1455,0)))^(1/10)-1)*100)</f>
        <v>7.9948450257376846</v>
      </c>
      <c r="W40" s="825">
        <f>IF(OR(U40&lt;=0,U40="n/a",V40&lt;=0,V40="n/a"),"n/a",U40/V40)</f>
        <v>0.71933699084341207</v>
      </c>
      <c r="X40" s="826">
        <f>IF(OR(AJ40&lt;=0,AJ40="n/a",U40&lt;=0,U40="n/a"),"n/a",U40/AJ40)</f>
        <v>1.0456341387406487</v>
      </c>
      <c r="Y40" s="780"/>
      <c r="Z40" s="766">
        <f>IF(OR(AC40&lt;0.01,AC40="n/a"),"n/a",M40/AC40*100)</f>
        <v>66.206896551724142</v>
      </c>
      <c r="AA40" s="1042">
        <f>IF(OR(AC40&lt;0.01,AC40="n/a"),"n/a",I40/AC40)</f>
        <v>28.555172413793105</v>
      </c>
      <c r="AB40" s="1043">
        <v>6</v>
      </c>
      <c r="AC40" s="1021">
        <v>5.8</v>
      </c>
      <c r="AD40" s="1021">
        <v>4.8</v>
      </c>
      <c r="AE40" s="1021">
        <v>3.42</v>
      </c>
      <c r="AF40" s="1023">
        <v>31.25</v>
      </c>
      <c r="AG40" s="1023">
        <v>112.1</v>
      </c>
      <c r="AH40" s="1021">
        <v>5.5</v>
      </c>
      <c r="AI40" s="1021">
        <v>6.54</v>
      </c>
      <c r="AJ40" s="1021">
        <v>5.5</v>
      </c>
      <c r="AK40" s="1021">
        <v>5.96</v>
      </c>
      <c r="AL40" s="1034">
        <v>21170</v>
      </c>
      <c r="AM40" s="1028">
        <v>0.2</v>
      </c>
      <c r="AN40" s="1023">
        <v>3.79</v>
      </c>
      <c r="AO40" s="868">
        <f>IF(U40="n/a","n/a",IF(AA40&lt;0,"n/a",IF(AA40="n/a","n/a",J40+U40-AA40)))</f>
        <v>-20.485624090400737</v>
      </c>
      <c r="AP40" s="869">
        <f>IF(U40="n/a","n/a",J40+U40)</f>
        <v>8.0695483233923682</v>
      </c>
      <c r="AQ40" s="1044">
        <f>IF(OR(AC40&lt;0.01,AF40="n/a"),"n/a",(I40/SQRT(22.5*AC40*(I40/AF40))-1)*100)</f>
        <v>529.76155555752814</v>
      </c>
      <c r="AR40" s="766">
        <f>INDEX(Historical!$C$7:$C$1455,MATCH(B40,Historical!$B$7:$B$1455,0))*IF(AH40="n/a",1.03,IF(AH40&lt;0,1.01,IF(AH40&gt;10,1.1,(1+AH40/100))))</f>
        <v>3.4603999999999999</v>
      </c>
      <c r="AS40" s="1042">
        <f>IF($AI40="n/a",1.03*AR40,IF($AI40&lt;0,1.01*AR40,IF($AI40&gt;10,1.1*AR40,(1+$AI40/100)*AR40)))</f>
        <v>3.6867101599999996</v>
      </c>
      <c r="AT40" s="1042">
        <f>IF($AK40="n/a",1.03*AS40,IF($AK40&lt;0,1.01*AS40,IF($AK40&gt;10,1.1*AS40,(1+$AK40/100)*AS40)))</f>
        <v>3.9064380855360001</v>
      </c>
      <c r="AU40" s="1042">
        <f>IF($AK40="n/a",1.03*AT40,IF($AK40&lt;0,1.01*AT40,IF($AK40&gt;10,1.1*AT40,(1+$AK40/100)*AT40)))</f>
        <v>4.1392617954339466</v>
      </c>
      <c r="AV40" s="1042">
        <f>IF($AK40="n/a",1.03*AU40,IF($AK40&lt;0,1.01*AU40,IF($AK40&gt;10,1.1*AU40,(1+$AK40/100)*AU40)))</f>
        <v>4.3859617984418104</v>
      </c>
      <c r="AW40" s="766">
        <f>SUM(AR40:AV40)</f>
        <v>19.578771839411758</v>
      </c>
      <c r="AX40" s="877">
        <f>AW40/I40*100</f>
        <v>11.82150213706784</v>
      </c>
      <c r="AY40" s="1212">
        <v>0.23</v>
      </c>
      <c r="AZ40" s="1028">
        <v>45.83</v>
      </c>
      <c r="BA40" s="1028">
        <v>-1.24</v>
      </c>
      <c r="BB40" s="1028">
        <v>7.6300000000000008</v>
      </c>
      <c r="BC40" s="1028">
        <v>21.029999999999998</v>
      </c>
      <c r="BE40" s="721">
        <v>1978</v>
      </c>
      <c r="BF40" s="1057">
        <f>IF(BE40&gt;2008,0,IF(BE40&gt;2001,1,IF(BE40&gt;1990,2,IF(BE40&gt;1980,3,IF(BE40&gt;1973,4,IF(BE40&gt;1970,5,IF(BE40&gt;1960,6,IF(BE40&gt;1958,7,IF(BE40&gt;1953,8,9)))))))))</f>
        <v>4</v>
      </c>
    </row>
    <row r="41" spans="1:58" ht="11.25" customHeight="1" x14ac:dyDescent="0.2">
      <c r="A41" s="1019" t="s">
        <v>189</v>
      </c>
      <c r="B41" s="1031" t="s">
        <v>190</v>
      </c>
      <c r="C41" s="1181" t="s">
        <v>129</v>
      </c>
      <c r="D41" s="1181" t="s">
        <v>4442</v>
      </c>
      <c r="E41" s="857">
        <v>56</v>
      </c>
      <c r="F41" s="1245">
        <v>11</v>
      </c>
      <c r="G41" s="1245" t="s">
        <v>116</v>
      </c>
      <c r="H41" s="1245" t="s">
        <v>116</v>
      </c>
      <c r="I41" s="1021">
        <v>50.4</v>
      </c>
      <c r="J41" s="766">
        <f>(M41/I41)*100</f>
        <v>3.0952380952380953</v>
      </c>
      <c r="K41" s="1033">
        <v>0.39</v>
      </c>
      <c r="L41" s="1043">
        <v>4</v>
      </c>
      <c r="M41" s="756">
        <f>K41*L41</f>
        <v>1.56</v>
      </c>
      <c r="N41" s="1026" t="s">
        <v>165</v>
      </c>
      <c r="O41" s="860">
        <v>0.37</v>
      </c>
      <c r="P41" s="1016">
        <v>43173</v>
      </c>
      <c r="Q41" s="1016">
        <v>43192</v>
      </c>
      <c r="R41" s="756">
        <f>(K41-O41)/O41*100</f>
        <v>5.4054054054054106</v>
      </c>
      <c r="S41" s="824">
        <f>IF(INDEX(Historical!$D$7:$D$1455,MATCH(B41,Historical!$B$7:$B$1455,0))=0,"n/a",(INDEX(Historical!$C$7:$C$1455,MATCH(B41,Historical!$B$7:$B$1455,0))/INDEX(Historical!$D$7:$D$1455,MATCH(B41,Historical!$B$7:$B$1455,0))-1)*100)</f>
        <v>4.2857142857142927</v>
      </c>
      <c r="T41" s="824">
        <f>IF(INDEX(Historical!$F$7:$F$1455,MATCH(B41,Historical!$B$7:$B$1455,0))=0,"n/a",((INDEX(Historical!$C$7:$C$1455,MATCH(B41,Historical!$B$7:$B$1455,0))/INDEX(Historical!$F$7:$F$1455,MATCH(B41,Historical!$B$7:$B$1455,0)))^(1/3)-1)*100)</f>
        <v>6.1689873505176962</v>
      </c>
      <c r="U41" s="824">
        <f>IF(INDEX(Historical!$I$7:$I$1455,MATCH(B41,Historical!$B$7:$B$1455,0))=0,"n/a",((INDEX(Historical!$C$7:$C$1455,MATCH(B41,Historical!$B$7:$B$1455,0))/INDEX(Historical!$I$7:$I$1455,MATCH(B41,Historical!$B$7:$B$1455,0)))^(1/5)-1)*100)</f>
        <v>7.4361747160983205</v>
      </c>
      <c r="V41" s="824">
        <f>IF(INDEX(Historical!$O$7:$O$1455,MATCH(B41,Historical!$B$7:$B$1455,0))=0,"n/a",((INDEX(Historical!$C$7:$C$1455,MATCH(B41,Historical!$B$7:$B$1455,0))/INDEX(Historical!$O$7:$O$1455,MATCH(B41,Historical!$B$7:$B$1455,0)))^(1/10)-1)*100)</f>
        <v>7.9404922561837177</v>
      </c>
      <c r="W41" s="825">
        <f>IF(OR(U41&lt;=0,U41="n/a",V41&lt;=0,V41="n/a"),"n/a",U41/V41)</f>
        <v>0.93648787457822202</v>
      </c>
      <c r="X41" s="826" t="str">
        <f>IF(OR(AJ41&lt;=0,AJ41="n/a",U41&lt;=0,U41="n/a"),"n/a",U41/AJ41)</f>
        <v>n/a</v>
      </c>
      <c r="Y41" s="780"/>
      <c r="Z41" s="766">
        <f>IF(OR(AC41&lt;0.01,AC41="n/a"),"n/a",M41/AC41*100)</f>
        <v>99.363057324840767</v>
      </c>
      <c r="AA41" s="1042">
        <f>IF(OR(AC41&lt;0.01,AC41="n/a"),"n/a",I41/AC41)</f>
        <v>32.101910828025474</v>
      </c>
      <c r="AB41" s="1043">
        <v>12</v>
      </c>
      <c r="AC41" s="1021">
        <v>1.57</v>
      </c>
      <c r="AD41" s="1021">
        <v>4.79</v>
      </c>
      <c r="AE41" s="1021">
        <v>6.6</v>
      </c>
      <c r="AF41" s="1021">
        <v>11.75</v>
      </c>
      <c r="AG41" s="1021">
        <v>15.1</v>
      </c>
      <c r="AH41" s="1021">
        <v>-26.400000000000002</v>
      </c>
      <c r="AI41" s="1021">
        <v>6.5699999999999994</v>
      </c>
      <c r="AJ41" s="1021">
        <v>-11</v>
      </c>
      <c r="AK41" s="1021">
        <v>6.72</v>
      </c>
      <c r="AL41" s="1034">
        <v>213260</v>
      </c>
      <c r="AM41" s="1028">
        <v>0.1</v>
      </c>
      <c r="AN41" s="1021">
        <v>2.4500000000000002</v>
      </c>
      <c r="AO41" s="868">
        <f>IF(U41="n/a","n/a",IF(AA41&lt;0,"n/a",IF(AA41="n/a","n/a",J41+U41-AA41)))</f>
        <v>-21.570498016689058</v>
      </c>
      <c r="AP41" s="869">
        <f>IF(U41="n/a","n/a",J41+U41)</f>
        <v>10.531412811336416</v>
      </c>
      <c r="AQ41" s="1044">
        <f>IF(OR(AC41&lt;0.01,AF41="n/a"),"n/a",(I41/SQRT(22.5*AC41*(I41/AF41))-1)*100)</f>
        <v>309.44268475808769</v>
      </c>
      <c r="AR41" s="766">
        <f>INDEX(Historical!$C$7:$C$1455,MATCH(B41,Historical!$B$7:$B$1455,0))*IF(AH41="n/a",1.03,IF(AH41&lt;0,1.01,IF(AH41&gt;10,1.1,(1+AH41/100))))</f>
        <v>1.4745999999999999</v>
      </c>
      <c r="AS41" s="1042">
        <f>IF($AI41="n/a",1.03*AR41,IF($AI41&lt;0,1.01*AR41,IF($AI41&gt;10,1.1*AR41,(1+$AI41/100)*AR41)))</f>
        <v>1.5714812200000001</v>
      </c>
      <c r="AT41" s="1042">
        <f>IF($AK41="n/a",1.03*AS41,IF($AK41&lt;0,1.01*AS41,IF($AK41&gt;10,1.1*AS41,(1+$AK41/100)*AS41)))</f>
        <v>1.677084757984</v>
      </c>
      <c r="AU41" s="1042">
        <f>IF($AK41="n/a",1.03*AT41,IF($AK41&lt;0,1.01*AT41,IF($AK41&gt;10,1.1*AT41,(1+$AK41/100)*AT41)))</f>
        <v>1.7897848537205248</v>
      </c>
      <c r="AV41" s="1042">
        <f>IF($AK41="n/a",1.03*AU41,IF($AK41&lt;0,1.01*AU41,IF($AK41&gt;10,1.1*AU41,(1+$AK41/100)*AU41)))</f>
        <v>1.9100583958905439</v>
      </c>
      <c r="AW41" s="766">
        <f>SUM(AR41:AV41)</f>
        <v>8.4230092275950685</v>
      </c>
      <c r="AX41" s="877">
        <f>AW41/I41*100</f>
        <v>16.712319896021963</v>
      </c>
      <c r="AY41" s="1212">
        <v>0.59</v>
      </c>
      <c r="AZ41" s="1028">
        <v>21.59</v>
      </c>
      <c r="BA41" s="1028">
        <v>-0.86999999999999988</v>
      </c>
      <c r="BB41" s="1028">
        <v>6.38</v>
      </c>
      <c r="BC41" s="1028">
        <v>12.02</v>
      </c>
      <c r="BE41" s="721">
        <v>1963</v>
      </c>
      <c r="BF41" s="1057">
        <f>IF(BE41&gt;2008,0,IF(BE41&gt;2001,1,IF(BE41&gt;1990,2,IF(BE41&gt;1980,3,IF(BE41&gt;1973,4,IF(BE41&gt;1970,5,IF(BE41&gt;1960,6,IF(BE41&gt;1958,7,IF(BE41&gt;1953,8,9)))))))))</f>
        <v>6</v>
      </c>
    </row>
    <row r="42" spans="1:58" ht="11.25" customHeight="1" x14ac:dyDescent="0.2">
      <c r="A42" s="1019" t="s">
        <v>192</v>
      </c>
      <c r="B42" s="1031" t="s">
        <v>193</v>
      </c>
      <c r="C42" s="1181" t="s">
        <v>129</v>
      </c>
      <c r="D42" s="1181" t="s">
        <v>4449</v>
      </c>
      <c r="E42" s="857">
        <v>55</v>
      </c>
      <c r="F42" s="1245">
        <v>16</v>
      </c>
      <c r="G42" s="1245" t="s">
        <v>116</v>
      </c>
      <c r="H42" s="1245" t="s">
        <v>116</v>
      </c>
      <c r="I42" s="1021">
        <v>63.52</v>
      </c>
      <c r="J42" s="766">
        <f>(M42/I42)*100</f>
        <v>2.644836272040302</v>
      </c>
      <c r="K42" s="1033">
        <v>0.42</v>
      </c>
      <c r="L42" s="1043">
        <v>4</v>
      </c>
      <c r="M42" s="756">
        <f>K42*L42</f>
        <v>1.68</v>
      </c>
      <c r="N42" s="1026" t="s">
        <v>108</v>
      </c>
      <c r="O42" s="860">
        <v>0.4</v>
      </c>
      <c r="P42" s="1016">
        <v>43209</v>
      </c>
      <c r="Q42" s="1016">
        <v>43235</v>
      </c>
      <c r="R42" s="756">
        <f>(K42-O42)/O42*100</f>
        <v>4.9999999999999902</v>
      </c>
      <c r="S42" s="824">
        <f>IF(INDEX(Historical!$D$7:$D$1455,MATCH(B42,Historical!$B$7:$B$1455,0))=0,"n/a",(INDEX(Historical!$C$7:$C$1455,MATCH(B42,Historical!$B$7:$B$1455,0))/INDEX(Historical!$D$7:$D$1455,MATCH(B42,Historical!$B$7:$B$1455,0))-1)*100)</f>
        <v>2.5806451612903292</v>
      </c>
      <c r="T42" s="824">
        <f>IF(INDEX(Historical!$F$7:$F$1455,MATCH(B42,Historical!$B$7:$B$1455,0))=0,"n/a",((INDEX(Historical!$C$7:$C$1455,MATCH(B42,Historical!$B$7:$B$1455,0))/INDEX(Historical!$F$7:$F$1455,MATCH(B42,Historical!$B$7:$B$1455,0)))^(1/3)-1)*100)</f>
        <v>3.8411749118000049</v>
      </c>
      <c r="U42" s="824">
        <f>IF(INDEX(Historical!$I$7:$I$1455,MATCH(B42,Historical!$B$7:$B$1455,0))=0,"n/a",((INDEX(Historical!$C$7:$C$1455,MATCH(B42,Historical!$B$7:$B$1455,0))/INDEX(Historical!$I$7:$I$1455,MATCH(B42,Historical!$B$7:$B$1455,0)))^(1/5)-1)*100)</f>
        <v>5.4405004965350168</v>
      </c>
      <c r="V42" s="824">
        <f>IF(INDEX(Historical!$O$7:$O$1455,MATCH(B42,Historical!$B$7:$B$1455,0))=0,"n/a",((INDEX(Historical!$C$7:$C$1455,MATCH(B42,Historical!$B$7:$B$1455,0))/INDEX(Historical!$O$7:$O$1455,MATCH(B42,Historical!$B$7:$B$1455,0)))^(1/10)-1)*100)</f>
        <v>8.5500201556611533</v>
      </c>
      <c r="W42" s="825">
        <f>IF(OR(U42&lt;=0,U42="n/a",V42&lt;=0,V42="n/a"),"n/a",U42/V42)</f>
        <v>0.63631434750861304</v>
      </c>
      <c r="X42" s="826">
        <f>IF(OR(AJ42&lt;=0,AJ42="n/a",U42&lt;=0,U42="n/a"),"n/a",U42/AJ42)</f>
        <v>54.405004965350166</v>
      </c>
      <c r="Y42" s="780"/>
      <c r="Z42" s="766">
        <f>IF(OR(AC42&lt;0.01,AC42="n/a"),"n/a",M42/AC42*100)</f>
        <v>61.53846153846154</v>
      </c>
      <c r="AA42" s="1042">
        <f>IF(OR(AC42&lt;0.01,AC42="n/a"),"n/a",I42/AC42)</f>
        <v>23.26739926739927</v>
      </c>
      <c r="AB42" s="1043">
        <v>12</v>
      </c>
      <c r="AC42" s="1021">
        <v>2.73</v>
      </c>
      <c r="AD42" s="1021">
        <v>4.4800000000000004</v>
      </c>
      <c r="AE42" s="1021">
        <v>3.53</v>
      </c>
      <c r="AF42" s="1023" t="s">
        <v>138</v>
      </c>
      <c r="AG42" s="1024">
        <v>-671</v>
      </c>
      <c r="AH42" s="1021">
        <v>-4.7</v>
      </c>
      <c r="AI42" s="1021">
        <v>2.69</v>
      </c>
      <c r="AJ42" s="1021">
        <v>0.1</v>
      </c>
      <c r="AK42" s="1021">
        <v>5.2</v>
      </c>
      <c r="AL42" s="1034">
        <v>55220</v>
      </c>
      <c r="AM42" s="1028">
        <v>0.3</v>
      </c>
      <c r="AN42" s="1023" t="s">
        <v>138</v>
      </c>
      <c r="AO42" s="868">
        <f>IF(U42="n/a","n/a",IF(AA42&lt;0,"n/a",IF(AA42="n/a","n/a",J42+U42-AA42)))</f>
        <v>-15.182062498823951</v>
      </c>
      <c r="AP42" s="869">
        <f>IF(U42="n/a","n/a",J42+U42)</f>
        <v>8.0853367685753188</v>
      </c>
      <c r="AQ42" s="1044" t="str">
        <f>IF(OR(AC42&lt;0.01,AF42="n/a"),"n/a",(I42/SQRT(22.5*AC42*(I42/AF42))-1)*100)</f>
        <v>n/a</v>
      </c>
      <c r="AR42" s="766">
        <f>INDEX(Historical!$C$7:$C$1455,MATCH(B42,Historical!$B$7:$B$1455,0))*IF(AH42="n/a",1.03,IF(AH42&lt;0,1.01,IF(AH42&gt;10,1.1,(1+AH42/100))))</f>
        <v>1.6059000000000003</v>
      </c>
      <c r="AS42" s="1042">
        <f>IF($AI42="n/a",1.03*AR42,IF($AI42&lt;0,1.01*AR42,IF($AI42&gt;10,1.1*AR42,(1+$AI42/100)*AR42)))</f>
        <v>1.6490987100000003</v>
      </c>
      <c r="AT42" s="1042">
        <f>IF($AK42="n/a",1.03*AS42,IF($AK42&lt;0,1.01*AS42,IF($AK42&gt;10,1.1*AS42,(1+$AK42/100)*AS42)))</f>
        <v>1.7348518429200004</v>
      </c>
      <c r="AU42" s="1042">
        <f>IF($AK42="n/a",1.03*AT42,IF($AK42&lt;0,1.01*AT42,IF($AK42&gt;10,1.1*AT42,(1+$AK42/100)*AT42)))</f>
        <v>1.8250641387518405</v>
      </c>
      <c r="AV42" s="1042">
        <f>IF($AK42="n/a",1.03*AU42,IF($AK42&lt;0,1.01*AU42,IF($AK42&gt;10,1.1*AU42,(1+$AK42/100)*AU42)))</f>
        <v>1.9199674739669363</v>
      </c>
      <c r="AW42" s="766">
        <f>SUM(AR42:AV42)</f>
        <v>8.7348821656387781</v>
      </c>
      <c r="AX42" s="877">
        <f>AW42/I42*100</f>
        <v>13.751388799809158</v>
      </c>
      <c r="AY42" s="1212">
        <v>0.71</v>
      </c>
      <c r="AZ42" s="1028">
        <v>10.639999999999999</v>
      </c>
      <c r="BA42" s="1028">
        <v>-18.47</v>
      </c>
      <c r="BB42" s="1028">
        <v>0.16999999999999998</v>
      </c>
      <c r="BC42" s="1028">
        <v>-3.5900000000000003</v>
      </c>
      <c r="BE42" s="721">
        <v>1964</v>
      </c>
      <c r="BF42" s="1057">
        <f>IF(BE42&gt;2008,0,IF(BE42&gt;2001,1,IF(BE42&gt;1990,2,IF(BE42&gt;1980,3,IF(BE42&gt;1973,4,IF(BE42&gt;1970,5,IF(BE42&gt;1960,6,IF(BE42&gt;1958,7,IF(BE42&gt;1953,8,9)))))))))</f>
        <v>6</v>
      </c>
    </row>
    <row r="43" spans="1:58" ht="11.25" customHeight="1" x14ac:dyDescent="0.2">
      <c r="A43" s="1019" t="s">
        <v>195</v>
      </c>
      <c r="B43" s="1031" t="s">
        <v>196</v>
      </c>
      <c r="C43" s="1181" t="s">
        <v>109</v>
      </c>
      <c r="D43" s="1181" t="s">
        <v>4434</v>
      </c>
      <c r="E43" s="857">
        <v>50</v>
      </c>
      <c r="F43" s="1245">
        <v>27</v>
      </c>
      <c r="G43" s="1245" t="s">
        <v>107</v>
      </c>
      <c r="H43" s="1245" t="s">
        <v>107</v>
      </c>
      <c r="I43" s="1021">
        <v>63.02</v>
      </c>
      <c r="J43" s="766">
        <f>(M43/I43)*100</f>
        <v>1.4915899714376388</v>
      </c>
      <c r="K43" s="1033">
        <v>0.23499999999999999</v>
      </c>
      <c r="L43" s="1043">
        <v>4</v>
      </c>
      <c r="M43" s="756">
        <f>K43*L43</f>
        <v>0.94</v>
      </c>
      <c r="N43" s="1026" t="s">
        <v>4010</v>
      </c>
      <c r="O43" s="862">
        <v>0.21428571428571427</v>
      </c>
      <c r="P43" s="1016">
        <v>43167</v>
      </c>
      <c r="Q43" s="1016">
        <v>43185</v>
      </c>
      <c r="R43" s="756">
        <f>(K43-O43)/O43*100</f>
        <v>9.6666666666666661</v>
      </c>
      <c r="S43" s="824">
        <f>IF(INDEX(Historical!$D$7:$D$1455,MATCH(B43,Historical!$B$7:$B$1455,0))=0,"n/a",(INDEX(Historical!$C$7:$C$1455,MATCH(B43,Historical!$B$7:$B$1455,0))/INDEX(Historical!$D$7:$D$1455,MATCH(B43,Historical!$B$7:$B$1455,0))-1)*100)</f>
        <v>5.0000000000000044</v>
      </c>
      <c r="T43" s="824">
        <f>IF(INDEX(Historical!$F$7:$F$1455,MATCH(B43,Historical!$B$7:$B$1455,0))=0,"n/a",((INDEX(Historical!$C$7:$C$1455,MATCH(B43,Historical!$B$7:$B$1455,0))/INDEX(Historical!$F$7:$F$1455,MATCH(B43,Historical!$B$7:$B$1455,0)))^(1/3)-1)*100)</f>
        <v>5.0000000000000044</v>
      </c>
      <c r="U43" s="824">
        <f>IF(INDEX(Historical!$I$7:$I$1455,MATCH(B43,Historical!$B$7:$B$1455,0))=0,"n/a",((INDEX(Historical!$C$7:$C$1455,MATCH(B43,Historical!$B$7:$B$1455,0))/INDEX(Historical!$I$7:$I$1455,MATCH(B43,Historical!$B$7:$B$1455,0)))^(1/5)-1)*100)</f>
        <v>5.3025986789594359</v>
      </c>
      <c r="V43" s="824">
        <f>IF(INDEX(Historical!$O$7:$O$1455,MATCH(B43,Historical!$B$7:$B$1455,0))=0,"n/a",((INDEX(Historical!$C$7:$C$1455,MATCH(B43,Historical!$B$7:$B$1455,0))/INDEX(Historical!$O$7:$O$1455,MATCH(B43,Historical!$B$7:$B$1455,0)))^(1/10)-1)*100)</f>
        <v>4.4067044457001492</v>
      </c>
      <c r="W43" s="825">
        <f>IF(OR(U43&lt;=0,U43="n/a",V43&lt;=0,V43="n/a"),"n/a",U43/V43)</f>
        <v>1.203302545995218</v>
      </c>
      <c r="X43" s="826" t="str">
        <f>IF(OR(AJ43&lt;=0,AJ43="n/a",U43&lt;=0,U43="n/a"),"n/a",U43/AJ43)</f>
        <v>n/a</v>
      </c>
      <c r="Y43" s="786" t="s">
        <v>443</v>
      </c>
      <c r="Z43" s="766">
        <f>IF(OR(AC43&lt;0.01,AC43="n/a"),"n/a",M43/AC43*100)</f>
        <v>25</v>
      </c>
      <c r="AA43" s="1042">
        <f>IF(OR(AC43&lt;0.01,AC43="n/a"),"n/a",I43/AC43)</f>
        <v>16.760638297872344</v>
      </c>
      <c r="AB43" s="1043">
        <v>12</v>
      </c>
      <c r="AC43" s="1021">
        <v>3.76</v>
      </c>
      <c r="AD43" s="1021">
        <v>1.48</v>
      </c>
      <c r="AE43" s="1021">
        <v>7.82</v>
      </c>
      <c r="AF43" s="1021">
        <v>2.5</v>
      </c>
      <c r="AG43" s="1021">
        <v>15.5</v>
      </c>
      <c r="AH43" s="1021">
        <v>13.700000000000001</v>
      </c>
      <c r="AI43" s="1021">
        <v>1.39</v>
      </c>
      <c r="AJ43" s="1021">
        <v>-34.699999999999996</v>
      </c>
      <c r="AK43" s="1021">
        <v>11.3</v>
      </c>
      <c r="AL43" s="1034">
        <v>6710</v>
      </c>
      <c r="AM43" s="1028">
        <v>2.4</v>
      </c>
      <c r="AN43" s="1021">
        <v>0</v>
      </c>
      <c r="AO43" s="868">
        <f>IF(U43="n/a","n/a",IF(AA43&lt;0,"n/a",IF(AA43="n/a","n/a",J43+U43-AA43)))</f>
        <v>-9.9664496474752688</v>
      </c>
      <c r="AP43" s="869">
        <f>IF(U43="n/a","n/a",J43+U43)</f>
        <v>6.794188650397075</v>
      </c>
      <c r="AQ43" s="1044">
        <f>IF(OR(AC43&lt;0.01,AF43="n/a"),"n/a",(I43/SQRT(22.5*AC43*(I43/AF43))-1)*100)</f>
        <v>36.465861819285728</v>
      </c>
      <c r="AR43" s="766">
        <f>INDEX(Historical!$C$7:$C$1455,MATCH(B43,Historical!$B$7:$B$1455,0))*IF(AH43="n/a",1.03,IF(AH43&lt;0,1.01,IF(AH43&gt;10,1.1,(1+AH43/100))))</f>
        <v>0.94285714285714284</v>
      </c>
      <c r="AS43" s="1042">
        <f>IF($AI43="n/a",1.03*AR43,IF($AI43&lt;0,1.01*AR43,IF($AI43&gt;10,1.1*AR43,(1+$AI43/100)*AR43)))</f>
        <v>0.95596285714285711</v>
      </c>
      <c r="AT43" s="1042">
        <f>IF($AK43="n/a",1.03*AS43,IF($AK43&lt;0,1.01*AS43,IF($AK43&gt;10,1.1*AS43,(1+$AK43/100)*AS43)))</f>
        <v>1.0515591428571429</v>
      </c>
      <c r="AU43" s="1042">
        <f>IF($AK43="n/a",1.03*AT43,IF($AK43&lt;0,1.01*AT43,IF($AK43&gt;10,1.1*AT43,(1+$AK43/100)*AT43)))</f>
        <v>1.1567150571428573</v>
      </c>
      <c r="AV43" s="1042">
        <f>IF($AK43="n/a",1.03*AU43,IF($AK43&lt;0,1.01*AU43,IF($AK43&gt;10,1.1*AU43,(1+$AK43/100)*AU43)))</f>
        <v>1.2723865628571431</v>
      </c>
      <c r="AW43" s="766">
        <f>SUM(AR43:AV43)</f>
        <v>5.3794807628571437</v>
      </c>
      <c r="AX43" s="877">
        <f>AW43/I43*100</f>
        <v>8.5361484653398012</v>
      </c>
      <c r="AY43" s="1212">
        <v>0.62</v>
      </c>
      <c r="AZ43" s="1028">
        <v>16.2</v>
      </c>
      <c r="BA43" s="1028">
        <v>-13.139999999999999</v>
      </c>
      <c r="BB43" s="1028">
        <v>-2.82</v>
      </c>
      <c r="BC43" s="1028">
        <v>-3.15</v>
      </c>
      <c r="BE43" s="721">
        <v>1969</v>
      </c>
      <c r="BF43" s="1057">
        <f>IF(BE43&gt;2008,0,IF(BE43&gt;2001,1,IF(BE43&gt;1990,2,IF(BE43&gt;1980,3,IF(BE43&gt;1973,4,IF(BE43&gt;1970,5,IF(BE43&gt;1960,6,IF(BE43&gt;1958,7,IF(BE43&gt;1953,8,9)))))))))</f>
        <v>6</v>
      </c>
    </row>
    <row r="44" spans="1:58" ht="11.25" customHeight="1" x14ac:dyDescent="0.2">
      <c r="A44" s="1019" t="s">
        <v>198</v>
      </c>
      <c r="B44" s="1031" t="s">
        <v>199</v>
      </c>
      <c r="C44" s="1181" t="s">
        <v>109</v>
      </c>
      <c r="D44" s="1181" t="s">
        <v>4434</v>
      </c>
      <c r="E44" s="857">
        <v>26</v>
      </c>
      <c r="F44" s="1245">
        <v>110</v>
      </c>
      <c r="G44" s="1245" t="s">
        <v>38</v>
      </c>
      <c r="H44" s="1245" t="s">
        <v>38</v>
      </c>
      <c r="I44" s="1021">
        <v>65.66</v>
      </c>
      <c r="J44" s="766">
        <f>(M44/I44)*100</f>
        <v>2.3149558330795008</v>
      </c>
      <c r="K44" s="1040">
        <v>0.38</v>
      </c>
      <c r="L44" s="1043">
        <v>4</v>
      </c>
      <c r="M44" s="756">
        <f>K44*L44</f>
        <v>1.52</v>
      </c>
      <c r="N44" s="1026" t="s">
        <v>120</v>
      </c>
      <c r="O44" s="861">
        <v>0.34</v>
      </c>
      <c r="P44" s="1016">
        <v>43356</v>
      </c>
      <c r="Q44" s="1016">
        <v>43383</v>
      </c>
      <c r="R44" s="756">
        <f>(K44-O44)/O44*100</f>
        <v>11.764705882352935</v>
      </c>
      <c r="S44" s="824">
        <f>IF(INDEX(Historical!$D$7:$D$1455,MATCH(B44,Historical!$B$7:$B$1455,0))=0,"n/a",(INDEX(Historical!$C$7:$C$1455,MATCH(B44,Historical!$B$7:$B$1455,0))/INDEX(Historical!$D$7:$D$1455,MATCH(B44,Historical!$B$7:$B$1455,0))-1)*100)</f>
        <v>4.0000000000000036</v>
      </c>
      <c r="T44" s="824">
        <f>IF(INDEX(Historical!$F$7:$F$1455,MATCH(B44,Historical!$B$7:$B$1455,0))=0,"n/a",((INDEX(Historical!$C$7:$C$1455,MATCH(B44,Historical!$B$7:$B$1455,0))/INDEX(Historical!$F$7:$F$1455,MATCH(B44,Historical!$B$7:$B$1455,0)))^(1/3)-1)*100)</f>
        <v>4.4751091772477825</v>
      </c>
      <c r="U44" s="824">
        <f>IF(INDEX(Historical!$I$7:$I$1455,MATCH(B44,Historical!$B$7:$B$1455,0))=0,"n/a",((INDEX(Historical!$C$7:$C$1455,MATCH(B44,Historical!$B$7:$B$1455,0))/INDEX(Historical!$I$7:$I$1455,MATCH(B44,Historical!$B$7:$B$1455,0)))^(1/5)-1)*100)</f>
        <v>4.1663621617417324</v>
      </c>
      <c r="V44" s="824">
        <f>IF(INDEX(Historical!$O$7:$O$1455,MATCH(B44,Historical!$B$7:$B$1455,0))=0,"n/a",((INDEX(Historical!$C$7:$C$1455,MATCH(B44,Historical!$B$7:$B$1455,0))/INDEX(Historical!$O$7:$O$1455,MATCH(B44,Historical!$B$7:$B$1455,0)))^(1/10)-1)*100)</f>
        <v>4.844543561189929</v>
      </c>
      <c r="W44" s="825">
        <f>IF(OR(U44&lt;=0,U44="n/a",V44&lt;=0,V44="n/a"),"n/a",U44/V44)</f>
        <v>0.86001129087141082</v>
      </c>
      <c r="X44" s="826">
        <f>IF(OR(AJ44&lt;=0,AJ44="n/a",U44&lt;=0,U44="n/a"),"n/a",U44/AJ44)</f>
        <v>1.2625339884065854</v>
      </c>
      <c r="Y44" s="1031"/>
      <c r="Z44" s="766">
        <f>IF(OR(AC44&lt;0.01,AC44="n/a"),"n/a",M44/AC44*100)</f>
        <v>48.874598070739552</v>
      </c>
      <c r="AA44" s="1042">
        <f>IF(OR(AC44&lt;0.01,AC44="n/a"),"n/a",I44/AC44)</f>
        <v>21.112540192926044</v>
      </c>
      <c r="AB44" s="1043">
        <v>12</v>
      </c>
      <c r="AC44" s="1021">
        <v>3.11</v>
      </c>
      <c r="AD44" s="1021">
        <v>2.11</v>
      </c>
      <c r="AE44" s="1021">
        <v>9.25</v>
      </c>
      <c r="AF44" s="1021">
        <v>2.02</v>
      </c>
      <c r="AG44" s="1021">
        <v>10.100000000000001</v>
      </c>
      <c r="AH44" s="1021">
        <v>-2.4</v>
      </c>
      <c r="AI44" s="1021">
        <v>-0.61</v>
      </c>
      <c r="AJ44" s="1021">
        <v>3.3000000000000003</v>
      </c>
      <c r="AK44" s="1021">
        <v>10</v>
      </c>
      <c r="AL44" s="1034">
        <v>3330</v>
      </c>
      <c r="AM44" s="1028">
        <v>0.2</v>
      </c>
      <c r="AN44" s="1021">
        <v>0.06</v>
      </c>
      <c r="AO44" s="868">
        <f>IF(U44="n/a","n/a",IF(AA44&lt;0,"n/a",IF(AA44="n/a","n/a",J44+U44-AA44)))</f>
        <v>-14.631222198104812</v>
      </c>
      <c r="AP44" s="869">
        <f>IF(U44="n/a","n/a",J44+U44)</f>
        <v>6.4813179948212332</v>
      </c>
      <c r="AQ44" s="1044">
        <f>IF(OR(AC44&lt;0.01,AF44="n/a"),"n/a",(I44/SQRT(22.5*AC44*(I44/AF44))-1)*100)</f>
        <v>37.674868504201456</v>
      </c>
      <c r="AR44" s="766">
        <f>INDEX(Historical!$C$7:$C$1455,MATCH(B44,Historical!$B$7:$B$1455,0))*IF(AH44="n/a",1.03,IF(AH44&lt;0,1.01,IF(AH44&gt;10,1.1,(1+AH44/100))))</f>
        <v>1.3130000000000002</v>
      </c>
      <c r="AS44" s="1042">
        <f>IF($AI44="n/a",1.03*AR44,IF($AI44&lt;0,1.01*AR44,IF($AI44&gt;10,1.1*AR44,(1+$AI44/100)*AR44)))</f>
        <v>1.3261300000000003</v>
      </c>
      <c r="AT44" s="1042">
        <f>IF($AK44="n/a",1.03*AS44,IF($AK44&lt;0,1.01*AS44,IF($AK44&gt;10,1.1*AS44,(1+$AK44/100)*AS44)))</f>
        <v>1.4587430000000003</v>
      </c>
      <c r="AU44" s="1042">
        <f>IF($AK44="n/a",1.03*AT44,IF($AK44&lt;0,1.01*AT44,IF($AK44&gt;10,1.1*AT44,(1+$AK44/100)*AT44)))</f>
        <v>1.6046173000000006</v>
      </c>
      <c r="AV44" s="1042">
        <f>IF($AK44="n/a",1.03*AU44,IF($AK44&lt;0,1.01*AU44,IF($AK44&gt;10,1.1*AU44,(1+$AK44/100)*AU44)))</f>
        <v>1.7650790300000008</v>
      </c>
      <c r="AW44" s="766">
        <f>SUM(AR44:AV44)</f>
        <v>7.4675693300000017</v>
      </c>
      <c r="AX44" s="877">
        <f>AW44/I44*100</f>
        <v>11.37308761803229</v>
      </c>
      <c r="AY44" s="1212">
        <v>0.92</v>
      </c>
      <c r="AZ44" s="1028">
        <v>29.459999999999997</v>
      </c>
      <c r="BA44" s="1028">
        <v>-2.1</v>
      </c>
      <c r="BB44" s="1028">
        <v>7.7</v>
      </c>
      <c r="BC44" s="1028">
        <v>9.31</v>
      </c>
      <c r="BE44" s="721">
        <v>1993</v>
      </c>
      <c r="BF44" s="1057">
        <f>IF(BE44&gt;2008,0,IF(BE44&gt;2001,1,IF(BE44&gt;1990,2,IF(BE44&gt;1980,3,IF(BE44&gt;1973,4,IF(BE44&gt;1970,5,IF(BE44&gt;1960,6,IF(BE44&gt;1958,7,IF(BE44&gt;1953,8,9)))))))))</f>
        <v>2</v>
      </c>
    </row>
    <row r="45" spans="1:58" s="905" customFormat="1" ht="11.25" customHeight="1" x14ac:dyDescent="0.2">
      <c r="A45" s="760" t="s">
        <v>200</v>
      </c>
      <c r="B45" s="914" t="s">
        <v>201</v>
      </c>
      <c r="C45" s="1181" t="s">
        <v>109</v>
      </c>
      <c r="D45" s="1181" t="s">
        <v>4434</v>
      </c>
      <c r="E45" s="885">
        <v>38</v>
      </c>
      <c r="F45" s="1245">
        <v>68</v>
      </c>
      <c r="G45" s="1244" t="s">
        <v>38</v>
      </c>
      <c r="H45" s="1244" t="s">
        <v>107</v>
      </c>
      <c r="I45" s="898">
        <v>46.21</v>
      </c>
      <c r="J45" s="887">
        <f>(M45/I45)*100</f>
        <v>3.1162086128543605</v>
      </c>
      <c r="K45" s="888">
        <v>0.36</v>
      </c>
      <c r="L45" s="889">
        <v>4</v>
      </c>
      <c r="M45" s="890">
        <f>K45*L45</f>
        <v>1.44</v>
      </c>
      <c r="N45" s="891" t="s">
        <v>147</v>
      </c>
      <c r="O45" s="892">
        <v>0.33</v>
      </c>
      <c r="P45" s="893">
        <v>43356</v>
      </c>
      <c r="Q45" s="893">
        <v>43374</v>
      </c>
      <c r="R45" s="890">
        <f>(K45-O45)/O45*100</f>
        <v>9.0909090909090811</v>
      </c>
      <c r="S45" s="824">
        <f>IF(INDEX(Historical!$D$7:$D$1455,MATCH(B45,Historical!$B$7:$B$1455,0))=0,"n/a",(INDEX(Historical!$C$7:$C$1455,MATCH(B45,Historical!$B$7:$B$1455,0))/INDEX(Historical!$D$7:$D$1455,MATCH(B45,Historical!$B$7:$B$1455,0))-1)*100)</f>
        <v>3.2000000000000028</v>
      </c>
      <c r="T45" s="824">
        <f>IF(INDEX(Historical!$F$7:$F$1455,MATCH(B45,Historical!$B$7:$B$1455,0))=0,"n/a",((INDEX(Historical!$C$7:$C$1455,MATCH(B45,Historical!$B$7:$B$1455,0))/INDEX(Historical!$F$7:$F$1455,MATCH(B45,Historical!$B$7:$B$1455,0)))^(1/3)-1)*100)</f>
        <v>3.2279315240464124</v>
      </c>
      <c r="U45" s="824">
        <f>IF(INDEX(Historical!$I$7:$I$1455,MATCH(B45,Historical!$B$7:$B$1455,0))=0,"n/a",((INDEX(Historical!$C$7:$C$1455,MATCH(B45,Historical!$B$7:$B$1455,0))/INDEX(Historical!$I$7:$I$1455,MATCH(B45,Historical!$B$7:$B$1455,0)))^(1/5)-1)*100)</f>
        <v>2.6508639240398368</v>
      </c>
      <c r="V45" s="824">
        <f>IF(INDEX(Historical!$O$7:$O$1455,MATCH(B45,Historical!$B$7:$B$1455,0))=0,"n/a",((INDEX(Historical!$C$7:$C$1455,MATCH(B45,Historical!$B$7:$B$1455,0))/INDEX(Historical!$O$7:$O$1455,MATCH(B45,Historical!$B$7:$B$1455,0)))^(1/10)-1)*100)</f>
        <v>2.7675171124752262</v>
      </c>
      <c r="W45" s="894">
        <f>IF(OR(U45&lt;=0,U45="n/a",V45&lt;=0,V45="n/a"),"n/a",U45/V45)</f>
        <v>0.9578491537018694</v>
      </c>
      <c r="X45" s="895">
        <f>IF(OR(AJ45&lt;=0,AJ45="n/a",U45&lt;=0,U45="n/a"),"n/a",U45/AJ45)</f>
        <v>2.6508639240398368</v>
      </c>
      <c r="Y45" s="1068"/>
      <c r="Z45" s="887">
        <f>IF(OR(AC45&lt;0.01,AC45="n/a"),"n/a",M45/AC45*100)</f>
        <v>45.859872611464965</v>
      </c>
      <c r="AA45" s="897">
        <f>IF(OR(AC45&lt;0.01,AC45="n/a"),"n/a",I45/AC45)</f>
        <v>14.716560509554141</v>
      </c>
      <c r="AB45" s="889">
        <v>12</v>
      </c>
      <c r="AC45" s="898">
        <v>3.14</v>
      </c>
      <c r="AD45" s="898">
        <v>2.94</v>
      </c>
      <c r="AE45" s="898">
        <v>4.87</v>
      </c>
      <c r="AF45" s="898">
        <v>1.51</v>
      </c>
      <c r="AG45" s="898">
        <v>10.5</v>
      </c>
      <c r="AH45" s="898">
        <v>2.2999999999999998</v>
      </c>
      <c r="AI45" s="898">
        <v>5.01</v>
      </c>
      <c r="AJ45" s="898">
        <v>1</v>
      </c>
      <c r="AK45" s="898">
        <v>5</v>
      </c>
      <c r="AL45" s="972">
        <v>812.37</v>
      </c>
      <c r="AM45" s="900">
        <v>0.1</v>
      </c>
      <c r="AN45" s="898">
        <v>0.11</v>
      </c>
      <c r="AO45" s="901">
        <f>IF(U45="n/a","n/a",IF(AA45&lt;0,"n/a",IF(AA45="n/a","n/a",J45+U45-AA45)))</f>
        <v>-8.9494879726599432</v>
      </c>
      <c r="AP45" s="902">
        <f>IF(U45="n/a","n/a",J45+U45)</f>
        <v>5.7670725368941973</v>
      </c>
      <c r="AQ45" s="903">
        <f>IF(OR(AC45&lt;0.01,AF45="n/a"),"n/a",(I45/SQRT(22.5*AC45*(I45/AF45))-1)*100)</f>
        <v>-0.61968366270522823</v>
      </c>
      <c r="AR45" s="766">
        <f>INDEX(Historical!$C$7:$C$1455,MATCH(B45,Historical!$B$7:$B$1455,0))*IF(AH45="n/a",1.03,IF(AH45&lt;0,1.01,IF(AH45&gt;10,1.1,(1+AH45/100))))</f>
        <v>1.3196699999999999</v>
      </c>
      <c r="AS45" s="897">
        <f>IF($AI45="n/a",1.03*AR45,IF($AI45&lt;0,1.01*AR45,IF($AI45&gt;10,1.1*AR45,(1+$AI45/100)*AR45)))</f>
        <v>1.385785467</v>
      </c>
      <c r="AT45" s="897">
        <f>IF($AK45="n/a",1.03*AS45,IF($AK45&lt;0,1.01*AS45,IF($AK45&gt;10,1.1*AS45,(1+$AK45/100)*AS45)))</f>
        <v>1.4550747403500002</v>
      </c>
      <c r="AU45" s="897">
        <f>IF($AK45="n/a",1.03*AT45,IF($AK45&lt;0,1.01*AT45,IF($AK45&gt;10,1.1*AT45,(1+$AK45/100)*AT45)))</f>
        <v>1.5278284773675002</v>
      </c>
      <c r="AV45" s="897">
        <f>IF($AK45="n/a",1.03*AU45,IF($AK45&lt;0,1.01*AU45,IF($AK45&gt;10,1.1*AU45,(1+$AK45/100)*AU45)))</f>
        <v>1.6042199012358753</v>
      </c>
      <c r="AW45" s="887">
        <f>SUM(AR45:AV45)</f>
        <v>7.2925785859533754</v>
      </c>
      <c r="AX45" s="904">
        <f>AW45/I45*100</f>
        <v>15.781386249628598</v>
      </c>
      <c r="AY45" s="1213">
        <v>0.48</v>
      </c>
      <c r="AZ45" s="900">
        <v>8.99</v>
      </c>
      <c r="BA45" s="900">
        <v>-12.809999999999999</v>
      </c>
      <c r="BB45" s="900">
        <v>1.6</v>
      </c>
      <c r="BC45" s="900">
        <v>-3.55</v>
      </c>
      <c r="BD45" s="1079"/>
      <c r="BE45" s="721">
        <v>1981</v>
      </c>
      <c r="BF45" s="1057">
        <f>IF(BE45&gt;2008,0,IF(BE45&gt;2001,1,IF(BE45&gt;1990,2,IF(BE45&gt;1980,3,IF(BE45&gt;1973,4,IF(BE45&gt;1970,5,IF(BE45&gt;1960,6,IF(BE45&gt;1958,7,IF(BE45&gt;1953,8,9)))))))))</f>
        <v>3</v>
      </c>
    </row>
    <row r="46" spans="1:58" ht="11.25" customHeight="1" x14ac:dyDescent="0.2">
      <c r="A46" s="1027" t="s">
        <v>202</v>
      </c>
      <c r="B46" s="1031" t="s">
        <v>203</v>
      </c>
      <c r="C46" s="1181" t="s">
        <v>4283</v>
      </c>
      <c r="D46" s="1181" t="s">
        <v>4420</v>
      </c>
      <c r="E46" s="857">
        <v>47</v>
      </c>
      <c r="F46" s="1245">
        <v>39</v>
      </c>
      <c r="G46" s="1245" t="s">
        <v>107</v>
      </c>
      <c r="H46" s="1245" t="s">
        <v>107</v>
      </c>
      <c r="I46" s="1030">
        <v>52.75</v>
      </c>
      <c r="J46" s="766">
        <f>(M46/I46)*100</f>
        <v>2.7298578199052135</v>
      </c>
      <c r="K46" s="1033">
        <v>0.36</v>
      </c>
      <c r="L46" s="1043">
        <v>4</v>
      </c>
      <c r="M46" s="756">
        <f>K46*L46</f>
        <v>1.44</v>
      </c>
      <c r="N46" s="1026" t="s">
        <v>204</v>
      </c>
      <c r="O46" s="860">
        <v>0.31</v>
      </c>
      <c r="P46" s="1016">
        <v>43343</v>
      </c>
      <c r="Q46" s="1016">
        <v>43368</v>
      </c>
      <c r="R46" s="756">
        <f>(K46-O46)/O46*100</f>
        <v>16.129032258064512</v>
      </c>
      <c r="S46" s="824">
        <f>IF(INDEX(Historical!$D$7:$D$1455,MATCH(B46,Historical!$B$7:$B$1455,0))=0,"n/a",(INDEX(Historical!$C$7:$C$1455,MATCH(B46,Historical!$B$7:$B$1455,0))/INDEX(Historical!$D$7:$D$1455,MATCH(B46,Historical!$B$7:$B$1455,0))-1)*100)</f>
        <v>11.320754716981153</v>
      </c>
      <c r="T46" s="824">
        <f>IF(INDEX(Historical!$F$7:$F$1455,MATCH(B46,Historical!$B$7:$B$1455,0))=0,"n/a",((INDEX(Historical!$C$7:$C$1455,MATCH(B46,Historical!$B$7:$B$1455,0))/INDEX(Historical!$F$7:$F$1455,MATCH(B46,Historical!$B$7:$B$1455,0)))^(1/3)-1)*100)</f>
        <v>15.794910575502929</v>
      </c>
      <c r="U46" s="824">
        <f>IF(INDEX(Historical!$I$7:$I$1455,MATCH(B46,Historical!$B$7:$B$1455,0))=0,"n/a",((INDEX(Historical!$C$7:$C$1455,MATCH(B46,Historical!$B$7:$B$1455,0))/INDEX(Historical!$I$7:$I$1455,MATCH(B46,Historical!$B$7:$B$1455,0)))^(1/5)-1)*100)</f>
        <v>17.360304471676557</v>
      </c>
      <c r="V46" s="824">
        <f>IF(INDEX(Historical!$O$7:$O$1455,MATCH(B46,Historical!$B$7:$B$1455,0))=0,"n/a",((INDEX(Historical!$C$7:$C$1455,MATCH(B46,Historical!$B$7:$B$1455,0))/INDEX(Historical!$O$7:$O$1455,MATCH(B46,Historical!$B$7:$B$1455,0)))^(1/10)-1)*100)</f>
        <v>15.066366906290884</v>
      </c>
      <c r="W46" s="825">
        <f>IF(OR(U46&lt;=0,U46="n/a",V46&lt;=0,V46="n/a"),"n/a",U46/V46)</f>
        <v>1.1522555224928082</v>
      </c>
      <c r="X46" s="826" t="str">
        <f>IF(OR(AJ46&lt;=0,AJ46="n/a",U46&lt;=0,U46="n/a"),"n/a",U46/AJ46)</f>
        <v>n/a</v>
      </c>
      <c r="Y46" s="788"/>
      <c r="Z46" s="766">
        <f>IF(OR(AC46&lt;0.01,AC46="n/a"),"n/a",M46/AC46*100)</f>
        <v>45.283018867924525</v>
      </c>
      <c r="AA46" s="1042">
        <f>IF(OR(AC46&lt;0.01,AC46="n/a"),"n/a",I46/AC46)</f>
        <v>16.588050314465409</v>
      </c>
      <c r="AB46" s="1043">
        <v>2</v>
      </c>
      <c r="AC46" s="1021">
        <v>3.18</v>
      </c>
      <c r="AD46" s="1021" t="s">
        <v>138</v>
      </c>
      <c r="AE46" s="1021">
        <v>2.87</v>
      </c>
      <c r="AF46" s="1021">
        <v>3.58</v>
      </c>
      <c r="AG46" s="1021">
        <v>23.330000000000002</v>
      </c>
      <c r="AH46" s="1021" t="s">
        <v>138</v>
      </c>
      <c r="AI46" s="1021" t="s">
        <v>138</v>
      </c>
      <c r="AJ46" s="1021" t="s">
        <v>138</v>
      </c>
      <c r="AK46" s="1021" t="s">
        <v>138</v>
      </c>
      <c r="AL46" s="1038">
        <v>734.55</v>
      </c>
      <c r="AM46" s="1028">
        <v>11.81</v>
      </c>
      <c r="AN46" s="1021" t="s">
        <v>138</v>
      </c>
      <c r="AO46" s="868">
        <f>IF(U46="n/a","n/a",IF(AA46&lt;0,"n/a",IF(AA46="n/a","n/a",J46+U46-AA46)))</f>
        <v>3.5021119771163605</v>
      </c>
      <c r="AP46" s="869">
        <f>IF(U46="n/a","n/a",J46+U46)</f>
        <v>20.09016229158177</v>
      </c>
      <c r="AQ46" s="1044">
        <f>IF(OR(AC46&lt;0.01,AF46="n/a"),"n/a",(I46/SQRT(22.5*AC46*(I46/AF46))-1)*100)</f>
        <v>62.460552648992532</v>
      </c>
      <c r="AR46" s="766">
        <f>INDEX(Historical!$C$7:$C$1455,MATCH(B46,Historical!$B$7:$B$1455,0))*IF(AH46="n/a",1.03,IF(AH46&lt;0,1.01,IF(AH46&gt;10,1.1,(1+AH46/100))))</f>
        <v>1.2154000000000003</v>
      </c>
      <c r="AS46" s="1042">
        <f>IF($AI46="n/a",1.03*AR46,IF($AI46&lt;0,1.01*AR46,IF($AI46&gt;10,1.1*AR46,(1+$AI46/100)*AR46)))</f>
        <v>1.2518620000000003</v>
      </c>
      <c r="AT46" s="1042">
        <f>IF($AK46="n/a",1.03*AS46,IF($AK46&lt;0,1.01*AS46,IF($AK46&gt;10,1.1*AS46,(1+$AK46/100)*AS46)))</f>
        <v>1.2894178600000004</v>
      </c>
      <c r="AU46" s="1042">
        <f>IF($AK46="n/a",1.03*AT46,IF($AK46&lt;0,1.01*AT46,IF($AK46&gt;10,1.1*AT46,(1+$AK46/100)*AT46)))</f>
        <v>1.3281003958000004</v>
      </c>
      <c r="AV46" s="1042">
        <f>IF($AK46="n/a",1.03*AU46,IF($AK46&lt;0,1.01*AU46,IF($AK46&gt;10,1.1*AU46,(1+$AK46/100)*AU46)))</f>
        <v>1.3679434076740005</v>
      </c>
      <c r="AW46" s="766">
        <f>SUM(AR46:AV46)</f>
        <v>6.4527236634740026</v>
      </c>
      <c r="AX46" s="877">
        <f>AW46/I46*100</f>
        <v>12.232651494737446</v>
      </c>
      <c r="AY46" s="1212">
        <v>0.67</v>
      </c>
      <c r="AZ46" s="1028">
        <v>20.96</v>
      </c>
      <c r="BA46" s="1028">
        <v>-8.9700000000000006</v>
      </c>
      <c r="BB46" s="1028">
        <v>2.5100000000000002</v>
      </c>
      <c r="BC46" s="1028">
        <v>3.88</v>
      </c>
      <c r="BD46" s="1078" t="s">
        <v>4357</v>
      </c>
      <c r="BE46" s="721">
        <v>1972</v>
      </c>
      <c r="BF46" s="1057">
        <f>IF(BE46&gt;2008,0,IF(BE46&gt;2001,1,IF(BE46&gt;1990,2,IF(BE46&gt;1980,3,IF(BE46&gt;1973,4,IF(BE46&gt;1970,5,IF(BE46&gt;1960,6,IF(BE46&gt;1958,7,IF(BE46&gt;1953,8,9)))))))))</f>
        <v>5</v>
      </c>
    </row>
    <row r="47" spans="1:58" ht="11.25" customHeight="1" x14ac:dyDescent="0.2">
      <c r="A47" s="1027" t="s">
        <v>205</v>
      </c>
      <c r="B47" s="1031" t="s">
        <v>206</v>
      </c>
      <c r="C47" s="1181" t="s">
        <v>132</v>
      </c>
      <c r="D47" s="1181" t="s">
        <v>4436</v>
      </c>
      <c r="E47" s="857">
        <v>49</v>
      </c>
      <c r="F47" s="1245">
        <v>29</v>
      </c>
      <c r="G47" s="1245" t="s">
        <v>38</v>
      </c>
      <c r="H47" s="1245" t="s">
        <v>38</v>
      </c>
      <c r="I47" s="1021">
        <v>69.58</v>
      </c>
      <c r="J47" s="766">
        <f>(M47/I47)*100</f>
        <v>1.7964932451853981</v>
      </c>
      <c r="K47" s="1033">
        <v>0.3125</v>
      </c>
      <c r="L47" s="1043">
        <v>4</v>
      </c>
      <c r="M47" s="756">
        <f>K47*L47</f>
        <v>1.25</v>
      </c>
      <c r="N47" s="1026" t="s">
        <v>150</v>
      </c>
      <c r="O47" s="860">
        <v>0.29749999999999999</v>
      </c>
      <c r="P47" s="1016">
        <v>43251</v>
      </c>
      <c r="Q47" s="1016">
        <v>43266</v>
      </c>
      <c r="R47" s="756">
        <f>(K47-O47)/O47*100</f>
        <v>5.0420168067226943</v>
      </c>
      <c r="S47" s="824">
        <f>IF(INDEX(Historical!$D$7:$D$1455,MATCH(B47,Historical!$B$7:$B$1455,0))=0,"n/a",(INDEX(Historical!$C$7:$C$1455,MATCH(B47,Historical!$B$7:$B$1455,0))/INDEX(Historical!$D$7:$D$1455,MATCH(B47,Historical!$B$7:$B$1455,0))-1)*100)</f>
        <v>5.3811659192825045</v>
      </c>
      <c r="T47" s="824">
        <f>IF(INDEX(Historical!$F$7:$F$1455,MATCH(B47,Historical!$B$7:$B$1455,0))=0,"n/a",((INDEX(Historical!$C$7:$C$1455,MATCH(B47,Historical!$B$7:$B$1455,0))/INDEX(Historical!$F$7:$F$1455,MATCH(B47,Historical!$B$7:$B$1455,0)))^(1/3)-1)*100)</f>
        <v>5.1732992034964953</v>
      </c>
      <c r="U47" s="824">
        <f>IF(INDEX(Historical!$I$7:$I$1455,MATCH(B47,Historical!$B$7:$B$1455,0))=0,"n/a",((INDEX(Historical!$C$7:$C$1455,MATCH(B47,Historical!$B$7:$B$1455,0))/INDEX(Historical!$I$7:$I$1455,MATCH(B47,Historical!$B$7:$B$1455,0)))^(1/5)-1)*100)</f>
        <v>4.1245953631602106</v>
      </c>
      <c r="V47" s="824">
        <f>IF(INDEX(Historical!$O$7:$O$1455,MATCH(B47,Historical!$B$7:$B$1455,0))=0,"n/a",((INDEX(Historical!$C$7:$C$1455,MATCH(B47,Historical!$B$7:$B$1455,0))/INDEX(Historical!$O$7:$O$1455,MATCH(B47,Historical!$B$7:$B$1455,0)))^(1/10)-1)*100)</f>
        <v>3.11032978991026</v>
      </c>
      <c r="W47" s="825">
        <f>IF(OR(U47&lt;=0,U47="n/a",V47&lt;=0,V47="n/a"),"n/a",U47/V47)</f>
        <v>1.3260958296255827</v>
      </c>
      <c r="X47" s="826">
        <f>IF(OR(AJ47&lt;=0,AJ47="n/a",U47&lt;=0,U47="n/a"),"n/a",U47/AJ47)</f>
        <v>0.50920930409385323</v>
      </c>
      <c r="Y47" s="789" t="s">
        <v>455</v>
      </c>
      <c r="Z47" s="766">
        <f>IF(OR(AC47&lt;0.01,AC47="n/a"),"n/a",M47/AC47*100)</f>
        <v>30.78817733990148</v>
      </c>
      <c r="AA47" s="1042">
        <f>IF(OR(AC47&lt;0.01,AC47="n/a"),"n/a",I47/AC47)</f>
        <v>17.137931034482762</v>
      </c>
      <c r="AB47" s="1043">
        <v>12</v>
      </c>
      <c r="AC47" s="1021">
        <v>4.0599999999999996</v>
      </c>
      <c r="AD47" s="1021">
        <v>2.85</v>
      </c>
      <c r="AE47" s="1021">
        <v>7.2</v>
      </c>
      <c r="AF47" s="1021">
        <v>2.79</v>
      </c>
      <c r="AG47" s="1021">
        <v>6.5</v>
      </c>
      <c r="AH47" s="1021">
        <v>8.6</v>
      </c>
      <c r="AI47" s="1021">
        <v>6.1400000000000006</v>
      </c>
      <c r="AJ47" s="1021">
        <v>8.1</v>
      </c>
      <c r="AK47" s="1021">
        <v>6</v>
      </c>
      <c r="AL47" s="1038">
        <v>834.96</v>
      </c>
      <c r="AM47" s="1028">
        <v>2.04</v>
      </c>
      <c r="AN47" s="1021">
        <v>1.05</v>
      </c>
      <c r="AO47" s="868">
        <f>IF(U47="n/a","n/a",IF(AA47&lt;0,"n/a",IF(AA47="n/a","n/a",J47+U47-AA47)))</f>
        <v>-11.216842426137152</v>
      </c>
      <c r="AP47" s="869">
        <f>IF(U47="n/a","n/a",J47+U47)</f>
        <v>5.9210886083456087</v>
      </c>
      <c r="AQ47" s="1044">
        <f>IF(OR(AC47&lt;0.01,AF47="n/a"),"n/a",(I47/SQRT(22.5*AC47*(I47/AF47))-1)*100)</f>
        <v>45.777345574539211</v>
      </c>
      <c r="AR47" s="766">
        <f>INDEX(Historical!$C$7:$C$1455,MATCH(B47,Historical!$B$7:$B$1455,0))*IF(AH47="n/a",1.03,IF(AH47&lt;0,1.01,IF(AH47&gt;10,1.1,(1+AH47/100))))</f>
        <v>1.2760499999999999</v>
      </c>
      <c r="AS47" s="1042">
        <f>IF($AI47="n/a",1.03*AR47,IF($AI47&lt;0,1.01*AR47,IF($AI47&gt;10,1.1*AR47,(1+$AI47/100)*AR47)))</f>
        <v>1.3543994699999997</v>
      </c>
      <c r="AT47" s="1042">
        <f>IF($AK47="n/a",1.03*AS47,IF($AK47&lt;0,1.01*AS47,IF($AK47&gt;10,1.1*AS47,(1+$AK47/100)*AS47)))</f>
        <v>1.4356634381999998</v>
      </c>
      <c r="AU47" s="1042">
        <f>IF($AK47="n/a",1.03*AT47,IF($AK47&lt;0,1.01*AT47,IF($AK47&gt;10,1.1*AT47,(1+$AK47/100)*AT47)))</f>
        <v>1.5218032444919998</v>
      </c>
      <c r="AV47" s="1042">
        <f>IF($AK47="n/a",1.03*AU47,IF($AK47&lt;0,1.01*AU47,IF($AK47&gt;10,1.1*AU47,(1+$AK47/100)*AU47)))</f>
        <v>1.6131114391615198</v>
      </c>
      <c r="AW47" s="766">
        <f>SUM(AR47:AV47)</f>
        <v>7.2010275918535189</v>
      </c>
      <c r="AX47" s="877">
        <f>AW47/I47*100</f>
        <v>10.349277941726816</v>
      </c>
      <c r="AY47" s="1212">
        <v>-0.09</v>
      </c>
      <c r="AZ47" s="1028">
        <v>42.41</v>
      </c>
      <c r="BA47" s="1028">
        <v>-1.02</v>
      </c>
      <c r="BB47" s="1028">
        <v>0.33</v>
      </c>
      <c r="BC47" s="1028">
        <v>6.65</v>
      </c>
      <c r="BE47" s="721">
        <v>1970</v>
      </c>
      <c r="BF47" s="1057">
        <f>IF(BE47&gt;2008,0,IF(BE47&gt;2001,1,IF(BE47&gt;1990,2,IF(BE47&gt;1980,3,IF(BE47&gt;1973,4,IF(BE47&gt;1970,5,IF(BE47&gt;1960,6,IF(BE47&gt;1958,7,IF(BE47&gt;1953,8,9)))))))))</f>
        <v>6</v>
      </c>
    </row>
    <row r="48" spans="1:58" ht="11.25" customHeight="1" x14ac:dyDescent="0.2">
      <c r="A48" s="1019" t="s">
        <v>207</v>
      </c>
      <c r="B48" s="1031" t="s">
        <v>208</v>
      </c>
      <c r="C48" s="1181" t="s">
        <v>132</v>
      </c>
      <c r="D48" s="1181" t="s">
        <v>4423</v>
      </c>
      <c r="E48" s="857">
        <v>44</v>
      </c>
      <c r="F48" s="1245">
        <v>53</v>
      </c>
      <c r="G48" s="1245" t="s">
        <v>38</v>
      </c>
      <c r="H48" s="1245" t="s">
        <v>116</v>
      </c>
      <c r="I48" s="1021">
        <v>80.349999999999994</v>
      </c>
      <c r="J48" s="766">
        <f>(M48/I48)*100</f>
        <v>3.5594275046670814</v>
      </c>
      <c r="K48" s="1033">
        <v>0.71499999999999997</v>
      </c>
      <c r="L48" s="1043">
        <v>4</v>
      </c>
      <c r="M48" s="756">
        <f>K48*L48</f>
        <v>2.86</v>
      </c>
      <c r="N48" s="1026" t="s">
        <v>150</v>
      </c>
      <c r="O48" s="860">
        <v>0.69</v>
      </c>
      <c r="P48" s="1016">
        <v>43144</v>
      </c>
      <c r="Q48" s="1016">
        <v>43174</v>
      </c>
      <c r="R48" s="756">
        <f>(K48-O48)/O48*100</f>
        <v>3.6231884057971051</v>
      </c>
      <c r="S48" s="824">
        <f>IF(INDEX(Historical!$D$7:$D$1455,MATCH(B48,Historical!$B$7:$B$1455,0))=0,"n/a",(INDEX(Historical!$C$7:$C$1455,MATCH(B48,Historical!$B$7:$B$1455,0))/INDEX(Historical!$D$7:$D$1455,MATCH(B48,Historical!$B$7:$B$1455,0))-1)*100)</f>
        <v>2.9850746268656581</v>
      </c>
      <c r="T48" s="824">
        <f>IF(INDEX(Historical!$F$7:$F$1455,MATCH(B48,Historical!$B$7:$B$1455,0))=0,"n/a",((INDEX(Historical!$C$7:$C$1455,MATCH(B48,Historical!$B$7:$B$1455,0))/INDEX(Historical!$F$7:$F$1455,MATCH(B48,Historical!$B$7:$B$1455,0)))^(1/3)-1)*100)</f>
        <v>3.0788379107201225</v>
      </c>
      <c r="U48" s="824">
        <f>IF(INDEX(Historical!$I$7:$I$1455,MATCH(B48,Historical!$B$7:$B$1455,0))=0,"n/a",((INDEX(Historical!$C$7:$C$1455,MATCH(B48,Historical!$B$7:$B$1455,0))/INDEX(Historical!$I$7:$I$1455,MATCH(B48,Historical!$B$7:$B$1455,0)))^(1/5)-1)*100)</f>
        <v>2.6641328429925393</v>
      </c>
      <c r="V48" s="824">
        <f>IF(INDEX(Historical!$O$7:$O$1455,MATCH(B48,Historical!$B$7:$B$1455,0))=0,"n/a",((INDEX(Historical!$C$7:$C$1455,MATCH(B48,Historical!$B$7:$B$1455,0))/INDEX(Historical!$O$7:$O$1455,MATCH(B48,Historical!$B$7:$B$1455,0)))^(1/10)-1)*100)</f>
        <v>1.7518021173790865</v>
      </c>
      <c r="W48" s="825">
        <f>IF(OR(U48&lt;=0,U48="n/a",V48&lt;=0,V48="n/a"),"n/a",U48/V48)</f>
        <v>1.5207955376708944</v>
      </c>
      <c r="X48" s="826">
        <f>IF(OR(AJ48&lt;=0,AJ48="n/a",U48&lt;=0,U48="n/a"),"n/a",U48/AJ48)</f>
        <v>6.3735235478290422E-2</v>
      </c>
      <c r="Y48" s="1031"/>
      <c r="Z48" s="766">
        <f>IF(OR(AC48&lt;0.01,AC48="n/a"),"n/a",M48/AC48*100)</f>
        <v>12.994093593820988</v>
      </c>
      <c r="AA48" s="1042">
        <f>IF(OR(AC48&lt;0.01,AC48="n/a"),"n/a",I48/AC48)</f>
        <v>3.6506133575647426</v>
      </c>
      <c r="AB48" s="1043">
        <v>12</v>
      </c>
      <c r="AC48" s="1021">
        <v>22.01</v>
      </c>
      <c r="AD48" s="1021">
        <v>1.27</v>
      </c>
      <c r="AE48" s="1021">
        <v>2.02</v>
      </c>
      <c r="AF48" s="1021">
        <v>1.57</v>
      </c>
      <c r="AG48" s="1021">
        <v>9.9</v>
      </c>
      <c r="AH48" s="1021">
        <v>436.9</v>
      </c>
      <c r="AI48" s="1021">
        <v>0.82000000000000006</v>
      </c>
      <c r="AJ48" s="1021">
        <v>41.8</v>
      </c>
      <c r="AK48" s="1021">
        <v>2.87</v>
      </c>
      <c r="AL48" s="1034">
        <v>25000</v>
      </c>
      <c r="AM48" s="1028">
        <v>0.1</v>
      </c>
      <c r="AN48" s="1021">
        <v>1.1299999999999999</v>
      </c>
      <c r="AO48" s="868">
        <f>IF(U48="n/a","n/a",IF(AA48&lt;0,"n/a",IF(AA48="n/a","n/a",J48+U48-AA48)))</f>
        <v>2.5729469900948785</v>
      </c>
      <c r="AP48" s="869">
        <f>IF(U48="n/a","n/a",J48+U48)</f>
        <v>6.2235603476596211</v>
      </c>
      <c r="AQ48" s="1044">
        <f>IF(OR(AC48&lt;0.01,AF48="n/a"),"n/a",(I48/SQRT(22.5*AC48*(I48/AF48))-1)*100)</f>
        <v>-49.529049185027255</v>
      </c>
      <c r="AR48" s="766">
        <f>INDEX(Historical!$C$7:$C$1455,MATCH(B48,Historical!$B$7:$B$1455,0))*IF(AH48="n/a",1.03,IF(AH48&lt;0,1.01,IF(AH48&gt;10,1.1,(1+AH48/100))))</f>
        <v>3.036</v>
      </c>
      <c r="AS48" s="1042">
        <f>IF($AI48="n/a",1.03*AR48,IF($AI48&lt;0,1.01*AR48,IF($AI48&gt;10,1.1*AR48,(1+$AI48/100)*AR48)))</f>
        <v>3.0608952</v>
      </c>
      <c r="AT48" s="1042">
        <f>IF($AK48="n/a",1.03*AS48,IF($AK48&lt;0,1.01*AS48,IF($AK48&gt;10,1.1*AS48,(1+$AK48/100)*AS48)))</f>
        <v>3.14874289224</v>
      </c>
      <c r="AU48" s="1042">
        <f>IF($AK48="n/a",1.03*AT48,IF($AK48&lt;0,1.01*AT48,IF($AK48&gt;10,1.1*AT48,(1+$AK48/100)*AT48)))</f>
        <v>3.239111813247288</v>
      </c>
      <c r="AV48" s="1042">
        <f>IF($AK48="n/a",1.03*AU48,IF($AK48&lt;0,1.01*AU48,IF($AK48&gt;10,1.1*AU48,(1+$AK48/100)*AU48)))</f>
        <v>3.3320743222874851</v>
      </c>
      <c r="AW48" s="766">
        <f>SUM(AR48:AV48)</f>
        <v>15.816824227774774</v>
      </c>
      <c r="AX48" s="877">
        <f>AW48/I48*100</f>
        <v>19.68490880868049</v>
      </c>
      <c r="AY48" s="1212">
        <v>0</v>
      </c>
      <c r="AZ48" s="1028">
        <v>12.98</v>
      </c>
      <c r="BA48" s="1028">
        <v>-10.42</v>
      </c>
      <c r="BB48" s="1028">
        <v>4.22</v>
      </c>
      <c r="BC48" s="1028">
        <v>3.94</v>
      </c>
      <c r="BE48" s="721">
        <v>1975</v>
      </c>
      <c r="BF48" s="1057">
        <f>IF(BE48&gt;2008,0,IF(BE48&gt;2001,1,IF(BE48&gt;1990,2,IF(BE48&gt;1980,3,IF(BE48&gt;1973,4,IF(BE48&gt;1970,5,IF(BE48&gt;1960,6,IF(BE48&gt;1958,7,IF(BE48&gt;1953,8,9)))))))))</f>
        <v>4</v>
      </c>
    </row>
    <row r="49" spans="1:58" ht="11.25" customHeight="1" x14ac:dyDescent="0.2">
      <c r="A49" s="1019" t="s">
        <v>537</v>
      </c>
      <c r="B49" s="1031" t="s">
        <v>538</v>
      </c>
      <c r="C49" s="1181" t="s">
        <v>109</v>
      </c>
      <c r="D49" s="1181" t="s">
        <v>4434</v>
      </c>
      <c r="E49" s="857">
        <v>25</v>
      </c>
      <c r="F49" s="1245">
        <v>117</v>
      </c>
      <c r="G49" s="1245" t="s">
        <v>107</v>
      </c>
      <c r="H49" s="1245" t="s">
        <v>107</v>
      </c>
      <c r="I49" s="1021">
        <v>100.32</v>
      </c>
      <c r="J49" s="766">
        <f>(M49/I49)*100</f>
        <v>2.6714513556618824</v>
      </c>
      <c r="K49" s="1040">
        <v>0.67</v>
      </c>
      <c r="L49" s="1043">
        <v>4</v>
      </c>
      <c r="M49" s="756">
        <f>K49*L49</f>
        <v>2.68</v>
      </c>
      <c r="N49" s="1026" t="s">
        <v>150</v>
      </c>
      <c r="O49" s="861">
        <v>0.56999999999999995</v>
      </c>
      <c r="P49" s="1016">
        <v>43250</v>
      </c>
      <c r="Q49" s="1016">
        <v>43266</v>
      </c>
      <c r="R49" s="756">
        <f>(K49-O49)/O49*100</f>
        <v>17.543859649122826</v>
      </c>
      <c r="S49" s="824">
        <f>IF(INDEX(Historical!$D$7:$D$1455,MATCH(B49,Historical!$B$7:$B$1455,0))=0,"n/a",(INDEX(Historical!$C$7:$C$1455,MATCH(B49,Historical!$B$7:$B$1455,0))/INDEX(Historical!$D$7:$D$1455,MATCH(B49,Historical!$B$7:$B$1455,0))-1)*100)</f>
        <v>4.6511627906976827</v>
      </c>
      <c r="T49" s="824">
        <f>IF(INDEX(Historical!$F$7:$F$1455,MATCH(B49,Historical!$B$7:$B$1455,0))=0,"n/a",((INDEX(Historical!$C$7:$C$1455,MATCH(B49,Historical!$B$7:$B$1455,0))/INDEX(Historical!$F$7:$F$1455,MATCH(B49,Historical!$B$7:$B$1455,0)))^(1/3)-1)*100)</f>
        <v>3.4893104859132107</v>
      </c>
      <c r="U49" s="824">
        <f>IF(INDEX(Historical!$I$7:$I$1455,MATCH(B49,Historical!$B$7:$B$1455,0))=0,"n/a",((INDEX(Historical!$C$7:$C$1455,MATCH(B49,Historical!$B$7:$B$1455,0))/INDEX(Historical!$I$7:$I$1455,MATCH(B49,Historical!$B$7:$B$1455,0)))^(1/5)-1)*100)</f>
        <v>3.4393501436834395</v>
      </c>
      <c r="V49" s="824">
        <f>IF(INDEX(Historical!$O$7:$O$1455,MATCH(B49,Historical!$B$7:$B$1455,0))=0,"n/a",((INDEX(Historical!$C$7:$C$1455,MATCH(B49,Historical!$B$7:$B$1455,0))/INDEX(Historical!$O$7:$O$1455,MATCH(B49,Historical!$B$7:$B$1455,0)))^(1/10)-1)*100)</f>
        <v>3.8642715952861284</v>
      </c>
      <c r="W49" s="825">
        <f>IF(OR(U49&lt;=0,U49="n/a",V49&lt;=0,V49="n/a"),"n/a",U49/V49)</f>
        <v>0.89003840927717559</v>
      </c>
      <c r="X49" s="826">
        <f>IF(OR(AJ49&lt;=0,AJ49="n/a",U49&lt;=0,U49="n/a"),"n/a",U49/AJ49)</f>
        <v>0.4525460715372947</v>
      </c>
      <c r="Y49" s="1031"/>
      <c r="Z49" s="766">
        <f>IF(OR(AC49&lt;0.01,AC49="n/a"),"n/a",M49/AC49*100)</f>
        <v>40.42232277526395</v>
      </c>
      <c r="AA49" s="1042">
        <f>IF(OR(AC49&lt;0.01,AC49="n/a"),"n/a",I49/AC49)</f>
        <v>15.131221719457013</v>
      </c>
      <c r="AB49" s="1043">
        <v>12</v>
      </c>
      <c r="AC49" s="1021">
        <v>6.63</v>
      </c>
      <c r="AD49" s="1021">
        <v>1.1000000000000001</v>
      </c>
      <c r="AE49" s="1021">
        <v>6.41</v>
      </c>
      <c r="AF49" s="1021">
        <v>2.0299999999999998</v>
      </c>
      <c r="AG49" s="1021">
        <v>13.5</v>
      </c>
      <c r="AH49" s="1021">
        <v>18.2</v>
      </c>
      <c r="AI49" s="1021">
        <v>5.0500000000000007</v>
      </c>
      <c r="AJ49" s="1021">
        <v>7.6</v>
      </c>
      <c r="AK49" s="1021">
        <v>13.719999999999999</v>
      </c>
      <c r="AL49" s="1034">
        <v>6430</v>
      </c>
      <c r="AM49" s="1028">
        <v>1.2</v>
      </c>
      <c r="AN49" s="1021">
        <v>7.0000000000000007E-2</v>
      </c>
      <c r="AO49" s="868">
        <f>IF(U49="n/a","n/a",IF(AA49&lt;0,"n/a",IF(AA49="n/a","n/a",J49+U49-AA49)))</f>
        <v>-9.0204202201116921</v>
      </c>
      <c r="AP49" s="869">
        <f>IF(U49="n/a","n/a",J49+U49)</f>
        <v>6.1108014993453219</v>
      </c>
      <c r="AQ49" s="1044">
        <f>IF(OR(AC49&lt;0.01,AF49="n/a"),"n/a",(I49/SQRT(22.5*AC49*(I49/AF49))-1)*100)</f>
        <v>16.840594335469117</v>
      </c>
      <c r="AR49" s="766">
        <f>INDEX(Historical!$C$7:$C$1455,MATCH(B49,Historical!$B$7:$B$1455,0))*IF(AH49="n/a",1.03,IF(AH49&lt;0,1.01,IF(AH49&gt;10,1.1,(1+AH49/100))))</f>
        <v>2.4750000000000001</v>
      </c>
      <c r="AS49" s="1042">
        <f>IF($AI49="n/a",1.03*AR49,IF($AI49&lt;0,1.01*AR49,IF($AI49&gt;10,1.1*AR49,(1+$AI49/100)*AR49)))</f>
        <v>2.5999875000000001</v>
      </c>
      <c r="AT49" s="1042">
        <f>IF($AK49="n/a",1.03*AS49,IF($AK49&lt;0,1.01*AS49,IF($AK49&gt;10,1.1*AS49,(1+$AK49/100)*AS49)))</f>
        <v>2.8599862500000004</v>
      </c>
      <c r="AU49" s="1042">
        <f>IF($AK49="n/a",1.03*AT49,IF($AK49&lt;0,1.01*AT49,IF($AK49&gt;10,1.1*AT49,(1+$AK49/100)*AT49)))</f>
        <v>3.1459848750000008</v>
      </c>
      <c r="AV49" s="1042">
        <f>IF($AK49="n/a",1.03*AU49,IF($AK49&lt;0,1.01*AU49,IF($AK49&gt;10,1.1*AU49,(1+$AK49/100)*AU49)))</f>
        <v>3.4605833625000013</v>
      </c>
      <c r="AW49" s="766">
        <f>SUM(AR49:AV49)</f>
        <v>14.541541987500002</v>
      </c>
      <c r="AX49" s="877">
        <f>AW49/I49*100</f>
        <v>14.495157483552635</v>
      </c>
      <c r="AY49" s="1212">
        <v>1.29</v>
      </c>
      <c r="AZ49" s="1028">
        <v>11.44</v>
      </c>
      <c r="BA49" s="1028">
        <v>-17.54</v>
      </c>
      <c r="BB49" s="1028">
        <v>-0.74</v>
      </c>
      <c r="BC49" s="1028">
        <v>-7.71</v>
      </c>
      <c r="BE49" s="721">
        <v>1994</v>
      </c>
      <c r="BF49" s="1057">
        <f>IF(BE49&gt;2008,0,IF(BE49&gt;2001,1,IF(BE49&gt;1990,2,IF(BE49&gt;1980,3,IF(BE49&gt;1973,4,IF(BE49&gt;1970,5,IF(BE49&gt;1960,6,IF(BE49&gt;1958,7,IF(BE49&gt;1953,8,9)))))))))</f>
        <v>2</v>
      </c>
    </row>
    <row r="50" spans="1:58" ht="11.25" customHeight="1" x14ac:dyDescent="0.2">
      <c r="A50" s="1019" t="s">
        <v>209</v>
      </c>
      <c r="B50" s="1031" t="s">
        <v>210</v>
      </c>
      <c r="C50" s="1181" t="s">
        <v>113</v>
      </c>
      <c r="D50" s="1181" t="s">
        <v>214</v>
      </c>
      <c r="E50" s="857">
        <v>32</v>
      </c>
      <c r="F50" s="1245">
        <v>86</v>
      </c>
      <c r="G50" s="1245" t="s">
        <v>38</v>
      </c>
      <c r="H50" s="1245" t="s">
        <v>38</v>
      </c>
      <c r="I50" s="1021">
        <v>56.04</v>
      </c>
      <c r="J50" s="766">
        <f>(M50/I50)*100</f>
        <v>1.3561741613133478</v>
      </c>
      <c r="K50" s="1040">
        <v>0.19</v>
      </c>
      <c r="L50" s="1043">
        <v>4</v>
      </c>
      <c r="M50" s="756">
        <f>K50*L50</f>
        <v>0.76</v>
      </c>
      <c r="N50" s="1026" t="s">
        <v>211</v>
      </c>
      <c r="O50" s="861">
        <v>0.18</v>
      </c>
      <c r="P50" s="1016">
        <v>43259</v>
      </c>
      <c r="Q50" s="1016">
        <v>43279</v>
      </c>
      <c r="R50" s="756">
        <f>(K50-O50)/O50*100</f>
        <v>5.5555555555555607</v>
      </c>
      <c r="S50" s="824">
        <f>IF(INDEX(Historical!$D$7:$D$1455,MATCH(B50,Historical!$B$7:$B$1455,0))=0,"n/a",(INDEX(Historical!$C$7:$C$1455,MATCH(B50,Historical!$B$7:$B$1455,0))/INDEX(Historical!$D$7:$D$1455,MATCH(B50,Historical!$B$7:$B$1455,0))-1)*100)</f>
        <v>2.1582733812949728</v>
      </c>
      <c r="T50" s="824">
        <f>IF(INDEX(Historical!$F$7:$F$1455,MATCH(B50,Historical!$B$7:$B$1455,0))=0,"n/a",((INDEX(Historical!$C$7:$C$1455,MATCH(B50,Historical!$B$7:$B$1455,0))/INDEX(Historical!$F$7:$F$1455,MATCH(B50,Historical!$B$7:$B$1455,0)))^(1/3)-1)*100)</f>
        <v>3.7914408980416647</v>
      </c>
      <c r="U50" s="824">
        <f>IF(INDEX(Historical!$I$7:$I$1455,MATCH(B50,Historical!$B$7:$B$1455,0))=0,"n/a",((INDEX(Historical!$C$7:$C$1455,MATCH(B50,Historical!$B$7:$B$1455,0))/INDEX(Historical!$I$7:$I$1455,MATCH(B50,Historical!$B$7:$B$1455,0)))^(1/5)-1)*100)</f>
        <v>15.196175519870758</v>
      </c>
      <c r="V50" s="824">
        <f>IF(INDEX(Historical!$O$7:$O$1455,MATCH(B50,Historical!$B$7:$B$1455,0))=0,"n/a",((INDEX(Historical!$C$7:$C$1455,MATCH(B50,Historical!$B$7:$B$1455,0))/INDEX(Historical!$O$7:$O$1455,MATCH(B50,Historical!$B$7:$B$1455,0)))^(1/10)-1)*100)</f>
        <v>14.09076043147155</v>
      </c>
      <c r="W50" s="825">
        <f>IF(OR(U50&lt;=0,U50="n/a",V50&lt;=0,V50="n/a"),"n/a",U50/V50)</f>
        <v>1.0784496403707409</v>
      </c>
      <c r="X50" s="826" t="str">
        <f>IF(OR(AJ50&lt;=0,AJ50="n/a",U50&lt;=0,U50="n/a"),"n/a",U50/AJ50)</f>
        <v>n/a</v>
      </c>
      <c r="Y50" s="1032"/>
      <c r="Z50" s="766">
        <f>IF(OR(AC50&lt;0.01,AC50="n/a"),"n/a",M50/AC50*100)</f>
        <v>51.006711409395976</v>
      </c>
      <c r="AA50" s="1042">
        <f>IF(OR(AC50&lt;0.01,AC50="n/a"),"n/a",I50/AC50)</f>
        <v>37.61073825503356</v>
      </c>
      <c r="AB50" s="1043">
        <v>7</v>
      </c>
      <c r="AC50" s="1021">
        <v>1.49</v>
      </c>
      <c r="AD50" s="1021">
        <v>3.77</v>
      </c>
      <c r="AE50" s="1021">
        <v>2.64</v>
      </c>
      <c r="AF50" s="1021">
        <v>8.52</v>
      </c>
      <c r="AG50" s="1021">
        <v>21.3</v>
      </c>
      <c r="AH50" s="1021">
        <v>-14.299999999999999</v>
      </c>
      <c r="AI50" s="1021">
        <v>9.74</v>
      </c>
      <c r="AJ50" s="1021">
        <v>-2</v>
      </c>
      <c r="AK50" s="1021">
        <v>10</v>
      </c>
      <c r="AL50" s="1034">
        <v>7220</v>
      </c>
      <c r="AM50" s="1028">
        <v>0.2</v>
      </c>
      <c r="AN50" s="1021">
        <v>0.64</v>
      </c>
      <c r="AO50" s="868">
        <f>IF(U50="n/a","n/a",IF(AA50&lt;0,"n/a",IF(AA50="n/a","n/a",J50+U50-AA50)))</f>
        <v>-21.058388573849456</v>
      </c>
      <c r="AP50" s="869">
        <f>IF(U50="n/a","n/a",J50+U50)</f>
        <v>16.552349681184104</v>
      </c>
      <c r="AQ50" s="1044">
        <f>IF(OR(AC50&lt;0.01,AF50="n/a"),"n/a",(I50/SQRT(22.5*AC50*(I50/AF50))-1)*100)</f>
        <v>277.38485510028141</v>
      </c>
      <c r="AR50" s="766">
        <f>INDEX(Historical!$C$7:$C$1455,MATCH(B50,Historical!$B$7:$B$1455,0))*IF(AH50="n/a",1.03,IF(AH50&lt;0,1.01,IF(AH50&gt;10,1.1,(1+AH50/100))))</f>
        <v>0.71709999999999996</v>
      </c>
      <c r="AS50" s="1042">
        <f>IF($AI50="n/a",1.03*AR50,IF($AI50&lt;0,1.01*AR50,IF($AI50&gt;10,1.1*AR50,(1+$AI50/100)*AR50)))</f>
        <v>0.78694553999999994</v>
      </c>
      <c r="AT50" s="1042">
        <f>IF($AK50="n/a",1.03*AS50,IF($AK50&lt;0,1.01*AS50,IF($AK50&gt;10,1.1*AS50,(1+$AK50/100)*AS50)))</f>
        <v>0.86564009399999997</v>
      </c>
      <c r="AU50" s="1042">
        <f>IF($AK50="n/a",1.03*AT50,IF($AK50&lt;0,1.01*AT50,IF($AK50&gt;10,1.1*AT50,(1+$AK50/100)*AT50)))</f>
        <v>0.95220410340000006</v>
      </c>
      <c r="AV50" s="1042">
        <f>IF($AK50="n/a",1.03*AU50,IF($AK50&lt;0,1.01*AU50,IF($AK50&gt;10,1.1*AU50,(1+$AK50/100)*AU50)))</f>
        <v>1.0474245137400002</v>
      </c>
      <c r="AW50" s="766">
        <f>SUM(AR50:AV50)</f>
        <v>4.3693142511400005</v>
      </c>
      <c r="AX50" s="877">
        <f>AW50/I50*100</f>
        <v>7.7967777500713789</v>
      </c>
      <c r="AY50" s="1212">
        <v>1.18</v>
      </c>
      <c r="AZ50" s="1028">
        <v>29.270000000000003</v>
      </c>
      <c r="BA50" s="1028">
        <v>-5.7</v>
      </c>
      <c r="BB50" s="1028">
        <v>2.54</v>
      </c>
      <c r="BC50" s="1028">
        <v>14.11</v>
      </c>
      <c r="BE50" s="721">
        <v>1987</v>
      </c>
      <c r="BF50" s="1057">
        <f>IF(BE50&gt;2008,0,IF(BE50&gt;2001,1,IF(BE50&gt;1990,2,IF(BE50&gt;1980,3,IF(BE50&gt;1973,4,IF(BE50&gt;1970,5,IF(BE50&gt;1960,6,IF(BE50&gt;1958,7,IF(BE50&gt;1953,8,9)))))))))</f>
        <v>3</v>
      </c>
    </row>
    <row r="51" spans="1:58" ht="11.25" customHeight="1" x14ac:dyDescent="0.2">
      <c r="A51" s="1019" t="s">
        <v>212</v>
      </c>
      <c r="B51" s="1031" t="s">
        <v>213</v>
      </c>
      <c r="C51" s="1181" t="s">
        <v>113</v>
      </c>
      <c r="D51" s="1181" t="s">
        <v>214</v>
      </c>
      <c r="E51" s="857">
        <v>63</v>
      </c>
      <c r="F51" s="1245">
        <v>2</v>
      </c>
      <c r="G51" s="1245" t="s">
        <v>116</v>
      </c>
      <c r="H51" s="1245" t="s">
        <v>38</v>
      </c>
      <c r="I51" s="1021">
        <v>84.89</v>
      </c>
      <c r="J51" s="766">
        <f>(M51/I51)*100</f>
        <v>2.2617505006478975</v>
      </c>
      <c r="K51" s="1033">
        <v>0.48</v>
      </c>
      <c r="L51" s="1043">
        <v>4</v>
      </c>
      <c r="M51" s="756">
        <f>K51*L51</f>
        <v>1.92</v>
      </c>
      <c r="N51" s="1026" t="s">
        <v>150</v>
      </c>
      <c r="O51" s="860">
        <v>0.47</v>
      </c>
      <c r="P51" s="1016">
        <v>43343</v>
      </c>
      <c r="Q51" s="1016">
        <v>43360</v>
      </c>
      <c r="R51" s="756">
        <f>(K51-O51)/O51*100</f>
        <v>2.1276595744680873</v>
      </c>
      <c r="S51" s="824">
        <f>IF(INDEX(Historical!$D$7:$D$1455,MATCH(B51,Historical!$B$7:$B$1455,0))=0,"n/a",(INDEX(Historical!$C$7:$C$1455,MATCH(B51,Historical!$B$7:$B$1455,0))/INDEX(Historical!$D$7:$D$1455,MATCH(B51,Historical!$B$7:$B$1455,0))-1)*100)</f>
        <v>5.8139534883720811</v>
      </c>
      <c r="T51" s="824">
        <f>IF(INDEX(Historical!$F$7:$F$1455,MATCH(B51,Historical!$B$7:$B$1455,0))=0,"n/a",((INDEX(Historical!$C$7:$C$1455,MATCH(B51,Historical!$B$7:$B$1455,0))/INDEX(Historical!$F$7:$F$1455,MATCH(B51,Historical!$B$7:$B$1455,0)))^(1/3)-1)*100)</f>
        <v>5.498567649356767</v>
      </c>
      <c r="U51" s="824">
        <f>IF(INDEX(Historical!$I$7:$I$1455,MATCH(B51,Historical!$B$7:$B$1455,0))=0,"n/a",((INDEX(Historical!$C$7:$C$1455,MATCH(B51,Historical!$B$7:$B$1455,0))/INDEX(Historical!$I$7:$I$1455,MATCH(B51,Historical!$B$7:$B$1455,0)))^(1/5)-1)*100)</f>
        <v>10.376203787112438</v>
      </c>
      <c r="V51" s="824">
        <f>IF(INDEX(Historical!$O$7:$O$1455,MATCH(B51,Historical!$B$7:$B$1455,0))=0,"n/a",((INDEX(Historical!$C$7:$C$1455,MATCH(B51,Historical!$B$7:$B$1455,0))/INDEX(Historical!$O$7:$O$1455,MATCH(B51,Historical!$B$7:$B$1455,0)))^(1/10)-1)*100)</f>
        <v>10.961883032238461</v>
      </c>
      <c r="W51" s="825">
        <f>IF(OR(U51&lt;=0,U51="n/a",V51&lt;=0,V51="n/a"),"n/a",U51/V51)</f>
        <v>0.94657129223112813</v>
      </c>
      <c r="X51" s="826">
        <f>IF(OR(AJ51&lt;=0,AJ51="n/a",U51&lt;=0,U51="n/a"),"n/a",U51/AJ51)</f>
        <v>1.6212818417363184</v>
      </c>
      <c r="Y51" s="1032"/>
      <c r="Z51" s="766">
        <f>IF(OR(AC51&lt;0.01,AC51="n/a"),"n/a",M51/AC51*100)</f>
        <v>43.835616438356162</v>
      </c>
      <c r="AA51" s="1042">
        <f>IF(OR(AC51&lt;0.01,AC51="n/a"),"n/a",I51/AC51)</f>
        <v>19.381278538812786</v>
      </c>
      <c r="AB51" s="1043">
        <v>12</v>
      </c>
      <c r="AC51" s="1021">
        <v>4.38</v>
      </c>
      <c r="AD51" s="1021">
        <v>1.35</v>
      </c>
      <c r="AE51" s="1021">
        <v>1.73</v>
      </c>
      <c r="AF51" s="1021">
        <v>4.55</v>
      </c>
      <c r="AG51" s="1021">
        <v>20.100000000000001</v>
      </c>
      <c r="AH51" s="1021">
        <v>48.4</v>
      </c>
      <c r="AI51" s="1021">
        <v>16.350000000000001</v>
      </c>
      <c r="AJ51" s="1021">
        <v>6.4</v>
      </c>
      <c r="AK51" s="1021">
        <v>14.31</v>
      </c>
      <c r="AL51" s="1034">
        <v>12490</v>
      </c>
      <c r="AM51" s="1028">
        <v>0.5</v>
      </c>
      <c r="AN51" s="1021">
        <v>1.19</v>
      </c>
      <c r="AO51" s="868">
        <f>IF(U51="n/a","n/a",IF(AA51&lt;0,"n/a",IF(AA51="n/a","n/a",J51+U51-AA51)))</f>
        <v>-6.7433242510524511</v>
      </c>
      <c r="AP51" s="869">
        <f>IF(U51="n/a","n/a",J51+U51)</f>
        <v>12.637954287760335</v>
      </c>
      <c r="AQ51" s="1044">
        <f>IF(OR(AC51&lt;0.01,AF51="n/a"),"n/a",(I51/SQRT(22.5*AC51*(I51/AF51))-1)*100)</f>
        <v>97.972857120025054</v>
      </c>
      <c r="AR51" s="766">
        <f>INDEX(Historical!$C$7:$C$1455,MATCH(B51,Historical!$B$7:$B$1455,0))*IF(AH51="n/a",1.03,IF(AH51&lt;0,1.01,IF(AH51&gt;10,1.1,(1+AH51/100))))</f>
        <v>2.0019999999999998</v>
      </c>
      <c r="AS51" s="1042">
        <f>IF($AI51="n/a",1.03*AR51,IF($AI51&lt;0,1.01*AR51,IF($AI51&gt;10,1.1*AR51,(1+$AI51/100)*AR51)))</f>
        <v>2.2021999999999999</v>
      </c>
      <c r="AT51" s="1042">
        <f>IF($AK51="n/a",1.03*AS51,IF($AK51&lt;0,1.01*AS51,IF($AK51&gt;10,1.1*AS51,(1+$AK51/100)*AS51)))</f>
        <v>2.4224200000000002</v>
      </c>
      <c r="AU51" s="1042">
        <f>IF($AK51="n/a",1.03*AT51,IF($AK51&lt;0,1.01*AT51,IF($AK51&gt;10,1.1*AT51,(1+$AK51/100)*AT51)))</f>
        <v>2.6646620000000003</v>
      </c>
      <c r="AV51" s="1042">
        <f>IF($AK51="n/a",1.03*AU51,IF($AK51&lt;0,1.01*AU51,IF($AK51&gt;10,1.1*AU51,(1+$AK51/100)*AU51)))</f>
        <v>2.9311282000000007</v>
      </c>
      <c r="AW51" s="766">
        <f>SUM(AR51:AV51)</f>
        <v>12.222410200000002</v>
      </c>
      <c r="AX51" s="877">
        <f>AW51/I51*100</f>
        <v>14.397938744257278</v>
      </c>
      <c r="AY51" s="1212">
        <v>1.29</v>
      </c>
      <c r="AZ51" s="1028">
        <v>21.18</v>
      </c>
      <c r="BA51" s="1028">
        <v>-5.9499999999999993</v>
      </c>
      <c r="BB51" s="1028">
        <v>-0.28999999999999998</v>
      </c>
      <c r="BC51" s="1028">
        <v>5.08</v>
      </c>
      <c r="BE51" s="721">
        <v>1956</v>
      </c>
      <c r="BF51" s="1057">
        <f>IF(BE51&gt;2008,0,IF(BE51&gt;2001,1,IF(BE51&gt;1990,2,IF(BE51&gt;1980,3,IF(BE51&gt;1973,4,IF(BE51&gt;1970,5,IF(BE51&gt;1960,6,IF(BE51&gt;1958,7,IF(BE51&gt;1953,8,9)))))))))</f>
        <v>8</v>
      </c>
    </row>
    <row r="52" spans="1:58" ht="11.25" customHeight="1" x14ac:dyDescent="0.2">
      <c r="A52" s="1027" t="s">
        <v>215</v>
      </c>
      <c r="B52" s="1031" t="s">
        <v>216</v>
      </c>
      <c r="C52" s="1181" t="s">
        <v>109</v>
      </c>
      <c r="D52" s="1181" t="s">
        <v>4434</v>
      </c>
      <c r="E52" s="857">
        <v>32</v>
      </c>
      <c r="F52" s="1245">
        <v>87</v>
      </c>
      <c r="G52" s="1245" t="s">
        <v>107</v>
      </c>
      <c r="H52" s="1245" t="s">
        <v>107</v>
      </c>
      <c r="I52" s="1030">
        <v>33</v>
      </c>
      <c r="J52" s="766">
        <f>(M52/I52)*100</f>
        <v>2.9090909090909092</v>
      </c>
      <c r="K52" s="1033">
        <v>0.24</v>
      </c>
      <c r="L52" s="1043">
        <v>4</v>
      </c>
      <c r="M52" s="756">
        <f>K52*L52</f>
        <v>0.96</v>
      </c>
      <c r="N52" s="1026" t="s">
        <v>979</v>
      </c>
      <c r="O52" s="860">
        <v>0.23</v>
      </c>
      <c r="P52" s="1016">
        <v>43308</v>
      </c>
      <c r="Q52" s="1016">
        <v>43325</v>
      </c>
      <c r="R52" s="756">
        <f>(K52-O52)/O52*100</f>
        <v>4.3478260869565135</v>
      </c>
      <c r="S52" s="824">
        <f>IF(INDEX(Historical!$D$7:$D$1455,MATCH(B52,Historical!$B$7:$B$1455,0))=0,"n/a",(INDEX(Historical!$C$7:$C$1455,MATCH(B52,Historical!$B$7:$B$1455,0))/INDEX(Historical!$D$7:$D$1455,MATCH(B52,Historical!$B$7:$B$1455,0))-1)*100)</f>
        <v>7.3170731707317138</v>
      </c>
      <c r="T52" s="824">
        <f>IF(INDEX(Historical!$F$7:$F$1455,MATCH(B52,Historical!$B$7:$B$1455,0))=0,"n/a",((INDEX(Historical!$C$7:$C$1455,MATCH(B52,Historical!$B$7:$B$1455,0))/INDEX(Historical!$F$7:$F$1455,MATCH(B52,Historical!$B$7:$B$1455,0)))^(1/3)-1)*100)</f>
        <v>4.5515917149420382</v>
      </c>
      <c r="U52" s="824">
        <f>IF(INDEX(Historical!$I$7:$I$1455,MATCH(B52,Historical!$B$7:$B$1455,0))=0,"n/a",((INDEX(Historical!$C$7:$C$1455,MATCH(B52,Historical!$B$7:$B$1455,0))/INDEX(Historical!$I$7:$I$1455,MATCH(B52,Historical!$B$7:$B$1455,0)))^(1/5)-1)*100)</f>
        <v>3.8082721435300781</v>
      </c>
      <c r="V52" s="824">
        <f>IF(INDEX(Historical!$O$7:$O$1455,MATCH(B52,Historical!$B$7:$B$1455,0))=0,"n/a",((INDEX(Historical!$C$7:$C$1455,MATCH(B52,Historical!$B$7:$B$1455,0))/INDEX(Historical!$O$7:$O$1455,MATCH(B52,Historical!$B$7:$B$1455,0)))^(1/10)-1)*100)</f>
        <v>3.2357862679155636</v>
      </c>
      <c r="W52" s="825">
        <f>IF(OR(U52&lt;=0,U52="n/a",V52&lt;=0,V52="n/a"),"n/a",U52/V52)</f>
        <v>1.1769232663142797</v>
      </c>
      <c r="X52" s="826" t="str">
        <f>IF(OR(AJ52&lt;=0,AJ52="n/a",U52&lt;=0,U52="n/a"),"n/a",U52/AJ52)</f>
        <v>n/a</v>
      </c>
      <c r="Y52" s="780"/>
      <c r="Z52" s="766" t="str">
        <f>IF(OR(AC52&lt;0.01,AC52="n/a"),"n/a",M52/AC52*100)</f>
        <v>n/a</v>
      </c>
      <c r="AA52" s="1042" t="str">
        <f>IF(OR(AC52&lt;0.01,AC52="n/a"),"n/a",I52/AC52)</f>
        <v>n/a</v>
      </c>
      <c r="AB52" s="1043">
        <v>12</v>
      </c>
      <c r="AC52" s="1021" t="s">
        <v>138</v>
      </c>
      <c r="AD52" s="1021" t="s">
        <v>138</v>
      </c>
      <c r="AE52" s="1021" t="s">
        <v>138</v>
      </c>
      <c r="AF52" s="1021" t="s">
        <v>138</v>
      </c>
      <c r="AG52" s="1021" t="s">
        <v>138</v>
      </c>
      <c r="AH52" s="1021" t="s">
        <v>138</v>
      </c>
      <c r="AI52" s="1021" t="s">
        <v>138</v>
      </c>
      <c r="AJ52" s="1021" t="s">
        <v>138</v>
      </c>
      <c r="AK52" s="1021" t="s">
        <v>138</v>
      </c>
      <c r="AL52" s="1034" t="s">
        <v>138</v>
      </c>
      <c r="AM52" s="1028" t="s">
        <v>138</v>
      </c>
      <c r="AN52" s="1021" t="s">
        <v>138</v>
      </c>
      <c r="AO52" s="868" t="str">
        <f>IF(U52="n/a","n/a",IF(AA52&lt;0,"n/a",IF(AA52="n/a","n/a",J52+U52-AA52)))</f>
        <v>n/a</v>
      </c>
      <c r="AP52" s="869">
        <f>IF(U52="n/a","n/a",J52+U52)</f>
        <v>6.7173630526209873</v>
      </c>
      <c r="AQ52" s="1044" t="str">
        <f>IF(OR(AC52&lt;0.01,AF52="n/a"),"n/a",(I52/SQRT(22.5*AC52*(I52/AF52))-1)*100)</f>
        <v>n/a</v>
      </c>
      <c r="AR52" s="766">
        <f>INDEX(Historical!$C$7:$C$1455,MATCH(B52,Historical!$B$7:$B$1455,0))*IF(AH52="n/a",1.03,IF(AH52&lt;0,1.01,IF(AH52&gt;10,1.1,(1+AH52/100))))</f>
        <v>0.90639999999999998</v>
      </c>
      <c r="AS52" s="1042">
        <f>IF($AI52="n/a",1.03*AR52,IF($AI52&lt;0,1.01*AR52,IF($AI52&gt;10,1.1*AR52,(1+$AI52/100)*AR52)))</f>
        <v>0.93359199999999998</v>
      </c>
      <c r="AT52" s="1042">
        <f>IF($AK52="n/a",1.03*AS52,IF($AK52&lt;0,1.01*AS52,IF($AK52&gt;10,1.1*AS52,(1+$AK52/100)*AS52)))</f>
        <v>0.96159976000000003</v>
      </c>
      <c r="AU52" s="1042">
        <f>IF($AK52="n/a",1.03*AT52,IF($AK52&lt;0,1.01*AT52,IF($AK52&gt;10,1.1*AT52,(1+$AK52/100)*AT52)))</f>
        <v>0.99044775280000008</v>
      </c>
      <c r="AV52" s="1042">
        <f>IF($AK52="n/a",1.03*AU52,IF($AK52&lt;0,1.01*AU52,IF($AK52&gt;10,1.1*AU52,(1+$AK52/100)*AU52)))</f>
        <v>1.020161185384</v>
      </c>
      <c r="AW52" s="766">
        <f>SUM(AR52:AV52)</f>
        <v>4.8122006981840002</v>
      </c>
      <c r="AX52" s="877">
        <f>AW52/I52*100</f>
        <v>14.582426358133334</v>
      </c>
      <c r="AY52" s="1212" t="s">
        <v>138</v>
      </c>
      <c r="AZ52" s="1028" t="s">
        <v>138</v>
      </c>
      <c r="BA52" s="1028" t="s">
        <v>138</v>
      </c>
      <c r="BB52" s="1028" t="s">
        <v>138</v>
      </c>
      <c r="BC52" s="1028" t="s">
        <v>138</v>
      </c>
      <c r="BD52" s="1078" t="s">
        <v>4357</v>
      </c>
      <c r="BE52" s="721">
        <v>1987</v>
      </c>
      <c r="BF52" s="1057">
        <f>IF(BE52&gt;2008,0,IF(BE52&gt;2001,1,IF(BE52&gt;1990,2,IF(BE52&gt;1980,3,IF(BE52&gt;1973,4,IF(BE52&gt;1970,5,IF(BE52&gt;1960,6,IF(BE52&gt;1958,7,IF(BE52&gt;1953,8,9)))))))))</f>
        <v>3</v>
      </c>
    </row>
    <row r="53" spans="1:58" ht="11.25" customHeight="1" x14ac:dyDescent="0.2">
      <c r="A53" s="1019" t="s">
        <v>217</v>
      </c>
      <c r="B53" s="1031" t="s">
        <v>218</v>
      </c>
      <c r="C53" s="1181" t="s">
        <v>109</v>
      </c>
      <c r="D53" s="1181" t="s">
        <v>4430</v>
      </c>
      <c r="E53" s="857">
        <v>38</v>
      </c>
      <c r="F53" s="1245">
        <v>69</v>
      </c>
      <c r="G53" s="1245" t="s">
        <v>107</v>
      </c>
      <c r="H53" s="1245" t="s">
        <v>107</v>
      </c>
      <c r="I53" s="1021">
        <v>40.729999999999997</v>
      </c>
      <c r="J53" s="766">
        <f>(M53/I53)*100</f>
        <v>3.4372698256813159</v>
      </c>
      <c r="K53" s="1033">
        <v>0.35</v>
      </c>
      <c r="L53" s="1043">
        <v>4</v>
      </c>
      <c r="M53" s="756">
        <f>K53*L53</f>
        <v>1.4</v>
      </c>
      <c r="N53" s="1026" t="s">
        <v>108</v>
      </c>
      <c r="O53" s="860">
        <v>0.31</v>
      </c>
      <c r="P53" s="1016">
        <v>43403</v>
      </c>
      <c r="Q53" s="1016">
        <v>43419</v>
      </c>
      <c r="R53" s="756">
        <f>(K53-O53)/O53*100</f>
        <v>12.903225806451607</v>
      </c>
      <c r="S53" s="824">
        <f>IF(INDEX(Historical!$D$7:$D$1455,MATCH(B53,Historical!$B$7:$B$1455,0))=0,"n/a",(INDEX(Historical!$C$7:$C$1455,MATCH(B53,Historical!$B$7:$B$1455,0))/INDEX(Historical!$D$7:$D$1455,MATCH(B53,Historical!$B$7:$B$1455,0))-1)*100)</f>
        <v>6.976744186046524</v>
      </c>
      <c r="T53" s="824">
        <f>IF(INDEX(Historical!$F$7:$F$1455,MATCH(B53,Historical!$B$7:$B$1455,0))=0,"n/a",((INDEX(Historical!$C$7:$C$1455,MATCH(B53,Historical!$B$7:$B$1455,0))/INDEX(Historical!$F$7:$F$1455,MATCH(B53,Historical!$B$7:$B$1455,0)))^(1/3)-1)*100)</f>
        <v>8.1148830028069838</v>
      </c>
      <c r="U53" s="824">
        <f>IF(INDEX(Historical!$I$7:$I$1455,MATCH(B53,Historical!$B$7:$B$1455,0))=0,"n/a",((INDEX(Historical!$C$7:$C$1455,MATCH(B53,Historical!$B$7:$B$1455,0))/INDEX(Historical!$I$7:$I$1455,MATCH(B53,Historical!$B$7:$B$1455,0)))^(1/5)-1)*100)</f>
        <v>8.0738561153020463</v>
      </c>
      <c r="V53" s="824">
        <f>IF(INDEX(Historical!$O$7:$O$1455,MATCH(B53,Historical!$B$7:$B$1455,0))=0,"n/a",((INDEX(Historical!$C$7:$C$1455,MATCH(B53,Historical!$B$7:$B$1455,0))/INDEX(Historical!$O$7:$O$1455,MATCH(B53,Historical!$B$7:$B$1455,0)))^(1/10)-1)*100)</f>
        <v>8.4707808240899407</v>
      </c>
      <c r="W53" s="825">
        <f>IF(OR(U53&lt;=0,U53="n/a",V53&lt;=0,V53="n/a"),"n/a",U53/V53)</f>
        <v>0.95314189836442398</v>
      </c>
      <c r="X53" s="826">
        <f>IF(OR(AJ53&lt;=0,AJ53="n/a",U53&lt;=0,U53="n/a"),"n/a",U53/AJ53)</f>
        <v>1.1371628331411334</v>
      </c>
      <c r="Y53" s="780"/>
      <c r="Z53" s="766">
        <f>IF(OR(AC53&lt;0.01,AC53="n/a"),"n/a",M53/AC53*100)</f>
        <v>44.728434504792332</v>
      </c>
      <c r="AA53" s="1042">
        <f>IF(OR(AC53&lt;0.01,AC53="n/a"),"n/a",I53/AC53)</f>
        <v>13.012779552715655</v>
      </c>
      <c r="AB53" s="1043">
        <v>10</v>
      </c>
      <c r="AC53" s="1021">
        <v>3.13</v>
      </c>
      <c r="AD53" s="1021">
        <v>0.86</v>
      </c>
      <c r="AE53" s="1021">
        <v>2.88</v>
      </c>
      <c r="AF53" s="1021">
        <v>4.2300000000000004</v>
      </c>
      <c r="AG53" s="1021">
        <v>33.300000000000004</v>
      </c>
      <c r="AH53" s="1021">
        <v>14.499999999999998</v>
      </c>
      <c r="AI53" s="1021">
        <v>5.9799999999999995</v>
      </c>
      <c r="AJ53" s="1021">
        <v>7.1</v>
      </c>
      <c r="AK53" s="1021">
        <v>15.120000000000001</v>
      </c>
      <c r="AL53" s="1034">
        <v>4820</v>
      </c>
      <c r="AM53" s="1028">
        <v>3.3000000000000003</v>
      </c>
      <c r="AN53" s="1021">
        <v>1.1100000000000001</v>
      </c>
      <c r="AO53" s="868">
        <f>IF(U53="n/a","n/a",IF(AA53&lt;0,"n/a",IF(AA53="n/a","n/a",J53+U53-AA53)))</f>
        <v>-1.5016536117322925</v>
      </c>
      <c r="AP53" s="869">
        <f>IF(U53="n/a","n/a",J53+U53)</f>
        <v>11.511125940983362</v>
      </c>
      <c r="AQ53" s="1044">
        <f>IF(OR(AC53&lt;0.01,AF53="n/a"),"n/a",(I53/SQRT(22.5*AC53*(I53/AF53))-1)*100)</f>
        <v>56.409800073733997</v>
      </c>
      <c r="AR53" s="766">
        <f>INDEX(Historical!$C$7:$C$1455,MATCH(B53,Historical!$B$7:$B$1455,0))*IF(AH53="n/a",1.03,IF(AH53&lt;0,1.01,IF(AH53&gt;10,1.1,(1+AH53/100))))</f>
        <v>1.2650000000000003</v>
      </c>
      <c r="AS53" s="1042">
        <f>IF($AI53="n/a",1.03*AR53,IF($AI53&lt;0,1.01*AR53,IF($AI53&gt;10,1.1*AR53,(1+$AI53/100)*AR53)))</f>
        <v>1.3406470000000004</v>
      </c>
      <c r="AT53" s="1042">
        <f>IF($AK53="n/a",1.03*AS53,IF($AK53&lt;0,1.01*AS53,IF($AK53&gt;10,1.1*AS53,(1+$AK53/100)*AS53)))</f>
        <v>1.4747117000000005</v>
      </c>
      <c r="AU53" s="1042">
        <f>IF($AK53="n/a",1.03*AT53,IF($AK53&lt;0,1.01*AT53,IF($AK53&gt;10,1.1*AT53,(1+$AK53/100)*AT53)))</f>
        <v>1.6221828700000007</v>
      </c>
      <c r="AV53" s="1042">
        <f>IF($AK53="n/a",1.03*AU53,IF($AK53&lt;0,1.01*AU53,IF($AK53&gt;10,1.1*AU53,(1+$AK53/100)*AU53)))</f>
        <v>1.7844011570000009</v>
      </c>
      <c r="AW53" s="766">
        <f>SUM(AR53:AV53)</f>
        <v>7.4869427270000024</v>
      </c>
      <c r="AX53" s="877">
        <f>AW53/I53*100</f>
        <v>18.381887372943783</v>
      </c>
      <c r="AY53" s="1212">
        <v>1.68</v>
      </c>
      <c r="AZ53" s="1028">
        <v>1.9300000000000002</v>
      </c>
      <c r="BA53" s="1028">
        <v>-33.17</v>
      </c>
      <c r="BB53" s="1028">
        <v>-12.08</v>
      </c>
      <c r="BC53" s="1028">
        <v>-22.23</v>
      </c>
      <c r="BE53" s="721">
        <v>1982</v>
      </c>
      <c r="BF53" s="1057">
        <f>IF(BE53&gt;2008,0,IF(BE53&gt;2001,1,IF(BE53&gt;1990,2,IF(BE53&gt;1980,3,IF(BE53&gt;1973,4,IF(BE53&gt;1970,5,IF(BE53&gt;1960,6,IF(BE53&gt;1958,7,IF(BE53&gt;1953,8,9)))))))))</f>
        <v>3</v>
      </c>
    </row>
    <row r="54" spans="1:58" ht="11.25" customHeight="1" x14ac:dyDescent="0.2">
      <c r="A54" s="1027" t="s">
        <v>219</v>
      </c>
      <c r="B54" s="1031" t="s">
        <v>220</v>
      </c>
      <c r="C54" s="1181" t="s">
        <v>124</v>
      </c>
      <c r="D54" s="1181" t="s">
        <v>4262</v>
      </c>
      <c r="E54" s="857">
        <v>26</v>
      </c>
      <c r="F54" s="1245">
        <v>104</v>
      </c>
      <c r="G54" s="1245" t="s">
        <v>38</v>
      </c>
      <c r="H54" s="1245" t="s">
        <v>38</v>
      </c>
      <c r="I54" s="1021">
        <v>160.49</v>
      </c>
      <c r="J54" s="766">
        <f>(M54/I54)*100</f>
        <v>1.021870521527821</v>
      </c>
      <c r="K54" s="1040">
        <v>0.41</v>
      </c>
      <c r="L54" s="1043">
        <v>4</v>
      </c>
      <c r="M54" s="756">
        <f>K54*L54</f>
        <v>1.64</v>
      </c>
      <c r="N54" s="1026" t="s">
        <v>221</v>
      </c>
      <c r="O54" s="861">
        <v>0.37</v>
      </c>
      <c r="P54" s="714">
        <v>43087</v>
      </c>
      <c r="Q54" s="714">
        <v>43116</v>
      </c>
      <c r="R54" s="756">
        <f>(K54-O54)/O54*100</f>
        <v>10.810810810810805</v>
      </c>
      <c r="S54" s="824">
        <f>IF(INDEX(Historical!$D$7:$D$1455,MATCH(B54,Historical!$B$7:$B$1455,0))=0,"n/a",(INDEX(Historical!$C$7:$C$1455,MATCH(B54,Historical!$B$7:$B$1455,0))/INDEX(Historical!$D$7:$D$1455,MATCH(B54,Historical!$B$7:$B$1455,0))-1)*100)</f>
        <v>5.7142857142857162</v>
      </c>
      <c r="T54" s="824">
        <f>IF(INDEX(Historical!$F$7:$F$1455,MATCH(B54,Historical!$B$7:$B$1455,0))=0,"n/a",((INDEX(Historical!$C$7:$C$1455,MATCH(B54,Historical!$B$7:$B$1455,0))/INDEX(Historical!$F$7:$F$1455,MATCH(B54,Historical!$B$7:$B$1455,0)))^(1/3)-1)*100)</f>
        <v>10.396764017603722</v>
      </c>
      <c r="U54" s="824">
        <f>IF(INDEX(Historical!$I$7:$I$1455,MATCH(B54,Historical!$B$7:$B$1455,0))=0,"n/a",((INDEX(Historical!$C$7:$C$1455,MATCH(B54,Historical!$B$7:$B$1455,0))/INDEX(Historical!$I$7:$I$1455,MATCH(B54,Historical!$B$7:$B$1455,0)))^(1/5)-1)*100)</f>
        <v>13.09264089979596</v>
      </c>
      <c r="V54" s="824">
        <f>IF(INDEX(Historical!$O$7:$O$1455,MATCH(B54,Historical!$B$7:$B$1455,0))=0,"n/a",((INDEX(Historical!$C$7:$C$1455,MATCH(B54,Historical!$B$7:$B$1455,0))/INDEX(Historical!$O$7:$O$1455,MATCH(B54,Historical!$B$7:$B$1455,0)))^(1/10)-1)*100)</f>
        <v>12.395879070719506</v>
      </c>
      <c r="W54" s="825">
        <f>IF(OR(U54&lt;=0,U54="n/a",V54&lt;=0,V54="n/a"),"n/a",U54/V54)</f>
        <v>1.0562091502427033</v>
      </c>
      <c r="X54" s="826">
        <f>IF(OR(AJ54&lt;=0,AJ54="n/a",U54&lt;=0,U54="n/a"),"n/a",U54/AJ54)</f>
        <v>0.91556929369202522</v>
      </c>
      <c r="Y54" s="774"/>
      <c r="Z54" s="766">
        <f>IF(OR(AC54&lt;0.01,AC54="n/a"),"n/a",M54/AC54*100)</f>
        <v>32.669322709163346</v>
      </c>
      <c r="AA54" s="1042">
        <f>IF(OR(AC54&lt;0.01,AC54="n/a"),"n/a",I54/AC54)</f>
        <v>31.970119521912356</v>
      </c>
      <c r="AB54" s="1043">
        <v>12</v>
      </c>
      <c r="AC54" s="1021">
        <v>5.0199999999999996</v>
      </c>
      <c r="AD54" s="1021">
        <v>2.37</v>
      </c>
      <c r="AE54" s="1021">
        <v>3.22</v>
      </c>
      <c r="AF54" s="1021">
        <v>5.84</v>
      </c>
      <c r="AG54" s="1021">
        <v>20.7</v>
      </c>
      <c r="AH54" s="1021">
        <v>10.6</v>
      </c>
      <c r="AI54" s="1021">
        <v>12.61</v>
      </c>
      <c r="AJ54" s="1021">
        <v>14.299999999999999</v>
      </c>
      <c r="AK54" s="1021">
        <v>13.469999999999999</v>
      </c>
      <c r="AL54" s="1034">
        <v>46900</v>
      </c>
      <c r="AM54" s="1028">
        <v>0.4</v>
      </c>
      <c r="AN54" s="1021">
        <v>0.9</v>
      </c>
      <c r="AO54" s="868">
        <f>IF(U54="n/a","n/a",IF(AA54&lt;0,"n/a",IF(AA54="n/a","n/a",J54+U54-AA54)))</f>
        <v>-17.855608100588576</v>
      </c>
      <c r="AP54" s="869">
        <f>IF(U54="n/a","n/a",J54+U54)</f>
        <v>14.114511421323781</v>
      </c>
      <c r="AQ54" s="1044">
        <f>IF(OR(AC54&lt;0.01,AF54="n/a"),"n/a",(I54/SQRT(22.5*AC54*(I54/AF54))-1)*100)</f>
        <v>188.06287740157487</v>
      </c>
      <c r="AR54" s="766">
        <f>INDEX(Historical!$C$7:$C$1455,MATCH(B54,Historical!$B$7:$B$1455,0))*IF(AH54="n/a",1.03,IF(AH54&lt;0,1.01,IF(AH54&gt;10,1.1,(1+AH54/100))))</f>
        <v>1.6280000000000001</v>
      </c>
      <c r="AS54" s="1042">
        <f>IF($AI54="n/a",1.03*AR54,IF($AI54&lt;0,1.01*AR54,IF($AI54&gt;10,1.1*AR54,(1+$AI54/100)*AR54)))</f>
        <v>1.7908000000000002</v>
      </c>
      <c r="AT54" s="1042">
        <f>IF($AK54="n/a",1.03*AS54,IF($AK54&lt;0,1.01*AS54,IF($AK54&gt;10,1.1*AS54,(1+$AK54/100)*AS54)))</f>
        <v>1.9698800000000003</v>
      </c>
      <c r="AU54" s="1042">
        <f>IF($AK54="n/a",1.03*AT54,IF($AK54&lt;0,1.01*AT54,IF($AK54&gt;10,1.1*AT54,(1+$AK54/100)*AT54)))</f>
        <v>2.1668680000000005</v>
      </c>
      <c r="AV54" s="1042">
        <f>IF($AK54="n/a",1.03*AU54,IF($AK54&lt;0,1.01*AU54,IF($AK54&gt;10,1.1*AU54,(1+$AK54/100)*AU54)))</f>
        <v>2.3835548000000006</v>
      </c>
      <c r="AW54" s="766">
        <f>SUM(AR54:AV54)</f>
        <v>9.9391028000000023</v>
      </c>
      <c r="AX54" s="877">
        <f>AW54/I54*100</f>
        <v>6.1929732693625787</v>
      </c>
      <c r="AY54" s="1212">
        <v>0.86</v>
      </c>
      <c r="AZ54" s="1028">
        <v>27.639999999999997</v>
      </c>
      <c r="BA54" s="1028">
        <v>-0.11</v>
      </c>
      <c r="BB54" s="1028">
        <v>4.09</v>
      </c>
      <c r="BC54" s="1028">
        <v>10</v>
      </c>
      <c r="BE54" s="721">
        <v>1993</v>
      </c>
      <c r="BF54" s="1057">
        <f>IF(BE54&gt;2008,0,IF(BE54&gt;2001,1,IF(BE54&gt;1990,2,IF(BE54&gt;1980,3,IF(BE54&gt;1973,4,IF(BE54&gt;1970,5,IF(BE54&gt;1960,6,IF(BE54&gt;1958,7,IF(BE54&gt;1953,8,9)))))))))</f>
        <v>2</v>
      </c>
    </row>
    <row r="55" spans="1:58" s="905" customFormat="1" ht="11.25" customHeight="1" x14ac:dyDescent="0.2">
      <c r="A55" s="760" t="s">
        <v>222</v>
      </c>
      <c r="B55" s="914" t="s">
        <v>223</v>
      </c>
      <c r="C55" s="1181" t="s">
        <v>113</v>
      </c>
      <c r="D55" s="1181" t="s">
        <v>4458</v>
      </c>
      <c r="E55" s="885">
        <v>62</v>
      </c>
      <c r="F55" s="1245">
        <v>7</v>
      </c>
      <c r="G55" s="1244" t="s">
        <v>38</v>
      </c>
      <c r="H55" s="1244" t="s">
        <v>38</v>
      </c>
      <c r="I55" s="898">
        <v>67.52</v>
      </c>
      <c r="J55" s="887">
        <f>(M55/I55)*100</f>
        <v>2.9028436018957349</v>
      </c>
      <c r="K55" s="888">
        <v>0.49</v>
      </c>
      <c r="L55" s="889">
        <v>4</v>
      </c>
      <c r="M55" s="890">
        <f>K55*L55</f>
        <v>1.96</v>
      </c>
      <c r="N55" s="891" t="s">
        <v>144</v>
      </c>
      <c r="O55" s="892">
        <v>0.48499999999999999</v>
      </c>
      <c r="P55" s="893">
        <v>43419</v>
      </c>
      <c r="Q55" s="893">
        <v>43444</v>
      </c>
      <c r="R55" s="890">
        <f>(K55-O55)/O55*100</f>
        <v>1.0309278350515474</v>
      </c>
      <c r="S55" s="824">
        <f>IF(INDEX(Historical!$D$7:$D$1455,MATCH(B55,Historical!$B$7:$B$1455,0))=0,"n/a",(INDEX(Historical!$C$7:$C$1455,MATCH(B55,Historical!$B$7:$B$1455,0))/INDEX(Historical!$D$7:$D$1455,MATCH(B55,Historical!$B$7:$B$1455,0))-1)*100)</f>
        <v>1.0498687664041828</v>
      </c>
      <c r="T55" s="824">
        <f>IF(INDEX(Historical!$F$7:$F$1455,MATCH(B55,Historical!$B$7:$B$1455,0))=0,"n/a",((INDEX(Historical!$C$7:$C$1455,MATCH(B55,Historical!$B$7:$B$1455,0))/INDEX(Historical!$F$7:$F$1455,MATCH(B55,Historical!$B$7:$B$1455,0)))^(1/3)-1)*100)</f>
        <v>3.0321324952139239</v>
      </c>
      <c r="U55" s="824">
        <f>IF(INDEX(Historical!$I$7:$I$1455,MATCH(B55,Historical!$B$7:$B$1455,0))=0,"n/a",((INDEX(Historical!$C$7:$C$1455,MATCH(B55,Historical!$B$7:$B$1455,0))/INDEX(Historical!$I$7:$I$1455,MATCH(B55,Historical!$B$7:$B$1455,0)))^(1/5)-1)*100)</f>
        <v>3.6384649001306668</v>
      </c>
      <c r="V55" s="824">
        <f>IF(INDEX(Historical!$O$7:$O$1455,MATCH(B55,Historical!$B$7:$B$1455,0))=0,"n/a",((INDEX(Historical!$C$7:$C$1455,MATCH(B55,Historical!$B$7:$B$1455,0))/INDEX(Historical!$O$7:$O$1455,MATCH(B55,Historical!$B$7:$B$1455,0)))^(1/10)-1)*100)</f>
        <v>5.876639105042214</v>
      </c>
      <c r="W55" s="894">
        <f>IF(OR(U55&lt;=0,U55="n/a",V55&lt;=0,V55="n/a"),"n/a",U55/V55)</f>
        <v>0.6191404364118307</v>
      </c>
      <c r="X55" s="895">
        <f>IF(OR(AJ55&lt;=0,AJ55="n/a",U55&lt;=0,U55="n/a"),"n/a",U55/AJ55)</f>
        <v>1.3475795926409877</v>
      </c>
      <c r="Y55" s="917"/>
      <c r="Z55" s="887">
        <f>IF(OR(AC55&lt;0.01,AC55="n/a"),"n/a",M55/AC55*100)</f>
        <v>61.829652996845432</v>
      </c>
      <c r="AA55" s="897">
        <f>IF(OR(AC55&lt;0.01,AC55="n/a"),"n/a",I55/AC55)</f>
        <v>21.29968454258675</v>
      </c>
      <c r="AB55" s="889">
        <v>9</v>
      </c>
      <c r="AC55" s="898">
        <v>3.17</v>
      </c>
      <c r="AD55" s="898">
        <v>1.5</v>
      </c>
      <c r="AE55" s="898">
        <v>2.48</v>
      </c>
      <c r="AF55" s="898">
        <v>4.74</v>
      </c>
      <c r="AG55" s="898">
        <v>25.8</v>
      </c>
      <c r="AH55" s="898">
        <v>24.099999999999998</v>
      </c>
      <c r="AI55" s="898">
        <v>13.120000000000001</v>
      </c>
      <c r="AJ55" s="898">
        <v>2.7</v>
      </c>
      <c r="AK55" s="898">
        <v>14.180000000000001</v>
      </c>
      <c r="AL55" s="899">
        <v>43220</v>
      </c>
      <c r="AM55" s="900">
        <v>0.5</v>
      </c>
      <c r="AN55" s="898">
        <v>0.53</v>
      </c>
      <c r="AO55" s="901">
        <f>IF(U55="n/a","n/a",IF(AA55&lt;0,"n/a",IF(AA55="n/a","n/a",J55+U55-AA55)))</f>
        <v>-14.758376040560348</v>
      </c>
      <c r="AP55" s="902">
        <f>IF(U55="n/a","n/a",J55+U55)</f>
        <v>6.5413085020264017</v>
      </c>
      <c r="AQ55" s="903">
        <f>IF(OR(AC55&lt;0.01,AF55="n/a"),"n/a",(I55/SQRT(22.5*AC55*(I55/AF55))-1)*100)</f>
        <v>111.82855198575746</v>
      </c>
      <c r="AR55" s="766">
        <f>INDEX(Historical!$C$7:$C$1455,MATCH(B55,Historical!$B$7:$B$1455,0))*IF(AH55="n/a",1.03,IF(AH55&lt;0,1.01,IF(AH55&gt;10,1.1,(1+AH55/100))))</f>
        <v>2.1175000000000002</v>
      </c>
      <c r="AS55" s="897">
        <f>IF($AI55="n/a",1.03*AR55,IF($AI55&lt;0,1.01*AR55,IF($AI55&gt;10,1.1*AR55,(1+$AI55/100)*AR55)))</f>
        <v>2.3292500000000005</v>
      </c>
      <c r="AT55" s="897">
        <f>IF($AK55="n/a",1.03*AS55,IF($AK55&lt;0,1.01*AS55,IF($AK55&gt;10,1.1*AS55,(1+$AK55/100)*AS55)))</f>
        <v>2.5621750000000008</v>
      </c>
      <c r="AU55" s="897">
        <f>IF($AK55="n/a",1.03*AT55,IF($AK55&lt;0,1.01*AT55,IF($AK55&gt;10,1.1*AT55,(1+$AK55/100)*AT55)))</f>
        <v>2.8183925000000012</v>
      </c>
      <c r="AV55" s="897">
        <f>IF($AK55="n/a",1.03*AU55,IF($AK55&lt;0,1.01*AU55,IF($AK55&gt;10,1.1*AU55,(1+$AK55/100)*AU55)))</f>
        <v>3.1002317500000016</v>
      </c>
      <c r="AW55" s="887">
        <f>SUM(AR55:AV55)</f>
        <v>12.927549250000006</v>
      </c>
      <c r="AX55" s="904">
        <f>AW55/I55*100</f>
        <v>19.14625185130333</v>
      </c>
      <c r="AY55" s="1213">
        <v>1.18</v>
      </c>
      <c r="AZ55" s="900">
        <v>6.2600000000000007</v>
      </c>
      <c r="BA55" s="900">
        <v>-15.28</v>
      </c>
      <c r="BB55" s="900">
        <v>-5.52</v>
      </c>
      <c r="BC55" s="900">
        <v>-5.54</v>
      </c>
      <c r="BD55" s="1079"/>
      <c r="BE55" s="721">
        <v>1958</v>
      </c>
      <c r="BF55" s="1057">
        <f>IF(BE55&gt;2008,0,IF(BE55&gt;2001,1,IF(BE55&gt;1990,2,IF(BE55&gt;1980,3,IF(BE55&gt;1973,4,IF(BE55&gt;1970,5,IF(BE55&gt;1960,6,IF(BE55&gt;1958,7,IF(BE55&gt;1953,8,9)))))))))</f>
        <v>8</v>
      </c>
    </row>
    <row r="56" spans="1:58" ht="11.25" customHeight="1" x14ac:dyDescent="0.2">
      <c r="A56" s="1027" t="s">
        <v>224</v>
      </c>
      <c r="B56" s="1031" t="s">
        <v>225</v>
      </c>
      <c r="C56" s="1181" t="s">
        <v>109</v>
      </c>
      <c r="D56" s="1181" t="s">
        <v>119</v>
      </c>
      <c r="E56" s="857">
        <v>28</v>
      </c>
      <c r="F56" s="1245">
        <v>95</v>
      </c>
      <c r="G56" s="1245" t="s">
        <v>107</v>
      </c>
      <c r="H56" s="1245" t="s">
        <v>107</v>
      </c>
      <c r="I56" s="1021">
        <v>136.85</v>
      </c>
      <c r="J56" s="766">
        <f>(M56/I56)*100</f>
        <v>2.4552429667519182</v>
      </c>
      <c r="K56" s="1040">
        <v>0.84</v>
      </c>
      <c r="L56" s="1043">
        <v>4</v>
      </c>
      <c r="M56" s="756">
        <f>K56*L56</f>
        <v>3.36</v>
      </c>
      <c r="N56" s="1026" t="s">
        <v>226</v>
      </c>
      <c r="O56" s="861">
        <v>0.78249999999999997</v>
      </c>
      <c r="P56" s="714">
        <v>43105</v>
      </c>
      <c r="Q56" s="714">
        <v>43123</v>
      </c>
      <c r="R56" s="756">
        <f>(K56-O56)/O56*100</f>
        <v>7.3482428115015974</v>
      </c>
      <c r="S56" s="824">
        <f>IF(INDEX(Historical!$D$7:$D$1455,MATCH(B56,Historical!$B$7:$B$1455,0))=0,"n/a",(INDEX(Historical!$C$7:$C$1455,MATCH(B56,Historical!$B$7:$B$1455,0))/INDEX(Historical!$D$7:$D$1455,MATCH(B56,Historical!$B$7:$B$1455,0))-1)*100)</f>
        <v>7.1917808219178037</v>
      </c>
      <c r="T56" s="824">
        <f>IF(INDEX(Historical!$F$7:$F$1455,MATCH(B56,Historical!$B$7:$B$1455,0))=0,"n/a",((INDEX(Historical!$C$7:$C$1455,MATCH(B56,Historical!$B$7:$B$1455,0))/INDEX(Historical!$F$7:$F$1455,MATCH(B56,Historical!$B$7:$B$1455,0)))^(1/3)-1)*100)</f>
        <v>7.210389454663968</v>
      </c>
      <c r="U56" s="824">
        <f>IF(INDEX(Historical!$I$7:$I$1455,MATCH(B56,Historical!$B$7:$B$1455,0))=0,"n/a",((INDEX(Historical!$C$7:$C$1455,MATCH(B56,Historical!$B$7:$B$1455,0))/INDEX(Historical!$I$7:$I$1455,MATCH(B56,Historical!$B$7:$B$1455,0)))^(1/5)-1)*100)</f>
        <v>7.2087945294346145</v>
      </c>
      <c r="V56" s="824">
        <f>IF(INDEX(Historical!$O$7:$O$1455,MATCH(B56,Historical!$B$7:$B$1455,0))=0,"n/a",((INDEX(Historical!$C$7:$C$1455,MATCH(B56,Historical!$B$7:$B$1455,0))/INDEX(Historical!$O$7:$O$1455,MATCH(B56,Historical!$B$7:$B$1455,0)))^(1/10)-1)*100)</f>
        <v>6.9405554476034359</v>
      </c>
      <c r="W56" s="825">
        <f>IF(OR(U56&lt;=0,U56="n/a",V56&lt;=0,V56="n/a"),"n/a",U56/V56)</f>
        <v>1.0386480713044086</v>
      </c>
      <c r="X56" s="826">
        <f>IF(OR(AJ56&lt;=0,AJ56="n/a",U56&lt;=0,U56="n/a"),"n/a",U56/AJ56)</f>
        <v>2.059655579838461</v>
      </c>
      <c r="Y56" s="777"/>
      <c r="Z56" s="766">
        <f>IF(OR(AC56&lt;0.01,AC56="n/a"),"n/a",M56/AC56*100)</f>
        <v>76.018099547511312</v>
      </c>
      <c r="AA56" s="1042">
        <f>IF(OR(AC56&lt;0.01,AC56="n/a"),"n/a",I56/AC56)</f>
        <v>30.96153846153846</v>
      </c>
      <c r="AB56" s="1043">
        <v>12</v>
      </c>
      <c r="AC56" s="1021">
        <v>4.42</v>
      </c>
      <c r="AD56" s="1021">
        <v>3.1</v>
      </c>
      <c r="AE56" s="1021">
        <v>3.21</v>
      </c>
      <c r="AF56" s="1021">
        <v>7.77</v>
      </c>
      <c r="AG56" s="1021">
        <v>29.5</v>
      </c>
      <c r="AH56" s="1021">
        <v>-11.700000000000001</v>
      </c>
      <c r="AI56" s="1021">
        <v>3.02</v>
      </c>
      <c r="AJ56" s="1021">
        <v>3.5000000000000004</v>
      </c>
      <c r="AK56" s="1021">
        <v>10</v>
      </c>
      <c r="AL56" s="1034">
        <v>7080</v>
      </c>
      <c r="AM56" s="1028">
        <v>0.8</v>
      </c>
      <c r="AN56" s="1021">
        <v>0.11</v>
      </c>
      <c r="AO56" s="868">
        <f>IF(U56="n/a","n/a",IF(AA56&lt;0,"n/a",IF(AA56="n/a","n/a",J56+U56-AA56)))</f>
        <v>-21.297500965351929</v>
      </c>
      <c r="AP56" s="869">
        <f>IF(U56="n/a","n/a",J56+U56)</f>
        <v>9.6640374961865323</v>
      </c>
      <c r="AQ56" s="1044">
        <f>IF(OR(AC56&lt;0.01,AF56="n/a"),"n/a",(I56/SQRT(22.5*AC56*(I56/AF56))-1)*100)</f>
        <v>226.98702240381468</v>
      </c>
      <c r="AR56" s="766">
        <f>INDEX(Historical!$C$7:$C$1455,MATCH(B56,Historical!$B$7:$B$1455,0))*IF(AH56="n/a",1.03,IF(AH56&lt;0,1.01,IF(AH56&gt;10,1.1,(1+AH56/100))))</f>
        <v>3.1612999999999998</v>
      </c>
      <c r="AS56" s="1042">
        <f>IF($AI56="n/a",1.03*AR56,IF($AI56&lt;0,1.01*AR56,IF($AI56&gt;10,1.1*AR56,(1+$AI56/100)*AR56)))</f>
        <v>3.2567712599999998</v>
      </c>
      <c r="AT56" s="1042">
        <f>IF($AK56="n/a",1.03*AS56,IF($AK56&lt;0,1.01*AS56,IF($AK56&gt;10,1.1*AS56,(1+$AK56/100)*AS56)))</f>
        <v>3.5824483860000003</v>
      </c>
      <c r="AU56" s="1042">
        <f>IF($AK56="n/a",1.03*AT56,IF($AK56&lt;0,1.01*AT56,IF($AK56&gt;10,1.1*AT56,(1+$AK56/100)*AT56)))</f>
        <v>3.9406932246000008</v>
      </c>
      <c r="AV56" s="1042">
        <f>IF($AK56="n/a",1.03*AU56,IF($AK56&lt;0,1.01*AU56,IF($AK56&gt;10,1.1*AU56,(1+$AK56/100)*AU56)))</f>
        <v>4.3347625470600013</v>
      </c>
      <c r="AW56" s="766">
        <f>SUM(AR56:AV56)</f>
        <v>18.275975417660003</v>
      </c>
      <c r="AX56" s="877">
        <f>AW56/I56*100</f>
        <v>13.354750031172822</v>
      </c>
      <c r="AY56" s="1212">
        <v>0.36</v>
      </c>
      <c r="AZ56" s="1028">
        <v>28.349999999999998</v>
      </c>
      <c r="BA56" s="1028">
        <v>-7.01</v>
      </c>
      <c r="BB56" s="1028">
        <v>6.15</v>
      </c>
      <c r="BC56" s="1028">
        <v>12.690000000000001</v>
      </c>
      <c r="BE56" s="721">
        <v>1991</v>
      </c>
      <c r="BF56" s="1057">
        <f>IF(BE56&gt;2008,0,IF(BE56&gt;2001,1,IF(BE56&gt;1990,2,IF(BE56&gt;1980,3,IF(BE56&gt;1973,4,IF(BE56&gt;1970,5,IF(BE56&gt;1960,6,IF(BE56&gt;1958,7,IF(BE56&gt;1953,8,9)))))))))</f>
        <v>2</v>
      </c>
    </row>
    <row r="57" spans="1:58" ht="11.25" customHeight="1" x14ac:dyDescent="0.2">
      <c r="A57" s="1019" t="s">
        <v>227</v>
      </c>
      <c r="B57" s="1031" t="s">
        <v>228</v>
      </c>
      <c r="C57" s="1181" t="s">
        <v>180</v>
      </c>
      <c r="D57" s="1181" t="s">
        <v>4432</v>
      </c>
      <c r="E57" s="857">
        <v>36</v>
      </c>
      <c r="F57" s="1245">
        <v>75</v>
      </c>
      <c r="G57" s="1245" t="s">
        <v>38</v>
      </c>
      <c r="H57" s="1245" t="s">
        <v>38</v>
      </c>
      <c r="I57" s="1021">
        <v>79.5</v>
      </c>
      <c r="J57" s="766">
        <f>(M57/I57)*100</f>
        <v>4.1257861635220126</v>
      </c>
      <c r="K57" s="1033">
        <v>0.82</v>
      </c>
      <c r="L57" s="1043">
        <v>4</v>
      </c>
      <c r="M57" s="756">
        <f>K57*L57</f>
        <v>3.28</v>
      </c>
      <c r="N57" s="1026" t="s">
        <v>144</v>
      </c>
      <c r="O57" s="860">
        <v>0.77</v>
      </c>
      <c r="P57" s="1016">
        <v>43231</v>
      </c>
      <c r="Q57" s="1016">
        <v>43262</v>
      </c>
      <c r="R57" s="756">
        <f>(K57-O57)/O57*100</f>
        <v>6.4935064935064846</v>
      </c>
      <c r="S57" s="824">
        <f>IF(INDEX(Historical!$D$7:$D$1455,MATCH(B57,Historical!$B$7:$B$1455,0))=0,"n/a",(INDEX(Historical!$C$7:$C$1455,MATCH(B57,Historical!$B$7:$B$1455,0))/INDEX(Historical!$D$7:$D$1455,MATCH(B57,Historical!$B$7:$B$1455,0))-1)*100)</f>
        <v>2.6845637583892579</v>
      </c>
      <c r="T57" s="824">
        <f>IF(INDEX(Historical!$F$7:$F$1455,MATCH(B57,Historical!$B$7:$B$1455,0))=0,"n/a",((INDEX(Historical!$C$7:$C$1455,MATCH(B57,Historical!$B$7:$B$1455,0))/INDEX(Historical!$F$7:$F$1455,MATCH(B57,Historical!$B$7:$B$1455,0)))^(1/3)-1)*100)</f>
        <v>4.2603601458844453</v>
      </c>
      <c r="U57" s="824">
        <f>IF(INDEX(Historical!$I$7:$I$1455,MATCH(B57,Historical!$B$7:$B$1455,0))=0,"n/a",((INDEX(Historical!$C$7:$C$1455,MATCH(B57,Historical!$B$7:$B$1455,0))/INDEX(Historical!$I$7:$I$1455,MATCH(B57,Historical!$B$7:$B$1455,0)))^(1/5)-1)*100)</f>
        <v>7.0170528101226148</v>
      </c>
      <c r="V57" s="824">
        <f>IF(INDEX(Historical!$O$7:$O$1455,MATCH(B57,Historical!$B$7:$B$1455,0))=0,"n/a",((INDEX(Historical!$C$7:$C$1455,MATCH(B57,Historical!$B$7:$B$1455,0))/INDEX(Historical!$O$7:$O$1455,MATCH(B57,Historical!$B$7:$B$1455,0)))^(1/10)-1)*100)</f>
        <v>8.3677573781873562</v>
      </c>
      <c r="W57" s="825">
        <f>IF(OR(U57&lt;=0,U57="n/a",V57&lt;=0,V57="n/a"),"n/a",U57/V57)</f>
        <v>0.83858225005594822</v>
      </c>
      <c r="X57" s="826" t="str">
        <f>IF(OR(AJ57&lt;=0,AJ57="n/a",U57&lt;=0,U57="n/a"),"n/a",U57/AJ57)</f>
        <v>n/a</v>
      </c>
      <c r="Y57" s="1031"/>
      <c r="Z57" s="766">
        <f>IF(OR(AC57&lt;0.01,AC57="n/a"),"n/a",M57/AC57*100)</f>
        <v>80.987654320987659</v>
      </c>
      <c r="AA57" s="1042">
        <f>IF(OR(AC57&lt;0.01,AC57="n/a"),"n/a",I57/AC57)</f>
        <v>19.62962962962963</v>
      </c>
      <c r="AB57" s="1043">
        <v>12</v>
      </c>
      <c r="AC57" s="1021">
        <v>4.05</v>
      </c>
      <c r="AD57" s="1021">
        <v>0.85</v>
      </c>
      <c r="AE57" s="1021">
        <v>1.32</v>
      </c>
      <c r="AF57" s="1021">
        <v>1.78</v>
      </c>
      <c r="AG57" s="1021">
        <v>12.3</v>
      </c>
      <c r="AH57" s="1021">
        <v>72.399999999999991</v>
      </c>
      <c r="AI57" s="1021">
        <v>20.07</v>
      </c>
      <c r="AJ57" s="1021">
        <v>-19.7</v>
      </c>
      <c r="AK57" s="1021">
        <v>23.11</v>
      </c>
      <c r="AL57" s="1034">
        <v>345820</v>
      </c>
      <c r="AM57" s="1028">
        <v>0.09</v>
      </c>
      <c r="AN57" s="1021">
        <v>0.21</v>
      </c>
      <c r="AO57" s="868">
        <f>IF(U57="n/a","n/a",IF(AA57&lt;0,"n/a",IF(AA57="n/a","n/a",J57+U57-AA57)))</f>
        <v>-8.4867906559850024</v>
      </c>
      <c r="AP57" s="869">
        <f>IF(U57="n/a","n/a",J57+U57)</f>
        <v>11.142838973644627</v>
      </c>
      <c r="AQ57" s="1044">
        <f>IF(OR(AC57&lt;0.01,AF57="n/a"),"n/a",(I57/SQRT(22.5*AC57*(I57/AF57))-1)*100)</f>
        <v>24.616283474495759</v>
      </c>
      <c r="AR57" s="766">
        <f>INDEX(Historical!$C$7:$C$1455,MATCH(B57,Historical!$B$7:$B$1455,0))*IF(AH57="n/a",1.03,IF(AH57&lt;0,1.01,IF(AH57&gt;10,1.1,(1+AH57/100))))</f>
        <v>3.3660000000000005</v>
      </c>
      <c r="AS57" s="1042">
        <f>IF($AI57="n/a",1.03*AR57,IF($AI57&lt;0,1.01*AR57,IF($AI57&gt;10,1.1*AR57,(1+$AI57/100)*AR57)))</f>
        <v>3.7026000000000008</v>
      </c>
      <c r="AT57" s="1042">
        <f>IF($AK57="n/a",1.03*AS57,IF($AK57&lt;0,1.01*AS57,IF($AK57&gt;10,1.1*AS57,(1+$AK57/100)*AS57)))</f>
        <v>4.0728600000000013</v>
      </c>
      <c r="AU57" s="1042">
        <f>IF($AK57="n/a",1.03*AT57,IF($AK57&lt;0,1.01*AT57,IF($AK57&gt;10,1.1*AT57,(1+$AK57/100)*AT57)))</f>
        <v>4.4801460000000022</v>
      </c>
      <c r="AV57" s="1042">
        <f>IF($AK57="n/a",1.03*AU57,IF($AK57&lt;0,1.01*AU57,IF($AK57&gt;10,1.1*AU57,(1+$AK57/100)*AU57)))</f>
        <v>4.9281606000000027</v>
      </c>
      <c r="AW57" s="766">
        <f>SUM(AR57:AV57)</f>
        <v>20.549766600000005</v>
      </c>
      <c r="AX57" s="877">
        <f>AW57/I57*100</f>
        <v>25.848763018867931</v>
      </c>
      <c r="AY57" s="1212">
        <v>0.83</v>
      </c>
      <c r="AZ57" s="1028">
        <v>10.18</v>
      </c>
      <c r="BA57" s="1028">
        <v>-10.97</v>
      </c>
      <c r="BB57" s="1028">
        <v>-2.37</v>
      </c>
      <c r="BC57" s="1028">
        <v>-0.47000000000000003</v>
      </c>
      <c r="BE57" s="721">
        <v>1983</v>
      </c>
      <c r="BF57" s="1057">
        <f>IF(BE57&gt;2008,0,IF(BE57&gt;2001,1,IF(BE57&gt;1990,2,IF(BE57&gt;1980,3,IF(BE57&gt;1973,4,IF(BE57&gt;1970,5,IF(BE57&gt;1960,6,IF(BE57&gt;1958,7,IF(BE57&gt;1953,8,9)))))))))</f>
        <v>3</v>
      </c>
    </row>
    <row r="58" spans="1:58" ht="11.25" customHeight="1" x14ac:dyDescent="0.2">
      <c r="A58" s="1027" t="s">
        <v>230</v>
      </c>
      <c r="B58" s="1031" t="s">
        <v>231</v>
      </c>
      <c r="C58" s="1181" t="s">
        <v>109</v>
      </c>
      <c r="D58" s="1181" t="s">
        <v>4434</v>
      </c>
      <c r="E58" s="857">
        <v>56</v>
      </c>
      <c r="F58" s="1245">
        <v>15</v>
      </c>
      <c r="G58" s="1245" t="s">
        <v>107</v>
      </c>
      <c r="H58" s="1245" t="s">
        <v>107</v>
      </c>
      <c r="I58" s="1021">
        <v>712</v>
      </c>
      <c r="J58" s="766">
        <f>(M58/I58)*100</f>
        <v>1.9662921348314606</v>
      </c>
      <c r="K58" s="1040">
        <v>7</v>
      </c>
      <c r="L58" s="1043">
        <v>2</v>
      </c>
      <c r="M58" s="756">
        <f>K58*L58</f>
        <v>14</v>
      </c>
      <c r="N58" s="1026" t="s">
        <v>232</v>
      </c>
      <c r="O58" s="861">
        <v>6.9</v>
      </c>
      <c r="P58" s="1016">
        <v>43434</v>
      </c>
      <c r="Q58" s="1016">
        <v>43467</v>
      </c>
      <c r="R58" s="756">
        <f>(K58-O58)/O58*100</f>
        <v>1.4492753623188355</v>
      </c>
      <c r="S58" s="824">
        <f>IF(INDEX(Historical!$D$7:$D$1455,MATCH(B58,Historical!$B$7:$B$1455,0))=0,"n/a",(INDEX(Historical!$C$7:$C$1455,MATCH(B58,Historical!$B$7:$B$1455,0))/INDEX(Historical!$D$7:$D$1455,MATCH(B58,Historical!$B$7:$B$1455,0))-1)*100)</f>
        <v>3.8314176245210829</v>
      </c>
      <c r="T58" s="824">
        <f>IF(INDEX(Historical!$F$7:$F$1455,MATCH(B58,Historical!$B$7:$B$1455,0))=0,"n/a",((INDEX(Historical!$C$7:$C$1455,MATCH(B58,Historical!$B$7:$B$1455,0))/INDEX(Historical!$F$7:$F$1455,MATCH(B58,Historical!$B$7:$B$1455,0)))^(1/3)-1)*100)</f>
        <v>2.4525840701258739</v>
      </c>
      <c r="U58" s="824">
        <f>IF(INDEX(Historical!$I$7:$I$1455,MATCH(B58,Historical!$B$7:$B$1455,0))=0,"n/a",((INDEX(Historical!$C$7:$C$1455,MATCH(B58,Historical!$B$7:$B$1455,0))/INDEX(Historical!$I$7:$I$1455,MATCH(B58,Historical!$B$7:$B$1455,0)))^(1/5)-1)*100)</f>
        <v>2.459353170481493</v>
      </c>
      <c r="V58" s="824">
        <f>IF(INDEX(Historical!$O$7:$O$1455,MATCH(B58,Historical!$B$7:$B$1455,0))=0,"n/a",((INDEX(Historical!$C$7:$C$1455,MATCH(B58,Historical!$B$7:$B$1455,0))/INDEX(Historical!$O$7:$O$1455,MATCH(B58,Historical!$B$7:$B$1455,0)))^(1/10)-1)*100)</f>
        <v>4.0044256738204886</v>
      </c>
      <c r="W58" s="825">
        <f>IF(OR(U58&lt;=0,U58="n/a",V58&lt;=0,V58="n/a"),"n/a",U58/V58)</f>
        <v>0.61415877601621371</v>
      </c>
      <c r="X58" s="826" t="str">
        <f>IF(OR(AJ58&lt;=0,AJ58="n/a",U58&lt;=0,U58="n/a"),"n/a",U58/AJ58)</f>
        <v>n/a</v>
      </c>
      <c r="Y58" s="1032"/>
      <c r="Z58" s="766" t="str">
        <f>IF(OR(AC58&lt;0.01,AC58="n/a"),"n/a",M58/AC58*100)</f>
        <v>n/a</v>
      </c>
      <c r="AA58" s="1042" t="str">
        <f>IF(OR(AC58&lt;0.01,AC58="n/a"),"n/a",I58/AC58)</f>
        <v>n/a</v>
      </c>
      <c r="AB58" s="1043">
        <v>12</v>
      </c>
      <c r="AC58" s="1021" t="s">
        <v>138</v>
      </c>
      <c r="AD58" s="1021" t="s">
        <v>138</v>
      </c>
      <c r="AE58" s="1021" t="s">
        <v>138</v>
      </c>
      <c r="AF58" s="1021" t="s">
        <v>138</v>
      </c>
      <c r="AG58" s="1021" t="s">
        <v>138</v>
      </c>
      <c r="AH58" s="1021" t="s">
        <v>138</v>
      </c>
      <c r="AI58" s="1021" t="s">
        <v>138</v>
      </c>
      <c r="AJ58" s="1021" t="s">
        <v>138</v>
      </c>
      <c r="AK58" s="1021" t="s">
        <v>138</v>
      </c>
      <c r="AL58" s="1034" t="s">
        <v>138</v>
      </c>
      <c r="AM58" s="1028" t="s">
        <v>138</v>
      </c>
      <c r="AN58" s="1021" t="s">
        <v>138</v>
      </c>
      <c r="AO58" s="868" t="str">
        <f>IF(U58="n/a","n/a",IF(AA58&lt;0,"n/a",IF(AA58="n/a","n/a",J58+U58-AA58)))</f>
        <v>n/a</v>
      </c>
      <c r="AP58" s="869">
        <f>IF(U58="n/a","n/a",J58+U58)</f>
        <v>4.4256453053129539</v>
      </c>
      <c r="AQ58" s="1044" t="str">
        <f>IF(OR(AC58&lt;0.01,AF58="n/a"),"n/a",(I58/SQRT(22.5*AC58*(I58/AF58))-1)*100)</f>
        <v>n/a</v>
      </c>
      <c r="AR58" s="766">
        <f>INDEX(Historical!$C$7:$C$1455,MATCH(B58,Historical!$B$7:$B$1455,0))*IF(AH58="n/a",1.03,IF(AH58&lt;0,1.01,IF(AH58&gt;10,1.1,(1+AH58/100))))</f>
        <v>13.956500000000002</v>
      </c>
      <c r="AS58" s="1042">
        <f>IF($AI58="n/a",1.03*AR58,IF($AI58&lt;0,1.01*AR58,IF($AI58&gt;10,1.1*AR58,(1+$AI58/100)*AR58)))</f>
        <v>14.375195000000001</v>
      </c>
      <c r="AT58" s="1042">
        <f>IF($AK58="n/a",1.03*AS58,IF($AK58&lt;0,1.01*AS58,IF($AK58&gt;10,1.1*AS58,(1+$AK58/100)*AS58)))</f>
        <v>14.806450850000003</v>
      </c>
      <c r="AU58" s="1042">
        <f>IF($AK58="n/a",1.03*AT58,IF($AK58&lt;0,1.01*AT58,IF($AK58&gt;10,1.1*AT58,(1+$AK58/100)*AT58)))</f>
        <v>15.250644375500004</v>
      </c>
      <c r="AV58" s="1042">
        <f>IF($AK58="n/a",1.03*AU58,IF($AK58&lt;0,1.01*AU58,IF($AK58&gt;10,1.1*AU58,(1+$AK58/100)*AU58)))</f>
        <v>15.708163706765005</v>
      </c>
      <c r="AW58" s="766">
        <f>SUM(AR58:AV58)</f>
        <v>74.096953932265009</v>
      </c>
      <c r="AX58" s="877">
        <f>AW58/I58*100</f>
        <v>10.406875552284411</v>
      </c>
      <c r="AY58" s="1212" t="s">
        <v>138</v>
      </c>
      <c r="AZ58" s="1028" t="s">
        <v>138</v>
      </c>
      <c r="BA58" s="1028" t="s">
        <v>138</v>
      </c>
      <c r="BB58" s="1028" t="s">
        <v>138</v>
      </c>
      <c r="BC58" s="1028" t="s">
        <v>138</v>
      </c>
      <c r="BD58" s="1078" t="s">
        <v>4357</v>
      </c>
      <c r="BE58" s="721">
        <v>1964</v>
      </c>
      <c r="BF58" s="1057">
        <f>IF(BE58&gt;2008,0,IF(BE58&gt;2001,1,IF(BE58&gt;1990,2,IF(BE58&gt;1980,3,IF(BE58&gt;1973,4,IF(BE58&gt;1970,5,IF(BE58&gt;1960,6,IF(BE58&gt;1958,7,IF(BE58&gt;1953,8,9)))))))))</f>
        <v>6</v>
      </c>
    </row>
    <row r="59" spans="1:58" ht="11.25" customHeight="1" x14ac:dyDescent="0.2">
      <c r="A59" s="1019" t="s">
        <v>233</v>
      </c>
      <c r="B59" s="1031" t="s">
        <v>234</v>
      </c>
      <c r="C59" s="1181" t="s">
        <v>4414</v>
      </c>
      <c r="D59" s="1181" t="s">
        <v>4415</v>
      </c>
      <c r="E59" s="857">
        <v>51</v>
      </c>
      <c r="F59" s="1245">
        <v>25</v>
      </c>
      <c r="G59" s="1245" t="s">
        <v>38</v>
      </c>
      <c r="H59" s="1245" t="s">
        <v>38</v>
      </c>
      <c r="I59" s="1021">
        <v>132.09</v>
      </c>
      <c r="J59" s="766">
        <f>(M59/I59)*100</f>
        <v>3.0888030888030888</v>
      </c>
      <c r="K59" s="1033">
        <v>1.02</v>
      </c>
      <c r="L59" s="1043">
        <v>4</v>
      </c>
      <c r="M59" s="756">
        <f>K59*L59</f>
        <v>4.08</v>
      </c>
      <c r="N59" s="1026" t="s">
        <v>221</v>
      </c>
      <c r="O59" s="860">
        <v>1</v>
      </c>
      <c r="P59" s="1016">
        <v>43363</v>
      </c>
      <c r="Q59" s="1016">
        <v>43388</v>
      </c>
      <c r="R59" s="756">
        <f>(K59-O59)/O59*100</f>
        <v>2.0000000000000018</v>
      </c>
      <c r="S59" s="824">
        <f>IF(INDEX(Historical!$D$7:$D$1455,MATCH(B59,Historical!$B$7:$B$1455,0))=0,"n/a",(INDEX(Historical!$C$7:$C$1455,MATCH(B59,Historical!$B$7:$B$1455,0))/INDEX(Historical!$D$7:$D$1455,MATCH(B59,Historical!$B$7:$B$1455,0))-1)*100)</f>
        <v>3.6842105263158009</v>
      </c>
      <c r="T59" s="824">
        <f>IF(INDEX(Historical!$F$7:$F$1455,MATCH(B59,Historical!$B$7:$B$1455,0))=0,"n/a",((INDEX(Historical!$C$7:$C$1455,MATCH(B59,Historical!$B$7:$B$1455,0))/INDEX(Historical!$F$7:$F$1455,MATCH(B59,Historical!$B$7:$B$1455,0)))^(1/3)-1)*100)</f>
        <v>7.0689958887452553</v>
      </c>
      <c r="U59" s="824">
        <f>IF(INDEX(Historical!$I$7:$I$1455,MATCH(B59,Historical!$B$7:$B$1455,0))=0,"n/a",((INDEX(Historical!$C$7:$C$1455,MATCH(B59,Historical!$B$7:$B$1455,0))/INDEX(Historical!$I$7:$I$1455,MATCH(B59,Historical!$B$7:$B$1455,0)))^(1/5)-1)*100)</f>
        <v>7.069959425151251</v>
      </c>
      <c r="V59" s="824">
        <f>IF(INDEX(Historical!$O$7:$O$1455,MATCH(B59,Historical!$B$7:$B$1455,0))=0,"n/a",((INDEX(Historical!$C$7:$C$1455,MATCH(B59,Historical!$B$7:$B$1455,0))/INDEX(Historical!$O$7:$O$1455,MATCH(B59,Historical!$B$7:$B$1455,0)))^(1/10)-1)*100)</f>
        <v>5.3709592502297676</v>
      </c>
      <c r="W59" s="825">
        <f>IF(OR(U59&lt;=0,U59="n/a",V59&lt;=0,V59="n/a"),"n/a",U59/V59)</f>
        <v>1.3163308630295045</v>
      </c>
      <c r="X59" s="826">
        <f>IF(OR(AJ59&lt;=0,AJ59="n/a",U59&lt;=0,U59="n/a"),"n/a",U59/AJ59)</f>
        <v>1.1403160363147178</v>
      </c>
      <c r="Y59" s="1031"/>
      <c r="Z59" s="766">
        <f>IF(OR(AC59&lt;0.01,AC59="n/a"),"n/a",M59/AC59*100)</f>
        <v>141.17647058823528</v>
      </c>
      <c r="AA59" s="1042">
        <f>IF(OR(AC59&lt;0.01,AC59="n/a"),"n/a",I59/AC59)</f>
        <v>45.705882352941174</v>
      </c>
      <c r="AB59" s="1043">
        <v>12</v>
      </c>
      <c r="AC59" s="1021">
        <v>2.89</v>
      </c>
      <c r="AD59" s="1021">
        <v>6.83</v>
      </c>
      <c r="AE59" s="1021">
        <v>10.85</v>
      </c>
      <c r="AF59" s="1021">
        <v>4.51</v>
      </c>
      <c r="AG59" s="1021">
        <v>10.8</v>
      </c>
      <c r="AH59" s="1021">
        <v>-5.6000000000000005</v>
      </c>
      <c r="AI59" s="1021">
        <v>2.74</v>
      </c>
      <c r="AJ59" s="1021">
        <v>6.2</v>
      </c>
      <c r="AK59" s="1021">
        <v>6.7</v>
      </c>
      <c r="AL59" s="1034">
        <v>9810</v>
      </c>
      <c r="AM59" s="1028">
        <v>0.5</v>
      </c>
      <c r="AN59" s="1021">
        <v>1.51</v>
      </c>
      <c r="AO59" s="868">
        <f>IF(U59="n/a","n/a",IF(AA59&lt;0,"n/a",IF(AA59="n/a","n/a",J59+U59-AA59)))</f>
        <v>-35.547119838986831</v>
      </c>
      <c r="AP59" s="869">
        <f>IF(U59="n/a","n/a",J59+U59)</f>
        <v>10.15876251395434</v>
      </c>
      <c r="AQ59" s="1044">
        <f>IF(OR(AC59&lt;0.01,AF59="n/a"),"n/a",(I59/SQRT(22.5*AC59*(I59/AF59))-1)*100)</f>
        <v>202.67953673941074</v>
      </c>
      <c r="AR59" s="766">
        <f>INDEX(Historical!$C$7:$C$1455,MATCH(B59,Historical!$B$7:$B$1455,0))*IF(AH59="n/a",1.03,IF(AH59&lt;0,1.01,IF(AH59&gt;10,1.1,(1+AH59/100))))</f>
        <v>3.9794</v>
      </c>
      <c r="AS59" s="1042">
        <f>IF($AI59="n/a",1.03*AR59,IF($AI59&lt;0,1.01*AR59,IF($AI59&gt;10,1.1*AR59,(1+$AI59/100)*AR59)))</f>
        <v>4.0884355600000006</v>
      </c>
      <c r="AT59" s="1042">
        <f>IF($AK59="n/a",1.03*AS59,IF($AK59&lt;0,1.01*AS59,IF($AK59&gt;10,1.1*AS59,(1+$AK59/100)*AS59)))</f>
        <v>4.3623607425200008</v>
      </c>
      <c r="AU59" s="1042">
        <f>IF($AK59="n/a",1.03*AT59,IF($AK59&lt;0,1.01*AT59,IF($AK59&gt;10,1.1*AT59,(1+$AK59/100)*AT59)))</f>
        <v>4.6546389122688403</v>
      </c>
      <c r="AV59" s="1042">
        <f>IF($AK59="n/a",1.03*AU59,IF($AK59&lt;0,1.01*AU59,IF($AK59&gt;10,1.1*AU59,(1+$AK59/100)*AU59)))</f>
        <v>4.9664997193908524</v>
      </c>
      <c r="AW59" s="766">
        <f>SUM(AR59:AV59)</f>
        <v>22.051334934179696</v>
      </c>
      <c r="AX59" s="877">
        <f>AW59/I59*100</f>
        <v>16.694174376697475</v>
      </c>
      <c r="AY59" s="1212">
        <v>0.18</v>
      </c>
      <c r="AZ59" s="1028">
        <v>24.13</v>
      </c>
      <c r="BA59" s="1028">
        <v>-1.81</v>
      </c>
      <c r="BB59" s="1028">
        <v>5.52</v>
      </c>
      <c r="BC59" s="1028">
        <v>8.2900000000000009</v>
      </c>
      <c r="BE59" s="721">
        <v>1968</v>
      </c>
      <c r="BF59" s="1057">
        <f>IF(BE59&gt;2008,0,IF(BE59&gt;2001,1,IF(BE59&gt;1990,2,IF(BE59&gt;1980,3,IF(BE59&gt;1973,4,IF(BE59&gt;1970,5,IF(BE59&gt;1960,6,IF(BE59&gt;1958,7,IF(BE59&gt;1953,8,9)))))))))</f>
        <v>6</v>
      </c>
    </row>
    <row r="60" spans="1:58" ht="11.25" customHeight="1" x14ac:dyDescent="0.2">
      <c r="A60" s="1027" t="s">
        <v>235</v>
      </c>
      <c r="B60" s="1031" t="s">
        <v>236</v>
      </c>
      <c r="C60" s="1181" t="s">
        <v>109</v>
      </c>
      <c r="D60" s="1181" t="s">
        <v>4434</v>
      </c>
      <c r="E60" s="857">
        <v>30</v>
      </c>
      <c r="F60" s="1245">
        <v>93</v>
      </c>
      <c r="G60" s="1245" t="s">
        <v>107</v>
      </c>
      <c r="H60" s="1245" t="s">
        <v>107</v>
      </c>
      <c r="I60" s="1021">
        <v>46.69</v>
      </c>
      <c r="J60" s="766">
        <f>(M60/I60)*100</f>
        <v>2.1846219747269222</v>
      </c>
      <c r="K60" s="1040">
        <v>0.51</v>
      </c>
      <c r="L60" s="1043">
        <v>2</v>
      </c>
      <c r="M60" s="756">
        <f>K60*L60</f>
        <v>1.02</v>
      </c>
      <c r="N60" s="1026" t="s">
        <v>232</v>
      </c>
      <c r="O60" s="861">
        <v>0.5</v>
      </c>
      <c r="P60" s="714">
        <v>43105</v>
      </c>
      <c r="Q60" s="714">
        <v>43115</v>
      </c>
      <c r="R60" s="756">
        <f>(K60-O60)/O60*100</f>
        <v>2.0000000000000018</v>
      </c>
      <c r="S60" s="824">
        <f>IF(INDEX(Historical!$D$7:$D$1455,MATCH(B60,Historical!$B$7:$B$1455,0))=0,"n/a",(INDEX(Historical!$C$7:$C$1455,MATCH(B60,Historical!$B$7:$B$1455,0))/INDEX(Historical!$D$7:$D$1455,MATCH(B60,Historical!$B$7:$B$1455,0))-1)*100)</f>
        <v>1.0101010101010166</v>
      </c>
      <c r="T60" s="824">
        <f>IF(INDEX(Historical!$F$7:$F$1455,MATCH(B60,Historical!$B$7:$B$1455,0))=0,"n/a",((INDEX(Historical!$C$7:$C$1455,MATCH(B60,Historical!$B$7:$B$1455,0))/INDEX(Historical!$F$7:$F$1455,MATCH(B60,Historical!$B$7:$B$1455,0)))^(1/3)-1)*100)</f>
        <v>1.0204786449813152</v>
      </c>
      <c r="U60" s="824">
        <f>IF(INDEX(Historical!$I$7:$I$1455,MATCH(B60,Historical!$B$7:$B$1455,0))=0,"n/a",((INDEX(Historical!$C$7:$C$1455,MATCH(B60,Historical!$B$7:$B$1455,0))/INDEX(Historical!$I$7:$I$1455,MATCH(B60,Historical!$B$7:$B$1455,0)))^(1/5)-1)*100)</f>
        <v>1.2451968893662624</v>
      </c>
      <c r="V60" s="824">
        <f>IF(INDEX(Historical!$O$7:$O$1455,MATCH(B60,Historical!$B$7:$B$1455,0))=0,"n/a",((INDEX(Historical!$C$7:$C$1455,MATCH(B60,Historical!$B$7:$B$1455,0))/INDEX(Historical!$O$7:$O$1455,MATCH(B60,Historical!$B$7:$B$1455,0)))^(1/10)-1)*100)</f>
        <v>1.5196600664751037</v>
      </c>
      <c r="W60" s="825">
        <f>IF(OR(U60&lt;=0,U60="n/a",V60&lt;=0,V60="n/a"),"n/a",U60/V60)</f>
        <v>0.81939172900327195</v>
      </c>
      <c r="X60" s="826">
        <f>IF(OR(AJ60&lt;=0,AJ60="n/a",U60&lt;=0,U60="n/a"),"n/a",U60/AJ60)</f>
        <v>0.38912402792695699</v>
      </c>
      <c r="Y60" s="1032"/>
      <c r="Z60" s="766">
        <f>IF(OR(AC60&lt;0.01,AC60="n/a"),"n/a",M60/AC60*100)</f>
        <v>28.099173553719009</v>
      </c>
      <c r="AA60" s="1042">
        <f>IF(OR(AC60&lt;0.01,AC60="n/a"),"n/a",I60/AC60)</f>
        <v>12.862258953168045</v>
      </c>
      <c r="AB60" s="1043">
        <v>12</v>
      </c>
      <c r="AC60" s="1021">
        <v>3.63</v>
      </c>
      <c r="AD60" s="1021" t="s">
        <v>138</v>
      </c>
      <c r="AE60" s="1021">
        <v>4.6500000000000004</v>
      </c>
      <c r="AF60" s="1021">
        <v>1.34</v>
      </c>
      <c r="AG60" s="1021">
        <v>9.1</v>
      </c>
      <c r="AH60" s="1021">
        <v>-7.1</v>
      </c>
      <c r="AI60" s="1021">
        <v>-6.23</v>
      </c>
      <c r="AJ60" s="1021">
        <v>3.2</v>
      </c>
      <c r="AK60" s="1021" t="s">
        <v>138</v>
      </c>
      <c r="AL60" s="1038">
        <v>571.95000000000005</v>
      </c>
      <c r="AM60" s="1028">
        <v>13.100000000000001</v>
      </c>
      <c r="AN60" s="1021">
        <v>0</v>
      </c>
      <c r="AO60" s="868">
        <f>IF(U60="n/a","n/a",IF(AA60&lt;0,"n/a",IF(AA60="n/a","n/a",J60+U60-AA60)))</f>
        <v>-9.4324400890748592</v>
      </c>
      <c r="AP60" s="869">
        <f>IF(U60="n/a","n/a",J60+U60)</f>
        <v>3.4298188640931846</v>
      </c>
      <c r="AQ60" s="1044">
        <f>IF(OR(AC60&lt;0.01,AF60="n/a"),"n/a",(I60/SQRT(22.5*AC60*(I60/AF60))-1)*100)</f>
        <v>-12.477489886581672</v>
      </c>
      <c r="AR60" s="766">
        <f>INDEX(Historical!$C$7:$C$1455,MATCH(B60,Historical!$B$7:$B$1455,0))*IF(AH60="n/a",1.03,IF(AH60&lt;0,1.01,IF(AH60&gt;10,1.1,(1+AH60/100))))</f>
        <v>1.01</v>
      </c>
      <c r="AS60" s="1042">
        <f>IF($AI60="n/a",1.03*AR60,IF($AI60&lt;0,1.01*AR60,IF($AI60&gt;10,1.1*AR60,(1+$AI60/100)*AR60)))</f>
        <v>1.0201</v>
      </c>
      <c r="AT60" s="1042">
        <f>IF($AK60="n/a",1.03*AS60,IF($AK60&lt;0,1.01*AS60,IF($AK60&gt;10,1.1*AS60,(1+$AK60/100)*AS60)))</f>
        <v>1.0507029999999999</v>
      </c>
      <c r="AU60" s="1042">
        <f>IF($AK60="n/a",1.03*AT60,IF($AK60&lt;0,1.01*AT60,IF($AK60&gt;10,1.1*AT60,(1+$AK60/100)*AT60)))</f>
        <v>1.08222409</v>
      </c>
      <c r="AV60" s="1042">
        <f>IF($AK60="n/a",1.03*AU60,IF($AK60&lt;0,1.01*AU60,IF($AK60&gt;10,1.1*AU60,(1+$AK60/100)*AU60)))</f>
        <v>1.1146908126999999</v>
      </c>
      <c r="AW60" s="766">
        <f>SUM(AR60:AV60)</f>
        <v>5.2777179027000001</v>
      </c>
      <c r="AX60" s="877">
        <f>AW60/I60*100</f>
        <v>11.303743633968731</v>
      </c>
      <c r="AY60" s="1212">
        <v>0.93</v>
      </c>
      <c r="AZ60" s="1028">
        <v>14.580000000000002</v>
      </c>
      <c r="BA60" s="1028">
        <v>-11.99</v>
      </c>
      <c r="BB60" s="1028">
        <v>-2.97</v>
      </c>
      <c r="BC60" s="1028">
        <v>0.19</v>
      </c>
      <c r="BE60" s="721">
        <v>1989</v>
      </c>
      <c r="BF60" s="1057">
        <f>IF(BE60&gt;2008,0,IF(BE60&gt;2001,1,IF(BE60&gt;1990,2,IF(BE60&gt;1980,3,IF(BE60&gt;1973,4,IF(BE60&gt;1970,5,IF(BE60&gt;1960,6,IF(BE60&gt;1958,7,IF(BE60&gt;1953,8,9)))))))))</f>
        <v>3</v>
      </c>
    </row>
    <row r="61" spans="1:58" ht="11.25" customHeight="1" x14ac:dyDescent="0.2">
      <c r="A61" s="1027" t="s">
        <v>237</v>
      </c>
      <c r="B61" s="1031" t="s">
        <v>238</v>
      </c>
      <c r="C61" s="1181" t="s">
        <v>113</v>
      </c>
      <c r="D61" s="1181" t="s">
        <v>214</v>
      </c>
      <c r="E61" s="857">
        <v>26</v>
      </c>
      <c r="F61" s="1245">
        <v>107</v>
      </c>
      <c r="G61" s="1245" t="s">
        <v>107</v>
      </c>
      <c r="H61" s="1245" t="s">
        <v>107</v>
      </c>
      <c r="I61" s="1021">
        <v>45.25</v>
      </c>
      <c r="J61" s="766">
        <f>(M61/I61)*100</f>
        <v>1.0607734806629834</v>
      </c>
      <c r="K61" s="1040">
        <v>0.12</v>
      </c>
      <c r="L61" s="1043">
        <v>4</v>
      </c>
      <c r="M61" s="756">
        <f>K61*L61</f>
        <v>0.48</v>
      </c>
      <c r="N61" s="1026" t="s">
        <v>170</v>
      </c>
      <c r="O61" s="861">
        <v>0.1075</v>
      </c>
      <c r="P61" s="1016">
        <v>43222</v>
      </c>
      <c r="Q61" s="1016">
        <v>43237</v>
      </c>
      <c r="R61" s="756">
        <f>(K61-O61)/O61*100</f>
        <v>11.627906976744184</v>
      </c>
      <c r="S61" s="824">
        <f>IF(INDEX(Historical!$D$7:$D$1455,MATCH(B61,Historical!$B$7:$B$1455,0))=0,"n/a",(INDEX(Historical!$C$7:$C$1455,MATCH(B61,Historical!$B$7:$B$1455,0))/INDEX(Historical!$D$7:$D$1455,MATCH(B61,Historical!$B$7:$B$1455,0))-1)*100)</f>
        <v>6.2893081761006275</v>
      </c>
      <c r="T61" s="824">
        <f>IF(INDEX(Historical!$F$7:$F$1455,MATCH(B61,Historical!$B$7:$B$1455,0))=0,"n/a",((INDEX(Historical!$C$7:$C$1455,MATCH(B61,Historical!$B$7:$B$1455,0))/INDEX(Historical!$F$7:$F$1455,MATCH(B61,Historical!$B$7:$B$1455,0)))^(1/3)-1)*100)</f>
        <v>6.7310138323393165</v>
      </c>
      <c r="U61" s="824">
        <f>IF(INDEX(Historical!$I$7:$I$1455,MATCH(B61,Historical!$B$7:$B$1455,0))=0,"n/a",((INDEX(Historical!$C$7:$C$1455,MATCH(B61,Historical!$B$7:$B$1455,0))/INDEX(Historical!$I$7:$I$1455,MATCH(B61,Historical!$B$7:$B$1455,0)))^(1/5)-1)*100)</f>
        <v>8.1923043194593212</v>
      </c>
      <c r="V61" s="824">
        <f>IF(INDEX(Historical!$O$7:$O$1455,MATCH(B61,Historical!$B$7:$B$1455,0))=0,"n/a",((INDEX(Historical!$C$7:$C$1455,MATCH(B61,Historical!$B$7:$B$1455,0))/INDEX(Historical!$O$7:$O$1455,MATCH(B61,Historical!$B$7:$B$1455,0)))^(1/10)-1)*100)</f>
        <v>6.0415055488538316</v>
      </c>
      <c r="W61" s="825">
        <f>IF(OR(U61&lt;=0,U61="n/a",V61&lt;=0,V61="n/a"),"n/a",U61/V61)</f>
        <v>1.3560037731014796</v>
      </c>
      <c r="X61" s="826">
        <f>IF(OR(AJ61&lt;=0,AJ61="n/a",U61&lt;=0,U61="n/a"),"n/a",U61/AJ61)</f>
        <v>5.1201901996620753</v>
      </c>
      <c r="Y61" s="777"/>
      <c r="Z61" s="766">
        <f>IF(OR(AC61&lt;0.01,AC61="n/a"),"n/a",M61/AC61*100)</f>
        <v>22.42990654205607</v>
      </c>
      <c r="AA61" s="1042">
        <f>IF(OR(AC61&lt;0.01,AC61="n/a"),"n/a",I61/AC61)</f>
        <v>21.144859813084111</v>
      </c>
      <c r="AB61" s="1043">
        <v>12</v>
      </c>
      <c r="AC61" s="1021">
        <v>2.14</v>
      </c>
      <c r="AD61" s="1021">
        <v>1.58</v>
      </c>
      <c r="AE61" s="1021">
        <v>1.66</v>
      </c>
      <c r="AF61" s="1021">
        <v>2.88</v>
      </c>
      <c r="AG61" s="1021">
        <v>12.4</v>
      </c>
      <c r="AH61" s="1021">
        <v>8.4</v>
      </c>
      <c r="AI61" s="1021">
        <v>8.43</v>
      </c>
      <c r="AJ61" s="1021">
        <v>1.6</v>
      </c>
      <c r="AK61" s="1021">
        <v>13.4</v>
      </c>
      <c r="AL61" s="1034">
        <v>2110</v>
      </c>
      <c r="AM61" s="1028">
        <v>1.0999999999999999</v>
      </c>
      <c r="AN61" s="1021">
        <v>0.3</v>
      </c>
      <c r="AO61" s="868">
        <f>IF(U61="n/a","n/a",IF(AA61&lt;0,"n/a",IF(AA61="n/a","n/a",J61+U61-AA61)))</f>
        <v>-11.891782012961805</v>
      </c>
      <c r="AP61" s="869">
        <f>IF(U61="n/a","n/a",J61+U61)</f>
        <v>9.2530778001223055</v>
      </c>
      <c r="AQ61" s="1044">
        <f>IF(OR(AC61&lt;0.01,AF61="n/a"),"n/a",(I61/SQRT(22.5*AC61*(I61/AF61))-1)*100)</f>
        <v>64.515715239449563</v>
      </c>
      <c r="AR61" s="766">
        <f>INDEX(Historical!$C$7:$C$1455,MATCH(B61,Historical!$B$7:$B$1455,0))*IF(AH61="n/a",1.03,IF(AH61&lt;0,1.01,IF(AH61&gt;10,1.1,(1+AH61/100))))</f>
        <v>0.45799000000000001</v>
      </c>
      <c r="AS61" s="1042">
        <f>IF($AI61="n/a",1.03*AR61,IF($AI61&lt;0,1.01*AR61,IF($AI61&gt;10,1.1*AR61,(1+$AI61/100)*AR61)))</f>
        <v>0.49659855700000005</v>
      </c>
      <c r="AT61" s="1042">
        <f>IF($AK61="n/a",1.03*AS61,IF($AK61&lt;0,1.01*AS61,IF($AK61&gt;10,1.1*AS61,(1+$AK61/100)*AS61)))</f>
        <v>0.54625841270000008</v>
      </c>
      <c r="AU61" s="1042">
        <f>IF($AK61="n/a",1.03*AT61,IF($AK61&lt;0,1.01*AT61,IF($AK61&gt;10,1.1*AT61,(1+$AK61/100)*AT61)))</f>
        <v>0.60088425397000012</v>
      </c>
      <c r="AV61" s="1042">
        <f>IF($AK61="n/a",1.03*AU61,IF($AK61&lt;0,1.01*AU61,IF($AK61&gt;10,1.1*AU61,(1+$AK61/100)*AU61)))</f>
        <v>0.66097267936700022</v>
      </c>
      <c r="AW61" s="766">
        <f>SUM(AR61:AV61)</f>
        <v>2.7627039030370004</v>
      </c>
      <c r="AX61" s="877">
        <f>AW61/I61*100</f>
        <v>6.1054229901370176</v>
      </c>
      <c r="AY61" s="1212">
        <v>1.5</v>
      </c>
      <c r="AZ61" s="1028">
        <v>17.690000000000001</v>
      </c>
      <c r="BA61" s="1028">
        <v>-12.049999999999999</v>
      </c>
      <c r="BB61" s="1028">
        <v>1.68</v>
      </c>
      <c r="BC61" s="1028">
        <v>0.4</v>
      </c>
      <c r="BE61" s="721">
        <v>1993</v>
      </c>
      <c r="BF61" s="1057">
        <f>IF(BE61&gt;2008,0,IF(BE61&gt;2001,1,IF(BE61&gt;1990,2,IF(BE61&gt;1980,3,IF(BE61&gt;1973,4,IF(BE61&gt;1970,5,IF(BE61&gt;1960,6,IF(BE61&gt;1958,7,IF(BE61&gt;1953,8,9)))))))))</f>
        <v>2</v>
      </c>
    </row>
    <row r="62" spans="1:58" ht="11.25" customHeight="1" x14ac:dyDescent="0.2">
      <c r="A62" s="1019" t="s">
        <v>240</v>
      </c>
      <c r="B62" s="1031" t="s">
        <v>241</v>
      </c>
      <c r="C62" s="1181" t="s">
        <v>109</v>
      </c>
      <c r="D62" s="1181" t="s">
        <v>4430</v>
      </c>
      <c r="E62" s="857">
        <v>38</v>
      </c>
      <c r="F62" s="1245">
        <v>67</v>
      </c>
      <c r="G62" s="1245" t="s">
        <v>38</v>
      </c>
      <c r="H62" s="1245" t="s">
        <v>116</v>
      </c>
      <c r="I62" s="1021">
        <v>33.89</v>
      </c>
      <c r="J62" s="766">
        <f>(M62/I62)*100</f>
        <v>2.7146650929477723</v>
      </c>
      <c r="K62" s="1033">
        <v>0.23</v>
      </c>
      <c r="L62" s="1043">
        <v>4</v>
      </c>
      <c r="M62" s="756">
        <f>K62*L62</f>
        <v>0.92</v>
      </c>
      <c r="N62" s="1026" t="s">
        <v>128</v>
      </c>
      <c r="O62" s="860">
        <v>0.2</v>
      </c>
      <c r="P62" s="714">
        <v>43091</v>
      </c>
      <c r="Q62" s="714">
        <v>43110</v>
      </c>
      <c r="R62" s="756">
        <f>(K62-O62)/O62*100</f>
        <v>15</v>
      </c>
      <c r="S62" s="824">
        <f>IF(INDEX(Historical!$D$7:$D$1455,MATCH(B62,Historical!$B$7:$B$1455,0))=0,"n/a",(INDEX(Historical!$C$7:$C$1455,MATCH(B62,Historical!$B$7:$B$1455,0))/INDEX(Historical!$D$7:$D$1455,MATCH(B62,Historical!$B$7:$B$1455,0))-1)*100)</f>
        <v>11.111111111111116</v>
      </c>
      <c r="T62" s="824">
        <f>IF(INDEX(Historical!$F$7:$F$1455,MATCH(B62,Historical!$B$7:$B$1455,0))=0,"n/a",((INDEX(Historical!$C$7:$C$1455,MATCH(B62,Historical!$B$7:$B$1455,0))/INDEX(Historical!$F$7:$F$1455,MATCH(B62,Historical!$B$7:$B$1455,0)))^(1/3)-1)*100)</f>
        <v>18.563110149668759</v>
      </c>
      <c r="U62" s="824">
        <f>IF(INDEX(Historical!$I$7:$I$1455,MATCH(B62,Historical!$B$7:$B$1455,0))=0,"n/a",((INDEX(Historical!$C$7:$C$1455,MATCH(B62,Historical!$B$7:$B$1455,0))/INDEX(Historical!$I$7:$I$1455,MATCH(B62,Historical!$B$7:$B$1455,0)))^(1/5)-1)*100)</f>
        <v>16.8863268921301</v>
      </c>
      <c r="V62" s="824">
        <f>IF(INDEX(Historical!$O$7:$O$1455,MATCH(B62,Historical!$B$7:$B$1455,0))=0,"n/a",((INDEX(Historical!$C$7:$C$1455,MATCH(B62,Historical!$B$7:$B$1455,0))/INDEX(Historical!$O$7:$O$1455,MATCH(B62,Historical!$B$7:$B$1455,0)))^(1/10)-1)*100)</f>
        <v>14.869835499703509</v>
      </c>
      <c r="W62" s="825">
        <f>IF(OR(U62&lt;=0,U62="n/a",V62&lt;=0,V62="n/a"),"n/a",U62/V62)</f>
        <v>1.1356095292692914</v>
      </c>
      <c r="X62" s="826" t="str">
        <f>IF(OR(AJ62&lt;=0,AJ62="n/a",U62&lt;=0,U62="n/a"),"n/a",U62/AJ62)</f>
        <v>n/a</v>
      </c>
      <c r="Y62" s="777"/>
      <c r="Z62" s="766">
        <f>IF(OR(AC62&lt;0.01,AC62="n/a"),"n/a",M62/AC62*100)</f>
        <v>28.571428571428569</v>
      </c>
      <c r="AA62" s="1042">
        <f>IF(OR(AC62&lt;0.01,AC62="n/a"),"n/a",I62/AC62)</f>
        <v>10.524844720496894</v>
      </c>
      <c r="AB62" s="1043">
        <v>9</v>
      </c>
      <c r="AC62" s="1021">
        <v>3.22</v>
      </c>
      <c r="AD62" s="1021" t="s">
        <v>138</v>
      </c>
      <c r="AE62" s="1021">
        <v>2.73</v>
      </c>
      <c r="AF62" s="1021">
        <v>1.78</v>
      </c>
      <c r="AG62" s="1021">
        <v>7.1999999999999993</v>
      </c>
      <c r="AH62" s="1021">
        <v>5.8999999999999995</v>
      </c>
      <c r="AI62" s="1021">
        <v>2.83</v>
      </c>
      <c r="AJ62" s="1021">
        <v>-1.0999999999999999</v>
      </c>
      <c r="AK62" s="1021">
        <v>-2.67</v>
      </c>
      <c r="AL62" s="1034">
        <v>17220</v>
      </c>
      <c r="AM62" s="1028">
        <v>19.600000000000001</v>
      </c>
      <c r="AN62" s="1021">
        <v>7.0000000000000007E-2</v>
      </c>
      <c r="AO62" s="868">
        <f>IF(U62="n/a","n/a",IF(AA62&lt;0,"n/a",IF(AA62="n/a","n/a",J62+U62-AA62)))</f>
        <v>9.0761472645809782</v>
      </c>
      <c r="AP62" s="869">
        <f>IF(U62="n/a","n/a",J62+U62)</f>
        <v>19.600991985077872</v>
      </c>
      <c r="AQ62" s="1044">
        <f>IF(OR(AC62&lt;0.01,AF62="n/a"),"n/a",(I62/SQRT(22.5*AC62*(I62/AF62))-1)*100)</f>
        <v>-8.7513200034969767</v>
      </c>
      <c r="AR62" s="766">
        <f>INDEX(Historical!$C$7:$C$1455,MATCH(B62,Historical!$B$7:$B$1455,0))*IF(AH62="n/a",1.03,IF(AH62&lt;0,1.01,IF(AH62&gt;10,1.1,(1+AH62/100))))</f>
        <v>0.84719999999999995</v>
      </c>
      <c r="AS62" s="1042">
        <f>IF($AI62="n/a",1.03*AR62,IF($AI62&lt;0,1.01*AR62,IF($AI62&gt;10,1.1*AR62,(1+$AI62/100)*AR62)))</f>
        <v>0.87117575999999997</v>
      </c>
      <c r="AT62" s="1042">
        <f>IF($AK62="n/a",1.03*AS62,IF($AK62&lt;0,1.01*AS62,IF($AK62&gt;10,1.1*AS62,(1+$AK62/100)*AS62)))</f>
        <v>0.87988751759999995</v>
      </c>
      <c r="AU62" s="1042">
        <f>IF($AK62="n/a",1.03*AT62,IF($AK62&lt;0,1.01*AT62,IF($AK62&gt;10,1.1*AT62,(1+$AK62/100)*AT62)))</f>
        <v>0.88868639277599992</v>
      </c>
      <c r="AV62" s="1042">
        <f>IF($AK62="n/a",1.03*AU62,IF($AK62&lt;0,1.01*AU62,IF($AK62&gt;10,1.1*AU62,(1+$AK62/100)*AU62)))</f>
        <v>0.89757325670375998</v>
      </c>
      <c r="AW62" s="766">
        <f>SUM(AR62:AV62)</f>
        <v>4.3845229270797592</v>
      </c>
      <c r="AX62" s="877">
        <f>AW62/I62*100</f>
        <v>12.937512325405015</v>
      </c>
      <c r="AY62" s="1212">
        <v>1.22</v>
      </c>
      <c r="AZ62" s="1028">
        <v>20.52</v>
      </c>
      <c r="BA62" s="1028">
        <v>-19.869999999999997</v>
      </c>
      <c r="BB62" s="1028">
        <v>9.7900000000000009</v>
      </c>
      <c r="BC62" s="1028">
        <v>3.25</v>
      </c>
      <c r="BE62" s="721">
        <v>1981</v>
      </c>
      <c r="BF62" s="1057">
        <f>IF(BE62&gt;2008,0,IF(BE62&gt;2001,1,IF(BE62&gt;1990,2,IF(BE62&gt;1980,3,IF(BE62&gt;1973,4,IF(BE62&gt;1970,5,IF(BE62&gt;1960,6,IF(BE62&gt;1958,7,IF(BE62&gt;1953,8,9)))))))))</f>
        <v>3</v>
      </c>
    </row>
    <row r="63" spans="1:58" ht="11.25" customHeight="1" x14ac:dyDescent="0.2">
      <c r="A63" s="1027" t="s">
        <v>243</v>
      </c>
      <c r="B63" s="1031" t="s">
        <v>244</v>
      </c>
      <c r="C63" s="1181" t="s">
        <v>113</v>
      </c>
      <c r="D63" s="1181" t="s">
        <v>4440</v>
      </c>
      <c r="E63" s="857">
        <v>27</v>
      </c>
      <c r="F63" s="1245">
        <v>100</v>
      </c>
      <c r="G63" s="1245" t="s">
        <v>107</v>
      </c>
      <c r="H63" s="1245" t="s">
        <v>107</v>
      </c>
      <c r="I63" s="1021">
        <v>184.89</v>
      </c>
      <c r="J63" s="766">
        <f>(M63/I63)*100</f>
        <v>2.0120071393801724</v>
      </c>
      <c r="K63" s="1040">
        <v>0.93</v>
      </c>
      <c r="L63" s="1043">
        <v>4</v>
      </c>
      <c r="M63" s="756">
        <f>K63*L63</f>
        <v>3.72</v>
      </c>
      <c r="N63" s="1026" t="s">
        <v>462</v>
      </c>
      <c r="O63" s="861">
        <v>0.84</v>
      </c>
      <c r="P63" s="1016">
        <v>43202</v>
      </c>
      <c r="Q63" s="1016">
        <v>43231</v>
      </c>
      <c r="R63" s="756">
        <f>(K63-O63)/O63*100</f>
        <v>10.714285714285724</v>
      </c>
      <c r="S63" s="824">
        <f>IF(INDEX(Historical!$D$7:$D$1455,MATCH(B63,Historical!$B$7:$B$1455,0))=0,"n/a",(INDEX(Historical!$C$7:$C$1455,MATCH(B63,Historical!$B$7:$B$1455,0))/INDEX(Historical!$D$7:$D$1455,MATCH(B63,Historical!$B$7:$B$1455,0))-1)*100)</f>
        <v>10.437710437710447</v>
      </c>
      <c r="T63" s="824">
        <f>IF(INDEX(Historical!$F$7:$F$1455,MATCH(B63,Historical!$B$7:$B$1455,0))=0,"n/a",((INDEX(Historical!$C$7:$C$1455,MATCH(B63,Historical!$B$7:$B$1455,0))/INDEX(Historical!$F$7:$F$1455,MATCH(B63,Historical!$B$7:$B$1455,0)))^(1/3)-1)*100)</f>
        <v>10.667345403889117</v>
      </c>
      <c r="U63" s="824">
        <f>IF(INDEX(Historical!$I$7:$I$1455,MATCH(B63,Historical!$B$7:$B$1455,0))=0,"n/a",((INDEX(Historical!$C$7:$C$1455,MATCH(B63,Historical!$B$7:$B$1455,0))/INDEX(Historical!$I$7:$I$1455,MATCH(B63,Historical!$B$7:$B$1455,0)))^(1/5)-1)*100)</f>
        <v>10.399922776586902</v>
      </c>
      <c r="V63" s="824">
        <f>IF(INDEX(Historical!$O$7:$O$1455,MATCH(B63,Historical!$B$7:$B$1455,0))=0,"n/a",((INDEX(Historical!$C$7:$C$1455,MATCH(B63,Historical!$B$7:$B$1455,0))/INDEX(Historical!$O$7:$O$1455,MATCH(B63,Historical!$B$7:$B$1455,0)))^(1/10)-1)*100)</f>
        <v>11.544488380248442</v>
      </c>
      <c r="W63" s="825">
        <f>IF(OR(U63&lt;=0,U63="n/a",V63&lt;=0,V63="n/a"),"n/a",U63/V63)</f>
        <v>0.90085609981471448</v>
      </c>
      <c r="X63" s="826">
        <f>IF(OR(AJ63&lt;=0,AJ63="n/a",U63&lt;=0,U63="n/a"),"n/a",U63/AJ63)</f>
        <v>0.16720133081329422</v>
      </c>
      <c r="Y63" s="774"/>
      <c r="Z63" s="766">
        <f>IF(OR(AC63&lt;0.01,AC63="n/a"),"n/a",M63/AC63*100)</f>
        <v>34.766355140186924</v>
      </c>
      <c r="AA63" s="1042">
        <f>IF(OR(AC63&lt;0.01,AC63="n/a"),"n/a",I63/AC63)</f>
        <v>17.279439252336449</v>
      </c>
      <c r="AB63" s="1043">
        <v>12</v>
      </c>
      <c r="AC63" s="1021">
        <v>10.7</v>
      </c>
      <c r="AD63" s="1021">
        <v>1.34</v>
      </c>
      <c r="AE63" s="1021">
        <v>1.59</v>
      </c>
      <c r="AF63" s="1021">
        <v>4.28</v>
      </c>
      <c r="AG63" s="1021">
        <v>25.6</v>
      </c>
      <c r="AH63" s="1023">
        <v>15.299999999999999</v>
      </c>
      <c r="AI63" s="1023">
        <v>8.7200000000000006</v>
      </c>
      <c r="AJ63" s="1021">
        <v>62.2</v>
      </c>
      <c r="AK63" s="1021">
        <v>12.9</v>
      </c>
      <c r="AL63" s="1034">
        <v>54290</v>
      </c>
      <c r="AM63" s="1028">
        <v>0.1</v>
      </c>
      <c r="AN63" s="1021">
        <v>1.03</v>
      </c>
      <c r="AO63" s="868">
        <f>IF(U63="n/a","n/a",IF(AA63&lt;0,"n/a",IF(AA63="n/a","n/a",J63+U63-AA63)))</f>
        <v>-4.8675093363693751</v>
      </c>
      <c r="AP63" s="869">
        <f>IF(U63="n/a","n/a",J63+U63)</f>
        <v>12.411929915967074</v>
      </c>
      <c r="AQ63" s="1044">
        <f>IF(OR(AC63&lt;0.01,AF63="n/a"),"n/a",(I63/SQRT(22.5*AC63*(I63/AF63))-1)*100)</f>
        <v>81.299016360633743</v>
      </c>
      <c r="AR63" s="766">
        <f>INDEX(Historical!$C$7:$C$1455,MATCH(B63,Historical!$B$7:$B$1455,0))*IF(AH63="n/a",1.03,IF(AH63&lt;0,1.01,IF(AH63&gt;10,1.1,(1+AH63/100))))</f>
        <v>3.6080000000000005</v>
      </c>
      <c r="AS63" s="1042">
        <f>IF($AI63="n/a",1.03*AR63,IF($AI63&lt;0,1.01*AR63,IF($AI63&gt;10,1.1*AR63,(1+$AI63/100)*AR63)))</f>
        <v>3.9226176000000006</v>
      </c>
      <c r="AT63" s="1042">
        <f>IF($AK63="n/a",1.03*AS63,IF($AK63&lt;0,1.01*AS63,IF($AK63&gt;10,1.1*AS63,(1+$AK63/100)*AS63)))</f>
        <v>4.3148793600000008</v>
      </c>
      <c r="AU63" s="1042">
        <f>IF($AK63="n/a",1.03*AT63,IF($AK63&lt;0,1.01*AT63,IF($AK63&gt;10,1.1*AT63,(1+$AK63/100)*AT63)))</f>
        <v>4.7463672960000016</v>
      </c>
      <c r="AV63" s="1042">
        <f>IF($AK63="n/a",1.03*AU63,IF($AK63&lt;0,1.01*AU63,IF($AK63&gt;10,1.1*AU63,(1+$AK63/100)*AU63)))</f>
        <v>5.2210040256000019</v>
      </c>
      <c r="AW63" s="766">
        <f>SUM(AR63:AV63)</f>
        <v>21.812868281600007</v>
      </c>
      <c r="AX63" s="877">
        <f>AW63/I63*100</f>
        <v>11.79775449272541</v>
      </c>
      <c r="AY63" s="1212">
        <v>0.96</v>
      </c>
      <c r="AZ63" s="1028">
        <v>12.22</v>
      </c>
      <c r="BA63" s="1028">
        <v>-19.61</v>
      </c>
      <c r="BB63" s="1028">
        <v>-1.8599999999999999</v>
      </c>
      <c r="BC63" s="1028">
        <v>-7.8299999999999992</v>
      </c>
      <c r="BE63" s="721">
        <v>1992</v>
      </c>
      <c r="BF63" s="1057">
        <f>IF(BE63&gt;2008,0,IF(BE63&gt;2001,1,IF(BE63&gt;1990,2,IF(BE63&gt;1980,3,IF(BE63&gt;1973,4,IF(BE63&gt;1970,5,IF(BE63&gt;1960,6,IF(BE63&gt;1958,7,IF(BE63&gt;1953,8,9)))))))))</f>
        <v>2</v>
      </c>
    </row>
    <row r="64" spans="1:58" ht="11.25" customHeight="1" x14ac:dyDescent="0.2">
      <c r="A64" s="1019" t="s">
        <v>246</v>
      </c>
      <c r="B64" s="1031" t="s">
        <v>247</v>
      </c>
      <c r="C64" s="1181" t="s">
        <v>248</v>
      </c>
      <c r="D64" s="1181" t="s">
        <v>4454</v>
      </c>
      <c r="E64" s="857">
        <v>62</v>
      </c>
      <c r="F64" s="1245">
        <v>4</v>
      </c>
      <c r="G64" s="1245" t="s">
        <v>38</v>
      </c>
      <c r="H64" s="1245" t="s">
        <v>38</v>
      </c>
      <c r="I64" s="1021">
        <v>103.71</v>
      </c>
      <c r="J64" s="766">
        <f>(M64/I64)*100</f>
        <v>2.77697425513451</v>
      </c>
      <c r="K64" s="1033">
        <v>0.72</v>
      </c>
      <c r="L64" s="1043">
        <v>4</v>
      </c>
      <c r="M64" s="756">
        <f>K64*L64</f>
        <v>2.88</v>
      </c>
      <c r="N64" s="1026" t="s">
        <v>165</v>
      </c>
      <c r="O64" s="860">
        <v>0.67500000000000004</v>
      </c>
      <c r="P64" s="1016">
        <v>43167</v>
      </c>
      <c r="Q64" s="1016">
        <v>43192</v>
      </c>
      <c r="R64" s="756">
        <f>(K64-O64)/O64*100</f>
        <v>6.6666666666666554</v>
      </c>
      <c r="S64" s="824">
        <f>IF(INDEX(Historical!$D$7:$D$1455,MATCH(B64,Historical!$B$7:$B$1455,0))=0,"n/a",(INDEX(Historical!$C$7:$C$1455,MATCH(B64,Historical!$B$7:$B$1455,0))/INDEX(Historical!$D$7:$D$1455,MATCH(B64,Historical!$B$7:$B$1455,0))-1)*100)</f>
        <v>3.6714975845410613</v>
      </c>
      <c r="T64" s="824">
        <f>IF(INDEX(Historical!$F$7:$F$1455,MATCH(B64,Historical!$B$7:$B$1455,0))=0,"n/a",((INDEX(Historical!$C$7:$C$1455,MATCH(B64,Historical!$B$7:$B$1455,0))/INDEX(Historical!$F$7:$F$1455,MATCH(B64,Historical!$B$7:$B$1455,0)))^(1/3)-1)*100)</f>
        <v>5.2617610417230454</v>
      </c>
      <c r="U64" s="824">
        <f>IF(INDEX(Historical!$I$7:$I$1455,MATCH(B64,Historical!$B$7:$B$1455,0))=0,"n/a",((INDEX(Historical!$C$7:$C$1455,MATCH(B64,Historical!$B$7:$B$1455,0))/INDEX(Historical!$I$7:$I$1455,MATCH(B64,Historical!$B$7:$B$1455,0)))^(1/5)-1)*100)</f>
        <v>6.7509508998812917</v>
      </c>
      <c r="V64" s="824">
        <f>IF(INDEX(Historical!$O$7:$O$1455,MATCH(B64,Historical!$B$7:$B$1455,0))=0,"n/a",((INDEX(Historical!$C$7:$C$1455,MATCH(B64,Historical!$B$7:$B$1455,0))/INDEX(Historical!$O$7:$O$1455,MATCH(B64,Historical!$B$7:$B$1455,0)))^(1/10)-1)*100)</f>
        <v>6.4742304835101461</v>
      </c>
      <c r="W64" s="825">
        <f>IF(OR(U64&lt;=0,U64="n/a",V64&lt;=0,V64="n/a"),"n/a",U64/V64)</f>
        <v>1.0427418234608656</v>
      </c>
      <c r="X64" s="826">
        <f>IF(OR(AJ64&lt;=0,AJ64="n/a",U64&lt;=0,U64="n/a"),"n/a",U64/AJ64)</f>
        <v>3.7505282777118292</v>
      </c>
      <c r="Y64" s="1031"/>
      <c r="Z64" s="766">
        <f>IF(OR(AC64&lt;0.01,AC64="n/a"),"n/a",M64/AC64*100)</f>
        <v>54.13533834586466</v>
      </c>
      <c r="AA64" s="1042">
        <f>IF(OR(AC64&lt;0.01,AC64="n/a"),"n/a",I64/AC64)</f>
        <v>19.494360902255636</v>
      </c>
      <c r="AB64" s="1043">
        <v>12</v>
      </c>
      <c r="AC64" s="1021">
        <v>5.32</v>
      </c>
      <c r="AD64" s="1021">
        <v>1.55</v>
      </c>
      <c r="AE64" s="1021">
        <v>0.83</v>
      </c>
      <c r="AF64" s="1021">
        <v>4.22</v>
      </c>
      <c r="AG64" s="1021">
        <v>20.8</v>
      </c>
      <c r="AH64" s="1021">
        <v>-1.5</v>
      </c>
      <c r="AI64" s="1021">
        <v>5.63</v>
      </c>
      <c r="AJ64" s="1021">
        <v>1.7999999999999998</v>
      </c>
      <c r="AK64" s="1021">
        <v>12.6</v>
      </c>
      <c r="AL64" s="1034">
        <v>15270</v>
      </c>
      <c r="AM64" s="1028">
        <v>2.83</v>
      </c>
      <c r="AN64" s="1021">
        <v>0.81</v>
      </c>
      <c r="AO64" s="868">
        <f>IF(U64="n/a","n/a",IF(AA64&lt;0,"n/a",IF(AA64="n/a","n/a",J64+U64-AA64)))</f>
        <v>-9.9664357472398351</v>
      </c>
      <c r="AP64" s="869">
        <f>IF(U64="n/a","n/a",J64+U64)</f>
        <v>9.5279251550158008</v>
      </c>
      <c r="AQ64" s="1044">
        <f>IF(OR(AC64&lt;0.01,AF64="n/a"),"n/a",(I64/SQRT(22.5*AC64*(I64/AF64))-1)*100)</f>
        <v>91.213903501368264</v>
      </c>
      <c r="AR64" s="766">
        <f>INDEX(Historical!$C$7:$C$1455,MATCH(B64,Historical!$B$7:$B$1455,0))*IF(AH64="n/a",1.03,IF(AH64&lt;0,1.01,IF(AH64&gt;10,1.1,(1+AH64/100))))</f>
        <v>2.7093250000000002</v>
      </c>
      <c r="AS64" s="1042">
        <f>IF($AI64="n/a",1.03*AR64,IF($AI64&lt;0,1.01*AR64,IF($AI64&gt;10,1.1*AR64,(1+$AI64/100)*AR64)))</f>
        <v>2.8618599975000003</v>
      </c>
      <c r="AT64" s="1042">
        <f>IF($AK64="n/a",1.03*AS64,IF($AK64&lt;0,1.01*AS64,IF($AK64&gt;10,1.1*AS64,(1+$AK64/100)*AS64)))</f>
        <v>3.1480459972500006</v>
      </c>
      <c r="AU64" s="1042">
        <f>IF($AK64="n/a",1.03*AT64,IF($AK64&lt;0,1.01*AT64,IF($AK64&gt;10,1.1*AT64,(1+$AK64/100)*AT64)))</f>
        <v>3.462850596975001</v>
      </c>
      <c r="AV64" s="1042">
        <f>IF($AK64="n/a",1.03*AU64,IF($AK64&lt;0,1.01*AU64,IF($AK64&gt;10,1.1*AU64,(1+$AK64/100)*AU64)))</f>
        <v>3.8091356566725012</v>
      </c>
      <c r="AW64" s="766">
        <f>SUM(AR64:AV64)</f>
        <v>15.991217248397502</v>
      </c>
      <c r="AX64" s="877">
        <f>AW64/I64*100</f>
        <v>15.41916618300791</v>
      </c>
      <c r="AY64" s="1212">
        <v>1.0900000000000001</v>
      </c>
      <c r="AZ64" s="1028">
        <v>20.87</v>
      </c>
      <c r="BA64" s="1028">
        <v>-3.75</v>
      </c>
      <c r="BB64" s="1028">
        <v>4.2</v>
      </c>
      <c r="BC64" s="1028">
        <v>8.9</v>
      </c>
      <c r="BE64" s="721">
        <v>1957</v>
      </c>
      <c r="BF64" s="1057">
        <f>IF(BE64&gt;2008,0,IF(BE64&gt;2001,1,IF(BE64&gt;1990,2,IF(BE64&gt;1980,3,IF(BE64&gt;1973,4,IF(BE64&gt;1970,5,IF(BE64&gt;1960,6,IF(BE64&gt;1958,7,IF(BE64&gt;1953,8,9)))))))))</f>
        <v>8</v>
      </c>
    </row>
    <row r="65" spans="1:58" s="905" customFormat="1" ht="11.25" customHeight="1" x14ac:dyDescent="0.2">
      <c r="A65" s="760" t="s">
        <v>249</v>
      </c>
      <c r="B65" s="914" t="s">
        <v>250</v>
      </c>
      <c r="C65" s="1181" t="s">
        <v>113</v>
      </c>
      <c r="D65" s="1181" t="s">
        <v>214</v>
      </c>
      <c r="E65" s="885">
        <v>46</v>
      </c>
      <c r="F65" s="1245">
        <v>46</v>
      </c>
      <c r="G65" s="1244" t="s">
        <v>38</v>
      </c>
      <c r="H65" s="1244" t="s">
        <v>38</v>
      </c>
      <c r="I65" s="898">
        <v>33.479999999999997</v>
      </c>
      <c r="J65" s="887">
        <f>(M65/I65)*100</f>
        <v>1.612903225806452</v>
      </c>
      <c r="K65" s="888">
        <v>0.13500000000000001</v>
      </c>
      <c r="L65" s="889">
        <v>4</v>
      </c>
      <c r="M65" s="890">
        <f>K65*L65</f>
        <v>0.54</v>
      </c>
      <c r="N65" s="891" t="s">
        <v>251</v>
      </c>
      <c r="O65" s="892">
        <v>0.125</v>
      </c>
      <c r="P65" s="893">
        <v>43418</v>
      </c>
      <c r="Q65" s="893">
        <v>43444</v>
      </c>
      <c r="R65" s="890">
        <f>(K65-O65)/O65*100</f>
        <v>8.0000000000000071</v>
      </c>
      <c r="S65" s="824">
        <f>IF(INDEX(Historical!$D$7:$D$1455,MATCH(B65,Historical!$B$7:$B$1455,0))=0,"n/a",(INDEX(Historical!$C$7:$C$1455,MATCH(B65,Historical!$B$7:$B$1455,0))/INDEX(Historical!$D$7:$D$1455,MATCH(B65,Historical!$B$7:$B$1455,0))-1)*100)</f>
        <v>9.3023255813953654</v>
      </c>
      <c r="T65" s="824">
        <f>IF(INDEX(Historical!$F$7:$F$1455,MATCH(B65,Historical!$B$7:$B$1455,0))=0,"n/a",((INDEX(Historical!$C$7:$C$1455,MATCH(B65,Historical!$B$7:$B$1455,0))/INDEX(Historical!$F$7:$F$1455,MATCH(B65,Historical!$B$7:$B$1455,0)))^(1/3)-1)*100)</f>
        <v>8.3008947425307955</v>
      </c>
      <c r="U65" s="824">
        <f>IF(INDEX(Historical!$I$7:$I$1455,MATCH(B65,Historical!$B$7:$B$1455,0))=0,"n/a",((INDEX(Historical!$C$7:$C$1455,MATCH(B65,Historical!$B$7:$B$1455,0))/INDEX(Historical!$I$7:$I$1455,MATCH(B65,Historical!$B$7:$B$1455,0)))^(1/5)-1)*100)</f>
        <v>8.5397089755350652</v>
      </c>
      <c r="V65" s="824">
        <f>IF(INDEX(Historical!$O$7:$O$1455,MATCH(B65,Historical!$B$7:$B$1455,0))=0,"n/a",((INDEX(Historical!$C$7:$C$1455,MATCH(B65,Historical!$B$7:$B$1455,0))/INDEX(Historical!$O$7:$O$1455,MATCH(B65,Historical!$B$7:$B$1455,0)))^(1/10)-1)*100)</f>
        <v>8.9932536168680031</v>
      </c>
      <c r="W65" s="894">
        <f>IF(OR(U65&lt;=0,U65="n/a",V65&lt;=0,V65="n/a"),"n/a",U65/V65)</f>
        <v>0.94956834749080621</v>
      </c>
      <c r="X65" s="895" t="str">
        <f>IF(OR(AJ65&lt;=0,AJ65="n/a",U65&lt;=0,U65="n/a"),"n/a",U65/AJ65)</f>
        <v>n/a</v>
      </c>
      <c r="Y65" s="911"/>
      <c r="Z65" s="887">
        <f>IF(OR(AC65&lt;0.01,AC65="n/a"),"n/a",M65/AC65*100)</f>
        <v>36.241610738255034</v>
      </c>
      <c r="AA65" s="897">
        <f>IF(OR(AC65&lt;0.01,AC65="n/a"),"n/a",I65/AC65)</f>
        <v>22.469798657718119</v>
      </c>
      <c r="AB65" s="889">
        <v>12</v>
      </c>
      <c r="AC65" s="898">
        <v>1.49</v>
      </c>
      <c r="AD65" s="898">
        <v>1.5</v>
      </c>
      <c r="AE65" s="898">
        <v>2.15</v>
      </c>
      <c r="AF65" s="898">
        <v>2.52</v>
      </c>
      <c r="AG65" s="898">
        <v>11.4</v>
      </c>
      <c r="AH65" s="898">
        <v>8.1</v>
      </c>
      <c r="AI65" s="898">
        <v>4.29</v>
      </c>
      <c r="AJ65" s="898">
        <v>-0.8</v>
      </c>
      <c r="AK65" s="898">
        <v>15</v>
      </c>
      <c r="AL65" s="972">
        <v>873.49</v>
      </c>
      <c r="AM65" s="900">
        <v>0.4</v>
      </c>
      <c r="AN65" s="898">
        <v>0</v>
      </c>
      <c r="AO65" s="901">
        <f>IF(U65="n/a","n/a",IF(AA65&lt;0,"n/a",IF(AA65="n/a","n/a",J65+U65-AA65)))</f>
        <v>-12.317186456376602</v>
      </c>
      <c r="AP65" s="902">
        <f>IF(U65="n/a","n/a",J65+U65)</f>
        <v>10.152612201341517</v>
      </c>
      <c r="AQ65" s="903">
        <f>IF(OR(AC65&lt;0.01,AF65="n/a"),"n/a",(I65/SQRT(22.5*AC65*(I65/AF65))-1)*100)</f>
        <v>58.638502566824236</v>
      </c>
      <c r="AR65" s="766">
        <f>INDEX(Historical!$C$7:$C$1455,MATCH(B65,Historical!$B$7:$B$1455,0))*IF(AH65="n/a",1.03,IF(AH65&lt;0,1.01,IF(AH65&gt;10,1.1,(1+AH65/100))))</f>
        <v>0.50807000000000002</v>
      </c>
      <c r="AS65" s="897">
        <f>IF($AI65="n/a",1.03*AR65,IF($AI65&lt;0,1.01*AR65,IF($AI65&gt;10,1.1*AR65,(1+$AI65/100)*AR65)))</f>
        <v>0.52986620299999998</v>
      </c>
      <c r="AT65" s="897">
        <f>IF($AK65="n/a",1.03*AS65,IF($AK65&lt;0,1.01*AS65,IF($AK65&gt;10,1.1*AS65,(1+$AK65/100)*AS65)))</f>
        <v>0.58285282329999999</v>
      </c>
      <c r="AU65" s="897">
        <f>IF($AK65="n/a",1.03*AT65,IF($AK65&lt;0,1.01*AT65,IF($AK65&gt;10,1.1*AT65,(1+$AK65/100)*AT65)))</f>
        <v>0.64113810563000007</v>
      </c>
      <c r="AV65" s="897">
        <f>IF($AK65="n/a",1.03*AU65,IF($AK65&lt;0,1.01*AU65,IF($AK65&gt;10,1.1*AU65,(1+$AK65/100)*AU65)))</f>
        <v>0.70525191619300009</v>
      </c>
      <c r="AW65" s="887">
        <f>SUM(AR65:AV65)</f>
        <v>2.9671790481230005</v>
      </c>
      <c r="AX65" s="904">
        <f>AW65/I65*100</f>
        <v>8.8625419597461192</v>
      </c>
      <c r="AY65" s="1213">
        <v>1.04</v>
      </c>
      <c r="AZ65" s="900">
        <v>33.68</v>
      </c>
      <c r="BA65" s="900">
        <v>-7.3</v>
      </c>
      <c r="BB65" s="900">
        <v>2.11</v>
      </c>
      <c r="BC65" s="900">
        <v>5.29</v>
      </c>
      <c r="BD65" s="1079"/>
      <c r="BE65" s="721">
        <v>1974</v>
      </c>
      <c r="BF65" s="1057">
        <f>IF(BE65&gt;2008,0,IF(BE65&gt;2001,1,IF(BE65&gt;1990,2,IF(BE65&gt;1980,3,IF(BE65&gt;1973,4,IF(BE65&gt;1970,5,IF(BE65&gt;1960,6,IF(BE65&gt;1958,7,IF(BE65&gt;1953,8,9)))))))))</f>
        <v>4</v>
      </c>
    </row>
    <row r="66" spans="1:58" ht="11.25" customHeight="1" x14ac:dyDescent="0.2">
      <c r="A66" s="1019" t="s">
        <v>252</v>
      </c>
      <c r="B66" s="1031" t="s">
        <v>253</v>
      </c>
      <c r="C66" s="1181" t="s">
        <v>124</v>
      </c>
      <c r="D66" s="1181" t="s">
        <v>4262</v>
      </c>
      <c r="E66" s="857">
        <v>49</v>
      </c>
      <c r="F66" s="1245">
        <v>28</v>
      </c>
      <c r="G66" s="1245" t="s">
        <v>116</v>
      </c>
      <c r="H66" s="1245" t="s">
        <v>116</v>
      </c>
      <c r="I66" s="1021">
        <v>48.24</v>
      </c>
      <c r="J66" s="766">
        <f>(M66/I66)*100</f>
        <v>1.2852404643449418</v>
      </c>
      <c r="K66" s="1033">
        <v>0.155</v>
      </c>
      <c r="L66" s="1043">
        <v>4</v>
      </c>
      <c r="M66" s="756">
        <f>K66*L66</f>
        <v>0.62</v>
      </c>
      <c r="N66" s="1026" t="s">
        <v>702</v>
      </c>
      <c r="O66" s="860">
        <v>0.15</v>
      </c>
      <c r="P66" s="1016">
        <v>43215</v>
      </c>
      <c r="Q66" s="1016">
        <v>43230</v>
      </c>
      <c r="R66" s="756">
        <f>(K66-O66)/O66*100</f>
        <v>3.3333333333333366</v>
      </c>
      <c r="S66" s="824">
        <f>IF(INDEX(Historical!$D$7:$D$1455,MATCH(B66,Historical!$B$7:$B$1455,0))=0,"n/a",(INDEX(Historical!$C$7:$C$1455,MATCH(B66,Historical!$B$7:$B$1455,0))/INDEX(Historical!$D$7:$D$1455,MATCH(B66,Historical!$B$7:$B$1455,0))-1)*100)</f>
        <v>7.2727272727272529</v>
      </c>
      <c r="T66" s="824">
        <f>IF(INDEX(Historical!$F$7:$F$1455,MATCH(B66,Historical!$B$7:$B$1455,0))=0,"n/a",((INDEX(Historical!$C$7:$C$1455,MATCH(B66,Historical!$B$7:$B$1455,0))/INDEX(Historical!$F$7:$F$1455,MATCH(B66,Historical!$B$7:$B$1455,0)))^(1/3)-1)*100)</f>
        <v>8.6504159591211494</v>
      </c>
      <c r="U66" s="824">
        <f>IF(INDEX(Historical!$I$7:$I$1455,MATCH(B66,Historical!$B$7:$B$1455,0))=0,"n/a",((INDEX(Historical!$C$7:$C$1455,MATCH(B66,Historical!$B$7:$B$1455,0))/INDEX(Historical!$I$7:$I$1455,MATCH(B66,Historical!$B$7:$B$1455,0)))^(1/5)-1)*100)</f>
        <v>12.322720670278752</v>
      </c>
      <c r="V66" s="824">
        <f>IF(INDEX(Historical!$O$7:$O$1455,MATCH(B66,Historical!$B$7:$B$1455,0))=0,"n/a",((INDEX(Historical!$C$7:$C$1455,MATCH(B66,Historical!$B$7:$B$1455,0))/INDEX(Historical!$O$7:$O$1455,MATCH(B66,Historical!$B$7:$B$1455,0)))^(1/10)-1)*100)</f>
        <v>8.7079246387443696</v>
      </c>
      <c r="W66" s="825">
        <f>IF(OR(U66&lt;=0,U66="n/a",V66&lt;=0,V66="n/a"),"n/a",U66/V66)</f>
        <v>1.415115676983582</v>
      </c>
      <c r="X66" s="826" t="str">
        <f>IF(OR(AJ66&lt;=0,AJ66="n/a",U66&lt;=0,U66="n/a"),"n/a",U66/AJ66)</f>
        <v>n/a</v>
      </c>
      <c r="Y66" s="1031"/>
      <c r="Z66" s="766">
        <f>IF(OR(AC66&lt;0.01,AC66="n/a"),"n/a",M66/AC66*100)</f>
        <v>37.349397590361448</v>
      </c>
      <c r="AA66" s="1042">
        <f>IF(OR(AC66&lt;0.01,AC66="n/a"),"n/a",I66/AC66)</f>
        <v>29.060240963855424</v>
      </c>
      <c r="AB66" s="1043">
        <v>11</v>
      </c>
      <c r="AC66" s="1021">
        <v>1.66</v>
      </c>
      <c r="AD66" s="1021">
        <v>1.32</v>
      </c>
      <c r="AE66" s="1021">
        <v>0.83</v>
      </c>
      <c r="AF66" s="1021">
        <v>2.17</v>
      </c>
      <c r="AG66" s="1021" t="s">
        <v>138</v>
      </c>
      <c r="AH66" s="1021">
        <v>-53.400000000000006</v>
      </c>
      <c r="AI66" s="1021">
        <v>23.03</v>
      </c>
      <c r="AJ66" s="1021">
        <v>-3.4000000000000004</v>
      </c>
      <c r="AK66" s="1021">
        <v>22.009999999999998</v>
      </c>
      <c r="AL66" s="1034">
        <v>2440</v>
      </c>
      <c r="AM66" s="1028">
        <v>0.4</v>
      </c>
      <c r="AN66" s="1021">
        <v>2.1</v>
      </c>
      <c r="AO66" s="868">
        <f>IF(U66="n/a","n/a",IF(AA66&lt;0,"n/a",IF(AA66="n/a","n/a",J66+U66-AA66)))</f>
        <v>-15.452279829231731</v>
      </c>
      <c r="AP66" s="869">
        <f>IF(U66="n/a","n/a",J66+U66)</f>
        <v>13.607961134623693</v>
      </c>
      <c r="AQ66" s="1044">
        <f>IF(OR(AC66&lt;0.01,AF66="n/a"),"n/a",(I66/SQRT(22.5*AC66*(I66/AF66))-1)*100)</f>
        <v>67.412627814652112</v>
      </c>
      <c r="AR66" s="766">
        <f>INDEX(Historical!$C$7:$C$1455,MATCH(B66,Historical!$B$7:$B$1455,0))*IF(AH66="n/a",1.03,IF(AH66&lt;0,1.01,IF(AH66&gt;10,1.1,(1+AH66/100))))</f>
        <v>0.59589999999999999</v>
      </c>
      <c r="AS66" s="1042">
        <f>IF($AI66="n/a",1.03*AR66,IF($AI66&lt;0,1.01*AR66,IF($AI66&gt;10,1.1*AR66,(1+$AI66/100)*AR66)))</f>
        <v>0.65549000000000002</v>
      </c>
      <c r="AT66" s="1042">
        <f>IF($AK66="n/a",1.03*AS66,IF($AK66&lt;0,1.01*AS66,IF($AK66&gt;10,1.1*AS66,(1+$AK66/100)*AS66)))</f>
        <v>0.7210390000000001</v>
      </c>
      <c r="AU66" s="1042">
        <f>IF($AK66="n/a",1.03*AT66,IF($AK66&lt;0,1.01*AT66,IF($AK66&gt;10,1.1*AT66,(1+$AK66/100)*AT66)))</f>
        <v>0.79314290000000021</v>
      </c>
      <c r="AV66" s="1042">
        <f>IF($AK66="n/a",1.03*AU66,IF($AK66&lt;0,1.01*AU66,IF($AK66&gt;10,1.1*AU66,(1+$AK66/100)*AU66)))</f>
        <v>0.87245719000000033</v>
      </c>
      <c r="AW66" s="766">
        <f>SUM(AR66:AV66)</f>
        <v>3.6380290900000007</v>
      </c>
      <c r="AX66" s="877">
        <f>AW66/I66*100</f>
        <v>7.5415196724709794</v>
      </c>
      <c r="AY66" s="1212">
        <v>1.38</v>
      </c>
      <c r="AZ66" s="1028">
        <v>16.919999999999998</v>
      </c>
      <c r="BA66" s="1028">
        <v>-19.03</v>
      </c>
      <c r="BB66" s="1028">
        <v>0.43</v>
      </c>
      <c r="BC66" s="1028">
        <v>-7.46</v>
      </c>
      <c r="BE66" s="721">
        <v>1970</v>
      </c>
      <c r="BF66" s="1057">
        <f>IF(BE66&gt;2008,0,IF(BE66&gt;2001,1,IF(BE66&gt;1990,2,IF(BE66&gt;1980,3,IF(BE66&gt;1973,4,IF(BE66&gt;1970,5,IF(BE66&gt;1960,6,IF(BE66&gt;1958,7,IF(BE66&gt;1953,8,9)))))))))</f>
        <v>6</v>
      </c>
    </row>
    <row r="67" spans="1:58" ht="11.25" customHeight="1" x14ac:dyDescent="0.2">
      <c r="A67" s="1019" t="s">
        <v>254</v>
      </c>
      <c r="B67" s="1031" t="s">
        <v>255</v>
      </c>
      <c r="C67" s="1181" t="s">
        <v>180</v>
      </c>
      <c r="D67" s="1181" t="s">
        <v>4463</v>
      </c>
      <c r="E67" s="857">
        <v>46</v>
      </c>
      <c r="F67" s="1245">
        <v>44</v>
      </c>
      <c r="G67" s="1245" t="s">
        <v>107</v>
      </c>
      <c r="H67" s="1245" t="s">
        <v>107</v>
      </c>
      <c r="I67" s="1021">
        <v>60.6</v>
      </c>
      <c r="J67" s="766">
        <f>(M67/I67)*100</f>
        <v>4.6864686468646859</v>
      </c>
      <c r="K67" s="1033">
        <v>0.71</v>
      </c>
      <c r="L67" s="1043">
        <v>4</v>
      </c>
      <c r="M67" s="756">
        <f>K67*L67</f>
        <v>2.84</v>
      </c>
      <c r="N67" s="1026" t="s">
        <v>120</v>
      </c>
      <c r="O67" s="860">
        <v>0.7</v>
      </c>
      <c r="P67" s="1016">
        <v>43328</v>
      </c>
      <c r="Q67" s="1016">
        <v>43343</v>
      </c>
      <c r="R67" s="756">
        <f>(K67-O67)/O67*100</f>
        <v>1.4285714285714299</v>
      </c>
      <c r="S67" s="824">
        <f>IF(INDEX(Historical!$D$7:$D$1455,MATCH(B67,Historical!$B$7:$B$1455,0))=0,"n/a",(INDEX(Historical!$C$7:$C$1455,MATCH(B67,Historical!$B$7:$B$1455,0))/INDEX(Historical!$D$7:$D$1455,MATCH(B67,Historical!$B$7:$B$1455,0))-1)*100)</f>
        <v>0.9009009009008917</v>
      </c>
      <c r="T67" s="824">
        <f>IF(INDEX(Historical!$F$7:$F$1455,MATCH(B67,Historical!$B$7:$B$1455,0))=0,"n/a",((INDEX(Historical!$C$7:$C$1455,MATCH(B67,Historical!$B$7:$B$1455,0))/INDEX(Historical!$F$7:$F$1455,MATCH(B67,Historical!$B$7:$B$1455,0)))^(1/3)-1)*100)</f>
        <v>2.1745909858070789</v>
      </c>
      <c r="U67" s="824">
        <f>IF(INDEX(Historical!$I$7:$I$1455,MATCH(B67,Historical!$B$7:$B$1455,0))=0,"n/a",((INDEX(Historical!$C$7:$C$1455,MATCH(B67,Historical!$B$7:$B$1455,0))/INDEX(Historical!$I$7:$I$1455,MATCH(B67,Historical!$B$7:$B$1455,0)))^(1/5)-1)*100)</f>
        <v>58.489319246111336</v>
      </c>
      <c r="V67" s="824">
        <f>IF(INDEX(Historical!$O$7:$O$1455,MATCH(B67,Historical!$B$7:$B$1455,0))=0,"n/a",((INDEX(Historical!$C$7:$C$1455,MATCH(B67,Historical!$B$7:$B$1455,0))/INDEX(Historical!$O$7:$O$1455,MATCH(B67,Historical!$B$7:$B$1455,0)))^(1/10)-1)*100)</f>
        <v>31.579597215492662</v>
      </c>
      <c r="W67" s="825">
        <f>IF(OR(U67&lt;=0,U67="n/a",V67&lt;=0,V67="n/a"),"n/a",U67/V67)</f>
        <v>1.8521236622174841</v>
      </c>
      <c r="X67" s="826" t="str">
        <f>IF(OR(AJ67&lt;=0,AJ67="n/a",U67&lt;=0,U67="n/a"),"n/a",U67/AJ67)</f>
        <v>n/a</v>
      </c>
      <c r="Y67" s="780" t="s">
        <v>256</v>
      </c>
      <c r="Z67" s="766" t="str">
        <f>IF(OR(AC67&lt;0.01,AC67="n/a"),"n/a",M67/AC67*100)</f>
        <v>n/a</v>
      </c>
      <c r="AA67" s="1042" t="str">
        <f>IF(OR(AC67&lt;0.01,AC67="n/a"),"n/a",I67/AC67)</f>
        <v>n/a</v>
      </c>
      <c r="AB67" s="1043">
        <v>9</v>
      </c>
      <c r="AC67" s="1021">
        <v>-0.12</v>
      </c>
      <c r="AD67" s="1021" t="s">
        <v>138</v>
      </c>
      <c r="AE67" s="1021">
        <v>2.72</v>
      </c>
      <c r="AF67" s="1021">
        <v>1.51</v>
      </c>
      <c r="AG67" s="1021">
        <v>10.7</v>
      </c>
      <c r="AH67" s="1023">
        <v>89.7</v>
      </c>
      <c r="AI67" s="1023">
        <v>78.28</v>
      </c>
      <c r="AJ67" s="1021">
        <v>-15.1</v>
      </c>
      <c r="AK67" s="1021" t="s">
        <v>138</v>
      </c>
      <c r="AL67" s="1034">
        <v>6760</v>
      </c>
      <c r="AM67" s="1028">
        <v>0.8</v>
      </c>
      <c r="AN67" s="1021">
        <v>0.11</v>
      </c>
      <c r="AO67" s="868" t="str">
        <f>IF(U67="n/a","n/a",IF(AA67&lt;0,"n/a",IF(AA67="n/a","n/a",J67+U67-AA67)))</f>
        <v>n/a</v>
      </c>
      <c r="AP67" s="869">
        <f>IF(U67="n/a","n/a",J67+U67)</f>
        <v>63.175787892976018</v>
      </c>
      <c r="AQ67" s="1044" t="str">
        <f>IF(OR(AC67&lt;0.01,AF67="n/a"),"n/a",(I67/SQRT(22.5*AC67*(I67/AF67))-1)*100)</f>
        <v>n/a</v>
      </c>
      <c r="AR67" s="766">
        <f>INDEX(Historical!$C$7:$C$1455,MATCH(B67,Historical!$B$7:$B$1455,0))*IF(AH67="n/a",1.03,IF(AH67&lt;0,1.01,IF(AH67&gt;10,1.1,(1+AH67/100))))</f>
        <v>3.08</v>
      </c>
      <c r="AS67" s="1042">
        <f>IF($AI67="n/a",1.03*AR67,IF($AI67&lt;0,1.01*AR67,IF($AI67&gt;10,1.1*AR67,(1+$AI67/100)*AR67)))</f>
        <v>3.3880000000000003</v>
      </c>
      <c r="AT67" s="1042">
        <f>IF($AK67="n/a",1.03*AS67,IF($AK67&lt;0,1.01*AS67,IF($AK67&gt;10,1.1*AS67,(1+$AK67/100)*AS67)))</f>
        <v>3.4896400000000005</v>
      </c>
      <c r="AU67" s="1042">
        <f>IF($AK67="n/a",1.03*AT67,IF($AK67&lt;0,1.01*AT67,IF($AK67&gt;10,1.1*AT67,(1+$AK67/100)*AT67)))</f>
        <v>3.5943292000000007</v>
      </c>
      <c r="AV67" s="1042">
        <f>IF($AK67="n/a",1.03*AU67,IF($AK67&lt;0,1.01*AU67,IF($AK67&gt;10,1.1*AU67,(1+$AK67/100)*AU67)))</f>
        <v>3.7021590760000009</v>
      </c>
      <c r="AW67" s="766">
        <f>SUM(AR67:AV67)</f>
        <v>17.254128276000003</v>
      </c>
      <c r="AX67" s="877">
        <f>AW67/I67*100</f>
        <v>28.472158871287135</v>
      </c>
      <c r="AY67" s="1212">
        <v>1.3</v>
      </c>
      <c r="AZ67" s="1028">
        <v>12.22</v>
      </c>
      <c r="BA67" s="1028">
        <v>-19.220000000000002</v>
      </c>
      <c r="BB67" s="1028">
        <v>-6.75</v>
      </c>
      <c r="BC67" s="1028">
        <v>-7.6300000000000008</v>
      </c>
      <c r="BE67" s="721">
        <v>1973</v>
      </c>
      <c r="BF67" s="1057">
        <f>IF(BE67&gt;2008,0,IF(BE67&gt;2001,1,IF(BE67&gt;1990,2,IF(BE67&gt;1980,3,IF(BE67&gt;1973,4,IF(BE67&gt;1970,5,IF(BE67&gt;1960,6,IF(BE67&gt;1958,7,IF(BE67&gt;1953,8,9)))))))))</f>
        <v>5</v>
      </c>
    </row>
    <row r="68" spans="1:58" ht="11.25" customHeight="1" x14ac:dyDescent="0.2">
      <c r="A68" s="1019" t="s">
        <v>257</v>
      </c>
      <c r="B68" s="1031" t="s">
        <v>258</v>
      </c>
      <c r="C68" s="1181" t="s">
        <v>129</v>
      </c>
      <c r="D68" s="1181" t="s">
        <v>4422</v>
      </c>
      <c r="E68" s="857">
        <v>53</v>
      </c>
      <c r="F68" s="1245">
        <v>18</v>
      </c>
      <c r="G68" s="1245" t="s">
        <v>38</v>
      </c>
      <c r="H68" s="1245" t="s">
        <v>38</v>
      </c>
      <c r="I68" s="1021">
        <v>45.09</v>
      </c>
      <c r="J68" s="766">
        <f>(M68/I68)*100</f>
        <v>1.8629407850964737</v>
      </c>
      <c r="K68" s="1033">
        <v>0.21</v>
      </c>
      <c r="L68" s="1043">
        <v>4</v>
      </c>
      <c r="M68" s="756">
        <f>K68*L68</f>
        <v>0.84</v>
      </c>
      <c r="N68" s="1026" t="s">
        <v>108</v>
      </c>
      <c r="O68" s="860">
        <v>0.1875</v>
      </c>
      <c r="P68" s="1016">
        <v>43476</v>
      </c>
      <c r="Q68" s="1016">
        <v>43511</v>
      </c>
      <c r="R68" s="756">
        <f>(K68-O68)/O68*100</f>
        <v>11.999999999999995</v>
      </c>
      <c r="S68" s="824">
        <f>IF(INDEX(Historical!$D$7:$D$1455,MATCH(B68,Historical!$B$7:$B$1455,0))=0,"n/a",(INDEX(Historical!$C$7:$C$1455,MATCH(B68,Historical!$B$7:$B$1455,0))/INDEX(Historical!$D$7:$D$1455,MATCH(B68,Historical!$B$7:$B$1455,0))-1)*100)</f>
        <v>17.24137931034484</v>
      </c>
      <c r="T68" s="824">
        <f>IF(INDEX(Historical!$F$7:$F$1455,MATCH(B68,Historical!$B$7:$B$1455,0))=0,"n/a",((INDEX(Historical!$C$7:$C$1455,MATCH(B68,Historical!$B$7:$B$1455,0))/INDEX(Historical!$F$7:$F$1455,MATCH(B68,Historical!$B$7:$B$1455,0)))^(1/3)-1)*100)</f>
        <v>19.348319192733697</v>
      </c>
      <c r="U68" s="824">
        <f>IF(INDEX(Historical!$I$7:$I$1455,MATCH(B68,Historical!$B$7:$B$1455,0))=0,"n/a",((INDEX(Historical!$C$7:$C$1455,MATCH(B68,Historical!$B$7:$B$1455,0))/INDEX(Historical!$I$7:$I$1455,MATCH(B68,Historical!$B$7:$B$1455,0)))^(1/5)-1)*100)</f>
        <v>17.781622215659041</v>
      </c>
      <c r="V68" s="824">
        <f>IF(INDEX(Historical!$O$7:$O$1455,MATCH(B68,Historical!$B$7:$B$1455,0))=0,"n/a",((INDEX(Historical!$C$7:$C$1455,MATCH(B68,Historical!$B$7:$B$1455,0))/INDEX(Historical!$O$7:$O$1455,MATCH(B68,Historical!$B$7:$B$1455,0)))^(1/10)-1)*100)</f>
        <v>16.316617767200302</v>
      </c>
      <c r="W68" s="825">
        <f>IF(OR(U68&lt;=0,U68="n/a",V68&lt;=0,V68="n/a"),"n/a",U68/V68)</f>
        <v>1.0897860371163253</v>
      </c>
      <c r="X68" s="826">
        <f>IF(OR(AJ68&lt;=0,AJ68="n/a",U68&lt;=0,U68="n/a"),"n/a",U68/AJ68)</f>
        <v>1.6019479473566705</v>
      </c>
      <c r="Y68" s="777"/>
      <c r="Z68" s="766">
        <f>IF(OR(AC68&lt;0.01,AC68="n/a"),"n/a",M68/AC68*100)</f>
        <v>49.122807017543856</v>
      </c>
      <c r="AA68" s="1042">
        <f>IF(OR(AC68&lt;0.01,AC68="n/a"),"n/a",I68/AC68)</f>
        <v>26.368421052631582</v>
      </c>
      <c r="AB68" s="1043">
        <v>10</v>
      </c>
      <c r="AC68" s="1021">
        <v>1.71</v>
      </c>
      <c r="AD68" s="1021">
        <v>2.5099999999999998</v>
      </c>
      <c r="AE68" s="1021">
        <v>2.5099999999999998</v>
      </c>
      <c r="AF68" s="1021">
        <v>4.4400000000000004</v>
      </c>
      <c r="AG68" s="1021">
        <v>18.099999999999998</v>
      </c>
      <c r="AH68" s="1021">
        <v>-4.3</v>
      </c>
      <c r="AI68" s="1021">
        <v>6.77</v>
      </c>
      <c r="AJ68" s="1021">
        <v>11.1</v>
      </c>
      <c r="AK68" s="1021">
        <v>10.5</v>
      </c>
      <c r="AL68" s="1034">
        <v>23910</v>
      </c>
      <c r="AM68" s="1028">
        <v>0.1</v>
      </c>
      <c r="AN68" s="1021">
        <v>0.13</v>
      </c>
      <c r="AO68" s="868">
        <f>IF(U68="n/a","n/a",IF(AA68&lt;0,"n/a",IF(AA68="n/a","n/a",J68+U68-AA68)))</f>
        <v>-6.7238580518760678</v>
      </c>
      <c r="AP68" s="869">
        <f>IF(U68="n/a","n/a",J68+U68)</f>
        <v>19.644563000755515</v>
      </c>
      <c r="AQ68" s="1044">
        <f>IF(OR(AC68&lt;0.01,AF68="n/a"),"n/a",(I68/SQRT(22.5*AC68*(I68/AF68))-1)*100)</f>
        <v>128.10893058038371</v>
      </c>
      <c r="AR68" s="766">
        <f>INDEX(Historical!$C$7:$C$1455,MATCH(B68,Historical!$B$7:$B$1455,0))*IF(AH68="n/a",1.03,IF(AH68&lt;0,1.01,IF(AH68&gt;10,1.1,(1+AH68/100))))</f>
        <v>0.68680000000000008</v>
      </c>
      <c r="AS68" s="1042">
        <f>IF($AI68="n/a",1.03*AR68,IF($AI68&lt;0,1.01*AR68,IF($AI68&gt;10,1.1*AR68,(1+$AI68/100)*AR68)))</f>
        <v>0.73329636000000009</v>
      </c>
      <c r="AT68" s="1042">
        <f>IF($AK68="n/a",1.03*AS68,IF($AK68&lt;0,1.01*AS68,IF($AK68&gt;10,1.1*AS68,(1+$AK68/100)*AS68)))</f>
        <v>0.80662599600000018</v>
      </c>
      <c r="AU68" s="1042">
        <f>IF($AK68="n/a",1.03*AT68,IF($AK68&lt;0,1.01*AT68,IF($AK68&gt;10,1.1*AT68,(1+$AK68/100)*AT68)))</f>
        <v>0.88728859560000028</v>
      </c>
      <c r="AV68" s="1042">
        <f>IF($AK68="n/a",1.03*AU68,IF($AK68&lt;0,1.01*AU68,IF($AK68&gt;10,1.1*AU68,(1+$AK68/100)*AU68)))</f>
        <v>0.97601745516000038</v>
      </c>
      <c r="AW68" s="766">
        <f>SUM(AR68:AV68)</f>
        <v>4.090028406760001</v>
      </c>
      <c r="AX68" s="877">
        <f>AW68/I68*100</f>
        <v>9.0708103942337566</v>
      </c>
      <c r="AY68" s="1212">
        <v>0.11</v>
      </c>
      <c r="AZ68" s="1028">
        <v>42.19</v>
      </c>
      <c r="BA68" s="1028">
        <v>-2.5299999999999998</v>
      </c>
      <c r="BB68" s="1028">
        <v>6.49</v>
      </c>
      <c r="BC68" s="1028">
        <v>19.470000000000002</v>
      </c>
      <c r="BE68" s="721">
        <v>1967</v>
      </c>
      <c r="BF68" s="1057">
        <f>IF(BE68&gt;2008,0,IF(BE68&gt;2001,1,IF(BE68&gt;1990,2,IF(BE68&gt;1980,3,IF(BE68&gt;1973,4,IF(BE68&gt;1970,5,IF(BE68&gt;1960,6,IF(BE68&gt;1958,7,IF(BE68&gt;1953,8,9)))))))))</f>
        <v>6</v>
      </c>
    </row>
    <row r="69" spans="1:58" ht="11.25" customHeight="1" x14ac:dyDescent="0.2">
      <c r="A69" s="1019" t="s">
        <v>259</v>
      </c>
      <c r="B69" s="1031" t="s">
        <v>260</v>
      </c>
      <c r="C69" s="1181" t="s">
        <v>113</v>
      </c>
      <c r="D69" s="1181" t="s">
        <v>214</v>
      </c>
      <c r="E69" s="857">
        <v>44</v>
      </c>
      <c r="F69" s="1245">
        <v>55</v>
      </c>
      <c r="G69" s="1245" t="s">
        <v>38</v>
      </c>
      <c r="H69" s="1245" t="s">
        <v>38</v>
      </c>
      <c r="I69" s="1021">
        <v>139.05000000000001</v>
      </c>
      <c r="J69" s="766">
        <f>(M69/I69)*100</f>
        <v>2.8766630708378278</v>
      </c>
      <c r="K69" s="1033">
        <v>1</v>
      </c>
      <c r="L69" s="1043">
        <v>4</v>
      </c>
      <c r="M69" s="756">
        <f>K69*L69</f>
        <v>4</v>
      </c>
      <c r="N69" s="1026" t="s">
        <v>128</v>
      </c>
      <c r="O69" s="860">
        <v>0.78</v>
      </c>
      <c r="P69" s="1016">
        <v>43370</v>
      </c>
      <c r="Q69" s="1016">
        <v>43382</v>
      </c>
      <c r="R69" s="756">
        <f>(K69-O69)/O69*100</f>
        <v>28.205128205128201</v>
      </c>
      <c r="S69" s="824">
        <f>IF(INDEX(Historical!$D$7:$D$1455,MATCH(B69,Historical!$B$7:$B$1455,0))=0,"n/a",(INDEX(Historical!$C$7:$C$1455,MATCH(B69,Historical!$B$7:$B$1455,0))/INDEX(Historical!$D$7:$D$1455,MATCH(B69,Historical!$B$7:$B$1455,0))-1)*100)</f>
        <v>18.695652173913068</v>
      </c>
      <c r="T69" s="824">
        <f>IF(INDEX(Historical!$F$7:$F$1455,MATCH(B69,Historical!$B$7:$B$1455,0))=0,"n/a",((INDEX(Historical!$C$7:$C$1455,MATCH(B69,Historical!$B$7:$B$1455,0))/INDEX(Historical!$F$7:$F$1455,MATCH(B69,Historical!$B$7:$B$1455,0)))^(1/3)-1)*100)</f>
        <v>16.088465859771574</v>
      </c>
      <c r="U69" s="824">
        <f>IF(INDEX(Historical!$I$7:$I$1455,MATCH(B69,Historical!$B$7:$B$1455,0))=0,"n/a",((INDEX(Historical!$C$7:$C$1455,MATCH(B69,Historical!$B$7:$B$1455,0))/INDEX(Historical!$I$7:$I$1455,MATCH(B69,Historical!$B$7:$B$1455,0)))^(1/5)-1)*100)</f>
        <v>13.334454402894114</v>
      </c>
      <c r="V69" s="824">
        <f>IF(INDEX(Historical!$O$7:$O$1455,MATCH(B69,Historical!$B$7:$B$1455,0))=0,"n/a",((INDEX(Historical!$C$7:$C$1455,MATCH(B69,Historical!$B$7:$B$1455,0))/INDEX(Historical!$O$7:$O$1455,MATCH(B69,Historical!$B$7:$B$1455,0)))^(1/10)-1)*100)</f>
        <v>11.612317403390438</v>
      </c>
      <c r="W69" s="825">
        <f>IF(OR(U69&lt;=0,U69="n/a",V69&lt;=0,V69="n/a"),"n/a",U69/V69)</f>
        <v>1.1483026117595498</v>
      </c>
      <c r="X69" s="826">
        <f>IF(OR(AJ69&lt;=0,AJ69="n/a",U69&lt;=0,U69="n/a"),"n/a",U69/AJ69)</f>
        <v>1.7779272537192152</v>
      </c>
      <c r="Y69" s="774"/>
      <c r="Z69" s="766">
        <f>IF(OR(AC69&lt;0.01,AC69="n/a"),"n/a",M69/AC69*100)</f>
        <v>53.547523427041497</v>
      </c>
      <c r="AA69" s="1042">
        <f>IF(OR(AC69&lt;0.01,AC69="n/a"),"n/a",I69/AC69)</f>
        <v>18.614457831325304</v>
      </c>
      <c r="AB69" s="1043">
        <v>12</v>
      </c>
      <c r="AC69" s="1021">
        <v>7.47</v>
      </c>
      <c r="AD69" s="1021">
        <v>1.58</v>
      </c>
      <c r="AE69" s="1021">
        <v>3.11</v>
      </c>
      <c r="AF69" s="1021">
        <v>13.08</v>
      </c>
      <c r="AG69" s="1021">
        <v>46.800000000000004</v>
      </c>
      <c r="AH69" s="1021">
        <v>18.7</v>
      </c>
      <c r="AI69" s="1021">
        <v>6.75</v>
      </c>
      <c r="AJ69" s="1021">
        <v>7.5</v>
      </c>
      <c r="AK69" s="1021">
        <v>11.76</v>
      </c>
      <c r="AL69" s="1034">
        <v>46080</v>
      </c>
      <c r="AM69" s="1028">
        <v>0.1</v>
      </c>
      <c r="AN69" s="1021">
        <v>2.09</v>
      </c>
      <c r="AO69" s="868">
        <f>IF(U69="n/a","n/a",IF(AA69&lt;0,"n/a",IF(AA69="n/a","n/a",J69+U69-AA69)))</f>
        <v>-2.4033403575933612</v>
      </c>
      <c r="AP69" s="869">
        <f>IF(U69="n/a","n/a",J69+U69)</f>
        <v>16.211117473731942</v>
      </c>
      <c r="AQ69" s="1044">
        <f>IF(OR(AC69&lt;0.01,AF69="n/a"),"n/a",(I69/SQRT(22.5*AC69*(I69/AF69))-1)*100)</f>
        <v>228.9559973503616</v>
      </c>
      <c r="AR69" s="766">
        <f>INDEX(Historical!$C$7:$C$1455,MATCH(B69,Historical!$B$7:$B$1455,0))*IF(AH69="n/a",1.03,IF(AH69&lt;0,1.01,IF(AH69&gt;10,1.1,(1+AH69/100))))</f>
        <v>3.0030000000000006</v>
      </c>
      <c r="AS69" s="1042">
        <f>IF($AI69="n/a",1.03*AR69,IF($AI69&lt;0,1.01*AR69,IF($AI69&gt;10,1.1*AR69,(1+$AI69/100)*AR69)))</f>
        <v>3.2057025000000001</v>
      </c>
      <c r="AT69" s="1042">
        <f>IF($AK69="n/a",1.03*AS69,IF($AK69&lt;0,1.01*AS69,IF($AK69&gt;10,1.1*AS69,(1+$AK69/100)*AS69)))</f>
        <v>3.5262727500000004</v>
      </c>
      <c r="AU69" s="1042">
        <f>IF($AK69="n/a",1.03*AT69,IF($AK69&lt;0,1.01*AT69,IF($AK69&gt;10,1.1*AT69,(1+$AK69/100)*AT69)))</f>
        <v>3.878900025000001</v>
      </c>
      <c r="AV69" s="1042">
        <f>IF($AK69="n/a",1.03*AU69,IF($AK69&lt;0,1.01*AU69,IF($AK69&gt;10,1.1*AU69,(1+$AK69/100)*AU69)))</f>
        <v>4.2667900275000017</v>
      </c>
      <c r="AW69" s="766">
        <f>SUM(AR69:AV69)</f>
        <v>17.880665302500002</v>
      </c>
      <c r="AX69" s="877">
        <f>AW69/I69*100</f>
        <v>12.859162389428263</v>
      </c>
      <c r="AY69" s="1212">
        <v>1.23</v>
      </c>
      <c r="AZ69" s="1028">
        <v>16.48</v>
      </c>
      <c r="BA69" s="1028">
        <v>-22.35</v>
      </c>
      <c r="BB69" s="1028">
        <v>3.35</v>
      </c>
      <c r="BC69" s="1028">
        <v>-4</v>
      </c>
      <c r="BE69" s="721">
        <v>1975</v>
      </c>
      <c r="BF69" s="1057">
        <f>IF(BE69&gt;2008,0,IF(BE69&gt;2001,1,IF(BE69&gt;1990,2,IF(BE69&gt;1980,3,IF(BE69&gt;1973,4,IF(BE69&gt;1970,5,IF(BE69&gt;1960,6,IF(BE69&gt;1958,7,IF(BE69&gt;1953,8,9)))))))))</f>
        <v>4</v>
      </c>
    </row>
    <row r="70" spans="1:58" ht="11.25" customHeight="1" x14ac:dyDescent="0.2">
      <c r="A70" s="1027" t="s">
        <v>261</v>
      </c>
      <c r="B70" s="1031" t="s">
        <v>262</v>
      </c>
      <c r="C70" s="1181" t="s">
        <v>4283</v>
      </c>
      <c r="D70" s="1181" t="s">
        <v>4420</v>
      </c>
      <c r="E70" s="857">
        <v>28</v>
      </c>
      <c r="F70" s="1245">
        <v>96</v>
      </c>
      <c r="G70" s="1245" t="s">
        <v>38</v>
      </c>
      <c r="H70" s="1245" t="s">
        <v>107</v>
      </c>
      <c r="I70" s="1021">
        <v>139.69999999999999</v>
      </c>
      <c r="J70" s="766">
        <f>(M70/I70)*100</f>
        <v>1.0594130279169649</v>
      </c>
      <c r="K70" s="1040">
        <v>0.37</v>
      </c>
      <c r="L70" s="1043">
        <v>4</v>
      </c>
      <c r="M70" s="756">
        <f>K70*L70</f>
        <v>1.48</v>
      </c>
      <c r="N70" s="1026" t="s">
        <v>599</v>
      </c>
      <c r="O70" s="861">
        <v>0.31</v>
      </c>
      <c r="P70" s="1016">
        <v>43159</v>
      </c>
      <c r="Q70" s="1016">
        <v>43175</v>
      </c>
      <c r="R70" s="756">
        <f>(K70-O70)/O70*100</f>
        <v>19.35483870967742</v>
      </c>
      <c r="S70" s="824">
        <f>IF(INDEX(Historical!$D$7:$D$1455,MATCH(B70,Historical!$B$7:$B$1455,0))=0,"n/a",(INDEX(Historical!$C$7:$C$1455,MATCH(B70,Historical!$B$7:$B$1455,0))/INDEX(Historical!$D$7:$D$1455,MATCH(B70,Historical!$B$7:$B$1455,0))-1)*100)</f>
        <v>10.714285714285698</v>
      </c>
      <c r="T70" s="824">
        <f>IF(INDEX(Historical!$F$7:$F$1455,MATCH(B70,Historical!$B$7:$B$1455,0))=0,"n/a",((INDEX(Historical!$C$7:$C$1455,MATCH(B70,Historical!$B$7:$B$1455,0))/INDEX(Historical!$F$7:$F$1455,MATCH(B70,Historical!$B$7:$B$1455,0)))^(1/3)-1)*100)</f>
        <v>12.110512440831279</v>
      </c>
      <c r="U70" s="824">
        <f>IF(INDEX(Historical!$I$7:$I$1455,MATCH(B70,Historical!$B$7:$B$1455,0))=0,"n/a",((INDEX(Historical!$C$7:$C$1455,MATCH(B70,Historical!$B$7:$B$1455,0))/INDEX(Historical!$I$7:$I$1455,MATCH(B70,Historical!$B$7:$B$1455,0)))^(1/5)-1)*100)</f>
        <v>21.936232030713178</v>
      </c>
      <c r="V70" s="824">
        <f>IF(INDEX(Historical!$O$7:$O$1455,MATCH(B70,Historical!$B$7:$B$1455,0))=0,"n/a",((INDEX(Historical!$C$7:$C$1455,MATCH(B70,Historical!$B$7:$B$1455,0))/INDEX(Historical!$O$7:$O$1455,MATCH(B70,Historical!$B$7:$B$1455,0)))^(1/10)-1)*100)</f>
        <v>16.908162274321548</v>
      </c>
      <c r="W70" s="825">
        <f>IF(OR(U70&lt;=0,U70="n/a",V70&lt;=0,V70="n/a"),"n/a",U70/V70)</f>
        <v>1.297375295719025</v>
      </c>
      <c r="X70" s="826">
        <f>IF(OR(AJ70&lt;=0,AJ70="n/a",U70&lt;=0,U70="n/a"),"n/a",U70/AJ70)</f>
        <v>1.9074984374533199</v>
      </c>
      <c r="Y70" s="1032" t="s">
        <v>154</v>
      </c>
      <c r="Z70" s="766">
        <f>IF(OR(AC70&lt;0.01,AC70="n/a"),"n/a",M70/AC70*100)</f>
        <v>41.225626740947078</v>
      </c>
      <c r="AA70" s="1042">
        <f>IF(OR(AC70&lt;0.01,AC70="n/a"),"n/a",I70/AC70)</f>
        <v>38.913649025069638</v>
      </c>
      <c r="AB70" s="1043">
        <v>6</v>
      </c>
      <c r="AC70" s="1021">
        <v>3.59</v>
      </c>
      <c r="AD70" s="1021">
        <v>3.54</v>
      </c>
      <c r="AE70" s="1021">
        <v>6.9</v>
      </c>
      <c r="AF70" s="1021">
        <v>7.88</v>
      </c>
      <c r="AG70" s="1021">
        <v>31.2</v>
      </c>
      <c r="AH70" s="1021">
        <v>6</v>
      </c>
      <c r="AI70" s="1021">
        <v>11.85</v>
      </c>
      <c r="AJ70" s="1021">
        <v>11.5</v>
      </c>
      <c r="AK70" s="1021">
        <v>11</v>
      </c>
      <c r="AL70" s="1034">
        <v>10830</v>
      </c>
      <c r="AM70" s="1028">
        <v>0.6</v>
      </c>
      <c r="AN70" s="1021">
        <v>0</v>
      </c>
      <c r="AO70" s="868">
        <f>IF(U70="n/a","n/a",IF(AA70&lt;0,"n/a",IF(AA70="n/a","n/a",J70+U70-AA70)))</f>
        <v>-15.918003966439496</v>
      </c>
      <c r="AP70" s="869">
        <f>IF(U70="n/a","n/a",J70+U70)</f>
        <v>22.995645058630142</v>
      </c>
      <c r="AQ70" s="1044">
        <f>IF(OR(AC70&lt;0.01,AF70="n/a"),"n/a",(I70/SQRT(22.5*AC70*(I70/AF70))-1)*100)</f>
        <v>269.16696271924849</v>
      </c>
      <c r="AR70" s="766">
        <f>INDEX(Historical!$C$7:$C$1455,MATCH(B70,Historical!$B$7:$B$1455,0))*IF(AH70="n/a",1.03,IF(AH70&lt;0,1.01,IF(AH70&gt;10,1.1,(1+AH70/100))))</f>
        <v>1.3144</v>
      </c>
      <c r="AS70" s="1042">
        <f>IF($AI70="n/a",1.03*AR70,IF($AI70&lt;0,1.01*AR70,IF($AI70&gt;10,1.1*AR70,(1+$AI70/100)*AR70)))</f>
        <v>1.4458400000000002</v>
      </c>
      <c r="AT70" s="1042">
        <f>IF($AK70="n/a",1.03*AS70,IF($AK70&lt;0,1.01*AS70,IF($AK70&gt;10,1.1*AS70,(1+$AK70/100)*AS70)))</f>
        <v>1.5904240000000003</v>
      </c>
      <c r="AU70" s="1042">
        <f>IF($AK70="n/a",1.03*AT70,IF($AK70&lt;0,1.01*AT70,IF($AK70&gt;10,1.1*AT70,(1+$AK70/100)*AT70)))</f>
        <v>1.7494664000000004</v>
      </c>
      <c r="AV70" s="1042">
        <f>IF($AK70="n/a",1.03*AU70,IF($AK70&lt;0,1.01*AU70,IF($AK70&gt;10,1.1*AU70,(1+$AK70/100)*AU70)))</f>
        <v>1.9244130400000006</v>
      </c>
      <c r="AW70" s="766">
        <f>SUM(AR70:AV70)</f>
        <v>8.0245434400000022</v>
      </c>
      <c r="AX70" s="877">
        <f>AW70/I70*100</f>
        <v>5.7441255833929876</v>
      </c>
      <c r="AY70" s="1212">
        <v>0.97</v>
      </c>
      <c r="AZ70" s="1028">
        <v>24.4</v>
      </c>
      <c r="BA70" s="1028">
        <v>-14.649999999999999</v>
      </c>
      <c r="BB70" s="1028">
        <v>-6.2399999999999993</v>
      </c>
      <c r="BC70" s="1028">
        <v>2.78</v>
      </c>
      <c r="BE70" s="721">
        <v>1991</v>
      </c>
      <c r="BF70" s="1057">
        <f>IF(BE70&gt;2008,0,IF(BE70&gt;2001,1,IF(BE70&gt;1990,2,IF(BE70&gt;1980,3,IF(BE70&gt;1973,4,IF(BE70&gt;1970,5,IF(BE70&gt;1960,6,IF(BE70&gt;1958,7,IF(BE70&gt;1953,8,9)))))))))</f>
        <v>2</v>
      </c>
    </row>
    <row r="71" spans="1:58" ht="11.25" customHeight="1" x14ac:dyDescent="0.2">
      <c r="A71" s="1019" t="s">
        <v>654</v>
      </c>
      <c r="B71" s="1031" t="s">
        <v>655</v>
      </c>
      <c r="C71" s="1181" t="s">
        <v>4438</v>
      </c>
      <c r="D71" s="1181" t="s">
        <v>527</v>
      </c>
      <c r="E71" s="857">
        <v>25</v>
      </c>
      <c r="F71" s="1245">
        <v>119</v>
      </c>
      <c r="G71" s="1245" t="s">
        <v>107</v>
      </c>
      <c r="H71" s="1245" t="s">
        <v>107</v>
      </c>
      <c r="I71" s="1021">
        <v>55.29</v>
      </c>
      <c r="J71" s="766">
        <f>(M71/I71)*100</f>
        <v>2.3874118285404236</v>
      </c>
      <c r="K71" s="1040">
        <v>0.33</v>
      </c>
      <c r="L71" s="1043">
        <v>4</v>
      </c>
      <c r="M71" s="756">
        <f>K71*L71</f>
        <v>1.32</v>
      </c>
      <c r="N71" s="1026" t="s">
        <v>429</v>
      </c>
      <c r="O71" s="861">
        <v>0.32</v>
      </c>
      <c r="P71" s="1016">
        <v>43283</v>
      </c>
      <c r="Q71" s="1016">
        <v>43299</v>
      </c>
      <c r="R71" s="756">
        <f>(K71-O71)/O71*100</f>
        <v>3.1250000000000027</v>
      </c>
      <c r="S71" s="824">
        <f>IF(INDEX(Historical!$D$7:$D$1455,MATCH(B71,Historical!$B$7:$B$1455,0))=0,"n/a",(INDEX(Historical!$C$7:$C$1455,MATCH(B71,Historical!$B$7:$B$1455,0))/INDEX(Historical!$D$7:$D$1455,MATCH(B71,Historical!$B$7:$B$1455,0))-1)*100)</f>
        <v>3.2786885245901676</v>
      </c>
      <c r="T71" s="824">
        <f>IF(INDEX(Historical!$F$7:$F$1455,MATCH(B71,Historical!$B$7:$B$1455,0))=0,"n/a",((INDEX(Historical!$C$7:$C$1455,MATCH(B71,Historical!$B$7:$B$1455,0))/INDEX(Historical!$F$7:$F$1455,MATCH(B71,Historical!$B$7:$B$1455,0)))^(1/3)-1)*100)</f>
        <v>5.2726599609396407</v>
      </c>
      <c r="U71" s="824">
        <f>IF(INDEX(Historical!$I$7:$I$1455,MATCH(B71,Historical!$B$7:$B$1455,0))=0,"n/a",((INDEX(Historical!$C$7:$C$1455,MATCH(B71,Historical!$B$7:$B$1455,0))/INDEX(Historical!$I$7:$I$1455,MATCH(B71,Historical!$B$7:$B$1455,0)))^(1/5)-1)*100)</f>
        <v>7.442863557808499</v>
      </c>
      <c r="V71" s="824">
        <f>IF(INDEX(Historical!$O$7:$O$1455,MATCH(B71,Historical!$B$7:$B$1455,0))=0,"n/a",((INDEX(Historical!$C$7:$C$1455,MATCH(B71,Historical!$B$7:$B$1455,0))/INDEX(Historical!$O$7:$O$1455,MATCH(B71,Historical!$B$7:$B$1455,0)))^(1/10)-1)*100)</f>
        <v>11.612317403390438</v>
      </c>
      <c r="W71" s="825">
        <f>IF(OR(U71&lt;=0,U71="n/a",V71&lt;=0,V71="n/a"),"n/a",U71/V71)</f>
        <v>0.64094558383629885</v>
      </c>
      <c r="X71" s="826">
        <f>IF(OR(AJ71&lt;=0,AJ71="n/a",U71&lt;=0,U71="n/a"),"n/a",U71/AJ71)</f>
        <v>1.0945387585012498</v>
      </c>
      <c r="Y71" s="1032" t="s">
        <v>656</v>
      </c>
      <c r="Z71" s="766">
        <f>IF(OR(AC71&lt;0.01,AC71="n/a"),"n/a",M71/AC71*100)</f>
        <v>36.56509695290859</v>
      </c>
      <c r="AA71" s="1042">
        <f>IF(OR(AC71&lt;0.01,AC71="n/a"),"n/a",I71/AC71)</f>
        <v>15.315789473684211</v>
      </c>
      <c r="AB71" s="1043">
        <v>4</v>
      </c>
      <c r="AC71" s="1021">
        <v>3.61</v>
      </c>
      <c r="AD71" s="1021">
        <v>1.02</v>
      </c>
      <c r="AE71" s="1021">
        <v>1.78</v>
      </c>
      <c r="AF71" s="1021">
        <v>2.7</v>
      </c>
      <c r="AG71" s="1021">
        <v>18.3</v>
      </c>
      <c r="AH71" s="1021">
        <v>70</v>
      </c>
      <c r="AI71" s="1021">
        <v>7.4300000000000006</v>
      </c>
      <c r="AJ71" s="1021">
        <v>6.8000000000000007</v>
      </c>
      <c r="AK71" s="1021">
        <v>15</v>
      </c>
      <c r="AL71" s="1034">
        <v>3200</v>
      </c>
      <c r="AM71" s="1028">
        <v>0.3</v>
      </c>
      <c r="AN71" s="1021">
        <v>0.43</v>
      </c>
      <c r="AO71" s="868">
        <f>IF(U71="n/a","n/a",IF(AA71&lt;0,"n/a",IF(AA71="n/a","n/a",J71+U71-AA71)))</f>
        <v>-5.4855140873352877</v>
      </c>
      <c r="AP71" s="869">
        <f>IF(U71="n/a","n/a",J71+U71)</f>
        <v>9.830275386348923</v>
      </c>
      <c r="AQ71" s="1044">
        <f>IF(OR(AC71&lt;0.01,AF71="n/a"),"n/a",(I71/SQRT(22.5*AC71*(I71/AF71))-1)*100)</f>
        <v>35.568976423151668</v>
      </c>
      <c r="AR71" s="766">
        <f>INDEX(Historical!$C$7:$C$1455,MATCH(B71,Historical!$B$7:$B$1455,0))*IF(AH71="n/a",1.03,IF(AH71&lt;0,1.01,IF(AH71&gt;10,1.1,(1+AH71/100))))</f>
        <v>1.3860000000000001</v>
      </c>
      <c r="AS71" s="1042">
        <f>IF($AI71="n/a",1.03*AR71,IF($AI71&lt;0,1.01*AR71,IF($AI71&gt;10,1.1*AR71,(1+$AI71/100)*AR71)))</f>
        <v>1.4889798000000001</v>
      </c>
      <c r="AT71" s="1042">
        <f>IF($AK71="n/a",1.03*AS71,IF($AK71&lt;0,1.01*AS71,IF($AK71&gt;10,1.1*AS71,(1+$AK71/100)*AS71)))</f>
        <v>1.6378777800000002</v>
      </c>
      <c r="AU71" s="1042">
        <f>IF($AK71="n/a",1.03*AT71,IF($AK71&lt;0,1.01*AT71,IF($AK71&gt;10,1.1*AT71,(1+$AK71/100)*AT71)))</f>
        <v>1.8016655580000003</v>
      </c>
      <c r="AV71" s="1042">
        <f>IF($AK71="n/a",1.03*AU71,IF($AK71&lt;0,1.01*AU71,IF($AK71&gt;10,1.1*AU71,(1+$AK71/100)*AU71)))</f>
        <v>1.9818321138000006</v>
      </c>
      <c r="AW71" s="766">
        <f>SUM(AR71:AV71)</f>
        <v>8.2963552518000014</v>
      </c>
      <c r="AX71" s="877">
        <f>AW71/I71*100</f>
        <v>15.005164137818777</v>
      </c>
      <c r="AY71" s="1212">
        <v>0.94</v>
      </c>
      <c r="AZ71" s="1028">
        <v>5.56</v>
      </c>
      <c r="BA71" s="1028">
        <v>-22.939999999999998</v>
      </c>
      <c r="BB71" s="1028">
        <v>-1.6</v>
      </c>
      <c r="BC71" s="1028">
        <v>-11.59</v>
      </c>
      <c r="BE71" s="721">
        <v>1994</v>
      </c>
      <c r="BF71" s="1057">
        <f>IF(BE71&gt;2008,0,IF(BE71&gt;2001,1,IF(BE71&gt;1990,2,IF(BE71&gt;1980,3,IF(BE71&gt;1973,4,IF(BE71&gt;1970,5,IF(BE71&gt;1960,6,IF(BE71&gt;1958,7,IF(BE71&gt;1953,8,9)))))))))</f>
        <v>2</v>
      </c>
    </row>
    <row r="72" spans="1:58" ht="11.25" customHeight="1" x14ac:dyDescent="0.2">
      <c r="A72" s="1019" t="s">
        <v>263</v>
      </c>
      <c r="B72" s="1031" t="s">
        <v>264</v>
      </c>
      <c r="C72" s="1181" t="s">
        <v>155</v>
      </c>
      <c r="D72" s="1181" t="s">
        <v>4444</v>
      </c>
      <c r="E72" s="857">
        <v>56</v>
      </c>
      <c r="F72" s="1245">
        <v>12</v>
      </c>
      <c r="G72" s="1245" t="s">
        <v>38</v>
      </c>
      <c r="H72" s="1245" t="s">
        <v>38</v>
      </c>
      <c r="I72" s="1021">
        <v>146.9</v>
      </c>
      <c r="J72" s="766">
        <f>(M72/I72)*100</f>
        <v>2.4506466984343089</v>
      </c>
      <c r="K72" s="1033">
        <v>0.9</v>
      </c>
      <c r="L72" s="1043">
        <v>4</v>
      </c>
      <c r="M72" s="756">
        <f>K72*L72</f>
        <v>3.6</v>
      </c>
      <c r="N72" s="1026" t="s">
        <v>112</v>
      </c>
      <c r="O72" s="860">
        <v>0.84</v>
      </c>
      <c r="P72" s="1016">
        <v>43248</v>
      </c>
      <c r="Q72" s="1016">
        <v>43263</v>
      </c>
      <c r="R72" s="756">
        <f>(K72-O72)/O72*100</f>
        <v>7.1428571428571495</v>
      </c>
      <c r="S72" s="824">
        <f>IF(INDEX(Historical!$D$7:$D$1455,MATCH(B72,Historical!$B$7:$B$1455,0))=0,"n/a",(INDEX(Historical!$C$7:$C$1455,MATCH(B72,Historical!$B$7:$B$1455,0))/INDEX(Historical!$D$7:$D$1455,MATCH(B72,Historical!$B$7:$B$1455,0))-1)*100)</f>
        <v>5.3968253968253999</v>
      </c>
      <c r="T72" s="824">
        <f>IF(INDEX(Historical!$F$7:$F$1455,MATCH(B72,Historical!$B$7:$B$1455,0))=0,"n/a",((INDEX(Historical!$C$7:$C$1455,MATCH(B72,Historical!$B$7:$B$1455,0))/INDEX(Historical!$F$7:$F$1455,MATCH(B72,Historical!$B$7:$B$1455,0)))^(1/3)-1)*100)</f>
        <v>6.3513483927197356</v>
      </c>
      <c r="U72" s="824">
        <f>IF(INDEX(Historical!$I$7:$I$1455,MATCH(B72,Historical!$B$7:$B$1455,0))=0,"n/a",((INDEX(Historical!$C$7:$C$1455,MATCH(B72,Historical!$B$7:$B$1455,0))/INDEX(Historical!$I$7:$I$1455,MATCH(B72,Historical!$B$7:$B$1455,0)))^(1/5)-1)*100)</f>
        <v>6.7051469901928673</v>
      </c>
      <c r="V72" s="824">
        <f>IF(INDEX(Historical!$O$7:$O$1455,MATCH(B72,Historical!$B$7:$B$1455,0))=0,"n/a",((INDEX(Historical!$C$7:$C$1455,MATCH(B72,Historical!$B$7:$B$1455,0))/INDEX(Historical!$O$7:$O$1455,MATCH(B72,Historical!$B$7:$B$1455,0)))^(1/10)-1)*100)</f>
        <v>7.4390864567687398</v>
      </c>
      <c r="W72" s="825">
        <f>IF(OR(U72&lt;=0,U72="n/a",V72&lt;=0,V72="n/a"),"n/a",U72/V72)</f>
        <v>0.90134010797682429</v>
      </c>
      <c r="X72" s="826">
        <f>IF(OR(AJ72&lt;=0,AJ72="n/a",U72&lt;=0,U72="n/a"),"n/a",U72/AJ72)</f>
        <v>0.94438690002716441</v>
      </c>
      <c r="Y72" s="1031"/>
      <c r="Z72" s="766">
        <f>IF(OR(AC72&lt;0.01,AC72="n/a"),"n/a",M72/AC72*100)</f>
        <v>64.86486486486487</v>
      </c>
      <c r="AA72" s="1042">
        <f>IF(OR(AC72&lt;0.01,AC72="n/a"),"n/a",I72/AC72)</f>
        <v>26.468468468468469</v>
      </c>
      <c r="AB72" s="1043">
        <v>12</v>
      </c>
      <c r="AC72" s="1021">
        <v>5.55</v>
      </c>
      <c r="AD72" s="1021">
        <v>3.41</v>
      </c>
      <c r="AE72" s="1021">
        <v>4.84</v>
      </c>
      <c r="AF72" s="1021">
        <v>6.1</v>
      </c>
      <c r="AG72" s="1021">
        <v>2.5</v>
      </c>
      <c r="AH72" s="1021">
        <v>-8.5</v>
      </c>
      <c r="AI72" s="1021">
        <v>5.7</v>
      </c>
      <c r="AJ72" s="1021">
        <v>7.1</v>
      </c>
      <c r="AK72" s="1021">
        <v>7.7700000000000005</v>
      </c>
      <c r="AL72" s="1034">
        <v>394160</v>
      </c>
      <c r="AM72" s="1028">
        <v>6.9999999999999993E-2</v>
      </c>
      <c r="AN72" s="1021">
        <v>0.48</v>
      </c>
      <c r="AO72" s="868">
        <f>IF(U72="n/a","n/a",IF(AA72&lt;0,"n/a",IF(AA72="n/a","n/a",J72+U72-AA72)))</f>
        <v>-17.312674779841295</v>
      </c>
      <c r="AP72" s="869">
        <f>IF(U72="n/a","n/a",J72+U72)</f>
        <v>9.1557936886271758</v>
      </c>
      <c r="AQ72" s="1044">
        <f>IF(OR(AC72&lt;0.01,AF72="n/a"),"n/a",(I72/SQRT(22.5*AC72*(I72/AF72))-1)*100)</f>
        <v>167.87862729034387</v>
      </c>
      <c r="AR72" s="766">
        <f>INDEX(Historical!$C$7:$C$1455,MATCH(B72,Historical!$B$7:$B$1455,0))*IF(AH72="n/a",1.03,IF(AH72&lt;0,1.01,IF(AH72&gt;10,1.1,(1+AH72/100))))</f>
        <v>3.3532000000000002</v>
      </c>
      <c r="AS72" s="1042">
        <f>IF($AI72="n/a",1.03*AR72,IF($AI72&lt;0,1.01*AR72,IF($AI72&gt;10,1.1*AR72,(1+$AI72/100)*AR72)))</f>
        <v>3.5443324</v>
      </c>
      <c r="AT72" s="1042">
        <f>IF($AK72="n/a",1.03*AS72,IF($AK72&lt;0,1.01*AS72,IF($AK72&gt;10,1.1*AS72,(1+$AK72/100)*AS72)))</f>
        <v>3.8197270274800004</v>
      </c>
      <c r="AU72" s="1042">
        <f>IF($AK72="n/a",1.03*AT72,IF($AK72&lt;0,1.01*AT72,IF($AK72&gt;10,1.1*AT72,(1+$AK72/100)*AT72)))</f>
        <v>4.1165198175151971</v>
      </c>
      <c r="AV72" s="1042">
        <f>IF($AK72="n/a",1.03*AU72,IF($AK72&lt;0,1.01*AU72,IF($AK72&gt;10,1.1*AU72,(1+$AK72/100)*AU72)))</f>
        <v>4.4363734073361281</v>
      </c>
      <c r="AW72" s="766">
        <f>SUM(AR72:AV72)</f>
        <v>19.270152652331326</v>
      </c>
      <c r="AX72" s="877">
        <f>AW72/I72*100</f>
        <v>13.117871104378029</v>
      </c>
      <c r="AY72" s="1212">
        <v>0.55000000000000004</v>
      </c>
      <c r="AZ72" s="1028">
        <v>23.84</v>
      </c>
      <c r="BA72" s="1028">
        <v>-1.24</v>
      </c>
      <c r="BB72" s="1028">
        <v>4.34</v>
      </c>
      <c r="BC72" s="1028">
        <v>11.59</v>
      </c>
      <c r="BE72" s="721">
        <v>1963</v>
      </c>
      <c r="BF72" s="1057">
        <f>IF(BE72&gt;2008,0,IF(BE72&gt;2001,1,IF(BE72&gt;1990,2,IF(BE72&gt;1980,3,IF(BE72&gt;1973,4,IF(BE72&gt;1970,5,IF(BE72&gt;1960,6,IF(BE72&gt;1958,7,IF(BE72&gt;1953,8,9)))))))))</f>
        <v>6</v>
      </c>
    </row>
    <row r="73" spans="1:58" ht="11.25" customHeight="1" x14ac:dyDescent="0.2">
      <c r="A73" s="1019" t="s">
        <v>266</v>
      </c>
      <c r="B73" s="1031" t="s">
        <v>267</v>
      </c>
      <c r="C73" s="1181" t="s">
        <v>129</v>
      </c>
      <c r="D73" s="1181" t="s">
        <v>4449</v>
      </c>
      <c r="E73" s="857">
        <v>46</v>
      </c>
      <c r="F73" s="1245">
        <v>42</v>
      </c>
      <c r="G73" s="1245" t="s">
        <v>116</v>
      </c>
      <c r="H73" s="1245" t="s">
        <v>38</v>
      </c>
      <c r="I73" s="1021">
        <v>115.37</v>
      </c>
      <c r="J73" s="766">
        <f>(M73/I73)*100</f>
        <v>3.4671058334055651</v>
      </c>
      <c r="K73" s="1033">
        <v>1</v>
      </c>
      <c r="L73" s="1043">
        <v>4</v>
      </c>
      <c r="M73" s="756">
        <f>K73*L73</f>
        <v>4</v>
      </c>
      <c r="N73" s="1026" t="s">
        <v>191</v>
      </c>
      <c r="O73" s="860">
        <v>0.97</v>
      </c>
      <c r="P73" s="1016">
        <v>43167</v>
      </c>
      <c r="Q73" s="1016">
        <v>43193</v>
      </c>
      <c r="R73" s="756">
        <f>(K73-O73)/O73*100</f>
        <v>3.092783505154642</v>
      </c>
      <c r="S73" s="824">
        <f>IF(INDEX(Historical!$D$7:$D$1455,MATCH(B73,Historical!$B$7:$B$1455,0))=0,"n/a",(INDEX(Historical!$C$7:$C$1455,MATCH(B73,Historical!$B$7:$B$1455,0))/INDEX(Historical!$D$7:$D$1455,MATCH(B73,Historical!$B$7:$B$1455,0))-1)*100)</f>
        <v>5.2197802197802234</v>
      </c>
      <c r="T73" s="824">
        <f>IF(INDEX(Historical!$F$7:$F$1455,MATCH(B73,Historical!$B$7:$B$1455,0))=0,"n/a",((INDEX(Historical!$C$7:$C$1455,MATCH(B73,Historical!$B$7:$B$1455,0))/INDEX(Historical!$F$7:$F$1455,MATCH(B73,Historical!$B$7:$B$1455,0)))^(1/3)-1)*100)</f>
        <v>5.5601264925548399</v>
      </c>
      <c r="U73" s="824">
        <f>IF(INDEX(Historical!$I$7:$I$1455,MATCH(B73,Historical!$B$7:$B$1455,0))=0,"n/a",((INDEX(Historical!$C$7:$C$1455,MATCH(B73,Historical!$B$7:$B$1455,0))/INDEX(Historical!$I$7:$I$1455,MATCH(B73,Historical!$B$7:$B$1455,0)))^(1/5)-1)*100)</f>
        <v>6.474780812840919</v>
      </c>
      <c r="V73" s="824">
        <f>IF(INDEX(Historical!$O$7:$O$1455,MATCH(B73,Historical!$B$7:$B$1455,0))=0,"n/a",((INDEX(Historical!$C$7:$C$1455,MATCH(B73,Historical!$B$7:$B$1455,0))/INDEX(Historical!$O$7:$O$1455,MATCH(B73,Historical!$B$7:$B$1455,0)))^(1/10)-1)*100)</f>
        <v>6.7469140895866753</v>
      </c>
      <c r="W73" s="825">
        <f>IF(OR(U73&lt;=0,U73="n/a",V73&lt;=0,V73="n/a"),"n/a",U73/V73)</f>
        <v>0.9596655192088821</v>
      </c>
      <c r="X73" s="826">
        <f>IF(OR(AJ73&lt;=0,AJ73="n/a",U73&lt;=0,U73="n/a"),"n/a",U73/AJ73)</f>
        <v>0.67445633467092914</v>
      </c>
      <c r="Y73" s="1032"/>
      <c r="Z73" s="766">
        <f>IF(OR(AC73&lt;0.01,AC73="n/a"),"n/a",M73/AC73*100)</f>
        <v>85.287846481876329</v>
      </c>
      <c r="AA73" s="1042">
        <f>IF(OR(AC73&lt;0.01,AC73="n/a"),"n/a",I73/AC73)</f>
        <v>24.599147121535179</v>
      </c>
      <c r="AB73" s="1043">
        <v>12</v>
      </c>
      <c r="AC73" s="1021">
        <v>4.6900000000000004</v>
      </c>
      <c r="AD73" s="1021">
        <v>5.14</v>
      </c>
      <c r="AE73" s="1021">
        <v>2.17</v>
      </c>
      <c r="AF73" s="1023" t="s">
        <v>138</v>
      </c>
      <c r="AG73" s="1023">
        <v>855.00000000000011</v>
      </c>
      <c r="AH73" s="1021">
        <v>3.3000000000000003</v>
      </c>
      <c r="AI73" s="1021">
        <v>1.71</v>
      </c>
      <c r="AJ73" s="1021">
        <v>9.6</v>
      </c>
      <c r="AK73" s="1021">
        <v>4.79</v>
      </c>
      <c r="AL73" s="1034">
        <v>40060</v>
      </c>
      <c r="AM73" s="1028">
        <v>0.37</v>
      </c>
      <c r="AN73" s="1024" t="s">
        <v>138</v>
      </c>
      <c r="AO73" s="868">
        <f>IF(U73="n/a","n/a",IF(AA73&lt;0,"n/a",IF(AA73="n/a","n/a",J73+U73-AA73)))</f>
        <v>-14.657260475288695</v>
      </c>
      <c r="AP73" s="869">
        <f>IF(U73="n/a","n/a",J73+U73)</f>
        <v>9.9418866462464841</v>
      </c>
      <c r="AQ73" s="1044" t="str">
        <f>IF(OR(AC73&lt;0.01,AF73="n/a"),"n/a",(I73/SQRT(22.5*AC73*(I73/AF73))-1)*100)</f>
        <v>n/a</v>
      </c>
      <c r="AR73" s="766">
        <f>INDEX(Historical!$C$7:$C$1455,MATCH(B73,Historical!$B$7:$B$1455,0))*IF(AH73="n/a",1.03,IF(AH73&lt;0,1.01,IF(AH73&gt;10,1.1,(1+AH73/100))))</f>
        <v>3.9563899999999999</v>
      </c>
      <c r="AS73" s="1042">
        <f>IF($AI73="n/a",1.03*AR73,IF($AI73&lt;0,1.01*AR73,IF($AI73&gt;10,1.1*AR73,(1+$AI73/100)*AR73)))</f>
        <v>4.0240442689999991</v>
      </c>
      <c r="AT73" s="1042">
        <f>IF($AK73="n/a",1.03*AS73,IF($AK73&lt;0,1.01*AS73,IF($AK73&gt;10,1.1*AS73,(1+$AK73/100)*AS73)))</f>
        <v>4.2167959894850995</v>
      </c>
      <c r="AU73" s="1042">
        <f>IF($AK73="n/a",1.03*AT73,IF($AK73&lt;0,1.01*AT73,IF($AK73&gt;10,1.1*AT73,(1+$AK73/100)*AT73)))</f>
        <v>4.4187805173814363</v>
      </c>
      <c r="AV73" s="1042">
        <f>IF($AK73="n/a",1.03*AU73,IF($AK73&lt;0,1.01*AU73,IF($AK73&gt;10,1.1*AU73,(1+$AK73/100)*AU73)))</f>
        <v>4.6304401041640073</v>
      </c>
      <c r="AW73" s="766">
        <f>SUM(AR73:AV73)</f>
        <v>21.246450880030544</v>
      </c>
      <c r="AX73" s="877">
        <f>AW73/I73*100</f>
        <v>18.415923446329671</v>
      </c>
      <c r="AY73" s="1212">
        <v>0.64</v>
      </c>
      <c r="AZ73" s="1028">
        <v>18.82</v>
      </c>
      <c r="BA73" s="1028">
        <v>-6.79</v>
      </c>
      <c r="BB73" s="1028">
        <v>4.5999999999999996</v>
      </c>
      <c r="BC73" s="1028">
        <v>5.9799999999999995</v>
      </c>
      <c r="BE73" s="721">
        <v>1973</v>
      </c>
      <c r="BF73" s="1057">
        <f>IF(BE73&gt;2008,0,IF(BE73&gt;2001,1,IF(BE73&gt;1990,2,IF(BE73&gt;1980,3,IF(BE73&gt;1973,4,IF(BE73&gt;1970,5,IF(BE73&gt;1960,6,IF(BE73&gt;1958,7,IF(BE73&gt;1953,8,9)))))))))</f>
        <v>5</v>
      </c>
    </row>
    <row r="74" spans="1:58" ht="11.25" customHeight="1" x14ac:dyDescent="0.2">
      <c r="A74" s="1019" t="s">
        <v>269</v>
      </c>
      <c r="B74" s="1031" t="s">
        <v>270</v>
      </c>
      <c r="C74" s="1181" t="s">
        <v>129</v>
      </c>
      <c r="D74" s="1181" t="s">
        <v>4422</v>
      </c>
      <c r="E74" s="857">
        <v>56</v>
      </c>
      <c r="F74" s="1245">
        <v>14</v>
      </c>
      <c r="G74" s="1245" t="s">
        <v>38</v>
      </c>
      <c r="H74" s="1245" t="s">
        <v>38</v>
      </c>
      <c r="I74" s="1021">
        <v>180.32</v>
      </c>
      <c r="J74" s="766">
        <f>(M74/I74)*100</f>
        <v>1.4418811002661935</v>
      </c>
      <c r="K74" s="1033">
        <v>0.65</v>
      </c>
      <c r="L74" s="1043">
        <v>4</v>
      </c>
      <c r="M74" s="756">
        <f>K74*L74</f>
        <v>2.6</v>
      </c>
      <c r="N74" s="1026" t="s">
        <v>153</v>
      </c>
      <c r="O74" s="860">
        <v>0.6</v>
      </c>
      <c r="P74" s="1016">
        <v>43440</v>
      </c>
      <c r="Q74" s="1016">
        <v>43462</v>
      </c>
      <c r="R74" s="756">
        <f>(K74-O74)/O74*100</f>
        <v>8.333333333333341</v>
      </c>
      <c r="S74" s="824">
        <f>IF(INDEX(Historical!$D$7:$D$1455,MATCH(B74,Historical!$B$7:$B$1455,0))=0,"n/a",(INDEX(Historical!$C$7:$C$1455,MATCH(B74,Historical!$B$7:$B$1455,0))/INDEX(Historical!$D$7:$D$1455,MATCH(B74,Historical!$B$7:$B$1455,0))-1)*100)</f>
        <v>9.7560975609756184</v>
      </c>
      <c r="T74" s="824">
        <f>IF(INDEX(Historical!$F$7:$F$1455,MATCH(B74,Historical!$B$7:$B$1455,0))=0,"n/a",((INDEX(Historical!$C$7:$C$1455,MATCH(B74,Historical!$B$7:$B$1455,0))/INDEX(Historical!$F$7:$F$1455,MATCH(B74,Historical!$B$7:$B$1455,0)))^(1/3)-1)*100)</f>
        <v>8.123684996088798</v>
      </c>
      <c r="U74" s="824">
        <f>IF(INDEX(Historical!$I$7:$I$1455,MATCH(B74,Historical!$B$7:$B$1455,0))=0,"n/a",((INDEX(Historical!$C$7:$C$1455,MATCH(B74,Historical!$B$7:$B$1455,0))/INDEX(Historical!$I$7:$I$1455,MATCH(B74,Historical!$B$7:$B$1455,0)))^(1/5)-1)*100)</f>
        <v>9.0350011429702661</v>
      </c>
      <c r="V74" s="824">
        <f>IF(INDEX(Historical!$O$7:$O$1455,MATCH(B74,Historical!$B$7:$B$1455,0))=0,"n/a",((INDEX(Historical!$C$7:$C$1455,MATCH(B74,Historical!$B$7:$B$1455,0))/INDEX(Historical!$O$7:$O$1455,MATCH(B74,Historical!$B$7:$B$1455,0)))^(1/10)-1)*100)</f>
        <v>7.5166197545187163</v>
      </c>
      <c r="W74" s="825">
        <f>IF(OR(U74&lt;=0,U74="n/a",V74&lt;=0,V74="n/a"),"n/a",U74/V74)</f>
        <v>1.2020032192713692</v>
      </c>
      <c r="X74" s="826">
        <f>IF(OR(AJ74&lt;=0,AJ74="n/a",U74&lt;=0,U74="n/a"),"n/a",U74/AJ74)</f>
        <v>2.3776318797290177</v>
      </c>
      <c r="Y74" s="781"/>
      <c r="Z74" s="766">
        <f>IF(OR(AC74&lt;0.01,AC74="n/a"),"n/a",M74/AC74*100)</f>
        <v>52.845528455284551</v>
      </c>
      <c r="AA74" s="1042">
        <f>IF(OR(AC74&lt;0.01,AC74="n/a"),"n/a",I74/AC74)</f>
        <v>36.650406504065039</v>
      </c>
      <c r="AB74" s="1043">
        <v>6</v>
      </c>
      <c r="AC74" s="1021">
        <v>4.92</v>
      </c>
      <c r="AD74" s="1021">
        <v>12.22</v>
      </c>
      <c r="AE74" s="1021">
        <v>3.96</v>
      </c>
      <c r="AF74" s="1021">
        <v>7.34</v>
      </c>
      <c r="AG74" s="1021" t="s">
        <v>138</v>
      </c>
      <c r="AH74" s="1021">
        <v>8.9</v>
      </c>
      <c r="AI74" s="1021">
        <v>6.8500000000000005</v>
      </c>
      <c r="AJ74" s="1021">
        <v>3.8</v>
      </c>
      <c r="AK74" s="1021">
        <v>3</v>
      </c>
      <c r="AL74" s="1034">
        <v>4910</v>
      </c>
      <c r="AM74" s="1028">
        <v>2.1</v>
      </c>
      <c r="AN74" s="1021">
        <v>0</v>
      </c>
      <c r="AO74" s="868">
        <f>IF(U74="n/a","n/a",IF(AA74&lt;0,"n/a",IF(AA74="n/a","n/a",J74+U74-AA74)))</f>
        <v>-26.173524260828579</v>
      </c>
      <c r="AP74" s="869">
        <f>IF(U74="n/a","n/a",J74+U74)</f>
        <v>10.47688224323646</v>
      </c>
      <c r="AQ74" s="1044">
        <f>IF(OR(AC74&lt;0.01,AF74="n/a"),"n/a",(I74/SQRT(22.5*AC74*(I74/AF74))-1)*100)</f>
        <v>245.77705324535177</v>
      </c>
      <c r="AR74" s="766">
        <f>INDEX(Historical!$C$7:$C$1455,MATCH(B74,Historical!$B$7:$B$1455,0))*IF(AH74="n/a",1.03,IF(AH74&lt;0,1.01,IF(AH74&gt;10,1.1,(1+AH74/100))))</f>
        <v>2.45025</v>
      </c>
      <c r="AS74" s="1042">
        <f>IF($AI74="n/a",1.03*AR74,IF($AI74&lt;0,1.01*AR74,IF($AI74&gt;10,1.1*AR74,(1+$AI74/100)*AR74)))</f>
        <v>2.618092125</v>
      </c>
      <c r="AT74" s="1042">
        <f>IF($AK74="n/a",1.03*AS74,IF($AK74&lt;0,1.01*AS74,IF($AK74&gt;10,1.1*AS74,(1+$AK74/100)*AS74)))</f>
        <v>2.6966348887500002</v>
      </c>
      <c r="AU74" s="1042">
        <f>IF($AK74="n/a",1.03*AT74,IF($AK74&lt;0,1.01*AT74,IF($AK74&gt;10,1.1*AT74,(1+$AK74/100)*AT74)))</f>
        <v>2.7775339354125004</v>
      </c>
      <c r="AV74" s="1042">
        <f>IF($AK74="n/a",1.03*AU74,IF($AK74&lt;0,1.01*AU74,IF($AK74&gt;10,1.1*AU74,(1+$AK74/100)*AU74)))</f>
        <v>2.8608599534748755</v>
      </c>
      <c r="AW74" s="766">
        <f>SUM(AR74:AV74)</f>
        <v>13.403370902637377</v>
      </c>
      <c r="AX74" s="877">
        <f>AW74/I74*100</f>
        <v>7.4331027632194857</v>
      </c>
      <c r="AY74" s="1212">
        <v>0.51</v>
      </c>
      <c r="AZ74" s="1028">
        <v>55.7</v>
      </c>
      <c r="BA74" s="1028">
        <v>-4.7600000000000007</v>
      </c>
      <c r="BB74" s="1028">
        <v>10.24</v>
      </c>
      <c r="BC74" s="1028">
        <v>27.22</v>
      </c>
      <c r="BE74" s="721">
        <v>1964</v>
      </c>
      <c r="BF74" s="1057">
        <f>IF(BE74&gt;2008,0,IF(BE74&gt;2001,1,IF(BE74&gt;1990,2,IF(BE74&gt;1980,3,IF(BE74&gt;1973,4,IF(BE74&gt;1970,5,IF(BE74&gt;1960,6,IF(BE74&gt;1958,7,IF(BE74&gt;1953,8,9)))))))))</f>
        <v>6</v>
      </c>
    </row>
    <row r="75" spans="1:58" s="905" customFormat="1" ht="11.25" customHeight="1" x14ac:dyDescent="0.2">
      <c r="A75" s="760" t="s">
        <v>271</v>
      </c>
      <c r="B75" s="914" t="s">
        <v>272</v>
      </c>
      <c r="C75" s="1181" t="s">
        <v>248</v>
      </c>
      <c r="D75" s="1181" t="s">
        <v>4446</v>
      </c>
      <c r="E75" s="885">
        <v>47</v>
      </c>
      <c r="F75" s="1245">
        <v>36</v>
      </c>
      <c r="G75" s="1244" t="s">
        <v>107</v>
      </c>
      <c r="H75" s="1244" t="s">
        <v>107</v>
      </c>
      <c r="I75" s="898">
        <v>38.74</v>
      </c>
      <c r="J75" s="887">
        <f>(M75/I75)*100</f>
        <v>3.9235931853381514</v>
      </c>
      <c r="K75" s="888">
        <v>0.38</v>
      </c>
      <c r="L75" s="889">
        <v>4</v>
      </c>
      <c r="M75" s="890">
        <f>K75*L75</f>
        <v>1.52</v>
      </c>
      <c r="N75" s="891" t="s">
        <v>183</v>
      </c>
      <c r="O75" s="892">
        <v>0.36</v>
      </c>
      <c r="P75" s="893">
        <v>43265</v>
      </c>
      <c r="Q75" s="893">
        <v>43294</v>
      </c>
      <c r="R75" s="890">
        <f>(K75-O75)/O75*100</f>
        <v>5.5555555555555607</v>
      </c>
      <c r="S75" s="824">
        <f>IF(INDEX(Historical!$D$7:$D$1455,MATCH(B75,Historical!$B$7:$B$1455,0))=0,"n/a",(INDEX(Historical!$C$7:$C$1455,MATCH(B75,Historical!$B$7:$B$1455,0))/INDEX(Historical!$D$7:$D$1455,MATCH(B75,Historical!$B$7:$B$1455,0))-1)*100)</f>
        <v>6.0606060606060552</v>
      </c>
      <c r="T75" s="824">
        <f>IF(INDEX(Historical!$F$7:$F$1455,MATCH(B75,Historical!$B$7:$B$1455,0))=0,"n/a",((INDEX(Historical!$C$7:$C$1455,MATCH(B75,Historical!$B$7:$B$1455,0))/INDEX(Historical!$F$7:$F$1455,MATCH(B75,Historical!$B$7:$B$1455,0)))^(1/3)-1)*100)</f>
        <v>4.981850026504131</v>
      </c>
      <c r="U75" s="824">
        <f>IF(INDEX(Historical!$I$7:$I$1455,MATCH(B75,Historical!$B$7:$B$1455,0))=0,"n/a",((INDEX(Historical!$C$7:$C$1455,MATCH(B75,Historical!$B$7:$B$1455,0))/INDEX(Historical!$I$7:$I$1455,MATCH(B75,Historical!$B$7:$B$1455,0)))^(1/5)-1)*100)</f>
        <v>4.3782277002867742</v>
      </c>
      <c r="V75" s="824">
        <f>IF(INDEX(Historical!$O$7:$O$1455,MATCH(B75,Historical!$B$7:$B$1455,0))=0,"n/a",((INDEX(Historical!$C$7:$C$1455,MATCH(B75,Historical!$B$7:$B$1455,0))/INDEX(Historical!$O$7:$O$1455,MATCH(B75,Historical!$B$7:$B$1455,0)))^(1/10)-1)*100)</f>
        <v>7.1773462536293131</v>
      </c>
      <c r="W75" s="894">
        <f>IF(OR(U75&lt;=0,U75="n/a",V75&lt;=0,V75="n/a"),"n/a",U75/V75)</f>
        <v>0.61000647670758112</v>
      </c>
      <c r="X75" s="895">
        <f>IF(OR(AJ75&lt;=0,AJ75="n/a",U75&lt;=0,U75="n/a"),"n/a",U75/AJ75)</f>
        <v>0.44675792860069119</v>
      </c>
      <c r="Y75" s="914"/>
      <c r="Z75" s="887">
        <f>IF(OR(AC75&lt;0.01,AC75="n/a"),"n/a",M75/AC75*100)</f>
        <v>60.8</v>
      </c>
      <c r="AA75" s="897">
        <f>IF(OR(AC75&lt;0.01,AC75="n/a"),"n/a",I75/AC75)</f>
        <v>15.496</v>
      </c>
      <c r="AB75" s="889">
        <v>12</v>
      </c>
      <c r="AC75" s="898">
        <v>2.5</v>
      </c>
      <c r="AD75" s="898">
        <v>2.5</v>
      </c>
      <c r="AE75" s="898">
        <v>1.19</v>
      </c>
      <c r="AF75" s="898">
        <v>4.45</v>
      </c>
      <c r="AG75" s="898">
        <v>24.7</v>
      </c>
      <c r="AH75" s="898">
        <v>-4.3999999999999995</v>
      </c>
      <c r="AI75" s="898">
        <v>10.119999999999999</v>
      </c>
      <c r="AJ75" s="898">
        <v>9.8000000000000007</v>
      </c>
      <c r="AK75" s="898">
        <v>6.2</v>
      </c>
      <c r="AL75" s="899">
        <v>5020</v>
      </c>
      <c r="AM75" s="900">
        <v>0.89999999999999991</v>
      </c>
      <c r="AN75" s="898">
        <v>1.1599999999999999</v>
      </c>
      <c r="AO75" s="901">
        <f>IF(U75="n/a","n/a",IF(AA75&lt;0,"n/a",IF(AA75="n/a","n/a",J75+U75-AA75)))</f>
        <v>-7.1941791143750748</v>
      </c>
      <c r="AP75" s="902">
        <f>IF(U75="n/a","n/a",J75+U75)</f>
        <v>8.3018208856249256</v>
      </c>
      <c r="AQ75" s="903">
        <f>IF(OR(AC75&lt;0.01,AF75="n/a"),"n/a",(I75/SQRT(22.5*AC75*(I75/AF75))-1)*100)</f>
        <v>75.064686457447621</v>
      </c>
      <c r="AR75" s="766">
        <f>INDEX(Historical!$C$7:$C$1455,MATCH(B75,Historical!$B$7:$B$1455,0))*IF(AH75="n/a",1.03,IF(AH75&lt;0,1.01,IF(AH75&gt;10,1.1,(1+AH75/100))))</f>
        <v>1.4139999999999999</v>
      </c>
      <c r="AS75" s="897">
        <f>IF($AI75="n/a",1.03*AR75,IF($AI75&lt;0,1.01*AR75,IF($AI75&gt;10,1.1*AR75,(1+$AI75/100)*AR75)))</f>
        <v>1.5554000000000001</v>
      </c>
      <c r="AT75" s="897">
        <f>IF($AK75="n/a",1.03*AS75,IF($AK75&lt;0,1.01*AS75,IF($AK75&gt;10,1.1*AS75,(1+$AK75/100)*AS75)))</f>
        <v>1.6518348000000003</v>
      </c>
      <c r="AU75" s="897">
        <f>IF($AK75="n/a",1.03*AT75,IF($AK75&lt;0,1.01*AT75,IF($AK75&gt;10,1.1*AT75,(1+$AK75/100)*AT75)))</f>
        <v>1.7542485576000004</v>
      </c>
      <c r="AV75" s="897">
        <f>IF($AK75="n/a",1.03*AU75,IF($AK75&lt;0,1.01*AU75,IF($AK75&gt;10,1.1*AU75,(1+$AK75/100)*AU75)))</f>
        <v>1.8630119681712005</v>
      </c>
      <c r="AW75" s="887">
        <f>SUM(AR75:AV75)</f>
        <v>8.2384953257712024</v>
      </c>
      <c r="AX75" s="904">
        <f>AW75/I75*100</f>
        <v>21.266121130023752</v>
      </c>
      <c r="AY75" s="1213">
        <v>1.02</v>
      </c>
      <c r="AZ75" s="900">
        <v>13.71</v>
      </c>
      <c r="BA75" s="900">
        <v>-22.33</v>
      </c>
      <c r="BB75" s="900">
        <v>-1.78</v>
      </c>
      <c r="BC75" s="900">
        <v>-9.75</v>
      </c>
      <c r="BD75" s="1079"/>
      <c r="BE75" s="721">
        <v>1972</v>
      </c>
      <c r="BF75" s="1057">
        <f>IF(BE75&gt;2008,0,IF(BE75&gt;2001,1,IF(BE75&gt;1990,2,IF(BE75&gt;1980,3,IF(BE75&gt;1973,4,IF(BE75&gt;1970,5,IF(BE75&gt;1960,6,IF(BE75&gt;1958,7,IF(BE75&gt;1953,8,9)))))))))</f>
        <v>5</v>
      </c>
    </row>
    <row r="76" spans="1:58" ht="11.25" customHeight="1" x14ac:dyDescent="0.2">
      <c r="A76" s="1019" t="s">
        <v>4473</v>
      </c>
      <c r="B76" s="1031" t="s">
        <v>4474</v>
      </c>
      <c r="C76" s="1181" t="s">
        <v>113</v>
      </c>
      <c r="D76" s="1181" t="s">
        <v>4262</v>
      </c>
      <c r="E76" s="857">
        <v>25</v>
      </c>
      <c r="F76" s="1245">
        <v>115</v>
      </c>
      <c r="G76" s="1245" t="s">
        <v>38</v>
      </c>
      <c r="H76" s="1245" t="s">
        <v>38</v>
      </c>
      <c r="I76" s="1021">
        <v>159.05000000000001</v>
      </c>
      <c r="J76" s="766">
        <f>(M76/I76)*100</f>
        <v>2.0748192392329452</v>
      </c>
      <c r="K76" s="1040">
        <v>0.82499999999999996</v>
      </c>
      <c r="L76" s="1043">
        <v>4</v>
      </c>
      <c r="M76" s="756">
        <f>K76*L76</f>
        <v>3.3</v>
      </c>
      <c r="N76" s="1026" t="s">
        <v>150</v>
      </c>
      <c r="O76" s="861">
        <v>0.78749999999999998</v>
      </c>
      <c r="P76" s="1016">
        <v>43165</v>
      </c>
      <c r="Q76" s="1016">
        <v>43174</v>
      </c>
      <c r="R76" s="756">
        <f>(K76-O76)/O76*100</f>
        <v>4.7619047619047592</v>
      </c>
      <c r="S76" s="824">
        <f>IF(INDEX(Historical!$D$7:$D$1455,MATCH(B76,Historical!$B$7:$B$1455,0))=0,"n/a",(INDEX(Historical!$C$7:$C$1455,MATCH(B76,Historical!$B$7:$B$1455,0))/INDEX(Historical!$D$7:$D$1455,MATCH(B76,Historical!$B$7:$B$1455,0))-1)*100)</f>
        <v>5.0000000000000044</v>
      </c>
      <c r="T76" s="824">
        <f>IF(INDEX(Historical!$F$7:$F$1455,MATCH(B76,Historical!$B$7:$B$1455,0))=0,"n/a",((INDEX(Historical!$C$7:$C$1455,MATCH(B76,Historical!$B$7:$B$1455,0))/INDEX(Historical!$F$7:$F$1455,MATCH(B76,Historical!$B$7:$B$1455,0)))^(1/3)-1)*100)</f>
        <v>6.6053667550018957</v>
      </c>
      <c r="U76" s="824">
        <f>IF(INDEX(Historical!$I$7:$I$1455,MATCH(B76,Historical!$B$7:$B$1455,0))=0,"n/a",((INDEX(Historical!$C$7:$C$1455,MATCH(B76,Historical!$B$7:$B$1455,0))/INDEX(Historical!$I$7:$I$1455,MATCH(B76,Historical!$B$7:$B$1455,0)))^(1/5)-1)*100)</f>
        <v>7.442863557808499</v>
      </c>
      <c r="V76" s="824">
        <f>IF(INDEX(Historical!$O$7:$O$1455,MATCH(B76,Historical!$B$7:$B$1455,0))=0,"n/a",((INDEX(Historical!$C$7:$C$1455,MATCH(B76,Historical!$B$7:$B$1455,0))/INDEX(Historical!$O$7:$O$1455,MATCH(B76,Historical!$B$7:$B$1455,0)))^(1/10)-1)*100)</f>
        <v>10.131849033861794</v>
      </c>
      <c r="W76" s="825">
        <f>IF(OR(U76&lt;=0,U76="n/a",V76&lt;=0,V76="n/a"),"n/a",U76/V76)</f>
        <v>0.73460071630889889</v>
      </c>
      <c r="X76" s="826">
        <f>IF(OR(AJ76&lt;=0,AJ76="n/a",U76&lt;=0,U76="n/a"),"n/a",U76/AJ76)</f>
        <v>37.214317789042489</v>
      </c>
      <c r="Y76" s="787"/>
      <c r="Z76" s="766">
        <f>IF(OR(AC76&lt;0.01,AC76="n/a"),"n/a",M76/AC76*100)</f>
        <v>52.464228934817172</v>
      </c>
      <c r="AA76" s="1042">
        <f>IF(OR(AC76&lt;0.01,AC76="n/a"),"n/a",I76/AC76)</f>
        <v>25.286168521462642</v>
      </c>
      <c r="AB76" s="1043">
        <v>12</v>
      </c>
      <c r="AC76" s="1021">
        <v>6.29</v>
      </c>
      <c r="AD76" s="1021">
        <v>2.2999999999999998</v>
      </c>
      <c r="AE76" s="1021">
        <v>7.42</v>
      </c>
      <c r="AF76" s="1021">
        <v>7.35</v>
      </c>
      <c r="AG76" s="1021">
        <v>23.3</v>
      </c>
      <c r="AH76" s="1021">
        <v>8.9</v>
      </c>
      <c r="AI76" s="1021">
        <v>16.14</v>
      </c>
      <c r="AJ76" s="1021">
        <v>0.2</v>
      </c>
      <c r="AK76" s="1021">
        <v>11</v>
      </c>
      <c r="AL76" s="1034">
        <v>89260</v>
      </c>
      <c r="AM76" s="1028">
        <v>0.1</v>
      </c>
      <c r="AN76" s="1021">
        <v>1.33</v>
      </c>
      <c r="AO76" s="868">
        <f>IF(U76="n/a","n/a",IF(AA76&lt;0,"n/a",IF(AA76="n/a","n/a",J76+U76-AA76)))</f>
        <v>-15.768485724421197</v>
      </c>
      <c r="AP76" s="869">
        <f>IF(U76="n/a","n/a",J76+U76)</f>
        <v>9.517682797041445</v>
      </c>
      <c r="AQ76" s="1044">
        <f>IF(OR(AC76&lt;0.01,AF76="n/a"),"n/a",(I76/SQRT(22.5*AC76*(I76/AF76))-1)*100)</f>
        <v>187.40473871663625</v>
      </c>
      <c r="AR76" s="766">
        <f>INDEX(Historical!$C$7:$C$1455,MATCH(B76,Historical!$B$7:$B$1455,0))*IF(AH76="n/a",1.03,IF(AH76&lt;0,1.01,IF(AH76&gt;10,1.1,(1+AH76/100))))</f>
        <v>3.4303499999999998</v>
      </c>
      <c r="AS76" s="1042">
        <f>IF($AI76="n/a",1.03*AR76,IF($AI76&lt;0,1.01*AR76,IF($AI76&gt;10,1.1*AR76,(1+$AI76/100)*AR76)))</f>
        <v>3.7733850000000002</v>
      </c>
      <c r="AT76" s="1042">
        <f>IF($AK76="n/a",1.03*AS76,IF($AK76&lt;0,1.01*AS76,IF($AK76&gt;10,1.1*AS76,(1+$AK76/100)*AS76)))</f>
        <v>4.1507235000000007</v>
      </c>
      <c r="AU76" s="1042">
        <f>IF($AK76="n/a",1.03*AT76,IF($AK76&lt;0,1.01*AT76,IF($AK76&gt;10,1.1*AT76,(1+$AK76/100)*AT76)))</f>
        <v>4.5657958500000015</v>
      </c>
      <c r="AV76" s="1042">
        <f>IF($AK76="n/a",1.03*AU76,IF($AK76&lt;0,1.01*AU76,IF($AK76&gt;10,1.1*AU76,(1+$AK76/100)*AU76)))</f>
        <v>5.0223754350000025</v>
      </c>
      <c r="AW76" s="766">
        <f>SUM(AR76:AV76)</f>
        <v>20.942629785000001</v>
      </c>
      <c r="AX76" s="877">
        <f>AW76/I76*100</f>
        <v>13.167324605469977</v>
      </c>
      <c r="AY76" s="1212" t="s">
        <v>138</v>
      </c>
      <c r="AZ76" s="1028">
        <v>4.97</v>
      </c>
      <c r="BA76" s="1028">
        <v>-4.6700000000000005E-2</v>
      </c>
      <c r="BB76" s="1028">
        <v>-0.27999999999999997</v>
      </c>
      <c r="BC76" s="1028">
        <v>-0.27999999999999997</v>
      </c>
      <c r="BE76" s="721">
        <v>1994</v>
      </c>
      <c r="BF76" s="1057">
        <f>IF(BE76&gt;2008,0,IF(BE76&gt;2001,1,IF(BE76&gt;1990,2,IF(BE76&gt;1980,3,IF(BE76&gt;1973,4,IF(BE76&gt;1970,5,IF(BE76&gt;1960,6,IF(BE76&gt;1958,7,IF(BE76&gt;1953,8,9)))))))))</f>
        <v>2</v>
      </c>
    </row>
    <row r="77" spans="1:58" ht="11.25" customHeight="1" x14ac:dyDescent="0.2">
      <c r="A77" s="1019" t="s">
        <v>273</v>
      </c>
      <c r="B77" s="1031" t="s">
        <v>274</v>
      </c>
      <c r="C77" s="1181" t="s">
        <v>248</v>
      </c>
      <c r="D77" s="1181" t="s">
        <v>4412</v>
      </c>
      <c r="E77" s="857">
        <v>56</v>
      </c>
      <c r="F77" s="1245">
        <v>13</v>
      </c>
      <c r="G77" s="1245" t="s">
        <v>38</v>
      </c>
      <c r="H77" s="1245" t="s">
        <v>116</v>
      </c>
      <c r="I77" s="1021">
        <v>94.37</v>
      </c>
      <c r="J77" s="766">
        <f>(M77/I77)*100</f>
        <v>2.0345448765497509</v>
      </c>
      <c r="K77" s="1033">
        <v>0.48</v>
      </c>
      <c r="L77" s="1043">
        <v>4</v>
      </c>
      <c r="M77" s="756">
        <f>K77*L77</f>
        <v>1.92</v>
      </c>
      <c r="N77" s="1026" t="s">
        <v>275</v>
      </c>
      <c r="O77" s="860">
        <v>0.41</v>
      </c>
      <c r="P77" s="1016">
        <v>43305</v>
      </c>
      <c r="Q77" s="1016">
        <v>43320</v>
      </c>
      <c r="R77" s="756">
        <f>(K77-O77)/O77*100</f>
        <v>17.073170731707318</v>
      </c>
      <c r="S77" s="824">
        <f>IF(INDEX(Historical!$D$7:$D$1455,MATCH(B77,Historical!$B$7:$B$1455,0))=0,"n/a",(INDEX(Historical!$C$7:$C$1455,MATCH(B77,Historical!$B$7:$B$1455,0))/INDEX(Historical!$D$7:$D$1455,MATCH(B77,Historical!$B$7:$B$1455,0))-1)*100)</f>
        <v>20.634920634920629</v>
      </c>
      <c r="T77" s="824">
        <f>IF(INDEX(Historical!$F$7:$F$1455,MATCH(B77,Historical!$B$7:$B$1455,0))=0,"n/a",((INDEX(Historical!$C$7:$C$1455,MATCH(B77,Historical!$B$7:$B$1455,0))/INDEX(Historical!$F$7:$F$1455,MATCH(B77,Historical!$B$7:$B$1455,0)))^(1/3)-1)*100)</f>
        <v>22.840972275422633</v>
      </c>
      <c r="U77" s="824">
        <f>IF(INDEX(Historical!$I$7:$I$1455,MATCH(B77,Historical!$B$7:$B$1455,0))=0,"n/a",((INDEX(Historical!$C$7:$C$1455,MATCH(B77,Historical!$B$7:$B$1455,0))/INDEX(Historical!$I$7:$I$1455,MATCH(B77,Historical!$B$7:$B$1455,0)))^(1/5)-1)*100)</f>
        <v>20.431048521198434</v>
      </c>
      <c r="V77" s="824">
        <f>IF(INDEX(Historical!$O$7:$O$1455,MATCH(B77,Historical!$B$7:$B$1455,0))=0,"n/a",((INDEX(Historical!$C$7:$C$1455,MATCH(B77,Historical!$B$7:$B$1455,0))/INDEX(Historical!$O$7:$O$1455,MATCH(B77,Historical!$B$7:$B$1455,0)))^(1/10)-1)*100)</f>
        <v>19.312796227605844</v>
      </c>
      <c r="W77" s="825">
        <f>IF(OR(U77&lt;=0,U77="n/a",V77&lt;=0,V77="n/a"),"n/a",U77/V77)</f>
        <v>1.0579021432429423</v>
      </c>
      <c r="X77" s="826">
        <f>IF(OR(AJ77&lt;=0,AJ77="n/a",U77&lt;=0,U77="n/a"),"n/a",U77/AJ77)</f>
        <v>1.0477460780101762</v>
      </c>
      <c r="Y77" s="1031"/>
      <c r="Z77" s="766">
        <f>IF(OR(AC77&lt;0.01,AC77="n/a"),"n/a",M77/AC77*100)</f>
        <v>41.648590021691966</v>
      </c>
      <c r="AA77" s="1042">
        <f>IF(OR(AC77&lt;0.01,AC77="n/a"),"n/a",I77/AC77)</f>
        <v>20.470715835140997</v>
      </c>
      <c r="AB77" s="1043">
        <v>1</v>
      </c>
      <c r="AC77" s="1021">
        <v>4.6100000000000003</v>
      </c>
      <c r="AD77" s="1021">
        <v>1.36</v>
      </c>
      <c r="AE77" s="1021">
        <v>1.1100000000000001</v>
      </c>
      <c r="AF77" s="1021">
        <v>13.27</v>
      </c>
      <c r="AG77" s="1021">
        <v>66</v>
      </c>
      <c r="AH77" s="1021">
        <v>18.399999999999999</v>
      </c>
      <c r="AI77" s="1021">
        <v>15.42</v>
      </c>
      <c r="AJ77" s="1021">
        <v>19.5</v>
      </c>
      <c r="AK77" s="1021">
        <v>15.07</v>
      </c>
      <c r="AL77" s="1034">
        <v>76760</v>
      </c>
      <c r="AM77" s="1028">
        <v>0.16</v>
      </c>
      <c r="AN77" s="1021">
        <v>2.74</v>
      </c>
      <c r="AO77" s="868">
        <f>IF(U77="n/a","n/a",IF(AA77&lt;0,"n/a",IF(AA77="n/a","n/a",J77+U77-AA77)))</f>
        <v>1.99487756260719</v>
      </c>
      <c r="AP77" s="869">
        <f>IF(U77="n/a","n/a",J77+U77)</f>
        <v>22.465593397748187</v>
      </c>
      <c r="AQ77" s="1044">
        <f>IF(OR(AC77&lt;0.01,AF77="n/a"),"n/a",(I77/SQRT(22.5*AC77*(I77/AF77))-1)*100)</f>
        <v>247.46472187503906</v>
      </c>
      <c r="AR77" s="766">
        <f>INDEX(Historical!$C$7:$C$1455,MATCH(B77,Historical!$B$7:$B$1455,0))*IF(AH77="n/a",1.03,IF(AH77&lt;0,1.01,IF(AH77&gt;10,1.1,(1+AH77/100))))</f>
        <v>1.6720000000000002</v>
      </c>
      <c r="AS77" s="1042">
        <f>IF($AI77="n/a",1.03*AR77,IF($AI77&lt;0,1.01*AR77,IF($AI77&gt;10,1.1*AR77,(1+$AI77/100)*AR77)))</f>
        <v>1.8392000000000004</v>
      </c>
      <c r="AT77" s="1042">
        <f>IF($AK77="n/a",1.03*AS77,IF($AK77&lt;0,1.01*AS77,IF($AK77&gt;10,1.1*AS77,(1+$AK77/100)*AS77)))</f>
        <v>2.0231200000000005</v>
      </c>
      <c r="AU77" s="1042">
        <f>IF($AK77="n/a",1.03*AT77,IF($AK77&lt;0,1.01*AT77,IF($AK77&gt;10,1.1*AT77,(1+$AK77/100)*AT77)))</f>
        <v>2.2254320000000005</v>
      </c>
      <c r="AV77" s="1042">
        <f>IF($AK77="n/a",1.03*AU77,IF($AK77&lt;0,1.01*AU77,IF($AK77&gt;10,1.1*AU77,(1+$AK77/100)*AU77)))</f>
        <v>2.4479752000000006</v>
      </c>
      <c r="AW77" s="766">
        <f>SUM(AR77:AV77)</f>
        <v>10.207727200000003</v>
      </c>
      <c r="AX77" s="877">
        <f>AW77/I77*100</f>
        <v>10.816707852071634</v>
      </c>
      <c r="AY77" s="1212">
        <v>1.59</v>
      </c>
      <c r="AZ77" s="1028">
        <v>16.28</v>
      </c>
      <c r="BA77" s="1028">
        <v>-19.82</v>
      </c>
      <c r="BB77" s="1028">
        <v>-6.79</v>
      </c>
      <c r="BC77" s="1028">
        <v>-2.15</v>
      </c>
      <c r="BE77" s="721">
        <v>1963</v>
      </c>
      <c r="BF77" s="1057">
        <f>IF(BE77&gt;2008,0,IF(BE77&gt;2001,1,IF(BE77&gt;1990,2,IF(BE77&gt;1980,3,IF(BE77&gt;1973,4,IF(BE77&gt;1970,5,IF(BE77&gt;1960,6,IF(BE77&gt;1958,7,IF(BE77&gt;1953,8,9)))))))))</f>
        <v>6</v>
      </c>
    </row>
    <row r="78" spans="1:58" ht="11.25" customHeight="1" x14ac:dyDescent="0.2">
      <c r="A78" s="1019" t="s">
        <v>276</v>
      </c>
      <c r="B78" s="1031" t="s">
        <v>277</v>
      </c>
      <c r="C78" s="1181" t="s">
        <v>129</v>
      </c>
      <c r="D78" s="1181" t="s">
        <v>4422</v>
      </c>
      <c r="E78" s="857">
        <v>33</v>
      </c>
      <c r="F78" s="1245">
        <v>83</v>
      </c>
      <c r="G78" s="1245" t="s">
        <v>38</v>
      </c>
      <c r="H78" s="1245" t="s">
        <v>38</v>
      </c>
      <c r="I78" s="1021">
        <v>150</v>
      </c>
      <c r="J78" s="766">
        <f>(M78/I78)*100</f>
        <v>1.5199999999999998</v>
      </c>
      <c r="K78" s="1040">
        <v>0.56999999999999995</v>
      </c>
      <c r="L78" s="1043">
        <v>4</v>
      </c>
      <c r="M78" s="756">
        <f>K78*L78</f>
        <v>2.2799999999999998</v>
      </c>
      <c r="N78" s="1026" t="s">
        <v>221</v>
      </c>
      <c r="O78" s="861">
        <v>0.52</v>
      </c>
      <c r="P78" s="1016">
        <v>43462</v>
      </c>
      <c r="Q78" s="1016">
        <v>43479</v>
      </c>
      <c r="R78" s="756">
        <f>(K78-O78)/O78*100</f>
        <v>9.6153846153846025</v>
      </c>
      <c r="S78" s="824">
        <f>IF(INDEX(Historical!$D$7:$D$1455,MATCH(B78,Historical!$B$7:$B$1455,0))=0,"n/a",(INDEX(Historical!$C$7:$C$1455,MATCH(B78,Historical!$B$7:$B$1455,0))/INDEX(Historical!$D$7:$D$1455,MATCH(B78,Historical!$B$7:$B$1455,0))-1)*100)</f>
        <v>9.302325581395344</v>
      </c>
      <c r="T78" s="824">
        <f>IF(INDEX(Historical!$F$7:$F$1455,MATCH(B78,Historical!$B$7:$B$1455,0))=0,"n/a",((INDEX(Historical!$C$7:$C$1455,MATCH(B78,Historical!$B$7:$B$1455,0))/INDEX(Historical!$F$7:$F$1455,MATCH(B78,Historical!$B$7:$B$1455,0)))^(1/3)-1)*100)</f>
        <v>8.3008947425307955</v>
      </c>
      <c r="U78" s="824">
        <f>IF(INDEX(Historical!$I$7:$I$1455,MATCH(B78,Historical!$B$7:$B$1455,0))=0,"n/a",((INDEX(Historical!$C$7:$C$1455,MATCH(B78,Historical!$B$7:$B$1455,0))/INDEX(Historical!$I$7:$I$1455,MATCH(B78,Historical!$B$7:$B$1455,0)))^(1/5)-1)*100)</f>
        <v>8.6794001831422829</v>
      </c>
      <c r="V78" s="824">
        <f>IF(INDEX(Historical!$O$7:$O$1455,MATCH(B78,Historical!$B$7:$B$1455,0))=0,"n/a",((INDEX(Historical!$C$7:$C$1455,MATCH(B78,Historical!$B$7:$B$1455,0))/INDEX(Historical!$O$7:$O$1455,MATCH(B78,Historical!$B$7:$B$1455,0)))^(1/10)-1)*100)</f>
        <v>8.91978771492421</v>
      </c>
      <c r="W78" s="825">
        <f>IF(OR(U78&lt;=0,U78="n/a",V78&lt;=0,V78="n/a"),"n/a",U78/V78)</f>
        <v>0.973050083761554</v>
      </c>
      <c r="X78" s="826">
        <f>IF(OR(AJ78&lt;=0,AJ78="n/a",U78&lt;=0,U78="n/a"),"n/a",U78/AJ78)</f>
        <v>2.1169268739371421</v>
      </c>
      <c r="Y78" s="1031" t="s">
        <v>4043</v>
      </c>
      <c r="Z78" s="766">
        <f>IF(OR(AC78&lt;0.01,AC78="n/a"),"n/a",M78/AC78*100)</f>
        <v>51.700680272108833</v>
      </c>
      <c r="AA78" s="1042">
        <f>IF(OR(AC78&lt;0.01,AC78="n/a"),"n/a",I78/AC78)</f>
        <v>34.013605442176868</v>
      </c>
      <c r="AB78" s="1043">
        <v>11</v>
      </c>
      <c r="AC78" s="1025">
        <v>4.41</v>
      </c>
      <c r="AD78" s="1025">
        <v>3.23</v>
      </c>
      <c r="AE78" s="1025">
        <v>3.64</v>
      </c>
      <c r="AF78" s="1025">
        <v>6.36</v>
      </c>
      <c r="AG78" s="1021">
        <v>30.5</v>
      </c>
      <c r="AH78" s="1025">
        <v>0.8</v>
      </c>
      <c r="AI78" s="1025">
        <v>7.85</v>
      </c>
      <c r="AJ78" s="1021">
        <v>4.1000000000000005</v>
      </c>
      <c r="AK78" s="1021">
        <v>10.54</v>
      </c>
      <c r="AL78" s="829">
        <v>19650</v>
      </c>
      <c r="AM78" s="1028">
        <v>0.1</v>
      </c>
      <c r="AN78" s="1021">
        <v>1.61</v>
      </c>
      <c r="AO78" s="868">
        <f>IF(U78="n/a","n/a",IF(AA78&lt;0,"n/a",IF(AA78="n/a","n/a",J78+U78-AA78)))</f>
        <v>-23.814205259034587</v>
      </c>
      <c r="AP78" s="869">
        <f>IF(U78="n/a","n/a",J78+U78)</f>
        <v>10.199400183142282</v>
      </c>
      <c r="AQ78" s="1044">
        <f>IF(OR(AC78&lt;0.01,AF78="n/a"),"n/a",(I78/SQRT(22.5*AC78*(I78/AF78))-1)*100)</f>
        <v>210.07277325904198</v>
      </c>
      <c r="AR78" s="766">
        <f>INDEX(Historical!$C$7:$C$1455,MATCH(B78,Historical!$B$7:$B$1455,0))*IF(AH78="n/a",1.03,IF(AH78&lt;0,1.01,IF(AH78&gt;10,1.1,(1+AH78/100))))</f>
        <v>1.8950399999999998</v>
      </c>
      <c r="AS78" s="1042">
        <f>IF($AI78="n/a",1.03*AR78,IF($AI78&lt;0,1.01*AR78,IF($AI78&gt;10,1.1*AR78,(1+$AI78/100)*AR78)))</f>
        <v>2.0438006399999997</v>
      </c>
      <c r="AT78" s="1042">
        <f>IF($AK78="n/a",1.03*AS78,IF($AK78&lt;0,1.01*AS78,IF($AK78&gt;10,1.1*AS78,(1+$AK78/100)*AS78)))</f>
        <v>2.2481807039999997</v>
      </c>
      <c r="AU78" s="1042">
        <f>IF($AK78="n/a",1.03*AT78,IF($AK78&lt;0,1.01*AT78,IF($AK78&gt;10,1.1*AT78,(1+$AK78/100)*AT78)))</f>
        <v>2.4729987743999997</v>
      </c>
      <c r="AV78" s="1042">
        <f>IF($AK78="n/a",1.03*AU78,IF($AK78&lt;0,1.01*AU78,IF($AK78&gt;10,1.1*AU78,(1+$AK78/100)*AU78)))</f>
        <v>2.7202986518399999</v>
      </c>
      <c r="AW78" s="766">
        <f>SUM(AR78:AV78)</f>
        <v>11.380318770239999</v>
      </c>
      <c r="AX78" s="877">
        <f>AW78/I78*100</f>
        <v>7.5868791801599986</v>
      </c>
      <c r="AY78" s="1212">
        <v>0.35</v>
      </c>
      <c r="AZ78" s="1028">
        <v>52.53</v>
      </c>
      <c r="BA78" s="1028">
        <v>-0.94000000000000006</v>
      </c>
      <c r="BB78" s="1028">
        <v>6.79</v>
      </c>
      <c r="BC78" s="1028">
        <v>25.869999999999997</v>
      </c>
      <c r="BE78" s="721">
        <v>1987</v>
      </c>
      <c r="BF78" s="1057">
        <f>IF(BE78&gt;2008,0,IF(BE78&gt;2001,1,IF(BE78&gt;1990,2,IF(BE78&gt;1980,3,IF(BE78&gt;1973,4,IF(BE78&gt;1970,5,IF(BE78&gt;1960,6,IF(BE78&gt;1958,7,IF(BE78&gt;1953,8,9)))))))))</f>
        <v>3</v>
      </c>
    </row>
    <row r="79" spans="1:58" ht="11.25" customHeight="1" x14ac:dyDescent="0.2">
      <c r="A79" s="1019" t="s">
        <v>278</v>
      </c>
      <c r="B79" s="1031" t="s">
        <v>279</v>
      </c>
      <c r="C79" s="1181" t="s">
        <v>248</v>
      </c>
      <c r="D79" s="1181" t="s">
        <v>4448</v>
      </c>
      <c r="E79" s="857">
        <v>43</v>
      </c>
      <c r="F79" s="1245">
        <v>61</v>
      </c>
      <c r="G79" s="1245" t="s">
        <v>38</v>
      </c>
      <c r="H79" s="1245" t="s">
        <v>116</v>
      </c>
      <c r="I79" s="1021">
        <v>188.51</v>
      </c>
      <c r="J79" s="766">
        <f>(M79/I79)*100</f>
        <v>2.4614078828709354</v>
      </c>
      <c r="K79" s="1033">
        <v>1.1599999999999999</v>
      </c>
      <c r="L79" s="1043">
        <v>4</v>
      </c>
      <c r="M79" s="756">
        <f>K79*L79</f>
        <v>4.6399999999999997</v>
      </c>
      <c r="N79" s="1026" t="s">
        <v>150</v>
      </c>
      <c r="O79" s="860">
        <v>1.01</v>
      </c>
      <c r="P79" s="1016">
        <v>43434</v>
      </c>
      <c r="Q79" s="1016">
        <v>43451</v>
      </c>
      <c r="R79" s="756">
        <f>(K79-O79)/O79*100</f>
        <v>14.851485148514843</v>
      </c>
      <c r="S79" s="824">
        <f>IF(INDEX(Historical!$D$7:$D$1455,MATCH(B79,Historical!$B$7:$B$1455,0))=0,"n/a",(INDEX(Historical!$C$7:$C$1455,MATCH(B79,Historical!$B$7:$B$1455,0))/INDEX(Historical!$D$7:$D$1455,MATCH(B79,Historical!$B$7:$B$1455,0))-1)*100)</f>
        <v>6.094182825484773</v>
      </c>
      <c r="T79" s="824">
        <f>IF(INDEX(Historical!$F$7:$F$1455,MATCH(B79,Historical!$B$7:$B$1455,0))=0,"n/a",((INDEX(Historical!$C$7:$C$1455,MATCH(B79,Historical!$B$7:$B$1455,0))/INDEX(Historical!$F$7:$F$1455,MATCH(B79,Historical!$B$7:$B$1455,0)))^(1/3)-1)*100)</f>
        <v>5.303218064241122</v>
      </c>
      <c r="U79" s="824">
        <f>IF(INDEX(Historical!$I$7:$I$1455,MATCH(B79,Historical!$B$7:$B$1455,0))=0,"n/a",((INDEX(Historical!$C$7:$C$1455,MATCH(B79,Historical!$B$7:$B$1455,0))/INDEX(Historical!$I$7:$I$1455,MATCH(B79,Historical!$B$7:$B$1455,0)))^(1/5)-1)*100)</f>
        <v>5.9408310555133292</v>
      </c>
      <c r="V79" s="824">
        <f>IF(INDEX(Historical!$O$7:$O$1455,MATCH(B79,Historical!$B$7:$B$1455,0))=0,"n/a",((INDEX(Historical!$C$7:$C$1455,MATCH(B79,Historical!$B$7:$B$1455,0))/INDEX(Historical!$O$7:$O$1455,MATCH(B79,Historical!$B$7:$B$1455,0)))^(1/10)-1)*100)</f>
        <v>9.8274124023243878</v>
      </c>
      <c r="W79" s="825">
        <f>IF(OR(U79&lt;=0,U79="n/a",V79&lt;=0,V79="n/a"),"n/a",U79/V79)</f>
        <v>0.60451630727415073</v>
      </c>
      <c r="X79" s="826">
        <f>IF(OR(AJ79&lt;=0,AJ79="n/a",U79&lt;=0,U79="n/a"),"n/a",U79/AJ79)</f>
        <v>0.95819855734085957</v>
      </c>
      <c r="Y79" s="953"/>
      <c r="Z79" s="766">
        <f>IF(OR(AC79&lt;0.01,AC79="n/a"),"n/a",M79/AC79*100)</f>
        <v>61.620185922974755</v>
      </c>
      <c r="AA79" s="1042">
        <f>IF(OR(AC79&lt;0.01,AC79="n/a"),"n/a",I79/AC79)</f>
        <v>25.034528552456838</v>
      </c>
      <c r="AB79" s="1043">
        <v>12</v>
      </c>
      <c r="AC79" s="1021">
        <v>7.53</v>
      </c>
      <c r="AD79" s="1021">
        <v>2.69</v>
      </c>
      <c r="AE79" s="1021">
        <v>6.88</v>
      </c>
      <c r="AF79" s="1021" t="s">
        <v>138</v>
      </c>
      <c r="AG79" s="1024">
        <v>-101</v>
      </c>
      <c r="AH79" s="1021">
        <v>32.800000000000004</v>
      </c>
      <c r="AI79" s="1021">
        <v>6.09</v>
      </c>
      <c r="AJ79" s="1021">
        <v>6.2</v>
      </c>
      <c r="AK79" s="1021">
        <v>9.3000000000000007</v>
      </c>
      <c r="AL79" s="1034">
        <v>145960</v>
      </c>
      <c r="AM79" s="1028">
        <v>0.06</v>
      </c>
      <c r="AN79" s="1021" t="s">
        <v>138</v>
      </c>
      <c r="AO79" s="868">
        <f>IF(U79="n/a","n/a",IF(AA79&lt;0,"n/a",IF(AA79="n/a","n/a",J79+U79-AA79)))</f>
        <v>-16.632289614072572</v>
      </c>
      <c r="AP79" s="869">
        <f>IF(U79="n/a","n/a",J79+U79)</f>
        <v>8.4022389383842651</v>
      </c>
      <c r="AQ79" s="1044" t="str">
        <f>IF(OR(AC79&lt;0.01,AF79="n/a"),"n/a",(I79/SQRT(22.5*AC79*(I79/AF79))-1)*100)</f>
        <v>n/a</v>
      </c>
      <c r="AR79" s="766">
        <f>INDEX(Historical!$C$7:$C$1455,MATCH(B79,Historical!$B$7:$B$1455,0))*IF(AH79="n/a",1.03,IF(AH79&lt;0,1.01,IF(AH79&gt;10,1.1,(1+AH79/100))))</f>
        <v>4.2130000000000001</v>
      </c>
      <c r="AS79" s="1042">
        <f>IF($AI79="n/a",1.03*AR79,IF($AI79&lt;0,1.01*AR79,IF($AI79&gt;10,1.1*AR79,(1+$AI79/100)*AR79)))</f>
        <v>4.4695716999999995</v>
      </c>
      <c r="AT79" s="1042">
        <f>IF($AK79="n/a",1.03*AS79,IF($AK79&lt;0,1.01*AS79,IF($AK79&gt;10,1.1*AS79,(1+$AK79/100)*AS79)))</f>
        <v>4.8852418680999996</v>
      </c>
      <c r="AU79" s="1042">
        <f>IF($AK79="n/a",1.03*AT79,IF($AK79&lt;0,1.01*AT79,IF($AK79&gt;10,1.1*AT79,(1+$AK79/100)*AT79)))</f>
        <v>5.3395693618332993</v>
      </c>
      <c r="AV79" s="1042">
        <f>IF($AK79="n/a",1.03*AU79,IF($AK79&lt;0,1.01*AU79,IF($AK79&gt;10,1.1*AU79,(1+$AK79/100)*AU79)))</f>
        <v>5.836149312483796</v>
      </c>
      <c r="AW79" s="766">
        <f>SUM(AR79:AV79)</f>
        <v>24.743532242417096</v>
      </c>
      <c r="AX79" s="877">
        <f>AW79/I79*100</f>
        <v>13.125845972318231</v>
      </c>
      <c r="AY79" s="1212">
        <v>0.5</v>
      </c>
      <c r="AZ79" s="1028">
        <v>28.38</v>
      </c>
      <c r="BA79" s="1028">
        <v>-1.24</v>
      </c>
      <c r="BB79" s="1028">
        <v>8.1100000000000012</v>
      </c>
      <c r="BC79" s="1028">
        <v>15.07</v>
      </c>
      <c r="BE79" s="721">
        <v>1976</v>
      </c>
      <c r="BF79" s="1057">
        <f>IF(BE79&gt;2008,0,IF(BE79&gt;2001,1,IF(BE79&gt;1990,2,IF(BE79&gt;1980,3,IF(BE79&gt;1973,4,IF(BE79&gt;1970,5,IF(BE79&gt;1960,6,IF(BE79&gt;1958,7,IF(BE79&gt;1953,8,9)))))))))</f>
        <v>4</v>
      </c>
    </row>
    <row r="80" spans="1:58" ht="11.25" customHeight="1" x14ac:dyDescent="0.2">
      <c r="A80" s="1027" t="s">
        <v>280</v>
      </c>
      <c r="B80" s="1031" t="s">
        <v>281</v>
      </c>
      <c r="C80" s="1181" t="s">
        <v>113</v>
      </c>
      <c r="D80" s="1181" t="s">
        <v>4417</v>
      </c>
      <c r="E80" s="857">
        <v>26</v>
      </c>
      <c r="F80" s="1245">
        <v>105</v>
      </c>
      <c r="G80" s="1245" t="s">
        <v>107</v>
      </c>
      <c r="H80" s="1245" t="s">
        <v>107</v>
      </c>
      <c r="I80" s="1021">
        <v>53.43</v>
      </c>
      <c r="J80" s="766">
        <f>(M80/I80)*100</f>
        <v>2.5453864869923266</v>
      </c>
      <c r="K80" s="1040">
        <v>0.34</v>
      </c>
      <c r="L80" s="1043">
        <v>4</v>
      </c>
      <c r="M80" s="756">
        <f>K80*L80</f>
        <v>1.36</v>
      </c>
      <c r="N80" s="1026" t="s">
        <v>729</v>
      </c>
      <c r="O80" s="861">
        <v>0.26</v>
      </c>
      <c r="P80" s="1016">
        <v>43203</v>
      </c>
      <c r="Q80" s="1016">
        <v>43220</v>
      </c>
      <c r="R80" s="756">
        <f>(K80-O80)/O80*100</f>
        <v>30.769230769230777</v>
      </c>
      <c r="S80" s="824">
        <f>IF(INDEX(Historical!$D$7:$D$1455,MATCH(B80,Historical!$B$7:$B$1455,0))=0,"n/a",(INDEX(Historical!$C$7:$C$1455,MATCH(B80,Historical!$B$7:$B$1455,0))/INDEX(Historical!$D$7:$D$1455,MATCH(B80,Historical!$B$7:$B$1455,0))-1)*100)</f>
        <v>1.9704433497537144</v>
      </c>
      <c r="T80" s="824">
        <f>IF(INDEX(Historical!$F$7:$F$1455,MATCH(B80,Historical!$B$7:$B$1455,0))=0,"n/a",((INDEX(Historical!$C$7:$C$1455,MATCH(B80,Historical!$B$7:$B$1455,0))/INDEX(Historical!$F$7:$F$1455,MATCH(B80,Historical!$B$7:$B$1455,0)))^(1/3)-1)*100)</f>
        <v>2.0105865449937532</v>
      </c>
      <c r="U80" s="824">
        <f>IF(INDEX(Historical!$I$7:$I$1455,MATCH(B80,Historical!$B$7:$B$1455,0))=0,"n/a",((INDEX(Historical!$C$7:$C$1455,MATCH(B80,Historical!$B$7:$B$1455,0))/INDEX(Historical!$I$7:$I$1455,MATCH(B80,Historical!$B$7:$B$1455,0)))^(1/5)-1)*100)</f>
        <v>2.0529933759695806</v>
      </c>
      <c r="V80" s="824">
        <f>IF(INDEX(Historical!$O$7:$O$1455,MATCH(B80,Historical!$B$7:$B$1455,0))=0,"n/a",((INDEX(Historical!$C$7:$C$1455,MATCH(B80,Historical!$B$7:$B$1455,0))/INDEX(Historical!$O$7:$O$1455,MATCH(B80,Historical!$B$7:$B$1455,0)))^(1/10)-1)*100)</f>
        <v>3.9882407517392471</v>
      </c>
      <c r="W80" s="825">
        <f>IF(OR(U80&lt;=0,U80="n/a",V80&lt;=0,V80="n/a"),"n/a",U80/V80)</f>
        <v>0.51476164649144684</v>
      </c>
      <c r="X80" s="826">
        <f>IF(OR(AJ80&lt;=0,AJ80="n/a",U80&lt;=0,U80="n/a"),"n/a",U80/AJ80)</f>
        <v>0.58656953599130868</v>
      </c>
      <c r="Y80" s="1031"/>
      <c r="Z80" s="766">
        <f>IF(OR(AC80&lt;0.01,AC80="n/a"),"n/a",M80/AC80*100)</f>
        <v>47.386759581881535</v>
      </c>
      <c r="AA80" s="1042">
        <f>IF(OR(AC80&lt;0.01,AC80="n/a"),"n/a",I80/AC80)</f>
        <v>18.616724738675959</v>
      </c>
      <c r="AB80" s="1043">
        <v>12</v>
      </c>
      <c r="AC80" s="1021">
        <v>2.87</v>
      </c>
      <c r="AD80" s="1021">
        <v>1.86</v>
      </c>
      <c r="AE80" s="1021">
        <v>2.64</v>
      </c>
      <c r="AF80" s="1021">
        <v>2.33</v>
      </c>
      <c r="AG80" s="1021">
        <v>32.200000000000003</v>
      </c>
      <c r="AH80" s="1021">
        <v>32.800000000000004</v>
      </c>
      <c r="AI80" s="1021">
        <v>4.6899999999999995</v>
      </c>
      <c r="AJ80" s="1021">
        <v>3.5000000000000004</v>
      </c>
      <c r="AK80" s="1021">
        <v>10</v>
      </c>
      <c r="AL80" s="1034">
        <v>1290</v>
      </c>
      <c r="AM80" s="1028">
        <v>0.2</v>
      </c>
      <c r="AN80" s="1021">
        <v>0.56000000000000005</v>
      </c>
      <c r="AO80" s="868">
        <f>IF(U80="n/a","n/a",IF(AA80&lt;0,"n/a",IF(AA80="n/a","n/a",J80+U80-AA80)))</f>
        <v>-14.018344875714051</v>
      </c>
      <c r="AP80" s="869">
        <f>IF(U80="n/a","n/a",J80+U80)</f>
        <v>4.5983798629619077</v>
      </c>
      <c r="AQ80" s="1044">
        <f>IF(OR(AC80&lt;0.01,AF80="n/a"),"n/a",(I80/SQRT(22.5*AC80*(I80/AF80))-1)*100)</f>
        <v>38.847588129518606</v>
      </c>
      <c r="AR80" s="766">
        <f>INDEX(Historical!$C$7:$C$1455,MATCH(B80,Historical!$B$7:$B$1455,0))*IF(AH80="n/a",1.03,IF(AH80&lt;0,1.01,IF(AH80&gt;10,1.1,(1+AH80/100))))</f>
        <v>1.1385000000000003</v>
      </c>
      <c r="AS80" s="1042">
        <f>IF($AI80="n/a",1.03*AR80,IF($AI80&lt;0,1.01*AR80,IF($AI80&gt;10,1.1*AR80,(1+$AI80/100)*AR80)))</f>
        <v>1.1918956500000002</v>
      </c>
      <c r="AT80" s="1042">
        <f>IF($AK80="n/a",1.03*AS80,IF($AK80&lt;0,1.01*AS80,IF($AK80&gt;10,1.1*AS80,(1+$AK80/100)*AS80)))</f>
        <v>1.3110852150000003</v>
      </c>
      <c r="AU80" s="1042">
        <f>IF($AK80="n/a",1.03*AT80,IF($AK80&lt;0,1.01*AT80,IF($AK80&gt;10,1.1*AT80,(1+$AK80/100)*AT80)))</f>
        <v>1.4421937365000004</v>
      </c>
      <c r="AV80" s="1042">
        <f>IF($AK80="n/a",1.03*AU80,IF($AK80&lt;0,1.01*AU80,IF($AK80&gt;10,1.1*AU80,(1+$AK80/100)*AU80)))</f>
        <v>1.5864131101500005</v>
      </c>
      <c r="AW80" s="766">
        <f>SUM(AR80:AV80)</f>
        <v>6.6700877116500017</v>
      </c>
      <c r="AX80" s="877">
        <f>AW80/I80*100</f>
        <v>12.483787594329032</v>
      </c>
      <c r="AY80" s="1212">
        <v>0.73</v>
      </c>
      <c r="AZ80" s="1028">
        <v>24.310000000000002</v>
      </c>
      <c r="BA80" s="1028">
        <v>-22.33</v>
      </c>
      <c r="BB80" s="1028">
        <v>3.2199999999999998</v>
      </c>
      <c r="BC80" s="1028">
        <v>-5.9799999999999995</v>
      </c>
      <c r="BE80" s="721">
        <v>1993</v>
      </c>
      <c r="BF80" s="1057">
        <f>IF(BE80&gt;2008,0,IF(BE80&gt;2001,1,IF(BE80&gt;1990,2,IF(BE80&gt;1980,3,IF(BE80&gt;1973,4,IF(BE80&gt;1970,5,IF(BE80&gt;1960,6,IF(BE80&gt;1958,7,IF(BE80&gt;1953,8,9)))))))))</f>
        <v>2</v>
      </c>
    </row>
    <row r="81" spans="1:58" ht="11.25" customHeight="1" x14ac:dyDescent="0.2">
      <c r="A81" s="1027" t="s">
        <v>283</v>
      </c>
      <c r="B81" s="1031" t="s">
        <v>284</v>
      </c>
      <c r="C81" s="1181" t="s">
        <v>132</v>
      </c>
      <c r="D81" s="1181" t="s">
        <v>4423</v>
      </c>
      <c r="E81" s="857">
        <v>28</v>
      </c>
      <c r="F81" s="1245">
        <v>98</v>
      </c>
      <c r="G81" s="1245" t="s">
        <v>38</v>
      </c>
      <c r="H81" s="1245" t="s">
        <v>38</v>
      </c>
      <c r="I81" s="1021">
        <v>26.47</v>
      </c>
      <c r="J81" s="766">
        <f>(M81/I81)*100</f>
        <v>3.0676237249716665</v>
      </c>
      <c r="K81" s="1040">
        <v>0.20300000000000001</v>
      </c>
      <c r="L81" s="1043">
        <v>4</v>
      </c>
      <c r="M81" s="756">
        <f>K81*L81</f>
        <v>0.81200000000000006</v>
      </c>
      <c r="N81" s="1026" t="s">
        <v>147</v>
      </c>
      <c r="O81" s="861">
        <v>0.19750000000000001</v>
      </c>
      <c r="P81" s="1016">
        <v>43446</v>
      </c>
      <c r="Q81" s="1016">
        <v>43466</v>
      </c>
      <c r="R81" s="756">
        <f>(K81-O81)/O81*100</f>
        <v>2.7848101265822809</v>
      </c>
      <c r="S81" s="824">
        <f>IF(INDEX(Historical!$D$7:$D$1455,MATCH(B81,Historical!$B$7:$B$1455,0))=0,"n/a",(INDEX(Historical!$C$7:$C$1455,MATCH(B81,Historical!$B$7:$B$1455,0))/INDEX(Historical!$D$7:$D$1455,MATCH(B81,Historical!$B$7:$B$1455,0))-1)*100)</f>
        <v>2.6666666666666616</v>
      </c>
      <c r="T81" s="824">
        <f>IF(INDEX(Historical!$F$7:$F$1455,MATCH(B81,Historical!$B$7:$B$1455,0))=0,"n/a",((INDEX(Historical!$C$7:$C$1455,MATCH(B81,Historical!$B$7:$B$1455,0))/INDEX(Historical!$F$7:$F$1455,MATCH(B81,Historical!$B$7:$B$1455,0)))^(1/3)-1)*100)</f>
        <v>2.7410797229115547</v>
      </c>
      <c r="U81" s="824">
        <f>IF(INDEX(Historical!$I$7:$I$1455,MATCH(B81,Historical!$B$7:$B$1455,0))=0,"n/a",((INDEX(Historical!$C$7:$C$1455,MATCH(B81,Historical!$B$7:$B$1455,0))/INDEX(Historical!$I$7:$I$1455,MATCH(B81,Historical!$B$7:$B$1455,0)))^(1/5)-1)*100)</f>
        <v>2.8213222586158881</v>
      </c>
      <c r="V81" s="824">
        <f>IF(INDEX(Historical!$O$7:$O$1455,MATCH(B81,Historical!$B$7:$B$1455,0))=0,"n/a",((INDEX(Historical!$C$7:$C$1455,MATCH(B81,Historical!$B$7:$B$1455,0))/INDEX(Historical!$O$7:$O$1455,MATCH(B81,Historical!$B$7:$B$1455,0)))^(1/10)-1)*100)</f>
        <v>3.4219694129380196</v>
      </c>
      <c r="W81" s="825">
        <f>IF(OR(U81&lt;=0,U81="n/a",V81&lt;=0,V81="n/a"),"n/a",U81/V81)</f>
        <v>0.82447325447996034</v>
      </c>
      <c r="X81" s="826">
        <f>IF(OR(AJ81&lt;=0,AJ81="n/a",U81&lt;=0,U81="n/a"),"n/a",U81/AJ81)</f>
        <v>3.6310453778840256E-2</v>
      </c>
      <c r="Y81" s="774"/>
      <c r="Z81" s="766">
        <f>IF(OR(AC81&lt;0.01,AC81="n/a"),"n/a",M81/AC81*100)</f>
        <v>59.270072992700726</v>
      </c>
      <c r="AA81" s="1042">
        <f>IF(OR(AC81&lt;0.01,AC81="n/a"),"n/a",I81/AC81)</f>
        <v>19.321167883211675</v>
      </c>
      <c r="AB81" s="1043">
        <v>12</v>
      </c>
      <c r="AC81" s="1021">
        <v>1.37</v>
      </c>
      <c r="AD81" s="1021">
        <v>2.75</v>
      </c>
      <c r="AE81" s="1021">
        <v>1.1499999999999999</v>
      </c>
      <c r="AF81" s="1021">
        <v>2.06</v>
      </c>
      <c r="AG81" s="1021">
        <v>12.6</v>
      </c>
      <c r="AH81" s="1023">
        <v>5.3</v>
      </c>
      <c r="AI81" s="1023">
        <v>9.49</v>
      </c>
      <c r="AJ81" s="1021">
        <v>77.7</v>
      </c>
      <c r="AK81" s="1021">
        <v>7.0000000000000009</v>
      </c>
      <c r="AL81" s="1034">
        <v>5140</v>
      </c>
      <c r="AM81" s="1028">
        <v>0.9900000000000001</v>
      </c>
      <c r="AN81" s="1021">
        <v>0.76</v>
      </c>
      <c r="AO81" s="868">
        <f>IF(U81="n/a","n/a",IF(AA81&lt;0,"n/a",IF(AA81="n/a","n/a",J81+U81-AA81)))</f>
        <v>-13.432221899624121</v>
      </c>
      <c r="AP81" s="869">
        <f>IF(U81="n/a","n/a",J81+U81)</f>
        <v>5.8889459835875542</v>
      </c>
      <c r="AQ81" s="1044">
        <f>IF(OR(AC81&lt;0.01,AF81="n/a"),"n/a",(I81/SQRT(22.5*AC81*(I81/AF81))-1)*100)</f>
        <v>33.002265376556728</v>
      </c>
      <c r="AR81" s="766">
        <f>INDEX(Historical!$C$7:$C$1455,MATCH(B81,Historical!$B$7:$B$1455,0))*IF(AH81="n/a",1.03,IF(AH81&lt;0,1.01,IF(AH81&gt;10,1.1,(1+AH81/100))))</f>
        <v>0.81080999999999992</v>
      </c>
      <c r="AS81" s="1042">
        <f>IF($AI81="n/a",1.03*AR81,IF($AI81&lt;0,1.01*AR81,IF($AI81&gt;10,1.1*AR81,(1+$AI81/100)*AR81)))</f>
        <v>0.88775586899999992</v>
      </c>
      <c r="AT81" s="1042">
        <f>IF($AK81="n/a",1.03*AS81,IF($AK81&lt;0,1.01*AS81,IF($AK81&gt;10,1.1*AS81,(1+$AK81/100)*AS81)))</f>
        <v>0.94989877982999993</v>
      </c>
      <c r="AU81" s="1042">
        <f>IF($AK81="n/a",1.03*AT81,IF($AK81&lt;0,1.01*AT81,IF($AK81&gt;10,1.1*AT81,(1+$AK81/100)*AT81)))</f>
        <v>1.0163916944181</v>
      </c>
      <c r="AV81" s="1042">
        <f>IF($AK81="n/a",1.03*AU81,IF($AK81&lt;0,1.01*AU81,IF($AK81&gt;10,1.1*AU81,(1+$AK81/100)*AU81)))</f>
        <v>1.0875391130273671</v>
      </c>
      <c r="AW81" s="766">
        <f>SUM(AR81:AV81)</f>
        <v>4.7523954562754671</v>
      </c>
      <c r="AX81" s="877">
        <f>AW81/I81*100</f>
        <v>17.953892921327792</v>
      </c>
      <c r="AY81" s="1212">
        <v>0.52</v>
      </c>
      <c r="AZ81" s="1028">
        <v>8.9700000000000006</v>
      </c>
      <c r="BA81" s="1028">
        <v>-10.63</v>
      </c>
      <c r="BB81" s="1028">
        <v>2.2599999999999998</v>
      </c>
      <c r="BC81" s="1028">
        <v>-3.6799999999999997</v>
      </c>
      <c r="BE81" s="721">
        <v>1992</v>
      </c>
      <c r="BF81" s="1057">
        <f>IF(BE81&gt;2008,0,IF(BE81&gt;2001,1,IF(BE81&gt;1990,2,IF(BE81&gt;1980,3,IF(BE81&gt;1973,4,IF(BE81&gt;1970,5,IF(BE81&gt;1960,6,IF(BE81&gt;1958,7,IF(BE81&gt;1953,8,9)))))))))</f>
        <v>2</v>
      </c>
    </row>
    <row r="82" spans="1:58" ht="11.25" customHeight="1" x14ac:dyDescent="0.2">
      <c r="A82" s="1027" t="s">
        <v>285</v>
      </c>
      <c r="B82" s="1031" t="s">
        <v>286</v>
      </c>
      <c r="C82" s="1181" t="s">
        <v>155</v>
      </c>
      <c r="D82" s="1181" t="s">
        <v>4419</v>
      </c>
      <c r="E82" s="857">
        <v>41</v>
      </c>
      <c r="F82" s="1245">
        <v>65</v>
      </c>
      <c r="G82" s="1245" t="s">
        <v>116</v>
      </c>
      <c r="H82" s="1245" t="s">
        <v>116</v>
      </c>
      <c r="I82" s="1021">
        <v>97.53</v>
      </c>
      <c r="J82" s="766">
        <f>(M82/I82)*100</f>
        <v>2.0506510817184456</v>
      </c>
      <c r="K82" s="1033">
        <v>0.5</v>
      </c>
      <c r="L82" s="1043">
        <v>4</v>
      </c>
      <c r="M82" s="756">
        <f>K82*L82</f>
        <v>2</v>
      </c>
      <c r="N82" s="1026" t="s">
        <v>287</v>
      </c>
      <c r="O82" s="860">
        <v>0.46</v>
      </c>
      <c r="P82" s="1016">
        <v>43286</v>
      </c>
      <c r="Q82" s="1016">
        <v>43306</v>
      </c>
      <c r="R82" s="756">
        <f>(K82-O82)/O82*100</f>
        <v>8.6956521739130395</v>
      </c>
      <c r="S82" s="824">
        <f>IF(INDEX(Historical!$D$7:$D$1455,MATCH(B82,Historical!$B$7:$B$1455,0))=0,"n/a",(INDEX(Historical!$C$7:$C$1455,MATCH(B82,Historical!$B$7:$B$1455,0))/INDEX(Historical!$D$7:$D$1455,MATCH(B82,Historical!$B$7:$B$1455,0))-1)*100)</f>
        <v>9.8765432098765427</v>
      </c>
      <c r="T82" s="824">
        <f>IF(INDEX(Historical!$F$7:$F$1455,MATCH(B82,Historical!$B$7:$B$1455,0))=0,"n/a",((INDEX(Historical!$C$7:$C$1455,MATCH(B82,Historical!$B$7:$B$1455,0))/INDEX(Historical!$F$7:$F$1455,MATCH(B82,Historical!$B$7:$B$1455,0)))^(1/3)-1)*100)</f>
        <v>15.012412557300925</v>
      </c>
      <c r="U82" s="824">
        <f>IF(INDEX(Historical!$I$7:$I$1455,MATCH(B82,Historical!$B$7:$B$1455,0))=0,"n/a",((INDEX(Historical!$C$7:$C$1455,MATCH(B82,Historical!$B$7:$B$1455,0))/INDEX(Historical!$I$7:$I$1455,MATCH(B82,Historical!$B$7:$B$1455,0)))^(1/5)-1)*100)</f>
        <v>12.00043919577527</v>
      </c>
      <c r="V82" s="824">
        <f>IF(INDEX(Historical!$O$7:$O$1455,MATCH(B82,Historical!$B$7:$B$1455,0))=0,"n/a",((INDEX(Historical!$C$7:$C$1455,MATCH(B82,Historical!$B$7:$B$1455,0))/INDEX(Historical!$O$7:$O$1455,MATCH(B82,Historical!$B$7:$B$1455,0)))^(1/10)-1)*100)</f>
        <v>14.243687984341369</v>
      </c>
      <c r="W82" s="825">
        <f>IF(OR(U82&lt;=0,U82="n/a",V82&lt;=0,V82="n/a"),"n/a",U82/V82)</f>
        <v>0.84250927210479565</v>
      </c>
      <c r="X82" s="826">
        <f>IF(OR(AJ82&lt;=0,AJ82="n/a",U82&lt;=0,U82="n/a"),"n/a",U82/AJ82)</f>
        <v>3.1580103146777025</v>
      </c>
      <c r="Y82" s="779" t="s">
        <v>288</v>
      </c>
      <c r="Z82" s="766">
        <f>IF(OR(AC82&lt;0.01,AC82="n/a"),"n/a",M82/AC82*100)</f>
        <v>48.543689320388353</v>
      </c>
      <c r="AA82" s="1042">
        <f>IF(OR(AC82&lt;0.01,AC82="n/a"),"n/a",I82/AC82)</f>
        <v>23.672330097087379</v>
      </c>
      <c r="AB82" s="1043">
        <v>4</v>
      </c>
      <c r="AC82" s="1021">
        <v>4.12</v>
      </c>
      <c r="AD82" s="1021">
        <v>3.23</v>
      </c>
      <c r="AE82" s="1021">
        <v>4.4400000000000004</v>
      </c>
      <c r="AF82" s="1021">
        <v>2.63</v>
      </c>
      <c r="AG82" s="1021" t="s">
        <v>138</v>
      </c>
      <c r="AH82" s="1021">
        <v>40.400000000000006</v>
      </c>
      <c r="AI82" s="1021">
        <v>8.07</v>
      </c>
      <c r="AJ82" s="1021">
        <v>3.8</v>
      </c>
      <c r="AK82" s="1021">
        <v>7.3400000000000007</v>
      </c>
      <c r="AL82" s="1034">
        <v>133090</v>
      </c>
      <c r="AM82" s="1028">
        <v>0.1</v>
      </c>
      <c r="AN82" s="1021">
        <v>0.5</v>
      </c>
      <c r="AO82" s="868">
        <f>IF(U82="n/a","n/a",IF(AA82&lt;0,"n/a",IF(AA82="n/a","n/a",J82+U82-AA82)))</f>
        <v>-9.6212398195936633</v>
      </c>
      <c r="AP82" s="869">
        <f>IF(U82="n/a","n/a",J82+U82)</f>
        <v>14.051090277493715</v>
      </c>
      <c r="AQ82" s="1044">
        <f>IF(OR(AC82&lt;0.01,AF82="n/a"),"n/a",(I82/SQRT(22.5*AC82*(I82/AF82))-1)*100)</f>
        <v>66.343991850007811</v>
      </c>
      <c r="AR82" s="766">
        <f>INDEX(Historical!$C$7:$C$1455,MATCH(B82,Historical!$B$7:$B$1455,0))*IF(AH82="n/a",1.03,IF(AH82&lt;0,1.01,IF(AH82&gt;10,1.1,(1+AH82/100))))</f>
        <v>1.9580000000000002</v>
      </c>
      <c r="AS82" s="1042">
        <f>IF($AI82="n/a",1.03*AR82,IF($AI82&lt;0,1.01*AR82,IF($AI82&gt;10,1.1*AR82,(1+$AI82/100)*AR82)))</f>
        <v>2.1160106000000001</v>
      </c>
      <c r="AT82" s="1042">
        <f>IF($AK82="n/a",1.03*AS82,IF($AK82&lt;0,1.01*AS82,IF($AK82&gt;10,1.1*AS82,(1+$AK82/100)*AS82)))</f>
        <v>2.27132577804</v>
      </c>
      <c r="AU82" s="1042">
        <f>IF($AK82="n/a",1.03*AT82,IF($AK82&lt;0,1.01*AT82,IF($AK82&gt;10,1.1*AT82,(1+$AK82/100)*AT82)))</f>
        <v>2.4380410901481357</v>
      </c>
      <c r="AV82" s="1042">
        <f>IF($AK82="n/a",1.03*AU82,IF($AK82&lt;0,1.01*AU82,IF($AK82&gt;10,1.1*AU82,(1+$AK82/100)*AU82)))</f>
        <v>2.6169933061650088</v>
      </c>
      <c r="AW82" s="766">
        <f>SUM(AR82:AV82)</f>
        <v>11.400370774353146</v>
      </c>
      <c r="AX82" s="877">
        <f>AW82/I82*100</f>
        <v>11.689091330209315</v>
      </c>
      <c r="AY82" s="1212">
        <v>0.92</v>
      </c>
      <c r="AZ82" s="1028">
        <v>27.639999999999997</v>
      </c>
      <c r="BA82" s="1028">
        <v>-2.62</v>
      </c>
      <c r="BB82" s="1028">
        <v>3.35</v>
      </c>
      <c r="BC82" s="1028">
        <v>10.71</v>
      </c>
      <c r="BE82" s="721">
        <v>1978</v>
      </c>
      <c r="BF82" s="1057">
        <f>IF(BE82&gt;2008,0,IF(BE82&gt;2001,1,IF(BE82&gt;1990,2,IF(BE82&gt;1980,3,IF(BE82&gt;1973,4,IF(BE82&gt;1970,5,IF(BE82&gt;1960,6,IF(BE82&gt;1958,7,IF(BE82&gt;1953,8,9)))))))))</f>
        <v>4</v>
      </c>
    </row>
    <row r="83" spans="1:58" ht="11.25" customHeight="1" x14ac:dyDescent="0.2">
      <c r="A83" s="1027" t="s">
        <v>289</v>
      </c>
      <c r="B83" s="1031" t="s">
        <v>290</v>
      </c>
      <c r="C83" s="1181" t="s">
        <v>109</v>
      </c>
      <c r="D83" s="1181" t="s">
        <v>119</v>
      </c>
      <c r="E83" s="857">
        <v>32</v>
      </c>
      <c r="F83" s="1245">
        <v>89</v>
      </c>
      <c r="G83" s="1245" t="s">
        <v>107</v>
      </c>
      <c r="H83" s="1245" t="s">
        <v>107</v>
      </c>
      <c r="I83" s="1021">
        <v>56.65</v>
      </c>
      <c r="J83" s="766">
        <f>(M83/I83)*100</f>
        <v>4.4307149161518087</v>
      </c>
      <c r="K83" s="1040">
        <v>0.62749999999999995</v>
      </c>
      <c r="L83" s="1043">
        <v>4</v>
      </c>
      <c r="M83" s="756">
        <f>K83*L83</f>
        <v>2.5099999999999998</v>
      </c>
      <c r="N83" s="1026" t="s">
        <v>291</v>
      </c>
      <c r="O83" s="861">
        <v>0.625</v>
      </c>
      <c r="P83" s="1016">
        <v>43446</v>
      </c>
      <c r="Q83" s="1016">
        <v>43461</v>
      </c>
      <c r="R83" s="756">
        <f>(K83-O83)/O83*100</f>
        <v>0.39999999999999153</v>
      </c>
      <c r="S83" s="824">
        <f>IF(INDEX(Historical!$D$7:$D$1455,MATCH(B83,Historical!$B$7:$B$1455,0))=0,"n/a",(INDEX(Historical!$C$7:$C$1455,MATCH(B83,Historical!$B$7:$B$1455,0))/INDEX(Historical!$D$7:$D$1455,MATCH(B83,Historical!$B$7:$B$1455,0))-1)*100)</f>
        <v>0.40281973816718164</v>
      </c>
      <c r="T83" s="824">
        <f>IF(INDEX(Historical!$F$7:$F$1455,MATCH(B83,Historical!$B$7:$B$1455,0))=0,"n/a",((INDEX(Historical!$C$7:$C$1455,MATCH(B83,Historical!$B$7:$B$1455,0))/INDEX(Historical!$F$7:$F$1455,MATCH(B83,Historical!$B$7:$B$1455,0)))^(1/3)-1)*100)</f>
        <v>0.40445334013192724</v>
      </c>
      <c r="U83" s="824">
        <f>IF(INDEX(Historical!$I$7:$I$1455,MATCH(B83,Historical!$B$7:$B$1455,0))=0,"n/a",((INDEX(Historical!$C$7:$C$1455,MATCH(B83,Historical!$B$7:$B$1455,0))/INDEX(Historical!$I$7:$I$1455,MATCH(B83,Historical!$B$7:$B$1455,0)))^(1/5)-1)*100)</f>
        <v>0.40610473794229218</v>
      </c>
      <c r="V83" s="824">
        <f>IF(INDEX(Historical!$O$7:$O$1455,MATCH(B83,Historical!$B$7:$B$1455,0))=0,"n/a",((INDEX(Historical!$C$7:$C$1455,MATCH(B83,Historical!$B$7:$B$1455,0))/INDEX(Historical!$O$7:$O$1455,MATCH(B83,Historical!$B$7:$B$1455,0)))^(1/10)-1)*100)</f>
        <v>1.8256481556266912</v>
      </c>
      <c r="W83" s="825">
        <f>IF(OR(U83&lt;=0,U83="n/a",V83&lt;=0,V83="n/a"),"n/a",U83/V83)</f>
        <v>0.22244414220268438</v>
      </c>
      <c r="X83" s="826">
        <f>IF(OR(AJ83&lt;=0,AJ83="n/a",U83&lt;=0,U83="n/a"),"n/a",U83/AJ83)</f>
        <v>0.16244189517691687</v>
      </c>
      <c r="Y83" s="1031"/>
      <c r="Z83" s="766">
        <f>IF(OR(AC83&lt;0.01,AC83="n/a"),"n/a",M83/AC83*100)</f>
        <v>164.05228758169932</v>
      </c>
      <c r="AA83" s="1042">
        <f>IF(OR(AC83&lt;0.01,AC83="n/a"),"n/a",I83/AC83)</f>
        <v>37.026143790849673</v>
      </c>
      <c r="AB83" s="1043">
        <v>12</v>
      </c>
      <c r="AC83" s="1021">
        <v>1.53</v>
      </c>
      <c r="AD83" s="1021">
        <v>0.98</v>
      </c>
      <c r="AE83" s="1021">
        <v>0.92</v>
      </c>
      <c r="AF83" s="1021">
        <v>1.81</v>
      </c>
      <c r="AG83" s="1021">
        <v>5.6000000000000005</v>
      </c>
      <c r="AH83" s="1021">
        <v>82.6</v>
      </c>
      <c r="AI83" s="1021">
        <v>40.489999999999995</v>
      </c>
      <c r="AJ83" s="1021">
        <v>2.5</v>
      </c>
      <c r="AK83" s="1021">
        <v>37.9</v>
      </c>
      <c r="AL83" s="1034">
        <v>3140</v>
      </c>
      <c r="AM83" s="1028">
        <v>0.1</v>
      </c>
      <c r="AN83" s="1021">
        <v>0.21</v>
      </c>
      <c r="AO83" s="868">
        <f>IF(U83="n/a","n/a",IF(AA83&lt;0,"n/a",IF(AA83="n/a","n/a",J83+U83-AA83)))</f>
        <v>-32.189324136755573</v>
      </c>
      <c r="AP83" s="869">
        <f>IF(U83="n/a","n/a",J83+U83)</f>
        <v>4.8368196540941009</v>
      </c>
      <c r="AQ83" s="1044">
        <f>IF(OR(AC83&lt;0.01,AF83="n/a"),"n/a",(I83/SQRT(22.5*AC83*(I83/AF83))-1)*100)</f>
        <v>72.584691301836472</v>
      </c>
      <c r="AR83" s="766">
        <f>INDEX(Historical!$C$7:$C$1455,MATCH(B83,Historical!$B$7:$B$1455,0))*IF(AH83="n/a",1.03,IF(AH83&lt;0,1.01,IF(AH83&gt;10,1.1,(1+AH83/100))))</f>
        <v>2.7417500000000006</v>
      </c>
      <c r="AS83" s="1042">
        <f>IF($AI83="n/a",1.03*AR83,IF($AI83&lt;0,1.01*AR83,IF($AI83&gt;10,1.1*AR83,(1+$AI83/100)*AR83)))</f>
        <v>3.0159250000000011</v>
      </c>
      <c r="AT83" s="1042">
        <f>IF($AK83="n/a",1.03*AS83,IF($AK83&lt;0,1.01*AS83,IF($AK83&gt;10,1.1*AS83,(1+$AK83/100)*AS83)))</f>
        <v>3.3175175000000015</v>
      </c>
      <c r="AU83" s="1042">
        <f>IF($AK83="n/a",1.03*AT83,IF($AK83&lt;0,1.01*AT83,IF($AK83&gt;10,1.1*AT83,(1+$AK83/100)*AT83)))</f>
        <v>3.6492692500000019</v>
      </c>
      <c r="AV83" s="1042">
        <f>IF($AK83="n/a",1.03*AU83,IF($AK83&lt;0,1.01*AU83,IF($AK83&gt;10,1.1*AU83,(1+$AK83/100)*AU83)))</f>
        <v>4.0141961750000021</v>
      </c>
      <c r="AW83" s="766">
        <f>SUM(AR83:AV83)</f>
        <v>16.738657925000005</v>
      </c>
      <c r="AX83" s="877">
        <f>AW83/I83*100</f>
        <v>29.547498543689333</v>
      </c>
      <c r="AY83" s="1212">
        <v>0.28000000000000003</v>
      </c>
      <c r="AZ83" s="1028">
        <v>36.82</v>
      </c>
      <c r="BA83" s="1028">
        <v>-8.3800000000000008</v>
      </c>
      <c r="BB83" s="1028">
        <v>4.95</v>
      </c>
      <c r="BC83" s="1028">
        <v>14.649999999999999</v>
      </c>
      <c r="BE83" s="721">
        <v>1988</v>
      </c>
      <c r="BF83" s="1057">
        <f>IF(BE83&gt;2008,0,IF(BE83&gt;2001,1,IF(BE83&gt;1990,2,IF(BE83&gt;1980,3,IF(BE83&gt;1973,4,IF(BE83&gt;1970,5,IF(BE83&gt;1960,6,IF(BE83&gt;1958,7,IF(BE83&gt;1953,8,9)))))))))</f>
        <v>3</v>
      </c>
    </row>
    <row r="84" spans="1:58" ht="11.25" customHeight="1" x14ac:dyDescent="0.2">
      <c r="A84" s="1019" t="s">
        <v>685</v>
      </c>
      <c r="B84" s="1031" t="s">
        <v>686</v>
      </c>
      <c r="C84" s="1181" t="s">
        <v>4438</v>
      </c>
      <c r="D84" s="1181" t="s">
        <v>527</v>
      </c>
      <c r="E84" s="857">
        <v>25</v>
      </c>
      <c r="F84" s="1245">
        <v>114</v>
      </c>
      <c r="G84" s="1245" t="s">
        <v>107</v>
      </c>
      <c r="H84" s="1245" t="s">
        <v>107</v>
      </c>
      <c r="I84" s="1021">
        <v>57.26</v>
      </c>
      <c r="J84" s="766">
        <f>(M84/I84)*100</f>
        <v>3.807195249738037</v>
      </c>
      <c r="K84" s="1040">
        <v>0.54500000000000004</v>
      </c>
      <c r="L84" s="1043">
        <v>4</v>
      </c>
      <c r="M84" s="756">
        <f>K84*L84</f>
        <v>2.1800000000000002</v>
      </c>
      <c r="N84" s="1026" t="s">
        <v>150</v>
      </c>
      <c r="O84" s="861">
        <v>0.52</v>
      </c>
      <c r="P84" s="1016">
        <v>43158</v>
      </c>
      <c r="Q84" s="1016">
        <v>43174</v>
      </c>
      <c r="R84" s="756">
        <f>(K84-O84)/O84*100</f>
        <v>4.8076923076923119</v>
      </c>
      <c r="S84" s="824">
        <f>IF(INDEX(Historical!$D$7:$D$1455,MATCH(B84,Historical!$B$7:$B$1455,0))=0,"n/a",(INDEX(Historical!$C$7:$C$1455,MATCH(B84,Historical!$B$7:$B$1455,0))/INDEX(Historical!$D$7:$D$1455,MATCH(B84,Historical!$B$7:$B$1455,0))-1)*100)</f>
        <v>5.0505050505050608</v>
      </c>
      <c r="T84" s="824">
        <f>IF(INDEX(Historical!$F$7:$F$1455,MATCH(B84,Historical!$B$7:$B$1455,0))=0,"n/a",((INDEX(Historical!$C$7:$C$1455,MATCH(B84,Historical!$B$7:$B$1455,0))/INDEX(Historical!$F$7:$F$1455,MATCH(B84,Historical!$B$7:$B$1455,0)))^(1/3)-1)*100)</f>
        <v>6.3340635203756435</v>
      </c>
      <c r="U84" s="824">
        <f>IF(INDEX(Historical!$I$7:$I$1455,MATCH(B84,Historical!$B$7:$B$1455,0))=0,"n/a",((INDEX(Historical!$C$7:$C$1455,MATCH(B84,Historical!$B$7:$B$1455,0))/INDEX(Historical!$I$7:$I$1455,MATCH(B84,Historical!$B$7:$B$1455,0)))^(1/5)-1)*100)</f>
        <v>6.3345459159369844</v>
      </c>
      <c r="V84" s="824">
        <f>IF(INDEX(Historical!$O$7:$O$1455,MATCH(B84,Historical!$B$7:$B$1455,0))=0,"n/a",((INDEX(Historical!$C$7:$C$1455,MATCH(B84,Historical!$B$7:$B$1455,0))/INDEX(Historical!$O$7:$O$1455,MATCH(B84,Historical!$B$7:$B$1455,0)))^(1/10)-1)*100)</f>
        <v>10.887645350443464</v>
      </c>
      <c r="W84" s="825">
        <f>IF(OR(U84&lt;=0,U84="n/a",V84&lt;=0,V84="n/a"),"n/a",U84/V84)</f>
        <v>0.5818104569027841</v>
      </c>
      <c r="X84" s="826" t="str">
        <f>IF(OR(AJ84&lt;=0,AJ84="n/a",U84&lt;=0,U84="n/a"),"n/a",U84/AJ84)</f>
        <v>n/a</v>
      </c>
      <c r="Y84" s="1032"/>
      <c r="Z84" s="766" t="str">
        <f>IF(OR(AC84&lt;0.01,AC84="n/a"),"n/a",M84/AC84*100)</f>
        <v>n/a</v>
      </c>
      <c r="AA84" s="1042" t="str">
        <f>IF(OR(AC84&lt;0.01,AC84="n/a"),"n/a",I84/AC84)</f>
        <v>n/a</v>
      </c>
      <c r="AB84" s="1043">
        <v>6</v>
      </c>
      <c r="AC84" s="1021">
        <v>-1.97</v>
      </c>
      <c r="AD84" s="1021" t="s">
        <v>138</v>
      </c>
      <c r="AE84" s="1021">
        <v>0.99</v>
      </c>
      <c r="AF84" s="1021">
        <v>2.39</v>
      </c>
      <c r="AG84" s="1021">
        <v>2.8000000000000003</v>
      </c>
      <c r="AH84" s="1021">
        <v>-127.89999999999999</v>
      </c>
      <c r="AI84" s="1021">
        <v>103.25999999999999</v>
      </c>
      <c r="AJ84" s="1021">
        <v>-19.400000000000002</v>
      </c>
      <c r="AK84" s="1021">
        <v>27.200000000000003</v>
      </c>
      <c r="AL84" s="1034">
        <v>2590</v>
      </c>
      <c r="AM84" s="1028">
        <v>0.4</v>
      </c>
      <c r="AN84" s="1021">
        <v>3.21</v>
      </c>
      <c r="AO84" s="868" t="str">
        <f>IF(U84="n/a","n/a",IF(AA84&lt;0,"n/a",IF(AA84="n/a","n/a",J84+U84-AA84)))</f>
        <v>n/a</v>
      </c>
      <c r="AP84" s="869">
        <f>IF(U84="n/a","n/a",J84+U84)</f>
        <v>10.141741165675022</v>
      </c>
      <c r="AQ84" s="1044" t="str">
        <f>IF(OR(AC84&lt;0.01,AF84="n/a"),"n/a",(I84/SQRT(22.5*AC84*(I84/AF84))-1)*100)</f>
        <v>n/a</v>
      </c>
      <c r="AR84" s="766">
        <f>INDEX(Historical!$C$7:$C$1455,MATCH(B84,Historical!$B$7:$B$1455,0))*IF(AH84="n/a",1.03,IF(AH84&lt;0,1.01,IF(AH84&gt;10,1.1,(1+AH84/100))))</f>
        <v>2.1008</v>
      </c>
      <c r="AS84" s="1042">
        <f>IF($AI84="n/a",1.03*AR84,IF($AI84&lt;0,1.01*AR84,IF($AI84&gt;10,1.1*AR84,(1+$AI84/100)*AR84)))</f>
        <v>2.31088</v>
      </c>
      <c r="AT84" s="1042">
        <f>IF($AK84="n/a",1.03*AS84,IF($AK84&lt;0,1.01*AS84,IF($AK84&gt;10,1.1*AS84,(1+$AK84/100)*AS84)))</f>
        <v>2.5419680000000002</v>
      </c>
      <c r="AU84" s="1042">
        <f>IF($AK84="n/a",1.03*AT84,IF($AK84&lt;0,1.01*AT84,IF($AK84&gt;10,1.1*AT84,(1+$AK84/100)*AT84)))</f>
        <v>2.7961648000000006</v>
      </c>
      <c r="AV84" s="1042">
        <f>IF($AK84="n/a",1.03*AU84,IF($AK84&lt;0,1.01*AU84,IF($AK84&gt;10,1.1*AU84,(1+$AK84/100)*AU84)))</f>
        <v>3.0757812800000011</v>
      </c>
      <c r="AW84" s="766">
        <f>SUM(AR84:AV84)</f>
        <v>12.825594080000002</v>
      </c>
      <c r="AX84" s="877">
        <f>AW84/I84*100</f>
        <v>22.398871952497384</v>
      </c>
      <c r="AY84" s="1212">
        <v>1.17</v>
      </c>
      <c r="AZ84" s="1028">
        <v>21.060000000000002</v>
      </c>
      <c r="BA84" s="1028">
        <v>-20.75</v>
      </c>
      <c r="BB84" s="1028">
        <v>5.24</v>
      </c>
      <c r="BC84" s="1028">
        <v>8.01</v>
      </c>
      <c r="BE84" s="721">
        <v>1994</v>
      </c>
      <c r="BF84" s="1057">
        <f>IF(BE84&gt;2008,0,IF(BE84&gt;2001,1,IF(BE84&gt;1990,2,IF(BE84&gt;1980,3,IF(BE84&gt;1973,4,IF(BE84&gt;1970,5,IF(BE84&gt;1960,6,IF(BE84&gt;1958,7,IF(BE84&gt;1953,8,9)))))))))</f>
        <v>2</v>
      </c>
    </row>
    <row r="85" spans="1:58" ht="11.25" customHeight="1" x14ac:dyDescent="0.2">
      <c r="A85" s="1019" t="s">
        <v>292</v>
      </c>
      <c r="B85" s="1031" t="s">
        <v>293</v>
      </c>
      <c r="C85" s="1181" t="s">
        <v>132</v>
      </c>
      <c r="D85" s="1181" t="s">
        <v>4424</v>
      </c>
      <c r="E85" s="857">
        <v>43</v>
      </c>
      <c r="F85" s="1245">
        <v>60</v>
      </c>
      <c r="G85" s="1245" t="s">
        <v>38</v>
      </c>
      <c r="H85" s="1245" t="s">
        <v>38</v>
      </c>
      <c r="I85" s="1021">
        <v>66.09</v>
      </c>
      <c r="J85" s="766">
        <f>(M85/I85)*100</f>
        <v>2.0426690876078077</v>
      </c>
      <c r="K85" s="1033">
        <v>0.33750000000000002</v>
      </c>
      <c r="L85" s="1043">
        <v>4</v>
      </c>
      <c r="M85" s="756">
        <f>K85*L85</f>
        <v>1.35</v>
      </c>
      <c r="N85" s="1026" t="s">
        <v>150</v>
      </c>
      <c r="O85" s="860">
        <v>0.32250000000000001</v>
      </c>
      <c r="P85" s="1016">
        <v>43342</v>
      </c>
      <c r="Q85" s="1016">
        <v>43358</v>
      </c>
      <c r="R85" s="756">
        <f>(K85-O85)/O85*100</f>
        <v>4.6511627906976782</v>
      </c>
      <c r="S85" s="824">
        <f>IF(INDEX(Historical!$D$7:$D$1455,MATCH(B85,Historical!$B$7:$B$1455,0))=0,"n/a",(INDEX(Historical!$C$7:$C$1455,MATCH(B85,Historical!$B$7:$B$1455,0))/INDEX(Historical!$D$7:$D$1455,MATCH(B85,Historical!$B$7:$B$1455,0))-1)*100)</f>
        <v>4.5643153526970792</v>
      </c>
      <c r="T85" s="824">
        <f>IF(INDEX(Historical!$F$7:$F$1455,MATCH(B85,Historical!$B$7:$B$1455,0))=0,"n/a",((INDEX(Historical!$C$7:$C$1455,MATCH(B85,Historical!$B$7:$B$1455,0))/INDEX(Historical!$F$7:$F$1455,MATCH(B85,Historical!$B$7:$B$1455,0)))^(1/3)-1)*100)</f>
        <v>4.3636602882445308</v>
      </c>
      <c r="U85" s="824">
        <f>IF(INDEX(Historical!$I$7:$I$1455,MATCH(B85,Historical!$B$7:$B$1455,0))=0,"n/a",((INDEX(Historical!$C$7:$C$1455,MATCH(B85,Historical!$B$7:$B$1455,0))/INDEX(Historical!$I$7:$I$1455,MATCH(B85,Historical!$B$7:$B$1455,0)))^(1/5)-1)*100)</f>
        <v>3.9738060325766433</v>
      </c>
      <c r="V85" s="824">
        <f>IF(INDEX(Historical!$O$7:$O$1455,MATCH(B85,Historical!$B$7:$B$1455,0))=0,"n/a",((INDEX(Historical!$C$7:$C$1455,MATCH(B85,Historical!$B$7:$B$1455,0))/INDEX(Historical!$O$7:$O$1455,MATCH(B85,Historical!$B$7:$B$1455,0)))^(1/10)-1)*100)</f>
        <v>2.9980776441118628</v>
      </c>
      <c r="W85" s="825">
        <f>IF(OR(U85&lt;=0,U85="n/a",V85&lt;=0,V85="n/a"),"n/a",U85/V85)</f>
        <v>1.3254513405885544</v>
      </c>
      <c r="X85" s="826">
        <f>IF(OR(AJ85&lt;=0,AJ85="n/a",U85&lt;=0,U85="n/a"),"n/a",U85/AJ85)</f>
        <v>1.2041836462353463</v>
      </c>
      <c r="Y85" s="780"/>
      <c r="Z85" s="766">
        <f>IF(OR(AC85&lt;0.01,AC85="n/a"),"n/a",M85/AC85*100)</f>
        <v>56.962025316455701</v>
      </c>
      <c r="AA85" s="1042">
        <f>IF(OR(AC85&lt;0.01,AC85="n/a"),"n/a",I85/AC85)</f>
        <v>27.88607594936709</v>
      </c>
      <c r="AB85" s="1043">
        <v>12</v>
      </c>
      <c r="AC85" s="1021">
        <v>2.37</v>
      </c>
      <c r="AD85" s="1021">
        <v>6.96</v>
      </c>
      <c r="AE85" s="1021">
        <v>4.09</v>
      </c>
      <c r="AF85" s="1021">
        <v>2.82</v>
      </c>
      <c r="AG85" s="1021">
        <v>13.100000000000001</v>
      </c>
      <c r="AH85" s="1021">
        <v>0.5</v>
      </c>
      <c r="AI85" s="1021" t="s">
        <v>138</v>
      </c>
      <c r="AJ85" s="1021">
        <v>3.3000000000000003</v>
      </c>
      <c r="AK85" s="1021">
        <v>4</v>
      </c>
      <c r="AL85" s="1034">
        <v>2290</v>
      </c>
      <c r="AM85" s="1028">
        <v>0.2</v>
      </c>
      <c r="AN85" s="1021">
        <v>0.61</v>
      </c>
      <c r="AO85" s="868">
        <f>IF(U85="n/a","n/a",IF(AA85&lt;0,"n/a",IF(AA85="n/a","n/a",J85+U85-AA85)))</f>
        <v>-21.869600829182637</v>
      </c>
      <c r="AP85" s="869">
        <f>IF(U85="n/a","n/a",J85+U85)</f>
        <v>6.0164751201844506</v>
      </c>
      <c r="AQ85" s="1044">
        <f>IF(OR(AC85&lt;0.01,AF85="n/a"),"n/a",(I85/SQRT(22.5*AC85*(I85/AF85))-1)*100)</f>
        <v>86.950657990836589</v>
      </c>
      <c r="AR85" s="766">
        <f>INDEX(Historical!$C$7:$C$1455,MATCH(B85,Historical!$B$7:$B$1455,0))*IF(AH85="n/a",1.03,IF(AH85&lt;0,1.01,IF(AH85&gt;10,1.1,(1+AH85/100))))</f>
        <v>1.2663</v>
      </c>
      <c r="AS85" s="1042">
        <f>IF($AI85="n/a",1.03*AR85,IF($AI85&lt;0,1.01*AR85,IF($AI85&gt;10,1.1*AR85,(1+$AI85/100)*AR85)))</f>
        <v>1.304289</v>
      </c>
      <c r="AT85" s="1042">
        <f>IF($AK85="n/a",1.03*AS85,IF($AK85&lt;0,1.01*AS85,IF($AK85&gt;10,1.1*AS85,(1+$AK85/100)*AS85)))</f>
        <v>1.3564605600000001</v>
      </c>
      <c r="AU85" s="1042">
        <f>IF($AK85="n/a",1.03*AT85,IF($AK85&lt;0,1.01*AT85,IF($AK85&gt;10,1.1*AT85,(1+$AK85/100)*AT85)))</f>
        <v>1.4107189824000002</v>
      </c>
      <c r="AV85" s="1042">
        <f>IF($AK85="n/a",1.03*AU85,IF($AK85&lt;0,1.01*AU85,IF($AK85&gt;10,1.1*AU85,(1+$AK85/100)*AU85)))</f>
        <v>1.4671477416960002</v>
      </c>
      <c r="AW85" s="766">
        <f>SUM(AR85:AV85)</f>
        <v>6.8049162840960014</v>
      </c>
      <c r="AX85" s="877">
        <f>AW85/I85*100</f>
        <v>10.296438620208807</v>
      </c>
      <c r="AY85" s="1212">
        <v>0.19</v>
      </c>
      <c r="AZ85" s="1028">
        <v>29.459999999999997</v>
      </c>
      <c r="BA85" s="1028">
        <v>-2.88</v>
      </c>
      <c r="BB85" s="1028">
        <v>4.46</v>
      </c>
      <c r="BC85" s="1028">
        <v>8.49</v>
      </c>
      <c r="BE85" s="721">
        <v>1976</v>
      </c>
      <c r="BF85" s="1057">
        <f>IF(BE85&gt;2008,0,IF(BE85&gt;2001,1,IF(BE85&gt;1990,2,IF(BE85&gt;1980,3,IF(BE85&gt;1973,4,IF(BE85&gt;1970,5,IF(BE85&gt;1960,6,IF(BE85&gt;1958,7,IF(BE85&gt;1953,8,9)))))))))</f>
        <v>4</v>
      </c>
    </row>
    <row r="86" spans="1:58" ht="11.25" customHeight="1" x14ac:dyDescent="0.2">
      <c r="A86" s="1019" t="s">
        <v>294</v>
      </c>
      <c r="B86" s="1031" t="s">
        <v>295</v>
      </c>
      <c r="C86" s="1181" t="s">
        <v>132</v>
      </c>
      <c r="D86" s="1181" t="s">
        <v>4436</v>
      </c>
      <c r="E86" s="857">
        <v>46</v>
      </c>
      <c r="F86" s="1245">
        <v>45</v>
      </c>
      <c r="G86" s="1245" t="s">
        <v>38</v>
      </c>
      <c r="H86" s="1245" t="s">
        <v>38</v>
      </c>
      <c r="I86" s="1021">
        <v>51.84</v>
      </c>
      <c r="J86" s="766">
        <f>(M86/I86)*100</f>
        <v>1.8518518518518516</v>
      </c>
      <c r="K86" s="1033">
        <v>0.24</v>
      </c>
      <c r="L86" s="1043">
        <v>4</v>
      </c>
      <c r="M86" s="756">
        <f>K86*L86</f>
        <v>0.96</v>
      </c>
      <c r="N86" s="1026" t="s">
        <v>120</v>
      </c>
      <c r="O86" s="860">
        <v>0.22375</v>
      </c>
      <c r="P86" s="1016">
        <v>43418</v>
      </c>
      <c r="Q86" s="1016">
        <v>43437</v>
      </c>
      <c r="R86" s="756">
        <f>(K86-O86)/O86*100</f>
        <v>7.2625698324022281</v>
      </c>
      <c r="S86" s="824">
        <f>IF(INDEX(Historical!$D$7:$D$1455,MATCH(B86,Historical!$B$7:$B$1455,0))=0,"n/a",(INDEX(Historical!$C$7:$C$1455,MATCH(B86,Historical!$B$7:$B$1455,0))/INDEX(Historical!$D$7:$D$1455,MATCH(B86,Historical!$B$7:$B$1455,0))-1)*100)</f>
        <v>6.1919504643962897</v>
      </c>
      <c r="T86" s="824">
        <f>IF(INDEX(Historical!$F$7:$F$1455,MATCH(B86,Historical!$B$7:$B$1455,0))=0,"n/a",((INDEX(Historical!$C$7:$C$1455,MATCH(B86,Historical!$B$7:$B$1455,0))/INDEX(Historical!$F$7:$F$1455,MATCH(B86,Historical!$B$7:$B$1455,0)))^(1/3)-1)*100)</f>
        <v>3.9915600872350909</v>
      </c>
      <c r="U86" s="824">
        <f>IF(INDEX(Historical!$I$7:$I$1455,MATCH(B86,Historical!$B$7:$B$1455,0))=0,"n/a",((INDEX(Historical!$C$7:$C$1455,MATCH(B86,Historical!$B$7:$B$1455,0))/INDEX(Historical!$I$7:$I$1455,MATCH(B86,Historical!$B$7:$B$1455,0)))^(1/5)-1)*100)</f>
        <v>2.9218381930566473</v>
      </c>
      <c r="V86" s="824">
        <f>IF(INDEX(Historical!$O$7:$O$1455,MATCH(B86,Historical!$B$7:$B$1455,0))=0,"n/a",((INDEX(Historical!$C$7:$C$1455,MATCH(B86,Historical!$B$7:$B$1455,0))/INDEX(Historical!$O$7:$O$1455,MATCH(B86,Historical!$B$7:$B$1455,0)))^(1/10)-1)*100)</f>
        <v>2.1601295759101413</v>
      </c>
      <c r="W86" s="825">
        <f>IF(OR(U86&lt;=0,U86="n/a",V86&lt;=0,V86="n/a"),"n/a",U86/V86)</f>
        <v>1.3526217249377599</v>
      </c>
      <c r="X86" s="826">
        <f>IF(OR(AJ86&lt;=0,AJ86="n/a",U86&lt;=0,U86="n/a"),"n/a",U86/AJ86)</f>
        <v>0.33584347046628132</v>
      </c>
      <c r="Y86" s="1031"/>
      <c r="Z86" s="766">
        <f>IF(OR(AC86&lt;0.01,AC86="n/a"),"n/a",M86/AC86*100)</f>
        <v>52.747252747252752</v>
      </c>
      <c r="AA86" s="1042">
        <f>IF(OR(AC86&lt;0.01,AC86="n/a"),"n/a",I86/AC86)</f>
        <v>28.483516483516485</v>
      </c>
      <c r="AB86" s="1043">
        <v>12</v>
      </c>
      <c r="AC86" s="1021">
        <v>1.82</v>
      </c>
      <c r="AD86" s="1021">
        <v>10.53</v>
      </c>
      <c r="AE86" s="1021">
        <v>6.15</v>
      </c>
      <c r="AF86" s="1021">
        <v>3.47</v>
      </c>
      <c r="AG86" s="1021">
        <v>13</v>
      </c>
      <c r="AH86" s="1021">
        <v>-2.7</v>
      </c>
      <c r="AI86" s="1021">
        <v>4.5900000000000007</v>
      </c>
      <c r="AJ86" s="1021">
        <v>8.6999999999999993</v>
      </c>
      <c r="AK86" s="1021">
        <v>2.7</v>
      </c>
      <c r="AL86" s="1038">
        <v>838.25</v>
      </c>
      <c r="AM86" s="1028">
        <v>1.2</v>
      </c>
      <c r="AN86" s="1021">
        <v>0.8</v>
      </c>
      <c r="AO86" s="868">
        <f>IF(U86="n/a","n/a",IF(AA86&lt;0,"n/a",IF(AA86="n/a","n/a",J86+U86-AA86)))</f>
        <v>-23.709826438607987</v>
      </c>
      <c r="AP86" s="869">
        <f>IF(U86="n/a","n/a",J86+U86)</f>
        <v>4.7736900449084985</v>
      </c>
      <c r="AQ86" s="1044">
        <f>IF(OR(AC86&lt;0.01,AF86="n/a"),"n/a",(I86/SQRT(22.5*AC86*(I86/AF86))-1)*100)</f>
        <v>109.58986637696033</v>
      </c>
      <c r="AR86" s="766">
        <f>INDEX(Historical!$C$7:$C$1455,MATCH(B86,Historical!$B$7:$B$1455,0))*IF(AH86="n/a",1.03,IF(AH86&lt;0,1.01,IF(AH86&gt;10,1.1,(1+AH86/100))))</f>
        <v>0.86607500000000004</v>
      </c>
      <c r="AS86" s="1042">
        <f>IF($AI86="n/a",1.03*AR86,IF($AI86&lt;0,1.01*AR86,IF($AI86&gt;10,1.1*AR86,(1+$AI86/100)*AR86)))</f>
        <v>0.90582784250000004</v>
      </c>
      <c r="AT86" s="1042">
        <f>IF($AK86="n/a",1.03*AS86,IF($AK86&lt;0,1.01*AS86,IF($AK86&gt;10,1.1*AS86,(1+$AK86/100)*AS86)))</f>
        <v>0.9302851942475</v>
      </c>
      <c r="AU86" s="1042">
        <f>IF($AK86="n/a",1.03*AT86,IF($AK86&lt;0,1.01*AT86,IF($AK86&gt;10,1.1*AT86,(1+$AK86/100)*AT86)))</f>
        <v>0.95540289449218241</v>
      </c>
      <c r="AV86" s="1042">
        <f>IF($AK86="n/a",1.03*AU86,IF($AK86&lt;0,1.01*AU86,IF($AK86&gt;10,1.1*AU86,(1+$AK86/100)*AU86)))</f>
        <v>0.98119877264347122</v>
      </c>
      <c r="AW86" s="766">
        <f>SUM(AR86:AV86)</f>
        <v>4.6387897038831536</v>
      </c>
      <c r="AX86" s="877">
        <f>AW86/I86*100</f>
        <v>8.9482826077992925</v>
      </c>
      <c r="AY86" s="1212">
        <v>0.44</v>
      </c>
      <c r="AZ86" s="1028">
        <v>52.65</v>
      </c>
      <c r="BA86" s="1028">
        <v>-1.8599999999999999</v>
      </c>
      <c r="BB86" s="1028">
        <v>9.120000000000001</v>
      </c>
      <c r="BC86" s="1028">
        <v>19.77</v>
      </c>
      <c r="BE86" s="721">
        <v>1974</v>
      </c>
      <c r="BF86" s="1057">
        <f>IF(BE86&gt;2008,0,IF(BE86&gt;2001,1,IF(BE86&gt;1990,2,IF(BE86&gt;1980,3,IF(BE86&gt;1973,4,IF(BE86&gt;1970,5,IF(BE86&gt;1960,6,IF(BE86&gt;1958,7,IF(BE86&gt;1953,8,9)))))))))</f>
        <v>4</v>
      </c>
    </row>
    <row r="87" spans="1:58" ht="11.25" customHeight="1" x14ac:dyDescent="0.2">
      <c r="A87" s="1019" t="s">
        <v>296</v>
      </c>
      <c r="B87" s="1031" t="s">
        <v>297</v>
      </c>
      <c r="C87" s="1181" t="s">
        <v>113</v>
      </c>
      <c r="D87" s="1181" t="s">
        <v>4417</v>
      </c>
      <c r="E87" s="857">
        <v>47</v>
      </c>
      <c r="F87" s="1245">
        <v>35</v>
      </c>
      <c r="G87" s="1245" t="s">
        <v>107</v>
      </c>
      <c r="H87" s="1245" t="s">
        <v>107</v>
      </c>
      <c r="I87" s="1021">
        <v>108.99</v>
      </c>
      <c r="J87" s="766">
        <f>(M87/I87)*100</f>
        <v>1.3946233599412792</v>
      </c>
      <c r="K87" s="1033">
        <v>0.38</v>
      </c>
      <c r="L87" s="1043">
        <v>4</v>
      </c>
      <c r="M87" s="756">
        <f>K87*L87</f>
        <v>1.52</v>
      </c>
      <c r="N87" s="1026" t="s">
        <v>298</v>
      </c>
      <c r="O87" s="860">
        <v>0.35</v>
      </c>
      <c r="P87" s="1016">
        <v>43238</v>
      </c>
      <c r="Q87" s="1016">
        <v>43261</v>
      </c>
      <c r="R87" s="756">
        <f>(K87-O87)/O87*100</f>
        <v>8.5714285714285801</v>
      </c>
      <c r="S87" s="824">
        <f>IF(INDEX(Historical!$D$7:$D$1455,MATCH(B87,Historical!$B$7:$B$1455,0))=0,"n/a",(INDEX(Historical!$C$7:$C$1455,MATCH(B87,Historical!$B$7:$B$1455,0))/INDEX(Historical!$D$7:$D$1455,MATCH(B87,Historical!$B$7:$B$1455,0))-1)*100)</f>
        <v>5.3435114503816772</v>
      </c>
      <c r="T87" s="824">
        <f>IF(INDEX(Historical!$F$7:$F$1455,MATCH(B87,Historical!$B$7:$B$1455,0))=0,"n/a",((INDEX(Historical!$C$7:$C$1455,MATCH(B87,Historical!$B$7:$B$1455,0))/INDEX(Historical!$F$7:$F$1455,MATCH(B87,Historical!$B$7:$B$1455,0)))^(1/3)-1)*100)</f>
        <v>3.9101547621242849</v>
      </c>
      <c r="U87" s="824">
        <f>IF(INDEX(Historical!$I$7:$I$1455,MATCH(B87,Historical!$B$7:$B$1455,0))=0,"n/a",((INDEX(Historical!$C$7:$C$1455,MATCH(B87,Historical!$B$7:$B$1455,0))/INDEX(Historical!$I$7:$I$1455,MATCH(B87,Historical!$B$7:$B$1455,0)))^(1/5)-1)*100)</f>
        <v>4.6398913996584357</v>
      </c>
      <c r="V87" s="824">
        <f>IF(INDEX(Historical!$O$7:$O$1455,MATCH(B87,Historical!$B$7:$B$1455,0))=0,"n/a",((INDEX(Historical!$C$7:$C$1455,MATCH(B87,Historical!$B$7:$B$1455,0))/INDEX(Historical!$O$7:$O$1455,MATCH(B87,Historical!$B$7:$B$1455,0)))^(1/10)-1)*100)</f>
        <v>5.089658325849622</v>
      </c>
      <c r="W87" s="825">
        <f>IF(OR(U87&lt;=0,U87="n/a",V87&lt;=0,V87="n/a"),"n/a",U87/V87)</f>
        <v>0.91163121423949289</v>
      </c>
      <c r="X87" s="826" t="str">
        <f>IF(OR(AJ87&lt;=0,AJ87="n/a",U87&lt;=0,U87="n/a"),"n/a",U87/AJ87)</f>
        <v>n/a</v>
      </c>
      <c r="Y87" s="780"/>
      <c r="Z87" s="766">
        <f>IF(OR(AC87&lt;0.01,AC87="n/a"),"n/a",M87/AC87*100)</f>
        <v>70.697674418604649</v>
      </c>
      <c r="AA87" s="1042">
        <f>IF(OR(AC87&lt;0.01,AC87="n/a"),"n/a",I87/AC87)</f>
        <v>50.693023255813955</v>
      </c>
      <c r="AB87" s="1043">
        <v>12</v>
      </c>
      <c r="AC87" s="1021">
        <v>2.15</v>
      </c>
      <c r="AD87" s="1021">
        <v>2.82</v>
      </c>
      <c r="AE87" s="1021">
        <v>3.12</v>
      </c>
      <c r="AF87" s="1021">
        <v>6.43</v>
      </c>
      <c r="AG87" s="1021">
        <v>10.6</v>
      </c>
      <c r="AH87" s="1021">
        <v>-51.2</v>
      </c>
      <c r="AI87" s="1021">
        <v>9.17</v>
      </c>
      <c r="AJ87" s="1021">
        <v>-12.6</v>
      </c>
      <c r="AK87" s="1021">
        <v>18</v>
      </c>
      <c r="AL87" s="1034">
        <v>4190</v>
      </c>
      <c r="AM87" s="1028">
        <v>1.6</v>
      </c>
      <c r="AN87" s="1021">
        <v>0.6</v>
      </c>
      <c r="AO87" s="868">
        <f>IF(U87="n/a","n/a",IF(AA87&lt;0,"n/a",IF(AA87="n/a","n/a",J87+U87-AA87)))</f>
        <v>-44.658508496214239</v>
      </c>
      <c r="AP87" s="869">
        <f>IF(U87="n/a","n/a",J87+U87)</f>
        <v>6.0345147595997144</v>
      </c>
      <c r="AQ87" s="1044">
        <f>IF(OR(AC87&lt;0.01,AF87="n/a"),"n/a",(I87/SQRT(22.5*AC87*(I87/AF87))-1)*100)</f>
        <v>280.61712435049111</v>
      </c>
      <c r="AR87" s="766">
        <f>INDEX(Historical!$C$7:$C$1455,MATCH(B87,Historical!$B$7:$B$1455,0))*IF(AH87="n/a",1.03,IF(AH87&lt;0,1.01,IF(AH87&gt;10,1.1,(1+AH87/100))))</f>
        <v>1.3937999999999999</v>
      </c>
      <c r="AS87" s="1042">
        <f>IF($AI87="n/a",1.03*AR87,IF($AI87&lt;0,1.01*AR87,IF($AI87&gt;10,1.1*AR87,(1+$AI87/100)*AR87)))</f>
        <v>1.5216114599999997</v>
      </c>
      <c r="AT87" s="1042">
        <f>IF($AK87="n/a",1.03*AS87,IF($AK87&lt;0,1.01*AS87,IF($AK87&gt;10,1.1*AS87,(1+$AK87/100)*AS87)))</f>
        <v>1.6737726059999998</v>
      </c>
      <c r="AU87" s="1042">
        <f>IF($AK87="n/a",1.03*AT87,IF($AK87&lt;0,1.01*AT87,IF($AK87&gt;10,1.1*AT87,(1+$AK87/100)*AT87)))</f>
        <v>1.8411498665999999</v>
      </c>
      <c r="AV87" s="1042">
        <f>IF($AK87="n/a",1.03*AU87,IF($AK87&lt;0,1.01*AU87,IF($AK87&gt;10,1.1*AU87,(1+$AK87/100)*AU87)))</f>
        <v>2.0252648532599999</v>
      </c>
      <c r="AW87" s="766">
        <f>SUM(AR87:AV87)</f>
        <v>8.4555987858599995</v>
      </c>
      <c r="AX87" s="877">
        <f>AW87/I87*100</f>
        <v>7.7581418349022853</v>
      </c>
      <c r="AY87" s="1212">
        <v>1.25</v>
      </c>
      <c r="AZ87" s="1028">
        <v>52.5</v>
      </c>
      <c r="BA87" s="1028">
        <v>-1.66</v>
      </c>
      <c r="BB87" s="1028">
        <v>4.6500000000000004</v>
      </c>
      <c r="BC87" s="1028">
        <v>14.24</v>
      </c>
      <c r="BE87" s="721">
        <v>1972</v>
      </c>
      <c r="BF87" s="1057">
        <f>IF(BE87&gt;2008,0,IF(BE87&gt;2001,1,IF(BE87&gt;1990,2,IF(BE87&gt;1980,3,IF(BE87&gt;1973,4,IF(BE87&gt;1970,5,IF(BE87&gt;1960,6,IF(BE87&gt;1958,7,IF(BE87&gt;1953,8,9)))))))))</f>
        <v>5</v>
      </c>
    </row>
    <row r="88" spans="1:58" ht="11.25" customHeight="1" x14ac:dyDescent="0.2">
      <c r="A88" s="1027" t="s">
        <v>299</v>
      </c>
      <c r="B88" s="924" t="s">
        <v>300</v>
      </c>
      <c r="C88" s="1181" t="s">
        <v>180</v>
      </c>
      <c r="D88" s="1181" t="s">
        <v>4432</v>
      </c>
      <c r="E88" s="857">
        <v>32</v>
      </c>
      <c r="F88" s="1245">
        <v>84</v>
      </c>
      <c r="G88" s="1245" t="s">
        <v>107</v>
      </c>
      <c r="H88" s="1245" t="s">
        <v>107</v>
      </c>
      <c r="I88" s="1021">
        <v>35.11</v>
      </c>
      <c r="J88" s="766">
        <f>(M88/I88)*100</f>
        <v>1.8798063229849047</v>
      </c>
      <c r="K88" s="1033">
        <v>0.16500000000000001</v>
      </c>
      <c r="L88" s="1043">
        <v>4</v>
      </c>
      <c r="M88" s="756">
        <f>K88*L88</f>
        <v>0.66</v>
      </c>
      <c r="N88" s="1026" t="s">
        <v>150</v>
      </c>
      <c r="O88" s="865">
        <v>8.5933965000000015E-2</v>
      </c>
      <c r="P88" s="1022">
        <v>43069</v>
      </c>
      <c r="Q88" s="1022">
        <v>43084</v>
      </c>
      <c r="R88" s="756">
        <f>(K88-O88)/O88*100</f>
        <v>92.007898157614378</v>
      </c>
      <c r="S88" s="824">
        <f>IF(INDEX(Historical!$D$7:$D$1455,MATCH(B88,Historical!$B$7:$B$1455,0))=0,"n/a",(INDEX(Historical!$C$7:$C$1455,MATCH(B88,Historical!$B$7:$B$1455,0))/INDEX(Historical!$D$7:$D$1455,MATCH(B88,Historical!$B$7:$B$1455,0))-1)*100)</f>
        <v>25.419861265680677</v>
      </c>
      <c r="T88" s="824">
        <f>IF(INDEX(Historical!$F$7:$F$1455,MATCH(B88,Historical!$B$7:$B$1455,0))=0,"n/a",((INDEX(Historical!$C$7:$C$1455,MATCH(B88,Historical!$B$7:$B$1455,0))/INDEX(Historical!$F$7:$F$1455,MATCH(B88,Historical!$B$7:$B$1455,0)))^(1/3)-1)*100)</f>
        <v>9.3161184064876945</v>
      </c>
      <c r="U88" s="824">
        <f>IF(INDEX(Historical!$I$7:$I$1455,MATCH(B88,Historical!$B$7:$B$1455,0))=0,"n/a",((INDEX(Historical!$C$7:$C$1455,MATCH(B88,Historical!$B$7:$B$1455,0))/INDEX(Historical!$I$7:$I$1455,MATCH(B88,Historical!$B$7:$B$1455,0)))^(1/5)-1)*100)</f>
        <v>11.553140984562326</v>
      </c>
      <c r="V88" s="824">
        <f>IF(INDEX(Historical!$O$7:$O$1455,MATCH(B88,Historical!$B$7:$B$1455,0))=0,"n/a",((INDEX(Historical!$C$7:$C$1455,MATCH(B88,Historical!$B$7:$B$1455,0))/INDEX(Historical!$O$7:$O$1455,MATCH(B88,Historical!$B$7:$B$1455,0)))^(1/10)-1)*100)</f>
        <v>7.792020265506272</v>
      </c>
      <c r="W88" s="825">
        <f>IF(OR(U88&lt;=0,U88="n/a",V88&lt;=0,V88="n/a"),"n/a",U88/V88)</f>
        <v>1.4826887752982099</v>
      </c>
      <c r="X88" s="826" t="str">
        <f>IF(OR(AJ88&lt;=0,AJ88="n/a",U88&lt;=0,U88="n/a"),"n/a",U88/AJ88)</f>
        <v>n/a</v>
      </c>
      <c r="Y88" s="775" t="s">
        <v>961</v>
      </c>
      <c r="Z88" s="766">
        <f>IF(OR(AC88&lt;0.01,AC88="n/a"),"n/a",M88/AC88*100)</f>
        <v>15.102974828375288</v>
      </c>
      <c r="AA88" s="1042">
        <f>IF(OR(AC88&lt;0.01,AC88="n/a"),"n/a",I88/AC88)</f>
        <v>8.0343249427917609</v>
      </c>
      <c r="AB88" s="1043">
        <v>12</v>
      </c>
      <c r="AC88" s="1021">
        <v>4.37</v>
      </c>
      <c r="AD88" s="1021" t="s">
        <v>138</v>
      </c>
      <c r="AE88" s="1021">
        <v>2.02</v>
      </c>
      <c r="AF88" s="1021">
        <v>1.01</v>
      </c>
      <c r="AG88" s="1021">
        <v>14.799999999999999</v>
      </c>
      <c r="AH88" s="1021">
        <v>754.6</v>
      </c>
      <c r="AI88" s="1021" t="s">
        <v>138</v>
      </c>
      <c r="AJ88" s="1021">
        <v>-6</v>
      </c>
      <c r="AK88" s="1021" t="s">
        <v>138</v>
      </c>
      <c r="AL88" s="1034">
        <v>247.53</v>
      </c>
      <c r="AM88" s="1028">
        <v>2.5</v>
      </c>
      <c r="AN88" s="1021">
        <v>7.0000000000000007E-2</v>
      </c>
      <c r="AO88" s="868">
        <f>IF(U88="n/a","n/a",IF(AA88&lt;0,"n/a",IF(AA88="n/a","n/a",J88+U88-AA88)))</f>
        <v>5.3986223647554699</v>
      </c>
      <c r="AP88" s="869">
        <f>IF(U88="n/a","n/a",J88+U88)</f>
        <v>13.432947307547231</v>
      </c>
      <c r="AQ88" s="1044">
        <f>IF(OR(AC88&lt;0.01,AF88="n/a"),"n/a",(I88/SQRT(22.5*AC88*(I88/AF88))-1)*100)</f>
        <v>-39.945697934768411</v>
      </c>
      <c r="AR88" s="766">
        <f>INDEX(Historical!$C$7:$C$1455,MATCH(B88,Historical!$B$7:$B$1455,0))*IF(AH88="n/a",1.03,IF(AH88&lt;0,1.01,IF(AH88&gt;10,1.1,(1+AH88/100))))</f>
        <v>0.46334763750000008</v>
      </c>
      <c r="AS88" s="1042">
        <f>IF($AI88="n/a",1.03*AR88,IF($AI88&lt;0,1.01*AR88,IF($AI88&gt;10,1.1*AR88,(1+$AI88/100)*AR88)))</f>
        <v>0.47724806662500008</v>
      </c>
      <c r="AT88" s="1042">
        <f>IF($AK88="n/a",1.03*AS88,IF($AK88&lt;0,1.01*AS88,IF($AK88&gt;10,1.1*AS88,(1+$AK88/100)*AS88)))</f>
        <v>0.49156550862375009</v>
      </c>
      <c r="AU88" s="1042">
        <f>IF($AK88="n/a",1.03*AT88,IF($AK88&lt;0,1.01*AT88,IF($AK88&gt;10,1.1*AT88,(1+$AK88/100)*AT88)))</f>
        <v>0.50631247388246259</v>
      </c>
      <c r="AV88" s="1042">
        <f>IF($AK88="n/a",1.03*AU88,IF($AK88&lt;0,1.01*AU88,IF($AK88&gt;10,1.1*AU88,(1+$AK88/100)*AU88)))</f>
        <v>0.52150184809893652</v>
      </c>
      <c r="AW88" s="766">
        <f>SUM(AR88:AV88)</f>
        <v>2.4599755347301495</v>
      </c>
      <c r="AX88" s="877">
        <f>AW88/I88*100</f>
        <v>7.0064811584453128</v>
      </c>
      <c r="AY88" s="1212">
        <v>0.65</v>
      </c>
      <c r="AZ88" s="1028">
        <v>22.040000000000003</v>
      </c>
      <c r="BA88" s="1028">
        <v>-23.51</v>
      </c>
      <c r="BB88" s="1028">
        <v>6.41</v>
      </c>
      <c r="BC88" s="1028">
        <v>-0.74</v>
      </c>
      <c r="BE88" s="721">
        <v>1987</v>
      </c>
      <c r="BF88" s="1057">
        <f>IF(BE88&gt;2008,0,IF(BE88&gt;2001,1,IF(BE88&gt;1990,2,IF(BE88&gt;1980,3,IF(BE88&gt;1973,4,IF(BE88&gt;1970,5,IF(BE88&gt;1960,6,IF(BE88&gt;1958,7,IF(BE88&gt;1953,8,9)))))))))</f>
        <v>3</v>
      </c>
    </row>
    <row r="89" spans="1:58" ht="11.25" customHeight="1" x14ac:dyDescent="0.2">
      <c r="A89" s="1019" t="s">
        <v>301</v>
      </c>
      <c r="B89" s="1031" t="s">
        <v>302</v>
      </c>
      <c r="C89" s="1181" t="s">
        <v>132</v>
      </c>
      <c r="D89" s="1181" t="s">
        <v>4435</v>
      </c>
      <c r="E89" s="857">
        <v>48</v>
      </c>
      <c r="F89" s="1245">
        <v>32</v>
      </c>
      <c r="G89" s="1245" t="s">
        <v>38</v>
      </c>
      <c r="H89" s="1245" t="s">
        <v>38</v>
      </c>
      <c r="I89" s="1021">
        <v>53.85</v>
      </c>
      <c r="J89" s="766">
        <f>(M89/I89)*100</f>
        <v>3.1569173630454963</v>
      </c>
      <c r="K89" s="1033">
        <v>0.42499999999999999</v>
      </c>
      <c r="L89" s="1043">
        <v>4</v>
      </c>
      <c r="M89" s="756">
        <f>K89*L89</f>
        <v>1.7</v>
      </c>
      <c r="N89" s="1026" t="s">
        <v>183</v>
      </c>
      <c r="O89" s="860">
        <v>0.41499999999999998</v>
      </c>
      <c r="P89" s="1016">
        <v>43279</v>
      </c>
      <c r="Q89" s="1016">
        <v>43294</v>
      </c>
      <c r="R89" s="756">
        <f>(K89-O89)/O89*100</f>
        <v>2.4096385542168699</v>
      </c>
      <c r="S89" s="824">
        <f>IF(INDEX(Historical!$D$7:$D$1455,MATCH(B89,Historical!$B$7:$B$1455,0))=0,"n/a",(INDEX(Historical!$C$7:$C$1455,MATCH(B89,Historical!$B$7:$B$1455,0))/INDEX(Historical!$D$7:$D$1455,MATCH(B89,Historical!$B$7:$B$1455,0))-1)*100)</f>
        <v>2.4999999999999911</v>
      </c>
      <c r="T89" s="824">
        <f>IF(INDEX(Historical!$F$7:$F$1455,MATCH(B89,Historical!$B$7:$B$1455,0))=0,"n/a",((INDEX(Historical!$C$7:$C$1455,MATCH(B89,Historical!$B$7:$B$1455,0))/INDEX(Historical!$F$7:$F$1455,MATCH(B89,Historical!$B$7:$B$1455,0)))^(1/3)-1)*100)</f>
        <v>2.5652131008858436</v>
      </c>
      <c r="U89" s="824">
        <f>IF(INDEX(Historical!$I$7:$I$1455,MATCH(B89,Historical!$B$7:$B$1455,0))=0,"n/a",((INDEX(Historical!$C$7:$C$1455,MATCH(B89,Historical!$B$7:$B$1455,0))/INDEX(Historical!$I$7:$I$1455,MATCH(B89,Historical!$B$7:$B$1455,0)))^(1/5)-1)*100)</f>
        <v>2.6351854070710834</v>
      </c>
      <c r="V89" s="824">
        <f>IF(INDEX(Historical!$O$7:$O$1455,MATCH(B89,Historical!$B$7:$B$1455,0))=0,"n/a",((INDEX(Historical!$C$7:$C$1455,MATCH(B89,Historical!$B$7:$B$1455,0))/INDEX(Historical!$O$7:$O$1455,MATCH(B89,Historical!$B$7:$B$1455,0)))^(1/10)-1)*100)</f>
        <v>3.0026508490686998</v>
      </c>
      <c r="W89" s="825">
        <f>IF(OR(U89&lt;=0,U89="n/a",V89&lt;=0,V89="n/a"),"n/a",U89/V89)</f>
        <v>0.87761965660723118</v>
      </c>
      <c r="X89" s="826">
        <f>IF(OR(AJ89&lt;=0,AJ89="n/a",U89&lt;=0,U89="n/a"),"n/a",U89/AJ89)</f>
        <v>1.646990879419427</v>
      </c>
      <c r="Y89" s="1031"/>
      <c r="Z89" s="766">
        <f>IF(OR(AC89&lt;0.01,AC89="n/a"),"n/a",M89/AC89*100)</f>
        <v>51.051051051051047</v>
      </c>
      <c r="AA89" s="1042">
        <f>IF(OR(AC89&lt;0.01,AC89="n/a"),"n/a",I89/AC89)</f>
        <v>16.171171171171171</v>
      </c>
      <c r="AB89" s="1043">
        <v>9</v>
      </c>
      <c r="AC89" s="1021">
        <v>3.33</v>
      </c>
      <c r="AD89" s="1021">
        <v>1.9</v>
      </c>
      <c r="AE89" s="1021">
        <v>2.9</v>
      </c>
      <c r="AF89" s="1021">
        <v>2.39</v>
      </c>
      <c r="AG89" s="1021">
        <v>20.5</v>
      </c>
      <c r="AH89" s="1021">
        <v>1.0999999999999999</v>
      </c>
      <c r="AI89" s="1021">
        <v>4.93</v>
      </c>
      <c r="AJ89" s="1021">
        <v>1.6</v>
      </c>
      <c r="AK89" s="1021">
        <v>8.5</v>
      </c>
      <c r="AL89" s="1034">
        <v>4620</v>
      </c>
      <c r="AM89" s="1028">
        <v>1.2</v>
      </c>
      <c r="AN89" s="1021">
        <v>1.1000000000000001</v>
      </c>
      <c r="AO89" s="868">
        <f>IF(U89="n/a","n/a",IF(AA89&lt;0,"n/a",IF(AA89="n/a","n/a",J89+U89-AA89)))</f>
        <v>-10.379068401054591</v>
      </c>
      <c r="AP89" s="869">
        <f>IF(U89="n/a","n/a",J89+U89)</f>
        <v>5.7921027701165801</v>
      </c>
      <c r="AQ89" s="1044">
        <f>IF(OR(AC89&lt;0.01,AF89="n/a"),"n/a",(I89/SQRT(22.5*AC89*(I89/AF89))-1)*100)</f>
        <v>31.06249416739093</v>
      </c>
      <c r="AR89" s="766">
        <f>INDEX(Historical!$C$7:$C$1455,MATCH(B89,Historical!$B$7:$B$1455,0))*IF(AH89="n/a",1.03,IF(AH89&lt;0,1.01,IF(AH89&gt;10,1.1,(1+AH89/100))))</f>
        <v>1.65804</v>
      </c>
      <c r="AS89" s="1042">
        <f>IF($AI89="n/a",1.03*AR89,IF($AI89&lt;0,1.01*AR89,IF($AI89&gt;10,1.1*AR89,(1+$AI89/100)*AR89)))</f>
        <v>1.7397813719999997</v>
      </c>
      <c r="AT89" s="1042">
        <f>IF($AK89="n/a",1.03*AS89,IF($AK89&lt;0,1.01*AS89,IF($AK89&gt;10,1.1*AS89,(1+$AK89/100)*AS89)))</f>
        <v>1.8876627886199997</v>
      </c>
      <c r="AU89" s="1042">
        <f>IF($AK89="n/a",1.03*AT89,IF($AK89&lt;0,1.01*AT89,IF($AK89&gt;10,1.1*AT89,(1+$AK89/100)*AT89)))</f>
        <v>2.0481141256526998</v>
      </c>
      <c r="AV89" s="1042">
        <f>IF($AK89="n/a",1.03*AU89,IF($AK89&lt;0,1.01*AU89,IF($AK89&gt;10,1.1*AU89,(1+$AK89/100)*AU89)))</f>
        <v>2.2222038263331791</v>
      </c>
      <c r="AW89" s="766">
        <f>SUM(AR89:AV89)</f>
        <v>9.5558021126058783</v>
      </c>
      <c r="AX89" s="877">
        <f>AW89/I89*100</f>
        <v>17.745222121830786</v>
      </c>
      <c r="AY89" s="1212">
        <v>0.79</v>
      </c>
      <c r="AZ89" s="1028">
        <v>11.469999999999999</v>
      </c>
      <c r="BA89" s="1028">
        <v>-10.100000000000001</v>
      </c>
      <c r="BB89" s="1028">
        <v>-2.68</v>
      </c>
      <c r="BC89" s="1028">
        <v>0.89</v>
      </c>
      <c r="BE89" s="721">
        <v>1971</v>
      </c>
      <c r="BF89" s="1057">
        <f>IF(BE89&gt;2008,0,IF(BE89&gt;2001,1,IF(BE89&gt;1990,2,IF(BE89&gt;1980,3,IF(BE89&gt;1973,4,IF(BE89&gt;1970,5,IF(BE89&gt;1960,6,IF(BE89&gt;1958,7,IF(BE89&gt;1953,8,9)))))))))</f>
        <v>5</v>
      </c>
    </row>
    <row r="90" spans="1:58" ht="11.25" customHeight="1" x14ac:dyDescent="0.2">
      <c r="A90" s="1027" t="s">
        <v>303</v>
      </c>
      <c r="B90" s="1031" t="s">
        <v>304</v>
      </c>
      <c r="C90" s="1181" t="s">
        <v>4414</v>
      </c>
      <c r="D90" s="1181" t="s">
        <v>4415</v>
      </c>
      <c r="E90" s="857">
        <v>29</v>
      </c>
      <c r="F90" s="1245">
        <v>94</v>
      </c>
      <c r="G90" s="1245" t="s">
        <v>38</v>
      </c>
      <c r="H90" s="1245" t="s">
        <v>38</v>
      </c>
      <c r="I90" s="1021">
        <v>50.06</v>
      </c>
      <c r="J90" s="766">
        <f>(M90/I90)*100</f>
        <v>3.9952057530962843</v>
      </c>
      <c r="K90" s="1040">
        <v>0.5</v>
      </c>
      <c r="L90" s="1043">
        <v>4</v>
      </c>
      <c r="M90" s="756">
        <f>K90*L90</f>
        <v>2</v>
      </c>
      <c r="N90" s="1026" t="s">
        <v>108</v>
      </c>
      <c r="O90" s="861">
        <v>0.47499999999999998</v>
      </c>
      <c r="P90" s="1016">
        <v>43311</v>
      </c>
      <c r="Q90" s="1016">
        <v>43327</v>
      </c>
      <c r="R90" s="756">
        <f>(K90-O90)/O90*100</f>
        <v>5.2631578947368478</v>
      </c>
      <c r="S90" s="824">
        <f>IF(INDEX(Historical!$D$7:$D$1455,MATCH(B90,Historical!$B$7:$B$1455,0))=0,"n/a",(INDEX(Historical!$C$7:$C$1455,MATCH(B90,Historical!$B$7:$B$1455,0))/INDEX(Historical!$D$7:$D$1455,MATCH(B90,Historical!$B$7:$B$1455,0))-1)*100)</f>
        <v>4.4943820224718989</v>
      </c>
      <c r="T90" s="824">
        <f>IF(INDEX(Historical!$F$7:$F$1455,MATCH(B90,Historical!$B$7:$B$1455,0))=0,"n/a",((INDEX(Historical!$C$7:$C$1455,MATCH(B90,Historical!$B$7:$B$1455,0))/INDEX(Historical!$F$7:$F$1455,MATCH(B90,Historical!$B$7:$B$1455,0)))^(1/3)-1)*100)</f>
        <v>4.0741805351937943</v>
      </c>
      <c r="U90" s="824">
        <f>IF(INDEX(Historical!$I$7:$I$1455,MATCH(B90,Historical!$B$7:$B$1455,0))=0,"n/a",((INDEX(Historical!$C$7:$C$1455,MATCH(B90,Historical!$B$7:$B$1455,0))/INDEX(Historical!$I$7:$I$1455,MATCH(B90,Historical!$B$7:$B$1455,0)))^(1/5)-1)*100)</f>
        <v>3.5804203580214189</v>
      </c>
      <c r="V90" s="824">
        <f>IF(INDEX(Historical!$O$7:$O$1455,MATCH(B90,Historical!$B$7:$B$1455,0))=0,"n/a",((INDEX(Historical!$C$7:$C$1455,MATCH(B90,Historical!$B$7:$B$1455,0))/INDEX(Historical!$O$7:$O$1455,MATCH(B90,Historical!$B$7:$B$1455,0)))^(1/10)-1)*100)</f>
        <v>2.8817850461573702</v>
      </c>
      <c r="W90" s="825">
        <f>IF(OR(U90&lt;=0,U90="n/a",V90&lt;=0,V90="n/a"),"n/a",U90/V90)</f>
        <v>1.2424314446338123</v>
      </c>
      <c r="X90" s="826">
        <f>IF(OR(AJ90&lt;=0,AJ90="n/a",U90&lt;=0,U90="n/a"),"n/a",U90/AJ90)</f>
        <v>1.0530648111827701</v>
      </c>
      <c r="Y90" s="1031"/>
      <c r="Z90" s="766">
        <f>IF(OR(AC90&lt;0.01,AC90="n/a"),"n/a",M90/AC90*100)</f>
        <v>140.84507042253523</v>
      </c>
      <c r="AA90" s="1042">
        <f>IF(OR(AC90&lt;0.01,AC90="n/a"),"n/a",I90/AC90)</f>
        <v>35.253521126760567</v>
      </c>
      <c r="AB90" s="1043">
        <v>12</v>
      </c>
      <c r="AC90" s="1021">
        <v>1.42</v>
      </c>
      <c r="AD90" s="1021">
        <v>3.54</v>
      </c>
      <c r="AE90" s="1021">
        <v>12.99</v>
      </c>
      <c r="AF90" s="1021">
        <v>2.2799999999999998</v>
      </c>
      <c r="AG90" s="1021">
        <v>9.8000000000000007</v>
      </c>
      <c r="AH90" s="1021">
        <v>0.70000000000000007</v>
      </c>
      <c r="AI90" s="1021">
        <v>-8.6900000000000013</v>
      </c>
      <c r="AJ90" s="1021">
        <v>3.4000000000000004</v>
      </c>
      <c r="AK90" s="1021">
        <v>10</v>
      </c>
      <c r="AL90" s="1034">
        <v>7970</v>
      </c>
      <c r="AM90" s="1028">
        <v>0.70000000000000007</v>
      </c>
      <c r="AN90" s="1021">
        <v>0.91</v>
      </c>
      <c r="AO90" s="868">
        <f>IF(U90="n/a","n/a",IF(AA90&lt;0,"n/a",IF(AA90="n/a","n/a",J90+U90-AA90)))</f>
        <v>-27.677895015642864</v>
      </c>
      <c r="AP90" s="869">
        <f>IF(U90="n/a","n/a",J90+U90)</f>
        <v>7.5756261111177032</v>
      </c>
      <c r="AQ90" s="1044">
        <f>IF(OR(AC90&lt;0.01,AF90="n/a"),"n/a",(I90/SQRT(22.5*AC90*(I90/AF90))-1)*100)</f>
        <v>89.006793727414404</v>
      </c>
      <c r="AR90" s="766">
        <f>INDEX(Historical!$C$7:$C$1455,MATCH(B90,Historical!$B$7:$B$1455,0))*IF(AH90="n/a",1.03,IF(AH90&lt;0,1.01,IF(AH90&gt;10,1.1,(1+AH90/100))))</f>
        <v>1.8730199999999997</v>
      </c>
      <c r="AS90" s="1042">
        <f>IF($AI90="n/a",1.03*AR90,IF($AI90&lt;0,1.01*AR90,IF($AI90&gt;10,1.1*AR90,(1+$AI90/100)*AR90)))</f>
        <v>1.8917501999999997</v>
      </c>
      <c r="AT90" s="1042">
        <f>IF($AK90="n/a",1.03*AS90,IF($AK90&lt;0,1.01*AS90,IF($AK90&gt;10,1.1*AS90,(1+$AK90/100)*AS90)))</f>
        <v>2.0809252199999997</v>
      </c>
      <c r="AU90" s="1042">
        <f>IF($AK90="n/a",1.03*AT90,IF($AK90&lt;0,1.01*AT90,IF($AK90&gt;10,1.1*AT90,(1+$AK90/100)*AT90)))</f>
        <v>2.289017742</v>
      </c>
      <c r="AV90" s="1042">
        <f>IF($AK90="n/a",1.03*AU90,IF($AK90&lt;0,1.01*AU90,IF($AK90&gt;10,1.1*AU90,(1+$AK90/100)*AU90)))</f>
        <v>2.5179195162000001</v>
      </c>
      <c r="AW90" s="766">
        <f>SUM(AR90:AV90)</f>
        <v>10.6526326782</v>
      </c>
      <c r="AX90" s="877">
        <f>AW90/I90*100</f>
        <v>21.279729680783056</v>
      </c>
      <c r="AY90" s="1212">
        <v>0.05</v>
      </c>
      <c r="AZ90" s="1028">
        <v>38.1</v>
      </c>
      <c r="BA90" s="1028">
        <v>0</v>
      </c>
      <c r="BB90" s="1028">
        <v>7.7299999999999995</v>
      </c>
      <c r="BC90" s="1028">
        <v>16.739999999999998</v>
      </c>
      <c r="BD90" s="759"/>
      <c r="BE90" s="721">
        <v>1990</v>
      </c>
      <c r="BF90" s="1057">
        <f>IF(BE90&gt;2008,0,IF(BE90&gt;2001,1,IF(BE90&gt;1990,2,IF(BE90&gt;1980,3,IF(BE90&gt;1973,4,IF(BE90&gt;1970,5,IF(BE90&gt;1960,6,IF(BE90&gt;1958,7,IF(BE90&gt;1953,8,9)))))))))</f>
        <v>3</v>
      </c>
    </row>
    <row r="91" spans="1:58" ht="11.25" customHeight="1" x14ac:dyDescent="0.2">
      <c r="A91" s="1019" t="s">
        <v>305</v>
      </c>
      <c r="B91" s="1031" t="s">
        <v>306</v>
      </c>
      <c r="C91" s="1181" t="s">
        <v>113</v>
      </c>
      <c r="D91" s="1181" t="s">
        <v>214</v>
      </c>
      <c r="E91" s="857">
        <v>55</v>
      </c>
      <c r="F91" s="1245">
        <v>17</v>
      </c>
      <c r="G91" s="1245" t="s">
        <v>38</v>
      </c>
      <c r="H91" s="1245" t="s">
        <v>38</v>
      </c>
      <c r="I91" s="1021">
        <v>120.41</v>
      </c>
      <c r="J91" s="766">
        <f>(M91/I91)*100</f>
        <v>1.1626941283946515</v>
      </c>
      <c r="K91" s="1033">
        <v>0.35</v>
      </c>
      <c r="L91" s="1043">
        <v>4</v>
      </c>
      <c r="M91" s="756">
        <f>K91*L91</f>
        <v>1.4</v>
      </c>
      <c r="N91" s="1026" t="s">
        <v>307</v>
      </c>
      <c r="O91" s="860">
        <v>0.3</v>
      </c>
      <c r="P91" s="1016">
        <v>43332</v>
      </c>
      <c r="Q91" s="1016">
        <v>43347</v>
      </c>
      <c r="R91" s="756">
        <f>(K91-O91)/O91*100</f>
        <v>16.666666666666664</v>
      </c>
      <c r="S91" s="824">
        <f>IF(INDEX(Historical!$D$7:$D$1455,MATCH(B91,Historical!$B$7:$B$1455,0))=0,"n/a",(INDEX(Historical!$C$7:$C$1455,MATCH(B91,Historical!$B$7:$B$1455,0))/INDEX(Historical!$D$7:$D$1455,MATCH(B91,Historical!$B$7:$B$1455,0))-1)*100)</f>
        <v>11.764705882352944</v>
      </c>
      <c r="T91" s="824">
        <f>IF(INDEX(Historical!$F$7:$F$1455,MATCH(B91,Historical!$B$7:$B$1455,0))=0,"n/a",((INDEX(Historical!$C$7:$C$1455,MATCH(B91,Historical!$B$7:$B$1455,0))/INDEX(Historical!$F$7:$F$1455,MATCH(B91,Historical!$B$7:$B$1455,0)))^(1/3)-1)*100)</f>
        <v>14.471424255333186</v>
      </c>
      <c r="U91" s="824">
        <f>IF(INDEX(Historical!$I$7:$I$1455,MATCH(B91,Historical!$B$7:$B$1455,0))=0,"n/a",((INDEX(Historical!$C$7:$C$1455,MATCH(B91,Historical!$B$7:$B$1455,0))/INDEX(Historical!$I$7:$I$1455,MATCH(B91,Historical!$B$7:$B$1455,0)))^(1/5)-1)*100)</f>
        <v>16.774793934264444</v>
      </c>
      <c r="V91" s="824">
        <f>IF(INDEX(Historical!$O$7:$O$1455,MATCH(B91,Historical!$B$7:$B$1455,0))=0,"n/a",((INDEX(Historical!$C$7:$C$1455,MATCH(B91,Historical!$B$7:$B$1455,0))/INDEX(Historical!$O$7:$O$1455,MATCH(B91,Historical!$B$7:$B$1455,0)))^(1/10)-1)*100)</f>
        <v>12.533980472183615</v>
      </c>
      <c r="W91" s="825">
        <f>IF(OR(U91&lt;=0,U91="n/a",V91&lt;=0,V91="n/a"),"n/a",U91/V91)</f>
        <v>1.3383453063049182</v>
      </c>
      <c r="X91" s="826">
        <f>IF(OR(AJ91&lt;=0,AJ91="n/a",U91&lt;=0,U91="n/a"),"n/a",U91/AJ91)</f>
        <v>2.0968492417830555</v>
      </c>
      <c r="Y91" s="780"/>
      <c r="Z91" s="766">
        <f>IF(OR(AC91&lt;0.01,AC91="n/a"),"n/a",M91/AC91*100)</f>
        <v>23.809523809523807</v>
      </c>
      <c r="AA91" s="1042">
        <f>IF(OR(AC91&lt;0.01,AC91="n/a"),"n/a",I91/AC91)</f>
        <v>20.477891156462587</v>
      </c>
      <c r="AB91" s="1043">
        <v>10</v>
      </c>
      <c r="AC91" s="1021">
        <v>5.88</v>
      </c>
      <c r="AD91" s="1021">
        <v>1.65</v>
      </c>
      <c r="AE91" s="1021">
        <v>3.12</v>
      </c>
      <c r="AF91" s="1021">
        <v>4.91</v>
      </c>
      <c r="AG91" s="1021">
        <v>28.299999999999997</v>
      </c>
      <c r="AH91" s="1021">
        <v>7.6</v>
      </c>
      <c r="AI91" s="1021">
        <v>11.58</v>
      </c>
      <c r="AJ91" s="1021">
        <v>8</v>
      </c>
      <c r="AK91" s="1021">
        <v>12.4</v>
      </c>
      <c r="AL91" s="1034">
        <v>7050</v>
      </c>
      <c r="AM91" s="1028">
        <v>0.3</v>
      </c>
      <c r="AN91" s="1021">
        <v>1.1000000000000001</v>
      </c>
      <c r="AO91" s="868">
        <f>IF(U91="n/a","n/a",IF(AA91&lt;0,"n/a",IF(AA91="n/a","n/a",J91+U91-AA91)))</f>
        <v>-2.5404030938034907</v>
      </c>
      <c r="AP91" s="869">
        <f>IF(U91="n/a","n/a",J91+U91)</f>
        <v>17.937488062659096</v>
      </c>
      <c r="AQ91" s="1044">
        <f>IF(OR(AC91&lt;0.01,AF91="n/a"),"n/a",(I91/SQRT(22.5*AC91*(I91/AF91))-1)*100)</f>
        <v>111.39373014798846</v>
      </c>
      <c r="AR91" s="766">
        <f>INDEX(Historical!$C$7:$C$1455,MATCH(B91,Historical!$B$7:$B$1455,0))*IF(AH91="n/a",1.03,IF(AH91&lt;0,1.01,IF(AH91&gt;10,1.1,(1+AH91/100))))</f>
        <v>1.2266400000000002</v>
      </c>
      <c r="AS91" s="1042">
        <f>IF($AI91="n/a",1.03*AR91,IF($AI91&lt;0,1.01*AR91,IF($AI91&gt;10,1.1*AR91,(1+$AI91/100)*AR91)))</f>
        <v>1.3493040000000003</v>
      </c>
      <c r="AT91" s="1042">
        <f>IF($AK91="n/a",1.03*AS91,IF($AK91&lt;0,1.01*AS91,IF($AK91&gt;10,1.1*AS91,(1+$AK91/100)*AS91)))</f>
        <v>1.4842344000000005</v>
      </c>
      <c r="AU91" s="1042">
        <f>IF($AK91="n/a",1.03*AT91,IF($AK91&lt;0,1.01*AT91,IF($AK91&gt;10,1.1*AT91,(1+$AK91/100)*AT91)))</f>
        <v>1.6326578400000007</v>
      </c>
      <c r="AV91" s="1042">
        <f>IF($AK91="n/a",1.03*AU91,IF($AK91&lt;0,1.01*AU91,IF($AK91&gt;10,1.1*AU91,(1+$AK91/100)*AU91)))</f>
        <v>1.7959236240000009</v>
      </c>
      <c r="AW91" s="766">
        <f>SUM(AR91:AV91)</f>
        <v>7.488759864000003</v>
      </c>
      <c r="AX91" s="877">
        <f>AW91/I91*100</f>
        <v>6.2193836591645244</v>
      </c>
      <c r="AY91" s="1212">
        <v>1.32</v>
      </c>
      <c r="AZ91" s="1028">
        <v>8.3099999999999987</v>
      </c>
      <c r="BA91" s="1028">
        <v>-20.7</v>
      </c>
      <c r="BB91" s="1028">
        <v>-6.13</v>
      </c>
      <c r="BC91" s="1028">
        <v>-9.33</v>
      </c>
      <c r="BE91" s="721">
        <v>1964</v>
      </c>
      <c r="BF91" s="1057">
        <f>IF(BE91&gt;2008,0,IF(BE91&gt;2001,1,IF(BE91&gt;1990,2,IF(BE91&gt;1980,3,IF(BE91&gt;1973,4,IF(BE91&gt;1970,5,IF(BE91&gt;1960,6,IF(BE91&gt;1958,7,IF(BE91&gt;1953,8,9)))))))))</f>
        <v>6</v>
      </c>
    </row>
    <row r="92" spans="1:58" ht="11.25" customHeight="1" x14ac:dyDescent="0.2">
      <c r="A92" s="1019" t="s">
        <v>308</v>
      </c>
      <c r="B92" s="1031" t="s">
        <v>309</v>
      </c>
      <c r="C92" s="1181" t="s">
        <v>132</v>
      </c>
      <c r="D92" s="1181" t="s">
        <v>4435</v>
      </c>
      <c r="E92" s="857">
        <v>63</v>
      </c>
      <c r="F92" s="1245">
        <v>3</v>
      </c>
      <c r="G92" s="1245" t="s">
        <v>38</v>
      </c>
      <c r="H92" s="1245" t="s">
        <v>38</v>
      </c>
      <c r="I92" s="1021">
        <v>66.33</v>
      </c>
      <c r="J92" s="766">
        <f>(M92/I92)*100</f>
        <v>2.8644655510327151</v>
      </c>
      <c r="K92" s="1033">
        <v>0.47499999999999998</v>
      </c>
      <c r="L92" s="1043">
        <v>4</v>
      </c>
      <c r="M92" s="756">
        <f>K92*L92</f>
        <v>1.9</v>
      </c>
      <c r="N92" s="1026" t="s">
        <v>108</v>
      </c>
      <c r="O92" s="860">
        <v>0.47249999999999998</v>
      </c>
      <c r="P92" s="1016">
        <v>43403</v>
      </c>
      <c r="Q92" s="1016">
        <v>43419</v>
      </c>
      <c r="R92" s="756">
        <f>(K92-O92)/O92*100</f>
        <v>0.52910052910052963</v>
      </c>
      <c r="S92" s="824">
        <f>IF(INDEX(Historical!$D$7:$D$1455,MATCH(B92,Historical!$B$7:$B$1455,0))=0,"n/a",(INDEX(Historical!$C$7:$C$1455,MATCH(B92,Historical!$B$7:$B$1455,0))/INDEX(Historical!$D$7:$D$1455,MATCH(B92,Historical!$B$7:$B$1455,0))-1)*100)</f>
        <v>0.53404539385846217</v>
      </c>
      <c r="T92" s="824">
        <f>IF(INDEX(Historical!$F$7:$F$1455,MATCH(B92,Historical!$B$7:$B$1455,0))=0,"n/a",((INDEX(Historical!$C$7:$C$1455,MATCH(B92,Historical!$B$7:$B$1455,0))/INDEX(Historical!$F$7:$F$1455,MATCH(B92,Historical!$B$7:$B$1455,0)))^(1/3)-1)*100)</f>
        <v>0.67296775976388723</v>
      </c>
      <c r="U92" s="824">
        <f>IF(INDEX(Historical!$I$7:$I$1455,MATCH(B92,Historical!$B$7:$B$1455,0))=0,"n/a",((INDEX(Historical!$C$7:$C$1455,MATCH(B92,Historical!$B$7:$B$1455,0))/INDEX(Historical!$I$7:$I$1455,MATCH(B92,Historical!$B$7:$B$1455,0)))^(1/5)-1)*100)</f>
        <v>1.0127956232488966</v>
      </c>
      <c r="V92" s="824">
        <f>IF(INDEX(Historical!$O$7:$O$1455,MATCH(B92,Historical!$B$7:$B$1455,0))=0,"n/a",((INDEX(Historical!$C$7:$C$1455,MATCH(B92,Historical!$B$7:$B$1455,0))/INDEX(Historical!$O$7:$O$1455,MATCH(B92,Historical!$B$7:$B$1455,0)))^(1/10)-1)*100)</f>
        <v>2.7157991210854382</v>
      </c>
      <c r="W92" s="825">
        <f>IF(OR(U92&lt;=0,U92="n/a",V92&lt;=0,V92="n/a"),"n/a",U92/V92)</f>
        <v>0.37292729620006176</v>
      </c>
      <c r="X92" s="826" t="str">
        <f>IF(OR(AJ92&lt;=0,AJ92="n/a",U92&lt;=0,U92="n/a"),"n/a",U92/AJ92)</f>
        <v>n/a</v>
      </c>
      <c r="Y92" s="1031"/>
      <c r="Z92" s="766" t="str">
        <f>IF(OR(AC92&lt;0.01,AC92="n/a"),"n/a",M92/AC92*100)</f>
        <v>n/a</v>
      </c>
      <c r="AA92" s="1042" t="str">
        <f>IF(OR(AC92&lt;0.01,AC92="n/a"),"n/a",I92/AC92)</f>
        <v>n/a</v>
      </c>
      <c r="AB92" s="1043">
        <v>12</v>
      </c>
      <c r="AC92" s="1021">
        <v>-1.33</v>
      </c>
      <c r="AD92" s="1021" t="s">
        <v>138</v>
      </c>
      <c r="AE92" s="1021">
        <v>2.65</v>
      </c>
      <c r="AF92" s="1021">
        <v>2.59</v>
      </c>
      <c r="AG92" s="1021">
        <v>-8.2000000000000011</v>
      </c>
      <c r="AH92" s="1023">
        <v>-156.29999999999998</v>
      </c>
      <c r="AI92" s="1023">
        <v>10.81</v>
      </c>
      <c r="AJ92" s="1021">
        <v>-20.599999999999998</v>
      </c>
      <c r="AK92" s="1021">
        <v>4</v>
      </c>
      <c r="AL92" s="1034">
        <v>1910</v>
      </c>
      <c r="AM92" s="1028">
        <v>0.8</v>
      </c>
      <c r="AN92" s="1021">
        <v>1.23</v>
      </c>
      <c r="AO92" s="868" t="str">
        <f>IF(U92="n/a","n/a",IF(AA92&lt;0,"n/a",IF(AA92="n/a","n/a",J92+U92-AA92)))</f>
        <v>n/a</v>
      </c>
      <c r="AP92" s="869">
        <f>IF(U92="n/a","n/a",J92+U92)</f>
        <v>3.8772611742816117</v>
      </c>
      <c r="AQ92" s="1044" t="str">
        <f>IF(OR(AC92&lt;0.01,AF92="n/a"),"n/a",(I92/SQRT(22.5*AC92*(I92/AF92))-1)*100)</f>
        <v>n/a</v>
      </c>
      <c r="AR92" s="766">
        <f>INDEX(Historical!$C$7:$C$1455,MATCH(B92,Historical!$B$7:$B$1455,0))*IF(AH92="n/a",1.03,IF(AH92&lt;0,1.01,IF(AH92&gt;10,1.1,(1+AH92/100))))</f>
        <v>1.9013249999999999</v>
      </c>
      <c r="AS92" s="1042">
        <f>IF($AI92="n/a",1.03*AR92,IF($AI92&lt;0,1.01*AR92,IF($AI92&gt;10,1.1*AR92,(1+$AI92/100)*AR92)))</f>
        <v>2.0914575000000002</v>
      </c>
      <c r="AT92" s="1042">
        <f>IF($AK92="n/a",1.03*AS92,IF($AK92&lt;0,1.01*AS92,IF($AK92&gt;10,1.1*AS92,(1+$AK92/100)*AS92)))</f>
        <v>2.1751158000000004</v>
      </c>
      <c r="AU92" s="1042">
        <f>IF($AK92="n/a",1.03*AT92,IF($AK92&lt;0,1.01*AT92,IF($AK92&gt;10,1.1*AT92,(1+$AK92/100)*AT92)))</f>
        <v>2.2621204320000006</v>
      </c>
      <c r="AV92" s="1042">
        <f>IF($AK92="n/a",1.03*AU92,IF($AK92&lt;0,1.01*AU92,IF($AK92&gt;10,1.1*AU92,(1+$AK92/100)*AU92)))</f>
        <v>2.3526052492800007</v>
      </c>
      <c r="AW92" s="766">
        <f>SUM(AR92:AV92)</f>
        <v>10.78262398128</v>
      </c>
      <c r="AX92" s="877">
        <f>AW92/I92*100</f>
        <v>16.256028917955678</v>
      </c>
      <c r="AY92" s="1212">
        <v>0.26</v>
      </c>
      <c r="AZ92" s="1028">
        <v>28.799999999999997</v>
      </c>
      <c r="BA92" s="1028">
        <v>-7.6300000000000008</v>
      </c>
      <c r="BB92" s="1028">
        <v>-2.5</v>
      </c>
      <c r="BC92" s="1028">
        <v>5.7299999999999995</v>
      </c>
      <c r="BE92" s="721">
        <v>1957</v>
      </c>
      <c r="BF92" s="1057">
        <f>IF(BE92&gt;2008,0,IF(BE92&gt;2001,1,IF(BE92&gt;1990,2,IF(BE92&gt;1980,3,IF(BE92&gt;1973,4,IF(BE92&gt;1970,5,IF(BE92&gt;1960,6,IF(BE92&gt;1958,7,IF(BE92&gt;1953,8,9)))))))))</f>
        <v>8</v>
      </c>
    </row>
    <row r="93" spans="1:58" ht="11.25" customHeight="1" x14ac:dyDescent="0.2">
      <c r="A93" s="1019" t="s">
        <v>310</v>
      </c>
      <c r="B93" s="1031" t="s">
        <v>311</v>
      </c>
      <c r="C93" s="1181" t="s">
        <v>124</v>
      </c>
      <c r="D93" s="1181" t="s">
        <v>4451</v>
      </c>
      <c r="E93" s="857">
        <v>46</v>
      </c>
      <c r="F93" s="1245">
        <v>48</v>
      </c>
      <c r="G93" s="1245" t="s">
        <v>38</v>
      </c>
      <c r="H93" s="1245" t="s">
        <v>38</v>
      </c>
      <c r="I93" s="1021">
        <v>60.41</v>
      </c>
      <c r="J93" s="766">
        <f>(M93/I93)*100</f>
        <v>2.6485681178612817</v>
      </c>
      <c r="K93" s="1033">
        <v>0.4</v>
      </c>
      <c r="L93" s="1043">
        <v>4</v>
      </c>
      <c r="M93" s="756">
        <f>K93*L93</f>
        <v>1.6</v>
      </c>
      <c r="N93" s="1026" t="s">
        <v>275</v>
      </c>
      <c r="O93" s="860">
        <v>0.38</v>
      </c>
      <c r="P93" s="1016">
        <v>43462</v>
      </c>
      <c r="Q93" s="1016">
        <v>43507</v>
      </c>
      <c r="R93" s="756">
        <f>(K93-O93)/O93*100</f>
        <v>5.2631578947368469</v>
      </c>
      <c r="S93" s="824">
        <f>IF(INDEX(Historical!$D$7:$D$1455,MATCH(B93,Historical!$B$7:$B$1455,0))=0,"n/a",(INDEX(Historical!$C$7:$C$1455,MATCH(B93,Historical!$B$7:$B$1455,0))/INDEX(Historical!$D$7:$D$1455,MATCH(B93,Historical!$B$7:$B$1455,0))-1)*100)</f>
        <v>0.66666666666665986</v>
      </c>
      <c r="T93" s="824">
        <f>IF(INDEX(Historical!$F$7:$F$1455,MATCH(B93,Historical!$B$7:$B$1455,0))=0,"n/a",((INDEX(Historical!$C$7:$C$1455,MATCH(B93,Historical!$B$7:$B$1455,0))/INDEX(Historical!$F$7:$F$1455,MATCH(B93,Historical!$B$7:$B$1455,0)))^(1/3)-1)*100)</f>
        <v>0.67116102679460887</v>
      </c>
      <c r="U93" s="824">
        <f>IF(INDEX(Historical!$I$7:$I$1455,MATCH(B93,Historical!$B$7:$B$1455,0))=0,"n/a",((INDEX(Historical!$C$7:$C$1455,MATCH(B93,Historical!$B$7:$B$1455,0))/INDEX(Historical!$I$7:$I$1455,MATCH(B93,Historical!$B$7:$B$1455,0)))^(1/5)-1)*100)</f>
        <v>0.67573717242153108</v>
      </c>
      <c r="V93" s="824">
        <f>IF(INDEX(Historical!$O$7:$O$1455,MATCH(B93,Historical!$B$7:$B$1455,0))=0,"n/a",((INDEX(Historical!$C$7:$C$1455,MATCH(B93,Historical!$B$7:$B$1455,0))/INDEX(Historical!$O$7:$O$1455,MATCH(B93,Historical!$B$7:$B$1455,0)))^(1/10)-1)*100)</f>
        <v>9.1348962169631278</v>
      </c>
      <c r="W93" s="825">
        <f>IF(OR(U93&lt;=0,U93="n/a",V93&lt;=0,V93="n/a"),"n/a",U93/V93)</f>
        <v>7.3973163610410245E-2</v>
      </c>
      <c r="X93" s="826">
        <f>IF(OR(AJ93&lt;=0,AJ93="n/a",U93&lt;=0,U93="n/a"),"n/a",U93/AJ93)</f>
        <v>3.8394157523950631E-2</v>
      </c>
      <c r="Y93" s="797"/>
      <c r="Z93" s="766">
        <f>IF(OR(AC93&lt;0.01,AC93="n/a"),"n/a",M93/AC93*100)</f>
        <v>26.533996683250415</v>
      </c>
      <c r="AA93" s="1042">
        <f>IF(OR(AC93&lt;0.01,AC93="n/a"),"n/a",I93/AC93)</f>
        <v>10.018242122719734</v>
      </c>
      <c r="AB93" s="1043">
        <v>12</v>
      </c>
      <c r="AC93" s="1021">
        <v>6.03</v>
      </c>
      <c r="AD93" s="1021">
        <v>0.82</v>
      </c>
      <c r="AE93" s="1021">
        <v>0.81</v>
      </c>
      <c r="AF93" s="1021">
        <v>1.95</v>
      </c>
      <c r="AG93" s="1021">
        <v>22.3</v>
      </c>
      <c r="AH93" s="1021">
        <v>43.1</v>
      </c>
      <c r="AI93" s="1021">
        <v>-14.01</v>
      </c>
      <c r="AJ93" s="1021">
        <v>17.599999999999998</v>
      </c>
      <c r="AK93" s="1021">
        <v>12.18</v>
      </c>
      <c r="AL93" s="1034">
        <v>19360</v>
      </c>
      <c r="AM93" s="1028">
        <v>0.6</v>
      </c>
      <c r="AN93" s="1021">
        <v>0.44</v>
      </c>
      <c r="AO93" s="868">
        <f>IF(U93="n/a","n/a",IF(AA93&lt;0,"n/a",IF(AA93="n/a","n/a",J93+U93-AA93)))</f>
        <v>-6.6939368324369211</v>
      </c>
      <c r="AP93" s="869">
        <f>IF(U93="n/a","n/a",J93+U93)</f>
        <v>3.3243052902828127</v>
      </c>
      <c r="AQ93" s="1044">
        <f>IF(OR(AC93&lt;0.01,AF93="n/a"),"n/a",(I93/SQRT(22.5*AC93*(I93/AF93))-1)*100)</f>
        <v>-6.8201926039922478</v>
      </c>
      <c r="AR93" s="766">
        <f>INDEX(Historical!$C$7:$C$1455,MATCH(B93,Historical!$B$7:$B$1455,0))*IF(AH93="n/a",1.03,IF(AH93&lt;0,1.01,IF(AH93&gt;10,1.1,(1+AH93/100))))</f>
        <v>1.6610000000000003</v>
      </c>
      <c r="AS93" s="1042">
        <f>IF($AI93="n/a",1.03*AR93,IF($AI93&lt;0,1.01*AR93,IF($AI93&gt;10,1.1*AR93,(1+$AI93/100)*AR93)))</f>
        <v>1.6776100000000003</v>
      </c>
      <c r="AT93" s="1042">
        <f>IF($AK93="n/a",1.03*AS93,IF($AK93&lt;0,1.01*AS93,IF($AK93&gt;10,1.1*AS93,(1+$AK93/100)*AS93)))</f>
        <v>1.8453710000000005</v>
      </c>
      <c r="AU93" s="1042">
        <f>IF($AK93="n/a",1.03*AT93,IF($AK93&lt;0,1.01*AT93,IF($AK93&gt;10,1.1*AT93,(1+$AK93/100)*AT93)))</f>
        <v>2.0299081000000005</v>
      </c>
      <c r="AV93" s="1042">
        <f>IF($AK93="n/a",1.03*AU93,IF($AK93&lt;0,1.01*AU93,IF($AK93&gt;10,1.1*AU93,(1+$AK93/100)*AU93)))</f>
        <v>2.2328989100000007</v>
      </c>
      <c r="AW93" s="766">
        <f>SUM(AR93:AV93)</f>
        <v>9.4467880100000023</v>
      </c>
      <c r="AX93" s="877">
        <f>AW93/I93*100</f>
        <v>15.637788462175143</v>
      </c>
      <c r="AY93" s="1212">
        <v>1.45</v>
      </c>
      <c r="AZ93" s="1028">
        <v>8.75</v>
      </c>
      <c r="BA93" s="1028">
        <v>-14.29</v>
      </c>
      <c r="BB93" s="1028">
        <v>-1.46</v>
      </c>
      <c r="BC93" s="1028">
        <v>-4.9000000000000004</v>
      </c>
      <c r="BE93" s="721">
        <v>1974</v>
      </c>
      <c r="BF93" s="1057">
        <f>IF(BE93&gt;2008,0,IF(BE93&gt;2001,1,IF(BE93&gt;1990,2,IF(BE93&gt;1980,3,IF(BE93&gt;1973,4,IF(BE93&gt;1970,5,IF(BE93&gt;1960,6,IF(BE93&gt;1958,7,IF(BE93&gt;1953,8,9)))))))))</f>
        <v>4</v>
      </c>
    </row>
    <row r="94" spans="1:58" s="905" customFormat="1" ht="11.25" customHeight="1" x14ac:dyDescent="0.2">
      <c r="A94" s="884" t="s">
        <v>312</v>
      </c>
      <c r="B94" s="914" t="s">
        <v>313</v>
      </c>
      <c r="C94" s="1181" t="s">
        <v>109</v>
      </c>
      <c r="D94" s="1181" t="s">
        <v>119</v>
      </c>
      <c r="E94" s="885">
        <v>37</v>
      </c>
      <c r="F94" s="1245">
        <v>70</v>
      </c>
      <c r="G94" s="1244" t="s">
        <v>38</v>
      </c>
      <c r="H94" s="1244" t="s">
        <v>116</v>
      </c>
      <c r="I94" s="898">
        <v>22.55</v>
      </c>
      <c r="J94" s="887">
        <f>(M94/I94)*100</f>
        <v>3.458980044345898</v>
      </c>
      <c r="K94" s="888">
        <v>0.19500000000000001</v>
      </c>
      <c r="L94" s="889">
        <v>4</v>
      </c>
      <c r="M94" s="890">
        <f>K94*L94</f>
        <v>0.78</v>
      </c>
      <c r="N94" s="891" t="s">
        <v>150</v>
      </c>
      <c r="O94" s="892">
        <v>0.19</v>
      </c>
      <c r="P94" s="893">
        <v>43161</v>
      </c>
      <c r="Q94" s="893">
        <v>43174</v>
      </c>
      <c r="R94" s="890">
        <f>(K94-O94)/O94*100</f>
        <v>2.6315789473684235</v>
      </c>
      <c r="S94" s="824">
        <f>IF(INDEX(Historical!$D$7:$D$1455,MATCH(B94,Historical!$B$7:$B$1455,0))=0,"n/a",(INDEX(Historical!$C$7:$C$1455,MATCH(B94,Historical!$B$7:$B$1455,0))/INDEX(Historical!$D$7:$D$1455,MATCH(B94,Historical!$B$7:$B$1455,0))-1)*100)</f>
        <v>1.3333333333333419</v>
      </c>
      <c r="T94" s="824">
        <f>IF(INDEX(Historical!$F$7:$F$1455,MATCH(B94,Historical!$B$7:$B$1455,0))=0,"n/a",((INDEX(Historical!$C$7:$C$1455,MATCH(B94,Historical!$B$7:$B$1455,0))/INDEX(Historical!$F$7:$F$1455,MATCH(B94,Historical!$B$7:$B$1455,0)))^(1/3)-1)*100)</f>
        <v>1.3515148022100965</v>
      </c>
      <c r="U94" s="824">
        <f>IF(INDEX(Historical!$I$7:$I$1455,MATCH(B94,Historical!$B$7:$B$1455,0))=0,"n/a",((INDEX(Historical!$C$7:$C$1455,MATCH(B94,Historical!$B$7:$B$1455,0))/INDEX(Historical!$I$7:$I$1455,MATCH(B94,Historical!$B$7:$B$1455,0)))^(1/5)-1)*100)</f>
        <v>1.3703739792310987</v>
      </c>
      <c r="V94" s="824">
        <f>IF(INDEX(Historical!$O$7:$O$1455,MATCH(B94,Historical!$B$7:$B$1455,0))=0,"n/a",((INDEX(Historical!$C$7:$C$1455,MATCH(B94,Historical!$B$7:$B$1455,0))/INDEX(Historical!$O$7:$O$1455,MATCH(B94,Historical!$B$7:$B$1455,0)))^(1/10)-1)*100)</f>
        <v>1.8936933136435075</v>
      </c>
      <c r="W94" s="894">
        <f>IF(OR(U94&lt;=0,U94="n/a",V94&lt;=0,V94="n/a"),"n/a",U94/V94)</f>
        <v>0.72365148535824375</v>
      </c>
      <c r="X94" s="895">
        <f>IF(OR(AJ94&lt;=0,AJ94="n/a",U94&lt;=0,U94="n/a"),"n/a",U94/AJ94)</f>
        <v>2.3749982309031175E-2</v>
      </c>
      <c r="Y94" s="1186"/>
      <c r="Z94" s="887">
        <f>IF(OR(AC94&lt;0.01,AC94="n/a"),"n/a",M94/AC94*100)</f>
        <v>27.956989247311832</v>
      </c>
      <c r="AA94" s="897">
        <f>IF(OR(AC94&lt;0.01,AC94="n/a"),"n/a",I94/AC94)</f>
        <v>8.0824372759856633</v>
      </c>
      <c r="AB94" s="889">
        <v>12</v>
      </c>
      <c r="AC94" s="898">
        <v>2.79</v>
      </c>
      <c r="AD94" s="898">
        <v>0.81</v>
      </c>
      <c r="AE94" s="898">
        <v>1.06</v>
      </c>
      <c r="AF94" s="898">
        <v>1.27</v>
      </c>
      <c r="AG94" s="898">
        <v>15.4</v>
      </c>
      <c r="AH94" s="898">
        <v>32.200000000000003</v>
      </c>
      <c r="AI94" s="898">
        <v>2.9000000000000004</v>
      </c>
      <c r="AJ94" s="898">
        <v>57.699999999999996</v>
      </c>
      <c r="AK94" s="898">
        <v>10</v>
      </c>
      <c r="AL94" s="899">
        <v>6870</v>
      </c>
      <c r="AM94" s="900">
        <v>0.1</v>
      </c>
      <c r="AN94" s="898">
        <v>0.18</v>
      </c>
      <c r="AO94" s="901">
        <f>IF(U94="n/a","n/a",IF(AA94&lt;0,"n/a",IF(AA94="n/a","n/a",J94+U94-AA94)))</f>
        <v>-3.2530832524086666</v>
      </c>
      <c r="AP94" s="902">
        <f>IF(U94="n/a","n/a",J94+U94)</f>
        <v>4.8293540235769967</v>
      </c>
      <c r="AQ94" s="903">
        <f>IF(OR(AC94&lt;0.01,AF94="n/a"),"n/a",(I94/SQRT(22.5*AC94*(I94/AF94))-1)*100)</f>
        <v>-32.456778149093338</v>
      </c>
      <c r="AR94" s="766">
        <f>INDEX(Historical!$C$7:$C$1455,MATCH(B94,Historical!$B$7:$B$1455,0))*IF(AH94="n/a",1.03,IF(AH94&lt;0,1.01,IF(AH94&gt;10,1.1,(1+AH94/100))))</f>
        <v>0.83600000000000008</v>
      </c>
      <c r="AS94" s="897">
        <f>IF($AI94="n/a",1.03*AR94,IF($AI94&lt;0,1.01*AR94,IF($AI94&gt;10,1.1*AR94,(1+$AI94/100)*AR94)))</f>
        <v>0.86024400000000001</v>
      </c>
      <c r="AT94" s="897">
        <f>IF($AK94="n/a",1.03*AS94,IF($AK94&lt;0,1.01*AS94,IF($AK94&gt;10,1.1*AS94,(1+$AK94/100)*AS94)))</f>
        <v>0.94626840000000012</v>
      </c>
      <c r="AU94" s="897">
        <f>IF($AK94="n/a",1.03*AT94,IF($AK94&lt;0,1.01*AT94,IF($AK94&gt;10,1.1*AT94,(1+$AK94/100)*AT94)))</f>
        <v>1.0408952400000002</v>
      </c>
      <c r="AV94" s="897">
        <f>IF($AK94="n/a",1.03*AU94,IF($AK94&lt;0,1.01*AU94,IF($AK94&gt;10,1.1*AU94,(1+$AK94/100)*AU94)))</f>
        <v>1.1449847640000004</v>
      </c>
      <c r="AW94" s="887">
        <f>SUM(AR94:AV94)</f>
        <v>4.8283924040000006</v>
      </c>
      <c r="AX94" s="904">
        <f>AW94/I94*100</f>
        <v>21.411939707317078</v>
      </c>
      <c r="AY94" s="1213">
        <v>1.08</v>
      </c>
      <c r="AZ94" s="900">
        <v>15.76</v>
      </c>
      <c r="BA94" s="900">
        <v>-2.17</v>
      </c>
      <c r="BB94" s="900">
        <v>4.07</v>
      </c>
      <c r="BC94" s="900">
        <v>6.16</v>
      </c>
      <c r="BD94" s="1079"/>
      <c r="BE94" s="721">
        <v>1982</v>
      </c>
      <c r="BF94" s="1057">
        <f>IF(BE94&gt;2008,0,IF(BE94&gt;2001,1,IF(BE94&gt;1990,2,IF(BE94&gt;1980,3,IF(BE94&gt;1973,4,IF(BE94&gt;1970,5,IF(BE94&gt;1960,6,IF(BE94&gt;1958,7,IF(BE94&gt;1953,8,9)))))))))</f>
        <v>3</v>
      </c>
    </row>
    <row r="95" spans="1:58" ht="11.25" customHeight="1" x14ac:dyDescent="0.2">
      <c r="A95" s="1019" t="s">
        <v>314</v>
      </c>
      <c r="B95" s="1031" t="s">
        <v>315</v>
      </c>
      <c r="C95" s="1181" t="s">
        <v>113</v>
      </c>
      <c r="D95" s="1181" t="s">
        <v>214</v>
      </c>
      <c r="E95" s="857">
        <v>62</v>
      </c>
      <c r="F95" s="1245">
        <v>6</v>
      </c>
      <c r="G95" s="1245" t="s">
        <v>38</v>
      </c>
      <c r="H95" s="1245" t="s">
        <v>38</v>
      </c>
      <c r="I95" s="1021">
        <v>172.04</v>
      </c>
      <c r="J95" s="766">
        <f>(M95/I95)*100</f>
        <v>1.7670309230411532</v>
      </c>
      <c r="K95" s="1033">
        <v>0.76</v>
      </c>
      <c r="L95" s="1043">
        <v>4</v>
      </c>
      <c r="M95" s="756">
        <f>K95*L95</f>
        <v>3.04</v>
      </c>
      <c r="N95" s="1026" t="s">
        <v>298</v>
      </c>
      <c r="O95" s="860">
        <v>0.66</v>
      </c>
      <c r="P95" s="1016">
        <v>43229</v>
      </c>
      <c r="Q95" s="1016">
        <v>43261</v>
      </c>
      <c r="R95" s="756">
        <f>(K95-O95)/O95*100</f>
        <v>15.151515151515147</v>
      </c>
      <c r="S95" s="824">
        <f>IF(INDEX(Historical!$D$7:$D$1455,MATCH(B95,Historical!$B$7:$B$1455,0))=0,"n/a",(INDEX(Historical!$C$7:$C$1455,MATCH(B95,Historical!$B$7:$B$1455,0))/INDEX(Historical!$D$7:$D$1455,MATCH(B95,Historical!$B$7:$B$1455,0))-1)*100)</f>
        <v>4.7619047619047672</v>
      </c>
      <c r="T95" s="824">
        <f>IF(INDEX(Historical!$F$7:$F$1455,MATCH(B95,Historical!$B$7:$B$1455,0))=0,"n/a",((INDEX(Historical!$C$7:$C$1455,MATCH(B95,Historical!$B$7:$B$1455,0))/INDEX(Historical!$F$7:$F$1455,MATCH(B95,Historical!$B$7:$B$1455,0)))^(1/3)-1)*100)</f>
        <v>8.4454146872977809</v>
      </c>
      <c r="U95" s="824">
        <f>IF(INDEX(Historical!$I$7:$I$1455,MATCH(B95,Historical!$B$7:$B$1455,0))=0,"n/a",((INDEX(Historical!$C$7:$C$1455,MATCH(B95,Historical!$B$7:$B$1455,0))/INDEX(Historical!$I$7:$I$1455,MATCH(B95,Historical!$B$7:$B$1455,0)))^(1/5)-1)*100)</f>
        <v>10.25994778190622</v>
      </c>
      <c r="V95" s="824">
        <f>IF(INDEX(Historical!$O$7:$O$1455,MATCH(B95,Historical!$B$7:$B$1455,0))=0,"n/a",((INDEX(Historical!$C$7:$C$1455,MATCH(B95,Historical!$B$7:$B$1455,0))/INDEX(Historical!$O$7:$O$1455,MATCH(B95,Historical!$B$7:$B$1455,0)))^(1/10)-1)*100)</f>
        <v>13.21113894432273</v>
      </c>
      <c r="W95" s="825">
        <f>IF(OR(U95&lt;=0,U95="n/a",V95&lt;=0,V95="n/a"),"n/a",U95/V95)</f>
        <v>0.77661341880862311</v>
      </c>
      <c r="X95" s="826">
        <f>IF(OR(AJ95&lt;=0,AJ95="n/a",U95&lt;=0,U95="n/a"),"n/a",U95/AJ95)</f>
        <v>0.91606676624162675</v>
      </c>
      <c r="Y95" s="1032" t="s">
        <v>154</v>
      </c>
      <c r="Z95" s="766">
        <f>IF(OR(AC95&lt;0.01,AC95="n/a"),"n/a",M95/AC95*100)</f>
        <v>26.926483613817542</v>
      </c>
      <c r="AA95" s="1042">
        <f>IF(OR(AC95&lt;0.01,AC95="n/a"),"n/a",I95/AC95)</f>
        <v>15.238263950398583</v>
      </c>
      <c r="AB95" s="1043">
        <v>6</v>
      </c>
      <c r="AC95" s="1021">
        <v>11.29</v>
      </c>
      <c r="AD95" s="1021">
        <v>1.77</v>
      </c>
      <c r="AE95" s="1021">
        <v>1.59</v>
      </c>
      <c r="AF95" s="1021">
        <v>3.73</v>
      </c>
      <c r="AG95" s="1021">
        <v>19.7</v>
      </c>
      <c r="AH95" s="1021">
        <v>46.300000000000004</v>
      </c>
      <c r="AI95" s="1021">
        <v>7.6300000000000008</v>
      </c>
      <c r="AJ95" s="1021">
        <v>11.200000000000001</v>
      </c>
      <c r="AK95" s="1021">
        <v>8.6199999999999992</v>
      </c>
      <c r="AL95" s="1034">
        <v>22900</v>
      </c>
      <c r="AM95" s="1028">
        <v>0.3</v>
      </c>
      <c r="AN95" s="1021">
        <v>0.84</v>
      </c>
      <c r="AO95" s="868">
        <f>IF(U95="n/a","n/a",IF(AA95&lt;0,"n/a",IF(AA95="n/a","n/a",J95+U95-AA95)))</f>
        <v>-3.2112852454512097</v>
      </c>
      <c r="AP95" s="869">
        <f>IF(U95="n/a","n/a",J95+U95)</f>
        <v>12.026978704947373</v>
      </c>
      <c r="AQ95" s="1044">
        <f>IF(OR(AC95&lt;0.01,AF95="n/a"),"n/a",(I95/SQRT(22.5*AC95*(I95/AF95))-1)*100)</f>
        <v>58.939156122344457</v>
      </c>
      <c r="AR95" s="766">
        <f>INDEX(Historical!$C$7:$C$1455,MATCH(B95,Historical!$B$7:$B$1455,0))*IF(AH95="n/a",1.03,IF(AH95&lt;0,1.01,IF(AH95&gt;10,1.1,(1+AH95/100))))</f>
        <v>2.9040000000000004</v>
      </c>
      <c r="AS95" s="1042">
        <f>IF($AI95="n/a",1.03*AR95,IF($AI95&lt;0,1.01*AR95,IF($AI95&gt;10,1.1*AR95,(1+$AI95/100)*AR95)))</f>
        <v>3.1255752000000006</v>
      </c>
      <c r="AT95" s="1042">
        <f>IF($AK95="n/a",1.03*AS95,IF($AK95&lt;0,1.01*AS95,IF($AK95&gt;10,1.1*AS95,(1+$AK95/100)*AS95)))</f>
        <v>3.3949997822400007</v>
      </c>
      <c r="AU95" s="1042">
        <f>IF($AK95="n/a",1.03*AT95,IF($AK95&lt;0,1.01*AT95,IF($AK95&gt;10,1.1*AT95,(1+$AK95/100)*AT95)))</f>
        <v>3.6876487634690891</v>
      </c>
      <c r="AV95" s="1042">
        <f>IF($AK95="n/a",1.03*AU95,IF($AK95&lt;0,1.01*AU95,IF($AK95&gt;10,1.1*AU95,(1+$AK95/100)*AU95)))</f>
        <v>4.0055240868801247</v>
      </c>
      <c r="AW95" s="766">
        <f>SUM(AR95:AV95)</f>
        <v>17.117747832589217</v>
      </c>
      <c r="AX95" s="877">
        <f>AW95/I95*100</f>
        <v>9.9498650503308639</v>
      </c>
      <c r="AY95" s="1212">
        <v>1.45</v>
      </c>
      <c r="AZ95" s="1028">
        <v>20.309999999999999</v>
      </c>
      <c r="BA95" s="1028">
        <v>-19.149999999999999</v>
      </c>
      <c r="BB95" s="1028">
        <v>2.02</v>
      </c>
      <c r="BC95" s="1028">
        <v>0.53</v>
      </c>
      <c r="BE95" s="721">
        <v>1957</v>
      </c>
      <c r="BF95" s="1057">
        <f>IF(BE95&gt;2008,0,IF(BE95&gt;2001,1,IF(BE95&gt;1990,2,IF(BE95&gt;1980,3,IF(BE95&gt;1973,4,IF(BE95&gt;1970,5,IF(BE95&gt;1960,6,IF(BE95&gt;1958,7,IF(BE95&gt;1953,8,9)))))))))</f>
        <v>8</v>
      </c>
    </row>
    <row r="96" spans="1:58" ht="11.25" customHeight="1" x14ac:dyDescent="0.2">
      <c r="A96" s="1027" t="s">
        <v>316</v>
      </c>
      <c r="B96" s="1031" t="s">
        <v>317</v>
      </c>
      <c r="C96" s="1181" t="s">
        <v>113</v>
      </c>
      <c r="D96" s="1181" t="s">
        <v>214</v>
      </c>
      <c r="E96" s="857">
        <v>42</v>
      </c>
      <c r="F96" s="1245">
        <v>62</v>
      </c>
      <c r="G96" s="1245" t="s">
        <v>38</v>
      </c>
      <c r="H96" s="1245" t="s">
        <v>38</v>
      </c>
      <c r="I96" s="1021">
        <v>42.7</v>
      </c>
      <c r="J96" s="766">
        <f>(M96/I96)*100</f>
        <v>1.6393442622950818</v>
      </c>
      <c r="K96" s="1041">
        <v>0.17499999999999999</v>
      </c>
      <c r="L96" s="1043">
        <v>4</v>
      </c>
      <c r="M96" s="756">
        <f>K96*L96</f>
        <v>0.7</v>
      </c>
      <c r="N96" s="1026" t="s">
        <v>275</v>
      </c>
      <c r="O96" s="864">
        <v>0.17249999999999999</v>
      </c>
      <c r="P96" s="714">
        <v>43125</v>
      </c>
      <c r="Q96" s="714">
        <v>43140</v>
      </c>
      <c r="R96" s="756">
        <f>(K96-O96)/O96*100</f>
        <v>1.4492753623188419</v>
      </c>
      <c r="S96" s="824">
        <f>IF(INDEX(Historical!$D$7:$D$1455,MATCH(B96,Historical!$B$7:$B$1455,0))=0,"n/a",(INDEX(Historical!$C$7:$C$1455,MATCH(B96,Historical!$B$7:$B$1455,0))/INDEX(Historical!$D$7:$D$1455,MATCH(B96,Historical!$B$7:$B$1455,0))-1)*100)</f>
        <v>1.4705882352941124</v>
      </c>
      <c r="T96" s="824">
        <f>IF(INDEX(Historical!$F$7:$F$1455,MATCH(B96,Historical!$B$7:$B$1455,0))=0,"n/a",((INDEX(Historical!$C$7:$C$1455,MATCH(B96,Historical!$B$7:$B$1455,0))/INDEX(Historical!$F$7:$F$1455,MATCH(B96,Historical!$B$7:$B$1455,0)))^(1/3)-1)*100)</f>
        <v>7.8521483511043044</v>
      </c>
      <c r="U96" s="824">
        <f>IF(INDEX(Historical!$I$7:$I$1455,MATCH(B96,Historical!$B$7:$B$1455,0))=0,"n/a",((INDEX(Historical!$C$7:$C$1455,MATCH(B96,Historical!$B$7:$B$1455,0))/INDEX(Historical!$I$7:$I$1455,MATCH(B96,Historical!$B$7:$B$1455,0)))^(1/5)-1)*100)</f>
        <v>9.4156092263382618</v>
      </c>
      <c r="V96" s="824">
        <f>IF(INDEX(Historical!$O$7:$O$1455,MATCH(B96,Historical!$B$7:$B$1455,0))=0,"n/a",((INDEX(Historical!$C$7:$C$1455,MATCH(B96,Historical!$B$7:$B$1455,0))/INDEX(Historical!$O$7:$O$1455,MATCH(B96,Historical!$B$7:$B$1455,0)))^(1/10)-1)*100)</f>
        <v>8.6857942899212901</v>
      </c>
      <c r="W96" s="825">
        <f>IF(OR(U96&lt;=0,U96="n/a",V96&lt;=0,V96="n/a"),"n/a",U96/V96)</f>
        <v>1.084023972023356</v>
      </c>
      <c r="X96" s="826">
        <f>IF(OR(AJ96&lt;=0,AJ96="n/a",U96&lt;=0,U96="n/a"),"n/a",U96/AJ96)</f>
        <v>0.20513309861303403</v>
      </c>
      <c r="Y96" s="792" t="s">
        <v>961</v>
      </c>
      <c r="Z96" s="766">
        <f>IF(OR(AC96&lt;0.01,AC96="n/a"),"n/a",M96/AC96*100)</f>
        <v>25.641025641025639</v>
      </c>
      <c r="AA96" s="1042">
        <f>IF(OR(AC96&lt;0.01,AC96="n/a"),"n/a",I96/AC96)</f>
        <v>15.641025641025642</v>
      </c>
      <c r="AB96" s="1043">
        <v>12</v>
      </c>
      <c r="AC96" s="1021">
        <v>2.73</v>
      </c>
      <c r="AD96" s="1021" t="s">
        <v>138</v>
      </c>
      <c r="AE96" s="1021">
        <v>2.12</v>
      </c>
      <c r="AF96" s="1021">
        <v>3.96</v>
      </c>
      <c r="AG96" s="1021">
        <v>13.100000000000001</v>
      </c>
      <c r="AH96" s="1023">
        <v>19.8</v>
      </c>
      <c r="AI96" s="1023">
        <v>9.1300000000000008</v>
      </c>
      <c r="AJ96" s="1021">
        <v>45.9</v>
      </c>
      <c r="AK96" s="1021" t="s">
        <v>138</v>
      </c>
      <c r="AL96" s="1034">
        <v>7380</v>
      </c>
      <c r="AM96" s="1028">
        <v>0.61</v>
      </c>
      <c r="AN96" s="1021">
        <v>0</v>
      </c>
      <c r="AO96" s="868">
        <f>IF(U96="n/a","n/a",IF(AA96&lt;0,"n/a",IF(AA96="n/a","n/a",J96+U96-AA96)))</f>
        <v>-4.5860721523922994</v>
      </c>
      <c r="AP96" s="869">
        <f>IF(U96="n/a","n/a",J96+U96)</f>
        <v>11.054953488633343</v>
      </c>
      <c r="AQ96" s="1044">
        <f>IF(OR(AC96&lt;0.01,AF96="n/a"),"n/a",(I96/SQRT(22.5*AC96*(I96/AF96))-1)*100)</f>
        <v>65.916259384682149</v>
      </c>
      <c r="AR96" s="766">
        <f>INDEX(Historical!$C$7:$C$1455,MATCH(B96,Historical!$B$7:$B$1455,0))*IF(AH96="n/a",1.03,IF(AH96&lt;0,1.01,IF(AH96&gt;10,1.1,(1+AH96/100))))</f>
        <v>1.5180000000000002</v>
      </c>
      <c r="AS96" s="1042">
        <f>IF($AI96="n/a",1.03*AR96,IF($AI96&lt;0,1.01*AR96,IF($AI96&gt;10,1.1*AR96,(1+$AI96/100)*AR96)))</f>
        <v>1.6565934000000002</v>
      </c>
      <c r="AT96" s="1042">
        <f>IF($AK96="n/a",1.03*AS96,IF($AK96&lt;0,1.01*AS96,IF($AK96&gt;10,1.1*AS96,(1+$AK96/100)*AS96)))</f>
        <v>1.7062912020000003</v>
      </c>
      <c r="AU96" s="1042">
        <f>IF($AK96="n/a",1.03*AT96,IF($AK96&lt;0,1.01*AT96,IF($AK96&gt;10,1.1*AT96,(1+$AK96/100)*AT96)))</f>
        <v>1.7574799380600004</v>
      </c>
      <c r="AV96" s="1042">
        <f>IF($AK96="n/a",1.03*AU96,IF($AK96&lt;0,1.01*AU96,IF($AK96&gt;10,1.1*AU96,(1+$AK96/100)*AU96)))</f>
        <v>1.8102043362018003</v>
      </c>
      <c r="AW96" s="766">
        <f>SUM(AR96:AV96)</f>
        <v>8.4485688762618025</v>
      </c>
      <c r="AX96" s="877">
        <f>AW96/I96*100</f>
        <v>19.785875588435132</v>
      </c>
      <c r="AY96" s="1212">
        <v>1.23</v>
      </c>
      <c r="AZ96" s="1028">
        <v>18.41</v>
      </c>
      <c r="BA96" s="1028">
        <v>-15.040000000000001</v>
      </c>
      <c r="BB96" s="1028">
        <v>2.85</v>
      </c>
      <c r="BC96" s="1028">
        <v>-2.81</v>
      </c>
      <c r="BE96" s="721">
        <v>1977</v>
      </c>
      <c r="BF96" s="1057">
        <f>IF(BE96&gt;2008,0,IF(BE96&gt;2001,1,IF(BE96&gt;1990,2,IF(BE96&gt;1980,3,IF(BE96&gt;1973,4,IF(BE96&gt;1970,5,IF(BE96&gt;1960,6,IF(BE96&gt;1958,7,IF(BE96&gt;1953,8,9)))))))))</f>
        <v>4</v>
      </c>
    </row>
    <row r="97" spans="1:58" ht="11.25" customHeight="1" x14ac:dyDescent="0.2">
      <c r="A97" s="1027" t="s">
        <v>318</v>
      </c>
      <c r="B97" s="1031" t="s">
        <v>319</v>
      </c>
      <c r="C97" s="1181" t="s">
        <v>109</v>
      </c>
      <c r="D97" s="1181" t="s">
        <v>4434</v>
      </c>
      <c r="E97" s="857">
        <v>26</v>
      </c>
      <c r="F97" s="1245">
        <v>106</v>
      </c>
      <c r="G97" s="1245" t="s">
        <v>38</v>
      </c>
      <c r="H97" s="1245" t="s">
        <v>116</v>
      </c>
      <c r="I97" s="1021">
        <v>16.86</v>
      </c>
      <c r="J97" s="766">
        <f>(M97/I97)*100</f>
        <v>4.1518386714116247</v>
      </c>
      <c r="K97" s="1040">
        <v>0.17499999999999999</v>
      </c>
      <c r="L97" s="1043">
        <v>4</v>
      </c>
      <c r="M97" s="756">
        <f>K97*L97</f>
        <v>0.7</v>
      </c>
      <c r="N97" s="1026" t="s">
        <v>108</v>
      </c>
      <c r="O97" s="861">
        <v>0.17249999999999999</v>
      </c>
      <c r="P97" s="1016">
        <v>43220</v>
      </c>
      <c r="Q97" s="1016">
        <v>43235</v>
      </c>
      <c r="R97" s="756">
        <f>(K97-O97)/O97*100</f>
        <v>1.4492753623188419</v>
      </c>
      <c r="S97" s="824">
        <f>IF(INDEX(Historical!$D$7:$D$1455,MATCH(B97,Historical!$B$7:$B$1455,0))=0,"n/a",(INDEX(Historical!$C$7:$C$1455,MATCH(B97,Historical!$B$7:$B$1455,0))/INDEX(Historical!$D$7:$D$1455,MATCH(B97,Historical!$B$7:$B$1455,0))-1)*100)</f>
        <v>1.4760147601476037</v>
      </c>
      <c r="T97" s="824">
        <f>IF(INDEX(Historical!$F$7:$F$1455,MATCH(B97,Historical!$B$7:$B$1455,0))=0,"n/a",((INDEX(Historical!$C$7:$C$1455,MATCH(B97,Historical!$B$7:$B$1455,0))/INDEX(Historical!$F$7:$F$1455,MATCH(B97,Historical!$B$7:$B$1455,0)))^(1/3)-1)*100)</f>
        <v>1.4983498943354601</v>
      </c>
      <c r="U97" s="824">
        <f>IF(INDEX(Historical!$I$7:$I$1455,MATCH(B97,Historical!$B$7:$B$1455,0))=0,"n/a",((INDEX(Historical!$C$7:$C$1455,MATCH(B97,Historical!$B$7:$B$1455,0))/INDEX(Historical!$I$7:$I$1455,MATCH(B97,Historical!$B$7:$B$1455,0)))^(1/5)-1)*100)</f>
        <v>1.5216114482351717</v>
      </c>
      <c r="V97" s="824">
        <f>IF(INDEX(Historical!$O$7:$O$1455,MATCH(B97,Historical!$B$7:$B$1455,0))=0,"n/a",((INDEX(Historical!$C$7:$C$1455,MATCH(B97,Historical!$B$7:$B$1455,0))/INDEX(Historical!$O$7:$O$1455,MATCH(B97,Historical!$B$7:$B$1455,0)))^(1/10)-1)*100)</f>
        <v>2.8534593362451455</v>
      </c>
      <c r="W97" s="825">
        <f>IF(OR(U97&lt;=0,U97="n/a",V97&lt;=0,V97="n/a"),"n/a",U97/V97)</f>
        <v>0.53325149193731058</v>
      </c>
      <c r="X97" s="826">
        <f>IF(OR(AJ97&lt;=0,AJ97="n/a",U97&lt;=0,U97="n/a"),"n/a",U97/AJ97)</f>
        <v>0.26694937688336345</v>
      </c>
      <c r="Y97" s="1031"/>
      <c r="Z97" s="766">
        <f>IF(OR(AC97&lt;0.01,AC97="n/a"),"n/a",M97/AC97*100)</f>
        <v>57.377049180327866</v>
      </c>
      <c r="AA97" s="1042">
        <f>IF(OR(AC97&lt;0.01,AC97="n/a"),"n/a",I97/AC97)</f>
        <v>13.819672131147541</v>
      </c>
      <c r="AB97" s="1043">
        <v>12</v>
      </c>
      <c r="AC97" s="1021">
        <v>1.22</v>
      </c>
      <c r="AD97" s="1021">
        <v>6.9</v>
      </c>
      <c r="AE97" s="1021">
        <v>4.3</v>
      </c>
      <c r="AF97" s="1021">
        <v>1.01</v>
      </c>
      <c r="AG97" s="1021">
        <v>7.6</v>
      </c>
      <c r="AH97" s="1021">
        <v>3.4000000000000004</v>
      </c>
      <c r="AI97" s="1021">
        <v>11.66</v>
      </c>
      <c r="AJ97" s="1021">
        <v>5.7</v>
      </c>
      <c r="AK97" s="1021">
        <v>2</v>
      </c>
      <c r="AL97" s="1034">
        <v>6350</v>
      </c>
      <c r="AM97" s="1028">
        <v>0.69</v>
      </c>
      <c r="AN97" s="1021">
        <v>0.16</v>
      </c>
      <c r="AO97" s="868">
        <f>IF(U97="n/a","n/a",IF(AA97&lt;0,"n/a",IF(AA97="n/a","n/a",J97+U97-AA97)))</f>
        <v>-8.1462220115007451</v>
      </c>
      <c r="AP97" s="869">
        <f>IF(U97="n/a","n/a",J97+U97)</f>
        <v>5.6734501196467964</v>
      </c>
      <c r="AQ97" s="1044">
        <f>IF(OR(AC97&lt;0.01,AF97="n/a"),"n/a",(I97/SQRT(22.5*AC97*(I97/AF97))-1)*100)</f>
        <v>-21.237716718218714</v>
      </c>
      <c r="AR97" s="766">
        <f>INDEX(Historical!$C$7:$C$1455,MATCH(B97,Historical!$B$7:$B$1455,0))*IF(AH97="n/a",1.03,IF(AH97&lt;0,1.01,IF(AH97&gt;10,1.1,(1+AH97/100))))</f>
        <v>0.71087500000000003</v>
      </c>
      <c r="AS97" s="1042">
        <f>IF($AI97="n/a",1.03*AR97,IF($AI97&lt;0,1.01*AR97,IF($AI97&gt;10,1.1*AR97,(1+$AI97/100)*AR97)))</f>
        <v>0.78196250000000012</v>
      </c>
      <c r="AT97" s="1042">
        <f>IF($AK97="n/a",1.03*AS97,IF($AK97&lt;0,1.01*AS97,IF($AK97&gt;10,1.1*AS97,(1+$AK97/100)*AS97)))</f>
        <v>0.79760175000000011</v>
      </c>
      <c r="AU97" s="1042">
        <f>IF($AK97="n/a",1.03*AT97,IF($AK97&lt;0,1.01*AT97,IF($AK97&gt;10,1.1*AT97,(1+$AK97/100)*AT97)))</f>
        <v>0.81355378500000008</v>
      </c>
      <c r="AV97" s="1042">
        <f>IF($AK97="n/a",1.03*AU97,IF($AK97&lt;0,1.01*AU97,IF($AK97&gt;10,1.1*AU97,(1+$AK97/100)*AU97)))</f>
        <v>0.82982486070000006</v>
      </c>
      <c r="AW97" s="766">
        <f>SUM(AR97:AV97)</f>
        <v>3.9338178957000003</v>
      </c>
      <c r="AX97" s="877">
        <f>AW97/I97*100</f>
        <v>23.332253236654807</v>
      </c>
      <c r="AY97" s="1212">
        <v>0.93</v>
      </c>
      <c r="AZ97" s="1028">
        <v>12.1</v>
      </c>
      <c r="BA97" s="1028">
        <v>-16.78</v>
      </c>
      <c r="BB97" s="1028">
        <v>3.44</v>
      </c>
      <c r="BC97" s="1028">
        <v>-6.84</v>
      </c>
      <c r="BE97" s="721">
        <v>1993</v>
      </c>
      <c r="BF97" s="1057">
        <f>IF(BE97&gt;2008,0,IF(BE97&gt;2001,1,IF(BE97&gt;1990,2,IF(BE97&gt;1980,3,IF(BE97&gt;1973,4,IF(BE97&gt;1970,5,IF(BE97&gt;1960,6,IF(BE97&gt;1958,7,IF(BE97&gt;1953,8,9)))))))))</f>
        <v>2</v>
      </c>
    </row>
    <row r="98" spans="1:58" ht="11.25" customHeight="1" x14ac:dyDescent="0.2">
      <c r="A98" s="1019" t="s">
        <v>320</v>
      </c>
      <c r="B98" s="1031" t="s">
        <v>321</v>
      </c>
      <c r="C98" s="1181" t="s">
        <v>129</v>
      </c>
      <c r="D98" s="1181" t="s">
        <v>4442</v>
      </c>
      <c r="E98" s="857">
        <v>46</v>
      </c>
      <c r="F98" s="1245">
        <v>43</v>
      </c>
      <c r="G98" s="1245" t="s">
        <v>116</v>
      </c>
      <c r="H98" s="1245" t="s">
        <v>116</v>
      </c>
      <c r="I98" s="1021">
        <v>121.94</v>
      </c>
      <c r="J98" s="766">
        <f>(M98/I98)*100</f>
        <v>3.0424799081515497</v>
      </c>
      <c r="K98" s="1033">
        <v>0.92749999999999999</v>
      </c>
      <c r="L98" s="1043">
        <v>4</v>
      </c>
      <c r="M98" s="756">
        <f>K98*L98</f>
        <v>3.71</v>
      </c>
      <c r="N98" s="1026" t="s">
        <v>322</v>
      </c>
      <c r="O98" s="860">
        <v>0.80500000000000005</v>
      </c>
      <c r="P98" s="1016">
        <v>43252</v>
      </c>
      <c r="Q98" s="1016">
        <v>43281</v>
      </c>
      <c r="R98" s="756">
        <f>(K98-O98)/O98*100</f>
        <v>15.217391304347819</v>
      </c>
      <c r="S98" s="824">
        <f>IF(INDEX(Historical!$D$7:$D$1455,MATCH(B98,Historical!$B$7:$B$1455,0))=0,"n/a",(INDEX(Historical!$C$7:$C$1455,MATCH(B98,Historical!$B$7:$B$1455,0))/INDEX(Historical!$D$7:$D$1455,MATCH(B98,Historical!$B$7:$B$1455,0))-1)*100)</f>
        <v>8.8487972508590964</v>
      </c>
      <c r="T98" s="824">
        <f>IF(INDEX(Historical!$F$7:$F$1455,MATCH(B98,Historical!$B$7:$B$1455,0))=0,"n/a",((INDEX(Historical!$C$7:$C$1455,MATCH(B98,Historical!$B$7:$B$1455,0))/INDEX(Historical!$F$7:$F$1455,MATCH(B98,Historical!$B$7:$B$1455,0)))^(1/3)-1)*100)</f>
        <v>7.7429981686489624</v>
      </c>
      <c r="U98" s="824">
        <f>IF(INDEX(Historical!$I$7:$I$1455,MATCH(B98,Historical!$B$7:$B$1455,0))=0,"n/a",((INDEX(Historical!$C$7:$C$1455,MATCH(B98,Historical!$B$7:$B$1455,0))/INDEX(Historical!$I$7:$I$1455,MATCH(B98,Historical!$B$7:$B$1455,0)))^(1/5)-1)*100)</f>
        <v>8.515782062925247</v>
      </c>
      <c r="V98" s="824">
        <f>IF(INDEX(Historical!$O$7:$O$1455,MATCH(B98,Historical!$B$7:$B$1455,0))=0,"n/a",((INDEX(Historical!$C$7:$C$1455,MATCH(B98,Historical!$B$7:$B$1455,0))/INDEX(Historical!$O$7:$O$1455,MATCH(B98,Historical!$B$7:$B$1455,0)))^(1/10)-1)*100)</f>
        <v>8.9026092889217487</v>
      </c>
      <c r="W98" s="825">
        <f>IF(OR(U98&lt;=0,U98="n/a",V98&lt;=0,V98="n/a"),"n/a",U98/V98)</f>
        <v>0.9565490056406426</v>
      </c>
      <c r="X98" s="826">
        <f>IF(OR(AJ98&lt;=0,AJ98="n/a",U98&lt;=0,U98="n/a"),"n/a",U98/AJ98)</f>
        <v>1.6067513326274052</v>
      </c>
      <c r="Y98" s="785" t="s">
        <v>4047</v>
      </c>
      <c r="Z98" s="766">
        <f>IF(OR(AC98&lt;0.01,AC98="n/a"),"n/a",M98/AC98*100)</f>
        <v>63.96551724137931</v>
      </c>
      <c r="AA98" s="1042">
        <f>IF(OR(AC98&lt;0.01,AC98="n/a"),"n/a",I98/AC98)</f>
        <v>21.024137931034485</v>
      </c>
      <c r="AB98" s="1043">
        <v>12</v>
      </c>
      <c r="AC98" s="1021">
        <v>5.8</v>
      </c>
      <c r="AD98" s="1021">
        <v>3.03</v>
      </c>
      <c r="AE98" s="1021">
        <v>2.66</v>
      </c>
      <c r="AF98" s="1021">
        <v>16.77</v>
      </c>
      <c r="AG98" s="1021">
        <v>46.800000000000004</v>
      </c>
      <c r="AH98" s="1021">
        <v>16.600000000000001</v>
      </c>
      <c r="AI98" s="1021">
        <v>5.65</v>
      </c>
      <c r="AJ98" s="1021">
        <v>5.3</v>
      </c>
      <c r="AK98" s="1021">
        <v>6.9500000000000011</v>
      </c>
      <c r="AL98" s="1034">
        <v>171930</v>
      </c>
      <c r="AM98" s="1028">
        <v>0.1</v>
      </c>
      <c r="AN98" s="1021">
        <v>3.41</v>
      </c>
      <c r="AO98" s="868">
        <f>IF(U98="n/a","n/a",IF(AA98&lt;0,"n/a",IF(AA98="n/a","n/a",J98+U98-AA98)))</f>
        <v>-9.4658759599576889</v>
      </c>
      <c r="AP98" s="869">
        <f>IF(U98="n/a","n/a",J98+U98)</f>
        <v>11.558261971076796</v>
      </c>
      <c r="AQ98" s="1044">
        <f>IF(OR(AC98&lt;0.01,AF98="n/a"),"n/a",(I98/SQRT(22.5*AC98*(I98/AF98))-1)*100)</f>
        <v>295.85339211124239</v>
      </c>
      <c r="AR98" s="766">
        <f>INDEX(Historical!$C$7:$C$1455,MATCH(B98,Historical!$B$7:$B$1455,0))*IF(AH98="n/a",1.03,IF(AH98&lt;0,1.01,IF(AH98&gt;10,1.1,(1+AH98/100))))</f>
        <v>3.4842500000000003</v>
      </c>
      <c r="AS98" s="1042">
        <f>IF($AI98="n/a",1.03*AR98,IF($AI98&lt;0,1.01*AR98,IF($AI98&gt;10,1.1*AR98,(1+$AI98/100)*AR98)))</f>
        <v>3.6811101250000005</v>
      </c>
      <c r="AT98" s="1042">
        <f>IF($AK98="n/a",1.03*AS98,IF($AK98&lt;0,1.01*AS98,IF($AK98&gt;10,1.1*AS98,(1+$AK98/100)*AS98)))</f>
        <v>3.9369472786875011</v>
      </c>
      <c r="AU98" s="1042">
        <f>IF($AK98="n/a",1.03*AT98,IF($AK98&lt;0,1.01*AT98,IF($AK98&gt;10,1.1*AT98,(1+$AK98/100)*AT98)))</f>
        <v>4.2105651145562826</v>
      </c>
      <c r="AV98" s="1042">
        <f>IF($AK98="n/a",1.03*AU98,IF($AK98&lt;0,1.01*AU98,IF($AK98&gt;10,1.1*AU98,(1+$AK98/100)*AU98)))</f>
        <v>4.5031993900179446</v>
      </c>
      <c r="AW98" s="766">
        <f>SUM(AR98:AV98)</f>
        <v>19.81607190826173</v>
      </c>
      <c r="AX98" s="877">
        <f>AW98/I98*100</f>
        <v>16.250674026785084</v>
      </c>
      <c r="AY98" s="1212">
        <v>0.56999999999999995</v>
      </c>
      <c r="AZ98" s="1028">
        <v>27.1</v>
      </c>
      <c r="BA98" s="1028">
        <v>-0.47000000000000003</v>
      </c>
      <c r="BB98" s="1028">
        <v>8.5</v>
      </c>
      <c r="BC98" s="1028">
        <v>11.49</v>
      </c>
      <c r="BE98" s="721">
        <v>1973</v>
      </c>
      <c r="BF98" s="1057">
        <f>IF(BE98&gt;2008,0,IF(BE98&gt;2001,1,IF(BE98&gt;1990,2,IF(BE98&gt;1980,3,IF(BE98&gt;1973,4,IF(BE98&gt;1970,5,IF(BE98&gt;1960,6,IF(BE98&gt;1958,7,IF(BE98&gt;1953,8,9)))))))))</f>
        <v>5</v>
      </c>
    </row>
    <row r="99" spans="1:58" ht="11.25" customHeight="1" x14ac:dyDescent="0.2">
      <c r="A99" s="1019" t="s">
        <v>323</v>
      </c>
      <c r="B99" s="1031" t="s">
        <v>324</v>
      </c>
      <c r="C99" s="1181" t="s">
        <v>124</v>
      </c>
      <c r="D99" s="1181" t="s">
        <v>4262</v>
      </c>
      <c r="E99" s="857">
        <v>47</v>
      </c>
      <c r="F99" s="1245">
        <v>38</v>
      </c>
      <c r="G99" s="1245" t="s">
        <v>38</v>
      </c>
      <c r="H99" s="1245" t="s">
        <v>116</v>
      </c>
      <c r="I99" s="1021">
        <v>109.33</v>
      </c>
      <c r="J99" s="766">
        <f>(M99/I99)*100</f>
        <v>1.7561511021677487</v>
      </c>
      <c r="K99" s="1033">
        <v>0.48</v>
      </c>
      <c r="L99" s="1043">
        <v>4</v>
      </c>
      <c r="M99" s="756">
        <f>K99*L99</f>
        <v>1.92</v>
      </c>
      <c r="N99" s="1026" t="s">
        <v>112</v>
      </c>
      <c r="O99" s="860">
        <v>0.45</v>
      </c>
      <c r="P99" s="1016">
        <v>43321</v>
      </c>
      <c r="Q99" s="1016">
        <v>43355</v>
      </c>
      <c r="R99" s="756">
        <f>(K99-O99)/O99*100</f>
        <v>6.6666666666666599</v>
      </c>
      <c r="S99" s="824">
        <f>IF(INDEX(Historical!$D$7:$D$1455,MATCH(B99,Historical!$B$7:$B$1455,0))=0,"n/a",(INDEX(Historical!$C$7:$C$1455,MATCH(B99,Historical!$B$7:$B$1455,0))/INDEX(Historical!$D$7:$D$1455,MATCH(B99,Historical!$B$7:$B$1455,0))-1)*100)</f>
        <v>8.9743589743589869</v>
      </c>
      <c r="T99" s="824">
        <f>IF(INDEX(Historical!$F$7:$F$1455,MATCH(B99,Historical!$B$7:$B$1455,0))=0,"n/a",((INDEX(Historical!$C$7:$C$1455,MATCH(B99,Historical!$B$7:$B$1455,0))/INDEX(Historical!$F$7:$F$1455,MATCH(B99,Historical!$B$7:$B$1455,0)))^(1/3)-1)*100)</f>
        <v>9.0751641501583649</v>
      </c>
      <c r="U99" s="824">
        <f>IF(INDEX(Historical!$I$7:$I$1455,MATCH(B99,Historical!$B$7:$B$1455,0))=0,"n/a",((INDEX(Historical!$C$7:$C$1455,MATCH(B99,Historical!$B$7:$B$1455,0))/INDEX(Historical!$I$7:$I$1455,MATCH(B99,Historical!$B$7:$B$1455,0)))^(1/5)-1)*100)</f>
        <v>7.7587666223579488</v>
      </c>
      <c r="V99" s="824">
        <f>IF(INDEX(Historical!$O$7:$O$1455,MATCH(B99,Historical!$B$7:$B$1455,0))=0,"n/a",((INDEX(Historical!$C$7:$C$1455,MATCH(B99,Historical!$B$7:$B$1455,0))/INDEX(Historical!$O$7:$O$1455,MATCH(B99,Historical!$B$7:$B$1455,0)))^(1/10)-1)*100)</f>
        <v>5.2409779148925528</v>
      </c>
      <c r="W99" s="825">
        <f>IF(OR(U99&lt;=0,U99="n/a",V99&lt;=0,V99="n/a"),"n/a",U99/V99)</f>
        <v>1.4804043726860494</v>
      </c>
      <c r="X99" s="826">
        <f>IF(OR(AJ99&lt;=0,AJ99="n/a",U99&lt;=0,U99="n/a"),"n/a",U99/AJ99)</f>
        <v>0.3246345867095376</v>
      </c>
      <c r="Y99" s="780"/>
      <c r="Z99" s="766">
        <f>IF(OR(AC99&lt;0.01,AC99="n/a"),"n/a",M99/AC99*100)</f>
        <v>39.344262295081968</v>
      </c>
      <c r="AA99" s="1042">
        <f>IF(OR(AC99&lt;0.01,AC99="n/a"),"n/a",I99/AC99)</f>
        <v>22.403688524590166</v>
      </c>
      <c r="AB99" s="1043">
        <v>12</v>
      </c>
      <c r="AC99" s="1021">
        <v>4.88</v>
      </c>
      <c r="AD99" s="1021">
        <v>3.52</v>
      </c>
      <c r="AE99" s="1021">
        <v>1.72</v>
      </c>
      <c r="AF99" s="1021">
        <v>5.32</v>
      </c>
      <c r="AG99" s="1021">
        <v>23.7</v>
      </c>
      <c r="AH99" s="1021">
        <v>158.4</v>
      </c>
      <c r="AI99" s="1021">
        <v>10.639999999999999</v>
      </c>
      <c r="AJ99" s="1021">
        <v>23.9</v>
      </c>
      <c r="AK99" s="1021">
        <v>6.36</v>
      </c>
      <c r="AL99" s="1034">
        <v>26480</v>
      </c>
      <c r="AM99" s="1028">
        <v>0.15</v>
      </c>
      <c r="AN99" s="1021">
        <v>1.01</v>
      </c>
      <c r="AO99" s="868">
        <f>IF(U99="n/a","n/a",IF(AA99&lt;0,"n/a",IF(AA99="n/a","n/a",J99+U99-AA99)))</f>
        <v>-12.888770800064469</v>
      </c>
      <c r="AP99" s="869">
        <f>IF(U99="n/a","n/a",J99+U99)</f>
        <v>9.5149177245256968</v>
      </c>
      <c r="AQ99" s="1044">
        <f>IF(OR(AC99&lt;0.01,AF99="n/a"),"n/a",(I99/SQRT(22.5*AC99*(I99/AF99))-1)*100)</f>
        <v>130.1570699914104</v>
      </c>
      <c r="AR99" s="766">
        <f>INDEX(Historical!$C$7:$C$1455,MATCH(B99,Historical!$B$7:$B$1455,0))*IF(AH99="n/a",1.03,IF(AH99&lt;0,1.01,IF(AH99&gt;10,1.1,(1+AH99/100))))</f>
        <v>1.8700000000000003</v>
      </c>
      <c r="AS99" s="1042">
        <f>IF($AI99="n/a",1.03*AR99,IF($AI99&lt;0,1.01*AR99,IF($AI99&gt;10,1.1*AR99,(1+$AI99/100)*AR99)))</f>
        <v>2.0570000000000004</v>
      </c>
      <c r="AT99" s="1042">
        <f>IF($AK99="n/a",1.03*AS99,IF($AK99&lt;0,1.01*AS99,IF($AK99&gt;10,1.1*AS99,(1+$AK99/100)*AS99)))</f>
        <v>2.1878252000000007</v>
      </c>
      <c r="AU99" s="1042">
        <f>IF($AK99="n/a",1.03*AT99,IF($AK99&lt;0,1.01*AT99,IF($AK99&gt;10,1.1*AT99,(1+$AK99/100)*AT99)))</f>
        <v>2.3269708827200009</v>
      </c>
      <c r="AV99" s="1042">
        <f>IF($AK99="n/a",1.03*AU99,IF($AK99&lt;0,1.01*AU99,IF($AK99&gt;10,1.1*AU99,(1+$AK99/100)*AU99)))</f>
        <v>2.4749662308609932</v>
      </c>
      <c r="AW99" s="766">
        <f>SUM(AR99:AV99)</f>
        <v>10.916762313580994</v>
      </c>
      <c r="AX99" s="877">
        <f>AW99/I99*100</f>
        <v>9.9851480047388588</v>
      </c>
      <c r="AY99" s="1212">
        <v>1.34</v>
      </c>
      <c r="AZ99" s="1028">
        <v>15.85</v>
      </c>
      <c r="BA99" s="1028">
        <v>-10.440000000000001</v>
      </c>
      <c r="BB99" s="1028">
        <v>3.53</v>
      </c>
      <c r="BC99" s="1028">
        <v>1.41</v>
      </c>
      <c r="BE99" s="721">
        <v>1972</v>
      </c>
      <c r="BF99" s="1057">
        <f>IF(BE99&gt;2008,0,IF(BE99&gt;2001,1,IF(BE99&gt;1990,2,IF(BE99&gt;1980,3,IF(BE99&gt;1973,4,IF(BE99&gt;1970,5,IF(BE99&gt;1960,6,IF(BE99&gt;1958,7,IF(BE99&gt;1953,8,9)))))))))</f>
        <v>5</v>
      </c>
    </row>
    <row r="100" spans="1:58" ht="11.25" customHeight="1" x14ac:dyDescent="0.2">
      <c r="A100" s="1019" t="s">
        <v>325</v>
      </c>
      <c r="B100" s="1031" t="s">
        <v>326</v>
      </c>
      <c r="C100" s="1181" t="s">
        <v>129</v>
      </c>
      <c r="D100" s="1181" t="s">
        <v>4449</v>
      </c>
      <c r="E100" s="857">
        <v>62</v>
      </c>
      <c r="F100" s="1245">
        <v>5</v>
      </c>
      <c r="G100" s="1245" t="s">
        <v>38</v>
      </c>
      <c r="H100" s="1245" t="s">
        <v>116</v>
      </c>
      <c r="I100" s="1021">
        <v>94.51</v>
      </c>
      <c r="J100" s="766">
        <f>(M100/I100)*100</f>
        <v>3.0354459845518988</v>
      </c>
      <c r="K100" s="1033">
        <v>0.71719999999999995</v>
      </c>
      <c r="L100" s="1043">
        <v>4</v>
      </c>
      <c r="M100" s="756">
        <f>K100*L100</f>
        <v>2.8687999999999998</v>
      </c>
      <c r="N100" s="1026" t="s">
        <v>108</v>
      </c>
      <c r="O100" s="860">
        <v>0.68959999999999999</v>
      </c>
      <c r="P100" s="1016">
        <v>43209</v>
      </c>
      <c r="Q100" s="1016">
        <v>43235</v>
      </c>
      <c r="R100" s="756">
        <f>(K100-O100)/O100*100</f>
        <v>4.0023201856148427</v>
      </c>
      <c r="S100" s="824">
        <f>IF(INDEX(Historical!$D$7:$D$1455,MATCH(B100,Historical!$B$7:$B$1455,0))=0,"n/a",(INDEX(Historical!$C$7:$C$1455,MATCH(B100,Historical!$B$7:$B$1455,0))/INDEX(Historical!$D$7:$D$1455,MATCH(B100,Historical!$B$7:$B$1455,0))-1)*100)</f>
        <v>2.5043048588754946</v>
      </c>
      <c r="T100" s="824">
        <f>IF(INDEX(Historical!$F$7:$F$1455,MATCH(B100,Historical!$B$7:$B$1455,0))=0,"n/a",((INDEX(Historical!$C$7:$C$1455,MATCH(B100,Historical!$B$7:$B$1455,0))/INDEX(Historical!$F$7:$F$1455,MATCH(B100,Historical!$B$7:$B$1455,0)))^(1/3)-1)*100)</f>
        <v>2.6412558511568873</v>
      </c>
      <c r="U100" s="824">
        <f>IF(INDEX(Historical!$I$7:$I$1455,MATCH(B100,Historical!$B$7:$B$1455,0))=0,"n/a",((INDEX(Historical!$C$7:$C$1455,MATCH(B100,Historical!$B$7:$B$1455,0))/INDEX(Historical!$I$7:$I$1455,MATCH(B100,Historical!$B$7:$B$1455,0)))^(1/5)-1)*100)</f>
        <v>4.3706664838541798</v>
      </c>
      <c r="V100" s="824">
        <f>IF(INDEX(Historical!$O$7:$O$1455,MATCH(B100,Historical!$B$7:$B$1455,0))=0,"n/a",((INDEX(Historical!$C$7:$C$1455,MATCH(B100,Historical!$B$7:$B$1455,0))/INDEX(Historical!$O$7:$O$1455,MATCH(B100,Historical!$B$7:$B$1455,0)))^(1/10)-1)*100)</f>
        <v>7.249237154314403</v>
      </c>
      <c r="W100" s="825">
        <f>IF(OR(U100&lt;=0,U100="n/a",V100&lt;=0,V100="n/a"),"n/a",U100/V100)</f>
        <v>0.60291398816397745</v>
      </c>
      <c r="X100" s="826">
        <f>IF(OR(AJ100&lt;=0,AJ100="n/a",U100&lt;=0,U100="n/a"),"n/a",U100/AJ100)</f>
        <v>2.9137776559027864</v>
      </c>
      <c r="Y100" s="1031"/>
      <c r="Z100" s="766">
        <f>IF(OR(AC100&lt;0.01,AC100="n/a"),"n/a",M100/AC100*100)</f>
        <v>70.834567901234564</v>
      </c>
      <c r="AA100" s="1042">
        <f>IF(OR(AC100&lt;0.01,AC100="n/a"),"n/a",I100/AC100)</f>
        <v>23.335802469135803</v>
      </c>
      <c r="AB100" s="1043">
        <v>6</v>
      </c>
      <c r="AC100" s="1021">
        <v>4.05</v>
      </c>
      <c r="AD100" s="1021">
        <v>3.59</v>
      </c>
      <c r="AE100" s="1021">
        <v>3.52</v>
      </c>
      <c r="AF100" s="1021">
        <v>4.5999999999999996</v>
      </c>
      <c r="AG100" s="1021">
        <v>18.8</v>
      </c>
      <c r="AH100" s="1021">
        <v>5.6000000000000005</v>
      </c>
      <c r="AI100" s="1021">
        <v>6.9599999999999991</v>
      </c>
      <c r="AJ100" s="1021">
        <v>1.5</v>
      </c>
      <c r="AK100" s="1021">
        <v>6.5</v>
      </c>
      <c r="AL100" s="1034">
        <v>235130</v>
      </c>
      <c r="AM100" s="1028">
        <v>0.1</v>
      </c>
      <c r="AN100" s="1021">
        <v>0.61</v>
      </c>
      <c r="AO100" s="868">
        <f>IF(U100="n/a","n/a",IF(AA100&lt;0,"n/a",IF(AA100="n/a","n/a",J100+U100-AA100)))</f>
        <v>-15.929690000729725</v>
      </c>
      <c r="AP100" s="869">
        <f>IF(U100="n/a","n/a",J100+U100)</f>
        <v>7.4061124684060786</v>
      </c>
      <c r="AQ100" s="1044">
        <f>IF(OR(AC100&lt;0.01,AF100="n/a"),"n/a",(I100/SQRT(22.5*AC100*(I100/AF100))-1)*100)</f>
        <v>118.42333143388699</v>
      </c>
      <c r="AR100" s="766">
        <f>INDEX(Historical!$C$7:$C$1455,MATCH(B100,Historical!$B$7:$B$1455,0))*IF(AH100="n/a",1.03,IF(AH100&lt;0,1.01,IF(AH100&gt;10,1.1,(1+AH100/100))))</f>
        <v>2.8916447999999999</v>
      </c>
      <c r="AS100" s="1042">
        <f>IF($AI100="n/a",1.03*AR100,IF($AI100&lt;0,1.01*AR100,IF($AI100&gt;10,1.1*AR100,(1+$AI100/100)*AR100)))</f>
        <v>3.0929032780799997</v>
      </c>
      <c r="AT100" s="1042">
        <f>IF($AK100="n/a",1.03*AS100,IF($AK100&lt;0,1.01*AS100,IF($AK100&gt;10,1.1*AS100,(1+$AK100/100)*AS100)))</f>
        <v>3.2939419911551995</v>
      </c>
      <c r="AU100" s="1042">
        <f>IF($AK100="n/a",1.03*AT100,IF($AK100&lt;0,1.01*AT100,IF($AK100&gt;10,1.1*AT100,(1+$AK100/100)*AT100)))</f>
        <v>3.5080482205802874</v>
      </c>
      <c r="AV100" s="1042">
        <f>IF($AK100="n/a",1.03*AU100,IF($AK100&lt;0,1.01*AU100,IF($AK100&gt;10,1.1*AU100,(1+$AK100/100)*AU100)))</f>
        <v>3.736071354918006</v>
      </c>
      <c r="AW100" s="766">
        <f>SUM(AR100:AV100)</f>
        <v>16.522609644733492</v>
      </c>
      <c r="AX100" s="877">
        <f>AW100/I100*100</f>
        <v>17.482393021620453</v>
      </c>
      <c r="AY100" s="1212">
        <v>0.34</v>
      </c>
      <c r="AZ100" s="1028">
        <v>33.619999999999997</v>
      </c>
      <c r="BA100" s="1028">
        <v>-0.32</v>
      </c>
      <c r="BB100" s="1028">
        <v>8.2100000000000009</v>
      </c>
      <c r="BC100" s="1028">
        <v>17.190000000000001</v>
      </c>
      <c r="BE100" s="721">
        <v>1957</v>
      </c>
      <c r="BF100" s="1057">
        <f>IF(BE100&gt;2008,0,IF(BE100&gt;2001,1,IF(BE100&gt;1990,2,IF(BE100&gt;1980,3,IF(BE100&gt;1973,4,IF(BE100&gt;1970,5,IF(BE100&gt;1960,6,IF(BE100&gt;1958,7,IF(BE100&gt;1953,8,9)))))))))</f>
        <v>8</v>
      </c>
    </row>
    <row r="101" spans="1:58" ht="11.25" customHeight="1" x14ac:dyDescent="0.2">
      <c r="A101" s="1027" t="s">
        <v>751</v>
      </c>
      <c r="B101" s="1031" t="s">
        <v>752</v>
      </c>
      <c r="C101" s="1181" t="s">
        <v>109</v>
      </c>
      <c r="D101" s="1181" t="s">
        <v>4434</v>
      </c>
      <c r="E101" s="857">
        <v>25</v>
      </c>
      <c r="F101" s="1245">
        <v>120</v>
      </c>
      <c r="G101" s="1245" t="s">
        <v>107</v>
      </c>
      <c r="H101" s="1245" t="s">
        <v>107</v>
      </c>
      <c r="I101" s="1030">
        <v>24</v>
      </c>
      <c r="J101" s="766">
        <f>(M101/I101)*100</f>
        <v>4.416666666666667</v>
      </c>
      <c r="K101" s="1033">
        <v>0.53</v>
      </c>
      <c r="L101" s="1043">
        <v>2</v>
      </c>
      <c r="M101" s="756">
        <f>K101*L101</f>
        <v>1.06</v>
      </c>
      <c r="N101" s="1026" t="s">
        <v>232</v>
      </c>
      <c r="O101" s="860">
        <v>0.48</v>
      </c>
      <c r="P101" s="1016">
        <v>43291</v>
      </c>
      <c r="Q101" s="1016">
        <v>43311</v>
      </c>
      <c r="R101" s="756">
        <f>(K101-O101)/O101*100</f>
        <v>10.416666666666677</v>
      </c>
      <c r="S101" s="824">
        <f>IF(INDEX(Historical!$D$7:$D$1455,MATCH(B101,Historical!$B$7:$B$1455,0))=0,"n/a",(INDEX(Historical!$C$7:$C$1455,MATCH(B101,Historical!$B$7:$B$1455,0))/INDEX(Historical!$D$7:$D$1455,MATCH(B101,Historical!$B$7:$B$1455,0))-1)*100)</f>
        <v>14.285714285714279</v>
      </c>
      <c r="T101" s="824">
        <f>IF(INDEX(Historical!$F$7:$F$1455,MATCH(B101,Historical!$B$7:$B$1455,0))=0,"n/a",((INDEX(Historical!$C$7:$C$1455,MATCH(B101,Historical!$B$7:$B$1455,0))/INDEX(Historical!$F$7:$F$1455,MATCH(B101,Historical!$B$7:$B$1455,0)))^(1/3)-1)*100)</f>
        <v>6.7123573594819463</v>
      </c>
      <c r="U101" s="824">
        <f>IF(INDEX(Historical!$I$7:$I$1455,MATCH(B101,Historical!$B$7:$B$1455,0))=0,"n/a",((INDEX(Historical!$C$7:$C$1455,MATCH(B101,Historical!$B$7:$B$1455,0))/INDEX(Historical!$I$7:$I$1455,MATCH(B101,Historical!$B$7:$B$1455,0)))^(1/5)-1)*100)</f>
        <v>7.1288021550935943</v>
      </c>
      <c r="V101" s="824">
        <f>IF(INDEX(Historical!$O$7:$O$1455,MATCH(B101,Historical!$B$7:$B$1455,0))=0,"n/a",((INDEX(Historical!$C$7:$C$1455,MATCH(B101,Historical!$B$7:$B$1455,0))/INDEX(Historical!$O$7:$O$1455,MATCH(B101,Historical!$B$7:$B$1455,0)))^(1/10)-1)*100)</f>
        <v>4.9953275662872443</v>
      </c>
      <c r="W101" s="825">
        <f>IF(OR(U101&lt;=0,U101="n/a",V101&lt;=0,V101="n/a"),"n/a",U101/V101)</f>
        <v>1.4270940314715028</v>
      </c>
      <c r="X101" s="826" t="str">
        <f>IF(OR(AJ101&lt;=0,AJ101="n/a",U101&lt;=0,U101="n/a"),"n/a",U101/AJ101)</f>
        <v>n/a</v>
      </c>
      <c r="Y101" s="1032"/>
      <c r="Z101" s="766" t="str">
        <f>IF(OR(AC101&lt;0.01,AC101="n/a"),"n/a",M101/AC101*100)</f>
        <v>n/a</v>
      </c>
      <c r="AA101" s="1042" t="str">
        <f>IF(OR(AC101&lt;0.01,AC101="n/a"),"n/a",I101/AC101)</f>
        <v>n/a</v>
      </c>
      <c r="AB101" s="1043">
        <v>12</v>
      </c>
      <c r="AC101" s="1021" t="s">
        <v>138</v>
      </c>
      <c r="AD101" s="1021" t="s">
        <v>138</v>
      </c>
      <c r="AE101" s="1021" t="s">
        <v>138</v>
      </c>
      <c r="AF101" s="1021" t="s">
        <v>138</v>
      </c>
      <c r="AG101" s="1021" t="s">
        <v>138</v>
      </c>
      <c r="AH101" s="1021" t="s">
        <v>138</v>
      </c>
      <c r="AI101" s="1021" t="s">
        <v>138</v>
      </c>
      <c r="AJ101" s="1021" t="s">
        <v>138</v>
      </c>
      <c r="AK101" s="1021" t="s">
        <v>138</v>
      </c>
      <c r="AL101" s="1034" t="s">
        <v>138</v>
      </c>
      <c r="AM101" s="1028" t="s">
        <v>138</v>
      </c>
      <c r="AN101" s="1021" t="s">
        <v>138</v>
      </c>
      <c r="AO101" s="868" t="str">
        <f>IF(U101="n/a","n/a",IF(AA101&lt;0,"n/a",IF(AA101="n/a","n/a",J101+U101-AA101)))</f>
        <v>n/a</v>
      </c>
      <c r="AP101" s="869">
        <f>IF(U101="n/a","n/a",J101+U101)</f>
        <v>11.545468821760261</v>
      </c>
      <c r="AQ101" s="1044" t="str">
        <f>IF(OR(AC101&lt;0.01,AF101="n/a"),"n/a",(I101/SQRT(22.5*AC101*(I101/AF101))-1)*100)</f>
        <v>n/a</v>
      </c>
      <c r="AR101" s="766">
        <f>INDEX(Historical!$C$7:$C$1455,MATCH(B101,Historical!$B$7:$B$1455,0))*IF(AH101="n/a",1.03,IF(AH101&lt;0,1.01,IF(AH101&gt;10,1.1,(1+AH101/100))))</f>
        <v>0.98880000000000001</v>
      </c>
      <c r="AS101" s="1042">
        <f>IF($AI101="n/a",1.03*AR101,IF($AI101&lt;0,1.01*AR101,IF($AI101&gt;10,1.1*AR101,(1+$AI101/100)*AR101)))</f>
        <v>1.018464</v>
      </c>
      <c r="AT101" s="1042">
        <f>IF($AK101="n/a",1.03*AS101,IF($AK101&lt;0,1.01*AS101,IF($AK101&gt;10,1.1*AS101,(1+$AK101/100)*AS101)))</f>
        <v>1.04901792</v>
      </c>
      <c r="AU101" s="1042">
        <f>IF($AK101="n/a",1.03*AT101,IF($AK101&lt;0,1.01*AT101,IF($AK101&gt;10,1.1*AT101,(1+$AK101/100)*AT101)))</f>
        <v>1.0804884576</v>
      </c>
      <c r="AV101" s="1042">
        <f>IF($AK101="n/a",1.03*AU101,IF($AK101&lt;0,1.01*AU101,IF($AK101&gt;10,1.1*AU101,(1+$AK101/100)*AU101)))</f>
        <v>1.1129031113280001</v>
      </c>
      <c r="AW101" s="766">
        <f>SUM(AR101:AV101)</f>
        <v>5.2496734889279999</v>
      </c>
      <c r="AX101" s="877">
        <f>AW101/I101*100</f>
        <v>21.873639537199999</v>
      </c>
      <c r="AY101" s="1212" t="s">
        <v>138</v>
      </c>
      <c r="AZ101" s="1028" t="s">
        <v>138</v>
      </c>
      <c r="BA101" s="1028" t="s">
        <v>138</v>
      </c>
      <c r="BB101" s="1028" t="s">
        <v>138</v>
      </c>
      <c r="BC101" s="1028" t="s">
        <v>138</v>
      </c>
      <c r="BD101" s="1078" t="s">
        <v>4357</v>
      </c>
      <c r="BE101" s="721">
        <v>1994</v>
      </c>
      <c r="BF101" s="1057">
        <f>IF(BE101&gt;2008,0,IF(BE101&gt;2001,1,IF(BE101&gt;1990,2,IF(BE101&gt;1980,3,IF(BE101&gt;1973,4,IF(BE101&gt;1970,5,IF(BE101&gt;1960,6,IF(BE101&gt;1958,7,IF(BE101&gt;1953,8,9)))))))))</f>
        <v>2</v>
      </c>
    </row>
    <row r="102" spans="1:58" ht="11.25" customHeight="1" x14ac:dyDescent="0.2">
      <c r="A102" s="1019" t="s">
        <v>761</v>
      </c>
      <c r="B102" s="1031" t="s">
        <v>762</v>
      </c>
      <c r="C102" s="1181" t="s">
        <v>4414</v>
      </c>
      <c r="D102" s="1181" t="s">
        <v>4415</v>
      </c>
      <c r="E102" s="857">
        <v>25</v>
      </c>
      <c r="F102" s="1245">
        <v>125</v>
      </c>
      <c r="G102" s="1245" t="s">
        <v>116</v>
      </c>
      <c r="H102" s="1245" t="s">
        <v>116</v>
      </c>
      <c r="I102" s="1021">
        <v>64.09</v>
      </c>
      <c r="J102" s="766">
        <f>(M102/I102)*100</f>
        <v>4.1285691995631142</v>
      </c>
      <c r="K102" s="1040">
        <v>0.2205</v>
      </c>
      <c r="L102" s="1043">
        <v>12</v>
      </c>
      <c r="M102" s="756">
        <f>K102*L102</f>
        <v>2.6459999999999999</v>
      </c>
      <c r="N102" s="1026" t="s">
        <v>763</v>
      </c>
      <c r="O102" s="861">
        <v>0.22</v>
      </c>
      <c r="P102" s="1016">
        <v>43371</v>
      </c>
      <c r="Q102" s="1016">
        <v>43388</v>
      </c>
      <c r="R102" s="756">
        <f>(K102-O102)/O102*100</f>
        <v>0.22727272727272749</v>
      </c>
      <c r="S102" s="824">
        <f>IF(INDEX(Historical!$D$7:$D$1455,MATCH(B102,Historical!$B$7:$B$1455,0))=0,"n/a",(INDEX(Historical!$C$7:$C$1455,MATCH(B102,Historical!$B$7:$B$1455,0))/INDEX(Historical!$D$7:$D$1455,MATCH(B102,Historical!$B$7:$B$1455,0))-1)*100)</f>
        <v>6.0004181476061236</v>
      </c>
      <c r="T102" s="824">
        <f>IF(INDEX(Historical!$F$7:$F$1455,MATCH(B102,Historical!$B$7:$B$1455,0))=0,"n/a",((INDEX(Historical!$C$7:$C$1455,MATCH(B102,Historical!$B$7:$B$1455,0))/INDEX(Historical!$F$7:$F$1455,MATCH(B102,Historical!$B$7:$B$1455,0)))^(1/3)-1)*100)</f>
        <v>4.9712928724779504</v>
      </c>
      <c r="U102" s="824">
        <f>IF(INDEX(Historical!$I$7:$I$1455,MATCH(B102,Historical!$B$7:$B$1455,0))=0,"n/a",((INDEX(Historical!$C$7:$C$1455,MATCH(B102,Historical!$B$7:$B$1455,0))/INDEX(Historical!$I$7:$I$1455,MATCH(B102,Historical!$B$7:$B$1455,0)))^(1/5)-1)*100)</f>
        <v>7.4289256857424046</v>
      </c>
      <c r="V102" s="824">
        <f>IF(INDEX(Historical!$O$7:$O$1455,MATCH(B102,Historical!$B$7:$B$1455,0))=0,"n/a",((INDEX(Historical!$C$7:$C$1455,MATCH(B102,Historical!$B$7:$B$1455,0))/INDEX(Historical!$O$7:$O$1455,MATCH(B102,Historical!$B$7:$B$1455,0)))^(1/10)-1)*100)</f>
        <v>4.4448278140984288</v>
      </c>
      <c r="W102" s="825">
        <f>IF(OR(U102&lt;=0,U102="n/a",V102&lt;=0,V102="n/a"),"n/a",U102/V102)</f>
        <v>1.6713641104788799</v>
      </c>
      <c r="X102" s="826">
        <f>IF(OR(AJ102&lt;=0,AJ102="n/a",U102&lt;=0,U102="n/a"),"n/a",U102/AJ102)</f>
        <v>0.87399125714616521</v>
      </c>
      <c r="Y102" s="1032" t="s">
        <v>4077</v>
      </c>
      <c r="Z102" s="766">
        <f>IF(OR(AC102&lt;0.01,AC102="n/a"),"n/a",M102/AC102*100)</f>
        <v>222.35294117647061</v>
      </c>
      <c r="AA102" s="1042">
        <f>IF(OR(AC102&lt;0.01,AC102="n/a"),"n/a",I102/AC102)</f>
        <v>53.857142857142861</v>
      </c>
      <c r="AB102" s="1043">
        <v>12</v>
      </c>
      <c r="AC102" s="1021">
        <v>1.19</v>
      </c>
      <c r="AD102" s="1021">
        <v>6.93</v>
      </c>
      <c r="AE102" s="1021">
        <v>14.64</v>
      </c>
      <c r="AF102" s="1021">
        <v>2.4300000000000002</v>
      </c>
      <c r="AG102" s="1021">
        <v>4.5999999999999996</v>
      </c>
      <c r="AH102" s="1021">
        <v>-2.5</v>
      </c>
      <c r="AI102" s="1021">
        <v>7.01</v>
      </c>
      <c r="AJ102" s="1021">
        <v>8.5</v>
      </c>
      <c r="AK102" s="1021">
        <v>7.8</v>
      </c>
      <c r="AL102" s="1034">
        <v>18970</v>
      </c>
      <c r="AM102" s="1028">
        <v>0.2</v>
      </c>
      <c r="AN102" s="1021">
        <v>0.88</v>
      </c>
      <c r="AO102" s="868">
        <f>IF(U102="n/a","n/a",IF(AA102&lt;0,"n/a",IF(AA102="n/a","n/a",J102+U102-AA102)))</f>
        <v>-42.299647971837345</v>
      </c>
      <c r="AP102" s="869">
        <f>IF(U102="n/a","n/a",J102+U102)</f>
        <v>11.55749488530552</v>
      </c>
      <c r="AQ102" s="1044">
        <f>IF(OR(AC102&lt;0.01,AF102="n/a"),"n/a",(I102/SQRT(22.5*AC102*(I102/AF102))-1)*100)</f>
        <v>141.17569173885309</v>
      </c>
      <c r="AR102" s="766">
        <f>INDEX(Historical!$C$7:$C$1455,MATCH(B102,Historical!$B$7:$B$1455,0))*IF(AH102="n/a",1.03,IF(AH102&lt;0,1.01,IF(AH102&gt;10,1.1,(1+AH102/100))))</f>
        <v>2.5603500000000001</v>
      </c>
      <c r="AS102" s="1042">
        <f>IF($AI102="n/a",1.03*AR102,IF($AI102&lt;0,1.01*AR102,IF($AI102&gt;10,1.1*AR102,(1+$AI102/100)*AR102)))</f>
        <v>2.7398305350000003</v>
      </c>
      <c r="AT102" s="1042">
        <f>IF($AK102="n/a",1.03*AS102,IF($AK102&lt;0,1.01*AS102,IF($AK102&gt;10,1.1*AS102,(1+$AK102/100)*AS102)))</f>
        <v>2.9535373167300003</v>
      </c>
      <c r="AU102" s="1042">
        <f>IF($AK102="n/a",1.03*AT102,IF($AK102&lt;0,1.01*AT102,IF($AK102&gt;10,1.1*AT102,(1+$AK102/100)*AT102)))</f>
        <v>3.1839132274349407</v>
      </c>
      <c r="AV102" s="1042">
        <f>IF($AK102="n/a",1.03*AU102,IF($AK102&lt;0,1.01*AU102,IF($AK102&gt;10,1.1*AU102,(1+$AK102/100)*AU102)))</f>
        <v>3.4322584591748662</v>
      </c>
      <c r="AW102" s="766">
        <f>SUM(AR102:AV102)</f>
        <v>14.869889538339809</v>
      </c>
      <c r="AX102" s="877">
        <f>AW102/I102*100</f>
        <v>23.201575188547054</v>
      </c>
      <c r="AY102" s="1212">
        <v>0.01</v>
      </c>
      <c r="AZ102" s="1028">
        <v>35.64</v>
      </c>
      <c r="BA102" s="1028">
        <v>-0.73</v>
      </c>
      <c r="BB102" s="1028">
        <v>7.22</v>
      </c>
      <c r="BC102" s="1028">
        <v>16.21</v>
      </c>
      <c r="BE102" s="721">
        <v>1994</v>
      </c>
      <c r="BF102" s="1057">
        <f>IF(BE102&gt;2008,0,IF(BE102&gt;2001,1,IF(BE102&gt;1990,2,IF(BE102&gt;1980,3,IF(BE102&gt;1973,4,IF(BE102&gt;1970,5,IF(BE102&gt;1960,6,IF(BE102&gt;1958,7,IF(BE102&gt;1953,8,9)))))))))</f>
        <v>2</v>
      </c>
    </row>
    <row r="103" spans="1:58" ht="11.25" customHeight="1" x14ac:dyDescent="0.2">
      <c r="A103" s="1019" t="s">
        <v>327</v>
      </c>
      <c r="B103" s="1031" t="s">
        <v>328</v>
      </c>
      <c r="C103" s="1181" t="s">
        <v>109</v>
      </c>
      <c r="D103" s="1181" t="s">
        <v>119</v>
      </c>
      <c r="E103" s="857">
        <v>43</v>
      </c>
      <c r="F103" s="1245">
        <v>58</v>
      </c>
      <c r="G103" s="1245" t="s">
        <v>38</v>
      </c>
      <c r="H103" s="1245" t="s">
        <v>38</v>
      </c>
      <c r="I103" s="1021">
        <v>75.819999999999993</v>
      </c>
      <c r="J103" s="766">
        <f>(M103/I103)*100</f>
        <v>1.1606436296491691</v>
      </c>
      <c r="K103" s="1033">
        <v>0.22</v>
      </c>
      <c r="L103" s="1043">
        <v>4</v>
      </c>
      <c r="M103" s="756">
        <f>K103*L103</f>
        <v>0.88</v>
      </c>
      <c r="N103" s="1026" t="s">
        <v>329</v>
      </c>
      <c r="O103" s="860">
        <v>0.21</v>
      </c>
      <c r="P103" s="1016">
        <v>43250</v>
      </c>
      <c r="Q103" s="1016">
        <v>43271</v>
      </c>
      <c r="R103" s="756">
        <f>(K103-O103)/O103*100</f>
        <v>4.7619047619047663</v>
      </c>
      <c r="S103" s="824">
        <f>IF(INDEX(Historical!$D$7:$D$1455,MATCH(B103,Historical!$B$7:$B$1455,0))=0,"n/a",(INDEX(Historical!$C$7:$C$1455,MATCH(B103,Historical!$B$7:$B$1455,0))/INDEX(Historical!$D$7:$D$1455,MATCH(B103,Historical!$B$7:$B$1455,0))-1)*100)</f>
        <v>5.0632911392405111</v>
      </c>
      <c r="T103" s="824">
        <f>IF(INDEX(Historical!$F$7:$F$1455,MATCH(B103,Historical!$B$7:$B$1455,0))=0,"n/a",((INDEX(Historical!$C$7:$C$1455,MATCH(B103,Historical!$B$7:$B$1455,0))/INDEX(Historical!$F$7:$F$1455,MATCH(B103,Historical!$B$7:$B$1455,0)))^(1/3)-1)*100)</f>
        <v>5.343218065147215</v>
      </c>
      <c r="U103" s="824">
        <f>IF(INDEX(Historical!$I$7:$I$1455,MATCH(B103,Historical!$B$7:$B$1455,0))=0,"n/a",((INDEX(Historical!$C$7:$C$1455,MATCH(B103,Historical!$B$7:$B$1455,0))/INDEX(Historical!$I$7:$I$1455,MATCH(B103,Historical!$B$7:$B$1455,0)))^(1/5)-1)*100)</f>
        <v>5.6689783679528372</v>
      </c>
      <c r="V103" s="824">
        <f>IF(INDEX(Historical!$O$7:$O$1455,MATCH(B103,Historical!$B$7:$B$1455,0))=0,"n/a",((INDEX(Historical!$C$7:$C$1455,MATCH(B103,Historical!$B$7:$B$1455,0))/INDEX(Historical!$O$7:$O$1455,MATCH(B103,Historical!$B$7:$B$1455,0)))^(1/10)-1)*100)</f>
        <v>7.049065447272862</v>
      </c>
      <c r="W103" s="825">
        <f>IF(OR(U103&lt;=0,U103="n/a",V103&lt;=0,V103="n/a"),"n/a",U103/V103)</f>
        <v>0.80421701434848336</v>
      </c>
      <c r="X103" s="826" t="str">
        <f>IF(OR(AJ103&lt;=0,AJ103="n/a",U103&lt;=0,U103="n/a"),"n/a",U103/AJ103)</f>
        <v>n/a</v>
      </c>
      <c r="Y103" s="781"/>
      <c r="Z103" s="766">
        <f>IF(OR(AC103&lt;0.01,AC103="n/a"),"n/a",M103/AC103*100)</f>
        <v>36.065573770491802</v>
      </c>
      <c r="AA103" s="1042">
        <f>IF(OR(AC103&lt;0.01,AC103="n/a"),"n/a",I103/AC103)</f>
        <v>31.073770491803277</v>
      </c>
      <c r="AB103" s="1043">
        <v>12</v>
      </c>
      <c r="AC103" s="1021">
        <v>2.44</v>
      </c>
      <c r="AD103" s="1021">
        <v>3.17</v>
      </c>
      <c r="AE103" s="1021">
        <v>3.91</v>
      </c>
      <c r="AF103" s="1021">
        <v>3.86</v>
      </c>
      <c r="AG103" s="1021">
        <v>16.7</v>
      </c>
      <c r="AH103" s="1021">
        <v>-37.299999999999997</v>
      </c>
      <c r="AI103" s="1021">
        <v>27.87</v>
      </c>
      <c r="AJ103" s="1021">
        <v>-7.5</v>
      </c>
      <c r="AK103" s="1021">
        <v>9.8000000000000007</v>
      </c>
      <c r="AL103" s="1034">
        <v>3340</v>
      </c>
      <c r="AM103" s="1028">
        <v>3</v>
      </c>
      <c r="AN103" s="1021">
        <v>0.17</v>
      </c>
      <c r="AO103" s="868">
        <f>IF(U103="n/a","n/a",IF(AA103&lt;0,"n/a",IF(AA103="n/a","n/a",J103+U103-AA103)))</f>
        <v>-24.244148494201269</v>
      </c>
      <c r="AP103" s="869">
        <f>IF(U103="n/a","n/a",J103+U103)</f>
        <v>6.8296219976020058</v>
      </c>
      <c r="AQ103" s="1044">
        <f>IF(OR(AC103&lt;0.01,AF103="n/a"),"n/a",(I103/SQRT(22.5*AC103*(I103/AF103))-1)*100)</f>
        <v>130.88694116227404</v>
      </c>
      <c r="AR103" s="766">
        <f>INDEX(Historical!$C$7:$C$1455,MATCH(B103,Historical!$B$7:$B$1455,0))*IF(AH103="n/a",1.03,IF(AH103&lt;0,1.01,IF(AH103&gt;10,1.1,(1+AH103/100))))</f>
        <v>0.83830000000000005</v>
      </c>
      <c r="AS103" s="1042">
        <f>IF($AI103="n/a",1.03*AR103,IF($AI103&lt;0,1.01*AR103,IF($AI103&gt;10,1.1*AR103,(1+$AI103/100)*AR103)))</f>
        <v>0.92213000000000012</v>
      </c>
      <c r="AT103" s="1042">
        <f>IF($AK103="n/a",1.03*AS103,IF($AK103&lt;0,1.01*AS103,IF($AK103&gt;10,1.1*AS103,(1+$AK103/100)*AS103)))</f>
        <v>1.0124987400000003</v>
      </c>
      <c r="AU103" s="1042">
        <f>IF($AK103="n/a",1.03*AT103,IF($AK103&lt;0,1.01*AT103,IF($AK103&gt;10,1.1*AT103,(1+$AK103/100)*AT103)))</f>
        <v>1.1117236165200004</v>
      </c>
      <c r="AV103" s="1042">
        <f>IF($AK103="n/a",1.03*AU103,IF($AK103&lt;0,1.01*AU103,IF($AK103&gt;10,1.1*AU103,(1+$AK103/100)*AU103)))</f>
        <v>1.2206725309389606</v>
      </c>
      <c r="AW103" s="766">
        <f>SUM(AR103:AV103)</f>
        <v>5.105324887458961</v>
      </c>
      <c r="AX103" s="877">
        <f>AW103/I103*100</f>
        <v>6.7334804635438683</v>
      </c>
      <c r="AY103" s="1212">
        <v>1.1200000000000001</v>
      </c>
      <c r="AZ103" s="1028">
        <v>34.92</v>
      </c>
      <c r="BA103" s="1028">
        <v>-3.94</v>
      </c>
      <c r="BB103" s="1028">
        <v>3.32</v>
      </c>
      <c r="BC103" s="1028">
        <v>9.9</v>
      </c>
      <c r="BE103" s="721">
        <v>1976</v>
      </c>
      <c r="BF103" s="1057">
        <f>IF(BE103&gt;2008,0,IF(BE103&gt;2001,1,IF(BE103&gt;1990,2,IF(BE103&gt;1980,3,IF(BE103&gt;1973,4,IF(BE103&gt;1970,5,IF(BE103&gt;1960,6,IF(BE103&gt;1958,7,IF(BE103&gt;1953,8,9)))))))))</f>
        <v>4</v>
      </c>
    </row>
    <row r="104" spans="1:58" s="905" customFormat="1" ht="11.25" customHeight="1" x14ac:dyDescent="0.2">
      <c r="A104" s="884" t="s">
        <v>782</v>
      </c>
      <c r="B104" s="914" t="s">
        <v>783</v>
      </c>
      <c r="C104" s="1181" t="s">
        <v>113</v>
      </c>
      <c r="D104" s="1181" t="s">
        <v>4456</v>
      </c>
      <c r="E104" s="885">
        <v>26</v>
      </c>
      <c r="F104" s="1245">
        <v>112</v>
      </c>
      <c r="G104" s="1244" t="s">
        <v>107</v>
      </c>
      <c r="H104" s="1244" t="s">
        <v>107</v>
      </c>
      <c r="I104" s="898">
        <v>297.58999999999997</v>
      </c>
      <c r="J104" s="887">
        <f>(M104/I104)*100</f>
        <v>0.62166067408179049</v>
      </c>
      <c r="K104" s="912">
        <v>0.46250000000000002</v>
      </c>
      <c r="L104" s="889">
        <v>4</v>
      </c>
      <c r="M104" s="890">
        <f>K104*L104</f>
        <v>1.85</v>
      </c>
      <c r="N104" s="891" t="s">
        <v>226</v>
      </c>
      <c r="O104" s="913">
        <v>0.41249999999999998</v>
      </c>
      <c r="P104" s="893">
        <v>43473</v>
      </c>
      <c r="Q104" s="893">
        <v>43488</v>
      </c>
      <c r="R104" s="890">
        <f>(K104-O104)/O104*100</f>
        <v>12.121212121212132</v>
      </c>
      <c r="S104" s="824">
        <f>IF(INDEX(Historical!$D$7:$D$1455,MATCH(B104,Historical!$B$7:$B$1455,0))=0,"n/a",(INDEX(Historical!$C$7:$C$1455,MATCH(B104,Historical!$B$7:$B$1455,0))/INDEX(Historical!$D$7:$D$1455,MATCH(B104,Historical!$B$7:$B$1455,0))-1)*100)</f>
        <v>16.666666666666675</v>
      </c>
      <c r="T104" s="824">
        <f>IF(INDEX(Historical!$F$7:$F$1455,MATCH(B104,Historical!$B$7:$B$1455,0))=0,"n/a",((INDEX(Historical!$C$7:$C$1455,MATCH(B104,Historical!$B$7:$B$1455,0))/INDEX(Historical!$F$7:$F$1455,MATCH(B104,Historical!$B$7:$B$1455,0)))^(1/3)-1)*100)</f>
        <v>20.507113208761485</v>
      </c>
      <c r="U104" s="824">
        <f>IF(INDEX(Historical!$I$7:$I$1455,MATCH(B104,Historical!$B$7:$B$1455,0))=0,"n/a",((INDEX(Historical!$C$7:$C$1455,MATCH(B104,Historical!$B$7:$B$1455,0))/INDEX(Historical!$I$7:$I$1455,MATCH(B104,Historical!$B$7:$B$1455,0)))^(1/5)-1)*100)</f>
        <v>20.54607361015719</v>
      </c>
      <c r="V104" s="824">
        <f>IF(INDEX(Historical!$O$7:$O$1455,MATCH(B104,Historical!$B$7:$B$1455,0))=0,"n/a",((INDEX(Historical!$C$7:$C$1455,MATCH(B104,Historical!$B$7:$B$1455,0))/INDEX(Historical!$O$7:$O$1455,MATCH(B104,Historical!$B$7:$B$1455,0)))^(1/10)-1)*100)</f>
        <v>18.3356140693278</v>
      </c>
      <c r="W104" s="894">
        <f>IF(OR(U104&lt;=0,U104="n/a",V104&lt;=0,V104="n/a"),"n/a",U104/V104)</f>
        <v>1.1205555228459512</v>
      </c>
      <c r="X104" s="895">
        <f>IF(OR(AJ104&lt;=0,AJ104="n/a",U104&lt;=0,U104="n/a"),"n/a",U104/AJ104)</f>
        <v>2.4171851306067285</v>
      </c>
      <c r="Y104" s="1186"/>
      <c r="Z104" s="887">
        <f>IF(OR(AC104&lt;0.01,AC104="n/a"),"n/a",M104/AC104*100)</f>
        <v>21.070615034168569</v>
      </c>
      <c r="AA104" s="897">
        <f>IF(OR(AC104&lt;0.01,AC104="n/a"),"n/a",I104/AC104)</f>
        <v>33.894077448747154</v>
      </c>
      <c r="AB104" s="889">
        <v>12</v>
      </c>
      <c r="AC104" s="898">
        <v>8.7799999999999994</v>
      </c>
      <c r="AD104" s="898">
        <v>2.75</v>
      </c>
      <c r="AE104" s="898">
        <v>6.18</v>
      </c>
      <c r="AF104" s="898">
        <v>4.07</v>
      </c>
      <c r="AG104" s="898">
        <v>15.7</v>
      </c>
      <c r="AH104" s="898">
        <v>13.700000000000001</v>
      </c>
      <c r="AI104" s="898">
        <v>4.5699999999999994</v>
      </c>
      <c r="AJ104" s="898">
        <v>8.5</v>
      </c>
      <c r="AK104" s="898">
        <v>12.3</v>
      </c>
      <c r="AL104" s="899">
        <v>31140</v>
      </c>
      <c r="AM104" s="900">
        <v>1.7999999999999998</v>
      </c>
      <c r="AN104" s="898">
        <v>0.69</v>
      </c>
      <c r="AO104" s="901">
        <f>IF(U104="n/a","n/a",IF(AA104&lt;0,"n/a",IF(AA104="n/a","n/a",J104+U104-AA104)))</f>
        <v>-12.726343164508172</v>
      </c>
      <c r="AP104" s="902">
        <f>IF(U104="n/a","n/a",J104+U104)</f>
        <v>21.167734284238982</v>
      </c>
      <c r="AQ104" s="903">
        <f>IF(OR(AC104&lt;0.01,AF104="n/a"),"n/a",(I104/SQRT(22.5*AC104*(I104/AF104))-1)*100)</f>
        <v>147.60981421619417</v>
      </c>
      <c r="AR104" s="766">
        <f>INDEX(Historical!$C$7:$C$1455,MATCH(B104,Historical!$B$7:$B$1455,0))*IF(AH104="n/a",1.03,IF(AH104&lt;0,1.01,IF(AH104&gt;10,1.1,(1+AH104/100))))</f>
        <v>1.54</v>
      </c>
      <c r="AS104" s="897">
        <f>IF($AI104="n/a",1.03*AR104,IF($AI104&lt;0,1.01*AR104,IF($AI104&gt;10,1.1*AR104,(1+$AI104/100)*AR104)))</f>
        <v>1.6103780000000001</v>
      </c>
      <c r="AT104" s="897">
        <f>IF($AK104="n/a",1.03*AS104,IF($AK104&lt;0,1.01*AS104,IF($AK104&gt;10,1.1*AS104,(1+$AK104/100)*AS104)))</f>
        <v>1.7714158000000002</v>
      </c>
      <c r="AU104" s="897">
        <f>IF($AK104="n/a",1.03*AT104,IF($AK104&lt;0,1.01*AT104,IF($AK104&gt;10,1.1*AT104,(1+$AK104/100)*AT104)))</f>
        <v>1.9485573800000004</v>
      </c>
      <c r="AV104" s="897">
        <f>IF($AK104="n/a",1.03*AU104,IF($AK104&lt;0,1.01*AU104,IF($AK104&gt;10,1.1*AU104,(1+$AK104/100)*AU104)))</f>
        <v>2.1434131180000007</v>
      </c>
      <c r="AW104" s="887">
        <f>SUM(AR104:AV104)</f>
        <v>9.0137642980000017</v>
      </c>
      <c r="AX104" s="904">
        <f>AW104/I104*100</f>
        <v>3.0289204267616525</v>
      </c>
      <c r="AY104" s="1213">
        <v>1.1200000000000001</v>
      </c>
      <c r="AZ104" s="900">
        <v>17.98</v>
      </c>
      <c r="BA104" s="900">
        <v>-4.82</v>
      </c>
      <c r="BB104" s="900">
        <v>3.15</v>
      </c>
      <c r="BC104" s="900">
        <v>4.5199999999999996</v>
      </c>
      <c r="BD104" s="1079"/>
      <c r="BE104" s="721">
        <v>1994</v>
      </c>
      <c r="BF104" s="1057">
        <f>IF(BE104&gt;2008,0,IF(BE104&gt;2001,1,IF(BE104&gt;1990,2,IF(BE104&gt;1980,3,IF(BE104&gt;1973,4,IF(BE104&gt;1970,5,IF(BE104&gt;1960,6,IF(BE104&gt;1958,7,IF(BE104&gt;1953,8,9)))))))))</f>
        <v>2</v>
      </c>
    </row>
    <row r="105" spans="1:58" ht="11.25" customHeight="1" x14ac:dyDescent="0.2">
      <c r="A105" s="1019" t="s">
        <v>330</v>
      </c>
      <c r="B105" s="1031" t="s">
        <v>331</v>
      </c>
      <c r="C105" s="1181" t="s">
        <v>124</v>
      </c>
      <c r="D105" s="1181" t="s">
        <v>4262</v>
      </c>
      <c r="E105" s="857">
        <v>45</v>
      </c>
      <c r="F105" s="1245">
        <v>51</v>
      </c>
      <c r="G105" s="1245" t="s">
        <v>38</v>
      </c>
      <c r="H105" s="1245" t="s">
        <v>38</v>
      </c>
      <c r="I105" s="1021">
        <v>65.95</v>
      </c>
      <c r="J105" s="766">
        <f>(M105/I105)*100</f>
        <v>2.1228203184230474</v>
      </c>
      <c r="K105" s="1033">
        <v>0.35</v>
      </c>
      <c r="L105" s="1043">
        <v>4</v>
      </c>
      <c r="M105" s="756">
        <f>K105*L105</f>
        <v>1.4</v>
      </c>
      <c r="N105" s="1026" t="s">
        <v>162</v>
      </c>
      <c r="O105" s="860">
        <v>0.32</v>
      </c>
      <c r="P105" s="1016">
        <v>43388</v>
      </c>
      <c r="Q105" s="1016">
        <v>43404</v>
      </c>
      <c r="R105" s="756">
        <f>(K105-O105)/O105*100</f>
        <v>9.3749999999999911</v>
      </c>
      <c r="S105" s="824">
        <f>IF(INDEX(Historical!$D$7:$D$1455,MATCH(B105,Historical!$B$7:$B$1455,0))=0,"n/a",(INDEX(Historical!$C$7:$C$1455,MATCH(B105,Historical!$B$7:$B$1455,0))/INDEX(Historical!$D$7:$D$1455,MATCH(B105,Historical!$B$7:$B$1455,0))-1)*100)</f>
        <v>8.4444444444444322</v>
      </c>
      <c r="T105" s="824">
        <f>IF(INDEX(Historical!$F$7:$F$1455,MATCH(B105,Historical!$B$7:$B$1455,0))=0,"n/a",((INDEX(Historical!$C$7:$C$1455,MATCH(B105,Historical!$B$7:$B$1455,0))/INDEX(Historical!$F$7:$F$1455,MATCH(B105,Historical!$B$7:$B$1455,0)))^(1/3)-1)*100)</f>
        <v>7.5749744635974059</v>
      </c>
      <c r="U105" s="824">
        <f>IF(INDEX(Historical!$I$7:$I$1455,MATCH(B105,Historical!$B$7:$B$1455,0))=0,"n/a",((INDEX(Historical!$C$7:$C$1455,MATCH(B105,Historical!$B$7:$B$1455,0))/INDEX(Historical!$I$7:$I$1455,MATCH(B105,Historical!$B$7:$B$1455,0)))^(1/5)-1)*100)</f>
        <v>6.9961413009644646</v>
      </c>
      <c r="V105" s="824">
        <f>IF(INDEX(Historical!$O$7:$O$1455,MATCH(B105,Historical!$B$7:$B$1455,0))=0,"n/a",((INDEX(Historical!$C$7:$C$1455,MATCH(B105,Historical!$B$7:$B$1455,0))/INDEX(Historical!$O$7:$O$1455,MATCH(B105,Historical!$B$7:$B$1455,0)))^(1/10)-1)*100)</f>
        <v>5.4885636365986645</v>
      </c>
      <c r="W105" s="825">
        <f>IF(OR(U105&lt;=0,U105="n/a",V105&lt;=0,V105="n/a"),"n/a",U105/V105)</f>
        <v>1.2746761747122723</v>
      </c>
      <c r="X105" s="826">
        <f>IF(OR(AJ105&lt;=0,AJ105="n/a",U105&lt;=0,U105="n/a"),"n/a",U105/AJ105)</f>
        <v>0.24986218932015941</v>
      </c>
      <c r="Y105" s="774"/>
      <c r="Z105" s="766">
        <f>IF(OR(AC105&lt;0.01,AC105="n/a"),"n/a",M105/AC105*100)</f>
        <v>60.869565217391312</v>
      </c>
      <c r="AA105" s="1042">
        <f>IF(OR(AC105&lt;0.01,AC105="n/a"),"n/a",I105/AC105)</f>
        <v>28.673913043478265</v>
      </c>
      <c r="AB105" s="1043">
        <v>5</v>
      </c>
      <c r="AC105" s="1021">
        <v>2.2999999999999998</v>
      </c>
      <c r="AD105" s="1021">
        <v>3.52</v>
      </c>
      <c r="AE105" s="1021">
        <v>1.62</v>
      </c>
      <c r="AF105" s="1021">
        <v>5.4</v>
      </c>
      <c r="AG105" s="1021" t="s">
        <v>138</v>
      </c>
      <c r="AH105" s="1021">
        <v>87.3</v>
      </c>
      <c r="AI105" s="1021">
        <v>23.150000000000002</v>
      </c>
      <c r="AJ105" s="1021">
        <v>28.000000000000004</v>
      </c>
      <c r="AK105" s="1021">
        <v>8.17</v>
      </c>
      <c r="AL105" s="1034">
        <v>8810</v>
      </c>
      <c r="AM105" s="1028">
        <v>1.4000000000000001</v>
      </c>
      <c r="AN105" s="1021">
        <v>1.41</v>
      </c>
      <c r="AO105" s="868">
        <f>IF(U105="n/a","n/a",IF(AA105&lt;0,"n/a",IF(AA105="n/a","n/a",J105+U105-AA105)))</f>
        <v>-19.554951424090753</v>
      </c>
      <c r="AP105" s="869">
        <f>IF(U105="n/a","n/a",J105+U105)</f>
        <v>9.1189616193875125</v>
      </c>
      <c r="AQ105" s="1044">
        <f>IF(OR(AC105&lt;0.01,AF105="n/a"),"n/a",(I105/SQRT(22.5*AC105*(I105/AF105))-1)*100)</f>
        <v>162.33069074042373</v>
      </c>
      <c r="AR105" s="766">
        <f>INDEX(Historical!$C$7:$C$1455,MATCH(B105,Historical!$B$7:$B$1455,0))*IF(AH105="n/a",1.03,IF(AH105&lt;0,1.01,IF(AH105&gt;10,1.1,(1+AH105/100))))</f>
        <v>1.3420000000000001</v>
      </c>
      <c r="AS105" s="1042">
        <f>IF($AI105="n/a",1.03*AR105,IF($AI105&lt;0,1.01*AR105,IF($AI105&gt;10,1.1*AR105,(1+$AI105/100)*AR105)))</f>
        <v>1.4762000000000002</v>
      </c>
      <c r="AT105" s="1042">
        <f>IF($AK105="n/a",1.03*AS105,IF($AK105&lt;0,1.01*AS105,IF($AK105&gt;10,1.1*AS105,(1+$AK105/100)*AS105)))</f>
        <v>1.5968055400000003</v>
      </c>
      <c r="AU105" s="1042">
        <f>IF($AK105="n/a",1.03*AT105,IF($AK105&lt;0,1.01*AT105,IF($AK105&gt;10,1.1*AT105,(1+$AK105/100)*AT105)))</f>
        <v>1.7272645526180006</v>
      </c>
      <c r="AV105" s="1042">
        <f>IF($AK105="n/a",1.03*AU105,IF($AK105&lt;0,1.01*AU105,IF($AK105&gt;10,1.1*AU105,(1+$AK105/100)*AU105)))</f>
        <v>1.8683820665668915</v>
      </c>
      <c r="AW105" s="766">
        <f>SUM(AR105:AV105)</f>
        <v>8.0106521591848914</v>
      </c>
      <c r="AX105" s="877">
        <f>AW105/I105*100</f>
        <v>12.146553690955104</v>
      </c>
      <c r="AY105" s="1212">
        <v>1.31</v>
      </c>
      <c r="AZ105" s="1028">
        <v>42.26</v>
      </c>
      <c r="BA105" s="1028">
        <v>-3.2</v>
      </c>
      <c r="BB105" s="1028">
        <v>5.79</v>
      </c>
      <c r="BC105" s="1028">
        <v>15.57</v>
      </c>
      <c r="BE105" s="721">
        <v>1975</v>
      </c>
      <c r="BF105" s="1057">
        <f>IF(BE105&gt;2008,0,IF(BE105&gt;2001,1,IF(BE105&gt;1990,2,IF(BE105&gt;1980,3,IF(BE105&gt;1973,4,IF(BE105&gt;1970,5,IF(BE105&gt;1960,6,IF(BE105&gt;1958,7,IF(BE105&gt;1953,8,9)))))))))</f>
        <v>4</v>
      </c>
    </row>
    <row r="106" spans="1:58" ht="11.25" customHeight="1" x14ac:dyDescent="0.2">
      <c r="A106" s="1027" t="s">
        <v>332</v>
      </c>
      <c r="B106" s="1032" t="s">
        <v>333</v>
      </c>
      <c r="C106" s="1181" t="s">
        <v>109</v>
      </c>
      <c r="D106" s="1181" t="s">
        <v>4430</v>
      </c>
      <c r="E106" s="857">
        <v>45</v>
      </c>
      <c r="F106" s="1245">
        <v>49</v>
      </c>
      <c r="G106" s="1245" t="s">
        <v>38</v>
      </c>
      <c r="H106" s="1245" t="s">
        <v>38</v>
      </c>
      <c r="I106" s="1021">
        <v>182.86</v>
      </c>
      <c r="J106" s="766">
        <f>(M106/I106)*100</f>
        <v>1.0937329104232745</v>
      </c>
      <c r="K106" s="1033">
        <v>0.5</v>
      </c>
      <c r="L106" s="1043">
        <v>4</v>
      </c>
      <c r="M106" s="756">
        <f>K106*L106</f>
        <v>2</v>
      </c>
      <c r="N106" s="1026" t="s">
        <v>112</v>
      </c>
      <c r="O106" s="860">
        <v>0.41</v>
      </c>
      <c r="P106" s="1016">
        <v>43154</v>
      </c>
      <c r="Q106" s="1016">
        <v>43171</v>
      </c>
      <c r="R106" s="756">
        <f>(K106-O106)/O106*100</f>
        <v>21.951219512195131</v>
      </c>
      <c r="S106" s="824">
        <f>IF(INDEX(Historical!$D$7:$D$1455,MATCH(B106,Historical!$B$7:$B$1455,0))=0,"n/a",(INDEX(Historical!$C$7:$C$1455,MATCH(B106,Historical!$B$7:$B$1455,0))/INDEX(Historical!$D$7:$D$1455,MATCH(B106,Historical!$B$7:$B$1455,0))-1)*100)</f>
        <v>13.888888888888884</v>
      </c>
      <c r="T106" s="824">
        <f>IF(INDEX(Historical!$F$7:$F$1455,MATCH(B106,Historical!$B$7:$B$1455,0))=0,"n/a",((INDEX(Historical!$C$7:$C$1455,MATCH(B106,Historical!$B$7:$B$1455,0))/INDEX(Historical!$F$7:$F$1455,MATCH(B106,Historical!$B$7:$B$1455,0)))^(1/3)-1)*100)</f>
        <v>10.973904713454852</v>
      </c>
      <c r="U106" s="824">
        <f>IF(INDEX(Historical!$I$7:$I$1455,MATCH(B106,Historical!$B$7:$B$1455,0))=0,"n/a",((INDEX(Historical!$C$7:$C$1455,MATCH(B106,Historical!$B$7:$B$1455,0))/INDEX(Historical!$I$7:$I$1455,MATCH(B106,Historical!$B$7:$B$1455,0)))^(1/5)-1)*100)</f>
        <v>9.9635457832371941</v>
      </c>
      <c r="V106" s="824">
        <f>IF(INDEX(Historical!$O$7:$O$1455,MATCH(B106,Historical!$B$7:$B$1455,0))=0,"n/a",((INDEX(Historical!$C$7:$C$1455,MATCH(B106,Historical!$B$7:$B$1455,0))/INDEX(Historical!$O$7:$O$1455,MATCH(B106,Historical!$B$7:$B$1455,0)))^(1/10)-1)*100)</f>
        <v>7.1773462536293131</v>
      </c>
      <c r="W106" s="825">
        <f>IF(OR(U106&lt;=0,U106="n/a",V106&lt;=0,V106="n/a"),"n/a",U106/V106)</f>
        <v>1.3881935510912553</v>
      </c>
      <c r="X106" s="826">
        <f>IF(OR(AJ106&lt;=0,AJ106="n/a",U106&lt;=0,U106="n/a"),"n/a",U106/AJ106)</f>
        <v>0.43892272172851077</v>
      </c>
      <c r="Y106" s="787"/>
      <c r="Z106" s="766">
        <f>IF(OR(AC106&lt;0.01,AC106="n/a"),"n/a",M106/AC106*100)</f>
        <v>27.397260273972602</v>
      </c>
      <c r="AA106" s="1042">
        <f>IF(OR(AC106&lt;0.01,AC106="n/a"),"n/a",I106/AC106)</f>
        <v>25.049315068493154</v>
      </c>
      <c r="AB106" s="1043">
        <v>12</v>
      </c>
      <c r="AC106" s="1021">
        <v>7.3</v>
      </c>
      <c r="AD106" s="1021">
        <v>1.49</v>
      </c>
      <c r="AE106" s="1021">
        <v>7.39</v>
      </c>
      <c r="AF106" s="1024">
        <v>50.79</v>
      </c>
      <c r="AG106" s="1023">
        <v>309.90000000000003</v>
      </c>
      <c r="AH106" s="1021">
        <v>-20</v>
      </c>
      <c r="AI106" s="1021">
        <v>9.5200000000000014</v>
      </c>
      <c r="AJ106" s="1021">
        <v>22.7</v>
      </c>
      <c r="AK106" s="1021">
        <v>16.8</v>
      </c>
      <c r="AL106" s="1034">
        <v>46640</v>
      </c>
      <c r="AM106" s="1028">
        <v>0.1</v>
      </c>
      <c r="AN106" s="1024">
        <v>4.05</v>
      </c>
      <c r="AO106" s="868">
        <f>IF(U106="n/a","n/a",IF(AA106&lt;0,"n/a",IF(AA106="n/a","n/a",J106+U106-AA106)))</f>
        <v>-13.992036374832686</v>
      </c>
      <c r="AP106" s="869">
        <f>IF(U106="n/a","n/a",J106+U106)</f>
        <v>11.057278693660468</v>
      </c>
      <c r="AQ106" s="1044">
        <f>IF(OR(AC106&lt;0.01,AF106="n/a"),"n/a",(I106/SQRT(22.5*AC106*(I106/AF106))-1)*100)</f>
        <v>651.96179345282258</v>
      </c>
      <c r="AR106" s="766">
        <f>INDEX(Historical!$C$7:$C$1455,MATCH(B106,Historical!$B$7:$B$1455,0))*IF(AH106="n/a",1.03,IF(AH106&lt;0,1.01,IF(AH106&gt;10,1.1,(1+AH106/100))))</f>
        <v>1.6563999999999999</v>
      </c>
      <c r="AS106" s="1042">
        <f>IF($AI106="n/a",1.03*AR106,IF($AI106&lt;0,1.01*AR106,IF($AI106&gt;10,1.1*AR106,(1+$AI106/100)*AR106)))</f>
        <v>1.8140892799999997</v>
      </c>
      <c r="AT106" s="1042">
        <f>IF($AK106="n/a",1.03*AS106,IF($AK106&lt;0,1.01*AS106,IF($AK106&gt;10,1.1*AS106,(1+$AK106/100)*AS106)))</f>
        <v>1.9954982079999999</v>
      </c>
      <c r="AU106" s="1042">
        <f>IF($AK106="n/a",1.03*AT106,IF($AK106&lt;0,1.01*AT106,IF($AK106&gt;10,1.1*AT106,(1+$AK106/100)*AT106)))</f>
        <v>2.1950480288000001</v>
      </c>
      <c r="AV106" s="1042">
        <f>IF($AK106="n/a",1.03*AU106,IF($AK106&lt;0,1.01*AU106,IF($AK106&gt;10,1.1*AU106,(1+$AK106/100)*AU106)))</f>
        <v>2.4145528316800005</v>
      </c>
      <c r="AW106" s="766">
        <f>SUM(AR106:AV106)</f>
        <v>10.07558834848</v>
      </c>
      <c r="AX106" s="877">
        <f>AW106/I106*100</f>
        <v>5.5100012843049324</v>
      </c>
      <c r="AY106" s="1212">
        <v>1.1599999999999999</v>
      </c>
      <c r="AZ106" s="1028">
        <v>12.7</v>
      </c>
      <c r="BA106" s="1028">
        <v>-15.85</v>
      </c>
      <c r="BB106" s="1028">
        <v>-2.13</v>
      </c>
      <c r="BC106" s="1028">
        <v>-6.88</v>
      </c>
      <c r="BE106" s="721">
        <v>1974</v>
      </c>
      <c r="BF106" s="1057">
        <f>IF(BE106&gt;2008,0,IF(BE106&gt;2001,1,IF(BE106&gt;1990,2,IF(BE106&gt;1980,3,IF(BE106&gt;1973,4,IF(BE106&gt;1970,5,IF(BE106&gt;1960,6,IF(BE106&gt;1958,7,IF(BE106&gt;1953,8,9)))))))))</f>
        <v>4</v>
      </c>
    </row>
    <row r="107" spans="1:58" ht="11.25" customHeight="1" x14ac:dyDescent="0.2">
      <c r="A107" s="1027" t="s">
        <v>334</v>
      </c>
      <c r="B107" s="1031" t="s">
        <v>335</v>
      </c>
      <c r="C107" s="1181" t="s">
        <v>109</v>
      </c>
      <c r="D107" s="1181" t="s">
        <v>4430</v>
      </c>
      <c r="E107" s="857">
        <v>27</v>
      </c>
      <c r="F107" s="1245">
        <v>99</v>
      </c>
      <c r="G107" s="1245" t="s">
        <v>107</v>
      </c>
      <c r="H107" s="1245" t="s">
        <v>107</v>
      </c>
      <c r="I107" s="1021">
        <v>53.7</v>
      </c>
      <c r="J107" s="766">
        <f>(M107/I107)*100</f>
        <v>1.1173184357541899</v>
      </c>
      <c r="K107" s="1040">
        <v>0.3</v>
      </c>
      <c r="L107" s="1043">
        <v>2</v>
      </c>
      <c r="M107" s="756">
        <f>K107*L107</f>
        <v>0.6</v>
      </c>
      <c r="N107" s="1026" t="s">
        <v>336</v>
      </c>
      <c r="O107" s="861">
        <v>0.28000000000000003</v>
      </c>
      <c r="P107" s="714">
        <v>43095</v>
      </c>
      <c r="Q107" s="714">
        <v>43108</v>
      </c>
      <c r="R107" s="756">
        <f>(K107-O107)/O107*100</f>
        <v>7.1428571428571281</v>
      </c>
      <c r="S107" s="824">
        <f>IF(INDEX(Historical!$D$7:$D$1455,MATCH(B107,Historical!$B$7:$B$1455,0))=0,"n/a",(INDEX(Historical!$C$7:$C$1455,MATCH(B107,Historical!$B$7:$B$1455,0))/INDEX(Historical!$D$7:$D$1455,MATCH(B107,Historical!$B$7:$B$1455,0))-1)*100)</f>
        <v>11.538461538461519</v>
      </c>
      <c r="T107" s="824">
        <f>IF(INDEX(Historical!$F$7:$F$1455,MATCH(B107,Historical!$B$7:$B$1455,0))=0,"n/a",((INDEX(Historical!$C$7:$C$1455,MATCH(B107,Historical!$B$7:$B$1455,0))/INDEX(Historical!$F$7:$F$1455,MATCH(B107,Historical!$B$7:$B$1455,0)))^(1/3)-1)*100)</f>
        <v>9.6457423731894245</v>
      </c>
      <c r="U107" s="824">
        <f>IF(INDEX(Historical!$I$7:$I$1455,MATCH(B107,Historical!$B$7:$B$1455,0))=0,"n/a",((INDEX(Historical!$C$7:$C$1455,MATCH(B107,Historical!$B$7:$B$1455,0))/INDEX(Historical!$I$7:$I$1455,MATCH(B107,Historical!$B$7:$B$1455,0)))^(1/5)-1)*100)</f>
        <v>14.093616842292779</v>
      </c>
      <c r="V107" s="824">
        <f>IF(INDEX(Historical!$O$7:$O$1455,MATCH(B107,Historical!$B$7:$B$1455,0))=0,"n/a",((INDEX(Historical!$C$7:$C$1455,MATCH(B107,Historical!$B$7:$B$1455,0))/INDEX(Historical!$O$7:$O$1455,MATCH(B107,Historical!$B$7:$B$1455,0)))^(1/10)-1)*100)</f>
        <v>16.131079786278924</v>
      </c>
      <c r="W107" s="825">
        <f>IF(OR(U107&lt;=0,U107="n/a",V107&lt;=0,V107="n/a"),"n/a",U107/V107)</f>
        <v>0.87369333169381447</v>
      </c>
      <c r="X107" s="826">
        <f>IF(OR(AJ107&lt;=0,AJ107="n/a",U107&lt;=0,U107="n/a"),"n/a",U107/AJ107)</f>
        <v>0.90926560272856638</v>
      </c>
      <c r="Y107" s="1032"/>
      <c r="Z107" s="766">
        <f>IF(OR(AC107&lt;0.01,AC107="n/a"),"n/a",M107/AC107*100)</f>
        <v>19.047619047619047</v>
      </c>
      <c r="AA107" s="1042">
        <f>IF(OR(AC107&lt;0.01,AC107="n/a"),"n/a",I107/AC107)</f>
        <v>17.047619047619047</v>
      </c>
      <c r="AB107" s="1043">
        <v>12</v>
      </c>
      <c r="AC107" s="1021">
        <v>3.15</v>
      </c>
      <c r="AD107" s="1021">
        <v>1.42</v>
      </c>
      <c r="AE107" s="1021">
        <v>5.18</v>
      </c>
      <c r="AF107" s="1021">
        <v>5.15</v>
      </c>
      <c r="AG107" s="1021">
        <v>32.4</v>
      </c>
      <c r="AH107" s="1021">
        <v>19</v>
      </c>
      <c r="AI107" s="1021">
        <v>4.7600000000000007</v>
      </c>
      <c r="AJ107" s="1021">
        <v>15.5</v>
      </c>
      <c r="AK107" s="1021">
        <v>12</v>
      </c>
      <c r="AL107" s="1034">
        <v>8430</v>
      </c>
      <c r="AM107" s="1028">
        <v>0.89999999999999991</v>
      </c>
      <c r="AN107" s="1021">
        <v>0</v>
      </c>
      <c r="AO107" s="868">
        <f>IF(U107="n/a","n/a",IF(AA107&lt;0,"n/a",IF(AA107="n/a","n/a",J107+U107-AA107)))</f>
        <v>-1.8366837695720797</v>
      </c>
      <c r="AP107" s="869">
        <f>IF(U107="n/a","n/a",J107+U107)</f>
        <v>15.210935278046968</v>
      </c>
      <c r="AQ107" s="1044">
        <f>IF(OR(AC107&lt;0.01,AF107="n/a"),"n/a",(I107/SQRT(22.5*AC107*(I107/AF107))-1)*100)</f>
        <v>97.535074911028971</v>
      </c>
      <c r="AR107" s="766">
        <f>INDEX(Historical!$C$7:$C$1455,MATCH(B107,Historical!$B$7:$B$1455,0))*IF(AH107="n/a",1.03,IF(AH107&lt;0,1.01,IF(AH107&gt;10,1.1,(1+AH107/100))))</f>
        <v>0.63800000000000001</v>
      </c>
      <c r="AS107" s="1042">
        <f>IF($AI107="n/a",1.03*AR107,IF($AI107&lt;0,1.01*AR107,IF($AI107&gt;10,1.1*AR107,(1+$AI107/100)*AR107)))</f>
        <v>0.6683688000000001</v>
      </c>
      <c r="AT107" s="1042">
        <f>IF($AK107="n/a",1.03*AS107,IF($AK107&lt;0,1.01*AS107,IF($AK107&gt;10,1.1*AS107,(1+$AK107/100)*AS107)))</f>
        <v>0.73520568000000019</v>
      </c>
      <c r="AU107" s="1042">
        <f>IF($AK107="n/a",1.03*AT107,IF($AK107&lt;0,1.01*AT107,IF($AK107&gt;10,1.1*AT107,(1+$AK107/100)*AT107)))</f>
        <v>0.80872624800000026</v>
      </c>
      <c r="AV107" s="1042">
        <f>IF($AK107="n/a",1.03*AU107,IF($AK107&lt;0,1.01*AU107,IF($AK107&gt;10,1.1*AU107,(1+$AK107/100)*AU107)))</f>
        <v>0.88959887280000038</v>
      </c>
      <c r="AW107" s="766">
        <f>SUM(AR107:AV107)</f>
        <v>3.7398996008000012</v>
      </c>
      <c r="AX107" s="877">
        <f>AW107/I107*100</f>
        <v>6.9644312864059605</v>
      </c>
      <c r="AY107" s="1212">
        <v>1.2</v>
      </c>
      <c r="AZ107" s="1028">
        <v>5.58</v>
      </c>
      <c r="BA107" s="1028">
        <v>-31.46</v>
      </c>
      <c r="BB107" s="1028">
        <v>-3.91</v>
      </c>
      <c r="BC107" s="1028">
        <v>-15.86</v>
      </c>
      <c r="BE107" s="721">
        <v>1992</v>
      </c>
      <c r="BF107" s="1057">
        <f>IF(BE107&gt;2008,0,IF(BE107&gt;2001,1,IF(BE107&gt;1990,2,IF(BE107&gt;1980,3,IF(BE107&gt;1973,4,IF(BE107&gt;1970,5,IF(BE107&gt;1960,6,IF(BE107&gt;1958,7,IF(BE107&gt;1953,8,9)))))))))</f>
        <v>2</v>
      </c>
    </row>
    <row r="108" spans="1:58" ht="11.25" customHeight="1" x14ac:dyDescent="0.2">
      <c r="A108" s="1019" t="s">
        <v>338</v>
      </c>
      <c r="B108" s="1031" t="s">
        <v>339</v>
      </c>
      <c r="C108" s="1181" t="s">
        <v>124</v>
      </c>
      <c r="D108" s="1181" t="s">
        <v>4262</v>
      </c>
      <c r="E108" s="857">
        <v>40</v>
      </c>
      <c r="F108" s="1245">
        <v>66</v>
      </c>
      <c r="G108" s="1245" t="s">
        <v>38</v>
      </c>
      <c r="H108" s="1245" t="s">
        <v>38</v>
      </c>
      <c r="I108" s="1021">
        <v>424.07</v>
      </c>
      <c r="J108" s="766">
        <f>(M108/I108)*100</f>
        <v>0.81118683236258171</v>
      </c>
      <c r="K108" s="1033">
        <v>0.86</v>
      </c>
      <c r="L108" s="1043">
        <v>4</v>
      </c>
      <c r="M108" s="756">
        <f>K108*L108</f>
        <v>3.44</v>
      </c>
      <c r="N108" s="1026" t="s">
        <v>229</v>
      </c>
      <c r="O108" s="860">
        <v>0.85</v>
      </c>
      <c r="P108" s="1016">
        <v>43154</v>
      </c>
      <c r="Q108" s="1016">
        <v>43168</v>
      </c>
      <c r="R108" s="756">
        <f>(K108-O108)/O108*100</f>
        <v>1.176470588235295</v>
      </c>
      <c r="S108" s="824">
        <f>IF(INDEX(Historical!$D$7:$D$1455,MATCH(B108,Historical!$B$7:$B$1455,0))=0,"n/a",(INDEX(Historical!$C$7:$C$1455,MATCH(B108,Historical!$B$7:$B$1455,0))/INDEX(Historical!$D$7:$D$1455,MATCH(B108,Historical!$B$7:$B$1455,0))-1)*100)</f>
        <v>1.1904761904761862</v>
      </c>
      <c r="T108" s="824">
        <f>IF(INDEX(Historical!$F$7:$F$1455,MATCH(B108,Historical!$B$7:$B$1455,0))=0,"n/a",((INDEX(Historical!$C$7:$C$1455,MATCH(B108,Historical!$B$7:$B$1455,0))/INDEX(Historical!$F$7:$F$1455,MATCH(B108,Historical!$B$7:$B$1455,0)))^(1/3)-1)*100)</f>
        <v>15.616214441920384</v>
      </c>
      <c r="U108" s="824">
        <f>IF(INDEX(Historical!$I$7:$I$1455,MATCH(B108,Historical!$B$7:$B$1455,0))=0,"n/a",((INDEX(Historical!$C$7:$C$1455,MATCH(B108,Historical!$B$7:$B$1455,0))/INDEX(Historical!$I$7:$I$1455,MATCH(B108,Historical!$B$7:$B$1455,0)))^(1/5)-1)*100)</f>
        <v>16.861340501027968</v>
      </c>
      <c r="V108" s="824">
        <f>IF(INDEX(Historical!$O$7:$O$1455,MATCH(B108,Historical!$B$7:$B$1455,0))=0,"n/a",((INDEX(Historical!$C$7:$C$1455,MATCH(B108,Historical!$B$7:$B$1455,0))/INDEX(Historical!$O$7:$O$1455,MATCH(B108,Historical!$B$7:$B$1455,0)))^(1/10)-1)*100)</f>
        <v>10.436043004807649</v>
      </c>
      <c r="W108" s="825">
        <f>IF(OR(U108&lt;=0,U108="n/a",V108&lt;=0,V108="n/a"),"n/a",U108/V108)</f>
        <v>1.6156833095896912</v>
      </c>
      <c r="X108" s="826">
        <f>IF(OR(AJ108&lt;=0,AJ108="n/a",U108&lt;=0,U108="n/a"),"n/a",U108/AJ108)</f>
        <v>1.0472882298775135</v>
      </c>
      <c r="Y108" s="1031"/>
      <c r="Z108" s="766">
        <f>IF(OR(AC108&lt;0.01,AC108="n/a"),"n/a",M108/AC108*100)</f>
        <v>25.576208178438662</v>
      </c>
      <c r="AA108" s="1042">
        <f>IF(OR(AC108&lt;0.01,AC108="n/a"),"n/a",I108/AC108)</f>
        <v>31.529368029739778</v>
      </c>
      <c r="AB108" s="1043">
        <v>12</v>
      </c>
      <c r="AC108" s="1021">
        <v>13.45</v>
      </c>
      <c r="AD108" s="1021">
        <v>1.82</v>
      </c>
      <c r="AE108" s="1021">
        <v>2.25</v>
      </c>
      <c r="AF108" s="1021">
        <v>9.93</v>
      </c>
      <c r="AG108" s="1023">
        <v>50.5</v>
      </c>
      <c r="AH108" s="1021">
        <v>6</v>
      </c>
      <c r="AI108" s="1021">
        <v>14.790000000000001</v>
      </c>
      <c r="AJ108" s="1021">
        <v>16.100000000000001</v>
      </c>
      <c r="AK108" s="1021">
        <v>17.349999999999998</v>
      </c>
      <c r="AL108" s="1034">
        <v>39260</v>
      </c>
      <c r="AM108" s="1028">
        <v>0.2</v>
      </c>
      <c r="AN108" s="1021">
        <v>2.4300000000000002</v>
      </c>
      <c r="AO108" s="868">
        <f>IF(U108="n/a","n/a",IF(AA108&lt;0,"n/a",IF(AA108="n/a","n/a",J108+U108-AA108)))</f>
        <v>-13.856840696349231</v>
      </c>
      <c r="AP108" s="869">
        <f>IF(U108="n/a","n/a",J108+U108)</f>
        <v>17.672527333390548</v>
      </c>
      <c r="AQ108" s="1044">
        <f>IF(OR(AC108&lt;0.01,AF108="n/a"),"n/a",(I108/SQRT(22.5*AC108*(I108/AF108))-1)*100)</f>
        <v>273.02762753526031</v>
      </c>
      <c r="AR108" s="766">
        <f>INDEX(Historical!$C$7:$C$1455,MATCH(B108,Historical!$B$7:$B$1455,0))*IF(AH108="n/a",1.03,IF(AH108&lt;0,1.01,IF(AH108&gt;10,1.1,(1+AH108/100))))</f>
        <v>3.6040000000000001</v>
      </c>
      <c r="AS108" s="1042">
        <f>IF($AI108="n/a",1.03*AR108,IF($AI108&lt;0,1.01*AR108,IF($AI108&gt;10,1.1*AR108,(1+$AI108/100)*AR108)))</f>
        <v>3.9644000000000004</v>
      </c>
      <c r="AT108" s="1042">
        <f>IF($AK108="n/a",1.03*AS108,IF($AK108&lt;0,1.01*AS108,IF($AK108&gt;10,1.1*AS108,(1+$AK108/100)*AS108)))</f>
        <v>4.3608400000000005</v>
      </c>
      <c r="AU108" s="1042">
        <f>IF($AK108="n/a",1.03*AT108,IF($AK108&lt;0,1.01*AT108,IF($AK108&gt;10,1.1*AT108,(1+$AK108/100)*AT108)))</f>
        <v>4.7969240000000006</v>
      </c>
      <c r="AV108" s="1042">
        <f>IF($AK108="n/a",1.03*AU108,IF($AK108&lt;0,1.01*AU108,IF($AK108&gt;10,1.1*AU108,(1+$AK108/100)*AU108)))</f>
        <v>5.2766164000000009</v>
      </c>
      <c r="AW108" s="766">
        <f>SUM(AR108:AV108)</f>
        <v>22.002780400000002</v>
      </c>
      <c r="AX108" s="877">
        <f>AW108/I108*100</f>
        <v>5.1884784115829943</v>
      </c>
      <c r="AY108" s="1212">
        <v>1.33</v>
      </c>
      <c r="AZ108" s="1028">
        <v>19.36</v>
      </c>
      <c r="BA108" s="1028">
        <v>-11.59</v>
      </c>
      <c r="BB108" s="1028">
        <v>1.29</v>
      </c>
      <c r="BC108" s="1028">
        <v>2.75</v>
      </c>
      <c r="BE108" s="721">
        <v>1979</v>
      </c>
      <c r="BF108" s="1057">
        <f>IF(BE108&gt;2008,0,IF(BE108&gt;2001,1,IF(BE108&gt;1990,2,IF(BE108&gt;1980,3,IF(BE108&gt;1973,4,IF(BE108&gt;1970,5,IF(BE108&gt;1960,6,IF(BE108&gt;1958,7,IF(BE108&gt;1953,8,9)))))))))</f>
        <v>4</v>
      </c>
    </row>
    <row r="109" spans="1:58" ht="11.25" customHeight="1" x14ac:dyDescent="0.2">
      <c r="A109" s="1019" t="s">
        <v>340</v>
      </c>
      <c r="B109" s="1031" t="s">
        <v>341</v>
      </c>
      <c r="C109" s="1181" t="s">
        <v>132</v>
      </c>
      <c r="D109" s="1181" t="s">
        <v>4436</v>
      </c>
      <c r="E109" s="857">
        <v>51</v>
      </c>
      <c r="F109" s="1245">
        <v>22</v>
      </c>
      <c r="G109" s="1245" t="s">
        <v>38</v>
      </c>
      <c r="H109" s="1245" t="s">
        <v>38</v>
      </c>
      <c r="I109" s="1021">
        <v>56.04</v>
      </c>
      <c r="J109" s="766">
        <f>(M109/I109)*100</f>
        <v>1.9985724482512492</v>
      </c>
      <c r="K109" s="1033">
        <v>0.28000000000000003</v>
      </c>
      <c r="L109" s="1043">
        <v>4</v>
      </c>
      <c r="M109" s="756">
        <f>K109*L109</f>
        <v>1.1200000000000001</v>
      </c>
      <c r="N109" s="1026" t="s">
        <v>120</v>
      </c>
      <c r="O109" s="860">
        <v>0.2175</v>
      </c>
      <c r="P109" s="1016">
        <v>43140</v>
      </c>
      <c r="Q109" s="1016">
        <v>43160</v>
      </c>
      <c r="R109" s="756">
        <f>(K109-O109)/O109*100</f>
        <v>28.735632183908059</v>
      </c>
      <c r="S109" s="824">
        <f>IF(INDEX(Historical!$D$7:$D$1455,MATCH(B109,Historical!$B$7:$B$1455,0))=0,"n/a",(INDEX(Historical!$C$7:$C$1455,MATCH(B109,Historical!$B$7:$B$1455,0))/INDEX(Historical!$D$7:$D$1455,MATCH(B109,Historical!$B$7:$B$1455,0))-1)*100)</f>
        <v>7.4074074074073959</v>
      </c>
      <c r="T109" s="824">
        <f>IF(INDEX(Historical!$F$7:$F$1455,MATCH(B109,Historical!$B$7:$B$1455,0))=0,"n/a",((INDEX(Historical!$C$7:$C$1455,MATCH(B109,Historical!$B$7:$B$1455,0))/INDEX(Historical!$F$7:$F$1455,MATCH(B109,Historical!$B$7:$B$1455,0)))^(1/3)-1)*100)</f>
        <v>5.0717574498580165</v>
      </c>
      <c r="U109" s="824">
        <f>IF(INDEX(Historical!$I$7:$I$1455,MATCH(B109,Historical!$B$7:$B$1455,0))=0,"n/a",((INDEX(Historical!$C$7:$C$1455,MATCH(B109,Historical!$B$7:$B$1455,0))/INDEX(Historical!$I$7:$I$1455,MATCH(B109,Historical!$B$7:$B$1455,0)))^(1/5)-1)*100)</f>
        <v>4.1482988906745177</v>
      </c>
      <c r="V109" s="824">
        <f>IF(INDEX(Historical!$O$7:$O$1455,MATCH(B109,Historical!$B$7:$B$1455,0))=0,"n/a",((INDEX(Historical!$C$7:$C$1455,MATCH(B109,Historical!$B$7:$B$1455,0))/INDEX(Historical!$O$7:$O$1455,MATCH(B109,Historical!$B$7:$B$1455,0)))^(1/10)-1)*100)</f>
        <v>3.7165904362261637</v>
      </c>
      <c r="W109" s="825">
        <f>IF(OR(U109&lt;=0,U109="n/a",V109&lt;=0,V109="n/a"),"n/a",U109/V109)</f>
        <v>1.1161571235400132</v>
      </c>
      <c r="X109" s="826">
        <f>IF(OR(AJ109&lt;=0,AJ109="n/a",U109&lt;=0,U109="n/a"),"n/a",U109/AJ109)</f>
        <v>0.22668299949041079</v>
      </c>
      <c r="Y109" s="790"/>
      <c r="Z109" s="766">
        <f>IF(OR(AC109&lt;0.01,AC109="n/a"),"n/a",M109/AC109*100)</f>
        <v>45.714285714285715</v>
      </c>
      <c r="AA109" s="1042">
        <f>IF(OR(AC109&lt;0.01,AC109="n/a"),"n/a",I109/AC109)</f>
        <v>22.873469387755101</v>
      </c>
      <c r="AB109" s="1043">
        <v>12</v>
      </c>
      <c r="AC109" s="1021">
        <v>2.4500000000000002</v>
      </c>
      <c r="AD109" s="1021">
        <v>1.63</v>
      </c>
      <c r="AE109" s="1021">
        <v>2.96</v>
      </c>
      <c r="AF109" s="1021">
        <v>2.4300000000000002</v>
      </c>
      <c r="AG109" s="1021">
        <v>10.199999999999999</v>
      </c>
      <c r="AH109" s="1021">
        <v>7.1</v>
      </c>
      <c r="AI109" s="1021">
        <v>13.969999999999999</v>
      </c>
      <c r="AJ109" s="1021">
        <v>18.3</v>
      </c>
      <c r="AK109" s="1021">
        <v>14.000000000000002</v>
      </c>
      <c r="AL109" s="1034">
        <v>1160</v>
      </c>
      <c r="AM109" s="1028">
        <v>0.4</v>
      </c>
      <c r="AN109" s="1021">
        <v>1.07</v>
      </c>
      <c r="AO109" s="868">
        <f>IF(U109="n/a","n/a",IF(AA109&lt;0,"n/a",IF(AA109="n/a","n/a",J109+U109-AA109)))</f>
        <v>-16.726598048829334</v>
      </c>
      <c r="AP109" s="869">
        <f>IF(U109="n/a","n/a",J109+U109)</f>
        <v>6.1468713389257665</v>
      </c>
      <c r="AQ109" s="1044">
        <f>IF(OR(AC109&lt;0.01,AF109="n/a"),"n/a",(I109/SQRT(22.5*AC109*(I109/AF109))-1)*100)</f>
        <v>57.172984125057269</v>
      </c>
      <c r="AR109" s="766">
        <f>INDEX(Historical!$C$7:$C$1455,MATCH(B109,Historical!$B$7:$B$1455,0))*IF(AH109="n/a",1.03,IF(AH109&lt;0,1.01,IF(AH109&gt;10,1.1,(1+AH109/100))))</f>
        <v>0.93176999999999999</v>
      </c>
      <c r="AS109" s="1042">
        <f>IF($AI109="n/a",1.03*AR109,IF($AI109&lt;0,1.01*AR109,IF($AI109&gt;10,1.1*AR109,(1+$AI109/100)*AR109)))</f>
        <v>1.0249470000000001</v>
      </c>
      <c r="AT109" s="1042">
        <f>IF($AK109="n/a",1.03*AS109,IF($AK109&lt;0,1.01*AS109,IF($AK109&gt;10,1.1*AS109,(1+$AK109/100)*AS109)))</f>
        <v>1.1274417000000001</v>
      </c>
      <c r="AU109" s="1042">
        <f>IF($AK109="n/a",1.03*AT109,IF($AK109&lt;0,1.01*AT109,IF($AK109&gt;10,1.1*AT109,(1+$AK109/100)*AT109)))</f>
        <v>1.2401858700000001</v>
      </c>
      <c r="AV109" s="1042">
        <f>IF($AK109="n/a",1.03*AU109,IF($AK109&lt;0,1.01*AU109,IF($AK109&gt;10,1.1*AU109,(1+$AK109/100)*AU109)))</f>
        <v>1.3642044570000003</v>
      </c>
      <c r="AW109" s="766">
        <f>SUM(AR109:AV109)</f>
        <v>5.6885490270000005</v>
      </c>
      <c r="AX109" s="877">
        <f>AW109/I109*100</f>
        <v>10.150872639186296</v>
      </c>
      <c r="AY109" s="1212">
        <v>0.02</v>
      </c>
      <c r="AZ109" s="1028">
        <v>9.33</v>
      </c>
      <c r="BA109" s="1028">
        <v>-19.12</v>
      </c>
      <c r="BB109" s="1028">
        <v>-8.1100000000000012</v>
      </c>
      <c r="BC109" s="1028">
        <v>-6.94</v>
      </c>
      <c r="BE109" s="721">
        <v>1968</v>
      </c>
      <c r="BF109" s="1057">
        <f>IF(BE109&gt;2008,0,IF(BE109&gt;2001,1,IF(BE109&gt;1990,2,IF(BE109&gt;1980,3,IF(BE109&gt;1973,4,IF(BE109&gt;1970,5,IF(BE109&gt;1960,6,IF(BE109&gt;1958,7,IF(BE109&gt;1953,8,9)))))))))</f>
        <v>6</v>
      </c>
    </row>
    <row r="110" spans="1:58" ht="11.25" customHeight="1" x14ac:dyDescent="0.2">
      <c r="A110" s="1019" t="s">
        <v>342</v>
      </c>
      <c r="B110" s="1031" t="s">
        <v>343</v>
      </c>
      <c r="C110" s="1181" t="s">
        <v>124</v>
      </c>
      <c r="D110" s="1181" t="s">
        <v>4437</v>
      </c>
      <c r="E110" s="857">
        <v>36</v>
      </c>
      <c r="F110" s="1245">
        <v>74</v>
      </c>
      <c r="G110" s="1245" t="s">
        <v>38</v>
      </c>
      <c r="H110" s="1245" t="s">
        <v>38</v>
      </c>
      <c r="I110" s="1021">
        <v>57.54</v>
      </c>
      <c r="J110" s="766">
        <f>(M110/I110)*100</f>
        <v>2.8501911713590546</v>
      </c>
      <c r="K110" s="1033">
        <v>0.41</v>
      </c>
      <c r="L110" s="1043">
        <v>4</v>
      </c>
      <c r="M110" s="756">
        <f>K110*L110</f>
        <v>1.64</v>
      </c>
      <c r="N110" s="1026" t="s">
        <v>251</v>
      </c>
      <c r="O110" s="860">
        <v>0.39</v>
      </c>
      <c r="P110" s="1016">
        <v>43230</v>
      </c>
      <c r="Q110" s="1016">
        <v>43259</v>
      </c>
      <c r="R110" s="756">
        <f>(K110-O110)/O110*100</f>
        <v>5.128205128205118</v>
      </c>
      <c r="S110" s="824">
        <f>IF(INDEX(Historical!$D$7:$D$1455,MATCH(B110,Historical!$B$7:$B$1455,0))=0,"n/a",(INDEX(Historical!$C$7:$C$1455,MATCH(B110,Historical!$B$7:$B$1455,0))/INDEX(Historical!$D$7:$D$1455,MATCH(B110,Historical!$B$7:$B$1455,0))-1)*100)</f>
        <v>5.4794520547945202</v>
      </c>
      <c r="T110" s="824">
        <f>IF(INDEX(Historical!$F$7:$F$1455,MATCH(B110,Historical!$B$7:$B$1455,0))=0,"n/a",((INDEX(Historical!$C$7:$C$1455,MATCH(B110,Historical!$B$7:$B$1455,0))/INDEX(Historical!$F$7:$F$1455,MATCH(B110,Historical!$B$7:$B$1455,0)))^(1/3)-1)*100)</f>
        <v>6.6364470386156116</v>
      </c>
      <c r="U110" s="824">
        <f>IF(INDEX(Historical!$I$7:$I$1455,MATCH(B110,Historical!$B$7:$B$1455,0))=0,"n/a",((INDEX(Historical!$C$7:$C$1455,MATCH(B110,Historical!$B$7:$B$1455,0))/INDEX(Historical!$I$7:$I$1455,MATCH(B110,Historical!$B$7:$B$1455,0)))^(1/5)-1)*100)</f>
        <v>5.291848906511043</v>
      </c>
      <c r="V110" s="824">
        <f>IF(INDEX(Historical!$O$7:$O$1455,MATCH(B110,Historical!$B$7:$B$1455,0))=0,"n/a",((INDEX(Historical!$C$7:$C$1455,MATCH(B110,Historical!$B$7:$B$1455,0))/INDEX(Historical!$O$7:$O$1455,MATCH(B110,Historical!$B$7:$B$1455,0)))^(1/10)-1)*100)</f>
        <v>4.2058390712158111</v>
      </c>
      <c r="W110" s="825">
        <f>IF(OR(U110&lt;=0,U110="n/a",V110&lt;=0,V110="n/a"),"n/a",U110/V110)</f>
        <v>1.258214785897952</v>
      </c>
      <c r="X110" s="826" t="str">
        <f>IF(OR(AJ110&lt;=0,AJ110="n/a",U110&lt;=0,U110="n/a"),"n/a",U110/AJ110)</f>
        <v>n/a</v>
      </c>
      <c r="Y110" s="1031"/>
      <c r="Z110" s="766">
        <f>IF(OR(AC110&lt;0.01,AC110="n/a"),"n/a",M110/AC110*100)</f>
        <v>87.2340425531915</v>
      </c>
      <c r="AA110" s="1042">
        <f>IF(OR(AC110&lt;0.01,AC110="n/a"),"n/a",I110/AC110)</f>
        <v>30.606382978723406</v>
      </c>
      <c r="AB110" s="1043">
        <v>12</v>
      </c>
      <c r="AC110" s="1021">
        <v>1.88</v>
      </c>
      <c r="AD110" s="1021">
        <v>3.86</v>
      </c>
      <c r="AE110" s="1021">
        <v>1.07</v>
      </c>
      <c r="AF110" s="1021">
        <v>3.2</v>
      </c>
      <c r="AG110" s="1021">
        <v>13.700000000000001</v>
      </c>
      <c r="AH110" s="1021">
        <v>-56.3</v>
      </c>
      <c r="AI110" s="1021">
        <v>5.88</v>
      </c>
      <c r="AJ110" s="1021">
        <v>-8.4</v>
      </c>
      <c r="AK110" s="1021">
        <v>7.93</v>
      </c>
      <c r="AL110" s="1034">
        <v>5690</v>
      </c>
      <c r="AM110" s="1028">
        <v>0.5</v>
      </c>
      <c r="AN110" s="1021">
        <v>0.77</v>
      </c>
      <c r="AO110" s="868">
        <f>IF(U110="n/a","n/a",IF(AA110&lt;0,"n/a",IF(AA110="n/a","n/a",J110+U110-AA110)))</f>
        <v>-22.46434290085331</v>
      </c>
      <c r="AP110" s="869">
        <f>IF(U110="n/a","n/a",J110+U110)</f>
        <v>8.1420400778700976</v>
      </c>
      <c r="AQ110" s="1044">
        <f>IF(OR(AC110&lt;0.01,AF110="n/a"),"n/a",(I110/SQRT(22.5*AC110*(I110/AF110))-1)*100)</f>
        <v>108.63623370398633</v>
      </c>
      <c r="AR110" s="766">
        <f>INDEX(Historical!$C$7:$C$1455,MATCH(B110,Historical!$B$7:$B$1455,0))*IF(AH110="n/a",1.03,IF(AH110&lt;0,1.01,IF(AH110&gt;10,1.1,(1+AH110/100))))</f>
        <v>1.5554000000000001</v>
      </c>
      <c r="AS110" s="1042">
        <f>IF($AI110="n/a",1.03*AR110,IF($AI110&lt;0,1.01*AR110,IF($AI110&gt;10,1.1*AR110,(1+$AI110/100)*AR110)))</f>
        <v>1.64685752</v>
      </c>
      <c r="AT110" s="1042">
        <f>IF($AK110="n/a",1.03*AS110,IF($AK110&lt;0,1.01*AS110,IF($AK110&gt;10,1.1*AS110,(1+$AK110/100)*AS110)))</f>
        <v>1.7774533213359998</v>
      </c>
      <c r="AU110" s="1042">
        <f>IF($AK110="n/a",1.03*AT110,IF($AK110&lt;0,1.01*AT110,IF($AK110&gt;10,1.1*AT110,(1+$AK110/100)*AT110)))</f>
        <v>1.9184053697179444</v>
      </c>
      <c r="AV110" s="1042">
        <f>IF($AK110="n/a",1.03*AU110,IF($AK110&lt;0,1.01*AU110,IF($AK110&gt;10,1.1*AU110,(1+$AK110/100)*AU110)))</f>
        <v>2.0705349155365771</v>
      </c>
      <c r="AW110" s="766">
        <f>SUM(AR110:AV110)</f>
        <v>8.9686511265905207</v>
      </c>
      <c r="AX110" s="877">
        <f>AW110/I110*100</f>
        <v>15.586811134151063</v>
      </c>
      <c r="AY110" s="1212">
        <v>0.94</v>
      </c>
      <c r="AZ110" s="1028">
        <v>23.61</v>
      </c>
      <c r="BA110" s="1028">
        <v>-1.96</v>
      </c>
      <c r="BB110" s="1028">
        <v>4.3900000000000006</v>
      </c>
      <c r="BC110" s="1028">
        <v>8.4699999999999989</v>
      </c>
      <c r="BE110" s="721">
        <v>1983</v>
      </c>
      <c r="BF110" s="1057">
        <f>IF(BE110&gt;2008,0,IF(BE110&gt;2001,1,IF(BE110&gt;1990,2,IF(BE110&gt;1980,3,IF(BE110&gt;1973,4,IF(BE110&gt;1970,5,IF(BE110&gt;1960,6,IF(BE110&gt;1958,7,IF(BE110&gt;1953,8,9)))))))))</f>
        <v>3</v>
      </c>
    </row>
    <row r="111" spans="1:58" ht="11.25" customHeight="1" x14ac:dyDescent="0.2">
      <c r="A111" s="1027" t="s">
        <v>344</v>
      </c>
      <c r="B111" s="1031" t="s">
        <v>345</v>
      </c>
      <c r="C111" s="1181" t="s">
        <v>113</v>
      </c>
      <c r="D111" s="1181" t="s">
        <v>214</v>
      </c>
      <c r="E111" s="857">
        <v>51</v>
      </c>
      <c r="F111" s="1245">
        <v>24</v>
      </c>
      <c r="G111" s="1245" t="s">
        <v>116</v>
      </c>
      <c r="H111" s="1245" t="s">
        <v>116</v>
      </c>
      <c r="I111" s="1021">
        <v>130.85</v>
      </c>
      <c r="J111" s="766">
        <f>(M111/I111)*100</f>
        <v>2.0175773786778759</v>
      </c>
      <c r="K111" s="1033">
        <v>0.66</v>
      </c>
      <c r="L111" s="1043">
        <v>4</v>
      </c>
      <c r="M111" s="756">
        <f>K111*L111</f>
        <v>2.64</v>
      </c>
      <c r="N111" s="1026" t="s">
        <v>346</v>
      </c>
      <c r="O111" s="860">
        <v>0.63</v>
      </c>
      <c r="P111" s="1016">
        <v>43349</v>
      </c>
      <c r="Q111" s="1016">
        <v>43361</v>
      </c>
      <c r="R111" s="756">
        <f>(K111-O111)/O111*100</f>
        <v>4.7619047619047654</v>
      </c>
      <c r="S111" s="824">
        <f>IF(INDEX(Historical!$D$7:$D$1455,MATCH(B111,Historical!$B$7:$B$1455,0))=0,"n/a",(INDEX(Historical!$C$7:$C$1455,MATCH(B111,Historical!$B$7:$B$1455,0))/INDEX(Historical!$D$7:$D$1455,MATCH(B111,Historical!$B$7:$B$1455,0))-1)*100)</f>
        <v>7.079646017699126</v>
      </c>
      <c r="T111" s="824">
        <f>IF(INDEX(Historical!$F$7:$F$1455,MATCH(B111,Historical!$B$7:$B$1455,0))=0,"n/a",((INDEX(Historical!$C$7:$C$1455,MATCH(B111,Historical!$B$7:$B$1455,0))/INDEX(Historical!$F$7:$F$1455,MATCH(B111,Historical!$B$7:$B$1455,0)))^(1/3)-1)*100)</f>
        <v>5.8591492767207098</v>
      </c>
      <c r="U111" s="824">
        <f>IF(INDEX(Historical!$I$7:$I$1455,MATCH(B111,Historical!$B$7:$B$1455,0))=0,"n/a",((INDEX(Historical!$C$7:$C$1455,MATCH(B111,Historical!$B$7:$B$1455,0))/INDEX(Historical!$I$7:$I$1455,MATCH(B111,Historical!$B$7:$B$1455,0)))^(1/5)-1)*100)</f>
        <v>6.0983358792662923</v>
      </c>
      <c r="V111" s="824">
        <f>IF(INDEX(Historical!$O$7:$O$1455,MATCH(B111,Historical!$B$7:$B$1455,0))=0,"n/a",((INDEX(Historical!$C$7:$C$1455,MATCH(B111,Historical!$B$7:$B$1455,0))/INDEX(Historical!$O$7:$O$1455,MATCH(B111,Historical!$B$7:$B$1455,0)))^(1/10)-1)*100)</f>
        <v>7.0891702396578271</v>
      </c>
      <c r="W111" s="825">
        <f>IF(OR(U111&lt;=0,U111="n/a",V111&lt;=0,V111="n/a"),"n/a",U111/V111)</f>
        <v>0.86023267506701051</v>
      </c>
      <c r="X111" s="826">
        <f>IF(OR(AJ111&lt;=0,AJ111="n/a",U111&lt;=0,U111="n/a"),"n/a",U111/AJ111)</f>
        <v>0.24993179833058576</v>
      </c>
      <c r="Y111" s="1031"/>
      <c r="Z111" s="766">
        <f>IF(OR(AC111&lt;0.01,AC111="n/a"),"n/a",M111/AC111*100)</f>
        <v>38.70967741935484</v>
      </c>
      <c r="AA111" s="1042">
        <f>IF(OR(AC111&lt;0.01,AC111="n/a"),"n/a",I111/AC111)</f>
        <v>19.186217008797652</v>
      </c>
      <c r="AB111" s="1043">
        <v>12</v>
      </c>
      <c r="AC111" s="1021">
        <v>6.82</v>
      </c>
      <c r="AD111" s="1021">
        <v>1.82</v>
      </c>
      <c r="AE111" s="1021">
        <v>1.43</v>
      </c>
      <c r="AF111" s="1021">
        <v>2.64</v>
      </c>
      <c r="AG111" s="1021">
        <v>13.200000000000001</v>
      </c>
      <c r="AH111" s="1021">
        <v>25.8</v>
      </c>
      <c r="AI111" s="1021">
        <v>7.6700000000000008</v>
      </c>
      <c r="AJ111" s="1021">
        <v>24.4</v>
      </c>
      <c r="AK111" s="1021">
        <v>10.549999999999999</v>
      </c>
      <c r="AL111" s="1034">
        <v>19720</v>
      </c>
      <c r="AM111" s="1028">
        <v>0.2</v>
      </c>
      <c r="AN111" s="1021">
        <v>0.57999999999999996</v>
      </c>
      <c r="AO111" s="868">
        <f>IF(U111="n/a","n/a",IF(AA111&lt;0,"n/a",IF(AA111="n/a","n/a",J111+U111-AA111)))</f>
        <v>-11.070303750853483</v>
      </c>
      <c r="AP111" s="869">
        <f>IF(U111="n/a","n/a",J111+U111)</f>
        <v>8.1159132579441682</v>
      </c>
      <c r="AQ111" s="1044">
        <f>IF(OR(AC111&lt;0.01,AF111="n/a"),"n/a",(I111/SQRT(22.5*AC111*(I111/AF111))-1)*100)</f>
        <v>50.039421343156491</v>
      </c>
      <c r="AR111" s="766">
        <f>INDEX(Historical!$C$7:$C$1455,MATCH(B111,Historical!$B$7:$B$1455,0))*IF(AH111="n/a",1.03,IF(AH111&lt;0,1.01,IF(AH111&gt;10,1.1,(1+AH111/100))))</f>
        <v>2.6619999999999999</v>
      </c>
      <c r="AS111" s="1042">
        <f>IF($AI111="n/a",1.03*AR111,IF($AI111&lt;0,1.01*AR111,IF($AI111&gt;10,1.1*AR111,(1+$AI111/100)*AR111)))</f>
        <v>2.8661753999999999</v>
      </c>
      <c r="AT111" s="1042">
        <f>IF($AK111="n/a",1.03*AS111,IF($AK111&lt;0,1.01*AS111,IF($AK111&gt;10,1.1*AS111,(1+$AK111/100)*AS111)))</f>
        <v>3.1527929400000003</v>
      </c>
      <c r="AU111" s="1042">
        <f>IF($AK111="n/a",1.03*AT111,IF($AK111&lt;0,1.01*AT111,IF($AK111&gt;10,1.1*AT111,(1+$AK111/100)*AT111)))</f>
        <v>3.4680722340000005</v>
      </c>
      <c r="AV111" s="1042">
        <f>IF($AK111="n/a",1.03*AU111,IF($AK111&lt;0,1.01*AU111,IF($AK111&gt;10,1.1*AU111,(1+$AK111/100)*AU111)))</f>
        <v>3.8148794574000009</v>
      </c>
      <c r="AW111" s="766">
        <f>SUM(AR111:AV111)</f>
        <v>15.963920031400001</v>
      </c>
      <c r="AX111" s="877">
        <f>AW111/I111*100</f>
        <v>12.200168155445168</v>
      </c>
      <c r="AY111" s="1212">
        <v>1.27</v>
      </c>
      <c r="AZ111" s="1028">
        <v>22.97</v>
      </c>
      <c r="BA111" s="1028">
        <v>-25.91</v>
      </c>
      <c r="BB111" s="1028">
        <v>0.64</v>
      </c>
      <c r="BC111" s="1028">
        <v>-7.64</v>
      </c>
      <c r="BE111" s="721">
        <v>1968</v>
      </c>
      <c r="BF111" s="1057">
        <f>IF(BE111&gt;2008,0,IF(BE111&gt;2001,1,IF(BE111&gt;1990,2,IF(BE111&gt;1980,3,IF(BE111&gt;1973,4,IF(BE111&gt;1970,5,IF(BE111&gt;1960,6,IF(BE111&gt;1958,7,IF(BE111&gt;1953,8,9)))))))))</f>
        <v>6</v>
      </c>
    </row>
    <row r="112" spans="1:58" ht="11.25" customHeight="1" x14ac:dyDescent="0.2">
      <c r="A112" s="1019" t="s">
        <v>347</v>
      </c>
      <c r="B112" s="1031" t="s">
        <v>348</v>
      </c>
      <c r="C112" s="1181" t="s">
        <v>124</v>
      </c>
      <c r="D112" s="1181" t="s">
        <v>4262</v>
      </c>
      <c r="E112" s="857">
        <v>51</v>
      </c>
      <c r="F112" s="1245">
        <v>26</v>
      </c>
      <c r="G112" s="1245" t="s">
        <v>107</v>
      </c>
      <c r="H112" s="1245" t="s">
        <v>107</v>
      </c>
      <c r="I112" s="1021">
        <v>80.819999999999993</v>
      </c>
      <c r="J112" s="766">
        <f>(M112/I112)*100</f>
        <v>1.2373174956693889</v>
      </c>
      <c r="K112" s="1033">
        <v>0.25</v>
      </c>
      <c r="L112" s="1043">
        <v>4</v>
      </c>
      <c r="M112" s="756">
        <f>K112*L112</f>
        <v>1</v>
      </c>
      <c r="N112" s="1026" t="s">
        <v>150</v>
      </c>
      <c r="O112" s="860">
        <v>0.22500000000000001</v>
      </c>
      <c r="P112" s="1016">
        <v>43433</v>
      </c>
      <c r="Q112" s="1016">
        <v>43448</v>
      </c>
      <c r="R112" s="756">
        <f>(K112-O112)/O112*100</f>
        <v>11.111111111111107</v>
      </c>
      <c r="S112" s="824">
        <f>IF(INDEX(Historical!$D$7:$D$1455,MATCH(B112,Historical!$B$7:$B$1455,0))=0,"n/a",(INDEX(Historical!$C$7:$C$1455,MATCH(B112,Historical!$B$7:$B$1455,0))/INDEX(Historical!$D$7:$D$1455,MATCH(B112,Historical!$B$7:$B$1455,0))-1)*100)</f>
        <v>7.0063694267515908</v>
      </c>
      <c r="T112" s="824">
        <f>IF(INDEX(Historical!$F$7:$F$1455,MATCH(B112,Historical!$B$7:$B$1455,0))=0,"n/a",((INDEX(Historical!$C$7:$C$1455,MATCH(B112,Historical!$B$7:$B$1455,0))/INDEX(Historical!$F$7:$F$1455,MATCH(B112,Historical!$B$7:$B$1455,0)))^(1/3)-1)*100)</f>
        <v>6.7767583149812571</v>
      </c>
      <c r="U112" s="824">
        <f>IF(INDEX(Historical!$I$7:$I$1455,MATCH(B112,Historical!$B$7:$B$1455,0))=0,"n/a",((INDEX(Historical!$C$7:$C$1455,MATCH(B112,Historical!$B$7:$B$1455,0))/INDEX(Historical!$I$7:$I$1455,MATCH(B112,Historical!$B$7:$B$1455,0)))^(1/5)-1)*100)</f>
        <v>7.6887308061656112</v>
      </c>
      <c r="V112" s="824">
        <f>IF(INDEX(Historical!$O$7:$O$1455,MATCH(B112,Historical!$B$7:$B$1455,0))=0,"n/a",((INDEX(Historical!$C$7:$C$1455,MATCH(B112,Historical!$B$7:$B$1455,0))/INDEX(Historical!$O$7:$O$1455,MATCH(B112,Historical!$B$7:$B$1455,0)))^(1/10)-1)*100)</f>
        <v>7.3706379029889302</v>
      </c>
      <c r="W112" s="825">
        <f>IF(OR(U112&lt;=0,U112="n/a",V112&lt;=0,V112="n/a"),"n/a",U112/V112)</f>
        <v>1.0431567670754371</v>
      </c>
      <c r="X112" s="826">
        <f>IF(OR(AJ112&lt;=0,AJ112="n/a",U112&lt;=0,U112="n/a"),"n/a",U112/AJ112)</f>
        <v>1.3979510556664747</v>
      </c>
      <c r="Y112" s="780"/>
      <c r="Z112" s="766">
        <f>IF(OR(AC112&lt;0.01,AC112="n/a"),"n/a",M112/AC112*100)</f>
        <v>21.276595744680851</v>
      </c>
      <c r="AA112" s="1042">
        <f>IF(OR(AC112&lt;0.01,AC112="n/a"),"n/a",I112/AC112)</f>
        <v>17.19574468085106</v>
      </c>
      <c r="AB112" s="1043">
        <v>12</v>
      </c>
      <c r="AC112" s="1021">
        <v>4.7</v>
      </c>
      <c r="AD112" s="1021">
        <v>3.91</v>
      </c>
      <c r="AE112" s="1021">
        <v>0.92</v>
      </c>
      <c r="AF112" s="1021">
        <v>2.39</v>
      </c>
      <c r="AG112" s="1021">
        <v>12.5</v>
      </c>
      <c r="AH112" s="1021">
        <v>22</v>
      </c>
      <c r="AI112" s="1021">
        <v>13.4</v>
      </c>
      <c r="AJ112" s="1021">
        <v>5.5</v>
      </c>
      <c r="AK112" s="1021">
        <v>4.3999999999999995</v>
      </c>
      <c r="AL112" s="1034">
        <v>1840</v>
      </c>
      <c r="AM112" s="1028">
        <v>2.9000000000000004</v>
      </c>
      <c r="AN112" s="1021">
        <v>0.37</v>
      </c>
      <c r="AO112" s="868">
        <f>IF(U112="n/a","n/a",IF(AA112&lt;0,"n/a",IF(AA112="n/a","n/a",J112+U112-AA112)))</f>
        <v>-8.2696963790160609</v>
      </c>
      <c r="AP112" s="869">
        <f>IF(U112="n/a","n/a",J112+U112)</f>
        <v>8.9260483018349994</v>
      </c>
      <c r="AQ112" s="1044">
        <f>IF(OR(AC112&lt;0.01,AF112="n/a"),"n/a",(I112/SQRT(22.5*AC112*(I112/AF112))-1)*100)</f>
        <v>35.150664547606183</v>
      </c>
      <c r="AR112" s="766">
        <f>INDEX(Historical!$C$7:$C$1455,MATCH(B112,Historical!$B$7:$B$1455,0))*IF(AH112="n/a",1.03,IF(AH112&lt;0,1.01,IF(AH112&gt;10,1.1,(1+AH112/100))))</f>
        <v>0.92400000000000004</v>
      </c>
      <c r="AS112" s="1042">
        <f>IF($AI112="n/a",1.03*AR112,IF($AI112&lt;0,1.01*AR112,IF($AI112&gt;10,1.1*AR112,(1+$AI112/100)*AR112)))</f>
        <v>1.0164000000000002</v>
      </c>
      <c r="AT112" s="1042">
        <f>IF($AK112="n/a",1.03*AS112,IF($AK112&lt;0,1.01*AS112,IF($AK112&gt;10,1.1*AS112,(1+$AK112/100)*AS112)))</f>
        <v>1.0611216000000003</v>
      </c>
      <c r="AU112" s="1042">
        <f>IF($AK112="n/a",1.03*AT112,IF($AK112&lt;0,1.01*AT112,IF($AK112&gt;10,1.1*AT112,(1+$AK112/100)*AT112)))</f>
        <v>1.1078109504000004</v>
      </c>
      <c r="AV112" s="1042">
        <f>IF($AK112="n/a",1.03*AU112,IF($AK112&lt;0,1.01*AU112,IF($AK112&gt;10,1.1*AU112,(1+$AK112/100)*AU112)))</f>
        <v>1.1565546322176006</v>
      </c>
      <c r="AW112" s="766">
        <f>SUM(AR112:AV112)</f>
        <v>5.2658871826176021</v>
      </c>
      <c r="AX112" s="877">
        <f>AW112/I112*100</f>
        <v>6.515574341273946</v>
      </c>
      <c r="AY112" s="1212">
        <v>1.1299999999999999</v>
      </c>
      <c r="AZ112" s="1028">
        <v>18.7</v>
      </c>
      <c r="BA112" s="1028">
        <v>-11.15</v>
      </c>
      <c r="BB112" s="1028">
        <v>-4.5699999999999994</v>
      </c>
      <c r="BC112" s="1028">
        <v>-1.29</v>
      </c>
      <c r="BE112" s="721">
        <v>1969</v>
      </c>
      <c r="BF112" s="1057">
        <f>IF(BE112&gt;2008,0,IF(BE112&gt;2001,1,IF(BE112&gt;1990,2,IF(BE112&gt;1980,3,IF(BE112&gt;1973,4,IF(BE112&gt;1970,5,IF(BE112&gt;1960,6,IF(BE112&gt;1958,7,IF(BE112&gt;1953,8,9)))))))))</f>
        <v>6</v>
      </c>
    </row>
    <row r="113" spans="1:58" s="905" customFormat="1" ht="11.25" customHeight="1" x14ac:dyDescent="0.2">
      <c r="A113" s="760" t="s">
        <v>349</v>
      </c>
      <c r="B113" s="914" t="s">
        <v>350</v>
      </c>
      <c r="C113" s="1181" t="s">
        <v>155</v>
      </c>
      <c r="D113" s="1181" t="s">
        <v>4419</v>
      </c>
      <c r="E113" s="885">
        <v>25</v>
      </c>
      <c r="F113" s="1245">
        <v>113</v>
      </c>
      <c r="G113" s="1244" t="s">
        <v>107</v>
      </c>
      <c r="H113" s="1244" t="s">
        <v>107</v>
      </c>
      <c r="I113" s="898">
        <v>175.46</v>
      </c>
      <c r="J113" s="887">
        <f>(M113/I113)*100</f>
        <v>1.0714692807477488</v>
      </c>
      <c r="K113" s="912">
        <v>0.47</v>
      </c>
      <c r="L113" s="889">
        <v>4</v>
      </c>
      <c r="M113" s="890">
        <f>K113*L113</f>
        <v>1.88</v>
      </c>
      <c r="N113" s="891" t="s">
        <v>162</v>
      </c>
      <c r="O113" s="913">
        <v>0.42499999999999999</v>
      </c>
      <c r="P113" s="910">
        <v>43097</v>
      </c>
      <c r="Q113" s="910">
        <v>43131</v>
      </c>
      <c r="R113" s="890">
        <f>(K113-O113)/O113*100</f>
        <v>10.588235294117645</v>
      </c>
      <c r="S113" s="824">
        <f>IF(INDEX(Historical!$D$7:$D$1455,MATCH(B113,Historical!$B$7:$B$1455,0))=0,"n/a",(INDEX(Historical!$C$7:$C$1455,MATCH(B113,Historical!$B$7:$B$1455,0))/INDEX(Historical!$D$7:$D$1455,MATCH(B113,Historical!$B$7:$B$1455,0))-1)*100)</f>
        <v>11.842105263157897</v>
      </c>
      <c r="T113" s="824">
        <f>IF(INDEX(Historical!$F$7:$F$1455,MATCH(B113,Historical!$B$7:$B$1455,0))=0,"n/a",((INDEX(Historical!$C$7:$C$1455,MATCH(B113,Historical!$B$7:$B$1455,0))/INDEX(Historical!$F$7:$F$1455,MATCH(B113,Historical!$B$7:$B$1455,0)))^(1/3)-1)*100)</f>
        <v>11.693962110071654</v>
      </c>
      <c r="U113" s="824">
        <f>IF(INDEX(Historical!$I$7:$I$1455,MATCH(B113,Historical!$B$7:$B$1455,0))=0,"n/a",((INDEX(Historical!$C$7:$C$1455,MATCH(B113,Historical!$B$7:$B$1455,0))/INDEX(Historical!$I$7:$I$1455,MATCH(B113,Historical!$B$7:$B$1455,0)))^(1/5)-1)*100)</f>
        <v>14.869835499703509</v>
      </c>
      <c r="V113" s="824">
        <f>IF(INDEX(Historical!$O$7:$O$1455,MATCH(B113,Historical!$B$7:$B$1455,0))=0,"n/a",((INDEX(Historical!$C$7:$C$1455,MATCH(B113,Historical!$B$7:$B$1455,0))/INDEX(Historical!$O$7:$O$1455,MATCH(B113,Historical!$B$7:$B$1455,0)))^(1/10)-1)*100)</f>
        <v>22.688151757065533</v>
      </c>
      <c r="W113" s="894">
        <f>IF(OR(U113&lt;=0,U113="n/a",V113&lt;=0,V113="n/a"),"n/a",U113/V113)</f>
        <v>0.65540091845836457</v>
      </c>
      <c r="X113" s="895">
        <f>IF(OR(AJ113&lt;=0,AJ113="n/a",U113&lt;=0,U113="n/a"),"n/a",U113/AJ113)</f>
        <v>1.9826447332938011</v>
      </c>
      <c r="Y113" s="920"/>
      <c r="Z113" s="887">
        <f>IF(OR(AC113&lt;0.01,AC113="n/a"),"n/a",M113/AC113*100)</f>
        <v>34.432234432234431</v>
      </c>
      <c r="AA113" s="897">
        <f>IF(OR(AC113&lt;0.01,AC113="n/a"),"n/a",I113/AC113)</f>
        <v>32.135531135531139</v>
      </c>
      <c r="AB113" s="889">
        <v>12</v>
      </c>
      <c r="AC113" s="898">
        <v>5.46</v>
      </c>
      <c r="AD113" s="898">
        <v>3.12</v>
      </c>
      <c r="AE113" s="898">
        <v>4.93</v>
      </c>
      <c r="AF113" s="898">
        <v>6.66</v>
      </c>
      <c r="AG113" s="898">
        <v>12.8</v>
      </c>
      <c r="AH113" s="898">
        <v>12</v>
      </c>
      <c r="AI113" s="898">
        <v>9.51</v>
      </c>
      <c r="AJ113" s="898">
        <v>7.5</v>
      </c>
      <c r="AK113" s="898">
        <v>10.280000000000001</v>
      </c>
      <c r="AL113" s="899">
        <v>65470</v>
      </c>
      <c r="AM113" s="900">
        <v>7.91</v>
      </c>
      <c r="AN113" s="898">
        <v>0.73</v>
      </c>
      <c r="AO113" s="901">
        <f>IF(U113="n/a","n/a",IF(AA113&lt;0,"n/a",IF(AA113="n/a","n/a",J113+U113-AA113)))</f>
        <v>-16.194226355079881</v>
      </c>
      <c r="AP113" s="902">
        <f>IF(U113="n/a","n/a",J113+U113)</f>
        <v>15.941304780451258</v>
      </c>
      <c r="AQ113" s="903">
        <f>IF(OR(AC113&lt;0.01,AF113="n/a"),"n/a",(I113/SQRT(22.5*AC113*(I113/AF113))-1)*100)</f>
        <v>208.41720471006829</v>
      </c>
      <c r="AR113" s="766">
        <f>INDEX(Historical!$C$7:$C$1455,MATCH(B113,Historical!$B$7:$B$1455,0))*IF(AH113="n/a",1.03,IF(AH113&lt;0,1.01,IF(AH113&gt;10,1.1,(1+AH113/100))))</f>
        <v>1.87</v>
      </c>
      <c r="AS113" s="897">
        <f>IF($AI113="n/a",1.03*AR113,IF($AI113&lt;0,1.01*AR113,IF($AI113&gt;10,1.1*AR113,(1+$AI113/100)*AR113)))</f>
        <v>2.0478369999999999</v>
      </c>
      <c r="AT113" s="897">
        <f>IF($AK113="n/a",1.03*AS113,IF($AK113&lt;0,1.01*AS113,IF($AK113&gt;10,1.1*AS113,(1+$AK113/100)*AS113)))</f>
        <v>2.2526207</v>
      </c>
      <c r="AU113" s="897">
        <f>IF($AK113="n/a",1.03*AT113,IF($AK113&lt;0,1.01*AT113,IF($AK113&gt;10,1.1*AT113,(1+$AK113/100)*AT113)))</f>
        <v>2.4778827700000003</v>
      </c>
      <c r="AV113" s="897">
        <f>IF($AK113="n/a",1.03*AU113,IF($AK113&lt;0,1.01*AU113,IF($AK113&gt;10,1.1*AU113,(1+$AK113/100)*AU113)))</f>
        <v>2.7256710470000005</v>
      </c>
      <c r="AW113" s="887">
        <f>SUM(AR113:AV113)</f>
        <v>11.374011517000001</v>
      </c>
      <c r="AX113" s="904">
        <f>AW113/I113*100</f>
        <v>6.4823957124130862</v>
      </c>
      <c r="AY113" s="1213">
        <v>0.65</v>
      </c>
      <c r="AZ113" s="900">
        <v>19.52</v>
      </c>
      <c r="BA113" s="900">
        <v>-2.44</v>
      </c>
      <c r="BB113" s="900">
        <v>3.19</v>
      </c>
      <c r="BC113" s="900">
        <v>4.2299999999999995</v>
      </c>
      <c r="BD113" s="1079"/>
      <c r="BE113" s="721">
        <v>1994</v>
      </c>
      <c r="BF113" s="1057">
        <f>IF(BE113&gt;2008,0,IF(BE113&gt;2001,1,IF(BE113&gt;1990,2,IF(BE113&gt;1980,3,IF(BE113&gt;1973,4,IF(BE113&gt;1970,5,IF(BE113&gt;1960,6,IF(BE113&gt;1958,7,IF(BE113&gt;1953,8,9)))))))))</f>
        <v>2</v>
      </c>
    </row>
    <row r="114" spans="1:58" ht="11.25" customHeight="1" x14ac:dyDescent="0.2">
      <c r="A114" s="1019" t="s">
        <v>351</v>
      </c>
      <c r="B114" s="1031" t="s">
        <v>352</v>
      </c>
      <c r="C114" s="1181" t="s">
        <v>129</v>
      </c>
      <c r="D114" s="1181" t="s">
        <v>4431</v>
      </c>
      <c r="E114" s="857">
        <v>49</v>
      </c>
      <c r="F114" s="1245">
        <v>31</v>
      </c>
      <c r="G114" s="1245" t="s">
        <v>38</v>
      </c>
      <c r="H114" s="1245" t="s">
        <v>116</v>
      </c>
      <c r="I114" s="1021">
        <v>67.400000000000006</v>
      </c>
      <c r="J114" s="766">
        <f>(M114/I114)*100</f>
        <v>2.314540059347181</v>
      </c>
      <c r="K114" s="1033">
        <v>0.39</v>
      </c>
      <c r="L114" s="1043">
        <v>4</v>
      </c>
      <c r="M114" s="756">
        <f>K114*L114</f>
        <v>1.56</v>
      </c>
      <c r="N114" s="1026" t="s">
        <v>287</v>
      </c>
      <c r="O114" s="860">
        <v>0.36</v>
      </c>
      <c r="P114" s="1016">
        <v>43468</v>
      </c>
      <c r="Q114" s="1016">
        <v>43490</v>
      </c>
      <c r="R114" s="756">
        <f>(K114-O114)/O114*100</f>
        <v>8.333333333333341</v>
      </c>
      <c r="S114" s="824">
        <f>IF(INDEX(Historical!$D$7:$D$1455,MATCH(B114,Historical!$B$7:$B$1455,0))=0,"n/a",(INDEX(Historical!$C$7:$C$1455,MATCH(B114,Historical!$B$7:$B$1455,0))/INDEX(Historical!$D$7:$D$1455,MATCH(B114,Historical!$B$7:$B$1455,0))-1)*100)</f>
        <v>6.4516129032258229</v>
      </c>
      <c r="T114" s="824">
        <f>IF(INDEX(Historical!$F$7:$F$1455,MATCH(B114,Historical!$B$7:$B$1455,0))=0,"n/a",((INDEX(Historical!$C$7:$C$1455,MATCH(B114,Historical!$B$7:$B$1455,0))/INDEX(Historical!$F$7:$F$1455,MATCH(B114,Historical!$B$7:$B$1455,0)))^(1/3)-1)*100)</f>
        <v>4.4011575622509014</v>
      </c>
      <c r="U114" s="824">
        <f>IF(INDEX(Historical!$I$7:$I$1455,MATCH(B114,Historical!$B$7:$B$1455,0))=0,"n/a",((INDEX(Historical!$C$7:$C$1455,MATCH(B114,Historical!$B$7:$B$1455,0))/INDEX(Historical!$I$7:$I$1455,MATCH(B114,Historical!$B$7:$B$1455,0)))^(1/5)-1)*100)</f>
        <v>4.0950396969256841</v>
      </c>
      <c r="V114" s="824">
        <f>IF(INDEX(Historical!$O$7:$O$1455,MATCH(B114,Historical!$B$7:$B$1455,0))=0,"n/a",((INDEX(Historical!$C$7:$C$1455,MATCH(B114,Historical!$B$7:$B$1455,0))/INDEX(Historical!$O$7:$O$1455,MATCH(B114,Historical!$B$7:$B$1455,0)))^(1/10)-1)*100)</f>
        <v>5.6759191403391585</v>
      </c>
      <c r="W114" s="825">
        <f>IF(OR(U114&lt;=0,U114="n/a",V114&lt;=0,V114="n/a"),"n/a",U114/V114)</f>
        <v>0.72147604567195955</v>
      </c>
      <c r="X114" s="826">
        <f>IF(OR(AJ114&lt;=0,AJ114="n/a",U114&lt;=0,U114="n/a"),"n/a",U114/AJ114)</f>
        <v>0.45500441076952047</v>
      </c>
      <c r="Y114" s="774"/>
      <c r="Z114" s="766">
        <f>IF(OR(AC114&lt;0.01,AC114="n/a"),"n/a",M114/AC114*100)</f>
        <v>57.777777777777771</v>
      </c>
      <c r="AA114" s="1042">
        <f>IF(OR(AC114&lt;0.01,AC114="n/a"),"n/a",I114/AC114)</f>
        <v>24.962962962962962</v>
      </c>
      <c r="AB114" s="1043">
        <v>6</v>
      </c>
      <c r="AC114" s="1021">
        <v>2.7</v>
      </c>
      <c r="AD114" s="1021">
        <v>2.12</v>
      </c>
      <c r="AE114" s="1021">
        <v>0.59</v>
      </c>
      <c r="AF114" s="1021">
        <v>13.29</v>
      </c>
      <c r="AG114" s="1021">
        <v>61.199999999999996</v>
      </c>
      <c r="AH114" s="1021">
        <v>23.7</v>
      </c>
      <c r="AI114" s="1021">
        <v>10.56</v>
      </c>
      <c r="AJ114" s="1021">
        <v>9</v>
      </c>
      <c r="AK114" s="1021">
        <v>11.799999999999999</v>
      </c>
      <c r="AL114" s="1034">
        <v>35110</v>
      </c>
      <c r="AM114" s="1028">
        <v>0.1</v>
      </c>
      <c r="AN114" s="1021">
        <v>3.3</v>
      </c>
      <c r="AO114" s="868">
        <f>IF(U114="n/a","n/a",IF(AA114&lt;0,"n/a",IF(AA114="n/a","n/a",J114+U114-AA114)))</f>
        <v>-18.553383206690096</v>
      </c>
      <c r="AP114" s="869">
        <f>IF(U114="n/a","n/a",J114+U114)</f>
        <v>6.4095797562728656</v>
      </c>
      <c r="AQ114" s="1044">
        <f>IF(OR(AC114&lt;0.01,AF114="n/a"),"n/a",(I114/SQRT(22.5*AC114*(I114/AF114))-1)*100)</f>
        <v>283.98945458771112</v>
      </c>
      <c r="AR114" s="766">
        <f>INDEX(Historical!$C$7:$C$1455,MATCH(B114,Historical!$B$7:$B$1455,0))*IF(AH114="n/a",1.03,IF(AH114&lt;0,1.01,IF(AH114&gt;10,1.1,(1+AH114/100))))</f>
        <v>1.4520000000000002</v>
      </c>
      <c r="AS114" s="1042">
        <f>IF($AI114="n/a",1.03*AR114,IF($AI114&lt;0,1.01*AR114,IF($AI114&gt;10,1.1*AR114,(1+$AI114/100)*AR114)))</f>
        <v>1.5972000000000004</v>
      </c>
      <c r="AT114" s="1042">
        <f>IF($AK114="n/a",1.03*AS114,IF($AK114&lt;0,1.01*AS114,IF($AK114&gt;10,1.1*AS114,(1+$AK114/100)*AS114)))</f>
        <v>1.7569200000000005</v>
      </c>
      <c r="AU114" s="1042">
        <f>IF($AK114="n/a",1.03*AT114,IF($AK114&lt;0,1.01*AT114,IF($AK114&gt;10,1.1*AT114,(1+$AK114/100)*AT114)))</f>
        <v>1.9326120000000007</v>
      </c>
      <c r="AV114" s="1042">
        <f>IF($AK114="n/a",1.03*AU114,IF($AK114&lt;0,1.01*AU114,IF($AK114&gt;10,1.1*AU114,(1+$AK114/100)*AU114)))</f>
        <v>2.1258732000000009</v>
      </c>
      <c r="AW114" s="766">
        <f>SUM(AR114:AV114)</f>
        <v>8.8646052000000033</v>
      </c>
      <c r="AX114" s="877">
        <f>AW114/I114*100</f>
        <v>13.152233234421368</v>
      </c>
      <c r="AY114" s="1212">
        <v>0.62</v>
      </c>
      <c r="AZ114" s="1028">
        <v>20.34</v>
      </c>
      <c r="BA114" s="1028">
        <v>-11.29</v>
      </c>
      <c r="BB114" s="1028">
        <v>-3.09</v>
      </c>
      <c r="BC114" s="1028">
        <v>0.67999999999999994</v>
      </c>
      <c r="BE114" s="721">
        <v>1971</v>
      </c>
      <c r="BF114" s="1057">
        <f>IF(BE114&gt;2008,0,IF(BE114&gt;2001,1,IF(BE114&gt;1990,2,IF(BE114&gt;1980,3,IF(BE114&gt;1973,4,IF(BE114&gt;1970,5,IF(BE114&gt;1960,6,IF(BE114&gt;1958,7,IF(BE114&gt;1953,8,9)))))))))</f>
        <v>5</v>
      </c>
    </row>
    <row r="115" spans="1:58" ht="11.25" customHeight="1" x14ac:dyDescent="0.2">
      <c r="A115" s="1027" t="s">
        <v>353</v>
      </c>
      <c r="B115" s="1031" t="s">
        <v>354</v>
      </c>
      <c r="C115" s="1181" t="s">
        <v>109</v>
      </c>
      <c r="D115" s="1181" t="s">
        <v>4430</v>
      </c>
      <c r="E115" s="857">
        <v>32</v>
      </c>
      <c r="F115" s="1245">
        <v>85</v>
      </c>
      <c r="G115" s="1245" t="s">
        <v>107</v>
      </c>
      <c r="H115" s="1245" t="s">
        <v>107</v>
      </c>
      <c r="I115" s="1021">
        <v>99.36</v>
      </c>
      <c r="J115" s="766">
        <f>(M115/I115)*100</f>
        <v>2.8180354267310785</v>
      </c>
      <c r="K115" s="1040">
        <v>0.7</v>
      </c>
      <c r="L115" s="1043">
        <v>4</v>
      </c>
      <c r="M115" s="756">
        <f>K115*L115</f>
        <v>2.8</v>
      </c>
      <c r="N115" s="1026" t="s">
        <v>322</v>
      </c>
      <c r="O115" s="861">
        <v>0.56999999999999995</v>
      </c>
      <c r="P115" s="1016">
        <v>43173</v>
      </c>
      <c r="Q115" s="1016">
        <v>43188</v>
      </c>
      <c r="R115" s="756">
        <f>(K115-O115)/O115*100</f>
        <v>22.807017543859651</v>
      </c>
      <c r="S115" s="824">
        <f>IF(INDEX(Historical!$D$7:$D$1455,MATCH(B115,Historical!$B$7:$B$1455,0))=0,"n/a",(INDEX(Historical!$C$7:$C$1455,MATCH(B115,Historical!$B$7:$B$1455,0))/INDEX(Historical!$D$7:$D$1455,MATCH(B115,Historical!$B$7:$B$1455,0))-1)*100)</f>
        <v>5.5555555555555358</v>
      </c>
      <c r="T115" s="824">
        <f>IF(INDEX(Historical!$F$7:$F$1455,MATCH(B115,Historical!$B$7:$B$1455,0))=0,"n/a",((INDEX(Historical!$C$7:$C$1455,MATCH(B115,Historical!$B$7:$B$1455,0))/INDEX(Historical!$F$7:$F$1455,MATCH(B115,Historical!$B$7:$B$1455,0)))^(1/3)-1)*100)</f>
        <v>9.0119377956894287</v>
      </c>
      <c r="U115" s="824">
        <f>IF(INDEX(Historical!$I$7:$I$1455,MATCH(B115,Historical!$B$7:$B$1455,0))=0,"n/a",((INDEX(Historical!$C$7:$C$1455,MATCH(B115,Historical!$B$7:$B$1455,0))/INDEX(Historical!$I$7:$I$1455,MATCH(B115,Historical!$B$7:$B$1455,0)))^(1/5)-1)*100)</f>
        <v>10.886630732460944</v>
      </c>
      <c r="V115" s="824">
        <f>IF(INDEX(Historical!$O$7:$O$1455,MATCH(B115,Historical!$B$7:$B$1455,0))=0,"n/a",((INDEX(Historical!$C$7:$C$1455,MATCH(B115,Historical!$B$7:$B$1455,0))/INDEX(Historical!$O$7:$O$1455,MATCH(B115,Historical!$B$7:$B$1455,0)))^(1/10)-1)*100)</f>
        <v>12.860662018943337</v>
      </c>
      <c r="W115" s="825">
        <f>IF(OR(U115&lt;=0,U115="n/a",V115&lt;=0,V115="n/a"),"n/a",U115/V115)</f>
        <v>0.84650624644557881</v>
      </c>
      <c r="X115" s="826">
        <f>IF(OR(AJ115&lt;=0,AJ115="n/a",U115&lt;=0,U115="n/a"),"n/a",U115/AJ115)</f>
        <v>0.82474475245916234</v>
      </c>
      <c r="Y115" s="777"/>
      <c r="Z115" s="766">
        <f>IF(OR(AC115&lt;0.01,AC115="n/a"),"n/a",M115/AC115*100)</f>
        <v>37.333333333333329</v>
      </c>
      <c r="AA115" s="1042">
        <f>IF(OR(AC115&lt;0.01,AC115="n/a"),"n/a",I115/AC115)</f>
        <v>13.247999999999999</v>
      </c>
      <c r="AB115" s="1043">
        <v>12</v>
      </c>
      <c r="AC115" s="1021">
        <v>7.5</v>
      </c>
      <c r="AD115" s="1021">
        <v>1.1499999999999999</v>
      </c>
      <c r="AE115" s="1021">
        <v>4.46</v>
      </c>
      <c r="AF115" s="1021">
        <v>3.73</v>
      </c>
      <c r="AG115" s="1021">
        <v>29.5</v>
      </c>
      <c r="AH115" s="1021">
        <v>31.8</v>
      </c>
      <c r="AI115" s="1021">
        <v>-0.76</v>
      </c>
      <c r="AJ115" s="1021">
        <v>13.200000000000001</v>
      </c>
      <c r="AK115" s="1021">
        <v>11.51</v>
      </c>
      <c r="AL115" s="1034">
        <v>23880</v>
      </c>
      <c r="AM115" s="1028">
        <v>1.7999999999999998</v>
      </c>
      <c r="AN115" s="1021">
        <v>0</v>
      </c>
      <c r="AO115" s="868">
        <f>IF(U115="n/a","n/a",IF(AA115&lt;0,"n/a",IF(AA115="n/a","n/a",J115+U115-AA115)))</f>
        <v>0.45666615919202336</v>
      </c>
      <c r="AP115" s="869">
        <f>IF(U115="n/a","n/a",J115+U115)</f>
        <v>13.704666159192023</v>
      </c>
      <c r="AQ115" s="1044">
        <f>IF(OR(AC115&lt;0.01,AF115="n/a"),"n/a",(I115/SQRT(22.5*AC115*(I115/AF115))-1)*100)</f>
        <v>48.196626142432805</v>
      </c>
      <c r="AR115" s="766">
        <f>INDEX(Historical!$C$7:$C$1455,MATCH(B115,Historical!$B$7:$B$1455,0))*IF(AH115="n/a",1.03,IF(AH115&lt;0,1.01,IF(AH115&gt;10,1.1,(1+AH115/100))))</f>
        <v>2.508</v>
      </c>
      <c r="AS115" s="1042">
        <f>IF($AI115="n/a",1.03*AR115,IF($AI115&lt;0,1.01*AR115,IF($AI115&gt;10,1.1*AR115,(1+$AI115/100)*AR115)))</f>
        <v>2.53308</v>
      </c>
      <c r="AT115" s="1042">
        <f>IF($AK115="n/a",1.03*AS115,IF($AK115&lt;0,1.01*AS115,IF($AK115&gt;10,1.1*AS115,(1+$AK115/100)*AS115)))</f>
        <v>2.7863880000000001</v>
      </c>
      <c r="AU115" s="1042">
        <f>IF($AK115="n/a",1.03*AT115,IF($AK115&lt;0,1.01*AT115,IF($AK115&gt;10,1.1*AT115,(1+$AK115/100)*AT115)))</f>
        <v>3.0650268000000005</v>
      </c>
      <c r="AV115" s="1042">
        <f>IF($AK115="n/a",1.03*AU115,IF($AK115&lt;0,1.01*AU115,IF($AK115&gt;10,1.1*AU115,(1+$AK115/100)*AU115)))</f>
        <v>3.3715294800000009</v>
      </c>
      <c r="AW115" s="766">
        <f>SUM(AR115:AV115)</f>
        <v>14.264024280000001</v>
      </c>
      <c r="AX115" s="877">
        <f>AW115/I115*100</f>
        <v>14.355902053140099</v>
      </c>
      <c r="AY115" s="1212">
        <v>1.22</v>
      </c>
      <c r="AZ115" s="1028">
        <v>8.61</v>
      </c>
      <c r="BA115" s="1028">
        <v>-22.03</v>
      </c>
      <c r="BB115" s="1028">
        <v>-1.6099999999999999</v>
      </c>
      <c r="BC115" s="1028">
        <v>-11.129999999999999</v>
      </c>
      <c r="BE115" s="721">
        <v>1987</v>
      </c>
      <c r="BF115" s="1057">
        <f>IF(BE115&gt;2008,0,IF(BE115&gt;2001,1,IF(BE115&gt;1990,2,IF(BE115&gt;1980,3,IF(BE115&gt;1973,4,IF(BE115&gt;1970,5,IF(BE115&gt;1960,6,IF(BE115&gt;1958,7,IF(BE115&gt;1953,8,9)))))))))</f>
        <v>3</v>
      </c>
    </row>
    <row r="116" spans="1:58" ht="11.25" customHeight="1" x14ac:dyDescent="0.2">
      <c r="A116" s="1019" t="s">
        <v>815</v>
      </c>
      <c r="B116" s="1031" t="s">
        <v>816</v>
      </c>
      <c r="C116" s="1181" t="s">
        <v>4414</v>
      </c>
      <c r="D116" s="1181" t="s">
        <v>4415</v>
      </c>
      <c r="E116" s="857">
        <v>25</v>
      </c>
      <c r="F116" s="1245">
        <v>116</v>
      </c>
      <c r="G116" s="1245" t="s">
        <v>38</v>
      </c>
      <c r="H116" s="1245" t="s">
        <v>38</v>
      </c>
      <c r="I116" s="1021">
        <v>23.65</v>
      </c>
      <c r="J116" s="766">
        <f>(M116/I116)*100</f>
        <v>5.9196617336152215</v>
      </c>
      <c r="K116" s="1040">
        <v>0.35</v>
      </c>
      <c r="L116" s="1043">
        <v>4</v>
      </c>
      <c r="M116" s="756">
        <f>K116*L116</f>
        <v>1.4</v>
      </c>
      <c r="N116" s="1026" t="s">
        <v>108</v>
      </c>
      <c r="O116" s="861">
        <v>0.34250000000000003</v>
      </c>
      <c r="P116" s="1016">
        <v>43217</v>
      </c>
      <c r="Q116" s="1016">
        <v>43235</v>
      </c>
      <c r="R116" s="756">
        <f>(K116-O116)/O116*100</f>
        <v>2.1897810218977956</v>
      </c>
      <c r="S116" s="824">
        <f>IF(INDEX(Historical!$D$7:$D$1455,MATCH(B116,Historical!$B$7:$B$1455,0))=0,"n/a",(INDEX(Historical!$C$7:$C$1455,MATCH(B116,Historical!$B$7:$B$1455,0))/INDEX(Historical!$D$7:$D$1455,MATCH(B116,Historical!$B$7:$B$1455,0))-1)*100)</f>
        <v>7.3412698412698374</v>
      </c>
      <c r="T116" s="824">
        <f>IF(INDEX(Historical!$F$7:$F$1455,MATCH(B116,Historical!$B$7:$B$1455,0))=0,"n/a",((INDEX(Historical!$C$7:$C$1455,MATCH(B116,Historical!$B$7:$B$1455,0))/INDEX(Historical!$F$7:$F$1455,MATCH(B116,Historical!$B$7:$B$1455,0)))^(1/3)-1)*100)</f>
        <v>12.694266648068165</v>
      </c>
      <c r="U116" s="824">
        <f>IF(INDEX(Historical!$I$7:$I$1455,MATCH(B116,Historical!$B$7:$B$1455,0))=0,"n/a",((INDEX(Historical!$C$7:$C$1455,MATCH(B116,Historical!$B$7:$B$1455,0))/INDEX(Historical!$I$7:$I$1455,MATCH(B116,Historical!$B$7:$B$1455,0)))^(1/5)-1)*100)</f>
        <v>10.258438157493943</v>
      </c>
      <c r="V116" s="824">
        <f>IF(INDEX(Historical!$O$7:$O$1455,MATCH(B116,Historical!$B$7:$B$1455,0))=0,"n/a",((INDEX(Historical!$C$7:$C$1455,MATCH(B116,Historical!$B$7:$B$1455,0))/INDEX(Historical!$O$7:$O$1455,MATCH(B116,Historical!$B$7:$B$1455,0)))^(1/10)-1)*100)</f>
        <v>6.6566386507117326</v>
      </c>
      <c r="W116" s="825">
        <f>IF(OR(U116&lt;=0,U116="n/a",V116&lt;=0,V116="n/a"),"n/a",U116/V116)</f>
        <v>1.5410838256027468</v>
      </c>
      <c r="X116" s="826">
        <f>IF(OR(AJ116&lt;=0,AJ116="n/a",U116&lt;=0,U116="n/a"),"n/a",U116/AJ116)</f>
        <v>2.2796529238875429</v>
      </c>
      <c r="Y116" s="781"/>
      <c r="Z116" s="766">
        <f>IF(OR(AC116&lt;0.01,AC116="n/a"),"n/a",M116/AC116*100)</f>
        <v>241.37931034482759</v>
      </c>
      <c r="AA116" s="1042">
        <f>IF(OR(AC116&lt;0.01,AC116="n/a"),"n/a",I116/AC116)</f>
        <v>40.775862068965516</v>
      </c>
      <c r="AB116" s="1043">
        <v>12</v>
      </c>
      <c r="AC116" s="1021">
        <v>0.57999999999999996</v>
      </c>
      <c r="AD116" s="1021">
        <v>6.1</v>
      </c>
      <c r="AE116" s="1021">
        <v>4.5</v>
      </c>
      <c r="AF116" s="1021">
        <v>4.42</v>
      </c>
      <c r="AG116" s="1021">
        <v>9.9</v>
      </c>
      <c r="AH116" s="1021">
        <v>-66.7</v>
      </c>
      <c r="AI116" s="1021">
        <v>19.18</v>
      </c>
      <c r="AJ116" s="1021">
        <v>4.5</v>
      </c>
      <c r="AK116" s="1021">
        <v>6.7</v>
      </c>
      <c r="AL116" s="1034">
        <v>2220</v>
      </c>
      <c r="AM116" s="1028">
        <v>0.3</v>
      </c>
      <c r="AN116" s="1021">
        <v>3.51</v>
      </c>
      <c r="AO116" s="868">
        <f>IF(U116="n/a","n/a",IF(AA116&lt;0,"n/a",IF(AA116="n/a","n/a",J116+U116-AA116)))</f>
        <v>-24.597762177856353</v>
      </c>
      <c r="AP116" s="869">
        <f>IF(U116="n/a","n/a",J116+U116)</f>
        <v>16.178099891109163</v>
      </c>
      <c r="AQ116" s="1044">
        <f>IF(OR(AC116&lt;0.01,AF116="n/a"),"n/a",(I116/SQRT(22.5*AC116*(I116/AF116))-1)*100)</f>
        <v>183.0228183535954</v>
      </c>
      <c r="AR116" s="766">
        <f>INDEX(Historical!$C$7:$C$1455,MATCH(B116,Historical!$B$7:$B$1455,0))*IF(AH116="n/a",1.03,IF(AH116&lt;0,1.01,IF(AH116&gt;10,1.1,(1+AH116/100))))</f>
        <v>1.366025</v>
      </c>
      <c r="AS116" s="1042">
        <f>IF($AI116="n/a",1.03*AR116,IF($AI116&lt;0,1.01*AR116,IF($AI116&gt;10,1.1*AR116,(1+$AI116/100)*AR116)))</f>
        <v>1.5026275000000002</v>
      </c>
      <c r="AT116" s="1042">
        <f>IF($AK116="n/a",1.03*AS116,IF($AK116&lt;0,1.01*AS116,IF($AK116&gt;10,1.1*AS116,(1+$AK116/100)*AS116)))</f>
        <v>1.6033035425000002</v>
      </c>
      <c r="AU116" s="1042">
        <f>IF($AK116="n/a",1.03*AT116,IF($AK116&lt;0,1.01*AT116,IF($AK116&gt;10,1.1*AT116,(1+$AK116/100)*AT116)))</f>
        <v>1.7107248798475001</v>
      </c>
      <c r="AV116" s="1042">
        <f>IF($AK116="n/a",1.03*AU116,IF($AK116&lt;0,1.01*AU116,IF($AK116&gt;10,1.1*AU116,(1+$AK116/100)*AU116)))</f>
        <v>1.8253434467972824</v>
      </c>
      <c r="AW116" s="766">
        <f>SUM(AR116:AV116)</f>
        <v>8.008024369144783</v>
      </c>
      <c r="AX116" s="877">
        <f>AW116/I116*100</f>
        <v>33.860568157060392</v>
      </c>
      <c r="AY116" s="1212">
        <v>0.42</v>
      </c>
      <c r="AZ116" s="1028">
        <v>19.079999999999998</v>
      </c>
      <c r="BA116" s="1028">
        <v>-11.52</v>
      </c>
      <c r="BB116" s="1028">
        <v>4.66</v>
      </c>
      <c r="BC116" s="1028">
        <v>4.3499999999999996</v>
      </c>
      <c r="BE116" s="721">
        <v>1994</v>
      </c>
      <c r="BF116" s="1057">
        <f>IF(BE116&gt;2008,0,IF(BE116&gt;2001,1,IF(BE116&gt;1990,2,IF(BE116&gt;1980,3,IF(BE116&gt;1973,4,IF(BE116&gt;1970,5,IF(BE116&gt;1960,6,IF(BE116&gt;1958,7,IF(BE116&gt;1953,8,9)))))))))</f>
        <v>2</v>
      </c>
    </row>
    <row r="117" spans="1:58" ht="11.25" customHeight="1" x14ac:dyDescent="0.2">
      <c r="A117" s="1019" t="s">
        <v>355</v>
      </c>
      <c r="B117" s="1031" t="s">
        <v>356</v>
      </c>
      <c r="C117" s="1181" t="s">
        <v>248</v>
      </c>
      <c r="D117" s="1181" t="s">
        <v>4443</v>
      </c>
      <c r="E117" s="857">
        <v>51</v>
      </c>
      <c r="F117" s="1245">
        <v>23</v>
      </c>
      <c r="G117" s="1245" t="s">
        <v>116</v>
      </c>
      <c r="H117" s="1245" t="s">
        <v>116</v>
      </c>
      <c r="I117" s="1021">
        <v>70.959999999999994</v>
      </c>
      <c r="J117" s="766">
        <f>(M117/I117)*100</f>
        <v>3.6076662908680954</v>
      </c>
      <c r="K117" s="1033">
        <v>0.64</v>
      </c>
      <c r="L117" s="1043">
        <v>4</v>
      </c>
      <c r="M117" s="756">
        <f>K117*L117</f>
        <v>2.56</v>
      </c>
      <c r="N117" s="1026" t="s">
        <v>298</v>
      </c>
      <c r="O117" s="860">
        <v>0.62</v>
      </c>
      <c r="P117" s="1016">
        <v>43326</v>
      </c>
      <c r="Q117" s="1016">
        <v>43353</v>
      </c>
      <c r="R117" s="756">
        <f>(K117-O117)/O117*100</f>
        <v>3.2258064516129057</v>
      </c>
      <c r="S117" s="824">
        <f>IF(INDEX(Historical!$D$7:$D$1455,MATCH(B117,Historical!$B$7:$B$1455,0))=0,"n/a",(INDEX(Historical!$C$7:$C$1455,MATCH(B117,Historical!$B$7:$B$1455,0))/INDEX(Historical!$D$7:$D$1455,MATCH(B117,Historical!$B$7:$B$1455,0))-1)*100)</f>
        <v>5.1724137931034475</v>
      </c>
      <c r="T117" s="824">
        <f>IF(INDEX(Historical!$F$7:$F$1455,MATCH(B117,Historical!$B$7:$B$1455,0))=0,"n/a",((INDEX(Historical!$C$7:$C$1455,MATCH(B117,Historical!$B$7:$B$1455,0))/INDEX(Historical!$F$7:$F$1455,MATCH(B117,Historical!$B$7:$B$1455,0)))^(1/3)-1)*100)</f>
        <v>8.6956277650593439</v>
      </c>
      <c r="U117" s="824">
        <f>IF(INDEX(Historical!$I$7:$I$1455,MATCH(B117,Historical!$B$7:$B$1455,0))=0,"n/a",((INDEX(Historical!$C$7:$C$1455,MATCH(B117,Historical!$B$7:$B$1455,0))/INDEX(Historical!$I$7:$I$1455,MATCH(B117,Historical!$B$7:$B$1455,0)))^(1/5)-1)*100)</f>
        <v>13.074110235045367</v>
      </c>
      <c r="V117" s="824">
        <f>IF(INDEX(Historical!$O$7:$O$1455,MATCH(B117,Historical!$B$7:$B$1455,0))=0,"n/a",((INDEX(Historical!$C$7:$C$1455,MATCH(B117,Historical!$B$7:$B$1455,0))/INDEX(Historical!$O$7:$O$1455,MATCH(B117,Historical!$B$7:$B$1455,0)))^(1/10)-1)*100)</f>
        <v>16.718217984553441</v>
      </c>
      <c r="W117" s="825">
        <f>IF(OR(U117&lt;=0,U117="n/a",V117&lt;=0,V117="n/a"),"n/a",U117/V117)</f>
        <v>0.78202774046402579</v>
      </c>
      <c r="X117" s="826" t="str">
        <f>IF(OR(AJ117&lt;=0,AJ117="n/a",U117&lt;=0,U117="n/a"),"n/a",U117/AJ117)</f>
        <v>n/a</v>
      </c>
      <c r="Y117" s="1031"/>
      <c r="Z117" s="766">
        <f>IF(OR(AC117&lt;0.01,AC117="n/a"),"n/a",M117/AC117*100)</f>
        <v>49.136276391554709</v>
      </c>
      <c r="AA117" s="1042">
        <f>IF(OR(AC117&lt;0.01,AC117="n/a"),"n/a",I117/AC117)</f>
        <v>13.619961612284069</v>
      </c>
      <c r="AB117" s="1043">
        <v>1</v>
      </c>
      <c r="AC117" s="1021">
        <v>5.21</v>
      </c>
      <c r="AD117" s="1021">
        <v>1.7</v>
      </c>
      <c r="AE117" s="1021">
        <v>0.51</v>
      </c>
      <c r="AF117" s="1021">
        <v>3.38</v>
      </c>
      <c r="AG117" s="1021" t="s">
        <v>138</v>
      </c>
      <c r="AH117" s="1021">
        <v>0.70000000000000007</v>
      </c>
      <c r="AI117" s="1021">
        <v>4.1900000000000004</v>
      </c>
      <c r="AJ117" s="1021">
        <v>-1.6</v>
      </c>
      <c r="AK117" s="1021">
        <v>8</v>
      </c>
      <c r="AL117" s="1034">
        <v>38080</v>
      </c>
      <c r="AM117" s="1028">
        <v>0.13999999999999999</v>
      </c>
      <c r="AN117" s="1021">
        <v>1</v>
      </c>
      <c r="AO117" s="868">
        <f>IF(U117="n/a","n/a",IF(AA117&lt;0,"n/a",IF(AA117="n/a","n/a",J117+U117-AA117)))</f>
        <v>3.0618149136293944</v>
      </c>
      <c r="AP117" s="869">
        <f>IF(U117="n/a","n/a",J117+U117)</f>
        <v>16.681776525913463</v>
      </c>
      <c r="AQ117" s="1044">
        <f>IF(OR(AC117&lt;0.01,AF117="n/a"),"n/a",(I117/SQRT(22.5*AC117*(I117/AF117))-1)*100)</f>
        <v>43.039186937659601</v>
      </c>
      <c r="AR117" s="766">
        <f>INDEX(Historical!$C$7:$C$1455,MATCH(B117,Historical!$B$7:$B$1455,0))*IF(AH117="n/a",1.03,IF(AH117&lt;0,1.01,IF(AH117&gt;10,1.1,(1+AH117/100))))</f>
        <v>2.4570799999999995</v>
      </c>
      <c r="AS117" s="1042">
        <f>IF($AI117="n/a",1.03*AR117,IF($AI117&lt;0,1.01*AR117,IF($AI117&gt;10,1.1*AR117,(1+$AI117/100)*AR117)))</f>
        <v>2.5600316519999997</v>
      </c>
      <c r="AT117" s="1042">
        <f>IF($AK117="n/a",1.03*AS117,IF($AK117&lt;0,1.01*AS117,IF($AK117&gt;10,1.1*AS117,(1+$AK117/100)*AS117)))</f>
        <v>2.7648341841599997</v>
      </c>
      <c r="AU117" s="1042">
        <f>IF($AK117="n/a",1.03*AT117,IF($AK117&lt;0,1.01*AT117,IF($AK117&gt;10,1.1*AT117,(1+$AK117/100)*AT117)))</f>
        <v>2.9860209188928</v>
      </c>
      <c r="AV117" s="1042">
        <f>IF($AK117="n/a",1.03*AU117,IF($AK117&lt;0,1.01*AU117,IF($AK117&gt;10,1.1*AU117,(1+$AK117/100)*AU117)))</f>
        <v>3.2249025924042241</v>
      </c>
      <c r="AW117" s="766">
        <f>SUM(AR117:AV117)</f>
        <v>13.992869347457022</v>
      </c>
      <c r="AX117" s="877">
        <f>AW117/I117*100</f>
        <v>19.719376194274272</v>
      </c>
      <c r="AY117" s="1212">
        <v>0.81</v>
      </c>
      <c r="AZ117" s="1028">
        <v>20.47</v>
      </c>
      <c r="BA117" s="1028">
        <v>-21.5</v>
      </c>
      <c r="BB117" s="1028">
        <v>-14.219999999999999</v>
      </c>
      <c r="BC117" s="1028">
        <v>-9.24</v>
      </c>
      <c r="BE117" s="721">
        <v>1968</v>
      </c>
      <c r="BF117" s="1057">
        <f>IF(BE117&gt;2008,0,IF(BE117&gt;2001,1,IF(BE117&gt;1990,2,IF(BE117&gt;1980,3,IF(BE117&gt;1973,4,IF(BE117&gt;1970,5,IF(BE117&gt;1960,6,IF(BE117&gt;1958,7,IF(BE117&gt;1953,8,9)))))))))</f>
        <v>6</v>
      </c>
    </row>
    <row r="118" spans="1:58" ht="11.25" customHeight="1" x14ac:dyDescent="0.2">
      <c r="A118" s="1019" t="s">
        <v>357</v>
      </c>
      <c r="B118" s="1031" t="s">
        <v>358</v>
      </c>
      <c r="C118" s="1181" t="s">
        <v>4438</v>
      </c>
      <c r="D118" s="1181" t="s">
        <v>4467</v>
      </c>
      <c r="E118" s="857">
        <v>44</v>
      </c>
      <c r="F118" s="1245">
        <v>54</v>
      </c>
      <c r="G118" s="1245" t="s">
        <v>38</v>
      </c>
      <c r="H118" s="1245" t="s">
        <v>38</v>
      </c>
      <c r="I118" s="1021">
        <v>35.729999999999997</v>
      </c>
      <c r="J118" s="766">
        <f>(M118/I118)*100</f>
        <v>1.7912118667786174</v>
      </c>
      <c r="K118" s="1033">
        <v>0.16</v>
      </c>
      <c r="L118" s="1043">
        <v>4</v>
      </c>
      <c r="M118" s="756">
        <f>K118*L118</f>
        <v>0.64</v>
      </c>
      <c r="N118" s="1026" t="s">
        <v>153</v>
      </c>
      <c r="O118" s="860">
        <v>0.155</v>
      </c>
      <c r="P118" s="1016">
        <v>43174</v>
      </c>
      <c r="Q118" s="1016">
        <v>43188</v>
      </c>
      <c r="R118" s="756">
        <f>(K118-O118)/O118*100</f>
        <v>3.2258064516129057</v>
      </c>
      <c r="S118" s="824">
        <f>IF(INDEX(Historical!$D$7:$D$1455,MATCH(B118,Historical!$B$7:$B$1455,0))=0,"n/a",(INDEX(Historical!$C$7:$C$1455,MATCH(B118,Historical!$B$7:$B$1455,0))/INDEX(Historical!$D$7:$D$1455,MATCH(B118,Historical!$B$7:$B$1455,0))-1)*100)</f>
        <v>4.7297297297297369</v>
      </c>
      <c r="T118" s="824">
        <f>IF(INDEX(Historical!$F$7:$F$1455,MATCH(B118,Historical!$B$7:$B$1455,0))=0,"n/a",((INDEX(Historical!$C$7:$C$1455,MATCH(B118,Historical!$B$7:$B$1455,0))/INDEX(Historical!$F$7:$F$1455,MATCH(B118,Historical!$B$7:$B$1455,0)))^(1/3)-1)*100)</f>
        <v>4.9725224520413169</v>
      </c>
      <c r="U118" s="824">
        <f>IF(INDEX(Historical!$I$7:$I$1455,MATCH(B118,Historical!$B$7:$B$1455,0))=0,"n/a",((INDEX(Historical!$C$7:$C$1455,MATCH(B118,Historical!$B$7:$B$1455,0))/INDEX(Historical!$I$7:$I$1455,MATCH(B118,Historical!$B$7:$B$1455,0)))^(1/5)-1)*100)</f>
        <v>4.8187851433411755</v>
      </c>
      <c r="V118" s="824">
        <f>IF(INDEX(Historical!$O$7:$O$1455,MATCH(B118,Historical!$B$7:$B$1455,0))=0,"n/a",((INDEX(Historical!$C$7:$C$1455,MATCH(B118,Historical!$B$7:$B$1455,0))/INDEX(Historical!$O$7:$O$1455,MATCH(B118,Historical!$B$7:$B$1455,0)))^(1/10)-1)*100)</f>
        <v>4.7448570141150448</v>
      </c>
      <c r="W118" s="825">
        <f>IF(OR(U118&lt;=0,U118="n/a",V118&lt;=0,V118="n/a"),"n/a",U118/V118)</f>
        <v>1.0155806864160941</v>
      </c>
      <c r="X118" s="826" t="str">
        <f>IF(OR(AJ118&lt;=0,AJ118="n/a",U118&lt;=0,U118="n/a"),"n/a",U118/AJ118)</f>
        <v>n/a</v>
      </c>
      <c r="Y118" s="1031"/>
      <c r="Z118" s="766">
        <f>IF(OR(AC118&lt;0.01,AC118="n/a"),"n/a",M118/AC118*100)</f>
        <v>92.753623188405811</v>
      </c>
      <c r="AA118" s="1042">
        <f>IF(OR(AC118&lt;0.01,AC118="n/a"),"n/a",I118/AC118)</f>
        <v>51.782608695652172</v>
      </c>
      <c r="AB118" s="1043">
        <v>12</v>
      </c>
      <c r="AC118" s="1021">
        <v>0.69</v>
      </c>
      <c r="AD118" s="1021" t="s">
        <v>138</v>
      </c>
      <c r="AE118" s="1021">
        <v>0.75</v>
      </c>
      <c r="AF118" s="1021">
        <v>0.88</v>
      </c>
      <c r="AG118" s="1021">
        <v>9.1</v>
      </c>
      <c r="AH118" s="1023">
        <v>-501</v>
      </c>
      <c r="AI118" s="1023">
        <v>24.51</v>
      </c>
      <c r="AJ118" s="1021">
        <v>-32.4</v>
      </c>
      <c r="AK118" s="1021" t="s">
        <v>138</v>
      </c>
      <c r="AL118" s="1034">
        <v>3810</v>
      </c>
      <c r="AM118" s="1028">
        <v>0.3</v>
      </c>
      <c r="AN118" s="1021">
        <v>0.54</v>
      </c>
      <c r="AO118" s="868">
        <f>IF(U118="n/a","n/a",IF(AA118&lt;0,"n/a",IF(AA118="n/a","n/a",J118+U118-AA118)))</f>
        <v>-45.172611685532381</v>
      </c>
      <c r="AP118" s="869">
        <f>IF(U118="n/a","n/a",J118+U118)</f>
        <v>6.6099970101197929</v>
      </c>
      <c r="AQ118" s="1044">
        <f>IF(OR(AC118&lt;0.01,AF118="n/a"),"n/a",(I118/SQRT(22.5*AC118*(I118/AF118))-1)*100)</f>
        <v>42.312169624345209</v>
      </c>
      <c r="AR118" s="766">
        <f>INDEX(Historical!$C$7:$C$1455,MATCH(B118,Historical!$B$7:$B$1455,0))*IF(AH118="n/a",1.03,IF(AH118&lt;0,1.01,IF(AH118&gt;10,1.1,(1+AH118/100))))</f>
        <v>0.62619999999999998</v>
      </c>
      <c r="AS118" s="1042">
        <f>IF($AI118="n/a",1.03*AR118,IF($AI118&lt;0,1.01*AR118,IF($AI118&gt;10,1.1*AR118,(1+$AI118/100)*AR118)))</f>
        <v>0.68881999999999999</v>
      </c>
      <c r="AT118" s="1042">
        <f>IF($AK118="n/a",1.03*AS118,IF($AK118&lt;0,1.01*AS118,IF($AK118&gt;10,1.1*AS118,(1+$AK118/100)*AS118)))</f>
        <v>0.70948460000000002</v>
      </c>
      <c r="AU118" s="1042">
        <f>IF($AK118="n/a",1.03*AT118,IF($AK118&lt;0,1.01*AT118,IF($AK118&gt;10,1.1*AT118,(1+$AK118/100)*AT118)))</f>
        <v>0.7307691380000001</v>
      </c>
      <c r="AV118" s="1042">
        <f>IF($AK118="n/a",1.03*AU118,IF($AK118&lt;0,1.01*AU118,IF($AK118&gt;10,1.1*AU118,(1+$AK118/100)*AU118)))</f>
        <v>0.75269221214000015</v>
      </c>
      <c r="AW118" s="766">
        <f>SUM(AR118:AV118)</f>
        <v>3.5079659501400009</v>
      </c>
      <c r="AX118" s="877">
        <f>AW118/I118*100</f>
        <v>9.817984747103278</v>
      </c>
      <c r="AY118" s="1212">
        <v>0.68</v>
      </c>
      <c r="AZ118" s="1028">
        <v>51.78</v>
      </c>
      <c r="BA118" s="1028">
        <v>-0.86</v>
      </c>
      <c r="BB118" s="1028">
        <v>9.8699999999999992</v>
      </c>
      <c r="BC118" s="1028">
        <v>23.59</v>
      </c>
      <c r="BE118" s="721">
        <v>1975</v>
      </c>
      <c r="BF118" s="1057">
        <f>IF(BE118&gt;2008,0,IF(BE118&gt;2001,1,IF(BE118&gt;1990,2,IF(BE118&gt;1980,3,IF(BE118&gt;1973,4,IF(BE118&gt;1970,5,IF(BE118&gt;1960,6,IF(BE118&gt;1958,7,IF(BE118&gt;1953,8,9)))))))))</f>
        <v>4</v>
      </c>
    </row>
    <row r="119" spans="1:58" ht="11.25" customHeight="1" x14ac:dyDescent="0.2">
      <c r="A119" s="1019" t="s">
        <v>360</v>
      </c>
      <c r="B119" s="1031" t="s">
        <v>361</v>
      </c>
      <c r="C119" s="1181" t="s">
        <v>113</v>
      </c>
      <c r="D119" s="1181" t="s">
        <v>214</v>
      </c>
      <c r="E119" s="857">
        <v>47</v>
      </c>
      <c r="F119" s="1245">
        <v>40</v>
      </c>
      <c r="G119" s="1245" t="s">
        <v>38</v>
      </c>
      <c r="H119" s="1245" t="s">
        <v>38</v>
      </c>
      <c r="I119" s="1021">
        <v>59.85</v>
      </c>
      <c r="J119" s="766">
        <f>(M119/I119)*100</f>
        <v>1.4703425229741018</v>
      </c>
      <c r="K119" s="1033">
        <v>0.22</v>
      </c>
      <c r="L119" s="1043">
        <v>4</v>
      </c>
      <c r="M119" s="756">
        <f>K119*L119</f>
        <v>0.88</v>
      </c>
      <c r="N119" s="1026" t="s">
        <v>150</v>
      </c>
      <c r="O119" s="860">
        <v>0.21</v>
      </c>
      <c r="P119" s="1016">
        <v>43433</v>
      </c>
      <c r="Q119" s="1016">
        <v>43448</v>
      </c>
      <c r="R119" s="756">
        <f>(K119-O119)/O119*100</f>
        <v>4.7619047619047663</v>
      </c>
      <c r="S119" s="824">
        <f>IF(INDEX(Historical!$D$7:$D$1455,MATCH(B119,Historical!$B$7:$B$1455,0))=0,"n/a",(INDEX(Historical!$C$7:$C$1455,MATCH(B119,Historical!$B$7:$B$1455,0))/INDEX(Historical!$D$7:$D$1455,MATCH(B119,Historical!$B$7:$B$1455,0))-1)*100)</f>
        <v>3.7037037037036979</v>
      </c>
      <c r="T119" s="824">
        <f>IF(INDEX(Historical!$F$7:$F$1455,MATCH(B119,Historical!$B$7:$B$1455,0))=0,"n/a",((INDEX(Historical!$C$7:$C$1455,MATCH(B119,Historical!$B$7:$B$1455,0))/INDEX(Historical!$F$7:$F$1455,MATCH(B119,Historical!$B$7:$B$1455,0)))^(1/3)-1)*100)</f>
        <v>2.501029596576787</v>
      </c>
      <c r="U119" s="824">
        <f>IF(INDEX(Historical!$I$7:$I$1455,MATCH(B119,Historical!$B$7:$B$1455,0))=0,"n/a",((INDEX(Historical!$C$7:$C$1455,MATCH(B119,Historical!$B$7:$B$1455,0))/INDEX(Historical!$I$7:$I$1455,MATCH(B119,Historical!$B$7:$B$1455,0)))^(1/5)-1)*100)</f>
        <v>4.0126207180960938</v>
      </c>
      <c r="V119" s="824">
        <f>IF(INDEX(Historical!$O$7:$O$1455,MATCH(B119,Historical!$B$7:$B$1455,0))=0,"n/a",((INDEX(Historical!$C$7:$C$1455,MATCH(B119,Historical!$B$7:$B$1455,0))/INDEX(Historical!$O$7:$O$1455,MATCH(B119,Historical!$B$7:$B$1455,0)))^(1/10)-1)*100)</f>
        <v>5.7557050338252314</v>
      </c>
      <c r="W119" s="825">
        <f>IF(OR(U119&lt;=0,U119="n/a",V119&lt;=0,V119="n/a"),"n/a",U119/V119)</f>
        <v>0.69715537792757831</v>
      </c>
      <c r="X119" s="826" t="str">
        <f>IF(OR(AJ119&lt;=0,AJ119="n/a",U119&lt;=0,U119="n/a"),"n/a",U119/AJ119)</f>
        <v>n/a</v>
      </c>
      <c r="Y119" s="780" t="s">
        <v>362</v>
      </c>
      <c r="Z119" s="766">
        <f>IF(OR(AC119&lt;0.01,AC119="n/a"),"n/a",M119/AC119*100)</f>
        <v>65.185185185185176</v>
      </c>
      <c r="AA119" s="1042">
        <f>IF(OR(AC119&lt;0.01,AC119="n/a"),"n/a",I119/AC119)</f>
        <v>44.333333333333329</v>
      </c>
      <c r="AB119" s="1043">
        <v>12</v>
      </c>
      <c r="AC119" s="1021">
        <v>1.35</v>
      </c>
      <c r="AD119" s="1021">
        <v>2.95</v>
      </c>
      <c r="AE119" s="1021">
        <v>0.99</v>
      </c>
      <c r="AF119" s="1021">
        <v>3.51</v>
      </c>
      <c r="AG119" s="1021">
        <v>7.3999999999999995</v>
      </c>
      <c r="AH119" s="1023">
        <v>-108.3</v>
      </c>
      <c r="AI119" s="1023">
        <v>34.599999999999994</v>
      </c>
      <c r="AJ119" s="1021">
        <v>-16</v>
      </c>
      <c r="AK119" s="1021">
        <v>15</v>
      </c>
      <c r="AL119" s="1034">
        <v>1100</v>
      </c>
      <c r="AM119" s="1028">
        <v>0.2</v>
      </c>
      <c r="AN119" s="1021">
        <v>1.1299999999999999</v>
      </c>
      <c r="AO119" s="868">
        <f>IF(U119="n/a","n/a",IF(AA119&lt;0,"n/a",IF(AA119="n/a","n/a",J119+U119-AA119)))</f>
        <v>-38.850370092263134</v>
      </c>
      <c r="AP119" s="869">
        <f>IF(U119="n/a","n/a",J119+U119)</f>
        <v>5.4829632410701956</v>
      </c>
      <c r="AQ119" s="1044">
        <f>IF(OR(AC119&lt;0.01,AF119="n/a"),"n/a",(I119/SQRT(22.5*AC119*(I119/AF119))-1)*100)</f>
        <v>162.9828891772238</v>
      </c>
      <c r="AR119" s="766">
        <f>INDEX(Historical!$C$7:$C$1455,MATCH(B119,Historical!$B$7:$B$1455,0))*IF(AH119="n/a",1.03,IF(AH119&lt;0,1.01,IF(AH119&gt;10,1.1,(1+AH119/100))))</f>
        <v>0.84839999999999993</v>
      </c>
      <c r="AS119" s="1042">
        <f>IF($AI119="n/a",1.03*AR119,IF($AI119&lt;0,1.01*AR119,IF($AI119&gt;10,1.1*AR119,(1+$AI119/100)*AR119)))</f>
        <v>0.93323999999999996</v>
      </c>
      <c r="AT119" s="1042">
        <f>IF($AK119="n/a",1.03*AS119,IF($AK119&lt;0,1.01*AS119,IF($AK119&gt;10,1.1*AS119,(1+$AK119/100)*AS119)))</f>
        <v>1.026564</v>
      </c>
      <c r="AU119" s="1042">
        <f>IF($AK119="n/a",1.03*AT119,IF($AK119&lt;0,1.01*AT119,IF($AK119&gt;10,1.1*AT119,(1+$AK119/100)*AT119)))</f>
        <v>1.1292204000000001</v>
      </c>
      <c r="AV119" s="1042">
        <f>IF($AK119="n/a",1.03*AU119,IF($AK119&lt;0,1.01*AU119,IF($AK119&gt;10,1.1*AU119,(1+$AK119/100)*AU119)))</f>
        <v>1.2421424400000003</v>
      </c>
      <c r="AW119" s="766">
        <f>SUM(AR119:AV119)</f>
        <v>5.1795668400000006</v>
      </c>
      <c r="AX119" s="877">
        <f>AW119/I119*100</f>
        <v>8.6542470175438613</v>
      </c>
      <c r="AY119" s="1212">
        <v>0.97</v>
      </c>
      <c r="AZ119" s="1028">
        <v>3.04</v>
      </c>
      <c r="BA119" s="1028">
        <v>-30.43</v>
      </c>
      <c r="BB119" s="1028">
        <v>-9</v>
      </c>
      <c r="BC119" s="1028">
        <v>-17.169999999999998</v>
      </c>
      <c r="BE119" s="721">
        <v>1973</v>
      </c>
      <c r="BF119" s="1057">
        <f>IF(BE119&gt;2008,0,IF(BE119&gt;2001,1,IF(BE119&gt;1990,2,IF(BE119&gt;1980,3,IF(BE119&gt;1973,4,IF(BE119&gt;1970,5,IF(BE119&gt;1960,6,IF(BE119&gt;1958,7,IF(BE119&gt;1953,8,9)))))))))</f>
        <v>5</v>
      </c>
    </row>
    <row r="120" spans="1:58" ht="11.25" customHeight="1" x14ac:dyDescent="0.2">
      <c r="A120" s="1019" t="s">
        <v>828</v>
      </c>
      <c r="B120" s="1031" t="s">
        <v>829</v>
      </c>
      <c r="C120" s="1181" t="s">
        <v>109</v>
      </c>
      <c r="D120" s="1181" t="s">
        <v>4430</v>
      </c>
      <c r="E120" s="857">
        <v>25</v>
      </c>
      <c r="F120" s="1245">
        <v>130</v>
      </c>
      <c r="G120" s="1245" t="s">
        <v>107</v>
      </c>
      <c r="H120" s="1245" t="s">
        <v>107</v>
      </c>
      <c r="I120" s="1030">
        <v>50.32</v>
      </c>
      <c r="J120" s="766">
        <f>(M120/I120)*100</f>
        <v>2.7821939586645468</v>
      </c>
      <c r="K120" s="1033">
        <v>0.35</v>
      </c>
      <c r="L120" s="1043">
        <v>4</v>
      </c>
      <c r="M120" s="756">
        <f>K120*L120</f>
        <v>1.4</v>
      </c>
      <c r="N120" s="1026" t="s">
        <v>150</v>
      </c>
      <c r="O120" s="860">
        <v>0.34499999999999997</v>
      </c>
      <c r="P120" s="1016">
        <v>43418</v>
      </c>
      <c r="Q120" s="1016">
        <v>43451</v>
      </c>
      <c r="R120" s="756">
        <f>(K120-O120)/O120*100</f>
        <v>1.4492753623188419</v>
      </c>
      <c r="S120" s="824">
        <f>IF(INDEX(Historical!$D$7:$D$1455,MATCH(B120,Historical!$B$7:$B$1455,0))=0,"n/a",(INDEX(Historical!$C$7:$C$1455,MATCH(B120,Historical!$B$7:$B$1455,0))/INDEX(Historical!$D$7:$D$1455,MATCH(B120,Historical!$B$7:$B$1455,0))-1)*100)</f>
        <v>1.4705882352941124</v>
      </c>
      <c r="T120" s="824">
        <f>IF(INDEX(Historical!$F$7:$F$1455,MATCH(B120,Historical!$B$7:$B$1455,0))=0,"n/a",((INDEX(Historical!$C$7:$C$1455,MATCH(B120,Historical!$B$7:$B$1455,0))/INDEX(Historical!$F$7:$F$1455,MATCH(B120,Historical!$B$7:$B$1455,0)))^(1/3)-1)*100)</f>
        <v>1.4927573906107439</v>
      </c>
      <c r="U120" s="824">
        <f>IF(INDEX(Historical!$I$7:$I$1455,MATCH(B120,Historical!$B$7:$B$1455,0))=0,"n/a",((INDEX(Historical!$C$7:$C$1455,MATCH(B120,Historical!$B$7:$B$1455,0))/INDEX(Historical!$I$7:$I$1455,MATCH(B120,Historical!$B$7:$B$1455,0)))^(1/5)-1)*100)</f>
        <v>1.5158425192600689</v>
      </c>
      <c r="V120" s="824">
        <f>IF(INDEX(Historical!$O$7:$O$1455,MATCH(B120,Historical!$B$7:$B$1455,0))=0,"n/a",((INDEX(Historical!$C$7:$C$1455,MATCH(B120,Historical!$B$7:$B$1455,0))/INDEX(Historical!$O$7:$O$1455,MATCH(B120,Historical!$B$7:$B$1455,0)))^(1/10)-1)*100)</f>
        <v>3.4821161171589843</v>
      </c>
      <c r="W120" s="825">
        <f>IF(OR(U120&lt;=0,U120="n/a",V120&lt;=0,V120="n/a"),"n/a",U120/V120)</f>
        <v>0.43532222024141631</v>
      </c>
      <c r="X120" s="826" t="str">
        <f>IF(OR(AJ120&lt;=0,AJ120="n/a",U120&lt;=0,U120="n/a"),"n/a",U120/AJ120)</f>
        <v>n/a</v>
      </c>
      <c r="Y120" s="1032" t="s">
        <v>830</v>
      </c>
      <c r="Z120" s="766">
        <f>IF(OR(AC120&lt;0.01,AC120="n/a"),"n/a",M120/AC120*100)</f>
        <v>189.18918918918919</v>
      </c>
      <c r="AA120" s="1042">
        <f>IF(OR(AC120&lt;0.01,AC120="n/a"),"n/a",I120/AC120)</f>
        <v>68</v>
      </c>
      <c r="AB120" s="1043">
        <v>12</v>
      </c>
      <c r="AC120" s="1021">
        <v>0.74</v>
      </c>
      <c r="AD120" s="1021">
        <v>2.2200000000000002</v>
      </c>
      <c r="AE120" s="1021">
        <v>4.0599999999999996</v>
      </c>
      <c r="AF120" s="1021">
        <v>2.93</v>
      </c>
      <c r="AG120" s="1021">
        <v>9.1</v>
      </c>
      <c r="AH120" s="1021">
        <v>13.200000000000001</v>
      </c>
      <c r="AI120" s="1021">
        <v>97.64</v>
      </c>
      <c r="AJ120" s="1021">
        <v>-8.6999999999999993</v>
      </c>
      <c r="AK120" s="1021">
        <v>30.5</v>
      </c>
      <c r="AL120" s="1034">
        <v>28130</v>
      </c>
      <c r="AM120" s="1028">
        <v>55.000000000000007</v>
      </c>
      <c r="AN120" s="1021">
        <v>0.59</v>
      </c>
      <c r="AO120" s="868">
        <f>IF(U120="n/a","n/a",IF(AA120&lt;0,"n/a",IF(AA120="n/a","n/a",J120+U120-AA120)))</f>
        <v>-63.701963522075388</v>
      </c>
      <c r="AP120" s="869">
        <f>IF(U120="n/a","n/a",J120+U120)</f>
        <v>4.2980364779246152</v>
      </c>
      <c r="AQ120" s="1044">
        <f>IF(OR(AC120&lt;0.01,AF120="n/a"),"n/a",(I120/SQRT(22.5*AC120*(I120/AF120))-1)*100)</f>
        <v>197.57538727373122</v>
      </c>
      <c r="AR120" s="766">
        <f>INDEX(Historical!$C$7:$C$1455,MATCH(B120,Historical!$B$7:$B$1455,0))*IF(AH120="n/a",1.03,IF(AH120&lt;0,1.01,IF(AH120&gt;10,1.1,(1+AH120/100))))</f>
        <v>1.518</v>
      </c>
      <c r="AS120" s="1042">
        <f>IF($AI120="n/a",1.03*AR120,IF($AI120&lt;0,1.01*AR120,IF($AI120&gt;10,1.1*AR120,(1+$AI120/100)*AR120)))</f>
        <v>1.6698000000000002</v>
      </c>
      <c r="AT120" s="1042">
        <f>IF($AK120="n/a",1.03*AS120,IF($AK120&lt;0,1.01*AS120,IF($AK120&gt;10,1.1*AS120,(1+$AK120/100)*AS120)))</f>
        <v>1.8367800000000003</v>
      </c>
      <c r="AU120" s="1042">
        <f>IF($AK120="n/a",1.03*AT120,IF($AK120&lt;0,1.01*AT120,IF($AK120&gt;10,1.1*AT120,(1+$AK120/100)*AT120)))</f>
        <v>2.0204580000000005</v>
      </c>
      <c r="AV120" s="1042">
        <f>IF($AK120="n/a",1.03*AU120,IF($AK120&lt;0,1.01*AU120,IF($AK120&gt;10,1.1*AU120,(1+$AK120/100)*AU120)))</f>
        <v>2.2225038000000006</v>
      </c>
      <c r="AW120" s="766">
        <f>SUM(AR120:AV120)</f>
        <v>9.2675418000000018</v>
      </c>
      <c r="AX120" s="877">
        <f>AW120/I120*100</f>
        <v>18.417213434022262</v>
      </c>
      <c r="AY120" s="1212">
        <v>0.49</v>
      </c>
      <c r="AZ120" s="1028">
        <v>51.559999999999995</v>
      </c>
      <c r="BA120" s="1028">
        <v>-0.48</v>
      </c>
      <c r="BB120" s="1028">
        <v>17.380000000000003</v>
      </c>
      <c r="BC120" s="1028">
        <v>30.59</v>
      </c>
      <c r="BE120" s="721">
        <v>1995</v>
      </c>
      <c r="BF120" s="1057">
        <f>IF(BE120&gt;2008,0,IF(BE120&gt;2001,1,IF(BE120&gt;1990,2,IF(BE120&gt;1980,3,IF(BE120&gt;1973,4,IF(BE120&gt;1970,5,IF(BE120&gt;1960,6,IF(BE120&gt;1958,7,IF(BE120&gt;1953,8,9)))))))))</f>
        <v>2</v>
      </c>
    </row>
    <row r="121" spans="1:58" ht="11.25" customHeight="1" x14ac:dyDescent="0.2">
      <c r="A121" s="1019" t="s">
        <v>363</v>
      </c>
      <c r="B121" s="1031" t="s">
        <v>364</v>
      </c>
      <c r="C121" s="1181" t="s">
        <v>109</v>
      </c>
      <c r="D121" s="1181" t="s">
        <v>4434</v>
      </c>
      <c r="E121" s="857">
        <v>32</v>
      </c>
      <c r="F121" s="1245">
        <v>88</v>
      </c>
      <c r="G121" s="1245" t="s">
        <v>38</v>
      </c>
      <c r="H121" s="1245" t="s">
        <v>38</v>
      </c>
      <c r="I121" s="1021">
        <v>81.77</v>
      </c>
      <c r="J121" s="766">
        <f>(M121/I121)*100</f>
        <v>2.4458847988259755</v>
      </c>
      <c r="K121" s="1040">
        <v>0.5</v>
      </c>
      <c r="L121" s="1043">
        <v>4</v>
      </c>
      <c r="M121" s="756">
        <f>K121*L121</f>
        <v>2</v>
      </c>
      <c r="N121" s="1026" t="s">
        <v>108</v>
      </c>
      <c r="O121" s="861">
        <v>0.48</v>
      </c>
      <c r="P121" s="1016">
        <v>43409</v>
      </c>
      <c r="Q121" s="1016">
        <v>43419</v>
      </c>
      <c r="R121" s="756">
        <f>(K121-O121)/O121*100</f>
        <v>4.1666666666666705</v>
      </c>
      <c r="S121" s="824">
        <f>IF(INDEX(Historical!$D$7:$D$1455,MATCH(B121,Historical!$B$7:$B$1455,0))=0,"n/a",(INDEX(Historical!$C$7:$C$1455,MATCH(B121,Historical!$B$7:$B$1455,0))/INDEX(Historical!$D$7:$D$1455,MATCH(B121,Historical!$B$7:$B$1455,0))-1)*100)</f>
        <v>2.8248587570621542</v>
      </c>
      <c r="T121" s="824">
        <f>IF(INDEX(Historical!$F$7:$F$1455,MATCH(B121,Historical!$B$7:$B$1455,0))=0,"n/a",((INDEX(Historical!$C$7:$C$1455,MATCH(B121,Historical!$B$7:$B$1455,0))/INDEX(Historical!$F$7:$F$1455,MATCH(B121,Historical!$B$7:$B$1455,0)))^(1/3)-1)*100)</f>
        <v>3.9566137483565633</v>
      </c>
      <c r="U121" s="824">
        <f>IF(INDEX(Historical!$I$7:$I$1455,MATCH(B121,Historical!$B$7:$B$1455,0))=0,"n/a",((INDEX(Historical!$C$7:$C$1455,MATCH(B121,Historical!$B$7:$B$1455,0))/INDEX(Historical!$I$7:$I$1455,MATCH(B121,Historical!$B$7:$B$1455,0)))^(1/5)-1)*100)</f>
        <v>4.5065970483737949</v>
      </c>
      <c r="V121" s="824">
        <f>IF(INDEX(Historical!$O$7:$O$1455,MATCH(B121,Historical!$B$7:$B$1455,0))=0,"n/a",((INDEX(Historical!$C$7:$C$1455,MATCH(B121,Historical!$B$7:$B$1455,0))/INDEX(Historical!$O$7:$O$1455,MATCH(B121,Historical!$B$7:$B$1455,0)))^(1/10)-1)*100)</f>
        <v>4.9076215277249258</v>
      </c>
      <c r="W121" s="825">
        <f>IF(OR(U121&lt;=0,U121="n/a",V121&lt;=0,V121="n/a"),"n/a",U121/V121)</f>
        <v>0.91828536958573537</v>
      </c>
      <c r="X121" s="826">
        <f>IF(OR(AJ121&lt;=0,AJ121="n/a",U121&lt;=0,U121="n/a"),"n/a",U121/AJ121)</f>
        <v>0.35485016128927521</v>
      </c>
      <c r="Y121" s="802" t="s">
        <v>4077</v>
      </c>
      <c r="Z121" s="766">
        <f>IF(OR(AC121&lt;0.01,AC121="n/a"),"n/a",M121/AC121*100)</f>
        <v>37.950664136622393</v>
      </c>
      <c r="AA121" s="1042">
        <f>IF(OR(AC121&lt;0.01,AC121="n/a"),"n/a",I121/AC121)</f>
        <v>15.516129032258066</v>
      </c>
      <c r="AB121" s="1043">
        <v>12</v>
      </c>
      <c r="AC121" s="1021">
        <v>5.27</v>
      </c>
      <c r="AD121" s="1021">
        <v>1.94</v>
      </c>
      <c r="AE121" s="1021">
        <v>5.0199999999999996</v>
      </c>
      <c r="AF121" s="1021">
        <v>2.06</v>
      </c>
      <c r="AG121" s="1021">
        <v>11.1</v>
      </c>
      <c r="AH121" s="1021">
        <v>12.9</v>
      </c>
      <c r="AI121" s="1021">
        <v>3.0300000000000002</v>
      </c>
      <c r="AJ121" s="1021">
        <v>12.7</v>
      </c>
      <c r="AK121" s="1021">
        <v>8</v>
      </c>
      <c r="AL121" s="1034">
        <v>1230</v>
      </c>
      <c r="AM121" s="1028">
        <v>1.6</v>
      </c>
      <c r="AN121" s="1021">
        <v>1.68</v>
      </c>
      <c r="AO121" s="868">
        <f>IF(U121="n/a","n/a",IF(AA121&lt;0,"n/a",IF(AA121="n/a","n/a",J121+U121-AA121)))</f>
        <v>-8.5636471850582954</v>
      </c>
      <c r="AP121" s="869">
        <f>IF(U121="n/a","n/a",J121+U121)</f>
        <v>6.9524818471997705</v>
      </c>
      <c r="AQ121" s="1044">
        <f>IF(OR(AC121&lt;0.01,AF121="n/a"),"n/a",(I121/SQRT(22.5*AC121*(I121/AF121))-1)*100)</f>
        <v>19.188414437816558</v>
      </c>
      <c r="AR121" s="766">
        <f>INDEX(Historical!$C$7:$C$1455,MATCH(B121,Historical!$B$7:$B$1455,0))*IF(AH121="n/a",1.03,IF(AH121&lt;0,1.01,IF(AH121&gt;10,1.1,(1+AH121/100))))</f>
        <v>2.0020000000000002</v>
      </c>
      <c r="AS121" s="1042">
        <f>IF($AI121="n/a",1.03*AR121,IF($AI121&lt;0,1.01*AR121,IF($AI121&gt;10,1.1*AR121,(1+$AI121/100)*AR121)))</f>
        <v>2.0626606000000001</v>
      </c>
      <c r="AT121" s="1042">
        <f>IF($AK121="n/a",1.03*AS121,IF($AK121&lt;0,1.01*AS121,IF($AK121&gt;10,1.1*AS121,(1+$AK121/100)*AS121)))</f>
        <v>2.227673448</v>
      </c>
      <c r="AU121" s="1042">
        <f>IF($AK121="n/a",1.03*AT121,IF($AK121&lt;0,1.01*AT121,IF($AK121&gt;10,1.1*AT121,(1+$AK121/100)*AT121)))</f>
        <v>2.40588732384</v>
      </c>
      <c r="AV121" s="1042">
        <f>IF($AK121="n/a",1.03*AU121,IF($AK121&lt;0,1.01*AU121,IF($AK121&gt;10,1.1*AU121,(1+$AK121/100)*AU121)))</f>
        <v>2.5983583097472001</v>
      </c>
      <c r="AW121" s="766">
        <f>SUM(AR121:AV121)</f>
        <v>11.296579681587199</v>
      </c>
      <c r="AX121" s="877">
        <f>AW121/I121*100</f>
        <v>13.815066260960254</v>
      </c>
      <c r="AY121" s="1212">
        <v>0.83</v>
      </c>
      <c r="AZ121" s="1028">
        <v>16.809999999999999</v>
      </c>
      <c r="BA121" s="1028">
        <v>-11.110000000000001</v>
      </c>
      <c r="BB121" s="1028">
        <v>4.4799999999999995</v>
      </c>
      <c r="BC121" s="1028">
        <v>-0.3</v>
      </c>
      <c r="BE121" s="721">
        <v>1987</v>
      </c>
      <c r="BF121" s="1057">
        <f>IF(BE121&gt;2008,0,IF(BE121&gt;2001,1,IF(BE121&gt;1990,2,IF(BE121&gt;1980,3,IF(BE121&gt;1973,4,IF(BE121&gt;1970,5,IF(BE121&gt;1960,6,IF(BE121&gt;1958,7,IF(BE121&gt;1953,8,9)))))))))</f>
        <v>3</v>
      </c>
    </row>
    <row r="122" spans="1:58" s="905" customFormat="1" ht="11.25" customHeight="1" x14ac:dyDescent="0.2">
      <c r="A122" s="760" t="s">
        <v>365</v>
      </c>
      <c r="B122" s="914" t="s">
        <v>366</v>
      </c>
      <c r="C122" s="1181" t="s">
        <v>129</v>
      </c>
      <c r="D122" s="1181" t="s">
        <v>4422</v>
      </c>
      <c r="E122" s="885">
        <v>52</v>
      </c>
      <c r="F122" s="1245">
        <v>19</v>
      </c>
      <c r="G122" s="1244" t="s">
        <v>107</v>
      </c>
      <c r="H122" s="1244" t="s">
        <v>107</v>
      </c>
      <c r="I122" s="898">
        <v>35.01</v>
      </c>
      <c r="J122" s="887">
        <f>(M122/I122)*100</f>
        <v>1.0282776349614398</v>
      </c>
      <c r="K122" s="888">
        <v>0.09</v>
      </c>
      <c r="L122" s="889">
        <v>4</v>
      </c>
      <c r="M122" s="890">
        <f>K122*L122</f>
        <v>0.36</v>
      </c>
      <c r="N122" s="891" t="s">
        <v>197</v>
      </c>
      <c r="O122" s="1242">
        <v>8.7378640776699018E-2</v>
      </c>
      <c r="P122" s="893">
        <v>43164</v>
      </c>
      <c r="Q122" s="893">
        <v>43186</v>
      </c>
      <c r="R122" s="890">
        <f>(K122-O122)/O122*100</f>
        <v>3.0000000000000093</v>
      </c>
      <c r="S122" s="824">
        <f>IF(INDEX(Historical!$D$7:$D$1455,MATCH(B122,Historical!$B$7:$B$1455,0))=0,"n/a",(INDEX(Historical!$C$7:$C$1455,MATCH(B122,Historical!$B$7:$B$1455,0))/INDEX(Historical!$D$7:$D$1455,MATCH(B122,Historical!$B$7:$B$1455,0))-1)*100)</f>
        <v>4.5221674876847473</v>
      </c>
      <c r="T122" s="824">
        <f>IF(INDEX(Historical!$F$7:$F$1455,MATCH(B122,Historical!$B$7:$B$1455,0))=0,"n/a",((INDEX(Historical!$C$7:$C$1455,MATCH(B122,Historical!$B$7:$B$1455,0))/INDEX(Historical!$F$7:$F$1455,MATCH(B122,Historical!$B$7:$B$1455,0)))^(1/3)-1)*100)</f>
        <v>8.4488785768192187</v>
      </c>
      <c r="U122" s="824">
        <f>IF(INDEX(Historical!$I$7:$I$1455,MATCH(B122,Historical!$B$7:$B$1455,0))=0,"n/a",((INDEX(Historical!$C$7:$C$1455,MATCH(B122,Historical!$B$7:$B$1455,0))/INDEX(Historical!$I$7:$I$1455,MATCH(B122,Historical!$B$7:$B$1455,0)))^(1/5)-1)*100)</f>
        <v>6.2355643195113108</v>
      </c>
      <c r="V122" s="824">
        <f>IF(INDEX(Historical!$O$7:$O$1455,MATCH(B122,Historical!$B$7:$B$1455,0))=0,"n/a",((INDEX(Historical!$C$7:$C$1455,MATCH(B122,Historical!$B$7:$B$1455,0))/INDEX(Historical!$O$7:$O$1455,MATCH(B122,Historical!$B$7:$B$1455,0)))^(1/10)-1)*100)</f>
        <v>4.5288564976868839</v>
      </c>
      <c r="W122" s="894">
        <f>IF(OR(U122&lt;=0,U122="n/a",V122&lt;=0,V122="n/a"),"n/a",U122/V122)</f>
        <v>1.3768518218000789</v>
      </c>
      <c r="X122" s="895">
        <f>IF(OR(AJ122&lt;=0,AJ122="n/a",U122&lt;=0,U122="n/a"),"n/a",U122/AJ122)</f>
        <v>1.3555574607633285</v>
      </c>
      <c r="Y122" s="1068" t="s">
        <v>367</v>
      </c>
      <c r="Z122" s="887">
        <f>IF(OR(AC122&lt;0.01,AC122="n/a"),"n/a",M122/AC122*100)</f>
        <v>40.909090909090907</v>
      </c>
      <c r="AA122" s="897">
        <f>IF(OR(AC122&lt;0.01,AC122="n/a"),"n/a",I122/AC122)</f>
        <v>39.784090909090907</v>
      </c>
      <c r="AB122" s="889">
        <v>12</v>
      </c>
      <c r="AC122" s="898">
        <v>0.88</v>
      </c>
      <c r="AD122" s="898">
        <v>4.4400000000000004</v>
      </c>
      <c r="AE122" s="898">
        <v>4.3</v>
      </c>
      <c r="AF122" s="898">
        <v>3.01</v>
      </c>
      <c r="AG122" s="898">
        <v>10.5</v>
      </c>
      <c r="AH122" s="898">
        <v>-9</v>
      </c>
      <c r="AI122" s="898" t="s">
        <v>138</v>
      </c>
      <c r="AJ122" s="898">
        <v>4.5999999999999996</v>
      </c>
      <c r="AK122" s="898">
        <v>9</v>
      </c>
      <c r="AL122" s="899">
        <v>2220</v>
      </c>
      <c r="AM122" s="900">
        <v>56.68</v>
      </c>
      <c r="AN122" s="898">
        <v>0.01</v>
      </c>
      <c r="AO122" s="901">
        <f>IF(U122="n/a","n/a",IF(AA122&lt;0,"n/a",IF(AA122="n/a","n/a",J122+U122-AA122)))</f>
        <v>-32.520248954618154</v>
      </c>
      <c r="AP122" s="902">
        <f>IF(U122="n/a","n/a",J122+U122)</f>
        <v>7.2638419544727508</v>
      </c>
      <c r="AQ122" s="903">
        <f>IF(OR(AC122&lt;0.01,AF122="n/a"),"n/a",(I122/SQRT(22.5*AC122*(I122/AF122))-1)*100)</f>
        <v>130.69952910067397</v>
      </c>
      <c r="AR122" s="766">
        <f>INDEX(Historical!$C$7:$C$1455,MATCH(B122,Historical!$B$7:$B$1455,0))*IF(AH122="n/a",1.03,IF(AH122&lt;0,1.01,IF(AH122&gt;10,1.1,(1+AH122/100))))</f>
        <v>0.35300970873786403</v>
      </c>
      <c r="AS122" s="897">
        <f>IF($AI122="n/a",1.03*AR122,IF($AI122&lt;0,1.01*AR122,IF($AI122&gt;10,1.1*AR122,(1+$AI122/100)*AR122)))</f>
        <v>0.36359999999999998</v>
      </c>
      <c r="AT122" s="897">
        <f>IF($AK122="n/a",1.03*AS122,IF($AK122&lt;0,1.01*AS122,IF($AK122&gt;10,1.1*AS122,(1+$AK122/100)*AS122)))</f>
        <v>0.39632400000000001</v>
      </c>
      <c r="AU122" s="897">
        <f>IF($AK122="n/a",1.03*AT122,IF($AK122&lt;0,1.01*AT122,IF($AK122&gt;10,1.1*AT122,(1+$AK122/100)*AT122)))</f>
        <v>0.43199316000000004</v>
      </c>
      <c r="AV122" s="897">
        <f>IF($AK122="n/a",1.03*AU122,IF($AK122&lt;0,1.01*AU122,IF($AK122&gt;10,1.1*AU122,(1+$AK122/100)*AU122)))</f>
        <v>0.47087254440000009</v>
      </c>
      <c r="AW122" s="887">
        <f>SUM(AR122:AV122)</f>
        <v>2.0157994131378638</v>
      </c>
      <c r="AX122" s="904">
        <f>AW122/I122*100</f>
        <v>5.7577818141612793</v>
      </c>
      <c r="AY122" s="1213">
        <v>0.24</v>
      </c>
      <c r="AZ122" s="900">
        <v>27.54</v>
      </c>
      <c r="BA122" s="900">
        <v>-4.8500000000000005</v>
      </c>
      <c r="BB122" s="900">
        <v>12.09</v>
      </c>
      <c r="BC122" s="900">
        <v>15.920000000000002</v>
      </c>
      <c r="BD122" s="1079"/>
      <c r="BE122" s="721">
        <v>1967</v>
      </c>
      <c r="BF122" s="1057">
        <f>IF(BE122&gt;2008,0,IF(BE122&gt;2001,1,IF(BE122&gt;1990,2,IF(BE122&gt;1980,3,IF(BE122&gt;1973,4,IF(BE122&gt;1970,5,IF(BE122&gt;1960,6,IF(BE122&gt;1958,7,IF(BE122&gt;1953,8,9)))))))))</f>
        <v>6</v>
      </c>
    </row>
    <row r="123" spans="1:58" ht="11.25" customHeight="1" x14ac:dyDescent="0.2">
      <c r="A123" s="1027" t="s">
        <v>368</v>
      </c>
      <c r="B123" s="1031" t="s">
        <v>369</v>
      </c>
      <c r="C123" s="1181" t="s">
        <v>132</v>
      </c>
      <c r="D123" s="1181" t="s">
        <v>4435</v>
      </c>
      <c r="E123" s="857">
        <v>31</v>
      </c>
      <c r="F123" s="1245">
        <v>91</v>
      </c>
      <c r="G123" s="1245" t="s">
        <v>38</v>
      </c>
      <c r="H123" s="1245" t="s">
        <v>38</v>
      </c>
      <c r="I123" s="1021">
        <v>57.45</v>
      </c>
      <c r="J123" s="766">
        <f>(M123/I123)*100</f>
        <v>1.8102697998259354</v>
      </c>
      <c r="K123" s="1040">
        <v>0.26</v>
      </c>
      <c r="L123" s="1043">
        <v>4</v>
      </c>
      <c r="M123" s="756">
        <f>K123*L123</f>
        <v>1.04</v>
      </c>
      <c r="N123" s="1026" t="s">
        <v>147</v>
      </c>
      <c r="O123" s="861">
        <v>0.25</v>
      </c>
      <c r="P123" s="1016">
        <v>43265</v>
      </c>
      <c r="Q123" s="1016">
        <v>43282</v>
      </c>
      <c r="R123" s="756">
        <f>(K123-O123)/O123*100</f>
        <v>4.0000000000000036</v>
      </c>
      <c r="S123" s="824">
        <f>IF(INDEX(Historical!$D$7:$D$1455,MATCH(B123,Historical!$B$7:$B$1455,0))=0,"n/a",(INDEX(Historical!$C$7:$C$1455,MATCH(B123,Historical!$B$7:$B$1455,0))/INDEX(Historical!$D$7:$D$1455,MATCH(B123,Historical!$B$7:$B$1455,0))-1)*100)</f>
        <v>4.8387096774193505</v>
      </c>
      <c r="T123" s="824">
        <f>IF(INDEX(Historical!$F$7:$F$1455,MATCH(B123,Historical!$B$7:$B$1455,0))=0,"n/a",((INDEX(Historical!$C$7:$C$1455,MATCH(B123,Historical!$B$7:$B$1455,0))/INDEX(Historical!$F$7:$F$1455,MATCH(B123,Historical!$B$7:$B$1455,0)))^(1/3)-1)*100)</f>
        <v>6.5213924258402223</v>
      </c>
      <c r="U123" s="824">
        <f>IF(INDEX(Historical!$I$7:$I$1455,MATCH(B123,Historical!$B$7:$B$1455,0))=0,"n/a",((INDEX(Historical!$C$7:$C$1455,MATCH(B123,Historical!$B$7:$B$1455,0))/INDEX(Historical!$I$7:$I$1455,MATCH(B123,Historical!$B$7:$B$1455,0)))^(1/5)-1)*100)</f>
        <v>6.6492981888605307</v>
      </c>
      <c r="V123" s="824">
        <f>IF(INDEX(Historical!$O$7:$O$1455,MATCH(B123,Historical!$B$7:$B$1455,0))=0,"n/a",((INDEX(Historical!$C$7:$C$1455,MATCH(B123,Historical!$B$7:$B$1455,0))/INDEX(Historical!$O$7:$O$1455,MATCH(B123,Historical!$B$7:$B$1455,0)))^(1/10)-1)*100)</f>
        <v>7.3064438013412669</v>
      </c>
      <c r="W123" s="825">
        <f>IF(OR(U123&lt;=0,U123="n/a",V123&lt;=0,V123="n/a"),"n/a",U123/V123)</f>
        <v>0.91005944473834155</v>
      </c>
      <c r="X123" s="826">
        <f>IF(OR(AJ123&lt;=0,AJ123="n/a",U123&lt;=0,U123="n/a"),"n/a",U123/AJ123)</f>
        <v>0.46826043583524868</v>
      </c>
      <c r="Y123" s="1032"/>
      <c r="Z123" s="766">
        <f>IF(OR(AC123&lt;0.01,AC123="n/a"),"n/a",M123/AC123*100)</f>
        <v>33.226837060702877</v>
      </c>
      <c r="AA123" s="1042">
        <f>IF(OR(AC123&lt;0.01,AC123="n/a"),"n/a",I123/AC123)</f>
        <v>18.354632587859427</v>
      </c>
      <c r="AB123" s="1043">
        <v>9</v>
      </c>
      <c r="AC123" s="1021">
        <v>3.13</v>
      </c>
      <c r="AD123" s="1021">
        <v>2.34</v>
      </c>
      <c r="AE123" s="1021">
        <v>1.31</v>
      </c>
      <c r="AF123" s="1021">
        <v>2.72</v>
      </c>
      <c r="AG123" s="1021">
        <v>19.600000000000001</v>
      </c>
      <c r="AH123" s="1021">
        <v>26.700000000000003</v>
      </c>
      <c r="AI123" s="1021">
        <v>7.57</v>
      </c>
      <c r="AJ123" s="1021">
        <v>14.2</v>
      </c>
      <c r="AK123" s="1021">
        <v>7.85</v>
      </c>
      <c r="AL123" s="1034">
        <v>10040</v>
      </c>
      <c r="AM123" s="1028">
        <v>0.3</v>
      </c>
      <c r="AN123" s="1021">
        <v>1.25</v>
      </c>
      <c r="AO123" s="868">
        <f>IF(U123="n/a","n/a",IF(AA123&lt;0,"n/a",IF(AA123="n/a","n/a",J123+U123-AA123)))</f>
        <v>-9.8950645991729616</v>
      </c>
      <c r="AP123" s="869">
        <f>IF(U123="n/a","n/a",J123+U123)</f>
        <v>8.4595679886864659</v>
      </c>
      <c r="AQ123" s="1044">
        <f>IF(OR(AC123&lt;0.01,AF123="n/a"),"n/a",(I123/SQRT(22.5*AC123*(I123/AF123))-1)*100)</f>
        <v>48.958757362906248</v>
      </c>
      <c r="AR123" s="766">
        <f>INDEX(Historical!$C$7:$C$1455,MATCH(B123,Historical!$B$7:$B$1455,0))*IF(AH123="n/a",1.03,IF(AH123&lt;0,1.01,IF(AH123&gt;10,1.1,(1+AH123/100))))</f>
        <v>1.0725</v>
      </c>
      <c r="AS123" s="1042">
        <f>IF($AI123="n/a",1.03*AR123,IF($AI123&lt;0,1.01*AR123,IF($AI123&gt;10,1.1*AR123,(1+$AI123/100)*AR123)))</f>
        <v>1.1536882500000001</v>
      </c>
      <c r="AT123" s="1042">
        <f>IF($AK123="n/a",1.03*AS123,IF($AK123&lt;0,1.01*AS123,IF($AK123&gt;10,1.1*AS123,(1+$AK123/100)*AS123)))</f>
        <v>1.2442527776250001</v>
      </c>
      <c r="AU123" s="1042">
        <f>IF($AK123="n/a",1.03*AT123,IF($AK123&lt;0,1.01*AT123,IF($AK123&gt;10,1.1*AT123,(1+$AK123/100)*AT123)))</f>
        <v>1.3419266206685625</v>
      </c>
      <c r="AV123" s="1042">
        <f>IF($AK123="n/a",1.03*AU123,IF($AK123&lt;0,1.01*AU123,IF($AK123&gt;10,1.1*AU123,(1+$AK123/100)*AU123)))</f>
        <v>1.4472678603910447</v>
      </c>
      <c r="AW123" s="766">
        <f>SUM(AR123:AV123)</f>
        <v>6.2596355086846076</v>
      </c>
      <c r="AX123" s="877">
        <f>AW123/I123*100</f>
        <v>10.895797230086348</v>
      </c>
      <c r="AY123" s="1212">
        <v>0.5</v>
      </c>
      <c r="AZ123" s="1028">
        <v>35.14</v>
      </c>
      <c r="BA123" s="1028">
        <v>-1.17</v>
      </c>
      <c r="BB123" s="1028">
        <v>3.9699999999999998</v>
      </c>
      <c r="BC123" s="1028">
        <v>12.809999999999999</v>
      </c>
      <c r="BE123" s="721">
        <v>1988</v>
      </c>
      <c r="BF123" s="1057">
        <f>IF(BE123&gt;2008,0,IF(BE123&gt;2001,1,IF(BE123&gt;1990,2,IF(BE123&gt;1980,3,IF(BE123&gt;1973,4,IF(BE123&gt;1970,5,IF(BE123&gt;1960,6,IF(BE123&gt;1958,7,IF(BE123&gt;1953,8,9)))))))))</f>
        <v>3</v>
      </c>
    </row>
    <row r="124" spans="1:58" ht="11.25" customHeight="1" x14ac:dyDescent="0.2">
      <c r="A124" s="1027" t="s">
        <v>370</v>
      </c>
      <c r="B124" s="1031" t="s">
        <v>371</v>
      </c>
      <c r="C124" s="1181" t="s">
        <v>109</v>
      </c>
      <c r="D124" s="1181" t="s">
        <v>4434</v>
      </c>
      <c r="E124" s="857">
        <v>27</v>
      </c>
      <c r="F124" s="1245">
        <v>102</v>
      </c>
      <c r="G124" s="1245" t="s">
        <v>38</v>
      </c>
      <c r="H124" s="1245" t="s">
        <v>38</v>
      </c>
      <c r="I124" s="1021">
        <v>67.67</v>
      </c>
      <c r="J124" s="766">
        <f>(M124/I124)*100</f>
        <v>1.7733116595241614</v>
      </c>
      <c r="K124" s="1040">
        <v>0.3</v>
      </c>
      <c r="L124" s="1043">
        <v>4</v>
      </c>
      <c r="M124" s="756">
        <f>K124*L124</f>
        <v>1.2</v>
      </c>
      <c r="N124" s="1026" t="s">
        <v>165</v>
      </c>
      <c r="O124" s="861">
        <v>0.28999999999999998</v>
      </c>
      <c r="P124" s="1016">
        <v>43441</v>
      </c>
      <c r="Q124" s="1016">
        <v>43467</v>
      </c>
      <c r="R124" s="756">
        <f>(K124-O124)/O124*100</f>
        <v>3.4482758620689689</v>
      </c>
      <c r="S124" s="824">
        <f>IF(INDEX(Historical!$D$7:$D$1455,MATCH(B124,Historical!$B$7:$B$1455,0))=0,"n/a",(INDEX(Historical!$C$7:$C$1455,MATCH(B124,Historical!$B$7:$B$1455,0))/INDEX(Historical!$D$7:$D$1455,MATCH(B124,Historical!$B$7:$B$1455,0))-1)*100)</f>
        <v>4.081632653061229</v>
      </c>
      <c r="T124" s="824">
        <f>IF(INDEX(Historical!$F$7:$F$1455,MATCH(B124,Historical!$B$7:$B$1455,0))=0,"n/a",((INDEX(Historical!$C$7:$C$1455,MATCH(B124,Historical!$B$7:$B$1455,0))/INDEX(Historical!$F$7:$F$1455,MATCH(B124,Historical!$B$7:$B$1455,0)))^(1/3)-1)*100)</f>
        <v>4.2603601458844453</v>
      </c>
      <c r="U124" s="824">
        <f>IF(INDEX(Historical!$I$7:$I$1455,MATCH(B124,Historical!$B$7:$B$1455,0))=0,"n/a",((INDEX(Historical!$C$7:$C$1455,MATCH(B124,Historical!$B$7:$B$1455,0))/INDEX(Historical!$I$7:$I$1455,MATCH(B124,Historical!$B$7:$B$1455,0)))^(1/5)-1)*100)</f>
        <v>4.4617420086995985</v>
      </c>
      <c r="V124" s="824">
        <f>IF(INDEX(Historical!$O$7:$O$1455,MATCH(B124,Historical!$B$7:$B$1455,0))=0,"n/a",((INDEX(Historical!$C$7:$C$1455,MATCH(B124,Historical!$B$7:$B$1455,0))/INDEX(Historical!$O$7:$O$1455,MATCH(B124,Historical!$B$7:$B$1455,0)))^(1/10)-1)*100)</f>
        <v>6.3711239677021636</v>
      </c>
      <c r="W124" s="825">
        <f>IF(OR(U124&lt;=0,U124="n/a",V124&lt;=0,V124="n/a"),"n/a",U124/V124)</f>
        <v>0.70030688954068321</v>
      </c>
      <c r="X124" s="826">
        <f>IF(OR(AJ124&lt;=0,AJ124="n/a",U124&lt;=0,U124="n/a"),"n/a",U124/AJ124)</f>
        <v>1.1154355021748996</v>
      </c>
      <c r="Y124" s="1032" t="s">
        <v>4077</v>
      </c>
      <c r="Z124" s="766">
        <f>IF(OR(AC124&lt;0.01,AC124="n/a"),"n/a",M124/AC124*100)</f>
        <v>27.088036117381492</v>
      </c>
      <c r="AA124" s="1042">
        <f>IF(OR(AC124&lt;0.01,AC124="n/a"),"n/a",I124/AC124)</f>
        <v>15.275395033860047</v>
      </c>
      <c r="AB124" s="1043">
        <v>12</v>
      </c>
      <c r="AC124" s="1021">
        <v>4.43</v>
      </c>
      <c r="AD124" s="1021">
        <v>1.48</v>
      </c>
      <c r="AE124" s="1021">
        <v>4.8899999999999997</v>
      </c>
      <c r="AF124" s="1021">
        <v>1.52</v>
      </c>
      <c r="AG124" s="1021">
        <v>12.9</v>
      </c>
      <c r="AH124" s="1021">
        <v>19.7</v>
      </c>
      <c r="AI124" s="1021">
        <v>3.2199999999999998</v>
      </c>
      <c r="AJ124" s="1021">
        <v>4</v>
      </c>
      <c r="AK124" s="1021">
        <v>10.299999999999999</v>
      </c>
      <c r="AL124" s="1034">
        <v>3390</v>
      </c>
      <c r="AM124" s="1028">
        <v>0.8</v>
      </c>
      <c r="AN124" s="1021">
        <v>0.04</v>
      </c>
      <c r="AO124" s="868">
        <f>IF(U124="n/a","n/a",IF(AA124&lt;0,"n/a",IF(AA124="n/a","n/a",J124+U124-AA124)))</f>
        <v>-9.0403413656362872</v>
      </c>
      <c r="AP124" s="869">
        <f>IF(U124="n/a","n/a",J124+U124)</f>
        <v>6.2350536682237596</v>
      </c>
      <c r="AQ124" s="1044">
        <f>IF(OR(AC124&lt;0.01,AF124="n/a"),"n/a",(I124/SQRT(22.5*AC124*(I124/AF124))-1)*100)</f>
        <v>1.584339238043464</v>
      </c>
      <c r="AR124" s="766">
        <f>INDEX(Historical!$C$7:$C$1455,MATCH(B124,Historical!$B$7:$B$1455,0))*IF(AH124="n/a",1.03,IF(AH124&lt;0,1.01,IF(AH124&gt;10,1.1,(1+AH124/100))))</f>
        <v>1.1220000000000001</v>
      </c>
      <c r="AS124" s="1042">
        <f>IF($AI124="n/a",1.03*AR124,IF($AI124&lt;0,1.01*AR124,IF($AI124&gt;10,1.1*AR124,(1+$AI124/100)*AR124)))</f>
        <v>1.1581284000000001</v>
      </c>
      <c r="AT124" s="1042">
        <f>IF($AK124="n/a",1.03*AS124,IF($AK124&lt;0,1.01*AS124,IF($AK124&gt;10,1.1*AS124,(1+$AK124/100)*AS124)))</f>
        <v>1.2739412400000001</v>
      </c>
      <c r="AU124" s="1042">
        <f>IF($AK124="n/a",1.03*AT124,IF($AK124&lt;0,1.01*AT124,IF($AK124&gt;10,1.1*AT124,(1+$AK124/100)*AT124)))</f>
        <v>1.4013353640000001</v>
      </c>
      <c r="AV124" s="1042">
        <f>IF($AK124="n/a",1.03*AU124,IF($AK124&lt;0,1.01*AU124,IF($AK124&gt;10,1.1*AU124,(1+$AK124/100)*AU124)))</f>
        <v>1.5414689004000002</v>
      </c>
      <c r="AW124" s="766">
        <f>SUM(AR124:AV124)</f>
        <v>6.4968739044000001</v>
      </c>
      <c r="AX124" s="877">
        <f>AW124/I124*100</f>
        <v>9.6008185376089852</v>
      </c>
      <c r="AY124" s="1212">
        <v>0.84</v>
      </c>
      <c r="AZ124" s="1028">
        <v>18.72</v>
      </c>
      <c r="BA124" s="1028">
        <v>-17.62</v>
      </c>
      <c r="BB124" s="1028">
        <v>1.05</v>
      </c>
      <c r="BC124" s="1028">
        <v>-8.23</v>
      </c>
      <c r="BE124" s="721">
        <v>1993</v>
      </c>
      <c r="BF124" s="1057">
        <f>IF(BE124&gt;2008,0,IF(BE124&gt;2001,1,IF(BE124&gt;1990,2,IF(BE124&gt;1980,3,IF(BE124&gt;1973,4,IF(BE124&gt;1970,5,IF(BE124&gt;1960,6,IF(BE124&gt;1958,7,IF(BE124&gt;1953,8,9)))))))))</f>
        <v>2</v>
      </c>
    </row>
    <row r="125" spans="1:58" ht="11.25" customHeight="1" x14ac:dyDescent="0.2">
      <c r="A125" s="1019" t="s">
        <v>372</v>
      </c>
      <c r="B125" s="1031" t="s">
        <v>373</v>
      </c>
      <c r="C125" s="1181" t="s">
        <v>109</v>
      </c>
      <c r="D125" s="1181" t="s">
        <v>4434</v>
      </c>
      <c r="E125" s="857">
        <v>44</v>
      </c>
      <c r="F125" s="1245">
        <v>52</v>
      </c>
      <c r="G125" s="1245" t="s">
        <v>38</v>
      </c>
      <c r="H125" s="1245" t="s">
        <v>38</v>
      </c>
      <c r="I125" s="1021">
        <v>36.17</v>
      </c>
      <c r="J125" s="766">
        <f>(M125/I125)*100</f>
        <v>3.7600221177771633</v>
      </c>
      <c r="K125" s="1033">
        <v>0.34</v>
      </c>
      <c r="L125" s="1043">
        <v>4</v>
      </c>
      <c r="M125" s="756">
        <f>K125*L125</f>
        <v>1.36</v>
      </c>
      <c r="N125" s="1026" t="s">
        <v>165</v>
      </c>
      <c r="O125" s="860">
        <v>0.33</v>
      </c>
      <c r="P125" s="714">
        <v>43076</v>
      </c>
      <c r="Q125" s="714">
        <v>43102</v>
      </c>
      <c r="R125" s="756">
        <f>(K125-O125)/O125*100</f>
        <v>3.0303030303030329</v>
      </c>
      <c r="S125" s="824">
        <f>IF(INDEX(Historical!$D$7:$D$1455,MATCH(B125,Historical!$B$7:$B$1455,0))=0,"n/a",(INDEX(Historical!$C$7:$C$1455,MATCH(B125,Historical!$B$7:$B$1455,0))/INDEX(Historical!$D$7:$D$1455,MATCH(B125,Historical!$B$7:$B$1455,0))-1)*100)</f>
        <v>0</v>
      </c>
      <c r="T125" s="824">
        <f>IF(INDEX(Historical!$F$7:$F$1455,MATCH(B125,Historical!$B$7:$B$1455,0))=0,"n/a",((INDEX(Historical!$C$7:$C$1455,MATCH(B125,Historical!$B$7:$B$1455,0))/INDEX(Historical!$F$7:$F$1455,MATCH(B125,Historical!$B$7:$B$1455,0)))^(1/3)-1)*100)</f>
        <v>1.0310005155547586</v>
      </c>
      <c r="U125" s="824">
        <f>IF(INDEX(Historical!$I$7:$I$1455,MATCH(B125,Historical!$B$7:$B$1455,0))=0,"n/a",((INDEX(Historical!$C$7:$C$1455,MATCH(B125,Historical!$B$7:$B$1455,0))/INDEX(Historical!$I$7:$I$1455,MATCH(B125,Historical!$B$7:$B$1455,0)))^(1/5)-1)*100)</f>
        <v>1.2582574157154358</v>
      </c>
      <c r="V125" s="824">
        <f>IF(INDEX(Historical!$O$7:$O$1455,MATCH(B125,Historical!$B$7:$B$1455,0))=0,"n/a",((INDEX(Historical!$C$7:$C$1455,MATCH(B125,Historical!$B$7:$B$1455,0))/INDEX(Historical!$O$7:$O$1455,MATCH(B125,Historical!$B$7:$B$1455,0)))^(1/10)-1)*100)</f>
        <v>1.656602487923986</v>
      </c>
      <c r="W125" s="825">
        <f>IF(OR(U125&lt;=0,U125="n/a",V125&lt;=0,V125="n/a"),"n/a",U125/V125)</f>
        <v>0.7595409429163984</v>
      </c>
      <c r="X125" s="826">
        <f>IF(OR(AJ125&lt;=0,AJ125="n/a",U125&lt;=0,U125="n/a"),"n/a",U125/AJ125)</f>
        <v>0.39320544241107369</v>
      </c>
      <c r="Y125" s="779" t="s">
        <v>374</v>
      </c>
      <c r="Z125" s="766">
        <f>IF(OR(AC125&lt;0.01,AC125="n/a"),"n/a",M125/AC125*100)</f>
        <v>57.383966244725734</v>
      </c>
      <c r="AA125" s="1042">
        <f>IF(OR(AC125&lt;0.01,AC125="n/a"),"n/a",I125/AC125)</f>
        <v>15.261603375527427</v>
      </c>
      <c r="AB125" s="1043">
        <v>12</v>
      </c>
      <c r="AC125" s="1021">
        <v>2.37</v>
      </c>
      <c r="AD125" s="1021">
        <v>1.91</v>
      </c>
      <c r="AE125" s="1021">
        <v>5.22</v>
      </c>
      <c r="AF125" s="1021">
        <v>1.1499999999999999</v>
      </c>
      <c r="AG125" s="1021">
        <v>6.5</v>
      </c>
      <c r="AH125" s="1021">
        <v>-3.4000000000000004</v>
      </c>
      <c r="AI125" s="1021">
        <v>3.55</v>
      </c>
      <c r="AJ125" s="1021">
        <v>3.2</v>
      </c>
      <c r="AK125" s="1021">
        <v>8</v>
      </c>
      <c r="AL125" s="1034">
        <v>3690</v>
      </c>
      <c r="AM125" s="1028">
        <v>0.89999999999999991</v>
      </c>
      <c r="AN125" s="1021">
        <v>7.0000000000000007E-2</v>
      </c>
      <c r="AO125" s="868">
        <f>IF(U125="n/a","n/a",IF(AA125&lt;0,"n/a",IF(AA125="n/a","n/a",J125+U125-AA125)))</f>
        <v>-10.243323842034828</v>
      </c>
      <c r="AP125" s="869">
        <f>IF(U125="n/a","n/a",J125+U125)</f>
        <v>5.0182795334925991</v>
      </c>
      <c r="AQ125" s="1044">
        <f>IF(OR(AC125&lt;0.01,AF125="n/a"),"n/a",(I125/SQRT(22.5*AC125*(I125/AF125))-1)*100)</f>
        <v>-11.680268011033313</v>
      </c>
      <c r="AR125" s="766">
        <f>INDEX(Historical!$C$7:$C$1455,MATCH(B125,Historical!$B$7:$B$1455,0))*IF(AH125="n/a",1.03,IF(AH125&lt;0,1.01,IF(AH125&gt;10,1.1,(1+AH125/100))))</f>
        <v>1.3332000000000002</v>
      </c>
      <c r="AS125" s="1042">
        <f>IF($AI125="n/a",1.03*AR125,IF($AI125&lt;0,1.01*AR125,IF($AI125&gt;10,1.1*AR125,(1+$AI125/100)*AR125)))</f>
        <v>1.3805286000000003</v>
      </c>
      <c r="AT125" s="1042">
        <f>IF($AK125="n/a",1.03*AS125,IF($AK125&lt;0,1.01*AS125,IF($AK125&gt;10,1.1*AS125,(1+$AK125/100)*AS125)))</f>
        <v>1.4909708880000005</v>
      </c>
      <c r="AU125" s="1042">
        <f>IF($AK125="n/a",1.03*AT125,IF($AK125&lt;0,1.01*AT125,IF($AK125&gt;10,1.1*AT125,(1+$AK125/100)*AT125)))</f>
        <v>1.6102485590400006</v>
      </c>
      <c r="AV125" s="1042">
        <f>IF($AK125="n/a",1.03*AU125,IF($AK125&lt;0,1.01*AU125,IF($AK125&gt;10,1.1*AU125,(1+$AK125/100)*AU125)))</f>
        <v>1.7390684437632009</v>
      </c>
      <c r="AW125" s="766">
        <f>SUM(AR125:AV125)</f>
        <v>7.5540164908032024</v>
      </c>
      <c r="AX125" s="877">
        <f>AW125/I125*100</f>
        <v>20.884756679024612</v>
      </c>
      <c r="AY125" s="1212">
        <v>1.05</v>
      </c>
      <c r="AZ125" s="1028">
        <v>16.64</v>
      </c>
      <c r="BA125" s="1028">
        <v>-9.4600000000000009</v>
      </c>
      <c r="BB125" s="1028">
        <v>3.62</v>
      </c>
      <c r="BC125" s="1028">
        <v>-0.43</v>
      </c>
      <c r="BE125" s="721">
        <v>1975</v>
      </c>
      <c r="BF125" s="1057">
        <f>IF(BE125&gt;2008,0,IF(BE125&gt;2001,1,IF(BE125&gt;1990,2,IF(BE125&gt;1980,3,IF(BE125&gt;1973,4,IF(BE125&gt;1970,5,IF(BE125&gt;1960,6,IF(BE125&gt;1958,7,IF(BE125&gt;1953,8,9)))))))))</f>
        <v>4</v>
      </c>
    </row>
    <row r="126" spans="1:58" ht="11.25" customHeight="1" x14ac:dyDescent="0.2">
      <c r="A126" s="1019" t="s">
        <v>843</v>
      </c>
      <c r="B126" s="1031" t="s">
        <v>844</v>
      </c>
      <c r="C126" s="1181" t="s">
        <v>113</v>
      </c>
      <c r="D126" s="1181" t="s">
        <v>4440</v>
      </c>
      <c r="E126" s="857">
        <v>25</v>
      </c>
      <c r="F126" s="1245">
        <v>129</v>
      </c>
      <c r="G126" s="1245" t="s">
        <v>116</v>
      </c>
      <c r="H126" s="1245" t="s">
        <v>116</v>
      </c>
      <c r="I126" s="1021">
        <v>121.84</v>
      </c>
      <c r="J126" s="766">
        <f>(M126/I126)*100</f>
        <v>2.4130006565988178</v>
      </c>
      <c r="K126" s="1040">
        <v>0.73499999999999999</v>
      </c>
      <c r="L126" s="1043">
        <v>4</v>
      </c>
      <c r="M126" s="756">
        <f>K126*L126</f>
        <v>2.94</v>
      </c>
      <c r="N126" s="1026" t="s">
        <v>298</v>
      </c>
      <c r="O126" s="861">
        <v>0.7</v>
      </c>
      <c r="P126" s="1016">
        <v>43419</v>
      </c>
      <c r="Q126" s="1016">
        <v>43444</v>
      </c>
      <c r="R126" s="756">
        <f>(K126-O126)/O126*100</f>
        <v>5.0000000000000044</v>
      </c>
      <c r="S126" s="824">
        <f>IF(INDEX(Historical!$D$7:$D$1455,MATCH(B126,Historical!$B$7:$B$1455,0))=0,"n/a",(INDEX(Historical!$C$7:$C$1455,MATCH(B126,Historical!$B$7:$B$1455,0))/INDEX(Historical!$D$7:$D$1455,MATCH(B126,Historical!$B$7:$B$1455,0))-1)*100)</f>
        <v>3.8167938931297662</v>
      </c>
      <c r="T126" s="824">
        <f>IF(INDEX(Historical!$F$7:$F$1455,MATCH(B126,Historical!$B$7:$B$1455,0))=0,"n/a",((INDEX(Historical!$C$7:$C$1455,MATCH(B126,Historical!$B$7:$B$1455,0))/INDEX(Historical!$F$7:$F$1455,MATCH(B126,Historical!$B$7:$B$1455,0)))^(1/3)-1)*100)</f>
        <v>4.8461047966767312</v>
      </c>
      <c r="U126" s="824">
        <f>IF(INDEX(Historical!$I$7:$I$1455,MATCH(B126,Historical!$B$7:$B$1455,0))=0,"n/a",((INDEX(Historical!$C$7:$C$1455,MATCH(B126,Historical!$B$7:$B$1455,0))/INDEX(Historical!$I$7:$I$1455,MATCH(B126,Historical!$B$7:$B$1455,0)))^(1/5)-1)*100)</f>
        <v>6.0265361096271342</v>
      </c>
      <c r="V126" s="824">
        <f>IF(INDEX(Historical!$O$7:$O$1455,MATCH(B126,Historical!$B$7:$B$1455,0))=0,"n/a",((INDEX(Historical!$C$7:$C$1455,MATCH(B126,Historical!$B$7:$B$1455,0))/INDEX(Historical!$O$7:$O$1455,MATCH(B126,Historical!$B$7:$B$1455,0)))^(1/10)-1)*100)</f>
        <v>8.990113881546602</v>
      </c>
      <c r="W126" s="825">
        <f>IF(OR(U126&lt;=0,U126="n/a",V126&lt;=0,V126="n/a"),"n/a",U126/V126)</f>
        <v>0.67035147596933076</v>
      </c>
      <c r="X126" s="826">
        <f>IF(OR(AJ126&lt;=0,AJ126="n/a",U126&lt;=0,U126="n/a"),"n/a",U126/AJ126)</f>
        <v>1.4348895499112224</v>
      </c>
      <c r="Y126" s="780"/>
      <c r="Z126" s="766">
        <f>IF(OR(AC126&lt;0.01,AC126="n/a"),"n/a",M126/AC126*100)</f>
        <v>41.11888111888112</v>
      </c>
      <c r="AA126" s="1042">
        <f>IF(OR(AC126&lt;0.01,AC126="n/a"),"n/a",I126/AC126)</f>
        <v>17.040559440559441</v>
      </c>
      <c r="AB126" s="1043">
        <v>12</v>
      </c>
      <c r="AC126" s="1021">
        <v>7.15</v>
      </c>
      <c r="AD126" s="1021">
        <v>2.33</v>
      </c>
      <c r="AE126" s="1021">
        <v>1.48</v>
      </c>
      <c r="AF126" s="1021">
        <v>3</v>
      </c>
      <c r="AG126" s="1021">
        <v>16.100000000000001</v>
      </c>
      <c r="AH126" s="1021">
        <v>7.0000000000000009</v>
      </c>
      <c r="AI126" s="1021">
        <v>6.75</v>
      </c>
      <c r="AJ126" s="1021">
        <v>4.2</v>
      </c>
      <c r="AK126" s="1021">
        <v>7.3</v>
      </c>
      <c r="AL126" s="1034">
        <v>95070</v>
      </c>
      <c r="AM126" s="1028">
        <v>0.08</v>
      </c>
      <c r="AN126" s="1021">
        <v>1.24</v>
      </c>
      <c r="AO126" s="868">
        <f>IF(U126="n/a","n/a",IF(AA126&lt;0,"n/a",IF(AA126="n/a","n/a",J126+U126-AA126)))</f>
        <v>-8.601022674333489</v>
      </c>
      <c r="AP126" s="869">
        <f>IF(U126="n/a","n/a",J126+U126)</f>
        <v>8.4395367662259524</v>
      </c>
      <c r="AQ126" s="1044">
        <f>IF(OR(AC126&lt;0.01,AF126="n/a"),"n/a",(I126/SQRT(22.5*AC126*(I126/AF126))-1)*100)</f>
        <v>50.734023766188628</v>
      </c>
      <c r="AR126" s="766">
        <f>INDEX(Historical!$C$7:$C$1455,MATCH(B126,Historical!$B$7:$B$1455,0))*IF(AH126="n/a",1.03,IF(AH126&lt;0,1.01,IF(AH126&gt;10,1.1,(1+AH126/100))))</f>
        <v>2.9104000000000001</v>
      </c>
      <c r="AS126" s="1042">
        <f>IF($AI126="n/a",1.03*AR126,IF($AI126&lt;0,1.01*AR126,IF($AI126&gt;10,1.1*AR126,(1+$AI126/100)*AR126)))</f>
        <v>3.1068519999999999</v>
      </c>
      <c r="AT126" s="1042">
        <f>IF($AK126="n/a",1.03*AS126,IF($AK126&lt;0,1.01*AS126,IF($AK126&gt;10,1.1*AS126,(1+$AK126/100)*AS126)))</f>
        <v>3.3336521959999996</v>
      </c>
      <c r="AU126" s="1042">
        <f>IF($AK126="n/a",1.03*AT126,IF($AK126&lt;0,1.01*AT126,IF($AK126&gt;10,1.1*AT126,(1+$AK126/100)*AT126)))</f>
        <v>3.5770088063079992</v>
      </c>
      <c r="AV126" s="1042">
        <f>IF($AK126="n/a",1.03*AU126,IF($AK126&lt;0,1.01*AU126,IF($AK126&gt;10,1.1*AU126,(1+$AK126/100)*AU126)))</f>
        <v>3.8381304491684829</v>
      </c>
      <c r="AW126" s="766">
        <f>SUM(AR126:AV126)</f>
        <v>16.766043451476481</v>
      </c>
      <c r="AX126" s="877">
        <f>AW126/I126*100</f>
        <v>13.760705393529612</v>
      </c>
      <c r="AY126" s="1212">
        <v>1.04</v>
      </c>
      <c r="AZ126" s="1028">
        <v>5.58</v>
      </c>
      <c r="BA126" s="1028">
        <v>-15.479999999999999</v>
      </c>
      <c r="BB126" s="1028">
        <v>-6.97</v>
      </c>
      <c r="BC126" s="1028">
        <v>-5.62</v>
      </c>
      <c r="BE126" s="721">
        <v>1995</v>
      </c>
      <c r="BF126" s="1057">
        <f>IF(BE126&gt;2008,0,IF(BE126&gt;2001,1,IF(BE126&gt;1990,2,IF(BE126&gt;1980,3,IF(BE126&gt;1973,4,IF(BE126&gt;1970,5,IF(BE126&gt;1960,6,IF(BE126&gt;1958,7,IF(BE126&gt;1953,8,9)))))))))</f>
        <v>2</v>
      </c>
    </row>
    <row r="127" spans="1:58" ht="11.25" customHeight="1" x14ac:dyDescent="0.2">
      <c r="A127" s="1019" t="s">
        <v>375</v>
      </c>
      <c r="B127" s="1031" t="s">
        <v>376</v>
      </c>
      <c r="C127" s="1181" t="s">
        <v>129</v>
      </c>
      <c r="D127" s="1181" t="s">
        <v>127</v>
      </c>
      <c r="E127" s="857">
        <v>47</v>
      </c>
      <c r="F127" s="1245">
        <v>37</v>
      </c>
      <c r="G127" s="1245" t="s">
        <v>38</v>
      </c>
      <c r="H127" s="1245" t="s">
        <v>38</v>
      </c>
      <c r="I127" s="1021">
        <v>63.4</v>
      </c>
      <c r="J127" s="766">
        <f>(M127/I127)*100</f>
        <v>4.7318611987381711</v>
      </c>
      <c r="K127" s="1033">
        <v>0.75</v>
      </c>
      <c r="L127" s="1043">
        <v>4</v>
      </c>
      <c r="M127" s="756">
        <f>K127*L127</f>
        <v>3</v>
      </c>
      <c r="N127" s="1026" t="s">
        <v>245</v>
      </c>
      <c r="O127" s="860">
        <v>0.55000000000000004</v>
      </c>
      <c r="P127" s="1016">
        <v>43287</v>
      </c>
      <c r="Q127" s="1016">
        <v>43318</v>
      </c>
      <c r="R127" s="756">
        <f>(K127-O127)/O127*100</f>
        <v>36.363636363636353</v>
      </c>
      <c r="S127" s="824">
        <f>IF(INDEX(Historical!$D$7:$D$1455,MATCH(B127,Historical!$B$7:$B$1455,0))=0,"n/a",(INDEX(Historical!$C$7:$C$1455,MATCH(B127,Historical!$B$7:$B$1455,0))/INDEX(Historical!$D$7:$D$1455,MATCH(B127,Historical!$B$7:$B$1455,0))-1)*100)</f>
        <v>1.8867924528301883</v>
      </c>
      <c r="T127" s="824">
        <f>IF(INDEX(Historical!$F$7:$F$1455,MATCH(B127,Historical!$B$7:$B$1455,0))=0,"n/a",((INDEX(Historical!$C$7:$C$1455,MATCH(B127,Historical!$B$7:$B$1455,0))/INDEX(Historical!$F$7:$F$1455,MATCH(B127,Historical!$B$7:$B$1455,0)))^(1/3)-1)*100)</f>
        <v>1.9235467531193207</v>
      </c>
      <c r="U127" s="824">
        <f>IF(INDEX(Historical!$I$7:$I$1455,MATCH(B127,Historical!$B$7:$B$1455,0))=0,"n/a",((INDEX(Historical!$C$7:$C$1455,MATCH(B127,Historical!$B$7:$B$1455,0))/INDEX(Historical!$I$7:$I$1455,MATCH(B127,Historical!$B$7:$B$1455,0)))^(1/5)-1)*100)</f>
        <v>1.962279460665517</v>
      </c>
      <c r="V127" s="824">
        <f>IF(INDEX(Historical!$O$7:$O$1455,MATCH(B127,Historical!$B$7:$B$1455,0))=0,"n/a",((INDEX(Historical!$C$7:$C$1455,MATCH(B127,Historical!$B$7:$B$1455,0))/INDEX(Historical!$O$7:$O$1455,MATCH(B127,Historical!$B$7:$B$1455,0)))^(1/10)-1)*100)</f>
        <v>2.0690583919849903</v>
      </c>
      <c r="W127" s="825">
        <f>IF(OR(U127&lt;=0,U127="n/a",V127&lt;=0,V127="n/a"),"n/a",U127/V127)</f>
        <v>0.94839249982837215</v>
      </c>
      <c r="X127" s="826" t="str">
        <f>IF(OR(AJ127&lt;=0,AJ127="n/a",U127&lt;=0,U127="n/a"),"n/a",U127/AJ127)</f>
        <v>n/a</v>
      </c>
      <c r="Y127" s="1032" t="s">
        <v>4077</v>
      </c>
      <c r="Z127" s="766">
        <f>IF(OR(AC127&lt;0.01,AC127="n/a"),"n/a",M127/AC127*100)</f>
        <v>72.115384615384613</v>
      </c>
      <c r="AA127" s="1042">
        <f>IF(OR(AC127&lt;0.01,AC127="n/a"),"n/a",I127/AC127)</f>
        <v>15.240384615384615</v>
      </c>
      <c r="AB127" s="1043">
        <v>3</v>
      </c>
      <c r="AC127" s="1021">
        <v>4.16</v>
      </c>
      <c r="AD127" s="1021" t="s">
        <v>138</v>
      </c>
      <c r="AE127" s="1021">
        <v>0.72</v>
      </c>
      <c r="AF127" s="1021">
        <v>1.19</v>
      </c>
      <c r="AG127" s="1021">
        <v>9.1</v>
      </c>
      <c r="AH127" s="1021">
        <v>304.39999999999998</v>
      </c>
      <c r="AI127" s="1021" t="s">
        <v>138</v>
      </c>
      <c r="AJ127" s="1021">
        <v>-5.3</v>
      </c>
      <c r="AK127" s="1021" t="s">
        <v>138</v>
      </c>
      <c r="AL127" s="1034">
        <v>1570</v>
      </c>
      <c r="AM127" s="1028">
        <v>2.4</v>
      </c>
      <c r="AN127" s="1021">
        <v>0.39</v>
      </c>
      <c r="AO127" s="868">
        <f>IF(U127="n/a","n/a",IF(AA127&lt;0,"n/a",IF(AA127="n/a","n/a",J127+U127-AA127)))</f>
        <v>-8.5462439559809269</v>
      </c>
      <c r="AP127" s="869">
        <f>IF(U127="n/a","n/a",J127+U127)</f>
        <v>6.6941406594036881</v>
      </c>
      <c r="AQ127" s="1044">
        <f>IF(OR(AC127&lt;0.01,AF127="n/a"),"n/a",(I127/SQRT(22.5*AC127*(I127/AF127))-1)*100)</f>
        <v>-10.219879230031758</v>
      </c>
      <c r="AR127" s="766">
        <f>INDEX(Historical!$C$7:$C$1455,MATCH(B127,Historical!$B$7:$B$1455,0))*IF(AH127="n/a",1.03,IF(AH127&lt;0,1.01,IF(AH127&gt;10,1.1,(1+AH127/100))))</f>
        <v>2.3760000000000003</v>
      </c>
      <c r="AS127" s="1042">
        <f>IF($AI127="n/a",1.03*AR127,IF($AI127&lt;0,1.01*AR127,IF($AI127&gt;10,1.1*AR127,(1+$AI127/100)*AR127)))</f>
        <v>2.4472800000000006</v>
      </c>
      <c r="AT127" s="1042">
        <f>IF($AK127="n/a",1.03*AS127,IF($AK127&lt;0,1.01*AS127,IF($AK127&gt;10,1.1*AS127,(1+$AK127/100)*AS127)))</f>
        <v>2.5206984000000006</v>
      </c>
      <c r="AU127" s="1042">
        <f>IF($AK127="n/a",1.03*AT127,IF($AK127&lt;0,1.01*AT127,IF($AK127&gt;10,1.1*AT127,(1+$AK127/100)*AT127)))</f>
        <v>2.5963193520000005</v>
      </c>
      <c r="AV127" s="1042">
        <f>IF($AK127="n/a",1.03*AU127,IF($AK127&lt;0,1.01*AU127,IF($AK127&gt;10,1.1*AU127,(1+$AK127/100)*AU127)))</f>
        <v>2.6742089325600005</v>
      </c>
      <c r="AW127" s="766">
        <f>SUM(AR127:AV127)</f>
        <v>12.614506684560002</v>
      </c>
      <c r="AX127" s="877">
        <f>AW127/I127*100</f>
        <v>19.896698240630919</v>
      </c>
      <c r="AY127" s="1212">
        <v>0.84</v>
      </c>
      <c r="AZ127" s="1028">
        <v>37.980000000000004</v>
      </c>
      <c r="BA127" s="1028">
        <v>-17.64</v>
      </c>
      <c r="BB127" s="1028">
        <v>-4.62</v>
      </c>
      <c r="BC127" s="1028">
        <v>6.59</v>
      </c>
      <c r="BE127" s="721">
        <v>1972</v>
      </c>
      <c r="BF127" s="1057">
        <f>IF(BE127&gt;2008,0,IF(BE127&gt;2001,1,IF(BE127&gt;1990,2,IF(BE127&gt;1980,3,IF(BE127&gt;1973,4,IF(BE127&gt;1970,5,IF(BE127&gt;1960,6,IF(BE127&gt;1958,7,IF(BE127&gt;1953,8,9)))))))))</f>
        <v>5</v>
      </c>
    </row>
    <row r="128" spans="1:58" ht="11.25" customHeight="1" x14ac:dyDescent="0.2">
      <c r="A128" s="1027" t="s">
        <v>377</v>
      </c>
      <c r="B128" s="1031" t="s">
        <v>378</v>
      </c>
      <c r="C128" s="1181" t="s">
        <v>4414</v>
      </c>
      <c r="D128" s="1181" t="s">
        <v>4415</v>
      </c>
      <c r="E128" s="857">
        <v>33</v>
      </c>
      <c r="F128" s="1245">
        <v>81</v>
      </c>
      <c r="G128" s="1245" t="s">
        <v>38</v>
      </c>
      <c r="H128" s="1245" t="s">
        <v>38</v>
      </c>
      <c r="I128" s="1021">
        <v>70.209999999999994</v>
      </c>
      <c r="J128" s="766">
        <f>(M128/I128)*100</f>
        <v>3.81712006836633</v>
      </c>
      <c r="K128" s="1040">
        <v>0.67</v>
      </c>
      <c r="L128" s="1043">
        <v>4</v>
      </c>
      <c r="M128" s="756">
        <f>K128*L128</f>
        <v>2.68</v>
      </c>
      <c r="N128" s="1026" t="s">
        <v>153</v>
      </c>
      <c r="O128" s="861">
        <v>0.66500000000000004</v>
      </c>
      <c r="P128" s="1016">
        <v>43273</v>
      </c>
      <c r="Q128" s="1016">
        <v>43284</v>
      </c>
      <c r="R128" s="756">
        <f>(K128-O128)/O128*100</f>
        <v>0.75187969924812093</v>
      </c>
      <c r="S128" s="824">
        <f>IF(INDEX(Historical!$D$7:$D$1455,MATCH(B128,Historical!$B$7:$B$1455,0))=0,"n/a",(INDEX(Historical!$C$7:$C$1455,MATCH(B128,Historical!$B$7:$B$1455,0))/INDEX(Historical!$D$7:$D$1455,MATCH(B128,Historical!$B$7:$B$1455,0))-1)*100)</f>
        <v>1.2440191387559807</v>
      </c>
      <c r="T128" s="824">
        <f>IF(INDEX(Historical!$F$7:$F$1455,MATCH(B128,Historical!$B$7:$B$1455,0))=0,"n/a",((INDEX(Historical!$C$7:$C$1455,MATCH(B128,Historical!$B$7:$B$1455,0))/INDEX(Historical!$F$7:$F$1455,MATCH(B128,Historical!$B$7:$B$1455,0)))^(1/3)-1)*100)</f>
        <v>1.6268298812135651</v>
      </c>
      <c r="U128" s="824">
        <f>IF(INDEX(Historical!$I$7:$I$1455,MATCH(B128,Historical!$B$7:$B$1455,0))=0,"n/a",((INDEX(Historical!$C$7:$C$1455,MATCH(B128,Historical!$B$7:$B$1455,0))/INDEX(Historical!$I$7:$I$1455,MATCH(B128,Historical!$B$7:$B$1455,0)))^(1/5)-1)*100)</f>
        <v>1.5434508569086791</v>
      </c>
      <c r="V128" s="824">
        <f>IF(INDEX(Historical!$O$7:$O$1455,MATCH(B128,Historical!$B$7:$B$1455,0))=0,"n/a",((INDEX(Historical!$C$7:$C$1455,MATCH(B128,Historical!$B$7:$B$1455,0))/INDEX(Historical!$O$7:$O$1455,MATCH(B128,Historical!$B$7:$B$1455,0)))^(1/10)-1)*100)</f>
        <v>1.4074317838793204</v>
      </c>
      <c r="W128" s="825">
        <f>IF(OR(U128&lt;=0,U128="n/a",V128&lt;=0,V128="n/a"),"n/a",U128/V128)</f>
        <v>1.0966434569599159</v>
      </c>
      <c r="X128" s="826">
        <f>IF(OR(AJ128&lt;=0,AJ128="n/a",U128&lt;=0,U128="n/a"),"n/a",U128/AJ128)</f>
        <v>9.1872074815992799E-2</v>
      </c>
      <c r="Y128" s="1032"/>
      <c r="Z128" s="766">
        <f>IF(OR(AC128&lt;0.01,AC128="n/a"),"n/a",M128/AC128*100)</f>
        <v>142.55319148936172</v>
      </c>
      <c r="AA128" s="1042">
        <f>IF(OR(AC128&lt;0.01,AC128="n/a"),"n/a",I128/AC128)</f>
        <v>37.345744680851062</v>
      </c>
      <c r="AB128" s="1043">
        <v>12</v>
      </c>
      <c r="AC128" s="1021">
        <v>1.88</v>
      </c>
      <c r="AD128" s="1021" t="s">
        <v>138</v>
      </c>
      <c r="AE128" s="1021">
        <v>12.81</v>
      </c>
      <c r="AF128" s="1021">
        <v>4.74</v>
      </c>
      <c r="AG128" s="1021">
        <v>12.4</v>
      </c>
      <c r="AH128" s="1021">
        <v>161.9</v>
      </c>
      <c r="AI128" s="1021" t="s">
        <v>138</v>
      </c>
      <c r="AJ128" s="1021">
        <v>16.8</v>
      </c>
      <c r="AK128" s="1021" t="s">
        <v>138</v>
      </c>
      <c r="AL128" s="1034">
        <v>969.6</v>
      </c>
      <c r="AM128" s="1028">
        <v>1.5</v>
      </c>
      <c r="AN128" s="1021">
        <v>1.28</v>
      </c>
      <c r="AO128" s="868">
        <f>IF(U128="n/a","n/a",IF(AA128&lt;0,"n/a",IF(AA128="n/a","n/a",J128+U128-AA128)))</f>
        <v>-31.985173755576053</v>
      </c>
      <c r="AP128" s="869">
        <f>IF(U128="n/a","n/a",J128+U128)</f>
        <v>5.3605709252750096</v>
      </c>
      <c r="AQ128" s="1044">
        <f>IF(OR(AC128&lt;0.01,AF128="n/a"),"n/a",(I128/SQRT(22.5*AC128*(I128/AF128))-1)*100)</f>
        <v>180.49070476754289</v>
      </c>
      <c r="AR128" s="766">
        <f>INDEX(Historical!$C$7:$C$1455,MATCH(B128,Historical!$B$7:$B$1455,0))*IF(AH128="n/a",1.03,IF(AH128&lt;0,1.01,IF(AH128&gt;10,1.1,(1+AH128/100))))</f>
        <v>2.9095000000000004</v>
      </c>
      <c r="AS128" s="1042">
        <f>IF($AI128="n/a",1.03*AR128,IF($AI128&lt;0,1.01*AR128,IF($AI128&gt;10,1.1*AR128,(1+$AI128/100)*AR128)))</f>
        <v>2.9967850000000005</v>
      </c>
      <c r="AT128" s="1042">
        <f>IF($AK128="n/a",1.03*AS128,IF($AK128&lt;0,1.01*AS128,IF($AK128&gt;10,1.1*AS128,(1+$AK128/100)*AS128)))</f>
        <v>3.0866885500000008</v>
      </c>
      <c r="AU128" s="1042">
        <f>IF($AK128="n/a",1.03*AT128,IF($AK128&lt;0,1.01*AT128,IF($AK128&gt;10,1.1*AT128,(1+$AK128/100)*AT128)))</f>
        <v>3.1792892065000009</v>
      </c>
      <c r="AV128" s="1042">
        <f>IF($AK128="n/a",1.03*AU128,IF($AK128&lt;0,1.01*AU128,IF($AK128&gt;10,1.1*AU128,(1+$AK128/100)*AU128)))</f>
        <v>3.2746678826950011</v>
      </c>
      <c r="AW128" s="766">
        <f>SUM(AR128:AV128)</f>
        <v>15.446930639195005</v>
      </c>
      <c r="AX128" s="877">
        <f>AW128/I128*100</f>
        <v>22.001040648333579</v>
      </c>
      <c r="AY128" s="1212">
        <v>0.5</v>
      </c>
      <c r="AZ128" s="1028">
        <v>32.47</v>
      </c>
      <c r="BA128" s="1028">
        <v>-9.76</v>
      </c>
      <c r="BB128" s="1028">
        <v>1.5699999999999998</v>
      </c>
      <c r="BC128" s="1028">
        <v>7.22</v>
      </c>
      <c r="BE128" s="721">
        <v>1986</v>
      </c>
      <c r="BF128" s="1057">
        <f>IF(BE128&gt;2008,0,IF(BE128&gt;2001,1,IF(BE128&gt;1990,2,IF(BE128&gt;1980,3,IF(BE128&gt;1973,4,IF(BE128&gt;1970,5,IF(BE128&gt;1960,6,IF(BE128&gt;1958,7,IF(BE128&gt;1953,8,9)))))))))</f>
        <v>3</v>
      </c>
    </row>
    <row r="129" spans="1:58" ht="11.25" customHeight="1" x14ac:dyDescent="0.2">
      <c r="A129" s="1019" t="s">
        <v>379</v>
      </c>
      <c r="B129" s="1031" t="s">
        <v>380</v>
      </c>
      <c r="C129" s="1181" t="s">
        <v>132</v>
      </c>
      <c r="D129" s="1181" t="s">
        <v>4423</v>
      </c>
      <c r="E129" s="857">
        <v>59</v>
      </c>
      <c r="F129" s="1245">
        <v>9</v>
      </c>
      <c r="G129" s="1245" t="s">
        <v>38</v>
      </c>
      <c r="H129" s="1245" t="s">
        <v>38</v>
      </c>
      <c r="I129" s="1021">
        <v>71.81</v>
      </c>
      <c r="J129" s="766">
        <f>(M129/I129)*100</f>
        <v>2.6737223227962676</v>
      </c>
      <c r="K129" s="1033">
        <v>0.48</v>
      </c>
      <c r="L129" s="1043">
        <v>4</v>
      </c>
      <c r="M129" s="756">
        <f>K129*L129</f>
        <v>1.92</v>
      </c>
      <c r="N129" s="1026" t="s">
        <v>120</v>
      </c>
      <c r="O129" s="860">
        <v>0.45</v>
      </c>
      <c r="P129" s="1016">
        <v>43418</v>
      </c>
      <c r="Q129" s="1016">
        <v>43437</v>
      </c>
      <c r="R129" s="756">
        <f>(K129-O129)/O129*100</f>
        <v>6.6666666666666599</v>
      </c>
      <c r="S129" s="824">
        <f>IF(INDEX(Historical!$D$7:$D$1455,MATCH(B129,Historical!$B$7:$B$1455,0))=0,"n/a",(INDEX(Historical!$C$7:$C$1455,MATCH(B129,Historical!$B$7:$B$1455,0))/INDEX(Historical!$D$7:$D$1455,MATCH(B129,Historical!$B$7:$B$1455,0))-1)*100)</f>
        <v>5.5555555555555358</v>
      </c>
      <c r="T129" s="824">
        <f>IF(INDEX(Historical!$F$7:$F$1455,MATCH(B129,Historical!$B$7:$B$1455,0))=0,"n/a",((INDEX(Historical!$C$7:$C$1455,MATCH(B129,Historical!$B$7:$B$1455,0))/INDEX(Historical!$F$7:$F$1455,MATCH(B129,Historical!$B$7:$B$1455,0)))^(1/3)-1)*100)</f>
        <v>5.4098231909414318</v>
      </c>
      <c r="U129" s="824">
        <f>IF(INDEX(Historical!$I$7:$I$1455,MATCH(B129,Historical!$B$7:$B$1455,0))=0,"n/a",((INDEX(Historical!$C$7:$C$1455,MATCH(B129,Historical!$B$7:$B$1455,0))/INDEX(Historical!$I$7:$I$1455,MATCH(B129,Historical!$B$7:$B$1455,0)))^(1/5)-1)*100)</f>
        <v>4.0073322992809635</v>
      </c>
      <c r="V129" s="824">
        <f>IF(INDEX(Historical!$O$7:$O$1455,MATCH(B129,Historical!$B$7:$B$1455,0))=0,"n/a",((INDEX(Historical!$C$7:$C$1455,MATCH(B129,Historical!$B$7:$B$1455,0))/INDEX(Historical!$O$7:$O$1455,MATCH(B129,Historical!$B$7:$B$1455,0)))^(1/10)-1)*100)</f>
        <v>3.019452847301185</v>
      </c>
      <c r="W129" s="825">
        <f>IF(OR(U129&lt;=0,U129="n/a",V129&lt;=0,V129="n/a"),"n/a",U129/V129)</f>
        <v>1.3271716771012849</v>
      </c>
      <c r="X129" s="826">
        <f>IF(OR(AJ129&lt;=0,AJ129="n/a",U129&lt;=0,U129="n/a"),"n/a",U129/AJ129)</f>
        <v>3.3394435827341362</v>
      </c>
      <c r="Y129" s="789" t="s">
        <v>455</v>
      </c>
      <c r="Z129" s="766">
        <f>IF(OR(AC129&lt;0.01,AC129="n/a"),"n/a",M129/AC129*100)</f>
        <v>104.91803278688523</v>
      </c>
      <c r="AA129" s="1042">
        <f>IF(OR(AC129&lt;0.01,AC129="n/a"),"n/a",I129/AC129)</f>
        <v>39.240437158469945</v>
      </c>
      <c r="AB129" s="1043">
        <v>12</v>
      </c>
      <c r="AC129" s="1021">
        <v>1.83</v>
      </c>
      <c r="AD129" s="1021">
        <v>4.91</v>
      </c>
      <c r="AE129" s="1021">
        <v>2.23</v>
      </c>
      <c r="AF129" s="1021">
        <v>3.18</v>
      </c>
      <c r="AG129" s="1021">
        <v>10.6</v>
      </c>
      <c r="AH129" s="1021">
        <v>-19.5</v>
      </c>
      <c r="AI129" s="1021">
        <v>6.09</v>
      </c>
      <c r="AJ129" s="1021">
        <v>1.2</v>
      </c>
      <c r="AK129" s="1021">
        <v>8</v>
      </c>
      <c r="AL129" s="1034">
        <v>5980</v>
      </c>
      <c r="AM129" s="1028">
        <v>0.15</v>
      </c>
      <c r="AN129" s="1021">
        <v>1.26</v>
      </c>
      <c r="AO129" s="868">
        <f>IF(U129="n/a","n/a",IF(AA129&lt;0,"n/a",IF(AA129="n/a","n/a",J129+U129-AA129)))</f>
        <v>-32.559382536392711</v>
      </c>
      <c r="AP129" s="869">
        <f>IF(U129="n/a","n/a",J129+U129)</f>
        <v>6.6810546220772311</v>
      </c>
      <c r="AQ129" s="1044">
        <f>IF(OR(AC129&lt;0.01,AF129="n/a"),"n/a",(I129/SQRT(22.5*AC129*(I129/AF129))-1)*100)</f>
        <v>135.49908248364261</v>
      </c>
      <c r="AR129" s="766">
        <f>INDEX(Historical!$C$7:$C$1455,MATCH(B129,Historical!$B$7:$B$1455,0))*IF(AH129="n/a",1.03,IF(AH129&lt;0,1.01,IF(AH129&gt;10,1.1,(1+AH129/100))))</f>
        <v>1.7271000000000001</v>
      </c>
      <c r="AS129" s="1042">
        <f>IF($AI129="n/a",1.03*AR129,IF($AI129&lt;0,1.01*AR129,IF($AI129&gt;10,1.1*AR129,(1+$AI129/100)*AR129)))</f>
        <v>1.83228039</v>
      </c>
      <c r="AT129" s="1042">
        <f>IF($AK129="n/a",1.03*AS129,IF($AK129&lt;0,1.01*AS129,IF($AK129&gt;10,1.1*AS129,(1+$AK129/100)*AS129)))</f>
        <v>1.9788628212000001</v>
      </c>
      <c r="AU129" s="1042">
        <f>IF($AK129="n/a",1.03*AT129,IF($AK129&lt;0,1.01*AT129,IF($AK129&gt;10,1.1*AT129,(1+$AK129/100)*AT129)))</f>
        <v>2.1371718468960004</v>
      </c>
      <c r="AV129" s="1042">
        <f>IF($AK129="n/a",1.03*AU129,IF($AK129&lt;0,1.01*AU129,IF($AK129&gt;10,1.1*AU129,(1+$AK129/100)*AU129)))</f>
        <v>2.3081455946476805</v>
      </c>
      <c r="AW129" s="766">
        <f>SUM(AR129:AV129)</f>
        <v>9.9835606527436802</v>
      </c>
      <c r="AX129" s="877">
        <f>AW129/I129*100</f>
        <v>13.902744259495444</v>
      </c>
      <c r="AY129" s="1212">
        <v>0.37</v>
      </c>
      <c r="AZ129" s="1028">
        <v>23.810000000000002</v>
      </c>
      <c r="BA129" s="1028">
        <v>-0.21</v>
      </c>
      <c r="BB129" s="1028">
        <v>0.33999999999999997</v>
      </c>
      <c r="BC129" s="1028">
        <v>3.5999999999999996</v>
      </c>
      <c r="BE129" s="721">
        <v>1961</v>
      </c>
      <c r="BF129" s="1057">
        <f>IF(BE129&gt;2008,0,IF(BE129&gt;2001,1,IF(BE129&gt;1990,2,IF(BE129&gt;1980,3,IF(BE129&gt;1973,4,IF(BE129&gt;1970,5,IF(BE129&gt;1960,6,IF(BE129&gt;1958,7,IF(BE129&gt;1953,8,9)))))))))</f>
        <v>6</v>
      </c>
    </row>
    <row r="130" spans="1:58" ht="11.25" customHeight="1" x14ac:dyDescent="0.2">
      <c r="A130" s="1019" t="s">
        <v>381</v>
      </c>
      <c r="B130" s="1031" t="s">
        <v>382</v>
      </c>
      <c r="C130" s="1181" t="s">
        <v>248</v>
      </c>
      <c r="D130" s="1181" t="s">
        <v>4453</v>
      </c>
      <c r="E130" s="857">
        <v>46</v>
      </c>
      <c r="F130" s="1245">
        <v>47</v>
      </c>
      <c r="G130" s="1245" t="s">
        <v>116</v>
      </c>
      <c r="H130" s="1245" t="s">
        <v>116</v>
      </c>
      <c r="I130" s="1021">
        <v>81.290000000000006</v>
      </c>
      <c r="J130" s="766">
        <f>(M130/I130)*100</f>
        <v>2.5095337679911429</v>
      </c>
      <c r="K130" s="1033">
        <v>0.51</v>
      </c>
      <c r="L130" s="1043">
        <v>4</v>
      </c>
      <c r="M130" s="756">
        <f>K130*L130</f>
        <v>2.04</v>
      </c>
      <c r="N130" s="1026" t="s">
        <v>383</v>
      </c>
      <c r="O130" s="860">
        <v>0.46</v>
      </c>
      <c r="P130" s="1016">
        <v>43441</v>
      </c>
      <c r="Q130" s="1016">
        <v>43454</v>
      </c>
      <c r="R130" s="756">
        <f>(K130-O130)/O130*100</f>
        <v>10.869565217391301</v>
      </c>
      <c r="S130" s="824">
        <f>IF(INDEX(Historical!$D$7:$D$1455,MATCH(B130,Historical!$B$7:$B$1455,0))=0,"n/a",(INDEX(Historical!$C$7:$C$1455,MATCH(B130,Historical!$B$7:$B$1455,0))/INDEX(Historical!$D$7:$D$1455,MATCH(B130,Historical!$B$7:$B$1455,0))-1)*100)</f>
        <v>12.418300653594772</v>
      </c>
      <c r="T130" s="824">
        <f>IF(INDEX(Historical!$F$7:$F$1455,MATCH(B130,Historical!$B$7:$B$1455,0))=0,"n/a",((INDEX(Historical!$C$7:$C$1455,MATCH(B130,Historical!$B$7:$B$1455,0))/INDEX(Historical!$F$7:$F$1455,MATCH(B130,Historical!$B$7:$B$1455,0)))^(1/3)-1)*100)</f>
        <v>15.805247033692815</v>
      </c>
      <c r="U130" s="824">
        <f>IF(INDEX(Historical!$I$7:$I$1455,MATCH(B130,Historical!$B$7:$B$1455,0))=0,"n/a",((INDEX(Historical!$C$7:$C$1455,MATCH(B130,Historical!$B$7:$B$1455,0))/INDEX(Historical!$I$7:$I$1455,MATCH(B130,Historical!$B$7:$B$1455,0)))^(1/5)-1)*100)</f>
        <v>17.822751880751287</v>
      </c>
      <c r="V130" s="824">
        <f>IF(INDEX(Historical!$O$7:$O$1455,MATCH(B130,Historical!$B$7:$B$1455,0))=0,"n/a",((INDEX(Historical!$C$7:$C$1455,MATCH(B130,Historical!$B$7:$B$1455,0))/INDEX(Historical!$O$7:$O$1455,MATCH(B130,Historical!$B$7:$B$1455,0)))^(1/10)-1)*100)</f>
        <v>11.925323296767875</v>
      </c>
      <c r="W130" s="825">
        <f>IF(OR(U130&lt;=0,U130="n/a",V130&lt;=0,V130="n/a"),"n/a",U130/V130)</f>
        <v>1.4945298703626588</v>
      </c>
      <c r="X130" s="826" t="str">
        <f>IF(OR(AJ130&lt;=0,AJ130="n/a",U130&lt;=0,U130="n/a"),"n/a",U130/AJ130)</f>
        <v>n/a</v>
      </c>
      <c r="Y130" s="780"/>
      <c r="Z130" s="766">
        <f>IF(OR(AC130&lt;0.01,AC130="n/a"),"n/a",M130/AC130*100)</f>
        <v>57.95454545454546</v>
      </c>
      <c r="AA130" s="1042">
        <f>IF(OR(AC130&lt;0.01,AC130="n/a"),"n/a",I130/AC130)</f>
        <v>23.09375</v>
      </c>
      <c r="AB130" s="1043">
        <v>12</v>
      </c>
      <c r="AC130" s="1021">
        <v>3.52</v>
      </c>
      <c r="AD130" s="1021">
        <v>1.72</v>
      </c>
      <c r="AE130" s="1021">
        <v>2.48</v>
      </c>
      <c r="AF130" s="1021">
        <v>7.7</v>
      </c>
      <c r="AG130" s="1021">
        <v>21.7</v>
      </c>
      <c r="AH130" s="1021">
        <v>-78.3</v>
      </c>
      <c r="AI130" s="1021">
        <v>12.139999999999999</v>
      </c>
      <c r="AJ130" s="1021">
        <v>-25.1</v>
      </c>
      <c r="AK130" s="1021">
        <v>13.450000000000001</v>
      </c>
      <c r="AL130" s="1034">
        <v>32479.999999999996</v>
      </c>
      <c r="AM130" s="1028">
        <v>0.2</v>
      </c>
      <c r="AN130" s="1021">
        <v>0.89</v>
      </c>
      <c r="AO130" s="868">
        <f>IF(U130="n/a","n/a",IF(AA130&lt;0,"n/a",IF(AA130="n/a","n/a",J130+U130-AA130)))</f>
        <v>-2.7614643512575689</v>
      </c>
      <c r="AP130" s="869">
        <f>IF(U130="n/a","n/a",J130+U130)</f>
        <v>20.332285648742431</v>
      </c>
      <c r="AQ130" s="1044">
        <f>IF(OR(AC130&lt;0.01,AF130="n/a"),"n/a",(I130/SQRT(22.5*AC130*(I130/AF130))-1)*100)</f>
        <v>181.12620732412066</v>
      </c>
      <c r="AR130" s="766">
        <f>INDEX(Historical!$C$7:$C$1455,MATCH(B130,Historical!$B$7:$B$1455,0))*IF(AH130="n/a",1.03,IF(AH130&lt;0,1.01,IF(AH130&gt;10,1.1,(1+AH130/100))))</f>
        <v>1.7372000000000001</v>
      </c>
      <c r="AS130" s="1042">
        <f>IF($AI130="n/a",1.03*AR130,IF($AI130&lt;0,1.01*AR130,IF($AI130&gt;10,1.1*AR130,(1+$AI130/100)*AR130)))</f>
        <v>1.9109200000000002</v>
      </c>
      <c r="AT130" s="1042">
        <f>IF($AK130="n/a",1.03*AS130,IF($AK130&lt;0,1.01*AS130,IF($AK130&gt;10,1.1*AS130,(1+$AK130/100)*AS130)))</f>
        <v>2.1020120000000002</v>
      </c>
      <c r="AU130" s="1042">
        <f>IF($AK130="n/a",1.03*AT130,IF($AK130&lt;0,1.01*AT130,IF($AK130&gt;10,1.1*AT130,(1+$AK130/100)*AT130)))</f>
        <v>2.3122132000000004</v>
      </c>
      <c r="AV130" s="1042">
        <f>IF($AK130="n/a",1.03*AU130,IF($AK130&lt;0,1.01*AU130,IF($AK130&gt;10,1.1*AU130,(1+$AK130/100)*AU130)))</f>
        <v>2.5434345200000008</v>
      </c>
      <c r="AW130" s="766">
        <f>SUM(AR130:AV130)</f>
        <v>10.605779720000001</v>
      </c>
      <c r="AX130" s="877">
        <f>AW130/I130*100</f>
        <v>13.046844285890025</v>
      </c>
      <c r="AY130" s="1212">
        <v>1.01</v>
      </c>
      <c r="AZ130" s="1028">
        <v>15.57</v>
      </c>
      <c r="BA130" s="1028">
        <v>-16.2</v>
      </c>
      <c r="BB130" s="1028">
        <v>-4.91</v>
      </c>
      <c r="BC130" s="1028">
        <v>-2.59</v>
      </c>
      <c r="BE130" s="721">
        <v>1974</v>
      </c>
      <c r="BF130" s="1057">
        <f>IF(BE130&gt;2008,0,IF(BE130&gt;2001,1,IF(BE130&gt;1990,2,IF(BE130&gt;1980,3,IF(BE130&gt;1973,4,IF(BE130&gt;1970,5,IF(BE130&gt;1960,6,IF(BE130&gt;1958,7,IF(BE130&gt;1953,8,9)))))))))</f>
        <v>4</v>
      </c>
    </row>
    <row r="131" spans="1:58" ht="11.25" customHeight="1" x14ac:dyDescent="0.2">
      <c r="A131" s="1019" t="s">
        <v>384</v>
      </c>
      <c r="B131" s="1031" t="s">
        <v>385</v>
      </c>
      <c r="C131" s="1181" t="s">
        <v>113</v>
      </c>
      <c r="D131" s="1181" t="s">
        <v>4427</v>
      </c>
      <c r="E131" s="857">
        <v>47</v>
      </c>
      <c r="F131" s="1245">
        <v>34</v>
      </c>
      <c r="G131" s="1245" t="s">
        <v>107</v>
      </c>
      <c r="H131" s="1245" t="s">
        <v>107</v>
      </c>
      <c r="I131" s="1021">
        <v>314.04000000000002</v>
      </c>
      <c r="J131" s="766">
        <f>(M131/I131)*100</f>
        <v>1.7322634059355497</v>
      </c>
      <c r="K131" s="1033">
        <v>1.36</v>
      </c>
      <c r="L131" s="1043">
        <v>4</v>
      </c>
      <c r="M131" s="756">
        <f>K131*L131</f>
        <v>5.44</v>
      </c>
      <c r="N131" s="1026" t="s">
        <v>120</v>
      </c>
      <c r="O131" s="860">
        <v>1.28</v>
      </c>
      <c r="P131" s="1016">
        <v>43231</v>
      </c>
      <c r="Q131" s="1016">
        <v>43252</v>
      </c>
      <c r="R131" s="756">
        <f>(K131-O131)/O131*100</f>
        <v>6.2500000000000053</v>
      </c>
      <c r="S131" s="824">
        <f>IF(INDEX(Historical!$D$7:$D$1455,MATCH(B131,Historical!$B$7:$B$1455,0))=0,"n/a",(INDEX(Historical!$C$7:$C$1455,MATCH(B131,Historical!$B$7:$B$1455,0))/INDEX(Historical!$D$7:$D$1455,MATCH(B131,Historical!$B$7:$B$1455,0))-1)*100)</f>
        <v>4.761904761904745</v>
      </c>
      <c r="T131" s="824">
        <f>IF(INDEX(Historical!$F$7:$F$1455,MATCH(B131,Historical!$B$7:$B$1455,0))=0,"n/a",((INDEX(Historical!$C$7:$C$1455,MATCH(B131,Historical!$B$7:$B$1455,0))/INDEX(Historical!$F$7:$F$1455,MATCH(B131,Historical!$B$7:$B$1455,0)))^(1/3)-1)*100)</f>
        <v>6.6607960398131549</v>
      </c>
      <c r="U131" s="824">
        <f>IF(INDEX(Historical!$I$7:$I$1455,MATCH(B131,Historical!$B$7:$B$1455,0))=0,"n/a",((INDEX(Historical!$C$7:$C$1455,MATCH(B131,Historical!$B$7:$B$1455,0))/INDEX(Historical!$I$7:$I$1455,MATCH(B131,Historical!$B$7:$B$1455,0)))^(1/5)-1)*100)</f>
        <v>10.582350794928796</v>
      </c>
      <c r="V131" s="824">
        <f>IF(INDEX(Historical!$O$7:$O$1455,MATCH(B131,Historical!$B$7:$B$1455,0))=0,"n/a",((INDEX(Historical!$C$7:$C$1455,MATCH(B131,Historical!$B$7:$B$1455,0))/INDEX(Historical!$O$7:$O$1455,MATCH(B131,Historical!$B$7:$B$1455,0)))^(1/10)-1)*100)</f>
        <v>14.210115792921485</v>
      </c>
      <c r="W131" s="825">
        <f>IF(OR(U131&lt;=0,U131="n/a",V131&lt;=0,V131="n/a"),"n/a",U131/V131)</f>
        <v>0.74470545836088153</v>
      </c>
      <c r="X131" s="826">
        <f>IF(OR(AJ131&lt;=0,AJ131="n/a",U131&lt;=0,U131="n/a"),"n/a",U131/AJ131)</f>
        <v>11.758167549920886</v>
      </c>
      <c r="Y131" s="1031"/>
      <c r="Z131" s="766">
        <f>IF(OR(AC131&lt;0.01,AC131="n/a"),"n/a",M131/AC131*100)</f>
        <v>43.174603174603178</v>
      </c>
      <c r="AA131" s="1042">
        <f>IF(OR(AC131&lt;0.01,AC131="n/a"),"n/a",I131/AC131)</f>
        <v>24.923809523809528</v>
      </c>
      <c r="AB131" s="1043">
        <v>12</v>
      </c>
      <c r="AC131" s="1021">
        <v>12.6</v>
      </c>
      <c r="AD131" s="1021">
        <v>1.83</v>
      </c>
      <c r="AE131" s="1021">
        <v>1.62</v>
      </c>
      <c r="AF131" s="1021">
        <v>9.1300000000000008</v>
      </c>
      <c r="AG131" s="1021">
        <v>43.8</v>
      </c>
      <c r="AH131" s="1021">
        <v>1</v>
      </c>
      <c r="AI131" s="1021">
        <v>10.92</v>
      </c>
      <c r="AJ131" s="1021">
        <v>0.89999999999999991</v>
      </c>
      <c r="AK131" s="1021">
        <v>13.600000000000001</v>
      </c>
      <c r="AL131" s="1034">
        <v>17960</v>
      </c>
      <c r="AM131" s="1028">
        <v>1.7000000000000002</v>
      </c>
      <c r="AN131" s="1021">
        <v>1.1499999999999999</v>
      </c>
      <c r="AO131" s="868">
        <f>IF(U131="n/a","n/a",IF(AA131&lt;0,"n/a",IF(AA131="n/a","n/a",J131+U131-AA131)))</f>
        <v>-12.609195322945181</v>
      </c>
      <c r="AP131" s="869">
        <f>IF(U131="n/a","n/a",J131+U131)</f>
        <v>12.314614200864346</v>
      </c>
      <c r="AQ131" s="1044">
        <f>IF(OR(AC131&lt;0.01,AF131="n/a"),"n/a",(I131/SQRT(22.5*AC131*(I131/AF131))-1)*100)</f>
        <v>218.01773601999065</v>
      </c>
      <c r="AR131" s="766">
        <f>INDEX(Historical!$C$7:$C$1455,MATCH(B131,Historical!$B$7:$B$1455,0))*IF(AH131="n/a",1.03,IF(AH131&lt;0,1.01,IF(AH131&gt;10,1.1,(1+AH131/100))))</f>
        <v>5.1105999999999998</v>
      </c>
      <c r="AS131" s="1042">
        <f>IF($AI131="n/a",1.03*AR131,IF($AI131&lt;0,1.01*AR131,IF($AI131&gt;10,1.1*AR131,(1+$AI131/100)*AR131)))</f>
        <v>5.6216600000000003</v>
      </c>
      <c r="AT131" s="1042">
        <f>IF($AK131="n/a",1.03*AS131,IF($AK131&lt;0,1.01*AS131,IF($AK131&gt;10,1.1*AS131,(1+$AK131/100)*AS131)))</f>
        <v>6.1838260000000007</v>
      </c>
      <c r="AU131" s="1042">
        <f>IF($AK131="n/a",1.03*AT131,IF($AK131&lt;0,1.01*AT131,IF($AK131&gt;10,1.1*AT131,(1+$AK131/100)*AT131)))</f>
        <v>6.802208600000001</v>
      </c>
      <c r="AV131" s="1042">
        <f>IF($AK131="n/a",1.03*AU131,IF($AK131&lt;0,1.01*AU131,IF($AK131&gt;10,1.1*AU131,(1+$AK131/100)*AU131)))</f>
        <v>7.4824294600000014</v>
      </c>
      <c r="AW131" s="766">
        <f>SUM(AR131:AV131)</f>
        <v>31.200724060000002</v>
      </c>
      <c r="AX131" s="877">
        <f>AW131/I131*100</f>
        <v>9.9352706852630241</v>
      </c>
      <c r="AY131" s="1212">
        <v>1.02</v>
      </c>
      <c r="AZ131" s="1028">
        <v>46.07</v>
      </c>
      <c r="BA131" s="1028">
        <v>-15.590000000000002</v>
      </c>
      <c r="BB131" s="1028">
        <v>1.3599999999999999</v>
      </c>
      <c r="BC131" s="1028">
        <v>1.32</v>
      </c>
      <c r="BE131" s="721">
        <v>1972</v>
      </c>
      <c r="BF131" s="1057">
        <f>IF(BE131&gt;2008,0,IF(BE131&gt;2001,1,IF(BE131&gt;1990,2,IF(BE131&gt;1980,3,IF(BE131&gt;1973,4,IF(BE131&gt;1970,5,IF(BE131&gt;1960,6,IF(BE131&gt;1958,7,IF(BE131&gt;1953,8,9)))))))))</f>
        <v>5</v>
      </c>
    </row>
    <row r="132" spans="1:58" s="905" customFormat="1" ht="11.25" customHeight="1" x14ac:dyDescent="0.2">
      <c r="A132" s="884" t="s">
        <v>388</v>
      </c>
      <c r="B132" s="914" t="s">
        <v>389</v>
      </c>
      <c r="C132" s="1181" t="s">
        <v>129</v>
      </c>
      <c r="D132" s="1181" t="s">
        <v>4431</v>
      </c>
      <c r="E132" s="885">
        <v>43</v>
      </c>
      <c r="F132" s="1245">
        <v>59</v>
      </c>
      <c r="G132" s="1244" t="s">
        <v>38</v>
      </c>
      <c r="H132" s="1244" t="s">
        <v>116</v>
      </c>
      <c r="I132" s="898">
        <v>84.67</v>
      </c>
      <c r="J132" s="887">
        <f>(M132/I132)*100</f>
        <v>2.0786583205385614</v>
      </c>
      <c r="K132" s="888">
        <v>0.44</v>
      </c>
      <c r="L132" s="889">
        <v>4</v>
      </c>
      <c r="M132" s="890">
        <f>K132*L132</f>
        <v>1.76</v>
      </c>
      <c r="N132" s="891" t="s">
        <v>112</v>
      </c>
      <c r="O132" s="892">
        <v>0.4</v>
      </c>
      <c r="P132" s="893">
        <v>43329</v>
      </c>
      <c r="Q132" s="893">
        <v>43355</v>
      </c>
      <c r="R132" s="890">
        <f>(K132-O132)/O132*100</f>
        <v>9.9999999999999947</v>
      </c>
      <c r="S132" s="824">
        <f>IF(INDEX(Historical!$D$7:$D$1455,MATCH(B132,Historical!$B$7:$B$1455,0))=0,"n/a",(INDEX(Historical!$C$7:$C$1455,MATCH(B132,Historical!$B$7:$B$1455,0))/INDEX(Historical!$D$7:$D$1455,MATCH(B132,Historical!$B$7:$B$1455,0))-1)*100)</f>
        <v>5.4421768707483054</v>
      </c>
      <c r="T132" s="824">
        <f>IF(INDEX(Historical!$F$7:$F$1455,MATCH(B132,Historical!$B$7:$B$1455,0))=0,"n/a",((INDEX(Historical!$C$7:$C$1455,MATCH(B132,Historical!$B$7:$B$1455,0))/INDEX(Historical!$F$7:$F$1455,MATCH(B132,Historical!$B$7:$B$1455,0)))^(1/3)-1)*100)</f>
        <v>5.9027072021463178</v>
      </c>
      <c r="U132" s="824">
        <f>IF(INDEX(Historical!$I$7:$I$1455,MATCH(B132,Historical!$B$7:$B$1455,0))=0,"n/a",((INDEX(Historical!$C$7:$C$1455,MATCH(B132,Historical!$B$7:$B$1455,0))/INDEX(Historical!$I$7:$I$1455,MATCH(B132,Historical!$B$7:$B$1455,0)))^(1/5)-1)*100)</f>
        <v>9.1607069589288557</v>
      </c>
      <c r="V132" s="824">
        <f>IF(INDEX(Historical!$O$7:$O$1455,MATCH(B132,Historical!$B$7:$B$1455,0))=0,"n/a",((INDEX(Historical!$C$7:$C$1455,MATCH(B132,Historical!$B$7:$B$1455,0))/INDEX(Historical!$O$7:$O$1455,MATCH(B132,Historical!$B$7:$B$1455,0)))^(1/10)-1)*100)</f>
        <v>16.212076231229954</v>
      </c>
      <c r="W132" s="894">
        <f>IF(OR(U132&lt;=0,U132="n/a",V132&lt;=0,V132="n/a"),"n/a",U132/V132)</f>
        <v>0.56505452036317405</v>
      </c>
      <c r="X132" s="895">
        <f>IF(OR(AJ132&lt;=0,AJ132="n/a",U132&lt;=0,U132="n/a"),"n/a",U132/AJ132)</f>
        <v>0.70466976607145049</v>
      </c>
      <c r="Y132" s="914"/>
      <c r="Z132" s="887">
        <f>IF(OR(AC132&lt;0.01,AC132="n/a"),"n/a",M132/AC132*100)</f>
        <v>35.699797160243406</v>
      </c>
      <c r="AA132" s="897">
        <f>IF(OR(AC132&lt;0.01,AC132="n/a"),"n/a",I132/AC132)</f>
        <v>17.174442190669371</v>
      </c>
      <c r="AB132" s="889">
        <v>8</v>
      </c>
      <c r="AC132" s="898">
        <v>4.93</v>
      </c>
      <c r="AD132" s="898">
        <v>1.62</v>
      </c>
      <c r="AE132" s="898">
        <v>0.6</v>
      </c>
      <c r="AF132" s="898">
        <v>3.17</v>
      </c>
      <c r="AG132" s="898">
        <v>18.8</v>
      </c>
      <c r="AH132" s="898">
        <v>30.2</v>
      </c>
      <c r="AI132" s="898">
        <v>8.07</v>
      </c>
      <c r="AJ132" s="898">
        <v>13</v>
      </c>
      <c r="AK132" s="898">
        <v>10.63</v>
      </c>
      <c r="AL132" s="899">
        <v>79320</v>
      </c>
      <c r="AM132" s="900">
        <v>0.2</v>
      </c>
      <c r="AN132" s="898">
        <v>0.55000000000000004</v>
      </c>
      <c r="AO132" s="901">
        <f>IF(U132="n/a","n/a",IF(AA132&lt;0,"n/a",IF(AA132="n/a","n/a",J132+U132-AA132)))</f>
        <v>-5.9350769112019535</v>
      </c>
      <c r="AP132" s="902">
        <f>IF(U132="n/a","n/a",J132+U132)</f>
        <v>11.239365279467417</v>
      </c>
      <c r="AQ132" s="903">
        <f>IF(OR(AC132&lt;0.01,AF132="n/a"),"n/a",(I132/SQRT(22.5*AC132*(I132/AF132))-1)*100)</f>
        <v>55.553465970060032</v>
      </c>
      <c r="AR132" s="766">
        <f>INDEX(Historical!$C$7:$C$1455,MATCH(B132,Historical!$B$7:$B$1455,0))*IF(AH132="n/a",1.03,IF(AH132&lt;0,1.01,IF(AH132&gt;10,1.1,(1+AH132/100))))</f>
        <v>1.7050000000000003</v>
      </c>
      <c r="AS132" s="897">
        <f>IF($AI132="n/a",1.03*AR132,IF($AI132&lt;0,1.01*AR132,IF($AI132&gt;10,1.1*AR132,(1+$AI132/100)*AR132)))</f>
        <v>1.8425935000000002</v>
      </c>
      <c r="AT132" s="897">
        <f>IF($AK132="n/a",1.03*AS132,IF($AK132&lt;0,1.01*AS132,IF($AK132&gt;10,1.1*AS132,(1+$AK132/100)*AS132)))</f>
        <v>2.0268528500000005</v>
      </c>
      <c r="AU132" s="897">
        <f>IF($AK132="n/a",1.03*AT132,IF($AK132&lt;0,1.01*AT132,IF($AK132&gt;10,1.1*AT132,(1+$AK132/100)*AT132)))</f>
        <v>2.2295381350000008</v>
      </c>
      <c r="AV132" s="897">
        <f>IF($AK132="n/a",1.03*AU132,IF($AK132&lt;0,1.01*AU132,IF($AK132&gt;10,1.1*AU132,(1+$AK132/100)*AU132)))</f>
        <v>2.452491948500001</v>
      </c>
      <c r="AW132" s="887">
        <f>SUM(AR132:AV132)</f>
        <v>10.256476433500001</v>
      </c>
      <c r="AX132" s="904">
        <f>AW132/I132*100</f>
        <v>12.113471635171845</v>
      </c>
      <c r="AY132" s="1213">
        <v>0.72</v>
      </c>
      <c r="AZ132" s="900">
        <v>43.34</v>
      </c>
      <c r="BA132" s="900">
        <v>-0.54</v>
      </c>
      <c r="BB132" s="900">
        <v>9.34</v>
      </c>
      <c r="BC132" s="900">
        <v>22.53</v>
      </c>
      <c r="BD132" s="1079"/>
      <c r="BE132" s="721">
        <v>1976</v>
      </c>
      <c r="BF132" s="1057">
        <f>IF(BE132&gt;2008,0,IF(BE132&gt;2001,1,IF(BE132&gt;1990,2,IF(BE132&gt;1980,3,IF(BE132&gt;1973,4,IF(BE132&gt;1970,5,IF(BE132&gt;1960,6,IF(BE132&gt;1958,7,IF(BE132&gt;1953,8,9)))))))))</f>
        <v>4</v>
      </c>
    </row>
    <row r="133" spans="1:58" ht="11.25" customHeight="1" x14ac:dyDescent="0.2">
      <c r="A133" s="1019" t="s">
        <v>4118</v>
      </c>
      <c r="B133" s="1031" t="s">
        <v>387</v>
      </c>
      <c r="C133" s="1181" t="s">
        <v>129</v>
      </c>
      <c r="D133" s="1181" t="s">
        <v>4431</v>
      </c>
      <c r="E133" s="857">
        <v>45</v>
      </c>
      <c r="F133" s="1245">
        <v>50</v>
      </c>
      <c r="G133" s="1245" t="s">
        <v>38</v>
      </c>
      <c r="H133" s="1245" t="s">
        <v>116</v>
      </c>
      <c r="I133" s="1021">
        <v>97.65</v>
      </c>
      <c r="J133" s="766">
        <f>(M133/I133)*100</f>
        <v>2.1300563236047108</v>
      </c>
      <c r="K133" s="1033">
        <v>0.52</v>
      </c>
      <c r="L133" s="1043">
        <v>4</v>
      </c>
      <c r="M133" s="756">
        <f>K133*L133</f>
        <v>2.08</v>
      </c>
      <c r="N133" s="1026" t="s">
        <v>165</v>
      </c>
      <c r="O133" s="860">
        <v>0.51</v>
      </c>
      <c r="P133" s="1016">
        <v>43167</v>
      </c>
      <c r="Q133" s="1016">
        <v>43192</v>
      </c>
      <c r="R133" s="756">
        <f>(K133-O133)/O133*100</f>
        <v>1.9607843137254919</v>
      </c>
      <c r="S133" s="824">
        <f>IF(INDEX(Historical!$D$7:$D$1455,MATCH(B133,Historical!$B$7:$B$1455,0))=0,"n/a",(INDEX(Historical!$C$7:$C$1455,MATCH(B133,Historical!$B$7:$B$1455,0))/INDEX(Historical!$D$7:$D$1455,MATCH(B133,Historical!$B$7:$B$1455,0))-1)*100)</f>
        <v>2.0100502512562901</v>
      </c>
      <c r="T133" s="824">
        <f>IF(INDEX(Historical!$F$7:$F$1455,MATCH(B133,Historical!$B$7:$B$1455,0))=0,"n/a",((INDEX(Historical!$C$7:$C$1455,MATCH(B133,Historical!$B$7:$B$1455,0))/INDEX(Historical!$F$7:$F$1455,MATCH(B133,Historical!$B$7:$B$1455,0)))^(1/3)-1)*100)</f>
        <v>2.0518519246802258</v>
      </c>
      <c r="U133" s="824">
        <f>IF(INDEX(Historical!$I$7:$I$1455,MATCH(B133,Historical!$B$7:$B$1455,0))=0,"n/a",((INDEX(Historical!$C$7:$C$1455,MATCH(B133,Historical!$B$7:$B$1455,0))/INDEX(Historical!$I$7:$I$1455,MATCH(B133,Historical!$B$7:$B$1455,0)))^(1/5)-1)*100)</f>
        <v>5.441990674192887</v>
      </c>
      <c r="V133" s="824">
        <f>IF(INDEX(Historical!$O$7:$O$1455,MATCH(B133,Historical!$B$7:$B$1455,0))=0,"n/a",((INDEX(Historical!$C$7:$C$1455,MATCH(B133,Historical!$B$7:$B$1455,0))/INDEX(Historical!$O$7:$O$1455,MATCH(B133,Historical!$B$7:$B$1455,0)))^(1/10)-1)*100)</f>
        <v>9.3887862519232979</v>
      </c>
      <c r="W133" s="825">
        <f>IF(OR(U133&lt;=0,U133="n/a",V133&lt;=0,V133="n/a"),"n/a",U133/V133)</f>
        <v>0.57962664482622472</v>
      </c>
      <c r="X133" s="826" t="str">
        <f>IF(OR(AJ133&lt;=0,AJ133="n/a",U133&lt;=0,U133="n/a"),"n/a",U133/AJ133)</f>
        <v>n/a</v>
      </c>
      <c r="Y133" s="1031"/>
      <c r="Z133" s="766">
        <f>IF(OR(AC133&lt;0.01,AC133="n/a"),"n/a",M133/AC133*100)</f>
        <v>124.55089820359282</v>
      </c>
      <c r="AA133" s="1042">
        <f>IF(OR(AC133&lt;0.01,AC133="n/a"),"n/a",I133/AC133)</f>
        <v>58.473053892215574</v>
      </c>
      <c r="AB133" s="1043">
        <v>1</v>
      </c>
      <c r="AC133" s="1021">
        <v>1.67</v>
      </c>
      <c r="AD133" s="1021">
        <v>14.06</v>
      </c>
      <c r="AE133" s="1021">
        <v>0.55000000000000004</v>
      </c>
      <c r="AF133" s="1021">
        <v>4.04</v>
      </c>
      <c r="AG133" s="1021">
        <v>11.899999999999999</v>
      </c>
      <c r="AH133" s="1021">
        <v>-26.8</v>
      </c>
      <c r="AI133" s="1021">
        <v>-2.58</v>
      </c>
      <c r="AJ133" s="1021">
        <v>-8.5</v>
      </c>
      <c r="AK133" s="1021">
        <v>4.17</v>
      </c>
      <c r="AL133" s="1034">
        <v>283190</v>
      </c>
      <c r="AM133" s="1028">
        <v>0.89999999999999991</v>
      </c>
      <c r="AN133" s="1021">
        <v>0.7</v>
      </c>
      <c r="AO133" s="868">
        <f>IF(U133="n/a","n/a",IF(AA133&lt;0,"n/a",IF(AA133="n/a","n/a",J133+U133-AA133)))</f>
        <v>-50.901006894417975</v>
      </c>
      <c r="AP133" s="869">
        <f>IF(U133="n/a","n/a",J133+U133)</f>
        <v>7.5720469977975977</v>
      </c>
      <c r="AQ133" s="1044">
        <f>IF(OR(AC133&lt;0.01,AF133="n/a"),"n/a",(I133/SQRT(22.5*AC133*(I133/AF133))-1)*100)</f>
        <v>224.02409905201046</v>
      </c>
      <c r="AR133" s="766">
        <f>INDEX(Historical!$C$7:$C$1455,MATCH(B133,Historical!$B$7:$B$1455,0))*IF(AH133="n/a",1.03,IF(AH133&lt;0,1.01,IF(AH133&gt;10,1.1,(1+AH133/100))))</f>
        <v>2.0503000000000005</v>
      </c>
      <c r="AS133" s="1042">
        <f>IF($AI133="n/a",1.03*AR133,IF($AI133&lt;0,1.01*AR133,IF($AI133&gt;10,1.1*AR133,(1+$AI133/100)*AR133)))</f>
        <v>2.0708030000000006</v>
      </c>
      <c r="AT133" s="1042">
        <f>IF($AK133="n/a",1.03*AS133,IF($AK133&lt;0,1.01*AS133,IF($AK133&gt;10,1.1*AS133,(1+$AK133/100)*AS133)))</f>
        <v>2.157155485100001</v>
      </c>
      <c r="AU133" s="1042">
        <f>IF($AK133="n/a",1.03*AT133,IF($AK133&lt;0,1.01*AT133,IF($AK133&gt;10,1.1*AT133,(1+$AK133/100)*AT133)))</f>
        <v>2.2471088688286711</v>
      </c>
      <c r="AV133" s="1042">
        <f>IF($AK133="n/a",1.03*AU133,IF($AK133&lt;0,1.01*AU133,IF($AK133&gt;10,1.1*AU133,(1+$AK133/100)*AU133)))</f>
        <v>2.3408133086588268</v>
      </c>
      <c r="AW133" s="766">
        <f>SUM(AR133:AV133)</f>
        <v>10.866180662587499</v>
      </c>
      <c r="AX133" s="877">
        <f>AW133/I133*100</f>
        <v>11.127681170084484</v>
      </c>
      <c r="AY133" s="1212">
        <v>0.37</v>
      </c>
      <c r="AZ133" s="1028">
        <v>19.41</v>
      </c>
      <c r="BA133" s="1028">
        <v>-11.21</v>
      </c>
      <c r="BB133" s="1028">
        <v>0.09</v>
      </c>
      <c r="BC133" s="1028">
        <v>7.57</v>
      </c>
      <c r="BE133" s="721">
        <v>1974</v>
      </c>
      <c r="BF133" s="1057">
        <f>IF(BE133&gt;2008,0,IF(BE133&gt;2001,1,IF(BE133&gt;1990,2,IF(BE133&gt;1980,3,IF(BE133&gt;1973,4,IF(BE133&gt;1970,5,IF(BE133&gt;1960,6,IF(BE133&gt;1958,7,IF(BE133&gt;1953,8,9)))))))))</f>
        <v>4</v>
      </c>
    </row>
    <row r="134" spans="1:58" ht="11.25" customHeight="1" x14ac:dyDescent="0.2">
      <c r="A134" s="1027" t="s">
        <v>390</v>
      </c>
      <c r="B134" s="1031" t="s">
        <v>391</v>
      </c>
      <c r="C134" s="1181" t="s">
        <v>155</v>
      </c>
      <c r="D134" s="1181" t="s">
        <v>4419</v>
      </c>
      <c r="E134" s="857">
        <v>25</v>
      </c>
      <c r="F134" s="1245">
        <v>126</v>
      </c>
      <c r="G134" s="1245" t="s">
        <v>38</v>
      </c>
      <c r="H134" s="1245" t="s">
        <v>38</v>
      </c>
      <c r="I134" s="1021">
        <v>109.56</v>
      </c>
      <c r="J134" s="766">
        <f>(M134/I134)*100</f>
        <v>0.547645125958379</v>
      </c>
      <c r="K134" s="1040">
        <v>0.15</v>
      </c>
      <c r="L134" s="1043">
        <v>4</v>
      </c>
      <c r="M134" s="756">
        <f>K134*L134</f>
        <v>0.6</v>
      </c>
      <c r="N134" s="1026" t="s">
        <v>141</v>
      </c>
      <c r="O134" s="861">
        <v>0.14000000000000001</v>
      </c>
      <c r="P134" s="1016">
        <v>43396</v>
      </c>
      <c r="Q134" s="1016">
        <v>43411</v>
      </c>
      <c r="R134" s="756">
        <f>(K134-O134)/O134*100</f>
        <v>7.1428571428571281</v>
      </c>
      <c r="S134" s="824">
        <f>IF(INDEX(Historical!$D$7:$D$1455,MATCH(B134,Historical!$B$7:$B$1455,0))=0,"n/a",(INDEX(Historical!$C$7:$C$1455,MATCH(B134,Historical!$B$7:$B$1455,0))/INDEX(Historical!$D$7:$D$1455,MATCH(B134,Historical!$B$7:$B$1455,0))-1)*100)</f>
        <v>8.163265306122458</v>
      </c>
      <c r="T134" s="824">
        <f>IF(INDEX(Historical!$F$7:$F$1455,MATCH(B134,Historical!$B$7:$B$1455,0))=0,"n/a",((INDEX(Historical!$C$7:$C$1455,MATCH(B134,Historical!$B$7:$B$1455,0))/INDEX(Historical!$F$7:$F$1455,MATCH(B134,Historical!$B$7:$B$1455,0)))^(1/3)-1)*100)</f>
        <v>8.9341387842532871</v>
      </c>
      <c r="U134" s="824">
        <f>IF(INDEX(Historical!$I$7:$I$1455,MATCH(B134,Historical!$B$7:$B$1455,0))=0,"n/a",((INDEX(Historical!$C$7:$C$1455,MATCH(B134,Historical!$B$7:$B$1455,0))/INDEX(Historical!$I$7:$I$1455,MATCH(B134,Historical!$B$7:$B$1455,0)))^(1/5)-1)*100)</f>
        <v>7.7448698857029541</v>
      </c>
      <c r="V134" s="824">
        <f>IF(INDEX(Historical!$O$7:$O$1455,MATCH(B134,Historical!$B$7:$B$1455,0))=0,"n/a",((INDEX(Historical!$C$7:$C$1455,MATCH(B134,Historical!$B$7:$B$1455,0))/INDEX(Historical!$O$7:$O$1455,MATCH(B134,Historical!$B$7:$B$1455,0)))^(1/10)-1)*100)</f>
        <v>7.1773462536293131</v>
      </c>
      <c r="W134" s="825">
        <f>IF(OR(U134&lt;=0,U134="n/a",V134&lt;=0,V134="n/a"),"n/a",U134/V134)</f>
        <v>1.0790715136233906</v>
      </c>
      <c r="X134" s="826">
        <f>IF(OR(AJ134&lt;=0,AJ134="n/a",U134&lt;=0,U134="n/a"),"n/a",U134/AJ134)</f>
        <v>0.3585587910047664</v>
      </c>
      <c r="Y134" s="780"/>
      <c r="Z134" s="766">
        <f>IF(OR(AC134&lt;0.01,AC134="n/a"),"n/a",M134/AC134*100)</f>
        <v>19.108280254777068</v>
      </c>
      <c r="AA134" s="1042">
        <f>IF(OR(AC134&lt;0.01,AC134="n/a"),"n/a",I134/AC134)</f>
        <v>34.891719745222929</v>
      </c>
      <c r="AB134" s="1043">
        <v>12</v>
      </c>
      <c r="AC134" s="1021">
        <v>3.14</v>
      </c>
      <c r="AD134" s="1021">
        <v>5.92</v>
      </c>
      <c r="AE134" s="1021">
        <v>4.72</v>
      </c>
      <c r="AF134" s="1021">
        <v>5.99</v>
      </c>
      <c r="AG134" s="1021">
        <v>11.899999999999999</v>
      </c>
      <c r="AH134" s="1021">
        <v>60.3</v>
      </c>
      <c r="AI134" s="1021">
        <v>10.58</v>
      </c>
      <c r="AJ134" s="1021">
        <v>21.6</v>
      </c>
      <c r="AK134" s="1021">
        <v>5.8999999999999995</v>
      </c>
      <c r="AL134" s="1034">
        <v>8080</v>
      </c>
      <c r="AM134" s="1028">
        <v>0.6</v>
      </c>
      <c r="AN134" s="1021">
        <v>0</v>
      </c>
      <c r="AO134" s="868">
        <f>IF(U134="n/a","n/a",IF(AA134&lt;0,"n/a",IF(AA134="n/a","n/a",J134+U134-AA134)))</f>
        <v>-26.599204733561596</v>
      </c>
      <c r="AP134" s="869">
        <f>IF(U134="n/a","n/a",J134+U134)</f>
        <v>8.2925150116613331</v>
      </c>
      <c r="AQ134" s="1044">
        <f>IF(OR(AC134&lt;0.01,AF134="n/a"),"n/a",(I134/SQRT(22.5*AC134*(I134/AF134))-1)*100)</f>
        <v>204.77780706160735</v>
      </c>
      <c r="AR134" s="766">
        <f>INDEX(Historical!$C$7:$C$1455,MATCH(B134,Historical!$B$7:$B$1455,0))*IF(AH134="n/a",1.03,IF(AH134&lt;0,1.01,IF(AH134&gt;10,1.1,(1+AH134/100))))</f>
        <v>0.58300000000000007</v>
      </c>
      <c r="AS134" s="1042">
        <f>IF($AI134="n/a",1.03*AR134,IF($AI134&lt;0,1.01*AR134,IF($AI134&gt;10,1.1*AR134,(1+$AI134/100)*AR134)))</f>
        <v>0.64130000000000009</v>
      </c>
      <c r="AT134" s="1042">
        <f>IF($AK134="n/a",1.03*AS134,IF($AK134&lt;0,1.01*AS134,IF($AK134&gt;10,1.1*AS134,(1+$AK134/100)*AS134)))</f>
        <v>0.67913670000000004</v>
      </c>
      <c r="AU134" s="1042">
        <f>IF($AK134="n/a",1.03*AT134,IF($AK134&lt;0,1.01*AT134,IF($AK134&gt;10,1.1*AT134,(1+$AK134/100)*AT134)))</f>
        <v>0.71920576530000002</v>
      </c>
      <c r="AV134" s="1042">
        <f>IF($AK134="n/a",1.03*AU134,IF($AK134&lt;0,1.01*AU134,IF($AK134&gt;10,1.1*AU134,(1+$AK134/100)*AU134)))</f>
        <v>0.76163890545269997</v>
      </c>
      <c r="AW134" s="766">
        <f>SUM(AR134:AV134)</f>
        <v>3.3842813707527002</v>
      </c>
      <c r="AX134" s="877">
        <f>AW134/I134*100</f>
        <v>3.0889753292740965</v>
      </c>
      <c r="AY134" s="1212">
        <v>1.18</v>
      </c>
      <c r="AZ134" s="1028">
        <v>32.409999999999997</v>
      </c>
      <c r="BA134" s="1028">
        <v>-12.42</v>
      </c>
      <c r="BB134" s="1028">
        <v>-2.85</v>
      </c>
      <c r="BC134" s="1028">
        <v>7.42</v>
      </c>
      <c r="BE134" s="721">
        <v>1994</v>
      </c>
      <c r="BF134" s="1057">
        <f>IF(BE134&gt;2008,0,IF(BE134&gt;2001,1,IF(BE134&gt;1990,2,IF(BE134&gt;1980,3,IF(BE134&gt;1973,4,IF(BE134&gt;1970,5,IF(BE134&gt;1960,6,IF(BE134&gt;1958,7,IF(BE134&gt;1953,8,9)))))))))</f>
        <v>2</v>
      </c>
    </row>
    <row r="135" spans="1:58" ht="11.25" customHeight="1" x14ac:dyDescent="0.2">
      <c r="A135" s="1019" t="s">
        <v>392</v>
      </c>
      <c r="B135" s="1031" t="s">
        <v>393</v>
      </c>
      <c r="C135" s="1181" t="s">
        <v>109</v>
      </c>
      <c r="D135" s="1181" t="s">
        <v>4434</v>
      </c>
      <c r="E135" s="857">
        <v>26</v>
      </c>
      <c r="F135" s="1245">
        <v>103</v>
      </c>
      <c r="G135" s="1245" t="s">
        <v>38</v>
      </c>
      <c r="H135" s="1245" t="s">
        <v>116</v>
      </c>
      <c r="I135" s="1021">
        <v>63.2</v>
      </c>
      <c r="J135" s="766">
        <f>(M135/I135)*100</f>
        <v>2.5316455696202533</v>
      </c>
      <c r="K135" s="1040">
        <v>0.4</v>
      </c>
      <c r="L135" s="1043">
        <v>4</v>
      </c>
      <c r="M135" s="756">
        <f>K135*L135</f>
        <v>1.6</v>
      </c>
      <c r="N135" s="1026" t="s">
        <v>170</v>
      </c>
      <c r="O135" s="861">
        <v>0.39</v>
      </c>
      <c r="P135" s="1022">
        <v>43042</v>
      </c>
      <c r="Q135" s="1022">
        <v>43056</v>
      </c>
      <c r="R135" s="756">
        <f>(K135-O135)/O135*100</f>
        <v>2.5641025641025665</v>
      </c>
      <c r="S135" s="824">
        <f>IF(INDEX(Historical!$D$7:$D$1455,MATCH(B135,Historical!$B$7:$B$1455,0))=0,"n/a",(INDEX(Historical!$C$7:$C$1455,MATCH(B135,Historical!$B$7:$B$1455,0))/INDEX(Historical!$D$7:$D$1455,MATCH(B135,Historical!$B$7:$B$1455,0))-1)*100)</f>
        <v>0.64102564102561654</v>
      </c>
      <c r="T135" s="824">
        <f>IF(INDEX(Historical!$F$7:$F$1455,MATCH(B135,Historical!$B$7:$B$1455,0))=0,"n/a",((INDEX(Historical!$C$7:$C$1455,MATCH(B135,Historical!$B$7:$B$1455,0))/INDEX(Historical!$F$7:$F$1455,MATCH(B135,Historical!$B$7:$B$1455,0)))^(1/3)-1)*100)</f>
        <v>1.0846833102023279</v>
      </c>
      <c r="U135" s="824">
        <f>IF(INDEX(Historical!$I$7:$I$1455,MATCH(B135,Historical!$B$7:$B$1455,0))=0,"n/a",((INDEX(Historical!$C$7:$C$1455,MATCH(B135,Historical!$B$7:$B$1455,0))/INDEX(Historical!$I$7:$I$1455,MATCH(B135,Historical!$B$7:$B$1455,0)))^(1/5)-1)*100)</f>
        <v>1.1876680591268229</v>
      </c>
      <c r="V135" s="824">
        <f>IF(INDEX(Historical!$O$7:$O$1455,MATCH(B135,Historical!$B$7:$B$1455,0))=0,"n/a",((INDEX(Historical!$C$7:$C$1455,MATCH(B135,Historical!$B$7:$B$1455,0))/INDEX(Historical!$O$7:$O$1455,MATCH(B135,Historical!$B$7:$B$1455,0)))^(1/10)-1)*100)</f>
        <v>1.446267893331088</v>
      </c>
      <c r="W135" s="825">
        <f>IF(OR(U135&lt;=0,U135="n/a",V135&lt;=0,V135="n/a"),"n/a",U135/V135)</f>
        <v>0.82119506669774012</v>
      </c>
      <c r="X135" s="826" t="str">
        <f>IF(OR(AJ135&lt;=0,AJ135="n/a",U135&lt;=0,U135="n/a"),"n/a",U135/AJ135)</f>
        <v>n/a</v>
      </c>
      <c r="Y135" s="780"/>
      <c r="Z135" s="766">
        <f>IF(OR(AC135&lt;0.01,AC135="n/a"),"n/a",M135/AC135*100)</f>
        <v>61.776061776061788</v>
      </c>
      <c r="AA135" s="1042">
        <f>IF(OR(AC135&lt;0.01,AC135="n/a"),"n/a",I135/AC135)</f>
        <v>24.401544401544403</v>
      </c>
      <c r="AB135" s="1043">
        <v>12</v>
      </c>
      <c r="AC135" s="1021">
        <v>2.59</v>
      </c>
      <c r="AD135" s="1021">
        <v>8.15</v>
      </c>
      <c r="AE135" s="1021">
        <v>11.91</v>
      </c>
      <c r="AF135" s="1021">
        <v>2.85</v>
      </c>
      <c r="AG135" s="1021">
        <v>9.6</v>
      </c>
      <c r="AH135" s="1021">
        <v>3</v>
      </c>
      <c r="AI135" s="1021">
        <v>9.74</v>
      </c>
      <c r="AJ135" s="1021">
        <v>-4.2</v>
      </c>
      <c r="AK135" s="1021">
        <v>3</v>
      </c>
      <c r="AL135" s="1034">
        <v>1670</v>
      </c>
      <c r="AM135" s="1028">
        <v>4.08</v>
      </c>
      <c r="AN135" s="1021">
        <v>0</v>
      </c>
      <c r="AO135" s="868">
        <f>IF(U135="n/a","n/a",IF(AA135&lt;0,"n/a",IF(AA135="n/a","n/a",J135+U135-AA135)))</f>
        <v>-20.682230772797325</v>
      </c>
      <c r="AP135" s="869">
        <f>IF(U135="n/a","n/a",J135+U135)</f>
        <v>3.7193136287470763</v>
      </c>
      <c r="AQ135" s="1044">
        <f>IF(OR(AC135&lt;0.01,AF135="n/a"),"n/a",(I135/SQRT(22.5*AC135*(I135/AF135))-1)*100)</f>
        <v>75.808483608223256</v>
      </c>
      <c r="AR135" s="766">
        <f>INDEX(Historical!$C$7:$C$1455,MATCH(B135,Historical!$B$7:$B$1455,0))*IF(AH135="n/a",1.03,IF(AH135&lt;0,1.01,IF(AH135&gt;10,1.1,(1+AH135/100))))</f>
        <v>1.6171</v>
      </c>
      <c r="AS135" s="1042">
        <f>IF($AI135="n/a",1.03*AR135,IF($AI135&lt;0,1.01*AR135,IF($AI135&gt;10,1.1*AR135,(1+$AI135/100)*AR135)))</f>
        <v>1.7746055399999998</v>
      </c>
      <c r="AT135" s="1042">
        <f>IF($AK135="n/a",1.03*AS135,IF($AK135&lt;0,1.01*AS135,IF($AK135&gt;10,1.1*AS135,(1+$AK135/100)*AS135)))</f>
        <v>1.8278437061999999</v>
      </c>
      <c r="AU135" s="1042">
        <f>IF($AK135="n/a",1.03*AT135,IF($AK135&lt;0,1.01*AT135,IF($AK135&gt;10,1.1*AT135,(1+$AK135/100)*AT135)))</f>
        <v>1.882679017386</v>
      </c>
      <c r="AV135" s="1042">
        <f>IF($AK135="n/a",1.03*AU135,IF($AK135&lt;0,1.01*AU135,IF($AK135&gt;10,1.1*AU135,(1+$AK135/100)*AU135)))</f>
        <v>1.9391593879075799</v>
      </c>
      <c r="AW135" s="766">
        <f>SUM(AR135:AV135)</f>
        <v>9.0413876514935794</v>
      </c>
      <c r="AX135" s="877">
        <f>AW135/I135*100</f>
        <v>14.305993119451866</v>
      </c>
      <c r="AY135" s="1212">
        <v>0.89</v>
      </c>
      <c r="AZ135" s="1028">
        <v>17.8</v>
      </c>
      <c r="BA135" s="1028">
        <v>-2.41</v>
      </c>
      <c r="BB135" s="1028">
        <v>5.38</v>
      </c>
      <c r="BC135" s="1028">
        <v>6.03</v>
      </c>
      <c r="BE135" s="721">
        <v>1993</v>
      </c>
      <c r="BF135" s="1057">
        <f>IF(BE135&gt;2008,0,IF(BE135&gt;2001,1,IF(BE135&gt;1990,2,IF(BE135&gt;1980,3,IF(BE135&gt;1973,4,IF(BE135&gt;1970,5,IF(BE135&gt;1960,6,IF(BE135&gt;1958,7,IF(BE135&gt;1953,8,9)))))))))</f>
        <v>2</v>
      </c>
    </row>
    <row r="136" spans="1:58" ht="11.25" customHeight="1" x14ac:dyDescent="0.2">
      <c r="A136" s="1019" t="s">
        <v>394</v>
      </c>
      <c r="B136" s="1031" t="s">
        <v>395</v>
      </c>
      <c r="C136" s="1181" t="s">
        <v>248</v>
      </c>
      <c r="D136" s="1181" t="s">
        <v>4454</v>
      </c>
      <c r="E136" s="857">
        <v>37</v>
      </c>
      <c r="F136" s="1245">
        <v>71</v>
      </c>
      <c r="G136" s="1245" t="s">
        <v>107</v>
      </c>
      <c r="H136" s="1245" t="s">
        <v>107</v>
      </c>
      <c r="I136" s="1021">
        <v>33.119999999999997</v>
      </c>
      <c r="J136" s="766">
        <f>(M136/I136)*100</f>
        <v>2.7777777777777781</v>
      </c>
      <c r="K136" s="1033">
        <v>0.23</v>
      </c>
      <c r="L136" s="1043">
        <v>4</v>
      </c>
      <c r="M136" s="756">
        <f>K136*L136</f>
        <v>0.92</v>
      </c>
      <c r="N136" s="1026" t="s">
        <v>322</v>
      </c>
      <c r="O136" s="860">
        <v>0.22</v>
      </c>
      <c r="P136" s="1016">
        <v>43244</v>
      </c>
      <c r="Q136" s="1016">
        <v>43280</v>
      </c>
      <c r="R136" s="756">
        <f>(K136-O136)/O136*100</f>
        <v>4.5454545454545494</v>
      </c>
      <c r="S136" s="824">
        <f>IF(INDEX(Historical!$D$7:$D$1455,MATCH(B136,Historical!$B$7:$B$1455,0))=0,"n/a",(INDEX(Historical!$C$7:$C$1455,MATCH(B136,Historical!$B$7:$B$1455,0))/INDEX(Historical!$D$7:$D$1455,MATCH(B136,Historical!$B$7:$B$1455,0))-1)*100)</f>
        <v>4.8192771084337505</v>
      </c>
      <c r="T136" s="824">
        <f>IF(INDEX(Historical!$F$7:$F$1455,MATCH(B136,Historical!$B$7:$B$1455,0))=0,"n/a",((INDEX(Historical!$C$7:$C$1455,MATCH(B136,Historical!$B$7:$B$1455,0))/INDEX(Historical!$F$7:$F$1455,MATCH(B136,Historical!$B$7:$B$1455,0)))^(1/3)-1)*100)</f>
        <v>5.0717574498580165</v>
      </c>
      <c r="U136" s="824">
        <f>IF(INDEX(Historical!$I$7:$I$1455,MATCH(B136,Historical!$B$7:$B$1455,0))=0,"n/a",((INDEX(Historical!$C$7:$C$1455,MATCH(B136,Historical!$B$7:$B$1455,0))/INDEX(Historical!$I$7:$I$1455,MATCH(B136,Historical!$B$7:$B$1455,0)))^(1/5)-1)*100)</f>
        <v>5.6805496536407318</v>
      </c>
      <c r="V136" s="824">
        <f>IF(INDEX(Historical!$O$7:$O$1455,MATCH(B136,Historical!$B$7:$B$1455,0))=0,"n/a",((INDEX(Historical!$C$7:$C$1455,MATCH(B136,Historical!$B$7:$B$1455,0))/INDEX(Historical!$O$7:$O$1455,MATCH(B136,Historical!$B$7:$B$1455,0)))^(1/10)-1)*100)</f>
        <v>8.0801468581459535</v>
      </c>
      <c r="W136" s="825">
        <f>IF(OR(U136&lt;=0,U136="n/a",V136&lt;=0,V136="n/a"),"n/a",U136/V136)</f>
        <v>0.70302554562036434</v>
      </c>
      <c r="X136" s="826" t="str">
        <f>IF(OR(AJ136&lt;=0,AJ136="n/a",U136&lt;=0,U136="n/a"),"n/a",U136/AJ136)</f>
        <v>n/a</v>
      </c>
      <c r="Y136" s="774"/>
      <c r="Z136" s="766">
        <f>IF(OR(AC136&lt;0.01,AC136="n/a"),"n/a",M136/AC136*100)</f>
        <v>54.117647058823536</v>
      </c>
      <c r="AA136" s="1042">
        <f>IF(OR(AC136&lt;0.01,AC136="n/a"),"n/a",I136/AC136)</f>
        <v>19.482352941176469</v>
      </c>
      <c r="AB136" s="1043">
        <v>12</v>
      </c>
      <c r="AC136" s="1021">
        <v>1.7</v>
      </c>
      <c r="AD136" s="1021" t="s">
        <v>138</v>
      </c>
      <c r="AE136" s="1021">
        <v>1.1499999999999999</v>
      </c>
      <c r="AF136" s="1021">
        <v>1.65</v>
      </c>
      <c r="AG136" s="1021">
        <v>9.5</v>
      </c>
      <c r="AH136" s="1021">
        <v>-6.7</v>
      </c>
      <c r="AI136" s="1021" t="s">
        <v>138</v>
      </c>
      <c r="AJ136" s="1021">
        <v>-3.4000000000000004</v>
      </c>
      <c r="AK136" s="1021" t="s">
        <v>138</v>
      </c>
      <c r="AL136" s="1038">
        <v>333.52</v>
      </c>
      <c r="AM136" s="1028">
        <v>12.5</v>
      </c>
      <c r="AN136" s="1021">
        <v>0.04</v>
      </c>
      <c r="AO136" s="868">
        <f>IF(U136="n/a","n/a",IF(AA136&lt;0,"n/a",IF(AA136="n/a","n/a",J136+U136-AA136)))</f>
        <v>-11.024025509757958</v>
      </c>
      <c r="AP136" s="869">
        <f>IF(U136="n/a","n/a",J136+U136)</f>
        <v>8.4583274314185104</v>
      </c>
      <c r="AQ136" s="1044">
        <f>IF(OR(AC136&lt;0.01,AF136="n/a"),"n/a",(I136/SQRT(22.5*AC136*(I136/AF136))-1)*100)</f>
        <v>19.528485406322325</v>
      </c>
      <c r="AR136" s="766">
        <f>INDEX(Historical!$C$7:$C$1455,MATCH(B136,Historical!$B$7:$B$1455,0))*IF(AH136="n/a",1.03,IF(AH136&lt;0,1.01,IF(AH136&gt;10,1.1,(1+AH136/100))))</f>
        <v>0.87870000000000004</v>
      </c>
      <c r="AS136" s="1042">
        <f>IF($AI136="n/a",1.03*AR136,IF($AI136&lt;0,1.01*AR136,IF($AI136&gt;10,1.1*AR136,(1+$AI136/100)*AR136)))</f>
        <v>0.90506100000000012</v>
      </c>
      <c r="AT136" s="1042">
        <f>IF($AK136="n/a",1.03*AS136,IF($AK136&lt;0,1.01*AS136,IF($AK136&gt;10,1.1*AS136,(1+$AK136/100)*AS136)))</f>
        <v>0.9322128300000001</v>
      </c>
      <c r="AU136" s="1042">
        <f>IF($AK136="n/a",1.03*AT136,IF($AK136&lt;0,1.01*AT136,IF($AK136&gt;10,1.1*AT136,(1+$AK136/100)*AT136)))</f>
        <v>0.96017921490000013</v>
      </c>
      <c r="AV136" s="1042">
        <f>IF($AK136="n/a",1.03*AU136,IF($AK136&lt;0,1.01*AU136,IF($AK136&gt;10,1.1*AU136,(1+$AK136/100)*AU136)))</f>
        <v>0.98898459134700012</v>
      </c>
      <c r="AW136" s="766">
        <f>SUM(AR136:AV136)</f>
        <v>4.6651376362470005</v>
      </c>
      <c r="AX136" s="877">
        <f>AW136/I136*100</f>
        <v>14.085560495914859</v>
      </c>
      <c r="AY136" s="1212">
        <v>0.49</v>
      </c>
      <c r="AZ136" s="1028">
        <v>22.58</v>
      </c>
      <c r="BA136" s="1028">
        <v>-17.05</v>
      </c>
      <c r="BB136" s="1028">
        <v>1.4500000000000002</v>
      </c>
      <c r="BC136" s="1028">
        <v>-3.9800000000000004</v>
      </c>
      <c r="BE136" s="721">
        <v>1982</v>
      </c>
      <c r="BF136" s="1057">
        <f>IF(BE136&gt;2008,0,IF(BE136&gt;2001,1,IF(BE136&gt;1990,2,IF(BE136&gt;1980,3,IF(BE136&gt;1973,4,IF(BE136&gt;1970,5,IF(BE136&gt;1960,6,IF(BE136&gt;1958,7,IF(BE136&gt;1953,8,9)))))))))</f>
        <v>3</v>
      </c>
    </row>
    <row r="137" spans="1:58" s="839" customFormat="1" ht="13.5" thickBot="1" x14ac:dyDescent="0.25">
      <c r="B137" s="976"/>
      <c r="E137" s="977"/>
      <c r="F137" s="954"/>
      <c r="J137" s="854"/>
      <c r="L137" s="955"/>
      <c r="M137" s="954"/>
      <c r="N137" s="954"/>
      <c r="O137" s="854"/>
      <c r="R137" s="954"/>
      <c r="S137" s="956"/>
      <c r="T137" s="956"/>
      <c r="U137" s="956"/>
      <c r="V137" s="956"/>
      <c r="W137" s="956"/>
      <c r="X137" s="956"/>
      <c r="Y137" s="976"/>
      <c r="Z137" s="854"/>
      <c r="AC137" s="957"/>
      <c r="AD137" s="957"/>
      <c r="AE137" s="957"/>
      <c r="AF137" s="957"/>
      <c r="AG137" s="957"/>
      <c r="AH137" s="957"/>
      <c r="AI137" s="957"/>
      <c r="AJ137" s="957"/>
      <c r="AK137" s="957"/>
      <c r="AL137" s="957"/>
      <c r="AM137" s="957"/>
      <c r="AN137" s="957"/>
      <c r="AO137" s="854"/>
      <c r="AR137" s="958"/>
      <c r="AS137" s="959"/>
      <c r="AT137" s="959"/>
      <c r="AU137" s="959"/>
      <c r="AV137" s="959"/>
      <c r="AW137" s="958"/>
      <c r="AX137" s="959"/>
      <c r="AY137" s="854"/>
      <c r="BD137" s="977"/>
      <c r="BE137" s="954"/>
      <c r="BF137" s="954"/>
    </row>
    <row r="138" spans="1:58" x14ac:dyDescent="0.2">
      <c r="A138" s="1019" t="s">
        <v>4385</v>
      </c>
      <c r="B138" s="772">
        <f>COUNTA(B7:B136)</f>
        <v>130</v>
      </c>
      <c r="E138" s="982">
        <f>AVERAGE(E7:E136)</f>
        <v>39.715384615384615</v>
      </c>
      <c r="I138" s="960">
        <f>AVERAGE(I7:I136)</f>
        <v>91.594076923076955</v>
      </c>
      <c r="J138" s="962">
        <f>AVERAGE(J7:J136)</f>
        <v>2.4293928742606741</v>
      </c>
      <c r="K138" s="960">
        <f>AVERAGE(K7:K136)</f>
        <v>0.53965769230769234</v>
      </c>
      <c r="M138" s="960">
        <f>AVERAGE(M7:M136)</f>
        <v>1.9737384615384612</v>
      </c>
      <c r="O138" s="978">
        <f>AVERAGE(O7:O136)</f>
        <v>0.49924883323124936</v>
      </c>
      <c r="R138" s="960">
        <f>AVERAGE(R7:R136)</f>
        <v>8.9628285739387064</v>
      </c>
      <c r="S138" s="979">
        <f>AVERAGE(S7:S136)</f>
        <v>6.1830970150869877</v>
      </c>
      <c r="T138" s="979">
        <f>AVERAGE(T7:T136)</f>
        <v>6.7884028475007137</v>
      </c>
      <c r="U138" s="979">
        <f>AVERAGE(U7:U136)</f>
        <v>7.9159162178217004</v>
      </c>
      <c r="V138" s="979">
        <f>AVERAGE(V7:V136)</f>
        <v>7.8838262615963934</v>
      </c>
      <c r="W138" s="980">
        <f>AVERAGE(W7:W136)</f>
        <v>0.98302943695259426</v>
      </c>
      <c r="X138" s="981">
        <f>AVERAGE(X7:X136)</f>
        <v>2.147754248266359</v>
      </c>
      <c r="Z138" s="962">
        <f>AVERAGE(Z7:Z136)</f>
        <v>57.639658466635865</v>
      </c>
      <c r="AA138" s="960">
        <f>AVERAGE(AA7:AA136)</f>
        <v>25.419122511417878</v>
      </c>
      <c r="AB138" s="830">
        <f>AVERAGE(AB7:AB136)</f>
        <v>10.523076923076923</v>
      </c>
      <c r="AC138" s="960">
        <f>AVERAGE(AC7:AC136)</f>
        <v>4.0272799999999984</v>
      </c>
      <c r="AD138" s="960">
        <f>AVERAGE(AD7:AD136)</f>
        <v>3.0171428571428582</v>
      </c>
      <c r="AE138" s="960">
        <f>AVERAGE(AE7:AE136)</f>
        <v>3.5291200000000003</v>
      </c>
      <c r="AF138" s="960">
        <f>AVERAGE(AF7:AF136)</f>
        <v>4.786229508196719</v>
      </c>
      <c r="AG138" s="960">
        <f>AVERAGE(AG7:AG136)</f>
        <v>21.612857142857134</v>
      </c>
      <c r="AH138" s="960">
        <f>AVERAGE(AH7:AH136)</f>
        <v>21.328225806451606</v>
      </c>
      <c r="AI138" s="960">
        <f>AVERAGE(AI7:AI136)</f>
        <v>10.827606837606837</v>
      </c>
      <c r="AJ138" s="960">
        <f>AVERAGE(AJ7:AJ136)</f>
        <v>6.5387096774193569</v>
      </c>
      <c r="AK138" s="960">
        <f>AVERAGE(AK7:AK136)</f>
        <v>10.713362068965518</v>
      </c>
      <c r="AL138" s="960">
        <f>AVERAGE(AL7:AL136)</f>
        <v>36481.932239999995</v>
      </c>
      <c r="AM138" s="960">
        <f>AVERAGE(AM7:AM136)</f>
        <v>2.1726399999999999</v>
      </c>
      <c r="AN138" s="960">
        <f>AVERAGE(AN7:AN136)</f>
        <v>0.84851239669421497</v>
      </c>
      <c r="AO138" s="1087">
        <f>AVERAGE(AO7:AO136)</f>
        <v>-15.31226971140884</v>
      </c>
      <c r="AP138" s="960">
        <f>AVERAGE(AP7:AP136)</f>
        <v>10.345309092082378</v>
      </c>
      <c r="AQ138" s="960">
        <f>AVERAGE(AQ7:AQ136)</f>
        <v>113.03750064795859</v>
      </c>
      <c r="AR138" s="1087">
        <f>AVERAGE(AR7:AR136)</f>
        <v>1.8884746255994622</v>
      </c>
      <c r="AS138" s="960">
        <f>AVERAGE(AS7:AS136)</f>
        <v>2.0138530449747818</v>
      </c>
      <c r="AT138" s="960">
        <f>AVERAGE(AT7:AT136)</f>
        <v>2.1690113088155716</v>
      </c>
      <c r="AU138" s="960">
        <f>AVERAGE(AU7:AU136)</f>
        <v>2.3376365759227422</v>
      </c>
      <c r="AV138" s="960">
        <f>AVERAGE(AV7:AV136)</f>
        <v>2.5209663222630532</v>
      </c>
      <c r="AW138" s="960">
        <f>AVERAGE(AW7:AW136)</f>
        <v>10.929941877575608</v>
      </c>
      <c r="AX138" s="960">
        <f>AVERAGE(AX7:AX136)</f>
        <v>13.444461214638117</v>
      </c>
      <c r="AY138" s="1087">
        <f>AVERAGE(AY7:AY136)</f>
        <v>0.80782258064516166</v>
      </c>
      <c r="AZ138" s="960">
        <f>AVERAGE(AZ7:AZ136)</f>
        <v>22.096799999999995</v>
      </c>
      <c r="BA138" s="960">
        <f>AVERAGE(BA7:BA136)</f>
        <v>-11.037413600000002</v>
      </c>
      <c r="BB138" s="960">
        <f>AVERAGE(BB7:BB136)</f>
        <v>1.5857599999999998</v>
      </c>
      <c r="BC138" s="960">
        <f>AVERAGE(BC7:BC136)</f>
        <v>3.1603199999999987</v>
      </c>
    </row>
  </sheetData>
  <sheetProtection selectLockedCells="1" selectUnlockedCells="1"/>
  <mergeCells count="2">
    <mergeCell ref="AZ4:BC4"/>
    <mergeCell ref="P5:Q5"/>
  </mergeCells>
  <conditionalFormatting sqref="R7:V136">
    <cfRule type="cellIs" dxfId="67" priority="26" stopIfTrue="1" operator="lessThan">
      <formula>2</formula>
    </cfRule>
  </conditionalFormatting>
  <conditionalFormatting sqref="AQ7:AQ136">
    <cfRule type="cellIs" dxfId="66" priority="24" stopIfTrue="1" operator="lessThan">
      <formula>0</formula>
    </cfRule>
  </conditionalFormatting>
  <conditionalFormatting sqref="AP7:AP136">
    <cfRule type="cellIs" dxfId="65" priority="22" stopIfTrue="1" operator="greaterThan">
      <formula>11.99</formula>
    </cfRule>
    <cfRule type="cellIs" dxfId="64" priority="23" stopIfTrue="1" operator="lessThan">
      <formula>8</formula>
    </cfRule>
  </conditionalFormatting>
  <conditionalFormatting sqref="J7:J136">
    <cfRule type="cellIs" dxfId="63" priority="19" stopIfTrue="1" operator="greaterThan">
      <formula>10</formula>
    </cfRule>
    <cfRule type="cellIs" dxfId="62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08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1020" customWidth="1"/>
    <col min="2" max="2" width="6" style="772" customWidth="1"/>
    <col min="3" max="3" width="12.28515625" style="1020" customWidth="1"/>
    <col min="4" max="4" width="13.85546875" style="1020" customWidth="1"/>
    <col min="5" max="5" width="4.85546875" style="721" customWidth="1"/>
    <col min="6" max="6" width="3.7109375" style="721" customWidth="1"/>
    <col min="7" max="7" width="3.85546875" style="1020" customWidth="1"/>
    <col min="8" max="8" width="4" style="1020" customWidth="1"/>
    <col min="9" max="9" width="6.7109375" style="1020" customWidth="1"/>
    <col min="10" max="10" width="5.140625" style="697" customWidth="1"/>
    <col min="11" max="11" width="8.42578125" style="1020" bestFit="1" customWidth="1"/>
    <col min="12" max="12" width="7.5703125" style="830" customWidth="1"/>
    <col min="13" max="13" width="8.7109375" style="721" bestFit="1" customWidth="1"/>
    <col min="14" max="14" width="4.5703125" style="721" customWidth="1"/>
    <col min="15" max="15" width="7.5703125" style="1020" customWidth="1"/>
    <col min="16" max="17" width="7.7109375" style="1020" customWidth="1"/>
    <col min="18" max="18" width="6.42578125" style="721" bestFit="1" customWidth="1"/>
    <col min="19" max="22" width="6" style="808" customWidth="1"/>
    <col min="23" max="24" width="7.42578125" style="808" customWidth="1"/>
    <col min="25" max="25" width="12.5703125" style="1020" customWidth="1"/>
    <col min="26" max="26" width="7.85546875" style="697" customWidth="1"/>
    <col min="27" max="27" width="6.140625" style="1020" customWidth="1"/>
    <col min="28" max="28" width="4.5703125" style="1020" customWidth="1"/>
    <col min="29" max="29" width="5.42578125" style="671" bestFit="1" customWidth="1"/>
    <col min="30" max="30" width="6" style="671" customWidth="1"/>
    <col min="31" max="31" width="7.140625" style="671" bestFit="1" customWidth="1"/>
    <col min="32" max="32" width="7.7109375" style="671" customWidth="1"/>
    <col min="33" max="33" width="8.7109375" style="671" customWidth="1"/>
    <col min="34" max="34" width="8.5703125" style="671" bestFit="1" customWidth="1"/>
    <col min="35" max="35" width="8.5703125" style="671" customWidth="1"/>
    <col min="36" max="36" width="8" style="671" bestFit="1" customWidth="1"/>
    <col min="37" max="37" width="8" style="671" customWidth="1"/>
    <col min="38" max="38" width="9.7109375" style="671" customWidth="1"/>
    <col min="39" max="39" width="6" style="671" bestFit="1" customWidth="1"/>
    <col min="40" max="40" width="6.42578125" style="671" customWidth="1"/>
    <col min="41" max="41" width="7" style="697" customWidth="1"/>
    <col min="42" max="43" width="7" style="1020" customWidth="1"/>
    <col min="44" max="44" width="5.28515625" style="878" customWidth="1"/>
    <col min="45" max="48" width="5.28515625" style="879" customWidth="1"/>
    <col min="49" max="50" width="5.42578125" style="879" customWidth="1"/>
    <col min="51" max="51" width="5.28515625" style="697" customWidth="1"/>
    <col min="52" max="55" width="6.7109375" style="1020" customWidth="1"/>
    <col min="56" max="56" width="8.85546875" style="1078"/>
    <col min="57" max="58" width="8.85546875" style="721"/>
    <col min="59" max="16384" width="8.85546875" style="1020"/>
  </cols>
  <sheetData>
    <row r="1" spans="1:58" ht="12.75" customHeight="1" x14ac:dyDescent="0.2">
      <c r="A1" s="111" t="s">
        <v>397</v>
      </c>
      <c r="B1" s="771"/>
      <c r="C1" s="665" t="s">
        <v>1</v>
      </c>
      <c r="E1" s="764"/>
      <c r="G1" s="650"/>
      <c r="H1" s="406"/>
      <c r="I1" s="406"/>
      <c r="J1" s="801" t="s">
        <v>3668</v>
      </c>
      <c r="K1" s="612"/>
      <c r="L1" s="668"/>
      <c r="N1" s="757"/>
      <c r="P1" s="612"/>
      <c r="Q1" s="756"/>
      <c r="R1" s="667"/>
      <c r="S1" s="807"/>
      <c r="T1" s="807"/>
      <c r="W1" s="807"/>
      <c r="Y1" s="612"/>
      <c r="Z1" s="801" t="s">
        <v>2</v>
      </c>
      <c r="AC1" s="670" t="s">
        <v>4265</v>
      </c>
      <c r="AG1" s="813"/>
      <c r="AJ1" s="670"/>
      <c r="AK1" s="670"/>
      <c r="AL1" s="814"/>
      <c r="AO1" s="845" t="s">
        <v>4240</v>
      </c>
      <c r="AP1" s="406"/>
      <c r="AQ1" s="754"/>
      <c r="AR1" s="871" t="s">
        <v>5</v>
      </c>
      <c r="AS1" s="688"/>
      <c r="AT1" s="688"/>
      <c r="AU1" s="688"/>
      <c r="AV1" s="688"/>
      <c r="AW1" s="688"/>
      <c r="AX1" s="688"/>
      <c r="AY1" s="850" t="s">
        <v>6</v>
      </c>
      <c r="BD1" s="1077" t="s">
        <v>1871</v>
      </c>
    </row>
    <row r="2" spans="1:58" ht="12.75" customHeight="1" x14ac:dyDescent="0.2">
      <c r="A2" s="666" t="s">
        <v>7</v>
      </c>
      <c r="B2" s="771"/>
      <c r="C2" s="15" t="s">
        <v>4296</v>
      </c>
      <c r="D2" s="666"/>
      <c r="E2" s="761"/>
      <c r="F2" s="761"/>
      <c r="G2" s="406"/>
      <c r="H2" s="406"/>
      <c r="I2" s="406"/>
      <c r="J2" s="849" t="s">
        <v>4291</v>
      </c>
      <c r="K2" s="612"/>
      <c r="L2" s="668"/>
      <c r="N2" s="757"/>
      <c r="P2" s="612"/>
      <c r="Q2" s="667"/>
      <c r="R2" s="761"/>
      <c r="S2" s="809"/>
      <c r="T2" s="809"/>
      <c r="W2" s="809"/>
      <c r="Y2" s="612"/>
      <c r="Z2" s="849" t="s">
        <v>4292</v>
      </c>
      <c r="AO2" s="846" t="s">
        <v>10</v>
      </c>
      <c r="AP2" s="406"/>
      <c r="AR2" s="846" t="s">
        <v>11</v>
      </c>
      <c r="AS2" s="688"/>
      <c r="AT2" s="688"/>
      <c r="AU2" s="688"/>
      <c r="AV2" s="688"/>
      <c r="AW2" s="688"/>
      <c r="AX2" s="688"/>
      <c r="AY2" s="842" t="s">
        <v>14</v>
      </c>
    </row>
    <row r="3" spans="1:58" ht="12.75" customHeight="1" x14ac:dyDescent="0.2">
      <c r="A3" s="1076" t="s">
        <v>4475</v>
      </c>
      <c r="B3" s="840"/>
      <c r="D3" s="666"/>
      <c r="E3" s="761"/>
      <c r="F3" s="761"/>
      <c r="G3" s="406"/>
      <c r="H3" s="406"/>
      <c r="I3" s="406"/>
      <c r="J3" s="855" t="s">
        <v>12</v>
      </c>
      <c r="K3" s="612"/>
      <c r="L3" s="1020"/>
      <c r="N3" s="761"/>
      <c r="P3" s="612"/>
      <c r="Q3" s="803" t="s">
        <v>8</v>
      </c>
      <c r="R3" s="761"/>
      <c r="S3" s="810"/>
      <c r="T3" s="810"/>
      <c r="W3" s="810"/>
      <c r="X3" s="811"/>
      <c r="Y3" s="61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765"/>
      <c r="AP3" s="406"/>
      <c r="AR3" s="872" t="s">
        <v>13</v>
      </c>
      <c r="AS3" s="688"/>
      <c r="AT3" s="688"/>
      <c r="AU3" s="688"/>
      <c r="AV3" s="688"/>
      <c r="AW3" s="688"/>
      <c r="AX3" s="688"/>
      <c r="BA3" s="669"/>
      <c r="BB3" s="669"/>
      <c r="BC3" s="669"/>
    </row>
    <row r="4" spans="1:58" ht="12.75" customHeight="1" x14ac:dyDescent="0.2">
      <c r="A4" s="815"/>
      <c r="B4" s="612"/>
      <c r="C4" s="1019"/>
      <c r="D4" s="612"/>
      <c r="E4" s="816"/>
      <c r="F4" s="816"/>
      <c r="G4" s="612"/>
      <c r="H4" s="612"/>
      <c r="I4" s="612"/>
      <c r="J4" s="856" t="s">
        <v>4241</v>
      </c>
      <c r="K4" s="1019"/>
      <c r="L4" s="1020"/>
      <c r="N4" s="1245"/>
      <c r="O4" s="758"/>
      <c r="P4" s="1019"/>
      <c r="R4" s="1245"/>
      <c r="T4" s="810"/>
      <c r="W4" s="810"/>
      <c r="Y4" s="1019"/>
      <c r="Z4" s="843" t="s">
        <v>15</v>
      </c>
      <c r="AA4" s="1019"/>
      <c r="AB4" s="1019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765"/>
      <c r="AP4" s="406"/>
      <c r="AQ4" s="817"/>
      <c r="AR4" s="873"/>
      <c r="AS4" s="874"/>
      <c r="AT4" s="874"/>
      <c r="AU4" s="874"/>
      <c r="AV4" s="874"/>
      <c r="AW4" s="818" t="s">
        <v>19</v>
      </c>
      <c r="AX4" s="874"/>
      <c r="AZ4" s="1246" t="s">
        <v>20</v>
      </c>
      <c r="BA4" s="1247"/>
      <c r="BB4" s="1247"/>
      <c r="BC4" s="1248"/>
    </row>
    <row r="5" spans="1:58" ht="12.75" customHeight="1" x14ac:dyDescent="0.2">
      <c r="A5" s="1019" t="s">
        <v>21</v>
      </c>
      <c r="B5" s="768" t="s">
        <v>22</v>
      </c>
      <c r="C5" s="627"/>
      <c r="D5" s="1019"/>
      <c r="E5" s="819" t="s">
        <v>23</v>
      </c>
      <c r="F5" s="819" t="s">
        <v>24</v>
      </c>
      <c r="G5" s="818" t="s">
        <v>25</v>
      </c>
      <c r="H5" s="627"/>
      <c r="I5" s="820">
        <v>43434</v>
      </c>
      <c r="J5" s="759" t="s">
        <v>26</v>
      </c>
      <c r="K5" s="1245" t="s">
        <v>4288</v>
      </c>
      <c r="L5" s="1043" t="s">
        <v>4238</v>
      </c>
      <c r="M5" s="627"/>
      <c r="N5" s="1245" t="s">
        <v>28</v>
      </c>
      <c r="O5" s="1245" t="s">
        <v>4289</v>
      </c>
      <c r="P5" s="1249" t="s">
        <v>4294</v>
      </c>
      <c r="Q5" s="1249"/>
      <c r="R5" s="1245" t="s">
        <v>27</v>
      </c>
      <c r="S5" s="762" t="s">
        <v>43</v>
      </c>
      <c r="T5" s="762" t="s">
        <v>43</v>
      </c>
      <c r="U5" s="762" t="s">
        <v>43</v>
      </c>
      <c r="V5" s="762" t="s">
        <v>43</v>
      </c>
      <c r="W5" s="762" t="s">
        <v>42</v>
      </c>
      <c r="X5" s="762" t="s">
        <v>37</v>
      </c>
      <c r="Y5" s="821" t="s">
        <v>29</v>
      </c>
      <c r="Z5" s="759" t="s">
        <v>31</v>
      </c>
      <c r="AA5" s="1245" t="s">
        <v>33</v>
      </c>
      <c r="AB5" s="1245" t="s">
        <v>34</v>
      </c>
      <c r="AC5" s="805" t="s">
        <v>33</v>
      </c>
      <c r="AD5" s="805"/>
      <c r="AE5" s="805" t="s">
        <v>33</v>
      </c>
      <c r="AF5" s="805" t="s">
        <v>36</v>
      </c>
      <c r="AG5" s="805" t="s">
        <v>33</v>
      </c>
      <c r="AH5" s="805" t="s">
        <v>33</v>
      </c>
      <c r="AI5" s="805" t="s">
        <v>4266</v>
      </c>
      <c r="AJ5" s="805" t="s">
        <v>37</v>
      </c>
      <c r="AK5" s="805" t="s">
        <v>4267</v>
      </c>
      <c r="AL5" s="805" t="s">
        <v>39</v>
      </c>
      <c r="AM5" s="805" t="s">
        <v>40</v>
      </c>
      <c r="AN5" s="805" t="s">
        <v>41</v>
      </c>
      <c r="AO5" s="847" t="s">
        <v>48</v>
      </c>
      <c r="AP5" s="627" t="s">
        <v>49</v>
      </c>
      <c r="AQ5" s="1245" t="s">
        <v>32</v>
      </c>
      <c r="AR5" s="849" t="s">
        <v>50</v>
      </c>
      <c r="AS5" s="874"/>
      <c r="AT5" s="874"/>
      <c r="AU5" s="874"/>
      <c r="AV5" s="874"/>
      <c r="AW5" s="818" t="s">
        <v>51</v>
      </c>
      <c r="AX5" s="874"/>
      <c r="AY5" s="851" t="s">
        <v>52</v>
      </c>
      <c r="AZ5" s="880" t="s">
        <v>53</v>
      </c>
      <c r="BA5" s="823" t="s">
        <v>53</v>
      </c>
      <c r="BB5" s="823" t="s">
        <v>54</v>
      </c>
      <c r="BC5" s="881" t="s">
        <v>55</v>
      </c>
      <c r="BE5" s="627" t="s">
        <v>4359</v>
      </c>
      <c r="BF5" s="627" t="s">
        <v>4361</v>
      </c>
    </row>
    <row r="6" spans="1:58" s="839" customFormat="1" ht="12.75" customHeight="1" thickBot="1" x14ac:dyDescent="0.25">
      <c r="A6" s="831" t="s">
        <v>56</v>
      </c>
      <c r="B6" s="841" t="s">
        <v>57</v>
      </c>
      <c r="C6" s="832" t="s">
        <v>96</v>
      </c>
      <c r="D6" s="832" t="s">
        <v>58</v>
      </c>
      <c r="E6" s="833" t="s">
        <v>59</v>
      </c>
      <c r="F6" s="833" t="s">
        <v>60</v>
      </c>
      <c r="G6" s="834" t="s">
        <v>61</v>
      </c>
      <c r="H6" s="834" t="s">
        <v>62</v>
      </c>
      <c r="I6" s="832" t="s">
        <v>63</v>
      </c>
      <c r="J6" s="844" t="s">
        <v>64</v>
      </c>
      <c r="K6" s="832" t="s">
        <v>72</v>
      </c>
      <c r="L6" s="835" t="s">
        <v>4239</v>
      </c>
      <c r="M6" s="834" t="s">
        <v>4290</v>
      </c>
      <c r="N6" s="834" t="s">
        <v>70</v>
      </c>
      <c r="O6" s="832" t="s">
        <v>73</v>
      </c>
      <c r="P6" s="832" t="s">
        <v>68</v>
      </c>
      <c r="Q6" s="832" t="s">
        <v>69</v>
      </c>
      <c r="R6" s="832" t="s">
        <v>67</v>
      </c>
      <c r="S6" s="836" t="s">
        <v>88</v>
      </c>
      <c r="T6" s="836" t="s">
        <v>89</v>
      </c>
      <c r="U6" s="836" t="s">
        <v>52</v>
      </c>
      <c r="V6" s="836" t="s">
        <v>90</v>
      </c>
      <c r="W6" s="836" t="s">
        <v>87</v>
      </c>
      <c r="X6" s="836" t="s">
        <v>86</v>
      </c>
      <c r="Y6" s="831" t="s">
        <v>1872</v>
      </c>
      <c r="Z6" s="844" t="s">
        <v>73</v>
      </c>
      <c r="AA6" s="832" t="s">
        <v>75</v>
      </c>
      <c r="AB6" s="832" t="s">
        <v>76</v>
      </c>
      <c r="AC6" s="837" t="s">
        <v>77</v>
      </c>
      <c r="AD6" s="837" t="s">
        <v>35</v>
      </c>
      <c r="AE6" s="837" t="s">
        <v>78</v>
      </c>
      <c r="AF6" s="837" t="s">
        <v>79</v>
      </c>
      <c r="AG6" s="837" t="s">
        <v>80</v>
      </c>
      <c r="AH6" s="837" t="s">
        <v>81</v>
      </c>
      <c r="AI6" s="837" t="s">
        <v>81</v>
      </c>
      <c r="AJ6" s="837" t="s">
        <v>81</v>
      </c>
      <c r="AK6" s="837" t="s">
        <v>81</v>
      </c>
      <c r="AL6" s="837" t="s">
        <v>83</v>
      </c>
      <c r="AM6" s="837" t="s">
        <v>84</v>
      </c>
      <c r="AN6" s="837" t="s">
        <v>85</v>
      </c>
      <c r="AO6" s="848" t="s">
        <v>97</v>
      </c>
      <c r="AP6" s="834" t="s">
        <v>98</v>
      </c>
      <c r="AQ6" s="832" t="s">
        <v>74</v>
      </c>
      <c r="AR6" s="875">
        <v>2018</v>
      </c>
      <c r="AS6" s="876">
        <v>2019</v>
      </c>
      <c r="AT6" s="876">
        <v>2020</v>
      </c>
      <c r="AU6" s="876">
        <v>2021</v>
      </c>
      <c r="AV6" s="876">
        <v>2022</v>
      </c>
      <c r="AW6" s="834" t="s">
        <v>99</v>
      </c>
      <c r="AX6" s="834" t="s">
        <v>100</v>
      </c>
      <c r="AY6" s="852" t="s">
        <v>101</v>
      </c>
      <c r="AZ6" s="882" t="s">
        <v>102</v>
      </c>
      <c r="BA6" s="838" t="s">
        <v>103</v>
      </c>
      <c r="BB6" s="838" t="s">
        <v>104</v>
      </c>
      <c r="BC6" s="883" t="s">
        <v>104</v>
      </c>
      <c r="BD6" s="844" t="s">
        <v>4357</v>
      </c>
      <c r="BE6" s="834" t="s">
        <v>4360</v>
      </c>
      <c r="BF6" s="834" t="s">
        <v>4362</v>
      </c>
    </row>
    <row r="7" spans="1:58" ht="11.25" customHeight="1" x14ac:dyDescent="0.2">
      <c r="A7" s="1027" t="s">
        <v>400</v>
      </c>
      <c r="B7" s="924" t="s">
        <v>401</v>
      </c>
      <c r="C7" s="1181" t="s">
        <v>248</v>
      </c>
      <c r="D7" s="1181" t="s">
        <v>4412</v>
      </c>
      <c r="E7" s="857">
        <v>16</v>
      </c>
      <c r="F7" s="1245">
        <v>222</v>
      </c>
      <c r="G7" s="1245" t="s">
        <v>107</v>
      </c>
      <c r="H7" s="1245" t="s">
        <v>107</v>
      </c>
      <c r="I7" s="1030">
        <v>46.8</v>
      </c>
      <c r="J7" s="766">
        <f>(M7/I7)*100</f>
        <v>0.29914529914529919</v>
      </c>
      <c r="K7" s="1033">
        <v>3.5000000000000003E-2</v>
      </c>
      <c r="L7" s="1043">
        <v>4</v>
      </c>
      <c r="M7" s="756">
        <f>K7*L7</f>
        <v>0.14000000000000001</v>
      </c>
      <c r="N7" s="1026" t="s">
        <v>191</v>
      </c>
      <c r="O7" s="860">
        <v>0.03</v>
      </c>
      <c r="P7" s="1016">
        <v>43453</v>
      </c>
      <c r="Q7" s="1016">
        <v>43472</v>
      </c>
      <c r="R7" s="756">
        <f>(K7-O7)/O7*100</f>
        <v>16.666666666666682</v>
      </c>
      <c r="S7" s="824">
        <f>IF(INDEX(Historical!$D$7:$D$1455,MATCH(B7,Historical!$B$7:$B$1455,0))=0,"n/a",(INDEX(Historical!$C$7:$C$1455,MATCH(B7,Historical!$B$7:$B$1455,0))/INDEX(Historical!$D$7:$D$1455,MATCH(B7,Historical!$B$7:$B$1455,0))-1)*100)</f>
        <v>9.9999999999999858</v>
      </c>
      <c r="T7" s="824">
        <f>IF(INDEX(Historical!$F$7:$F$1455,MATCH(B7,Historical!$B$7:$B$1455,0))=0,"n/a",((INDEX(Historical!$C$7:$C$1455,MATCH(B7,Historical!$B$7:$B$1455,0))/INDEX(Historical!$F$7:$F$1455,MATCH(B7,Historical!$B$7:$B$1455,0)))^(1/3)-1)*100)</f>
        <v>8.5503957932088639</v>
      </c>
      <c r="U7" s="824">
        <f>IF(INDEX(Historical!$I$7:$I$1455,MATCH(B7,Historical!$B$7:$B$1455,0))=0,"n/a",((INDEX(Historical!$C$7:$C$1455,MATCH(B7,Historical!$B$7:$B$1455,0))/INDEX(Historical!$I$7:$I$1455,MATCH(B7,Historical!$B$7:$B$1455,0)))^(1/5)-1)*100)</f>
        <v>12.888132073019754</v>
      </c>
      <c r="V7" s="824">
        <f>IF(INDEX(Historical!$O$7:$O$1455,MATCH(B7,Historical!$B$7:$B$1455,0))=0,"n/a",((INDEX(Historical!$C$7:$C$1455,MATCH(B7,Historical!$B$7:$B$1455,0))/INDEX(Historical!$O$7:$O$1455,MATCH(B7,Historical!$B$7:$B$1455,0)))^(1/10)-1)*100)</f>
        <v>10.645376106020565</v>
      </c>
      <c r="W7" s="825">
        <f>IF(OR(U7&lt;=0,U7="n/a",V7&lt;=0,V7="n/a"),"n/a",U7/V7)</f>
        <v>1.2106788848663397</v>
      </c>
      <c r="X7" s="826" t="str">
        <f>IF(OR(AJ7&lt;=0,AJ7="n/a",U7&lt;=0,U7="n/a"),"n/a",U7/AJ7)</f>
        <v>n/a</v>
      </c>
      <c r="Y7" s="774"/>
      <c r="Z7" s="766">
        <f>IF(OR(AC7&lt;0.01,AC7="n/a"),"n/a",M7/AC7*100)</f>
        <v>5.6224899598393572</v>
      </c>
      <c r="AA7" s="1042">
        <f>IF(OR(AC7&lt;0.01,AC7="n/a"),"n/a",I7/AC7)</f>
        <v>18.795180722891562</v>
      </c>
      <c r="AB7" s="1043">
        <v>12</v>
      </c>
      <c r="AC7" s="1021">
        <v>2.4900000000000002</v>
      </c>
      <c r="AD7" s="1021">
        <v>1.57</v>
      </c>
      <c r="AE7" s="1021">
        <v>0.86</v>
      </c>
      <c r="AF7" s="1021">
        <v>1.83</v>
      </c>
      <c r="AG7" s="1021">
        <v>17.8</v>
      </c>
      <c r="AH7" s="1021">
        <v>13.100000000000001</v>
      </c>
      <c r="AI7" s="1021">
        <v>15.72</v>
      </c>
      <c r="AJ7" s="1021">
        <v>-0.89999999999999991</v>
      </c>
      <c r="AK7" s="1021">
        <v>12</v>
      </c>
      <c r="AL7" s="1034">
        <v>3200</v>
      </c>
      <c r="AM7" s="1028">
        <v>1</v>
      </c>
      <c r="AN7" s="1021">
        <v>0.17</v>
      </c>
      <c r="AO7" s="868">
        <f>IF(U7="n/a","n/a",IF(AA7&lt;0,"n/a",IF(AA7="n/a","n/a",J7+U7-AA7)))</f>
        <v>-5.6079033507265077</v>
      </c>
      <c r="AP7" s="869">
        <f>IF(U7="n/a","n/a",J7+U7)</f>
        <v>13.187277372165054</v>
      </c>
      <c r="AQ7" s="1044">
        <f>IF(OR(AC7&lt;0.01,AF7="n/a"),"n/a",(I7/SQRT(22.5*AC7*(I7/AF7))-1)*100)</f>
        <v>23.639585036313537</v>
      </c>
      <c r="AR7" s="766">
        <f>INDEX(Historical!$C$7:$C$1455,MATCH(B7,Historical!$B$7:$B$1455,0))*IF(AH7="n/a",1.03,IF(AH7&lt;0,1.01,IF(AH7&gt;10,1.1,(1+AH7/100))))</f>
        <v>0.12100000000000001</v>
      </c>
      <c r="AS7" s="1042">
        <f>IF($AI7="n/a",1.03*AR7,IF($AI7&lt;0,1.01*AR7,IF($AI7&gt;10,1.1*AR7,(1+$AI7/100)*AR7)))</f>
        <v>0.13310000000000002</v>
      </c>
      <c r="AT7" s="1042">
        <f>IF($AK7="n/a",1.03*AS7,IF($AK7&lt;0,1.01*AS7,IF($AK7&gt;10,1.1*AS7,(1+$AK7/100)*AS7)))</f>
        <v>0.14641000000000004</v>
      </c>
      <c r="AU7" s="1042">
        <f>IF($AK7="n/a",1.03*AT7,IF($AK7&lt;0,1.01*AT7,IF($AK7&gt;10,1.1*AT7,(1+$AK7/100)*AT7)))</f>
        <v>0.16105100000000006</v>
      </c>
      <c r="AV7" s="1042">
        <f>IF($AK7="n/a",1.03*AU7,IF($AK7&lt;0,1.01*AU7,IF($AK7&gt;10,1.1*AU7,(1+$AK7/100)*AU7)))</f>
        <v>0.17715610000000007</v>
      </c>
      <c r="AW7" s="766">
        <f>SUM(AR7:AV7)</f>
        <v>0.73871710000000024</v>
      </c>
      <c r="AX7" s="877">
        <f>AW7/I7*100</f>
        <v>1.5784553418803426</v>
      </c>
      <c r="AY7" s="1212">
        <v>0.24</v>
      </c>
      <c r="AZ7" s="1028">
        <v>31.39</v>
      </c>
      <c r="BA7" s="1028">
        <v>-16.43</v>
      </c>
      <c r="BB7" s="1028">
        <v>-6.5100000000000007</v>
      </c>
      <c r="BC7" s="1028">
        <v>0.4</v>
      </c>
      <c r="BE7" s="721">
        <v>2004</v>
      </c>
      <c r="BF7" s="1057">
        <f>IF(BE7&gt;2008,0,IF(BE7&gt;2001,1,IF(BE7&gt;1990,2,IF(BE7&gt;1980,3,IF(BE7&gt;1973,4,IF(BE7&gt;1970,5,IF(BE7&gt;1960,6,IF(BE7&gt;1958,7,IF(BE7&gt;1953,8,9)))))))))</f>
        <v>1</v>
      </c>
    </row>
    <row r="8" spans="1:58" ht="11.25" customHeight="1" x14ac:dyDescent="0.2">
      <c r="A8" s="1027" t="s">
        <v>402</v>
      </c>
      <c r="B8" s="1032" t="s">
        <v>403</v>
      </c>
      <c r="C8" s="1181" t="s">
        <v>4283</v>
      </c>
      <c r="D8" s="1181" t="s">
        <v>4420</v>
      </c>
      <c r="E8" s="857">
        <v>14</v>
      </c>
      <c r="F8" s="1245">
        <v>274</v>
      </c>
      <c r="G8" s="1245" t="s">
        <v>107</v>
      </c>
      <c r="H8" s="1245" t="s">
        <v>107</v>
      </c>
      <c r="I8" s="1030">
        <v>164.52</v>
      </c>
      <c r="J8" s="766">
        <f>(M8/I8)*100</f>
        <v>1.7748601993678579</v>
      </c>
      <c r="K8" s="1033">
        <v>1.46</v>
      </c>
      <c r="L8" s="1043">
        <v>2</v>
      </c>
      <c r="M8" s="756">
        <f>K8*L8</f>
        <v>2.92</v>
      </c>
      <c r="N8" s="1026" t="s">
        <v>404</v>
      </c>
      <c r="O8" s="860">
        <v>1.33</v>
      </c>
      <c r="P8" s="1016">
        <v>43390</v>
      </c>
      <c r="Q8" s="1016">
        <v>43419</v>
      </c>
      <c r="R8" s="756">
        <f>(K8-O8)/O8*100</f>
        <v>9.7744360902255547</v>
      </c>
      <c r="S8" s="824">
        <f>IF(INDEX(Historical!$D$7:$D$1455,MATCH(B8,Historical!$B$7:$B$1455,0))=0,"n/a",(INDEX(Historical!$C$7:$C$1455,MATCH(B8,Historical!$B$7:$B$1455,0))/INDEX(Historical!$D$7:$D$1455,MATCH(B8,Historical!$B$7:$B$1455,0))-1)*100)</f>
        <v>15.151515151515159</v>
      </c>
      <c r="T8" s="824">
        <f>IF(INDEX(Historical!$F$7:$F$1455,MATCH(B8,Historical!$B$7:$B$1455,0))=0,"n/a",((INDEX(Historical!$C$7:$C$1455,MATCH(B8,Historical!$B$7:$B$1455,0))/INDEX(Historical!$F$7:$F$1455,MATCH(B8,Historical!$B$7:$B$1455,0)))^(1/3)-1)*100)</f>
        <v>10.904459198001536</v>
      </c>
      <c r="U8" s="824">
        <f>IF(INDEX(Historical!$I$7:$I$1455,MATCH(B8,Historical!$B$7:$B$1455,0))=0,"n/a",((INDEX(Historical!$C$7:$C$1455,MATCH(B8,Historical!$B$7:$B$1455,0))/INDEX(Historical!$I$7:$I$1455,MATCH(B8,Historical!$B$7:$B$1455,0)))^(1/5)-1)*100)</f>
        <v>12.364994946712837</v>
      </c>
      <c r="V8" s="824">
        <f>IF(INDEX(Historical!$O$7:$O$1455,MATCH(B8,Historical!$B$7:$B$1455,0))=0,"n/a",((INDEX(Historical!$C$7:$C$1455,MATCH(B8,Historical!$B$7:$B$1455,0))/INDEX(Historical!$O$7:$O$1455,MATCH(B8,Historical!$B$7:$B$1455,0)))^(1/10)-1)*100)</f>
        <v>20.271640459758732</v>
      </c>
      <c r="W8" s="825">
        <f>IF(OR(U8&lt;=0,U8="n/a",V8&lt;=0,V8="n/a"),"n/a",U8/V8)</f>
        <v>0.60996518615543771</v>
      </c>
      <c r="X8" s="826">
        <f>IF(OR(AJ8&lt;=0,AJ8="n/a",U8&lt;=0,U8="n/a"),"n/a",U8/AJ8)</f>
        <v>2.0608324911188061</v>
      </c>
      <c r="Y8" s="1032" t="s">
        <v>740</v>
      </c>
      <c r="Z8" s="766">
        <f>IF(OR(AC8&lt;0.01,AC8="n/a"),"n/a",M8/AC8*100)</f>
        <v>44.175491679273826</v>
      </c>
      <c r="AA8" s="1042">
        <f>IF(OR(AC8&lt;0.01,AC8="n/a"),"n/a",I8/AC8)</f>
        <v>24.889561270801817</v>
      </c>
      <c r="AB8" s="1043">
        <v>8</v>
      </c>
      <c r="AC8" s="1021">
        <v>6.61</v>
      </c>
      <c r="AD8" s="1021">
        <v>2.97</v>
      </c>
      <c r="AE8" s="1021">
        <v>2.5299999999999998</v>
      </c>
      <c r="AF8" s="1021">
        <v>10.17</v>
      </c>
      <c r="AG8" s="1021">
        <v>41.699999999999996</v>
      </c>
      <c r="AH8" s="1021">
        <v>21.5</v>
      </c>
      <c r="AI8" s="1021">
        <v>9.8699999999999992</v>
      </c>
      <c r="AJ8" s="1021">
        <v>6</v>
      </c>
      <c r="AK8" s="1021">
        <v>8.3699999999999992</v>
      </c>
      <c r="AL8" s="1034">
        <v>105050</v>
      </c>
      <c r="AM8" s="1028">
        <v>0.2</v>
      </c>
      <c r="AN8" s="1021">
        <v>0</v>
      </c>
      <c r="AO8" s="868">
        <f>IF(U8="n/a","n/a",IF(AA8&lt;0,"n/a",IF(AA8="n/a","n/a",J8+U8-AA8)))</f>
        <v>-10.749706124721122</v>
      </c>
      <c r="AP8" s="869">
        <f>IF(U8="n/a","n/a",J8+U8)</f>
        <v>14.139855146080695</v>
      </c>
      <c r="AQ8" s="1044">
        <f>IF(OR(AC8&lt;0.01,AF8="n/a"),"n/a",(I8/SQRT(22.5*AC8*(I8/AF8))-1)*100)</f>
        <v>235.41141445100558</v>
      </c>
      <c r="AR8" s="766">
        <f>INDEX(Historical!$C$7:$C$1455,MATCH(B8,Historical!$B$7:$B$1455,0))*IF(AH8="n/a",1.03,IF(AH8&lt;0,1.01,IF(AH8&gt;10,1.1,(1+AH8/100))))</f>
        <v>2.9260000000000006</v>
      </c>
      <c r="AS8" s="1042">
        <f>IF($AI8="n/a",1.03*AR8,IF($AI8&lt;0,1.01*AR8,IF($AI8&gt;10,1.1*AR8,(1+$AI8/100)*AR8)))</f>
        <v>3.2147962000000008</v>
      </c>
      <c r="AT8" s="1042">
        <f>IF($AK8="n/a",1.03*AS8,IF($AK8&lt;0,1.01*AS8,IF($AK8&gt;10,1.1*AS8,(1+$AK8/100)*AS8)))</f>
        <v>3.4838746419400004</v>
      </c>
      <c r="AU8" s="1042">
        <f>IF($AK8="n/a",1.03*AT8,IF($AK8&lt;0,1.01*AT8,IF($AK8&gt;10,1.1*AT8,(1+$AK8/100)*AT8)))</f>
        <v>3.7754749494703779</v>
      </c>
      <c r="AV8" s="1042">
        <f>IF($AK8="n/a",1.03*AU8,IF($AK8&lt;0,1.01*AU8,IF($AK8&gt;10,1.1*AU8,(1+$AK8/100)*AU8)))</f>
        <v>4.091482202741048</v>
      </c>
      <c r="AW8" s="766">
        <f>SUM(AR8:AV8)</f>
        <v>17.491627994151429</v>
      </c>
      <c r="AX8" s="877">
        <f>AW8/I8*100</f>
        <v>10.63191587293425</v>
      </c>
      <c r="AY8" s="1212">
        <v>1</v>
      </c>
      <c r="AZ8" s="1028">
        <v>12.879999999999999</v>
      </c>
      <c r="BA8" s="1028">
        <v>-6.3299999999999992</v>
      </c>
      <c r="BB8" s="1028">
        <v>1.03</v>
      </c>
      <c r="BC8" s="1028">
        <v>2.39</v>
      </c>
      <c r="BE8" s="721">
        <v>2006</v>
      </c>
      <c r="BF8" s="1057">
        <f>IF(BE8&gt;2008,0,IF(BE8&gt;2001,1,IF(BE8&gt;1990,2,IF(BE8&gt;1980,3,IF(BE8&gt;1973,4,IF(BE8&gt;1970,5,IF(BE8&gt;1960,6,IF(BE8&gt;1958,7,IF(BE8&gt;1953,8,9)))))))))</f>
        <v>1</v>
      </c>
    </row>
    <row r="9" spans="1:58" ht="11.25" customHeight="1" x14ac:dyDescent="0.2">
      <c r="A9" s="1027" t="s">
        <v>405</v>
      </c>
      <c r="B9" s="1032" t="s">
        <v>406</v>
      </c>
      <c r="C9" s="1181" t="s">
        <v>113</v>
      </c>
      <c r="D9" s="1181" t="s">
        <v>4417</v>
      </c>
      <c r="E9" s="857">
        <v>16</v>
      </c>
      <c r="F9" s="1245">
        <v>223</v>
      </c>
      <c r="G9" s="1245" t="s">
        <v>107</v>
      </c>
      <c r="H9" s="1245" t="s">
        <v>107</v>
      </c>
      <c r="I9" s="1030">
        <v>16</v>
      </c>
      <c r="J9" s="766">
        <f>(M9/I9)*100</f>
        <v>3</v>
      </c>
      <c r="K9" s="1033">
        <v>0.12</v>
      </c>
      <c r="L9" s="1043">
        <v>4</v>
      </c>
      <c r="M9" s="756">
        <f>K9*L9</f>
        <v>0.48</v>
      </c>
      <c r="N9" s="1026" t="s">
        <v>407</v>
      </c>
      <c r="O9" s="860">
        <v>0.11</v>
      </c>
      <c r="P9" s="1016">
        <v>43472</v>
      </c>
      <c r="Q9" s="1016">
        <v>43494</v>
      </c>
      <c r="R9" s="756">
        <f>(K9-O9)/O9*100</f>
        <v>9.0909090909090864</v>
      </c>
      <c r="S9" s="824">
        <f>IF(INDEX(Historical!$D$7:$D$1455,MATCH(B9,Historical!$B$7:$B$1455,0))=0,"n/a",(INDEX(Historical!$C$7:$C$1455,MATCH(B9,Historical!$B$7:$B$1455,0))/INDEX(Historical!$D$7:$D$1455,MATCH(B9,Historical!$B$7:$B$1455,0))-1)*100)</f>
        <v>5.0000000000000044</v>
      </c>
      <c r="T9" s="824">
        <f>IF(INDEX(Historical!$F$7:$F$1455,MATCH(B9,Historical!$B$7:$B$1455,0))=0,"n/a",((INDEX(Historical!$C$7:$C$1455,MATCH(B9,Historical!$B$7:$B$1455,0))/INDEX(Historical!$F$7:$F$1455,MATCH(B9,Historical!$B$7:$B$1455,0)))^(1/3)-1)*100)</f>
        <v>8.3706762661827092</v>
      </c>
      <c r="U9" s="824">
        <f>IF(INDEX(Historical!$I$7:$I$1455,MATCH(B9,Historical!$B$7:$B$1455,0))=0,"n/a",((INDEX(Historical!$C$7:$C$1455,MATCH(B9,Historical!$B$7:$B$1455,0))/INDEX(Historical!$I$7:$I$1455,MATCH(B9,Historical!$B$7:$B$1455,0)))^(1/5)-1)*100)</f>
        <v>8.4471771197698544</v>
      </c>
      <c r="V9" s="824">
        <f>IF(INDEX(Historical!$O$7:$O$1455,MATCH(B9,Historical!$B$7:$B$1455,0))=0,"n/a",((INDEX(Historical!$C$7:$C$1455,MATCH(B9,Historical!$B$7:$B$1455,0))/INDEX(Historical!$O$7:$O$1455,MATCH(B9,Historical!$B$7:$B$1455,0)))^(1/10)-1)*100)</f>
        <v>10.8449222600272</v>
      </c>
      <c r="W9" s="825">
        <f>IF(OR(U9&lt;=0,U9="n/a",V9&lt;=0,V9="n/a"),"n/a",U9/V9)</f>
        <v>0.77890619381430848</v>
      </c>
      <c r="X9" s="826">
        <f>IF(OR(AJ9&lt;=0,AJ9="n/a",U9&lt;=0,U9="n/a"),"n/a",U9/AJ9)</f>
        <v>1.7972717276106072</v>
      </c>
      <c r="Y9" s="777"/>
      <c r="Z9" s="766">
        <f>IF(OR(AC9&lt;0.01,AC9="n/a"),"n/a",M9/AC9*100)</f>
        <v>37.5</v>
      </c>
      <c r="AA9" s="1042">
        <f>IF(OR(AC9&lt;0.01,AC9="n/a"),"n/a",I9/AC9)</f>
        <v>12.5</v>
      </c>
      <c r="AB9" s="1043">
        <v>12</v>
      </c>
      <c r="AC9" s="1021">
        <v>1.28</v>
      </c>
      <c r="AD9" s="1021">
        <v>1.25</v>
      </c>
      <c r="AE9" s="1021">
        <v>0.41</v>
      </c>
      <c r="AF9" s="1021">
        <v>1.03</v>
      </c>
      <c r="AG9" s="1021">
        <v>6.5</v>
      </c>
      <c r="AH9" s="1021">
        <v>-13</v>
      </c>
      <c r="AI9" s="1021">
        <v>12.31</v>
      </c>
      <c r="AJ9" s="1021">
        <v>4.7</v>
      </c>
      <c r="AK9" s="1021">
        <v>10</v>
      </c>
      <c r="AL9" s="1034">
        <v>56.32</v>
      </c>
      <c r="AM9" s="1028">
        <v>11.600000000000001</v>
      </c>
      <c r="AN9" s="1021">
        <v>0</v>
      </c>
      <c r="AO9" s="868">
        <f>IF(U9="n/a","n/a",IF(AA9&lt;0,"n/a",IF(AA9="n/a","n/a",J9+U9-AA9)))</f>
        <v>-1.0528228802301456</v>
      </c>
      <c r="AP9" s="869">
        <f>IF(U9="n/a","n/a",J9+U9)</f>
        <v>11.447177119769854</v>
      </c>
      <c r="AQ9" s="1044">
        <f>IF(OR(AC9&lt;0.01,AF9="n/a"),"n/a",(I9/SQRT(22.5*AC9*(I9/AF9))-1)*100)</f>
        <v>-24.354628547265222</v>
      </c>
      <c r="AR9" s="766">
        <f>INDEX(Historical!$C$7:$C$1455,MATCH(B9,Historical!$B$7:$B$1455,0))*IF(AH9="n/a",1.03,IF(AH9&lt;0,1.01,IF(AH9&gt;10,1.1,(1+AH9/100))))</f>
        <v>0.42420000000000002</v>
      </c>
      <c r="AS9" s="1042">
        <f>IF($AI9="n/a",1.03*AR9,IF($AI9&lt;0,1.01*AR9,IF($AI9&gt;10,1.1*AR9,(1+$AI9/100)*AR9)))</f>
        <v>0.46662000000000003</v>
      </c>
      <c r="AT9" s="1042">
        <f>IF($AK9="n/a",1.03*AS9,IF($AK9&lt;0,1.01*AS9,IF($AK9&gt;10,1.1*AS9,(1+$AK9/100)*AS9)))</f>
        <v>0.51328200000000013</v>
      </c>
      <c r="AU9" s="1042">
        <f>IF($AK9="n/a",1.03*AT9,IF($AK9&lt;0,1.01*AT9,IF($AK9&gt;10,1.1*AT9,(1+$AK9/100)*AT9)))</f>
        <v>0.56461020000000017</v>
      </c>
      <c r="AV9" s="1042">
        <f>IF($AK9="n/a",1.03*AU9,IF($AK9&lt;0,1.01*AU9,IF($AK9&gt;10,1.1*AU9,(1+$AK9/100)*AU9)))</f>
        <v>0.62107122000000026</v>
      </c>
      <c r="AW9" s="766">
        <f>SUM(AR9:AV9)</f>
        <v>2.5897834200000007</v>
      </c>
      <c r="AX9" s="877">
        <f>AW9/I9*100</f>
        <v>16.186146375000003</v>
      </c>
      <c r="AY9" s="1212">
        <v>1.1100000000000001</v>
      </c>
      <c r="AZ9" s="1028">
        <v>9.59</v>
      </c>
      <c r="BA9" s="1028">
        <v>-37.380000000000003</v>
      </c>
      <c r="BB9" s="1028">
        <v>-14.84</v>
      </c>
      <c r="BC9" s="1028">
        <v>-23.48</v>
      </c>
      <c r="BE9" s="721">
        <v>2005</v>
      </c>
      <c r="BF9" s="1057">
        <f>IF(BE9&gt;2008,0,IF(BE9&gt;2001,1,IF(BE9&gt;1990,2,IF(BE9&gt;1980,3,IF(BE9&gt;1973,4,IF(BE9&gt;1970,5,IF(BE9&gt;1960,6,IF(BE9&gt;1958,7,IF(BE9&gt;1953,8,9)))))))))</f>
        <v>1</v>
      </c>
    </row>
    <row r="10" spans="1:58" ht="11.25" customHeight="1" x14ac:dyDescent="0.2">
      <c r="A10" s="1019" t="s">
        <v>408</v>
      </c>
      <c r="B10" s="1031" t="s">
        <v>409</v>
      </c>
      <c r="C10" s="1181" t="s">
        <v>124</v>
      </c>
      <c r="D10" s="1181" t="s">
        <v>4262</v>
      </c>
      <c r="E10" s="857">
        <v>24</v>
      </c>
      <c r="F10" s="1245">
        <v>135</v>
      </c>
      <c r="G10" s="1245" t="s">
        <v>38</v>
      </c>
      <c r="H10" s="1245" t="s">
        <v>38</v>
      </c>
      <c r="I10" s="1021">
        <v>96.32</v>
      </c>
      <c r="J10" s="766">
        <f>(M10/I10)*100</f>
        <v>1.3911960132890369</v>
      </c>
      <c r="K10" s="1040">
        <v>0.33500000000000002</v>
      </c>
      <c r="L10" s="1043">
        <v>4</v>
      </c>
      <c r="M10" s="756">
        <f>K10*L10</f>
        <v>1.34</v>
      </c>
      <c r="N10" s="1026" t="s">
        <v>165</v>
      </c>
      <c r="O10" s="861">
        <v>0.32</v>
      </c>
      <c r="P10" s="1016">
        <v>43173</v>
      </c>
      <c r="Q10" s="1016">
        <v>43192</v>
      </c>
      <c r="R10" s="756">
        <f>(K10-O10)/O10*100</f>
        <v>4.6875000000000044</v>
      </c>
      <c r="S10" s="824">
        <f>IF(INDEX(Historical!$D$7:$D$1455,MATCH(B10,Historical!$B$7:$B$1455,0))=0,"n/a",(INDEX(Historical!$C$7:$C$1455,MATCH(B10,Historical!$B$7:$B$1455,0))/INDEX(Historical!$D$7:$D$1455,MATCH(B10,Historical!$B$7:$B$1455,0))-1)*100)</f>
        <v>4.9792531120331773</v>
      </c>
      <c r="T10" s="824">
        <f>IF(INDEX(Historical!$F$7:$F$1455,MATCH(B10,Historical!$B$7:$B$1455,0))=0,"n/a",((INDEX(Historical!$C$7:$C$1455,MATCH(B10,Historical!$B$7:$B$1455,0))/INDEX(Historical!$F$7:$F$1455,MATCH(B10,Historical!$B$7:$B$1455,0)))^(1/3)-1)*100)</f>
        <v>5.9043110353037331</v>
      </c>
      <c r="U10" s="824">
        <f>IF(INDEX(Historical!$I$7:$I$1455,MATCH(B10,Historical!$B$7:$B$1455,0))=0,"n/a",((INDEX(Historical!$C$7:$C$1455,MATCH(B10,Historical!$B$7:$B$1455,0))/INDEX(Historical!$I$7:$I$1455,MATCH(B10,Historical!$B$7:$B$1455,0)))^(1/5)-1)*100)</f>
        <v>10.295492582259392</v>
      </c>
      <c r="V10" s="824">
        <f>IF(INDEX(Historical!$O$7:$O$1455,MATCH(B10,Historical!$B$7:$B$1455,0))=0,"n/a",((INDEX(Historical!$C$7:$C$1455,MATCH(B10,Historical!$B$7:$B$1455,0))/INDEX(Historical!$O$7:$O$1455,MATCH(B10,Historical!$B$7:$B$1455,0)))^(1/10)-1)*100)</f>
        <v>11.656529113375647</v>
      </c>
      <c r="W10" s="825">
        <f>IF(OR(U10&lt;=0,U10="n/a",V10&lt;=0,V10="n/a"),"n/a",U10/V10)</f>
        <v>0.88323826776578873</v>
      </c>
      <c r="X10" s="826">
        <f>IF(OR(AJ10&lt;=0,AJ10="n/a",U10&lt;=0,U10="n/a"),"n/a",U10/AJ10)</f>
        <v>2.3943006005254399</v>
      </c>
      <c r="Y10" s="1032"/>
      <c r="Z10" s="766">
        <f>IF(OR(AC10&lt;0.01,AC10="n/a"),"n/a",M10/AC10*100)</f>
        <v>19.448476052249639</v>
      </c>
      <c r="AA10" s="1042">
        <f>IF(OR(AC10&lt;0.01,AC10="n/a"),"n/a",I10/AC10)</f>
        <v>13.979680696661829</v>
      </c>
      <c r="AB10" s="1043">
        <v>12</v>
      </c>
      <c r="AC10" s="1021">
        <v>6.89</v>
      </c>
      <c r="AD10" s="1021">
        <v>1</v>
      </c>
      <c r="AE10" s="1021">
        <v>3.12</v>
      </c>
      <c r="AF10" s="1021">
        <v>2.93</v>
      </c>
      <c r="AG10" s="1021">
        <v>9.4</v>
      </c>
      <c r="AH10" s="1021">
        <v>8.3000000000000007</v>
      </c>
      <c r="AI10" s="1021">
        <v>12.920000000000002</v>
      </c>
      <c r="AJ10" s="1021">
        <v>4.3</v>
      </c>
      <c r="AK10" s="1021">
        <v>13.950000000000001</v>
      </c>
      <c r="AL10" s="1034">
        <v>10340</v>
      </c>
      <c r="AM10" s="1028">
        <v>0.1</v>
      </c>
      <c r="AN10" s="1021">
        <v>0.48</v>
      </c>
      <c r="AO10" s="868">
        <f>IF(U10="n/a","n/a",IF(AA10&lt;0,"n/a",IF(AA10="n/a","n/a",J10+U10-AA10)))</f>
        <v>-2.2929921011134002</v>
      </c>
      <c r="AP10" s="869">
        <f>IF(U10="n/a","n/a",J10+U10)</f>
        <v>11.686688595548429</v>
      </c>
      <c r="AQ10" s="1044">
        <f>IF(OR(AC10&lt;0.01,AF10="n/a"),"n/a",(I10/SQRT(22.5*AC10*(I10/AF10))-1)*100)</f>
        <v>34.924611775480251</v>
      </c>
      <c r="AR10" s="766">
        <f>INDEX(Historical!$C$7:$C$1455,MATCH(B10,Historical!$B$7:$B$1455,0))*IF(AH10="n/a",1.03,IF(AH10&lt;0,1.01,IF(AH10&gt;10,1.1,(1+AH10/100))))</f>
        <v>1.3699949999999999</v>
      </c>
      <c r="AS10" s="1042">
        <f>IF($AI10="n/a",1.03*AR10,IF($AI10&lt;0,1.01*AR10,IF($AI10&gt;10,1.1*AR10,(1+$AI10/100)*AR10)))</f>
        <v>1.5069945</v>
      </c>
      <c r="AT10" s="1042">
        <f>IF($AK10="n/a",1.03*AS10,IF($AK10&lt;0,1.01*AS10,IF($AK10&gt;10,1.1*AS10,(1+$AK10/100)*AS10)))</f>
        <v>1.6576939500000001</v>
      </c>
      <c r="AU10" s="1042">
        <f>IF($AK10="n/a",1.03*AT10,IF($AK10&lt;0,1.01*AT10,IF($AK10&gt;10,1.1*AT10,(1+$AK10/100)*AT10)))</f>
        <v>1.8234633450000002</v>
      </c>
      <c r="AV10" s="1042">
        <f>IF($AK10="n/a",1.03*AU10,IF($AK10&lt;0,1.01*AU10,IF($AK10&gt;10,1.1*AU10,(1+$AK10/100)*AU10)))</f>
        <v>2.0058096795000004</v>
      </c>
      <c r="AW10" s="766">
        <f>SUM(AR10:AV10)</f>
        <v>8.3639564745000001</v>
      </c>
      <c r="AX10" s="877">
        <f>AW10/I10*100</f>
        <v>8.683509628841362</v>
      </c>
      <c r="AY10" s="1212">
        <v>1.54</v>
      </c>
      <c r="AZ10" s="1028">
        <v>11.03</v>
      </c>
      <c r="BA10" s="1028">
        <v>-30.54</v>
      </c>
      <c r="BB10" s="1028">
        <v>-3.4099999999999997</v>
      </c>
      <c r="BC10" s="1028">
        <v>-1.48</v>
      </c>
      <c r="BE10" s="721">
        <v>1995</v>
      </c>
      <c r="BF10" s="1057">
        <f>IF(BE10&gt;2008,0,IF(BE10&gt;2001,1,IF(BE10&gt;1990,2,IF(BE10&gt;1980,3,IF(BE10&gt;1973,4,IF(BE10&gt;1970,5,IF(BE10&gt;1960,6,IF(BE10&gt;1958,7,IF(BE10&gt;1953,8,9)))))))))</f>
        <v>2</v>
      </c>
    </row>
    <row r="11" spans="1:58" ht="11.25" customHeight="1" x14ac:dyDescent="0.2">
      <c r="A11" s="1027" t="s">
        <v>410</v>
      </c>
      <c r="B11" s="1031" t="s">
        <v>411</v>
      </c>
      <c r="C11" s="1181" t="s">
        <v>132</v>
      </c>
      <c r="D11" s="1181" t="s">
        <v>4424</v>
      </c>
      <c r="E11" s="857">
        <v>15</v>
      </c>
      <c r="F11" s="1245">
        <v>226</v>
      </c>
      <c r="G11" s="1245" t="s">
        <v>38</v>
      </c>
      <c r="H11" s="1245" t="s">
        <v>38</v>
      </c>
      <c r="I11" s="1030">
        <v>45.39</v>
      </c>
      <c r="J11" s="766">
        <f>(M11/I11)*100</f>
        <v>2.9521921128001765</v>
      </c>
      <c r="K11" s="1033">
        <v>0.33500000000000002</v>
      </c>
      <c r="L11" s="1043">
        <v>4</v>
      </c>
      <c r="M11" s="756">
        <f>K11*L11</f>
        <v>1.34</v>
      </c>
      <c r="N11" s="1026" t="s">
        <v>108</v>
      </c>
      <c r="O11" s="860">
        <v>0.315</v>
      </c>
      <c r="P11" s="714">
        <v>43130</v>
      </c>
      <c r="Q11" s="714">
        <v>43146</v>
      </c>
      <c r="R11" s="756">
        <f>(K11-O11)/O11*100</f>
        <v>6.3492063492063542</v>
      </c>
      <c r="S11" s="824">
        <f>IF(INDEX(Historical!$D$7:$D$1455,MATCH(B11,Historical!$B$7:$B$1455,0))=0,"n/a",(INDEX(Historical!$C$7:$C$1455,MATCH(B11,Historical!$B$7:$B$1455,0))/INDEX(Historical!$D$7:$D$1455,MATCH(B11,Historical!$B$7:$B$1455,0))-1)*100)</f>
        <v>7.2340425531914887</v>
      </c>
      <c r="T11" s="824">
        <f>IF(INDEX(Historical!$F$7:$F$1455,MATCH(B11,Historical!$B$7:$B$1455,0))=0,"n/a",((INDEX(Historical!$C$7:$C$1455,MATCH(B11,Historical!$B$7:$B$1455,0))/INDEX(Historical!$F$7:$F$1455,MATCH(B11,Historical!$B$7:$B$1455,0)))^(1/3)-1)*100)</f>
        <v>7.2976287935406559</v>
      </c>
      <c r="U11" s="824">
        <f>IF(INDEX(Historical!$I$7:$I$1455,MATCH(B11,Historical!$B$7:$B$1455,0))=0,"n/a",((INDEX(Historical!$C$7:$C$1455,MATCH(B11,Historical!$B$7:$B$1455,0))/INDEX(Historical!$I$7:$I$1455,MATCH(B11,Historical!$B$7:$B$1455,0)))^(1/5)-1)*100)</f>
        <v>6.9610375725068785</v>
      </c>
      <c r="V11" s="824">
        <f>IF(INDEX(Historical!$O$7:$O$1455,MATCH(B11,Historical!$B$7:$B$1455,0))=0,"n/a",((INDEX(Historical!$C$7:$C$1455,MATCH(B11,Historical!$B$7:$B$1455,0))/INDEX(Historical!$O$7:$O$1455,MATCH(B11,Historical!$B$7:$B$1455,0)))^(1/10)-1)*100)</f>
        <v>7.0926541172437352</v>
      </c>
      <c r="W11" s="825">
        <f>IF(OR(U11&lt;=0,U11="n/a",V11&lt;=0,V11="n/a"),"n/a",U11/V11)</f>
        <v>0.9814432591014316</v>
      </c>
      <c r="X11" s="826">
        <f>IF(OR(AJ11&lt;=0,AJ11="n/a",U11&lt;=0,U11="n/a"),"n/a",U11/AJ11)</f>
        <v>1.2890810319457182</v>
      </c>
      <c r="Y11" s="777"/>
      <c r="Z11" s="766">
        <f>IF(OR(AC11&lt;0.01,AC11="n/a"),"n/a",M11/AC11*100)</f>
        <v>62.037037037037038</v>
      </c>
      <c r="AA11" s="1042">
        <f>IF(OR(AC11&lt;0.01,AC11="n/a"),"n/a",I11/AC11)</f>
        <v>21.013888888888889</v>
      </c>
      <c r="AB11" s="1043">
        <v>12</v>
      </c>
      <c r="AC11" s="1021">
        <v>2.16</v>
      </c>
      <c r="AD11" s="1021">
        <v>3.57</v>
      </c>
      <c r="AE11" s="1021">
        <v>3.05</v>
      </c>
      <c r="AF11" s="1021">
        <v>2.34</v>
      </c>
      <c r="AG11" s="1021">
        <v>12</v>
      </c>
      <c r="AH11" s="1021">
        <v>15.8</v>
      </c>
      <c r="AI11" s="1021">
        <v>4.3999999999999995</v>
      </c>
      <c r="AJ11" s="1021">
        <v>5.4</v>
      </c>
      <c r="AK11" s="1021">
        <v>5.8999999999999995</v>
      </c>
      <c r="AL11" s="1034">
        <v>10730</v>
      </c>
      <c r="AM11" s="1028">
        <v>0.16</v>
      </c>
      <c r="AN11" s="1021">
        <v>1.29</v>
      </c>
      <c r="AO11" s="868">
        <f>IF(U11="n/a","n/a",IF(AA11&lt;0,"n/a",IF(AA11="n/a","n/a",J11+U11-AA11)))</f>
        <v>-11.100659203581834</v>
      </c>
      <c r="AP11" s="869">
        <f>IF(U11="n/a","n/a",J11+U11)</f>
        <v>9.913229685307055</v>
      </c>
      <c r="AQ11" s="1044">
        <f>IF(OR(AC11&lt;0.01,AF11="n/a"),"n/a",(I11/SQRT(22.5*AC11*(I11/AF11))-1)*100)</f>
        <v>47.832487784128297</v>
      </c>
      <c r="AR11" s="766">
        <f>INDEX(Historical!$C$7:$C$1455,MATCH(B11,Historical!$B$7:$B$1455,0))*IF(AH11="n/a",1.03,IF(AH11&lt;0,1.01,IF(AH11&gt;10,1.1,(1+AH11/100))))</f>
        <v>1.3860000000000001</v>
      </c>
      <c r="AS11" s="1042">
        <f>IF($AI11="n/a",1.03*AR11,IF($AI11&lt;0,1.01*AR11,IF($AI11&gt;10,1.1*AR11,(1+$AI11/100)*AR11)))</f>
        <v>1.4469840000000003</v>
      </c>
      <c r="AT11" s="1042">
        <f>IF($AK11="n/a",1.03*AS11,IF($AK11&lt;0,1.01*AS11,IF($AK11&gt;10,1.1*AS11,(1+$AK11/100)*AS11)))</f>
        <v>1.5323560560000002</v>
      </c>
      <c r="AU11" s="1042">
        <f>IF($AK11="n/a",1.03*AT11,IF($AK11&lt;0,1.01*AT11,IF($AK11&gt;10,1.1*AT11,(1+$AK11/100)*AT11)))</f>
        <v>1.6227650633040003</v>
      </c>
      <c r="AV11" s="1042">
        <f>IF($AK11="n/a",1.03*AU11,IF($AK11&lt;0,1.01*AU11,IF($AK11&gt;10,1.1*AU11,(1+$AK11/100)*AU11)))</f>
        <v>1.7185082020389362</v>
      </c>
      <c r="AW11" s="766">
        <f>SUM(AR11:AV11)</f>
        <v>7.7066133213429371</v>
      </c>
      <c r="AX11" s="877">
        <f>AW11/I11*100</f>
        <v>16.97865900273835</v>
      </c>
      <c r="AY11" s="1212">
        <v>0.17</v>
      </c>
      <c r="AZ11" s="1028">
        <v>23.21</v>
      </c>
      <c r="BA11" s="1028">
        <v>-1.43</v>
      </c>
      <c r="BB11" s="1028">
        <v>4.09</v>
      </c>
      <c r="BC11" s="1028">
        <v>8.0399999999999991</v>
      </c>
      <c r="BE11" s="721">
        <v>2004</v>
      </c>
      <c r="BF11" s="1057">
        <f>IF(BE11&gt;2008,0,IF(BE11&gt;2001,1,IF(BE11&gt;1990,2,IF(BE11&gt;1980,3,IF(BE11&gt;1973,4,IF(BE11&gt;1970,5,IF(BE11&gt;1960,6,IF(BE11&gt;1958,7,IF(BE11&gt;1953,8,9)))))))))</f>
        <v>1</v>
      </c>
    </row>
    <row r="12" spans="1:58" s="905" customFormat="1" ht="11.25" customHeight="1" x14ac:dyDescent="0.2">
      <c r="A12" s="884" t="s">
        <v>412</v>
      </c>
      <c r="B12" s="914" t="s">
        <v>413</v>
      </c>
      <c r="C12" s="1181" t="s">
        <v>109</v>
      </c>
      <c r="D12" s="1181" t="s">
        <v>119</v>
      </c>
      <c r="E12" s="885">
        <v>14</v>
      </c>
      <c r="F12" s="1245">
        <v>252</v>
      </c>
      <c r="G12" s="1244" t="s">
        <v>107</v>
      </c>
      <c r="H12" s="1244" t="s">
        <v>107</v>
      </c>
      <c r="I12" s="886">
        <v>34.130000000000003</v>
      </c>
      <c r="J12" s="887">
        <f>(M12/I12)*100</f>
        <v>0.76179314386170516</v>
      </c>
      <c r="K12" s="888">
        <v>0.26</v>
      </c>
      <c r="L12" s="889">
        <v>1</v>
      </c>
      <c r="M12" s="890">
        <f>K12*L12</f>
        <v>0.26</v>
      </c>
      <c r="N12" s="891" t="s">
        <v>173</v>
      </c>
      <c r="O12" s="892">
        <v>0.24</v>
      </c>
      <c r="P12" s="915">
        <v>43067</v>
      </c>
      <c r="Q12" s="915">
        <v>43081</v>
      </c>
      <c r="R12" s="890">
        <f>(K12-O12)/O12*100</f>
        <v>8.333333333333341</v>
      </c>
      <c r="S12" s="824">
        <f>IF(INDEX(Historical!$D$7:$D$1455,MATCH(B12,Historical!$B$7:$B$1455,0))=0,"n/a",(INDEX(Historical!$C$7:$C$1455,MATCH(B12,Historical!$B$7:$B$1455,0))/INDEX(Historical!$D$7:$D$1455,MATCH(B12,Historical!$B$7:$B$1455,0))-1)*100)</f>
        <v>8.3333333333333481</v>
      </c>
      <c r="T12" s="824">
        <f>IF(INDEX(Historical!$F$7:$F$1455,MATCH(B12,Historical!$B$7:$B$1455,0))=0,"n/a",((INDEX(Historical!$C$7:$C$1455,MATCH(B12,Historical!$B$7:$B$1455,0))/INDEX(Historical!$F$7:$F$1455,MATCH(B12,Historical!$B$7:$B$1455,0)))^(1/3)-1)*100)</f>
        <v>9.1392883061105934</v>
      </c>
      <c r="U12" s="824">
        <f>IF(INDEX(Historical!$I$7:$I$1455,MATCH(B12,Historical!$B$7:$B$1455,0))=0,"n/a",((INDEX(Historical!$C$7:$C$1455,MATCH(B12,Historical!$B$7:$B$1455,0))/INDEX(Historical!$I$7:$I$1455,MATCH(B12,Historical!$B$7:$B$1455,0)))^(1/5)-1)*100)</f>
        <v>11.628841548417412</v>
      </c>
      <c r="V12" s="824">
        <f>IF(INDEX(Historical!$O$7:$O$1455,MATCH(B12,Historical!$B$7:$B$1455,0))=0,"n/a",((INDEX(Historical!$C$7:$C$1455,MATCH(B12,Historical!$B$7:$B$1455,0))/INDEX(Historical!$O$7:$O$1455,MATCH(B12,Historical!$B$7:$B$1455,0)))^(1/10)-1)*100)</f>
        <v>15.792974364097635</v>
      </c>
      <c r="W12" s="894">
        <f>IF(OR(U12&lt;=0,U12="n/a",V12&lt;=0,V12="n/a"),"n/a",U12/V12)</f>
        <v>0.73633004653343848</v>
      </c>
      <c r="X12" s="895">
        <f>IF(OR(AJ12&lt;=0,AJ12="n/a",U12&lt;=0,U12="n/a"),"n/a",U12/AJ12)</f>
        <v>0.54595500227311788</v>
      </c>
      <c r="Y12" s="906"/>
      <c r="Z12" s="887">
        <f>IF(OR(AC12&lt;0.01,AC12="n/a"),"n/a",M12/AC12*100)</f>
        <v>4.9808429118773949</v>
      </c>
      <c r="AA12" s="897">
        <f>IF(OR(AC12&lt;0.01,AC12="n/a"),"n/a",I12/AC12)</f>
        <v>6.5383141762452119</v>
      </c>
      <c r="AB12" s="889">
        <v>12</v>
      </c>
      <c r="AC12" s="898">
        <v>5.22</v>
      </c>
      <c r="AD12" s="898">
        <v>0.65</v>
      </c>
      <c r="AE12" s="898">
        <v>0.95</v>
      </c>
      <c r="AF12" s="898">
        <v>1.24</v>
      </c>
      <c r="AG12" s="898">
        <v>17.100000000000001</v>
      </c>
      <c r="AH12" s="898">
        <v>139.69999999999999</v>
      </c>
      <c r="AI12" s="898">
        <v>-17.48</v>
      </c>
      <c r="AJ12" s="898">
        <v>21.3</v>
      </c>
      <c r="AK12" s="898">
        <v>10</v>
      </c>
      <c r="AL12" s="1034">
        <v>3080</v>
      </c>
      <c r="AM12" s="900">
        <v>1.2</v>
      </c>
      <c r="AN12" s="898">
        <v>0.3</v>
      </c>
      <c r="AO12" s="901">
        <f>IF(U12="n/a","n/a",IF(AA12&lt;0,"n/a",IF(AA12="n/a","n/a",J12+U12-AA12)))</f>
        <v>5.852320516033906</v>
      </c>
      <c r="AP12" s="902">
        <f>IF(U12="n/a","n/a",J12+U12)</f>
        <v>12.390634692279118</v>
      </c>
      <c r="AQ12" s="903">
        <f>IF(OR(AC12&lt;0.01,AF12="n/a"),"n/a",(I12/SQRT(22.5*AC12*(I12/AF12))-1)*100)</f>
        <v>-39.972193189622296</v>
      </c>
      <c r="AR12" s="766">
        <f>INDEX(Historical!$C$7:$C$1455,MATCH(B12,Historical!$B$7:$B$1455,0))*IF(AH12="n/a",1.03,IF(AH12&lt;0,1.01,IF(AH12&gt;10,1.1,(1+AH12/100))))</f>
        <v>0.28600000000000003</v>
      </c>
      <c r="AS12" s="897">
        <f>IF($AI12="n/a",1.03*AR12,IF($AI12&lt;0,1.01*AR12,IF($AI12&gt;10,1.1*AR12,(1+$AI12/100)*AR12)))</f>
        <v>0.28886000000000006</v>
      </c>
      <c r="AT12" s="897">
        <f>IF($AK12="n/a",1.03*AS12,IF($AK12&lt;0,1.01*AS12,IF($AK12&gt;10,1.1*AS12,(1+$AK12/100)*AS12)))</f>
        <v>0.31774600000000008</v>
      </c>
      <c r="AU12" s="897">
        <f>IF($AK12="n/a",1.03*AT12,IF($AK12&lt;0,1.01*AT12,IF($AK12&gt;10,1.1*AT12,(1+$AK12/100)*AT12)))</f>
        <v>0.34952060000000013</v>
      </c>
      <c r="AV12" s="897">
        <f>IF($AK12="n/a",1.03*AU12,IF($AK12&lt;0,1.01*AU12,IF($AK12&gt;10,1.1*AU12,(1+$AK12/100)*AU12)))</f>
        <v>0.38447266000000019</v>
      </c>
      <c r="AW12" s="887">
        <f>SUM(AR12:AV12)</f>
        <v>1.6265992600000005</v>
      </c>
      <c r="AX12" s="904">
        <f>AW12/I12*100</f>
        <v>4.7658929387635522</v>
      </c>
      <c r="AY12" s="1213">
        <v>2.39</v>
      </c>
      <c r="AZ12" s="900">
        <v>26.13</v>
      </c>
      <c r="BA12" s="900">
        <v>-11.5</v>
      </c>
      <c r="BB12" s="900">
        <v>0.76</v>
      </c>
      <c r="BC12" s="900">
        <v>1.55</v>
      </c>
      <c r="BD12" s="1079"/>
      <c r="BE12" s="721">
        <v>2005</v>
      </c>
      <c r="BF12" s="1057">
        <f>IF(BE12&gt;2008,0,IF(BE12&gt;2001,1,IF(BE12&gt;1990,2,IF(BE12&gt;1980,3,IF(BE12&gt;1973,4,IF(BE12&gt;1970,5,IF(BE12&gt;1960,6,IF(BE12&gt;1958,7,IF(BE12&gt;1953,8,9)))))))))</f>
        <v>1</v>
      </c>
    </row>
    <row r="13" spans="1:58" ht="11.25" customHeight="1" x14ac:dyDescent="0.2">
      <c r="A13" s="1027" t="s">
        <v>414</v>
      </c>
      <c r="B13" s="1031" t="s">
        <v>415</v>
      </c>
      <c r="C13" s="1181" t="s">
        <v>109</v>
      </c>
      <c r="D13" s="1181" t="s">
        <v>119</v>
      </c>
      <c r="E13" s="857">
        <v>13</v>
      </c>
      <c r="F13" s="1245">
        <v>291</v>
      </c>
      <c r="G13" s="1245" t="s">
        <v>107</v>
      </c>
      <c r="H13" s="1245" t="s">
        <v>107</v>
      </c>
      <c r="I13" s="1030">
        <v>102.36</v>
      </c>
      <c r="J13" s="766">
        <f>(M13/I13)*100</f>
        <v>1.5631105900742479</v>
      </c>
      <c r="K13" s="1033">
        <v>0.4</v>
      </c>
      <c r="L13" s="1043">
        <v>4</v>
      </c>
      <c r="M13" s="756">
        <f>K13*L13</f>
        <v>1.6</v>
      </c>
      <c r="N13" s="1026" t="s">
        <v>416</v>
      </c>
      <c r="O13" s="860">
        <v>0.35</v>
      </c>
      <c r="P13" s="1016">
        <v>43385</v>
      </c>
      <c r="Q13" s="1016">
        <v>43398</v>
      </c>
      <c r="R13" s="756">
        <f>(K13-O13)/O13*100</f>
        <v>14.285714285714299</v>
      </c>
      <c r="S13" s="824">
        <f>IF(INDEX(Historical!$D$7:$D$1455,MATCH(B13,Historical!$B$7:$B$1455,0))=0,"n/a",(INDEX(Historical!$C$7:$C$1455,MATCH(B13,Historical!$B$7:$B$1455,0))/INDEX(Historical!$D$7:$D$1455,MATCH(B13,Historical!$B$7:$B$1455,0))-1)*100)</f>
        <v>11.713665943600859</v>
      </c>
      <c r="T13" s="824">
        <f>IF(INDEX(Historical!$F$7:$F$1455,MATCH(B13,Historical!$B$7:$B$1455,0))=0,"n/a",((INDEX(Historical!$C$7:$C$1455,MATCH(B13,Historical!$B$7:$B$1455,0))/INDEX(Historical!$F$7:$F$1455,MATCH(B13,Historical!$B$7:$B$1455,0)))^(1/3)-1)*100)</f>
        <v>12.262647962074947</v>
      </c>
      <c r="U13" s="824">
        <f>IF(INDEX(Historical!$I$7:$I$1455,MATCH(B13,Historical!$B$7:$B$1455,0))=0,"n/a",((INDEX(Historical!$C$7:$C$1455,MATCH(B13,Historical!$B$7:$B$1455,0))/INDEX(Historical!$I$7:$I$1455,MATCH(B13,Historical!$B$7:$B$1455,0)))^(1/5)-1)*100)</f>
        <v>12.326686587973491</v>
      </c>
      <c r="V13" s="824">
        <f>IF(INDEX(Historical!$O$7:$O$1455,MATCH(B13,Historical!$B$7:$B$1455,0))=0,"n/a",((INDEX(Historical!$C$7:$C$1455,MATCH(B13,Historical!$B$7:$B$1455,0))/INDEX(Historical!$O$7:$O$1455,MATCH(B13,Historical!$B$7:$B$1455,0)))^(1/10)-1)*100)</f>
        <v>12.400624616571164</v>
      </c>
      <c r="W13" s="825">
        <f>IF(OR(U13&lt;=0,U13="n/a",V13&lt;=0,V13="n/a"),"n/a",U13/V13)</f>
        <v>0.99403755610028954</v>
      </c>
      <c r="X13" s="826">
        <f>IF(OR(AJ13&lt;=0,AJ13="n/a",U13&lt;=0,U13="n/a"),"n/a",U13/AJ13)</f>
        <v>3.0065089238959728</v>
      </c>
      <c r="Y13" s="777"/>
      <c r="Z13" s="766">
        <f>IF(OR(AC13&lt;0.01,AC13="n/a"),"n/a",M13/AC13*100)</f>
        <v>17.917133258678614</v>
      </c>
      <c r="AA13" s="1042">
        <f>IF(OR(AC13&lt;0.01,AC13="n/a"),"n/a",I13/AC13)</f>
        <v>11.462486002239642</v>
      </c>
      <c r="AB13" s="1043">
        <v>12</v>
      </c>
      <c r="AC13" s="1021">
        <v>8.93</v>
      </c>
      <c r="AD13" s="1021">
        <v>0.92</v>
      </c>
      <c r="AE13" s="1021">
        <v>1.25</v>
      </c>
      <c r="AF13" s="1021">
        <v>1.77</v>
      </c>
      <c r="AG13" s="1021">
        <v>14.000000000000002</v>
      </c>
      <c r="AH13" s="1021">
        <v>-15.299999999999999</v>
      </c>
      <c r="AI13" s="1021">
        <v>-0.75</v>
      </c>
      <c r="AJ13" s="1021">
        <v>4.1000000000000005</v>
      </c>
      <c r="AK13" s="1021">
        <v>12.5</v>
      </c>
      <c r="AL13" s="1034">
        <v>9150</v>
      </c>
      <c r="AM13" s="1028">
        <v>0.6</v>
      </c>
      <c r="AN13" s="1021">
        <v>0.25</v>
      </c>
      <c r="AO13" s="868">
        <f>IF(U13="n/a","n/a",IF(AA13&lt;0,"n/a",IF(AA13="n/a","n/a",J13+U13-AA13)))</f>
        <v>2.4273111758080965</v>
      </c>
      <c r="AP13" s="869">
        <f>IF(U13="n/a","n/a",J13+U13)</f>
        <v>13.889797178047738</v>
      </c>
      <c r="AQ13" s="1044">
        <f>IF(OR(AC13&lt;0.01,AF13="n/a"),"n/a",(I13/SQRT(22.5*AC13*(I13/AF13))-1)*100)</f>
        <v>-5.0412950009574686</v>
      </c>
      <c r="AR13" s="766">
        <f>INDEX(Historical!$C$7:$C$1455,MATCH(B13,Historical!$B$7:$B$1455,0))*IF(AH13="n/a",1.03,IF(AH13&lt;0,1.01,IF(AH13&gt;10,1.1,(1+AH13/100))))</f>
        <v>1.3003750000000001</v>
      </c>
      <c r="AS13" s="1042">
        <f>IF($AI13="n/a",1.03*AR13,IF($AI13&lt;0,1.01*AR13,IF($AI13&gt;10,1.1*AR13,(1+$AI13/100)*AR13)))</f>
        <v>1.31337875</v>
      </c>
      <c r="AT13" s="1042">
        <f>IF($AK13="n/a",1.03*AS13,IF($AK13&lt;0,1.01*AS13,IF($AK13&gt;10,1.1*AS13,(1+$AK13/100)*AS13)))</f>
        <v>1.4447166250000001</v>
      </c>
      <c r="AU13" s="1042">
        <f>IF($AK13="n/a",1.03*AT13,IF($AK13&lt;0,1.01*AT13,IF($AK13&gt;10,1.1*AT13,(1+$AK13/100)*AT13)))</f>
        <v>1.5891882875000003</v>
      </c>
      <c r="AV13" s="1042">
        <f>IF($AK13="n/a",1.03*AU13,IF($AK13&lt;0,1.01*AU13,IF($AK13&gt;10,1.1*AU13,(1+$AK13/100)*AU13)))</f>
        <v>1.7481071162500004</v>
      </c>
      <c r="AW13" s="766">
        <f>SUM(AR13:AV13)</f>
        <v>7.3957657787500004</v>
      </c>
      <c r="AX13" s="877">
        <f>AW13/I13*100</f>
        <v>7.2252498815455262</v>
      </c>
      <c r="AY13" s="1212">
        <v>0.8</v>
      </c>
      <c r="AZ13" s="1028">
        <v>5.7700000000000005</v>
      </c>
      <c r="BA13" s="1028">
        <v>-13.469999999999999</v>
      </c>
      <c r="BB13" s="1028">
        <v>-1.4000000000000001</v>
      </c>
      <c r="BC13" s="1028">
        <v>-5.0500000000000007</v>
      </c>
      <c r="BE13" s="721">
        <v>2007</v>
      </c>
      <c r="BF13" s="1057">
        <f>IF(BE13&gt;2008,0,IF(BE13&gt;2001,1,IF(BE13&gt;1990,2,IF(BE13&gt;1980,3,IF(BE13&gt;1973,4,IF(BE13&gt;1970,5,IF(BE13&gt;1960,6,IF(BE13&gt;1958,7,IF(BE13&gt;1953,8,9)))))))))</f>
        <v>1</v>
      </c>
    </row>
    <row r="14" spans="1:58" ht="11.25" customHeight="1" x14ac:dyDescent="0.2">
      <c r="A14" s="1027" t="s">
        <v>417</v>
      </c>
      <c r="B14" s="1031" t="s">
        <v>418</v>
      </c>
      <c r="C14" s="1181" t="s">
        <v>132</v>
      </c>
      <c r="D14" s="1181" t="s">
        <v>4436</v>
      </c>
      <c r="E14" s="857">
        <v>11</v>
      </c>
      <c r="F14" s="1245">
        <v>310</v>
      </c>
      <c r="G14" s="1245" t="s">
        <v>116</v>
      </c>
      <c r="H14" s="1245" t="s">
        <v>116</v>
      </c>
      <c r="I14" s="1030">
        <v>95.41</v>
      </c>
      <c r="J14" s="766">
        <f>(M14/I14)*100</f>
        <v>1.9075568598679384</v>
      </c>
      <c r="K14" s="1033">
        <v>0.45500000000000002</v>
      </c>
      <c r="L14" s="1043">
        <v>4</v>
      </c>
      <c r="M14" s="756">
        <f>K14*L14</f>
        <v>1.82</v>
      </c>
      <c r="N14" s="1026" t="s">
        <v>120</v>
      </c>
      <c r="O14" s="860">
        <v>0.41499999999999998</v>
      </c>
      <c r="P14" s="1016">
        <v>43230</v>
      </c>
      <c r="Q14" s="1016">
        <v>43252</v>
      </c>
      <c r="R14" s="756">
        <f>(K14-O14)/O14*100</f>
        <v>9.6385542168674796</v>
      </c>
      <c r="S14" s="824">
        <f>IF(INDEX(Historical!$D$7:$D$1455,MATCH(B14,Historical!$B$7:$B$1455,0))=0,"n/a",(INDEX(Historical!$C$7:$C$1455,MATCH(B14,Historical!$B$7:$B$1455,0))/INDEX(Historical!$D$7:$D$1455,MATCH(B14,Historical!$B$7:$B$1455,0))-1)*100)</f>
        <v>10.580204778156975</v>
      </c>
      <c r="T14" s="824">
        <f>IF(INDEX(Historical!$F$7:$F$1455,MATCH(B14,Historical!$B$7:$B$1455,0))=0,"n/a",((INDEX(Historical!$C$7:$C$1455,MATCH(B14,Historical!$B$7:$B$1455,0))/INDEX(Historical!$F$7:$F$1455,MATCH(B14,Historical!$B$7:$B$1455,0)))^(1/3)-1)*100)</f>
        <v>10.215636926059734</v>
      </c>
      <c r="U14" s="824">
        <f>IF(INDEX(Historical!$I$7:$I$1455,MATCH(B14,Historical!$B$7:$B$1455,0))=0,"n/a",((INDEX(Historical!$C$7:$C$1455,MATCH(B14,Historical!$B$7:$B$1455,0))/INDEX(Historical!$I$7:$I$1455,MATCH(B14,Historical!$B$7:$B$1455,0)))^(1/5)-1)*100)</f>
        <v>11.032151746146003</v>
      </c>
      <c r="V14" s="824" t="str">
        <f>IF(INDEX(Historical!$O$7:$O$1455,MATCH(B14,Historical!$B$7:$B$1455,0))=0,"n/a",((INDEX(Historical!$C$7:$C$1455,MATCH(B14,Historical!$B$7:$B$1455,0))/INDEX(Historical!$O$7:$O$1455,MATCH(B14,Historical!$B$7:$B$1455,0)))^(1/10)-1)*100)</f>
        <v>n/a</v>
      </c>
      <c r="W14" s="825" t="str">
        <f>IF(OR(U14&lt;=0,U14="n/a",V14&lt;=0,V14="n/a"),"n/a",U14/V14)</f>
        <v>n/a</v>
      </c>
      <c r="X14" s="826">
        <f>IF(OR(AJ14&lt;=0,AJ14="n/a",U14&lt;=0,U14="n/a"),"n/a",U14/AJ14)</f>
        <v>1.3964749045754432</v>
      </c>
      <c r="Y14" s="777"/>
      <c r="Z14" s="766">
        <f>IF(OR(AC14&lt;0.01,AC14="n/a"),"n/a",M14/AC14*100)</f>
        <v>56.521739130434781</v>
      </c>
      <c r="AA14" s="1042">
        <f>IF(OR(AC14&lt;0.01,AC14="n/a"),"n/a",I14/AC14)</f>
        <v>29.630434782608692</v>
      </c>
      <c r="AB14" s="1043">
        <v>12</v>
      </c>
      <c r="AC14" s="1021">
        <v>3.22</v>
      </c>
      <c r="AD14" s="1021">
        <v>3.62</v>
      </c>
      <c r="AE14" s="1021">
        <v>5.0599999999999996</v>
      </c>
      <c r="AF14" s="1021">
        <v>2.95</v>
      </c>
      <c r="AG14" s="1021">
        <v>8.1</v>
      </c>
      <c r="AH14" s="1021">
        <v>17.7</v>
      </c>
      <c r="AI14" s="1021">
        <v>7.61</v>
      </c>
      <c r="AJ14" s="1021">
        <v>7.9</v>
      </c>
      <c r="AK14" s="1021">
        <v>8.2000000000000011</v>
      </c>
      <c r="AL14" s="1034">
        <v>17270</v>
      </c>
      <c r="AM14" s="1028">
        <v>0.1</v>
      </c>
      <c r="AN14" s="1021">
        <v>1.43</v>
      </c>
      <c r="AO14" s="868">
        <f>IF(U14="n/a","n/a",IF(AA14&lt;0,"n/a",IF(AA14="n/a","n/a",J14+U14-AA14)))</f>
        <v>-16.690726176594751</v>
      </c>
      <c r="AP14" s="869">
        <f>IF(U14="n/a","n/a",J14+U14)</f>
        <v>12.939708606013941</v>
      </c>
      <c r="AQ14" s="1044">
        <f>IF(OR(AC14&lt;0.01,AF14="n/a"),"n/a",(I14/SQRT(22.5*AC14*(I14/AF14))-1)*100)</f>
        <v>97.100969735137028</v>
      </c>
      <c r="AR14" s="766">
        <f>INDEX(Historical!$C$7:$C$1455,MATCH(B14,Historical!$B$7:$B$1455,0))*IF(AH14="n/a",1.03,IF(AH14&lt;0,1.01,IF(AH14&gt;10,1.1,(1+AH14/100))))</f>
        <v>1.782</v>
      </c>
      <c r="AS14" s="1042">
        <f>IF($AI14="n/a",1.03*AR14,IF($AI14&lt;0,1.01*AR14,IF($AI14&gt;10,1.1*AR14,(1+$AI14/100)*AR14)))</f>
        <v>1.9176102000000002</v>
      </c>
      <c r="AT14" s="1042">
        <f>IF($AK14="n/a",1.03*AS14,IF($AK14&lt;0,1.01*AS14,IF($AK14&gt;10,1.1*AS14,(1+$AK14/100)*AS14)))</f>
        <v>2.0748542364000002</v>
      </c>
      <c r="AU14" s="1042">
        <f>IF($AK14="n/a",1.03*AT14,IF($AK14&lt;0,1.01*AT14,IF($AK14&gt;10,1.1*AT14,(1+$AK14/100)*AT14)))</f>
        <v>2.2449922837848004</v>
      </c>
      <c r="AV14" s="1042">
        <f>IF($AK14="n/a",1.03*AU14,IF($AK14&lt;0,1.01*AU14,IF($AK14&gt;10,1.1*AU14,(1+$AK14/100)*AU14)))</f>
        <v>2.4290816510551543</v>
      </c>
      <c r="AW14" s="766">
        <f>SUM(AR14:AV14)</f>
        <v>10.448538371239955</v>
      </c>
      <c r="AX14" s="877">
        <f>AW14/I14*100</f>
        <v>10.951198376731952</v>
      </c>
      <c r="AY14" s="1212">
        <v>0.09</v>
      </c>
      <c r="AZ14" s="1028">
        <v>25.47</v>
      </c>
      <c r="BA14" s="1028">
        <v>1.02</v>
      </c>
      <c r="BB14" s="1028">
        <v>6.29</v>
      </c>
      <c r="BC14" s="1028">
        <v>11.44</v>
      </c>
      <c r="BE14" s="721">
        <v>2008</v>
      </c>
      <c r="BF14" s="1057">
        <f>IF(BE14&gt;2008,0,IF(BE14&gt;2001,1,IF(BE14&gt;1990,2,IF(BE14&gt;1980,3,IF(BE14&gt;1973,4,IF(BE14&gt;1970,5,IF(BE14&gt;1960,6,IF(BE14&gt;1958,7,IF(BE14&gt;1953,8,9)))))))))</f>
        <v>1</v>
      </c>
    </row>
    <row r="15" spans="1:58" ht="11.25" customHeight="1" x14ac:dyDescent="0.2">
      <c r="A15" s="1027" t="s">
        <v>419</v>
      </c>
      <c r="B15" s="1031" t="s">
        <v>420</v>
      </c>
      <c r="C15" s="1181" t="s">
        <v>132</v>
      </c>
      <c r="D15" s="1181" t="s">
        <v>4435</v>
      </c>
      <c r="E15" s="857">
        <v>13</v>
      </c>
      <c r="F15" s="1245">
        <v>279</v>
      </c>
      <c r="G15" s="1245" t="s">
        <v>107</v>
      </c>
      <c r="H15" s="1245" t="s">
        <v>107</v>
      </c>
      <c r="I15" s="1030">
        <v>37.159999999999997</v>
      </c>
      <c r="J15" s="766">
        <f>(M15/I15)*100</f>
        <v>10.22604951560818</v>
      </c>
      <c r="K15" s="1033">
        <v>0.95</v>
      </c>
      <c r="L15" s="1043">
        <v>4</v>
      </c>
      <c r="M15" s="756">
        <f>K15*L15</f>
        <v>3.8</v>
      </c>
      <c r="N15" s="1026" t="s">
        <v>239</v>
      </c>
      <c r="O15" s="860">
        <v>0.94</v>
      </c>
      <c r="P15" s="1022">
        <v>42863</v>
      </c>
      <c r="Q15" s="1022">
        <v>42873</v>
      </c>
      <c r="R15" s="756">
        <f>(K15-O15)/O15*100</f>
        <v>1.0638297872340436</v>
      </c>
      <c r="S15" s="824">
        <f>IF(INDEX(Historical!$D$7:$D$1455,MATCH(B15,Historical!$B$7:$B$1455,0))=0,"n/a",(INDEX(Historical!$C$7:$C$1455,MATCH(B15,Historical!$B$7:$B$1455,0))/INDEX(Historical!$D$7:$D$1455,MATCH(B15,Historical!$B$7:$B$1455,0))-1)*100)</f>
        <v>1.3368983957219083</v>
      </c>
      <c r="T15" s="824">
        <f>IF(INDEX(Historical!$F$7:$F$1455,MATCH(B15,Historical!$B$7:$B$1455,0))=0,"n/a",((INDEX(Historical!$C$7:$C$1455,MATCH(B15,Historical!$B$7:$B$1455,0))/INDEX(Historical!$F$7:$F$1455,MATCH(B15,Historical!$B$7:$B$1455,0)))^(1/3)-1)*100)</f>
        <v>2.8852985183126734</v>
      </c>
      <c r="U15" s="824">
        <f>IF(INDEX(Historical!$I$7:$I$1455,MATCH(B15,Historical!$B$7:$B$1455,0))=0,"n/a",((INDEX(Historical!$C$7:$C$1455,MATCH(B15,Historical!$B$7:$B$1455,0))/INDEX(Historical!$I$7:$I$1455,MATCH(B15,Historical!$B$7:$B$1455,0)))^(1/5)-1)*100)</f>
        <v>3.686385473777265</v>
      </c>
      <c r="V15" s="824">
        <f>IF(INDEX(Historical!$O$7:$O$1455,MATCH(B15,Historical!$B$7:$B$1455,0))=0,"n/a",((INDEX(Historical!$C$7:$C$1455,MATCH(B15,Historical!$B$7:$B$1455,0))/INDEX(Historical!$O$7:$O$1455,MATCH(B15,Historical!$B$7:$B$1455,0)))^(1/10)-1)*100)</f>
        <v>4.6314434597304999</v>
      </c>
      <c r="W15" s="825">
        <f>IF(OR(U15&lt;=0,U15="n/a",V15&lt;=0,V15="n/a"),"n/a",U15/V15)</f>
        <v>0.79594742024374687</v>
      </c>
      <c r="X15" s="826" t="str">
        <f>IF(OR(AJ15&lt;=0,AJ15="n/a",U15&lt;=0,U15="n/a"),"n/a",U15/AJ15)</f>
        <v>n/a</v>
      </c>
      <c r="Y15" s="1032"/>
      <c r="Z15" s="766">
        <f>IF(OR(AC15&lt;0.01,AC15="n/a"),"n/a",M15/AC15*100)</f>
        <v>246.75324675324671</v>
      </c>
      <c r="AA15" s="1042">
        <f>IF(OR(AC15&lt;0.01,AC15="n/a"),"n/a",I15/AC15)</f>
        <v>24.129870129870127</v>
      </c>
      <c r="AB15" s="1043">
        <v>12</v>
      </c>
      <c r="AC15" s="1021">
        <v>1.54</v>
      </c>
      <c r="AD15" s="1021">
        <v>1</v>
      </c>
      <c r="AE15" s="1021">
        <v>1.24</v>
      </c>
      <c r="AF15" s="1021">
        <v>6.6</v>
      </c>
      <c r="AG15" s="1021">
        <v>20.9</v>
      </c>
      <c r="AH15" s="1023">
        <v>22.5</v>
      </c>
      <c r="AI15" s="1023">
        <v>3.62</v>
      </c>
      <c r="AJ15" s="1024">
        <v>-6.4</v>
      </c>
      <c r="AK15" s="1024">
        <v>24.099999999999998</v>
      </c>
      <c r="AL15" s="1034">
        <v>3510</v>
      </c>
      <c r="AM15" s="1028">
        <v>25.650000000000002</v>
      </c>
      <c r="AN15" s="1021">
        <v>5.35</v>
      </c>
      <c r="AO15" s="868">
        <f>IF(U15="n/a","n/a",IF(AA15&lt;0,"n/a",IF(AA15="n/a","n/a",J15+U15-AA15)))</f>
        <v>-10.217435140484682</v>
      </c>
      <c r="AP15" s="869">
        <f>IF(U15="n/a","n/a",J15+U15)</f>
        <v>13.912434989385446</v>
      </c>
      <c r="AQ15" s="1044">
        <f>IF(OR(AC15&lt;0.01,AF15="n/a"),"n/a",(I15/SQRT(22.5*AC15*(I15/AF15))-1)*100)</f>
        <v>166.04689883731476</v>
      </c>
      <c r="AR15" s="766">
        <f>INDEX(Historical!$C$7:$C$1455,MATCH(B15,Historical!$B$7:$B$1455,0))*IF(AH15="n/a",1.03,IF(AH15&lt;0,1.01,IF(AH15&gt;10,1.1,(1+AH15/100))))</f>
        <v>4.1689999999999996</v>
      </c>
      <c r="AS15" s="1042">
        <f>IF($AI15="n/a",1.03*AR15,IF($AI15&lt;0,1.01*AR15,IF($AI15&gt;10,1.1*AR15,(1+$AI15/100)*AR15)))</f>
        <v>4.3199177999999998</v>
      </c>
      <c r="AT15" s="1042">
        <f>IF($AK15="n/a",1.03*AS15,IF($AK15&lt;0,1.01*AS15,IF($AK15&gt;10,1.1*AS15,(1+$AK15/100)*AS15)))</f>
        <v>4.7519095800000004</v>
      </c>
      <c r="AU15" s="1042">
        <f>IF($AK15="n/a",1.03*AT15,IF($AK15&lt;0,1.01*AT15,IF($AK15&gt;10,1.1*AT15,(1+$AK15/100)*AT15)))</f>
        <v>5.2271005380000011</v>
      </c>
      <c r="AV15" s="1042">
        <f>IF($AK15="n/a",1.03*AU15,IF($AK15&lt;0,1.01*AU15,IF($AK15&gt;10,1.1*AU15,(1+$AK15/100)*AU15)))</f>
        <v>5.749810591800002</v>
      </c>
      <c r="AW15" s="766">
        <f>SUM(AR15:AV15)</f>
        <v>24.217738509800004</v>
      </c>
      <c r="AX15" s="877">
        <f>AW15/I15*100</f>
        <v>65.171524515069976</v>
      </c>
      <c r="AY15" s="1212">
        <v>0.38</v>
      </c>
      <c r="AZ15" s="1028">
        <v>10.27</v>
      </c>
      <c r="BA15" s="1028">
        <v>-23.18</v>
      </c>
      <c r="BB15" s="1028">
        <v>-2.3800000000000003</v>
      </c>
      <c r="BC15" s="1028">
        <v>-8.5500000000000007</v>
      </c>
      <c r="BE15" s="721">
        <v>2006</v>
      </c>
      <c r="BF15" s="1057">
        <f>IF(BE15&gt;2008,0,IF(BE15&gt;2001,1,IF(BE15&gt;1990,2,IF(BE15&gt;1980,3,IF(BE15&gt;1973,4,IF(BE15&gt;1970,5,IF(BE15&gt;1960,6,IF(BE15&gt;1958,7,IF(BE15&gt;1953,8,9)))))))))</f>
        <v>1</v>
      </c>
    </row>
    <row r="16" spans="1:58" ht="11.25" customHeight="1" x14ac:dyDescent="0.2">
      <c r="A16" s="1027" t="s">
        <v>421</v>
      </c>
      <c r="B16" s="1031" t="s">
        <v>422</v>
      </c>
      <c r="C16" s="1181" t="s">
        <v>109</v>
      </c>
      <c r="D16" s="1181" t="s">
        <v>4430</v>
      </c>
      <c r="E16" s="857">
        <v>14</v>
      </c>
      <c r="F16" s="1245">
        <v>259</v>
      </c>
      <c r="G16" s="1245" t="s">
        <v>116</v>
      </c>
      <c r="H16" s="1245" t="s">
        <v>116</v>
      </c>
      <c r="I16" s="1030">
        <v>129.75</v>
      </c>
      <c r="J16" s="766">
        <f>(M16/I16)*100</f>
        <v>2.7745664739884393</v>
      </c>
      <c r="K16" s="1033">
        <v>0.9</v>
      </c>
      <c r="L16" s="1043">
        <v>4</v>
      </c>
      <c r="M16" s="756">
        <f>K16*L16</f>
        <v>3.6</v>
      </c>
      <c r="N16" s="1026" t="s">
        <v>239</v>
      </c>
      <c r="O16" s="860">
        <v>0.83</v>
      </c>
      <c r="P16" s="1016">
        <v>43224</v>
      </c>
      <c r="Q16" s="1016">
        <v>43238</v>
      </c>
      <c r="R16" s="756">
        <f>(K16-O16)/O16*100</f>
        <v>8.4337349397590433</v>
      </c>
      <c r="S16" s="824">
        <f>IF(INDEX(Historical!$D$7:$D$1455,MATCH(B16,Historical!$B$7:$B$1455,0))=0,"n/a",(INDEX(Historical!$C$7:$C$1455,MATCH(B16,Historical!$B$7:$B$1455,0))/INDEX(Historical!$D$7:$D$1455,MATCH(B16,Historical!$B$7:$B$1455,0))-1)*100)</f>
        <v>10.95890410958904</v>
      </c>
      <c r="T16" s="824">
        <f>IF(INDEX(Historical!$F$7:$F$1455,MATCH(B16,Historical!$B$7:$B$1455,0))=0,"n/a",((INDEX(Historical!$C$7:$C$1455,MATCH(B16,Historical!$B$7:$B$1455,0))/INDEX(Historical!$F$7:$F$1455,MATCH(B16,Historical!$B$7:$B$1455,0)))^(1/3)-1)*100)</f>
        <v>12.757522154286649</v>
      </c>
      <c r="U16" s="824">
        <f>IF(INDEX(Historical!$I$7:$I$1455,MATCH(B16,Historical!$B$7:$B$1455,0))=0,"n/a",((INDEX(Historical!$C$7:$C$1455,MATCH(B16,Historical!$B$7:$B$1455,0))/INDEX(Historical!$I$7:$I$1455,MATCH(B16,Historical!$B$7:$B$1455,0)))^(1/5)-1)*100)</f>
        <v>17.77193064783129</v>
      </c>
      <c r="V16" s="824">
        <f>IF(INDEX(Historical!$O$7:$O$1455,MATCH(B16,Historical!$B$7:$B$1455,0))=0,"n/a",((INDEX(Historical!$C$7:$C$1455,MATCH(B16,Historical!$B$7:$B$1455,0))/INDEX(Historical!$O$7:$O$1455,MATCH(B16,Historical!$B$7:$B$1455,0)))^(1/10)-1)*100)</f>
        <v>19.188868892170817</v>
      </c>
      <c r="W16" s="825">
        <f>IF(OR(U16&lt;=0,U16="n/a",V16&lt;=0,V16="n/a"),"n/a",U16/V16)</f>
        <v>0.92615832374999207</v>
      </c>
      <c r="X16" s="826">
        <f>IF(OR(AJ16&lt;=0,AJ16="n/a",U16&lt;=0,U16="n/a"),"n/a",U16/AJ16)</f>
        <v>0.91138105886314313</v>
      </c>
      <c r="Y16" s="781"/>
      <c r="Z16" s="766">
        <f>IF(OR(AC16&lt;0.01,AC16="n/a"),"n/a",M16/AC16*100)</f>
        <v>26.726057906458795</v>
      </c>
      <c r="AA16" s="1042">
        <f>IF(OR(AC16&lt;0.01,AC16="n/a"),"n/a",I16/AC16)</f>
        <v>9.632516703786191</v>
      </c>
      <c r="AB16" s="1043">
        <v>12</v>
      </c>
      <c r="AC16" s="1021">
        <v>13.47</v>
      </c>
      <c r="AD16" s="1021">
        <v>0.64</v>
      </c>
      <c r="AE16" s="1021">
        <v>1.4</v>
      </c>
      <c r="AF16" s="1021">
        <v>3.33</v>
      </c>
      <c r="AG16" s="1021">
        <v>30.099999999999998</v>
      </c>
      <c r="AH16" s="1021">
        <v>44.3</v>
      </c>
      <c r="AI16" s="1021">
        <v>9.1</v>
      </c>
      <c r="AJ16" s="1021">
        <v>19.5</v>
      </c>
      <c r="AK16" s="1021">
        <v>15</v>
      </c>
      <c r="AL16" s="1034">
        <v>18090</v>
      </c>
      <c r="AM16" s="1028">
        <v>0.1</v>
      </c>
      <c r="AN16" s="1021">
        <v>2.71</v>
      </c>
      <c r="AO16" s="868">
        <f>IF(U16="n/a","n/a",IF(AA16&lt;0,"n/a",IF(AA16="n/a","n/a",J16+U16-AA16)))</f>
        <v>10.913980418033539</v>
      </c>
      <c r="AP16" s="869">
        <f>IF(U16="n/a","n/a",J16+U16)</f>
        <v>20.54649712181973</v>
      </c>
      <c r="AQ16" s="1044">
        <f>IF(OR(AC16&lt;0.01,AF16="n/a"),"n/a",(I16/SQRT(22.5*AC16*(I16/AF16))-1)*100)</f>
        <v>19.399014743018572</v>
      </c>
      <c r="AR16" s="766">
        <f>INDEX(Historical!$C$7:$C$1455,MATCH(B16,Historical!$B$7:$B$1455,0))*IF(AH16="n/a",1.03,IF(AH16&lt;0,1.01,IF(AH16&gt;10,1.1,(1+AH16/100))))</f>
        <v>3.5640000000000001</v>
      </c>
      <c r="AS16" s="1042">
        <f>IF($AI16="n/a",1.03*AR16,IF($AI16&lt;0,1.01*AR16,IF($AI16&gt;10,1.1*AR16,(1+$AI16/100)*AR16)))</f>
        <v>3.8883239999999999</v>
      </c>
      <c r="AT16" s="1042">
        <f>IF($AK16="n/a",1.03*AS16,IF($AK16&lt;0,1.01*AS16,IF($AK16&gt;10,1.1*AS16,(1+$AK16/100)*AS16)))</f>
        <v>4.2771564</v>
      </c>
      <c r="AU16" s="1042">
        <f>IF($AK16="n/a",1.03*AT16,IF($AK16&lt;0,1.01*AT16,IF($AK16&gt;10,1.1*AT16,(1+$AK16/100)*AT16)))</f>
        <v>4.7048720400000006</v>
      </c>
      <c r="AV16" s="1042">
        <f>IF($AK16="n/a",1.03*AU16,IF($AK16&lt;0,1.01*AU16,IF($AK16&gt;10,1.1*AU16,(1+$AK16/100)*AU16)))</f>
        <v>5.1753592440000009</v>
      </c>
      <c r="AW16" s="766">
        <f>SUM(AR16:AV16)</f>
        <v>21.609711684000004</v>
      </c>
      <c r="AX16" s="877">
        <f>AW16/I16*100</f>
        <v>16.654883764161855</v>
      </c>
      <c r="AY16" s="1212">
        <v>1.73</v>
      </c>
      <c r="AZ16" s="1028">
        <v>7.42</v>
      </c>
      <c r="BA16" s="1028">
        <v>-29.45</v>
      </c>
      <c r="BB16" s="1028">
        <v>-3.6700000000000004</v>
      </c>
      <c r="BC16" s="1028">
        <v>-8.7900000000000009</v>
      </c>
      <c r="BE16" s="721">
        <v>2005</v>
      </c>
      <c r="BF16" s="1057">
        <f>IF(BE16&gt;2008,0,IF(BE16&gt;2001,1,IF(BE16&gt;1990,2,IF(BE16&gt;1980,3,IF(BE16&gt;1973,4,IF(BE16&gt;1970,5,IF(BE16&gt;1960,6,IF(BE16&gt;1958,7,IF(BE16&gt;1953,8,9)))))))))</f>
        <v>1</v>
      </c>
    </row>
    <row r="17" spans="1:58" ht="11.25" customHeight="1" x14ac:dyDescent="0.2">
      <c r="A17" s="1027" t="s">
        <v>424</v>
      </c>
      <c r="B17" s="1031" t="s">
        <v>425</v>
      </c>
      <c r="C17" s="1181" t="s">
        <v>155</v>
      </c>
      <c r="D17" s="1181" t="s">
        <v>4416</v>
      </c>
      <c r="E17" s="857">
        <v>14</v>
      </c>
      <c r="F17" s="1245">
        <v>276</v>
      </c>
      <c r="G17" s="1245" t="s">
        <v>107</v>
      </c>
      <c r="H17" s="1245" t="s">
        <v>107</v>
      </c>
      <c r="I17" s="1030">
        <v>88.9</v>
      </c>
      <c r="J17" s="766">
        <f>(M17/I17)*100</f>
        <v>1.7997750281214846</v>
      </c>
      <c r="K17" s="1033">
        <v>0.4</v>
      </c>
      <c r="L17" s="1043">
        <v>4</v>
      </c>
      <c r="M17" s="756">
        <f>K17*L17</f>
        <v>1.6</v>
      </c>
      <c r="N17" s="1026" t="s">
        <v>426</v>
      </c>
      <c r="O17" s="860">
        <v>0.38</v>
      </c>
      <c r="P17" s="1016">
        <v>43420</v>
      </c>
      <c r="Q17" s="1016">
        <v>43437</v>
      </c>
      <c r="R17" s="756">
        <f>(K17-O17)/O17*100</f>
        <v>5.2631578947368469</v>
      </c>
      <c r="S17" s="824">
        <f>IF(INDEX(Historical!$D$7:$D$1455,MATCH(B17,Historical!$B$7:$B$1455,0))=0,"n/a",(INDEX(Historical!$C$7:$C$1455,MATCH(B17,Historical!$B$7:$B$1455,0))/INDEX(Historical!$D$7:$D$1455,MATCH(B17,Historical!$B$7:$B$1455,0))-1)*100)</f>
        <v>6.498194945848379</v>
      </c>
      <c r="T17" s="824">
        <f>IF(INDEX(Historical!$F$7:$F$1455,MATCH(B17,Historical!$B$7:$B$1455,0))=0,"n/a",((INDEX(Historical!$C$7:$C$1455,MATCH(B17,Historical!$B$7:$B$1455,0))/INDEX(Historical!$F$7:$F$1455,MATCH(B17,Historical!$B$7:$B$1455,0)))^(1/3)-1)*100)</f>
        <v>14.022260460138281</v>
      </c>
      <c r="U17" s="824">
        <f>IF(INDEX(Historical!$I$7:$I$1455,MATCH(B17,Historical!$B$7:$B$1455,0))=0,"n/a",((INDEX(Historical!$C$7:$C$1455,MATCH(B17,Historical!$B$7:$B$1455,0))/INDEX(Historical!$I$7:$I$1455,MATCH(B17,Historical!$B$7:$B$1455,0)))^(1/5)-1)*100)</f>
        <v>19.709372414352643</v>
      </c>
      <c r="V17" s="824">
        <f>IF(INDEX(Historical!$O$7:$O$1455,MATCH(B17,Historical!$B$7:$B$1455,0))=0,"n/a",((INDEX(Historical!$C$7:$C$1455,MATCH(B17,Historical!$B$7:$B$1455,0))/INDEX(Historical!$O$7:$O$1455,MATCH(B17,Historical!$B$7:$B$1455,0)))^(1/10)-1)*100)</f>
        <v>29.349260387739395</v>
      </c>
      <c r="W17" s="825">
        <f>IF(OR(U17&lt;=0,U17="n/a",V17&lt;=0,V17="n/a"),"n/a",U17/V17)</f>
        <v>0.6715457954976678</v>
      </c>
      <c r="X17" s="826">
        <f>IF(OR(AJ17&lt;=0,AJ17="n/a",U17&lt;=0,U17="n/a"),"n/a",U17/AJ17)</f>
        <v>1.0770148860301991</v>
      </c>
      <c r="Y17" s="776"/>
      <c r="Z17" s="766">
        <f>IF(OR(AC17&lt;0.01,AC17="n/a"),"n/a",M17/AC17*100)</f>
        <v>32.921810699588477</v>
      </c>
      <c r="AA17" s="1042">
        <f>IF(OR(AC17&lt;0.01,AC17="n/a"),"n/a",I17/AC17)</f>
        <v>18.292181069958847</v>
      </c>
      <c r="AB17" s="1043">
        <v>9</v>
      </c>
      <c r="AC17" s="1021">
        <v>4.8600000000000003</v>
      </c>
      <c r="AD17" s="1021">
        <v>1.93</v>
      </c>
      <c r="AE17" s="1021">
        <v>0.11</v>
      </c>
      <c r="AF17" s="1021">
        <v>6.53</v>
      </c>
      <c r="AG17" s="1023">
        <v>54.900000000000006</v>
      </c>
      <c r="AH17" s="1023">
        <v>195.5</v>
      </c>
      <c r="AI17" s="1023">
        <v>9.65</v>
      </c>
      <c r="AJ17" s="1021">
        <v>18.3</v>
      </c>
      <c r="AK17" s="1021">
        <v>9.48</v>
      </c>
      <c r="AL17" s="1034">
        <v>19180</v>
      </c>
      <c r="AM17" s="1028">
        <v>0.2</v>
      </c>
      <c r="AN17" s="1021">
        <v>1.59</v>
      </c>
      <c r="AO17" s="868">
        <f>IF(U17="n/a","n/a",IF(AA17&lt;0,"n/a",IF(AA17="n/a","n/a",J17+U17-AA17)))</f>
        <v>3.2169663725152802</v>
      </c>
      <c r="AP17" s="869">
        <f>IF(U17="n/a","n/a",J17+U17)</f>
        <v>21.509147442474127</v>
      </c>
      <c r="AQ17" s="1044">
        <f>IF(OR(AC17&lt;0.01,AF17="n/a"),"n/a",(I17/SQRT(22.5*AC17*(I17/AF17))-1)*100)</f>
        <v>130.40827761638084</v>
      </c>
      <c r="AR17" s="766">
        <f>INDEX(Historical!$C$7:$C$1455,MATCH(B17,Historical!$B$7:$B$1455,0))*IF(AH17="n/a",1.03,IF(AH17&lt;0,1.01,IF(AH17&gt;10,1.1,(1+AH17/100))))</f>
        <v>1.6225000000000003</v>
      </c>
      <c r="AS17" s="1042">
        <f>IF($AI17="n/a",1.03*AR17,IF($AI17&lt;0,1.01*AR17,IF($AI17&gt;10,1.1*AR17,(1+$AI17/100)*AR17)))</f>
        <v>1.7790712500000003</v>
      </c>
      <c r="AT17" s="1042">
        <f>IF($AK17="n/a",1.03*AS17,IF($AK17&lt;0,1.01*AS17,IF($AK17&gt;10,1.1*AS17,(1+$AK17/100)*AS17)))</f>
        <v>1.9477272045000003</v>
      </c>
      <c r="AU17" s="1042">
        <f>IF($AK17="n/a",1.03*AT17,IF($AK17&lt;0,1.01*AT17,IF($AK17&gt;10,1.1*AT17,(1+$AK17/100)*AT17)))</f>
        <v>2.1323717434866003</v>
      </c>
      <c r="AV17" s="1042">
        <f>IF($AK17="n/a",1.03*AU17,IF($AK17&lt;0,1.01*AU17,IF($AK17&gt;10,1.1*AU17,(1+$AK17/100)*AU17)))</f>
        <v>2.3345205847691299</v>
      </c>
      <c r="AW17" s="766">
        <f>SUM(AR17:AV17)</f>
        <v>9.8161907827557311</v>
      </c>
      <c r="AX17" s="877">
        <f>AW17/I17*100</f>
        <v>11.041834401300035</v>
      </c>
      <c r="AY17" s="1212">
        <v>0.92</v>
      </c>
      <c r="AZ17" s="1028">
        <v>15.040000000000001</v>
      </c>
      <c r="BA17" s="1028">
        <v>-16.350000000000001</v>
      </c>
      <c r="BB17" s="1028">
        <v>-0.76</v>
      </c>
      <c r="BC17" s="1028">
        <v>0.19</v>
      </c>
      <c r="BE17" s="721">
        <v>2006</v>
      </c>
      <c r="BF17" s="1057">
        <f>IF(BE17&gt;2008,0,IF(BE17&gt;2001,1,IF(BE17&gt;1990,2,IF(BE17&gt;1980,3,IF(BE17&gt;1973,4,IF(BE17&gt;1970,5,IF(BE17&gt;1960,6,IF(BE17&gt;1958,7,IF(BE17&gt;1953,8,9)))))))))</f>
        <v>1</v>
      </c>
    </row>
    <row r="18" spans="1:58" ht="11.25" customHeight="1" x14ac:dyDescent="0.2">
      <c r="A18" s="1027" t="s">
        <v>430</v>
      </c>
      <c r="B18" s="1031" t="s">
        <v>431</v>
      </c>
      <c r="C18" s="1181" t="s">
        <v>4283</v>
      </c>
      <c r="D18" s="1181" t="s">
        <v>4421</v>
      </c>
      <c r="E18" s="857">
        <v>16</v>
      </c>
      <c r="F18" s="1245">
        <v>203</v>
      </c>
      <c r="G18" s="1245" t="s">
        <v>107</v>
      </c>
      <c r="H18" s="1245" t="s">
        <v>107</v>
      </c>
      <c r="I18" s="1030">
        <v>91.92</v>
      </c>
      <c r="J18" s="766">
        <f>(M18/I18)*100</f>
        <v>2.0887728459530028</v>
      </c>
      <c r="K18" s="1033">
        <v>0.48</v>
      </c>
      <c r="L18" s="1043">
        <v>4</v>
      </c>
      <c r="M18" s="756">
        <f>K18*L18</f>
        <v>1.92</v>
      </c>
      <c r="N18" s="1026" t="s">
        <v>329</v>
      </c>
      <c r="O18" s="860">
        <v>0.45</v>
      </c>
      <c r="P18" s="1016">
        <v>43167</v>
      </c>
      <c r="Q18" s="1016">
        <v>43179</v>
      </c>
      <c r="R18" s="756">
        <f>(K18-O18)/O18*100</f>
        <v>6.6666666666666599</v>
      </c>
      <c r="S18" s="824">
        <f>IF(INDEX(Historical!$D$7:$D$1455,MATCH(B18,Historical!$B$7:$B$1455,0))=0,"n/a",(INDEX(Historical!$C$7:$C$1455,MATCH(B18,Historical!$B$7:$B$1455,0))/INDEX(Historical!$D$7:$D$1455,MATCH(B18,Historical!$B$7:$B$1455,0))-1)*100)</f>
        <v>7.1428571428571397</v>
      </c>
      <c r="T18" s="824">
        <f>IF(INDEX(Historical!$F$7:$F$1455,MATCH(B18,Historical!$B$7:$B$1455,0))=0,"n/a",((INDEX(Historical!$C$7:$C$1455,MATCH(B18,Historical!$B$7:$B$1455,0))/INDEX(Historical!$F$7:$F$1455,MATCH(B18,Historical!$B$7:$B$1455,0)))^(1/3)-1)*100)</f>
        <v>6.7423917988273407</v>
      </c>
      <c r="U18" s="824">
        <f>IF(INDEX(Historical!$I$7:$I$1455,MATCH(B18,Historical!$B$7:$B$1455,0))=0,"n/a",((INDEX(Historical!$C$7:$C$1455,MATCH(B18,Historical!$B$7:$B$1455,0))/INDEX(Historical!$I$7:$I$1455,MATCH(B18,Historical!$B$7:$B$1455,0)))^(1/5)-1)*100)</f>
        <v>8.4471771197698544</v>
      </c>
      <c r="V18" s="824">
        <f>IF(INDEX(Historical!$O$7:$O$1455,MATCH(B18,Historical!$B$7:$B$1455,0))=0,"n/a",((INDEX(Historical!$C$7:$C$1455,MATCH(B18,Historical!$B$7:$B$1455,0))/INDEX(Historical!$O$7:$O$1455,MATCH(B18,Historical!$B$7:$B$1455,0)))^(1/10)-1)*100)</f>
        <v>9.5958226385217227</v>
      </c>
      <c r="W18" s="825">
        <f>IF(OR(U18&lt;=0,U18="n/a",V18&lt;=0,V18="n/a"),"n/a",U18/V18)</f>
        <v>0.88029733749551442</v>
      </c>
      <c r="X18" s="826" t="str">
        <f>IF(OR(AJ18&lt;=0,AJ18="n/a",U18&lt;=0,U18="n/a"),"n/a",U18/AJ18)</f>
        <v>n/a</v>
      </c>
      <c r="Y18" s="1031"/>
      <c r="Z18" s="766">
        <f>IF(OR(AC18&lt;0.01,AC18="n/a"),"n/a",M18/AC18*100)</f>
        <v>51.063829787234042</v>
      </c>
      <c r="AA18" s="1042">
        <f>IF(OR(AC18&lt;0.01,AC18="n/a"),"n/a",I18/AC18)</f>
        <v>24.446808510638299</v>
      </c>
      <c r="AB18" s="1043">
        <v>10</v>
      </c>
      <c r="AC18" s="1021">
        <v>3.76</v>
      </c>
      <c r="AD18" s="1021">
        <v>2.62</v>
      </c>
      <c r="AE18" s="1021">
        <v>5.62</v>
      </c>
      <c r="AF18" s="1021">
        <v>3.14</v>
      </c>
      <c r="AG18" s="1021" t="s">
        <v>138</v>
      </c>
      <c r="AH18" s="1021">
        <v>-25</v>
      </c>
      <c r="AI18" s="1021">
        <v>7.13</v>
      </c>
      <c r="AJ18" s="1021">
        <v>-0.6</v>
      </c>
      <c r="AK18" s="1021">
        <v>9.34</v>
      </c>
      <c r="AL18" s="1034">
        <v>34560</v>
      </c>
      <c r="AM18" s="1028">
        <v>0.1</v>
      </c>
      <c r="AN18" s="1021">
        <v>0.6</v>
      </c>
      <c r="AO18" s="868">
        <f>IF(U18="n/a","n/a",IF(AA18&lt;0,"n/a",IF(AA18="n/a","n/a",J18+U18-AA18)))</f>
        <v>-13.910858544915442</v>
      </c>
      <c r="AP18" s="869">
        <f>IF(U18="n/a","n/a",J18+U18)</f>
        <v>10.535949965722857</v>
      </c>
      <c r="AQ18" s="1044">
        <f>IF(OR(AC18&lt;0.01,AF18="n/a"),"n/a",(I18/SQRT(22.5*AC18*(I18/AF18))-1)*100)</f>
        <v>84.707551098010384</v>
      </c>
      <c r="AR18" s="766">
        <f>INDEX(Historical!$C$7:$C$1455,MATCH(B18,Historical!$B$7:$B$1455,0))*IF(AH18="n/a",1.03,IF(AH18&lt;0,1.01,IF(AH18&gt;10,1.1,(1+AH18/100))))</f>
        <v>1.8180000000000001</v>
      </c>
      <c r="AS18" s="1042">
        <f>IF($AI18="n/a",1.03*AR18,IF($AI18&lt;0,1.01*AR18,IF($AI18&gt;10,1.1*AR18,(1+$AI18/100)*AR18)))</f>
        <v>1.9476233999999999</v>
      </c>
      <c r="AT18" s="1042">
        <f>IF($AK18="n/a",1.03*AS18,IF($AK18&lt;0,1.01*AS18,IF($AK18&gt;10,1.1*AS18,(1+$AK18/100)*AS18)))</f>
        <v>2.1295314255599997</v>
      </c>
      <c r="AU18" s="1042">
        <f>IF($AK18="n/a",1.03*AT18,IF($AK18&lt;0,1.01*AT18,IF($AK18&gt;10,1.1*AT18,(1+$AK18/100)*AT18)))</f>
        <v>2.3284296607073034</v>
      </c>
      <c r="AV18" s="1042">
        <f>IF($AK18="n/a",1.03*AU18,IF($AK18&lt;0,1.01*AU18,IF($AK18&gt;10,1.1*AU18,(1+$AK18/100)*AU18)))</f>
        <v>2.5459049910173652</v>
      </c>
      <c r="AW18" s="766">
        <f>SUM(AR18:AV18)</f>
        <v>10.769489477284669</v>
      </c>
      <c r="AX18" s="877">
        <f>AW18/I18*100</f>
        <v>11.716154783817089</v>
      </c>
      <c r="AY18" s="1212">
        <v>1.18</v>
      </c>
      <c r="AZ18" s="1028">
        <v>19.97</v>
      </c>
      <c r="BA18" s="1028">
        <v>-11.27</v>
      </c>
      <c r="BB18" s="1028">
        <v>5.3100000000000005</v>
      </c>
      <c r="BC18" s="1028">
        <v>-0.85000000000000009</v>
      </c>
      <c r="BE18" s="721">
        <v>2003</v>
      </c>
      <c r="BF18" s="1057">
        <f>IF(BE18&gt;2008,0,IF(BE18&gt;2001,1,IF(BE18&gt;1990,2,IF(BE18&gt;1980,3,IF(BE18&gt;1973,4,IF(BE18&gt;1970,5,IF(BE18&gt;1960,6,IF(BE18&gt;1958,7,IF(BE18&gt;1953,8,9)))))))))</f>
        <v>1</v>
      </c>
    </row>
    <row r="19" spans="1:58" ht="11.25" customHeight="1" x14ac:dyDescent="0.2">
      <c r="A19" s="1027" t="s">
        <v>433</v>
      </c>
      <c r="B19" s="1031" t="s">
        <v>434</v>
      </c>
      <c r="C19" s="1181" t="s">
        <v>129</v>
      </c>
      <c r="D19" s="1181" t="s">
        <v>4431</v>
      </c>
      <c r="E19" s="857">
        <v>16</v>
      </c>
      <c r="F19" s="1245">
        <v>198</v>
      </c>
      <c r="G19" s="1245" t="s">
        <v>38</v>
      </c>
      <c r="H19" s="1245" t="s">
        <v>116</v>
      </c>
      <c r="I19" s="1030">
        <v>33.06</v>
      </c>
      <c r="J19" s="766">
        <f>(M19/I19)*100</f>
        <v>1.9963702359346642</v>
      </c>
      <c r="K19" s="1033">
        <v>0.16500000000000001</v>
      </c>
      <c r="L19" s="1043">
        <v>4</v>
      </c>
      <c r="M19" s="756">
        <f>K19*L19</f>
        <v>0.66</v>
      </c>
      <c r="N19" s="1026" t="s">
        <v>226</v>
      </c>
      <c r="O19" s="860">
        <v>0.16</v>
      </c>
      <c r="P19" s="714">
        <v>43098</v>
      </c>
      <c r="Q19" s="714">
        <v>43123</v>
      </c>
      <c r="R19" s="756">
        <f>(K19-O19)/O19*100</f>
        <v>3.1250000000000027</v>
      </c>
      <c r="S19" s="824">
        <f>IF(INDEX(Historical!$D$7:$D$1455,MATCH(B19,Historical!$B$7:$B$1455,0))=0,"n/a",(INDEX(Historical!$C$7:$C$1455,MATCH(B19,Historical!$B$7:$B$1455,0))/INDEX(Historical!$D$7:$D$1455,MATCH(B19,Historical!$B$7:$B$1455,0))-1)*100)</f>
        <v>3.2258064516129004</v>
      </c>
      <c r="T19" s="824">
        <f>IF(INDEX(Historical!$F$7:$F$1455,MATCH(B19,Historical!$B$7:$B$1455,0))=0,"n/a",((INDEX(Historical!$C$7:$C$1455,MATCH(B19,Historical!$B$7:$B$1455,0))/INDEX(Historical!$F$7:$F$1455,MATCH(B19,Historical!$B$7:$B$1455,0)))^(1/3)-1)*100)</f>
        <v>13.30326698854094</v>
      </c>
      <c r="U19" s="824">
        <f>IF(INDEX(Historical!$I$7:$I$1455,MATCH(B19,Historical!$B$7:$B$1455,0))=0,"n/a",((INDEX(Historical!$C$7:$C$1455,MATCH(B19,Historical!$B$7:$B$1455,0))/INDEX(Historical!$I$7:$I$1455,MATCH(B19,Historical!$B$7:$B$1455,0)))^(1/5)-1)*100)</f>
        <v>9.8560543306117623</v>
      </c>
      <c r="V19" s="824">
        <f>IF(INDEX(Historical!$O$7:$O$1455,MATCH(B19,Historical!$B$7:$B$1455,0))=0,"n/a",((INDEX(Historical!$C$7:$C$1455,MATCH(B19,Historical!$B$7:$B$1455,0))/INDEX(Historical!$O$7:$O$1455,MATCH(B19,Historical!$B$7:$B$1455,0)))^(1/10)-1)*100)</f>
        <v>15.873694781272739</v>
      </c>
      <c r="W19" s="825">
        <f>IF(OR(U19&lt;=0,U19="n/a",V19&lt;=0,V19="n/a"),"n/a",U19/V19)</f>
        <v>0.62090486596980621</v>
      </c>
      <c r="X19" s="826" t="str">
        <f>IF(OR(AJ19&lt;=0,AJ19="n/a",U19&lt;=0,U19="n/a"),"n/a",U19/AJ19)</f>
        <v>n/a</v>
      </c>
      <c r="Y19" s="782"/>
      <c r="Z19" s="766">
        <f>IF(OR(AC19&lt;0.01,AC19="n/a"),"n/a",M19/AC19*100)</f>
        <v>134.69387755102042</v>
      </c>
      <c r="AA19" s="1042">
        <f>IF(OR(AC19&lt;0.01,AC19="n/a"),"n/a",I19/AC19)</f>
        <v>67.469387755102048</v>
      </c>
      <c r="AB19" s="1043">
        <v>12</v>
      </c>
      <c r="AC19" s="1021">
        <v>0.49</v>
      </c>
      <c r="AD19" s="1021">
        <v>8.43</v>
      </c>
      <c r="AE19" s="1021">
        <v>0.28999999999999998</v>
      </c>
      <c r="AF19" s="1021">
        <v>1.1499999999999999</v>
      </c>
      <c r="AG19" s="1021">
        <v>10.8</v>
      </c>
      <c r="AH19" s="1023">
        <v>-368.8</v>
      </c>
      <c r="AI19" s="1023">
        <v>42.86</v>
      </c>
      <c r="AJ19" s="1021">
        <v>-19</v>
      </c>
      <c r="AK19" s="1021">
        <v>8</v>
      </c>
      <c r="AL19" s="1034">
        <v>924.36</v>
      </c>
      <c r="AM19" s="1028">
        <v>2.1</v>
      </c>
      <c r="AN19" s="1021">
        <v>0.72</v>
      </c>
      <c r="AO19" s="868">
        <f>IF(U19="n/a","n/a",IF(AA19&lt;0,"n/a",IF(AA19="n/a","n/a",J19+U19-AA19)))</f>
        <v>-55.616963188555623</v>
      </c>
      <c r="AP19" s="869">
        <f>IF(U19="n/a","n/a",J19+U19)</f>
        <v>11.852424566546427</v>
      </c>
      <c r="AQ19" s="1044">
        <f>IF(OR(AC19&lt;0.01,AF19="n/a"),"n/a",(I19/SQRT(22.5*AC19*(I19/AF19))-1)*100)</f>
        <v>85.699633121599334</v>
      </c>
      <c r="AR19" s="766">
        <f>INDEX(Historical!$C$7:$C$1455,MATCH(B19,Historical!$B$7:$B$1455,0))*IF(AH19="n/a",1.03,IF(AH19&lt;0,1.01,IF(AH19&gt;10,1.1,(1+AH19/100))))</f>
        <v>0.64639999999999997</v>
      </c>
      <c r="AS19" s="1042">
        <f>IF($AI19="n/a",1.03*AR19,IF($AI19&lt;0,1.01*AR19,IF($AI19&gt;10,1.1*AR19,(1+$AI19/100)*AR19)))</f>
        <v>0.71104000000000001</v>
      </c>
      <c r="AT19" s="1042">
        <f>IF($AK19="n/a",1.03*AS19,IF($AK19&lt;0,1.01*AS19,IF($AK19&gt;10,1.1*AS19,(1+$AK19/100)*AS19)))</f>
        <v>0.76792320000000003</v>
      </c>
      <c r="AU19" s="1042">
        <f>IF($AK19="n/a",1.03*AT19,IF($AK19&lt;0,1.01*AT19,IF($AK19&gt;10,1.1*AT19,(1+$AK19/100)*AT19)))</f>
        <v>0.82935705600000009</v>
      </c>
      <c r="AV19" s="1042">
        <f>IF($AK19="n/a",1.03*AU19,IF($AK19&lt;0,1.01*AU19,IF($AK19&gt;10,1.1*AU19,(1+$AK19/100)*AU19)))</f>
        <v>0.89570562048000013</v>
      </c>
      <c r="AW19" s="766">
        <f>SUM(AR19:AV19)</f>
        <v>3.8504258764800001</v>
      </c>
      <c r="AX19" s="877">
        <f>AW19/I19*100</f>
        <v>11.646781235571687</v>
      </c>
      <c r="AY19" s="1212">
        <v>1.24</v>
      </c>
      <c r="AZ19" s="1028">
        <v>10.71</v>
      </c>
      <c r="BA19" s="1028">
        <v>-20.72</v>
      </c>
      <c r="BB19" s="1028">
        <v>-6.34</v>
      </c>
      <c r="BC19" s="1028">
        <v>-6.12</v>
      </c>
      <c r="BE19" s="721">
        <v>2003</v>
      </c>
      <c r="BF19" s="1057">
        <f>IF(BE19&gt;2008,0,IF(BE19&gt;2001,1,IF(BE19&gt;1990,2,IF(BE19&gt;1980,3,IF(BE19&gt;1973,4,IF(BE19&gt;1970,5,IF(BE19&gt;1960,6,IF(BE19&gt;1958,7,IF(BE19&gt;1953,8,9)))))))))</f>
        <v>1</v>
      </c>
    </row>
    <row r="20" spans="1:58" ht="11.25" customHeight="1" x14ac:dyDescent="0.2">
      <c r="A20" s="1027" t="s">
        <v>439</v>
      </c>
      <c r="B20" s="1031" t="s">
        <v>440</v>
      </c>
      <c r="C20" s="1181" t="s">
        <v>129</v>
      </c>
      <c r="D20" s="1181" t="s">
        <v>4422</v>
      </c>
      <c r="E20" s="857">
        <v>13</v>
      </c>
      <c r="F20" s="1245">
        <v>284</v>
      </c>
      <c r="G20" s="1245" t="s">
        <v>107</v>
      </c>
      <c r="H20" s="1245" t="s">
        <v>107</v>
      </c>
      <c r="I20" s="1030">
        <v>2.87</v>
      </c>
      <c r="J20" s="766">
        <f>(M20/I20)*100</f>
        <v>3.1358885017421603</v>
      </c>
      <c r="K20" s="1033">
        <v>2.2499999999999999E-2</v>
      </c>
      <c r="L20" s="1043">
        <v>4</v>
      </c>
      <c r="M20" s="756">
        <f>K20*L20</f>
        <v>0.09</v>
      </c>
      <c r="N20" s="1026" t="s">
        <v>4134</v>
      </c>
      <c r="O20" s="860">
        <v>0.02</v>
      </c>
      <c r="P20" s="1016">
        <v>43188</v>
      </c>
      <c r="Q20" s="1016">
        <v>43217</v>
      </c>
      <c r="R20" s="756">
        <f>(K20-O20)/O20*100</f>
        <v>12.499999999999993</v>
      </c>
      <c r="S20" s="824">
        <f>IF(INDEX(Historical!$D$7:$D$1455,MATCH(B20,Historical!$B$7:$B$1455,0))=0,"n/a",(INDEX(Historical!$C$7:$C$1455,MATCH(B20,Historical!$B$7:$B$1455,0))/INDEX(Historical!$D$7:$D$1455,MATCH(B20,Historical!$B$7:$B$1455,0))-1)*100)</f>
        <v>2.5641025641025772</v>
      </c>
      <c r="T20" s="824">
        <f>IF(INDEX(Historical!$F$7:$F$1455,MATCH(B20,Historical!$B$7:$B$1455,0))=0,"n/a",((INDEX(Historical!$C$7:$C$1455,MATCH(B20,Historical!$B$7:$B$1455,0))/INDEX(Historical!$F$7:$F$1455,MATCH(B20,Historical!$B$7:$B$1455,0)))^(1/3)-1)*100)</f>
        <v>6.6224564261434971</v>
      </c>
      <c r="U20" s="824">
        <f>IF(INDEX(Historical!$I$7:$I$1455,MATCH(B20,Historical!$B$7:$B$1455,0))=0,"n/a",((INDEX(Historical!$C$7:$C$1455,MATCH(B20,Historical!$B$7:$B$1455,0))/INDEX(Historical!$I$7:$I$1455,MATCH(B20,Historical!$B$7:$B$1455,0)))^(1/5)-1)*100)</f>
        <v>10.756634324829006</v>
      </c>
      <c r="V20" s="824">
        <f>IF(INDEX(Historical!$O$7:$O$1455,MATCH(B20,Historical!$B$7:$B$1455,0))=0,"n/a",((INDEX(Historical!$C$7:$C$1455,MATCH(B20,Historical!$B$7:$B$1455,0))/INDEX(Historical!$O$7:$O$1455,MATCH(B20,Historical!$B$7:$B$1455,0)))^(1/10)-1)*100)</f>
        <v>11.895253340213618</v>
      </c>
      <c r="W20" s="825">
        <f>IF(OR(U20&lt;=0,U20="n/a",V20&lt;=0,V20="n/a"),"n/a",U20/V20)</f>
        <v>0.9042795489243306</v>
      </c>
      <c r="X20" s="826" t="str">
        <f>IF(OR(AJ20&lt;=0,AJ20="n/a",U20&lt;=0,U20="n/a"),"n/a",U20/AJ20)</f>
        <v>n/a</v>
      </c>
      <c r="Y20" s="780"/>
      <c r="Z20" s="766">
        <f>IF(OR(AC20&lt;0.01,AC20="n/a"),"n/a",M20/AC20*100)</f>
        <v>44.999999999999993</v>
      </c>
      <c r="AA20" s="1042">
        <f>IF(OR(AC20&lt;0.01,AC20="n/a"),"n/a",I20/AC20)</f>
        <v>14.35</v>
      </c>
      <c r="AB20" s="1043">
        <v>12</v>
      </c>
      <c r="AC20" s="1021">
        <v>0.2</v>
      </c>
      <c r="AD20" s="1021" t="s">
        <v>138</v>
      </c>
      <c r="AE20" s="1021">
        <v>2.25</v>
      </c>
      <c r="AF20" s="1021">
        <v>5.54</v>
      </c>
      <c r="AG20" s="1021">
        <v>40.400000000000006</v>
      </c>
      <c r="AH20" s="1021" t="s">
        <v>138</v>
      </c>
      <c r="AI20" s="1021" t="s">
        <v>138</v>
      </c>
      <c r="AJ20" s="1021" t="s">
        <v>138</v>
      </c>
      <c r="AK20" s="1021" t="s">
        <v>138</v>
      </c>
      <c r="AL20" s="1034">
        <v>92.88</v>
      </c>
      <c r="AM20" s="1028">
        <v>9.86</v>
      </c>
      <c r="AN20" s="1021">
        <v>0.1978</v>
      </c>
      <c r="AO20" s="868">
        <f>IF(U20="n/a","n/a",IF(AA20&lt;0,"n/a",IF(AA20="n/a","n/a",J20+U20-AA20)))</f>
        <v>-0.45747717342883298</v>
      </c>
      <c r="AP20" s="869">
        <f>IF(U20="n/a","n/a",J20+U20)</f>
        <v>13.892522826571167</v>
      </c>
      <c r="AQ20" s="1044">
        <f>IF(OR(AC20&lt;0.01,AF20="n/a"),"n/a",(I20/SQRT(22.5*AC20*(I20/AF20))-1)*100)</f>
        <v>87.970446849734557</v>
      </c>
      <c r="AR20" s="766">
        <f>INDEX(Historical!$C$7:$C$1455,MATCH(B20,Historical!$B$7:$B$1455,0))*IF(AH20="n/a",1.03,IF(AH20&lt;0,1.01,IF(AH20&gt;10,1.1,(1+AH20/100))))</f>
        <v>8.2400000000000001E-2</v>
      </c>
      <c r="AS20" s="1042">
        <f>IF($AI20="n/a",1.03*AR20,IF($AI20&lt;0,1.01*AR20,IF($AI20&gt;10,1.1*AR20,(1+$AI20/100)*AR20)))</f>
        <v>8.4872000000000003E-2</v>
      </c>
      <c r="AT20" s="1042">
        <f>IF($AK20="n/a",1.03*AS20,IF($AK20&lt;0,1.01*AS20,IF($AK20&gt;10,1.1*AS20,(1+$AK20/100)*AS20)))</f>
        <v>8.7418160000000009E-2</v>
      </c>
      <c r="AU20" s="1042">
        <f>IF($AK20="n/a",1.03*AT20,IF($AK20&lt;0,1.01*AT20,IF($AK20&gt;10,1.1*AT20,(1+$AK20/100)*AT20)))</f>
        <v>9.004070480000001E-2</v>
      </c>
      <c r="AV20" s="1042">
        <f>IF($AK20="n/a",1.03*AU20,IF($AK20&lt;0,1.01*AU20,IF($AK20&gt;10,1.1*AU20,(1+$AK20/100)*AU20)))</f>
        <v>9.2741925944000006E-2</v>
      </c>
      <c r="AW20" s="766">
        <f>SUM(AR20:AV20)</f>
        <v>0.43747279074400003</v>
      </c>
      <c r="AX20" s="877">
        <f>AW20/I20*100</f>
        <v>15.242954381324042</v>
      </c>
      <c r="AY20" s="1212">
        <v>0.18</v>
      </c>
      <c r="AZ20" s="1028">
        <v>27.560000000000002</v>
      </c>
      <c r="BA20" s="1028">
        <v>-2.3800000000000003</v>
      </c>
      <c r="BB20" s="1028">
        <v>1.41</v>
      </c>
      <c r="BC20" s="1028">
        <v>3.9899999999999998</v>
      </c>
      <c r="BD20" s="1078" t="s">
        <v>4357</v>
      </c>
      <c r="BE20" s="721">
        <v>2006</v>
      </c>
      <c r="BF20" s="1057">
        <f>IF(BE20&gt;2008,0,IF(BE20&gt;2001,1,IF(BE20&gt;1990,2,IF(BE20&gt;1980,3,IF(BE20&gt;1973,4,IF(BE20&gt;1970,5,IF(BE20&gt;1960,6,IF(BE20&gt;1958,7,IF(BE20&gt;1953,8,9)))))))))</f>
        <v>1</v>
      </c>
    </row>
    <row r="21" spans="1:58" ht="11.25" customHeight="1" x14ac:dyDescent="0.2">
      <c r="A21" s="1027" t="s">
        <v>447</v>
      </c>
      <c r="B21" s="1031" t="s">
        <v>448</v>
      </c>
      <c r="C21" s="1181" t="s">
        <v>109</v>
      </c>
      <c r="D21" s="1181" t="s">
        <v>119</v>
      </c>
      <c r="E21" s="857">
        <v>15</v>
      </c>
      <c r="F21" s="1245">
        <v>249</v>
      </c>
      <c r="G21" s="1245" t="s">
        <v>107</v>
      </c>
      <c r="H21" s="1245" t="s">
        <v>107</v>
      </c>
      <c r="I21" s="1030">
        <v>97.24</v>
      </c>
      <c r="J21" s="766">
        <f>(M21/I21)*100</f>
        <v>2.4681201151789387</v>
      </c>
      <c r="K21" s="1033">
        <v>0.6</v>
      </c>
      <c r="L21" s="1043">
        <v>4</v>
      </c>
      <c r="M21" s="756">
        <f>K21*L21</f>
        <v>2.4</v>
      </c>
      <c r="N21" s="1026" t="s">
        <v>383</v>
      </c>
      <c r="O21" s="860">
        <v>0.56000000000000005</v>
      </c>
      <c r="P21" s="1016">
        <v>43427</v>
      </c>
      <c r="Q21" s="1016">
        <v>43451</v>
      </c>
      <c r="R21" s="756">
        <f>(K21-O21)/O21*100</f>
        <v>7.1428571428571281</v>
      </c>
      <c r="S21" s="824">
        <f>IF(INDEX(Historical!$D$7:$D$1455,MATCH(B21,Historical!$B$7:$B$1455,0))=0,"n/a",(INDEX(Historical!$C$7:$C$1455,MATCH(B21,Historical!$B$7:$B$1455,0))/INDEX(Historical!$D$7:$D$1455,MATCH(B21,Historical!$B$7:$B$1455,0))-1)*100)</f>
        <v>5.9113300492611209</v>
      </c>
      <c r="T21" s="824">
        <f>IF(INDEX(Historical!$F$7:$F$1455,MATCH(B21,Historical!$B$7:$B$1455,0))=0,"n/a",((INDEX(Historical!$C$7:$C$1455,MATCH(B21,Historical!$B$7:$B$1455,0))/INDEX(Historical!$F$7:$F$1455,MATCH(B21,Historical!$B$7:$B$1455,0)))^(1/3)-1)*100)</f>
        <v>26.58362589123815</v>
      </c>
      <c r="U21" s="824">
        <f>IF(INDEX(Historical!$I$7:$I$1455,MATCH(B21,Historical!$B$7:$B$1455,0))=0,"n/a",((INDEX(Historical!$C$7:$C$1455,MATCH(B21,Historical!$B$7:$B$1455,0))/INDEX(Historical!$I$7:$I$1455,MATCH(B21,Historical!$B$7:$B$1455,0)))^(1/5)-1)*100)</f>
        <v>21.559999104168924</v>
      </c>
      <c r="V21" s="824">
        <f>IF(INDEX(Historical!$O$7:$O$1455,MATCH(B21,Historical!$B$7:$B$1455,0))=0,"n/a",((INDEX(Historical!$C$7:$C$1455,MATCH(B21,Historical!$B$7:$B$1455,0))/INDEX(Historical!$O$7:$O$1455,MATCH(B21,Historical!$B$7:$B$1455,0)))^(1/10)-1)*100)</f>
        <v>16.672381529235203</v>
      </c>
      <c r="W21" s="825">
        <f>IF(OR(U21&lt;=0,U21="n/a",V21&lt;=0,V21="n/a"),"n/a",U21/V21)</f>
        <v>1.2931565335380089</v>
      </c>
      <c r="X21" s="826">
        <f>IF(OR(AJ21&lt;=0,AJ21="n/a",U21&lt;=0,U21="n/a"),"n/a",U21/AJ21)</f>
        <v>11.977777280093848</v>
      </c>
      <c r="Y21" s="1032"/>
      <c r="Z21" s="766">
        <f>IF(OR(AC21&lt;0.01,AC21="n/a"),"n/a",M21/AC21*100)</f>
        <v>38.277511961722489</v>
      </c>
      <c r="AA21" s="1042">
        <f>IF(OR(AC21&lt;0.01,AC21="n/a"),"n/a",I21/AC21)</f>
        <v>15.508771929824562</v>
      </c>
      <c r="AB21" s="1043">
        <v>12</v>
      </c>
      <c r="AC21" s="1021">
        <v>6.27</v>
      </c>
      <c r="AD21" s="1021">
        <v>0.8</v>
      </c>
      <c r="AE21" s="1021">
        <v>0.82</v>
      </c>
      <c r="AF21" s="1021">
        <v>1.19</v>
      </c>
      <c r="AG21" s="1021">
        <v>11</v>
      </c>
      <c r="AH21" s="1023">
        <v>-32.1</v>
      </c>
      <c r="AI21" s="1023">
        <v>40.58</v>
      </c>
      <c r="AJ21" s="1021">
        <v>1.7999999999999998</v>
      </c>
      <c r="AK21" s="1021">
        <v>19.400000000000002</v>
      </c>
      <c r="AL21" s="1034">
        <v>6080</v>
      </c>
      <c r="AM21" s="1028">
        <v>0.6</v>
      </c>
      <c r="AN21" s="1021">
        <v>0.38</v>
      </c>
      <c r="AO21" s="868">
        <f>IF(U21="n/a","n/a",IF(AA21&lt;0,"n/a",IF(AA21="n/a","n/a",J21+U21-AA21)))</f>
        <v>8.5193472895232993</v>
      </c>
      <c r="AP21" s="869">
        <f>IF(U21="n/a","n/a",J21+U21)</f>
        <v>24.028119219347861</v>
      </c>
      <c r="AQ21" s="1044">
        <f>IF(OR(AC21&lt;0.01,AF21="n/a"),"n/a",(I21/SQRT(22.5*AC21*(I21/AF21))-1)*100)</f>
        <v>-9.4328031018067637</v>
      </c>
      <c r="AR21" s="766">
        <f>INDEX(Historical!$C$7:$C$1455,MATCH(B21,Historical!$B$7:$B$1455,0))*IF(AH21="n/a",1.03,IF(AH21&lt;0,1.01,IF(AH21&gt;10,1.1,(1+AH21/100))))</f>
        <v>2.1715000000000004</v>
      </c>
      <c r="AS21" s="1042">
        <f>IF($AI21="n/a",1.03*AR21,IF($AI21&lt;0,1.01*AR21,IF($AI21&gt;10,1.1*AR21,(1+$AI21/100)*AR21)))</f>
        <v>2.3886500000000006</v>
      </c>
      <c r="AT21" s="1042">
        <f>IF($AK21="n/a",1.03*AS21,IF($AK21&lt;0,1.01*AS21,IF($AK21&gt;10,1.1*AS21,(1+$AK21/100)*AS21)))</f>
        <v>2.6275150000000007</v>
      </c>
      <c r="AU21" s="1042">
        <f>IF($AK21="n/a",1.03*AT21,IF($AK21&lt;0,1.01*AT21,IF($AK21&gt;10,1.1*AT21,(1+$AK21/100)*AT21)))</f>
        <v>2.890266500000001</v>
      </c>
      <c r="AV21" s="1042">
        <f>IF($AK21="n/a",1.03*AU21,IF($AK21&lt;0,1.01*AU21,IF($AK21&gt;10,1.1*AU21,(1+$AK21/100)*AU21)))</f>
        <v>3.1792931500000012</v>
      </c>
      <c r="AW21" s="766">
        <f>SUM(AR21:AV21)</f>
        <v>13.257224650000003</v>
      </c>
      <c r="AX21" s="877">
        <f>AW21/I21*100</f>
        <v>13.633509512546283</v>
      </c>
      <c r="AY21" s="1212">
        <v>0.5</v>
      </c>
      <c r="AZ21" s="1028">
        <v>15.299999999999999</v>
      </c>
      <c r="BA21" s="1028">
        <v>-12.73</v>
      </c>
      <c r="BB21" s="1028">
        <v>-4.7300000000000004</v>
      </c>
      <c r="BC21" s="1028">
        <v>-1.4000000000000001</v>
      </c>
      <c r="BE21" s="721">
        <v>2005</v>
      </c>
      <c r="BF21" s="1057">
        <f>IF(BE21&gt;2008,0,IF(BE21&gt;2001,1,IF(BE21&gt;1990,2,IF(BE21&gt;1980,3,IF(BE21&gt;1973,4,IF(BE21&gt;1970,5,IF(BE21&gt;1960,6,IF(BE21&gt;1958,7,IF(BE21&gt;1953,8,9)))))))))</f>
        <v>1</v>
      </c>
    </row>
    <row r="22" spans="1:58" s="905" customFormat="1" ht="11.25" customHeight="1" x14ac:dyDescent="0.2">
      <c r="A22" s="884" t="s">
        <v>449</v>
      </c>
      <c r="B22" s="914" t="s">
        <v>450</v>
      </c>
      <c r="C22" s="1181" t="s">
        <v>155</v>
      </c>
      <c r="D22" s="1181" t="s">
        <v>4419</v>
      </c>
      <c r="E22" s="885">
        <v>16</v>
      </c>
      <c r="F22" s="1245">
        <v>214</v>
      </c>
      <c r="G22" s="1244" t="s">
        <v>107</v>
      </c>
      <c r="H22" s="1244" t="s">
        <v>107</v>
      </c>
      <c r="I22" s="886">
        <v>773.22</v>
      </c>
      <c r="J22" s="887">
        <f>(M22/I22)*100</f>
        <v>0.6983782105998293</v>
      </c>
      <c r="K22" s="888">
        <v>1.35</v>
      </c>
      <c r="L22" s="889">
        <v>4</v>
      </c>
      <c r="M22" s="890">
        <f>K22*L22</f>
        <v>5.4</v>
      </c>
      <c r="N22" s="891" t="s">
        <v>153</v>
      </c>
      <c r="O22" s="892">
        <v>1.2</v>
      </c>
      <c r="P22" s="893">
        <v>43356</v>
      </c>
      <c r="Q22" s="893">
        <v>43371</v>
      </c>
      <c r="R22" s="890">
        <f>(K22-O22)/O22*100</f>
        <v>12.500000000000011</v>
      </c>
      <c r="S22" s="824">
        <f>IF(INDEX(Historical!$D$7:$D$1455,MATCH(B22,Historical!$B$7:$B$1455,0))=0,"n/a",(INDEX(Historical!$C$7:$C$1455,MATCH(B22,Historical!$B$7:$B$1455,0))/INDEX(Historical!$D$7:$D$1455,MATCH(B22,Historical!$B$7:$B$1455,0))-1)*100)</f>
        <v>15.384615384615397</v>
      </c>
      <c r="T22" s="824">
        <f>IF(INDEX(Historical!$F$7:$F$1455,MATCH(B22,Historical!$B$7:$B$1455,0))=0,"n/a",((INDEX(Historical!$C$7:$C$1455,MATCH(B22,Historical!$B$7:$B$1455,0))/INDEX(Historical!$F$7:$F$1455,MATCH(B22,Historical!$B$7:$B$1455,0)))^(1/3)-1)*100)</f>
        <v>17.414726986985496</v>
      </c>
      <c r="U22" s="824">
        <f>IF(INDEX(Historical!$I$7:$I$1455,MATCH(B22,Historical!$B$7:$B$1455,0))=0,"n/a",((INDEX(Historical!$C$7:$C$1455,MATCH(B22,Historical!$B$7:$B$1455,0))/INDEX(Historical!$I$7:$I$1455,MATCH(B22,Historical!$B$7:$B$1455,0)))^(1/5)-1)*100)</f>
        <v>16.465861577965679</v>
      </c>
      <c r="V22" s="824">
        <f>IF(INDEX(Historical!$O$7:$O$1455,MATCH(B22,Historical!$B$7:$B$1455,0))=0,"n/a",((INDEX(Historical!$C$7:$C$1455,MATCH(B22,Historical!$B$7:$B$1455,0))/INDEX(Historical!$O$7:$O$1455,MATCH(B22,Historical!$B$7:$B$1455,0)))^(1/10)-1)*100)</f>
        <v>17.726161561467912</v>
      </c>
      <c r="W22" s="894">
        <f>IF(OR(U22&lt;=0,U22="n/a",V22&lt;=0,V22="n/a"),"n/a",U22/V22)</f>
        <v>0.92890169825362545</v>
      </c>
      <c r="X22" s="895">
        <f>IF(OR(AJ22&lt;=0,AJ22="n/a",U22&lt;=0,U22="n/a"),"n/a",U22/AJ22)</f>
        <v>1.8500968065129977</v>
      </c>
      <c r="Y22" s="911"/>
      <c r="Z22" s="887">
        <f>IF(OR(AC22&lt;0.01,AC22="n/a"),"n/a",M22/AC22*100)</f>
        <v>31.63444639718805</v>
      </c>
      <c r="AA22" s="897">
        <f>IF(OR(AC22&lt;0.01,AC22="n/a"),"n/a",I22/AC22)</f>
        <v>45.297012302284713</v>
      </c>
      <c r="AB22" s="889">
        <v>12</v>
      </c>
      <c r="AC22" s="898">
        <v>17.07</v>
      </c>
      <c r="AD22" s="898" t="s">
        <v>138</v>
      </c>
      <c r="AE22" s="898">
        <v>9.39</v>
      </c>
      <c r="AF22" s="898">
        <v>6.98</v>
      </c>
      <c r="AG22" s="898">
        <v>18.099999999999998</v>
      </c>
      <c r="AH22" s="898">
        <v>20.200000000000003</v>
      </c>
      <c r="AI22" s="898" t="s">
        <v>138</v>
      </c>
      <c r="AJ22" s="898">
        <v>8.9</v>
      </c>
      <c r="AK22" s="898" t="s">
        <v>138</v>
      </c>
      <c r="AL22" s="899">
        <v>1420</v>
      </c>
      <c r="AM22" s="900">
        <v>0.3</v>
      </c>
      <c r="AN22" s="898">
        <v>0</v>
      </c>
      <c r="AO22" s="901">
        <f>IF(U22="n/a","n/a",IF(AA22&lt;0,"n/a",IF(AA22="n/a","n/a",J22+U22-AA22)))</f>
        <v>-28.132772513719203</v>
      </c>
      <c r="AP22" s="902">
        <f>IF(U22="n/a","n/a",J22+U22)</f>
        <v>17.16423978856551</v>
      </c>
      <c r="AQ22" s="903">
        <f>IF(OR(AC22&lt;0.01,AF22="n/a"),"n/a",(I22/SQRT(22.5*AC22*(I22/AF22))-1)*100)</f>
        <v>274.86183876785992</v>
      </c>
      <c r="AR22" s="766">
        <f>INDEX(Historical!$C$7:$C$1455,MATCH(B22,Historical!$B$7:$B$1455,0))*IF(AH22="n/a",1.03,IF(AH22&lt;0,1.01,IF(AH22&gt;10,1.1,(1+AH22/100))))</f>
        <v>4.95</v>
      </c>
      <c r="AS22" s="897">
        <f>IF($AI22="n/a",1.03*AR22,IF($AI22&lt;0,1.01*AR22,IF($AI22&gt;10,1.1*AR22,(1+$AI22/100)*AR22)))</f>
        <v>5.0985000000000005</v>
      </c>
      <c r="AT22" s="897">
        <f>IF($AK22="n/a",1.03*AS22,IF($AK22&lt;0,1.01*AS22,IF($AK22&gt;10,1.1*AS22,(1+$AK22/100)*AS22)))</f>
        <v>5.2514550000000009</v>
      </c>
      <c r="AU22" s="897">
        <f>IF($AK22="n/a",1.03*AT22,IF($AK22&lt;0,1.01*AT22,IF($AK22&gt;10,1.1*AT22,(1+$AK22/100)*AT22)))</f>
        <v>5.4089986500000009</v>
      </c>
      <c r="AV22" s="897">
        <f>IF($AK22="n/a",1.03*AU22,IF($AK22&lt;0,1.01*AU22,IF($AK22&gt;10,1.1*AU22,(1+$AK22/100)*AU22)))</f>
        <v>5.5712686095000015</v>
      </c>
      <c r="AW22" s="887">
        <f>SUM(AR22:AV22)</f>
        <v>26.280222259500004</v>
      </c>
      <c r="AX22" s="904">
        <f>AW22/I22*100</f>
        <v>3.3988027029176693</v>
      </c>
      <c r="AY22" s="1213">
        <v>0.5</v>
      </c>
      <c r="AZ22" s="900">
        <v>49.6</v>
      </c>
      <c r="BA22" s="900">
        <v>-2.12</v>
      </c>
      <c r="BB22" s="900">
        <v>10.76</v>
      </c>
      <c r="BC22" s="900">
        <v>21.86</v>
      </c>
      <c r="BD22" s="1079"/>
      <c r="BE22" s="721">
        <v>2003</v>
      </c>
      <c r="BF22" s="1057">
        <f>IF(BE22&gt;2008,0,IF(BE22&gt;2001,1,IF(BE22&gt;1990,2,IF(BE22&gt;1980,3,IF(BE22&gt;1973,4,IF(BE22&gt;1970,5,IF(BE22&gt;1960,6,IF(BE22&gt;1958,7,IF(BE22&gt;1953,8,9)))))))))</f>
        <v>1</v>
      </c>
    </row>
    <row r="23" spans="1:58" ht="11.25" customHeight="1" x14ac:dyDescent="0.2">
      <c r="A23" s="1019" t="s">
        <v>451</v>
      </c>
      <c r="B23" s="1031" t="s">
        <v>452</v>
      </c>
      <c r="C23" s="1181" t="s">
        <v>109</v>
      </c>
      <c r="D23" s="1181" t="s">
        <v>4434</v>
      </c>
      <c r="E23" s="857">
        <v>17</v>
      </c>
      <c r="F23" s="1245">
        <v>182</v>
      </c>
      <c r="G23" s="1245" t="s">
        <v>38</v>
      </c>
      <c r="H23" s="1245" t="s">
        <v>38</v>
      </c>
      <c r="I23" s="1030">
        <v>38.090000000000003</v>
      </c>
      <c r="J23" s="766">
        <f>(M23/I23)*100</f>
        <v>2.5203465476503015</v>
      </c>
      <c r="K23" s="1033">
        <v>0.24</v>
      </c>
      <c r="L23" s="1043">
        <v>4</v>
      </c>
      <c r="M23" s="756">
        <f>K23*L23</f>
        <v>0.96</v>
      </c>
      <c r="N23" s="1026" t="s">
        <v>4010</v>
      </c>
      <c r="O23" s="860">
        <v>0.23</v>
      </c>
      <c r="P23" s="1016">
        <v>43167</v>
      </c>
      <c r="Q23" s="1016">
        <v>43185</v>
      </c>
      <c r="R23" s="756">
        <f>(K23-O23)/O23*100</f>
        <v>4.3478260869565135</v>
      </c>
      <c r="S23" s="824">
        <f>IF(INDEX(Historical!$D$7:$D$1455,MATCH(B23,Historical!$B$7:$B$1455,0))=0,"n/a",(INDEX(Historical!$C$7:$C$1455,MATCH(B23,Historical!$B$7:$B$1455,0))/INDEX(Historical!$D$7:$D$1455,MATCH(B23,Historical!$B$7:$B$1455,0))-1)*100)</f>
        <v>2.2222222222222143</v>
      </c>
      <c r="T23" s="824">
        <f>IF(INDEX(Historical!$F$7:$F$1455,MATCH(B23,Historical!$B$7:$B$1455,0))=0,"n/a",((INDEX(Historical!$C$7:$C$1455,MATCH(B23,Historical!$B$7:$B$1455,0))/INDEX(Historical!$F$7:$F$1455,MATCH(B23,Historical!$B$7:$B$1455,0)))^(1/3)-1)*100)</f>
        <v>2.2735015906365508</v>
      </c>
      <c r="U23" s="824">
        <f>IF(INDEX(Historical!$I$7:$I$1455,MATCH(B23,Historical!$B$7:$B$1455,0))=0,"n/a",((INDEX(Historical!$C$7:$C$1455,MATCH(B23,Historical!$B$7:$B$1455,0))/INDEX(Historical!$I$7:$I$1455,MATCH(B23,Historical!$B$7:$B$1455,0)))^(1/5)-1)*100)</f>
        <v>2.3280728215380408</v>
      </c>
      <c r="V23" s="824">
        <f>IF(INDEX(Historical!$O$7:$O$1455,MATCH(B23,Historical!$B$7:$B$1455,0))=0,"n/a",((INDEX(Historical!$C$7:$C$1455,MATCH(B23,Historical!$B$7:$B$1455,0))/INDEX(Historical!$O$7:$O$1455,MATCH(B23,Historical!$B$7:$B$1455,0)))^(1/10)-1)*100)</f>
        <v>2.7706205118285476</v>
      </c>
      <c r="W23" s="825">
        <f>IF(OR(U23&lt;=0,U23="n/a",V23&lt;=0,V23="n/a"),"n/a",U23/V23)</f>
        <v>0.8402712719402935</v>
      </c>
      <c r="X23" s="826">
        <f>IF(OR(AJ23&lt;=0,AJ23="n/a",U23&lt;=0,U23="n/a"),"n/a",U23/AJ23)</f>
        <v>0.58201820538451021</v>
      </c>
      <c r="Y23" s="1031"/>
      <c r="Z23" s="766">
        <f>IF(OR(AC23&lt;0.01,AC23="n/a"),"n/a",M23/AC23*100)</f>
        <v>40.506329113924053</v>
      </c>
      <c r="AA23" s="1042">
        <f>IF(OR(AC23&lt;0.01,AC23="n/a"),"n/a",I23/AC23)</f>
        <v>16.071729957805907</v>
      </c>
      <c r="AB23" s="1043">
        <v>12</v>
      </c>
      <c r="AC23" s="1021">
        <v>2.37</v>
      </c>
      <c r="AD23" s="1021" t="s">
        <v>138</v>
      </c>
      <c r="AE23" s="1021">
        <v>4.8099999999999996</v>
      </c>
      <c r="AF23" s="1021">
        <v>1.62</v>
      </c>
      <c r="AG23" s="1021">
        <v>9.6</v>
      </c>
      <c r="AH23" s="1021">
        <v>0.8</v>
      </c>
      <c r="AI23" s="1021" t="s">
        <v>138</v>
      </c>
      <c r="AJ23" s="1021">
        <v>4</v>
      </c>
      <c r="AK23" s="1021" t="s">
        <v>138</v>
      </c>
      <c r="AL23" s="1034">
        <v>139.03</v>
      </c>
      <c r="AM23" s="1028">
        <v>20.5</v>
      </c>
      <c r="AN23" s="1021">
        <v>0</v>
      </c>
      <c r="AO23" s="868">
        <f>IF(U23="n/a","n/a",IF(AA23&lt;0,"n/a",IF(AA23="n/a","n/a",J23+U23-AA23)))</f>
        <v>-11.223310588617565</v>
      </c>
      <c r="AP23" s="869">
        <f>IF(U23="n/a","n/a",J23+U23)</f>
        <v>4.8484193691883419</v>
      </c>
      <c r="AQ23" s="1044">
        <f>IF(OR(AC23&lt;0.01,AF23="n/a"),"n/a",(I23/SQRT(22.5*AC23*(I23/AF23))-1)*100)</f>
        <v>7.5715834671046256</v>
      </c>
      <c r="AR23" s="766">
        <f>INDEX(Historical!$C$7:$C$1455,MATCH(B23,Historical!$B$7:$B$1455,0))*IF(AH23="n/a",1.03,IF(AH23&lt;0,1.01,IF(AH23&gt;10,1.1,(1+AH23/100))))</f>
        <v>0.92736000000000007</v>
      </c>
      <c r="AS23" s="1042">
        <f>IF($AI23="n/a",1.03*AR23,IF($AI23&lt;0,1.01*AR23,IF($AI23&gt;10,1.1*AR23,(1+$AI23/100)*AR23)))</f>
        <v>0.95518080000000005</v>
      </c>
      <c r="AT23" s="1042">
        <f>IF($AK23="n/a",1.03*AS23,IF($AK23&lt;0,1.01*AS23,IF($AK23&gt;10,1.1*AS23,(1+$AK23/100)*AS23)))</f>
        <v>0.98383622400000004</v>
      </c>
      <c r="AU23" s="1042">
        <f>IF($AK23="n/a",1.03*AT23,IF($AK23&lt;0,1.01*AT23,IF($AK23&gt;10,1.1*AT23,(1+$AK23/100)*AT23)))</f>
        <v>1.0133513107200001</v>
      </c>
      <c r="AV23" s="1042">
        <f>IF($AK23="n/a",1.03*AU23,IF($AK23&lt;0,1.01*AU23,IF($AK23&gt;10,1.1*AU23,(1+$AK23/100)*AU23)))</f>
        <v>1.0437518500416001</v>
      </c>
      <c r="AW23" s="766">
        <f>SUM(AR23:AV23)</f>
        <v>4.9234801847616003</v>
      </c>
      <c r="AX23" s="877">
        <f>AW23/I23*100</f>
        <v>12.925912798008927</v>
      </c>
      <c r="AY23" s="1212">
        <v>0.13</v>
      </c>
      <c r="AZ23" s="1028">
        <v>8.83</v>
      </c>
      <c r="BA23" s="1028">
        <v>-29.409999999999997</v>
      </c>
      <c r="BB23" s="1028">
        <v>-1.9300000000000002</v>
      </c>
      <c r="BC23" s="1028">
        <v>-10.7</v>
      </c>
      <c r="BE23" s="721">
        <v>2002</v>
      </c>
      <c r="BF23" s="1057">
        <f>IF(BE23&gt;2008,0,IF(BE23&gt;2001,1,IF(BE23&gt;1990,2,IF(BE23&gt;1980,3,IF(BE23&gt;1973,4,IF(BE23&gt;1970,5,IF(BE23&gt;1960,6,IF(BE23&gt;1958,7,IF(BE23&gt;1953,8,9)))))))))</f>
        <v>1</v>
      </c>
    </row>
    <row r="24" spans="1:58" ht="11.25" customHeight="1" x14ac:dyDescent="0.2">
      <c r="A24" s="1027" t="s">
        <v>453</v>
      </c>
      <c r="B24" s="1031" t="s">
        <v>454</v>
      </c>
      <c r="C24" s="1181" t="s">
        <v>132</v>
      </c>
      <c r="D24" s="1181" t="s">
        <v>4423</v>
      </c>
      <c r="E24" s="857">
        <v>16</v>
      </c>
      <c r="F24" s="1245">
        <v>201</v>
      </c>
      <c r="G24" s="1245" t="s">
        <v>38</v>
      </c>
      <c r="H24" s="1245" t="s">
        <v>38</v>
      </c>
      <c r="I24" s="1030">
        <v>52.02</v>
      </c>
      <c r="J24" s="766">
        <f>(M24/I24)*100</f>
        <v>2.8642829680891961</v>
      </c>
      <c r="K24" s="1033">
        <v>0.3725</v>
      </c>
      <c r="L24" s="1043">
        <v>4</v>
      </c>
      <c r="M24" s="756">
        <f>K24*L24</f>
        <v>1.49</v>
      </c>
      <c r="N24" s="1026" t="s">
        <v>150</v>
      </c>
      <c r="O24" s="860">
        <v>0.35749999999999998</v>
      </c>
      <c r="P24" s="1016">
        <v>43153</v>
      </c>
      <c r="Q24" s="1016">
        <v>43174</v>
      </c>
      <c r="R24" s="756">
        <f>(K24-O24)/O24*100</f>
        <v>4.1958041958041994</v>
      </c>
      <c r="S24" s="824">
        <f>IF(INDEX(Historical!$D$7:$D$1455,MATCH(B24,Historical!$B$7:$B$1455,0))=0,"n/a",(INDEX(Historical!$C$7:$C$1455,MATCH(B24,Historical!$B$7:$B$1455,0))/INDEX(Historical!$D$7:$D$1455,MATCH(B24,Historical!$B$7:$B$1455,0))-1)*100)</f>
        <v>4.3795620437956151</v>
      </c>
      <c r="T24" s="824">
        <f>IF(INDEX(Historical!$F$7:$F$1455,MATCH(B24,Historical!$B$7:$B$1455,0))=0,"n/a",((INDEX(Historical!$C$7:$C$1455,MATCH(B24,Historical!$B$7:$B$1455,0))/INDEX(Historical!$F$7:$F$1455,MATCH(B24,Historical!$B$7:$B$1455,0)))^(1/3)-1)*100)</f>
        <v>4.0345130759320114</v>
      </c>
      <c r="U24" s="824">
        <f>IF(INDEX(Historical!$I$7:$I$1455,MATCH(B24,Historical!$B$7:$B$1455,0))=0,"n/a",((INDEX(Historical!$C$7:$C$1455,MATCH(B24,Historical!$B$7:$B$1455,0))/INDEX(Historical!$I$7:$I$1455,MATCH(B24,Historical!$B$7:$B$1455,0)))^(1/5)-1)*100)</f>
        <v>4.2738982086205191</v>
      </c>
      <c r="V24" s="824">
        <f>IF(INDEX(Historical!$O$7:$O$1455,MATCH(B24,Historical!$B$7:$B$1455,0))=0,"n/a",((INDEX(Historical!$C$7:$C$1455,MATCH(B24,Historical!$B$7:$B$1455,0))/INDEX(Historical!$O$7:$O$1455,MATCH(B24,Historical!$B$7:$B$1455,0)))^(1/10)-1)*100)</f>
        <v>9.1646199584167309</v>
      </c>
      <c r="W24" s="825">
        <f>IF(OR(U24&lt;=0,U24="n/a",V24&lt;=0,V24="n/a"),"n/a",U24/V24)</f>
        <v>0.46634756574880087</v>
      </c>
      <c r="X24" s="826">
        <f>IF(OR(AJ24&lt;=0,AJ24="n/a",U24&lt;=0,U24="n/a"),"n/a",U24/AJ24)</f>
        <v>0.49696490797913012</v>
      </c>
      <c r="Y24" s="785" t="s">
        <v>4186</v>
      </c>
      <c r="Z24" s="766">
        <f>IF(OR(AC24&lt;0.01,AC24="n/a"),"n/a",M24/AC24*100)</f>
        <v>76.410256410256423</v>
      </c>
      <c r="AA24" s="1042">
        <f>IF(OR(AC24&lt;0.01,AC24="n/a"),"n/a",I24/AC24)</f>
        <v>26.676923076923078</v>
      </c>
      <c r="AB24" s="1043">
        <v>12</v>
      </c>
      <c r="AC24" s="1021">
        <v>1.95</v>
      </c>
      <c r="AD24" s="1021">
        <v>4.72</v>
      </c>
      <c r="AE24" s="1021">
        <v>2.4</v>
      </c>
      <c r="AF24" s="1021">
        <v>1.95</v>
      </c>
      <c r="AG24" s="1021">
        <v>6.8000000000000007</v>
      </c>
      <c r="AH24" s="1021">
        <v>-9.5</v>
      </c>
      <c r="AI24" s="1021">
        <v>8.0500000000000007</v>
      </c>
      <c r="AJ24" s="1021">
        <v>8.6</v>
      </c>
      <c r="AK24" s="1021">
        <v>5.65</v>
      </c>
      <c r="AL24" s="1034">
        <v>3420</v>
      </c>
      <c r="AM24" s="1028">
        <v>0.70000000000000007</v>
      </c>
      <c r="AN24" s="1021">
        <v>1.1100000000000001</v>
      </c>
      <c r="AO24" s="868">
        <f>IF(U24="n/a","n/a",IF(AA24&lt;0,"n/a",IF(AA24="n/a","n/a",J24+U24-AA24)))</f>
        <v>-19.538741900213363</v>
      </c>
      <c r="AP24" s="869">
        <f>IF(U24="n/a","n/a",J24+U24)</f>
        <v>7.1381811767097147</v>
      </c>
      <c r="AQ24" s="1044">
        <f>IF(OR(AC24&lt;0.01,AF24="n/a"),"n/a",(I24/SQRT(22.5*AC24*(I24/AF24))-1)*100)</f>
        <v>52.0526224699857</v>
      </c>
      <c r="AR24" s="766">
        <f>INDEX(Historical!$C$7:$C$1455,MATCH(B24,Historical!$B$7:$B$1455,0))*IF(AH24="n/a",1.03,IF(AH24&lt;0,1.01,IF(AH24&gt;10,1.1,(1+AH24/100))))</f>
        <v>1.4442999999999999</v>
      </c>
      <c r="AS24" s="1042">
        <f>IF($AI24="n/a",1.03*AR24,IF($AI24&lt;0,1.01*AR24,IF($AI24&gt;10,1.1*AR24,(1+$AI24/100)*AR24)))</f>
        <v>1.5605661499999999</v>
      </c>
      <c r="AT24" s="1042">
        <f>IF($AK24="n/a",1.03*AS24,IF($AK24&lt;0,1.01*AS24,IF($AK24&gt;10,1.1*AS24,(1+$AK24/100)*AS24)))</f>
        <v>1.6487381374749999</v>
      </c>
      <c r="AU24" s="1042">
        <f>IF($AK24="n/a",1.03*AT24,IF($AK24&lt;0,1.01*AT24,IF($AK24&gt;10,1.1*AT24,(1+$AK24/100)*AT24)))</f>
        <v>1.7418918422423373</v>
      </c>
      <c r="AV24" s="1042">
        <f>IF($AK24="n/a",1.03*AU24,IF($AK24&lt;0,1.01*AU24,IF($AK24&gt;10,1.1*AU24,(1+$AK24/100)*AU24)))</f>
        <v>1.8403087313290294</v>
      </c>
      <c r="AW24" s="766">
        <f>SUM(AR24:AV24)</f>
        <v>8.2358048610463666</v>
      </c>
      <c r="AX24" s="877">
        <f>AW24/I24*100</f>
        <v>15.831997041611622</v>
      </c>
      <c r="AY24" s="1212">
        <v>0.13</v>
      </c>
      <c r="AZ24" s="1028">
        <v>9.5200000000000014</v>
      </c>
      <c r="BA24" s="1028">
        <v>-1.68</v>
      </c>
      <c r="BB24" s="1028">
        <v>0.91999999999999993</v>
      </c>
      <c r="BC24" s="1028">
        <v>1.1499999999999999</v>
      </c>
      <c r="BE24" s="721">
        <v>2003</v>
      </c>
      <c r="BF24" s="1057">
        <f>IF(BE24&gt;2008,0,IF(BE24&gt;2001,1,IF(BE24&gt;1990,2,IF(BE24&gt;1980,3,IF(BE24&gt;1973,4,IF(BE24&gt;1970,5,IF(BE24&gt;1960,6,IF(BE24&gt;1958,7,IF(BE24&gt;1953,8,9)))))))))</f>
        <v>1</v>
      </c>
    </row>
    <row r="25" spans="1:58" ht="11.25" customHeight="1" x14ac:dyDescent="0.2">
      <c r="A25" s="1027" t="s">
        <v>456</v>
      </c>
      <c r="B25" s="1031" t="s">
        <v>457</v>
      </c>
      <c r="C25" s="1181" t="s">
        <v>109</v>
      </c>
      <c r="D25" s="1181" t="s">
        <v>119</v>
      </c>
      <c r="E25" s="857">
        <v>16</v>
      </c>
      <c r="F25" s="1245">
        <v>197</v>
      </c>
      <c r="G25" s="1245" t="s">
        <v>107</v>
      </c>
      <c r="H25" s="1245" t="s">
        <v>107</v>
      </c>
      <c r="I25" s="1030">
        <v>55.35</v>
      </c>
      <c r="J25" s="766">
        <f>(M25/I25)*100</f>
        <v>2.8184281842818426</v>
      </c>
      <c r="K25" s="1033">
        <v>0.39</v>
      </c>
      <c r="L25" s="1043">
        <v>4</v>
      </c>
      <c r="M25" s="756">
        <f>K25*L25</f>
        <v>1.56</v>
      </c>
      <c r="N25" s="1026" t="s">
        <v>221</v>
      </c>
      <c r="O25" s="860">
        <v>0.38</v>
      </c>
      <c r="P25" s="714">
        <v>43097</v>
      </c>
      <c r="Q25" s="714">
        <v>43116</v>
      </c>
      <c r="R25" s="756">
        <f>(K25-O25)/O25*100</f>
        <v>2.6315789473684235</v>
      </c>
      <c r="S25" s="824">
        <f>IF(INDEX(Historical!$D$7:$D$1455,MATCH(B25,Historical!$B$7:$B$1455,0))=0,"n/a",(INDEX(Historical!$C$7:$C$1455,MATCH(B25,Historical!$B$7:$B$1455,0))/INDEX(Historical!$D$7:$D$1455,MATCH(B25,Historical!$B$7:$B$1455,0))-1)*100)</f>
        <v>8.5714285714285854</v>
      </c>
      <c r="T25" s="824">
        <f>IF(INDEX(Historical!$F$7:$F$1455,MATCH(B25,Historical!$B$7:$B$1455,0))=0,"n/a",((INDEX(Historical!$C$7:$C$1455,MATCH(B25,Historical!$B$7:$B$1455,0))/INDEX(Historical!$F$7:$F$1455,MATCH(B25,Historical!$B$7:$B$1455,0)))^(1/3)-1)*100)</f>
        <v>12.065846893298771</v>
      </c>
      <c r="U25" s="824">
        <f>IF(INDEX(Historical!$I$7:$I$1455,MATCH(B25,Historical!$B$7:$B$1455,0))=0,"n/a",((INDEX(Historical!$C$7:$C$1455,MATCH(B25,Historical!$B$7:$B$1455,0))/INDEX(Historical!$I$7:$I$1455,MATCH(B25,Historical!$B$7:$B$1455,0)))^(1/5)-1)*100)</f>
        <v>9.6262279352954181</v>
      </c>
      <c r="V25" s="824">
        <f>IF(INDEX(Historical!$O$7:$O$1455,MATCH(B25,Historical!$B$7:$B$1455,0))=0,"n/a",((INDEX(Historical!$C$7:$C$1455,MATCH(B25,Historical!$B$7:$B$1455,0))/INDEX(Historical!$O$7:$O$1455,MATCH(B25,Historical!$B$7:$B$1455,0)))^(1/10)-1)*100)</f>
        <v>8.7001054111057297</v>
      </c>
      <c r="W25" s="825">
        <f>IF(OR(U25&lt;=0,U25="n/a",V25&lt;=0,V25="n/a"),"n/a",U25/V25)</f>
        <v>1.1064495750830201</v>
      </c>
      <c r="X25" s="826" t="str">
        <f>IF(OR(AJ25&lt;=0,AJ25="n/a",U25&lt;=0,U25="n/a"),"n/a",U25/AJ25)</f>
        <v>n/a</v>
      </c>
      <c r="Y25" s="774"/>
      <c r="Z25" s="766">
        <f>IF(OR(AC25&lt;0.01,AC25="n/a"),"n/a",M25/AC25*100)</f>
        <v>64.730290456431533</v>
      </c>
      <c r="AA25" s="1042">
        <f>IF(OR(AC25&lt;0.01,AC25="n/a"),"n/a",I25/AC25)</f>
        <v>22.966804979253112</v>
      </c>
      <c r="AB25" s="1043">
        <v>12</v>
      </c>
      <c r="AC25" s="1021">
        <v>2.41</v>
      </c>
      <c r="AD25" s="1021">
        <v>4.59</v>
      </c>
      <c r="AE25" s="1021">
        <v>0.88</v>
      </c>
      <c r="AF25" s="1023">
        <v>1.03</v>
      </c>
      <c r="AG25" s="1021">
        <v>3.5999999999999996</v>
      </c>
      <c r="AH25" s="1023">
        <v>-187.5</v>
      </c>
      <c r="AI25" s="1023">
        <v>35.08</v>
      </c>
      <c r="AJ25" s="1021">
        <v>-25.5</v>
      </c>
      <c r="AK25" s="1021">
        <v>5</v>
      </c>
      <c r="AL25" s="1034">
        <v>4600</v>
      </c>
      <c r="AM25" s="1028">
        <v>2.2800000000000002</v>
      </c>
      <c r="AN25" s="1021">
        <v>0.31</v>
      </c>
      <c r="AO25" s="868">
        <f>IF(U25="n/a","n/a",IF(AA25&lt;0,"n/a",IF(AA25="n/a","n/a",J25+U25-AA25)))</f>
        <v>-10.522148859675852</v>
      </c>
      <c r="AP25" s="869">
        <f>IF(U25="n/a","n/a",J25+U25)</f>
        <v>12.44465611957726</v>
      </c>
      <c r="AQ25" s="1044">
        <f>IF(OR(AC25&lt;0.01,AF25="n/a"),"n/a",(I25/SQRT(22.5*AC25*(I25/AF25))-1)*100)</f>
        <v>2.5363006259641274</v>
      </c>
      <c r="AR25" s="766">
        <f>INDEX(Historical!$C$7:$C$1455,MATCH(B25,Historical!$B$7:$B$1455,0))*IF(AH25="n/a",1.03,IF(AH25&lt;0,1.01,IF(AH25&gt;10,1.1,(1+AH25/100))))</f>
        <v>1.5352000000000001</v>
      </c>
      <c r="AS25" s="1042">
        <f>IF($AI25="n/a",1.03*AR25,IF($AI25&lt;0,1.01*AR25,IF($AI25&gt;10,1.1*AR25,(1+$AI25/100)*AR25)))</f>
        <v>1.6887200000000002</v>
      </c>
      <c r="AT25" s="1042">
        <f>IF($AK25="n/a",1.03*AS25,IF($AK25&lt;0,1.01*AS25,IF($AK25&gt;10,1.1*AS25,(1+$AK25/100)*AS25)))</f>
        <v>1.7731560000000004</v>
      </c>
      <c r="AU25" s="1042">
        <f>IF($AK25="n/a",1.03*AT25,IF($AK25&lt;0,1.01*AT25,IF($AK25&gt;10,1.1*AT25,(1+$AK25/100)*AT25)))</f>
        <v>1.8618138000000004</v>
      </c>
      <c r="AV25" s="1042">
        <f>IF($AK25="n/a",1.03*AU25,IF($AK25&lt;0,1.01*AU25,IF($AK25&gt;10,1.1*AU25,(1+$AK25/100)*AU25)))</f>
        <v>1.9549044900000005</v>
      </c>
      <c r="AW25" s="766">
        <f>SUM(AR25:AV25)</f>
        <v>8.8137942900000006</v>
      </c>
      <c r="AX25" s="877">
        <f>AW25/I25*100</f>
        <v>15.923747588075882</v>
      </c>
      <c r="AY25" s="1212">
        <v>0.39</v>
      </c>
      <c r="AZ25" s="1028">
        <v>16.7</v>
      </c>
      <c r="BA25" s="1028">
        <v>-8.7999999999999989</v>
      </c>
      <c r="BB25" s="1028">
        <v>-0.95</v>
      </c>
      <c r="BC25" s="1028">
        <v>-1.35</v>
      </c>
      <c r="BE25" s="721">
        <v>2003</v>
      </c>
      <c r="BF25" s="1057">
        <f>IF(BE25&gt;2008,0,IF(BE25&gt;2001,1,IF(BE25&gt;1990,2,IF(BE25&gt;1980,3,IF(BE25&gt;1973,4,IF(BE25&gt;1970,5,IF(BE25&gt;1960,6,IF(BE25&gt;1958,7,IF(BE25&gt;1953,8,9)))))))))</f>
        <v>1</v>
      </c>
    </row>
    <row r="26" spans="1:58" ht="11.25" customHeight="1" x14ac:dyDescent="0.2">
      <c r="A26" s="1027" t="s">
        <v>460</v>
      </c>
      <c r="B26" s="1031" t="s">
        <v>461</v>
      </c>
      <c r="C26" s="1181" t="s">
        <v>109</v>
      </c>
      <c r="D26" s="1181" t="s">
        <v>4434</v>
      </c>
      <c r="E26" s="857">
        <v>14</v>
      </c>
      <c r="F26" s="1245">
        <v>273</v>
      </c>
      <c r="G26" s="1245" t="s">
        <v>107</v>
      </c>
      <c r="H26" s="1245" t="s">
        <v>107</v>
      </c>
      <c r="I26" s="1030">
        <v>42.69</v>
      </c>
      <c r="J26" s="766">
        <f>(M26/I26)*100</f>
        <v>3.2794565472007493</v>
      </c>
      <c r="K26" s="1033">
        <v>0.35</v>
      </c>
      <c r="L26" s="1043">
        <v>4</v>
      </c>
      <c r="M26" s="756">
        <f>K26*L26</f>
        <v>1.4</v>
      </c>
      <c r="N26" s="1026" t="s">
        <v>239</v>
      </c>
      <c r="O26" s="860">
        <v>0.32</v>
      </c>
      <c r="P26" s="1016">
        <v>43404</v>
      </c>
      <c r="Q26" s="1016">
        <v>43412</v>
      </c>
      <c r="R26" s="756">
        <f>(K26-O26)/O26*100</f>
        <v>9.3749999999999911</v>
      </c>
      <c r="S26" s="824">
        <f>IF(INDEX(Historical!$D$7:$D$1455,MATCH(B26,Historical!$B$7:$B$1455,0))=0,"n/a",(INDEX(Historical!$C$7:$C$1455,MATCH(B26,Historical!$B$7:$B$1455,0))/INDEX(Historical!$D$7:$D$1455,MATCH(B26,Historical!$B$7:$B$1455,0))-1)*100)</f>
        <v>9.8039215686274606</v>
      </c>
      <c r="T26" s="824">
        <f>IF(INDEX(Historical!$F$7:$F$1455,MATCH(B26,Historical!$B$7:$B$1455,0))=0,"n/a",((INDEX(Historical!$C$7:$C$1455,MATCH(B26,Historical!$B$7:$B$1455,0))/INDEX(Historical!$F$7:$F$1455,MATCH(B26,Historical!$B$7:$B$1455,0)))^(1/3)-1)*100)</f>
        <v>11.868894208139679</v>
      </c>
      <c r="U26" s="824">
        <f>IF(INDEX(Historical!$I$7:$I$1455,MATCH(B26,Historical!$B$7:$B$1455,0))=0,"n/a",((INDEX(Historical!$C$7:$C$1455,MATCH(B26,Historical!$B$7:$B$1455,0))/INDEX(Historical!$I$7:$I$1455,MATCH(B26,Historical!$B$7:$B$1455,0)))^(1/5)-1)*100)</f>
        <v>9.8560543306117854</v>
      </c>
      <c r="V26" s="824">
        <f>IF(INDEX(Historical!$O$7:$O$1455,MATCH(B26,Historical!$B$7:$B$1455,0))=0,"n/a",((INDEX(Historical!$C$7:$C$1455,MATCH(B26,Historical!$B$7:$B$1455,0))/INDEX(Historical!$O$7:$O$1455,MATCH(B26,Historical!$B$7:$B$1455,0)))^(1/10)-1)*100)</f>
        <v>8.1844358389578034</v>
      </c>
      <c r="W26" s="825">
        <f>IF(OR(U26&lt;=0,U26="n/a",V26&lt;=0,V26="n/a"),"n/a",U26/V26)</f>
        <v>1.2042435819091037</v>
      </c>
      <c r="X26" s="826" t="str">
        <f>IF(OR(AJ26&lt;=0,AJ26="n/a",U26&lt;=0,U26="n/a"),"n/a",U26/AJ26)</f>
        <v>n/a</v>
      </c>
      <c r="Y26" s="1032" t="s">
        <v>4077</v>
      </c>
      <c r="Z26" s="766">
        <f>IF(OR(AC26&lt;0.01,AC26="n/a"),"n/a",M26/AC26*100)</f>
        <v>35.989717223650381</v>
      </c>
      <c r="AA26" s="1042">
        <f>IF(OR(AC26&lt;0.01,AC26="n/a"),"n/a",I26/AC26)</f>
        <v>10.974293059125962</v>
      </c>
      <c r="AB26" s="1043">
        <v>12</v>
      </c>
      <c r="AC26" s="1021">
        <v>3.89</v>
      </c>
      <c r="AD26" s="1021">
        <v>1.57</v>
      </c>
      <c r="AE26" s="1021">
        <v>3.18</v>
      </c>
      <c r="AF26" s="1021">
        <v>0.96</v>
      </c>
      <c r="AG26" s="1021">
        <v>8</v>
      </c>
      <c r="AH26" s="1021">
        <v>-20</v>
      </c>
      <c r="AI26" s="1021">
        <v>13.01</v>
      </c>
      <c r="AJ26" s="1021">
        <v>-1.6</v>
      </c>
      <c r="AK26" s="1021">
        <v>7.0000000000000009</v>
      </c>
      <c r="AL26" s="1034">
        <v>288.58</v>
      </c>
      <c r="AM26" s="1028">
        <v>1.5</v>
      </c>
      <c r="AN26" s="1021">
        <v>0.02</v>
      </c>
      <c r="AO26" s="868">
        <f>IF(U26="n/a","n/a",IF(AA26&lt;0,"n/a",IF(AA26="n/a","n/a",J26+U26-AA26)))</f>
        <v>2.1612178186865734</v>
      </c>
      <c r="AP26" s="869">
        <f>IF(U26="n/a","n/a",J26+U26)</f>
        <v>13.135510877812536</v>
      </c>
      <c r="AQ26" s="1044">
        <f>IF(OR(AC26&lt;0.01,AF26="n/a"),"n/a",(I26/SQRT(22.5*AC26*(I26/AF26))-1)*100)</f>
        <v>-31.572191043696208</v>
      </c>
      <c r="AR26" s="766">
        <f>INDEX(Historical!$C$7:$C$1455,MATCH(B26,Historical!$B$7:$B$1455,0))*IF(AH26="n/a",1.03,IF(AH26&lt;0,1.01,IF(AH26&gt;10,1.1,(1+AH26/100))))</f>
        <v>1.1312000000000002</v>
      </c>
      <c r="AS26" s="1042">
        <f>IF($AI26="n/a",1.03*AR26,IF($AI26&lt;0,1.01*AR26,IF($AI26&gt;10,1.1*AR26,(1+$AI26/100)*AR26)))</f>
        <v>1.2443200000000003</v>
      </c>
      <c r="AT26" s="1042">
        <f>IF($AK26="n/a",1.03*AS26,IF($AK26&lt;0,1.01*AS26,IF($AK26&gt;10,1.1*AS26,(1+$AK26/100)*AS26)))</f>
        <v>1.3314224000000003</v>
      </c>
      <c r="AU26" s="1042">
        <f>IF($AK26="n/a",1.03*AT26,IF($AK26&lt;0,1.01*AT26,IF($AK26&gt;10,1.1*AT26,(1+$AK26/100)*AT26)))</f>
        <v>1.4246219680000005</v>
      </c>
      <c r="AV26" s="1042">
        <f>IF($AK26="n/a",1.03*AU26,IF($AK26&lt;0,1.01*AU26,IF($AK26&gt;10,1.1*AU26,(1+$AK26/100)*AU26)))</f>
        <v>1.5243455057600006</v>
      </c>
      <c r="AW26" s="766">
        <f>SUM(AR26:AV26)</f>
        <v>6.6559098737600015</v>
      </c>
      <c r="AX26" s="877">
        <f>AW26/I26*100</f>
        <v>15.591262295057396</v>
      </c>
      <c r="AY26" s="1212">
        <v>0.6</v>
      </c>
      <c r="AZ26" s="1028">
        <v>3.62</v>
      </c>
      <c r="BA26" s="1028">
        <v>-53.010000000000005</v>
      </c>
      <c r="BB26" s="1028">
        <v>-47.55</v>
      </c>
      <c r="BC26" s="1028">
        <v>-46.300000000000004</v>
      </c>
      <c r="BE26" s="721">
        <v>2005</v>
      </c>
      <c r="BF26" s="1057">
        <f>IF(BE26&gt;2008,0,IF(BE26&gt;2001,1,IF(BE26&gt;1990,2,IF(BE26&gt;1980,3,IF(BE26&gt;1973,4,IF(BE26&gt;1970,5,IF(BE26&gt;1960,6,IF(BE26&gt;1958,7,IF(BE26&gt;1953,8,9)))))))))</f>
        <v>1</v>
      </c>
    </row>
    <row r="27" spans="1:58" ht="11.25" customHeight="1" x14ac:dyDescent="0.2">
      <c r="A27" s="1019" t="s">
        <v>463</v>
      </c>
      <c r="B27" s="1031" t="s">
        <v>4274</v>
      </c>
      <c r="C27" s="1181" t="s">
        <v>109</v>
      </c>
      <c r="D27" s="1181" t="s">
        <v>4434</v>
      </c>
      <c r="E27" s="857">
        <v>22</v>
      </c>
      <c r="F27" s="1245">
        <v>151</v>
      </c>
      <c r="G27" s="1245" t="s">
        <v>107</v>
      </c>
      <c r="H27" s="1245" t="s">
        <v>107</v>
      </c>
      <c r="I27" s="1030">
        <v>27.1</v>
      </c>
      <c r="J27" s="766">
        <f>(M27/I27)*100</f>
        <v>2.9520295202952029</v>
      </c>
      <c r="K27" s="1040">
        <v>0.2</v>
      </c>
      <c r="L27" s="1043">
        <v>4</v>
      </c>
      <c r="M27" s="756">
        <f>K27*L27</f>
        <v>0.8</v>
      </c>
      <c r="N27" s="1026" t="s">
        <v>464</v>
      </c>
      <c r="O27" s="861">
        <v>0.19500000000000001</v>
      </c>
      <c r="P27" s="1016">
        <v>43293</v>
      </c>
      <c r="Q27" s="1016">
        <v>43301</v>
      </c>
      <c r="R27" s="756">
        <f>(K27-O27)/O27*100</f>
        <v>2.5641025641025665</v>
      </c>
      <c r="S27" s="824">
        <f>IF(INDEX(Historical!$D$7:$D$1455,MATCH(B27,Historical!$B$7:$B$1455,0))=0,"n/a",(INDEX(Historical!$C$7:$C$1455,MATCH(B27,Historical!$B$7:$B$1455,0))/INDEX(Historical!$D$7:$D$1455,MATCH(B27,Historical!$B$7:$B$1455,0))-1)*100)</f>
        <v>12.698412698412698</v>
      </c>
      <c r="T27" s="824">
        <f>IF(INDEX(Historical!$F$7:$F$1455,MATCH(B27,Historical!$B$7:$B$1455,0))=0,"n/a",((INDEX(Historical!$C$7:$C$1455,MATCH(B27,Historical!$B$7:$B$1455,0))/INDEX(Historical!$F$7:$F$1455,MATCH(B27,Historical!$B$7:$B$1455,0)))^(1/3)-1)*100)</f>
        <v>14.741405029518994</v>
      </c>
      <c r="U27" s="824">
        <f>IF(INDEX(Historical!$I$7:$I$1455,MATCH(B27,Historical!$B$7:$B$1455,0))=0,"n/a",((INDEX(Historical!$C$7:$C$1455,MATCH(B27,Historical!$B$7:$B$1455,0))/INDEX(Historical!$I$7:$I$1455,MATCH(B27,Historical!$B$7:$B$1455,0)))^(1/5)-1)*100)</f>
        <v>23.215024579899946</v>
      </c>
      <c r="V27" s="824">
        <f>IF(INDEX(Historical!$O$7:$O$1455,MATCH(B27,Historical!$B$7:$B$1455,0))=0,"n/a",((INDEX(Historical!$C$7:$C$1455,MATCH(B27,Historical!$B$7:$B$1455,0))/INDEX(Historical!$O$7:$O$1455,MATCH(B27,Historical!$B$7:$B$1455,0)))^(1/10)-1)*100)</f>
        <v>20.777208728563213</v>
      </c>
      <c r="W27" s="825">
        <f>IF(OR(U27&lt;=0,U27="n/a",V27&lt;=0,V27="n/a"),"n/a",U27/V27)</f>
        <v>1.1173312490231364</v>
      </c>
      <c r="X27" s="826">
        <f>IF(OR(AJ27&lt;=0,AJ27="n/a",U27&lt;=0,U27="n/a"),"n/a",U27/AJ27)</f>
        <v>0.83808752996028679</v>
      </c>
      <c r="Y27" s="1032" t="s">
        <v>4275</v>
      </c>
      <c r="Z27" s="766">
        <f>IF(OR(AC27&lt;0.01,AC27="n/a"),"n/a",M27/AC27*100)</f>
        <v>20.671834625322997</v>
      </c>
      <c r="AA27" s="1042">
        <f>IF(OR(AC27&lt;0.01,AC27="n/a"),"n/a",I27/AC27)</f>
        <v>7.0025839793281657</v>
      </c>
      <c r="AB27" s="1043">
        <v>12</v>
      </c>
      <c r="AC27" s="1021">
        <v>3.87</v>
      </c>
      <c r="AD27" s="1021">
        <v>0.57999999999999996</v>
      </c>
      <c r="AE27" s="1021">
        <v>3.3</v>
      </c>
      <c r="AF27" s="1021">
        <v>0.96</v>
      </c>
      <c r="AG27" s="1021">
        <v>12.8</v>
      </c>
      <c r="AH27" s="1021">
        <v>45.4</v>
      </c>
      <c r="AI27" s="1021">
        <v>6.23</v>
      </c>
      <c r="AJ27" s="1021">
        <v>27.700000000000003</v>
      </c>
      <c r="AK27" s="1021">
        <v>12</v>
      </c>
      <c r="AL27" s="1034">
        <v>3490</v>
      </c>
      <c r="AM27" s="1028">
        <v>0.2</v>
      </c>
      <c r="AN27" s="1021">
        <v>0.1</v>
      </c>
      <c r="AO27" s="868">
        <f>IF(U27="n/a","n/a",IF(AA27&lt;0,"n/a",IF(AA27="n/a","n/a",J27+U27-AA27)))</f>
        <v>19.164470120866984</v>
      </c>
      <c r="AP27" s="869">
        <f>IF(U27="n/a","n/a",J27+U27)</f>
        <v>26.167054100195148</v>
      </c>
      <c r="AQ27" s="1044">
        <f>IF(OR(AC27&lt;0.01,AF27="n/a"),"n/a",(I27/SQRT(22.5*AC27*(I27/AF27))-1)*100)</f>
        <v>-45.339510023113114</v>
      </c>
      <c r="AR27" s="766">
        <f>INDEX(Historical!$C$7:$C$1455,MATCH(B27,Historical!$B$7:$B$1455,0))*IF(AH27="n/a",1.03,IF(AH27&lt;0,1.01,IF(AH27&gt;10,1.1,(1+AH27/100))))</f>
        <v>0.78100000000000003</v>
      </c>
      <c r="AS27" s="1042">
        <f>IF($AI27="n/a",1.03*AR27,IF($AI27&lt;0,1.01*AR27,IF($AI27&gt;10,1.1*AR27,(1+$AI27/100)*AR27)))</f>
        <v>0.82965630000000001</v>
      </c>
      <c r="AT27" s="1042">
        <f>IF($AK27="n/a",1.03*AS27,IF($AK27&lt;0,1.01*AS27,IF($AK27&gt;10,1.1*AS27,(1+$AK27/100)*AS27)))</f>
        <v>0.91262193000000014</v>
      </c>
      <c r="AU27" s="1042">
        <f>IF($AK27="n/a",1.03*AT27,IF($AK27&lt;0,1.01*AT27,IF($AK27&gt;10,1.1*AT27,(1+$AK27/100)*AT27)))</f>
        <v>1.0038841230000002</v>
      </c>
      <c r="AV27" s="1042">
        <f>IF($AK27="n/a",1.03*AU27,IF($AK27&lt;0,1.01*AU27,IF($AK27&gt;10,1.1*AU27,(1+$AK27/100)*AU27)))</f>
        <v>1.1042725353000002</v>
      </c>
      <c r="AW27" s="766">
        <f>SUM(AR27:AV27)</f>
        <v>4.6314348883000012</v>
      </c>
      <c r="AX27" s="877">
        <f>AW27/I27*100</f>
        <v>17.090165639483399</v>
      </c>
      <c r="AY27" s="1212">
        <v>1.46</v>
      </c>
      <c r="AZ27" s="1028">
        <v>12.22</v>
      </c>
      <c r="BA27" s="1028">
        <v>-49.53</v>
      </c>
      <c r="BB27" s="1028">
        <v>-13.25</v>
      </c>
      <c r="BC27" s="1028">
        <v>-35.82</v>
      </c>
      <c r="BE27" s="721">
        <v>1997</v>
      </c>
      <c r="BF27" s="1057">
        <f>IF(BE27&gt;2008,0,IF(BE27&gt;2001,1,IF(BE27&gt;1990,2,IF(BE27&gt;1980,3,IF(BE27&gt;1973,4,IF(BE27&gt;1970,5,IF(BE27&gt;1960,6,IF(BE27&gt;1958,7,IF(BE27&gt;1953,8,9)))))))))</f>
        <v>2</v>
      </c>
    </row>
    <row r="28" spans="1:58" ht="11.25" customHeight="1" x14ac:dyDescent="0.2">
      <c r="A28" s="1019" t="s">
        <v>465</v>
      </c>
      <c r="B28" s="1032" t="s">
        <v>466</v>
      </c>
      <c r="C28" s="1181" t="s">
        <v>109</v>
      </c>
      <c r="D28" s="1181" t="s">
        <v>4434</v>
      </c>
      <c r="E28" s="857">
        <v>18</v>
      </c>
      <c r="F28" s="1245">
        <v>174</v>
      </c>
      <c r="G28" s="1245" t="s">
        <v>107</v>
      </c>
      <c r="H28" s="1245" t="s">
        <v>107</v>
      </c>
      <c r="I28" s="1030">
        <v>501.75</v>
      </c>
      <c r="J28" s="766">
        <f>(M28/I28)*100</f>
        <v>2.8699551569506725</v>
      </c>
      <c r="K28" s="1040">
        <v>7.2</v>
      </c>
      <c r="L28" s="1043">
        <v>2</v>
      </c>
      <c r="M28" s="756">
        <f>K28*L28</f>
        <v>14.4</v>
      </c>
      <c r="N28" s="1026" t="s">
        <v>232</v>
      </c>
      <c r="O28" s="861">
        <v>6.85</v>
      </c>
      <c r="P28" s="714">
        <v>43097</v>
      </c>
      <c r="Q28" s="714">
        <v>43109</v>
      </c>
      <c r="R28" s="756">
        <f>(K28-O28)/O28*100</f>
        <v>5.1094890510948989</v>
      </c>
      <c r="S28" s="824">
        <f>IF(INDEX(Historical!$D$7:$D$1455,MATCH(B28,Historical!$B$7:$B$1455,0))=0,"n/a",(INDEX(Historical!$C$7:$C$1455,MATCH(B28,Historical!$B$7:$B$1455,0))/INDEX(Historical!$D$7:$D$1455,MATCH(B28,Historical!$B$7:$B$1455,0))-1)*100)</f>
        <v>7.0312499999999778</v>
      </c>
      <c r="T28" s="824">
        <f>IF(INDEX(Historical!$F$7:$F$1455,MATCH(B28,Historical!$B$7:$B$1455,0))=0,"n/a",((INDEX(Historical!$C$7:$C$1455,MATCH(B28,Historical!$B$7:$B$1455,0))/INDEX(Historical!$F$7:$F$1455,MATCH(B28,Historical!$B$7:$B$1455,0)))^(1/3)-1)*100)</f>
        <v>5.7030517460116004</v>
      </c>
      <c r="U28" s="824">
        <f>IF(INDEX(Historical!$I$7:$I$1455,MATCH(B28,Historical!$B$7:$B$1455,0))=0,"n/a",((INDEX(Historical!$C$7:$C$1455,MATCH(B28,Historical!$B$7:$B$1455,0))/INDEX(Historical!$I$7:$I$1455,MATCH(B28,Historical!$B$7:$B$1455,0)))^(1/5)-1)*100)</f>
        <v>7.1494056977577047</v>
      </c>
      <c r="V28" s="824">
        <f>IF(INDEX(Historical!$O$7:$O$1455,MATCH(B28,Historical!$B$7:$B$1455,0))=0,"n/a",((INDEX(Historical!$C$7:$C$1455,MATCH(B28,Historical!$B$7:$B$1455,0))/INDEX(Historical!$O$7:$O$1455,MATCH(B28,Historical!$B$7:$B$1455,0)))^(1/10)-1)*100)</f>
        <v>7.2558935757193854</v>
      </c>
      <c r="W28" s="825">
        <f>IF(OR(U28&lt;=0,U28="n/a",V28&lt;=0,V28="n/a"),"n/a",U28/V28)</f>
        <v>0.98532394709894533</v>
      </c>
      <c r="X28" s="826" t="str">
        <f>IF(OR(AJ28&lt;=0,AJ28="n/a",U28&lt;=0,U28="n/a"),"n/a",U28/AJ28)</f>
        <v>n/a</v>
      </c>
      <c r="Y28" s="1032"/>
      <c r="Z28" s="766" t="str">
        <f>IF(OR(AC28&lt;0.01,AC28="n/a"),"n/a",M28/AC28*100)</f>
        <v>n/a</v>
      </c>
      <c r="AA28" s="1042" t="str">
        <f>IF(OR(AC28&lt;0.01,AC28="n/a"),"n/a",I28/AC28)</f>
        <v>n/a</v>
      </c>
      <c r="AB28" s="1043">
        <v>12</v>
      </c>
      <c r="AC28" s="1021" t="s">
        <v>138</v>
      </c>
      <c r="AD28" s="1021" t="s">
        <v>138</v>
      </c>
      <c r="AE28" s="1021" t="s">
        <v>138</v>
      </c>
      <c r="AF28" s="1021" t="s">
        <v>138</v>
      </c>
      <c r="AG28" s="1021" t="s">
        <v>138</v>
      </c>
      <c r="AH28" s="1021" t="s">
        <v>138</v>
      </c>
      <c r="AI28" s="1021" t="s">
        <v>138</v>
      </c>
      <c r="AJ28" s="1021" t="s">
        <v>138</v>
      </c>
      <c r="AK28" s="1021" t="s">
        <v>138</v>
      </c>
      <c r="AL28" s="1034" t="s">
        <v>138</v>
      </c>
      <c r="AM28" s="1028" t="s">
        <v>138</v>
      </c>
      <c r="AN28" s="1021" t="s">
        <v>138</v>
      </c>
      <c r="AO28" s="868" t="str">
        <f>IF(U28="n/a","n/a",IF(AA28&lt;0,"n/a",IF(AA28="n/a","n/a",J28+U28-AA28)))</f>
        <v>n/a</v>
      </c>
      <c r="AP28" s="869">
        <f>IF(U28="n/a","n/a",J28+U28)</f>
        <v>10.019360854708378</v>
      </c>
      <c r="AQ28" s="1044" t="str">
        <f>IF(OR(AC28&lt;0.01,AF28="n/a"),"n/a",(I28/SQRT(22.5*AC28*(I28/AF28))-1)*100)</f>
        <v>n/a</v>
      </c>
      <c r="AR28" s="766">
        <f>INDEX(Historical!$C$7:$C$1455,MATCH(B28,Historical!$B$7:$B$1455,0))*IF(AH28="n/a",1.03,IF(AH28&lt;0,1.01,IF(AH28&gt;10,1.1,(1+AH28/100))))</f>
        <v>14.110999999999999</v>
      </c>
      <c r="AS28" s="1042">
        <f>IF($AI28="n/a",1.03*AR28,IF($AI28&lt;0,1.01*AR28,IF($AI28&gt;10,1.1*AR28,(1+$AI28/100)*AR28)))</f>
        <v>14.534329999999999</v>
      </c>
      <c r="AT28" s="1042">
        <f>IF($AK28="n/a",1.03*AS28,IF($AK28&lt;0,1.01*AS28,IF($AK28&gt;10,1.1*AS28,(1+$AK28/100)*AS28)))</f>
        <v>14.9703599</v>
      </c>
      <c r="AU28" s="1042">
        <f>IF($AK28="n/a",1.03*AT28,IF($AK28&lt;0,1.01*AT28,IF($AK28&gt;10,1.1*AT28,(1+$AK28/100)*AT28)))</f>
        <v>15.419470697000001</v>
      </c>
      <c r="AV28" s="1042">
        <f>IF($AK28="n/a",1.03*AU28,IF($AK28&lt;0,1.01*AU28,IF($AK28&gt;10,1.1*AU28,(1+$AK28/100)*AU28)))</f>
        <v>15.882054817910001</v>
      </c>
      <c r="AW28" s="766">
        <f>SUM(AR28:AV28)</f>
        <v>74.917215414910004</v>
      </c>
      <c r="AX28" s="877">
        <f>AW28/I28*100</f>
        <v>14.93118393919482</v>
      </c>
      <c r="AY28" s="1212" t="s">
        <v>138</v>
      </c>
      <c r="AZ28" s="1028" t="s">
        <v>138</v>
      </c>
      <c r="BA28" s="1028" t="s">
        <v>138</v>
      </c>
      <c r="BB28" s="1028" t="s">
        <v>138</v>
      </c>
      <c r="BC28" s="1028" t="s">
        <v>138</v>
      </c>
      <c r="BD28" s="1078" t="s">
        <v>4357</v>
      </c>
      <c r="BE28" s="721">
        <v>2001</v>
      </c>
      <c r="BF28" s="1057">
        <f>IF(BE28&gt;2008,0,IF(BE28&gt;2001,1,IF(BE28&gt;1990,2,IF(BE28&gt;1980,3,IF(BE28&gt;1973,4,IF(BE28&gt;1970,5,IF(BE28&gt;1960,6,IF(BE28&gt;1958,7,IF(BE28&gt;1953,8,9)))))))))</f>
        <v>2</v>
      </c>
    </row>
    <row r="29" spans="1:58" ht="11.25" customHeight="1" x14ac:dyDescent="0.2">
      <c r="A29" s="1027" t="s">
        <v>467</v>
      </c>
      <c r="B29" s="1031" t="s">
        <v>468</v>
      </c>
      <c r="C29" s="1181" t="s">
        <v>109</v>
      </c>
      <c r="D29" s="1181" t="s">
        <v>4434</v>
      </c>
      <c r="E29" s="857">
        <v>15</v>
      </c>
      <c r="F29" s="1245">
        <v>240</v>
      </c>
      <c r="G29" s="1245" t="s">
        <v>116</v>
      </c>
      <c r="H29" s="1245" t="s">
        <v>116</v>
      </c>
      <c r="I29" s="1030">
        <v>25.73</v>
      </c>
      <c r="J29" s="766">
        <f>(M29/I29)*100</f>
        <v>3.1092110376991839</v>
      </c>
      <c r="K29" s="1033">
        <v>0.2</v>
      </c>
      <c r="L29" s="1043">
        <v>4</v>
      </c>
      <c r="M29" s="756">
        <f>K29*L29</f>
        <v>0.8</v>
      </c>
      <c r="N29" s="1026" t="s">
        <v>137</v>
      </c>
      <c r="O29" s="860">
        <v>0.18666666666666668</v>
      </c>
      <c r="P29" s="1016">
        <v>43231</v>
      </c>
      <c r="Q29" s="1016">
        <v>43265</v>
      </c>
      <c r="R29" s="756">
        <f>(K29-O29)/O29*100</f>
        <v>7.1428571428571441</v>
      </c>
      <c r="S29" s="824">
        <f>IF(INDEX(Historical!$D$7:$D$1455,MATCH(B29,Historical!$B$7:$B$1455,0))=0,"n/a",(INDEX(Historical!$C$7:$C$1455,MATCH(B29,Historical!$B$7:$B$1455,0))/INDEX(Historical!$D$7:$D$1455,MATCH(B29,Historical!$B$7:$B$1455,0))-1)*100)</f>
        <v>2.7522935779816571</v>
      </c>
      <c r="T29" s="824">
        <f>IF(INDEX(Historical!$F$7:$F$1455,MATCH(B29,Historical!$B$7:$B$1455,0))=0,"n/a",((INDEX(Historical!$C$7:$C$1455,MATCH(B29,Historical!$B$7:$B$1455,0))/INDEX(Historical!$F$7:$F$1455,MATCH(B29,Historical!$B$7:$B$1455,0)))^(1/3)-1)*100)</f>
        <v>7.3962976356700016</v>
      </c>
      <c r="U29" s="824">
        <f>IF(INDEX(Historical!$I$7:$I$1455,MATCH(B29,Historical!$B$7:$B$1455,0))=0,"n/a",((INDEX(Historical!$C$7:$C$1455,MATCH(B29,Historical!$B$7:$B$1455,0))/INDEX(Historical!$I$7:$I$1455,MATCH(B29,Historical!$B$7:$B$1455,0)))^(1/5)-1)*100)</f>
        <v>7.5040149141812229</v>
      </c>
      <c r="V29" s="824">
        <f>IF(INDEX(Historical!$O$7:$O$1455,MATCH(B29,Historical!$B$7:$B$1455,0))=0,"n/a",((INDEX(Historical!$C$7:$C$1455,MATCH(B29,Historical!$B$7:$B$1455,0))/INDEX(Historical!$O$7:$O$1455,MATCH(B29,Historical!$B$7:$B$1455,0)))^(1/10)-1)*100)</f>
        <v>5.8109444921752074</v>
      </c>
      <c r="W29" s="825">
        <f>IF(OR(U29&lt;=0,U29="n/a",V29&lt;=0,V29="n/a"),"n/a",U29/V29)</f>
        <v>1.2913589046128109</v>
      </c>
      <c r="X29" s="826">
        <f>IF(OR(AJ29&lt;=0,AJ29="n/a",U29&lt;=0,U29="n/a"),"n/a",U29/AJ29)</f>
        <v>1.1035316050266504</v>
      </c>
      <c r="Y29" s="780"/>
      <c r="Z29" s="766">
        <f>IF(OR(AC29&lt;0.01,AC29="n/a"),"n/a",M29/AC29*100)</f>
        <v>34.632034632034632</v>
      </c>
      <c r="AA29" s="1042">
        <f>IF(OR(AC29&lt;0.01,AC29="n/a"),"n/a",I29/AC29)</f>
        <v>11.138528138528139</v>
      </c>
      <c r="AB29" s="1043">
        <v>12</v>
      </c>
      <c r="AC29" s="1021">
        <v>2.31</v>
      </c>
      <c r="AD29" s="1021" t="s">
        <v>138</v>
      </c>
      <c r="AE29" s="1021">
        <v>3.18</v>
      </c>
      <c r="AF29" s="1021">
        <v>1.1200000000000001</v>
      </c>
      <c r="AG29" s="1021">
        <v>9</v>
      </c>
      <c r="AH29" s="1021">
        <v>20.100000000000001</v>
      </c>
      <c r="AI29" s="1021" t="s">
        <v>138</v>
      </c>
      <c r="AJ29" s="1021">
        <v>6.8000000000000007</v>
      </c>
      <c r="AK29" s="1021" t="s">
        <v>138</v>
      </c>
      <c r="AL29" s="1034">
        <v>397.27</v>
      </c>
      <c r="AM29" s="1028">
        <v>0.5</v>
      </c>
      <c r="AN29" s="1021">
        <v>0.12</v>
      </c>
      <c r="AO29" s="868">
        <f>IF(U29="n/a","n/a",IF(AA29&lt;0,"n/a",IF(AA29="n/a","n/a",J29+U29-AA29)))</f>
        <v>-0.52530218664773187</v>
      </c>
      <c r="AP29" s="869">
        <f>IF(U29="n/a","n/a",J29+U29)</f>
        <v>10.613225951880407</v>
      </c>
      <c r="AQ29" s="1044">
        <f>IF(OR(AC29&lt;0.01,AF29="n/a"),"n/a",(I29/SQRT(22.5*AC29*(I29/AF29))-1)*100)</f>
        <v>-25.538521472429888</v>
      </c>
      <c r="AR29" s="766">
        <f>INDEX(Historical!$C$7:$C$1455,MATCH(B29,Historical!$B$7:$B$1455,0))*IF(AH29="n/a",1.03,IF(AH29&lt;0,1.01,IF(AH29&gt;10,1.1,(1+AH29/100))))</f>
        <v>0.82133333333333347</v>
      </c>
      <c r="AS29" s="1042">
        <f>IF($AI29="n/a",1.03*AR29,IF($AI29&lt;0,1.01*AR29,IF($AI29&gt;10,1.1*AR29,(1+$AI29/100)*AR29)))</f>
        <v>0.84597333333333347</v>
      </c>
      <c r="AT29" s="1042">
        <f>IF($AK29="n/a",1.03*AS29,IF($AK29&lt;0,1.01*AS29,IF($AK29&gt;10,1.1*AS29,(1+$AK29/100)*AS29)))</f>
        <v>0.87135253333333351</v>
      </c>
      <c r="AU29" s="1042">
        <f>IF($AK29="n/a",1.03*AT29,IF($AK29&lt;0,1.01*AT29,IF($AK29&gt;10,1.1*AT29,(1+$AK29/100)*AT29)))</f>
        <v>0.89749310933333359</v>
      </c>
      <c r="AV29" s="1042">
        <f>IF($AK29="n/a",1.03*AU29,IF($AK29&lt;0,1.01*AU29,IF($AK29&gt;10,1.1*AU29,(1+$AK29/100)*AU29)))</f>
        <v>0.92441790261333368</v>
      </c>
      <c r="AW29" s="766">
        <f>SUM(AR29:AV29)</f>
        <v>4.3605702119466674</v>
      </c>
      <c r="AX29" s="877">
        <f>AW29/I29*100</f>
        <v>16.947416292058559</v>
      </c>
      <c r="AY29" s="1212">
        <v>0.77</v>
      </c>
      <c r="AZ29" s="1028">
        <v>8.34</v>
      </c>
      <c r="BA29" s="1028">
        <v>-16.869999999999997</v>
      </c>
      <c r="BB29" s="1028">
        <v>-1.79</v>
      </c>
      <c r="BC29" s="1028">
        <v>-10.27</v>
      </c>
      <c r="BE29" s="721">
        <v>2004</v>
      </c>
      <c r="BF29" s="1057">
        <f>IF(BE29&gt;2008,0,IF(BE29&gt;2001,1,IF(BE29&gt;1990,2,IF(BE29&gt;1980,3,IF(BE29&gt;1973,4,IF(BE29&gt;1970,5,IF(BE29&gt;1960,6,IF(BE29&gt;1958,7,IF(BE29&gt;1953,8,9)))))))))</f>
        <v>1</v>
      </c>
    </row>
    <row r="30" spans="1:58" ht="11.25" customHeight="1" x14ac:dyDescent="0.2">
      <c r="A30" s="1027" t="s">
        <v>469</v>
      </c>
      <c r="B30" s="1031" t="s">
        <v>470</v>
      </c>
      <c r="C30" s="1181" t="s">
        <v>248</v>
      </c>
      <c r="D30" s="1181" t="s">
        <v>4412</v>
      </c>
      <c r="E30" s="857">
        <v>15</v>
      </c>
      <c r="F30" s="1245">
        <v>235</v>
      </c>
      <c r="G30" s="1245" t="s">
        <v>116</v>
      </c>
      <c r="H30" s="1245" t="s">
        <v>116</v>
      </c>
      <c r="I30" s="1030">
        <v>64.59</v>
      </c>
      <c r="J30" s="766">
        <f>(M30/I30)*100</f>
        <v>2.7868091035764051</v>
      </c>
      <c r="K30" s="1033">
        <v>0.45</v>
      </c>
      <c r="L30" s="1043">
        <v>4</v>
      </c>
      <c r="M30" s="756">
        <f>K30*L30</f>
        <v>1.8</v>
      </c>
      <c r="N30" s="1026" t="s">
        <v>471</v>
      </c>
      <c r="O30" s="860">
        <v>0.34</v>
      </c>
      <c r="P30" s="1016">
        <v>43180</v>
      </c>
      <c r="Q30" s="1016">
        <v>43202</v>
      </c>
      <c r="R30" s="756">
        <f>(K30-O30)/O30*100</f>
        <v>32.352941176470587</v>
      </c>
      <c r="S30" s="824">
        <f>IF(INDEX(Historical!$D$7:$D$1455,MATCH(B30,Historical!$B$7:$B$1455,0))=0,"n/a",(INDEX(Historical!$C$7:$C$1455,MATCH(B30,Historical!$B$7:$B$1455,0))/INDEX(Historical!$D$7:$D$1455,MATCH(B30,Historical!$B$7:$B$1455,0))-1)*100)</f>
        <v>21.495327102803728</v>
      </c>
      <c r="T30" s="824">
        <f>IF(INDEX(Historical!$F$7:$F$1455,MATCH(B30,Historical!$B$7:$B$1455,0))=0,"n/a",((INDEX(Historical!$C$7:$C$1455,MATCH(B30,Historical!$B$7:$B$1455,0))/INDEX(Historical!$F$7:$F$1455,MATCH(B30,Historical!$B$7:$B$1455,0)))^(1/3)-1)*100)</f>
        <v>22.917892127880691</v>
      </c>
      <c r="U30" s="824">
        <f>IF(INDEX(Historical!$I$7:$I$1455,MATCH(B30,Historical!$B$7:$B$1455,0))=0,"n/a",((INDEX(Historical!$C$7:$C$1455,MATCH(B30,Historical!$B$7:$B$1455,0))/INDEX(Historical!$I$7:$I$1455,MATCH(B30,Historical!$B$7:$B$1455,0)))^(1/5)-1)*100)</f>
        <v>14.869835499703509</v>
      </c>
      <c r="V30" s="824">
        <f>IF(INDEX(Historical!$O$7:$O$1455,MATCH(B30,Historical!$B$7:$B$1455,0))=0,"n/a",((INDEX(Historical!$C$7:$C$1455,MATCH(B30,Historical!$B$7:$B$1455,0))/INDEX(Historical!$O$7:$O$1455,MATCH(B30,Historical!$B$7:$B$1455,0)))^(1/10)-1)*100)</f>
        <v>11.69853823513154</v>
      </c>
      <c r="W30" s="825">
        <f>IF(OR(U30&lt;=0,U30="n/a",V30&lt;=0,V30="n/a"),"n/a",U30/V30)</f>
        <v>1.2710849168358778</v>
      </c>
      <c r="X30" s="826">
        <f>IF(OR(AJ30&lt;=0,AJ30="n/a",U30&lt;=0,U30="n/a"),"n/a",U30/AJ30)</f>
        <v>0.30040071716572747</v>
      </c>
      <c r="Y30" s="777"/>
      <c r="Z30" s="766">
        <f>IF(OR(AC30&lt;0.01,AC30="n/a"),"n/a",M30/AC30*100)</f>
        <v>37.815126050420176</v>
      </c>
      <c r="AA30" s="1042">
        <f>IF(OR(AC30&lt;0.01,AC30="n/a"),"n/a",I30/AC30)</f>
        <v>13.569327731092438</v>
      </c>
      <c r="AB30" s="1043">
        <v>2</v>
      </c>
      <c r="AC30" s="1021">
        <v>4.76</v>
      </c>
      <c r="AD30" s="1021">
        <v>0.84</v>
      </c>
      <c r="AE30" s="1021">
        <v>0.41</v>
      </c>
      <c r="AF30" s="1021">
        <v>5.66</v>
      </c>
      <c r="AG30" s="1021">
        <v>28.4</v>
      </c>
      <c r="AH30" s="1023">
        <v>11.600000000000001</v>
      </c>
      <c r="AI30" s="1023">
        <v>6.6000000000000005</v>
      </c>
      <c r="AJ30" s="1021">
        <v>49.5</v>
      </c>
      <c r="AK30" s="1021">
        <v>16.27</v>
      </c>
      <c r="AL30" s="1034">
        <v>17600</v>
      </c>
      <c r="AM30" s="1028">
        <v>0.2</v>
      </c>
      <c r="AN30" s="1021">
        <v>0.27</v>
      </c>
      <c r="AO30" s="868">
        <f>IF(U30="n/a","n/a",IF(AA30&lt;0,"n/a",IF(AA30="n/a","n/a",J30+U30-AA30)))</f>
        <v>4.0873168721874773</v>
      </c>
      <c r="AP30" s="869">
        <f>IF(U30="n/a","n/a",J30+U30)</f>
        <v>17.656644603279915</v>
      </c>
      <c r="AQ30" s="1044">
        <f>IF(OR(AC30&lt;0.01,AF30="n/a"),"n/a",(I30/SQRT(22.5*AC30*(I30/AF30))-1)*100)</f>
        <v>84.754966804964809</v>
      </c>
      <c r="AR30" s="766">
        <f>INDEX(Historical!$C$7:$C$1455,MATCH(B30,Historical!$B$7:$B$1455,0))*IF(AH30="n/a",1.03,IF(AH30&lt;0,1.01,IF(AH30&gt;10,1.1,(1+AH30/100))))</f>
        <v>1.4300000000000002</v>
      </c>
      <c r="AS30" s="1042">
        <f>IF($AI30="n/a",1.03*AR30,IF($AI30&lt;0,1.01*AR30,IF($AI30&gt;10,1.1*AR30,(1+$AI30/100)*AR30)))</f>
        <v>1.5243800000000003</v>
      </c>
      <c r="AT30" s="1042">
        <f>IF($AK30="n/a",1.03*AS30,IF($AK30&lt;0,1.01*AS30,IF($AK30&gt;10,1.1*AS30,(1+$AK30/100)*AS30)))</f>
        <v>1.6768180000000004</v>
      </c>
      <c r="AU30" s="1042">
        <f>IF($AK30="n/a",1.03*AT30,IF($AK30&lt;0,1.01*AT30,IF($AK30&gt;10,1.1*AT30,(1+$AK30/100)*AT30)))</f>
        <v>1.8444998000000006</v>
      </c>
      <c r="AV30" s="1042">
        <f>IF($AK30="n/a",1.03*AU30,IF($AK30&lt;0,1.01*AU30,IF($AK30&gt;10,1.1*AU30,(1+$AK30/100)*AU30)))</f>
        <v>2.0289497800000009</v>
      </c>
      <c r="AW30" s="766">
        <f>SUM(AR30:AV30)</f>
        <v>8.5046475800000021</v>
      </c>
      <c r="AX30" s="877">
        <f>AW30/I30*100</f>
        <v>13.167127388140582</v>
      </c>
      <c r="AY30" s="1212">
        <v>1.1000000000000001</v>
      </c>
      <c r="AZ30" s="1028">
        <v>9.81</v>
      </c>
      <c r="BA30" s="1028">
        <v>-23.44</v>
      </c>
      <c r="BB30" s="1028">
        <v>-9.1800000000000015</v>
      </c>
      <c r="BC30" s="1028">
        <v>-12.43</v>
      </c>
      <c r="BE30" s="721">
        <v>2004</v>
      </c>
      <c r="BF30" s="1057">
        <f>IF(BE30&gt;2008,0,IF(BE30&gt;2001,1,IF(BE30&gt;1990,2,IF(BE30&gt;1980,3,IF(BE30&gt;1973,4,IF(BE30&gt;1970,5,IF(BE30&gt;1960,6,IF(BE30&gt;1958,7,IF(BE30&gt;1953,8,9)))))))))</f>
        <v>1</v>
      </c>
    </row>
    <row r="31" spans="1:58" ht="11.25" customHeight="1" x14ac:dyDescent="0.2">
      <c r="A31" s="1027" t="s">
        <v>472</v>
      </c>
      <c r="B31" s="1031" t="s">
        <v>473</v>
      </c>
      <c r="C31" s="1181" t="s">
        <v>109</v>
      </c>
      <c r="D31" s="1181" t="s">
        <v>4434</v>
      </c>
      <c r="E31" s="857">
        <v>14</v>
      </c>
      <c r="F31" s="1245">
        <v>264</v>
      </c>
      <c r="G31" s="1245" t="s">
        <v>38</v>
      </c>
      <c r="H31" s="1245" t="s">
        <v>38</v>
      </c>
      <c r="I31" s="1030">
        <v>84.3</v>
      </c>
      <c r="J31" s="766">
        <f>(M31/I31)*100</f>
        <v>2.3724792408066429</v>
      </c>
      <c r="K31" s="1033">
        <v>0.5</v>
      </c>
      <c r="L31" s="1043">
        <v>4</v>
      </c>
      <c r="M31" s="756">
        <f>K31*L31</f>
        <v>2</v>
      </c>
      <c r="N31" s="1026" t="s">
        <v>474</v>
      </c>
      <c r="O31" s="860">
        <v>0.45</v>
      </c>
      <c r="P31" s="1016">
        <v>43322</v>
      </c>
      <c r="Q31" s="1016">
        <v>43339</v>
      </c>
      <c r="R31" s="756">
        <f>(K31-O31)/O31*100</f>
        <v>11.111111111111107</v>
      </c>
      <c r="S31" s="824">
        <f>IF(INDEX(Historical!$D$7:$D$1455,MATCH(B31,Historical!$B$7:$B$1455,0))=0,"n/a",(INDEX(Historical!$C$7:$C$1455,MATCH(B31,Historical!$B$7:$B$1455,0))/INDEX(Historical!$D$7:$D$1455,MATCH(B31,Historical!$B$7:$B$1455,0))-1)*100)</f>
        <v>2.3121387283236983</v>
      </c>
      <c r="T31" s="824">
        <f>IF(INDEX(Historical!$F$7:$F$1455,MATCH(B31,Historical!$B$7:$B$1455,0))=0,"n/a",((INDEX(Historical!$C$7:$C$1455,MATCH(B31,Historical!$B$7:$B$1455,0))/INDEX(Historical!$F$7:$F$1455,MATCH(B31,Historical!$B$7:$B$1455,0)))^(1/3)-1)*100)</f>
        <v>2.9957767644273936</v>
      </c>
      <c r="U31" s="824">
        <f>IF(INDEX(Historical!$I$7:$I$1455,MATCH(B31,Historical!$B$7:$B$1455,0))=0,"n/a",((INDEX(Historical!$C$7:$C$1455,MATCH(B31,Historical!$B$7:$B$1455,0))/INDEX(Historical!$I$7:$I$1455,MATCH(B31,Historical!$B$7:$B$1455,0)))^(1/5)-1)*100)</f>
        <v>3.7841866949636538</v>
      </c>
      <c r="V31" s="824">
        <f>IF(INDEX(Historical!$O$7:$O$1455,MATCH(B31,Historical!$B$7:$B$1455,0))=0,"n/a",((INDEX(Historical!$C$7:$C$1455,MATCH(B31,Historical!$B$7:$B$1455,0))/INDEX(Historical!$O$7:$O$1455,MATCH(B31,Historical!$B$7:$B$1455,0)))^(1/10)-1)*100)</f>
        <v>8.9660480461085648</v>
      </c>
      <c r="W31" s="825">
        <f>IF(OR(U31&lt;=0,U31="n/a",V31&lt;=0,V31="n/a"),"n/a",U31/V31)</f>
        <v>0.42205737416342115</v>
      </c>
      <c r="X31" s="826">
        <f>IF(OR(AJ31&lt;=0,AJ31="n/a",U31&lt;=0,U31="n/a"),"n/a",U31/AJ31)</f>
        <v>6.3069778249394233</v>
      </c>
      <c r="Y31" s="1032"/>
      <c r="Z31" s="766">
        <f>IF(OR(AC31&lt;0.01,AC31="n/a"),"n/a",M31/AC31*100)</f>
        <v>31.05590062111801</v>
      </c>
      <c r="AA31" s="1042">
        <f>IF(OR(AC31&lt;0.01,AC31="n/a"),"n/a",I31/AC31)</f>
        <v>13.090062111801242</v>
      </c>
      <c r="AB31" s="1043">
        <v>12</v>
      </c>
      <c r="AC31" s="1021">
        <v>6.44</v>
      </c>
      <c r="AD31" s="1021">
        <v>1.87</v>
      </c>
      <c r="AE31" s="1021">
        <v>5.54</v>
      </c>
      <c r="AF31" s="1021">
        <v>1.51</v>
      </c>
      <c r="AG31" s="1021">
        <v>11.5</v>
      </c>
      <c r="AH31" s="1021">
        <v>50</v>
      </c>
      <c r="AI31" s="1021">
        <v>11.86</v>
      </c>
      <c r="AJ31" s="1021">
        <v>0.6</v>
      </c>
      <c r="AK31" s="1021">
        <v>7.0000000000000009</v>
      </c>
      <c r="AL31" s="1034">
        <v>6200</v>
      </c>
      <c r="AM31" s="1028">
        <v>0.6</v>
      </c>
      <c r="AN31" s="1021">
        <v>0.05</v>
      </c>
      <c r="AO31" s="868">
        <f>IF(U31="n/a","n/a",IF(AA31&lt;0,"n/a",IF(AA31="n/a","n/a",J31+U31-AA31)))</f>
        <v>-6.9333961760309446</v>
      </c>
      <c r="AP31" s="869">
        <f>IF(U31="n/a","n/a",J31+U31)</f>
        <v>6.1566659357702971</v>
      </c>
      <c r="AQ31" s="1044">
        <f>IF(OR(AC31&lt;0.01,AF31="n/a"),"n/a",(I31/SQRT(22.5*AC31*(I31/AF31))-1)*100)</f>
        <v>-6.2722766287135912</v>
      </c>
      <c r="AR31" s="766">
        <f>INDEX(Historical!$C$7:$C$1455,MATCH(B31,Historical!$B$7:$B$1455,0))*IF(AH31="n/a",1.03,IF(AH31&lt;0,1.01,IF(AH31&gt;10,1.1,(1+AH31/100))))</f>
        <v>1.9470000000000003</v>
      </c>
      <c r="AS31" s="1042">
        <f>IF($AI31="n/a",1.03*AR31,IF($AI31&lt;0,1.01*AR31,IF($AI31&gt;10,1.1*AR31,(1+$AI31/100)*AR31)))</f>
        <v>2.1417000000000006</v>
      </c>
      <c r="AT31" s="1042">
        <f>IF($AK31="n/a",1.03*AS31,IF($AK31&lt;0,1.01*AS31,IF($AK31&gt;10,1.1*AS31,(1+$AK31/100)*AS31)))</f>
        <v>2.2916190000000007</v>
      </c>
      <c r="AU31" s="1042">
        <f>IF($AK31="n/a",1.03*AT31,IF($AK31&lt;0,1.01*AT31,IF($AK31&gt;10,1.1*AT31,(1+$AK31/100)*AT31)))</f>
        <v>2.4520323300000011</v>
      </c>
      <c r="AV31" s="1042">
        <f>IF($AK31="n/a",1.03*AU31,IF($AK31&lt;0,1.01*AU31,IF($AK31&gt;10,1.1*AU31,(1+$AK31/100)*AU31)))</f>
        <v>2.6236745931000014</v>
      </c>
      <c r="AW31" s="766">
        <f>SUM(AR31:AV31)</f>
        <v>11.456025923100004</v>
      </c>
      <c r="AX31" s="877">
        <f>AW31/I31*100</f>
        <v>13.589591842348758</v>
      </c>
      <c r="AY31" s="1212">
        <v>1.08</v>
      </c>
      <c r="AZ31" s="1028">
        <v>4.9000000000000004</v>
      </c>
      <c r="BA31" s="1028">
        <v>-21.21</v>
      </c>
      <c r="BB31" s="1028">
        <v>-6.6199999999999992</v>
      </c>
      <c r="BC31" s="1028">
        <v>-13.59</v>
      </c>
      <c r="BE31" s="721">
        <v>2005</v>
      </c>
      <c r="BF31" s="1057">
        <f>IF(BE31&gt;2008,0,IF(BE31&gt;2001,1,IF(BE31&gt;1990,2,IF(BE31&gt;1980,3,IF(BE31&gt;1973,4,IF(BE31&gt;1970,5,IF(BE31&gt;1960,6,IF(BE31&gt;1958,7,IF(BE31&gt;1953,8,9)))))))))</f>
        <v>1</v>
      </c>
    </row>
    <row r="32" spans="1:58" s="905" customFormat="1" ht="11.25" customHeight="1" x14ac:dyDescent="0.2">
      <c r="A32" s="884" t="s">
        <v>475</v>
      </c>
      <c r="B32" s="914" t="s">
        <v>476</v>
      </c>
      <c r="C32" s="1181" t="s">
        <v>248</v>
      </c>
      <c r="D32" s="1181" t="s">
        <v>4448</v>
      </c>
      <c r="E32" s="885">
        <v>13</v>
      </c>
      <c r="F32" s="1245">
        <v>280</v>
      </c>
      <c r="G32" s="1244" t="s">
        <v>107</v>
      </c>
      <c r="H32" s="1244" t="s">
        <v>107</v>
      </c>
      <c r="I32" s="886">
        <v>51.08</v>
      </c>
      <c r="J32" s="887">
        <f>(M32/I32)*100</f>
        <v>2.9757243539545812</v>
      </c>
      <c r="K32" s="888">
        <v>0.38</v>
      </c>
      <c r="L32" s="889">
        <v>4</v>
      </c>
      <c r="M32" s="890">
        <f>K32*L32</f>
        <v>1.52</v>
      </c>
      <c r="N32" s="891" t="s">
        <v>291</v>
      </c>
      <c r="O32" s="892">
        <v>0.34</v>
      </c>
      <c r="P32" s="915">
        <v>42985</v>
      </c>
      <c r="Q32" s="915">
        <v>43006</v>
      </c>
      <c r="R32" s="890">
        <f>(K32-O32)/O32*100</f>
        <v>11.764705882352935</v>
      </c>
      <c r="S32" s="824">
        <f>IF(INDEX(Historical!$D$7:$D$1455,MATCH(B32,Historical!$B$7:$B$1455,0))=0,"n/a",(INDEX(Historical!$C$7:$C$1455,MATCH(B32,Historical!$B$7:$B$1455,0))/INDEX(Historical!$D$7:$D$1455,MATCH(B32,Historical!$B$7:$B$1455,0))-1)*100)</f>
        <v>9.0909090909090828</v>
      </c>
      <c r="T32" s="824">
        <f>IF(INDEX(Historical!$F$7:$F$1455,MATCH(B32,Historical!$B$7:$B$1455,0))=0,"n/a",((INDEX(Historical!$C$7:$C$1455,MATCH(B32,Historical!$B$7:$B$1455,0))/INDEX(Historical!$F$7:$F$1455,MATCH(B32,Historical!$B$7:$B$1455,0)))^(1/3)-1)*100)</f>
        <v>11.457607795906144</v>
      </c>
      <c r="U32" s="824">
        <f>IF(INDEX(Historical!$I$7:$I$1455,MATCH(B32,Historical!$B$7:$B$1455,0))=0,"n/a",((INDEX(Historical!$C$7:$C$1455,MATCH(B32,Historical!$B$7:$B$1455,0))/INDEX(Historical!$I$7:$I$1455,MATCH(B32,Historical!$B$7:$B$1455,0)))^(1/5)-1)*100)</f>
        <v>14.869835499703509</v>
      </c>
      <c r="V32" s="824">
        <f>IF(INDEX(Historical!$O$7:$O$1455,MATCH(B32,Historical!$B$7:$B$1455,0))=0,"n/a",((INDEX(Historical!$C$7:$C$1455,MATCH(B32,Historical!$B$7:$B$1455,0))/INDEX(Historical!$O$7:$O$1455,MATCH(B32,Historical!$B$7:$B$1455,0)))^(1/10)-1)*100)</f>
        <v>14.25044217106155</v>
      </c>
      <c r="W32" s="894">
        <f>IF(OR(U32&lt;=0,U32="n/a",V32&lt;=0,V32="n/a"),"n/a",U32/V32)</f>
        <v>1.0434648498065389</v>
      </c>
      <c r="X32" s="895">
        <f>IF(OR(AJ32&lt;=0,AJ32="n/a",U32&lt;=0,U32="n/a"),"n/a",U32/AJ32)</f>
        <v>2.6553277678041978</v>
      </c>
      <c r="Y32" s="914" t="s">
        <v>154</v>
      </c>
      <c r="Z32" s="887">
        <f>IF(OR(AC32&lt;0.01,AC32="n/a"),"n/a",M32/AC32*100)</f>
        <v>44.970414201183431</v>
      </c>
      <c r="AA32" s="897">
        <f>IF(OR(AC32&lt;0.01,AC32="n/a"),"n/a",I32/AC32)</f>
        <v>15.112426035502958</v>
      </c>
      <c r="AB32" s="889">
        <v>6</v>
      </c>
      <c r="AC32" s="898">
        <v>3.38</v>
      </c>
      <c r="AD32" s="898">
        <v>2.5299999999999998</v>
      </c>
      <c r="AE32" s="898">
        <v>0.63</v>
      </c>
      <c r="AF32" s="907" t="s">
        <v>138</v>
      </c>
      <c r="AG32" s="907">
        <v>-21.099999999999998</v>
      </c>
      <c r="AH32" s="898">
        <v>-1.5</v>
      </c>
      <c r="AI32" s="898">
        <v>5.3</v>
      </c>
      <c r="AJ32" s="898">
        <v>5.6000000000000005</v>
      </c>
      <c r="AK32" s="898">
        <v>5.9700000000000006</v>
      </c>
      <c r="AL32" s="899">
        <v>1990</v>
      </c>
      <c r="AM32" s="900">
        <v>0.89999999999999991</v>
      </c>
      <c r="AN32" s="898" t="s">
        <v>138</v>
      </c>
      <c r="AO32" s="901">
        <f>IF(U32="n/a","n/a",IF(AA32&lt;0,"n/a",IF(AA32="n/a","n/a",J32+U32-AA32)))</f>
        <v>2.7331338181551335</v>
      </c>
      <c r="AP32" s="902">
        <f>IF(U32="n/a","n/a",J32+U32)</f>
        <v>17.845559853658091</v>
      </c>
      <c r="AQ32" s="903" t="str">
        <f>IF(OR(AC32&lt;0.01,AF32="n/a"),"n/a",(I32/SQRT(22.5*AC32*(I32/AF32))-1)*100)</f>
        <v>n/a</v>
      </c>
      <c r="AR32" s="766">
        <f>INDEX(Historical!$C$7:$C$1455,MATCH(B32,Historical!$B$7:$B$1455,0))*IF(AH32="n/a",1.03,IF(AH32&lt;0,1.01,IF(AH32&gt;10,1.1,(1+AH32/100))))</f>
        <v>1.4543999999999999</v>
      </c>
      <c r="AS32" s="897">
        <f>IF($AI32="n/a",1.03*AR32,IF($AI32&lt;0,1.01*AR32,IF($AI32&gt;10,1.1*AR32,(1+$AI32/100)*AR32)))</f>
        <v>1.5314831999999998</v>
      </c>
      <c r="AT32" s="897">
        <f>IF($AK32="n/a",1.03*AS32,IF($AK32&lt;0,1.01*AS32,IF($AK32&gt;10,1.1*AS32,(1+$AK32/100)*AS32)))</f>
        <v>1.62291274704</v>
      </c>
      <c r="AU32" s="897">
        <f>IF($AK32="n/a",1.03*AT32,IF($AK32&lt;0,1.01*AT32,IF($AK32&gt;10,1.1*AT32,(1+$AK32/100)*AT32)))</f>
        <v>1.7198006380382882</v>
      </c>
      <c r="AV32" s="897">
        <f>IF($AK32="n/a",1.03*AU32,IF($AK32&lt;0,1.01*AU32,IF($AK32&gt;10,1.1*AU32,(1+$AK32/100)*AU32)))</f>
        <v>1.8224727361291742</v>
      </c>
      <c r="AW32" s="887">
        <f>SUM(AR32:AV32)</f>
        <v>8.1510693212074621</v>
      </c>
      <c r="AX32" s="904">
        <f>AW32/I32*100</f>
        <v>15.957457559137552</v>
      </c>
      <c r="AY32" s="1213">
        <v>-0.1</v>
      </c>
      <c r="AZ32" s="900">
        <v>59.48</v>
      </c>
      <c r="BA32" s="900">
        <v>-5.65</v>
      </c>
      <c r="BB32" s="900">
        <v>7.5600000000000005</v>
      </c>
      <c r="BC32" s="900">
        <v>14.940000000000001</v>
      </c>
      <c r="BD32" s="1079"/>
      <c r="BE32" s="721">
        <v>2006</v>
      </c>
      <c r="BF32" s="1057">
        <f>IF(BE32&gt;2008,0,IF(BE32&gt;2001,1,IF(BE32&gt;1990,2,IF(BE32&gt;1980,3,IF(BE32&gt;1973,4,IF(BE32&gt;1970,5,IF(BE32&gt;1960,6,IF(BE32&gt;1958,7,IF(BE32&gt;1953,8,9)))))))))</f>
        <v>1</v>
      </c>
    </row>
    <row r="33" spans="1:58" ht="11.25" customHeight="1" x14ac:dyDescent="0.2">
      <c r="A33" s="1027" t="s">
        <v>477</v>
      </c>
      <c r="B33" s="1031" t="s">
        <v>478</v>
      </c>
      <c r="C33" s="1181" t="s">
        <v>4283</v>
      </c>
      <c r="D33" s="1181" t="s">
        <v>4420</v>
      </c>
      <c r="E33" s="857">
        <v>12</v>
      </c>
      <c r="F33" s="1245">
        <v>300</v>
      </c>
      <c r="G33" s="1245" t="s">
        <v>107</v>
      </c>
      <c r="H33" s="1245" t="s">
        <v>107</v>
      </c>
      <c r="I33" s="1030">
        <v>105.87</v>
      </c>
      <c r="J33" s="766">
        <f>(M33/I33)*100</f>
        <v>1.8324360064229712</v>
      </c>
      <c r="K33" s="1033">
        <v>0.48499999999999999</v>
      </c>
      <c r="L33" s="1043">
        <v>4</v>
      </c>
      <c r="M33" s="756">
        <f>K33*L33</f>
        <v>1.94</v>
      </c>
      <c r="N33" s="1026" t="s">
        <v>191</v>
      </c>
      <c r="O33" s="860">
        <v>0.36499999999999999</v>
      </c>
      <c r="P33" s="1016">
        <v>43360</v>
      </c>
      <c r="Q33" s="1016">
        <v>43376</v>
      </c>
      <c r="R33" s="756">
        <f>(K33-O33)/O33*100</f>
        <v>32.87671232876712</v>
      </c>
      <c r="S33" s="824">
        <f>IF(INDEX(Historical!$D$7:$D$1455,MATCH(B33,Historical!$B$7:$B$1455,0))=0,"n/a",(INDEX(Historical!$C$7:$C$1455,MATCH(B33,Historical!$B$7:$B$1455,0))/INDEX(Historical!$D$7:$D$1455,MATCH(B33,Historical!$B$7:$B$1455,0))-1)*100)</f>
        <v>10.162601626016254</v>
      </c>
      <c r="T33" s="824">
        <f>IF(INDEX(Historical!$F$7:$F$1455,MATCH(B33,Historical!$B$7:$B$1455,0))=0,"n/a",((INDEX(Historical!$C$7:$C$1455,MATCH(B33,Historical!$B$7:$B$1455,0))/INDEX(Historical!$F$7:$F$1455,MATCH(B33,Historical!$B$7:$B$1455,0)))^(1/3)-1)*100)</f>
        <v>14.612572886914466</v>
      </c>
      <c r="U33" s="824">
        <f>IF(INDEX(Historical!$I$7:$I$1455,MATCH(B33,Historical!$B$7:$B$1455,0))=0,"n/a",((INDEX(Historical!$C$7:$C$1455,MATCH(B33,Historical!$B$7:$B$1455,0))/INDEX(Historical!$I$7:$I$1455,MATCH(B33,Historical!$B$7:$B$1455,0)))^(1/5)-1)*100)</f>
        <v>15.47263386413389</v>
      </c>
      <c r="V33" s="824">
        <f>IF(INDEX(Historical!$O$7:$O$1455,MATCH(B33,Historical!$B$7:$B$1455,0))=0,"n/a",((INDEX(Historical!$C$7:$C$1455,MATCH(B33,Historical!$B$7:$B$1455,0))/INDEX(Historical!$O$7:$O$1455,MATCH(B33,Historical!$B$7:$B$1455,0)))^(1/10)-1)*100)</f>
        <v>27.43120942055959</v>
      </c>
      <c r="W33" s="825">
        <f>IF(OR(U33&lt;=0,U33="n/a",V33&lt;=0,V33="n/a"),"n/a",U33/V33)</f>
        <v>0.56405219423308428</v>
      </c>
      <c r="X33" s="826">
        <f>IF(OR(AJ33&lt;=0,AJ33="n/a",U33&lt;=0,U33="n/a"),"n/a",U33/AJ33)</f>
        <v>0.92099011096035055</v>
      </c>
      <c r="Y33" s="1031"/>
      <c r="Z33" s="766">
        <f>IF(OR(AC33&lt;0.01,AC33="n/a"),"n/a",M33/AC33*100)</f>
        <v>49.743589743589745</v>
      </c>
      <c r="AA33" s="1042">
        <f>IF(OR(AC33&lt;0.01,AC33="n/a"),"n/a",I33/AC33)</f>
        <v>27.146153846153847</v>
      </c>
      <c r="AB33" s="1043">
        <v>12</v>
      </c>
      <c r="AC33" s="1021">
        <v>3.9</v>
      </c>
      <c r="AD33" s="1021">
        <v>2.0299999999999998</v>
      </c>
      <c r="AE33" s="1021">
        <v>2.86</v>
      </c>
      <c r="AF33" s="1021">
        <v>9.99</v>
      </c>
      <c r="AG33" s="1021">
        <v>39.900000000000006</v>
      </c>
      <c r="AH33" s="1021">
        <v>36.1</v>
      </c>
      <c r="AI33" s="1021">
        <v>9.629999999999999</v>
      </c>
      <c r="AJ33" s="1021">
        <v>16.8</v>
      </c>
      <c r="AK33" s="1021">
        <v>13.350000000000001</v>
      </c>
      <c r="AL33" s="1034">
        <v>12520</v>
      </c>
      <c r="AM33" s="1028">
        <v>0.70000000000000007</v>
      </c>
      <c r="AN33" s="1021">
        <v>0</v>
      </c>
      <c r="AO33" s="868">
        <f>IF(U33="n/a","n/a",IF(AA33&lt;0,"n/a",IF(AA33="n/a","n/a",J33+U33-AA33)))</f>
        <v>-9.8410839755969874</v>
      </c>
      <c r="AP33" s="869">
        <f>IF(U33="n/a","n/a",J33+U33)</f>
        <v>17.30506987055686</v>
      </c>
      <c r="AQ33" s="1044">
        <f>IF(OR(AC33&lt;0.01,AF33="n/a"),"n/a",(I33/SQRT(22.5*AC33*(I33/AF33))-1)*100)</f>
        <v>247.17275681845067</v>
      </c>
      <c r="AR33" s="766">
        <f>INDEX(Historical!$C$7:$C$1455,MATCH(B33,Historical!$B$7:$B$1455,0))*IF(AH33="n/a",1.03,IF(AH33&lt;0,1.01,IF(AH33&gt;10,1.1,(1+AH33/100))))</f>
        <v>1.4905000000000002</v>
      </c>
      <c r="AS33" s="1042">
        <f>IF($AI33="n/a",1.03*AR33,IF($AI33&lt;0,1.01*AR33,IF($AI33&gt;10,1.1*AR33,(1+$AI33/100)*AR33)))</f>
        <v>1.6340351500000003</v>
      </c>
      <c r="AT33" s="1042">
        <f>IF($AK33="n/a",1.03*AS33,IF($AK33&lt;0,1.01*AS33,IF($AK33&gt;10,1.1*AS33,(1+$AK33/100)*AS33)))</f>
        <v>1.7974386650000005</v>
      </c>
      <c r="AU33" s="1042">
        <f>IF($AK33="n/a",1.03*AT33,IF($AK33&lt;0,1.01*AT33,IF($AK33&gt;10,1.1*AT33,(1+$AK33/100)*AT33)))</f>
        <v>1.9771825315000007</v>
      </c>
      <c r="AV33" s="1042">
        <f>IF($AK33="n/a",1.03*AU33,IF($AK33&lt;0,1.01*AU33,IF($AK33&gt;10,1.1*AU33,(1+$AK33/100)*AU33)))</f>
        <v>2.174900784650001</v>
      </c>
      <c r="AW33" s="766">
        <f>SUM(AR33:AV33)</f>
        <v>9.0740571311500027</v>
      </c>
      <c r="AX33" s="877">
        <f>AW33/I33*100</f>
        <v>8.5709427894115446</v>
      </c>
      <c r="AY33" s="1212">
        <v>1.02</v>
      </c>
      <c r="AZ33" s="1028">
        <v>20.979999999999997</v>
      </c>
      <c r="BA33" s="1028">
        <v>-23.419999999999998</v>
      </c>
      <c r="BB33" s="1028">
        <v>-8.6300000000000008</v>
      </c>
      <c r="BC33" s="1028">
        <v>-8.82</v>
      </c>
      <c r="BE33" s="721">
        <v>2007</v>
      </c>
      <c r="BF33" s="1057">
        <f>IF(BE33&gt;2008,0,IF(BE33&gt;2001,1,IF(BE33&gt;1990,2,IF(BE33&gt;1980,3,IF(BE33&gt;1973,4,IF(BE33&gt;1970,5,IF(BE33&gt;1960,6,IF(BE33&gt;1958,7,IF(BE33&gt;1953,8,9)))))))))</f>
        <v>1</v>
      </c>
    </row>
    <row r="34" spans="1:58" ht="11.25" customHeight="1" x14ac:dyDescent="0.2">
      <c r="A34" s="1027" t="s">
        <v>479</v>
      </c>
      <c r="B34" s="1031" t="s">
        <v>480</v>
      </c>
      <c r="C34" s="1181" t="s">
        <v>132</v>
      </c>
      <c r="D34" s="1181" t="s">
        <v>4423</v>
      </c>
      <c r="E34" s="857">
        <v>11</v>
      </c>
      <c r="F34" s="1245">
        <v>306</v>
      </c>
      <c r="G34" s="1245" t="s">
        <v>107</v>
      </c>
      <c r="H34" s="1245" t="s">
        <v>107</v>
      </c>
      <c r="I34" s="1030">
        <v>38.17</v>
      </c>
      <c r="J34" s="766">
        <f>(M34/I34)*100</f>
        <v>4.925334031962274</v>
      </c>
      <c r="K34" s="1033">
        <v>0.47</v>
      </c>
      <c r="L34" s="1043">
        <v>4</v>
      </c>
      <c r="M34" s="756">
        <f>K34*L34</f>
        <v>1.88</v>
      </c>
      <c r="N34" s="1026" t="s">
        <v>153</v>
      </c>
      <c r="O34" s="860">
        <v>0.435</v>
      </c>
      <c r="P34" s="1016">
        <v>43158</v>
      </c>
      <c r="Q34" s="1016">
        <v>43188</v>
      </c>
      <c r="R34" s="756">
        <f>(K34-O34)/O34*100</f>
        <v>8.0459770114942479</v>
      </c>
      <c r="S34" s="824">
        <f>IF(INDEX(Historical!$D$7:$D$1455,MATCH(B34,Historical!$B$7:$B$1455,0))=0,"n/a",(INDEX(Historical!$C$7:$C$1455,MATCH(B34,Historical!$B$7:$B$1455,0))/INDEX(Historical!$D$7:$D$1455,MATCH(B34,Historical!$B$7:$B$1455,0))-1)*100)</f>
        <v>12.743224067438575</v>
      </c>
      <c r="T34" s="824">
        <f>IF(INDEX(Historical!$F$7:$F$1455,MATCH(B34,Historical!$B$7:$B$1455,0))=0,"n/a",((INDEX(Historical!$C$7:$C$1455,MATCH(B34,Historical!$B$7:$B$1455,0))/INDEX(Historical!$F$7:$F$1455,MATCH(B34,Historical!$B$7:$B$1455,0)))^(1/3)-1)*100)</f>
        <v>10.776190542340846</v>
      </c>
      <c r="U34" s="824">
        <f>IF(INDEX(Historical!$I$7:$I$1455,MATCH(B34,Historical!$B$7:$B$1455,0))=0,"n/a",((INDEX(Historical!$C$7:$C$1455,MATCH(B34,Historical!$B$7:$B$1455,0))/INDEX(Historical!$I$7:$I$1455,MATCH(B34,Historical!$B$7:$B$1455,0)))^(1/5)-1)*100)</f>
        <v>11.714578086971738</v>
      </c>
      <c r="V34" s="824" t="str">
        <f>IF(INDEX(Historical!$O$7:$O$1455,MATCH(B34,Historical!$B$7:$B$1455,0))=0,"n/a",((INDEX(Historical!$C$7:$C$1455,MATCH(B34,Historical!$B$7:$B$1455,0))/INDEX(Historical!$O$7:$O$1455,MATCH(B34,Historical!$B$7:$B$1455,0)))^(1/10)-1)*100)</f>
        <v>n/a</v>
      </c>
      <c r="W34" s="825" t="str">
        <f>IF(OR(U34&lt;=0,U34="n/a",V34&lt;=0,V34="n/a"),"n/a",U34/V34)</f>
        <v>n/a</v>
      </c>
      <c r="X34" s="826">
        <f>IF(OR(AJ34&lt;=0,AJ34="n/a",U34&lt;=0,U34="n/a"),"n/a",U34/AJ34)</f>
        <v>0.28092513398013763</v>
      </c>
      <c r="Y34" s="1031" t="s">
        <v>481</v>
      </c>
      <c r="Z34" s="766">
        <f>IF(OR(AC34&lt;0.01,AC34="n/a"),"n/a",M34/AC34*100)</f>
        <v>303.22580645161293</v>
      </c>
      <c r="AA34" s="1042">
        <f>IF(OR(AC34&lt;0.01,AC34="n/a"),"n/a",I34/AC34)</f>
        <v>61.564516129032263</v>
      </c>
      <c r="AB34" s="1043">
        <v>12</v>
      </c>
      <c r="AC34" s="1021">
        <v>0.62</v>
      </c>
      <c r="AD34" s="1021">
        <v>3.98</v>
      </c>
      <c r="AE34" s="1021">
        <v>3.53</v>
      </c>
      <c r="AF34" s="1021">
        <v>2.02</v>
      </c>
      <c r="AG34" s="1021">
        <v>3.1</v>
      </c>
      <c r="AH34" s="1021">
        <v>-103.69999999999999</v>
      </c>
      <c r="AI34" s="1021">
        <v>-12.379999999999999</v>
      </c>
      <c r="AJ34" s="1021">
        <v>41.699999999999996</v>
      </c>
      <c r="AK34" s="1021">
        <v>15.61</v>
      </c>
      <c r="AL34" s="1034">
        <v>14860</v>
      </c>
      <c r="AM34" s="1028">
        <v>42.3</v>
      </c>
      <c r="AN34" s="1021">
        <v>2.21</v>
      </c>
      <c r="AO34" s="868">
        <f>IF(U34="n/a","n/a",IF(AA34&lt;0,"n/a",IF(AA34="n/a","n/a",J34+U34-AA34)))</f>
        <v>-44.92460401009825</v>
      </c>
      <c r="AP34" s="869">
        <f>IF(U34="n/a","n/a",J34+U34)</f>
        <v>16.639912118934014</v>
      </c>
      <c r="AQ34" s="1044">
        <f>IF(OR(AC34&lt;0.01,AF34="n/a"),"n/a",(I34/SQRT(22.5*AC34*(I34/AF34))-1)*100)</f>
        <v>135.09839318950432</v>
      </c>
      <c r="AR34" s="766">
        <f>INDEX(Historical!$C$7:$C$1455,MATCH(B34,Historical!$B$7:$B$1455,0))*IF(AH34="n/a",1.03,IF(AH34&lt;0,1.01,IF(AH34&gt;10,1.1,(1+AH34/100))))</f>
        <v>1.7574000000000001</v>
      </c>
      <c r="AS34" s="1042">
        <f>IF($AI34="n/a",1.03*AR34,IF($AI34&lt;0,1.01*AR34,IF($AI34&gt;10,1.1*AR34,(1+$AI34/100)*AR34)))</f>
        <v>1.7749740000000001</v>
      </c>
      <c r="AT34" s="1042">
        <f>IF($AK34="n/a",1.03*AS34,IF($AK34&lt;0,1.01*AS34,IF($AK34&gt;10,1.1*AS34,(1+$AK34/100)*AS34)))</f>
        <v>1.9524714000000003</v>
      </c>
      <c r="AU34" s="1042">
        <f>IF($AK34="n/a",1.03*AT34,IF($AK34&lt;0,1.01*AT34,IF($AK34&gt;10,1.1*AT34,(1+$AK34/100)*AT34)))</f>
        <v>2.1477185400000005</v>
      </c>
      <c r="AV34" s="1042">
        <f>IF($AK34="n/a",1.03*AU34,IF($AK34&lt;0,1.01*AU34,IF($AK34&gt;10,1.1*AU34,(1+$AK34/100)*AU34)))</f>
        <v>2.3624903940000008</v>
      </c>
      <c r="AW34" s="766">
        <f>SUM(AR34:AV34)</f>
        <v>9.9950543340000024</v>
      </c>
      <c r="AX34" s="877">
        <f>AW34/I34*100</f>
        <v>26.185628331150124</v>
      </c>
      <c r="AY34" s="1212">
        <v>0.9</v>
      </c>
      <c r="AZ34" s="1028">
        <v>3.61</v>
      </c>
      <c r="BA34" s="1028">
        <v>-18.579999999999998</v>
      </c>
      <c r="BB34" s="1028">
        <v>-3.01</v>
      </c>
      <c r="BC34" s="1028">
        <v>-4.1000000000000005</v>
      </c>
      <c r="BE34" s="721">
        <v>2008</v>
      </c>
      <c r="BF34" s="1057">
        <f>IF(BE34&gt;2008,0,IF(BE34&gt;2001,1,IF(BE34&gt;1990,2,IF(BE34&gt;1980,3,IF(BE34&gt;1973,4,IF(BE34&gt;1970,5,IF(BE34&gt;1960,6,IF(BE34&gt;1958,7,IF(BE34&gt;1953,8,9)))))))))</f>
        <v>1</v>
      </c>
    </row>
    <row r="35" spans="1:58" ht="11.25" customHeight="1" x14ac:dyDescent="0.2">
      <c r="A35" s="1027" t="s">
        <v>486</v>
      </c>
      <c r="B35" s="1031" t="s">
        <v>487</v>
      </c>
      <c r="C35" s="1181" t="s">
        <v>129</v>
      </c>
      <c r="D35" s="1181" t="s">
        <v>4422</v>
      </c>
      <c r="E35" s="857">
        <v>18</v>
      </c>
      <c r="F35" s="1245">
        <v>177</v>
      </c>
      <c r="G35" s="1245" t="s">
        <v>107</v>
      </c>
      <c r="H35" s="1245" t="s">
        <v>107</v>
      </c>
      <c r="I35" s="1030">
        <v>57.07</v>
      </c>
      <c r="J35" s="766">
        <f>(M35/I35)*100</f>
        <v>3.5044681969511124</v>
      </c>
      <c r="K35" s="1033">
        <v>0.5</v>
      </c>
      <c r="L35" s="1043">
        <v>4</v>
      </c>
      <c r="M35" s="756">
        <f>K35*L35</f>
        <v>2</v>
      </c>
      <c r="N35" s="1026" t="s">
        <v>307</v>
      </c>
      <c r="O35" s="860">
        <v>0.46</v>
      </c>
      <c r="P35" s="1016">
        <v>43333</v>
      </c>
      <c r="Q35" s="1016">
        <v>43348</v>
      </c>
      <c r="R35" s="756">
        <f>(K35-O35)/O35*100</f>
        <v>8.6956521739130395</v>
      </c>
      <c r="S35" s="824">
        <f>IF(INDEX(Historical!$D$7:$D$1455,MATCH(B35,Historical!$B$7:$B$1455,0))=0,"n/a",(INDEX(Historical!$C$7:$C$1455,MATCH(B35,Historical!$B$7:$B$1455,0))/INDEX(Historical!$D$7:$D$1455,MATCH(B35,Historical!$B$7:$B$1455,0))-1)*100)</f>
        <v>9.9999999999999858</v>
      </c>
      <c r="T35" s="824">
        <f>IF(INDEX(Historical!$F$7:$F$1455,MATCH(B35,Historical!$B$7:$B$1455,0))=0,"n/a",((INDEX(Historical!$C$7:$C$1455,MATCH(B35,Historical!$B$7:$B$1455,0))/INDEX(Historical!$F$7:$F$1455,MATCH(B35,Historical!$B$7:$B$1455,0)))^(1/3)-1)*100)</f>
        <v>11.199004528465784</v>
      </c>
      <c r="U35" s="824">
        <f>IF(INDEX(Historical!$I$7:$I$1455,MATCH(B35,Historical!$B$7:$B$1455,0))=0,"n/a",((INDEX(Historical!$C$7:$C$1455,MATCH(B35,Historical!$B$7:$B$1455,0))/INDEX(Historical!$I$7:$I$1455,MATCH(B35,Historical!$B$7:$B$1455,0)))^(1/5)-1)*100)</f>
        <v>11.09534595426207</v>
      </c>
      <c r="V35" s="824">
        <f>IF(INDEX(Historical!$O$7:$O$1455,MATCH(B35,Historical!$B$7:$B$1455,0))=0,"n/a",((INDEX(Historical!$C$7:$C$1455,MATCH(B35,Historical!$B$7:$B$1455,0))/INDEX(Historical!$O$7:$O$1455,MATCH(B35,Historical!$B$7:$B$1455,0)))^(1/10)-1)*100)</f>
        <v>10.30542524220699</v>
      </c>
      <c r="W35" s="825">
        <f>IF(OR(U35&lt;=0,U35="n/a",V35&lt;=0,V35="n/a"),"n/a",U35/V35)</f>
        <v>1.0766509574801313</v>
      </c>
      <c r="X35" s="826" t="str">
        <f>IF(OR(AJ35&lt;=0,AJ35="n/a",U35&lt;=0,U35="n/a"),"n/a",U35/AJ35)</f>
        <v>n/a</v>
      </c>
      <c r="Y35" s="1031"/>
      <c r="Z35" s="766">
        <f>IF(OR(AC35&lt;0.01,AC35="n/a"),"n/a",M35/AC35*100)</f>
        <v>114.94252873563218</v>
      </c>
      <c r="AA35" s="1042">
        <f>IF(OR(AC35&lt;0.01,AC35="n/a"),"n/a",I35/AC35)</f>
        <v>32.798850574712645</v>
      </c>
      <c r="AB35" s="1043">
        <v>12</v>
      </c>
      <c r="AC35" s="1021">
        <v>1.74</v>
      </c>
      <c r="AD35" s="1021">
        <v>3.24</v>
      </c>
      <c r="AE35" s="1021">
        <v>0.18</v>
      </c>
      <c r="AF35" s="1021">
        <v>1.44</v>
      </c>
      <c r="AG35" s="1021">
        <v>4</v>
      </c>
      <c r="AH35" s="1021">
        <v>-76.8</v>
      </c>
      <c r="AI35" s="1021">
        <v>12.57</v>
      </c>
      <c r="AJ35" s="1021">
        <v>-14.899999999999999</v>
      </c>
      <c r="AK35" s="1021">
        <v>10.100000000000001</v>
      </c>
      <c r="AL35" s="1034">
        <v>8150</v>
      </c>
      <c r="AM35" s="1028">
        <v>3</v>
      </c>
      <c r="AN35" s="1021">
        <v>1.31</v>
      </c>
      <c r="AO35" s="868">
        <f>IF(U35="n/a","n/a",IF(AA35&lt;0,"n/a",IF(AA35="n/a","n/a",J35+U35-AA35)))</f>
        <v>-18.199036423499464</v>
      </c>
      <c r="AP35" s="869">
        <f>IF(U35="n/a","n/a",J35+U35)</f>
        <v>14.599814151213183</v>
      </c>
      <c r="AQ35" s="1044">
        <f>IF(OR(AC35&lt;0.01,AF35="n/a"),"n/a",(I35/SQRT(22.5*AC35*(I35/AF35))-1)*100)</f>
        <v>44.883623532185624</v>
      </c>
      <c r="AR35" s="766">
        <f>INDEX(Historical!$C$7:$C$1455,MATCH(B35,Historical!$B$7:$B$1455,0))*IF(AH35="n/a",1.03,IF(AH35&lt;0,1.01,IF(AH35&gt;10,1.1,(1+AH35/100))))</f>
        <v>1.7776000000000001</v>
      </c>
      <c r="AS35" s="1042">
        <f>IF($AI35="n/a",1.03*AR35,IF($AI35&lt;0,1.01*AR35,IF($AI35&gt;10,1.1*AR35,(1+$AI35/100)*AR35)))</f>
        <v>1.9553600000000002</v>
      </c>
      <c r="AT35" s="1042">
        <f>IF($AK35="n/a",1.03*AS35,IF($AK35&lt;0,1.01*AS35,IF($AK35&gt;10,1.1*AS35,(1+$AK35/100)*AS35)))</f>
        <v>2.1508960000000004</v>
      </c>
      <c r="AU35" s="1042">
        <f>IF($AK35="n/a",1.03*AT35,IF($AK35&lt;0,1.01*AT35,IF($AK35&gt;10,1.1*AT35,(1+$AK35/100)*AT35)))</f>
        <v>2.3659856000000006</v>
      </c>
      <c r="AV35" s="1042">
        <f>IF($AK35="n/a",1.03*AU35,IF($AK35&lt;0,1.01*AU35,IF($AK35&gt;10,1.1*AU35,(1+$AK35/100)*AU35)))</f>
        <v>2.602584160000001</v>
      </c>
      <c r="AW35" s="766">
        <f>SUM(AR35:AV35)</f>
        <v>10.852425760000003</v>
      </c>
      <c r="AX35" s="877">
        <f>AW35/I35*100</f>
        <v>19.015990467846507</v>
      </c>
      <c r="AY35" s="1212">
        <v>1.1399999999999999</v>
      </c>
      <c r="AZ35" s="1028">
        <v>-0.16</v>
      </c>
      <c r="BA35" s="1028">
        <v>-31.41</v>
      </c>
      <c r="BB35" s="1028">
        <v>-11.59</v>
      </c>
      <c r="BC35" s="1028">
        <v>-16.98</v>
      </c>
      <c r="BE35" s="721">
        <v>2001</v>
      </c>
      <c r="BF35" s="1057">
        <f>IF(BE35&gt;2008,0,IF(BE35&gt;2001,1,IF(BE35&gt;1990,2,IF(BE35&gt;1980,3,IF(BE35&gt;1973,4,IF(BE35&gt;1970,5,IF(BE35&gt;1960,6,IF(BE35&gt;1958,7,IF(BE35&gt;1953,8,9)))))))))</f>
        <v>2</v>
      </c>
    </row>
    <row r="36" spans="1:58" ht="11.25" customHeight="1" x14ac:dyDescent="0.2">
      <c r="A36" s="1019" t="s">
        <v>488</v>
      </c>
      <c r="B36" s="1031" t="s">
        <v>489</v>
      </c>
      <c r="C36" s="1181" t="s">
        <v>113</v>
      </c>
      <c r="D36" s="1181" t="s">
        <v>4450</v>
      </c>
      <c r="E36" s="857">
        <v>20</v>
      </c>
      <c r="F36" s="1245">
        <v>160</v>
      </c>
      <c r="G36" s="1245" t="s">
        <v>107</v>
      </c>
      <c r="H36" s="1245" t="s">
        <v>107</v>
      </c>
      <c r="I36" s="1030">
        <v>92.33</v>
      </c>
      <c r="J36" s="766">
        <f>(M36/I36)*100</f>
        <v>1.9928517274991879</v>
      </c>
      <c r="K36" s="1040">
        <v>0.46</v>
      </c>
      <c r="L36" s="1043">
        <v>4</v>
      </c>
      <c r="M36" s="756">
        <f>K36*L36</f>
        <v>1.84</v>
      </c>
      <c r="N36" s="1026" t="s">
        <v>153</v>
      </c>
      <c r="O36" s="861">
        <v>0.45</v>
      </c>
      <c r="P36" s="714">
        <v>43084</v>
      </c>
      <c r="Q36" s="714">
        <v>43098</v>
      </c>
      <c r="R36" s="756">
        <f>(K36-O36)/O36*100</f>
        <v>2.2222222222222241</v>
      </c>
      <c r="S36" s="824">
        <f>IF(INDEX(Historical!$D$7:$D$1455,MATCH(B36,Historical!$B$7:$B$1455,0))=0,"n/a",(INDEX(Historical!$C$7:$C$1455,MATCH(B36,Historical!$B$7:$B$1455,0))/INDEX(Historical!$D$7:$D$1455,MATCH(B36,Historical!$B$7:$B$1455,0))-1)*100)</f>
        <v>4.0229885057471382</v>
      </c>
      <c r="T36" s="824">
        <f>IF(INDEX(Historical!$F$7:$F$1455,MATCH(B36,Historical!$B$7:$B$1455,0))=0,"n/a",((INDEX(Historical!$C$7:$C$1455,MATCH(B36,Historical!$B$7:$B$1455,0))/INDEX(Historical!$F$7:$F$1455,MATCH(B36,Historical!$B$7:$B$1455,0)))^(1/3)-1)*100)</f>
        <v>8.1718305419141259</v>
      </c>
      <c r="U36" s="824">
        <f>IF(INDEX(Historical!$I$7:$I$1455,MATCH(B36,Historical!$B$7:$B$1455,0))=0,"n/a",((INDEX(Historical!$C$7:$C$1455,MATCH(B36,Historical!$B$7:$B$1455,0))/INDEX(Historical!$I$7:$I$1455,MATCH(B36,Historical!$B$7:$B$1455,0)))^(1/5)-1)*100)</f>
        <v>6.1976130164973275</v>
      </c>
      <c r="V36" s="824">
        <f>IF(INDEX(Historical!$O$7:$O$1455,MATCH(B36,Historical!$B$7:$B$1455,0))=0,"n/a",((INDEX(Historical!$C$7:$C$1455,MATCH(B36,Historical!$B$7:$B$1455,0))/INDEX(Historical!$O$7:$O$1455,MATCH(B36,Historical!$B$7:$B$1455,0)))^(1/10)-1)*100)</f>
        <v>9.6565575236623236</v>
      </c>
      <c r="W36" s="825">
        <f>IF(OR(U36&lt;=0,U36="n/a",V36&lt;=0,V36="n/a"),"n/a",U36/V36)</f>
        <v>0.64180356211939549</v>
      </c>
      <c r="X36" s="826" t="str">
        <f>IF(OR(AJ36&lt;=0,AJ36="n/a",U36&lt;=0,U36="n/a"),"n/a",U36/AJ36)</f>
        <v>n/a</v>
      </c>
      <c r="Y36" s="780"/>
      <c r="Z36" s="766">
        <f>IF(OR(AC36&lt;0.01,AC36="n/a"),"n/a",M36/AC36*100)</f>
        <v>41.723356009070294</v>
      </c>
      <c r="AA36" s="1042">
        <f>IF(OR(AC36&lt;0.01,AC36="n/a"),"n/a",I36/AC36)</f>
        <v>20.936507936507937</v>
      </c>
      <c r="AB36" s="1043">
        <v>12</v>
      </c>
      <c r="AC36" s="1021">
        <v>4.41</v>
      </c>
      <c r="AD36" s="1021">
        <v>1.4</v>
      </c>
      <c r="AE36" s="1021">
        <v>0.77</v>
      </c>
      <c r="AF36" s="1021">
        <v>8.18</v>
      </c>
      <c r="AG36" s="1021">
        <v>42</v>
      </c>
      <c r="AH36" s="1021">
        <v>-2.9000000000000004</v>
      </c>
      <c r="AI36" s="1021">
        <v>8.85</v>
      </c>
      <c r="AJ36" s="1021">
        <v>-1</v>
      </c>
      <c r="AK36" s="1021">
        <v>14.940000000000001</v>
      </c>
      <c r="AL36" s="1034">
        <v>12700</v>
      </c>
      <c r="AM36" s="1028">
        <v>0.89999999999999991</v>
      </c>
      <c r="AN36" s="1021">
        <v>0.9</v>
      </c>
      <c r="AO36" s="868">
        <f>IF(U36="n/a","n/a",IF(AA36&lt;0,"n/a",IF(AA36="n/a","n/a",J36+U36-AA36)))</f>
        <v>-12.746043192511422</v>
      </c>
      <c r="AP36" s="869">
        <f>IF(U36="n/a","n/a",J36+U36)</f>
        <v>8.1904647439965146</v>
      </c>
      <c r="AQ36" s="1044">
        <f>IF(OR(AC36&lt;0.01,AF36="n/a"),"n/a",(I36/SQRT(22.5*AC36*(I36/AF36))-1)*100)</f>
        <v>175.89098887514319</v>
      </c>
      <c r="AR36" s="766">
        <f>INDEX(Historical!$C$7:$C$1455,MATCH(B36,Historical!$B$7:$B$1455,0))*IF(AH36="n/a",1.03,IF(AH36&lt;0,1.01,IF(AH36&gt;10,1.1,(1+AH36/100))))</f>
        <v>1.8281000000000001</v>
      </c>
      <c r="AS36" s="1042">
        <f>IF($AI36="n/a",1.03*AR36,IF($AI36&lt;0,1.01*AR36,IF($AI36&gt;10,1.1*AR36,(1+$AI36/100)*AR36)))</f>
        <v>1.9898868500000002</v>
      </c>
      <c r="AT36" s="1042">
        <f>IF($AK36="n/a",1.03*AS36,IF($AK36&lt;0,1.01*AS36,IF($AK36&gt;10,1.1*AS36,(1+$AK36/100)*AS36)))</f>
        <v>2.1888755350000002</v>
      </c>
      <c r="AU36" s="1042">
        <f>IF($AK36="n/a",1.03*AT36,IF($AK36&lt;0,1.01*AT36,IF($AK36&gt;10,1.1*AT36,(1+$AK36/100)*AT36)))</f>
        <v>2.4077630885000003</v>
      </c>
      <c r="AV36" s="1042">
        <f>IF($AK36="n/a",1.03*AU36,IF($AK36&lt;0,1.01*AU36,IF($AK36&gt;10,1.1*AU36,(1+$AK36/100)*AU36)))</f>
        <v>2.6485393973500004</v>
      </c>
      <c r="AW36" s="766">
        <f>SUM(AR36:AV36)</f>
        <v>11.063164870850002</v>
      </c>
      <c r="AX36" s="877">
        <f>AW36/I36*100</f>
        <v>11.982199578522692</v>
      </c>
      <c r="AY36" s="1212">
        <v>0.54</v>
      </c>
      <c r="AZ36" s="1028">
        <v>14.23</v>
      </c>
      <c r="BA36" s="1028">
        <v>-8.76</v>
      </c>
      <c r="BB36" s="1028">
        <v>0.26</v>
      </c>
      <c r="BC36" s="1028">
        <v>0.92999999999999994</v>
      </c>
      <c r="BE36" s="721">
        <v>1999</v>
      </c>
      <c r="BF36" s="1057">
        <f>IF(BE36&gt;2008,0,IF(BE36&gt;2001,1,IF(BE36&gt;1990,2,IF(BE36&gt;1980,3,IF(BE36&gt;1973,4,IF(BE36&gt;1970,5,IF(BE36&gt;1960,6,IF(BE36&gt;1958,7,IF(BE36&gt;1953,8,9)))))))))</f>
        <v>2</v>
      </c>
    </row>
    <row r="37" spans="1:58" ht="11.25" customHeight="1" x14ac:dyDescent="0.2">
      <c r="A37" s="1019" t="s">
        <v>490</v>
      </c>
      <c r="B37" s="1031" t="s">
        <v>491</v>
      </c>
      <c r="C37" s="1181" t="s">
        <v>109</v>
      </c>
      <c r="D37" s="1181" t="s">
        <v>4434</v>
      </c>
      <c r="E37" s="857">
        <v>20</v>
      </c>
      <c r="F37" s="1245">
        <v>165</v>
      </c>
      <c r="G37" s="1245" t="s">
        <v>107</v>
      </c>
      <c r="H37" s="1245" t="s">
        <v>107</v>
      </c>
      <c r="I37" s="1030">
        <v>87.44</v>
      </c>
      <c r="J37" s="766">
        <f>(M37/I37)*100</f>
        <v>2.2872827081427265</v>
      </c>
      <c r="K37" s="1033">
        <v>0.5</v>
      </c>
      <c r="L37" s="1043">
        <v>4</v>
      </c>
      <c r="M37" s="756">
        <f>K37*L37</f>
        <v>2</v>
      </c>
      <c r="N37" s="1026" t="s">
        <v>446</v>
      </c>
      <c r="O37" s="860">
        <v>0.48</v>
      </c>
      <c r="P37" s="1016">
        <v>43313</v>
      </c>
      <c r="Q37" s="1016">
        <v>43328</v>
      </c>
      <c r="R37" s="756">
        <f>(K37-O37)/O37*100</f>
        <v>4.1666666666666705</v>
      </c>
      <c r="S37" s="824">
        <f>IF(INDEX(Historical!$D$7:$D$1455,MATCH(B37,Historical!$B$7:$B$1455,0))=0,"n/a",(INDEX(Historical!$C$7:$C$1455,MATCH(B37,Historical!$B$7:$B$1455,0))/INDEX(Historical!$D$7:$D$1455,MATCH(B37,Historical!$B$7:$B$1455,0))-1)*100)</f>
        <v>1.0869565217391131</v>
      </c>
      <c r="T37" s="824">
        <f>IF(INDEX(Historical!$F$7:$F$1455,MATCH(B37,Historical!$B$7:$B$1455,0))=0,"n/a",((INDEX(Historical!$C$7:$C$1455,MATCH(B37,Historical!$B$7:$B$1455,0))/INDEX(Historical!$F$7:$F$1455,MATCH(B37,Historical!$B$7:$B$1455,0)))^(1/3)-1)*100)</f>
        <v>3.450966906825137</v>
      </c>
      <c r="U37" s="824">
        <f>IF(INDEX(Historical!$I$7:$I$1455,MATCH(B37,Historical!$B$7:$B$1455,0))=0,"n/a",((INDEX(Historical!$C$7:$C$1455,MATCH(B37,Historical!$B$7:$B$1455,0))/INDEX(Historical!$I$7:$I$1455,MATCH(B37,Historical!$B$7:$B$1455,0)))^(1/5)-1)*100)</f>
        <v>4.3961149790192833</v>
      </c>
      <c r="V37" s="824">
        <f>IF(INDEX(Historical!$O$7:$O$1455,MATCH(B37,Historical!$B$7:$B$1455,0))=0,"n/a",((INDEX(Historical!$C$7:$C$1455,MATCH(B37,Historical!$B$7:$B$1455,0))/INDEX(Historical!$O$7:$O$1455,MATCH(B37,Historical!$B$7:$B$1455,0)))^(1/10)-1)*100)</f>
        <v>4.6557498404329989</v>
      </c>
      <c r="W37" s="825">
        <f>IF(OR(U37&lt;=0,U37="n/a",V37&lt;=0,V37="n/a"),"n/a",U37/V37)</f>
        <v>0.94423350259094485</v>
      </c>
      <c r="X37" s="826" t="str">
        <f>IF(OR(AJ37&lt;=0,AJ37="n/a",U37&lt;=0,U37="n/a"),"n/a",U37/AJ37)</f>
        <v>n/a</v>
      </c>
      <c r="Y37" s="1032" t="s">
        <v>4077</v>
      </c>
      <c r="Z37" s="766">
        <f>IF(OR(AC37&lt;0.01,AC37="n/a"),"n/a",M37/AC37*100)</f>
        <v>42.194092827004212</v>
      </c>
      <c r="AA37" s="1042">
        <f>IF(OR(AC37&lt;0.01,AC37="n/a"),"n/a",I37/AC37)</f>
        <v>18.447257383966242</v>
      </c>
      <c r="AB37" s="1043">
        <v>12</v>
      </c>
      <c r="AC37" s="1021">
        <v>4.74</v>
      </c>
      <c r="AD37" s="1021" t="s">
        <v>138</v>
      </c>
      <c r="AE37" s="1021">
        <v>3.83</v>
      </c>
      <c r="AF37" s="1021">
        <v>2.23</v>
      </c>
      <c r="AG37" s="1021">
        <v>12.740000000000002</v>
      </c>
      <c r="AH37" s="1021" t="s">
        <v>138</v>
      </c>
      <c r="AI37" s="1021" t="s">
        <v>138</v>
      </c>
      <c r="AJ37" s="1021" t="s">
        <v>138</v>
      </c>
      <c r="AK37" s="1021" t="s">
        <v>138</v>
      </c>
      <c r="AL37" s="1034">
        <v>358.98</v>
      </c>
      <c r="AM37" s="1028">
        <v>3.45</v>
      </c>
      <c r="AN37" s="1021" t="s">
        <v>138</v>
      </c>
      <c r="AO37" s="868">
        <f>IF(U37="n/a","n/a",IF(AA37&lt;0,"n/a",IF(AA37="n/a","n/a",J37+U37-AA37)))</f>
        <v>-11.763859696804232</v>
      </c>
      <c r="AP37" s="869">
        <f>IF(U37="n/a","n/a",J37+U37)</f>
        <v>6.6833976871620102</v>
      </c>
      <c r="AQ37" s="1044">
        <f>IF(OR(AC37&lt;0.01,AF37="n/a"),"n/a",(I37/SQRT(22.5*AC37*(I37/AF37))-1)*100)</f>
        <v>35.215686082552679</v>
      </c>
      <c r="AR37" s="766">
        <f>INDEX(Historical!$C$7:$C$1455,MATCH(B37,Historical!$B$7:$B$1455,0))*IF(AH37="n/a",1.03,IF(AH37&lt;0,1.01,IF(AH37&gt;10,1.1,(1+AH37/100))))</f>
        <v>1.9157999999999999</v>
      </c>
      <c r="AS37" s="1042">
        <f>IF($AI37="n/a",1.03*AR37,IF($AI37&lt;0,1.01*AR37,IF($AI37&gt;10,1.1*AR37,(1+$AI37/100)*AR37)))</f>
        <v>1.973274</v>
      </c>
      <c r="AT37" s="1042">
        <f>IF($AK37="n/a",1.03*AS37,IF($AK37&lt;0,1.01*AS37,IF($AK37&gt;10,1.1*AS37,(1+$AK37/100)*AS37)))</f>
        <v>2.0324722199999998</v>
      </c>
      <c r="AU37" s="1042">
        <f>IF($AK37="n/a",1.03*AT37,IF($AK37&lt;0,1.01*AT37,IF($AK37&gt;10,1.1*AT37,(1+$AK37/100)*AT37)))</f>
        <v>2.0934463865999997</v>
      </c>
      <c r="AV37" s="1042">
        <f>IF($AK37="n/a",1.03*AU37,IF($AK37&lt;0,1.01*AU37,IF($AK37&gt;10,1.1*AU37,(1+$AK37/100)*AU37)))</f>
        <v>2.1562497781979997</v>
      </c>
      <c r="AW37" s="766">
        <f>SUM(AR37:AV37)</f>
        <v>10.171242384797999</v>
      </c>
      <c r="AX37" s="877">
        <f>AW37/I37*100</f>
        <v>11.632253413538425</v>
      </c>
      <c r="AY37" s="1212">
        <v>0.19</v>
      </c>
      <c r="AZ37" s="1028">
        <v>20.669999999999998</v>
      </c>
      <c r="BA37" s="1028">
        <v>-8.02</v>
      </c>
      <c r="BB37" s="1028">
        <v>2.2599999999999998</v>
      </c>
      <c r="BC37" s="1028">
        <v>-0.43</v>
      </c>
      <c r="BE37" s="721">
        <v>1999</v>
      </c>
      <c r="BF37" s="1057">
        <f>IF(BE37&gt;2008,0,IF(BE37&gt;2001,1,IF(BE37&gt;1990,2,IF(BE37&gt;1980,3,IF(BE37&gt;1973,4,IF(BE37&gt;1970,5,IF(BE37&gt;1960,6,IF(BE37&gt;1958,7,IF(BE37&gt;1953,8,9)))))))))</f>
        <v>2</v>
      </c>
    </row>
    <row r="38" spans="1:58" ht="11.25" customHeight="1" x14ac:dyDescent="0.2">
      <c r="A38" s="1019" t="s">
        <v>492</v>
      </c>
      <c r="B38" s="1031" t="s">
        <v>493</v>
      </c>
      <c r="C38" s="1181" t="s">
        <v>113</v>
      </c>
      <c r="D38" s="1181" t="s">
        <v>4452</v>
      </c>
      <c r="E38" s="857">
        <v>21</v>
      </c>
      <c r="F38" s="1245">
        <v>154</v>
      </c>
      <c r="G38" s="1245" t="s">
        <v>107</v>
      </c>
      <c r="H38" s="1245" t="s">
        <v>107</v>
      </c>
      <c r="I38" s="1030">
        <v>85.82</v>
      </c>
      <c r="J38" s="766">
        <f>(M38/I38)*100</f>
        <v>1.6406432067117223</v>
      </c>
      <c r="K38" s="1040">
        <v>0.35199999999999998</v>
      </c>
      <c r="L38" s="1043">
        <v>4</v>
      </c>
      <c r="M38" s="756">
        <f>K38*L38</f>
        <v>1.4079999999999999</v>
      </c>
      <c r="N38" s="1026" t="s">
        <v>153</v>
      </c>
      <c r="O38" s="861">
        <v>0.32079999999999997</v>
      </c>
      <c r="P38" s="1016">
        <v>43166</v>
      </c>
      <c r="Q38" s="1016">
        <v>43188</v>
      </c>
      <c r="R38" s="756">
        <f>(K38-O38)/O38*100</f>
        <v>9.7256857855361609</v>
      </c>
      <c r="S38" s="824">
        <f>IF(INDEX(Historical!$D$7:$D$1455,MATCH(B38,Historical!$B$7:$B$1455,0))=0,"n/a",(INDEX(Historical!$C$7:$C$1455,MATCH(B38,Historical!$B$7:$B$1455,0))/INDEX(Historical!$D$7:$D$1455,MATCH(B38,Historical!$B$7:$B$1455,0))-1)*100)</f>
        <v>12.286890581839272</v>
      </c>
      <c r="T38" s="824">
        <f>IF(INDEX(Historical!$F$7:$F$1455,MATCH(B38,Historical!$B$7:$B$1455,0))=0,"n/a",((INDEX(Historical!$C$7:$C$1455,MATCH(B38,Historical!$B$7:$B$1455,0))/INDEX(Historical!$F$7:$F$1455,MATCH(B38,Historical!$B$7:$B$1455,0)))^(1/3)-1)*100)</f>
        <v>12.145161215955259</v>
      </c>
      <c r="U38" s="824">
        <f>IF(INDEX(Historical!$I$7:$I$1455,MATCH(B38,Historical!$B$7:$B$1455,0))=0,"n/a",((INDEX(Historical!$C$7:$C$1455,MATCH(B38,Historical!$B$7:$B$1455,0))/INDEX(Historical!$I$7:$I$1455,MATCH(B38,Historical!$B$7:$B$1455,0)))^(1/5)-1)*100)</f>
        <v>11.213921411811988</v>
      </c>
      <c r="V38" s="824">
        <f>IF(INDEX(Historical!$O$7:$O$1455,MATCH(B38,Historical!$B$7:$B$1455,0))=0,"n/a",((INDEX(Historical!$C$7:$C$1455,MATCH(B38,Historical!$B$7:$B$1455,0))/INDEX(Historical!$O$7:$O$1455,MATCH(B38,Historical!$B$7:$B$1455,0)))^(1/10)-1)*100)</f>
        <v>12.516199311308341</v>
      </c>
      <c r="W38" s="825">
        <f>IF(OR(U38&lt;=0,U38="n/a",V38&lt;=0,V38="n/a"),"n/a",U38/V38)</f>
        <v>0.89595260772815033</v>
      </c>
      <c r="X38" s="826">
        <f>IF(OR(AJ38&lt;=0,AJ38="n/a",U38&lt;=0,U38="n/a"),"n/a",U38/AJ38)</f>
        <v>0.43804380514890578</v>
      </c>
      <c r="Y38" s="1032" t="s">
        <v>494</v>
      </c>
      <c r="Z38" s="766">
        <f>IF(OR(AC38&lt;0.01,AC38="n/a"),"n/a",M38/AC38*100)</f>
        <v>18.309492847854354</v>
      </c>
      <c r="AA38" s="1042">
        <f>IF(OR(AC38&lt;0.01,AC38="n/a"),"n/a",I38/AC38)</f>
        <v>11.159947984395318</v>
      </c>
      <c r="AB38" s="1043">
        <v>12</v>
      </c>
      <c r="AC38" s="1021">
        <v>7.69</v>
      </c>
      <c r="AD38" s="1021">
        <v>1.25</v>
      </c>
      <c r="AE38" s="1021">
        <v>6.05</v>
      </c>
      <c r="AF38" s="1021">
        <v>4.71</v>
      </c>
      <c r="AG38" s="1021">
        <v>34</v>
      </c>
      <c r="AH38" s="1021">
        <v>104.89999999999999</v>
      </c>
      <c r="AI38" s="1021">
        <v>13.889999999999999</v>
      </c>
      <c r="AJ38" s="1021">
        <v>25.6</v>
      </c>
      <c r="AK38" s="1021">
        <v>8.9</v>
      </c>
      <c r="AL38" s="1034">
        <v>63320</v>
      </c>
      <c r="AM38" s="1028">
        <v>0.2</v>
      </c>
      <c r="AN38" s="1021">
        <v>0.68</v>
      </c>
      <c r="AO38" s="868">
        <f>IF(U38="n/a","n/a",IF(AA38&lt;0,"n/a",IF(AA38="n/a","n/a",J38+U38-AA38)))</f>
        <v>1.6946166341283924</v>
      </c>
      <c r="AP38" s="869">
        <f>IF(U38="n/a","n/a",J38+U38)</f>
        <v>12.85456461852371</v>
      </c>
      <c r="AQ38" s="1044">
        <f>IF(OR(AC38&lt;0.01,AF38="n/a"),"n/a",(I38/SQRT(22.5*AC38*(I38/AF38))-1)*100)</f>
        <v>52.844663348122388</v>
      </c>
      <c r="AR38" s="766">
        <f>INDEX(Historical!$C$7:$C$1455,MATCH(B38,Historical!$B$7:$B$1455,0))*IF(AH38="n/a",1.03,IF(AH38&lt;0,1.01,IF(AH38&gt;10,1.1,(1+AH38/100))))</f>
        <v>1.4040509999999999</v>
      </c>
      <c r="AS38" s="1042">
        <f>IF($AI38="n/a",1.03*AR38,IF($AI38&lt;0,1.01*AR38,IF($AI38&gt;10,1.1*AR38,(1+$AI38/100)*AR38)))</f>
        <v>1.5444561000000001</v>
      </c>
      <c r="AT38" s="1042">
        <f>IF($AK38="n/a",1.03*AS38,IF($AK38&lt;0,1.01*AS38,IF($AK38&gt;10,1.1*AS38,(1+$AK38/100)*AS38)))</f>
        <v>1.6819126929000001</v>
      </c>
      <c r="AU38" s="1042">
        <f>IF($AK38="n/a",1.03*AT38,IF($AK38&lt;0,1.01*AT38,IF($AK38&gt;10,1.1*AT38,(1+$AK38/100)*AT38)))</f>
        <v>1.8316029225681001</v>
      </c>
      <c r="AV38" s="1042">
        <f>IF($AK38="n/a",1.03*AU38,IF($AK38&lt;0,1.01*AU38,IF($AK38&gt;10,1.1*AU38,(1+$AK38/100)*AU38)))</f>
        <v>1.9946155826766609</v>
      </c>
      <c r="AW38" s="766">
        <f>SUM(AR38:AV38)</f>
        <v>8.4566382981447603</v>
      </c>
      <c r="AX38" s="877">
        <f>AW38/I38*100</f>
        <v>9.8539248405322315</v>
      </c>
      <c r="AY38" s="1212">
        <v>0.97</v>
      </c>
      <c r="AZ38" s="1028">
        <v>21.58</v>
      </c>
      <c r="BA38" s="1028">
        <v>-6.6199999999999992</v>
      </c>
      <c r="BB38" s="1028">
        <v>-0.22</v>
      </c>
      <c r="BC38" s="1028">
        <v>4</v>
      </c>
      <c r="BE38" s="721">
        <v>1998</v>
      </c>
      <c r="BF38" s="1057">
        <f>IF(BE38&gt;2008,0,IF(BE38&gt;2001,1,IF(BE38&gt;1990,2,IF(BE38&gt;1980,3,IF(BE38&gt;1973,4,IF(BE38&gt;1970,5,IF(BE38&gt;1960,6,IF(BE38&gt;1958,7,IF(BE38&gt;1953,8,9)))))))))</f>
        <v>2</v>
      </c>
    </row>
    <row r="39" spans="1:58" ht="11.25" customHeight="1" x14ac:dyDescent="0.2">
      <c r="A39" s="1019" t="s">
        <v>495</v>
      </c>
      <c r="B39" s="1031" t="s">
        <v>496</v>
      </c>
      <c r="C39" s="1181" t="s">
        <v>155</v>
      </c>
      <c r="D39" s="1181" t="s">
        <v>4416</v>
      </c>
      <c r="E39" s="857">
        <v>23</v>
      </c>
      <c r="F39" s="1245">
        <v>145</v>
      </c>
      <c r="G39" s="1245" t="s">
        <v>107</v>
      </c>
      <c r="H39" s="1245" t="s">
        <v>107</v>
      </c>
      <c r="I39" s="1021">
        <v>54.83</v>
      </c>
      <c r="J39" s="766">
        <f>(M39/I39)*100</f>
        <v>3.4747401057815068</v>
      </c>
      <c r="K39" s="1040">
        <v>0.4763</v>
      </c>
      <c r="L39" s="1043">
        <v>4</v>
      </c>
      <c r="M39" s="756">
        <f>K39*L39</f>
        <v>1.9052</v>
      </c>
      <c r="N39" s="1026" t="s">
        <v>497</v>
      </c>
      <c r="O39" s="861">
        <v>0.46239999999999998</v>
      </c>
      <c r="P39" s="1016">
        <v>43281</v>
      </c>
      <c r="Q39" s="1016">
        <v>43296</v>
      </c>
      <c r="R39" s="756">
        <f>(K39-O39)/O39*100</f>
        <v>3.0060553633218046</v>
      </c>
      <c r="S39" s="824">
        <f>IF(INDEX(Historical!$D$7:$D$1455,MATCH(B39,Historical!$B$7:$B$1455,0))=0,"n/a",(INDEX(Historical!$C$7:$C$1455,MATCH(B39,Historical!$B$7:$B$1455,0))/INDEX(Historical!$D$7:$D$1455,MATCH(B39,Historical!$B$7:$B$1455,0))-1)*100)</f>
        <v>9.0202177293934547</v>
      </c>
      <c r="T39" s="824">
        <f>IF(INDEX(Historical!$F$7:$F$1455,MATCH(B39,Historical!$B$7:$B$1455,0))=0,"n/a",((INDEX(Historical!$C$7:$C$1455,MATCH(B39,Historical!$B$7:$B$1455,0))/INDEX(Historical!$F$7:$F$1455,MATCH(B39,Historical!$B$7:$B$1455,0)))^(1/3)-1)*100)</f>
        <v>12.210600162036123</v>
      </c>
      <c r="U39" s="824">
        <f>IF(INDEX(Historical!$I$7:$I$1455,MATCH(B39,Historical!$B$7:$B$1455,0))=0,"n/a",((INDEX(Historical!$C$7:$C$1455,MATCH(B39,Historical!$B$7:$B$1455,0))/INDEX(Historical!$I$7:$I$1455,MATCH(B39,Historical!$B$7:$B$1455,0)))^(1/5)-1)*100)</f>
        <v>15.029321296542975</v>
      </c>
      <c r="V39" s="824">
        <f>IF(INDEX(Historical!$O$7:$O$1455,MATCH(B39,Historical!$B$7:$B$1455,0))=0,"n/a",((INDEX(Historical!$C$7:$C$1455,MATCH(B39,Historical!$B$7:$B$1455,0))/INDEX(Historical!$O$7:$O$1455,MATCH(B39,Historical!$B$7:$B$1455,0)))^(1/10)-1)*100)</f>
        <v>19.708779481086157</v>
      </c>
      <c r="W39" s="825">
        <f>IF(OR(U39&lt;=0,U39="n/a",V39&lt;=0,V39="n/a"),"n/a",U39/V39)</f>
        <v>0.7625698644081994</v>
      </c>
      <c r="X39" s="826" t="str">
        <f>IF(OR(AJ39&lt;=0,AJ39="n/a",U39&lt;=0,U39="n/a"),"n/a",U39/AJ39)</f>
        <v>n/a</v>
      </c>
      <c r="Y39" s="1032"/>
      <c r="Z39" s="766" t="str">
        <f>IF(OR(AC39&lt;0.01,AC39="n/a"),"n/a",M39/AC39*100)</f>
        <v>n/a</v>
      </c>
      <c r="AA39" s="1042" t="str">
        <f>IF(OR(AC39&lt;0.01,AC39="n/a"),"n/a",I39/AC39)</f>
        <v>n/a</v>
      </c>
      <c r="AB39" s="1043">
        <v>6</v>
      </c>
      <c r="AC39" s="1021">
        <v>-0.52</v>
      </c>
      <c r="AD39" s="1021" t="s">
        <v>138</v>
      </c>
      <c r="AE39" s="1021">
        <v>0.12</v>
      </c>
      <c r="AF39" s="1021">
        <v>2.83</v>
      </c>
      <c r="AG39" s="1021">
        <v>10.8</v>
      </c>
      <c r="AH39" s="1021">
        <v>-150.4</v>
      </c>
      <c r="AI39" s="1021">
        <v>6.67</v>
      </c>
      <c r="AJ39" s="1021">
        <v>-32.5</v>
      </c>
      <c r="AK39" s="1021">
        <v>5.16</v>
      </c>
      <c r="AL39" s="1034">
        <v>16410</v>
      </c>
      <c r="AM39" s="1028">
        <v>0.5</v>
      </c>
      <c r="AN39" s="1021">
        <v>1.52</v>
      </c>
      <c r="AO39" s="868" t="str">
        <f>IF(U39="n/a","n/a",IF(AA39&lt;0,"n/a",IF(AA39="n/a","n/a",J39+U39-AA39)))</f>
        <v>n/a</v>
      </c>
      <c r="AP39" s="869">
        <f>IF(U39="n/a","n/a",J39+U39)</f>
        <v>18.504061402324481</v>
      </c>
      <c r="AQ39" s="1044" t="str">
        <f>IF(OR(AC39&lt;0.01,AF39="n/a"),"n/a",(I39/SQRT(22.5*AC39*(I39/AF39))-1)*100)</f>
        <v>n/a</v>
      </c>
      <c r="AR39" s="766">
        <f>INDEX(Historical!$C$7:$C$1455,MATCH(B39,Historical!$B$7:$B$1455,0))*IF(AH39="n/a",1.03,IF(AH39&lt;0,1.01,IF(AH39&gt;10,1.1,(1+AH39/100))))</f>
        <v>1.8408260000000001</v>
      </c>
      <c r="AS39" s="1042">
        <f>IF($AI39="n/a",1.03*AR39,IF($AI39&lt;0,1.01*AR39,IF($AI39&gt;10,1.1*AR39,(1+$AI39/100)*AR39)))</f>
        <v>1.9636090942</v>
      </c>
      <c r="AT39" s="1042">
        <f>IF($AK39="n/a",1.03*AS39,IF($AK39&lt;0,1.01*AS39,IF($AK39&gt;10,1.1*AS39,(1+$AK39/100)*AS39)))</f>
        <v>2.0649313234607201</v>
      </c>
      <c r="AU39" s="1042">
        <f>IF($AK39="n/a",1.03*AT39,IF($AK39&lt;0,1.01*AT39,IF($AK39&gt;10,1.1*AT39,(1+$AK39/100)*AT39)))</f>
        <v>2.1714817797512933</v>
      </c>
      <c r="AV39" s="1042">
        <f>IF($AK39="n/a",1.03*AU39,IF($AK39&lt;0,1.01*AU39,IF($AK39&gt;10,1.1*AU39,(1+$AK39/100)*AU39)))</f>
        <v>2.2835302395864603</v>
      </c>
      <c r="AW39" s="766">
        <f>SUM(AR39:AV39)</f>
        <v>10.324378436998472</v>
      </c>
      <c r="AX39" s="877">
        <f>AW39/I39*100</f>
        <v>18.829798353088588</v>
      </c>
      <c r="AY39" s="1212">
        <v>0.87</v>
      </c>
      <c r="AZ39" s="1028">
        <v>13.900000000000002</v>
      </c>
      <c r="BA39" s="1028">
        <v>-27.62</v>
      </c>
      <c r="BB39" s="1028">
        <v>2.56</v>
      </c>
      <c r="BC39" s="1028">
        <v>-2.02</v>
      </c>
      <c r="BE39" s="721">
        <v>1996</v>
      </c>
      <c r="BF39" s="1057">
        <f>IF(BE39&gt;2008,0,IF(BE39&gt;2001,1,IF(BE39&gt;1990,2,IF(BE39&gt;1980,3,IF(BE39&gt;1973,4,IF(BE39&gt;1970,5,IF(BE39&gt;1960,6,IF(BE39&gt;1958,7,IF(BE39&gt;1953,8,9)))))))))</f>
        <v>2</v>
      </c>
    </row>
    <row r="40" spans="1:58" ht="11.25" customHeight="1" x14ac:dyDescent="0.2">
      <c r="A40" s="1019" t="s">
        <v>498</v>
      </c>
      <c r="B40" s="1031" t="s">
        <v>499</v>
      </c>
      <c r="C40" s="1181" t="s">
        <v>129</v>
      </c>
      <c r="D40" s="1181" t="s">
        <v>4431</v>
      </c>
      <c r="E40" s="857">
        <v>19</v>
      </c>
      <c r="F40" s="1245">
        <v>169</v>
      </c>
      <c r="G40" s="1245" t="s">
        <v>38</v>
      </c>
      <c r="H40" s="1245" t="s">
        <v>38</v>
      </c>
      <c r="I40" s="1030">
        <v>129.47</v>
      </c>
      <c r="J40" s="766">
        <f>(M40/I40)*100</f>
        <v>0.89596045415926473</v>
      </c>
      <c r="K40" s="1040">
        <v>0.28999999999999998</v>
      </c>
      <c r="L40" s="1043">
        <v>4</v>
      </c>
      <c r="M40" s="756">
        <f>K40*L40</f>
        <v>1.1599999999999999</v>
      </c>
      <c r="N40" s="1026" t="s">
        <v>108</v>
      </c>
      <c r="O40" s="861">
        <v>0.26</v>
      </c>
      <c r="P40" s="1016">
        <v>43312</v>
      </c>
      <c r="Q40" s="1016">
        <v>43327</v>
      </c>
      <c r="R40" s="756">
        <f>(K40-O40)/O40*100</f>
        <v>11.538461538461526</v>
      </c>
      <c r="S40" s="824">
        <f>IF(INDEX(Historical!$D$7:$D$1455,MATCH(B40,Historical!$B$7:$B$1455,0))=0,"n/a",(INDEX(Historical!$C$7:$C$1455,MATCH(B40,Historical!$B$7:$B$1455,0))/INDEX(Historical!$D$7:$D$1455,MATCH(B40,Historical!$B$7:$B$1455,0))-1)*100)</f>
        <v>8.6956521739130377</v>
      </c>
      <c r="T40" s="824">
        <f>IF(INDEX(Historical!$F$7:$F$1455,MATCH(B40,Historical!$B$7:$B$1455,0))=0,"n/a",((INDEX(Historical!$C$7:$C$1455,MATCH(B40,Historical!$B$7:$B$1455,0))/INDEX(Historical!$F$7:$F$1455,MATCH(B40,Historical!$B$7:$B$1455,0)))^(1/3)-1)*100)</f>
        <v>9.5793708422175161</v>
      </c>
      <c r="U40" s="824">
        <f>IF(INDEX(Historical!$I$7:$I$1455,MATCH(B40,Historical!$B$7:$B$1455,0))=0,"n/a",((INDEX(Historical!$C$7:$C$1455,MATCH(B40,Historical!$B$7:$B$1455,0))/INDEX(Historical!$I$7:$I$1455,MATCH(B40,Historical!$B$7:$B$1455,0)))^(1/5)-1)*100)</f>
        <v>9.681123419972181</v>
      </c>
      <c r="V40" s="824">
        <f>IF(INDEX(Historical!$O$7:$O$1455,MATCH(B40,Historical!$B$7:$B$1455,0))=0,"n/a",((INDEX(Historical!$C$7:$C$1455,MATCH(B40,Historical!$B$7:$B$1455,0))/INDEX(Historical!$O$7:$O$1455,MATCH(B40,Historical!$B$7:$B$1455,0)))^(1/10)-1)*100)</f>
        <v>15.831642950132153</v>
      </c>
      <c r="W40" s="825">
        <f>IF(OR(U40&lt;=0,U40="n/a",V40&lt;=0,V40="n/a"),"n/a",U40/V40)</f>
        <v>0.61150465876893523</v>
      </c>
      <c r="X40" s="826">
        <f>IF(OR(AJ40&lt;=0,AJ40="n/a",U40&lt;=0,U40="n/a"),"n/a",U40/AJ40)</f>
        <v>1.3446004749961364</v>
      </c>
      <c r="Y40" s="1031"/>
      <c r="Z40" s="766">
        <f>IF(OR(AC40&lt;0.01,AC40="n/a"),"n/a",M40/AC40*100)</f>
        <v>27.488151658767773</v>
      </c>
      <c r="AA40" s="1042">
        <f>IF(OR(AC40&lt;0.01,AC40="n/a"),"n/a",I40/AC40)</f>
        <v>30.68009478672986</v>
      </c>
      <c r="AB40" s="1043">
        <v>12</v>
      </c>
      <c r="AC40" s="1021">
        <v>4.22</v>
      </c>
      <c r="AD40" s="1021">
        <v>3.06</v>
      </c>
      <c r="AE40" s="1021">
        <v>0.53</v>
      </c>
      <c r="AF40" s="1021">
        <v>3.66</v>
      </c>
      <c r="AG40" s="1021">
        <v>26.200000000000003</v>
      </c>
      <c r="AH40" s="1021">
        <v>-15.299999999999999</v>
      </c>
      <c r="AI40" s="1021">
        <v>8.8800000000000008</v>
      </c>
      <c r="AJ40" s="1021">
        <v>7.1999999999999993</v>
      </c>
      <c r="AK40" s="1021">
        <v>10.029999999999999</v>
      </c>
      <c r="AL40" s="1034">
        <v>4750</v>
      </c>
      <c r="AM40" s="1028">
        <v>0.4</v>
      </c>
      <c r="AN40" s="1021">
        <v>1.03</v>
      </c>
      <c r="AO40" s="868">
        <f>IF(U40="n/a","n/a",IF(AA40&lt;0,"n/a",IF(AA40="n/a","n/a",J40+U40-AA40)))</f>
        <v>-20.103010912598414</v>
      </c>
      <c r="AP40" s="869">
        <f>IF(U40="n/a","n/a",J40+U40)</f>
        <v>10.577083874131446</v>
      </c>
      <c r="AQ40" s="1044">
        <f>IF(OR(AC40&lt;0.01,AF40="n/a"),"n/a",(I40/SQRT(22.5*AC40*(I40/AF40))-1)*100)</f>
        <v>123.39715199560453</v>
      </c>
      <c r="AR40" s="766">
        <f>INDEX(Historical!$C$7:$C$1455,MATCH(B40,Historical!$B$7:$B$1455,0))*IF(AH40="n/a",1.03,IF(AH40&lt;0,1.01,IF(AH40&gt;10,1.1,(1+AH40/100))))</f>
        <v>1.01</v>
      </c>
      <c r="AS40" s="1042">
        <f>IF($AI40="n/a",1.03*AR40,IF($AI40&lt;0,1.01*AR40,IF($AI40&gt;10,1.1*AR40,(1+$AI40/100)*AR40)))</f>
        <v>1.099688</v>
      </c>
      <c r="AT40" s="1042">
        <f>IF($AK40="n/a",1.03*AS40,IF($AK40&lt;0,1.01*AS40,IF($AK40&gt;10,1.1*AS40,(1+$AK40/100)*AS40)))</f>
        <v>1.2096568000000001</v>
      </c>
      <c r="AU40" s="1042">
        <f>IF($AK40="n/a",1.03*AT40,IF($AK40&lt;0,1.01*AT40,IF($AK40&gt;10,1.1*AT40,(1+$AK40/100)*AT40)))</f>
        <v>1.3306224800000002</v>
      </c>
      <c r="AV40" s="1042">
        <f>IF($AK40="n/a",1.03*AU40,IF($AK40&lt;0,1.01*AU40,IF($AK40&gt;10,1.1*AU40,(1+$AK40/100)*AU40)))</f>
        <v>1.4636847280000003</v>
      </c>
      <c r="AW40" s="766">
        <f>SUM(AR40:AV40)</f>
        <v>6.1136520080000007</v>
      </c>
      <c r="AX40" s="877">
        <f>AW40/I40*100</f>
        <v>4.7220607152236047</v>
      </c>
      <c r="AY40" s="1212">
        <v>0.51</v>
      </c>
      <c r="AZ40" s="1028">
        <v>43.2</v>
      </c>
      <c r="BA40" s="1028">
        <v>-2.71</v>
      </c>
      <c r="BB40" s="1028">
        <v>1.9300000000000002</v>
      </c>
      <c r="BC40" s="1028">
        <v>15.040000000000001</v>
      </c>
      <c r="BE40" s="721">
        <v>2000</v>
      </c>
      <c r="BF40" s="1057">
        <f>IF(BE40&gt;2008,0,IF(BE40&gt;2001,1,IF(BE40&gt;1990,2,IF(BE40&gt;1980,3,IF(BE40&gt;1973,4,IF(BE40&gt;1970,5,IF(BE40&gt;1960,6,IF(BE40&gt;1958,7,IF(BE40&gt;1953,8,9)))))))))</f>
        <v>2</v>
      </c>
    </row>
    <row r="41" spans="1:58" ht="11.25" customHeight="1" x14ac:dyDescent="0.2">
      <c r="A41" s="1027" t="s">
        <v>500</v>
      </c>
      <c r="B41" s="1031" t="s">
        <v>501</v>
      </c>
      <c r="C41" s="1181" t="s">
        <v>4283</v>
      </c>
      <c r="D41" s="1181" t="s">
        <v>4420</v>
      </c>
      <c r="E41" s="857">
        <v>17</v>
      </c>
      <c r="F41" s="1245">
        <v>184</v>
      </c>
      <c r="G41" s="1245" t="s">
        <v>116</v>
      </c>
      <c r="H41" s="1245" t="s">
        <v>116</v>
      </c>
      <c r="I41" s="1030">
        <v>66.010000000000005</v>
      </c>
      <c r="J41" s="766">
        <f>(M41/I41)*100</f>
        <v>1.5755188607786699</v>
      </c>
      <c r="K41" s="1033">
        <v>0.26</v>
      </c>
      <c r="L41" s="1043">
        <v>4</v>
      </c>
      <c r="M41" s="756">
        <f>K41*L41</f>
        <v>1.04</v>
      </c>
      <c r="N41" s="1026" t="s">
        <v>150</v>
      </c>
      <c r="O41" s="862">
        <v>0.21818181818181814</v>
      </c>
      <c r="P41" s="1016">
        <v>43255</v>
      </c>
      <c r="Q41" s="1016">
        <v>43266</v>
      </c>
      <c r="R41" s="756">
        <f>(K41-O41)/O41*100</f>
        <v>19.166666666666693</v>
      </c>
      <c r="S41" s="824">
        <f>IF(INDEX(Historical!$D$7:$D$1455,MATCH(B41,Historical!$B$7:$B$1455,0))=0,"n/a",(INDEX(Historical!$C$7:$C$1455,MATCH(B41,Historical!$B$7:$B$1455,0))/INDEX(Historical!$D$7:$D$1455,MATCH(B41,Historical!$B$7:$B$1455,0))-1)*100)</f>
        <v>4.4943820224718989</v>
      </c>
      <c r="T41" s="824">
        <f>IF(INDEX(Historical!$F$7:$F$1455,MATCH(B41,Historical!$B$7:$B$1455,0))=0,"n/a",((INDEX(Historical!$C$7:$C$1455,MATCH(B41,Historical!$B$7:$B$1455,0))/INDEX(Historical!$F$7:$F$1455,MATCH(B41,Historical!$B$7:$B$1455,0)))^(1/3)-1)*100)</f>
        <v>4.7126884130464397</v>
      </c>
      <c r="U41" s="824">
        <f>IF(INDEX(Historical!$I$7:$I$1455,MATCH(B41,Historical!$B$7:$B$1455,0))=0,"n/a",((INDEX(Historical!$C$7:$C$1455,MATCH(B41,Historical!$B$7:$B$1455,0))/INDEX(Historical!$I$7:$I$1455,MATCH(B41,Historical!$B$7:$B$1455,0)))^(1/5)-1)*100)</f>
        <v>8.1945309796309864</v>
      </c>
      <c r="V41" s="824">
        <f>IF(INDEX(Historical!$O$7:$O$1455,MATCH(B41,Historical!$B$7:$B$1455,0))=0,"n/a",((INDEX(Historical!$C$7:$C$1455,MATCH(B41,Historical!$B$7:$B$1455,0))/INDEX(Historical!$O$7:$O$1455,MATCH(B41,Historical!$B$7:$B$1455,0)))^(1/10)-1)*100)</f>
        <v>9.9366093991452686</v>
      </c>
      <c r="W41" s="825">
        <f>IF(OR(U41&lt;=0,U41="n/a",V41&lt;=0,V41="n/a"),"n/a",U41/V41)</f>
        <v>0.82468079909992908</v>
      </c>
      <c r="X41" s="826">
        <f>IF(OR(AJ41&lt;=0,AJ41="n/a",U41&lt;=0,U41="n/a"),"n/a",U41/AJ41)</f>
        <v>2.731510326543662</v>
      </c>
      <c r="Y41" s="786" t="s">
        <v>443</v>
      </c>
      <c r="Z41" s="766">
        <f>IF(OR(AC41&lt;0.01,AC41="n/a"),"n/a",M41/AC41*100)</f>
        <v>42.622950819672134</v>
      </c>
      <c r="AA41" s="1042">
        <f>IF(OR(AC41&lt;0.01,AC41="n/a"),"n/a",I41/AC41)</f>
        <v>27.053278688524593</v>
      </c>
      <c r="AB41" s="1043">
        <v>12</v>
      </c>
      <c r="AC41" s="1021">
        <v>2.44</v>
      </c>
      <c r="AD41" s="1021" t="s">
        <v>138</v>
      </c>
      <c r="AE41" s="1021">
        <v>5.42</v>
      </c>
      <c r="AF41" s="1021">
        <v>3.52</v>
      </c>
      <c r="AG41" s="1021">
        <v>12.6</v>
      </c>
      <c r="AH41" s="1021">
        <v>10.199999999999999</v>
      </c>
      <c r="AI41" s="1021" t="s">
        <v>138</v>
      </c>
      <c r="AJ41" s="1021">
        <v>3</v>
      </c>
      <c r="AK41" s="1021" t="s">
        <v>138</v>
      </c>
      <c r="AL41" s="1034">
        <v>802.68</v>
      </c>
      <c r="AM41" s="1028">
        <v>2.1</v>
      </c>
      <c r="AN41" s="1021">
        <v>1.59</v>
      </c>
      <c r="AO41" s="868">
        <f>IF(U41="n/a","n/a",IF(AA41&lt;0,"n/a",IF(AA41="n/a","n/a",J41+U41-AA41)))</f>
        <v>-17.283228848114938</v>
      </c>
      <c r="AP41" s="869">
        <f>IF(U41="n/a","n/a",J41+U41)</f>
        <v>9.7700498404096567</v>
      </c>
      <c r="AQ41" s="1044">
        <f>IF(OR(AC41&lt;0.01,AF41="n/a"),"n/a",(I41/SQRT(22.5*AC41*(I41/AF41))-1)*100)</f>
        <v>105.72639973583745</v>
      </c>
      <c r="AR41" s="766">
        <f>INDEX(Historical!$C$7:$C$1455,MATCH(B41,Historical!$B$7:$B$1455,0))*IF(AH41="n/a",1.03,IF(AH41&lt;0,1.01,IF(AH41&gt;10,1.1,(1+AH41/100))))</f>
        <v>0.92999999999999994</v>
      </c>
      <c r="AS41" s="1042">
        <f>IF($AI41="n/a",1.03*AR41,IF($AI41&lt;0,1.01*AR41,IF($AI41&gt;10,1.1*AR41,(1+$AI41/100)*AR41)))</f>
        <v>0.95789999999999997</v>
      </c>
      <c r="AT41" s="1042">
        <f>IF($AK41="n/a",1.03*AS41,IF($AK41&lt;0,1.01*AS41,IF($AK41&gt;10,1.1*AS41,(1+$AK41/100)*AS41)))</f>
        <v>0.98663699999999999</v>
      </c>
      <c r="AU41" s="1042">
        <f>IF($AK41="n/a",1.03*AT41,IF($AK41&lt;0,1.01*AT41,IF($AK41&gt;10,1.1*AT41,(1+$AK41/100)*AT41)))</f>
        <v>1.0162361099999999</v>
      </c>
      <c r="AV41" s="1042">
        <f>IF($AK41="n/a",1.03*AU41,IF($AK41&lt;0,1.01*AU41,IF($AK41&gt;10,1.1*AU41,(1+$AK41/100)*AU41)))</f>
        <v>1.0467231932999999</v>
      </c>
      <c r="AW41" s="766">
        <f>SUM(AR41:AV41)</f>
        <v>4.9374963032999997</v>
      </c>
      <c r="AX41" s="877">
        <f>AW41/I41*100</f>
        <v>7.4799216835327975</v>
      </c>
      <c r="AY41" s="1212">
        <v>0.84</v>
      </c>
      <c r="AZ41" s="1028">
        <v>21.41</v>
      </c>
      <c r="BA41" s="1028">
        <v>-11.379999999999999</v>
      </c>
      <c r="BB41" s="1028">
        <v>1.48</v>
      </c>
      <c r="BC41" s="1028">
        <v>1.43</v>
      </c>
      <c r="BE41" s="721">
        <v>2002</v>
      </c>
      <c r="BF41" s="1057">
        <f>IF(BE41&gt;2008,0,IF(BE41&gt;2001,1,IF(BE41&gt;1990,2,IF(BE41&gt;1980,3,IF(BE41&gt;1973,4,IF(BE41&gt;1970,5,IF(BE41&gt;1960,6,IF(BE41&gt;1958,7,IF(BE41&gt;1953,8,9)))))))))</f>
        <v>1</v>
      </c>
    </row>
    <row r="42" spans="1:58" ht="11.25" customHeight="1" x14ac:dyDescent="0.2">
      <c r="A42" s="1019" t="s">
        <v>504</v>
      </c>
      <c r="B42" s="1031" t="s">
        <v>505</v>
      </c>
      <c r="C42" s="1181" t="s">
        <v>109</v>
      </c>
      <c r="D42" s="1181" t="s">
        <v>4434</v>
      </c>
      <c r="E42" s="857">
        <v>21</v>
      </c>
      <c r="F42" s="1245">
        <v>155</v>
      </c>
      <c r="G42" s="1245" t="s">
        <v>116</v>
      </c>
      <c r="H42" s="1245" t="s">
        <v>116</v>
      </c>
      <c r="I42" s="1021">
        <v>52</v>
      </c>
      <c r="J42" s="766">
        <f>(M42/I42)*100</f>
        <v>2.9230769230769229</v>
      </c>
      <c r="K42" s="1040">
        <v>0.38</v>
      </c>
      <c r="L42" s="1043">
        <v>4</v>
      </c>
      <c r="M42" s="756">
        <f>K42*L42</f>
        <v>1.52</v>
      </c>
      <c r="N42" s="1026" t="s">
        <v>150</v>
      </c>
      <c r="O42" s="861">
        <v>0.37</v>
      </c>
      <c r="P42" s="1016">
        <v>43245</v>
      </c>
      <c r="Q42" s="1016">
        <v>43265</v>
      </c>
      <c r="R42" s="756">
        <f>(K42-O42)/O42*100</f>
        <v>2.7027027027027053</v>
      </c>
      <c r="S42" s="824">
        <f>IF(INDEX(Historical!$D$7:$D$1455,MATCH(B42,Historical!$B$7:$B$1455,0))=0,"n/a",(INDEX(Historical!$C$7:$C$1455,MATCH(B42,Historical!$B$7:$B$1455,0))/INDEX(Historical!$D$7:$D$1455,MATCH(B42,Historical!$B$7:$B$1455,0))-1)*100)</f>
        <v>2.4390243902438824</v>
      </c>
      <c r="T42" s="824">
        <f>IF(INDEX(Historical!$F$7:$F$1455,MATCH(B42,Historical!$B$7:$B$1455,0))=0,"n/a",((INDEX(Historical!$C$7:$C$1455,MATCH(B42,Historical!$B$7:$B$1455,0))/INDEX(Historical!$F$7:$F$1455,MATCH(B42,Historical!$B$7:$B$1455,0)))^(1/3)-1)*100)</f>
        <v>2.2519374127603964</v>
      </c>
      <c r="U42" s="824">
        <f>IF(INDEX(Historical!$I$7:$I$1455,MATCH(B42,Historical!$B$7:$B$1455,0))=0,"n/a",((INDEX(Historical!$C$7:$C$1455,MATCH(B42,Historical!$B$7:$B$1455,0))/INDEX(Historical!$I$7:$I$1455,MATCH(B42,Historical!$B$7:$B$1455,0)))^(1/5)-1)*100)</f>
        <v>2.4884196583282225</v>
      </c>
      <c r="V42" s="824">
        <f>IF(INDEX(Historical!$O$7:$O$1455,MATCH(B42,Historical!$B$7:$B$1455,0))=0,"n/a",((INDEX(Historical!$C$7:$C$1455,MATCH(B42,Historical!$B$7:$B$1455,0))/INDEX(Historical!$O$7:$O$1455,MATCH(B42,Historical!$B$7:$B$1455,0)))^(1/10)-1)*100)</f>
        <v>6.0108576937567326</v>
      </c>
      <c r="W42" s="825">
        <f>IF(OR(U42&lt;=0,U42="n/a",V42&lt;=0,V42="n/a"),"n/a",U42/V42)</f>
        <v>0.41398745156000899</v>
      </c>
      <c r="X42" s="826" t="str">
        <f>IF(OR(AJ42&lt;=0,AJ42="n/a",U42&lt;=0,U42="n/a"),"n/a",U42/AJ42)</f>
        <v>n/a</v>
      </c>
      <c r="Y42" s="1031"/>
      <c r="Z42" s="766" t="str">
        <f>IF(OR(AC42&lt;0.01,AC42="n/a"),"n/a",M42/AC42*100)</f>
        <v>n/a</v>
      </c>
      <c r="AA42" s="1042" t="str">
        <f>IF(OR(AC42&lt;0.01,AC42="n/a"),"n/a",I42/AC42)</f>
        <v>n/a</v>
      </c>
      <c r="AB42" s="1043">
        <v>12</v>
      </c>
      <c r="AC42" s="1021" t="s">
        <v>138</v>
      </c>
      <c r="AD42" s="1021" t="s">
        <v>138</v>
      </c>
      <c r="AE42" s="1021" t="s">
        <v>138</v>
      </c>
      <c r="AF42" s="1021" t="s">
        <v>138</v>
      </c>
      <c r="AG42" s="1021" t="s">
        <v>138</v>
      </c>
      <c r="AH42" s="1021" t="s">
        <v>138</v>
      </c>
      <c r="AI42" s="1021" t="s">
        <v>138</v>
      </c>
      <c r="AJ42" s="1021" t="s">
        <v>138</v>
      </c>
      <c r="AK42" s="1021" t="s">
        <v>138</v>
      </c>
      <c r="AL42" s="1034" t="s">
        <v>138</v>
      </c>
      <c r="AM42" s="1028" t="s">
        <v>138</v>
      </c>
      <c r="AN42" s="1021" t="s">
        <v>138</v>
      </c>
      <c r="AO42" s="868" t="str">
        <f>IF(U42="n/a","n/a",IF(AA42&lt;0,"n/a",IF(AA42="n/a","n/a",J42+U42-AA42)))</f>
        <v>n/a</v>
      </c>
      <c r="AP42" s="869">
        <f>IF(U42="n/a","n/a",J42+U42)</f>
        <v>5.4114965814051459</v>
      </c>
      <c r="AQ42" s="1044" t="str">
        <f>IF(OR(AC42&lt;0.01,AF42="n/a"),"n/a",(I42/SQRT(22.5*AC42*(I42/AF42))-1)*100)</f>
        <v>n/a</v>
      </c>
      <c r="AR42" s="766">
        <f>INDEX(Historical!$C$7:$C$1455,MATCH(B42,Historical!$B$7:$B$1455,0))*IF(AH42="n/a",1.03,IF(AH42&lt;0,1.01,IF(AH42&gt;10,1.1,(1+AH42/100))))</f>
        <v>1.5140999999999998</v>
      </c>
      <c r="AS42" s="1042">
        <f>IF($AI42="n/a",1.03*AR42,IF($AI42&lt;0,1.01*AR42,IF($AI42&gt;10,1.1*AR42,(1+$AI42/100)*AR42)))</f>
        <v>1.5595229999999998</v>
      </c>
      <c r="AT42" s="1042">
        <f>IF($AK42="n/a",1.03*AS42,IF($AK42&lt;0,1.01*AS42,IF($AK42&gt;10,1.1*AS42,(1+$AK42/100)*AS42)))</f>
        <v>1.6063086899999999</v>
      </c>
      <c r="AU42" s="1042">
        <f>IF($AK42="n/a",1.03*AT42,IF($AK42&lt;0,1.01*AT42,IF($AK42&gt;10,1.1*AT42,(1+$AK42/100)*AT42)))</f>
        <v>1.6544979506999999</v>
      </c>
      <c r="AV42" s="1042">
        <f>IF($AK42="n/a",1.03*AU42,IF($AK42&lt;0,1.01*AU42,IF($AK42&gt;10,1.1*AU42,(1+$AK42/100)*AU42)))</f>
        <v>1.7041328892209999</v>
      </c>
      <c r="AW42" s="766">
        <f>SUM(AR42:AV42)</f>
        <v>8.0385625299209984</v>
      </c>
      <c r="AX42" s="877">
        <f>AW42/I42*100</f>
        <v>15.458774096001921</v>
      </c>
      <c r="AY42" s="1212" t="s">
        <v>138</v>
      </c>
      <c r="AZ42" s="1028" t="s">
        <v>138</v>
      </c>
      <c r="BA42" s="1028" t="s">
        <v>138</v>
      </c>
      <c r="BB42" s="1028" t="s">
        <v>138</v>
      </c>
      <c r="BC42" s="1028" t="s">
        <v>138</v>
      </c>
      <c r="BD42" s="1078" t="s">
        <v>4357</v>
      </c>
      <c r="BE42" s="721">
        <v>1998</v>
      </c>
      <c r="BF42" s="1057">
        <f>IF(BE42&gt;2008,0,IF(BE42&gt;2001,1,IF(BE42&gt;1990,2,IF(BE42&gt;1980,3,IF(BE42&gt;1973,4,IF(BE42&gt;1970,5,IF(BE42&gt;1960,6,IF(BE42&gt;1958,7,IF(BE42&gt;1953,8,9)))))))))</f>
        <v>2</v>
      </c>
    </row>
    <row r="43" spans="1:58" ht="11.25" customHeight="1" x14ac:dyDescent="0.2">
      <c r="A43" s="1027" t="s">
        <v>506</v>
      </c>
      <c r="B43" s="1031" t="s">
        <v>507</v>
      </c>
      <c r="C43" s="1181" t="s">
        <v>132</v>
      </c>
      <c r="D43" s="1181" t="s">
        <v>4423</v>
      </c>
      <c r="E43" s="857">
        <v>13</v>
      </c>
      <c r="F43" s="1245">
        <v>283</v>
      </c>
      <c r="G43" s="1245" t="s">
        <v>116</v>
      </c>
      <c r="H43" s="1245" t="s">
        <v>116</v>
      </c>
      <c r="I43" s="1030">
        <v>28.01</v>
      </c>
      <c r="J43" s="766">
        <f>(M43/I43)*100</f>
        <v>3.9628704034273472</v>
      </c>
      <c r="K43" s="1033">
        <v>0.27750000000000002</v>
      </c>
      <c r="L43" s="1043">
        <v>4</v>
      </c>
      <c r="M43" s="756">
        <f>K43*L43</f>
        <v>1.1100000000000001</v>
      </c>
      <c r="N43" s="1026" t="s">
        <v>251</v>
      </c>
      <c r="O43" s="860">
        <v>0.26750000000000002</v>
      </c>
      <c r="P43" s="1016">
        <v>43145</v>
      </c>
      <c r="Q43" s="1016">
        <v>43167</v>
      </c>
      <c r="R43" s="756">
        <f>(K43-O43)/O43*100</f>
        <v>3.7383177570093489</v>
      </c>
      <c r="S43" s="824">
        <f>IF(INDEX(Historical!$D$7:$D$1455,MATCH(B43,Historical!$B$7:$B$1455,0))=0,"n/a",(INDEX(Historical!$C$7:$C$1455,MATCH(B43,Historical!$B$7:$B$1455,0))/INDEX(Historical!$D$7:$D$1455,MATCH(B43,Historical!$B$7:$B$1455,0))-1)*100)</f>
        <v>3.8834951456310662</v>
      </c>
      <c r="T43" s="824">
        <f>IF(INDEX(Historical!$F$7:$F$1455,MATCH(B43,Historical!$B$7:$B$1455,0))=0,"n/a",((INDEX(Historical!$C$7:$C$1455,MATCH(B43,Historical!$B$7:$B$1455,0))/INDEX(Historical!$F$7:$F$1455,MATCH(B43,Historical!$B$7:$B$1455,0)))^(1/3)-1)*100)</f>
        <v>4.0447227978333222</v>
      </c>
      <c r="U43" s="824">
        <f>IF(INDEX(Historical!$I$7:$I$1455,MATCH(B43,Historical!$B$7:$B$1455,0))=0,"n/a",((INDEX(Historical!$C$7:$C$1455,MATCH(B43,Historical!$B$7:$B$1455,0))/INDEX(Historical!$I$7:$I$1455,MATCH(B43,Historical!$B$7:$B$1455,0)))^(1/5)-1)*100)</f>
        <v>5.7255009883433017</v>
      </c>
      <c r="V43" s="824">
        <f>IF(INDEX(Historical!$O$7:$O$1455,MATCH(B43,Historical!$B$7:$B$1455,0))=0,"n/a",((INDEX(Historical!$C$7:$C$1455,MATCH(B43,Historical!$B$7:$B$1455,0))/INDEX(Historical!$O$7:$O$1455,MATCH(B43,Historical!$B$7:$B$1455,0)))^(1/10)-1)*100)</f>
        <v>4.6375316978946257</v>
      </c>
      <c r="W43" s="825">
        <f>IF(OR(U43&lt;=0,U43="n/a",V43&lt;=0,V43="n/a"),"n/a",U43/V43)</f>
        <v>1.2346009388879431</v>
      </c>
      <c r="X43" s="826">
        <f>IF(OR(AJ43&lt;=0,AJ43="n/a",U43&lt;=0,U43="n/a"),"n/a",U43/AJ43)</f>
        <v>0.57255009883433017</v>
      </c>
      <c r="Y43" s="774"/>
      <c r="Z43" s="766">
        <f>IF(OR(AC43&lt;0.01,AC43="n/a"),"n/a",M43/AC43*100)</f>
        <v>176.1904761904762</v>
      </c>
      <c r="AA43" s="1042">
        <f>IF(OR(AC43&lt;0.01,AC43="n/a"),"n/a",I43/AC43)</f>
        <v>44.460317460317462</v>
      </c>
      <c r="AB43" s="1043">
        <v>12</v>
      </c>
      <c r="AC43" s="1021">
        <v>0.63</v>
      </c>
      <c r="AD43" s="1021">
        <v>4.4400000000000004</v>
      </c>
      <c r="AE43" s="1021">
        <v>1.1399999999999999</v>
      </c>
      <c r="AF43" s="1021">
        <v>2.59</v>
      </c>
      <c r="AG43" s="1021">
        <v>39.6</v>
      </c>
      <c r="AH43" s="1023">
        <v>57.199999999999996</v>
      </c>
      <c r="AI43" s="1023">
        <v>6.02</v>
      </c>
      <c r="AJ43" s="1021">
        <v>10</v>
      </c>
      <c r="AK43" s="1021">
        <v>10.050000000000001</v>
      </c>
      <c r="AL43" s="1034">
        <v>14120</v>
      </c>
      <c r="AM43" s="1028">
        <v>0.1</v>
      </c>
      <c r="AN43" s="1021">
        <v>1.91</v>
      </c>
      <c r="AO43" s="868">
        <f>IF(U43="n/a","n/a",IF(AA43&lt;0,"n/a",IF(AA43="n/a","n/a",J43+U43-AA43)))</f>
        <v>-34.771946068546811</v>
      </c>
      <c r="AP43" s="869">
        <f>IF(U43="n/a","n/a",J43+U43)</f>
        <v>9.688371391770648</v>
      </c>
      <c r="AQ43" s="1044">
        <f>IF(OR(AC43&lt;0.01,AF43="n/a"),"n/a",(I43/SQRT(22.5*AC43*(I43/AF43))-1)*100)</f>
        <v>126.22724290433891</v>
      </c>
      <c r="AR43" s="766">
        <f>INDEX(Historical!$C$7:$C$1455,MATCH(B43,Historical!$B$7:$B$1455,0))*IF(AH43="n/a",1.03,IF(AH43&lt;0,1.01,IF(AH43&gt;10,1.1,(1+AH43/100))))</f>
        <v>1.1770000000000003</v>
      </c>
      <c r="AS43" s="1042">
        <f>IF($AI43="n/a",1.03*AR43,IF($AI43&lt;0,1.01*AR43,IF($AI43&gt;10,1.1*AR43,(1+$AI43/100)*AR43)))</f>
        <v>1.2478554000000004</v>
      </c>
      <c r="AT43" s="1042">
        <f>IF($AK43="n/a",1.03*AS43,IF($AK43&lt;0,1.01*AS43,IF($AK43&gt;10,1.1*AS43,(1+$AK43/100)*AS43)))</f>
        <v>1.3726409400000006</v>
      </c>
      <c r="AU43" s="1042">
        <f>IF($AK43="n/a",1.03*AT43,IF($AK43&lt;0,1.01*AT43,IF($AK43&gt;10,1.1*AT43,(1+$AK43/100)*AT43)))</f>
        <v>1.5099050340000009</v>
      </c>
      <c r="AV43" s="1042">
        <f>IF($AK43="n/a",1.03*AU43,IF($AK43&lt;0,1.01*AU43,IF($AK43&gt;10,1.1*AU43,(1+$AK43/100)*AU43)))</f>
        <v>1.6608955374000012</v>
      </c>
      <c r="AW43" s="766">
        <f>SUM(AR43:AV43)</f>
        <v>6.9682969114000031</v>
      </c>
      <c r="AX43" s="877">
        <f>AW43/I43*100</f>
        <v>24.877889722956098</v>
      </c>
      <c r="AY43" s="1212">
        <v>0.41</v>
      </c>
      <c r="AZ43" s="1028">
        <v>12.9</v>
      </c>
      <c r="BA43" s="1028">
        <v>-7.16</v>
      </c>
      <c r="BB43" s="1028">
        <v>1.1599999999999999</v>
      </c>
      <c r="BC43" s="1028">
        <v>2.9000000000000004</v>
      </c>
      <c r="BE43" s="721">
        <v>2006</v>
      </c>
      <c r="BF43" s="1057">
        <f>IF(BE43&gt;2008,0,IF(BE43&gt;2001,1,IF(BE43&gt;1990,2,IF(BE43&gt;1980,3,IF(BE43&gt;1973,4,IF(BE43&gt;1970,5,IF(BE43&gt;1960,6,IF(BE43&gt;1958,7,IF(BE43&gt;1953,8,9)))))))))</f>
        <v>1</v>
      </c>
    </row>
    <row r="44" spans="1:58" ht="11.25" customHeight="1" x14ac:dyDescent="0.2">
      <c r="A44" s="1019" t="s">
        <v>1069</v>
      </c>
      <c r="B44" s="1031" t="s">
        <v>1070</v>
      </c>
      <c r="C44" s="1181" t="s">
        <v>155</v>
      </c>
      <c r="D44" s="1181" t="s">
        <v>4416</v>
      </c>
      <c r="E44" s="857">
        <v>10</v>
      </c>
      <c r="F44" s="1245">
        <v>326</v>
      </c>
      <c r="G44" s="1245" t="s">
        <v>38</v>
      </c>
      <c r="H44" s="1245" t="s">
        <v>38</v>
      </c>
      <c r="I44" s="1030">
        <v>316.77999999999997</v>
      </c>
      <c r="J44" s="766">
        <f>(M44/I44)*100</f>
        <v>0.37881179367384304</v>
      </c>
      <c r="K44" s="1033">
        <v>0.3</v>
      </c>
      <c r="L44" s="1043">
        <v>4</v>
      </c>
      <c r="M44" s="756">
        <f>K44*L44</f>
        <v>1.2</v>
      </c>
      <c r="N44" s="1026" t="s">
        <v>120</v>
      </c>
      <c r="O44" s="860">
        <v>0.28000000000000003</v>
      </c>
      <c r="P44" s="1016">
        <v>43322</v>
      </c>
      <c r="Q44" s="1016">
        <v>43343</v>
      </c>
      <c r="R44" s="756">
        <f>(K44-O44)/O44*100</f>
        <v>7.1428571428571281</v>
      </c>
      <c r="S44" s="824">
        <f>IF(INDEX(Historical!$D$7:$D$1455,MATCH(B44,Historical!$B$7:$B$1455,0))=0,"n/a",(INDEX(Historical!$C$7:$C$1455,MATCH(B44,Historical!$B$7:$B$1455,0))/INDEX(Historical!$D$7:$D$1455,MATCH(B44,Historical!$B$7:$B$1455,0))-1)*100)</f>
        <v>8.0000000000000071</v>
      </c>
      <c r="T44" s="824">
        <f>IF(INDEX(Historical!$F$7:$F$1455,MATCH(B44,Historical!$B$7:$B$1455,0))=0,"n/a",((INDEX(Historical!$C$7:$C$1455,MATCH(B44,Historical!$B$7:$B$1455,0))/INDEX(Historical!$F$7:$F$1455,MATCH(B44,Historical!$B$7:$B$1455,0)))^(1/3)-1)*100)</f>
        <v>8.7380373002892142</v>
      </c>
      <c r="U44" s="824">
        <f>IF(INDEX(Historical!$I$7:$I$1455,MATCH(B44,Historical!$B$7:$B$1455,0))=0,"n/a",((INDEX(Historical!$C$7:$C$1455,MATCH(B44,Historical!$B$7:$B$1455,0))/INDEX(Historical!$I$7:$I$1455,MATCH(B44,Historical!$B$7:$B$1455,0)))^(1/5)-1)*100)</f>
        <v>9.6940240464664651</v>
      </c>
      <c r="V44" s="824">
        <f>IF(INDEX(Historical!$O$7:$O$1455,MATCH(B44,Historical!$B$7:$B$1455,0))=0,"n/a",((INDEX(Historical!$C$7:$C$1455,MATCH(B44,Historical!$B$7:$B$1455,0))/INDEX(Historical!$O$7:$O$1455,MATCH(B44,Historical!$B$7:$B$1455,0)))^(1/10)-1)*100)</f>
        <v>16.23080652394242</v>
      </c>
      <c r="W44" s="825">
        <f>IF(OR(U44&lt;=0,U44="n/a",V44&lt;=0,V44="n/a"),"n/a",U44/V44)</f>
        <v>0.59726077272664158</v>
      </c>
      <c r="X44" s="826">
        <f>IF(OR(AJ44&lt;=0,AJ44="n/a",U44&lt;=0,U44="n/a"),"n/a",U44/AJ44)</f>
        <v>3.1271045311182144</v>
      </c>
      <c r="Y44" s="785"/>
      <c r="Z44" s="766">
        <f>IF(OR(AC44&lt;0.01,AC44="n/a"),"n/a",M44/AC44*100)</f>
        <v>10.204081632653061</v>
      </c>
      <c r="AA44" s="1042">
        <f>IF(OR(AC44&lt;0.01,AC44="n/a"),"n/a",I44/AC44)</f>
        <v>26.937074829931969</v>
      </c>
      <c r="AB44" s="1043">
        <v>12</v>
      </c>
      <c r="AC44" s="1021">
        <v>11.76</v>
      </c>
      <c r="AD44" s="1021">
        <v>1.94</v>
      </c>
      <c r="AE44" s="1021">
        <v>2.89</v>
      </c>
      <c r="AF44" s="1021">
        <v>8.9600000000000009</v>
      </c>
      <c r="AG44" s="1021">
        <v>37.9</v>
      </c>
      <c r="AH44" s="1021">
        <v>-17.100000000000001</v>
      </c>
      <c r="AI44" s="1021">
        <v>5.7299999999999995</v>
      </c>
      <c r="AJ44" s="1021">
        <v>3.1</v>
      </c>
      <c r="AK44" s="1021">
        <v>13.850000000000001</v>
      </c>
      <c r="AL44" s="1034">
        <v>5060</v>
      </c>
      <c r="AM44" s="1028">
        <v>1.0999999999999999</v>
      </c>
      <c r="AN44" s="1021">
        <v>0.23</v>
      </c>
      <c r="AO44" s="868">
        <f>IF(U44="n/a","n/a",IF(AA44&lt;0,"n/a",IF(AA44="n/a","n/a",J44+U44-AA44)))</f>
        <v>-16.864238989791659</v>
      </c>
      <c r="AP44" s="869">
        <f>IF(U44="n/a","n/a",J44+U44)</f>
        <v>10.072835840140309</v>
      </c>
      <c r="AQ44" s="1044">
        <f>IF(OR(AC44&lt;0.01,AF44="n/a"),"n/a",(I44/SQRT(22.5*AC44*(I44/AF44))-1)*100)</f>
        <v>227.52010318363358</v>
      </c>
      <c r="AR44" s="766">
        <f>INDEX(Historical!$C$7:$C$1455,MATCH(B44,Historical!$B$7:$B$1455,0))*IF(AH44="n/a",1.03,IF(AH44&lt;0,1.01,IF(AH44&gt;10,1.1,(1+AH44/100))))</f>
        <v>1.0908</v>
      </c>
      <c r="AS44" s="1042">
        <f>IF($AI44="n/a",1.03*AR44,IF($AI44&lt;0,1.01*AR44,IF($AI44&gt;10,1.1*AR44,(1+$AI44/100)*AR44)))</f>
        <v>1.1533028399999998</v>
      </c>
      <c r="AT44" s="1042">
        <f>IF($AK44="n/a",1.03*AS44,IF($AK44&lt;0,1.01*AS44,IF($AK44&gt;10,1.1*AS44,(1+$AK44/100)*AS44)))</f>
        <v>1.2686331239999999</v>
      </c>
      <c r="AU44" s="1042">
        <f>IF($AK44="n/a",1.03*AT44,IF($AK44&lt;0,1.01*AT44,IF($AK44&gt;10,1.1*AT44,(1+$AK44/100)*AT44)))</f>
        <v>1.3954964364</v>
      </c>
      <c r="AV44" s="1042">
        <f>IF($AK44="n/a",1.03*AU44,IF($AK44&lt;0,1.01*AU44,IF($AK44&gt;10,1.1*AU44,(1+$AK44/100)*AU44)))</f>
        <v>1.5350460800400001</v>
      </c>
      <c r="AW44" s="766">
        <f>SUM(AR44:AV44)</f>
        <v>6.4432784804400001</v>
      </c>
      <c r="AX44" s="877">
        <f>AW44/I44*100</f>
        <v>2.0339915652629585</v>
      </c>
      <c r="AY44" s="1212">
        <v>1.19</v>
      </c>
      <c r="AZ44" s="1028">
        <v>35.380000000000003</v>
      </c>
      <c r="BA44" s="1028">
        <v>-5.72</v>
      </c>
      <c r="BB44" s="1028">
        <v>2.65</v>
      </c>
      <c r="BC44" s="1028">
        <v>3.1300000000000003</v>
      </c>
      <c r="BE44" s="721">
        <v>2009</v>
      </c>
      <c r="BF44" s="1057">
        <f>IF(BE44&gt;2008,0,IF(BE44&gt;2001,1,IF(BE44&gt;1990,2,IF(BE44&gt;1980,3,IF(BE44&gt;1973,4,IF(BE44&gt;1970,5,IF(BE44&gt;1960,6,IF(BE44&gt;1958,7,IF(BE44&gt;1953,8,9)))))))))</f>
        <v>0</v>
      </c>
    </row>
    <row r="45" spans="1:58" ht="11.25" customHeight="1" x14ac:dyDescent="0.2">
      <c r="A45" s="1027" t="s">
        <v>508</v>
      </c>
      <c r="B45" s="1031" t="s">
        <v>509</v>
      </c>
      <c r="C45" s="1181" t="s">
        <v>132</v>
      </c>
      <c r="D45" s="1181" t="s">
        <v>4435</v>
      </c>
      <c r="E45" s="857">
        <v>15</v>
      </c>
      <c r="F45" s="1245">
        <v>242</v>
      </c>
      <c r="G45" s="1245" t="s">
        <v>38</v>
      </c>
      <c r="H45" s="1245" t="s">
        <v>38</v>
      </c>
      <c r="I45" s="1030">
        <v>86.04</v>
      </c>
      <c r="J45" s="766">
        <f>(M45/I45)*100</f>
        <v>1.7201301720130169</v>
      </c>
      <c r="K45" s="1033">
        <v>0.37</v>
      </c>
      <c r="L45" s="1043">
        <v>4</v>
      </c>
      <c r="M45" s="756">
        <f>K45*L45</f>
        <v>1.48</v>
      </c>
      <c r="N45" s="1026" t="s">
        <v>510</v>
      </c>
      <c r="O45" s="860">
        <v>0.32500000000000001</v>
      </c>
      <c r="P45" s="1016">
        <v>43265</v>
      </c>
      <c r="Q45" s="1016">
        <v>43286</v>
      </c>
      <c r="R45" s="756">
        <f>(K45-O45)/O45*100</f>
        <v>13.846153846153841</v>
      </c>
      <c r="S45" s="824">
        <f>IF(INDEX(Historical!$D$7:$D$1455,MATCH(B45,Historical!$B$7:$B$1455,0))=0,"n/a",(INDEX(Historical!$C$7:$C$1455,MATCH(B45,Historical!$B$7:$B$1455,0))/INDEX(Historical!$D$7:$D$1455,MATCH(B45,Historical!$B$7:$B$1455,0))-1)*100)</f>
        <v>6.3291139240506222</v>
      </c>
      <c r="T45" s="824">
        <f>IF(INDEX(Historical!$F$7:$F$1455,MATCH(B45,Historical!$B$7:$B$1455,0))=0,"n/a",((INDEX(Historical!$C$7:$C$1455,MATCH(B45,Historical!$B$7:$B$1455,0))/INDEX(Historical!$F$7:$F$1455,MATCH(B45,Historical!$B$7:$B$1455,0)))^(1/3)-1)*100)</f>
        <v>6.1536436807155592</v>
      </c>
      <c r="U45" s="824">
        <f>IF(INDEX(Historical!$I$7:$I$1455,MATCH(B45,Historical!$B$7:$B$1455,0))=0,"n/a",((INDEX(Historical!$C$7:$C$1455,MATCH(B45,Historical!$B$7:$B$1455,0))/INDEX(Historical!$I$7:$I$1455,MATCH(B45,Historical!$B$7:$B$1455,0)))^(1/5)-1)*100)</f>
        <v>5.8850611977593781</v>
      </c>
      <c r="V45" s="824">
        <f>IF(INDEX(Historical!$O$7:$O$1455,MATCH(B45,Historical!$B$7:$B$1455,0))=0,"n/a",((INDEX(Historical!$C$7:$C$1455,MATCH(B45,Historical!$B$7:$B$1455,0))/INDEX(Historical!$O$7:$O$1455,MATCH(B45,Historical!$B$7:$B$1455,0)))^(1/10)-1)*100)</f>
        <v>4.9125865114427736</v>
      </c>
      <c r="W45" s="825">
        <f>IF(OR(U45&lt;=0,U45="n/a",V45&lt;=0,V45="n/a"),"n/a",U45/V45)</f>
        <v>1.1979557375837437</v>
      </c>
      <c r="X45" s="826">
        <f>IF(OR(AJ45&lt;=0,AJ45="n/a",U45&lt;=0,U45="n/a"),"n/a",U45/AJ45)</f>
        <v>0.96476413078022594</v>
      </c>
      <c r="Y45" s="780"/>
      <c r="Z45" s="766">
        <f>IF(OR(AC45&lt;0.01,AC45="n/a"),"n/a",M45/AC45*100)</f>
        <v>48.051948051948052</v>
      </c>
      <c r="AA45" s="1042">
        <f>IF(OR(AC45&lt;0.01,AC45="n/a"),"n/a",I45/AC45)</f>
        <v>27.935064935064936</v>
      </c>
      <c r="AB45" s="1043">
        <v>12</v>
      </c>
      <c r="AC45" s="1021">
        <v>3.08</v>
      </c>
      <c r="AD45" s="1021">
        <v>4.6500000000000004</v>
      </c>
      <c r="AE45" s="1021">
        <v>2</v>
      </c>
      <c r="AF45" s="1021">
        <v>2.77</v>
      </c>
      <c r="AG45" s="1021">
        <v>12.9</v>
      </c>
      <c r="AH45" s="1021">
        <v>-6.5</v>
      </c>
      <c r="AI45" s="1021">
        <v>7.66</v>
      </c>
      <c r="AJ45" s="1021">
        <v>6.1</v>
      </c>
      <c r="AK45" s="1021">
        <v>6</v>
      </c>
      <c r="AL45" s="1034">
        <v>1390</v>
      </c>
      <c r="AM45" s="1028">
        <v>2.1999999999999997</v>
      </c>
      <c r="AN45" s="1021">
        <v>1.02</v>
      </c>
      <c r="AO45" s="868">
        <f>IF(U45="n/a","n/a",IF(AA45&lt;0,"n/a",IF(AA45="n/a","n/a",J45+U45-AA45)))</f>
        <v>-20.329873565292541</v>
      </c>
      <c r="AP45" s="869">
        <f>IF(U45="n/a","n/a",J45+U45)</f>
        <v>7.6051913697723954</v>
      </c>
      <c r="AQ45" s="1044">
        <f>IF(OR(AC45&lt;0.01,AF45="n/a"),"n/a",(I45/SQRT(22.5*AC45*(I45/AF45))-1)*100)</f>
        <v>85.448561146127091</v>
      </c>
      <c r="AR45" s="766">
        <f>INDEX(Historical!$C$7:$C$1455,MATCH(B45,Historical!$B$7:$B$1455,0))*IF(AH45="n/a",1.03,IF(AH45&lt;0,1.01,IF(AH45&gt;10,1.1,(1+AH45/100))))</f>
        <v>1.2726</v>
      </c>
      <c r="AS45" s="1042">
        <f>IF($AI45="n/a",1.03*AR45,IF($AI45&lt;0,1.01*AR45,IF($AI45&gt;10,1.1*AR45,(1+$AI45/100)*AR45)))</f>
        <v>1.37008116</v>
      </c>
      <c r="AT45" s="1042">
        <f>IF($AK45="n/a",1.03*AS45,IF($AK45&lt;0,1.01*AS45,IF($AK45&gt;10,1.1*AS45,(1+$AK45/100)*AS45)))</f>
        <v>1.4522860296000002</v>
      </c>
      <c r="AU45" s="1042">
        <f>IF($AK45="n/a",1.03*AT45,IF($AK45&lt;0,1.01*AT45,IF($AK45&gt;10,1.1*AT45,(1+$AK45/100)*AT45)))</f>
        <v>1.5394231913760004</v>
      </c>
      <c r="AV45" s="1042">
        <f>IF($AK45="n/a",1.03*AU45,IF($AK45&lt;0,1.01*AU45,IF($AK45&gt;10,1.1*AU45,(1+$AK45/100)*AU45)))</f>
        <v>1.6317885828585605</v>
      </c>
      <c r="AW45" s="766">
        <f>SUM(AR45:AV45)</f>
        <v>7.2661789638345615</v>
      </c>
      <c r="AX45" s="877">
        <f>AW45/I45*100</f>
        <v>8.4451173452284536</v>
      </c>
      <c r="AY45" s="1212">
        <v>7.0000000000000007E-2</v>
      </c>
      <c r="AZ45" s="1028">
        <v>29.68</v>
      </c>
      <c r="BA45" s="1028">
        <v>-7.57</v>
      </c>
      <c r="BB45" s="1028">
        <v>3.9</v>
      </c>
      <c r="BC45" s="1028">
        <v>8.4</v>
      </c>
      <c r="BE45" s="721">
        <v>2004</v>
      </c>
      <c r="BF45" s="1057">
        <f>IF(BE45&gt;2008,0,IF(BE45&gt;2001,1,IF(BE45&gt;1990,2,IF(BE45&gt;1980,3,IF(BE45&gt;1973,4,IF(BE45&gt;1970,5,IF(BE45&gt;1960,6,IF(BE45&gt;1958,7,IF(BE45&gt;1953,8,9)))))))))</f>
        <v>1</v>
      </c>
    </row>
    <row r="46" spans="1:58" ht="11.25" customHeight="1" x14ac:dyDescent="0.2">
      <c r="A46" s="1019" t="s">
        <v>515</v>
      </c>
      <c r="B46" s="1031" t="s">
        <v>516</v>
      </c>
      <c r="C46" s="1181" t="s">
        <v>129</v>
      </c>
      <c r="D46" s="1181" t="s">
        <v>4449</v>
      </c>
      <c r="E46" s="857">
        <v>22</v>
      </c>
      <c r="F46" s="1245">
        <v>148</v>
      </c>
      <c r="G46" s="1245" t="s">
        <v>116</v>
      </c>
      <c r="H46" s="1245" t="s">
        <v>116</v>
      </c>
      <c r="I46" s="1030">
        <v>66.19</v>
      </c>
      <c r="J46" s="766">
        <f>(M46/I46)*100</f>
        <v>1.3143979453089589</v>
      </c>
      <c r="K46" s="1040">
        <v>0.2175</v>
      </c>
      <c r="L46" s="1043">
        <v>4</v>
      </c>
      <c r="M46" s="756">
        <f>K46*L46</f>
        <v>0.87</v>
      </c>
      <c r="N46" s="1026" t="s">
        <v>120</v>
      </c>
      <c r="O46" s="861">
        <v>0.19</v>
      </c>
      <c r="P46" s="1016">
        <v>43145</v>
      </c>
      <c r="Q46" s="1016">
        <v>43160</v>
      </c>
      <c r="R46" s="756">
        <f>(K46-O46)/O46*100</f>
        <v>14.473684210526313</v>
      </c>
      <c r="S46" s="824">
        <f>IF(INDEX(Historical!$D$7:$D$1455,MATCH(B46,Historical!$B$7:$B$1455,0))=0,"n/a",(INDEX(Historical!$C$7:$C$1455,MATCH(B46,Historical!$B$7:$B$1455,0))/INDEX(Historical!$D$7:$D$1455,MATCH(B46,Historical!$B$7:$B$1455,0))-1)*100)</f>
        <v>7.0422535211267734</v>
      </c>
      <c r="T46" s="824">
        <f>IF(INDEX(Historical!$F$7:$F$1455,MATCH(B46,Historical!$B$7:$B$1455,0))=0,"n/a",((INDEX(Historical!$C$7:$C$1455,MATCH(B46,Historical!$B$7:$B$1455,0))/INDEX(Historical!$F$7:$F$1455,MATCH(B46,Historical!$B$7:$B$1455,0)))^(1/3)-1)*100)</f>
        <v>7.0222229910164247</v>
      </c>
      <c r="U46" s="824">
        <f>IF(INDEX(Historical!$I$7:$I$1455,MATCH(B46,Historical!$B$7:$B$1455,0))=0,"n/a",((INDEX(Historical!$C$7:$C$1455,MATCH(B46,Historical!$B$7:$B$1455,0))/INDEX(Historical!$I$7:$I$1455,MATCH(B46,Historical!$B$7:$B$1455,0)))^(1/5)-1)*100)</f>
        <v>9.6262279352954181</v>
      </c>
      <c r="V46" s="824">
        <f>IF(INDEX(Historical!$O$7:$O$1455,MATCH(B46,Historical!$B$7:$B$1455,0))=0,"n/a",((INDEX(Historical!$C$7:$C$1455,MATCH(B46,Historical!$B$7:$B$1455,0))/INDEX(Historical!$O$7:$O$1455,MATCH(B46,Historical!$B$7:$B$1455,0)))^(1/10)-1)*100)</f>
        <v>26.059399184033726</v>
      </c>
      <c r="W46" s="825">
        <f>IF(OR(U46&lt;=0,U46="n/a",V46&lt;=0,V46="n/a"),"n/a",U46/V46)</f>
        <v>0.36939562064781944</v>
      </c>
      <c r="X46" s="826">
        <f>IF(OR(AJ46&lt;=0,AJ46="n/a",U46&lt;=0,U46="n/a"),"n/a",U46/AJ46)</f>
        <v>1.1459795161065973</v>
      </c>
      <c r="Y46" s="777"/>
      <c r="Z46" s="766">
        <f>IF(OR(AC46&lt;0.01,AC46="n/a"),"n/a",M46/AC46*100)</f>
        <v>39.013452914798208</v>
      </c>
      <c r="AA46" s="1042">
        <f>IF(OR(AC46&lt;0.01,AC46="n/a"),"n/a",I46/AC46)</f>
        <v>29.681614349775785</v>
      </c>
      <c r="AB46" s="1043">
        <v>12</v>
      </c>
      <c r="AC46" s="1021">
        <v>2.23</v>
      </c>
      <c r="AD46" s="1021">
        <v>2.9</v>
      </c>
      <c r="AE46" s="1021">
        <v>3.96</v>
      </c>
      <c r="AF46" s="1021">
        <v>6.91</v>
      </c>
      <c r="AG46" s="1021">
        <v>37.200000000000003</v>
      </c>
      <c r="AH46" s="1021">
        <v>4.9000000000000004</v>
      </c>
      <c r="AI46" s="1021">
        <v>8.1</v>
      </c>
      <c r="AJ46" s="1021">
        <v>8.4</v>
      </c>
      <c r="AK46" s="1021">
        <v>10.26</v>
      </c>
      <c r="AL46" s="1034">
        <v>16260.000000000002</v>
      </c>
      <c r="AM46" s="1028">
        <v>0.2</v>
      </c>
      <c r="AN46" s="1021">
        <v>0.89</v>
      </c>
      <c r="AO46" s="868">
        <f>IF(U46="n/a","n/a",IF(AA46&lt;0,"n/a",IF(AA46="n/a","n/a",J46+U46-AA46)))</f>
        <v>-18.740988469171405</v>
      </c>
      <c r="AP46" s="869">
        <f>IF(U46="n/a","n/a",J46+U46)</f>
        <v>10.940625880604378</v>
      </c>
      <c r="AQ46" s="1044">
        <f>IF(OR(AC46&lt;0.01,AF46="n/a"),"n/a",(I46/SQRT(22.5*AC46*(I46/AF46))-1)*100)</f>
        <v>201.91975030678501</v>
      </c>
      <c r="AR46" s="766">
        <f>INDEX(Historical!$C$7:$C$1455,MATCH(B46,Historical!$B$7:$B$1455,0))*IF(AH46="n/a",1.03,IF(AH46&lt;0,1.01,IF(AH46&gt;10,1.1,(1+AH46/100))))</f>
        <v>0.79723999999999995</v>
      </c>
      <c r="AS46" s="1042">
        <f>IF($AI46="n/a",1.03*AR46,IF($AI46&lt;0,1.01*AR46,IF($AI46&gt;10,1.1*AR46,(1+$AI46/100)*AR46)))</f>
        <v>0.86181643999999991</v>
      </c>
      <c r="AT46" s="1042">
        <f>IF($AK46="n/a",1.03*AS46,IF($AK46&lt;0,1.01*AS46,IF($AK46&gt;10,1.1*AS46,(1+$AK46/100)*AS46)))</f>
        <v>0.94799808399999996</v>
      </c>
      <c r="AU46" s="1042">
        <f>IF($AK46="n/a",1.03*AT46,IF($AK46&lt;0,1.01*AT46,IF($AK46&gt;10,1.1*AT46,(1+$AK46/100)*AT46)))</f>
        <v>1.0427978924000001</v>
      </c>
      <c r="AV46" s="1042">
        <f>IF($AK46="n/a",1.03*AU46,IF($AK46&lt;0,1.01*AU46,IF($AK46&gt;10,1.1*AU46,(1+$AK46/100)*AU46)))</f>
        <v>1.1470776816400001</v>
      </c>
      <c r="AW46" s="766">
        <f>SUM(AR46:AV46)</f>
        <v>4.7969300980399998</v>
      </c>
      <c r="AX46" s="877">
        <f>AW46/I46*100</f>
        <v>7.247212717993655</v>
      </c>
      <c r="AY46" s="1212">
        <v>0.24</v>
      </c>
      <c r="AZ46" s="1028">
        <v>47.52</v>
      </c>
      <c r="BA46" s="1028">
        <v>-2.56</v>
      </c>
      <c r="BB46" s="1028">
        <v>7.42</v>
      </c>
      <c r="BC46" s="1028">
        <v>22.42</v>
      </c>
      <c r="BE46" s="721">
        <v>1997</v>
      </c>
      <c r="BF46" s="1057">
        <f>IF(BE46&gt;2008,0,IF(BE46&gt;2001,1,IF(BE46&gt;1990,2,IF(BE46&gt;1980,3,IF(BE46&gt;1973,4,IF(BE46&gt;1970,5,IF(BE46&gt;1960,6,IF(BE46&gt;1958,7,IF(BE46&gt;1953,8,9)))))))))</f>
        <v>2</v>
      </c>
    </row>
    <row r="47" spans="1:58" ht="11.25" customHeight="1" x14ac:dyDescent="0.2">
      <c r="A47" s="1019" t="s">
        <v>517</v>
      </c>
      <c r="B47" s="1031" t="s">
        <v>518</v>
      </c>
      <c r="C47" s="1181" t="s">
        <v>109</v>
      </c>
      <c r="D47" s="1181" t="s">
        <v>4434</v>
      </c>
      <c r="E47" s="857">
        <v>20</v>
      </c>
      <c r="F47" s="1245">
        <v>166</v>
      </c>
      <c r="G47" s="1245" t="s">
        <v>107</v>
      </c>
      <c r="H47" s="1245" t="s">
        <v>107</v>
      </c>
      <c r="I47" s="1030">
        <v>61</v>
      </c>
      <c r="J47" s="766">
        <f>(M47/I47)*100</f>
        <v>2.8852459016393444</v>
      </c>
      <c r="K47" s="1040">
        <v>0.44</v>
      </c>
      <c r="L47" s="1043">
        <v>4</v>
      </c>
      <c r="M47" s="756">
        <f>K47*L47</f>
        <v>1.76</v>
      </c>
      <c r="N47" s="1026" t="s">
        <v>322</v>
      </c>
      <c r="O47" s="861">
        <v>0.435</v>
      </c>
      <c r="P47" s="1016">
        <v>43356</v>
      </c>
      <c r="Q47" s="1016">
        <v>43371</v>
      </c>
      <c r="R47" s="756">
        <f>(K47-O47)/O47*100</f>
        <v>1.1494252873563229</v>
      </c>
      <c r="S47" s="824">
        <f>IF(INDEX(Historical!$D$7:$D$1455,MATCH(B47,Historical!$B$7:$B$1455,0))=0,"n/a",(INDEX(Historical!$C$7:$C$1455,MATCH(B47,Historical!$B$7:$B$1455,0))/INDEX(Historical!$D$7:$D$1455,MATCH(B47,Historical!$B$7:$B$1455,0))-1)*100)</f>
        <v>2.0474929031971678</v>
      </c>
      <c r="T47" s="824">
        <f>IF(INDEX(Historical!$F$7:$F$1455,MATCH(B47,Historical!$B$7:$B$1455,0))=0,"n/a",((INDEX(Historical!$C$7:$C$1455,MATCH(B47,Historical!$B$7:$B$1455,0))/INDEX(Historical!$F$7:$F$1455,MATCH(B47,Historical!$B$7:$B$1455,0)))^(1/3)-1)*100)</f>
        <v>2.8539793146475922</v>
      </c>
      <c r="U47" s="824">
        <f>IF(INDEX(Historical!$I$7:$I$1455,MATCH(B47,Historical!$B$7:$B$1455,0))=0,"n/a",((INDEX(Historical!$C$7:$C$1455,MATCH(B47,Historical!$B$7:$B$1455,0))/INDEX(Historical!$I$7:$I$1455,MATCH(B47,Historical!$B$7:$B$1455,0)))^(1/5)-1)*100)</f>
        <v>8.6429487795578694</v>
      </c>
      <c r="V47" s="824">
        <f>IF(INDEX(Historical!$O$7:$O$1455,MATCH(B47,Historical!$B$7:$B$1455,0))=0,"n/a",((INDEX(Historical!$C$7:$C$1455,MATCH(B47,Historical!$B$7:$B$1455,0))/INDEX(Historical!$O$7:$O$1455,MATCH(B47,Historical!$B$7:$B$1455,0)))^(1/10)-1)*100)</f>
        <v>7.5682213676284471</v>
      </c>
      <c r="W47" s="825">
        <f>IF(OR(U47&lt;=0,U47="n/a",V47&lt;=0,V47="n/a"),"n/a",U47/V47)</f>
        <v>1.1420052823145943</v>
      </c>
      <c r="X47" s="826" t="str">
        <f>IF(OR(AJ47&lt;=0,AJ47="n/a",U47&lt;=0,U47="n/a"),"n/a",U47/AJ47)</f>
        <v>n/a</v>
      </c>
      <c r="Y47" s="1032"/>
      <c r="Z47" s="766" t="str">
        <f>IF(OR(AC47&lt;0.01,AC47="n/a"),"n/a",M47/AC47*100)</f>
        <v>n/a</v>
      </c>
      <c r="AA47" s="1042" t="str">
        <f>IF(OR(AC47&lt;0.01,AC47="n/a"),"n/a",I47/AC47)</f>
        <v>n/a</v>
      </c>
      <c r="AB47" s="1043">
        <v>12</v>
      </c>
      <c r="AC47" s="1021" t="s">
        <v>138</v>
      </c>
      <c r="AD47" s="1021" t="s">
        <v>138</v>
      </c>
      <c r="AE47" s="1021" t="s">
        <v>138</v>
      </c>
      <c r="AF47" s="1021" t="s">
        <v>138</v>
      </c>
      <c r="AG47" s="1021" t="s">
        <v>138</v>
      </c>
      <c r="AH47" s="1021" t="s">
        <v>138</v>
      </c>
      <c r="AI47" s="1021" t="s">
        <v>138</v>
      </c>
      <c r="AJ47" s="1021" t="s">
        <v>138</v>
      </c>
      <c r="AK47" s="1021" t="s">
        <v>138</v>
      </c>
      <c r="AL47" s="1034" t="s">
        <v>138</v>
      </c>
      <c r="AM47" s="1028" t="s">
        <v>138</v>
      </c>
      <c r="AN47" s="1021" t="s">
        <v>138</v>
      </c>
      <c r="AO47" s="868" t="str">
        <f>IF(U47="n/a","n/a",IF(AA47&lt;0,"n/a",IF(AA47="n/a","n/a",J47+U47-AA47)))</f>
        <v>n/a</v>
      </c>
      <c r="AP47" s="869">
        <f>IF(U47="n/a","n/a",J47+U47)</f>
        <v>11.528194681197213</v>
      </c>
      <c r="AQ47" s="1044" t="str">
        <f>IF(OR(AC47&lt;0.01,AF47="n/a"),"n/a",(I47/SQRT(22.5*AC47*(I47/AF47))-1)*100)</f>
        <v>n/a</v>
      </c>
      <c r="AR47" s="766">
        <f>INDEX(Historical!$C$7:$C$1455,MATCH(B47,Historical!$B$7:$B$1455,0))*IF(AH47="n/a",1.03,IF(AH47&lt;0,1.01,IF(AH47&gt;10,1.1,(1+AH47/100))))</f>
        <v>1.7509999999999999</v>
      </c>
      <c r="AS47" s="1042">
        <f>IF($AI47="n/a",1.03*AR47,IF($AI47&lt;0,1.01*AR47,IF($AI47&gt;10,1.1*AR47,(1+$AI47/100)*AR47)))</f>
        <v>1.8035299999999999</v>
      </c>
      <c r="AT47" s="1042">
        <f>IF($AK47="n/a",1.03*AS47,IF($AK47&lt;0,1.01*AS47,IF($AK47&gt;10,1.1*AS47,(1+$AK47/100)*AS47)))</f>
        <v>1.8576359</v>
      </c>
      <c r="AU47" s="1042">
        <f>IF($AK47="n/a",1.03*AT47,IF($AK47&lt;0,1.01*AT47,IF($AK47&gt;10,1.1*AT47,(1+$AK47/100)*AT47)))</f>
        <v>1.9133649770000001</v>
      </c>
      <c r="AV47" s="1042">
        <f>IF($AK47="n/a",1.03*AU47,IF($AK47&lt;0,1.01*AU47,IF($AK47&gt;10,1.1*AU47,(1+$AK47/100)*AU47)))</f>
        <v>1.9707659263100001</v>
      </c>
      <c r="AW47" s="766">
        <f>SUM(AR47:AV47)</f>
        <v>9.2962968033099997</v>
      </c>
      <c r="AX47" s="877">
        <f>AW47/I47*100</f>
        <v>15.239830825098361</v>
      </c>
      <c r="AY47" s="1212" t="s">
        <v>138</v>
      </c>
      <c r="AZ47" s="1028" t="s">
        <v>138</v>
      </c>
      <c r="BA47" s="1028" t="s">
        <v>138</v>
      </c>
      <c r="BB47" s="1028" t="s">
        <v>138</v>
      </c>
      <c r="BC47" s="1028" t="s">
        <v>138</v>
      </c>
      <c r="BD47" s="1078" t="s">
        <v>4357</v>
      </c>
      <c r="BE47" s="721">
        <v>1999</v>
      </c>
      <c r="BF47" s="1057">
        <f>IF(BE47&gt;2008,0,IF(BE47&gt;2001,1,IF(BE47&gt;1990,2,IF(BE47&gt;1980,3,IF(BE47&gt;1973,4,IF(BE47&gt;1970,5,IF(BE47&gt;1960,6,IF(BE47&gt;1958,7,IF(BE47&gt;1953,8,9)))))))))</f>
        <v>2</v>
      </c>
    </row>
    <row r="48" spans="1:58" ht="11.25" customHeight="1" x14ac:dyDescent="0.2">
      <c r="A48" s="1027" t="s">
        <v>519</v>
      </c>
      <c r="B48" s="1031" t="s">
        <v>520</v>
      </c>
      <c r="C48" s="1181" t="s">
        <v>132</v>
      </c>
      <c r="D48" s="1181" t="s">
        <v>4423</v>
      </c>
      <c r="E48" s="857">
        <v>12</v>
      </c>
      <c r="F48" s="1245">
        <v>295</v>
      </c>
      <c r="G48" s="1245" t="s">
        <v>38</v>
      </c>
      <c r="H48" s="1245" t="s">
        <v>38</v>
      </c>
      <c r="I48" s="1030">
        <v>52.09</v>
      </c>
      <c r="J48" s="766">
        <f>(M48/I48)*100</f>
        <v>2.7452486081781529</v>
      </c>
      <c r="K48" s="1033">
        <v>0.35749999999999998</v>
      </c>
      <c r="L48" s="1043">
        <v>4</v>
      </c>
      <c r="M48" s="756">
        <f>K48*L48</f>
        <v>1.43</v>
      </c>
      <c r="N48" s="1026" t="s">
        <v>521</v>
      </c>
      <c r="O48" s="860">
        <v>0.33250000000000002</v>
      </c>
      <c r="P48" s="1016">
        <v>43146</v>
      </c>
      <c r="Q48" s="1016">
        <v>43159</v>
      </c>
      <c r="R48" s="756">
        <f>(K48-O48)/O48*100</f>
        <v>7.5187969924811933</v>
      </c>
      <c r="S48" s="824">
        <f>IF(INDEX(Historical!$D$7:$D$1455,MATCH(B48,Historical!$B$7:$B$1455,0))=0,"n/a",(INDEX(Historical!$C$7:$C$1455,MATCH(B48,Historical!$B$7:$B$1455,0))/INDEX(Historical!$D$7:$D$1455,MATCH(B48,Historical!$B$7:$B$1455,0))-1)*100)</f>
        <v>7.258064516129048</v>
      </c>
      <c r="T48" s="824">
        <f>IF(INDEX(Historical!$F$7:$F$1455,MATCH(B48,Historical!$B$7:$B$1455,0))=0,"n/a",((INDEX(Historical!$C$7:$C$1455,MATCH(B48,Historical!$B$7:$B$1455,0))/INDEX(Historical!$F$7:$F$1455,MATCH(B48,Historical!$B$7:$B$1455,0)))^(1/3)-1)*100)</f>
        <v>7.1871265229937364</v>
      </c>
      <c r="U48" s="824">
        <f>IF(INDEX(Historical!$I$7:$I$1455,MATCH(B48,Historical!$B$7:$B$1455,0))=0,"n/a",((INDEX(Historical!$C$7:$C$1455,MATCH(B48,Historical!$B$7:$B$1455,0))/INDEX(Historical!$I$7:$I$1455,MATCH(B48,Historical!$B$7:$B$1455,0)))^(1/5)-1)*100)</f>
        <v>6.7372677506761569</v>
      </c>
      <c r="V48" s="824">
        <f>IF(INDEX(Historical!$O$7:$O$1455,MATCH(B48,Historical!$B$7:$B$1455,0))=0,"n/a",((INDEX(Historical!$C$7:$C$1455,MATCH(B48,Historical!$B$7:$B$1455,0))/INDEX(Historical!$O$7:$O$1455,MATCH(B48,Historical!$B$7:$B$1455,0)))^(1/10)-1)*100)</f>
        <v>20.859881620281051</v>
      </c>
      <c r="W48" s="825">
        <f>IF(OR(U48&lt;=0,U48="n/a",V48&lt;=0,V48="n/a"),"n/a",U48/V48)</f>
        <v>0.32297727634877077</v>
      </c>
      <c r="X48" s="826">
        <f>IF(OR(AJ48&lt;=0,AJ48="n/a",U48&lt;=0,U48="n/a"),"n/a",U48/AJ48)</f>
        <v>0.7323117120300171</v>
      </c>
      <c r="Y48" s="1031"/>
      <c r="Z48" s="766">
        <f>IF(OR(AC48&lt;0.01,AC48="n/a"),"n/a",M48/AC48*100)</f>
        <v>58.130081300813011</v>
      </c>
      <c r="AA48" s="1042">
        <f>IF(OR(AC48&lt;0.01,AC48="n/a"),"n/a",I48/AC48)</f>
        <v>21.174796747967481</v>
      </c>
      <c r="AB48" s="1043">
        <v>12</v>
      </c>
      <c r="AC48" s="1021">
        <v>2.46</v>
      </c>
      <c r="AD48" s="1021">
        <v>2.99</v>
      </c>
      <c r="AE48" s="1021">
        <v>2.17</v>
      </c>
      <c r="AF48" s="1021">
        <v>3.1</v>
      </c>
      <c r="AG48" s="1021">
        <v>11.799999999999999</v>
      </c>
      <c r="AH48" s="1021">
        <v>9.6</v>
      </c>
      <c r="AI48" s="1021">
        <v>7.06</v>
      </c>
      <c r="AJ48" s="1021">
        <v>9.1999999999999993</v>
      </c>
      <c r="AK48" s="1021">
        <v>7.08</v>
      </c>
      <c r="AL48" s="1034">
        <v>14790</v>
      </c>
      <c r="AM48" s="1028">
        <v>0.59</v>
      </c>
      <c r="AN48" s="1021">
        <v>2.36</v>
      </c>
      <c r="AO48" s="868">
        <f>IF(U48="n/a","n/a",IF(AA48&lt;0,"n/a",IF(AA48="n/a","n/a",J48+U48-AA48)))</f>
        <v>-11.69228038911317</v>
      </c>
      <c r="AP48" s="869">
        <f>IF(U48="n/a","n/a",J48+U48)</f>
        <v>9.4825163588543102</v>
      </c>
      <c r="AQ48" s="1044">
        <f>IF(OR(AC48&lt;0.01,AF48="n/a"),"n/a",(I48/SQRT(22.5*AC48*(I48/AF48))-1)*100)</f>
        <v>70.80446249530705</v>
      </c>
      <c r="AR48" s="766">
        <f>INDEX(Historical!$C$7:$C$1455,MATCH(B48,Historical!$B$7:$B$1455,0))*IF(AH48="n/a",1.03,IF(AH48&lt;0,1.01,IF(AH48&gt;10,1.1,(1+AH48/100))))</f>
        <v>1.4576800000000001</v>
      </c>
      <c r="AS48" s="1042">
        <f>IF($AI48="n/a",1.03*AR48,IF($AI48&lt;0,1.01*AR48,IF($AI48&gt;10,1.1*AR48,(1+$AI48/100)*AR48)))</f>
        <v>1.5605922080000001</v>
      </c>
      <c r="AT48" s="1042">
        <f>IF($AK48="n/a",1.03*AS48,IF($AK48&lt;0,1.01*AS48,IF($AK48&gt;10,1.1*AS48,(1+$AK48/100)*AS48)))</f>
        <v>1.6710821363264001</v>
      </c>
      <c r="AU48" s="1042">
        <f>IF($AK48="n/a",1.03*AT48,IF($AK48&lt;0,1.01*AT48,IF($AK48&gt;10,1.1*AT48,(1+$AK48/100)*AT48)))</f>
        <v>1.7893947515783093</v>
      </c>
      <c r="AV48" s="1042">
        <f>IF($AK48="n/a",1.03*AU48,IF($AK48&lt;0,1.01*AU48,IF($AK48&gt;10,1.1*AU48,(1+$AK48/100)*AU48)))</f>
        <v>1.9160838999900536</v>
      </c>
      <c r="AW48" s="766">
        <f>SUM(AR48:AV48)</f>
        <v>8.3948329958947632</v>
      </c>
      <c r="AX48" s="877">
        <f>AW48/I48*100</f>
        <v>16.116016502005685</v>
      </c>
      <c r="AY48" s="1212">
        <v>0</v>
      </c>
      <c r="AZ48" s="1028">
        <v>28.68</v>
      </c>
      <c r="BA48" s="1028">
        <v>-0.31</v>
      </c>
      <c r="BB48" s="1028">
        <v>4.45</v>
      </c>
      <c r="BC48" s="1028">
        <v>10.61</v>
      </c>
      <c r="BE48" s="721">
        <v>2007</v>
      </c>
      <c r="BF48" s="1057">
        <f>IF(BE48&gt;2008,0,IF(BE48&gt;2001,1,IF(BE48&gt;1990,2,IF(BE48&gt;1980,3,IF(BE48&gt;1973,4,IF(BE48&gt;1970,5,IF(BE48&gt;1960,6,IF(BE48&gt;1958,7,IF(BE48&gt;1953,8,9)))))))))</f>
        <v>1</v>
      </c>
    </row>
    <row r="49" spans="1:58" ht="11.25" customHeight="1" x14ac:dyDescent="0.2">
      <c r="A49" s="1027" t="s">
        <v>522</v>
      </c>
      <c r="B49" s="1031" t="s">
        <v>523</v>
      </c>
      <c r="C49" s="1181" t="s">
        <v>248</v>
      </c>
      <c r="D49" s="1181" t="s">
        <v>4453</v>
      </c>
      <c r="E49" s="857">
        <v>13</v>
      </c>
      <c r="F49" s="1245">
        <v>292</v>
      </c>
      <c r="G49" s="1245" t="s">
        <v>107</v>
      </c>
      <c r="H49" s="1245" t="s">
        <v>107</v>
      </c>
      <c r="I49" s="1030">
        <v>91.33</v>
      </c>
      <c r="J49" s="766">
        <f>(M49/I49)*100</f>
        <v>1.0511332530384321</v>
      </c>
      <c r="K49" s="1033">
        <v>0.24</v>
      </c>
      <c r="L49" s="1043">
        <v>4</v>
      </c>
      <c r="M49" s="756">
        <f>K49*L49</f>
        <v>0.96</v>
      </c>
      <c r="N49" s="1026" t="s">
        <v>614</v>
      </c>
      <c r="O49" s="860">
        <v>0.22</v>
      </c>
      <c r="P49" s="1016">
        <v>43418</v>
      </c>
      <c r="Q49" s="1016">
        <v>43433</v>
      </c>
      <c r="R49" s="756">
        <f>(K49-O49)/O49*100</f>
        <v>9.0909090909090864</v>
      </c>
      <c r="S49" s="824">
        <f>IF(INDEX(Historical!$D$7:$D$1455,MATCH(B49,Historical!$B$7:$B$1455,0))=0,"n/a",(INDEX(Historical!$C$7:$C$1455,MATCH(B49,Historical!$B$7:$B$1455,0))/INDEX(Historical!$D$7:$D$1455,MATCH(B49,Historical!$B$7:$B$1455,0))-1)*100)</f>
        <v>5.7971014492753659</v>
      </c>
      <c r="T49" s="824">
        <f>IF(INDEX(Historical!$F$7:$F$1455,MATCH(B49,Historical!$B$7:$B$1455,0))=0,"n/a",((INDEX(Historical!$C$7:$C$1455,MATCH(B49,Historical!$B$7:$B$1455,0))/INDEX(Historical!$F$7:$F$1455,MATCH(B49,Historical!$B$7:$B$1455,0)))^(1/3)-1)*100)</f>
        <v>8.5965432728004831</v>
      </c>
      <c r="U49" s="824">
        <f>IF(INDEX(Historical!$I$7:$I$1455,MATCH(B49,Historical!$B$7:$B$1455,0))=0,"n/a",((INDEX(Historical!$C$7:$C$1455,MATCH(B49,Historical!$B$7:$B$1455,0))/INDEX(Historical!$I$7:$I$1455,MATCH(B49,Historical!$B$7:$B$1455,0)))^(1/5)-1)*100)</f>
        <v>10.655762905753008</v>
      </c>
      <c r="V49" s="824">
        <f>IF(INDEX(Historical!$O$7:$O$1455,MATCH(B49,Historical!$B$7:$B$1455,0))=0,"n/a",((INDEX(Historical!$C$7:$C$1455,MATCH(B49,Historical!$B$7:$B$1455,0))/INDEX(Historical!$O$7:$O$1455,MATCH(B49,Historical!$B$7:$B$1455,0)))^(1/10)-1)*100)</f>
        <v>9.6711724149953326</v>
      </c>
      <c r="W49" s="825">
        <f>IF(OR(U49&lt;=0,U49="n/a",V49&lt;=0,V49="n/a"),"n/a",U49/V49)</f>
        <v>1.1018067353686145</v>
      </c>
      <c r="X49" s="826">
        <f>IF(OR(AJ49&lt;=0,AJ49="n/a",U49&lt;=0,U49="n/a"),"n/a",U49/AJ49)</f>
        <v>5.0741728122633365</v>
      </c>
      <c r="Y49" s="1032"/>
      <c r="Z49" s="766">
        <f>IF(OR(AC49&lt;0.01,AC49="n/a"),"n/a",M49/AC49*100)</f>
        <v>42.290748898678409</v>
      </c>
      <c r="AA49" s="1042">
        <f>IF(OR(AC49&lt;0.01,AC49="n/a"),"n/a",I49/AC49)</f>
        <v>40.233480176211451</v>
      </c>
      <c r="AB49" s="1043">
        <v>12</v>
      </c>
      <c r="AC49" s="1021">
        <v>2.27</v>
      </c>
      <c r="AD49" s="1021">
        <v>3.7</v>
      </c>
      <c r="AE49" s="1021">
        <v>2.37</v>
      </c>
      <c r="AF49" s="1021">
        <v>3.82</v>
      </c>
      <c r="AG49" s="1021">
        <v>9</v>
      </c>
      <c r="AH49" s="1021">
        <v>-40.1</v>
      </c>
      <c r="AI49" s="1021">
        <v>12.32</v>
      </c>
      <c r="AJ49" s="1021">
        <v>2.1</v>
      </c>
      <c r="AK49" s="1021">
        <v>10.85</v>
      </c>
      <c r="AL49" s="1034">
        <v>6310</v>
      </c>
      <c r="AM49" s="1028">
        <v>3.5000000000000004</v>
      </c>
      <c r="AN49" s="1021">
        <v>0</v>
      </c>
      <c r="AO49" s="868">
        <f>IF(U49="n/a","n/a",IF(AA49&lt;0,"n/a",IF(AA49="n/a","n/a",J49+U49-AA49)))</f>
        <v>-28.52658401742001</v>
      </c>
      <c r="AP49" s="869">
        <f>IF(U49="n/a","n/a",J49+U49)</f>
        <v>11.706896158791441</v>
      </c>
      <c r="AQ49" s="1044">
        <f>IF(OR(AC49&lt;0.01,AF49="n/a"),"n/a",(I49/SQRT(22.5*AC49*(I49/AF49))-1)*100)</f>
        <v>161.35705187699557</v>
      </c>
      <c r="AR49" s="766">
        <f>INDEX(Historical!$C$7:$C$1455,MATCH(B49,Historical!$B$7:$B$1455,0))*IF(AH49="n/a",1.03,IF(AH49&lt;0,1.01,IF(AH49&gt;10,1.1,(1+AH49/100))))</f>
        <v>0.73729999999999996</v>
      </c>
      <c r="AS49" s="1042">
        <f>IF($AI49="n/a",1.03*AR49,IF($AI49&lt;0,1.01*AR49,IF($AI49&gt;10,1.1*AR49,(1+$AI49/100)*AR49)))</f>
        <v>0.81103000000000003</v>
      </c>
      <c r="AT49" s="1042">
        <f>IF($AK49="n/a",1.03*AS49,IF($AK49&lt;0,1.01*AS49,IF($AK49&gt;10,1.1*AS49,(1+$AK49/100)*AS49)))</f>
        <v>0.89213300000000006</v>
      </c>
      <c r="AU49" s="1042">
        <f>IF($AK49="n/a",1.03*AT49,IF($AK49&lt;0,1.01*AT49,IF($AK49&gt;10,1.1*AT49,(1+$AK49/100)*AT49)))</f>
        <v>0.98134630000000012</v>
      </c>
      <c r="AV49" s="1042">
        <f>IF($AK49="n/a",1.03*AU49,IF($AK49&lt;0,1.01*AU49,IF($AK49&gt;10,1.1*AU49,(1+$AK49/100)*AU49)))</f>
        <v>1.0794809300000001</v>
      </c>
      <c r="AW49" s="766">
        <f>SUM(AR49:AV49)</f>
        <v>4.5012902300000004</v>
      </c>
      <c r="AX49" s="877">
        <f>AW49/I49*100</f>
        <v>4.9285998357604299</v>
      </c>
      <c r="AY49" s="1212">
        <v>0.71</v>
      </c>
      <c r="AZ49" s="1028">
        <v>35.67</v>
      </c>
      <c r="BA49" s="1028">
        <v>-4.45</v>
      </c>
      <c r="BB49" s="1028">
        <v>1.43</v>
      </c>
      <c r="BC49" s="1028">
        <v>5.3100000000000005</v>
      </c>
      <c r="BE49" s="721">
        <v>2006</v>
      </c>
      <c r="BF49" s="1057">
        <f>IF(BE49&gt;2008,0,IF(BE49&gt;2001,1,IF(BE49&gt;1990,2,IF(BE49&gt;1980,3,IF(BE49&gt;1973,4,IF(BE49&gt;1970,5,IF(BE49&gt;1960,6,IF(BE49&gt;1958,7,IF(BE49&gt;1953,8,9)))))))))</f>
        <v>1</v>
      </c>
    </row>
    <row r="50" spans="1:58" ht="11.25" customHeight="1" x14ac:dyDescent="0.2">
      <c r="A50" s="1027" t="s">
        <v>525</v>
      </c>
      <c r="B50" s="1031" t="s">
        <v>526</v>
      </c>
      <c r="C50" s="1181" t="s">
        <v>4438</v>
      </c>
      <c r="D50" s="1181" t="s">
        <v>527</v>
      </c>
      <c r="E50" s="857">
        <v>11</v>
      </c>
      <c r="F50" s="1245">
        <v>307</v>
      </c>
      <c r="G50" s="1245" t="s">
        <v>107</v>
      </c>
      <c r="H50" s="1245" t="s">
        <v>107</v>
      </c>
      <c r="I50" s="1030">
        <v>39.01</v>
      </c>
      <c r="J50" s="766">
        <f>(M50/I50)*100</f>
        <v>1.948218405537042</v>
      </c>
      <c r="K50" s="1033">
        <v>0.19</v>
      </c>
      <c r="L50" s="1043">
        <v>4</v>
      </c>
      <c r="M50" s="756">
        <f>K50*L50</f>
        <v>0.76</v>
      </c>
      <c r="N50" s="1026" t="s">
        <v>416</v>
      </c>
      <c r="O50" s="860">
        <v>0.1575</v>
      </c>
      <c r="P50" s="1016">
        <v>43193</v>
      </c>
      <c r="Q50" s="1016">
        <v>43215</v>
      </c>
      <c r="R50" s="756">
        <f>(K50-O50)/O50*100</f>
        <v>20.634920634920636</v>
      </c>
      <c r="S50" s="824">
        <f>IF(INDEX(Historical!$D$7:$D$1455,MATCH(B50,Historical!$B$7:$B$1455,0))=0,"n/a",(INDEX(Historical!$C$7:$C$1455,MATCH(B50,Historical!$B$7:$B$1455,0))/INDEX(Historical!$D$7:$D$1455,MATCH(B50,Historical!$B$7:$B$1455,0))-1)*100)</f>
        <v>13.488372093023271</v>
      </c>
      <c r="T50" s="824">
        <f>IF(INDEX(Historical!$F$7:$F$1455,MATCH(B50,Historical!$B$7:$B$1455,0))=0,"n/a",((INDEX(Historical!$C$7:$C$1455,MATCH(B50,Historical!$B$7:$B$1455,0))/INDEX(Historical!$F$7:$F$1455,MATCH(B50,Historical!$B$7:$B$1455,0)))^(1/3)-1)*100)</f>
        <v>11.930091646061225</v>
      </c>
      <c r="U50" s="824">
        <f>IF(INDEX(Historical!$I$7:$I$1455,MATCH(B50,Historical!$B$7:$B$1455,0))=0,"n/a",((INDEX(Historical!$C$7:$C$1455,MATCH(B50,Historical!$B$7:$B$1455,0))/INDEX(Historical!$I$7:$I$1455,MATCH(B50,Historical!$B$7:$B$1455,0)))^(1/5)-1)*100)</f>
        <v>14.869835499703509</v>
      </c>
      <c r="V50" s="824" t="str">
        <f>IF(INDEX(Historical!$O$7:$O$1455,MATCH(B50,Historical!$B$7:$B$1455,0))=0,"n/a",((INDEX(Historical!$C$7:$C$1455,MATCH(B50,Historical!$B$7:$B$1455,0))/INDEX(Historical!$O$7:$O$1455,MATCH(B50,Historical!$B$7:$B$1455,0)))^(1/10)-1)*100)</f>
        <v>n/a</v>
      </c>
      <c r="W50" s="825" t="str">
        <f>IF(OR(U50&lt;=0,U50="n/a",V50&lt;=0,V50="n/a"),"n/a",U50/V50)</f>
        <v>n/a</v>
      </c>
      <c r="X50" s="826">
        <f>IF(OR(AJ50&lt;=0,AJ50="n/a",U50&lt;=0,U50="n/a"),"n/a",U50/AJ50)</f>
        <v>1.1801456745796437</v>
      </c>
      <c r="Y50" s="777"/>
      <c r="Z50" s="766">
        <f>IF(OR(AC50&lt;0.01,AC50="n/a"),"n/a",M50/AC50*100)</f>
        <v>31.147540983606557</v>
      </c>
      <c r="AA50" s="1042">
        <f>IF(OR(AC50&lt;0.01,AC50="n/a"),"n/a",I50/AC50)</f>
        <v>15.987704918032787</v>
      </c>
      <c r="AB50" s="1043">
        <v>12</v>
      </c>
      <c r="AC50" s="1021">
        <v>2.44</v>
      </c>
      <c r="AD50" s="1021">
        <v>0.87</v>
      </c>
      <c r="AE50" s="1021">
        <v>2.0099999999999998</v>
      </c>
      <c r="AF50" s="1021">
        <v>2.4900000000000002</v>
      </c>
      <c r="AG50" s="1021">
        <v>34.5</v>
      </c>
      <c r="AH50" s="1021">
        <v>17.599999999999998</v>
      </c>
      <c r="AI50" s="1021">
        <v>9.77</v>
      </c>
      <c r="AJ50" s="1021">
        <v>12.6</v>
      </c>
      <c r="AK50" s="1021">
        <v>18.399999999999999</v>
      </c>
      <c r="AL50" s="1034">
        <v>178050</v>
      </c>
      <c r="AM50" s="1028">
        <v>0.1</v>
      </c>
      <c r="AN50" s="1021">
        <v>1.02</v>
      </c>
      <c r="AO50" s="868">
        <f>IF(U50="n/a","n/a",IF(AA50&lt;0,"n/a",IF(AA50="n/a","n/a",J50+U50-AA50)))</f>
        <v>0.8303489872077634</v>
      </c>
      <c r="AP50" s="869">
        <f>IF(U50="n/a","n/a",J50+U50)</f>
        <v>16.81805390524055</v>
      </c>
      <c r="AQ50" s="1044">
        <f>IF(OR(AC50&lt;0.01,AF50="n/a"),"n/a",(I50/SQRT(22.5*AC50*(I50/AF50))-1)*100)</f>
        <v>33.015262693006854</v>
      </c>
      <c r="AR50" s="766">
        <f>INDEX(Historical!$C$7:$C$1455,MATCH(B50,Historical!$B$7:$B$1455,0))*IF(AH50="n/a",1.03,IF(AH50&lt;0,1.01,IF(AH50&gt;10,1.1,(1+AH50/100))))</f>
        <v>0.67100000000000015</v>
      </c>
      <c r="AS50" s="1042">
        <f>IF($AI50="n/a",1.03*AR50,IF($AI50&lt;0,1.01*AR50,IF($AI50&gt;10,1.1*AR50,(1+$AI50/100)*AR50)))</f>
        <v>0.73655670000000006</v>
      </c>
      <c r="AT50" s="1042">
        <f>IF($AK50="n/a",1.03*AS50,IF($AK50&lt;0,1.01*AS50,IF($AK50&gt;10,1.1*AS50,(1+$AK50/100)*AS50)))</f>
        <v>0.81021237000000013</v>
      </c>
      <c r="AU50" s="1042">
        <f>IF($AK50="n/a",1.03*AT50,IF($AK50&lt;0,1.01*AT50,IF($AK50&gt;10,1.1*AT50,(1+$AK50/100)*AT50)))</f>
        <v>0.89123360700000021</v>
      </c>
      <c r="AV50" s="1042">
        <f>IF($AK50="n/a",1.03*AU50,IF($AK50&lt;0,1.01*AU50,IF($AK50&gt;10,1.1*AU50,(1+$AK50/100)*AU50)))</f>
        <v>0.98035696770000036</v>
      </c>
      <c r="AW50" s="766">
        <f>SUM(AR50:AV50)</f>
        <v>4.0893596447000009</v>
      </c>
      <c r="AX50" s="877">
        <f>AW50/I50*100</f>
        <v>10.482849640348633</v>
      </c>
      <c r="AY50" s="1212">
        <v>0.93</v>
      </c>
      <c r="AZ50" s="1028">
        <v>28.199999999999996</v>
      </c>
      <c r="BA50" s="1028">
        <v>-11.34</v>
      </c>
      <c r="BB50" s="1028">
        <v>6.4799999999999995</v>
      </c>
      <c r="BC50" s="1028">
        <v>11.68</v>
      </c>
      <c r="BE50" s="721">
        <v>2008</v>
      </c>
      <c r="BF50" s="1057">
        <f>IF(BE50&gt;2008,0,IF(BE50&gt;2001,1,IF(BE50&gt;1990,2,IF(BE50&gt;1980,3,IF(BE50&gt;1973,4,IF(BE50&gt;1970,5,IF(BE50&gt;1960,6,IF(BE50&gt;1958,7,IF(BE50&gt;1953,8,9)))))))))</f>
        <v>1</v>
      </c>
    </row>
    <row r="51" spans="1:58" s="905" customFormat="1" ht="11.25" customHeight="1" x14ac:dyDescent="0.2">
      <c r="A51" s="884" t="s">
        <v>530</v>
      </c>
      <c r="B51" s="914" t="s">
        <v>531</v>
      </c>
      <c r="C51" s="1181" t="s">
        <v>129</v>
      </c>
      <c r="D51" s="1181" t="s">
        <v>4431</v>
      </c>
      <c r="E51" s="885">
        <v>15</v>
      </c>
      <c r="F51" s="1245">
        <v>239</v>
      </c>
      <c r="G51" s="1244" t="s">
        <v>116</v>
      </c>
      <c r="H51" s="1244" t="s">
        <v>116</v>
      </c>
      <c r="I51" s="886">
        <v>231.28</v>
      </c>
      <c r="J51" s="887">
        <f>(M51/I51)*100</f>
        <v>0.9858180560359735</v>
      </c>
      <c r="K51" s="888">
        <v>0.56999999999999995</v>
      </c>
      <c r="L51" s="889">
        <v>4</v>
      </c>
      <c r="M51" s="890">
        <f>K51*L51</f>
        <v>2.2799999999999998</v>
      </c>
      <c r="N51" s="891" t="s">
        <v>532</v>
      </c>
      <c r="O51" s="892">
        <v>0.5</v>
      </c>
      <c r="P51" s="893">
        <v>43230</v>
      </c>
      <c r="Q51" s="893">
        <v>43245</v>
      </c>
      <c r="R51" s="890">
        <f>(K51-O51)/O51*100</f>
        <v>13.999999999999989</v>
      </c>
      <c r="S51" s="824">
        <f>IF(INDEX(Historical!$D$7:$D$1455,MATCH(B51,Historical!$B$7:$B$1455,0))=0,"n/a",(INDEX(Historical!$C$7:$C$1455,MATCH(B51,Historical!$B$7:$B$1455,0))/INDEX(Historical!$D$7:$D$1455,MATCH(B51,Historical!$B$7:$B$1455,0))-1)*100)</f>
        <v>11.428571428571432</v>
      </c>
      <c r="T51" s="824">
        <f>IF(INDEX(Historical!$F$7:$F$1455,MATCH(B51,Historical!$B$7:$B$1455,0))=0,"n/a",((INDEX(Historical!$C$7:$C$1455,MATCH(B51,Historical!$B$7:$B$1455,0))/INDEX(Historical!$F$7:$F$1455,MATCH(B51,Historical!$B$7:$B$1455,0)))^(1/3)-1)*100)</f>
        <v>12.351093677423597</v>
      </c>
      <c r="U51" s="824">
        <f>IF(INDEX(Historical!$I$7:$I$1455,MATCH(B51,Historical!$B$7:$B$1455,0))=0,"n/a",((INDEX(Historical!$C$7:$C$1455,MATCH(B51,Historical!$B$7:$B$1455,0))/INDEX(Historical!$I$7:$I$1455,MATCH(B51,Historical!$B$7:$B$1455,0)))^(1/5)-1)*100)</f>
        <v>12.85920864312069</v>
      </c>
      <c r="V51" s="824">
        <f>IF(INDEX(Historical!$O$7:$O$1455,MATCH(B51,Historical!$B$7:$B$1455,0))=0,"n/a",((INDEX(Historical!$C$7:$C$1455,MATCH(B51,Historical!$B$7:$B$1455,0))/INDEX(Historical!$O$7:$O$1455,MATCH(B51,Historical!$B$7:$B$1455,0)))^(1/10)-1)*100)</f>
        <v>13.187538753776096</v>
      </c>
      <c r="W51" s="894">
        <f>IF(OR(U51&lt;=0,U51="n/a",V51&lt;=0,V51="n/a"),"n/a",U51/V51)</f>
        <v>0.97510300316187559</v>
      </c>
      <c r="X51" s="895">
        <f>IF(OR(AJ51&lt;=0,AJ51="n/a",U51&lt;=0,U51="n/a"),"n/a",U51/AJ51)</f>
        <v>1.4288009603467433</v>
      </c>
      <c r="Y51" s="896"/>
      <c r="Z51" s="887">
        <f>IF(OR(AC51&lt;0.01,AC51="n/a"),"n/a",M51/AC51*100)</f>
        <v>31.932773109243694</v>
      </c>
      <c r="AA51" s="897">
        <f>IF(OR(AC51&lt;0.01,AC51="n/a"),"n/a",I51/AC51)</f>
        <v>32.392156862745097</v>
      </c>
      <c r="AB51" s="889">
        <v>8</v>
      </c>
      <c r="AC51" s="898">
        <v>7.14</v>
      </c>
      <c r="AD51" s="898">
        <v>2.72</v>
      </c>
      <c r="AE51" s="898">
        <v>0.72</v>
      </c>
      <c r="AF51" s="898">
        <v>7.92</v>
      </c>
      <c r="AG51" s="898">
        <v>26.200000000000003</v>
      </c>
      <c r="AH51" s="898">
        <v>17.5</v>
      </c>
      <c r="AI51" s="898">
        <v>9.120000000000001</v>
      </c>
      <c r="AJ51" s="898">
        <v>9</v>
      </c>
      <c r="AK51" s="898">
        <v>11.92</v>
      </c>
      <c r="AL51" s="899">
        <v>101390</v>
      </c>
      <c r="AM51" s="900">
        <v>0.4</v>
      </c>
      <c r="AN51" s="898">
        <v>0.51</v>
      </c>
      <c r="AO51" s="901">
        <f>IF(U51="n/a","n/a",IF(AA51&lt;0,"n/a",IF(AA51="n/a","n/a",J51+U51-AA51)))</f>
        <v>-18.547130163588434</v>
      </c>
      <c r="AP51" s="902">
        <f>IF(U51="n/a","n/a",J51+U51)</f>
        <v>13.845026699156664</v>
      </c>
      <c r="AQ51" s="903">
        <f>IF(OR(AC51&lt;0.01,AF51="n/a"),"n/a",(I51/SQRT(22.5*AC51*(I51/AF51))-1)*100)</f>
        <v>237.66905715043353</v>
      </c>
      <c r="AR51" s="766">
        <f>INDEX(Historical!$C$7:$C$1455,MATCH(B51,Historical!$B$7:$B$1455,0))*IF(AH51="n/a",1.03,IF(AH51&lt;0,1.01,IF(AH51&gt;10,1.1,(1+AH51/100))))</f>
        <v>2.145</v>
      </c>
      <c r="AS51" s="897">
        <f>IF($AI51="n/a",1.03*AR51,IF($AI51&lt;0,1.01*AR51,IF($AI51&gt;10,1.1*AR51,(1+$AI51/100)*AR51)))</f>
        <v>2.340624</v>
      </c>
      <c r="AT51" s="897">
        <f>IF($AK51="n/a",1.03*AS51,IF($AK51&lt;0,1.01*AS51,IF($AK51&gt;10,1.1*AS51,(1+$AK51/100)*AS51)))</f>
        <v>2.5746864</v>
      </c>
      <c r="AU51" s="897">
        <f>IF($AK51="n/a",1.03*AT51,IF($AK51&lt;0,1.01*AT51,IF($AK51&gt;10,1.1*AT51,(1+$AK51/100)*AT51)))</f>
        <v>2.8321550400000004</v>
      </c>
      <c r="AV51" s="897">
        <f>IF($AK51="n/a",1.03*AU51,IF($AK51&lt;0,1.01*AU51,IF($AK51&gt;10,1.1*AU51,(1+$AK51/100)*AU51)))</f>
        <v>3.1153705440000006</v>
      </c>
      <c r="AW51" s="887">
        <f>SUM(AR51:AV51)</f>
        <v>13.007835984000002</v>
      </c>
      <c r="AX51" s="904">
        <f>AW51/I51*100</f>
        <v>5.6242805188516094</v>
      </c>
      <c r="AY51" s="1213">
        <v>0.91</v>
      </c>
      <c r="AZ51" s="900">
        <v>31.569999999999997</v>
      </c>
      <c r="BA51" s="900">
        <v>-5.66</v>
      </c>
      <c r="BB51" s="900">
        <v>0.95</v>
      </c>
      <c r="BC51" s="900">
        <v>9.41</v>
      </c>
      <c r="BD51" s="1079"/>
      <c r="BE51" s="721">
        <v>2004</v>
      </c>
      <c r="BF51" s="1057">
        <f>IF(BE51&gt;2008,0,IF(BE51&gt;2001,1,IF(BE51&gt;1990,2,IF(BE51&gt;1980,3,IF(BE51&gt;1973,4,IF(BE51&gt;1970,5,IF(BE51&gt;1960,6,IF(BE51&gt;1958,7,IF(BE51&gt;1953,8,9)))))))))</f>
        <v>1</v>
      </c>
    </row>
    <row r="52" spans="1:58" ht="11.25" customHeight="1" x14ac:dyDescent="0.2">
      <c r="A52" s="1027" t="s">
        <v>533</v>
      </c>
      <c r="B52" s="1031" t="s">
        <v>534</v>
      </c>
      <c r="C52" s="1181" t="s">
        <v>248</v>
      </c>
      <c r="D52" s="1181" t="s">
        <v>4448</v>
      </c>
      <c r="E52" s="857">
        <v>16</v>
      </c>
      <c r="F52" s="1245">
        <v>210</v>
      </c>
      <c r="G52" s="1245" t="s">
        <v>38</v>
      </c>
      <c r="H52" s="1245" t="s">
        <v>38</v>
      </c>
      <c r="I52" s="1030">
        <v>180.81</v>
      </c>
      <c r="J52" s="766">
        <f>(M52/I52)*100</f>
        <v>2.7653337757867371</v>
      </c>
      <c r="K52" s="1033">
        <v>1.25</v>
      </c>
      <c r="L52" s="1043">
        <v>4</v>
      </c>
      <c r="M52" s="756">
        <f>K52*L52</f>
        <v>5</v>
      </c>
      <c r="N52" s="1026" t="s">
        <v>188</v>
      </c>
      <c r="O52" s="860">
        <v>1.2</v>
      </c>
      <c r="P52" s="1016">
        <v>43293</v>
      </c>
      <c r="Q52" s="1016">
        <v>43318</v>
      </c>
      <c r="R52" s="756">
        <f>(K52-O52)/O52*100</f>
        <v>4.1666666666666705</v>
      </c>
      <c r="S52" s="824">
        <f>IF(INDEX(Historical!$D$7:$D$1455,MATCH(B52,Historical!$B$7:$B$1455,0))=0,"n/a",(INDEX(Historical!$C$7:$C$1455,MATCH(B52,Historical!$B$7:$B$1455,0))/INDEX(Historical!$D$7:$D$1455,MATCH(B52,Historical!$B$7:$B$1455,0))-1)*100)</f>
        <v>4.4444444444444287</v>
      </c>
      <c r="T52" s="824">
        <f>IF(INDEX(Historical!$F$7:$F$1455,MATCH(B52,Historical!$B$7:$B$1455,0))=0,"n/a",((INDEX(Historical!$C$7:$C$1455,MATCH(B52,Historical!$B$7:$B$1455,0))/INDEX(Historical!$F$7:$F$1455,MATCH(B52,Historical!$B$7:$B$1455,0)))^(1/3)-1)*100)</f>
        <v>10.325677865290107</v>
      </c>
      <c r="U52" s="824">
        <f>IF(INDEX(Historical!$I$7:$I$1455,MATCH(B52,Historical!$B$7:$B$1455,0))=0,"n/a",((INDEX(Historical!$C$7:$C$1455,MATCH(B52,Historical!$B$7:$B$1455,0))/INDEX(Historical!$I$7:$I$1455,MATCH(B52,Historical!$B$7:$B$1455,0)))^(1/5)-1)*100)</f>
        <v>27.40719795539961</v>
      </c>
      <c r="V52" s="824">
        <f>IF(INDEX(Historical!$O$7:$O$1455,MATCH(B52,Historical!$B$7:$B$1455,0))=0,"n/a",((INDEX(Historical!$C$7:$C$1455,MATCH(B52,Historical!$B$7:$B$1455,0))/INDEX(Historical!$O$7:$O$1455,MATCH(B52,Historical!$B$7:$B$1455,0)))^(1/10)-1)*100)</f>
        <v>22.855516121896137</v>
      </c>
      <c r="W52" s="825">
        <f>IF(OR(U52&lt;=0,U52="n/a",V52&lt;=0,V52="n/a"),"n/a",U52/V52)</f>
        <v>1.1991502536730225</v>
      </c>
      <c r="X52" s="826">
        <f>IF(OR(AJ52&lt;=0,AJ52="n/a",U52&lt;=0,U52="n/a"),"n/a",U52/AJ52)</f>
        <v>2.1082459965692006</v>
      </c>
      <c r="Y52" s="781"/>
      <c r="Z52" s="766">
        <f>IF(OR(AC52&lt;0.01,AC52="n/a"),"n/a",M52/AC52*100)</f>
        <v>55.370985603543744</v>
      </c>
      <c r="AA52" s="1042">
        <f>IF(OR(AC52&lt;0.01,AC52="n/a"),"n/a",I52/AC52)</f>
        <v>20.02325581395349</v>
      </c>
      <c r="AB52" s="1043">
        <v>7</v>
      </c>
      <c r="AC52" s="1021">
        <v>9.0299999999999994</v>
      </c>
      <c r="AD52" s="1021">
        <v>4.45</v>
      </c>
      <c r="AE52" s="1021">
        <v>1.42</v>
      </c>
      <c r="AF52" s="1021">
        <v>7.46</v>
      </c>
      <c r="AG52" s="1021">
        <v>41.5</v>
      </c>
      <c r="AH52" s="1021">
        <v>7.7</v>
      </c>
      <c r="AI52" s="1021">
        <v>4.8500000000000005</v>
      </c>
      <c r="AJ52" s="1021">
        <v>13</v>
      </c>
      <c r="AK52" s="1021">
        <v>4.5</v>
      </c>
      <c r="AL52" s="1034">
        <v>4310</v>
      </c>
      <c r="AM52" s="1028">
        <v>1.0999999999999999</v>
      </c>
      <c r="AN52" s="1021">
        <v>0.69</v>
      </c>
      <c r="AO52" s="868">
        <f>IF(U52="n/a","n/a",IF(AA52&lt;0,"n/a",IF(AA52="n/a","n/a",J52+U52-AA52)))</f>
        <v>10.149275917232856</v>
      </c>
      <c r="AP52" s="869">
        <f>IF(U52="n/a","n/a",J52+U52)</f>
        <v>30.172531731186346</v>
      </c>
      <c r="AQ52" s="1044">
        <f>IF(OR(AC52&lt;0.01,AF52="n/a"),"n/a",(I52/SQRT(22.5*AC52*(I52/AF52))-1)*100)</f>
        <v>157.65911017129511</v>
      </c>
      <c r="AR52" s="766">
        <f>INDEX(Historical!$C$7:$C$1455,MATCH(B52,Historical!$B$7:$B$1455,0))*IF(AH52="n/a",1.03,IF(AH52&lt;0,1.01,IF(AH52&gt;10,1.1,(1+AH52/100))))</f>
        <v>5.0618999999999987</v>
      </c>
      <c r="AS52" s="1042">
        <f>IF($AI52="n/a",1.03*AR52,IF($AI52&lt;0,1.01*AR52,IF($AI52&gt;10,1.1*AR52,(1+$AI52/100)*AR52)))</f>
        <v>5.3074021499999988</v>
      </c>
      <c r="AT52" s="1042">
        <f>IF($AK52="n/a",1.03*AS52,IF($AK52&lt;0,1.01*AS52,IF($AK52&gt;10,1.1*AS52,(1+$AK52/100)*AS52)))</f>
        <v>5.5462352467499985</v>
      </c>
      <c r="AU52" s="1042">
        <f>IF($AK52="n/a",1.03*AT52,IF($AK52&lt;0,1.01*AT52,IF($AK52&gt;10,1.1*AT52,(1+$AK52/100)*AT52)))</f>
        <v>5.7958158328537479</v>
      </c>
      <c r="AV52" s="1042">
        <f>IF($AK52="n/a",1.03*AU52,IF($AK52&lt;0,1.01*AU52,IF($AK52&gt;10,1.1*AU52,(1+$AK52/100)*AU52)))</f>
        <v>6.0566275453321659</v>
      </c>
      <c r="AW52" s="766">
        <f>SUM(AR52:AV52)</f>
        <v>27.767980774935911</v>
      </c>
      <c r="AX52" s="877">
        <f>AW52/I52*100</f>
        <v>15.357547024465411</v>
      </c>
      <c r="AY52" s="1212">
        <v>0.32</v>
      </c>
      <c r="AZ52" s="1028">
        <v>27.66</v>
      </c>
      <c r="BA52" s="1028">
        <v>-2.2599999999999998</v>
      </c>
      <c r="BB52" s="1028">
        <v>13.03</v>
      </c>
      <c r="BC52" s="1028">
        <v>16.009999999999998</v>
      </c>
      <c r="BE52" s="721">
        <v>2003</v>
      </c>
      <c r="BF52" s="1057">
        <f>IF(BE52&gt;2008,0,IF(BE52&gt;2001,1,IF(BE52&gt;1990,2,IF(BE52&gt;1980,3,IF(BE52&gt;1973,4,IF(BE52&gt;1970,5,IF(BE52&gt;1960,6,IF(BE52&gt;1958,7,IF(BE52&gt;1953,8,9)))))))))</f>
        <v>1</v>
      </c>
    </row>
    <row r="53" spans="1:58" ht="11.25" customHeight="1" x14ac:dyDescent="0.2">
      <c r="A53" s="1027" t="s">
        <v>535</v>
      </c>
      <c r="B53" s="1031" t="s">
        <v>536</v>
      </c>
      <c r="C53" s="1181" t="s">
        <v>113</v>
      </c>
      <c r="D53" s="1181" t="s">
        <v>4452</v>
      </c>
      <c r="E53" s="857">
        <v>14</v>
      </c>
      <c r="F53" s="1245">
        <v>254</v>
      </c>
      <c r="G53" s="1245" t="s">
        <v>38</v>
      </c>
      <c r="H53" s="1245" t="s">
        <v>38</v>
      </c>
      <c r="I53" s="1030">
        <v>72.63</v>
      </c>
      <c r="J53" s="766">
        <f>(M53/I53)*100</f>
        <v>1.2116205424755613</v>
      </c>
      <c r="K53" s="1033">
        <v>0.22</v>
      </c>
      <c r="L53" s="1043">
        <v>4</v>
      </c>
      <c r="M53" s="756">
        <f>K53*L53</f>
        <v>0.88</v>
      </c>
      <c r="N53" s="1026" t="s">
        <v>150</v>
      </c>
      <c r="O53" s="860">
        <v>0.2</v>
      </c>
      <c r="P53" s="1016">
        <v>43159</v>
      </c>
      <c r="Q53" s="1016">
        <v>43174</v>
      </c>
      <c r="R53" s="756">
        <f>(K53-O53)/O53*100</f>
        <v>9.9999999999999947</v>
      </c>
      <c r="S53" s="824">
        <f>IF(INDEX(Historical!$D$7:$D$1455,MATCH(B53,Historical!$B$7:$B$1455,0))=0,"n/a",(INDEX(Historical!$C$7:$C$1455,MATCH(B53,Historical!$B$7:$B$1455,0))/INDEX(Historical!$D$7:$D$1455,MATCH(B53,Historical!$B$7:$B$1455,0))-1)*100)</f>
        <v>8.3333333333333481</v>
      </c>
      <c r="T53" s="824">
        <f>IF(INDEX(Historical!$F$7:$F$1455,MATCH(B53,Historical!$B$7:$B$1455,0))=0,"n/a",((INDEX(Historical!$C$7:$C$1455,MATCH(B53,Historical!$B$7:$B$1455,0))/INDEX(Historical!$F$7:$F$1455,MATCH(B53,Historical!$B$7:$B$1455,0)))^(1/3)-1)*100)</f>
        <v>7.3786693294802586</v>
      </c>
      <c r="U53" s="824">
        <f>IF(INDEX(Historical!$I$7:$I$1455,MATCH(B53,Historical!$B$7:$B$1455,0))=0,"n/a",((INDEX(Historical!$C$7:$C$1455,MATCH(B53,Historical!$B$7:$B$1455,0))/INDEX(Historical!$I$7:$I$1455,MATCH(B53,Historical!$B$7:$B$1455,0)))^(1/5)-1)*100)</f>
        <v>7.6316922514810814</v>
      </c>
      <c r="V53" s="824">
        <f>IF(INDEX(Historical!$O$7:$O$1455,MATCH(B53,Historical!$B$7:$B$1455,0))=0,"n/a",((INDEX(Historical!$C$7:$C$1455,MATCH(B53,Historical!$B$7:$B$1455,0))/INDEX(Historical!$O$7:$O$1455,MATCH(B53,Historical!$B$7:$B$1455,0)))^(1/10)-1)*100)</f>
        <v>15.792974364097635</v>
      </c>
      <c r="W53" s="825">
        <f>IF(OR(U53&lt;=0,U53="n/a",V53&lt;=0,V53="n/a"),"n/a",U53/V53)</f>
        <v>0.48323337172194125</v>
      </c>
      <c r="X53" s="826">
        <f>IF(OR(AJ53&lt;=0,AJ53="n/a",U53&lt;=0,U53="n/a"),"n/a",U53/AJ53)</f>
        <v>2.0626195274273194</v>
      </c>
      <c r="Y53" s="780"/>
      <c r="Z53" s="766">
        <f>IF(OR(AC53&lt;0.01,AC53="n/a"),"n/a",M53/AC53*100)</f>
        <v>24.788732394366196</v>
      </c>
      <c r="AA53" s="1042">
        <f>IF(OR(AC53&lt;0.01,AC53="n/a"),"n/a",I53/AC53)</f>
        <v>20.459154929577466</v>
      </c>
      <c r="AB53" s="1043">
        <v>12</v>
      </c>
      <c r="AC53" s="1021">
        <v>3.55</v>
      </c>
      <c r="AD53" s="1021">
        <v>0.9</v>
      </c>
      <c r="AE53" s="1021">
        <v>5.16</v>
      </c>
      <c r="AF53" s="1021">
        <v>4.5</v>
      </c>
      <c r="AG53" s="1021">
        <v>46.5</v>
      </c>
      <c r="AH53" s="1021">
        <v>18.899999999999999</v>
      </c>
      <c r="AI53" s="1021">
        <v>10.57</v>
      </c>
      <c r="AJ53" s="1021">
        <v>3.6999999999999997</v>
      </c>
      <c r="AK53" s="1021">
        <v>22.7</v>
      </c>
      <c r="AL53" s="1034">
        <v>61710</v>
      </c>
      <c r="AM53" s="1028">
        <v>0.31</v>
      </c>
      <c r="AN53" s="1021">
        <v>1</v>
      </c>
      <c r="AO53" s="868">
        <f>IF(U53="n/a","n/a",IF(AA53&lt;0,"n/a",IF(AA53="n/a","n/a",J53+U53-AA53)))</f>
        <v>-11.615842135620824</v>
      </c>
      <c r="AP53" s="869">
        <f>IF(U53="n/a","n/a",J53+U53)</f>
        <v>8.8433127939566418</v>
      </c>
      <c r="AQ53" s="1044">
        <f>IF(OR(AC53&lt;0.01,AF53="n/a"),"n/a",(I53/SQRT(22.5*AC53*(I53/AF53))-1)*100)</f>
        <v>102.28274730968758</v>
      </c>
      <c r="AR53" s="766">
        <f>INDEX(Historical!$C$7:$C$1455,MATCH(B53,Historical!$B$7:$B$1455,0))*IF(AH53="n/a",1.03,IF(AH53&lt;0,1.01,IF(AH53&gt;10,1.1,(1+AH53/100))))</f>
        <v>0.8580000000000001</v>
      </c>
      <c r="AS53" s="1042">
        <f>IF($AI53="n/a",1.03*AR53,IF($AI53&lt;0,1.01*AR53,IF($AI53&gt;10,1.1*AR53,(1+$AI53/100)*AR53)))</f>
        <v>0.94380000000000019</v>
      </c>
      <c r="AT53" s="1042">
        <f>IF($AK53="n/a",1.03*AS53,IF($AK53&lt;0,1.01*AS53,IF($AK53&gt;10,1.1*AS53,(1+$AK53/100)*AS53)))</f>
        <v>1.0381800000000003</v>
      </c>
      <c r="AU53" s="1042">
        <f>IF($AK53="n/a",1.03*AT53,IF($AK53&lt;0,1.01*AT53,IF($AK53&gt;10,1.1*AT53,(1+$AK53/100)*AT53)))</f>
        <v>1.1419980000000005</v>
      </c>
      <c r="AV53" s="1042">
        <f>IF($AK53="n/a",1.03*AU53,IF($AK53&lt;0,1.01*AU53,IF($AK53&gt;10,1.1*AU53,(1+$AK53/100)*AU53)))</f>
        <v>1.2561978000000007</v>
      </c>
      <c r="AW53" s="766">
        <f>SUM(AR53:AV53)</f>
        <v>5.2381758000000023</v>
      </c>
      <c r="AX53" s="877">
        <f>AW53/I53*100</f>
        <v>7.212137959520863</v>
      </c>
      <c r="AY53" s="1212">
        <v>1.24</v>
      </c>
      <c r="AZ53" s="1028">
        <v>49.97</v>
      </c>
      <c r="BA53" s="1028">
        <v>-4.74</v>
      </c>
      <c r="BB53" s="1028">
        <v>2.3199999999999998</v>
      </c>
      <c r="BC53" s="1028">
        <v>10.34</v>
      </c>
      <c r="BE53" s="721">
        <v>2005</v>
      </c>
      <c r="BF53" s="1057">
        <f>IF(BE53&gt;2008,0,IF(BE53&gt;2001,1,IF(BE53&gt;1990,2,IF(BE53&gt;1980,3,IF(BE53&gt;1973,4,IF(BE53&gt;1970,5,IF(BE53&gt;1960,6,IF(BE53&gt;1958,7,IF(BE53&gt;1953,8,9)))))))))</f>
        <v>1</v>
      </c>
    </row>
    <row r="54" spans="1:58" ht="11.25" customHeight="1" x14ac:dyDescent="0.2">
      <c r="A54" s="1027" t="s">
        <v>539</v>
      </c>
      <c r="B54" s="1031" t="s">
        <v>540</v>
      </c>
      <c r="C54" s="1181" t="s">
        <v>113</v>
      </c>
      <c r="D54" s="1181" t="s">
        <v>214</v>
      </c>
      <c r="E54" s="857">
        <v>13</v>
      </c>
      <c r="F54" s="1245">
        <v>290</v>
      </c>
      <c r="G54" s="1245" t="s">
        <v>38</v>
      </c>
      <c r="H54" s="1245" t="s">
        <v>38</v>
      </c>
      <c r="I54" s="1030">
        <v>151.06</v>
      </c>
      <c r="J54" s="766">
        <f>(M54/I54)*100</f>
        <v>3.0186680789090428</v>
      </c>
      <c r="K54" s="1033">
        <v>1.1399999999999999</v>
      </c>
      <c r="L54" s="1043">
        <v>4</v>
      </c>
      <c r="M54" s="756">
        <f>K54*L54</f>
        <v>4.5599999999999996</v>
      </c>
      <c r="N54" s="1026" t="s">
        <v>120</v>
      </c>
      <c r="O54" s="860">
        <v>1.08</v>
      </c>
      <c r="P54" s="1016">
        <v>43333</v>
      </c>
      <c r="Q54" s="1016">
        <v>43347</v>
      </c>
      <c r="R54" s="756">
        <f>(K54-O54)/O54*100</f>
        <v>5.5555555555555394</v>
      </c>
      <c r="S54" s="824">
        <f>IF(INDEX(Historical!$D$7:$D$1455,MATCH(B54,Historical!$B$7:$B$1455,0))=0,"n/a",(INDEX(Historical!$C$7:$C$1455,MATCH(B54,Historical!$B$7:$B$1455,0))/INDEX(Historical!$D$7:$D$1455,MATCH(B54,Historical!$B$7:$B$1455,0))-1)*100)</f>
        <v>5.2499999999999991</v>
      </c>
      <c r="T54" s="824">
        <f>IF(INDEX(Historical!$F$7:$F$1455,MATCH(B54,Historical!$B$7:$B$1455,0))=0,"n/a",((INDEX(Historical!$C$7:$C$1455,MATCH(B54,Historical!$B$7:$B$1455,0))/INDEX(Historical!$F$7:$F$1455,MATCH(B54,Historical!$B$7:$B$1455,0)))^(1/3)-1)*100)</f>
        <v>14.426142832786116</v>
      </c>
      <c r="U54" s="824">
        <f>IF(INDEX(Historical!$I$7:$I$1455,MATCH(B54,Historical!$B$7:$B$1455,0))=0,"n/a",((INDEX(Historical!$C$7:$C$1455,MATCH(B54,Historical!$B$7:$B$1455,0))/INDEX(Historical!$I$7:$I$1455,MATCH(B54,Historical!$B$7:$B$1455,0)))^(1/5)-1)*100)</f>
        <v>18.522804197547728</v>
      </c>
      <c r="V54" s="824">
        <f>IF(INDEX(Historical!$O$7:$O$1455,MATCH(B54,Historical!$B$7:$B$1455,0))=0,"n/a",((INDEX(Historical!$C$7:$C$1455,MATCH(B54,Historical!$B$7:$B$1455,0))/INDEX(Historical!$O$7:$O$1455,MATCH(B54,Historical!$B$7:$B$1455,0)))^(1/10)-1)*100)</f>
        <v>25.626529992879512</v>
      </c>
      <c r="W54" s="825">
        <f>IF(OR(U54&lt;=0,U54="n/a",V54&lt;=0,V54="n/a"),"n/a",U54/V54)</f>
        <v>0.72279798328897449</v>
      </c>
      <c r="X54" s="826">
        <f>IF(OR(AJ54&lt;=0,AJ54="n/a",U54&lt;=0,U54="n/a"),"n/a",U54/AJ54)</f>
        <v>4.4101914756066014</v>
      </c>
      <c r="Y54" s="1031"/>
      <c r="Z54" s="766">
        <f>IF(OR(AC54&lt;0.01,AC54="n/a"),"n/a",M54/AC54*100)</f>
        <v>34.259954921111941</v>
      </c>
      <c r="AA54" s="1042">
        <f>IF(OR(AC54&lt;0.01,AC54="n/a"),"n/a",I54/AC54)</f>
        <v>11.349361382419234</v>
      </c>
      <c r="AB54" s="1043">
        <v>12</v>
      </c>
      <c r="AC54" s="1021">
        <v>13.31</v>
      </c>
      <c r="AD54" s="1021">
        <v>0.93</v>
      </c>
      <c r="AE54" s="1021">
        <v>1.05</v>
      </c>
      <c r="AF54" s="1021">
        <v>3.39</v>
      </c>
      <c r="AG54" s="1021">
        <v>17.7</v>
      </c>
      <c r="AH54" s="1021">
        <v>29.299999999999997</v>
      </c>
      <c r="AI54" s="1021">
        <v>13.320000000000002</v>
      </c>
      <c r="AJ54" s="1021">
        <v>4.2</v>
      </c>
      <c r="AK54" s="1021">
        <v>12.21</v>
      </c>
      <c r="AL54" s="1034">
        <v>24290</v>
      </c>
      <c r="AM54" s="1028">
        <v>0.1</v>
      </c>
      <c r="AN54" s="1021">
        <v>0.34</v>
      </c>
      <c r="AO54" s="868">
        <f>IF(U54="n/a","n/a",IF(AA54&lt;0,"n/a",IF(AA54="n/a","n/a",J54+U54-AA54)))</f>
        <v>10.192110894037539</v>
      </c>
      <c r="AP54" s="869">
        <f>IF(U54="n/a","n/a",J54+U54)</f>
        <v>21.541472276456773</v>
      </c>
      <c r="AQ54" s="1044">
        <f>IF(OR(AC54&lt;0.01,AF54="n/a"),"n/a",(I54/SQRT(22.5*AC54*(I54/AF54))-1)*100)</f>
        <v>30.76583836325517</v>
      </c>
      <c r="AR54" s="766">
        <f>INDEX(Historical!$C$7:$C$1455,MATCH(B54,Historical!$B$7:$B$1455,0))*IF(AH54="n/a",1.03,IF(AH54&lt;0,1.01,IF(AH54&gt;10,1.1,(1+AH54/100))))</f>
        <v>4.6310000000000002</v>
      </c>
      <c r="AS54" s="1042">
        <f>IF($AI54="n/a",1.03*AR54,IF($AI54&lt;0,1.01*AR54,IF($AI54&gt;10,1.1*AR54,(1+$AI54/100)*AR54)))</f>
        <v>5.094100000000001</v>
      </c>
      <c r="AT54" s="1042">
        <f>IF($AK54="n/a",1.03*AS54,IF($AK54&lt;0,1.01*AS54,IF($AK54&gt;10,1.1*AS54,(1+$AK54/100)*AS54)))</f>
        <v>5.6035100000000018</v>
      </c>
      <c r="AU54" s="1042">
        <f>IF($AK54="n/a",1.03*AT54,IF($AK54&lt;0,1.01*AT54,IF($AK54&gt;10,1.1*AT54,(1+$AK54/100)*AT54)))</f>
        <v>6.1638610000000025</v>
      </c>
      <c r="AV54" s="1042">
        <f>IF($AK54="n/a",1.03*AU54,IF($AK54&lt;0,1.01*AU54,IF($AK54&gt;10,1.1*AU54,(1+$AK54/100)*AU54)))</f>
        <v>6.7802471000000031</v>
      </c>
      <c r="AW54" s="766">
        <f>SUM(AR54:AV54)</f>
        <v>28.272718100000009</v>
      </c>
      <c r="AX54" s="877">
        <f>AW54/I54*100</f>
        <v>18.716217463259639</v>
      </c>
      <c r="AY54" s="1212">
        <v>1.0900000000000001</v>
      </c>
      <c r="AZ54" s="1028">
        <v>21.12</v>
      </c>
      <c r="BA54" s="1028">
        <v>-22.21</v>
      </c>
      <c r="BB54" s="1028">
        <v>4.58</v>
      </c>
      <c r="BC54" s="1028">
        <v>2.4</v>
      </c>
      <c r="BE54" s="721">
        <v>2006</v>
      </c>
      <c r="BF54" s="1057">
        <f>IF(BE54&gt;2008,0,IF(BE54&gt;2001,1,IF(BE54&gt;1990,2,IF(BE54&gt;1980,3,IF(BE54&gt;1973,4,IF(BE54&gt;1970,5,IF(BE54&gt;1960,6,IF(BE54&gt;1958,7,IF(BE54&gt;1953,8,9)))))))))</f>
        <v>1</v>
      </c>
    </row>
    <row r="55" spans="1:58" ht="11.25" customHeight="1" x14ac:dyDescent="0.2">
      <c r="A55" s="1027" t="s">
        <v>544</v>
      </c>
      <c r="B55" s="1031" t="s">
        <v>545</v>
      </c>
      <c r="C55" s="1181" t="s">
        <v>4414</v>
      </c>
      <c r="D55" s="1181" t="s">
        <v>4415</v>
      </c>
      <c r="E55" s="857">
        <v>14</v>
      </c>
      <c r="F55" s="1245">
        <v>255</v>
      </c>
      <c r="G55" s="1245" t="s">
        <v>107</v>
      </c>
      <c r="H55" s="1245" t="s">
        <v>107</v>
      </c>
      <c r="I55" s="1030">
        <v>115.04</v>
      </c>
      <c r="J55" s="766">
        <f>(M55/I55)*100</f>
        <v>3.5118219749652289</v>
      </c>
      <c r="K55" s="1033">
        <v>1.01</v>
      </c>
      <c r="L55" s="1043">
        <v>4</v>
      </c>
      <c r="M55" s="756">
        <f>K55*L55</f>
        <v>4.04</v>
      </c>
      <c r="N55" s="1026" t="s">
        <v>322</v>
      </c>
      <c r="O55" s="860">
        <v>0.93</v>
      </c>
      <c r="P55" s="1016">
        <v>43173</v>
      </c>
      <c r="Q55" s="1016">
        <v>43189</v>
      </c>
      <c r="R55" s="756">
        <f>(K55-O55)/O55*100</f>
        <v>8.6021505376344045</v>
      </c>
      <c r="S55" s="824">
        <f>IF(INDEX(Historical!$D$7:$D$1455,MATCH(B55,Historical!$B$7:$B$1455,0))=0,"n/a",(INDEX(Historical!$C$7:$C$1455,MATCH(B55,Historical!$B$7:$B$1455,0))/INDEX(Historical!$D$7:$D$1455,MATCH(B55,Historical!$B$7:$B$1455,0))-1)*100)</f>
        <v>5.6818181818181879</v>
      </c>
      <c r="T55" s="824">
        <f>IF(INDEX(Historical!$F$7:$F$1455,MATCH(B55,Historical!$B$7:$B$1455,0))=0,"n/a",((INDEX(Historical!$C$7:$C$1455,MATCH(B55,Historical!$B$7:$B$1455,0))/INDEX(Historical!$F$7:$F$1455,MATCH(B55,Historical!$B$7:$B$1455,0)))^(1/3)-1)*100)</f>
        <v>3.8647751796380136</v>
      </c>
      <c r="U55" s="824">
        <f>IF(INDEX(Historical!$I$7:$I$1455,MATCH(B55,Historical!$B$7:$B$1455,0))=0,"n/a",((INDEX(Historical!$C$7:$C$1455,MATCH(B55,Historical!$B$7:$B$1455,0))/INDEX(Historical!$I$7:$I$1455,MATCH(B55,Historical!$B$7:$B$1455,0)))^(1/5)-1)*100)</f>
        <v>4.9619807391366288</v>
      </c>
      <c r="V55" s="824">
        <f>IF(INDEX(Historical!$O$7:$O$1455,MATCH(B55,Historical!$B$7:$B$1455,0))=0,"n/a",((INDEX(Historical!$C$7:$C$1455,MATCH(B55,Historical!$B$7:$B$1455,0))/INDEX(Historical!$O$7:$O$1455,MATCH(B55,Historical!$B$7:$B$1455,0)))^(1/10)-1)*100)</f>
        <v>12.505497724872816</v>
      </c>
      <c r="W55" s="825">
        <f>IF(OR(U55&lt;=0,U55="n/a",V55&lt;=0,V55="n/a"),"n/a",U55/V55)</f>
        <v>0.3967839464132239</v>
      </c>
      <c r="X55" s="826" t="str">
        <f>IF(OR(AJ55&lt;=0,AJ55="n/a",U55&lt;=0,U55="n/a"),"n/a",U55/AJ55)</f>
        <v>n/a</v>
      </c>
      <c r="Y55" s="1031"/>
      <c r="Z55" s="766">
        <f>IF(OR(AC55&lt;0.01,AC55="n/a"),"n/a",M55/AC55*100)</f>
        <v>306.06060606060606</v>
      </c>
      <c r="AA55" s="1042">
        <f>IF(OR(AC55&lt;0.01,AC55="n/a"),"n/a",I55/AC55)</f>
        <v>87.151515151515156</v>
      </c>
      <c r="AB55" s="1043">
        <v>12</v>
      </c>
      <c r="AC55" s="1021">
        <v>1.32</v>
      </c>
      <c r="AD55" s="1021" t="s">
        <v>138</v>
      </c>
      <c r="AE55" s="1021">
        <v>7.9</v>
      </c>
      <c r="AF55" s="1021">
        <v>2.7</v>
      </c>
      <c r="AG55" s="1021">
        <v>3</v>
      </c>
      <c r="AH55" s="1021">
        <v>-55.1</v>
      </c>
      <c r="AI55" s="1021">
        <v>2.25</v>
      </c>
      <c r="AJ55" s="1021">
        <v>-7.7</v>
      </c>
      <c r="AK55" s="1021">
        <v>-4.51</v>
      </c>
      <c r="AL55" s="1034">
        <v>23690</v>
      </c>
      <c r="AM55" s="1028">
        <v>0.05</v>
      </c>
      <c r="AN55" s="1021">
        <v>1.05</v>
      </c>
      <c r="AO55" s="868">
        <f>IF(U55="n/a","n/a",IF(AA55&lt;0,"n/a",IF(AA55="n/a","n/a",J55+U55-AA55)))</f>
        <v>-78.677712437413305</v>
      </c>
      <c r="AP55" s="869">
        <f>IF(U55="n/a","n/a",J55+U55)</f>
        <v>8.4738027141018577</v>
      </c>
      <c r="AQ55" s="1044">
        <f>IF(OR(AC55&lt;0.01,AF55="n/a"),"n/a",(I55/SQRT(22.5*AC55*(I55/AF55))-1)*100)</f>
        <v>223.39112260824075</v>
      </c>
      <c r="AR55" s="766">
        <f>INDEX(Historical!$C$7:$C$1455,MATCH(B55,Historical!$B$7:$B$1455,0))*IF(AH55="n/a",1.03,IF(AH55&lt;0,1.01,IF(AH55&gt;10,1.1,(1+AH55/100))))</f>
        <v>3.7572000000000001</v>
      </c>
      <c r="AS55" s="1042">
        <f>IF($AI55="n/a",1.03*AR55,IF($AI55&lt;0,1.01*AR55,IF($AI55&gt;10,1.1*AR55,(1+$AI55/100)*AR55)))</f>
        <v>3.8417370000000002</v>
      </c>
      <c r="AT55" s="1042">
        <f>IF($AK55="n/a",1.03*AS55,IF($AK55&lt;0,1.01*AS55,IF($AK55&gt;10,1.1*AS55,(1+$AK55/100)*AS55)))</f>
        <v>3.8801543700000001</v>
      </c>
      <c r="AU55" s="1042">
        <f>IF($AK55="n/a",1.03*AT55,IF($AK55&lt;0,1.01*AT55,IF($AK55&gt;10,1.1*AT55,(1+$AK55/100)*AT55)))</f>
        <v>3.9189559137000001</v>
      </c>
      <c r="AV55" s="1042">
        <f>IF($AK55="n/a",1.03*AU55,IF($AK55&lt;0,1.01*AU55,IF($AK55&gt;10,1.1*AU55,(1+$AK55/100)*AU55)))</f>
        <v>3.9581454728370002</v>
      </c>
      <c r="AW55" s="766">
        <f>SUM(AR55:AV55)</f>
        <v>19.356192756537002</v>
      </c>
      <c r="AX55" s="877">
        <f>AW55/I55*100</f>
        <v>16.825619572789467</v>
      </c>
      <c r="AY55" s="1212">
        <v>0.42</v>
      </c>
      <c r="AZ55" s="1028">
        <v>19.139999999999997</v>
      </c>
      <c r="BA55" s="1028">
        <v>-8.0399999999999991</v>
      </c>
      <c r="BB55" s="1028">
        <v>3.61</v>
      </c>
      <c r="BC55" s="1028">
        <v>3.84</v>
      </c>
      <c r="BE55" s="721">
        <v>2005</v>
      </c>
      <c r="BF55" s="1057">
        <f>IF(BE55&gt;2008,0,IF(BE55&gt;2001,1,IF(BE55&gt;1990,2,IF(BE55&gt;1980,3,IF(BE55&gt;1973,4,IF(BE55&gt;1970,5,IF(BE55&gt;1960,6,IF(BE55&gt;1958,7,IF(BE55&gt;1953,8,9)))))))))</f>
        <v>1</v>
      </c>
    </row>
    <row r="56" spans="1:58" ht="11.25" customHeight="1" x14ac:dyDescent="0.2">
      <c r="A56" s="1027" t="s">
        <v>546</v>
      </c>
      <c r="B56" s="1031" t="s">
        <v>547</v>
      </c>
      <c r="C56" s="1181" t="s">
        <v>132</v>
      </c>
      <c r="D56" s="1181" t="s">
        <v>4423</v>
      </c>
      <c r="E56" s="857">
        <v>15</v>
      </c>
      <c r="F56" s="1245">
        <v>232</v>
      </c>
      <c r="G56" s="1245" t="s">
        <v>38</v>
      </c>
      <c r="H56" s="1245" t="s">
        <v>116</v>
      </c>
      <c r="I56" s="1030">
        <v>74.5</v>
      </c>
      <c r="J56" s="766">
        <f>(M56/I56)*100</f>
        <v>4.4832214765100673</v>
      </c>
      <c r="K56" s="1033">
        <v>0.83499999999999996</v>
      </c>
      <c r="L56" s="1043">
        <v>4</v>
      </c>
      <c r="M56" s="756">
        <f>K56*L56</f>
        <v>3.34</v>
      </c>
      <c r="N56" s="1026" t="s">
        <v>329</v>
      </c>
      <c r="O56" s="860">
        <v>0.77</v>
      </c>
      <c r="P56" s="1016">
        <v>43160</v>
      </c>
      <c r="Q56" s="1016">
        <v>43179</v>
      </c>
      <c r="R56" s="756">
        <f>(K56-O56)/O56*100</f>
        <v>8.4415584415584348</v>
      </c>
      <c r="S56" s="824">
        <f>IF(INDEX(Historical!$D$7:$D$1455,MATCH(B56,Historical!$B$7:$B$1455,0))=0,"n/a",(INDEX(Historical!$C$7:$C$1455,MATCH(B56,Historical!$B$7:$B$1455,0))/INDEX(Historical!$D$7:$D$1455,MATCH(B56,Historical!$B$7:$B$1455,0))-1)*100)</f>
        <v>19.285714285714285</v>
      </c>
      <c r="T56" s="824">
        <f>IF(INDEX(Historical!$F$7:$F$1455,MATCH(B56,Historical!$B$7:$B$1455,0))=0,"n/a",((INDEX(Historical!$C$7:$C$1455,MATCH(B56,Historical!$B$7:$B$1455,0))/INDEX(Historical!$F$7:$F$1455,MATCH(B56,Historical!$B$7:$B$1455,0)))^(1/3)-1)*100)</f>
        <v>11.646490253324338</v>
      </c>
      <c r="U56" s="824">
        <f>IF(INDEX(Historical!$I$7:$I$1455,MATCH(B56,Historical!$B$7:$B$1455,0))=0,"n/a",((INDEX(Historical!$C$7:$C$1455,MATCH(B56,Historical!$B$7:$B$1455,0))/INDEX(Historical!$I$7:$I$1455,MATCH(B56,Historical!$B$7:$B$1455,0)))^(1/5)-1)*100)</f>
        <v>9.6207583834079244</v>
      </c>
      <c r="V56" s="824">
        <f>IF(INDEX(Historical!$O$7:$O$1455,MATCH(B56,Historical!$B$7:$B$1455,0))=0,"n/a",((INDEX(Historical!$C$7:$C$1455,MATCH(B56,Historical!$B$7:$B$1455,0))/INDEX(Historical!$O$7:$O$1455,MATCH(B56,Historical!$B$7:$B$1455,0)))^(1/10)-1)*100)</f>
        <v>8.6273940702599852</v>
      </c>
      <c r="W56" s="825">
        <f>IF(OR(U56&lt;=0,U56="n/a",V56&lt;=0,V56="n/a"),"n/a",U56/V56)</f>
        <v>1.1151407139929108</v>
      </c>
      <c r="X56" s="826">
        <f>IF(OR(AJ56&lt;=0,AJ56="n/a",U56&lt;=0,U56="n/a"),"n/a",U56/AJ56)</f>
        <v>1.5271045053028451</v>
      </c>
      <c r="Y56" s="789"/>
      <c r="Z56" s="766">
        <f>IF(OR(AC56&lt;0.01,AC56="n/a"),"n/a",M56/AC56*100)</f>
        <v>95.977011494252878</v>
      </c>
      <c r="AA56" s="1042">
        <f>IF(OR(AC56&lt;0.01,AC56="n/a"),"n/a",I56/AC56)</f>
        <v>21.408045977011493</v>
      </c>
      <c r="AB56" s="1043">
        <v>12</v>
      </c>
      <c r="AC56" s="1021">
        <v>3.48</v>
      </c>
      <c r="AD56" s="1021">
        <v>3.37</v>
      </c>
      <c r="AE56" s="1021">
        <v>3.71</v>
      </c>
      <c r="AF56" s="1021">
        <v>2.64</v>
      </c>
      <c r="AG56" s="1021">
        <v>17.5</v>
      </c>
      <c r="AH56" s="1021">
        <v>-1.7999999999999998</v>
      </c>
      <c r="AI56" s="1021">
        <v>3.8699999999999997</v>
      </c>
      <c r="AJ56" s="1021">
        <v>6.3</v>
      </c>
      <c r="AK56" s="1021">
        <v>6.35</v>
      </c>
      <c r="AL56" s="1034">
        <v>48970</v>
      </c>
      <c r="AM56" s="1028">
        <v>0.33999999999999997</v>
      </c>
      <c r="AN56" s="1021">
        <v>2.0699999999999998</v>
      </c>
      <c r="AO56" s="868">
        <f>IF(U56="n/a","n/a",IF(AA56&lt;0,"n/a",IF(AA56="n/a","n/a",J56+U56-AA56)))</f>
        <v>-7.3040661170935017</v>
      </c>
      <c r="AP56" s="869">
        <f>IF(U56="n/a","n/a",J56+U56)</f>
        <v>14.103979859917992</v>
      </c>
      <c r="AQ56" s="1044">
        <f>IF(OR(AC56&lt;0.01,AF56="n/a"),"n/a",(I56/SQRT(22.5*AC56*(I56/AF56))-1)*100)</f>
        <v>58.489034151767605</v>
      </c>
      <c r="AR56" s="766">
        <f>INDEX(Historical!$C$7:$C$1455,MATCH(B56,Historical!$B$7:$B$1455,0))*IF(AH56="n/a",1.03,IF(AH56&lt;0,1.01,IF(AH56&gt;10,1.1,(1+AH56/100))))</f>
        <v>3.3733999999999997</v>
      </c>
      <c r="AS56" s="1042">
        <f>IF($AI56="n/a",1.03*AR56,IF($AI56&lt;0,1.01*AR56,IF($AI56&gt;10,1.1*AR56,(1+$AI56/100)*AR56)))</f>
        <v>3.5039505799999997</v>
      </c>
      <c r="AT56" s="1042">
        <f>IF($AK56="n/a",1.03*AS56,IF($AK56&lt;0,1.01*AS56,IF($AK56&gt;10,1.1*AS56,(1+$AK56/100)*AS56)))</f>
        <v>3.7264514418299992</v>
      </c>
      <c r="AU56" s="1042">
        <f>IF($AK56="n/a",1.03*AT56,IF($AK56&lt;0,1.01*AT56,IF($AK56&gt;10,1.1*AT56,(1+$AK56/100)*AT56)))</f>
        <v>3.9630811083862039</v>
      </c>
      <c r="AV56" s="1042">
        <f>IF($AK56="n/a",1.03*AU56,IF($AK56&lt;0,1.01*AU56,IF($AK56&gt;10,1.1*AU56,(1+$AK56/100)*AU56)))</f>
        <v>4.2147367587687272</v>
      </c>
      <c r="AW56" s="766">
        <f>SUM(AR56:AV56)</f>
        <v>18.781619888984931</v>
      </c>
      <c r="AX56" s="877">
        <f>AW56/I56*100</f>
        <v>25.210228038905946</v>
      </c>
      <c r="AY56" s="1212">
        <v>0.14000000000000001</v>
      </c>
      <c r="AZ56" s="1028">
        <v>21.08</v>
      </c>
      <c r="BA56" s="1028">
        <v>-12.659999999999998</v>
      </c>
      <c r="BB56" s="1028">
        <v>3.38</v>
      </c>
      <c r="BC56" s="1028">
        <v>7.19</v>
      </c>
      <c r="BE56" s="721">
        <v>2004</v>
      </c>
      <c r="BF56" s="1057">
        <f>IF(BE56&gt;2008,0,IF(BE56&gt;2001,1,IF(BE56&gt;1990,2,IF(BE56&gt;1980,3,IF(BE56&gt;1973,4,IF(BE56&gt;1970,5,IF(BE56&gt;1960,6,IF(BE56&gt;1958,7,IF(BE56&gt;1953,8,9)))))))))</f>
        <v>1</v>
      </c>
    </row>
    <row r="57" spans="1:58" ht="11.25" customHeight="1" x14ac:dyDescent="0.2">
      <c r="A57" s="1027" t="s">
        <v>548</v>
      </c>
      <c r="B57" s="1031" t="s">
        <v>549</v>
      </c>
      <c r="C57" s="1181" t="s">
        <v>109</v>
      </c>
      <c r="D57" s="1181" t="s">
        <v>119</v>
      </c>
      <c r="E57" s="857">
        <v>16</v>
      </c>
      <c r="F57" s="1245">
        <v>205</v>
      </c>
      <c r="G57" s="1245" t="s">
        <v>38</v>
      </c>
      <c r="H57" s="1245" t="s">
        <v>38</v>
      </c>
      <c r="I57" s="1030">
        <v>14.4</v>
      </c>
      <c r="J57" s="766">
        <f>(M57/I57)*100</f>
        <v>3.958333333333333</v>
      </c>
      <c r="K57" s="1033">
        <v>0.14249999999999999</v>
      </c>
      <c r="L57" s="1043">
        <v>4</v>
      </c>
      <c r="M57" s="756">
        <f>K57*L57</f>
        <v>0.56999999999999995</v>
      </c>
      <c r="N57" s="1026" t="s">
        <v>108</v>
      </c>
      <c r="O57" s="860">
        <v>0.14000000000000001</v>
      </c>
      <c r="P57" s="1016">
        <v>43220</v>
      </c>
      <c r="Q57" s="1016">
        <v>43235</v>
      </c>
      <c r="R57" s="756">
        <f>(K57-O57)/O57*100</f>
        <v>1.7857142857142672</v>
      </c>
      <c r="S57" s="824">
        <f>IF(INDEX(Historical!$D$7:$D$1455,MATCH(B57,Historical!$B$7:$B$1455,0))=0,"n/a",(INDEX(Historical!$C$7:$C$1455,MATCH(B57,Historical!$B$7:$B$1455,0))/INDEX(Historical!$D$7:$D$1455,MATCH(B57,Historical!$B$7:$B$1455,0))-1)*100)</f>
        <v>1.8264840182648623</v>
      </c>
      <c r="T57" s="824">
        <f>IF(INDEX(Historical!$F$7:$F$1455,MATCH(B57,Historical!$B$7:$B$1455,0))=0,"n/a",((INDEX(Historical!$C$7:$C$1455,MATCH(B57,Historical!$B$7:$B$1455,0))/INDEX(Historical!$F$7:$F$1455,MATCH(B57,Historical!$B$7:$B$1455,0)))^(1/3)-1)*100)</f>
        <v>2.2173904724055893</v>
      </c>
      <c r="U57" s="824">
        <f>IF(INDEX(Historical!$I$7:$I$1455,MATCH(B57,Historical!$B$7:$B$1455,0))=0,"n/a",((INDEX(Historical!$C$7:$C$1455,MATCH(B57,Historical!$B$7:$B$1455,0))/INDEX(Historical!$I$7:$I$1455,MATCH(B57,Historical!$B$7:$B$1455,0)))^(1/5)-1)*100)</f>
        <v>2.7197728478845828</v>
      </c>
      <c r="V57" s="824">
        <f>IF(INDEX(Historical!$O$7:$O$1455,MATCH(B57,Historical!$B$7:$B$1455,0))=0,"n/a",((INDEX(Historical!$C$7:$C$1455,MATCH(B57,Historical!$B$7:$B$1455,0))/INDEX(Historical!$O$7:$O$1455,MATCH(B57,Historical!$B$7:$B$1455,0)))^(1/10)-1)*100)</f>
        <v>4.6908136292419078</v>
      </c>
      <c r="W57" s="825">
        <f>IF(OR(U57&lt;=0,U57="n/a",V57&lt;=0,V57="n/a"),"n/a",U57/V57)</f>
        <v>0.5798083366454555</v>
      </c>
      <c r="X57" s="826" t="str">
        <f>IF(OR(AJ57&lt;=0,AJ57="n/a",U57&lt;=0,U57="n/a"),"n/a",U57/AJ57)</f>
        <v>n/a</v>
      </c>
      <c r="Y57" s="1031"/>
      <c r="Z57" s="766" t="str">
        <f>IF(OR(AC57&lt;0.01,AC57="n/a"),"n/a",M57/AC57*100)</f>
        <v>n/a</v>
      </c>
      <c r="AA57" s="1042" t="str">
        <f>IF(OR(AC57&lt;0.01,AC57="n/a"),"n/a",I57/AC57)</f>
        <v>n/a</v>
      </c>
      <c r="AB57" s="1043">
        <v>12</v>
      </c>
      <c r="AC57" s="1021">
        <v>-0.74</v>
      </c>
      <c r="AD57" s="1021" t="s">
        <v>138</v>
      </c>
      <c r="AE57" s="1021">
        <v>0.51</v>
      </c>
      <c r="AF57" s="1021">
        <v>0.98</v>
      </c>
      <c r="AG57" s="1021">
        <v>-4.8</v>
      </c>
      <c r="AH57" s="1021">
        <v>-78.2</v>
      </c>
      <c r="AI57" s="1021">
        <v>312.8</v>
      </c>
      <c r="AJ57" s="1021">
        <v>-22.6</v>
      </c>
      <c r="AK57" s="1021">
        <v>10</v>
      </c>
      <c r="AL57" s="1034">
        <v>396</v>
      </c>
      <c r="AM57" s="1028">
        <v>0.89999999999999991</v>
      </c>
      <c r="AN57" s="1021">
        <v>0.16</v>
      </c>
      <c r="AO57" s="868" t="str">
        <f>IF(U57="n/a","n/a",IF(AA57&lt;0,"n/a",IF(AA57="n/a","n/a",J57+U57-AA57)))</f>
        <v>n/a</v>
      </c>
      <c r="AP57" s="869">
        <f>IF(U57="n/a","n/a",J57+U57)</f>
        <v>6.6781061812179159</v>
      </c>
      <c r="AQ57" s="1044" t="str">
        <f>IF(OR(AC57&lt;0.01,AF57="n/a"),"n/a",(I57/SQRT(22.5*AC57*(I57/AF57))-1)*100)</f>
        <v>n/a</v>
      </c>
      <c r="AR57" s="766">
        <f>INDEX(Historical!$C$7:$C$1455,MATCH(B57,Historical!$B$7:$B$1455,0))*IF(AH57="n/a",1.03,IF(AH57&lt;0,1.01,IF(AH57&gt;10,1.1,(1+AH57/100))))</f>
        <v>0.5630750000000001</v>
      </c>
      <c r="AS57" s="1042">
        <f>IF($AI57="n/a",1.03*AR57,IF($AI57&lt;0,1.01*AR57,IF($AI57&gt;10,1.1*AR57,(1+$AI57/100)*AR57)))</f>
        <v>0.61938250000000017</v>
      </c>
      <c r="AT57" s="1042">
        <f>IF($AK57="n/a",1.03*AS57,IF($AK57&lt;0,1.01*AS57,IF($AK57&gt;10,1.1*AS57,(1+$AK57/100)*AS57)))</f>
        <v>0.68132075000000025</v>
      </c>
      <c r="AU57" s="1042">
        <f>IF($AK57="n/a",1.03*AT57,IF($AK57&lt;0,1.01*AT57,IF($AK57&gt;10,1.1*AT57,(1+$AK57/100)*AT57)))</f>
        <v>0.74945282500000032</v>
      </c>
      <c r="AV57" s="1042">
        <f>IF($AK57="n/a",1.03*AU57,IF($AK57&lt;0,1.01*AU57,IF($AK57&gt;10,1.1*AU57,(1+$AK57/100)*AU57)))</f>
        <v>0.82439810750000042</v>
      </c>
      <c r="AW57" s="766">
        <f>SUM(AR57:AV57)</f>
        <v>3.4376291825000012</v>
      </c>
      <c r="AX57" s="877">
        <f>AW57/I57*100</f>
        <v>23.872424878472227</v>
      </c>
      <c r="AY57" s="1212">
        <v>0.37</v>
      </c>
      <c r="AZ57" s="1028">
        <v>13.03</v>
      </c>
      <c r="BA57" s="1028">
        <v>-21.099999999999998</v>
      </c>
      <c r="BB57" s="1028">
        <v>4.3999999999999995</v>
      </c>
      <c r="BC57" s="1028">
        <v>0.4</v>
      </c>
      <c r="BE57" s="721">
        <v>2003</v>
      </c>
      <c r="BF57" s="1057">
        <f>IF(BE57&gt;2008,0,IF(BE57&gt;2001,1,IF(BE57&gt;1990,2,IF(BE57&gt;1980,3,IF(BE57&gt;1973,4,IF(BE57&gt;1970,5,IF(BE57&gt;1960,6,IF(BE57&gt;1958,7,IF(BE57&gt;1953,8,9)))))))))</f>
        <v>1</v>
      </c>
    </row>
    <row r="58" spans="1:58" ht="11.25" customHeight="1" x14ac:dyDescent="0.2">
      <c r="A58" s="1027" t="s">
        <v>550</v>
      </c>
      <c r="B58" s="1032" t="s">
        <v>551</v>
      </c>
      <c r="C58" s="1181" t="s">
        <v>109</v>
      </c>
      <c r="D58" s="1181" t="s">
        <v>119</v>
      </c>
      <c r="E58" s="857">
        <v>16</v>
      </c>
      <c r="F58" s="1245">
        <v>206</v>
      </c>
      <c r="G58" s="1245" t="s">
        <v>107</v>
      </c>
      <c r="H58" s="1245" t="s">
        <v>107</v>
      </c>
      <c r="I58" s="1030">
        <v>12.1</v>
      </c>
      <c r="J58" s="766">
        <f>(M58/I58)*100</f>
        <v>4.1322314049586781</v>
      </c>
      <c r="K58" s="1033">
        <v>0.125</v>
      </c>
      <c r="L58" s="1043">
        <v>4</v>
      </c>
      <c r="M58" s="756">
        <f>K58*L58</f>
        <v>0.5</v>
      </c>
      <c r="N58" s="1026" t="s">
        <v>108</v>
      </c>
      <c r="O58" s="860">
        <v>0.1225</v>
      </c>
      <c r="P58" s="1016">
        <v>43220</v>
      </c>
      <c r="Q58" s="1016">
        <v>43235</v>
      </c>
      <c r="R58" s="756">
        <f>(K58-O58)/O58*100</f>
        <v>2.0408163265306141</v>
      </c>
      <c r="S58" s="824">
        <f>IF(INDEX(Historical!$D$7:$D$1455,MATCH(B58,Historical!$B$7:$B$1455,0))=0,"n/a",(INDEX(Historical!$C$7:$C$1455,MATCH(B58,Historical!$B$7:$B$1455,0))/INDEX(Historical!$D$7:$D$1455,MATCH(B58,Historical!$B$7:$B$1455,0))-1)*100)</f>
        <v>2.0942408376963373</v>
      </c>
      <c r="T58" s="824">
        <f>IF(INDEX(Historical!$F$7:$F$1455,MATCH(B58,Historical!$B$7:$B$1455,0))=0,"n/a",((INDEX(Historical!$C$7:$C$1455,MATCH(B58,Historical!$B$7:$B$1455,0))/INDEX(Historical!$F$7:$F$1455,MATCH(B58,Historical!$B$7:$B$1455,0)))^(1/3)-1)*100)</f>
        <v>1.7336304659532731</v>
      </c>
      <c r="U58" s="824">
        <f>IF(INDEX(Historical!$I$7:$I$1455,MATCH(B58,Historical!$B$7:$B$1455,0))=0,"n/a",((INDEX(Historical!$C$7:$C$1455,MATCH(B58,Historical!$B$7:$B$1455,0))/INDEX(Historical!$I$7:$I$1455,MATCH(B58,Historical!$B$7:$B$1455,0)))^(1/5)-1)*100)</f>
        <v>2.1878619308387304</v>
      </c>
      <c r="V58" s="824">
        <f>IF(INDEX(Historical!$O$7:$O$1455,MATCH(B58,Historical!$B$7:$B$1455,0))=0,"n/a",((INDEX(Historical!$C$7:$C$1455,MATCH(B58,Historical!$B$7:$B$1455,0))/INDEX(Historical!$O$7:$O$1455,MATCH(B58,Historical!$B$7:$B$1455,0)))^(1/10)-1)*100)</f>
        <v>4.8877874014372269</v>
      </c>
      <c r="W58" s="825">
        <f>IF(OR(U58&lt;=0,U58="n/a",V58&lt;=0,V58="n/a"),"n/a",U58/V58)</f>
        <v>0.44761806337882076</v>
      </c>
      <c r="X58" s="826" t="str">
        <f>IF(OR(AJ58&lt;=0,AJ58="n/a",U58&lt;=0,U58="n/a"),"n/a",U58/AJ58)</f>
        <v>n/a</v>
      </c>
      <c r="Y58" s="1031"/>
      <c r="Z58" s="766" t="str">
        <f>IF(OR(AC58&lt;0.01,AC58="n/a"),"n/a",M58/AC58*100)</f>
        <v>n/a</v>
      </c>
      <c r="AA58" s="1042" t="str">
        <f>IF(OR(AC58&lt;0.01,AC58="n/a"),"n/a",I58/AC58)</f>
        <v>n/a</v>
      </c>
      <c r="AB58" s="1043">
        <v>12</v>
      </c>
      <c r="AC58" s="1021">
        <v>-0.73</v>
      </c>
      <c r="AD58" s="1021" t="s">
        <v>138</v>
      </c>
      <c r="AE58" s="1021">
        <v>0.09</v>
      </c>
      <c r="AF58" s="1021">
        <v>0.82</v>
      </c>
      <c r="AG58" s="1021" t="s">
        <v>138</v>
      </c>
      <c r="AH58" s="1021" t="s">
        <v>138</v>
      </c>
      <c r="AI58" s="1021" t="s">
        <v>138</v>
      </c>
      <c r="AJ58" s="1021" t="s">
        <v>138</v>
      </c>
      <c r="AK58" s="1021" t="s">
        <v>138</v>
      </c>
      <c r="AL58" s="1034">
        <v>67.48</v>
      </c>
      <c r="AM58" s="1028">
        <v>3.42</v>
      </c>
      <c r="AN58" s="1021" t="s">
        <v>138</v>
      </c>
      <c r="AO58" s="868" t="str">
        <f>IF(U58="n/a","n/a",IF(AA58&lt;0,"n/a",IF(AA58="n/a","n/a",J58+U58-AA58)))</f>
        <v>n/a</v>
      </c>
      <c r="AP58" s="869">
        <f>IF(U58="n/a","n/a",J58+U58)</f>
        <v>6.3200933357974085</v>
      </c>
      <c r="AQ58" s="1044" t="str">
        <f>IF(OR(AC58&lt;0.01,AF58="n/a"),"n/a",(I58/SQRT(22.5*AC58*(I58/AF58))-1)*100)</f>
        <v>n/a</v>
      </c>
      <c r="AR58" s="766">
        <f>INDEX(Historical!$C$7:$C$1455,MATCH(B58,Historical!$B$7:$B$1455,0))*IF(AH58="n/a",1.03,IF(AH58&lt;0,1.01,IF(AH58&gt;10,1.1,(1+AH58/100))))</f>
        <v>0.50212500000000004</v>
      </c>
      <c r="AS58" s="1042">
        <f>IF($AI58="n/a",1.03*AR58,IF($AI58&lt;0,1.01*AR58,IF($AI58&gt;10,1.1*AR58,(1+$AI58/100)*AR58)))</f>
        <v>0.51718875000000009</v>
      </c>
      <c r="AT58" s="1042">
        <f>IF($AK58="n/a",1.03*AS58,IF($AK58&lt;0,1.01*AS58,IF($AK58&gt;10,1.1*AS58,(1+$AK58/100)*AS58)))</f>
        <v>0.53270441250000011</v>
      </c>
      <c r="AU58" s="1042">
        <f>IF($AK58="n/a",1.03*AT58,IF($AK58&lt;0,1.01*AT58,IF($AK58&gt;10,1.1*AT58,(1+$AK58/100)*AT58)))</f>
        <v>0.5486855448750001</v>
      </c>
      <c r="AV58" s="1042">
        <f>IF($AK58="n/a",1.03*AU58,IF($AK58&lt;0,1.01*AU58,IF($AK58&gt;10,1.1*AU58,(1+$AK58/100)*AU58)))</f>
        <v>0.56514611122125014</v>
      </c>
      <c r="AW58" s="766">
        <f>SUM(AR58:AV58)</f>
        <v>2.6658498185962509</v>
      </c>
      <c r="AX58" s="877">
        <f>AW58/I58*100</f>
        <v>22.031816682613645</v>
      </c>
      <c r="AY58" s="1212" t="s">
        <v>138</v>
      </c>
      <c r="AZ58" s="1028">
        <v>5.0500000000000007</v>
      </c>
      <c r="BA58" s="1028">
        <v>-22.68</v>
      </c>
      <c r="BB58" s="1028">
        <v>-10</v>
      </c>
      <c r="BC58" s="1028">
        <v>-19.34</v>
      </c>
      <c r="BE58" s="721">
        <v>2003</v>
      </c>
      <c r="BF58" s="1057">
        <f>IF(BE58&gt;2008,0,IF(BE58&gt;2001,1,IF(BE58&gt;1990,2,IF(BE58&gt;1980,3,IF(BE58&gt;1973,4,IF(BE58&gt;1970,5,IF(BE58&gt;1960,6,IF(BE58&gt;1958,7,IF(BE58&gt;1953,8,9)))))))))</f>
        <v>1</v>
      </c>
    </row>
    <row r="59" spans="1:58" ht="11.25" customHeight="1" x14ac:dyDescent="0.2">
      <c r="A59" s="1019" t="s">
        <v>1139</v>
      </c>
      <c r="B59" s="1031" t="s">
        <v>1140</v>
      </c>
      <c r="C59" s="1181" t="s">
        <v>132</v>
      </c>
      <c r="D59" s="1181" t="s">
        <v>4423</v>
      </c>
      <c r="E59" s="857">
        <v>10</v>
      </c>
      <c r="F59" s="1245">
        <v>329</v>
      </c>
      <c r="G59" s="1245" t="s">
        <v>116</v>
      </c>
      <c r="H59" s="1245" t="s">
        <v>116</v>
      </c>
      <c r="I59" s="1030">
        <v>119.74</v>
      </c>
      <c r="J59" s="766">
        <f>(M59/I59)*100</f>
        <v>3.1568398196091527</v>
      </c>
      <c r="K59" s="1033">
        <v>0.94499999999999995</v>
      </c>
      <c r="L59" s="1043">
        <v>4</v>
      </c>
      <c r="M59" s="756">
        <f>K59*L59</f>
        <v>3.78</v>
      </c>
      <c r="N59" s="1026" t="s">
        <v>497</v>
      </c>
      <c r="O59" s="860">
        <v>0.88249999999999995</v>
      </c>
      <c r="P59" s="1016">
        <v>43448</v>
      </c>
      <c r="Q59" s="1016">
        <v>43480</v>
      </c>
      <c r="R59" s="756">
        <f>(K59-O59)/O59*100</f>
        <v>7.0821529745042495</v>
      </c>
      <c r="S59" s="824">
        <f>IF(INDEX(Historical!$D$7:$D$1455,MATCH(B59,Historical!$B$7:$B$1455,0))=0,"n/a",(INDEX(Historical!$C$7:$C$1455,MATCH(B59,Historical!$B$7:$B$1455,0))/INDEX(Historical!$D$7:$D$1455,MATCH(B59,Historical!$B$7:$B$1455,0))-1)*100)</f>
        <v>7.1428571428571397</v>
      </c>
      <c r="T59" s="824">
        <f>IF(INDEX(Historical!$F$7:$F$1455,MATCH(B59,Historical!$B$7:$B$1455,0))=0,"n/a",((INDEX(Historical!$C$7:$C$1455,MATCH(B59,Historical!$B$7:$B$1455,0))/INDEX(Historical!$F$7:$F$1455,MATCH(B59,Historical!$B$7:$B$1455,0)))^(1/3)-1)*100)</f>
        <v>7.518485463098501</v>
      </c>
      <c r="U59" s="824">
        <f>IF(INDEX(Historical!$I$7:$I$1455,MATCH(B59,Historical!$B$7:$B$1455,0))=0,"n/a",((INDEX(Historical!$C$7:$C$1455,MATCH(B59,Historical!$B$7:$B$1455,0))/INDEX(Historical!$I$7:$I$1455,MATCH(B59,Historical!$B$7:$B$1455,0)))^(1/5)-1)*100)</f>
        <v>6.7323830350709324</v>
      </c>
      <c r="V59" s="824">
        <f>IF(INDEX(Historical!$O$7:$O$1455,MATCH(B59,Historical!$B$7:$B$1455,0))=0,"n/a",((INDEX(Historical!$C$7:$C$1455,MATCH(B59,Historical!$B$7:$B$1455,0))/INDEX(Historical!$O$7:$O$1455,MATCH(B59,Historical!$B$7:$B$1455,0)))^(1/10)-1)*100)</f>
        <v>4.5244299979131153</v>
      </c>
      <c r="W59" s="825">
        <f>IF(OR(U59&lt;=0,U59="n/a",V59&lt;=0,V59="n/a"),"n/a",U59/V59)</f>
        <v>1.4880068954931851</v>
      </c>
      <c r="X59" s="826">
        <f>IF(OR(AJ59&lt;=0,AJ59="n/a",U59&lt;=0,U59="n/a"),"n/a",U59/AJ59)</f>
        <v>0.54734821423340907</v>
      </c>
      <c r="Y59" s="777"/>
      <c r="Z59" s="766">
        <f>IF(OR(AC59&lt;0.01,AC59="n/a"),"n/a",M59/AC59*100)</f>
        <v>50.874831763122472</v>
      </c>
      <c r="AA59" s="1042">
        <f>IF(OR(AC59&lt;0.01,AC59="n/a"),"n/a",I59/AC59)</f>
        <v>16.115746971736204</v>
      </c>
      <c r="AB59" s="1043">
        <v>12</v>
      </c>
      <c r="AC59" s="1021">
        <v>7.43</v>
      </c>
      <c r="AD59" s="1021">
        <v>2.93</v>
      </c>
      <c r="AE59" s="1021">
        <v>1.59</v>
      </c>
      <c r="AF59" s="1021">
        <v>2.14</v>
      </c>
      <c r="AG59" s="1021">
        <v>12.3</v>
      </c>
      <c r="AH59" s="1021">
        <v>42.5</v>
      </c>
      <c r="AI59" s="1021">
        <v>-0.75</v>
      </c>
      <c r="AJ59" s="1021">
        <v>12.3</v>
      </c>
      <c r="AK59" s="1021">
        <v>5.5</v>
      </c>
      <c r="AL59" s="1034">
        <v>21800</v>
      </c>
      <c r="AM59" s="1028">
        <v>0.2</v>
      </c>
      <c r="AN59" s="1021">
        <v>1.34</v>
      </c>
      <c r="AO59" s="868">
        <f>IF(U59="n/a","n/a",IF(AA59&lt;0,"n/a",IF(AA59="n/a","n/a",J59+U59-AA59)))</f>
        <v>-6.226524117056119</v>
      </c>
      <c r="AP59" s="869">
        <f>IF(U59="n/a","n/a",J59+U59)</f>
        <v>9.8892228546800851</v>
      </c>
      <c r="AQ59" s="1044">
        <f>IF(OR(AC59&lt;0.01,AF59="n/a"),"n/a",(I59/SQRT(22.5*AC59*(I59/AF59))-1)*100)</f>
        <v>23.805759190247478</v>
      </c>
      <c r="AR59" s="766">
        <f>INDEX(Historical!$C$7:$C$1455,MATCH(B59,Historical!$B$7:$B$1455,0))*IF(AH59="n/a",1.03,IF(AH59&lt;0,1.01,IF(AH59&gt;10,1.1,(1+AH59/100))))</f>
        <v>3.63</v>
      </c>
      <c r="AS59" s="1042">
        <f>IF($AI59="n/a",1.03*AR59,IF($AI59&lt;0,1.01*AR59,IF($AI59&gt;10,1.1*AR59,(1+$AI59/100)*AR59)))</f>
        <v>3.6663000000000001</v>
      </c>
      <c r="AT59" s="1042">
        <f>IF($AK59="n/a",1.03*AS59,IF($AK59&lt;0,1.01*AS59,IF($AK59&gt;10,1.1*AS59,(1+$AK59/100)*AS59)))</f>
        <v>3.8679465</v>
      </c>
      <c r="AU59" s="1042">
        <f>IF($AK59="n/a",1.03*AT59,IF($AK59&lt;0,1.01*AT59,IF($AK59&gt;10,1.1*AT59,(1+$AK59/100)*AT59)))</f>
        <v>4.0806835574999996</v>
      </c>
      <c r="AV59" s="1042">
        <f>IF($AK59="n/a",1.03*AU59,IF($AK59&lt;0,1.01*AU59,IF($AK59&gt;10,1.1*AU59,(1+$AK59/100)*AU59)))</f>
        <v>4.3051211531624993</v>
      </c>
      <c r="AW59" s="766">
        <f>SUM(AR59:AV59)</f>
        <v>19.550051210662499</v>
      </c>
      <c r="AX59" s="877">
        <f>AW59/I59*100</f>
        <v>16.327084692385586</v>
      </c>
      <c r="AY59" s="1212">
        <v>7.0000000000000007E-2</v>
      </c>
      <c r="AZ59" s="1028">
        <v>27.04</v>
      </c>
      <c r="BA59" s="1028">
        <v>-1.04</v>
      </c>
      <c r="BB59" s="1028">
        <v>5.54</v>
      </c>
      <c r="BC59" s="1028">
        <v>11.93</v>
      </c>
      <c r="BE59" s="721">
        <v>2010</v>
      </c>
      <c r="BF59" s="1057">
        <f>IF(BE59&gt;2008,0,IF(BE59&gt;2001,1,IF(BE59&gt;1990,2,IF(BE59&gt;1980,3,IF(BE59&gt;1973,4,IF(BE59&gt;1970,5,IF(BE59&gt;1960,6,IF(BE59&gt;1958,7,IF(BE59&gt;1953,8,9)))))))))</f>
        <v>0</v>
      </c>
    </row>
    <row r="60" spans="1:58" s="905" customFormat="1" ht="11.25" customHeight="1" x14ac:dyDescent="0.2">
      <c r="A60" s="884" t="s">
        <v>552</v>
      </c>
      <c r="B60" s="914" t="s">
        <v>553</v>
      </c>
      <c r="C60" s="1181" t="s">
        <v>132</v>
      </c>
      <c r="D60" s="1181" t="s">
        <v>4424</v>
      </c>
      <c r="E60" s="885">
        <v>14</v>
      </c>
      <c r="F60" s="1245">
        <v>267</v>
      </c>
      <c r="G60" s="1244" t="s">
        <v>38</v>
      </c>
      <c r="H60" s="1244" t="s">
        <v>38</v>
      </c>
      <c r="I60" s="886">
        <v>88.57</v>
      </c>
      <c r="J60" s="887">
        <f>(M60/I60)*100</f>
        <v>4.191035339279666</v>
      </c>
      <c r="K60" s="888">
        <v>0.92800000000000005</v>
      </c>
      <c r="L60" s="889">
        <v>4</v>
      </c>
      <c r="M60" s="890">
        <f>K60*L60</f>
        <v>3.7120000000000002</v>
      </c>
      <c r="N60" s="891" t="s">
        <v>383</v>
      </c>
      <c r="O60" s="892">
        <v>0.89</v>
      </c>
      <c r="P60" s="893">
        <v>43328</v>
      </c>
      <c r="Q60" s="893">
        <v>43360</v>
      </c>
      <c r="R60" s="890">
        <f>(K60-O60)/O60*100</f>
        <v>4.2696629213483179</v>
      </c>
      <c r="S60" s="824">
        <f>IF(INDEX(Historical!$D$7:$D$1455,MATCH(B60,Historical!$B$7:$B$1455,0))=0,"n/a",(INDEX(Historical!$C$7:$C$1455,MATCH(B60,Historical!$B$7:$B$1455,0))/INDEX(Historical!$D$7:$D$1455,MATCH(B60,Historical!$B$7:$B$1455,0))-1)*100)</f>
        <v>3.8690476190476275</v>
      </c>
      <c r="T60" s="824">
        <f>IF(INDEX(Historical!$F$7:$F$1455,MATCH(B60,Historical!$B$7:$B$1455,0))=0,"n/a",((INDEX(Historical!$C$7:$C$1455,MATCH(B60,Historical!$B$7:$B$1455,0))/INDEX(Historical!$F$7:$F$1455,MATCH(B60,Historical!$B$7:$B$1455,0)))^(1/3)-1)*100)</f>
        <v>3.475680468899256</v>
      </c>
      <c r="U60" s="824">
        <f>IF(INDEX(Historical!$I$7:$I$1455,MATCH(B60,Historical!$B$7:$B$1455,0))=0,"n/a",((INDEX(Historical!$C$7:$C$1455,MATCH(B60,Historical!$B$7:$B$1455,0))/INDEX(Historical!$I$7:$I$1455,MATCH(B60,Historical!$B$7:$B$1455,0)))^(1/5)-1)*100)</f>
        <v>2.8671149673405782</v>
      </c>
      <c r="V60" s="824">
        <f>IF(INDEX(Historical!$O$7:$O$1455,MATCH(B60,Historical!$B$7:$B$1455,0))=0,"n/a",((INDEX(Historical!$C$7:$C$1455,MATCH(B60,Historical!$B$7:$B$1455,0))/INDEX(Historical!$O$7:$O$1455,MATCH(B60,Historical!$B$7:$B$1455,0)))^(1/10)-1)*100)</f>
        <v>3.0672223697240319</v>
      </c>
      <c r="W60" s="894">
        <f>IF(OR(U60&lt;=0,U60="n/a",V60&lt;=0,V60="n/a"),"n/a",U60/V60)</f>
        <v>0.93475940826505577</v>
      </c>
      <c r="X60" s="895">
        <f>IF(OR(AJ60&lt;=0,AJ60="n/a",U60&lt;=0,U60="n/a"),"n/a",U60/AJ60)</f>
        <v>0.32955344452190555</v>
      </c>
      <c r="Y60" s="917"/>
      <c r="Z60" s="887">
        <f>IF(OR(AC60&lt;0.01,AC60="n/a"),"n/a",M60/AC60*100)</f>
        <v>93.737373737373744</v>
      </c>
      <c r="AA60" s="897">
        <f>IF(OR(AC60&lt;0.01,AC60="n/a"),"n/a",I60/AC60)</f>
        <v>22.366161616161616</v>
      </c>
      <c r="AB60" s="889">
        <v>12</v>
      </c>
      <c r="AC60" s="898">
        <v>3.96</v>
      </c>
      <c r="AD60" s="898">
        <v>5.08</v>
      </c>
      <c r="AE60" s="898">
        <v>2.61</v>
      </c>
      <c r="AF60" s="898">
        <v>1.47</v>
      </c>
      <c r="AG60" s="898">
        <v>6.9</v>
      </c>
      <c r="AH60" s="898">
        <v>13.900000000000002</v>
      </c>
      <c r="AI60" s="898">
        <v>4.5600000000000005</v>
      </c>
      <c r="AJ60" s="898">
        <v>8.6999999999999993</v>
      </c>
      <c r="AK60" s="898">
        <v>4.41</v>
      </c>
      <c r="AL60" s="899">
        <v>63150</v>
      </c>
      <c r="AM60" s="900">
        <v>6.9999999999999993E-2</v>
      </c>
      <c r="AN60" s="898">
        <v>1.32</v>
      </c>
      <c r="AO60" s="901">
        <f>IF(U60="n/a","n/a",IF(AA60&lt;0,"n/a",IF(AA60="n/a","n/a",J60+U60-AA60)))</f>
        <v>-15.308011309541371</v>
      </c>
      <c r="AP60" s="902">
        <f>IF(U60="n/a","n/a",J60+U60)</f>
        <v>7.0581503066202442</v>
      </c>
      <c r="AQ60" s="903">
        <f>IF(OR(AC60&lt;0.01,AF60="n/a"),"n/a",(I60/SQRT(22.5*AC60*(I60/AF60))-1)*100)</f>
        <v>20.882417756094384</v>
      </c>
      <c r="AR60" s="766">
        <f>INDEX(Historical!$C$7:$C$1455,MATCH(B60,Historical!$B$7:$B$1455,0))*IF(AH60="n/a",1.03,IF(AH60&lt;0,1.01,IF(AH60&gt;10,1.1,(1+AH60/100))))</f>
        <v>3.8390000000000004</v>
      </c>
      <c r="AS60" s="897">
        <f>IF($AI60="n/a",1.03*AR60,IF($AI60&lt;0,1.01*AR60,IF($AI60&gt;10,1.1*AR60,(1+$AI60/100)*AR60)))</f>
        <v>4.0140584000000006</v>
      </c>
      <c r="AT60" s="897">
        <f>IF($AK60="n/a",1.03*AS60,IF($AK60&lt;0,1.01*AS60,IF($AK60&gt;10,1.1*AS60,(1+$AK60/100)*AS60)))</f>
        <v>4.1910783754400009</v>
      </c>
      <c r="AU60" s="897">
        <f>IF($AK60="n/a",1.03*AT60,IF($AK60&lt;0,1.01*AT60,IF($AK60&gt;10,1.1*AT60,(1+$AK60/100)*AT60)))</f>
        <v>4.3759049317969048</v>
      </c>
      <c r="AV60" s="897">
        <f>IF($AK60="n/a",1.03*AU60,IF($AK60&lt;0,1.01*AU60,IF($AK60&gt;10,1.1*AU60,(1+$AK60/100)*AU60)))</f>
        <v>4.5688823392891482</v>
      </c>
      <c r="AW60" s="887">
        <f>SUM(AR60:AV60)</f>
        <v>20.988924046526051</v>
      </c>
      <c r="AX60" s="904">
        <f>AW60/I60*100</f>
        <v>23.69755452921537</v>
      </c>
      <c r="AY60" s="1213">
        <v>-0.09</v>
      </c>
      <c r="AZ60" s="900">
        <v>23.080000000000002</v>
      </c>
      <c r="BA60" s="900">
        <v>-1.28</v>
      </c>
      <c r="BB60" s="900">
        <v>6.68</v>
      </c>
      <c r="BC60" s="900">
        <v>11.39</v>
      </c>
      <c r="BD60" s="1079"/>
      <c r="BE60" s="721">
        <v>2005</v>
      </c>
      <c r="BF60" s="1057">
        <f>IF(BE60&gt;2008,0,IF(BE60&gt;2001,1,IF(BE60&gt;1990,2,IF(BE60&gt;1980,3,IF(BE60&gt;1973,4,IF(BE60&gt;1970,5,IF(BE60&gt;1960,6,IF(BE60&gt;1958,7,IF(BE60&gt;1953,8,9)))))))))</f>
        <v>1</v>
      </c>
    </row>
    <row r="61" spans="1:58" ht="11.25" customHeight="1" x14ac:dyDescent="0.2">
      <c r="A61" s="1027" t="s">
        <v>554</v>
      </c>
      <c r="B61" s="1031" t="s">
        <v>555</v>
      </c>
      <c r="C61" s="1181" t="s">
        <v>113</v>
      </c>
      <c r="D61" s="1181" t="s">
        <v>4457</v>
      </c>
      <c r="E61" s="857">
        <v>12</v>
      </c>
      <c r="F61" s="1245">
        <v>296</v>
      </c>
      <c r="G61" s="1245" t="s">
        <v>107</v>
      </c>
      <c r="H61" s="1245" t="s">
        <v>107</v>
      </c>
      <c r="I61" s="1030">
        <v>143.54</v>
      </c>
      <c r="J61" s="766">
        <f>(M61/I61)*100</f>
        <v>1.4560401281872648</v>
      </c>
      <c r="K61" s="1033">
        <v>0.52249999999999996</v>
      </c>
      <c r="L61" s="1043">
        <v>4</v>
      </c>
      <c r="M61" s="756">
        <f>K61*L61</f>
        <v>2.09</v>
      </c>
      <c r="N61" s="1026" t="s">
        <v>229</v>
      </c>
      <c r="O61" s="860">
        <v>0.50249999999999995</v>
      </c>
      <c r="P61" s="1016">
        <v>43152</v>
      </c>
      <c r="Q61" s="1016">
        <v>43168</v>
      </c>
      <c r="R61" s="756">
        <f>(K61-O61)/O61*100</f>
        <v>3.9800995024875663</v>
      </c>
      <c r="S61" s="824">
        <f>IF(INDEX(Historical!$D$7:$D$1455,MATCH(B61,Historical!$B$7:$B$1455,0))=0,"n/a",(INDEX(Historical!$C$7:$C$1455,MATCH(B61,Historical!$B$7:$B$1455,0))/INDEX(Historical!$D$7:$D$1455,MATCH(B61,Historical!$B$7:$B$1455,0))-1)*100)</f>
        <v>4.1450777202072464</v>
      </c>
      <c r="T61" s="824">
        <f>IF(INDEX(Historical!$F$7:$F$1455,MATCH(B61,Historical!$B$7:$B$1455,0))=0,"n/a",((INDEX(Historical!$C$7:$C$1455,MATCH(B61,Historical!$B$7:$B$1455,0))/INDEX(Historical!$F$7:$F$1455,MATCH(B61,Historical!$B$7:$B$1455,0)))^(1/3)-1)*100)</f>
        <v>4.5268340555473463</v>
      </c>
      <c r="U61" s="824">
        <f>IF(INDEX(Historical!$I$7:$I$1455,MATCH(B61,Historical!$B$7:$B$1455,0))=0,"n/a",((INDEX(Historical!$C$7:$C$1455,MATCH(B61,Historical!$B$7:$B$1455,0))/INDEX(Historical!$I$7:$I$1455,MATCH(B61,Historical!$B$7:$B$1455,0)))^(1/5)-1)*100)</f>
        <v>5.7475937394526389</v>
      </c>
      <c r="V61" s="824">
        <f>IF(INDEX(Historical!$O$7:$O$1455,MATCH(B61,Historical!$B$7:$B$1455,0))=0,"n/a",((INDEX(Historical!$C$7:$C$1455,MATCH(B61,Historical!$B$7:$B$1455,0))/INDEX(Historical!$O$7:$O$1455,MATCH(B61,Historical!$B$7:$B$1455,0)))^(1/10)-1)*100)</f>
        <v>7.230814732682167</v>
      </c>
      <c r="W61" s="825">
        <f>IF(OR(U61&lt;=0,U61="n/a",V61&lt;=0,V61="n/a"),"n/a",U61/V61)</f>
        <v>0.79487498324004924</v>
      </c>
      <c r="X61" s="826" t="str">
        <f>IF(OR(AJ61&lt;=0,AJ61="n/a",U61&lt;=0,U61="n/a"),"n/a",U61/AJ61)</f>
        <v>n/a</v>
      </c>
      <c r="Y61" s="1031"/>
      <c r="Z61" s="766">
        <f>IF(OR(AC61&lt;0.01,AC61="n/a"),"n/a",M61/AC61*100)</f>
        <v>24.851367419738406</v>
      </c>
      <c r="AA61" s="1042">
        <f>IF(OR(AC61&lt;0.01,AC61="n/a"),"n/a",I61/AC61)</f>
        <v>17.067776456599287</v>
      </c>
      <c r="AB61" s="1043">
        <v>12</v>
      </c>
      <c r="AC61" s="1021">
        <v>8.41</v>
      </c>
      <c r="AD61" s="1021">
        <v>2.97</v>
      </c>
      <c r="AE61" s="1021">
        <v>2.96</v>
      </c>
      <c r="AF61" s="1021" t="s">
        <v>138</v>
      </c>
      <c r="AG61" s="1021">
        <v>-29.2</v>
      </c>
      <c r="AH61" s="1021">
        <v>116.5</v>
      </c>
      <c r="AI61" s="1021">
        <v>4.0599999999999996</v>
      </c>
      <c r="AJ61" s="1021">
        <v>-1.4000000000000001</v>
      </c>
      <c r="AK61" s="1021">
        <v>5.75</v>
      </c>
      <c r="AL61" s="1034">
        <v>5310</v>
      </c>
      <c r="AM61" s="1028">
        <v>0.2</v>
      </c>
      <c r="AN61" s="1021" t="s">
        <v>138</v>
      </c>
      <c r="AO61" s="868">
        <f>IF(U61="n/a","n/a",IF(AA61&lt;0,"n/a",IF(AA61="n/a","n/a",J61+U61-AA61)))</f>
        <v>-9.8641425889593819</v>
      </c>
      <c r="AP61" s="869">
        <f>IF(U61="n/a","n/a",J61+U61)</f>
        <v>7.2036338676399039</v>
      </c>
      <c r="AQ61" s="1044" t="str">
        <f>IF(OR(AC61&lt;0.01,AF61="n/a"),"n/a",(I61/SQRT(22.5*AC61*(I61/AF61))-1)*100)</f>
        <v>n/a</v>
      </c>
      <c r="AR61" s="766">
        <f>INDEX(Historical!$C$7:$C$1455,MATCH(B61,Historical!$B$7:$B$1455,0))*IF(AH61="n/a",1.03,IF(AH61&lt;0,1.01,IF(AH61&gt;10,1.1,(1+AH61/100))))</f>
        <v>2.2109999999999999</v>
      </c>
      <c r="AS61" s="1042">
        <f>IF($AI61="n/a",1.03*AR61,IF($AI61&lt;0,1.01*AR61,IF($AI61&gt;10,1.1*AR61,(1+$AI61/100)*AR61)))</f>
        <v>2.3007665999999998</v>
      </c>
      <c r="AT61" s="1042">
        <f>IF($AK61="n/a",1.03*AS61,IF($AK61&lt;0,1.01*AS61,IF($AK61&gt;10,1.1*AS61,(1+$AK61/100)*AS61)))</f>
        <v>2.4330606795</v>
      </c>
      <c r="AU61" s="1042">
        <f>IF($AK61="n/a",1.03*AT61,IF($AK61&lt;0,1.01*AT61,IF($AK61&gt;10,1.1*AT61,(1+$AK61/100)*AT61)))</f>
        <v>2.5729616685712502</v>
      </c>
      <c r="AV61" s="1042">
        <f>IF($AK61="n/a",1.03*AU61,IF($AK61&lt;0,1.01*AU61,IF($AK61&gt;10,1.1*AU61,(1+$AK61/100)*AU61)))</f>
        <v>2.7209069645140973</v>
      </c>
      <c r="AW61" s="766">
        <f>SUM(AR61:AV61)</f>
        <v>12.238695912585346</v>
      </c>
      <c r="AX61" s="877">
        <f>AW61/I61*100</f>
        <v>8.5263312753137441</v>
      </c>
      <c r="AY61" s="1212">
        <v>1.07</v>
      </c>
      <c r="AZ61" s="1028">
        <v>36.159999999999997</v>
      </c>
      <c r="BA61" s="1028">
        <v>-1.01</v>
      </c>
      <c r="BB61" s="1028">
        <v>0.77</v>
      </c>
      <c r="BC61" s="1028">
        <v>9.5500000000000007</v>
      </c>
      <c r="BE61" s="721">
        <v>2007</v>
      </c>
      <c r="BF61" s="1057">
        <f>IF(BE61&gt;2008,0,IF(BE61&gt;2001,1,IF(BE61&gt;1990,2,IF(BE61&gt;1980,3,IF(BE61&gt;1973,4,IF(BE61&gt;1970,5,IF(BE61&gt;1960,6,IF(BE61&gt;1958,7,IF(BE61&gt;1953,8,9)))))))))</f>
        <v>1</v>
      </c>
    </row>
    <row r="62" spans="1:58" ht="11.25" customHeight="1" x14ac:dyDescent="0.2">
      <c r="A62" s="1019" t="s">
        <v>556</v>
      </c>
      <c r="B62" s="1031" t="s">
        <v>557</v>
      </c>
      <c r="C62" s="1181" t="s">
        <v>109</v>
      </c>
      <c r="D62" s="1181" t="s">
        <v>4434</v>
      </c>
      <c r="E62" s="857">
        <v>19</v>
      </c>
      <c r="F62" s="1245">
        <v>171</v>
      </c>
      <c r="G62" s="1245" t="s">
        <v>107</v>
      </c>
      <c r="H62" s="1245" t="s">
        <v>107</v>
      </c>
      <c r="I62" s="1021">
        <v>17.600000000000001</v>
      </c>
      <c r="J62" s="766">
        <f>(M62/I62)*100</f>
        <v>2.1022727272727271</v>
      </c>
      <c r="K62" s="1040">
        <v>9.2499999999999999E-2</v>
      </c>
      <c r="L62" s="1043">
        <v>4</v>
      </c>
      <c r="M62" s="756">
        <f>K62*L62</f>
        <v>0.37</v>
      </c>
      <c r="N62" s="1026" t="s">
        <v>120</v>
      </c>
      <c r="O62" s="861">
        <v>0.09</v>
      </c>
      <c r="P62" s="1016">
        <v>43328</v>
      </c>
      <c r="Q62" s="1016">
        <v>43350</v>
      </c>
      <c r="R62" s="756">
        <f>(K62-O62)/O62*100</f>
        <v>2.7777777777777803</v>
      </c>
      <c r="S62" s="824">
        <f>IF(INDEX(Historical!$D$7:$D$1455,MATCH(B62,Historical!$B$7:$B$1455,0))=0,"n/a",(INDEX(Historical!$C$7:$C$1455,MATCH(B62,Historical!$B$7:$B$1455,0))/INDEX(Historical!$D$7:$D$1455,MATCH(B62,Historical!$B$7:$B$1455,0))-1)*100)</f>
        <v>7.9365079365079305</v>
      </c>
      <c r="T62" s="824">
        <f>IF(INDEX(Historical!$F$7:$F$1455,MATCH(B62,Historical!$B$7:$B$1455,0))=0,"n/a",((INDEX(Historical!$C$7:$C$1455,MATCH(B62,Historical!$B$7:$B$1455,0))/INDEX(Historical!$F$7:$F$1455,MATCH(B62,Historical!$B$7:$B$1455,0)))^(1/3)-1)*100)</f>
        <v>4.8461047966767312</v>
      </c>
      <c r="U62" s="824">
        <f>IF(INDEX(Historical!$I$7:$I$1455,MATCH(B62,Historical!$B$7:$B$1455,0))=0,"n/a",((INDEX(Historical!$C$7:$C$1455,MATCH(B62,Historical!$B$7:$B$1455,0))/INDEX(Historical!$I$7:$I$1455,MATCH(B62,Historical!$B$7:$B$1455,0)))^(1/5)-1)*100)</f>
        <v>3.5921415782331101</v>
      </c>
      <c r="V62" s="824">
        <f>IF(INDEX(Historical!$O$7:$O$1455,MATCH(B62,Historical!$B$7:$B$1455,0))=0,"n/a",((INDEX(Historical!$C$7:$C$1455,MATCH(B62,Historical!$B$7:$B$1455,0))/INDEX(Historical!$O$7:$O$1455,MATCH(B62,Historical!$B$7:$B$1455,0)))^(1/10)-1)*100)</f>
        <v>3.4499959081036868</v>
      </c>
      <c r="W62" s="825">
        <f>IF(OR(U62&lt;=0,U62="n/a",V62&lt;=0,V62="n/a"),"n/a",U62/V62)</f>
        <v>1.0412016923833265</v>
      </c>
      <c r="X62" s="826">
        <f>IF(OR(AJ62&lt;=0,AJ62="n/a",U62&lt;=0,U62="n/a"),"n/a",U62/AJ62)</f>
        <v>0.12386695097355553</v>
      </c>
      <c r="Y62" s="780"/>
      <c r="Z62" s="766">
        <f>IF(OR(AC62&lt;0.01,AC62="n/a"),"n/a",M62/AC62*100)</f>
        <v>41.111111111111107</v>
      </c>
      <c r="AA62" s="1042">
        <f>IF(OR(AC62&lt;0.01,AC62="n/a"),"n/a",I62/AC62)</f>
        <v>19.555555555555557</v>
      </c>
      <c r="AB62" s="1043">
        <v>6</v>
      </c>
      <c r="AC62" s="1021">
        <v>0.9</v>
      </c>
      <c r="AD62" s="1021">
        <v>1.95</v>
      </c>
      <c r="AE62" s="1021">
        <v>2.9</v>
      </c>
      <c r="AF62" s="1023">
        <v>1.04</v>
      </c>
      <c r="AG62" s="1021">
        <v>4.5999999999999996</v>
      </c>
      <c r="AH62" s="1021">
        <v>-11.700000000000001</v>
      </c>
      <c r="AI62" s="1021">
        <v>71.350000000000009</v>
      </c>
      <c r="AJ62" s="1021">
        <v>28.999999999999996</v>
      </c>
      <c r="AK62" s="1021">
        <v>10</v>
      </c>
      <c r="AL62" s="1034">
        <v>96.1</v>
      </c>
      <c r="AM62" s="1028">
        <v>3.2</v>
      </c>
      <c r="AN62" s="1021">
        <v>0.27</v>
      </c>
      <c r="AO62" s="868">
        <f>IF(U62="n/a","n/a",IF(AA62&lt;0,"n/a",IF(AA62="n/a","n/a",J62+U62-AA62)))</f>
        <v>-13.86114125004972</v>
      </c>
      <c r="AP62" s="869">
        <f>IF(U62="n/a","n/a",J62+U62)</f>
        <v>5.6944143055058376</v>
      </c>
      <c r="AQ62" s="1044">
        <f>IF(OR(AC62&lt;0.01,AF62="n/a"),"n/a",(I62/SQRT(22.5*AC62*(I62/AF62))-1)*100)</f>
        <v>-4.9262794160288674</v>
      </c>
      <c r="AR62" s="766">
        <f>INDEX(Historical!$C$7:$C$1455,MATCH(B62,Historical!$B$7:$B$1455,0))*IF(AH62="n/a",1.03,IF(AH62&lt;0,1.01,IF(AH62&gt;10,1.1,(1+AH62/100))))</f>
        <v>0.34339999999999998</v>
      </c>
      <c r="AS62" s="1042">
        <f>IF($AI62="n/a",1.03*AR62,IF($AI62&lt;0,1.01*AR62,IF($AI62&gt;10,1.1*AR62,(1+$AI62/100)*AR62)))</f>
        <v>0.37774000000000002</v>
      </c>
      <c r="AT62" s="1042">
        <f>IF($AK62="n/a",1.03*AS62,IF($AK62&lt;0,1.01*AS62,IF($AK62&gt;10,1.1*AS62,(1+$AK62/100)*AS62)))</f>
        <v>0.41551400000000005</v>
      </c>
      <c r="AU62" s="1042">
        <f>IF($AK62="n/a",1.03*AT62,IF($AK62&lt;0,1.01*AT62,IF($AK62&gt;10,1.1*AT62,(1+$AK62/100)*AT62)))</f>
        <v>0.45706540000000007</v>
      </c>
      <c r="AV62" s="1042">
        <f>IF($AK62="n/a",1.03*AU62,IF($AK62&lt;0,1.01*AU62,IF($AK62&gt;10,1.1*AU62,(1+$AK62/100)*AU62)))</f>
        <v>0.50277194000000014</v>
      </c>
      <c r="AW62" s="766">
        <f>SUM(AR62:AV62)</f>
        <v>2.09649134</v>
      </c>
      <c r="AX62" s="877">
        <f>AW62/I62*100</f>
        <v>11.911882613636363</v>
      </c>
      <c r="AY62" s="1212">
        <v>0.31</v>
      </c>
      <c r="AZ62" s="1028">
        <v>23.94</v>
      </c>
      <c r="BA62" s="1028">
        <v>-19.82</v>
      </c>
      <c r="BB62" s="1028">
        <v>0.36</v>
      </c>
      <c r="BC62" s="1028">
        <v>-8.0299999999999994</v>
      </c>
      <c r="BE62" s="721">
        <v>2000</v>
      </c>
      <c r="BF62" s="1057">
        <f>IF(BE62&gt;2008,0,IF(BE62&gt;2001,1,IF(BE62&gt;1990,2,IF(BE62&gt;1980,3,IF(BE62&gt;1973,4,IF(BE62&gt;1970,5,IF(BE62&gt;1960,6,IF(BE62&gt;1958,7,IF(BE62&gt;1953,8,9)))))))))</f>
        <v>2</v>
      </c>
    </row>
    <row r="63" spans="1:58" ht="11.25" customHeight="1" x14ac:dyDescent="0.2">
      <c r="A63" s="1027" t="s">
        <v>558</v>
      </c>
      <c r="B63" s="1031" t="s">
        <v>559</v>
      </c>
      <c r="C63" s="1181" t="s">
        <v>132</v>
      </c>
      <c r="D63" s="1181" t="s">
        <v>4424</v>
      </c>
      <c r="E63" s="857">
        <v>15</v>
      </c>
      <c r="F63" s="1245">
        <v>224</v>
      </c>
      <c r="G63" s="1245" t="s">
        <v>38</v>
      </c>
      <c r="H63" s="1245" t="s">
        <v>38</v>
      </c>
      <c r="I63" s="1030">
        <v>55.32</v>
      </c>
      <c r="J63" s="766">
        <f>(M63/I63)*100</f>
        <v>4.3745480838756325</v>
      </c>
      <c r="K63" s="1033">
        <v>0.60499999999999998</v>
      </c>
      <c r="L63" s="1043">
        <v>4</v>
      </c>
      <c r="M63" s="756">
        <f>K63*L63</f>
        <v>2.42</v>
      </c>
      <c r="N63" s="1026" t="s">
        <v>162</v>
      </c>
      <c r="O63" s="860">
        <v>0.54249999999999998</v>
      </c>
      <c r="P63" s="714">
        <v>43097</v>
      </c>
      <c r="Q63" s="714">
        <v>43131</v>
      </c>
      <c r="R63" s="756">
        <f>(K63-O63)/O63*100</f>
        <v>11.52073732718894</v>
      </c>
      <c r="S63" s="824">
        <f>IF(INDEX(Historical!$D$7:$D$1455,MATCH(B63,Historical!$B$7:$B$1455,0))=0,"n/a",(INDEX(Historical!$C$7:$C$1455,MATCH(B63,Historical!$B$7:$B$1455,0))/INDEX(Historical!$D$7:$D$1455,MATCH(B63,Historical!$B$7:$B$1455,0))-1)*100)</f>
        <v>13.020833333333325</v>
      </c>
      <c r="T63" s="824">
        <f>IF(INDEX(Historical!$F$7:$F$1455,MATCH(B63,Historical!$B$7:$B$1455,0))=0,"n/a",((INDEX(Historical!$C$7:$C$1455,MATCH(B63,Historical!$B$7:$B$1455,0))/INDEX(Historical!$F$7:$F$1455,MATCH(B63,Historical!$B$7:$B$1455,0)))^(1/3)-1)*100)</f>
        <v>15.183550964599135</v>
      </c>
      <c r="U63" s="824">
        <f>IF(INDEX(Historical!$I$7:$I$1455,MATCH(B63,Historical!$B$7:$B$1455,0))=0,"n/a",((INDEX(Historical!$C$7:$C$1455,MATCH(B63,Historical!$B$7:$B$1455,0))/INDEX(Historical!$I$7:$I$1455,MATCH(B63,Historical!$B$7:$B$1455,0)))^(1/5)-1)*100)</f>
        <v>10.790692336903863</v>
      </c>
      <c r="V63" s="824">
        <f>IF(INDEX(Historical!$O$7:$O$1455,MATCH(B63,Historical!$B$7:$B$1455,0))=0,"n/a",((INDEX(Historical!$C$7:$C$1455,MATCH(B63,Historical!$B$7:$B$1455,0))/INDEX(Historical!$O$7:$O$1455,MATCH(B63,Historical!$B$7:$B$1455,0)))^(1/10)-1)*100)</f>
        <v>6.463361472942375</v>
      </c>
      <c r="W63" s="825">
        <f>IF(OR(U63&lt;=0,U63="n/a",V63&lt;=0,V63="n/a"),"n/a",U63/V63)</f>
        <v>1.6695170743702066</v>
      </c>
      <c r="X63" s="826" t="str">
        <f>IF(OR(AJ63&lt;=0,AJ63="n/a",U63&lt;=0,U63="n/a"),"n/a",U63/AJ63)</f>
        <v>n/a</v>
      </c>
      <c r="Y63" s="774"/>
      <c r="Z63" s="766">
        <f>IF(OR(AC63&lt;0.01,AC63="n/a"),"n/a",M63/AC63*100)</f>
        <v>85.211267605633793</v>
      </c>
      <c r="AA63" s="1042">
        <f>IF(OR(AC63&lt;0.01,AC63="n/a"),"n/a",I63/AC63)</f>
        <v>19.47887323943662</v>
      </c>
      <c r="AB63" s="1043">
        <v>12</v>
      </c>
      <c r="AC63" s="1021">
        <v>2.84</v>
      </c>
      <c r="AD63" s="1021">
        <v>5.2</v>
      </c>
      <c r="AE63" s="1021">
        <v>1.41</v>
      </c>
      <c r="AF63" s="1021">
        <v>1.49</v>
      </c>
      <c r="AG63" s="1021">
        <v>3.9</v>
      </c>
      <c r="AH63" s="1023">
        <v>-20.200000000000003</v>
      </c>
      <c r="AI63" s="1023">
        <v>8.84</v>
      </c>
      <c r="AJ63" s="1021">
        <v>-7.3999999999999995</v>
      </c>
      <c r="AK63" s="1021">
        <v>3.75</v>
      </c>
      <c r="AL63" s="1034">
        <v>18140</v>
      </c>
      <c r="AM63" s="1028">
        <v>0.05</v>
      </c>
      <c r="AN63" s="1021">
        <v>1.22</v>
      </c>
      <c r="AO63" s="868">
        <f>IF(U63="n/a","n/a",IF(AA63&lt;0,"n/a",IF(AA63="n/a","n/a",J63+U63-AA63)))</f>
        <v>-4.3136328186571244</v>
      </c>
      <c r="AP63" s="869">
        <f>IF(U63="n/a","n/a",J63+U63)</f>
        <v>15.165240420779496</v>
      </c>
      <c r="AQ63" s="1044">
        <f>IF(OR(AC63&lt;0.01,AF63="n/a"),"n/a",(I63/SQRT(22.5*AC63*(I63/AF63))-1)*100)</f>
        <v>13.575273378516206</v>
      </c>
      <c r="AR63" s="766">
        <f>INDEX(Historical!$C$7:$C$1455,MATCH(B63,Historical!$B$7:$B$1455,0))*IF(AH63="n/a",1.03,IF(AH63&lt;0,1.01,IF(AH63&gt;10,1.1,(1+AH63/100))))</f>
        <v>2.1917</v>
      </c>
      <c r="AS63" s="1042">
        <f>IF($AI63="n/a",1.03*AR63,IF($AI63&lt;0,1.01*AR63,IF($AI63&gt;10,1.1*AR63,(1+$AI63/100)*AR63)))</f>
        <v>2.38544628</v>
      </c>
      <c r="AT63" s="1042">
        <f>IF($AK63="n/a",1.03*AS63,IF($AK63&lt;0,1.01*AS63,IF($AK63&gt;10,1.1*AS63,(1+$AK63/100)*AS63)))</f>
        <v>2.4749005155000003</v>
      </c>
      <c r="AU63" s="1042">
        <f>IF($AK63="n/a",1.03*AT63,IF($AK63&lt;0,1.01*AT63,IF($AK63&gt;10,1.1*AT63,(1+$AK63/100)*AT63)))</f>
        <v>2.5677092848312504</v>
      </c>
      <c r="AV63" s="1042">
        <f>IF($AK63="n/a",1.03*AU63,IF($AK63&lt;0,1.01*AU63,IF($AK63&gt;10,1.1*AU63,(1+$AK63/100)*AU63)))</f>
        <v>2.6639983830124225</v>
      </c>
      <c r="AW63" s="766">
        <f>SUM(AR63:AV63)</f>
        <v>12.283754463343675</v>
      </c>
      <c r="AX63" s="877">
        <f>AW63/I63*100</f>
        <v>22.204906839016044</v>
      </c>
      <c r="AY63" s="1212">
        <v>0.2</v>
      </c>
      <c r="AZ63" s="1028">
        <v>21.58</v>
      </c>
      <c r="BA63" s="1028">
        <v>-32.5</v>
      </c>
      <c r="BB63" s="1028">
        <v>-14.540000000000001</v>
      </c>
      <c r="BC63" s="1028">
        <v>-13.68</v>
      </c>
      <c r="BE63" s="721">
        <v>2004</v>
      </c>
      <c r="BF63" s="1057">
        <f>IF(BE63&gt;2008,0,IF(BE63&gt;2001,1,IF(BE63&gt;1990,2,IF(BE63&gt;1980,3,IF(BE63&gt;1973,4,IF(BE63&gt;1970,5,IF(BE63&gt;1960,6,IF(BE63&gt;1958,7,IF(BE63&gt;1953,8,9)))))))))</f>
        <v>1</v>
      </c>
    </row>
    <row r="64" spans="1:58" ht="11.25" customHeight="1" x14ac:dyDescent="0.2">
      <c r="A64" s="1027" t="s">
        <v>560</v>
      </c>
      <c r="B64" s="1031" t="s">
        <v>561</v>
      </c>
      <c r="C64" s="1181" t="s">
        <v>180</v>
      </c>
      <c r="D64" s="1181" t="s">
        <v>4432</v>
      </c>
      <c r="E64" s="857">
        <v>22</v>
      </c>
      <c r="F64" s="1245">
        <v>149</v>
      </c>
      <c r="G64" s="1245" t="s">
        <v>38</v>
      </c>
      <c r="H64" s="1245" t="s">
        <v>38</v>
      </c>
      <c r="I64" s="1021">
        <v>32.729999999999997</v>
      </c>
      <c r="J64" s="766">
        <f>(M64/I64)*100</f>
        <v>6.5493431102963653</v>
      </c>
      <c r="K64" s="1040">
        <v>0.53590000000000004</v>
      </c>
      <c r="L64" s="1043">
        <v>4</v>
      </c>
      <c r="M64" s="756">
        <f>K64*L64</f>
        <v>2.1436000000000002</v>
      </c>
      <c r="N64" s="1026" t="s">
        <v>120</v>
      </c>
      <c r="O64" s="861">
        <v>0.47749999999999998</v>
      </c>
      <c r="P64" s="1016">
        <v>43145</v>
      </c>
      <c r="Q64" s="1016">
        <v>43160</v>
      </c>
      <c r="R64" s="756">
        <f>(K64-O64)/O64*100</f>
        <v>12.23036649214661</v>
      </c>
      <c r="S64" s="824">
        <f>IF(INDEX(Historical!$D$7:$D$1455,MATCH(B64,Historical!$B$7:$B$1455,0))=0,"n/a",(INDEX(Historical!$C$7:$C$1455,MATCH(B64,Historical!$B$7:$B$1455,0))/INDEX(Historical!$D$7:$D$1455,MATCH(B64,Historical!$B$7:$B$1455,0))-1)*100)</f>
        <v>17.056061548905376</v>
      </c>
      <c r="T64" s="824">
        <f>IF(INDEX(Historical!$F$7:$F$1455,MATCH(B64,Historical!$B$7:$B$1455,0))=0,"n/a",((INDEX(Historical!$C$7:$C$1455,MATCH(B64,Historical!$B$7:$B$1455,0))/INDEX(Historical!$F$7:$F$1455,MATCH(B64,Historical!$B$7:$B$1455,0)))^(1/3)-1)*100)</f>
        <v>13.668965772252895</v>
      </c>
      <c r="U64" s="824">
        <f>IF(INDEX(Historical!$I$7:$I$1455,MATCH(B64,Historical!$B$7:$B$1455,0))=0,"n/a",((INDEX(Historical!$C$7:$C$1455,MATCH(B64,Historical!$B$7:$B$1455,0))/INDEX(Historical!$I$7:$I$1455,MATCH(B64,Historical!$B$7:$B$1455,0)))^(1/5)-1)*100)</f>
        <v>10.488346654825897</v>
      </c>
      <c r="V64" s="824">
        <f>IF(INDEX(Historical!$O$7:$O$1455,MATCH(B64,Historical!$B$7:$B$1455,0))=0,"n/a",((INDEX(Historical!$C$7:$C$1455,MATCH(B64,Historical!$B$7:$B$1455,0))/INDEX(Historical!$O$7:$O$1455,MATCH(B64,Historical!$B$7:$B$1455,0)))^(1/10)-1)*100)</f>
        <v>12.392321433554287</v>
      </c>
      <c r="W64" s="825">
        <f>IF(OR(U64&lt;=0,U64="n/a",V64&lt;=0,V64="n/a"),"n/a",U64/V64)</f>
        <v>0.84635850603640261</v>
      </c>
      <c r="X64" s="826" t="str">
        <f>IF(OR(AJ64&lt;=0,AJ64="n/a",U64&lt;=0,U64="n/a"),"n/a",U64/AJ64)</f>
        <v>n/a</v>
      </c>
      <c r="Y64" s="1032" t="s">
        <v>494</v>
      </c>
      <c r="Z64" s="766" t="str">
        <f>IF(OR(AC64&lt;0.01,AC64="n/a"),"n/a",M64/AC64*100)</f>
        <v>n/a</v>
      </c>
      <c r="AA64" s="1042" t="str">
        <f>IF(OR(AC64&lt;0.01,AC64="n/a"),"n/a",I64/AC64)</f>
        <v>n/a</v>
      </c>
      <c r="AB64" s="1043">
        <v>12</v>
      </c>
      <c r="AC64" s="1021">
        <v>-0.2</v>
      </c>
      <c r="AD64" s="1021" t="s">
        <v>138</v>
      </c>
      <c r="AE64" s="1021">
        <v>1.73</v>
      </c>
      <c r="AF64" s="1021">
        <v>1.39</v>
      </c>
      <c r="AG64" s="1021">
        <v>3.1</v>
      </c>
      <c r="AH64" s="1023">
        <v>-83.7</v>
      </c>
      <c r="AI64" s="1023">
        <v>-6.65</v>
      </c>
      <c r="AJ64" s="1021">
        <v>-18.3</v>
      </c>
      <c r="AK64" s="1021">
        <v>0.91</v>
      </c>
      <c r="AL64" s="1034">
        <v>62400</v>
      </c>
      <c r="AM64" s="1028">
        <v>9.1999999999999993</v>
      </c>
      <c r="AN64" s="1021">
        <v>1.2</v>
      </c>
      <c r="AO64" s="868" t="str">
        <f>IF(U64="n/a","n/a",IF(AA64&lt;0,"n/a",IF(AA64="n/a","n/a",J64+U64-AA64)))</f>
        <v>n/a</v>
      </c>
      <c r="AP64" s="869">
        <f>IF(U64="n/a","n/a",J64+U64)</f>
        <v>17.037689765122263</v>
      </c>
      <c r="AQ64" s="1044" t="str">
        <f>IF(OR(AC64&lt;0.01,AF64="n/a"),"n/a",(I64/SQRT(22.5*AC64*(I64/AF64))-1)*100)</f>
        <v>n/a</v>
      </c>
      <c r="AR64" s="766">
        <f>INDEX(Historical!$C$7:$C$1455,MATCH(B64,Historical!$B$7:$B$1455,0))*IF(AH64="n/a",1.03,IF(AH64&lt;0,1.01,IF(AH64&gt;10,1.1,(1+AH64/100))))</f>
        <v>1.8809028000000001</v>
      </c>
      <c r="AS64" s="1042">
        <f>IF($AI64="n/a",1.03*AR64,IF($AI64&lt;0,1.01*AR64,IF($AI64&gt;10,1.1*AR64,(1+$AI64/100)*AR64)))</f>
        <v>1.899711828</v>
      </c>
      <c r="AT64" s="1042">
        <f>IF($AK64="n/a",1.03*AS64,IF($AK64&lt;0,1.01*AS64,IF($AK64&gt;10,1.1*AS64,(1+$AK64/100)*AS64)))</f>
        <v>1.9169992056348002</v>
      </c>
      <c r="AU64" s="1042">
        <f>IF($AK64="n/a",1.03*AT64,IF($AK64&lt;0,1.01*AT64,IF($AK64&gt;10,1.1*AT64,(1+$AK64/100)*AT64)))</f>
        <v>1.934443898406077</v>
      </c>
      <c r="AV64" s="1042">
        <f>IF($AK64="n/a",1.03*AU64,IF($AK64&lt;0,1.01*AU64,IF($AK64&gt;10,1.1*AU64,(1+$AK64/100)*AU64)))</f>
        <v>1.9520473378815726</v>
      </c>
      <c r="AW64" s="766">
        <f>SUM(AR64:AV64)</f>
        <v>9.5841050699224493</v>
      </c>
      <c r="AX64" s="877">
        <f>AW64/I64*100</f>
        <v>29.282325297654904</v>
      </c>
      <c r="AY64" s="1212">
        <v>0.48</v>
      </c>
      <c r="AZ64" s="1028">
        <v>12.86</v>
      </c>
      <c r="BA64" s="1028">
        <v>-20.580000000000002</v>
      </c>
      <c r="BB64" s="1028">
        <v>0.41000000000000003</v>
      </c>
      <c r="BC64" s="1028">
        <v>-0.59</v>
      </c>
      <c r="BE64" s="721">
        <v>1997</v>
      </c>
      <c r="BF64" s="1057">
        <f>IF(BE64&gt;2008,0,IF(BE64&gt;2001,1,IF(BE64&gt;1990,2,IF(BE64&gt;1980,3,IF(BE64&gt;1973,4,IF(BE64&gt;1970,5,IF(BE64&gt;1960,6,IF(BE64&gt;1958,7,IF(BE64&gt;1953,8,9)))))))))</f>
        <v>2</v>
      </c>
    </row>
    <row r="65" spans="1:58" ht="11.25" customHeight="1" x14ac:dyDescent="0.2">
      <c r="A65" s="1027" t="s">
        <v>4404</v>
      </c>
      <c r="B65" s="1031" t="s">
        <v>4403</v>
      </c>
      <c r="C65" s="1181" t="s">
        <v>180</v>
      </c>
      <c r="D65" s="1181" t="s">
        <v>4432</v>
      </c>
      <c r="E65" s="857">
        <v>13</v>
      </c>
      <c r="F65" s="1245">
        <v>282</v>
      </c>
      <c r="G65" s="1245" t="s">
        <v>107</v>
      </c>
      <c r="H65" s="1245" t="s">
        <v>107</v>
      </c>
      <c r="I65" s="1030">
        <v>14.57</v>
      </c>
      <c r="J65" s="766">
        <f>(M65/I65)*100</f>
        <v>8.3733699382292368</v>
      </c>
      <c r="K65" s="1033">
        <v>0.30499999999999999</v>
      </c>
      <c r="L65" s="1043">
        <v>4</v>
      </c>
      <c r="M65" s="756">
        <f>K65*L65</f>
        <v>1.22</v>
      </c>
      <c r="N65" s="1026" t="s">
        <v>1254</v>
      </c>
      <c r="O65" s="860">
        <v>0.29499999999999998</v>
      </c>
      <c r="P65" s="1016">
        <v>43138</v>
      </c>
      <c r="Q65" s="1016">
        <v>43151</v>
      </c>
      <c r="R65" s="756">
        <f>(K65-O65)/O65*100</f>
        <v>3.3898305084745797</v>
      </c>
      <c r="S65" s="824">
        <f>IF(INDEX(Historical!$D$7:$D$1455,MATCH(B65,Historical!$B$7:$B$1455,0))=0,"n/a",(INDEX(Historical!$C$7:$C$1455,MATCH(B65,Historical!$B$7:$B$1455,0))/INDEX(Historical!$D$7:$D$1455,MATCH(B65,Historical!$B$7:$B$1455,0))-1)*100)</f>
        <v>0.87719298245614308</v>
      </c>
      <c r="T65" s="824">
        <f>IF(INDEX(Historical!$F$7:$F$1455,MATCH(B65,Historical!$B$7:$B$1455,0))=0,"n/a",((INDEX(Historical!$C$7:$C$1455,MATCH(B65,Historical!$B$7:$B$1455,0))/INDEX(Historical!$F$7:$F$1455,MATCH(B65,Historical!$B$7:$B$1455,0)))^(1/3)-1)*100)</f>
        <v>15.33879267399303</v>
      </c>
      <c r="U65" s="824">
        <f>IF(INDEX(Historical!$I$7:$I$1455,MATCH(B65,Historical!$B$7:$B$1455,0))=0,"n/a",((INDEX(Historical!$C$7:$C$1455,MATCH(B65,Historical!$B$7:$B$1455,0))/INDEX(Historical!$I$7:$I$1455,MATCH(B65,Historical!$B$7:$B$1455,0)))^(1/5)-1)*100)</f>
        <v>12.970113373747584</v>
      </c>
      <c r="V65" s="824">
        <f>IF(INDEX(Historical!$O$7:$O$1455,MATCH(B65,Historical!$B$7:$B$1455,0))=0,"n/a",((INDEX(Historical!$C$7:$C$1455,MATCH(B65,Historical!$B$7:$B$1455,0))/INDEX(Historical!$O$7:$O$1455,MATCH(B65,Historical!$B$7:$B$1455,0)))^(1/10)-1)*100)</f>
        <v>12.16832999478199</v>
      </c>
      <c r="W65" s="825">
        <f>IF(OR(U65&lt;=0,U65="n/a",V65&lt;=0,V65="n/a"),"n/a",U65/V65)</f>
        <v>1.0658909956673934</v>
      </c>
      <c r="X65" s="826" t="str">
        <f>IF(OR(AJ65&lt;=0,AJ65="n/a",U65&lt;=0,U65="n/a"),"n/a",U65/AJ65)</f>
        <v>n/a</v>
      </c>
      <c r="Y65" s="780"/>
      <c r="Z65" s="766" t="str">
        <f>IF(OR(AC65&lt;0.01,AC65="n/a"),"n/a",M65/AC65*100)</f>
        <v>n/a</v>
      </c>
      <c r="AA65" s="1042" t="str">
        <f>IF(OR(AC65&lt;0.01,AC65="n/a"),"n/a",I65/AC65)</f>
        <v>n/a</v>
      </c>
      <c r="AB65" s="1043">
        <v>12</v>
      </c>
      <c r="AC65" s="1021">
        <v>-0.37</v>
      </c>
      <c r="AD65" s="1021" t="s">
        <v>138</v>
      </c>
      <c r="AE65" s="1021">
        <v>0.74</v>
      </c>
      <c r="AF65" s="1021" t="s">
        <v>138</v>
      </c>
      <c r="AG65" s="1024">
        <v>-99.7</v>
      </c>
      <c r="AH65" s="1023">
        <v>-149.4</v>
      </c>
      <c r="AI65" s="1023">
        <v>1.34</v>
      </c>
      <c r="AJ65" s="1021">
        <v>-30.099999999999998</v>
      </c>
      <c r="AK65" s="1021">
        <v>17.39</v>
      </c>
      <c r="AL65" s="1034">
        <v>39340</v>
      </c>
      <c r="AM65" s="1028">
        <v>2.8000000000000003</v>
      </c>
      <c r="AN65" s="1021" t="s">
        <v>138</v>
      </c>
      <c r="AO65" s="868" t="str">
        <f>IF(U65="n/a","n/a",IF(AA65&lt;0,"n/a",IF(AA65="n/a","n/a",J65+U65-AA65)))</f>
        <v>n/a</v>
      </c>
      <c r="AP65" s="869">
        <f>IF(U65="n/a","n/a",J65+U65)</f>
        <v>21.343483311976819</v>
      </c>
      <c r="AQ65" s="1044" t="str">
        <f>IF(OR(AC65&lt;0.01,AF65="n/a"),"n/a",(I65/SQRT(22.5*AC65*(I65/AF65))-1)*100)</f>
        <v>n/a</v>
      </c>
      <c r="AR65" s="766">
        <f>INDEX(Historical!$C$7:$C$1455,MATCH(B65,Historical!$B$7:$B$1455,0))*IF(AH65="n/a",1.03,IF(AH65&lt;0,1.01,IF(AH65&gt;10,1.1,(1+AH65/100))))</f>
        <v>1.1615</v>
      </c>
      <c r="AS65" s="1042">
        <f>IF($AI65="n/a",1.03*AR65,IF($AI65&lt;0,1.01*AR65,IF($AI65&gt;10,1.1*AR65,(1+$AI65/100)*AR65)))</f>
        <v>1.1770641000000002</v>
      </c>
      <c r="AT65" s="1042">
        <f>IF($AK65="n/a",1.03*AS65,IF($AK65&lt;0,1.01*AS65,IF($AK65&gt;10,1.1*AS65,(1+$AK65/100)*AS65)))</f>
        <v>1.2947705100000002</v>
      </c>
      <c r="AU65" s="1042">
        <f>IF($AK65="n/a",1.03*AT65,IF($AK65&lt;0,1.01*AT65,IF($AK65&gt;10,1.1*AT65,(1+$AK65/100)*AT65)))</f>
        <v>1.4242475610000003</v>
      </c>
      <c r="AV65" s="1042">
        <f>IF($AK65="n/a",1.03*AU65,IF($AK65&lt;0,1.01*AU65,IF($AK65&gt;10,1.1*AU65,(1+$AK65/100)*AU65)))</f>
        <v>1.5666723171000003</v>
      </c>
      <c r="AW65" s="766">
        <f>SUM(AR65:AV65)</f>
        <v>6.6242544881000009</v>
      </c>
      <c r="AX65" s="877">
        <f>AW65/I65*100</f>
        <v>45.465027371997259</v>
      </c>
      <c r="AY65" s="1212">
        <v>1.87</v>
      </c>
      <c r="AZ65" s="1028">
        <v>13.83</v>
      </c>
      <c r="BA65" s="1028">
        <v>-24.66</v>
      </c>
      <c r="BB65" s="1028">
        <v>-9.7799999999999994</v>
      </c>
      <c r="BC65" s="1028">
        <v>-12.15</v>
      </c>
      <c r="BE65" s="721">
        <v>2006</v>
      </c>
      <c r="BF65" s="1057">
        <f>IF(BE65&gt;2008,0,IF(BE65&gt;2001,1,IF(BE65&gt;1990,2,IF(BE65&gt;1980,3,IF(BE65&gt;1973,4,IF(BE65&gt;1970,5,IF(BE65&gt;1960,6,IF(BE65&gt;1958,7,IF(BE65&gt;1953,8,9)))))))))</f>
        <v>1</v>
      </c>
    </row>
    <row r="66" spans="1:58" ht="11.25" customHeight="1" x14ac:dyDescent="0.2">
      <c r="A66" s="1027" t="s">
        <v>565</v>
      </c>
      <c r="B66" s="1031" t="s">
        <v>566</v>
      </c>
      <c r="C66" s="1181" t="s">
        <v>155</v>
      </c>
      <c r="D66" s="1181" t="s">
        <v>4416</v>
      </c>
      <c r="E66" s="857">
        <v>11</v>
      </c>
      <c r="F66" s="1245">
        <v>305</v>
      </c>
      <c r="G66" s="1245" t="s">
        <v>107</v>
      </c>
      <c r="H66" s="1245" t="s">
        <v>107</v>
      </c>
      <c r="I66" s="1030">
        <v>45.37</v>
      </c>
      <c r="J66" s="766">
        <f>(M66/I66)*100</f>
        <v>0.39673793255455153</v>
      </c>
      <c r="K66" s="1033">
        <v>4.4999999999999998E-2</v>
      </c>
      <c r="L66" s="1043">
        <v>4</v>
      </c>
      <c r="M66" s="756">
        <f>K66*L66</f>
        <v>0.18</v>
      </c>
      <c r="N66" s="1026" t="s">
        <v>162</v>
      </c>
      <c r="O66" s="860">
        <v>4.2500000000000003E-2</v>
      </c>
      <c r="P66" s="714">
        <v>43097</v>
      </c>
      <c r="Q66" s="714">
        <v>43131</v>
      </c>
      <c r="R66" s="756">
        <f>(K66-O66)/O66*100</f>
        <v>5.8823529411764595</v>
      </c>
      <c r="S66" s="824">
        <f>IF(INDEX(Historical!$D$7:$D$1455,MATCH(B66,Historical!$B$7:$B$1455,0))=0,"n/a",(INDEX(Historical!$C$7:$C$1455,MATCH(B66,Historical!$B$7:$B$1455,0))/INDEX(Historical!$D$7:$D$1455,MATCH(B66,Historical!$B$7:$B$1455,0))-1)*100)</f>
        <v>6.25</v>
      </c>
      <c r="T66" s="824">
        <f>IF(INDEX(Historical!$F$7:$F$1455,MATCH(B66,Historical!$B$7:$B$1455,0))=0,"n/a",((INDEX(Historical!$C$7:$C$1455,MATCH(B66,Historical!$B$7:$B$1455,0))/INDEX(Historical!$F$7:$F$1455,MATCH(B66,Historical!$B$7:$B$1455,0)))^(1/3)-1)*100)</f>
        <v>16.257398420781822</v>
      </c>
      <c r="U66" s="824">
        <f>IF(INDEX(Historical!$I$7:$I$1455,MATCH(B66,Historical!$B$7:$B$1455,0))=0,"n/a",((INDEX(Historical!$C$7:$C$1455,MATCH(B66,Historical!$B$7:$B$1455,0))/INDEX(Historical!$I$7:$I$1455,MATCH(B66,Historical!$B$7:$B$1455,0)))^(1/5)-1)*100)</f>
        <v>20.134358245637472</v>
      </c>
      <c r="V66" s="824" t="str">
        <f>IF(INDEX(Historical!$O$7:$O$1455,MATCH(B66,Historical!$B$7:$B$1455,0))=0,"n/a",((INDEX(Historical!$C$7:$C$1455,MATCH(B66,Historical!$B$7:$B$1455,0))/INDEX(Historical!$O$7:$O$1455,MATCH(B66,Historical!$B$7:$B$1455,0)))^(1/10)-1)*100)</f>
        <v>n/a</v>
      </c>
      <c r="W66" s="825" t="str">
        <f>IF(OR(U66&lt;=0,U66="n/a",V66&lt;=0,V66="n/a"),"n/a",U66/V66)</f>
        <v>n/a</v>
      </c>
      <c r="X66" s="826" t="str">
        <f>IF(OR(AJ66&lt;=0,AJ66="n/a",U66&lt;=0,U66="n/a"),"n/a",U66/AJ66)</f>
        <v>n/a</v>
      </c>
      <c r="Y66" s="774"/>
      <c r="Z66" s="766">
        <f>IF(OR(AC66&lt;0.01,AC66="n/a"),"n/a",M66/AC66*100)</f>
        <v>12</v>
      </c>
      <c r="AA66" s="1042">
        <f>IF(OR(AC66&lt;0.01,AC66="n/a"),"n/a",I66/AC66)</f>
        <v>30.246666666666666</v>
      </c>
      <c r="AB66" s="1043">
        <v>12</v>
      </c>
      <c r="AC66" s="1021">
        <v>1.5</v>
      </c>
      <c r="AD66" s="1021">
        <v>2.0099999999999998</v>
      </c>
      <c r="AE66" s="1021">
        <v>1.18</v>
      </c>
      <c r="AF66" s="1021">
        <v>4.21</v>
      </c>
      <c r="AG66" s="1021">
        <v>14.6</v>
      </c>
      <c r="AH66" s="1021">
        <v>-12.4</v>
      </c>
      <c r="AI66" s="1021">
        <v>14.04</v>
      </c>
      <c r="AJ66" s="1021">
        <v>-2.5</v>
      </c>
      <c r="AK66" s="1021">
        <v>15</v>
      </c>
      <c r="AL66" s="1034">
        <v>2350</v>
      </c>
      <c r="AM66" s="1028">
        <v>1.2</v>
      </c>
      <c r="AN66" s="1021">
        <v>0.46</v>
      </c>
      <c r="AO66" s="868">
        <f>IF(U66="n/a","n/a",IF(AA66&lt;0,"n/a",IF(AA66="n/a","n/a",J66+U66-AA66)))</f>
        <v>-9.7155704884746434</v>
      </c>
      <c r="AP66" s="869">
        <f>IF(U66="n/a","n/a",J66+U66)</f>
        <v>20.531096178192023</v>
      </c>
      <c r="AQ66" s="1044">
        <f>IF(OR(AC66&lt;0.01,AF66="n/a"),"n/a",(I66/SQRT(22.5*AC66*(I66/AF66))-1)*100)</f>
        <v>137.89677188661909</v>
      </c>
      <c r="AR66" s="766">
        <f>INDEX(Historical!$C$7:$C$1455,MATCH(B66,Historical!$B$7:$B$1455,0))*IF(AH66="n/a",1.03,IF(AH66&lt;0,1.01,IF(AH66&gt;10,1.1,(1+AH66/100))))</f>
        <v>0.17170000000000002</v>
      </c>
      <c r="AS66" s="1042">
        <f>IF($AI66="n/a",1.03*AR66,IF($AI66&lt;0,1.01*AR66,IF($AI66&gt;10,1.1*AR66,(1+$AI66/100)*AR66)))</f>
        <v>0.18887000000000004</v>
      </c>
      <c r="AT66" s="1042">
        <f>IF($AK66="n/a",1.03*AS66,IF($AK66&lt;0,1.01*AS66,IF($AK66&gt;10,1.1*AS66,(1+$AK66/100)*AS66)))</f>
        <v>0.20775700000000005</v>
      </c>
      <c r="AU66" s="1042">
        <f>IF($AK66="n/a",1.03*AT66,IF($AK66&lt;0,1.01*AT66,IF($AK66&gt;10,1.1*AT66,(1+$AK66/100)*AT66)))</f>
        <v>0.22853270000000009</v>
      </c>
      <c r="AV66" s="1042">
        <f>IF($AK66="n/a",1.03*AU66,IF($AK66&lt;0,1.01*AU66,IF($AK66&gt;10,1.1*AU66,(1+$AK66/100)*AU66)))</f>
        <v>0.25138597000000013</v>
      </c>
      <c r="AW66" s="766">
        <f>SUM(AR66:AV66)</f>
        <v>1.0482456700000002</v>
      </c>
      <c r="AX66" s="877">
        <f>AW66/I66*100</f>
        <v>2.3104378884725598</v>
      </c>
      <c r="AY66" s="1212">
        <v>0.55000000000000004</v>
      </c>
      <c r="AZ66" s="1028">
        <v>109.36999999999999</v>
      </c>
      <c r="BA66" s="1028">
        <v>-5.81</v>
      </c>
      <c r="BB66" s="1028">
        <v>11.26</v>
      </c>
      <c r="BC66" s="1028">
        <v>28.63</v>
      </c>
      <c r="BE66" s="721">
        <v>2008</v>
      </c>
      <c r="BF66" s="1057">
        <f>IF(BE66&gt;2008,0,IF(BE66&gt;2001,1,IF(BE66&gt;1990,2,IF(BE66&gt;1980,3,IF(BE66&gt;1973,4,IF(BE66&gt;1970,5,IF(BE66&gt;1960,6,IF(BE66&gt;1958,7,IF(BE66&gt;1953,8,9)))))))))</f>
        <v>1</v>
      </c>
    </row>
    <row r="67" spans="1:58" ht="11.25" customHeight="1" x14ac:dyDescent="0.2">
      <c r="A67" s="1027" t="s">
        <v>567</v>
      </c>
      <c r="B67" s="1031" t="s">
        <v>568</v>
      </c>
      <c r="C67" s="1181" t="s">
        <v>109</v>
      </c>
      <c r="D67" s="1181" t="s">
        <v>4434</v>
      </c>
      <c r="E67" s="857">
        <v>24</v>
      </c>
      <c r="F67" s="1245">
        <v>132</v>
      </c>
      <c r="G67" s="1245" t="s">
        <v>38</v>
      </c>
      <c r="H67" s="1245" t="s">
        <v>107</v>
      </c>
      <c r="I67" s="1030">
        <v>34.18</v>
      </c>
      <c r="J67" s="766">
        <f>(M67/I67)*100</f>
        <v>1.6968987712112347</v>
      </c>
      <c r="K67" s="1033">
        <v>0.14499999999999999</v>
      </c>
      <c r="L67" s="1043">
        <v>4</v>
      </c>
      <c r="M67" s="756">
        <f>K67*L67</f>
        <v>0.57999999999999996</v>
      </c>
      <c r="N67" s="1026" t="s">
        <v>120</v>
      </c>
      <c r="O67" s="860">
        <v>0.13500000000000001</v>
      </c>
      <c r="P67" s="1016">
        <v>43138</v>
      </c>
      <c r="Q67" s="1016">
        <v>43160</v>
      </c>
      <c r="R67" s="756">
        <f>(K67-O67)/O67*100</f>
        <v>7.4074074074073932</v>
      </c>
      <c r="S67" s="824">
        <f>IF(INDEX(Historical!$D$7:$D$1455,MATCH(B67,Historical!$B$7:$B$1455,0))=0,"n/a",(INDEX(Historical!$C$7:$C$1455,MATCH(B67,Historical!$B$7:$B$1455,0))/INDEX(Historical!$D$7:$D$1455,MATCH(B67,Historical!$B$7:$B$1455,0))-1)*100)</f>
        <v>3.8461538461538547</v>
      </c>
      <c r="T67" s="824">
        <f>IF(INDEX(Historical!$F$7:$F$1455,MATCH(B67,Historical!$B$7:$B$1455,0))=0,"n/a",((INDEX(Historical!$C$7:$C$1455,MATCH(B67,Historical!$B$7:$B$1455,0))/INDEX(Historical!$F$7:$F$1455,MATCH(B67,Historical!$B$7:$B$1455,0)))^(1/3)-1)*100)</f>
        <v>4.0041911525952045</v>
      </c>
      <c r="U67" s="824">
        <f>IF(INDEX(Historical!$I$7:$I$1455,MATCH(B67,Historical!$B$7:$B$1455,0))=0,"n/a",((INDEX(Historical!$C$7:$C$1455,MATCH(B67,Historical!$B$7:$B$1455,0))/INDEX(Historical!$I$7:$I$1455,MATCH(B67,Historical!$B$7:$B$1455,0)))^(1/5)-1)*100)</f>
        <v>4.1809268102644292</v>
      </c>
      <c r="V67" s="824">
        <f>IF(INDEX(Historical!$O$7:$O$1455,MATCH(B67,Historical!$B$7:$B$1455,0))=0,"n/a",((INDEX(Historical!$C$7:$C$1455,MATCH(B67,Historical!$B$7:$B$1455,0))/INDEX(Historical!$O$7:$O$1455,MATCH(B67,Historical!$B$7:$B$1455,0)))^(1/10)-1)*100)</f>
        <v>5.3717949672235532</v>
      </c>
      <c r="W67" s="825">
        <f>IF(OR(U67&lt;=0,U67="n/a",V67&lt;=0,V67="n/a"),"n/a",U67/V67)</f>
        <v>0.77831094369288045</v>
      </c>
      <c r="X67" s="826">
        <f>IF(OR(AJ67&lt;=0,AJ67="n/a",U67&lt;=0,U67="n/a"),"n/a",U67/AJ67)</f>
        <v>0.41395314953113155</v>
      </c>
      <c r="Y67" s="1031"/>
      <c r="Z67" s="766">
        <f>IF(OR(AC67&lt;0.01,AC67="n/a"),"n/a",M67/AC67*100)</f>
        <v>22.745098039215687</v>
      </c>
      <c r="AA67" s="1042">
        <f>IF(OR(AC67&lt;0.01,AC67="n/a"),"n/a",I67/AC67)</f>
        <v>13.403921568627451</v>
      </c>
      <c r="AB67" s="1043">
        <v>12</v>
      </c>
      <c r="AC67" s="1021">
        <v>2.5499999999999998</v>
      </c>
      <c r="AD67" s="1021" t="s">
        <v>138</v>
      </c>
      <c r="AE67" s="1021">
        <v>3.1</v>
      </c>
      <c r="AF67" s="1021">
        <v>1.65</v>
      </c>
      <c r="AG67" s="1021">
        <v>10.6</v>
      </c>
      <c r="AH67" s="1021">
        <v>22.2</v>
      </c>
      <c r="AI67" s="1021" t="s">
        <v>138</v>
      </c>
      <c r="AJ67" s="1021">
        <v>10.100000000000001</v>
      </c>
      <c r="AK67" s="1021" t="s">
        <v>138</v>
      </c>
      <c r="AL67" s="1034">
        <v>367.78</v>
      </c>
      <c r="AM67" s="1028">
        <v>10.4</v>
      </c>
      <c r="AN67" s="1021">
        <v>0.06</v>
      </c>
      <c r="AO67" s="868">
        <f>IF(U67="n/a","n/a",IF(AA67&lt;0,"n/a",IF(AA67="n/a","n/a",J67+U67-AA67)))</f>
        <v>-7.5260959871517876</v>
      </c>
      <c r="AP67" s="869">
        <f>IF(U67="n/a","n/a",J67+U67)</f>
        <v>5.8778255814756637</v>
      </c>
      <c r="AQ67" s="1044">
        <f>IF(OR(AC67&lt;0.01,AF67="n/a"),"n/a",(I67/SQRT(22.5*AC67*(I67/AF67))-1)*100)</f>
        <v>-0.85595084090961393</v>
      </c>
      <c r="AR67" s="766">
        <f>INDEX(Historical!$C$7:$C$1455,MATCH(B67,Historical!$B$7:$B$1455,0))*IF(AH67="n/a",1.03,IF(AH67&lt;0,1.01,IF(AH67&gt;10,1.1,(1+AH67/100))))</f>
        <v>0.59400000000000008</v>
      </c>
      <c r="AS67" s="1042">
        <f>IF($AI67="n/a",1.03*AR67,IF($AI67&lt;0,1.01*AR67,IF($AI67&gt;10,1.1*AR67,(1+$AI67/100)*AR67)))</f>
        <v>0.61182000000000014</v>
      </c>
      <c r="AT67" s="1042">
        <f>IF($AK67="n/a",1.03*AS67,IF($AK67&lt;0,1.01*AS67,IF($AK67&gt;10,1.1*AS67,(1+$AK67/100)*AS67)))</f>
        <v>0.63017460000000014</v>
      </c>
      <c r="AU67" s="1042">
        <f>IF($AK67="n/a",1.03*AT67,IF($AK67&lt;0,1.01*AT67,IF($AK67&gt;10,1.1*AT67,(1+$AK67/100)*AT67)))</f>
        <v>0.64907983800000013</v>
      </c>
      <c r="AV67" s="1042">
        <f>IF($AK67="n/a",1.03*AU67,IF($AK67&lt;0,1.01*AU67,IF($AK67&gt;10,1.1*AU67,(1+$AK67/100)*AU67)))</f>
        <v>0.66855223314000012</v>
      </c>
      <c r="AW67" s="766">
        <f>SUM(AR67:AV67)</f>
        <v>3.1536266711400005</v>
      </c>
      <c r="AX67" s="877">
        <f>AW67/I67*100</f>
        <v>9.2265262467524884</v>
      </c>
      <c r="AY67" s="1212">
        <v>0.77</v>
      </c>
      <c r="AZ67" s="1028">
        <v>26.779999999999998</v>
      </c>
      <c r="BA67" s="1028">
        <v>-22.56</v>
      </c>
      <c r="BB67" s="1028">
        <v>6.15</v>
      </c>
      <c r="BC67" s="1028">
        <v>-4.09</v>
      </c>
      <c r="BE67" s="721">
        <v>1995</v>
      </c>
      <c r="BF67" s="1057">
        <f>IF(BE67&gt;2008,0,IF(BE67&gt;2001,1,IF(BE67&gt;1990,2,IF(BE67&gt;1980,3,IF(BE67&gt;1973,4,IF(BE67&gt;1970,5,IF(BE67&gt;1960,6,IF(BE67&gt;1958,7,IF(BE67&gt;1953,8,9)))))))))</f>
        <v>2</v>
      </c>
    </row>
    <row r="68" spans="1:58" ht="11.25" customHeight="1" x14ac:dyDescent="0.2">
      <c r="A68" s="1019" t="s">
        <v>569</v>
      </c>
      <c r="B68" s="1031" t="s">
        <v>570</v>
      </c>
      <c r="C68" s="1181" t="s">
        <v>180</v>
      </c>
      <c r="D68" s="1181" t="s">
        <v>4432</v>
      </c>
      <c r="E68" s="857">
        <v>21</v>
      </c>
      <c r="F68" s="1245">
        <v>158</v>
      </c>
      <c r="G68" s="1245" t="s">
        <v>38</v>
      </c>
      <c r="H68" s="1245" t="s">
        <v>107</v>
      </c>
      <c r="I68" s="1030">
        <v>26.25</v>
      </c>
      <c r="J68" s="766">
        <f>(M68/I68)*100</f>
        <v>6.590476190476191</v>
      </c>
      <c r="K68" s="1040">
        <v>0.4325</v>
      </c>
      <c r="L68" s="1043">
        <v>4</v>
      </c>
      <c r="M68" s="756">
        <f>K68*L68</f>
        <v>1.73</v>
      </c>
      <c r="N68" s="1026" t="s">
        <v>123</v>
      </c>
      <c r="O68" s="861">
        <v>0.43</v>
      </c>
      <c r="P68" s="1016">
        <v>43403</v>
      </c>
      <c r="Q68" s="1016">
        <v>43412</v>
      </c>
      <c r="R68" s="756">
        <f>(K68-O68)/O68*100</f>
        <v>0.58139534883720978</v>
      </c>
      <c r="S68" s="824">
        <f>IF(INDEX(Historical!$D$7:$D$1455,MATCH(B68,Historical!$B$7:$B$1455,0))=0,"n/a",(INDEX(Historical!$C$7:$C$1455,MATCH(B68,Historical!$B$7:$B$1455,0))/INDEX(Historical!$D$7:$D$1455,MATCH(B68,Historical!$B$7:$B$1455,0))-1)*100)</f>
        <v>4.8742138364779919</v>
      </c>
      <c r="T68" s="824">
        <f>IF(INDEX(Historical!$F$7:$F$1455,MATCH(B68,Historical!$B$7:$B$1455,0))=0,"n/a",((INDEX(Historical!$C$7:$C$1455,MATCH(B68,Historical!$B$7:$B$1455,0))/INDEX(Historical!$F$7:$F$1455,MATCH(B68,Historical!$B$7:$B$1455,0)))^(1/3)-1)*100)</f>
        <v>5.2551291263172706</v>
      </c>
      <c r="U68" s="824">
        <f>IF(INDEX(Historical!$I$7:$I$1455,MATCH(B68,Historical!$B$7:$B$1455,0))=0,"n/a",((INDEX(Historical!$C$7:$C$1455,MATCH(B68,Historical!$B$7:$B$1455,0))/INDEX(Historical!$I$7:$I$1455,MATCH(B68,Historical!$B$7:$B$1455,0)))^(1/5)-1)*100)</f>
        <v>5.6596765432516793</v>
      </c>
      <c r="V68" s="824">
        <f>IF(INDEX(Historical!$O$7:$O$1455,MATCH(B68,Historical!$B$7:$B$1455,0))=0,"n/a",((INDEX(Historical!$C$7:$C$1455,MATCH(B68,Historical!$B$7:$B$1455,0))/INDEX(Historical!$O$7:$O$1455,MATCH(B68,Historical!$B$7:$B$1455,0)))^(1/10)-1)*100)</f>
        <v>5.7043125195886724</v>
      </c>
      <c r="W68" s="825">
        <f>IF(OR(U68&lt;=0,U68="n/a",V68&lt;=0,V68="n/a"),"n/a",U68/V68)</f>
        <v>0.99217504717988148</v>
      </c>
      <c r="X68" s="826" t="str">
        <f>IF(OR(AJ68&lt;=0,AJ68="n/a",U68&lt;=0,U68="n/a"),"n/a",U68/AJ68)</f>
        <v>n/a</v>
      </c>
      <c r="Y68" s="1032" t="s">
        <v>4077</v>
      </c>
      <c r="Z68" s="766">
        <f>IF(OR(AC68&lt;0.01,AC68="n/a"),"n/a",M68/AC68*100)</f>
        <v>103.59281437125749</v>
      </c>
      <c r="AA68" s="1042">
        <f>IF(OR(AC68&lt;0.01,AC68="n/a"),"n/a",I68/AC68)</f>
        <v>15.718562874251498</v>
      </c>
      <c r="AB68" s="1043">
        <v>12</v>
      </c>
      <c r="AC68" s="1021">
        <v>1.67</v>
      </c>
      <c r="AD68" s="1021">
        <v>1.65</v>
      </c>
      <c r="AE68" s="1021">
        <v>1.63</v>
      </c>
      <c r="AF68" s="1021">
        <v>2.48</v>
      </c>
      <c r="AG68" s="1021">
        <v>16</v>
      </c>
      <c r="AH68" s="1021">
        <v>29.9</v>
      </c>
      <c r="AI68" s="1021">
        <v>8.19</v>
      </c>
      <c r="AJ68" s="1021">
        <v>-0.89999999999999991</v>
      </c>
      <c r="AK68" s="1021">
        <v>9.5299999999999994</v>
      </c>
      <c r="AL68" s="1034">
        <v>58270</v>
      </c>
      <c r="AM68" s="1028">
        <v>0.2</v>
      </c>
      <c r="AN68" s="1021">
        <v>1.1200000000000001</v>
      </c>
      <c r="AO68" s="868">
        <f>IF(U68="n/a","n/a",IF(AA68&lt;0,"n/a",IF(AA68="n/a","n/a",J68+U68-AA68)))</f>
        <v>-3.4684101405236287</v>
      </c>
      <c r="AP68" s="869">
        <f>IF(U68="n/a","n/a",J68+U68)</f>
        <v>12.25015273372787</v>
      </c>
      <c r="AQ68" s="1044">
        <f>IF(OR(AC68&lt;0.01,AF68="n/a"),"n/a",(I68/SQRT(22.5*AC68*(I68/AF68))-1)*100)</f>
        <v>31.625792690479983</v>
      </c>
      <c r="AR68" s="766">
        <f>INDEX(Historical!$C$7:$C$1455,MATCH(B68,Historical!$B$7:$B$1455,0))*IF(AH68="n/a",1.03,IF(AH68&lt;0,1.01,IF(AH68&gt;10,1.1,(1+AH68/100))))</f>
        <v>1.8342500000000002</v>
      </c>
      <c r="AS68" s="1042">
        <f>IF($AI68="n/a",1.03*AR68,IF($AI68&lt;0,1.01*AR68,IF($AI68&gt;10,1.1*AR68,(1+$AI68/100)*AR68)))</f>
        <v>1.9844750750000004</v>
      </c>
      <c r="AT68" s="1042">
        <f>IF($AK68="n/a",1.03*AS68,IF($AK68&lt;0,1.01*AS68,IF($AK68&gt;10,1.1*AS68,(1+$AK68/100)*AS68)))</f>
        <v>2.1735955496475001</v>
      </c>
      <c r="AU68" s="1042">
        <f>IF($AK68="n/a",1.03*AT68,IF($AK68&lt;0,1.01*AT68,IF($AK68&gt;10,1.1*AT68,(1+$AK68/100)*AT68)))</f>
        <v>2.3807392055289069</v>
      </c>
      <c r="AV68" s="1042">
        <f>IF($AK68="n/a",1.03*AU68,IF($AK68&lt;0,1.01*AU68,IF($AK68&gt;10,1.1*AU68,(1+$AK68/100)*AU68)))</f>
        <v>2.6076236518158118</v>
      </c>
      <c r="AW68" s="766">
        <f>SUM(AR68:AV68)</f>
        <v>10.980683481992221</v>
      </c>
      <c r="AX68" s="877">
        <f>AW68/I68*100</f>
        <v>41.83117516949418</v>
      </c>
      <c r="AY68" s="1212">
        <v>0.89</v>
      </c>
      <c r="AZ68" s="1028">
        <v>15.47</v>
      </c>
      <c r="BA68" s="1028">
        <v>-12.65</v>
      </c>
      <c r="BB68" s="1028">
        <v>-5.0500000000000007</v>
      </c>
      <c r="BC68" s="1028">
        <v>-4.37</v>
      </c>
      <c r="BE68" s="721">
        <v>1998</v>
      </c>
      <c r="BF68" s="1057">
        <f>IF(BE68&gt;2008,0,IF(BE68&gt;2001,1,IF(BE68&gt;1990,2,IF(BE68&gt;1980,3,IF(BE68&gt;1973,4,IF(BE68&gt;1970,5,IF(BE68&gt;1960,6,IF(BE68&gt;1958,7,IF(BE68&gt;1953,8,9)))))))))</f>
        <v>2</v>
      </c>
    </row>
    <row r="69" spans="1:58" s="905" customFormat="1" ht="11.25" customHeight="1" x14ac:dyDescent="0.2">
      <c r="A69" s="884" t="s">
        <v>572</v>
      </c>
      <c r="B69" s="914" t="s">
        <v>573</v>
      </c>
      <c r="C69" s="1181" t="s">
        <v>4414</v>
      </c>
      <c r="D69" s="1181" t="s">
        <v>4415</v>
      </c>
      <c r="E69" s="885">
        <v>14</v>
      </c>
      <c r="F69" s="1245">
        <v>257</v>
      </c>
      <c r="G69" s="1244" t="s">
        <v>38</v>
      </c>
      <c r="H69" s="1244" t="s">
        <v>38</v>
      </c>
      <c r="I69" s="886">
        <v>99.53</v>
      </c>
      <c r="J69" s="887">
        <f>(M69/I69)*100</f>
        <v>2.2103888274891994</v>
      </c>
      <c r="K69" s="888">
        <v>0.55000000000000004</v>
      </c>
      <c r="L69" s="889">
        <v>4</v>
      </c>
      <c r="M69" s="890">
        <f>K69*L69</f>
        <v>2.2000000000000002</v>
      </c>
      <c r="N69" s="891" t="s">
        <v>242</v>
      </c>
      <c r="O69" s="892">
        <v>0.48749999999999999</v>
      </c>
      <c r="P69" s="893">
        <v>43188</v>
      </c>
      <c r="Q69" s="893">
        <v>43203</v>
      </c>
      <c r="R69" s="890">
        <f>(K69-O69)/O69*100</f>
        <v>12.820512820512834</v>
      </c>
      <c r="S69" s="824">
        <f>IF(INDEX(Historical!$D$7:$D$1455,MATCH(B69,Historical!$B$7:$B$1455,0))=0,"n/a",(INDEX(Historical!$C$7:$C$1455,MATCH(B69,Historical!$B$7:$B$1455,0))/INDEX(Historical!$D$7:$D$1455,MATCH(B69,Historical!$B$7:$B$1455,0))-1)*100)</f>
        <v>14.393939393939403</v>
      </c>
      <c r="T69" s="824">
        <f>IF(INDEX(Historical!$F$7:$F$1455,MATCH(B69,Historical!$B$7:$B$1455,0))=0,"n/a",((INDEX(Historical!$C$7:$C$1455,MATCH(B69,Historical!$B$7:$B$1455,0))/INDEX(Historical!$F$7:$F$1455,MATCH(B69,Historical!$B$7:$B$1455,0)))^(1/3)-1)*100)</f>
        <v>15.500436060411804</v>
      </c>
      <c r="U69" s="824">
        <f>IF(INDEX(Historical!$I$7:$I$1455,MATCH(B69,Historical!$B$7:$B$1455,0))=0,"n/a",((INDEX(Historical!$C$7:$C$1455,MATCH(B69,Historical!$B$7:$B$1455,0))/INDEX(Historical!$I$7:$I$1455,MATCH(B69,Historical!$B$7:$B$1455,0)))^(1/5)-1)*100)</f>
        <v>17.472073591644421</v>
      </c>
      <c r="V69" s="824">
        <f>IF(INDEX(Historical!$O$7:$O$1455,MATCH(B69,Historical!$B$7:$B$1455,0))=0,"n/a",((INDEX(Historical!$C$7:$C$1455,MATCH(B69,Historical!$B$7:$B$1455,0))/INDEX(Historical!$O$7:$O$1455,MATCH(B69,Historical!$B$7:$B$1455,0)))^(1/10)-1)*100)</f>
        <v>21.807986763537656</v>
      </c>
      <c r="W69" s="894">
        <f>IF(OR(U69&lt;=0,U69="n/a",V69&lt;=0,V69="n/a"),"n/a",U69/V69)</f>
        <v>0.80117774194806646</v>
      </c>
      <c r="X69" s="895">
        <f>IF(OR(AJ69&lt;=0,AJ69="n/a",U69&lt;=0,U69="n/a"),"n/a",U69/AJ69)</f>
        <v>0.54600229973888814</v>
      </c>
      <c r="Y69" s="911"/>
      <c r="Z69" s="887">
        <f>IF(OR(AC69&lt;0.01,AC69="n/a"),"n/a",M69/AC69*100)</f>
        <v>99.099099099099092</v>
      </c>
      <c r="AA69" s="897">
        <f>IF(OR(AC69&lt;0.01,AC69="n/a"),"n/a",I69/AC69)</f>
        <v>44.833333333333329</v>
      </c>
      <c r="AB69" s="889">
        <v>12</v>
      </c>
      <c r="AC69" s="898">
        <v>2.2200000000000002</v>
      </c>
      <c r="AD69" s="898">
        <v>3.86</v>
      </c>
      <c r="AE69" s="898">
        <v>9.26</v>
      </c>
      <c r="AF69" s="898">
        <v>7.94</v>
      </c>
      <c r="AG69" s="898">
        <v>19.7</v>
      </c>
      <c r="AH69" s="898">
        <v>12.9</v>
      </c>
      <c r="AI69" s="898">
        <v>12.22</v>
      </c>
      <c r="AJ69" s="898">
        <v>32</v>
      </c>
      <c r="AK69" s="898">
        <v>11.600000000000001</v>
      </c>
      <c r="AL69" s="899">
        <v>8910</v>
      </c>
      <c r="AM69" s="900">
        <v>0.89999999999999991</v>
      </c>
      <c r="AN69" s="898">
        <v>2.0499999999999998</v>
      </c>
      <c r="AO69" s="901">
        <f>IF(U69="n/a","n/a",IF(AA69&lt;0,"n/a",IF(AA69="n/a","n/a",J69+U69-AA69)))</f>
        <v>-25.150870914199707</v>
      </c>
      <c r="AP69" s="902">
        <f>IF(U69="n/a","n/a",J69+U69)</f>
        <v>19.682462419133621</v>
      </c>
      <c r="AQ69" s="903">
        <f>IF(OR(AC69&lt;0.01,AF69="n/a"),"n/a",(I69/SQRT(22.5*AC69*(I69/AF69))-1)*100)</f>
        <v>297.75853460592378</v>
      </c>
      <c r="AR69" s="766">
        <f>INDEX(Historical!$C$7:$C$1455,MATCH(B69,Historical!$B$7:$B$1455,0))*IF(AH69="n/a",1.03,IF(AH69&lt;0,1.01,IF(AH69&gt;10,1.1,(1+AH69/100))))</f>
        <v>2.0762499999999999</v>
      </c>
      <c r="AS69" s="897">
        <f>IF($AI69="n/a",1.03*AR69,IF($AI69&lt;0,1.01*AR69,IF($AI69&gt;10,1.1*AR69,(1+$AI69/100)*AR69)))</f>
        <v>2.2838750000000001</v>
      </c>
      <c r="AT69" s="897">
        <f>IF($AK69="n/a",1.03*AS69,IF($AK69&lt;0,1.01*AS69,IF($AK69&gt;10,1.1*AS69,(1+$AK69/100)*AS69)))</f>
        <v>2.5122625000000003</v>
      </c>
      <c r="AU69" s="897">
        <f>IF($AK69="n/a",1.03*AT69,IF($AK69&lt;0,1.01*AT69,IF($AK69&gt;10,1.1*AT69,(1+$AK69/100)*AT69)))</f>
        <v>2.7634887500000005</v>
      </c>
      <c r="AV69" s="897">
        <f>IF($AK69="n/a",1.03*AU69,IF($AK69&lt;0,1.01*AU69,IF($AK69&gt;10,1.1*AU69,(1+$AK69/100)*AU69)))</f>
        <v>3.039837625000001</v>
      </c>
      <c r="AW69" s="887">
        <f>SUM(AR69:AV69)</f>
        <v>12.675713875000001</v>
      </c>
      <c r="AX69" s="904">
        <f>AW69/I69*100</f>
        <v>12.735571058977193</v>
      </c>
      <c r="AY69" s="1213">
        <v>0.19</v>
      </c>
      <c r="AZ69" s="900">
        <v>24.759999999999998</v>
      </c>
      <c r="BA69" s="900">
        <v>0.69</v>
      </c>
      <c r="BB69" s="900">
        <v>4.0599999999999996</v>
      </c>
      <c r="BC69" s="900">
        <v>8.83</v>
      </c>
      <c r="BD69" s="1079"/>
      <c r="BE69" s="721">
        <v>2005</v>
      </c>
      <c r="BF69" s="1057">
        <f>IF(BE69&gt;2008,0,IF(BE69&gt;2001,1,IF(BE69&gt;1990,2,IF(BE69&gt;1980,3,IF(BE69&gt;1973,4,IF(BE69&gt;1970,5,IF(BE69&gt;1960,6,IF(BE69&gt;1958,7,IF(BE69&gt;1953,8,9)))))))))</f>
        <v>1</v>
      </c>
    </row>
    <row r="70" spans="1:58" ht="11.25" customHeight="1" x14ac:dyDescent="0.2">
      <c r="A70" s="1019" t="s">
        <v>574</v>
      </c>
      <c r="B70" s="1031" t="s">
        <v>575</v>
      </c>
      <c r="C70" s="1181" t="s">
        <v>4414</v>
      </c>
      <c r="D70" s="1181" t="s">
        <v>4415</v>
      </c>
      <c r="E70" s="857">
        <v>24</v>
      </c>
      <c r="F70" s="1245">
        <v>136</v>
      </c>
      <c r="G70" s="1245" t="s">
        <v>38</v>
      </c>
      <c r="H70" s="1245" t="s">
        <v>116</v>
      </c>
      <c r="I70" s="1021">
        <v>262.51</v>
      </c>
      <c r="J70" s="766">
        <f>(M70/I70)*100</f>
        <v>2.8341777456096913</v>
      </c>
      <c r="K70" s="1040">
        <v>1.86</v>
      </c>
      <c r="L70" s="1043">
        <v>4</v>
      </c>
      <c r="M70" s="756">
        <f>K70*L70</f>
        <v>7.44</v>
      </c>
      <c r="N70" s="1026" t="s">
        <v>221</v>
      </c>
      <c r="O70" s="861">
        <v>1.75</v>
      </c>
      <c r="P70" s="1016">
        <v>43187</v>
      </c>
      <c r="Q70" s="1016">
        <v>43206</v>
      </c>
      <c r="R70" s="756">
        <f>(K70-O70)/O70*100</f>
        <v>6.2857142857142918</v>
      </c>
      <c r="S70" s="824">
        <f>IF(INDEX(Historical!$D$7:$D$1455,MATCH(B70,Historical!$B$7:$B$1455,0))=0,"n/a",(INDEX(Historical!$C$7:$C$1455,MATCH(B70,Historical!$B$7:$B$1455,0))/INDEX(Historical!$D$7:$D$1455,MATCH(B70,Historical!$B$7:$B$1455,0))-1)*100)</f>
        <v>9.7756410256410131</v>
      </c>
      <c r="T70" s="824">
        <f>IF(INDEX(Historical!$F$7:$F$1455,MATCH(B70,Historical!$B$7:$B$1455,0))=0,"n/a",((INDEX(Historical!$C$7:$C$1455,MATCH(B70,Historical!$B$7:$B$1455,0))/INDEX(Historical!$F$7:$F$1455,MATCH(B70,Historical!$B$7:$B$1455,0)))^(1/3)-1)*100)</f>
        <v>10.916362412072411</v>
      </c>
      <c r="U70" s="824">
        <f>IF(INDEX(Historical!$I$7:$I$1455,MATCH(B70,Historical!$B$7:$B$1455,0))=0,"n/a",((INDEX(Historical!$C$7:$C$1455,MATCH(B70,Historical!$B$7:$B$1455,0))/INDEX(Historical!$I$7:$I$1455,MATCH(B70,Historical!$B$7:$B$1455,0)))^(1/5)-1)*100)</f>
        <v>9.5570093185656901</v>
      </c>
      <c r="V70" s="824">
        <f>IF(INDEX(Historical!$O$7:$O$1455,MATCH(B70,Historical!$B$7:$B$1455,0))=0,"n/a",((INDEX(Historical!$C$7:$C$1455,MATCH(B70,Historical!$B$7:$B$1455,0))/INDEX(Historical!$O$7:$O$1455,MATCH(B70,Historical!$B$7:$B$1455,0)))^(1/10)-1)*100)</f>
        <v>6.5561191123952867</v>
      </c>
      <c r="W70" s="825">
        <f>IF(OR(U70&lt;=0,U70="n/a",V70&lt;=0,V70="n/a"),"n/a",U70/V70)</f>
        <v>1.4577235640055393</v>
      </c>
      <c r="X70" s="826">
        <f>IF(OR(AJ70&lt;=0,AJ70="n/a",U70&lt;=0,U70="n/a"),"n/a",U70/AJ70)</f>
        <v>0.58274447064424928</v>
      </c>
      <c r="Y70" s="1031"/>
      <c r="Z70" s="766">
        <f>IF(OR(AC70&lt;0.01,AC70="n/a"),"n/a",M70/AC70*100)</f>
        <v>131.21693121693124</v>
      </c>
      <c r="AA70" s="1042">
        <f>IF(OR(AC70&lt;0.01,AC70="n/a"),"n/a",I70/AC70)</f>
        <v>46.298059964726633</v>
      </c>
      <c r="AB70" s="1043">
        <v>12</v>
      </c>
      <c r="AC70" s="1021">
        <v>5.67</v>
      </c>
      <c r="AD70" s="1021">
        <v>5.86</v>
      </c>
      <c r="AE70" s="1021">
        <v>12.57</v>
      </c>
      <c r="AF70" s="1021">
        <v>2.74</v>
      </c>
      <c r="AG70" s="1021">
        <v>5.8999999999999995</v>
      </c>
      <c r="AH70" s="1021">
        <v>4.5</v>
      </c>
      <c r="AI70" s="1021">
        <v>-3.9699999999999998</v>
      </c>
      <c r="AJ70" s="1021">
        <v>16.400000000000002</v>
      </c>
      <c r="AK70" s="1021">
        <v>7.9</v>
      </c>
      <c r="AL70" s="1034">
        <v>17490</v>
      </c>
      <c r="AM70" s="1028">
        <v>0.1</v>
      </c>
      <c r="AN70" s="1021">
        <v>0.89</v>
      </c>
      <c r="AO70" s="868">
        <f>IF(U70="n/a","n/a",IF(AA70&lt;0,"n/a",IF(AA70="n/a","n/a",J70+U70-AA70)))</f>
        <v>-33.906872900551249</v>
      </c>
      <c r="AP70" s="869">
        <f>IF(U70="n/a","n/a",J70+U70)</f>
        <v>12.391187064175382</v>
      </c>
      <c r="AQ70" s="1044">
        <f>IF(OR(AC70&lt;0.01,AF70="n/a"),"n/a",(I70/SQRT(22.5*AC70*(I70/AF70))-1)*100)</f>
        <v>137.44630672905211</v>
      </c>
      <c r="AR70" s="766">
        <f>INDEX(Historical!$C$7:$C$1455,MATCH(B70,Historical!$B$7:$B$1455,0))*IF(AH70="n/a",1.03,IF(AH70&lt;0,1.01,IF(AH70&gt;10,1.1,(1+AH70/100))))</f>
        <v>7.1582499999999989</v>
      </c>
      <c r="AS70" s="1042">
        <f>IF($AI70="n/a",1.03*AR70,IF($AI70&lt;0,1.01*AR70,IF($AI70&gt;10,1.1*AR70,(1+$AI70/100)*AR70)))</f>
        <v>7.2298324999999988</v>
      </c>
      <c r="AT70" s="1042">
        <f>IF($AK70="n/a",1.03*AS70,IF($AK70&lt;0,1.01*AS70,IF($AK70&gt;10,1.1*AS70,(1+$AK70/100)*AS70)))</f>
        <v>7.8009892674999985</v>
      </c>
      <c r="AU70" s="1042">
        <f>IF($AK70="n/a",1.03*AT70,IF($AK70&lt;0,1.01*AT70,IF($AK70&gt;10,1.1*AT70,(1+$AK70/100)*AT70)))</f>
        <v>8.4172674196324984</v>
      </c>
      <c r="AV70" s="1042">
        <f>IF($AK70="n/a",1.03*AU70,IF($AK70&lt;0,1.01*AU70,IF($AK70&gt;10,1.1*AU70,(1+$AK70/100)*AU70)))</f>
        <v>9.0822315457834648</v>
      </c>
      <c r="AW70" s="766">
        <f>SUM(AR70:AV70)</f>
        <v>39.688570732915963</v>
      </c>
      <c r="AX70" s="877">
        <f>AW70/I70*100</f>
        <v>15.11887955998475</v>
      </c>
      <c r="AY70" s="1212">
        <v>0.22</v>
      </c>
      <c r="AZ70" s="1028">
        <v>22.650000000000002</v>
      </c>
      <c r="BA70" s="1028">
        <v>0.11</v>
      </c>
      <c r="BB70" s="1028">
        <v>5.25</v>
      </c>
      <c r="BC70" s="1028">
        <v>9.0499999999999989</v>
      </c>
      <c r="BE70" s="721">
        <v>1995</v>
      </c>
      <c r="BF70" s="1057">
        <f>IF(BE70&gt;2008,0,IF(BE70&gt;2001,1,IF(BE70&gt;1990,2,IF(BE70&gt;1980,3,IF(BE70&gt;1973,4,IF(BE70&gt;1970,5,IF(BE70&gt;1960,6,IF(BE70&gt;1958,7,IF(BE70&gt;1953,8,9)))))))))</f>
        <v>2</v>
      </c>
    </row>
    <row r="71" spans="1:58" ht="11.25" customHeight="1" x14ac:dyDescent="0.2">
      <c r="A71" s="1027" t="s">
        <v>577</v>
      </c>
      <c r="B71" s="1031" t="s">
        <v>578</v>
      </c>
      <c r="C71" s="1181" t="s">
        <v>109</v>
      </c>
      <c r="D71" s="1181" t="s">
        <v>4430</v>
      </c>
      <c r="E71" s="857">
        <v>12</v>
      </c>
      <c r="F71" s="1245">
        <v>298</v>
      </c>
      <c r="G71" s="1245" t="s">
        <v>107</v>
      </c>
      <c r="H71" s="1245" t="s">
        <v>107</v>
      </c>
      <c r="I71" s="1030">
        <v>82.56</v>
      </c>
      <c r="J71" s="766">
        <f>(M71/I71)*100</f>
        <v>2.4224806201550386</v>
      </c>
      <c r="K71" s="1033">
        <v>0.5</v>
      </c>
      <c r="L71" s="1043">
        <v>4</v>
      </c>
      <c r="M71" s="756">
        <f>K71*L71</f>
        <v>2</v>
      </c>
      <c r="N71" s="1026" t="s">
        <v>251</v>
      </c>
      <c r="O71" s="860">
        <v>0.4</v>
      </c>
      <c r="P71" s="1016">
        <v>43244</v>
      </c>
      <c r="Q71" s="1016">
        <v>43259</v>
      </c>
      <c r="R71" s="756">
        <f>(K71-O71)/O71*100</f>
        <v>24.999999999999993</v>
      </c>
      <c r="S71" s="824">
        <f>IF(INDEX(Historical!$D$7:$D$1455,MATCH(B71,Historical!$B$7:$B$1455,0))=0,"n/a",(INDEX(Historical!$C$7:$C$1455,MATCH(B71,Historical!$B$7:$B$1455,0))/INDEX(Historical!$D$7:$D$1455,MATCH(B71,Historical!$B$7:$B$1455,0))-1)*100)</f>
        <v>11.811023622047244</v>
      </c>
      <c r="T71" s="824">
        <f>IF(INDEX(Historical!$F$7:$F$1455,MATCH(B71,Historical!$B$7:$B$1455,0))=0,"n/a",((INDEX(Historical!$C$7:$C$1455,MATCH(B71,Historical!$B$7:$B$1455,0))/INDEX(Historical!$F$7:$F$1455,MATCH(B71,Historical!$B$7:$B$1455,0)))^(1/3)-1)*100)</f>
        <v>11.297063666165075</v>
      </c>
      <c r="U71" s="824">
        <f>IF(INDEX(Historical!$I$7:$I$1455,MATCH(B71,Historical!$B$7:$B$1455,0))=0,"n/a",((INDEX(Historical!$C$7:$C$1455,MATCH(B71,Historical!$B$7:$B$1455,0))/INDEX(Historical!$I$7:$I$1455,MATCH(B71,Historical!$B$7:$B$1455,0)))^(1/5)-1)*100)</f>
        <v>11.607890187791693</v>
      </c>
      <c r="V71" s="824">
        <f>IF(INDEX(Historical!$O$7:$O$1455,MATCH(B71,Historical!$B$7:$B$1455,0))=0,"n/a",((INDEX(Historical!$C$7:$C$1455,MATCH(B71,Historical!$B$7:$B$1455,0))/INDEX(Historical!$O$7:$O$1455,MATCH(B71,Historical!$B$7:$B$1455,0)))^(1/10)-1)*100)</f>
        <v>13.227116833118234</v>
      </c>
      <c r="W71" s="825">
        <f>IF(OR(U71&lt;=0,U71="n/a",V71&lt;=0,V71="n/a"),"n/a",U71/V71)</f>
        <v>0.87758279708603615</v>
      </c>
      <c r="X71" s="826">
        <f>IF(OR(AJ71&lt;=0,AJ71="n/a",U71&lt;=0,U71="n/a"),"n/a",U71/AJ71)</f>
        <v>0.24909635596119512</v>
      </c>
      <c r="Y71" s="1031"/>
      <c r="Z71" s="766">
        <f>IF(OR(AC71&lt;0.01,AC71="n/a"),"n/a",M71/AC71*100)</f>
        <v>26.737967914438499</v>
      </c>
      <c r="AA71" s="1042">
        <f>IF(OR(AC71&lt;0.01,AC71="n/a"),"n/a",I71/AC71)</f>
        <v>11.037433155080214</v>
      </c>
      <c r="AB71" s="1043">
        <v>12</v>
      </c>
      <c r="AC71" s="1021">
        <v>7.48</v>
      </c>
      <c r="AD71" s="1021">
        <v>0.61</v>
      </c>
      <c r="AE71" s="1021">
        <v>2.09</v>
      </c>
      <c r="AF71" s="1021">
        <v>5.0599999999999996</v>
      </c>
      <c r="AG71" s="1021">
        <v>32.6</v>
      </c>
      <c r="AH71" s="1021">
        <v>146.4</v>
      </c>
      <c r="AI71" s="1021">
        <v>7.95</v>
      </c>
      <c r="AJ71" s="1021">
        <v>46.6</v>
      </c>
      <c r="AK71" s="1021">
        <v>18.099999999999998</v>
      </c>
      <c r="AL71" s="1034">
        <v>3870</v>
      </c>
      <c r="AM71" s="1028">
        <v>0.8</v>
      </c>
      <c r="AN71" s="1021">
        <v>0.28999999999999998</v>
      </c>
      <c r="AO71" s="868">
        <f>IF(U71="n/a","n/a",IF(AA71&lt;0,"n/a",IF(AA71="n/a","n/a",J71+U71-AA71)))</f>
        <v>2.9929376528665177</v>
      </c>
      <c r="AP71" s="869">
        <f>IF(U71="n/a","n/a",J71+U71)</f>
        <v>14.030370807946731</v>
      </c>
      <c r="AQ71" s="1044">
        <f>IF(OR(AC71&lt;0.01,AF71="n/a"),"n/a",(I71/SQRT(22.5*AC71*(I71/AF71))-1)*100)</f>
        <v>57.549867611222474</v>
      </c>
      <c r="AR71" s="766">
        <f>INDEX(Historical!$C$7:$C$1455,MATCH(B71,Historical!$B$7:$B$1455,0))*IF(AH71="n/a",1.03,IF(AH71&lt;0,1.01,IF(AH71&gt;10,1.1,(1+AH71/100))))</f>
        <v>1.5620000000000001</v>
      </c>
      <c r="AS71" s="1042">
        <f>IF($AI71="n/a",1.03*AR71,IF($AI71&lt;0,1.01*AR71,IF($AI71&gt;10,1.1*AR71,(1+$AI71/100)*AR71)))</f>
        <v>1.6861789999999999</v>
      </c>
      <c r="AT71" s="1042">
        <f>IF($AK71="n/a",1.03*AS71,IF($AK71&lt;0,1.01*AS71,IF($AK71&gt;10,1.1*AS71,(1+$AK71/100)*AS71)))</f>
        <v>1.8547969</v>
      </c>
      <c r="AU71" s="1042">
        <f>IF($AK71="n/a",1.03*AT71,IF($AK71&lt;0,1.01*AT71,IF($AK71&gt;10,1.1*AT71,(1+$AK71/100)*AT71)))</f>
        <v>2.0402765899999999</v>
      </c>
      <c r="AV71" s="1042">
        <f>IF($AK71="n/a",1.03*AU71,IF($AK71&lt;0,1.01*AU71,IF($AK71&gt;10,1.1*AU71,(1+$AK71/100)*AU71)))</f>
        <v>2.2443042490000003</v>
      </c>
      <c r="AW71" s="766">
        <f>SUM(AR71:AV71)</f>
        <v>9.3875567390000008</v>
      </c>
      <c r="AX71" s="877">
        <f>AW71/I71*100</f>
        <v>11.370587135416667</v>
      </c>
      <c r="AY71" s="1212">
        <v>1.76</v>
      </c>
      <c r="AZ71" s="1028">
        <v>5.76</v>
      </c>
      <c r="BA71" s="1028">
        <v>-29.73</v>
      </c>
      <c r="BB71" s="1028">
        <v>-6.52</v>
      </c>
      <c r="BC71" s="1028">
        <v>-16.93</v>
      </c>
      <c r="BE71" s="721">
        <v>2007</v>
      </c>
      <c r="BF71" s="1057">
        <f>IF(BE71&gt;2008,0,IF(BE71&gt;2001,1,IF(BE71&gt;1990,2,IF(BE71&gt;1980,3,IF(BE71&gt;1973,4,IF(BE71&gt;1970,5,IF(BE71&gt;1960,6,IF(BE71&gt;1958,7,IF(BE71&gt;1953,8,9)))))))))</f>
        <v>1</v>
      </c>
    </row>
    <row r="72" spans="1:58" ht="11.25" customHeight="1" x14ac:dyDescent="0.2">
      <c r="A72" s="1036" t="s">
        <v>4355</v>
      </c>
      <c r="B72" s="1031" t="s">
        <v>4354</v>
      </c>
      <c r="C72" s="1181" t="s">
        <v>132</v>
      </c>
      <c r="D72" s="1181" t="s">
        <v>4424</v>
      </c>
      <c r="E72" s="1066">
        <v>14</v>
      </c>
      <c r="F72" s="1245">
        <v>277</v>
      </c>
      <c r="G72" s="1245" t="s">
        <v>107</v>
      </c>
      <c r="H72" s="1245" t="s">
        <v>107</v>
      </c>
      <c r="I72" s="1030">
        <v>59.37</v>
      </c>
      <c r="J72" s="766">
        <f>(M72/I72)*100</f>
        <v>3.2002694963786422</v>
      </c>
      <c r="K72" s="1033">
        <v>0.47499999999999998</v>
      </c>
      <c r="L72" s="1043">
        <v>4</v>
      </c>
      <c r="M72" s="756">
        <f>K72*L72</f>
        <v>1.9</v>
      </c>
      <c r="N72" s="746" t="s">
        <v>112</v>
      </c>
      <c r="O72" s="860">
        <v>0.46</v>
      </c>
      <c r="P72" s="1016">
        <v>43432</v>
      </c>
      <c r="Q72" s="1016">
        <v>43454</v>
      </c>
      <c r="R72" s="756">
        <f>(K72-O72)/O72*100</f>
        <v>3.2608695652173822</v>
      </c>
      <c r="S72" s="824">
        <f>IF(INDEX(Historical!$D$7:$D$1455,MATCH(B72,Historical!$B$7:$B$1455,0))=0,"n/a",(INDEX(Historical!$C$7:$C$1455,MATCH(B72,Historical!$B$7:$B$1455,0))/INDEX(Historical!$D$7:$D$1455,MATCH(B72,Historical!$B$7:$B$1455,0))-1)*100)</f>
        <v>5.3333333333333455</v>
      </c>
      <c r="T72" s="824">
        <f>IF(INDEX(Historical!$F$7:$F$1455,MATCH(B72,Historical!$B$7:$B$1455,0))=0,"n/a",((INDEX(Historical!$C$7:$C$1455,MATCH(B72,Historical!$B$7:$B$1455,0))/INDEX(Historical!$F$7:$F$1455,MATCH(B72,Historical!$B$7:$B$1455,0)))^(1/3)-1)*100)</f>
        <v>4.3632100605209834</v>
      </c>
      <c r="U72" s="824">
        <f>IF(INDEX(Historical!$I$7:$I$1455,MATCH(B72,Historical!$B$7:$B$1455,0))=0,"n/a",((INDEX(Historical!$C$7:$C$1455,MATCH(B72,Historical!$B$7:$B$1455,0))/INDEX(Historical!$I$7:$I$1455,MATCH(B72,Historical!$B$7:$B$1455,0)))^(1/5)-1)*100)</f>
        <v>3.8190757521881169</v>
      </c>
      <c r="V72" s="824">
        <f>IF(INDEX(Historical!$O$7:$O$1455,MATCH(B72,Historical!$B$7:$B$1455,0))=0,"n/a",((INDEX(Historical!$C$7:$C$1455,MATCH(B72,Historical!$B$7:$B$1455,0))/INDEX(Historical!$O$7:$O$1455,MATCH(B72,Historical!$B$7:$B$1455,0)))^(1/10)-1)*100)</f>
        <v>4.0722927112710527</v>
      </c>
      <c r="W72" s="825">
        <f>IF(OR(U72&lt;=0,U72="n/a",V72&lt;=0,V72="n/a"),"n/a",U72/V72)</f>
        <v>0.93781955840696407</v>
      </c>
      <c r="X72" s="826">
        <f>IF(OR(AJ72&lt;=0,AJ72="n/a",U72&lt;=0,U72="n/a"),"n/a",U72/AJ72)</f>
        <v>3.4718870474437429</v>
      </c>
      <c r="Y72" s="1032" t="s">
        <v>4356</v>
      </c>
      <c r="Z72" s="766">
        <f>IF(OR(AC72&lt;0.01,AC72="n/a"),"n/a",M72/AC72*100)</f>
        <v>76.92307692307692</v>
      </c>
      <c r="AA72" s="1042">
        <f>IF(OR(AC72&lt;0.01,AC72="n/a"),"n/a",I72/AC72)</f>
        <v>24.036437246963558</v>
      </c>
      <c r="AB72" s="1043">
        <v>12</v>
      </c>
      <c r="AC72" s="1021">
        <v>2.4700000000000002</v>
      </c>
      <c r="AD72" s="1021">
        <v>2.61</v>
      </c>
      <c r="AE72" s="1021">
        <v>4.26</v>
      </c>
      <c r="AF72" s="1021">
        <v>1.49</v>
      </c>
      <c r="AG72" s="1021">
        <v>7.5</v>
      </c>
      <c r="AH72" s="1021">
        <v>-6.6000000000000005</v>
      </c>
      <c r="AI72" s="1021">
        <v>13.930000000000001</v>
      </c>
      <c r="AJ72" s="1021">
        <v>1.0999999999999999</v>
      </c>
      <c r="AK72" s="1021">
        <v>9.1999999999999993</v>
      </c>
      <c r="AL72" s="1034">
        <v>15620</v>
      </c>
      <c r="AM72" s="1028">
        <v>0.2</v>
      </c>
      <c r="AN72" s="1021">
        <v>0.78</v>
      </c>
      <c r="AO72" s="868">
        <f>IF(U72="n/a","n/a",IF(AA72&lt;0,"n/a",IF(AA72="n/a","n/a",J72+U72-AA72)))</f>
        <v>-17.017091998396801</v>
      </c>
      <c r="AP72" s="869">
        <f>IF(U72="n/a","n/a",J72+U72)</f>
        <v>7.0193452485667596</v>
      </c>
      <c r="AQ72" s="1044">
        <f>IF(OR(AC72&lt;0.01,AF72="n/a"),"n/a",(I72/SQRT(22.5*AC72*(I72/AF72))-1)*100)</f>
        <v>26.164427981857095</v>
      </c>
      <c r="AR72" s="766">
        <f>INDEX(Historical!$C$7:$C$1455,MATCH(B72,Historical!$B$7:$B$1455,0))*IF(AH72="n/a",1.03,IF(AH72&lt;0,1.01,IF(AH72&gt;10,1.1,(1+AH72/100))))</f>
        <v>1.5958000000000001</v>
      </c>
      <c r="AS72" s="1042">
        <f>IF($AI72="n/a",1.03*AR72,IF($AI72&lt;0,1.01*AR72,IF($AI72&gt;10,1.1*AR72,(1+$AI72/100)*AR72)))</f>
        <v>1.7553800000000002</v>
      </c>
      <c r="AT72" s="1042">
        <f>IF($AK72="n/a",1.03*AS72,IF($AK72&lt;0,1.01*AS72,IF($AK72&gt;10,1.1*AS72,(1+$AK72/100)*AS72)))</f>
        <v>1.9168749600000003</v>
      </c>
      <c r="AU72" s="1042">
        <f>IF($AK72="n/a",1.03*AT72,IF($AK72&lt;0,1.01*AT72,IF($AK72&gt;10,1.1*AT72,(1+$AK72/100)*AT72)))</f>
        <v>2.0932274563200006</v>
      </c>
      <c r="AV72" s="1042">
        <f>IF($AK72="n/a",1.03*AU72,IF($AK72&lt;0,1.01*AU72,IF($AK72&gt;10,1.1*AU72,(1+$AK72/100)*AU72)))</f>
        <v>2.2858043823014409</v>
      </c>
      <c r="AW72" s="766">
        <f>SUM(AR72:AV72)</f>
        <v>9.6470867986214426</v>
      </c>
      <c r="AX72" s="877">
        <f>AW72/I72*100</f>
        <v>16.249093479234368</v>
      </c>
      <c r="AY72" s="1212">
        <v>0.21</v>
      </c>
      <c r="AZ72" s="1028">
        <v>26.16</v>
      </c>
      <c r="BA72" s="1028">
        <v>-2.83</v>
      </c>
      <c r="BB72" s="1028">
        <v>4.2700000000000005</v>
      </c>
      <c r="BC72" s="1028">
        <v>8.4699999999999989</v>
      </c>
      <c r="BE72" s="721">
        <v>2005</v>
      </c>
      <c r="BF72" s="1057">
        <f>IF(BE72&gt;2008,0,IF(BE72&gt;2001,1,IF(BE72&gt;1990,2,IF(BE72&gt;1980,3,IF(BE72&gt;1973,4,IF(BE72&gt;1970,5,IF(BE72&gt;1960,6,IF(BE72&gt;1958,7,IF(BE72&gt;1953,8,9)))))))))</f>
        <v>1</v>
      </c>
    </row>
    <row r="73" spans="1:58" ht="11.25" customHeight="1" x14ac:dyDescent="0.2">
      <c r="A73" s="1019" t="s">
        <v>579</v>
      </c>
      <c r="B73" s="1031" t="s">
        <v>580</v>
      </c>
      <c r="C73" s="1181" t="s">
        <v>132</v>
      </c>
      <c r="D73" s="1181" t="s">
        <v>4424</v>
      </c>
      <c r="E73" s="857">
        <v>20</v>
      </c>
      <c r="F73" s="1245">
        <v>162</v>
      </c>
      <c r="G73" s="1245" t="s">
        <v>38</v>
      </c>
      <c r="H73" s="1245" t="s">
        <v>116</v>
      </c>
      <c r="I73" s="1030">
        <v>68.34</v>
      </c>
      <c r="J73" s="766">
        <f>(M73/I73)*100</f>
        <v>2.9558091893473808</v>
      </c>
      <c r="K73" s="1040">
        <v>0.505</v>
      </c>
      <c r="L73" s="1043">
        <v>4</v>
      </c>
      <c r="M73" s="756">
        <f>K73*L73</f>
        <v>2.02</v>
      </c>
      <c r="N73" s="1026" t="s">
        <v>359</v>
      </c>
      <c r="O73" s="861">
        <v>0.47499999999999998</v>
      </c>
      <c r="P73" s="1016">
        <v>43164</v>
      </c>
      <c r="Q73" s="1016">
        <v>43189</v>
      </c>
      <c r="R73" s="756">
        <f>(K73-O73)/O73*100</f>
        <v>6.3157894736842159</v>
      </c>
      <c r="S73" s="824">
        <f>IF(INDEX(Historical!$D$7:$D$1455,MATCH(B73,Historical!$B$7:$B$1455,0))=0,"n/a",(INDEX(Historical!$C$7:$C$1455,MATCH(B73,Historical!$B$7:$B$1455,0))/INDEX(Historical!$D$7:$D$1455,MATCH(B73,Historical!$B$7:$B$1455,0))-1)*100)</f>
        <v>6.7415730337078594</v>
      </c>
      <c r="T73" s="824">
        <f>IF(INDEX(Historical!$F$7:$F$1455,MATCH(B73,Historical!$B$7:$B$1455,0))=0,"n/a",((INDEX(Historical!$C$7:$C$1455,MATCH(B73,Historical!$B$7:$B$1455,0))/INDEX(Historical!$F$7:$F$1455,MATCH(B73,Historical!$B$7:$B$1455,0)))^(1/3)-1)*100)</f>
        <v>6.5658326999200156</v>
      </c>
      <c r="U73" s="824">
        <f>IF(INDEX(Historical!$I$7:$I$1455,MATCH(B73,Historical!$B$7:$B$1455,0))=0,"n/a",((INDEX(Historical!$C$7:$C$1455,MATCH(B73,Historical!$B$7:$B$1455,0))/INDEX(Historical!$I$7:$I$1455,MATCH(B73,Historical!$B$7:$B$1455,0)))^(1/5)-1)*100)</f>
        <v>7.5115606442277771</v>
      </c>
      <c r="V73" s="824">
        <f>IF(INDEX(Historical!$O$7:$O$1455,MATCH(B73,Historical!$B$7:$B$1455,0))=0,"n/a",((INDEX(Historical!$C$7:$C$1455,MATCH(B73,Historical!$B$7:$B$1455,0))/INDEX(Historical!$O$7:$O$1455,MATCH(B73,Historical!$B$7:$B$1455,0)))^(1/10)-1)*100)</f>
        <v>9.381831216960169</v>
      </c>
      <c r="W73" s="825">
        <f>IF(OR(U73&lt;=0,U73="n/a",V73&lt;=0,V73="n/a"),"n/a",U73/V73)</f>
        <v>0.80064973143501261</v>
      </c>
      <c r="X73" s="826">
        <f>IF(OR(AJ73&lt;=0,AJ73="n/a",U73&lt;=0,U73="n/a"),"n/a",U73/AJ73)</f>
        <v>0.72226544656036318</v>
      </c>
      <c r="Y73" s="773"/>
      <c r="Z73" s="766">
        <f>IF(OR(AC73&lt;0.01,AC73="n/a"),"n/a",M73/AC73*100)</f>
        <v>61.773700305810394</v>
      </c>
      <c r="AA73" s="1042">
        <f>IF(OR(AC73&lt;0.01,AC73="n/a"),"n/a",I73/AC73)</f>
        <v>20.899082568807341</v>
      </c>
      <c r="AB73" s="1043">
        <v>12</v>
      </c>
      <c r="AC73" s="1021">
        <v>3.27</v>
      </c>
      <c r="AD73" s="1021">
        <v>3.61</v>
      </c>
      <c r="AE73" s="1021">
        <v>2.6</v>
      </c>
      <c r="AF73" s="1021">
        <v>1.9</v>
      </c>
      <c r="AG73" s="1021">
        <v>9.1999999999999993</v>
      </c>
      <c r="AH73" s="1023">
        <v>5</v>
      </c>
      <c r="AI73" s="1023">
        <v>6.65</v>
      </c>
      <c r="AJ73" s="1021">
        <v>10.4</v>
      </c>
      <c r="AK73" s="1021">
        <v>5.79</v>
      </c>
      <c r="AL73" s="1034">
        <v>21690</v>
      </c>
      <c r="AM73" s="1028">
        <v>0.1</v>
      </c>
      <c r="AN73" s="1021">
        <v>1.25</v>
      </c>
      <c r="AO73" s="868">
        <f>IF(U73="n/a","n/a",IF(AA73&lt;0,"n/a",IF(AA73="n/a","n/a",J73+U73-AA73)))</f>
        <v>-10.431712735232182</v>
      </c>
      <c r="AP73" s="869">
        <f>IF(U73="n/a","n/a",J73+U73)</f>
        <v>10.467369833575159</v>
      </c>
      <c r="AQ73" s="1044">
        <f>IF(OR(AC73&lt;0.01,AF73="n/a"),"n/a",(I73/SQRT(22.5*AC73*(I73/AF73))-1)*100)</f>
        <v>32.846204948485777</v>
      </c>
      <c r="AR73" s="766">
        <f>INDEX(Historical!$C$7:$C$1455,MATCH(B73,Historical!$B$7:$B$1455,0))*IF(AH73="n/a",1.03,IF(AH73&lt;0,1.01,IF(AH73&gt;10,1.1,(1+AH73/100))))</f>
        <v>1.9949999999999999</v>
      </c>
      <c r="AS73" s="1042">
        <f>IF($AI73="n/a",1.03*AR73,IF($AI73&lt;0,1.01*AR73,IF($AI73&gt;10,1.1*AR73,(1+$AI73/100)*AR73)))</f>
        <v>2.1276674999999998</v>
      </c>
      <c r="AT73" s="1042">
        <f>IF($AK73="n/a",1.03*AS73,IF($AK73&lt;0,1.01*AS73,IF($AK73&gt;10,1.1*AS73,(1+$AK73/100)*AS73)))</f>
        <v>2.25085944825</v>
      </c>
      <c r="AU73" s="1042">
        <f>IF($AK73="n/a",1.03*AT73,IF($AK73&lt;0,1.01*AT73,IF($AK73&gt;10,1.1*AT73,(1+$AK73/100)*AT73)))</f>
        <v>2.3811842103036751</v>
      </c>
      <c r="AV73" s="1042">
        <f>IF($AK73="n/a",1.03*AU73,IF($AK73&lt;0,1.01*AU73,IF($AK73&gt;10,1.1*AU73,(1+$AK73/100)*AU73)))</f>
        <v>2.519054776080258</v>
      </c>
      <c r="AW73" s="766">
        <f>SUM(AR73:AV73)</f>
        <v>11.273765934633934</v>
      </c>
      <c r="AX73" s="877">
        <f>AW73/I73*100</f>
        <v>16.496584627793286</v>
      </c>
      <c r="AY73" s="1212">
        <v>0.16</v>
      </c>
      <c r="AZ73" s="1028">
        <v>29.53</v>
      </c>
      <c r="BA73" s="1028">
        <v>0.04</v>
      </c>
      <c r="BB73" s="1028">
        <v>7.3800000000000008</v>
      </c>
      <c r="BC73" s="1028">
        <v>13.69</v>
      </c>
      <c r="BE73" s="721">
        <v>1999</v>
      </c>
      <c r="BF73" s="1057">
        <f>IF(BE73&gt;2008,0,IF(BE73&gt;2001,1,IF(BE73&gt;1990,2,IF(BE73&gt;1980,3,IF(BE73&gt;1973,4,IF(BE73&gt;1970,5,IF(BE73&gt;1960,6,IF(BE73&gt;1958,7,IF(BE73&gt;1953,8,9)))))))))</f>
        <v>2</v>
      </c>
    </row>
    <row r="74" spans="1:58" ht="11.25" customHeight="1" x14ac:dyDescent="0.2">
      <c r="A74" s="1019" t="s">
        <v>581</v>
      </c>
      <c r="B74" s="1031" t="s">
        <v>582</v>
      </c>
      <c r="C74" s="1181" t="s">
        <v>113</v>
      </c>
      <c r="D74" s="1181" t="s">
        <v>4450</v>
      </c>
      <c r="E74" s="857">
        <v>24</v>
      </c>
      <c r="F74" s="1245">
        <v>138</v>
      </c>
      <c r="G74" s="1245" t="s">
        <v>107</v>
      </c>
      <c r="H74" s="1245" t="s">
        <v>107</v>
      </c>
      <c r="I74" s="1021">
        <v>76.09</v>
      </c>
      <c r="J74" s="766">
        <f>(M74/I74)*100</f>
        <v>1.1828098304639243</v>
      </c>
      <c r="K74" s="1040">
        <v>0.45</v>
      </c>
      <c r="L74" s="1043">
        <v>2</v>
      </c>
      <c r="M74" s="756">
        <f>K74*L74</f>
        <v>0.9</v>
      </c>
      <c r="N74" s="1026" t="s">
        <v>583</v>
      </c>
      <c r="O74" s="861">
        <v>0.42</v>
      </c>
      <c r="P74" s="1016">
        <v>43251</v>
      </c>
      <c r="Q74" s="1016">
        <v>43266</v>
      </c>
      <c r="R74" s="756">
        <f>(K74-O74)/O74*100</f>
        <v>7.1428571428571495</v>
      </c>
      <c r="S74" s="824">
        <f>IF(INDEX(Historical!$D$7:$D$1455,MATCH(B74,Historical!$B$7:$B$1455,0))=0,"n/a",(INDEX(Historical!$C$7:$C$1455,MATCH(B74,Historical!$B$7:$B$1455,0))/INDEX(Historical!$D$7:$D$1455,MATCH(B74,Historical!$B$7:$B$1455,0))-1)*100)</f>
        <v>4.9999999999999822</v>
      </c>
      <c r="T74" s="824">
        <f>IF(INDEX(Historical!$F$7:$F$1455,MATCH(B74,Historical!$B$7:$B$1455,0))=0,"n/a",((INDEX(Historical!$C$7:$C$1455,MATCH(B74,Historical!$B$7:$B$1455,0))/INDEX(Historical!$F$7:$F$1455,MATCH(B74,Historical!$B$7:$B$1455,0)))^(1/3)-1)*100)</f>
        <v>9.4879784971972256</v>
      </c>
      <c r="U74" s="824">
        <f>IF(INDEX(Historical!$I$7:$I$1455,MATCH(B74,Historical!$B$7:$B$1455,0))=0,"n/a",((INDEX(Historical!$C$7:$C$1455,MATCH(B74,Historical!$B$7:$B$1455,0))/INDEX(Historical!$I$7:$I$1455,MATCH(B74,Historical!$B$7:$B$1455,0)))^(1/5)-1)*100)</f>
        <v>8.4471771197698544</v>
      </c>
      <c r="V74" s="824">
        <f>IF(INDEX(Historical!$O$7:$O$1455,MATCH(B74,Historical!$B$7:$B$1455,0))=0,"n/a",((INDEX(Historical!$C$7:$C$1455,MATCH(B74,Historical!$B$7:$B$1455,0))/INDEX(Historical!$O$7:$O$1455,MATCH(B74,Historical!$B$7:$B$1455,0)))^(1/10)-1)*100)</f>
        <v>11.612317403390438</v>
      </c>
      <c r="W74" s="825">
        <f>IF(OR(U74&lt;=0,U74="n/a",V74&lt;=0,V74="n/a"),"n/a",U74/V74)</f>
        <v>0.72743250346425592</v>
      </c>
      <c r="X74" s="826">
        <f>IF(OR(AJ74&lt;=0,AJ74="n/a",U74&lt;=0,U74="n/a"),"n/a",U74/AJ74)</f>
        <v>0.88917653892314252</v>
      </c>
      <c r="Y74" s="1032"/>
      <c r="Z74" s="766">
        <f>IF(OR(AC74&lt;0.01,AC74="n/a"),"n/a",M74/AC74*100)</f>
        <v>28.30188679245283</v>
      </c>
      <c r="AA74" s="1042">
        <f>IF(OR(AC74&lt;0.01,AC74="n/a"),"n/a",I74/AC74)</f>
        <v>23.927672955974842</v>
      </c>
      <c r="AB74" s="1043">
        <v>12</v>
      </c>
      <c r="AC74" s="1021">
        <v>3.18</v>
      </c>
      <c r="AD74" s="1021">
        <v>1.96</v>
      </c>
      <c r="AE74" s="1021">
        <v>1.68</v>
      </c>
      <c r="AF74" s="1021">
        <v>6.75</v>
      </c>
      <c r="AG74" s="1021">
        <v>31</v>
      </c>
      <c r="AH74" s="1021">
        <v>5.0999999999999996</v>
      </c>
      <c r="AI74" s="1021">
        <v>3.27</v>
      </c>
      <c r="AJ74" s="1021">
        <v>9.5</v>
      </c>
      <c r="AK74" s="1021">
        <v>12.2</v>
      </c>
      <c r="AL74" s="1034">
        <v>13100</v>
      </c>
      <c r="AM74" s="1028">
        <v>0.1</v>
      </c>
      <c r="AN74" s="1021">
        <v>0</v>
      </c>
      <c r="AO74" s="868">
        <f>IF(U74="n/a","n/a",IF(AA74&lt;0,"n/a",IF(AA74="n/a","n/a",J74+U74-AA74)))</f>
        <v>-14.297686005741063</v>
      </c>
      <c r="AP74" s="869">
        <f>IF(U74="n/a","n/a",J74+U74)</f>
        <v>9.6299869502337785</v>
      </c>
      <c r="AQ74" s="1044">
        <f>IF(OR(AC74&lt;0.01,AF74="n/a"),"n/a",(I74/SQRT(22.5*AC74*(I74/AF74))-1)*100)</f>
        <v>167.92353175472391</v>
      </c>
      <c r="AR74" s="766">
        <f>INDEX(Historical!$C$7:$C$1455,MATCH(B74,Historical!$B$7:$B$1455,0))*IF(AH74="n/a",1.03,IF(AH74&lt;0,1.01,IF(AH74&gt;10,1.1,(1+AH74/100))))</f>
        <v>0.88283999999999996</v>
      </c>
      <c r="AS74" s="1042">
        <f>IF($AI74="n/a",1.03*AR74,IF($AI74&lt;0,1.01*AR74,IF($AI74&gt;10,1.1*AR74,(1+$AI74/100)*AR74)))</f>
        <v>0.91170886799999995</v>
      </c>
      <c r="AT74" s="1042">
        <f>IF($AK74="n/a",1.03*AS74,IF($AK74&lt;0,1.01*AS74,IF($AK74&gt;10,1.1*AS74,(1+$AK74/100)*AS74)))</f>
        <v>1.0028797548000001</v>
      </c>
      <c r="AU74" s="1042">
        <f>IF($AK74="n/a",1.03*AT74,IF($AK74&lt;0,1.01*AT74,IF($AK74&gt;10,1.1*AT74,(1+$AK74/100)*AT74)))</f>
        <v>1.1031677302800003</v>
      </c>
      <c r="AV74" s="1042">
        <f>IF($AK74="n/a",1.03*AU74,IF($AK74&lt;0,1.01*AU74,IF($AK74&gt;10,1.1*AU74,(1+$AK74/100)*AU74)))</f>
        <v>1.2134845033080004</v>
      </c>
      <c r="AW74" s="766">
        <f>SUM(AR74:AV74)</f>
        <v>5.114080856388</v>
      </c>
      <c r="AX74" s="877">
        <f>AW74/I74*100</f>
        <v>6.721094567470101</v>
      </c>
      <c r="AY74" s="1212">
        <v>0.68</v>
      </c>
      <c r="AZ74" s="1028">
        <v>28.749999999999996</v>
      </c>
      <c r="BA74" s="1028">
        <v>-2.65</v>
      </c>
      <c r="BB74" s="1028">
        <v>7.51</v>
      </c>
      <c r="BC74" s="1028">
        <v>8.18</v>
      </c>
      <c r="BE74" s="721">
        <v>1995</v>
      </c>
      <c r="BF74" s="1057">
        <f>IF(BE74&gt;2008,0,IF(BE74&gt;2001,1,IF(BE74&gt;1990,2,IF(BE74&gt;1980,3,IF(BE74&gt;1973,4,IF(BE74&gt;1970,5,IF(BE74&gt;1960,6,IF(BE74&gt;1958,7,IF(BE74&gt;1953,8,9)))))))))</f>
        <v>2</v>
      </c>
    </row>
    <row r="75" spans="1:58" ht="11.25" customHeight="1" x14ac:dyDescent="0.2">
      <c r="A75" s="1019" t="s">
        <v>584</v>
      </c>
      <c r="B75" s="1031" t="s">
        <v>585</v>
      </c>
      <c r="C75" s="1181" t="s">
        <v>109</v>
      </c>
      <c r="D75" s="1181" t="s">
        <v>4430</v>
      </c>
      <c r="E75" s="857">
        <v>20</v>
      </c>
      <c r="F75" s="1245">
        <v>164</v>
      </c>
      <c r="G75" s="1245" t="s">
        <v>107</v>
      </c>
      <c r="H75" s="1245" t="s">
        <v>107</v>
      </c>
      <c r="I75" s="1030">
        <v>234.49</v>
      </c>
      <c r="J75" s="766">
        <f>(M75/I75)*100</f>
        <v>1.0917309906605825</v>
      </c>
      <c r="K75" s="1040">
        <v>0.64</v>
      </c>
      <c r="L75" s="1043">
        <v>4</v>
      </c>
      <c r="M75" s="756">
        <f>K75*L75</f>
        <v>2.56</v>
      </c>
      <c r="N75" s="1026" t="s">
        <v>329</v>
      </c>
      <c r="O75" s="861">
        <v>0.56000000000000005</v>
      </c>
      <c r="P75" s="1016">
        <v>43250</v>
      </c>
      <c r="Q75" s="1016">
        <v>43270</v>
      </c>
      <c r="R75" s="756">
        <f>(K75-O75)/O75*100</f>
        <v>14.285714285714276</v>
      </c>
      <c r="S75" s="824">
        <f>IF(INDEX(Historical!$D$7:$D$1455,MATCH(B75,Historical!$B$7:$B$1455,0))=0,"n/a",(INDEX(Historical!$C$7:$C$1455,MATCH(B75,Historical!$B$7:$B$1455,0))/INDEX(Historical!$D$7:$D$1455,MATCH(B75,Historical!$B$7:$B$1455,0))-1)*100)</f>
        <v>12.371134020618557</v>
      </c>
      <c r="T75" s="824">
        <f>IF(INDEX(Historical!$F$7:$F$1455,MATCH(B75,Historical!$B$7:$B$1455,0))=0,"n/a",((INDEX(Historical!$C$7:$C$1455,MATCH(B75,Historical!$B$7:$B$1455,0))/INDEX(Historical!$F$7:$F$1455,MATCH(B75,Historical!$B$7:$B$1455,0)))^(1/3)-1)*100)</f>
        <v>12.772783993913549</v>
      </c>
      <c r="U75" s="824">
        <f>IF(INDEX(Historical!$I$7:$I$1455,MATCH(B75,Historical!$B$7:$B$1455,0))=0,"n/a",((INDEX(Historical!$C$7:$C$1455,MATCH(B75,Historical!$B$7:$B$1455,0))/INDEX(Historical!$I$7:$I$1455,MATCH(B75,Historical!$B$7:$B$1455,0)))^(1/5)-1)*100)</f>
        <v>12.682130458796269</v>
      </c>
      <c r="V75" s="824">
        <f>IF(INDEX(Historical!$O$7:$O$1455,MATCH(B75,Historical!$B$7:$B$1455,0))=0,"n/a",((INDEX(Historical!$C$7:$C$1455,MATCH(B75,Historical!$B$7:$B$1455,0))/INDEX(Historical!$O$7:$O$1455,MATCH(B75,Historical!$B$7:$B$1455,0)))^(1/10)-1)*100)</f>
        <v>17.901877324306547</v>
      </c>
      <c r="W75" s="825">
        <f>IF(OR(U75&lt;=0,U75="n/a",V75&lt;=0,V75="n/a"),"n/a",U75/V75)</f>
        <v>0.70842460983557931</v>
      </c>
      <c r="X75" s="826">
        <f>IF(OR(AJ75&lt;=0,AJ75="n/a",U75&lt;=0,U75="n/a"),"n/a",U75/AJ75)</f>
        <v>1.1742713387774322</v>
      </c>
      <c r="Y75" s="1031"/>
      <c r="Z75" s="766">
        <f>IF(OR(AC75&lt;0.01,AC75="n/a"),"n/a",M75/AC75*100)</f>
        <v>34.45491251682369</v>
      </c>
      <c r="AA75" s="1042">
        <f>IF(OR(AC75&lt;0.01,AC75="n/a"),"n/a",I75/AC75)</f>
        <v>31.559892328398387</v>
      </c>
      <c r="AB75" s="1043">
        <v>8</v>
      </c>
      <c r="AC75" s="1021">
        <v>7.43</v>
      </c>
      <c r="AD75" s="1021">
        <v>2.52</v>
      </c>
      <c r="AE75" s="1021">
        <v>6.6</v>
      </c>
      <c r="AF75" s="1021">
        <v>17.07</v>
      </c>
      <c r="AG75" s="1021">
        <v>46.6</v>
      </c>
      <c r="AH75" s="1021">
        <v>14.099999999999998</v>
      </c>
      <c r="AI75" s="1021">
        <v>9.9500000000000011</v>
      </c>
      <c r="AJ75" s="1021">
        <v>10.8</v>
      </c>
      <c r="AK75" s="1021">
        <v>12.53</v>
      </c>
      <c r="AL75" s="1034">
        <v>8910</v>
      </c>
      <c r="AM75" s="1028">
        <v>1.6</v>
      </c>
      <c r="AN75" s="1021">
        <v>1.0900000000000001</v>
      </c>
      <c r="AO75" s="868">
        <f>IF(U75="n/a","n/a",IF(AA75&lt;0,"n/a",IF(AA75="n/a","n/a",J75+U75-AA75)))</f>
        <v>-17.786030878941535</v>
      </c>
      <c r="AP75" s="869">
        <f>IF(U75="n/a","n/a",J75+U75)</f>
        <v>13.773861449456852</v>
      </c>
      <c r="AQ75" s="1044">
        <f>IF(OR(AC75&lt;0.01,AF75="n/a"),"n/a",(I75/SQRT(22.5*AC75*(I75/AF75))-1)*100)</f>
        <v>389.32032773169061</v>
      </c>
      <c r="AR75" s="766">
        <f>INDEX(Historical!$C$7:$C$1455,MATCH(B75,Historical!$B$7:$B$1455,0))*IF(AH75="n/a",1.03,IF(AH75&lt;0,1.01,IF(AH75&gt;10,1.1,(1+AH75/100))))</f>
        <v>2.3980000000000006</v>
      </c>
      <c r="AS75" s="1042">
        <f>IF($AI75="n/a",1.03*AR75,IF($AI75&lt;0,1.01*AR75,IF($AI75&gt;10,1.1*AR75,(1+$AI75/100)*AR75)))</f>
        <v>2.6366010000000006</v>
      </c>
      <c r="AT75" s="1042">
        <f>IF($AK75="n/a",1.03*AS75,IF($AK75&lt;0,1.01*AS75,IF($AK75&gt;10,1.1*AS75,(1+$AK75/100)*AS75)))</f>
        <v>2.9002611000000011</v>
      </c>
      <c r="AU75" s="1042">
        <f>IF($AK75="n/a",1.03*AT75,IF($AK75&lt;0,1.01*AT75,IF($AK75&gt;10,1.1*AT75,(1+$AK75/100)*AT75)))</f>
        <v>3.1902872100000015</v>
      </c>
      <c r="AV75" s="1042">
        <f>IF($AK75="n/a",1.03*AU75,IF($AK75&lt;0,1.01*AU75,IF($AK75&gt;10,1.1*AU75,(1+$AK75/100)*AU75)))</f>
        <v>3.5093159310000019</v>
      </c>
      <c r="AW75" s="766">
        <f>SUM(AR75:AV75)</f>
        <v>14.634465241000004</v>
      </c>
      <c r="AX75" s="877">
        <f>AW75/I75*100</f>
        <v>6.2409762638065605</v>
      </c>
      <c r="AY75" s="1212">
        <v>0.88</v>
      </c>
      <c r="AZ75" s="1028">
        <v>27.52</v>
      </c>
      <c r="BA75" s="1028">
        <v>-1.18</v>
      </c>
      <c r="BB75" s="1028">
        <v>4.7600000000000007</v>
      </c>
      <c r="BC75" s="1028">
        <v>10.979999999999999</v>
      </c>
      <c r="BE75" s="721">
        <v>1999</v>
      </c>
      <c r="BF75" s="1057">
        <f>IF(BE75&gt;2008,0,IF(BE75&gt;2001,1,IF(BE75&gt;1990,2,IF(BE75&gt;1980,3,IF(BE75&gt;1973,4,IF(BE75&gt;1970,5,IF(BE75&gt;1960,6,IF(BE75&gt;1958,7,IF(BE75&gt;1953,8,9)))))))))</f>
        <v>2</v>
      </c>
    </row>
    <row r="76" spans="1:58" ht="11.25" customHeight="1" x14ac:dyDescent="0.2">
      <c r="A76" s="1027" t="s">
        <v>586</v>
      </c>
      <c r="B76" s="1031" t="s">
        <v>587</v>
      </c>
      <c r="C76" s="1181" t="s">
        <v>109</v>
      </c>
      <c r="D76" s="1181" t="s">
        <v>4434</v>
      </c>
      <c r="E76" s="857">
        <v>14</v>
      </c>
      <c r="F76" s="1245">
        <v>263</v>
      </c>
      <c r="G76" s="1245" t="s">
        <v>107</v>
      </c>
      <c r="H76" s="1245" t="s">
        <v>107</v>
      </c>
      <c r="I76" s="1030">
        <v>41.07</v>
      </c>
      <c r="J76" s="766">
        <f>(M76/I76)*100</f>
        <v>1.3635256878500124</v>
      </c>
      <c r="K76" s="1033">
        <v>0.14000000000000001</v>
      </c>
      <c r="L76" s="1043">
        <v>4</v>
      </c>
      <c r="M76" s="756">
        <f>K76*L76</f>
        <v>0.56000000000000005</v>
      </c>
      <c r="N76" s="1026" t="s">
        <v>464</v>
      </c>
      <c r="O76" s="860">
        <v>0.13</v>
      </c>
      <c r="P76" s="1016">
        <v>43276</v>
      </c>
      <c r="Q76" s="1016">
        <v>43301</v>
      </c>
      <c r="R76" s="756">
        <f>(K76-O76)/O76*100</f>
        <v>7.6923076923076987</v>
      </c>
      <c r="S76" s="824">
        <f>IF(INDEX(Historical!$D$7:$D$1455,MATCH(B76,Historical!$B$7:$B$1455,0))=0,"n/a",(INDEX(Historical!$C$7:$C$1455,MATCH(B76,Historical!$B$7:$B$1455,0))/INDEX(Historical!$D$7:$D$1455,MATCH(B76,Historical!$B$7:$B$1455,0))-1)*100)</f>
        <v>7.7777777777777724</v>
      </c>
      <c r="T76" s="824">
        <f>IF(INDEX(Historical!$F$7:$F$1455,MATCH(B76,Historical!$B$7:$B$1455,0))=0,"n/a",((INDEX(Historical!$C$7:$C$1455,MATCH(B76,Historical!$B$7:$B$1455,0))/INDEX(Historical!$F$7:$F$1455,MATCH(B76,Historical!$B$7:$B$1455,0)))^(1/3)-1)*100)</f>
        <v>4.9133648112029693</v>
      </c>
      <c r="U76" s="824">
        <f>IF(INDEX(Historical!$I$7:$I$1455,MATCH(B76,Historical!$B$7:$B$1455,0))=0,"n/a",((INDEX(Historical!$C$7:$C$1455,MATCH(B76,Historical!$B$7:$B$1455,0))/INDEX(Historical!$I$7:$I$1455,MATCH(B76,Historical!$B$7:$B$1455,0)))^(1/5)-1)*100)</f>
        <v>4.7264065169796421</v>
      </c>
      <c r="V76" s="824">
        <f>IF(INDEX(Historical!$O$7:$O$1455,MATCH(B76,Historical!$B$7:$B$1455,0))=0,"n/a",((INDEX(Historical!$C$7:$C$1455,MATCH(B76,Historical!$B$7:$B$1455,0))/INDEX(Historical!$O$7:$O$1455,MATCH(B76,Historical!$B$7:$B$1455,0)))^(1/10)-1)*100)</f>
        <v>4.4102458751121398</v>
      </c>
      <c r="W76" s="825">
        <f>IF(OR(U76&lt;=0,U76="n/a",V76&lt;=0,V76="n/a"),"n/a",U76/V76)</f>
        <v>1.071687758646668</v>
      </c>
      <c r="X76" s="826">
        <f>IF(OR(AJ76&lt;=0,AJ76="n/a",U76&lt;=0,U76="n/a"),"n/a",U76/AJ76)</f>
        <v>0.82919412578590213</v>
      </c>
      <c r="Y76" s="1032"/>
      <c r="Z76" s="766">
        <f>IF(OR(AC76&lt;0.01,AC76="n/a"),"n/a",M76/AC76*100)</f>
        <v>34.146341463414636</v>
      </c>
      <c r="AA76" s="1042">
        <f>IF(OR(AC76&lt;0.01,AC76="n/a"),"n/a",I76/AC76)</f>
        <v>25.042682926829269</v>
      </c>
      <c r="AB76" s="1043">
        <v>12</v>
      </c>
      <c r="AC76" s="1021">
        <v>1.64</v>
      </c>
      <c r="AD76" s="1021" t="s">
        <v>138</v>
      </c>
      <c r="AE76" s="1021">
        <v>8.3800000000000008</v>
      </c>
      <c r="AF76" s="1021">
        <v>2.71</v>
      </c>
      <c r="AG76" s="1021">
        <v>11</v>
      </c>
      <c r="AH76" s="1021">
        <v>8.6999999999999993</v>
      </c>
      <c r="AI76" s="1021">
        <v>16.669999999999998</v>
      </c>
      <c r="AJ76" s="1021">
        <v>5.7</v>
      </c>
      <c r="AK76" s="1021" t="s">
        <v>138</v>
      </c>
      <c r="AL76" s="1034">
        <v>379.49</v>
      </c>
      <c r="AM76" s="1028">
        <v>1.3</v>
      </c>
      <c r="AN76" s="1021">
        <v>0</v>
      </c>
      <c r="AO76" s="868">
        <f>IF(U76="n/a","n/a",IF(AA76&lt;0,"n/a",IF(AA76="n/a","n/a",J76+U76-AA76)))</f>
        <v>-18.952750721999614</v>
      </c>
      <c r="AP76" s="869">
        <f>IF(U76="n/a","n/a",J76+U76)</f>
        <v>6.0899322048296547</v>
      </c>
      <c r="AQ76" s="1044">
        <f>IF(OR(AC76&lt;0.01,AF76="n/a"),"n/a",(I76/SQRT(22.5*AC76*(I76/AF76))-1)*100)</f>
        <v>73.673602845116477</v>
      </c>
      <c r="AR76" s="766">
        <f>INDEX(Historical!$C$7:$C$1455,MATCH(B76,Historical!$B$7:$B$1455,0))*IF(AH76="n/a",1.03,IF(AH76&lt;0,1.01,IF(AH76&gt;10,1.1,(1+AH76/100))))</f>
        <v>0.52719499999999997</v>
      </c>
      <c r="AS76" s="1042">
        <f>IF($AI76="n/a",1.03*AR76,IF($AI76&lt;0,1.01*AR76,IF($AI76&gt;10,1.1*AR76,(1+$AI76/100)*AR76)))</f>
        <v>0.5799145</v>
      </c>
      <c r="AT76" s="1042">
        <f>IF($AK76="n/a",1.03*AS76,IF($AK76&lt;0,1.01*AS76,IF($AK76&gt;10,1.1*AS76,(1+$AK76/100)*AS76)))</f>
        <v>0.59731193500000002</v>
      </c>
      <c r="AU76" s="1042">
        <f>IF($AK76="n/a",1.03*AT76,IF($AK76&lt;0,1.01*AT76,IF($AK76&gt;10,1.1*AT76,(1+$AK76/100)*AT76)))</f>
        <v>0.61523129305000002</v>
      </c>
      <c r="AV76" s="1042">
        <f>IF($AK76="n/a",1.03*AU76,IF($AK76&lt;0,1.01*AU76,IF($AK76&gt;10,1.1*AU76,(1+$AK76/100)*AU76)))</f>
        <v>0.63368823184150003</v>
      </c>
      <c r="AW76" s="766">
        <f>SUM(AR76:AV76)</f>
        <v>2.9533409598914999</v>
      </c>
      <c r="AX76" s="877">
        <f>AW76/I76*100</f>
        <v>7.1909933281994158</v>
      </c>
      <c r="AY76" s="1212">
        <v>0.25</v>
      </c>
      <c r="AZ76" s="1028">
        <v>18.63</v>
      </c>
      <c r="BA76" s="1028">
        <v>-17.84</v>
      </c>
      <c r="BB76" s="1028">
        <v>-2.6599999999999997</v>
      </c>
      <c r="BC76" s="1028">
        <v>-3.09</v>
      </c>
      <c r="BE76" s="721">
        <v>2005</v>
      </c>
      <c r="BF76" s="1057">
        <f>IF(BE76&gt;2008,0,IF(BE76&gt;2001,1,IF(BE76&gt;1990,2,IF(BE76&gt;1980,3,IF(BE76&gt;1973,4,IF(BE76&gt;1970,5,IF(BE76&gt;1960,6,IF(BE76&gt;1958,7,IF(BE76&gt;1953,8,9)))))))))</f>
        <v>1</v>
      </c>
    </row>
    <row r="77" spans="1:58" ht="11.25" customHeight="1" x14ac:dyDescent="0.2">
      <c r="A77" s="1019" t="s">
        <v>588</v>
      </c>
      <c r="B77" s="1031" t="s">
        <v>589</v>
      </c>
      <c r="C77" s="1181" t="s">
        <v>113</v>
      </c>
      <c r="D77" s="1181" t="s">
        <v>4427</v>
      </c>
      <c r="E77" s="857">
        <v>19</v>
      </c>
      <c r="F77" s="1245">
        <v>170</v>
      </c>
      <c r="G77" s="1245" t="s">
        <v>107</v>
      </c>
      <c r="H77" s="1245" t="s">
        <v>107</v>
      </c>
      <c r="I77" s="1030">
        <v>59.26</v>
      </c>
      <c r="J77" s="766">
        <f>(M77/I77)*100</f>
        <v>2.6999662504218698</v>
      </c>
      <c r="K77" s="1033">
        <v>0.4</v>
      </c>
      <c r="L77" s="1043">
        <v>4</v>
      </c>
      <c r="M77" s="756">
        <f>K77*L77</f>
        <v>1.6</v>
      </c>
      <c r="N77" s="1026" t="s">
        <v>474</v>
      </c>
      <c r="O77" s="860">
        <v>0.37</v>
      </c>
      <c r="P77" s="1016">
        <v>43305</v>
      </c>
      <c r="Q77" s="1016">
        <v>43334</v>
      </c>
      <c r="R77" s="756">
        <f>(K77-O77)/O77*100</f>
        <v>8.1081081081081159</v>
      </c>
      <c r="S77" s="824">
        <f>IF(INDEX(Historical!$D$7:$D$1455,MATCH(B77,Historical!$B$7:$B$1455,0))=0,"n/a",(INDEX(Historical!$C$7:$C$1455,MATCH(B77,Historical!$B$7:$B$1455,0))/INDEX(Historical!$D$7:$D$1455,MATCH(B77,Historical!$B$7:$B$1455,0))-1)*100)</f>
        <v>6.6666666666666652</v>
      </c>
      <c r="T77" s="824">
        <f>IF(INDEX(Historical!$F$7:$F$1455,MATCH(B77,Historical!$B$7:$B$1455,0))=0,"n/a",((INDEX(Historical!$C$7:$C$1455,MATCH(B77,Historical!$B$7:$B$1455,0))/INDEX(Historical!$F$7:$F$1455,MATCH(B77,Historical!$B$7:$B$1455,0)))^(1/3)-1)*100)</f>
        <v>8.576704663796253</v>
      </c>
      <c r="U77" s="824">
        <f>IF(INDEX(Historical!$I$7:$I$1455,MATCH(B77,Historical!$B$7:$B$1455,0))=0,"n/a",((INDEX(Historical!$C$7:$C$1455,MATCH(B77,Historical!$B$7:$B$1455,0))/INDEX(Historical!$I$7:$I$1455,MATCH(B77,Historical!$B$7:$B$1455,0)))^(1/5)-1)*100)</f>
        <v>11.582387582449961</v>
      </c>
      <c r="V77" s="824">
        <f>IF(INDEX(Historical!$O$7:$O$1455,MATCH(B77,Historical!$B$7:$B$1455,0))=0,"n/a",((INDEX(Historical!$C$7:$C$1455,MATCH(B77,Historical!$B$7:$B$1455,0))/INDEX(Historical!$O$7:$O$1455,MATCH(B77,Historical!$B$7:$B$1455,0)))^(1/10)-1)*100)</f>
        <v>19.255585475938908</v>
      </c>
      <c r="W77" s="825">
        <f>IF(OR(U77&lt;=0,U77="n/a",V77&lt;=0,V77="n/a"),"n/a",U77/V77)</f>
        <v>0.60150794152288434</v>
      </c>
      <c r="X77" s="826">
        <f>IF(OR(AJ77&lt;=0,AJ77="n/a",U77&lt;=0,U77="n/a"),"n/a",U77/AJ77)</f>
        <v>1.8384742194365018</v>
      </c>
      <c r="Y77" s="780" t="s">
        <v>4077</v>
      </c>
      <c r="Z77" s="766">
        <f>IF(OR(AC77&lt;0.01,AC77="n/a"),"n/a",M77/AC77*100)</f>
        <v>64.257028112449802</v>
      </c>
      <c r="AA77" s="1042">
        <f>IF(OR(AC77&lt;0.01,AC77="n/a"),"n/a",I77/AC77)</f>
        <v>23.799196787148592</v>
      </c>
      <c r="AB77" s="1043">
        <v>12</v>
      </c>
      <c r="AC77" s="1021">
        <v>2.4900000000000002</v>
      </c>
      <c r="AD77" s="1021">
        <v>1.25</v>
      </c>
      <c r="AE77" s="1021">
        <v>3.58</v>
      </c>
      <c r="AF77" s="1021">
        <v>7.34</v>
      </c>
      <c r="AG77" s="1021">
        <v>33.4</v>
      </c>
      <c r="AH77" s="1021">
        <v>11.3</v>
      </c>
      <c r="AI77" s="1021">
        <v>6.79</v>
      </c>
      <c r="AJ77" s="1021">
        <v>6.3</v>
      </c>
      <c r="AK77" s="1021">
        <v>19</v>
      </c>
      <c r="AL77" s="1034">
        <v>17280</v>
      </c>
      <c r="AM77" s="1028">
        <v>0.27</v>
      </c>
      <c r="AN77" s="1021">
        <v>0.17</v>
      </c>
      <c r="AO77" s="868">
        <f>IF(U77="n/a","n/a",IF(AA77&lt;0,"n/a",IF(AA77="n/a","n/a",J77+U77-AA77)))</f>
        <v>-9.5168429542767612</v>
      </c>
      <c r="AP77" s="869">
        <f>IF(U77="n/a","n/a",J77+U77)</f>
        <v>14.282353832871831</v>
      </c>
      <c r="AQ77" s="1044">
        <f>IF(OR(AC77&lt;0.01,AF77="n/a"),"n/a",(I77/SQRT(22.5*AC77*(I77/AF77))-1)*100)</f>
        <v>178.63644526528805</v>
      </c>
      <c r="AR77" s="766">
        <f>INDEX(Historical!$C$7:$C$1455,MATCH(B77,Historical!$B$7:$B$1455,0))*IF(AH77="n/a",1.03,IF(AH77&lt;0,1.01,IF(AH77&gt;10,1.1,(1+AH77/100))))</f>
        <v>1.4080000000000001</v>
      </c>
      <c r="AS77" s="1042">
        <f>IF($AI77="n/a",1.03*AR77,IF($AI77&lt;0,1.01*AR77,IF($AI77&gt;10,1.1*AR77,(1+$AI77/100)*AR77)))</f>
        <v>1.5036032000000001</v>
      </c>
      <c r="AT77" s="1042">
        <f>IF($AK77="n/a",1.03*AS77,IF($AK77&lt;0,1.01*AS77,IF($AK77&gt;10,1.1*AS77,(1+$AK77/100)*AS77)))</f>
        <v>1.6539635200000002</v>
      </c>
      <c r="AU77" s="1042">
        <f>IF($AK77="n/a",1.03*AT77,IF($AK77&lt;0,1.01*AT77,IF($AK77&gt;10,1.1*AT77,(1+$AK77/100)*AT77)))</f>
        <v>1.8193598720000004</v>
      </c>
      <c r="AV77" s="1042">
        <f>IF($AK77="n/a",1.03*AU77,IF($AK77&lt;0,1.01*AU77,IF($AK77&gt;10,1.1*AU77,(1+$AK77/100)*AU77)))</f>
        <v>2.0012958592000007</v>
      </c>
      <c r="AW77" s="766">
        <f>SUM(AR77:AV77)</f>
        <v>8.3862224512000019</v>
      </c>
      <c r="AX77" s="877">
        <f>AW77/I77*100</f>
        <v>14.151573491731357</v>
      </c>
      <c r="AY77" s="1212">
        <v>0.97</v>
      </c>
      <c r="AZ77" s="1028">
        <v>25.1</v>
      </c>
      <c r="BA77" s="1028">
        <v>-3.0700000000000003</v>
      </c>
      <c r="BB77" s="1028">
        <v>8.18</v>
      </c>
      <c r="BC77" s="1028">
        <v>8.6999999999999993</v>
      </c>
      <c r="BE77" s="721">
        <v>2000</v>
      </c>
      <c r="BF77" s="1057">
        <f>IF(BE77&gt;2008,0,IF(BE77&gt;2001,1,IF(BE77&gt;1990,2,IF(BE77&gt;1980,3,IF(BE77&gt;1973,4,IF(BE77&gt;1970,5,IF(BE77&gt;1960,6,IF(BE77&gt;1958,7,IF(BE77&gt;1953,8,9)))))))))</f>
        <v>2</v>
      </c>
    </row>
    <row r="78" spans="1:58" ht="11.25" customHeight="1" x14ac:dyDescent="0.2">
      <c r="A78" s="1019" t="s">
        <v>590</v>
      </c>
      <c r="B78" s="1031" t="s">
        <v>591</v>
      </c>
      <c r="C78" s="1181" t="s">
        <v>113</v>
      </c>
      <c r="D78" s="1181" t="s">
        <v>4450</v>
      </c>
      <c r="E78" s="857">
        <v>17</v>
      </c>
      <c r="F78" s="1245">
        <v>188</v>
      </c>
      <c r="G78" s="1245" t="s">
        <v>116</v>
      </c>
      <c r="H78" s="1245" t="s">
        <v>116</v>
      </c>
      <c r="I78" s="1030">
        <v>229</v>
      </c>
      <c r="J78" s="766">
        <f>(M78/I78)*100</f>
        <v>1.1353711790393013</v>
      </c>
      <c r="K78" s="1033">
        <v>0.65</v>
      </c>
      <c r="L78" s="1043">
        <v>4</v>
      </c>
      <c r="M78" s="756">
        <f>K78*L78</f>
        <v>2.6</v>
      </c>
      <c r="N78" s="1026" t="s">
        <v>592</v>
      </c>
      <c r="O78" s="860">
        <v>0.5</v>
      </c>
      <c r="P78" s="1016">
        <v>43273</v>
      </c>
      <c r="Q78" s="1016">
        <v>43290</v>
      </c>
      <c r="R78" s="756">
        <f>(K78-O78)/O78*100</f>
        <v>30.000000000000004</v>
      </c>
      <c r="S78" s="824">
        <f>IF(INDEX(Historical!$D$7:$D$1455,MATCH(B78,Historical!$B$7:$B$1455,0))=0,"n/a",(INDEX(Historical!$C$7:$C$1455,MATCH(B78,Historical!$B$7:$B$1455,0))/INDEX(Historical!$D$7:$D$1455,MATCH(B78,Historical!$B$7:$B$1455,0))-1)*100)</f>
        <v>38.46153846153846</v>
      </c>
      <c r="T78" s="824">
        <f>IF(INDEX(Historical!$F$7:$F$1455,MATCH(B78,Historical!$B$7:$B$1455,0))=0,"n/a",((INDEX(Historical!$C$7:$C$1455,MATCH(B78,Historical!$B$7:$B$1455,0))/INDEX(Historical!$F$7:$F$1455,MATCH(B78,Historical!$B$7:$B$1455,0)))^(1/3)-1)*100)</f>
        <v>37.001342118888282</v>
      </c>
      <c r="U78" s="824">
        <f>IF(INDEX(Historical!$I$7:$I$1455,MATCH(B78,Historical!$B$7:$B$1455,0))=0,"n/a",((INDEX(Historical!$C$7:$C$1455,MATCH(B78,Historical!$B$7:$B$1455,0))/INDEX(Historical!$I$7:$I$1455,MATCH(B78,Historical!$B$7:$B$1455,0)))^(1/5)-1)*100)</f>
        <v>27.22596365393921</v>
      </c>
      <c r="V78" s="824">
        <f>IF(INDEX(Historical!$O$7:$O$1455,MATCH(B78,Historical!$B$7:$B$1455,0))=0,"n/a",((INDEX(Historical!$C$7:$C$1455,MATCH(B78,Historical!$B$7:$B$1455,0))/INDEX(Historical!$O$7:$O$1455,MATCH(B78,Historical!$B$7:$B$1455,0)))^(1/10)-1)*100)</f>
        <v>16.525450277397582</v>
      </c>
      <c r="W78" s="825">
        <f>IF(OR(U78&lt;=0,U78="n/a",V78&lt;=0,V78="n/a"),"n/a",U78/V78)</f>
        <v>1.6475172050940774</v>
      </c>
      <c r="X78" s="826">
        <f>IF(OR(AJ78&lt;=0,AJ78="n/a",U78&lt;=0,U78="n/a"),"n/a",U78/AJ78)</f>
        <v>5.6720757612373358</v>
      </c>
      <c r="Y78" s="1031"/>
      <c r="Z78" s="766">
        <f>IF(OR(AC78&lt;0.01,AC78="n/a"),"n/a",M78/AC78*100)</f>
        <v>22.14650766609881</v>
      </c>
      <c r="AA78" s="1042">
        <f>IF(OR(AC78&lt;0.01,AC78="n/a"),"n/a",I78/AC78)</f>
        <v>19.50596252129472</v>
      </c>
      <c r="AB78" s="1043">
        <v>5</v>
      </c>
      <c r="AC78" s="1021">
        <v>11.74</v>
      </c>
      <c r="AD78" s="1021">
        <v>1.51</v>
      </c>
      <c r="AE78" s="1021">
        <v>0.89</v>
      </c>
      <c r="AF78" s="1021">
        <v>3.17</v>
      </c>
      <c r="AG78" s="1021">
        <v>25.8</v>
      </c>
      <c r="AH78" s="1021">
        <v>-2.2999999999999998</v>
      </c>
      <c r="AI78" s="1021">
        <v>15.740000000000002</v>
      </c>
      <c r="AJ78" s="1021">
        <v>4.8</v>
      </c>
      <c r="AK78" s="1021">
        <v>12.879999999999999</v>
      </c>
      <c r="AL78" s="1034">
        <v>60110</v>
      </c>
      <c r="AM78" s="1028">
        <v>0.2</v>
      </c>
      <c r="AN78" s="1021">
        <v>0.88</v>
      </c>
      <c r="AO78" s="868">
        <f>IF(U78="n/a","n/a",IF(AA78&lt;0,"n/a",IF(AA78="n/a","n/a",J78+U78-AA78)))</f>
        <v>8.8553723116837908</v>
      </c>
      <c r="AP78" s="869">
        <f>IF(U78="n/a","n/a",J78+U78)</f>
        <v>28.36133483297851</v>
      </c>
      <c r="AQ78" s="1044">
        <f>IF(OR(AC78&lt;0.01,AF78="n/a"),"n/a",(I78/SQRT(22.5*AC78*(I78/AF78))-1)*100)</f>
        <v>65.776155895035842</v>
      </c>
      <c r="AR78" s="766">
        <f>INDEX(Historical!$C$7:$C$1455,MATCH(B78,Historical!$B$7:$B$1455,0))*IF(AH78="n/a",1.03,IF(AH78&lt;0,1.01,IF(AH78&gt;10,1.1,(1+AH78/100))))</f>
        <v>1.8180000000000001</v>
      </c>
      <c r="AS78" s="1042">
        <f>IF($AI78="n/a",1.03*AR78,IF($AI78&lt;0,1.01*AR78,IF($AI78&gt;10,1.1*AR78,(1+$AI78/100)*AR78)))</f>
        <v>1.9998000000000002</v>
      </c>
      <c r="AT78" s="1042">
        <f>IF($AK78="n/a",1.03*AS78,IF($AK78&lt;0,1.01*AS78,IF($AK78&gt;10,1.1*AS78,(1+$AK78/100)*AS78)))</f>
        <v>2.1997800000000005</v>
      </c>
      <c r="AU78" s="1042">
        <f>IF($AK78="n/a",1.03*AT78,IF($AK78&lt;0,1.01*AT78,IF($AK78&gt;10,1.1*AT78,(1+$AK78/100)*AT78)))</f>
        <v>2.4197580000000007</v>
      </c>
      <c r="AV78" s="1042">
        <f>IF($AK78="n/a",1.03*AU78,IF($AK78&lt;0,1.01*AU78,IF($AK78&gt;10,1.1*AU78,(1+$AK78/100)*AU78)))</f>
        <v>2.6617338000000008</v>
      </c>
      <c r="AW78" s="766">
        <f>SUM(AR78:AV78)</f>
        <v>11.099071800000001</v>
      </c>
      <c r="AX78" s="877">
        <f>AW78/I78*100</f>
        <v>4.8467562445414849</v>
      </c>
      <c r="AY78" s="1212">
        <v>1.33</v>
      </c>
      <c r="AZ78" s="1028">
        <v>10.15</v>
      </c>
      <c r="BA78" s="1028">
        <v>-16.619999999999997</v>
      </c>
      <c r="BB78" s="1028">
        <v>0.88</v>
      </c>
      <c r="BC78" s="1028">
        <v>-4.7600000000000007</v>
      </c>
      <c r="BE78" s="721">
        <v>2002</v>
      </c>
      <c r="BF78" s="1057">
        <f>IF(BE78&gt;2008,0,IF(BE78&gt;2001,1,IF(BE78&gt;1990,2,IF(BE78&gt;1980,3,IF(BE78&gt;1973,4,IF(BE78&gt;1970,5,IF(BE78&gt;1960,6,IF(BE78&gt;1958,7,IF(BE78&gt;1953,8,9)))))))))</f>
        <v>1</v>
      </c>
    </row>
    <row r="79" spans="1:58" s="905" customFormat="1" ht="11.25" customHeight="1" x14ac:dyDescent="0.2">
      <c r="A79" s="1121" t="s">
        <v>593</v>
      </c>
      <c r="B79" s="914" t="s">
        <v>594</v>
      </c>
      <c r="C79" s="1181" t="s">
        <v>109</v>
      </c>
      <c r="D79" s="1181" t="s">
        <v>4434</v>
      </c>
      <c r="E79" s="885">
        <v>11</v>
      </c>
      <c r="F79" s="1245">
        <v>316</v>
      </c>
      <c r="G79" s="1244" t="s">
        <v>107</v>
      </c>
      <c r="H79" s="1244" t="s">
        <v>107</v>
      </c>
      <c r="I79" s="886">
        <v>41.73</v>
      </c>
      <c r="J79" s="887">
        <f>(M79/I79)*100</f>
        <v>2.5880661394680091</v>
      </c>
      <c r="K79" s="888">
        <v>0.27</v>
      </c>
      <c r="L79" s="889">
        <v>4</v>
      </c>
      <c r="M79" s="890">
        <f>K79*L79</f>
        <v>1.08</v>
      </c>
      <c r="N79" s="891" t="s">
        <v>242</v>
      </c>
      <c r="O79" s="1184">
        <v>0.26</v>
      </c>
      <c r="P79" s="893">
        <v>43370</v>
      </c>
      <c r="Q79" s="893">
        <v>43385</v>
      </c>
      <c r="R79" s="890">
        <f>(K79-O79)/O79*100</f>
        <v>3.8461538461538494</v>
      </c>
      <c r="S79" s="824">
        <f>IF(INDEX(Historical!$D$7:$D$1455,MATCH(B79,Historical!$B$7:$B$1455,0))=0,"n/a",(INDEX(Historical!$C$7:$C$1455,MATCH(B79,Historical!$B$7:$B$1455,0))/INDEX(Historical!$D$7:$D$1455,MATCH(B79,Historical!$B$7:$B$1455,0))-1)*100)</f>
        <v>7.9365079365079527</v>
      </c>
      <c r="T79" s="824">
        <f>IF(INDEX(Historical!$F$7:$F$1455,MATCH(B79,Historical!$B$7:$B$1455,0))=0,"n/a",((INDEX(Historical!$C$7:$C$1455,MATCH(B79,Historical!$B$7:$B$1455,0))/INDEX(Historical!$F$7:$F$1455,MATCH(B79,Historical!$B$7:$B$1455,0)))^(1/3)-1)*100)</f>
        <v>11.541790311138712</v>
      </c>
      <c r="U79" s="824">
        <f>IF(INDEX(Historical!$I$7:$I$1455,MATCH(B79,Historical!$B$7:$B$1455,0))=0,"n/a",((INDEX(Historical!$C$7:$C$1455,MATCH(B79,Historical!$B$7:$B$1455,0))/INDEX(Historical!$I$7:$I$1455,MATCH(B79,Historical!$B$7:$B$1455,0)))^(1/5)-1)*100)</f>
        <v>14.369657557064141</v>
      </c>
      <c r="V79" s="824" t="str">
        <f>IF(INDEX(Historical!$O$7:$O$1455,MATCH(B79,Historical!$B$7:$B$1455,0))=0,"n/a",((INDEX(Historical!$C$7:$C$1455,MATCH(B79,Historical!$B$7:$B$1455,0))/INDEX(Historical!$O$7:$O$1455,MATCH(B79,Historical!$B$7:$B$1455,0)))^(1/10)-1)*100)</f>
        <v>n/a</v>
      </c>
      <c r="W79" s="894" t="str">
        <f>IF(OR(U79&lt;=0,U79="n/a",V79&lt;=0,V79="n/a"),"n/a",U79/V79)</f>
        <v>n/a</v>
      </c>
      <c r="X79" s="895" t="str">
        <f>IF(OR(AJ79&lt;=0,AJ79="n/a",U79&lt;=0,U79="n/a"),"n/a",U79/AJ79)</f>
        <v>n/a</v>
      </c>
      <c r="Y79" s="1185" t="s">
        <v>4044</v>
      </c>
      <c r="Z79" s="887" t="str">
        <f>IF(OR(AC79&lt;0.01,AC79="n/a"),"n/a",M79/AC79*100)</f>
        <v>n/a</v>
      </c>
      <c r="AA79" s="897" t="str">
        <f>IF(OR(AC79&lt;0.01,AC79="n/a"),"n/a",I79/AC79)</f>
        <v>n/a</v>
      </c>
      <c r="AB79" s="889">
        <v>12</v>
      </c>
      <c r="AC79" s="898" t="s">
        <v>138</v>
      </c>
      <c r="AD79" s="898" t="s">
        <v>138</v>
      </c>
      <c r="AE79" s="898" t="s">
        <v>138</v>
      </c>
      <c r="AF79" s="898" t="s">
        <v>138</v>
      </c>
      <c r="AG79" s="898" t="s">
        <v>138</v>
      </c>
      <c r="AH79" s="898" t="s">
        <v>138</v>
      </c>
      <c r="AI79" s="898" t="s">
        <v>138</v>
      </c>
      <c r="AJ79" s="898" t="s">
        <v>138</v>
      </c>
      <c r="AK79" s="898" t="s">
        <v>138</v>
      </c>
      <c r="AL79" s="899" t="s">
        <v>138</v>
      </c>
      <c r="AM79" s="900" t="s">
        <v>138</v>
      </c>
      <c r="AN79" s="898" t="s">
        <v>138</v>
      </c>
      <c r="AO79" s="901" t="str">
        <f>IF(U79="n/a","n/a",IF(AA79&lt;0,"n/a",IF(AA79="n/a","n/a",J79+U79-AA79)))</f>
        <v>n/a</v>
      </c>
      <c r="AP79" s="902">
        <f>IF(U79="n/a","n/a",J79+U79)</f>
        <v>16.957723696532149</v>
      </c>
      <c r="AQ79" s="903" t="str">
        <f>IF(OR(AC79&lt;0.01,AF79="n/a"),"n/a",(I79/SQRT(22.5*AC79*(I79/AF79))-1)*100)</f>
        <v>n/a</v>
      </c>
      <c r="AR79" s="766">
        <f>INDEX(Historical!$C$7:$C$1455,MATCH(B79,Historical!$B$7:$B$1455,0))*IF(AH79="n/a",1.03,IF(AH79&lt;0,1.01,IF(AH79&gt;10,1.1,(1+AH79/100))))</f>
        <v>1.4008</v>
      </c>
      <c r="AS79" s="897">
        <f>IF($AI79="n/a",1.03*AR79,IF($AI79&lt;0,1.01*AR79,IF($AI79&gt;10,1.1*AR79,(1+$AI79/100)*AR79)))</f>
        <v>1.4428240000000001</v>
      </c>
      <c r="AT79" s="897">
        <f>IF($AK79="n/a",1.03*AS79,IF($AK79&lt;0,1.01*AS79,IF($AK79&gt;10,1.1*AS79,(1+$AK79/100)*AS79)))</f>
        <v>1.48610872</v>
      </c>
      <c r="AU79" s="897">
        <f>IF($AK79="n/a",1.03*AT79,IF($AK79&lt;0,1.01*AT79,IF($AK79&gt;10,1.1*AT79,(1+$AK79/100)*AT79)))</f>
        <v>1.5306919816000002</v>
      </c>
      <c r="AV79" s="897">
        <f>IF($AK79="n/a",1.03*AU79,IF($AK79&lt;0,1.01*AU79,IF($AK79&gt;10,1.1*AU79,(1+$AK79/100)*AU79)))</f>
        <v>1.5766127410480002</v>
      </c>
      <c r="AW79" s="887">
        <f>SUM(AR79:AV79)</f>
        <v>7.4370374426480002</v>
      </c>
      <c r="AX79" s="904">
        <f>AW79/I79*100</f>
        <v>17.821800725252817</v>
      </c>
      <c r="AY79" s="1213" t="s">
        <v>138</v>
      </c>
      <c r="AZ79" s="900" t="s">
        <v>138</v>
      </c>
      <c r="BA79" s="900" t="s">
        <v>138</v>
      </c>
      <c r="BB79" s="900" t="s">
        <v>138</v>
      </c>
      <c r="BC79" s="900" t="s">
        <v>138</v>
      </c>
      <c r="BD79" s="1079" t="s">
        <v>4357</v>
      </c>
      <c r="BE79" s="721">
        <v>2008</v>
      </c>
      <c r="BF79" s="1057">
        <f>IF(BE79&gt;2008,0,IF(BE79&gt;2001,1,IF(BE79&gt;1990,2,IF(BE79&gt;1980,3,IF(BE79&gt;1973,4,IF(BE79&gt;1970,5,IF(BE79&gt;1960,6,IF(BE79&gt;1958,7,IF(BE79&gt;1953,8,9)))))))))</f>
        <v>1</v>
      </c>
    </row>
    <row r="80" spans="1:58" ht="11.25" customHeight="1" x14ac:dyDescent="0.2">
      <c r="A80" s="1019" t="s">
        <v>595</v>
      </c>
      <c r="B80" s="1031" t="s">
        <v>596</v>
      </c>
      <c r="C80" s="1181" t="s">
        <v>109</v>
      </c>
      <c r="D80" s="1181" t="s">
        <v>4434</v>
      </c>
      <c r="E80" s="857">
        <v>23</v>
      </c>
      <c r="F80" s="1245">
        <v>147</v>
      </c>
      <c r="G80" s="1245" t="s">
        <v>38</v>
      </c>
      <c r="H80" s="1245" t="s">
        <v>38</v>
      </c>
      <c r="I80" s="1021">
        <v>21.62</v>
      </c>
      <c r="J80" s="766">
        <f>(M80/I80)*100</f>
        <v>3.1452358926919519</v>
      </c>
      <c r="K80" s="1040">
        <v>0.17</v>
      </c>
      <c r="L80" s="1043">
        <v>4</v>
      </c>
      <c r="M80" s="756">
        <f>K80*L80</f>
        <v>0.68</v>
      </c>
      <c r="N80" s="1026" t="s">
        <v>464</v>
      </c>
      <c r="O80" s="861">
        <v>0.15</v>
      </c>
      <c r="P80" s="1016">
        <v>43382</v>
      </c>
      <c r="Q80" s="1016">
        <v>43392</v>
      </c>
      <c r="R80" s="756">
        <f>(K80-O80)/O80*100</f>
        <v>13.333333333333346</v>
      </c>
      <c r="S80" s="824">
        <f>IF(INDEX(Historical!$D$7:$D$1455,MATCH(B80,Historical!$B$7:$B$1455,0))=0,"n/a",(INDEX(Historical!$C$7:$C$1455,MATCH(B80,Historical!$B$7:$B$1455,0))/INDEX(Historical!$D$7:$D$1455,MATCH(B80,Historical!$B$7:$B$1455,0))-1)*100)</f>
        <v>5.555555555555558</v>
      </c>
      <c r="T80" s="824">
        <f>IF(INDEX(Historical!$F$7:$F$1455,MATCH(B80,Historical!$B$7:$B$1455,0))=0,"n/a",((INDEX(Historical!$C$7:$C$1455,MATCH(B80,Historical!$B$7:$B$1455,0))/INDEX(Historical!$F$7:$F$1455,MATCH(B80,Historical!$B$7:$B$1455,0)))^(1/3)-1)*100)</f>
        <v>6.5577893126056441</v>
      </c>
      <c r="U80" s="824">
        <f>IF(INDEX(Historical!$I$7:$I$1455,MATCH(B80,Historical!$B$7:$B$1455,0))=0,"n/a",((INDEX(Historical!$C$7:$C$1455,MATCH(B80,Historical!$B$7:$B$1455,0))/INDEX(Historical!$I$7:$I$1455,MATCH(B80,Historical!$B$7:$B$1455,0)))^(1/5)-1)*100)</f>
        <v>6.4108479730302426</v>
      </c>
      <c r="V80" s="824">
        <f>IF(INDEX(Historical!$O$7:$O$1455,MATCH(B80,Historical!$B$7:$B$1455,0))=0,"n/a",((INDEX(Historical!$C$7:$C$1455,MATCH(B80,Historical!$B$7:$B$1455,0))/INDEX(Historical!$O$7:$O$1455,MATCH(B80,Historical!$B$7:$B$1455,0)))^(1/10)-1)*100)</f>
        <v>8.4948567636582659</v>
      </c>
      <c r="W80" s="825">
        <f>IF(OR(U80&lt;=0,U80="n/a",V80&lt;=0,V80="n/a"),"n/a",U80/V80)</f>
        <v>0.75467405176934899</v>
      </c>
      <c r="X80" s="826">
        <f>IF(OR(AJ80&lt;=0,AJ80="n/a",U80&lt;=0,U80="n/a"),"n/a",U80/AJ80)</f>
        <v>0.82190358628592852</v>
      </c>
      <c r="Y80" s="777"/>
      <c r="Z80" s="766">
        <f>IF(OR(AC80&lt;0.01,AC80="n/a"),"n/a",M80/AC80*100)</f>
        <v>43.037974683544306</v>
      </c>
      <c r="AA80" s="1042">
        <f>IF(OR(AC80&lt;0.01,AC80="n/a"),"n/a",I80/AC80)</f>
        <v>13.683544303797468</v>
      </c>
      <c r="AB80" s="1043">
        <v>12</v>
      </c>
      <c r="AC80" s="1021">
        <v>1.58</v>
      </c>
      <c r="AD80" s="1021">
        <v>1.96</v>
      </c>
      <c r="AE80" s="1021">
        <v>4.0999999999999996</v>
      </c>
      <c r="AF80" s="1021">
        <v>1.44</v>
      </c>
      <c r="AG80" s="1021">
        <v>10.6</v>
      </c>
      <c r="AH80" s="1021">
        <v>9.8000000000000007</v>
      </c>
      <c r="AI80" s="1021">
        <v>4.46</v>
      </c>
      <c r="AJ80" s="1021">
        <v>7.8</v>
      </c>
      <c r="AK80" s="1021">
        <v>7.0000000000000009</v>
      </c>
      <c r="AL80" s="1034">
        <v>544.17999999999995</v>
      </c>
      <c r="AM80" s="1028">
        <v>1.2</v>
      </c>
      <c r="AN80" s="1021">
        <v>1.06</v>
      </c>
      <c r="AO80" s="868">
        <f>IF(U80="n/a","n/a",IF(AA80&lt;0,"n/a",IF(AA80="n/a","n/a",J80+U80-AA80)))</f>
        <v>-4.1274604380752749</v>
      </c>
      <c r="AP80" s="869">
        <f>IF(U80="n/a","n/a",J80+U80)</f>
        <v>9.5560838657221936</v>
      </c>
      <c r="AQ80" s="1044">
        <f>IF(OR(AC80&lt;0.01,AF80="n/a"),"n/a",(I80/SQRT(22.5*AC80*(I80/AF80))-1)*100)</f>
        <v>-6.418653811614905</v>
      </c>
      <c r="AR80" s="766">
        <f>INDEX(Historical!$C$7:$C$1455,MATCH(B80,Historical!$B$7:$B$1455,0))*IF(AH80="n/a",1.03,IF(AH80&lt;0,1.01,IF(AH80&gt;10,1.1,(1+AH80/100))))</f>
        <v>0.62586000000000008</v>
      </c>
      <c r="AS80" s="1042">
        <f>IF($AI80="n/a",1.03*AR80,IF($AI80&lt;0,1.01*AR80,IF($AI80&gt;10,1.1*AR80,(1+$AI80/100)*AR80)))</f>
        <v>0.65377335600000008</v>
      </c>
      <c r="AT80" s="1042">
        <f>IF($AK80="n/a",1.03*AS80,IF($AK80&lt;0,1.01*AS80,IF($AK80&gt;10,1.1*AS80,(1+$AK80/100)*AS80)))</f>
        <v>0.69953749092000017</v>
      </c>
      <c r="AU80" s="1042">
        <f>IF($AK80="n/a",1.03*AT80,IF($AK80&lt;0,1.01*AT80,IF($AK80&gt;10,1.1*AT80,(1+$AK80/100)*AT80)))</f>
        <v>0.74850511528440022</v>
      </c>
      <c r="AV80" s="1042">
        <f>IF($AK80="n/a",1.03*AU80,IF($AK80&lt;0,1.01*AU80,IF($AK80&gt;10,1.1*AU80,(1+$AK80/100)*AU80)))</f>
        <v>0.80090047335430825</v>
      </c>
      <c r="AW80" s="766">
        <f>SUM(AR80:AV80)</f>
        <v>3.5285764355587084</v>
      </c>
      <c r="AX80" s="877">
        <f>AW80/I80*100</f>
        <v>16.320890081215119</v>
      </c>
      <c r="AY80" s="1212">
        <v>0.62</v>
      </c>
      <c r="AZ80" s="1028">
        <v>13.22</v>
      </c>
      <c r="BA80" s="1028">
        <v>-30.709999999999997</v>
      </c>
      <c r="BB80" s="1028">
        <v>3.1</v>
      </c>
      <c r="BC80" s="1028">
        <v>-10.92</v>
      </c>
      <c r="BE80" s="721">
        <v>1997</v>
      </c>
      <c r="BF80" s="1057">
        <f>IF(BE80&gt;2008,0,IF(BE80&gt;2001,1,IF(BE80&gt;1990,2,IF(BE80&gt;1980,3,IF(BE80&gt;1973,4,IF(BE80&gt;1970,5,IF(BE80&gt;1960,6,IF(BE80&gt;1958,7,IF(BE80&gt;1953,8,9)))))))))</f>
        <v>2</v>
      </c>
    </row>
    <row r="81" spans="1:58" ht="11.25" customHeight="1" x14ac:dyDescent="0.2">
      <c r="A81" s="1027" t="s">
        <v>600</v>
      </c>
      <c r="B81" s="1031" t="s">
        <v>601</v>
      </c>
      <c r="C81" s="1181" t="s">
        <v>129</v>
      </c>
      <c r="D81" s="1181" t="s">
        <v>4422</v>
      </c>
      <c r="E81" s="857">
        <v>17</v>
      </c>
      <c r="F81" s="1245">
        <v>185</v>
      </c>
      <c r="G81" s="1245" t="s">
        <v>38</v>
      </c>
      <c r="H81" s="1245" t="s">
        <v>116</v>
      </c>
      <c r="I81" s="1030">
        <v>19.79</v>
      </c>
      <c r="J81" s="766">
        <f>(M81/I81)*100</f>
        <v>3.6382011116725623</v>
      </c>
      <c r="K81" s="1033">
        <v>0.18</v>
      </c>
      <c r="L81" s="1043">
        <v>4</v>
      </c>
      <c r="M81" s="756">
        <f>K81*L81</f>
        <v>0.72</v>
      </c>
      <c r="N81" s="1026" t="s">
        <v>602</v>
      </c>
      <c r="O81" s="860">
        <v>0.17</v>
      </c>
      <c r="P81" s="1016">
        <v>43257</v>
      </c>
      <c r="Q81" s="1016">
        <v>43272</v>
      </c>
      <c r="R81" s="756">
        <f>(K81-O81)/O81*100</f>
        <v>5.8823529411764595</v>
      </c>
      <c r="S81" s="824">
        <f>IF(INDEX(Historical!$D$7:$D$1455,MATCH(B81,Historical!$B$7:$B$1455,0))=0,"n/a",(INDEX(Historical!$C$7:$C$1455,MATCH(B81,Historical!$B$7:$B$1455,0))/INDEX(Historical!$D$7:$D$1455,MATCH(B81,Historical!$B$7:$B$1455,0))-1)*100)</f>
        <v>7.2000000000000064</v>
      </c>
      <c r="T81" s="824">
        <f>IF(INDEX(Historical!$F$7:$F$1455,MATCH(B81,Historical!$B$7:$B$1455,0))=0,"n/a",((INDEX(Historical!$C$7:$C$1455,MATCH(B81,Historical!$B$7:$B$1455,0))/INDEX(Historical!$F$7:$F$1455,MATCH(B81,Historical!$B$7:$B$1455,0)))^(1/3)-1)*100)</f>
        <v>11.372428085389807</v>
      </c>
      <c r="U81" s="824">
        <f>IF(INDEX(Historical!$I$7:$I$1455,MATCH(B81,Historical!$B$7:$B$1455,0))=0,"n/a",((INDEX(Historical!$C$7:$C$1455,MATCH(B81,Historical!$B$7:$B$1455,0))/INDEX(Historical!$I$7:$I$1455,MATCH(B81,Historical!$B$7:$B$1455,0)))^(1/5)-1)*100)</f>
        <v>9.7905858369374599</v>
      </c>
      <c r="V81" s="824">
        <f>IF(INDEX(Historical!$O$7:$O$1455,MATCH(B81,Historical!$B$7:$B$1455,0))=0,"n/a",((INDEX(Historical!$C$7:$C$1455,MATCH(B81,Historical!$B$7:$B$1455,0))/INDEX(Historical!$O$7:$O$1455,MATCH(B81,Historical!$B$7:$B$1455,0)))^(1/10)-1)*100)</f>
        <v>13.72280185825543</v>
      </c>
      <c r="W81" s="825">
        <f>IF(OR(U81&lt;=0,U81="n/a",V81&lt;=0,V81="n/a"),"n/a",U81/V81)</f>
        <v>0.71345385133922867</v>
      </c>
      <c r="X81" s="826" t="str">
        <f>IF(OR(AJ81&lt;=0,AJ81="n/a",U81&lt;=0,U81="n/a"),"n/a",U81/AJ81)</f>
        <v>n/a</v>
      </c>
      <c r="Y81" s="1032"/>
      <c r="Z81" s="766">
        <f>IF(OR(AC81&lt;0.01,AC81="n/a"),"n/a",M81/AC81*100)</f>
        <v>91.139240506329116</v>
      </c>
      <c r="AA81" s="1042">
        <f>IF(OR(AC81&lt;0.01,AC81="n/a"),"n/a",I81/AC81)</f>
        <v>25.050632911392402</v>
      </c>
      <c r="AB81" s="1043">
        <v>12</v>
      </c>
      <c r="AC81" s="1021">
        <v>0.79</v>
      </c>
      <c r="AD81" s="1021">
        <v>6.39</v>
      </c>
      <c r="AE81" s="1021">
        <v>1.06</v>
      </c>
      <c r="AF81" s="1021">
        <v>3.27</v>
      </c>
      <c r="AG81" s="1023">
        <v>16.8</v>
      </c>
      <c r="AH81" s="1021">
        <v>-37.799999999999997</v>
      </c>
      <c r="AI81" s="1021">
        <v>3.94</v>
      </c>
      <c r="AJ81" s="1021">
        <v>-5.8999999999999995</v>
      </c>
      <c r="AK81" s="1021">
        <v>3.93</v>
      </c>
      <c r="AL81" s="1034">
        <v>4160</v>
      </c>
      <c r="AM81" s="1028">
        <v>4</v>
      </c>
      <c r="AN81" s="1021">
        <v>0.65</v>
      </c>
      <c r="AO81" s="868">
        <f>IF(U81="n/a","n/a",IF(AA81&lt;0,"n/a",IF(AA81="n/a","n/a",J81+U81-AA81)))</f>
        <v>-11.62184596278238</v>
      </c>
      <c r="AP81" s="869">
        <f>IF(U81="n/a","n/a",J81+U81)</f>
        <v>13.428786948610021</v>
      </c>
      <c r="AQ81" s="1044">
        <f>IF(OR(AC81&lt;0.01,AF81="n/a"),"n/a",(I81/SQRT(22.5*AC81*(I81/AF81))-1)*100)</f>
        <v>90.805974306947789</v>
      </c>
      <c r="AR81" s="766">
        <f>INDEX(Historical!$C$7:$C$1455,MATCH(B81,Historical!$B$7:$B$1455,0))*IF(AH81="n/a",1.03,IF(AH81&lt;0,1.01,IF(AH81&gt;10,1.1,(1+AH81/100))))</f>
        <v>0.67670000000000008</v>
      </c>
      <c r="AS81" s="1042">
        <f>IF($AI81="n/a",1.03*AR81,IF($AI81&lt;0,1.01*AR81,IF($AI81&gt;10,1.1*AR81,(1+$AI81/100)*AR81)))</f>
        <v>0.70336198000000016</v>
      </c>
      <c r="AT81" s="1042">
        <f>IF($AK81="n/a",1.03*AS81,IF($AK81&lt;0,1.01*AS81,IF($AK81&gt;10,1.1*AS81,(1+$AK81/100)*AS81)))</f>
        <v>0.7310041058140001</v>
      </c>
      <c r="AU81" s="1042">
        <f>IF($AK81="n/a",1.03*AT81,IF($AK81&lt;0,1.01*AT81,IF($AK81&gt;10,1.1*AT81,(1+$AK81/100)*AT81)))</f>
        <v>0.75973256717249027</v>
      </c>
      <c r="AV81" s="1042">
        <f>IF($AK81="n/a",1.03*AU81,IF($AK81&lt;0,1.01*AU81,IF($AK81&gt;10,1.1*AU81,(1+$AK81/100)*AU81)))</f>
        <v>0.78959005706236907</v>
      </c>
      <c r="AW81" s="766">
        <f>SUM(AR81:AV81)</f>
        <v>3.6603887100488599</v>
      </c>
      <c r="AX81" s="877">
        <f>AW81/I81*100</f>
        <v>18.49615315840758</v>
      </c>
      <c r="AY81" s="1212">
        <v>0.35</v>
      </c>
      <c r="AZ81" s="1028">
        <v>9.2200000000000006</v>
      </c>
      <c r="BA81" s="1028">
        <v>-13.26</v>
      </c>
      <c r="BB81" s="1028">
        <v>2.79</v>
      </c>
      <c r="BC81" s="1028">
        <v>-3.47</v>
      </c>
      <c r="BE81" s="721">
        <v>2002</v>
      </c>
      <c r="BF81" s="1057">
        <f>IF(BE81&gt;2008,0,IF(BE81&gt;2001,1,IF(BE81&gt;1990,2,IF(BE81&gt;1980,3,IF(BE81&gt;1973,4,IF(BE81&gt;1970,5,IF(BE81&gt;1960,6,IF(BE81&gt;1958,7,IF(BE81&gt;1953,8,9)))))))))</f>
        <v>1</v>
      </c>
    </row>
    <row r="82" spans="1:58" ht="11.25" customHeight="1" x14ac:dyDescent="0.2">
      <c r="A82" s="1027" t="s">
        <v>1237</v>
      </c>
      <c r="B82" s="1031" t="s">
        <v>1238</v>
      </c>
      <c r="C82" s="1181" t="s">
        <v>124</v>
      </c>
      <c r="D82" s="1181" t="s">
        <v>4451</v>
      </c>
      <c r="E82" s="857">
        <v>11</v>
      </c>
      <c r="F82" s="1245">
        <v>311</v>
      </c>
      <c r="G82" s="1245" t="s">
        <v>107</v>
      </c>
      <c r="H82" s="1245" t="s">
        <v>107</v>
      </c>
      <c r="I82" s="1030">
        <v>68.91</v>
      </c>
      <c r="J82" s="766">
        <f>(M82/I82)*100</f>
        <v>1.3931214627775359</v>
      </c>
      <c r="K82" s="1033">
        <v>0.24</v>
      </c>
      <c r="L82" s="1043">
        <v>4</v>
      </c>
      <c r="M82" s="756">
        <f>K82*L82</f>
        <v>0.96</v>
      </c>
      <c r="N82" s="1026" t="s">
        <v>153</v>
      </c>
      <c r="O82" s="860">
        <v>0.23</v>
      </c>
      <c r="P82" s="1016">
        <v>43264</v>
      </c>
      <c r="Q82" s="1016">
        <v>43279</v>
      </c>
      <c r="R82" s="756">
        <f>(K82-O82)/O82*100</f>
        <v>4.3478260869565135</v>
      </c>
      <c r="S82" s="824">
        <f>IF(INDEX(Historical!$D$7:$D$1455,MATCH(B82,Historical!$B$7:$B$1455,0))=0,"n/a",(INDEX(Historical!$C$7:$C$1455,MATCH(B82,Historical!$B$7:$B$1455,0))/INDEX(Historical!$D$7:$D$1455,MATCH(B82,Historical!$B$7:$B$1455,0))-1)*100)</f>
        <v>4.5977011494252817</v>
      </c>
      <c r="T82" s="824">
        <f>IF(INDEX(Historical!$F$7:$F$1455,MATCH(B82,Historical!$B$7:$B$1455,0))=0,"n/a",((INDEX(Historical!$C$7:$C$1455,MATCH(B82,Historical!$B$7:$B$1455,0))/INDEX(Historical!$F$7:$F$1455,MATCH(B82,Historical!$B$7:$B$1455,0)))^(1/3)-1)*100)</f>
        <v>5.2726599609396629</v>
      </c>
      <c r="U82" s="824">
        <f>IF(INDEX(Historical!$I$7:$I$1455,MATCH(B82,Historical!$B$7:$B$1455,0))=0,"n/a",((INDEX(Historical!$C$7:$C$1455,MATCH(B82,Historical!$B$7:$B$1455,0))/INDEX(Historical!$I$7:$I$1455,MATCH(B82,Historical!$B$7:$B$1455,0)))^(1/5)-1)*100)</f>
        <v>11.001673522571775</v>
      </c>
      <c r="V82" s="824" t="str">
        <f>IF(INDEX(Historical!$O$7:$O$1455,MATCH(B82,Historical!$B$7:$B$1455,0))=0,"n/a",((INDEX(Historical!$C$7:$C$1455,MATCH(B82,Historical!$B$7:$B$1455,0))/INDEX(Historical!$O$7:$O$1455,MATCH(B82,Historical!$B$7:$B$1455,0)))^(1/10)-1)*100)</f>
        <v>n/a</v>
      </c>
      <c r="W82" s="825" t="str">
        <f>IF(OR(U82&lt;=0,U82="n/a",V82&lt;=0,V82="n/a"),"n/a",U82/V82)</f>
        <v>n/a</v>
      </c>
      <c r="X82" s="826" t="str">
        <f>IF(OR(AJ82&lt;=0,AJ82="n/a",U82&lt;=0,U82="n/a"),"n/a",U82/AJ82)</f>
        <v>n/a</v>
      </c>
      <c r="Y82" s="1031" t="s">
        <v>1239</v>
      </c>
      <c r="Z82" s="766">
        <f>IF(OR(AC82&lt;0.01,AC82="n/a"),"n/a",M82/AC82*100)</f>
        <v>84.21052631578948</v>
      </c>
      <c r="AA82" s="1042">
        <f>IF(OR(AC82&lt;0.01,AC82="n/a"),"n/a",I82/AC82)</f>
        <v>60.447368421052637</v>
      </c>
      <c r="AB82" s="1043">
        <v>12</v>
      </c>
      <c r="AC82" s="1021">
        <v>1.1399999999999999</v>
      </c>
      <c r="AD82" s="1021">
        <v>7.87</v>
      </c>
      <c r="AE82" s="1021">
        <v>19.149999999999999</v>
      </c>
      <c r="AF82" s="1021">
        <v>2.71</v>
      </c>
      <c r="AG82" s="1021" t="s">
        <v>138</v>
      </c>
      <c r="AH82" s="1021">
        <v>14.899999999999999</v>
      </c>
      <c r="AI82" s="1021">
        <v>6.5</v>
      </c>
      <c r="AJ82" s="1021">
        <v>-2.8899999999999997</v>
      </c>
      <c r="AK82" s="1021">
        <v>7.6700000000000008</v>
      </c>
      <c r="AL82" s="1034">
        <v>12830</v>
      </c>
      <c r="AM82" s="1028">
        <v>2.0099999999999998</v>
      </c>
      <c r="AN82" s="1021" t="s">
        <v>138</v>
      </c>
      <c r="AO82" s="868">
        <f>IF(U82="n/a","n/a",IF(AA82&lt;0,"n/a",IF(AA82="n/a","n/a",J82+U82-AA82)))</f>
        <v>-48.052573435703323</v>
      </c>
      <c r="AP82" s="869">
        <f>IF(U82="n/a","n/a",J82+U82)</f>
        <v>12.394794985349311</v>
      </c>
      <c r="AQ82" s="1044">
        <f>IF(OR(AC82&lt;0.01,AF82="n/a"),"n/a",(I82/SQRT(22.5*AC82*(I82/AF82))-1)*100)</f>
        <v>169.82493783196429</v>
      </c>
      <c r="AR82" s="766">
        <f>INDEX(Historical!$C$7:$C$1455,MATCH(B82,Historical!$B$7:$B$1455,0))*IF(AH82="n/a",1.03,IF(AH82&lt;0,1.01,IF(AH82&gt;10,1.1,(1+AH82/100))))</f>
        <v>1.0010000000000001</v>
      </c>
      <c r="AS82" s="1042">
        <f>IF($AI82="n/a",1.03*AR82,IF($AI82&lt;0,1.01*AR82,IF($AI82&gt;10,1.1*AR82,(1+$AI82/100)*AR82)))</f>
        <v>1.066065</v>
      </c>
      <c r="AT82" s="1042">
        <f>IF($AK82="n/a",1.03*AS82,IF($AK82&lt;0,1.01*AS82,IF($AK82&gt;10,1.1*AS82,(1+$AK82/100)*AS82)))</f>
        <v>1.1478321855</v>
      </c>
      <c r="AU82" s="1042">
        <f>IF($AK82="n/a",1.03*AT82,IF($AK82&lt;0,1.01*AT82,IF($AK82&gt;10,1.1*AT82,(1+$AK82/100)*AT82)))</f>
        <v>1.2358709141278499</v>
      </c>
      <c r="AV82" s="1042">
        <f>IF($AK82="n/a",1.03*AU82,IF($AK82&lt;0,1.01*AU82,IF($AK82&gt;10,1.1*AU82,(1+$AK82/100)*AU82)))</f>
        <v>1.3306622132414561</v>
      </c>
      <c r="AW82" s="766">
        <f>SUM(AR82:AV82)</f>
        <v>5.7814303128693059</v>
      </c>
      <c r="AX82" s="877">
        <f>AW82/I82*100</f>
        <v>8.3898277650113275</v>
      </c>
      <c r="AY82" s="1212" t="s">
        <v>138</v>
      </c>
      <c r="AZ82" s="1028">
        <v>18.279999999999998</v>
      </c>
      <c r="BA82" s="1028">
        <v>-16.580000000000002</v>
      </c>
      <c r="BB82" s="1028">
        <v>6.4600000000000009</v>
      </c>
      <c r="BC82" s="1028">
        <v>0.24</v>
      </c>
      <c r="BE82" s="721">
        <v>2008</v>
      </c>
      <c r="BF82" s="1057">
        <f>IF(BE82&gt;2008,0,IF(BE82&gt;2001,1,IF(BE82&gt;1990,2,IF(BE82&gt;1980,3,IF(BE82&gt;1973,4,IF(BE82&gt;1970,5,IF(BE82&gt;1960,6,IF(BE82&gt;1958,7,IF(BE82&gt;1953,8,9)))))))))</f>
        <v>1</v>
      </c>
    </row>
    <row r="83" spans="1:58" ht="11.25" customHeight="1" x14ac:dyDescent="0.2">
      <c r="A83" s="1027" t="s">
        <v>606</v>
      </c>
      <c r="B83" s="1031" t="s">
        <v>607</v>
      </c>
      <c r="C83" s="1181" t="s">
        <v>129</v>
      </c>
      <c r="D83" s="1181" t="s">
        <v>4422</v>
      </c>
      <c r="E83" s="857">
        <v>14</v>
      </c>
      <c r="F83" s="1245">
        <v>250</v>
      </c>
      <c r="G83" s="1245" t="s">
        <v>38</v>
      </c>
      <c r="H83" s="1245" t="s">
        <v>38</v>
      </c>
      <c r="I83" s="1030">
        <v>42.31</v>
      </c>
      <c r="J83" s="766">
        <f>(M83/I83)*100</f>
        <v>4.6324745922949653</v>
      </c>
      <c r="K83" s="1033">
        <v>0.49</v>
      </c>
      <c r="L83" s="1043">
        <v>4</v>
      </c>
      <c r="M83" s="756">
        <f>K83*L83</f>
        <v>1.96</v>
      </c>
      <c r="N83" s="1026" t="s">
        <v>141</v>
      </c>
      <c r="O83" s="860">
        <v>0.48</v>
      </c>
      <c r="P83" s="1022">
        <v>42922</v>
      </c>
      <c r="Q83" s="1022">
        <v>42948</v>
      </c>
      <c r="R83" s="756">
        <f>(K83-O83)/O83*100</f>
        <v>2.0833333333333353</v>
      </c>
      <c r="S83" s="824">
        <f>IF(INDEX(Historical!$D$7:$D$1455,MATCH(B83,Historical!$B$7:$B$1455,0))=0,"n/a",(INDEX(Historical!$C$7:$C$1455,MATCH(B83,Historical!$B$7:$B$1455,0))/INDEX(Historical!$D$7:$D$1455,MATCH(B83,Historical!$B$7:$B$1455,0))-1)*100)</f>
        <v>4.3010752688172005</v>
      </c>
      <c r="T83" s="824">
        <f>IF(INDEX(Historical!$F$7:$F$1455,MATCH(B83,Historical!$B$7:$B$1455,0))=0,"n/a",((INDEX(Historical!$C$7:$C$1455,MATCH(B83,Historical!$B$7:$B$1455,0))/INDEX(Historical!$F$7:$F$1455,MATCH(B83,Historical!$B$7:$B$1455,0)))^(1/3)-1)*100)</f>
        <v>6.4123296838303423</v>
      </c>
      <c r="U83" s="824">
        <f>IF(INDEX(Historical!$I$7:$I$1455,MATCH(B83,Historical!$B$7:$B$1455,0))=0,"n/a",((INDEX(Historical!$C$7:$C$1455,MATCH(B83,Historical!$B$7:$B$1455,0))/INDEX(Historical!$I$7:$I$1455,MATCH(B83,Historical!$B$7:$B$1455,0)))^(1/5)-1)*100)</f>
        <v>8.8427739962399166</v>
      </c>
      <c r="V83" s="824">
        <f>IF(INDEX(Historical!$O$7:$O$1455,MATCH(B83,Historical!$B$7:$B$1455,0))=0,"n/a",((INDEX(Historical!$C$7:$C$1455,MATCH(B83,Historical!$B$7:$B$1455,0))/INDEX(Historical!$O$7:$O$1455,MATCH(B83,Historical!$B$7:$B$1455,0)))^(1/10)-1)*100)</f>
        <v>9.8243935484579872</v>
      </c>
      <c r="W83" s="825">
        <f>IF(OR(U83&lt;=0,U83="n/a",V83&lt;=0,V83="n/a"),"n/a",U83/V83)</f>
        <v>0.9000834456217256</v>
      </c>
      <c r="X83" s="826" t="str">
        <f>IF(OR(AJ83&lt;=0,AJ83="n/a",U83&lt;=0,U83="n/a"),"n/a",U83/AJ83)</f>
        <v>n/a</v>
      </c>
      <c r="Y83" s="1031"/>
      <c r="Z83" s="766">
        <f>IF(OR(AC83&lt;0.01,AC83="n/a"),"n/a",M83/AC83*100)</f>
        <v>72.32472324723247</v>
      </c>
      <c r="AA83" s="1042">
        <f>IF(OR(AC83&lt;0.01,AC83="n/a"),"n/a",I83/AC83)</f>
        <v>15.612546125461256</v>
      </c>
      <c r="AB83" s="1043">
        <v>5</v>
      </c>
      <c r="AC83" s="1021">
        <v>2.71</v>
      </c>
      <c r="AD83" s="1021">
        <v>2.67</v>
      </c>
      <c r="AE83" s="1021">
        <v>1.57</v>
      </c>
      <c r="AF83" s="1021">
        <v>4.0599999999999996</v>
      </c>
      <c r="AG83" s="1021">
        <v>39.300000000000004</v>
      </c>
      <c r="AH83" s="1021">
        <v>-1</v>
      </c>
      <c r="AI83" s="1021">
        <v>5.88</v>
      </c>
      <c r="AJ83" s="1021">
        <v>-0.3</v>
      </c>
      <c r="AK83" s="1021">
        <v>5.8500000000000005</v>
      </c>
      <c r="AL83" s="1034">
        <v>25190</v>
      </c>
      <c r="AM83" s="1028">
        <v>0.2</v>
      </c>
      <c r="AN83" s="1021">
        <v>2.5099999999999998</v>
      </c>
      <c r="AO83" s="868">
        <f>IF(U83="n/a","n/a",IF(AA83&lt;0,"n/a",IF(AA83="n/a","n/a",J83+U83-AA83)))</f>
        <v>-2.1372975369263738</v>
      </c>
      <c r="AP83" s="869">
        <f>IF(U83="n/a","n/a",J83+U83)</f>
        <v>13.475248588534882</v>
      </c>
      <c r="AQ83" s="1044">
        <f>IF(OR(AC83&lt;0.01,AF83="n/a"),"n/a",(I83/SQRT(22.5*AC83*(I83/AF83))-1)*100)</f>
        <v>67.845083692437029</v>
      </c>
      <c r="AR83" s="766">
        <f>INDEX(Historical!$C$7:$C$1455,MATCH(B83,Historical!$B$7:$B$1455,0))*IF(AH83="n/a",1.03,IF(AH83&lt;0,1.01,IF(AH83&gt;10,1.1,(1+AH83/100))))</f>
        <v>1.9594</v>
      </c>
      <c r="AS83" s="1042">
        <f>IF($AI83="n/a",1.03*AR83,IF($AI83&lt;0,1.01*AR83,IF($AI83&gt;10,1.1*AR83,(1+$AI83/100)*AR83)))</f>
        <v>2.0746127199999997</v>
      </c>
      <c r="AT83" s="1042">
        <f>IF($AK83="n/a",1.03*AS83,IF($AK83&lt;0,1.01*AS83,IF($AK83&gt;10,1.1*AS83,(1+$AK83/100)*AS83)))</f>
        <v>2.1959775641199997</v>
      </c>
      <c r="AU83" s="1042">
        <f>IF($AK83="n/a",1.03*AT83,IF($AK83&lt;0,1.01*AT83,IF($AK83&gt;10,1.1*AT83,(1+$AK83/100)*AT83)))</f>
        <v>2.3244422516210195</v>
      </c>
      <c r="AV83" s="1042">
        <f>IF($AK83="n/a",1.03*AU83,IF($AK83&lt;0,1.01*AU83,IF($AK83&gt;10,1.1*AU83,(1+$AK83/100)*AU83)))</f>
        <v>2.460422123340849</v>
      </c>
      <c r="AW83" s="766">
        <f>SUM(AR83:AV83)</f>
        <v>11.014854659081866</v>
      </c>
      <c r="AX83" s="877">
        <f>AW83/I83*100</f>
        <v>26.033690992866614</v>
      </c>
      <c r="AY83" s="1212">
        <v>0.61</v>
      </c>
      <c r="AZ83" s="1028">
        <v>3.17</v>
      </c>
      <c r="BA83" s="1028">
        <v>-30.29</v>
      </c>
      <c r="BB83" s="1028">
        <v>-3.46</v>
      </c>
      <c r="BC83" s="1028">
        <v>-6.52</v>
      </c>
      <c r="BE83" s="721">
        <v>2005</v>
      </c>
      <c r="BF83" s="1057">
        <f>IF(BE83&gt;2008,0,IF(BE83&gt;2001,1,IF(BE83&gt;1990,2,IF(BE83&gt;1980,3,IF(BE83&gt;1973,4,IF(BE83&gt;1970,5,IF(BE83&gt;1960,6,IF(BE83&gt;1958,7,IF(BE83&gt;1953,8,9)))))))))</f>
        <v>1</v>
      </c>
    </row>
    <row r="84" spans="1:58" ht="11.25" customHeight="1" x14ac:dyDescent="0.2">
      <c r="A84" s="1019" t="s">
        <v>608</v>
      </c>
      <c r="B84" s="1031" t="s">
        <v>609</v>
      </c>
      <c r="C84" s="1181" t="s">
        <v>113</v>
      </c>
      <c r="D84" s="1181" t="s">
        <v>214</v>
      </c>
      <c r="E84" s="857">
        <v>21</v>
      </c>
      <c r="F84" s="1245">
        <v>153</v>
      </c>
      <c r="G84" s="1245" t="s">
        <v>38</v>
      </c>
      <c r="H84" s="1245" t="s">
        <v>38</v>
      </c>
      <c r="I84" s="1030">
        <v>44.05</v>
      </c>
      <c r="J84" s="766">
        <f>(M84/I84)*100</f>
        <v>1.203178206583428</v>
      </c>
      <c r="K84" s="1040">
        <v>0.13250000000000001</v>
      </c>
      <c r="L84" s="1043">
        <v>4</v>
      </c>
      <c r="M84" s="756">
        <f>K84*L84</f>
        <v>0.53</v>
      </c>
      <c r="N84" s="1026" t="s">
        <v>571</v>
      </c>
      <c r="O84" s="861">
        <v>0.12</v>
      </c>
      <c r="P84" s="714">
        <v>43119</v>
      </c>
      <c r="Q84" s="714">
        <v>43138</v>
      </c>
      <c r="R84" s="756">
        <f>(K84-O84)/O84*100</f>
        <v>10.416666666666677</v>
      </c>
      <c r="S84" s="824">
        <f>IF(INDEX(Historical!$D$7:$D$1455,MATCH(B84,Historical!$B$7:$B$1455,0))=0,"n/a",(INDEX(Historical!$C$7:$C$1455,MATCH(B84,Historical!$B$7:$B$1455,0))/INDEX(Historical!$D$7:$D$1455,MATCH(B84,Historical!$B$7:$B$1455,0))-1)*100)</f>
        <v>9.0909090909090828</v>
      </c>
      <c r="T84" s="824">
        <f>IF(INDEX(Historical!$F$7:$F$1455,MATCH(B84,Historical!$B$7:$B$1455,0))=0,"n/a",((INDEX(Historical!$C$7:$C$1455,MATCH(B84,Historical!$B$7:$B$1455,0))/INDEX(Historical!$F$7:$F$1455,MATCH(B84,Historical!$B$7:$B$1455,0)))^(1/3)-1)*100)</f>
        <v>9.3931015185737543</v>
      </c>
      <c r="U84" s="824">
        <f>IF(INDEX(Historical!$I$7:$I$1455,MATCH(B84,Historical!$B$7:$B$1455,0))=0,"n/a",((INDEX(Historical!$C$7:$C$1455,MATCH(B84,Historical!$B$7:$B$1455,0))/INDEX(Historical!$I$7:$I$1455,MATCH(B84,Historical!$B$7:$B$1455,0)))^(1/5)-1)*100)</f>
        <v>9.8560543306117854</v>
      </c>
      <c r="V84" s="824">
        <f>IF(INDEX(Historical!$O$7:$O$1455,MATCH(B84,Historical!$B$7:$B$1455,0))=0,"n/a",((INDEX(Historical!$C$7:$C$1455,MATCH(B84,Historical!$B$7:$B$1455,0))/INDEX(Historical!$O$7:$O$1455,MATCH(B84,Historical!$B$7:$B$1455,0)))^(1/10)-1)*100)</f>
        <v>8.1139800821938621</v>
      </c>
      <c r="W84" s="825">
        <f>IF(OR(U84&lt;=0,U84="n/a",V84&lt;=0,V84="n/a"),"n/a",U84/V84)</f>
        <v>1.2147003358118795</v>
      </c>
      <c r="X84" s="826">
        <f>IF(OR(AJ84&lt;=0,AJ84="n/a",U84&lt;=0,U84="n/a"),"n/a",U84/AJ84)</f>
        <v>0.22502407147515494</v>
      </c>
      <c r="Y84" s="774"/>
      <c r="Z84" s="766">
        <f>IF(OR(AC84&lt;0.01,AC84="n/a"),"n/a",M84/AC84*100)</f>
        <v>27.179487179487182</v>
      </c>
      <c r="AA84" s="1042">
        <f>IF(OR(AC84&lt;0.01,AC84="n/a"),"n/a",I84/AC84)</f>
        <v>22.589743589743588</v>
      </c>
      <c r="AB84" s="1043">
        <v>12</v>
      </c>
      <c r="AC84" s="1021">
        <v>1.95</v>
      </c>
      <c r="AD84" s="1021">
        <v>2.83</v>
      </c>
      <c r="AE84" s="1021">
        <v>4.53</v>
      </c>
      <c r="AF84" s="1021">
        <v>9.25</v>
      </c>
      <c r="AG84" s="1021">
        <v>41.099999999999994</v>
      </c>
      <c r="AH84" s="1021">
        <v>594.20000000000005</v>
      </c>
      <c r="AI84" s="1021">
        <v>7.3599999999999994</v>
      </c>
      <c r="AJ84" s="1021">
        <v>43.8</v>
      </c>
      <c r="AK84" s="1021">
        <v>8</v>
      </c>
      <c r="AL84" s="1034">
        <v>7350</v>
      </c>
      <c r="AM84" s="1028">
        <v>0.1</v>
      </c>
      <c r="AN84" s="1021">
        <v>0.34</v>
      </c>
      <c r="AO84" s="868">
        <f>IF(U84="n/a","n/a",IF(AA84&lt;0,"n/a",IF(AA84="n/a","n/a",J84+U84-AA84)))</f>
        <v>-11.530511052548373</v>
      </c>
      <c r="AP84" s="869">
        <f>IF(U84="n/a","n/a",J84+U84)</f>
        <v>11.059232537195214</v>
      </c>
      <c r="AQ84" s="1044">
        <f>IF(OR(AC84&lt;0.01,AF84="n/a"),"n/a",(I84/SQRT(22.5*AC84*(I84/AF84))-1)*100)</f>
        <v>204.74406617511991</v>
      </c>
      <c r="AR84" s="766">
        <f>INDEX(Historical!$C$7:$C$1455,MATCH(B84,Historical!$B$7:$B$1455,0))*IF(AH84="n/a",1.03,IF(AH84&lt;0,1.01,IF(AH84&gt;10,1.1,(1+AH84/100))))</f>
        <v>0.52800000000000002</v>
      </c>
      <c r="AS84" s="1042">
        <f>IF($AI84="n/a",1.03*AR84,IF($AI84&lt;0,1.01*AR84,IF($AI84&gt;10,1.1*AR84,(1+$AI84/100)*AR84)))</f>
        <v>0.56686079999999994</v>
      </c>
      <c r="AT84" s="1042">
        <f>IF($AK84="n/a",1.03*AS84,IF($AK84&lt;0,1.01*AS84,IF($AK84&gt;10,1.1*AS84,(1+$AK84/100)*AS84)))</f>
        <v>0.61220966399999999</v>
      </c>
      <c r="AU84" s="1042">
        <f>IF($AK84="n/a",1.03*AT84,IF($AK84&lt;0,1.01*AT84,IF($AK84&gt;10,1.1*AT84,(1+$AK84/100)*AT84)))</f>
        <v>0.66118643712000003</v>
      </c>
      <c r="AV84" s="1042">
        <f>IF($AK84="n/a",1.03*AU84,IF($AK84&lt;0,1.01*AU84,IF($AK84&gt;10,1.1*AU84,(1+$AK84/100)*AU84)))</f>
        <v>0.71408135208960011</v>
      </c>
      <c r="AW84" s="766">
        <f>SUM(AR84:AV84)</f>
        <v>3.0823382532096</v>
      </c>
      <c r="AX84" s="877">
        <f>AW84/I84*100</f>
        <v>6.9973626633589108</v>
      </c>
      <c r="AY84" s="1212">
        <v>1.1299999999999999</v>
      </c>
      <c r="AZ84" s="1028">
        <v>17.91</v>
      </c>
      <c r="BA84" s="1028">
        <v>-11.35</v>
      </c>
      <c r="BB84" s="1028">
        <v>3.4099999999999997</v>
      </c>
      <c r="BC84" s="1028">
        <v>-2.48</v>
      </c>
      <c r="BE84" s="721">
        <v>1998</v>
      </c>
      <c r="BF84" s="1057">
        <f>IF(BE84&gt;2008,0,IF(BE84&gt;2001,1,IF(BE84&gt;1990,2,IF(BE84&gt;1980,3,IF(BE84&gt;1973,4,IF(BE84&gt;1970,5,IF(BE84&gt;1960,6,IF(BE84&gt;1958,7,IF(BE84&gt;1953,8,9)))))))))</f>
        <v>2</v>
      </c>
    </row>
    <row r="85" spans="1:58" ht="11.25" customHeight="1" x14ac:dyDescent="0.2">
      <c r="A85" s="1027" t="s">
        <v>610</v>
      </c>
      <c r="B85" s="1031" t="s">
        <v>611</v>
      </c>
      <c r="C85" s="1181" t="s">
        <v>109</v>
      </c>
      <c r="D85" s="1181" t="s">
        <v>119</v>
      </c>
      <c r="E85" s="857">
        <v>13</v>
      </c>
      <c r="F85" s="1245">
        <v>281</v>
      </c>
      <c r="G85" s="1245" t="s">
        <v>107</v>
      </c>
      <c r="H85" s="1245" t="s">
        <v>107</v>
      </c>
      <c r="I85" s="1030">
        <v>114.71</v>
      </c>
      <c r="J85" s="766">
        <f>(M85/I85)*100</f>
        <v>1.8830093278702817</v>
      </c>
      <c r="K85" s="1033">
        <v>0.54</v>
      </c>
      <c r="L85" s="1043">
        <v>4</v>
      </c>
      <c r="M85" s="756">
        <f>K85*L85</f>
        <v>2.16</v>
      </c>
      <c r="N85" s="1026" t="s">
        <v>153</v>
      </c>
      <c r="O85" s="860">
        <v>0.5</v>
      </c>
      <c r="P85" s="714">
        <v>43083</v>
      </c>
      <c r="Q85" s="714">
        <v>43098</v>
      </c>
      <c r="R85" s="756">
        <f>(K85-O85)/O85*100</f>
        <v>8.0000000000000071</v>
      </c>
      <c r="S85" s="824">
        <f>IF(INDEX(Historical!$D$7:$D$1455,MATCH(B85,Historical!$B$7:$B$1455,0))=0,"n/a",(INDEX(Historical!$C$7:$C$1455,MATCH(B85,Historical!$B$7:$B$1455,0))/INDEX(Historical!$D$7:$D$1455,MATCH(B85,Historical!$B$7:$B$1455,0))-1)*100)</f>
        <v>8.5106382978723527</v>
      </c>
      <c r="T85" s="824">
        <f>IF(INDEX(Historical!$F$7:$F$1455,MATCH(B85,Historical!$B$7:$B$1455,0))=0,"n/a",((INDEX(Historical!$C$7:$C$1455,MATCH(B85,Historical!$B$7:$B$1455,0))/INDEX(Historical!$F$7:$F$1455,MATCH(B85,Historical!$B$7:$B$1455,0)))^(1/3)-1)*100)</f>
        <v>10.30508318908543</v>
      </c>
      <c r="U85" s="824">
        <f>IF(INDEX(Historical!$I$7:$I$1455,MATCH(B85,Historical!$B$7:$B$1455,0))=0,"n/a",((INDEX(Historical!$C$7:$C$1455,MATCH(B85,Historical!$B$7:$B$1455,0))/INDEX(Historical!$I$7:$I$1455,MATCH(B85,Historical!$B$7:$B$1455,0)))^(1/5)-1)*100)</f>
        <v>10.64836761310486</v>
      </c>
      <c r="V85" s="824">
        <f>IF(INDEX(Historical!$O$7:$O$1455,MATCH(B85,Historical!$B$7:$B$1455,0))=0,"n/a",((INDEX(Historical!$C$7:$C$1455,MATCH(B85,Historical!$B$7:$B$1455,0))/INDEX(Historical!$O$7:$O$1455,MATCH(B85,Historical!$B$7:$B$1455,0)))^(1/10)-1)*100)</f>
        <v>17.694730182265459</v>
      </c>
      <c r="W85" s="825">
        <f>IF(OR(U85&lt;=0,U85="n/a",V85&lt;=0,V85="n/a"),"n/a",U85/V85)</f>
        <v>0.60178185840760567</v>
      </c>
      <c r="X85" s="826">
        <f>IF(OR(AJ85&lt;=0,AJ85="n/a",U85&lt;=0,U85="n/a"),"n/a",U85/AJ85)</f>
        <v>0.27444246425527985</v>
      </c>
      <c r="Y85" s="1032"/>
      <c r="Z85" s="766">
        <f>IF(OR(AC85&lt;0.01,AC85="n/a"),"n/a",M85/AC85*100)</f>
        <v>28.571428571428577</v>
      </c>
      <c r="AA85" s="1042">
        <f>IF(OR(AC85&lt;0.01,AC85="n/a"),"n/a",I85/AC85)</f>
        <v>15.173280423280422</v>
      </c>
      <c r="AB85" s="1043">
        <v>12</v>
      </c>
      <c r="AC85" s="1021">
        <v>7.56</v>
      </c>
      <c r="AD85" s="1021" t="s">
        <v>138</v>
      </c>
      <c r="AE85" s="1021">
        <v>1.03</v>
      </c>
      <c r="AF85" s="1021">
        <v>1.63</v>
      </c>
      <c r="AG85" s="1021">
        <v>11.3</v>
      </c>
      <c r="AH85" s="1021">
        <v>45</v>
      </c>
      <c r="AI85" s="1021">
        <v>13.58</v>
      </c>
      <c r="AJ85" s="1023">
        <v>38.800000000000004</v>
      </c>
      <c r="AK85" s="1023">
        <v>-1.0999999999999999</v>
      </c>
      <c r="AL85" s="1034">
        <v>4850</v>
      </c>
      <c r="AM85" s="1028">
        <v>0.2</v>
      </c>
      <c r="AN85" s="1021">
        <v>0.26</v>
      </c>
      <c r="AO85" s="868">
        <f>IF(U85="n/a","n/a",IF(AA85&lt;0,"n/a",IF(AA85="n/a","n/a",J85+U85-AA85)))</f>
        <v>-2.6419034823052812</v>
      </c>
      <c r="AP85" s="869">
        <f>IF(U85="n/a","n/a",J85+U85)</f>
        <v>12.531376940975141</v>
      </c>
      <c r="AQ85" s="1044">
        <f>IF(OR(AC85&lt;0.01,AF85="n/a"),"n/a",(I85/SQRT(22.5*AC85*(I85/AF85))-1)*100)</f>
        <v>4.8436870137785082</v>
      </c>
      <c r="AR85" s="766">
        <f>INDEX(Historical!$C$7:$C$1455,MATCH(B85,Historical!$B$7:$B$1455,0))*IF(AH85="n/a",1.03,IF(AH85&lt;0,1.01,IF(AH85&gt;10,1.1,(1+AH85/100))))</f>
        <v>2.2440000000000002</v>
      </c>
      <c r="AS85" s="1042">
        <f>IF($AI85="n/a",1.03*AR85,IF($AI85&lt;0,1.01*AR85,IF($AI85&gt;10,1.1*AR85,(1+$AI85/100)*AR85)))</f>
        <v>2.4684000000000004</v>
      </c>
      <c r="AT85" s="1042">
        <f>IF($AK85="n/a",1.03*AS85,IF($AK85&lt;0,1.01*AS85,IF($AK85&gt;10,1.1*AS85,(1+$AK85/100)*AS85)))</f>
        <v>2.4930840000000005</v>
      </c>
      <c r="AU85" s="1042">
        <f>IF($AK85="n/a",1.03*AT85,IF($AK85&lt;0,1.01*AT85,IF($AK85&gt;10,1.1*AT85,(1+$AK85/100)*AT85)))</f>
        <v>2.5180148400000006</v>
      </c>
      <c r="AV85" s="1042">
        <f>IF($AK85="n/a",1.03*AU85,IF($AK85&lt;0,1.01*AU85,IF($AK85&gt;10,1.1*AU85,(1+$AK85/100)*AU85)))</f>
        <v>2.5431949884000007</v>
      </c>
      <c r="AW85" s="766">
        <f>SUM(AR85:AV85)</f>
        <v>12.266693828400001</v>
      </c>
      <c r="AX85" s="877">
        <f>AW85/I85*100</f>
        <v>10.693656898613897</v>
      </c>
      <c r="AY85" s="1212">
        <v>0.98</v>
      </c>
      <c r="AZ85" s="1028">
        <v>12.67</v>
      </c>
      <c r="BA85" s="1028">
        <v>-12.73</v>
      </c>
      <c r="BB85" s="1028">
        <v>0.8</v>
      </c>
      <c r="BC85" s="1028">
        <v>-3.02</v>
      </c>
      <c r="BE85" s="721">
        <v>2006</v>
      </c>
      <c r="BF85" s="1057">
        <f>IF(BE85&gt;2008,0,IF(BE85&gt;2001,1,IF(BE85&gt;1990,2,IF(BE85&gt;1980,3,IF(BE85&gt;1973,4,IF(BE85&gt;1970,5,IF(BE85&gt;1960,6,IF(BE85&gt;1958,7,IF(BE85&gt;1953,8,9)))))))))</f>
        <v>1</v>
      </c>
    </row>
    <row r="86" spans="1:58" ht="11.25" customHeight="1" x14ac:dyDescent="0.2">
      <c r="A86" s="1027" t="s">
        <v>612</v>
      </c>
      <c r="B86" s="1031" t="s">
        <v>613</v>
      </c>
      <c r="C86" s="1181" t="s">
        <v>113</v>
      </c>
      <c r="D86" s="1181" t="s">
        <v>4440</v>
      </c>
      <c r="E86" s="857">
        <v>17</v>
      </c>
      <c r="F86" s="1245">
        <v>193</v>
      </c>
      <c r="G86" s="1245" t="s">
        <v>38</v>
      </c>
      <c r="H86" s="1245" t="s">
        <v>38</v>
      </c>
      <c r="I86" s="1030">
        <v>142.94999999999999</v>
      </c>
      <c r="J86" s="766">
        <f>(M86/I86)*100</f>
        <v>1.9167541098286118</v>
      </c>
      <c r="K86" s="1033">
        <v>0.68500000000000005</v>
      </c>
      <c r="L86" s="1043">
        <v>4</v>
      </c>
      <c r="M86" s="756">
        <f>K86*L86</f>
        <v>2.74</v>
      </c>
      <c r="N86" s="1026" t="s">
        <v>614</v>
      </c>
      <c r="O86" s="860">
        <v>0.56999999999999995</v>
      </c>
      <c r="P86" s="714">
        <v>43349</v>
      </c>
      <c r="Q86" s="714">
        <v>43364</v>
      </c>
      <c r="R86" s="756">
        <f>(K86-O86)/O86*100</f>
        <v>20.175438596491247</v>
      </c>
      <c r="S86" s="824">
        <f>IF(INDEX(Historical!$D$7:$D$1455,MATCH(B86,Historical!$B$7:$B$1455,0))=0,"n/a",(INDEX(Historical!$C$7:$C$1455,MATCH(B86,Historical!$B$7:$B$1455,0))/INDEX(Historical!$D$7:$D$1455,MATCH(B86,Historical!$B$7:$B$1455,0))-1)*100)</f>
        <v>6.7961165048543659</v>
      </c>
      <c r="T86" s="824">
        <f>IF(INDEX(Historical!$F$7:$F$1455,MATCH(B86,Historical!$B$7:$B$1455,0))=0,"n/a",((INDEX(Historical!$C$7:$C$1455,MATCH(B86,Historical!$B$7:$B$1455,0))/INDEX(Historical!$F$7:$F$1455,MATCH(B86,Historical!$B$7:$B$1455,0)))^(1/3)-1)*100)</f>
        <v>7.3167617520049522</v>
      </c>
      <c r="U86" s="824">
        <f>IF(INDEX(Historical!$I$7:$I$1455,MATCH(B86,Historical!$B$7:$B$1455,0))=0,"n/a",((INDEX(Historical!$C$7:$C$1455,MATCH(B86,Historical!$B$7:$B$1455,0))/INDEX(Historical!$I$7:$I$1455,MATCH(B86,Historical!$B$7:$B$1455,0)))^(1/5)-1)*100)</f>
        <v>9.4608784223157549</v>
      </c>
      <c r="V86" s="824">
        <f>IF(INDEX(Historical!$O$7:$O$1455,MATCH(B86,Historical!$B$7:$B$1455,0))=0,"n/a",((INDEX(Historical!$C$7:$C$1455,MATCH(B86,Historical!$B$7:$B$1455,0))/INDEX(Historical!$O$7:$O$1455,MATCH(B86,Historical!$B$7:$B$1455,0)))^(1/10)-1)*100)</f>
        <v>15.515944582245588</v>
      </c>
      <c r="W86" s="825">
        <f>IF(OR(U86&lt;=0,U86="n/a",V86&lt;=0,V86="n/a"),"n/a",U86/V86)</f>
        <v>0.60975201169135029</v>
      </c>
      <c r="X86" s="826">
        <f>IF(OR(AJ86&lt;=0,AJ86="n/a",U86&lt;=0,U86="n/a"),"n/a",U86/AJ86)</f>
        <v>1.4334664276235991</v>
      </c>
      <c r="Y86" s="1032"/>
      <c r="Z86" s="766">
        <f>IF(OR(AC86&lt;0.01,AC86="n/a"),"n/a",M86/AC86*100)</f>
        <v>44.552845528455286</v>
      </c>
      <c r="AA86" s="1042">
        <f>IF(OR(AC86&lt;0.01,AC86="n/a"),"n/a",I86/AC86)</f>
        <v>23.243902439024389</v>
      </c>
      <c r="AB86" s="1043">
        <v>6</v>
      </c>
      <c r="AC86" s="1021">
        <v>6.15</v>
      </c>
      <c r="AD86" s="1021">
        <v>1.37</v>
      </c>
      <c r="AE86" s="1021">
        <v>2.66</v>
      </c>
      <c r="AF86" s="1021">
        <v>5.2</v>
      </c>
      <c r="AG86" s="1021">
        <v>24.4</v>
      </c>
      <c r="AH86" s="1021">
        <v>12.2</v>
      </c>
      <c r="AI86" s="1021">
        <v>13.3</v>
      </c>
      <c r="AJ86" s="1021">
        <v>6.6000000000000005</v>
      </c>
      <c r="AK86" s="1021">
        <v>16.919999999999998</v>
      </c>
      <c r="AL86" s="1034">
        <v>16780</v>
      </c>
      <c r="AM86" s="1028">
        <v>0.4</v>
      </c>
      <c r="AN86" s="1021">
        <v>1.24</v>
      </c>
      <c r="AO86" s="868">
        <f>IF(U86="n/a","n/a",IF(AA86&lt;0,"n/a",IF(AA86="n/a","n/a",J86+U86-AA86)))</f>
        <v>-11.866269906880023</v>
      </c>
      <c r="AP86" s="869">
        <f>IF(U86="n/a","n/a",J86+U86)</f>
        <v>11.377632532144366</v>
      </c>
      <c r="AQ86" s="1044">
        <f>IF(OR(AC86&lt;0.01,AF86="n/a"),"n/a",(I86/SQRT(22.5*AC86*(I86/AF86))-1)*100)</f>
        <v>131.77411674389342</v>
      </c>
      <c r="AR86" s="766">
        <f>INDEX(Historical!$C$7:$C$1455,MATCH(B86,Historical!$B$7:$B$1455,0))*IF(AH86="n/a",1.03,IF(AH86&lt;0,1.01,IF(AH86&gt;10,1.1,(1+AH86/100))))</f>
        <v>2.4200000000000004</v>
      </c>
      <c r="AS86" s="1042">
        <f>IF($AI86="n/a",1.03*AR86,IF($AI86&lt;0,1.01*AR86,IF($AI86&gt;10,1.1*AR86,(1+$AI86/100)*AR86)))</f>
        <v>2.6620000000000008</v>
      </c>
      <c r="AT86" s="1042">
        <f>IF($AK86="n/a",1.03*AS86,IF($AK86&lt;0,1.01*AS86,IF($AK86&gt;10,1.1*AS86,(1+$AK86/100)*AS86)))</f>
        <v>2.9282000000000012</v>
      </c>
      <c r="AU86" s="1042">
        <f>IF($AK86="n/a",1.03*AT86,IF($AK86&lt;0,1.01*AT86,IF($AK86&gt;10,1.1*AT86,(1+$AK86/100)*AT86)))</f>
        <v>3.2210200000000015</v>
      </c>
      <c r="AV86" s="1042">
        <f>IF($AK86="n/a",1.03*AU86,IF($AK86&lt;0,1.01*AU86,IF($AK86&gt;10,1.1*AU86,(1+$AK86/100)*AU86)))</f>
        <v>3.5431220000000021</v>
      </c>
      <c r="AW86" s="766">
        <f>SUM(AR86:AV86)</f>
        <v>14.774342000000004</v>
      </c>
      <c r="AX86" s="877">
        <f>AW86/I86*100</f>
        <v>10.335321441063313</v>
      </c>
      <c r="AY86" s="1212">
        <v>1.28</v>
      </c>
      <c r="AZ86" s="1028">
        <v>3.53</v>
      </c>
      <c r="BA86" s="1028">
        <v>-18.55</v>
      </c>
      <c r="BB86" s="1028">
        <v>-9.4499999999999993</v>
      </c>
      <c r="BC86" s="1028">
        <v>-8.94</v>
      </c>
      <c r="BE86" s="721">
        <v>2002</v>
      </c>
      <c r="BF86" s="1057">
        <f>IF(BE86&gt;2008,0,IF(BE86&gt;2001,1,IF(BE86&gt;1990,2,IF(BE86&gt;1980,3,IF(BE86&gt;1973,4,IF(BE86&gt;1970,5,IF(BE86&gt;1960,6,IF(BE86&gt;1958,7,IF(BE86&gt;1953,8,9)))))))))</f>
        <v>1</v>
      </c>
    </row>
    <row r="87" spans="1:58" ht="11.25" customHeight="1" x14ac:dyDescent="0.2">
      <c r="A87" s="1027" t="s">
        <v>615</v>
      </c>
      <c r="B87" s="1031" t="s">
        <v>616</v>
      </c>
      <c r="C87" s="1181" t="s">
        <v>248</v>
      </c>
      <c r="D87" s="1181" t="s">
        <v>4441</v>
      </c>
      <c r="E87" s="857">
        <v>15</v>
      </c>
      <c r="F87" s="1245">
        <v>238</v>
      </c>
      <c r="G87" s="1245" t="s">
        <v>116</v>
      </c>
      <c r="H87" s="1245" t="s">
        <v>116</v>
      </c>
      <c r="I87" s="1030">
        <v>91</v>
      </c>
      <c r="J87" s="766">
        <f>(M87/I87)*100</f>
        <v>2.7692307692307692</v>
      </c>
      <c r="K87" s="1033">
        <v>0.63</v>
      </c>
      <c r="L87" s="1043">
        <v>4</v>
      </c>
      <c r="M87" s="756">
        <f>K87*L87</f>
        <v>2.52</v>
      </c>
      <c r="N87" s="1026" t="s">
        <v>108</v>
      </c>
      <c r="O87" s="860">
        <v>0.56999999999999995</v>
      </c>
      <c r="P87" s="1016">
        <v>43220</v>
      </c>
      <c r="Q87" s="1016">
        <v>43235</v>
      </c>
      <c r="R87" s="756">
        <f>(K87-O87)/O87*100</f>
        <v>10.526315789473696</v>
      </c>
      <c r="S87" s="824">
        <f>IF(INDEX(Historical!$D$7:$D$1455,MATCH(B87,Historical!$B$7:$B$1455,0))=0,"n/a",(INDEX(Historical!$C$7:$C$1455,MATCH(B87,Historical!$B$7:$B$1455,0))/INDEX(Historical!$D$7:$D$1455,MATCH(B87,Historical!$B$7:$B$1455,0))-1)*100)</f>
        <v>11.557788944723612</v>
      </c>
      <c r="T87" s="824">
        <f>IF(INDEX(Historical!$F$7:$F$1455,MATCH(B87,Historical!$B$7:$B$1455,0))=0,"n/a",((INDEX(Historical!$C$7:$C$1455,MATCH(B87,Historical!$B$7:$B$1455,0))/INDEX(Historical!$F$7:$F$1455,MATCH(B87,Historical!$B$7:$B$1455,0)))^(1/3)-1)*100)</f>
        <v>9.5188201829122363</v>
      </c>
      <c r="U87" s="824">
        <f>IF(INDEX(Historical!$I$7:$I$1455,MATCH(B87,Historical!$B$7:$B$1455,0))=0,"n/a",((INDEX(Historical!$C$7:$C$1455,MATCH(B87,Historical!$B$7:$B$1455,0))/INDEX(Historical!$I$7:$I$1455,MATCH(B87,Historical!$B$7:$B$1455,0)))^(1/5)-1)*100)</f>
        <v>9.9752043443329441</v>
      </c>
      <c r="V87" s="824">
        <f>IF(INDEX(Historical!$O$7:$O$1455,MATCH(B87,Historical!$B$7:$B$1455,0))=0,"n/a",((INDEX(Historical!$C$7:$C$1455,MATCH(B87,Historical!$B$7:$B$1455,0))/INDEX(Historical!$O$7:$O$1455,MATCH(B87,Historical!$B$7:$B$1455,0)))^(1/10)-1)*100)</f>
        <v>13.977774396531363</v>
      </c>
      <c r="W87" s="825">
        <f>IF(OR(U87&lt;=0,U87="n/a",V87&lt;=0,V87="n/a"),"n/a",U87/V87)</f>
        <v>0.71364754225882543</v>
      </c>
      <c r="X87" s="826">
        <f>IF(OR(AJ87&lt;=0,AJ87="n/a",U87&lt;=0,U87="n/a"),"n/a",U87/AJ87)</f>
        <v>0.58334528329432422</v>
      </c>
      <c r="Y87" s="774"/>
      <c r="Z87" s="766">
        <f>IF(OR(AC87&lt;0.01,AC87="n/a"),"n/a",M87/AC87*100)</f>
        <v>57.403189066059234</v>
      </c>
      <c r="AA87" s="1042">
        <f>IF(OR(AC87&lt;0.01,AC87="n/a"),"n/a",I87/AC87)</f>
        <v>20.728929384965834</v>
      </c>
      <c r="AB87" s="1043">
        <v>12</v>
      </c>
      <c r="AC87" s="1021">
        <v>4.3899999999999997</v>
      </c>
      <c r="AD87" s="1021">
        <v>5.12</v>
      </c>
      <c r="AE87" s="1021">
        <v>2.36</v>
      </c>
      <c r="AF87" s="1021">
        <v>6.13</v>
      </c>
      <c r="AG87" s="1021">
        <v>11.700000000000001</v>
      </c>
      <c r="AH87" s="1021">
        <v>29.299999999999997</v>
      </c>
      <c r="AI87" s="1021">
        <v>16.350000000000001</v>
      </c>
      <c r="AJ87" s="1021">
        <v>17.100000000000001</v>
      </c>
      <c r="AK87" s="1021">
        <v>4.05</v>
      </c>
      <c r="AL87" s="1034">
        <v>11290</v>
      </c>
      <c r="AM87" s="1028">
        <v>0.4</v>
      </c>
      <c r="AN87" s="1021">
        <v>0.91</v>
      </c>
      <c r="AO87" s="868">
        <f>IF(U87="n/a","n/a",IF(AA87&lt;0,"n/a",IF(AA87="n/a","n/a",J87+U87-AA87)))</f>
        <v>-7.9844942714021201</v>
      </c>
      <c r="AP87" s="869">
        <f>IF(U87="n/a","n/a",J87+U87)</f>
        <v>12.744435113563714</v>
      </c>
      <c r="AQ87" s="1044">
        <f>IF(OR(AC87&lt;0.01,AF87="n/a"),"n/a",(I87/SQRT(22.5*AC87*(I87/AF87))-1)*100)</f>
        <v>137.64430668995914</v>
      </c>
      <c r="AR87" s="766">
        <f>INDEX(Historical!$C$7:$C$1455,MATCH(B87,Historical!$B$7:$B$1455,0))*IF(AH87="n/a",1.03,IF(AH87&lt;0,1.01,IF(AH87&gt;10,1.1,(1+AH87/100))))</f>
        <v>2.4419999999999997</v>
      </c>
      <c r="AS87" s="1042">
        <f>IF($AI87="n/a",1.03*AR87,IF($AI87&lt;0,1.01*AR87,IF($AI87&gt;10,1.1*AR87,(1+$AI87/100)*AR87)))</f>
        <v>2.6861999999999999</v>
      </c>
      <c r="AT87" s="1042">
        <f>IF($AK87="n/a",1.03*AS87,IF($AK87&lt;0,1.01*AS87,IF($AK87&gt;10,1.1*AS87,(1+$AK87/100)*AS87)))</f>
        <v>2.7949910999999998</v>
      </c>
      <c r="AU87" s="1042">
        <f>IF($AK87="n/a",1.03*AT87,IF($AK87&lt;0,1.01*AT87,IF($AK87&gt;10,1.1*AT87,(1+$AK87/100)*AT87)))</f>
        <v>2.9081882395499998</v>
      </c>
      <c r="AV87" s="1042">
        <f>IF($AK87="n/a",1.03*AU87,IF($AK87&lt;0,1.01*AU87,IF($AK87&gt;10,1.1*AU87,(1+$AK87/100)*AU87)))</f>
        <v>3.0259698632517749</v>
      </c>
      <c r="AW87" s="766">
        <f>SUM(AR87:AV87)</f>
        <v>13.857349202801775</v>
      </c>
      <c r="AX87" s="877">
        <f>AW87/I87*100</f>
        <v>15.227856266815138</v>
      </c>
      <c r="AY87" s="1212">
        <v>0.94</v>
      </c>
      <c r="AZ87" s="1028">
        <v>15.190000000000001</v>
      </c>
      <c r="BA87" s="1028">
        <v>-16.97</v>
      </c>
      <c r="BB87" s="1028">
        <v>-7.8100000000000005</v>
      </c>
      <c r="BC87" s="1028">
        <v>-3.5700000000000003</v>
      </c>
      <c r="BE87" s="721">
        <v>2004</v>
      </c>
      <c r="BF87" s="1057">
        <f>IF(BE87&gt;2008,0,IF(BE87&gt;2001,1,IF(BE87&gt;1990,2,IF(BE87&gt;1980,3,IF(BE87&gt;1973,4,IF(BE87&gt;1970,5,IF(BE87&gt;1960,6,IF(BE87&gt;1958,7,IF(BE87&gt;1953,8,9)))))))))</f>
        <v>1</v>
      </c>
    </row>
    <row r="88" spans="1:58" ht="11.25" customHeight="1" x14ac:dyDescent="0.2">
      <c r="A88" s="1027" t="s">
        <v>617</v>
      </c>
      <c r="B88" s="1031" t="s">
        <v>618</v>
      </c>
      <c r="C88" s="1181" t="s">
        <v>124</v>
      </c>
      <c r="D88" s="1181" t="s">
        <v>4262</v>
      </c>
      <c r="E88" s="857">
        <v>14</v>
      </c>
      <c r="F88" s="1245">
        <v>266</v>
      </c>
      <c r="G88" s="1245" t="s">
        <v>38</v>
      </c>
      <c r="H88" s="1245" t="s">
        <v>38</v>
      </c>
      <c r="I88" s="1030">
        <v>41.74</v>
      </c>
      <c r="J88" s="766">
        <f>(M88/I88)*100</f>
        <v>2.1562050790608529</v>
      </c>
      <c r="K88" s="1033">
        <v>0.22500000000000001</v>
      </c>
      <c r="L88" s="1043">
        <v>4</v>
      </c>
      <c r="M88" s="756">
        <f>K88*L88</f>
        <v>0.9</v>
      </c>
      <c r="N88" s="1026" t="s">
        <v>211</v>
      </c>
      <c r="O88" s="864">
        <v>0.22</v>
      </c>
      <c r="P88" s="1016">
        <v>43328</v>
      </c>
      <c r="Q88" s="1016">
        <v>43343</v>
      </c>
      <c r="R88" s="756">
        <f>(K88-O88)/O88*100</f>
        <v>2.2727272727272747</v>
      </c>
      <c r="S88" s="824">
        <f>IF(INDEX(Historical!$D$7:$D$1455,MATCH(B88,Historical!$B$7:$B$1455,0))=0,"n/a",(INDEX(Historical!$C$7:$C$1455,MATCH(B88,Historical!$B$7:$B$1455,0))/INDEX(Historical!$D$7:$D$1455,MATCH(B88,Historical!$B$7:$B$1455,0))-1)*100)</f>
        <v>7.3170731707317138</v>
      </c>
      <c r="T88" s="824">
        <f>IF(INDEX(Historical!$F$7:$F$1455,MATCH(B88,Historical!$B$7:$B$1455,0))=0,"n/a",((INDEX(Historical!$C$7:$C$1455,MATCH(B88,Historical!$B$7:$B$1455,0))/INDEX(Historical!$F$7:$F$1455,MATCH(B88,Historical!$B$7:$B$1455,0)))^(1/3)-1)*100)</f>
        <v>5.9457770971115043</v>
      </c>
      <c r="U88" s="824">
        <f>IF(INDEX(Historical!$I$7:$I$1455,MATCH(B88,Historical!$B$7:$B$1455,0))=0,"n/a",((INDEX(Historical!$C$7:$C$1455,MATCH(B88,Historical!$B$7:$B$1455,0))/INDEX(Historical!$I$7:$I$1455,MATCH(B88,Historical!$B$7:$B$1455,0)))^(1/5)-1)*100)</f>
        <v>5.9223841048812176</v>
      </c>
      <c r="V88" s="824">
        <f>IF(INDEX(Historical!$O$7:$O$1455,MATCH(B88,Historical!$B$7:$B$1455,0))=0,"n/a",((INDEX(Historical!$C$7:$C$1455,MATCH(B88,Historical!$B$7:$B$1455,0))/INDEX(Historical!$O$7:$O$1455,MATCH(B88,Historical!$B$7:$B$1455,0)))^(1/10)-1)*100)</f>
        <v>6.7019813818373075</v>
      </c>
      <c r="W88" s="825">
        <f>IF(OR(U88&lt;=0,U88="n/a",V88&lt;=0,V88="n/a"),"n/a",U88/V88)</f>
        <v>0.88367659762994322</v>
      </c>
      <c r="X88" s="826" t="str">
        <f>IF(OR(AJ88&lt;=0,AJ88="n/a",U88&lt;=0,U88="n/a"),"n/a",U88/AJ88)</f>
        <v>n/a</v>
      </c>
      <c r="Y88" s="1032" t="s">
        <v>4297</v>
      </c>
      <c r="Z88" s="766" t="str">
        <f>IF(OR(AC88&lt;0.01,AC88="n/a"),"n/a",M88/AC88*100)</f>
        <v>n/a</v>
      </c>
      <c r="AA88" s="1042" t="str">
        <f>IF(OR(AC88&lt;0.01,AC88="n/a"),"n/a",I88/AC88)</f>
        <v>n/a</v>
      </c>
      <c r="AB88" s="1043">
        <v>3</v>
      </c>
      <c r="AC88" s="1021">
        <v>-1.66</v>
      </c>
      <c r="AD88" s="1021" t="s">
        <v>138</v>
      </c>
      <c r="AE88" s="1021">
        <v>0.84</v>
      </c>
      <c r="AF88" s="1021">
        <v>2.0499999999999998</v>
      </c>
      <c r="AG88" s="1021">
        <v>-1.7000000000000002</v>
      </c>
      <c r="AH88" s="1021">
        <v>-202.2</v>
      </c>
      <c r="AI88" s="1021" t="s">
        <v>138</v>
      </c>
      <c r="AJ88" s="1021">
        <v>-27.3</v>
      </c>
      <c r="AK88" s="1021" t="s">
        <v>138</v>
      </c>
      <c r="AL88" s="1034">
        <v>451.21</v>
      </c>
      <c r="AM88" s="1028">
        <v>2.1999999999999997</v>
      </c>
      <c r="AN88" s="1021">
        <v>0.39</v>
      </c>
      <c r="AO88" s="868" t="str">
        <f>IF(U88="n/a","n/a",IF(AA88&lt;0,"n/a",IF(AA88="n/a","n/a",J88+U88-AA88)))</f>
        <v>n/a</v>
      </c>
      <c r="AP88" s="869">
        <f>IF(U88="n/a","n/a",J88+U88)</f>
        <v>8.0785891839420714</v>
      </c>
      <c r="AQ88" s="1044" t="str">
        <f>IF(OR(AC88&lt;0.01,AF88="n/a"),"n/a",(I88/SQRT(22.5*AC88*(I88/AF88))-1)*100)</f>
        <v>n/a</v>
      </c>
      <c r="AR88" s="766">
        <f>INDEX(Historical!$C$7:$C$1455,MATCH(B88,Historical!$B$7:$B$1455,0))*IF(AH88="n/a",1.03,IF(AH88&lt;0,1.01,IF(AH88&gt;10,1.1,(1+AH88/100))))</f>
        <v>0.88880000000000003</v>
      </c>
      <c r="AS88" s="1042">
        <f>IF($AI88="n/a",1.03*AR88,IF($AI88&lt;0,1.01*AR88,IF($AI88&gt;10,1.1*AR88,(1+$AI88/100)*AR88)))</f>
        <v>0.91546400000000006</v>
      </c>
      <c r="AT88" s="1042">
        <f>IF($AK88="n/a",1.03*AS88,IF($AK88&lt;0,1.01*AS88,IF($AK88&gt;10,1.1*AS88,(1+$AK88/100)*AS88)))</f>
        <v>0.94292792000000003</v>
      </c>
      <c r="AU88" s="1042">
        <f>IF($AK88="n/a",1.03*AT88,IF($AK88&lt;0,1.01*AT88,IF($AK88&gt;10,1.1*AT88,(1+$AK88/100)*AT88)))</f>
        <v>0.97121575760000001</v>
      </c>
      <c r="AV88" s="1042">
        <f>IF($AK88="n/a",1.03*AU88,IF($AK88&lt;0,1.01*AU88,IF($AK88&gt;10,1.1*AU88,(1+$AK88/100)*AU88)))</f>
        <v>1.0003522303280001</v>
      </c>
      <c r="AW88" s="766">
        <f>SUM(AR88:AV88)</f>
        <v>4.7187599079279998</v>
      </c>
      <c r="AX88" s="877">
        <f>AW88/I88*100</f>
        <v>11.305126755936751</v>
      </c>
      <c r="AY88" s="1212">
        <v>0.87</v>
      </c>
      <c r="AZ88" s="1028">
        <v>36.630000000000003</v>
      </c>
      <c r="BA88" s="1028">
        <v>-2.59</v>
      </c>
      <c r="BB88" s="1028">
        <v>8.75</v>
      </c>
      <c r="BC88" s="1028">
        <v>14.280000000000001</v>
      </c>
      <c r="BE88" s="721">
        <v>2005</v>
      </c>
      <c r="BF88" s="1057">
        <f>IF(BE88&gt;2008,0,IF(BE88&gt;2001,1,IF(BE88&gt;1990,2,IF(BE88&gt;1980,3,IF(BE88&gt;1973,4,IF(BE88&gt;1970,5,IF(BE88&gt;1960,6,IF(BE88&gt;1958,7,IF(BE88&gt;1953,8,9)))))))))</f>
        <v>1</v>
      </c>
    </row>
    <row r="89" spans="1:58" s="905" customFormat="1" ht="11.25" customHeight="1" x14ac:dyDescent="0.2">
      <c r="A89" s="760" t="s">
        <v>620</v>
      </c>
      <c r="B89" s="914" t="s">
        <v>621</v>
      </c>
      <c r="C89" s="1181" t="s">
        <v>109</v>
      </c>
      <c r="D89" s="1181" t="s">
        <v>4434</v>
      </c>
      <c r="E89" s="885">
        <v>17</v>
      </c>
      <c r="F89" s="1245">
        <v>189</v>
      </c>
      <c r="G89" s="1244" t="s">
        <v>107</v>
      </c>
      <c r="H89" s="1244" t="s">
        <v>107</v>
      </c>
      <c r="I89" s="886">
        <v>101.42</v>
      </c>
      <c r="J89" s="887">
        <f>(M89/I89)*100</f>
        <v>0.53934135279037676</v>
      </c>
      <c r="K89" s="888">
        <v>0.54700000000000004</v>
      </c>
      <c r="L89" s="889">
        <v>1</v>
      </c>
      <c r="M89" s="890">
        <f>K89*L89</f>
        <v>0.54700000000000004</v>
      </c>
      <c r="N89" s="891" t="s">
        <v>622</v>
      </c>
      <c r="O89" s="892">
        <v>0.49399999999999999</v>
      </c>
      <c r="P89" s="893">
        <v>43252</v>
      </c>
      <c r="Q89" s="893">
        <v>43292</v>
      </c>
      <c r="R89" s="890">
        <f>(K89-O89)/O89*100</f>
        <v>10.728744939271264</v>
      </c>
      <c r="S89" s="824">
        <f>IF(INDEX(Historical!$D$7:$D$1455,MATCH(B89,Historical!$B$7:$B$1455,0))=0,"n/a",(INDEX(Historical!$C$7:$C$1455,MATCH(B89,Historical!$B$7:$B$1455,0))/INDEX(Historical!$D$7:$D$1455,MATCH(B89,Historical!$B$7:$B$1455,0))-1)*100)</f>
        <v>16.669822037107163</v>
      </c>
      <c r="T89" s="824">
        <f>IF(INDEX(Historical!$F$7:$F$1455,MATCH(B89,Historical!$B$7:$B$1455,0))=0,"n/a",((INDEX(Historical!$C$7:$C$1455,MATCH(B89,Historical!$B$7:$B$1455,0))/INDEX(Historical!$F$7:$F$1455,MATCH(B89,Historical!$B$7:$B$1455,0)))^(1/3)-1)*100)</f>
        <v>12.138614448048092</v>
      </c>
      <c r="U89" s="824">
        <f>IF(INDEX(Historical!$I$7:$I$1455,MATCH(B89,Historical!$B$7:$B$1455,0))=0,"n/a",((INDEX(Historical!$C$7:$C$1455,MATCH(B89,Historical!$B$7:$B$1455,0))/INDEX(Historical!$I$7:$I$1455,MATCH(B89,Historical!$B$7:$B$1455,0)))^(1/5)-1)*100)</f>
        <v>15.029593461357926</v>
      </c>
      <c r="V89" s="824">
        <f>IF(INDEX(Historical!$O$7:$O$1455,MATCH(B89,Historical!$B$7:$B$1455,0))=0,"n/a",((INDEX(Historical!$C$7:$C$1455,MATCH(B89,Historical!$B$7:$B$1455,0))/INDEX(Historical!$O$7:$O$1455,MATCH(B89,Historical!$B$7:$B$1455,0)))^(1/10)-1)*100)</f>
        <v>17.00981855798873</v>
      </c>
      <c r="W89" s="894">
        <f>IF(OR(U89&lt;=0,U89="n/a",V89&lt;=0,V89="n/a"),"n/a",U89/V89)</f>
        <v>0.88358340861309292</v>
      </c>
      <c r="X89" s="895">
        <f>IF(OR(AJ89&lt;=0,AJ89="n/a",U89&lt;=0,U89="n/a"),"n/a",U89/AJ89)</f>
        <v>0.70231745146532365</v>
      </c>
      <c r="Y89" s="906" t="s">
        <v>4248</v>
      </c>
      <c r="Z89" s="887">
        <f>IF(OR(AC89&lt;0.01,AC89="n/a"),"n/a",M89/AC89*100)</f>
        <v>18.862068965517242</v>
      </c>
      <c r="AA89" s="897">
        <f>IF(OR(AC89&lt;0.01,AC89="n/a"),"n/a",I89/AC89)</f>
        <v>34.972413793103449</v>
      </c>
      <c r="AB89" s="889">
        <v>3</v>
      </c>
      <c r="AC89" s="898">
        <v>2.9</v>
      </c>
      <c r="AD89" s="898">
        <v>1.17</v>
      </c>
      <c r="AE89" s="898">
        <v>6.8</v>
      </c>
      <c r="AF89" s="898">
        <v>5.25</v>
      </c>
      <c r="AG89" s="898" t="s">
        <v>138</v>
      </c>
      <c r="AH89" s="898">
        <v>25.2</v>
      </c>
      <c r="AI89" s="898">
        <v>22.43</v>
      </c>
      <c r="AJ89" s="898">
        <v>21.4</v>
      </c>
      <c r="AK89" s="898">
        <v>30</v>
      </c>
      <c r="AL89" s="899">
        <v>81180</v>
      </c>
      <c r="AM89" s="900" t="s">
        <v>138</v>
      </c>
      <c r="AN89" s="898">
        <v>0.79</v>
      </c>
      <c r="AO89" s="901">
        <f>IF(U89="n/a","n/a",IF(AA89&lt;0,"n/a",IF(AA89="n/a","n/a",J89+U89-AA89)))</f>
        <v>-19.403478978955146</v>
      </c>
      <c r="AP89" s="902">
        <f>IF(U89="n/a","n/a",J89+U89)</f>
        <v>15.568934814148303</v>
      </c>
      <c r="AQ89" s="903">
        <f>IF(OR(AC89&lt;0.01,AF89="n/a"),"n/a",(I89/SQRT(22.5*AC89*(I89/AF89))-1)*100)</f>
        <v>185.66116090671954</v>
      </c>
      <c r="AR89" s="766">
        <f>INDEX(Historical!$C$7:$C$1455,MATCH(B89,Historical!$B$7:$B$1455,0))*IF(AH89="n/a",1.03,IF(AH89&lt;0,1.01,IF(AH89&gt;10,1.1,(1+AH89/100))))</f>
        <v>0.5423</v>
      </c>
      <c r="AS89" s="897">
        <f>IF($AI89="n/a",1.03*AR89,IF($AI89&lt;0,1.01*AR89,IF($AI89&gt;10,1.1*AR89,(1+$AI89/100)*AR89)))</f>
        <v>0.59653</v>
      </c>
      <c r="AT89" s="897">
        <f>IF($AK89="n/a",1.03*AS89,IF($AK89&lt;0,1.01*AS89,IF($AK89&gt;10,1.1*AS89,(1+$AK89/100)*AS89)))</f>
        <v>0.65618300000000007</v>
      </c>
      <c r="AU89" s="897">
        <f>IF($AK89="n/a",1.03*AT89,IF($AK89&lt;0,1.01*AT89,IF($AK89&gt;10,1.1*AT89,(1+$AK89/100)*AT89)))</f>
        <v>0.72180130000000009</v>
      </c>
      <c r="AV89" s="897">
        <f>IF($AK89="n/a",1.03*AU89,IF($AK89&lt;0,1.01*AU89,IF($AK89&gt;10,1.1*AU89,(1+$AK89/100)*AU89)))</f>
        <v>0.79398143000000021</v>
      </c>
      <c r="AW89" s="887">
        <f>SUM(AR89:AV89)</f>
        <v>3.3107957300000002</v>
      </c>
      <c r="AX89" s="904">
        <f>AW89/I89*100</f>
        <v>3.264440672451193</v>
      </c>
      <c r="AY89" s="1213">
        <v>0.88</v>
      </c>
      <c r="AZ89" s="900">
        <v>18.72</v>
      </c>
      <c r="BA89" s="900">
        <v>-9.5299999999999994</v>
      </c>
      <c r="BB89" s="900">
        <v>10.38</v>
      </c>
      <c r="BC89" s="900">
        <v>2.9899999999999998</v>
      </c>
      <c r="BD89" s="1079"/>
      <c r="BE89" s="721">
        <v>2002</v>
      </c>
      <c r="BF89" s="1057">
        <f>IF(BE89&gt;2008,0,IF(BE89&gt;2001,1,IF(BE89&gt;1990,2,IF(BE89&gt;1980,3,IF(BE89&gt;1973,4,IF(BE89&gt;1970,5,IF(BE89&gt;1960,6,IF(BE89&gt;1958,7,IF(BE89&gt;1953,8,9)))))))))</f>
        <v>1</v>
      </c>
    </row>
    <row r="90" spans="1:58" ht="11.25" customHeight="1" x14ac:dyDescent="0.2">
      <c r="A90" s="1027" t="s">
        <v>623</v>
      </c>
      <c r="B90" s="1031" t="s">
        <v>624</v>
      </c>
      <c r="C90" s="1181" t="s">
        <v>113</v>
      </c>
      <c r="D90" s="1181" t="s">
        <v>4417</v>
      </c>
      <c r="E90" s="857">
        <v>16</v>
      </c>
      <c r="F90" s="1245">
        <v>213</v>
      </c>
      <c r="G90" s="1245" t="s">
        <v>38</v>
      </c>
      <c r="H90" s="1245" t="s">
        <v>107</v>
      </c>
      <c r="I90" s="1030">
        <v>47.2</v>
      </c>
      <c r="J90" s="766">
        <f>(M90/I90)*100</f>
        <v>1.6419491525423726</v>
      </c>
      <c r="K90" s="1033">
        <v>0.19375000000000001</v>
      </c>
      <c r="L90" s="1043">
        <v>4</v>
      </c>
      <c r="M90" s="756">
        <f>K90*L90</f>
        <v>0.77500000000000002</v>
      </c>
      <c r="N90" s="1026" t="s">
        <v>153</v>
      </c>
      <c r="O90" s="860">
        <v>0.1925</v>
      </c>
      <c r="P90" s="1016">
        <v>43335</v>
      </c>
      <c r="Q90" s="1016">
        <v>43371</v>
      </c>
      <c r="R90" s="756">
        <f>(K90-O90)/O90*100</f>
        <v>0.6493506493506499</v>
      </c>
      <c r="S90" s="824">
        <f>IF(INDEX(Historical!$D$7:$D$1455,MATCH(B90,Historical!$B$7:$B$1455,0))=0,"n/a",(INDEX(Historical!$C$7:$C$1455,MATCH(B90,Historical!$B$7:$B$1455,0))/INDEX(Historical!$D$7:$D$1455,MATCH(B90,Historical!$B$7:$B$1455,0))-1)*100)</f>
        <v>2.7303754266211566</v>
      </c>
      <c r="T90" s="824">
        <f>IF(INDEX(Historical!$F$7:$F$1455,MATCH(B90,Historical!$B$7:$B$1455,0))=0,"n/a",((INDEX(Historical!$C$7:$C$1455,MATCH(B90,Historical!$B$7:$B$1455,0))/INDEX(Historical!$F$7:$F$1455,MATCH(B90,Historical!$B$7:$B$1455,0)))^(1/3)-1)*100)</f>
        <v>2.8084730382178735</v>
      </c>
      <c r="U90" s="824">
        <f>IF(INDEX(Historical!$I$7:$I$1455,MATCH(B90,Historical!$B$7:$B$1455,0))=0,"n/a",((INDEX(Historical!$C$7:$C$1455,MATCH(B90,Historical!$B$7:$B$1455,0))/INDEX(Historical!$I$7:$I$1455,MATCH(B90,Historical!$B$7:$B$1455,0)))^(1/5)-1)*100)</f>
        <v>2.8928502041750015</v>
      </c>
      <c r="V90" s="824">
        <f>IF(INDEX(Historical!$O$7:$O$1455,MATCH(B90,Historical!$B$7:$B$1455,0))=0,"n/a",((INDEX(Historical!$C$7:$C$1455,MATCH(B90,Historical!$B$7:$B$1455,0))/INDEX(Historical!$O$7:$O$1455,MATCH(B90,Historical!$B$7:$B$1455,0)))^(1/10)-1)*100)</f>
        <v>10.391299883374504</v>
      </c>
      <c r="W90" s="825">
        <f>IF(OR(U90&lt;=0,U90="n/a",V90&lt;=0,V90="n/a"),"n/a",U90/V90)</f>
        <v>0.27839156184910024</v>
      </c>
      <c r="X90" s="826">
        <f>IF(OR(AJ90&lt;=0,AJ90="n/a",U90&lt;=0,U90="n/a"),"n/a",U90/AJ90)</f>
        <v>0.20516668114716327</v>
      </c>
      <c r="Y90" s="1032" t="s">
        <v>4077</v>
      </c>
      <c r="Z90" s="766">
        <f>IF(OR(AC90&lt;0.01,AC90="n/a"),"n/a",M90/AC90*100)</f>
        <v>75.242718446601941</v>
      </c>
      <c r="AA90" s="1042">
        <f>IF(OR(AC90&lt;0.01,AC90="n/a"),"n/a",I90/AC90)</f>
        <v>45.825242718446603</v>
      </c>
      <c r="AB90" s="1043">
        <v>12</v>
      </c>
      <c r="AC90" s="1021">
        <v>1.03</v>
      </c>
      <c r="AD90" s="1021">
        <v>3.02</v>
      </c>
      <c r="AE90" s="1021">
        <v>1.74</v>
      </c>
      <c r="AF90" s="1021">
        <v>8.32</v>
      </c>
      <c r="AG90" s="1021">
        <v>17.8</v>
      </c>
      <c r="AH90" s="1021">
        <v>18.399999999999999</v>
      </c>
      <c r="AI90" s="1021">
        <v>15.040000000000001</v>
      </c>
      <c r="AJ90" s="1021">
        <v>14.099999999999998</v>
      </c>
      <c r="AK90" s="1021">
        <v>15.22</v>
      </c>
      <c r="AL90" s="1034">
        <v>3490</v>
      </c>
      <c r="AM90" s="1028">
        <v>3.04</v>
      </c>
      <c r="AN90" s="1021">
        <v>0.02</v>
      </c>
      <c r="AO90" s="868">
        <f>IF(U90="n/a","n/a",IF(AA90&lt;0,"n/a",IF(AA90="n/a","n/a",J90+U90-AA90)))</f>
        <v>-41.290443361729231</v>
      </c>
      <c r="AP90" s="869">
        <f>IF(U90="n/a","n/a",J90+U90)</f>
        <v>4.5347993567173743</v>
      </c>
      <c r="AQ90" s="1044">
        <f>IF(OR(AC90&lt;0.01,AF90="n/a"),"n/a",(I90/SQRT(22.5*AC90*(I90/AF90))-1)*100)</f>
        <v>311.64494918016999</v>
      </c>
      <c r="AR90" s="766">
        <f>INDEX(Historical!$C$7:$C$1455,MATCH(B90,Historical!$B$7:$B$1455,0))*IF(AH90="n/a",1.03,IF(AH90&lt;0,1.01,IF(AH90&gt;10,1.1,(1+AH90/100))))</f>
        <v>0.8277500000000001</v>
      </c>
      <c r="AS90" s="1042">
        <f>IF($AI90="n/a",1.03*AR90,IF($AI90&lt;0,1.01*AR90,IF($AI90&gt;10,1.1*AR90,(1+$AI90/100)*AR90)))</f>
        <v>0.91052500000000014</v>
      </c>
      <c r="AT90" s="1042">
        <f>IF($AK90="n/a",1.03*AS90,IF($AK90&lt;0,1.01*AS90,IF($AK90&gt;10,1.1*AS90,(1+$AK90/100)*AS90)))</f>
        <v>1.0015775000000002</v>
      </c>
      <c r="AU90" s="1042">
        <f>IF($AK90="n/a",1.03*AT90,IF($AK90&lt;0,1.01*AT90,IF($AK90&gt;10,1.1*AT90,(1+$AK90/100)*AT90)))</f>
        <v>1.1017352500000004</v>
      </c>
      <c r="AV90" s="1042">
        <f>IF($AK90="n/a",1.03*AU90,IF($AK90&lt;0,1.01*AU90,IF($AK90&gt;10,1.1*AU90,(1+$AK90/100)*AU90)))</f>
        <v>1.2119087750000006</v>
      </c>
      <c r="AW90" s="766">
        <f>SUM(AR90:AV90)</f>
        <v>5.0534965250000017</v>
      </c>
      <c r="AX90" s="877">
        <f>AW90/I90*100</f>
        <v>10.706560434322036</v>
      </c>
      <c r="AY90" s="1212">
        <v>0.61</v>
      </c>
      <c r="AZ90" s="1028">
        <v>34.699999999999996</v>
      </c>
      <c r="BA90" s="1028">
        <v>-16.009999999999998</v>
      </c>
      <c r="BB90" s="1028">
        <v>11.4</v>
      </c>
      <c r="BC90" s="1028">
        <v>13.05</v>
      </c>
      <c r="BE90" s="721">
        <v>2003</v>
      </c>
      <c r="BF90" s="1057">
        <f>IF(BE90&gt;2008,0,IF(BE90&gt;2001,1,IF(BE90&gt;1990,2,IF(BE90&gt;1980,3,IF(BE90&gt;1973,4,IF(BE90&gt;1970,5,IF(BE90&gt;1960,6,IF(BE90&gt;1958,7,IF(BE90&gt;1953,8,9)))))))))</f>
        <v>1</v>
      </c>
    </row>
    <row r="91" spans="1:58" ht="11.25" customHeight="1" x14ac:dyDescent="0.2">
      <c r="A91" s="1027" t="s">
        <v>4270</v>
      </c>
      <c r="B91" s="1031" t="s">
        <v>4271</v>
      </c>
      <c r="C91" s="1181" t="s">
        <v>113</v>
      </c>
      <c r="D91" s="1181" t="s">
        <v>4440</v>
      </c>
      <c r="E91" s="857">
        <v>11</v>
      </c>
      <c r="F91" s="1245">
        <v>313</v>
      </c>
      <c r="G91" s="1245" t="s">
        <v>107</v>
      </c>
      <c r="H91" s="1245" t="s">
        <v>107</v>
      </c>
      <c r="I91" s="1030">
        <v>84.52</v>
      </c>
      <c r="J91" s="766">
        <f>(M91/I91)*100</f>
        <v>0.14197823000473261</v>
      </c>
      <c r="K91" s="1033">
        <v>0.06</v>
      </c>
      <c r="L91" s="1043">
        <v>2</v>
      </c>
      <c r="M91" s="756">
        <f>K91*L91</f>
        <v>0.12</v>
      </c>
      <c r="N91" s="1026" t="s">
        <v>232</v>
      </c>
      <c r="O91" s="864">
        <v>4.48E-2</v>
      </c>
      <c r="P91" s="1016">
        <v>43290</v>
      </c>
      <c r="Q91" s="1016">
        <v>43299</v>
      </c>
      <c r="R91" s="756">
        <f>(K91-O91)/O91*100</f>
        <v>33.928571428571423</v>
      </c>
      <c r="S91" s="824">
        <f>IF(INDEX(Historical!$D$7:$D$1455,MATCH(B91,Historical!$B$7:$B$1455,0))=0,"n/a",(INDEX(Historical!$C$7:$C$1455,MATCH(B91,Historical!$B$7:$B$1455,0))/INDEX(Historical!$D$7:$D$1455,MATCH(B91,Historical!$B$7:$B$1455,0))-1)*100)</f>
        <v>11.111111111111116</v>
      </c>
      <c r="T91" s="824">
        <f>IF(INDEX(Historical!$F$7:$F$1455,MATCH(B91,Historical!$B$7:$B$1455,0))=0,"n/a",((INDEX(Historical!$C$7:$C$1455,MATCH(B91,Historical!$B$7:$B$1455,0))/INDEX(Historical!$F$7:$F$1455,MATCH(B91,Historical!$B$7:$B$1455,0)))^(1/3)-1)*100)</f>
        <v>18.563110149668759</v>
      </c>
      <c r="U91" s="824">
        <f>IF(INDEX(Historical!$I$7:$I$1455,MATCH(B91,Historical!$B$7:$B$1455,0))=0,"n/a",((INDEX(Historical!$C$7:$C$1455,MATCH(B91,Historical!$B$7:$B$1455,0))/INDEX(Historical!$I$7:$I$1455,MATCH(B91,Historical!$B$7:$B$1455,0)))^(1/5)-1)*100)</f>
        <v>18.277803460425844</v>
      </c>
      <c r="V91" s="824">
        <f>IF(INDEX(Historical!$O$7:$O$1455,MATCH(B91,Historical!$B$7:$B$1455,0))=0,"n/a",((INDEX(Historical!$C$7:$C$1455,MATCH(B91,Historical!$B$7:$B$1455,0))/INDEX(Historical!$O$7:$O$1455,MATCH(B91,Historical!$B$7:$B$1455,0)))^(1/10)-1)*100)</f>
        <v>19.827915935573781</v>
      </c>
      <c r="W91" s="825">
        <f>IF(OR(U91&lt;=0,U91="n/a",V91&lt;=0,V91="n/a"),"n/a",U91/V91)</f>
        <v>0.92182171438568383</v>
      </c>
      <c r="X91" s="826">
        <f>IF(OR(AJ91&lt;=0,AJ91="n/a",U91&lt;=0,U91="n/a"),"n/a",U91/AJ91)</f>
        <v>1.1423627162766152</v>
      </c>
      <c r="Y91" s="792" t="s">
        <v>4269</v>
      </c>
      <c r="Z91" s="766">
        <f>IF(OR(AC91&lt;0.01,AC91="n/a"),"n/a",M91/AC91*100)</f>
        <v>7.0175438596491224</v>
      </c>
      <c r="AA91" s="1042">
        <f>IF(OR(AC91&lt;0.01,AC91="n/a"),"n/a",I91/AC91)</f>
        <v>49.42690058479532</v>
      </c>
      <c r="AB91" s="1043">
        <v>10</v>
      </c>
      <c r="AC91" s="1021">
        <v>1.71</v>
      </c>
      <c r="AD91" s="1021">
        <v>2.69</v>
      </c>
      <c r="AE91" s="1021">
        <v>5.62</v>
      </c>
      <c r="AF91" s="1021">
        <v>8.41</v>
      </c>
      <c r="AG91" s="1021">
        <v>19.600000000000001</v>
      </c>
      <c r="AH91" s="1021">
        <v>16.900000000000002</v>
      </c>
      <c r="AI91" s="1021">
        <v>10.14</v>
      </c>
      <c r="AJ91" s="1021">
        <v>16</v>
      </c>
      <c r="AK91" s="1021">
        <v>18.350000000000001</v>
      </c>
      <c r="AL91" s="1034">
        <v>9680</v>
      </c>
      <c r="AM91" s="1028">
        <v>4.9000000000000004</v>
      </c>
      <c r="AN91" s="1021">
        <v>0.47</v>
      </c>
      <c r="AO91" s="868">
        <f>IF(U91="n/a","n/a",IF(AA91&lt;0,"n/a",IF(AA91="n/a","n/a",J91+U91-AA91)))</f>
        <v>-31.007118894364744</v>
      </c>
      <c r="AP91" s="869">
        <f>IF(U91="n/a","n/a",J91+U91)</f>
        <v>18.419781690430575</v>
      </c>
      <c r="AQ91" s="1044">
        <f>IF(OR(AC91&lt;0.01,AF91="n/a"),"n/a",(I91/SQRT(22.5*AC91*(I91/AF91))-1)*100)</f>
        <v>329.8217893851816</v>
      </c>
      <c r="AR91" s="766">
        <f>INDEX(Historical!$C$7:$C$1455,MATCH(B91,Historical!$B$7:$B$1455,0))*IF(AH91="n/a",1.03,IF(AH91&lt;0,1.01,IF(AH91&gt;10,1.1,(1+AH91/100))))</f>
        <v>0.14080000000000001</v>
      </c>
      <c r="AS91" s="1042">
        <f>IF($AI91="n/a",1.03*AR91,IF($AI91&lt;0,1.01*AR91,IF($AI91&gt;10,1.1*AR91,(1+$AI91/100)*AR91)))</f>
        <v>0.15488000000000002</v>
      </c>
      <c r="AT91" s="1042">
        <f>IF($AK91="n/a",1.03*AS91,IF($AK91&lt;0,1.01*AS91,IF($AK91&gt;10,1.1*AS91,(1+$AK91/100)*AS91)))</f>
        <v>0.17036800000000002</v>
      </c>
      <c r="AU91" s="1042">
        <f>IF($AK91="n/a",1.03*AT91,IF($AK91&lt;0,1.01*AT91,IF($AK91&gt;10,1.1*AT91,(1+$AK91/100)*AT91)))</f>
        <v>0.18740480000000004</v>
      </c>
      <c r="AV91" s="1042">
        <f>IF($AK91="n/a",1.03*AU91,IF($AK91&lt;0,1.01*AU91,IF($AK91&gt;10,1.1*AU91,(1+$AK91/100)*AU91)))</f>
        <v>0.20614528000000007</v>
      </c>
      <c r="AW91" s="766">
        <f>SUM(AR91:AV91)</f>
        <v>0.85959808000000026</v>
      </c>
      <c r="AX91" s="877">
        <f>AW91/I91*100</f>
        <v>1.0170351159488882</v>
      </c>
      <c r="AY91" s="1212">
        <v>0.89</v>
      </c>
      <c r="AZ91" s="1028">
        <v>52.470000000000006</v>
      </c>
      <c r="BA91" s="1028">
        <v>-10.199999999999999</v>
      </c>
      <c r="BB91" s="1028">
        <v>-1.77</v>
      </c>
      <c r="BC91" s="1028">
        <v>8.7099999999999991</v>
      </c>
      <c r="BE91" s="721">
        <v>2008</v>
      </c>
      <c r="BF91" s="1057">
        <f>IF(BE91&gt;2008,0,IF(BE91&gt;2001,1,IF(BE91&gt;1990,2,IF(BE91&gt;1980,3,IF(BE91&gt;1973,4,IF(BE91&gt;1970,5,IF(BE91&gt;1960,6,IF(BE91&gt;1958,7,IF(BE91&gt;1953,8,9)))))))))</f>
        <v>1</v>
      </c>
    </row>
    <row r="92" spans="1:58" ht="11.25" customHeight="1" x14ac:dyDescent="0.2">
      <c r="A92" s="1027" t="s">
        <v>625</v>
      </c>
      <c r="B92" s="1031" t="s">
        <v>626</v>
      </c>
      <c r="C92" s="1181" t="s">
        <v>113</v>
      </c>
      <c r="D92" s="1181" t="s">
        <v>214</v>
      </c>
      <c r="E92" s="857">
        <v>11</v>
      </c>
      <c r="F92" s="1245">
        <v>304</v>
      </c>
      <c r="G92" s="1245" t="s">
        <v>107</v>
      </c>
      <c r="H92" s="1245" t="s">
        <v>107</v>
      </c>
      <c r="I92" s="1030">
        <v>44.31</v>
      </c>
      <c r="J92" s="766">
        <f>(M92/I92)*100</f>
        <v>1.8731663281426316</v>
      </c>
      <c r="K92" s="1033">
        <v>0.20750000000000002</v>
      </c>
      <c r="L92" s="1043">
        <v>4</v>
      </c>
      <c r="M92" s="756">
        <f>K92*L92</f>
        <v>0.83000000000000007</v>
      </c>
      <c r="N92" s="1026" t="s">
        <v>153</v>
      </c>
      <c r="O92" s="860">
        <v>0.20500000000000002</v>
      </c>
      <c r="P92" s="714">
        <v>43084</v>
      </c>
      <c r="Q92" s="714">
        <v>43098</v>
      </c>
      <c r="R92" s="756">
        <f>(K92-O92)/O92*100</f>
        <v>1.2195121951219521</v>
      </c>
      <c r="S92" s="824">
        <f>IF(INDEX(Historical!$D$7:$D$1455,MATCH(B92,Historical!$B$7:$B$1455,0))=0,"n/a",(INDEX(Historical!$C$7:$C$1455,MATCH(B92,Historical!$B$7:$B$1455,0))/INDEX(Historical!$D$7:$D$1455,MATCH(B92,Historical!$B$7:$B$1455,0))-1)*100)</f>
        <v>1.2307692307692353</v>
      </c>
      <c r="T92" s="824">
        <f>IF(INDEX(Historical!$F$7:$F$1455,MATCH(B92,Historical!$B$7:$B$1455,0))=0,"n/a",((INDEX(Historical!$C$7:$C$1455,MATCH(B92,Historical!$B$7:$B$1455,0))/INDEX(Historical!$F$7:$F$1455,MATCH(B92,Historical!$B$7:$B$1455,0)))^(1/3)-1)*100)</f>
        <v>1.24623414015399</v>
      </c>
      <c r="U92" s="824">
        <f>IF(INDEX(Historical!$I$7:$I$1455,MATCH(B92,Historical!$B$7:$B$1455,0))=0,"n/a",((INDEX(Historical!$C$7:$C$1455,MATCH(B92,Historical!$B$7:$B$1455,0))/INDEX(Historical!$I$7:$I$1455,MATCH(B92,Historical!$B$7:$B$1455,0)))^(1/5)-1)*100)</f>
        <v>1.2622291844391675</v>
      </c>
      <c r="V92" s="824" t="str">
        <f>IF(INDEX(Historical!$O$7:$O$1455,MATCH(B92,Historical!$B$7:$B$1455,0))=0,"n/a",((INDEX(Historical!$C$7:$C$1455,MATCH(B92,Historical!$B$7:$B$1455,0))/INDEX(Historical!$O$7:$O$1455,MATCH(B92,Historical!$B$7:$B$1455,0)))^(1/10)-1)*100)</f>
        <v>n/a</v>
      </c>
      <c r="W92" s="825" t="str">
        <f>IF(OR(U92&lt;=0,U92="n/a",V92&lt;=0,V92="n/a"),"n/a",U92/V92)</f>
        <v>n/a</v>
      </c>
      <c r="X92" s="826">
        <f>IF(OR(AJ92&lt;=0,AJ92="n/a",U92&lt;=0,U92="n/a"),"n/a",U92/AJ92)</f>
        <v>0.19722331006861993</v>
      </c>
      <c r="Y92" s="1032" t="s">
        <v>154</v>
      </c>
      <c r="Z92" s="766">
        <f>IF(OR(AC92&lt;0.01,AC92="n/a"),"n/a",M92/AC92*100)</f>
        <v>56.081081081081088</v>
      </c>
      <c r="AA92" s="1042">
        <f>IF(OR(AC92&lt;0.01,AC92="n/a"),"n/a",I92/AC92)</f>
        <v>29.939189189189189</v>
      </c>
      <c r="AB92" s="1043">
        <v>9</v>
      </c>
      <c r="AC92" s="1021">
        <v>1.48</v>
      </c>
      <c r="AD92" s="1021">
        <v>2.4</v>
      </c>
      <c r="AE92" s="1021">
        <v>1.57</v>
      </c>
      <c r="AF92" s="1021">
        <v>3.81</v>
      </c>
      <c r="AG92" s="1021">
        <v>10.6</v>
      </c>
      <c r="AH92" s="1021">
        <v>-30.4</v>
      </c>
      <c r="AI92" s="1021">
        <v>9.7799999999999994</v>
      </c>
      <c r="AJ92" s="1021">
        <v>6.4</v>
      </c>
      <c r="AK92" s="1021">
        <v>12.5</v>
      </c>
      <c r="AL92" s="1034">
        <v>2780</v>
      </c>
      <c r="AM92" s="1028">
        <v>56.52</v>
      </c>
      <c r="AN92" s="1021">
        <v>0.47</v>
      </c>
      <c r="AO92" s="868">
        <f>IF(U92="n/a","n/a",IF(AA92&lt;0,"n/a",IF(AA92="n/a","n/a",J92+U92-AA92)))</f>
        <v>-26.803793676607391</v>
      </c>
      <c r="AP92" s="869">
        <f>IF(U92="n/a","n/a",J92+U92)</f>
        <v>3.1353955125817992</v>
      </c>
      <c r="AQ92" s="1044">
        <f>IF(OR(AC92&lt;0.01,AF92="n/a"),"n/a",(I92/SQRT(22.5*AC92*(I92/AF92))-1)*100)</f>
        <v>125.16000316891774</v>
      </c>
      <c r="AR92" s="766">
        <f>INDEX(Historical!$C$7:$C$1455,MATCH(B92,Historical!$B$7:$B$1455,0))*IF(AH92="n/a",1.03,IF(AH92&lt;0,1.01,IF(AH92&gt;10,1.1,(1+AH92/100))))</f>
        <v>0.83072500000000005</v>
      </c>
      <c r="AS92" s="1042">
        <f>IF($AI92="n/a",1.03*AR92,IF($AI92&lt;0,1.01*AR92,IF($AI92&gt;10,1.1*AR92,(1+$AI92/100)*AR92)))</f>
        <v>0.91196990499999997</v>
      </c>
      <c r="AT92" s="1042">
        <f>IF($AK92="n/a",1.03*AS92,IF($AK92&lt;0,1.01*AS92,IF($AK92&gt;10,1.1*AS92,(1+$AK92/100)*AS92)))</f>
        <v>1.0031668955000002</v>
      </c>
      <c r="AU92" s="1042">
        <f>IF($AK92="n/a",1.03*AT92,IF($AK92&lt;0,1.01*AT92,IF($AK92&gt;10,1.1*AT92,(1+$AK92/100)*AT92)))</f>
        <v>1.1034835850500002</v>
      </c>
      <c r="AV92" s="1042">
        <f>IF($AK92="n/a",1.03*AU92,IF($AK92&lt;0,1.01*AU92,IF($AK92&gt;10,1.1*AU92,(1+$AK92/100)*AU92)))</f>
        <v>1.2138319435550002</v>
      </c>
      <c r="AW92" s="766">
        <f>SUM(AR92:AV92)</f>
        <v>5.0631773291050006</v>
      </c>
      <c r="AX92" s="877">
        <f>AW92/I92*100</f>
        <v>11.426714802764613</v>
      </c>
      <c r="AY92" s="1212">
        <v>1.33</v>
      </c>
      <c r="AZ92" s="1028">
        <v>6</v>
      </c>
      <c r="BA92" s="1028">
        <v>-17.04</v>
      </c>
      <c r="BB92" s="1028">
        <v>-9.49</v>
      </c>
      <c r="BC92" s="1028">
        <v>-8.16</v>
      </c>
      <c r="BE92" s="721">
        <v>2008</v>
      </c>
      <c r="BF92" s="1057">
        <f>IF(BE92&gt;2008,0,IF(BE92&gt;2001,1,IF(BE92&gt;1990,2,IF(BE92&gt;1980,3,IF(BE92&gt;1973,4,IF(BE92&gt;1970,5,IF(BE92&gt;1960,6,IF(BE92&gt;1958,7,IF(BE92&gt;1953,8,9)))))))))</f>
        <v>1</v>
      </c>
    </row>
    <row r="93" spans="1:58" ht="11.25" customHeight="1" x14ac:dyDescent="0.2">
      <c r="A93" s="1019" t="s">
        <v>627</v>
      </c>
      <c r="B93" s="1031" t="s">
        <v>628</v>
      </c>
      <c r="C93" s="1181" t="s">
        <v>109</v>
      </c>
      <c r="D93" s="1181" t="s">
        <v>4426</v>
      </c>
      <c r="E93" s="857">
        <v>12</v>
      </c>
      <c r="F93" s="1245">
        <v>303</v>
      </c>
      <c r="G93" s="1245" t="s">
        <v>107</v>
      </c>
      <c r="H93" s="1245" t="s">
        <v>107</v>
      </c>
      <c r="I93" s="1021">
        <v>222.2</v>
      </c>
      <c r="J93" s="766">
        <f>(M93/I93)*100</f>
        <v>0.66606660666066608</v>
      </c>
      <c r="K93" s="1040">
        <v>0.37</v>
      </c>
      <c r="L93" s="1043">
        <v>4</v>
      </c>
      <c r="M93" s="756">
        <f>K93*L93</f>
        <v>1.48</v>
      </c>
      <c r="N93" s="1026" t="s">
        <v>629</v>
      </c>
      <c r="O93" s="861">
        <v>0.36</v>
      </c>
      <c r="P93" s="1016">
        <v>43469</v>
      </c>
      <c r="Q93" s="1016">
        <v>43481</v>
      </c>
      <c r="R93" s="756">
        <f>(K93-O93)/O93*100</f>
        <v>2.7777777777777803</v>
      </c>
      <c r="S93" s="824">
        <f>IF(INDEX(Historical!$D$7:$D$1455,MATCH(B93,Historical!$B$7:$B$1455,0))=0,"n/a",(INDEX(Historical!$C$7:$C$1455,MATCH(B93,Historical!$B$7:$B$1455,0))/INDEX(Historical!$D$7:$D$1455,MATCH(B93,Historical!$B$7:$B$1455,0))-1)*100)</f>
        <v>6.5573770491803351</v>
      </c>
      <c r="T93" s="824">
        <f>IF(INDEX(Historical!$F$7:$F$1455,MATCH(B93,Historical!$B$7:$B$1455,0))=0,"n/a",((INDEX(Historical!$C$7:$C$1455,MATCH(B93,Historical!$B$7:$B$1455,0))/INDEX(Historical!$F$7:$F$1455,MATCH(B93,Historical!$B$7:$B$1455,0)))^(1/3)-1)*100)</f>
        <v>6.0487656968408743</v>
      </c>
      <c r="U93" s="824">
        <f>IF(INDEX(Historical!$I$7:$I$1455,MATCH(B93,Historical!$B$7:$B$1455,0))=0,"n/a",((INDEX(Historical!$C$7:$C$1455,MATCH(B93,Historical!$B$7:$B$1455,0))/INDEX(Historical!$I$7:$I$1455,MATCH(B93,Historical!$B$7:$B$1455,0)))^(1/5)-1)*100)</f>
        <v>4.9708311950775741</v>
      </c>
      <c r="V93" s="824">
        <f>IF(INDEX(Historical!$O$7:$O$1455,MATCH(B93,Historical!$B$7:$B$1455,0))=0,"n/a",((INDEX(Historical!$C$7:$C$1455,MATCH(B93,Historical!$B$7:$B$1455,0))/INDEX(Historical!$O$7:$O$1455,MATCH(B93,Historical!$B$7:$B$1455,0)))^(1/10)-1)*100)</f>
        <v>4.9748678361387633</v>
      </c>
      <c r="W93" s="825">
        <f>IF(OR(U93&lt;=0,U93="n/a",V93&lt;=0,V93="n/a"),"n/a",U93/V93)</f>
        <v>0.99918859330656662</v>
      </c>
      <c r="X93" s="826">
        <f>IF(OR(AJ93&lt;=0,AJ93="n/a",U93&lt;=0,U93="n/a"),"n/a",U93/AJ93)</f>
        <v>0.3602051590635923</v>
      </c>
      <c r="Y93" s="779" t="s">
        <v>4077</v>
      </c>
      <c r="Z93" s="766">
        <f>IF(OR(AC93&lt;0.01,AC93="n/a"),"n/a",M93/AC93*100)</f>
        <v>9.9129269926322845</v>
      </c>
      <c r="AA93" s="1042">
        <f>IF(OR(AC93&lt;0.01,AC93="n/a"),"n/a",I93/AC93)</f>
        <v>14.882786336235766</v>
      </c>
      <c r="AB93" s="1043">
        <v>12</v>
      </c>
      <c r="AC93" s="1021">
        <v>14.93</v>
      </c>
      <c r="AD93" s="1021" t="s">
        <v>138</v>
      </c>
      <c r="AE93" s="1021">
        <v>5.13</v>
      </c>
      <c r="AF93" s="1021">
        <v>2.35</v>
      </c>
      <c r="AG93" s="1021">
        <v>15</v>
      </c>
      <c r="AH93" s="1021">
        <v>9.4</v>
      </c>
      <c r="AI93" s="1021" t="s">
        <v>138</v>
      </c>
      <c r="AJ93" s="1021">
        <v>13.8</v>
      </c>
      <c r="AK93" s="1021" t="s">
        <v>138</v>
      </c>
      <c r="AL93" s="1034">
        <v>468.84</v>
      </c>
      <c r="AM93" s="1028">
        <v>0.4</v>
      </c>
      <c r="AN93" s="1021">
        <v>0</v>
      </c>
      <c r="AO93" s="868">
        <f>IF(U93="n/a","n/a",IF(AA93&lt;0,"n/a",IF(AA93="n/a","n/a",J93+U93-AA93)))</f>
        <v>-9.2458885344975243</v>
      </c>
      <c r="AP93" s="869">
        <f>IF(U93="n/a","n/a",J93+U93)</f>
        <v>5.6368978017382405</v>
      </c>
      <c r="AQ93" s="1044">
        <f>IF(OR(AC93&lt;0.01,AF93="n/a"),"n/a",(I93/SQRT(22.5*AC93*(I93/AF93))-1)*100)</f>
        <v>24.676555561721926</v>
      </c>
      <c r="AR93" s="766">
        <f>INDEX(Historical!$C$7:$C$1455,MATCH(B93,Historical!$B$7:$B$1455,0))*IF(AH93="n/a",1.03,IF(AH93&lt;0,1.01,IF(AH93&gt;10,1.1,(1+AH93/100))))</f>
        <v>1.4222000000000001</v>
      </c>
      <c r="AS93" s="1042">
        <f>IF($AI93="n/a",1.03*AR93,IF($AI93&lt;0,1.01*AR93,IF($AI93&gt;10,1.1*AR93,(1+$AI93/100)*AR93)))</f>
        <v>1.4648660000000002</v>
      </c>
      <c r="AT93" s="1042">
        <f>IF($AK93="n/a",1.03*AS93,IF($AK93&lt;0,1.01*AS93,IF($AK93&gt;10,1.1*AS93,(1+$AK93/100)*AS93)))</f>
        <v>1.5088119800000002</v>
      </c>
      <c r="AU93" s="1042">
        <f>IF($AK93="n/a",1.03*AT93,IF($AK93&lt;0,1.01*AT93,IF($AK93&gt;10,1.1*AT93,(1+$AK93/100)*AT93)))</f>
        <v>1.5540763394000001</v>
      </c>
      <c r="AV93" s="1042">
        <f>IF($AK93="n/a",1.03*AU93,IF($AK93&lt;0,1.01*AU93,IF($AK93&gt;10,1.1*AU93,(1+$AK93/100)*AU93)))</f>
        <v>1.6006986295820003</v>
      </c>
      <c r="AW93" s="766">
        <f>SUM(AR93:AV93)</f>
        <v>7.5506529489820009</v>
      </c>
      <c r="AX93" s="877">
        <f>AW93/I93*100</f>
        <v>3.3981336404059412</v>
      </c>
      <c r="AY93" s="1212">
        <v>0.78</v>
      </c>
      <c r="AZ93" s="1028">
        <v>13.919999999999998</v>
      </c>
      <c r="BA93" s="1028">
        <v>-8.0299999999999994</v>
      </c>
      <c r="BB93" s="1028">
        <v>4.9399999999999995</v>
      </c>
      <c r="BC93" s="1028">
        <v>4.45</v>
      </c>
      <c r="BE93" s="721">
        <v>2008</v>
      </c>
      <c r="BF93" s="1057">
        <f>IF(BE93&gt;2008,0,IF(BE93&gt;2001,1,IF(BE93&gt;1990,2,IF(BE93&gt;1980,3,IF(BE93&gt;1973,4,IF(BE93&gt;1970,5,IF(BE93&gt;1960,6,IF(BE93&gt;1958,7,IF(BE93&gt;1953,8,9)))))))))</f>
        <v>1</v>
      </c>
    </row>
    <row r="94" spans="1:58" ht="11.25" customHeight="1" x14ac:dyDescent="0.2">
      <c r="A94" s="1027" t="s">
        <v>630</v>
      </c>
      <c r="B94" s="1031" t="s">
        <v>631</v>
      </c>
      <c r="C94" s="1181" t="s">
        <v>180</v>
      </c>
      <c r="D94" s="1181" t="s">
        <v>4432</v>
      </c>
      <c r="E94" s="857">
        <v>14</v>
      </c>
      <c r="F94" s="1245">
        <v>271</v>
      </c>
      <c r="G94" s="1245" t="s">
        <v>107</v>
      </c>
      <c r="H94" s="1245" t="s">
        <v>107</v>
      </c>
      <c r="I94" s="1030">
        <v>28.13</v>
      </c>
      <c r="J94" s="766">
        <f>(M94/I94)*100</f>
        <v>9.4560966939210811</v>
      </c>
      <c r="K94" s="1033">
        <v>0.66500000000000004</v>
      </c>
      <c r="L94" s="1043">
        <v>4</v>
      </c>
      <c r="M94" s="756">
        <f>K94*L94</f>
        <v>2.66</v>
      </c>
      <c r="N94" s="1026" t="s">
        <v>702</v>
      </c>
      <c r="O94" s="860">
        <v>0.66</v>
      </c>
      <c r="P94" s="1016">
        <v>43399</v>
      </c>
      <c r="Q94" s="1016">
        <v>43412</v>
      </c>
      <c r="R94" s="756">
        <f>(K94-O94)/O94*100</f>
        <v>0.75757575757575824</v>
      </c>
      <c r="S94" s="824">
        <f>IF(INDEX(Historical!$D$7:$D$1455,MATCH(B94,Historical!$B$7:$B$1455,0))=0,"n/a",(INDEX(Historical!$C$7:$C$1455,MATCH(B94,Historical!$B$7:$B$1455,0))/INDEX(Historical!$D$7:$D$1455,MATCH(B94,Historical!$B$7:$B$1455,0))-1)*100)</f>
        <v>7.9741379310344751</v>
      </c>
      <c r="T94" s="824">
        <f>IF(INDEX(Historical!$F$7:$F$1455,MATCH(B94,Historical!$B$7:$B$1455,0))=0,"n/a",((INDEX(Historical!$C$7:$C$1455,MATCH(B94,Historical!$B$7:$B$1455,0))/INDEX(Historical!$F$7:$F$1455,MATCH(B94,Historical!$B$7:$B$1455,0)))^(1/3)-1)*100)</f>
        <v>7.014414469103003</v>
      </c>
      <c r="U94" s="824">
        <f>IF(INDEX(Historical!$I$7:$I$1455,MATCH(B94,Historical!$B$7:$B$1455,0))=0,"n/a",((INDEX(Historical!$C$7:$C$1455,MATCH(B94,Historical!$B$7:$B$1455,0))/INDEX(Historical!$I$7:$I$1455,MATCH(B94,Historical!$B$7:$B$1455,0)))^(1/5)-1)*100)</f>
        <v>6.7445927985984255</v>
      </c>
      <c r="V94" s="824">
        <f>IF(INDEX(Historical!$O$7:$O$1455,MATCH(B94,Historical!$B$7:$B$1455,0))=0,"n/a",((INDEX(Historical!$C$7:$C$1455,MATCH(B94,Historical!$B$7:$B$1455,0))/INDEX(Historical!$O$7:$O$1455,MATCH(B94,Historical!$B$7:$B$1455,0)))^(1/10)-1)*100)</f>
        <v>6.0476997102153263</v>
      </c>
      <c r="W94" s="825">
        <f>IF(OR(U94&lt;=0,U94="n/a",V94&lt;=0,V94="n/a"),"n/a",U94/V94)</f>
        <v>1.1152327532410313</v>
      </c>
      <c r="X94" s="826">
        <f>IF(OR(AJ94&lt;=0,AJ94="n/a",U94&lt;=0,U94="n/a"),"n/a",U94/AJ94)</f>
        <v>0.55740436352053102</v>
      </c>
      <c r="Y94" s="1032" t="s">
        <v>4077</v>
      </c>
      <c r="Z94" s="766">
        <f>IF(OR(AC94&lt;0.01,AC94="n/a"),"n/a",M94/AC94*100)</f>
        <v>120.36199095022626</v>
      </c>
      <c r="AA94" s="1042">
        <f>IF(OR(AC94&lt;0.01,AC94="n/a"),"n/a",I94/AC94)</f>
        <v>12.728506787330316</v>
      </c>
      <c r="AB94" s="1043">
        <v>12</v>
      </c>
      <c r="AC94" s="1021">
        <v>2.21</v>
      </c>
      <c r="AD94" s="1021" t="s">
        <v>138</v>
      </c>
      <c r="AE94" s="1021">
        <v>5.93</v>
      </c>
      <c r="AF94" s="1021">
        <v>6.63</v>
      </c>
      <c r="AG94" s="1021">
        <v>48.199999999999996</v>
      </c>
      <c r="AH94" s="1021">
        <v>34.799999999999997</v>
      </c>
      <c r="AI94" s="1021">
        <v>5.72</v>
      </c>
      <c r="AJ94" s="1021">
        <v>12.1</v>
      </c>
      <c r="AK94" s="1021">
        <v>-6.65</v>
      </c>
      <c r="AL94" s="1034">
        <v>2980</v>
      </c>
      <c r="AM94" s="1028">
        <v>0.1</v>
      </c>
      <c r="AN94" s="1021">
        <v>3.17</v>
      </c>
      <c r="AO94" s="868">
        <f>IF(U94="n/a","n/a",IF(AA94&lt;0,"n/a",IF(AA94="n/a","n/a",J94+U94-AA94)))</f>
        <v>3.4721827051891925</v>
      </c>
      <c r="AP94" s="869">
        <f>IF(U94="n/a","n/a",J94+U94)</f>
        <v>16.200689492519508</v>
      </c>
      <c r="AQ94" s="1044">
        <f>IF(OR(AC94&lt;0.01,AF94="n/a"),"n/a",(I94/SQRT(22.5*AC94*(I94/AF94))-1)*100)</f>
        <v>93.666379804721572</v>
      </c>
      <c r="AR94" s="766">
        <f>INDEX(Historical!$C$7:$C$1455,MATCH(B94,Historical!$B$7:$B$1455,0))*IF(AH94="n/a",1.03,IF(AH94&lt;0,1.01,IF(AH94&gt;10,1.1,(1+AH94/100))))</f>
        <v>2.7555000000000001</v>
      </c>
      <c r="AS94" s="1042">
        <f>IF($AI94="n/a",1.03*AR94,IF($AI94&lt;0,1.01*AR94,IF($AI94&gt;10,1.1*AR94,(1+$AI94/100)*AR94)))</f>
        <v>2.9131145999999997</v>
      </c>
      <c r="AT94" s="1042">
        <f>IF($AK94="n/a",1.03*AS94,IF($AK94&lt;0,1.01*AS94,IF($AK94&gt;10,1.1*AS94,(1+$AK94/100)*AS94)))</f>
        <v>2.9422457459999998</v>
      </c>
      <c r="AU94" s="1042">
        <f>IF($AK94="n/a",1.03*AT94,IF($AK94&lt;0,1.01*AT94,IF($AK94&gt;10,1.1*AT94,(1+$AK94/100)*AT94)))</f>
        <v>2.9716682034599997</v>
      </c>
      <c r="AV94" s="1042">
        <f>IF($AK94="n/a",1.03*AU94,IF($AK94&lt;0,1.01*AU94,IF($AK94&gt;10,1.1*AU94,(1+$AK94/100)*AU94)))</f>
        <v>3.0013848854945997</v>
      </c>
      <c r="AW94" s="766">
        <f>SUM(AR94:AV94)</f>
        <v>14.583913434954599</v>
      </c>
      <c r="AX94" s="877">
        <f>AW94/I94*100</f>
        <v>51.844697600265199</v>
      </c>
      <c r="AY94" s="1212">
        <v>1</v>
      </c>
      <c r="AZ94" s="1028">
        <v>7.84</v>
      </c>
      <c r="BA94" s="1028">
        <v>-18.75</v>
      </c>
      <c r="BB94" s="1028">
        <v>-6.99</v>
      </c>
      <c r="BC94" s="1028">
        <v>-5.29</v>
      </c>
      <c r="BE94" s="721">
        <v>2005</v>
      </c>
      <c r="BF94" s="1057">
        <f>IF(BE94&gt;2008,0,IF(BE94&gt;2001,1,IF(BE94&gt;1990,2,IF(BE94&gt;1980,3,IF(BE94&gt;1973,4,IF(BE94&gt;1970,5,IF(BE94&gt;1960,6,IF(BE94&gt;1958,7,IF(BE94&gt;1953,8,9)))))))))</f>
        <v>1</v>
      </c>
    </row>
    <row r="95" spans="1:58" ht="11.25" customHeight="1" x14ac:dyDescent="0.2">
      <c r="A95" s="1019" t="s">
        <v>632</v>
      </c>
      <c r="B95" s="1031" t="s">
        <v>633</v>
      </c>
      <c r="C95" s="1181" t="s">
        <v>109</v>
      </c>
      <c r="D95" s="1181" t="s">
        <v>4434</v>
      </c>
      <c r="E95" s="857">
        <v>14</v>
      </c>
      <c r="F95" s="1245">
        <v>275</v>
      </c>
      <c r="G95" s="1245" t="s">
        <v>107</v>
      </c>
      <c r="H95" s="1245" t="s">
        <v>107</v>
      </c>
      <c r="I95" s="1030">
        <v>105</v>
      </c>
      <c r="J95" s="766">
        <f>(M95/I95)*100</f>
        <v>1.6761904761904762</v>
      </c>
      <c r="K95" s="1033">
        <v>0.44</v>
      </c>
      <c r="L95" s="1043">
        <v>4</v>
      </c>
      <c r="M95" s="756">
        <f>K95*L95</f>
        <v>1.76</v>
      </c>
      <c r="N95" s="1026" t="s">
        <v>524</v>
      </c>
      <c r="O95" s="860">
        <v>0.41</v>
      </c>
      <c r="P95" s="1016">
        <v>43418</v>
      </c>
      <c r="Q95" s="1016">
        <v>43434</v>
      </c>
      <c r="R95" s="756">
        <f>(K95-O95)/O95*100</f>
        <v>7.3170731707317138</v>
      </c>
      <c r="S95" s="824">
        <f>IF(INDEX(Historical!$D$7:$D$1455,MATCH(B95,Historical!$B$7:$B$1455,0))=0,"n/a",(INDEX(Historical!$C$7:$C$1455,MATCH(B95,Historical!$B$7:$B$1455,0))/INDEX(Historical!$D$7:$D$1455,MATCH(B95,Historical!$B$7:$B$1455,0))-1)*100)</f>
        <v>3.7499999999999867</v>
      </c>
      <c r="T95" s="824">
        <f>IF(INDEX(Historical!$F$7:$F$1455,MATCH(B95,Historical!$B$7:$B$1455,0))=0,"n/a",((INDEX(Historical!$C$7:$C$1455,MATCH(B95,Historical!$B$7:$B$1455,0))/INDEX(Historical!$F$7:$F$1455,MATCH(B95,Historical!$B$7:$B$1455,0)))^(1/3)-1)*100)</f>
        <v>6.1806396748809167</v>
      </c>
      <c r="U95" s="824">
        <f>IF(INDEX(Historical!$I$7:$I$1455,MATCH(B95,Historical!$B$7:$B$1455,0))=0,"n/a",((INDEX(Historical!$C$7:$C$1455,MATCH(B95,Historical!$B$7:$B$1455,0))/INDEX(Historical!$I$7:$I$1455,MATCH(B95,Historical!$B$7:$B$1455,0)))^(1/5)-1)*100)</f>
        <v>8.3602802316019353</v>
      </c>
      <c r="V95" s="824">
        <f>IF(INDEX(Historical!$O$7:$O$1455,MATCH(B95,Historical!$B$7:$B$1455,0))=0,"n/a",((INDEX(Historical!$C$7:$C$1455,MATCH(B95,Historical!$B$7:$B$1455,0))/INDEX(Historical!$O$7:$O$1455,MATCH(B95,Historical!$B$7:$B$1455,0)))^(1/10)-1)*100)</f>
        <v>10.409326692247634</v>
      </c>
      <c r="W95" s="825">
        <f>IF(OR(U95&lt;=0,U95="n/a",V95&lt;=0,V95="n/a"),"n/a",U95/V95)</f>
        <v>0.80315283387428604</v>
      </c>
      <c r="X95" s="826" t="str">
        <f>IF(OR(AJ95&lt;=0,AJ95="n/a",U95&lt;=0,U95="n/a"),"n/a",U95/AJ95)</f>
        <v>n/a</v>
      </c>
      <c r="Y95" s="781" t="s">
        <v>4077</v>
      </c>
      <c r="Z95" s="766" t="str">
        <f>IF(OR(AC95&lt;0.01,AC95="n/a"),"n/a",M95/AC95*100)</f>
        <v>n/a</v>
      </c>
      <c r="AA95" s="1042" t="str">
        <f>IF(OR(AC95&lt;0.01,AC95="n/a"),"n/a",I95/AC95)</f>
        <v>n/a</v>
      </c>
      <c r="AB95" s="1043">
        <v>12</v>
      </c>
      <c r="AC95" s="1021" t="s">
        <v>138</v>
      </c>
      <c r="AD95" s="1021" t="s">
        <v>138</v>
      </c>
      <c r="AE95" s="1021" t="s">
        <v>138</v>
      </c>
      <c r="AF95" s="1021" t="s">
        <v>138</v>
      </c>
      <c r="AG95" s="1021" t="s">
        <v>138</v>
      </c>
      <c r="AH95" s="1021" t="s">
        <v>138</v>
      </c>
      <c r="AI95" s="1021" t="s">
        <v>138</v>
      </c>
      <c r="AJ95" s="1021" t="s">
        <v>138</v>
      </c>
      <c r="AK95" s="1021" t="s">
        <v>138</v>
      </c>
      <c r="AL95" s="1034" t="s">
        <v>138</v>
      </c>
      <c r="AM95" s="1028" t="s">
        <v>138</v>
      </c>
      <c r="AN95" s="1021" t="s">
        <v>138</v>
      </c>
      <c r="AO95" s="868" t="str">
        <f>IF(U95="n/a","n/a",IF(AA95&lt;0,"n/a",IF(AA95="n/a","n/a",J95+U95-AA95)))</f>
        <v>n/a</v>
      </c>
      <c r="AP95" s="869">
        <f>IF(U95="n/a","n/a",J95+U95)</f>
        <v>10.036470707792411</v>
      </c>
      <c r="AQ95" s="1044" t="str">
        <f>IF(OR(AC95&lt;0.01,AF95="n/a"),"n/a",(I95/SQRT(22.5*AC95*(I95/AF95))-1)*100)</f>
        <v>n/a</v>
      </c>
      <c r="AR95" s="766">
        <f>INDEX(Historical!$C$7:$C$1455,MATCH(B95,Historical!$B$7:$B$1455,0))*IF(AH95="n/a",1.03,IF(AH95&lt;0,1.01,IF(AH95&gt;10,1.1,(1+AH95/100))))</f>
        <v>1.2823499999999999</v>
      </c>
      <c r="AS95" s="1042">
        <f>IF($AI95="n/a",1.03*AR95,IF($AI95&lt;0,1.01*AR95,IF($AI95&gt;10,1.1*AR95,(1+$AI95/100)*AR95)))</f>
        <v>1.3208205</v>
      </c>
      <c r="AT95" s="1042">
        <f>IF($AK95="n/a",1.03*AS95,IF($AK95&lt;0,1.01*AS95,IF($AK95&gt;10,1.1*AS95,(1+$AK95/100)*AS95)))</f>
        <v>1.3604451150000001</v>
      </c>
      <c r="AU95" s="1042">
        <f>IF($AK95="n/a",1.03*AT95,IF($AK95&lt;0,1.01*AT95,IF($AK95&gt;10,1.1*AT95,(1+$AK95/100)*AT95)))</f>
        <v>1.4012584684500002</v>
      </c>
      <c r="AV95" s="1042">
        <f>IF($AK95="n/a",1.03*AU95,IF($AK95&lt;0,1.01*AU95,IF($AK95&gt;10,1.1*AU95,(1+$AK95/100)*AU95)))</f>
        <v>1.4432962225035002</v>
      </c>
      <c r="AW95" s="766">
        <f>SUM(AR95:AV95)</f>
        <v>6.8081703059535004</v>
      </c>
      <c r="AX95" s="877">
        <f>AW95/I95*100</f>
        <v>6.4839717199557141</v>
      </c>
      <c r="AY95" s="1212" t="s">
        <v>138</v>
      </c>
      <c r="AZ95" s="1028" t="s">
        <v>138</v>
      </c>
      <c r="BA95" s="1028" t="s">
        <v>138</v>
      </c>
      <c r="BB95" s="1028" t="s">
        <v>138</v>
      </c>
      <c r="BC95" s="1028" t="s">
        <v>138</v>
      </c>
      <c r="BD95" s="1078" t="s">
        <v>4357</v>
      </c>
      <c r="BE95" s="721">
        <v>2005</v>
      </c>
      <c r="BF95" s="1057">
        <f>IF(BE95&gt;2008,0,IF(BE95&gt;2001,1,IF(BE95&gt;1990,2,IF(BE95&gt;1980,3,IF(BE95&gt;1973,4,IF(BE95&gt;1970,5,IF(BE95&gt;1960,6,IF(BE95&gt;1958,7,IF(BE95&gt;1953,8,9)))))))))</f>
        <v>1</v>
      </c>
    </row>
    <row r="96" spans="1:58" ht="11.25" customHeight="1" x14ac:dyDescent="0.2">
      <c r="A96" s="1027" t="s">
        <v>634</v>
      </c>
      <c r="B96" s="1032" t="s">
        <v>635</v>
      </c>
      <c r="C96" s="1181" t="s">
        <v>113</v>
      </c>
      <c r="D96" s="1181" t="s">
        <v>4458</v>
      </c>
      <c r="E96" s="857">
        <v>11</v>
      </c>
      <c r="F96" s="1245">
        <v>319</v>
      </c>
      <c r="G96" s="1245" t="s">
        <v>38</v>
      </c>
      <c r="H96" s="1245" t="s">
        <v>38</v>
      </c>
      <c r="I96" s="1030">
        <v>110.16</v>
      </c>
      <c r="J96" s="766">
        <f>(M96/I96)*100</f>
        <v>3.0501089324618738</v>
      </c>
      <c r="K96" s="1033">
        <v>0.84</v>
      </c>
      <c r="L96" s="1043">
        <v>4</v>
      </c>
      <c r="M96" s="756">
        <f>K96*L96</f>
        <v>3.36</v>
      </c>
      <c r="N96" s="1026" t="s">
        <v>150</v>
      </c>
      <c r="O96" s="860">
        <v>0.77</v>
      </c>
      <c r="P96" s="1016">
        <v>43433</v>
      </c>
      <c r="Q96" s="1016">
        <v>43448</v>
      </c>
      <c r="R96" s="756">
        <f>(K96-O96)/O96*100</f>
        <v>9.0909090909090846</v>
      </c>
      <c r="S96" s="824">
        <f>IF(INDEX(Historical!$D$7:$D$1455,MATCH(B96,Historical!$B$7:$B$1455,0))=0,"n/a",(INDEX(Historical!$C$7:$C$1455,MATCH(B96,Historical!$B$7:$B$1455,0))/INDEX(Historical!$D$7:$D$1455,MATCH(B96,Historical!$B$7:$B$1455,0))-1)*100)</f>
        <v>10.810810810810811</v>
      </c>
      <c r="T96" s="824">
        <f>IF(INDEX(Historical!$F$7:$F$1455,MATCH(B96,Historical!$B$7:$B$1455,0))=0,"n/a",((INDEX(Historical!$C$7:$C$1455,MATCH(B96,Historical!$B$7:$B$1455,0))/INDEX(Historical!$F$7:$F$1455,MATCH(B96,Historical!$B$7:$B$1455,0)))^(1/3)-1)*100)</f>
        <v>11.687582878684765</v>
      </c>
      <c r="U96" s="824">
        <f>IF(INDEX(Historical!$I$7:$I$1455,MATCH(B96,Historical!$B$7:$B$1455,0))=0,"n/a",((INDEX(Historical!$C$7:$C$1455,MATCH(B96,Historical!$B$7:$B$1455,0))/INDEX(Historical!$I$7:$I$1455,MATCH(B96,Historical!$B$7:$B$1455,0)))^(1/5)-1)*100)</f>
        <v>11.304961305610561</v>
      </c>
      <c r="V96" s="824">
        <f>IF(INDEX(Historical!$O$7:$O$1455,MATCH(B96,Historical!$B$7:$B$1455,0))=0,"n/a",((INDEX(Historical!$C$7:$C$1455,MATCH(B96,Historical!$B$7:$B$1455,0))/INDEX(Historical!$O$7:$O$1455,MATCH(B96,Historical!$B$7:$B$1455,0)))^(1/10)-1)*100)</f>
        <v>8.0763817208747035</v>
      </c>
      <c r="W96" s="825">
        <f>IF(OR(U96&lt;=0,U96="n/a",V96&lt;=0,V96="n/a"),"n/a",U96/V96)</f>
        <v>1.3997556946065435</v>
      </c>
      <c r="X96" s="826">
        <f>IF(OR(AJ96&lt;=0,AJ96="n/a",U96&lt;=0,U96="n/a"),"n/a",U96/AJ96)</f>
        <v>6.6499772385944471</v>
      </c>
      <c r="Y96" s="1032"/>
      <c r="Z96" s="766">
        <f>IF(OR(AC96&lt;0.01,AC96="n/a"),"n/a",M96/AC96*100)</f>
        <v>52.913385826771652</v>
      </c>
      <c r="AA96" s="1042">
        <f>IF(OR(AC96&lt;0.01,AC96="n/a"),"n/a",I96/AC96)</f>
        <v>17.348031496062994</v>
      </c>
      <c r="AB96" s="1043">
        <v>12</v>
      </c>
      <c r="AC96" s="1021">
        <v>6.35</v>
      </c>
      <c r="AD96" s="1021">
        <v>1.74</v>
      </c>
      <c r="AE96" s="1021">
        <v>1.43</v>
      </c>
      <c r="AF96" s="1021">
        <v>3.43</v>
      </c>
      <c r="AG96" s="1021">
        <v>17.299999999999997</v>
      </c>
      <c r="AH96" s="1021">
        <v>3.5999999999999996</v>
      </c>
      <c r="AI96" s="1021">
        <v>8.2000000000000011</v>
      </c>
      <c r="AJ96" s="1021">
        <v>1.7000000000000002</v>
      </c>
      <c r="AK96" s="1021">
        <v>10</v>
      </c>
      <c r="AL96" s="1034">
        <v>6090</v>
      </c>
      <c r="AM96" s="1028">
        <v>0.1</v>
      </c>
      <c r="AN96" s="1021">
        <v>1.1000000000000001</v>
      </c>
      <c r="AO96" s="868">
        <f>IF(U96="n/a","n/a",IF(AA96&lt;0,"n/a",IF(AA96="n/a","n/a",J96+U96-AA96)))</f>
        <v>-2.992961257990558</v>
      </c>
      <c r="AP96" s="869">
        <f>IF(U96="n/a","n/a",J96+U96)</f>
        <v>14.355070238072436</v>
      </c>
      <c r="AQ96" s="1044">
        <f>IF(OR(AC96&lt;0.01,AF96="n/a"),"n/a",(I96/SQRT(22.5*AC96*(I96/AF96))-1)*100)</f>
        <v>62.62260063170946</v>
      </c>
      <c r="AR96" s="766">
        <f>INDEX(Historical!$C$7:$C$1455,MATCH(B96,Historical!$B$7:$B$1455,0))*IF(AH96="n/a",1.03,IF(AH96&lt;0,1.01,IF(AH96&gt;10,1.1,(1+AH96/100))))</f>
        <v>2.9733199999999997</v>
      </c>
      <c r="AS96" s="1042">
        <f>IF($AI96="n/a",1.03*AR96,IF($AI96&lt;0,1.01*AR96,IF($AI96&gt;10,1.1*AR96,(1+$AI96/100)*AR96)))</f>
        <v>3.2171322399999998</v>
      </c>
      <c r="AT96" s="1042">
        <f>IF($AK96="n/a",1.03*AS96,IF($AK96&lt;0,1.01*AS96,IF($AK96&gt;10,1.1*AS96,(1+$AK96/100)*AS96)))</f>
        <v>3.538845464</v>
      </c>
      <c r="AU96" s="1042">
        <f>IF($AK96="n/a",1.03*AT96,IF($AK96&lt;0,1.01*AT96,IF($AK96&gt;10,1.1*AT96,(1+$AK96/100)*AT96)))</f>
        <v>3.8927300104000002</v>
      </c>
      <c r="AV96" s="1042">
        <f>IF($AK96="n/a",1.03*AU96,IF($AK96&lt;0,1.01*AU96,IF($AK96&gt;10,1.1*AU96,(1+$AK96/100)*AU96)))</f>
        <v>4.2820030114400005</v>
      </c>
      <c r="AW96" s="766">
        <f>SUM(AR96:AV96)</f>
        <v>17.904030725839998</v>
      </c>
      <c r="AX96" s="877">
        <f>AW96/I96*100</f>
        <v>16.252751203558461</v>
      </c>
      <c r="AY96" s="1212">
        <v>1.28</v>
      </c>
      <c r="AZ96" s="1028">
        <v>13.54</v>
      </c>
      <c r="BA96" s="1028">
        <v>-26.08</v>
      </c>
      <c r="BB96" s="1028">
        <v>-5.26</v>
      </c>
      <c r="BC96" s="1028">
        <v>-6.29</v>
      </c>
      <c r="BE96" s="721">
        <v>2009</v>
      </c>
      <c r="BF96" s="1057">
        <f>IF(BE96&gt;2008,0,IF(BE96&gt;2001,1,IF(BE96&gt;1990,2,IF(BE96&gt;1980,3,IF(BE96&gt;1973,4,IF(BE96&gt;1970,5,IF(BE96&gt;1960,6,IF(BE96&gt;1958,7,IF(BE96&gt;1953,8,9)))))))))</f>
        <v>0</v>
      </c>
    </row>
    <row r="97" spans="1:58" ht="11.25" customHeight="1" x14ac:dyDescent="0.2">
      <c r="A97" s="1036" t="s">
        <v>1342</v>
      </c>
      <c r="B97" s="1031" t="s">
        <v>1343</v>
      </c>
      <c r="C97" s="1181" t="s">
        <v>129</v>
      </c>
      <c r="D97" s="1181" t="s">
        <v>194</v>
      </c>
      <c r="E97" s="857">
        <v>10</v>
      </c>
      <c r="F97" s="1245">
        <v>330</v>
      </c>
      <c r="G97" s="1245" t="s">
        <v>107</v>
      </c>
      <c r="H97" s="1245" t="s">
        <v>107</v>
      </c>
      <c r="I97" s="1030">
        <v>61.77</v>
      </c>
      <c r="J97" s="766">
        <f>(M97/I97)*100</f>
        <v>1.7807997409745833</v>
      </c>
      <c r="K97" s="1033">
        <v>0.27500000000000002</v>
      </c>
      <c r="L97" s="1043">
        <v>4</v>
      </c>
      <c r="M97" s="756">
        <f>K97*L97</f>
        <v>1.1000000000000001</v>
      </c>
      <c r="N97" s="1026" t="s">
        <v>497</v>
      </c>
      <c r="O97" s="860">
        <v>0.21</v>
      </c>
      <c r="P97" s="1016">
        <v>43462</v>
      </c>
      <c r="Q97" s="1016">
        <v>43480</v>
      </c>
      <c r="R97" s="756">
        <f>(K97-O97)/O97*100</f>
        <v>30.95238095238097</v>
      </c>
      <c r="S97" s="824">
        <f>IF(INDEX(Historical!$D$7:$D$1455,MATCH(B97,Historical!$B$7:$B$1455,0))=0,"n/a",(INDEX(Historical!$C$7:$C$1455,MATCH(B97,Historical!$B$7:$B$1455,0))/INDEX(Historical!$D$7:$D$1455,MATCH(B97,Historical!$B$7:$B$1455,0))-1)*100)</f>
        <v>13.333333333333353</v>
      </c>
      <c r="T97" s="824">
        <f>IF(INDEX(Historical!$F$7:$F$1455,MATCH(B97,Historical!$B$7:$B$1455,0))=0,"n/a",((INDEX(Historical!$C$7:$C$1455,MATCH(B97,Historical!$B$7:$B$1455,0))/INDEX(Historical!$F$7:$F$1455,MATCH(B97,Historical!$B$7:$B$1455,0)))^(1/3)-1)*100)</f>
        <v>12.311068346755549</v>
      </c>
      <c r="U97" s="824">
        <f>IF(INDEX(Historical!$I$7:$I$1455,MATCH(B97,Historical!$B$7:$B$1455,0))=0,"n/a",((INDEX(Historical!$C$7:$C$1455,MATCH(B97,Historical!$B$7:$B$1455,0))/INDEX(Historical!$I$7:$I$1455,MATCH(B97,Historical!$B$7:$B$1455,0)))^(1/5)-1)*100)</f>
        <v>16.271101521949817</v>
      </c>
      <c r="V97" s="824">
        <f>IF(INDEX(Historical!$O$7:$O$1455,MATCH(B97,Historical!$B$7:$B$1455,0))=0,"n/a",((INDEX(Historical!$C$7:$C$1455,MATCH(B97,Historical!$B$7:$B$1455,0))/INDEX(Historical!$O$7:$O$1455,MATCH(B97,Historical!$B$7:$B$1455,0)))^(1/10)-1)*100)</f>
        <v>18.300598802037648</v>
      </c>
      <c r="W97" s="825">
        <f>IF(OR(U97&lt;=0,U97="n/a",V97&lt;=0,V97="n/a"),"n/a",U97/V97)</f>
        <v>0.88910213802064986</v>
      </c>
      <c r="X97" s="826" t="str">
        <f>IF(OR(AJ97&lt;=0,AJ97="n/a",U97&lt;=0,U97="n/a"),"n/a",U97/AJ97)</f>
        <v>n/a</v>
      </c>
      <c r="Y97" s="777"/>
      <c r="Z97" s="766">
        <f>IF(OR(AC97&lt;0.01,AC97="n/a"),"n/a",M97/AC97*100)</f>
        <v>67.484662576687128</v>
      </c>
      <c r="AA97" s="1042">
        <f>IF(OR(AC97&lt;0.01,AC97="n/a"),"n/a",I97/AC97)</f>
        <v>37.895705521472394</v>
      </c>
      <c r="AB97" s="1043">
        <v>12</v>
      </c>
      <c r="AC97" s="1021">
        <v>1.63</v>
      </c>
      <c r="AD97" s="1021">
        <v>3.16</v>
      </c>
      <c r="AE97" s="1021">
        <v>2.97</v>
      </c>
      <c r="AF97" s="1021">
        <v>4.3</v>
      </c>
      <c r="AG97" s="1021">
        <v>11.3</v>
      </c>
      <c r="AH97" s="1021">
        <v>27.6</v>
      </c>
      <c r="AI97" s="1021">
        <v>13.66</v>
      </c>
      <c r="AJ97" s="1021">
        <v>-20.399999999999999</v>
      </c>
      <c r="AK97" s="1021">
        <v>12</v>
      </c>
      <c r="AL97" s="1034">
        <v>1920</v>
      </c>
      <c r="AM97" s="1028">
        <v>44.629999999999995</v>
      </c>
      <c r="AN97" s="1021">
        <v>0.12</v>
      </c>
      <c r="AO97" s="868">
        <f>IF(U97="n/a","n/a",IF(AA97&lt;0,"n/a",IF(AA97="n/a","n/a",J97+U97-AA97)))</f>
        <v>-19.843804258547994</v>
      </c>
      <c r="AP97" s="869">
        <f>IF(U97="n/a","n/a",J97+U97)</f>
        <v>18.0519012629244</v>
      </c>
      <c r="AQ97" s="1044">
        <f>IF(OR(AC97&lt;0.01,AF97="n/a"),"n/a",(I97/SQRT(22.5*AC97*(I97/AF97))-1)*100)</f>
        <v>169.11503838596715</v>
      </c>
      <c r="AR97" s="766">
        <f>INDEX(Historical!$C$7:$C$1455,MATCH(B97,Historical!$B$7:$B$1455,0))*IF(AH97="n/a",1.03,IF(AH97&lt;0,1.01,IF(AH97&gt;10,1.1,(1+AH97/100))))</f>
        <v>0.74800000000000011</v>
      </c>
      <c r="AS97" s="1042">
        <f>IF($AI97="n/a",1.03*AR97,IF($AI97&lt;0,1.01*AR97,IF($AI97&gt;10,1.1*AR97,(1+$AI97/100)*AR97)))</f>
        <v>0.8228000000000002</v>
      </c>
      <c r="AT97" s="1042">
        <f>IF($AK97="n/a",1.03*AS97,IF($AK97&lt;0,1.01*AS97,IF($AK97&gt;10,1.1*AS97,(1+$AK97/100)*AS97)))</f>
        <v>0.90508000000000033</v>
      </c>
      <c r="AU97" s="1042">
        <f>IF($AK97="n/a",1.03*AT97,IF($AK97&lt;0,1.01*AT97,IF($AK97&gt;10,1.1*AT97,(1+$AK97/100)*AT97)))</f>
        <v>0.99558800000000047</v>
      </c>
      <c r="AV97" s="1042">
        <f>IF($AK97="n/a",1.03*AU97,IF($AK97&lt;0,1.01*AU97,IF($AK97&gt;10,1.1*AU97,(1+$AK97/100)*AU97)))</f>
        <v>1.0951468000000006</v>
      </c>
      <c r="AW97" s="766">
        <f>SUM(AR97:AV97)</f>
        <v>4.5666148000000018</v>
      </c>
      <c r="AX97" s="877">
        <f>AW97/I97*100</f>
        <v>7.3929331390642723</v>
      </c>
      <c r="AY97" s="1212">
        <v>1.31</v>
      </c>
      <c r="AZ97" s="1028">
        <v>49.55</v>
      </c>
      <c r="BA97" s="1028">
        <v>-8.49</v>
      </c>
      <c r="BB97" s="1028">
        <v>3.04</v>
      </c>
      <c r="BC97" s="1028">
        <v>11.86</v>
      </c>
      <c r="BE97" s="721">
        <v>2010</v>
      </c>
      <c r="BF97" s="1057">
        <f>IF(BE97&gt;2008,0,IF(BE97&gt;2001,1,IF(BE97&gt;1990,2,IF(BE97&gt;1980,3,IF(BE97&gt;1973,4,IF(BE97&gt;1970,5,IF(BE97&gt;1960,6,IF(BE97&gt;1958,7,IF(BE97&gt;1953,8,9)))))))))</f>
        <v>0</v>
      </c>
    </row>
    <row r="98" spans="1:58" ht="11.25" customHeight="1" x14ac:dyDescent="0.2">
      <c r="A98" s="1019" t="s">
        <v>638</v>
      </c>
      <c r="B98" s="1031" t="s">
        <v>639</v>
      </c>
      <c r="C98" s="1181" t="s">
        <v>4283</v>
      </c>
      <c r="D98" s="1181" t="s">
        <v>4420</v>
      </c>
      <c r="E98" s="857">
        <v>23</v>
      </c>
      <c r="F98" s="1245">
        <v>144</v>
      </c>
      <c r="G98" s="1245" t="s">
        <v>116</v>
      </c>
      <c r="H98" s="1245" t="s">
        <v>116</v>
      </c>
      <c r="I98" s="1021">
        <v>124.27</v>
      </c>
      <c r="J98" s="766">
        <f>(M98/I98)*100</f>
        <v>5.0535125130763667</v>
      </c>
      <c r="K98" s="1040">
        <v>1.57</v>
      </c>
      <c r="L98" s="1043">
        <v>4</v>
      </c>
      <c r="M98" s="756">
        <f>K98*L98</f>
        <v>6.28</v>
      </c>
      <c r="N98" s="1026" t="s">
        <v>229</v>
      </c>
      <c r="O98" s="861">
        <v>1.5</v>
      </c>
      <c r="P98" s="1016">
        <v>43229</v>
      </c>
      <c r="Q98" s="1016">
        <v>43260</v>
      </c>
      <c r="R98" s="756">
        <f>(K98-O98)/O98*100</f>
        <v>4.6666666666666714</v>
      </c>
      <c r="S98" s="824">
        <f>IF(INDEX(Historical!$D$7:$D$1455,MATCH(B98,Historical!$B$7:$B$1455,0))=0,"n/a",(INDEX(Historical!$C$7:$C$1455,MATCH(B98,Historical!$B$7:$B$1455,0))/INDEX(Historical!$D$7:$D$1455,MATCH(B98,Historical!$B$7:$B$1455,0))-1)*100)</f>
        <v>7.2727272727272751</v>
      </c>
      <c r="T98" s="824">
        <f>IF(INDEX(Historical!$F$7:$F$1455,MATCH(B98,Historical!$B$7:$B$1455,0))=0,"n/a",((INDEX(Historical!$C$7:$C$1455,MATCH(B98,Historical!$B$7:$B$1455,0))/INDEX(Historical!$F$7:$F$1455,MATCH(B98,Historical!$B$7:$B$1455,0)))^(1/3)-1)*100)</f>
        <v>11.554654085939786</v>
      </c>
      <c r="U98" s="824">
        <f>IF(INDEX(Historical!$I$7:$I$1455,MATCH(B98,Historical!$B$7:$B$1455,0))=0,"n/a",((INDEX(Historical!$C$7:$C$1455,MATCH(B98,Historical!$B$7:$B$1455,0))/INDEX(Historical!$I$7:$I$1455,MATCH(B98,Historical!$B$7:$B$1455,0)))^(1/5)-1)*100)</f>
        <v>12.322720670278752</v>
      </c>
      <c r="V98" s="824">
        <f>IF(INDEX(Historical!$O$7:$O$1455,MATCH(B98,Historical!$B$7:$B$1455,0))=0,"n/a",((INDEX(Historical!$C$7:$C$1455,MATCH(B98,Historical!$B$7:$B$1455,0))/INDEX(Historical!$O$7:$O$1455,MATCH(B98,Historical!$B$7:$B$1455,0)))^(1/10)-1)*100)</f>
        <v>14.676934558936328</v>
      </c>
      <c r="W98" s="825">
        <f>IF(OR(U98&lt;=0,U98="n/a",V98&lt;=0,V98="n/a"),"n/a",U98/V98)</f>
        <v>0.83959771168808761</v>
      </c>
      <c r="X98" s="826" t="str">
        <f>IF(OR(AJ98&lt;=0,AJ98="n/a",U98&lt;=0,U98="n/a"),"n/a",U98/AJ98)</f>
        <v>n/a</v>
      </c>
      <c r="Y98" s="1031"/>
      <c r="Z98" s="766">
        <f>IF(OR(AC98&lt;0.01,AC98="n/a"),"n/a",M98/AC98*100)</f>
        <v>51.265306122448983</v>
      </c>
      <c r="AA98" s="1042">
        <f>IF(OR(AC98&lt;0.01,AC98="n/a"),"n/a",I98/AC98)</f>
        <v>10.144489795918368</v>
      </c>
      <c r="AB98" s="1043">
        <v>12</v>
      </c>
      <c r="AC98" s="1021">
        <v>12.25</v>
      </c>
      <c r="AD98" s="1021">
        <v>10.57</v>
      </c>
      <c r="AE98" s="1021">
        <v>1.42</v>
      </c>
      <c r="AF98" s="1021">
        <v>5.72</v>
      </c>
      <c r="AG98" s="1023">
        <v>30.9</v>
      </c>
      <c r="AH98" s="1021">
        <v>-3.3000000000000003</v>
      </c>
      <c r="AI98" s="1021">
        <v>1.04</v>
      </c>
      <c r="AJ98" s="1021">
        <v>-4</v>
      </c>
      <c r="AK98" s="1021">
        <v>0.96</v>
      </c>
      <c r="AL98" s="1034">
        <v>114270</v>
      </c>
      <c r="AM98" s="1028">
        <v>0.1</v>
      </c>
      <c r="AN98" s="1021">
        <v>2.37</v>
      </c>
      <c r="AO98" s="868">
        <f>IF(U98="n/a","n/a",IF(AA98&lt;0,"n/a",IF(AA98="n/a","n/a",J98+U98-AA98)))</f>
        <v>7.2317433874367509</v>
      </c>
      <c r="AP98" s="869">
        <f>IF(U98="n/a","n/a",J98+U98)</f>
        <v>17.376233183355119</v>
      </c>
      <c r="AQ98" s="1044">
        <f>IF(OR(AC98&lt;0.01,AF98="n/a"),"n/a",(I98/SQRT(22.5*AC98*(I98/AF98))-1)*100)</f>
        <v>60.591243199279866</v>
      </c>
      <c r="AR98" s="766">
        <f>INDEX(Historical!$C$7:$C$1455,MATCH(B98,Historical!$B$7:$B$1455,0))*IF(AH98="n/a",1.03,IF(AH98&lt;0,1.01,IF(AH98&gt;10,1.1,(1+AH98/100))))</f>
        <v>5.9590000000000005</v>
      </c>
      <c r="AS98" s="1042">
        <f>IF($AI98="n/a",1.03*AR98,IF($AI98&lt;0,1.01*AR98,IF($AI98&gt;10,1.1*AR98,(1+$AI98/100)*AR98)))</f>
        <v>6.0209736000000005</v>
      </c>
      <c r="AT98" s="1042">
        <f>IF($AK98="n/a",1.03*AS98,IF($AK98&lt;0,1.01*AS98,IF($AK98&gt;10,1.1*AS98,(1+$AK98/100)*AS98)))</f>
        <v>6.0787749465600012</v>
      </c>
      <c r="AU98" s="1042">
        <f>IF($AK98="n/a",1.03*AT98,IF($AK98&lt;0,1.01*AT98,IF($AK98&gt;10,1.1*AT98,(1+$AK98/100)*AT98)))</f>
        <v>6.1371311860469779</v>
      </c>
      <c r="AV98" s="1042">
        <f>IF($AK98="n/a",1.03*AU98,IF($AK98&lt;0,1.01*AU98,IF($AK98&gt;10,1.1*AU98,(1+$AK98/100)*AU98)))</f>
        <v>6.1960476454330289</v>
      </c>
      <c r="AW98" s="766">
        <f>SUM(AR98:AV98)</f>
        <v>30.391927378040013</v>
      </c>
      <c r="AX98" s="877">
        <f>AW98/I98*100</f>
        <v>24.456367086215508</v>
      </c>
      <c r="AY98" s="1212">
        <v>1.1299999999999999</v>
      </c>
      <c r="AZ98" s="1028">
        <v>8.92</v>
      </c>
      <c r="BA98" s="1028">
        <v>-27.38</v>
      </c>
      <c r="BB98" s="1028">
        <v>-6.0600000000000005</v>
      </c>
      <c r="BC98" s="1028">
        <v>-13.639999999999999</v>
      </c>
      <c r="BE98" s="721">
        <v>1996</v>
      </c>
      <c r="BF98" s="1057">
        <f>IF(BE98&gt;2008,0,IF(BE98&gt;2001,1,IF(BE98&gt;1990,2,IF(BE98&gt;1980,3,IF(BE98&gt;1973,4,IF(BE98&gt;1970,5,IF(BE98&gt;1960,6,IF(BE98&gt;1958,7,IF(BE98&gt;1953,8,9)))))))))</f>
        <v>2</v>
      </c>
    </row>
    <row r="99" spans="1:58" ht="11.25" customHeight="1" x14ac:dyDescent="0.2">
      <c r="A99" s="1027" t="s">
        <v>640</v>
      </c>
      <c r="B99" s="1031" t="s">
        <v>641</v>
      </c>
      <c r="C99" s="1181" t="s">
        <v>124</v>
      </c>
      <c r="D99" s="1181" t="s">
        <v>4262</v>
      </c>
      <c r="E99" s="857">
        <v>16</v>
      </c>
      <c r="F99" s="1245">
        <v>215</v>
      </c>
      <c r="G99" s="1245" t="s">
        <v>38</v>
      </c>
      <c r="H99" s="1245" t="s">
        <v>38</v>
      </c>
      <c r="I99" s="1030">
        <v>141.63</v>
      </c>
      <c r="J99" s="766">
        <f>(M99/I99)*100</f>
        <v>2.0617100896702678</v>
      </c>
      <c r="K99" s="1033">
        <v>0.73</v>
      </c>
      <c r="L99" s="1043">
        <v>4</v>
      </c>
      <c r="M99" s="756">
        <f>K99*L99</f>
        <v>2.92</v>
      </c>
      <c r="N99" s="1026" t="s">
        <v>592</v>
      </c>
      <c r="O99" s="860">
        <v>0.69</v>
      </c>
      <c r="P99" s="1016">
        <v>43364</v>
      </c>
      <c r="Q99" s="1016">
        <v>43378</v>
      </c>
      <c r="R99" s="756">
        <f>(K99-O99)/O99*100</f>
        <v>5.7971014492753676</v>
      </c>
      <c r="S99" s="824">
        <f>IF(INDEX(Historical!$D$7:$D$1455,MATCH(B99,Historical!$B$7:$B$1455,0))=0,"n/a",(INDEX(Historical!$C$7:$C$1455,MATCH(B99,Historical!$B$7:$B$1455,0))/INDEX(Historical!$D$7:$D$1455,MATCH(B99,Historical!$B$7:$B$1455,0))-1)*100)</f>
        <v>12.5</v>
      </c>
      <c r="T99" s="824">
        <f>IF(INDEX(Historical!$F$7:$F$1455,MATCH(B99,Historical!$B$7:$B$1455,0))=0,"n/a",((INDEX(Historical!$C$7:$C$1455,MATCH(B99,Historical!$B$7:$B$1455,0))/INDEX(Historical!$F$7:$F$1455,MATCH(B99,Historical!$B$7:$B$1455,0)))^(1/3)-1)*100)</f>
        <v>16.75232910072808</v>
      </c>
      <c r="U99" s="824">
        <f>IF(INDEX(Historical!$I$7:$I$1455,MATCH(B99,Historical!$B$7:$B$1455,0))=0,"n/a",((INDEX(Historical!$C$7:$C$1455,MATCH(B99,Historical!$B$7:$B$1455,0))/INDEX(Historical!$I$7:$I$1455,MATCH(B99,Historical!$B$7:$B$1455,0)))^(1/5)-1)*100)</f>
        <v>15.496110048498601</v>
      </c>
      <c r="V99" s="824">
        <f>IF(INDEX(Historical!$O$7:$O$1455,MATCH(B99,Historical!$B$7:$B$1455,0))=0,"n/a",((INDEX(Historical!$C$7:$C$1455,MATCH(B99,Historical!$B$7:$B$1455,0))/INDEX(Historical!$O$7:$O$1455,MATCH(B99,Historical!$B$7:$B$1455,0)))^(1/10)-1)*100)</f>
        <v>11.741425036458942</v>
      </c>
      <c r="W99" s="825">
        <f>IF(OR(U99&lt;=0,U99="n/a",V99&lt;=0,V99="n/a"),"n/a",U99/V99)</f>
        <v>1.3197810317215142</v>
      </c>
      <c r="X99" s="826">
        <f>IF(OR(AJ99&lt;=0,AJ99="n/a",U99&lt;=0,U99="n/a"),"n/a",U99/AJ99)</f>
        <v>1.2806702519420332</v>
      </c>
      <c r="Y99" s="777"/>
      <c r="Z99" s="766">
        <f>IF(OR(AC99&lt;0.01,AC99="n/a"),"n/a",M99/AC99*100)</f>
        <v>56.153846153846153</v>
      </c>
      <c r="AA99" s="1042">
        <f>IF(OR(AC99&lt;0.01,AC99="n/a"),"n/a",I99/AC99)</f>
        <v>27.236538461538458</v>
      </c>
      <c r="AB99" s="1043">
        <v>12</v>
      </c>
      <c r="AC99" s="1021">
        <v>5.2</v>
      </c>
      <c r="AD99" s="1021">
        <v>2.87</v>
      </c>
      <c r="AE99" s="1021">
        <v>4.17</v>
      </c>
      <c r="AF99" s="1021">
        <v>2.85</v>
      </c>
      <c r="AG99" s="1021">
        <v>12.3</v>
      </c>
      <c r="AH99" s="1021">
        <v>8.2000000000000011</v>
      </c>
      <c r="AI99" s="1021">
        <v>0.54999999999999993</v>
      </c>
      <c r="AJ99" s="1021">
        <v>12.1</v>
      </c>
      <c r="AK99" s="1021">
        <v>9.5</v>
      </c>
      <c r="AL99" s="1034">
        <v>15070</v>
      </c>
      <c r="AM99" s="1028">
        <v>17.399999999999999</v>
      </c>
      <c r="AN99" s="1021">
        <v>1.0900000000000001</v>
      </c>
      <c r="AO99" s="868">
        <f>IF(U99="n/a","n/a",IF(AA99&lt;0,"n/a",IF(AA99="n/a","n/a",J99+U99-AA99)))</f>
        <v>-9.6787183233695906</v>
      </c>
      <c r="AP99" s="869">
        <f>IF(U99="n/a","n/a",J99+U99)</f>
        <v>17.557820138168868</v>
      </c>
      <c r="AQ99" s="1044">
        <f>IF(OR(AC99&lt;0.01,AF99="n/a"),"n/a",(I99/SQRT(22.5*AC99*(I99/AF99))-1)*100)</f>
        <v>85.740720857369837</v>
      </c>
      <c r="AR99" s="766">
        <f>INDEX(Historical!$C$7:$C$1455,MATCH(B99,Historical!$B$7:$B$1455,0))*IF(AH99="n/a",1.03,IF(AH99&lt;0,1.01,IF(AH99&gt;10,1.1,(1+AH99/100))))</f>
        <v>2.82402</v>
      </c>
      <c r="AS99" s="1042">
        <f>IF($AI99="n/a",1.03*AR99,IF($AI99&lt;0,1.01*AR99,IF($AI99&gt;10,1.1*AR99,(1+$AI99/100)*AR99)))</f>
        <v>2.8395521100000001</v>
      </c>
      <c r="AT99" s="1042">
        <f>IF($AK99="n/a",1.03*AS99,IF($AK99&lt;0,1.01*AS99,IF($AK99&gt;10,1.1*AS99,(1+$AK99/100)*AS99)))</f>
        <v>3.1093095604499998</v>
      </c>
      <c r="AU99" s="1042">
        <f>IF($AK99="n/a",1.03*AT99,IF($AK99&lt;0,1.01*AT99,IF($AK99&gt;10,1.1*AT99,(1+$AK99/100)*AT99)))</f>
        <v>3.4046939686927495</v>
      </c>
      <c r="AV99" s="1042">
        <f>IF($AK99="n/a",1.03*AU99,IF($AK99&lt;0,1.01*AU99,IF($AK99&gt;10,1.1*AU99,(1+$AK99/100)*AU99)))</f>
        <v>3.7281398957185607</v>
      </c>
      <c r="AW99" s="766">
        <f>SUM(AR99:AV99)</f>
        <v>15.905715534861312</v>
      </c>
      <c r="AX99" s="877">
        <f>AW99/I99*100</f>
        <v>11.230470617002975</v>
      </c>
      <c r="AY99" s="1212">
        <v>0.89</v>
      </c>
      <c r="AZ99" s="1028">
        <v>15.989999999999998</v>
      </c>
      <c r="BA99" s="1028">
        <v>-10.02</v>
      </c>
      <c r="BB99" s="1028">
        <v>1.1299999999999999</v>
      </c>
      <c r="BC99" s="1028">
        <v>5.45</v>
      </c>
      <c r="BE99" s="721">
        <v>2003</v>
      </c>
      <c r="BF99" s="1057">
        <f>IF(BE99&gt;2008,0,IF(BE99&gt;2001,1,IF(BE99&gt;1990,2,IF(BE99&gt;1980,3,IF(BE99&gt;1973,4,IF(BE99&gt;1970,5,IF(BE99&gt;1960,6,IF(BE99&gt;1958,7,IF(BE99&gt;1953,8,9)))))))))</f>
        <v>1</v>
      </c>
    </row>
    <row r="100" spans="1:58" ht="11.25" customHeight="1" x14ac:dyDescent="0.2">
      <c r="A100" s="1027" t="s">
        <v>642</v>
      </c>
      <c r="B100" s="1031" t="s">
        <v>643</v>
      </c>
      <c r="C100" s="1181" t="s">
        <v>248</v>
      </c>
      <c r="D100" s="1181" t="s">
        <v>4448</v>
      </c>
      <c r="E100" s="857">
        <v>13</v>
      </c>
      <c r="F100" s="1245">
        <v>287</v>
      </c>
      <c r="G100" s="1245" t="s">
        <v>107</v>
      </c>
      <c r="H100" s="1245" t="s">
        <v>107</v>
      </c>
      <c r="I100" s="1030">
        <v>42.34</v>
      </c>
      <c r="J100" s="766">
        <f>(M100/I100)*100</f>
        <v>1.1100614076523381</v>
      </c>
      <c r="K100" s="1033">
        <v>0.47</v>
      </c>
      <c r="L100" s="1043">
        <v>1</v>
      </c>
      <c r="M100" s="756">
        <f>K100*L100</f>
        <v>0.47</v>
      </c>
      <c r="N100" s="1026" t="s">
        <v>644</v>
      </c>
      <c r="O100" s="860">
        <v>0.43</v>
      </c>
      <c r="P100" s="1016">
        <v>43250</v>
      </c>
      <c r="Q100" s="1016">
        <v>43280</v>
      </c>
      <c r="R100" s="756">
        <f>(K100-O100)/O100*100</f>
        <v>9.302325581395344</v>
      </c>
      <c r="S100" s="824">
        <f>IF(INDEX(Historical!$D$7:$D$1455,MATCH(B100,Historical!$B$7:$B$1455,0))=0,"n/a",(INDEX(Historical!$C$7:$C$1455,MATCH(B100,Historical!$B$7:$B$1455,0))/INDEX(Historical!$D$7:$D$1455,MATCH(B100,Historical!$B$7:$B$1455,0))-1)*100)</f>
        <v>4.8780487804878092</v>
      </c>
      <c r="T100" s="824">
        <f>IF(INDEX(Historical!$F$7:$F$1455,MATCH(B100,Historical!$B$7:$B$1455,0))=0,"n/a",((INDEX(Historical!$C$7:$C$1455,MATCH(B100,Historical!$B$7:$B$1455,0))/INDEX(Historical!$F$7:$F$1455,MATCH(B100,Historical!$B$7:$B$1455,0)))^(1/3)-1)*100)</f>
        <v>21.456027185364057</v>
      </c>
      <c r="U100" s="824">
        <f>IF(INDEX(Historical!$I$7:$I$1455,MATCH(B100,Historical!$B$7:$B$1455,0))=0,"n/a",((INDEX(Historical!$C$7:$C$1455,MATCH(B100,Historical!$B$7:$B$1455,0))/INDEX(Historical!$I$7:$I$1455,MATCH(B100,Historical!$B$7:$B$1455,0)))^(1/5)-1)*100)</f>
        <v>16.543402167042554</v>
      </c>
      <c r="V100" s="824">
        <f>IF(INDEX(Historical!$O$7:$O$1455,MATCH(B100,Historical!$B$7:$B$1455,0))=0,"n/a",((INDEX(Historical!$C$7:$C$1455,MATCH(B100,Historical!$B$7:$B$1455,0))/INDEX(Historical!$O$7:$O$1455,MATCH(B100,Historical!$B$7:$B$1455,0)))^(1/10)-1)*100)</f>
        <v>15.703593010346783</v>
      </c>
      <c r="W100" s="825">
        <f>IF(OR(U100&lt;=0,U100="n/a",V100&lt;=0,V100="n/a"),"n/a",U100/V100)</f>
        <v>1.0534787902451648</v>
      </c>
      <c r="X100" s="826">
        <f>IF(OR(AJ100&lt;=0,AJ100="n/a",U100&lt;=0,U100="n/a"),"n/a",U100/AJ100)</f>
        <v>1.0275405072697237</v>
      </c>
      <c r="Y100" s="1032"/>
      <c r="Z100" s="766">
        <f>IF(OR(AC100&lt;0.01,AC100="n/a"),"n/a",M100/AC100*100)</f>
        <v>16.095890410958905</v>
      </c>
      <c r="AA100" s="1042">
        <f>IF(OR(AC100&lt;0.01,AC100="n/a"),"n/a",I100/AC100)</f>
        <v>14.500000000000002</v>
      </c>
      <c r="AB100" s="1043">
        <v>11</v>
      </c>
      <c r="AC100" s="1021">
        <v>2.92</v>
      </c>
      <c r="AD100" s="1021">
        <v>1.75</v>
      </c>
      <c r="AE100" s="1021">
        <v>2.64</v>
      </c>
      <c r="AF100" s="1021">
        <v>1.1399999999999999</v>
      </c>
      <c r="AG100" s="1021">
        <v>17.299999999999997</v>
      </c>
      <c r="AH100" s="1021">
        <v>49.5</v>
      </c>
      <c r="AI100" s="1021">
        <v>10.440000000000001</v>
      </c>
      <c r="AJ100" s="1021">
        <v>16.100000000000001</v>
      </c>
      <c r="AK100" s="1021">
        <v>8.3000000000000007</v>
      </c>
      <c r="AL100" s="1034">
        <v>1860</v>
      </c>
      <c r="AM100" s="1028">
        <v>1.0999999999999999</v>
      </c>
      <c r="AN100" s="1021">
        <v>0.16</v>
      </c>
      <c r="AO100" s="868">
        <f>IF(U100="n/a","n/a",IF(AA100&lt;0,"n/a",IF(AA100="n/a","n/a",J100+U100-AA100)))</f>
        <v>3.1534635746948911</v>
      </c>
      <c r="AP100" s="869">
        <f>IF(U100="n/a","n/a",J100+U100)</f>
        <v>17.653463574694893</v>
      </c>
      <c r="AQ100" s="1044">
        <f>IF(OR(AC100&lt;0.01,AF100="n/a"),"n/a",(I100/SQRT(22.5*AC100*(I100/AF100))-1)*100)</f>
        <v>-14.287301601999092</v>
      </c>
      <c r="AR100" s="766">
        <f>INDEX(Historical!$C$7:$C$1455,MATCH(B100,Historical!$B$7:$B$1455,0))*IF(AH100="n/a",1.03,IF(AH100&lt;0,1.01,IF(AH100&gt;10,1.1,(1+AH100/100))))</f>
        <v>0.47300000000000003</v>
      </c>
      <c r="AS100" s="1042">
        <f>IF($AI100="n/a",1.03*AR100,IF($AI100&lt;0,1.01*AR100,IF($AI100&gt;10,1.1*AR100,(1+$AI100/100)*AR100)))</f>
        <v>0.5203000000000001</v>
      </c>
      <c r="AT100" s="1042">
        <f>IF($AK100="n/a",1.03*AS100,IF($AK100&lt;0,1.01*AS100,IF($AK100&gt;10,1.1*AS100,(1+$AK100/100)*AS100)))</f>
        <v>0.56348490000000007</v>
      </c>
      <c r="AU100" s="1042">
        <f>IF($AK100="n/a",1.03*AT100,IF($AK100&lt;0,1.01*AT100,IF($AK100&gt;10,1.1*AT100,(1+$AK100/100)*AT100)))</f>
        <v>0.6102541467</v>
      </c>
      <c r="AV100" s="1042">
        <f>IF($AK100="n/a",1.03*AU100,IF($AK100&lt;0,1.01*AU100,IF($AK100&gt;10,1.1*AU100,(1+$AK100/100)*AU100)))</f>
        <v>0.66090524087610003</v>
      </c>
      <c r="AW100" s="766">
        <f>SUM(AR100:AV100)</f>
        <v>2.8279442875761003</v>
      </c>
      <c r="AX100" s="877">
        <f>AW100/I100*100</f>
        <v>6.6791315247427967</v>
      </c>
      <c r="AY100" s="1212">
        <v>1.08</v>
      </c>
      <c r="AZ100" s="1028">
        <v>20.560000000000002</v>
      </c>
      <c r="BA100" s="1028">
        <v>-15.24</v>
      </c>
      <c r="BB100" s="1028">
        <v>6.16</v>
      </c>
      <c r="BC100" s="1028">
        <v>-0.6</v>
      </c>
      <c r="BE100" s="721">
        <v>2006</v>
      </c>
      <c r="BF100" s="1057">
        <f>IF(BE100&gt;2008,0,IF(BE100&gt;2001,1,IF(BE100&gt;1990,2,IF(BE100&gt;1980,3,IF(BE100&gt;1973,4,IF(BE100&gt;1970,5,IF(BE100&gt;1960,6,IF(BE100&gt;1958,7,IF(BE100&gt;1953,8,9)))))))))</f>
        <v>1</v>
      </c>
    </row>
    <row r="101" spans="1:58" ht="11.25" customHeight="1" x14ac:dyDescent="0.2">
      <c r="A101" s="1019" t="s">
        <v>645</v>
      </c>
      <c r="B101" s="1031" t="s">
        <v>646</v>
      </c>
      <c r="C101" s="1181" t="s">
        <v>109</v>
      </c>
      <c r="D101" s="1181" t="s">
        <v>4434</v>
      </c>
      <c r="E101" s="857">
        <v>12</v>
      </c>
      <c r="F101" s="1245">
        <v>294</v>
      </c>
      <c r="G101" s="1245" t="s">
        <v>107</v>
      </c>
      <c r="H101" s="1245" t="s">
        <v>107</v>
      </c>
      <c r="I101" s="1030">
        <v>24.65</v>
      </c>
      <c r="J101" s="766">
        <f>(M101/I101)*100</f>
        <v>4.2190669371196758</v>
      </c>
      <c r="K101" s="1033">
        <v>0.26</v>
      </c>
      <c r="L101" s="1043">
        <v>4</v>
      </c>
      <c r="M101" s="756">
        <f>K101*L101</f>
        <v>1.04</v>
      </c>
      <c r="N101" s="1026" t="s">
        <v>153</v>
      </c>
      <c r="O101" s="860">
        <v>0.25</v>
      </c>
      <c r="P101" s="1022">
        <v>43004</v>
      </c>
      <c r="Q101" s="1022">
        <v>43007</v>
      </c>
      <c r="R101" s="756">
        <f>(K101-O101)/O101*100</f>
        <v>4.0000000000000036</v>
      </c>
      <c r="S101" s="824">
        <f>IF(INDEX(Historical!$D$7:$D$1455,MATCH(B101,Historical!$B$7:$B$1455,0))=0,"n/a",(INDEX(Historical!$C$7:$C$1455,MATCH(B101,Historical!$B$7:$B$1455,0))/INDEX(Historical!$D$7:$D$1455,MATCH(B101,Historical!$B$7:$B$1455,0))-1)*100)</f>
        <v>4.081632653061229</v>
      </c>
      <c r="T101" s="824">
        <f>IF(INDEX(Historical!$F$7:$F$1455,MATCH(B101,Historical!$B$7:$B$1455,0))=0,"n/a",((INDEX(Historical!$C$7:$C$1455,MATCH(B101,Historical!$B$7:$B$1455,0))/INDEX(Historical!$F$7:$F$1455,MATCH(B101,Historical!$B$7:$B$1455,0)))^(1/3)-1)*100)</f>
        <v>4.6493949447643512</v>
      </c>
      <c r="U101" s="824">
        <f>IF(INDEX(Historical!$I$7:$I$1455,MATCH(B101,Historical!$B$7:$B$1455,0))=0,"n/a",((INDEX(Historical!$C$7:$C$1455,MATCH(B101,Historical!$B$7:$B$1455,0))/INDEX(Historical!$I$7:$I$1455,MATCH(B101,Historical!$B$7:$B$1455,0)))^(1/5)-1)*100)</f>
        <v>4.9789046324285158</v>
      </c>
      <c r="V101" s="824">
        <f>IF(INDEX(Historical!$O$7:$O$1455,MATCH(B101,Historical!$B$7:$B$1455,0))=0,"n/a",((INDEX(Historical!$C$7:$C$1455,MATCH(B101,Historical!$B$7:$B$1455,0))/INDEX(Historical!$O$7:$O$1455,MATCH(B101,Historical!$B$7:$B$1455,0)))^(1/10)-1)*100)</f>
        <v>8.860805372552738</v>
      </c>
      <c r="W101" s="825">
        <f>IF(OR(U101&lt;=0,U101="n/a",V101&lt;=0,V101="n/a"),"n/a",U101/V101)</f>
        <v>0.56190204198042637</v>
      </c>
      <c r="X101" s="826" t="str">
        <f>IF(OR(AJ101&lt;=0,AJ101="n/a",U101&lt;=0,U101="n/a"),"n/a",U101/AJ101)</f>
        <v>n/a</v>
      </c>
      <c r="Y101" s="1032"/>
      <c r="Z101" s="766" t="str">
        <f>IF(OR(AC101&lt;0.01,AC101="n/a"),"n/a",M101/AC101*100)</f>
        <v>n/a</v>
      </c>
      <c r="AA101" s="1042" t="str">
        <f>IF(OR(AC101&lt;0.01,AC101="n/a"),"n/a",I101/AC101)</f>
        <v>n/a</v>
      </c>
      <c r="AB101" s="1043">
        <v>12</v>
      </c>
      <c r="AC101" s="1021" t="s">
        <v>138</v>
      </c>
      <c r="AD101" s="1021" t="s">
        <v>138</v>
      </c>
      <c r="AE101" s="1021" t="s">
        <v>138</v>
      </c>
      <c r="AF101" s="1021" t="s">
        <v>138</v>
      </c>
      <c r="AG101" s="1021" t="s">
        <v>138</v>
      </c>
      <c r="AH101" s="1021" t="s">
        <v>138</v>
      </c>
      <c r="AI101" s="1021" t="s">
        <v>138</v>
      </c>
      <c r="AJ101" s="1021" t="s">
        <v>138</v>
      </c>
      <c r="AK101" s="1021" t="s">
        <v>138</v>
      </c>
      <c r="AL101" s="1034" t="s">
        <v>138</v>
      </c>
      <c r="AM101" s="1028" t="s">
        <v>138</v>
      </c>
      <c r="AN101" s="1021" t="s">
        <v>138</v>
      </c>
      <c r="AO101" s="868" t="str">
        <f>IF(U101="n/a","n/a",IF(AA101&lt;0,"n/a",IF(AA101="n/a","n/a",J101+U101-AA101)))</f>
        <v>n/a</v>
      </c>
      <c r="AP101" s="869">
        <f>IF(U101="n/a","n/a",J101+U101)</f>
        <v>9.1979715695481907</v>
      </c>
      <c r="AQ101" s="1044" t="str">
        <f>IF(OR(AC101&lt;0.01,AF101="n/a"),"n/a",(I101/SQRT(22.5*AC101*(I101/AF101))-1)*100)</f>
        <v>n/a</v>
      </c>
      <c r="AR101" s="766">
        <f>INDEX(Historical!$C$7:$C$1455,MATCH(B101,Historical!$B$7:$B$1455,0))*IF(AH101="n/a",1.03,IF(AH101&lt;0,1.01,IF(AH101&gt;10,1.1,(1+AH101/100))))</f>
        <v>1.0506</v>
      </c>
      <c r="AS101" s="1042">
        <f>IF($AI101="n/a",1.03*AR101,IF($AI101&lt;0,1.01*AR101,IF($AI101&gt;10,1.1*AR101,(1+$AI101/100)*AR101)))</f>
        <v>1.0821179999999999</v>
      </c>
      <c r="AT101" s="1042">
        <f>IF($AK101="n/a",1.03*AS101,IF($AK101&lt;0,1.01*AS101,IF($AK101&gt;10,1.1*AS101,(1+$AK101/100)*AS101)))</f>
        <v>1.1145815399999999</v>
      </c>
      <c r="AU101" s="1042">
        <f>IF($AK101="n/a",1.03*AT101,IF($AK101&lt;0,1.01*AT101,IF($AK101&gt;10,1.1*AT101,(1+$AK101/100)*AT101)))</f>
        <v>1.1480189861999999</v>
      </c>
      <c r="AV101" s="1042">
        <f>IF($AK101="n/a",1.03*AU101,IF($AK101&lt;0,1.01*AU101,IF($AK101&gt;10,1.1*AU101,(1+$AK101/100)*AU101)))</f>
        <v>1.1824595557859998</v>
      </c>
      <c r="AW101" s="766">
        <f>SUM(AR101:AV101)</f>
        <v>5.5777780819859988</v>
      </c>
      <c r="AX101" s="877">
        <f>AW101/I101*100</f>
        <v>22.627902969517237</v>
      </c>
      <c r="AY101" s="1212" t="s">
        <v>138</v>
      </c>
      <c r="AZ101" s="1028" t="s">
        <v>138</v>
      </c>
      <c r="BA101" s="1028" t="s">
        <v>138</v>
      </c>
      <c r="BB101" s="1028" t="s">
        <v>138</v>
      </c>
      <c r="BC101" s="1028" t="s">
        <v>138</v>
      </c>
      <c r="BD101" s="1078" t="s">
        <v>4357</v>
      </c>
      <c r="BE101" s="721">
        <v>2007</v>
      </c>
      <c r="BF101" s="1057">
        <f>IF(BE101&gt;2008,0,IF(BE101&gt;2001,1,IF(BE101&gt;1990,2,IF(BE101&gt;1980,3,IF(BE101&gt;1973,4,IF(BE101&gt;1970,5,IF(BE101&gt;1960,6,IF(BE101&gt;1958,7,IF(BE101&gt;1953,8,9)))))))))</f>
        <v>1</v>
      </c>
    </row>
    <row r="102" spans="1:58" ht="11.25" customHeight="1" x14ac:dyDescent="0.2">
      <c r="A102" s="1027" t="s">
        <v>649</v>
      </c>
      <c r="B102" s="1031" t="s">
        <v>650</v>
      </c>
      <c r="C102" s="1181" t="s">
        <v>129</v>
      </c>
      <c r="D102" s="1181" t="s">
        <v>4422</v>
      </c>
      <c r="E102" s="857">
        <v>14</v>
      </c>
      <c r="F102" s="1245">
        <v>253</v>
      </c>
      <c r="G102" s="1245" t="s">
        <v>107</v>
      </c>
      <c r="H102" s="1245" t="s">
        <v>107</v>
      </c>
      <c r="I102" s="1030">
        <v>156.87</v>
      </c>
      <c r="J102" s="766">
        <f>(M102/I102)*100</f>
        <v>1.1474469305794608</v>
      </c>
      <c r="K102" s="1033">
        <v>0.45</v>
      </c>
      <c r="L102" s="1043">
        <v>4</v>
      </c>
      <c r="M102" s="756">
        <f>K102*L102</f>
        <v>1.8</v>
      </c>
      <c r="N102" s="1026" t="s">
        <v>268</v>
      </c>
      <c r="O102" s="860">
        <v>0.42</v>
      </c>
      <c r="P102" s="714">
        <v>43081</v>
      </c>
      <c r="Q102" s="714">
        <v>43104</v>
      </c>
      <c r="R102" s="756">
        <f>(K102-O102)/O102*100</f>
        <v>7.1428571428571495</v>
      </c>
      <c r="S102" s="824">
        <f>IF(INDEX(Historical!$D$7:$D$1455,MATCH(B102,Historical!$B$7:$B$1455,0))=0,"n/a",(INDEX(Historical!$C$7:$C$1455,MATCH(B102,Historical!$B$7:$B$1455,0))/INDEX(Historical!$D$7:$D$1455,MATCH(B102,Historical!$B$7:$B$1455,0))-1)*100)</f>
        <v>7.6923076923076872</v>
      </c>
      <c r="T102" s="824">
        <f>IF(INDEX(Historical!$F$7:$F$1455,MATCH(B102,Historical!$B$7:$B$1455,0))=0,"n/a",((INDEX(Historical!$C$7:$C$1455,MATCH(B102,Historical!$B$7:$B$1455,0))/INDEX(Historical!$F$7:$F$1455,MATCH(B102,Historical!$B$7:$B$1455,0)))^(1/3)-1)*100)</f>
        <v>9.4879784971972256</v>
      </c>
      <c r="U102" s="824">
        <f>IF(INDEX(Historical!$I$7:$I$1455,MATCH(B102,Historical!$B$7:$B$1455,0))=0,"n/a",((INDEX(Historical!$C$7:$C$1455,MATCH(B102,Historical!$B$7:$B$1455,0))/INDEX(Historical!$I$7:$I$1455,MATCH(B102,Historical!$B$7:$B$1455,0)))^(1/5)-1)*100)</f>
        <v>26.433216777748171</v>
      </c>
      <c r="V102" s="824">
        <f>IF(INDEX(Historical!$O$7:$O$1455,MATCH(B102,Historical!$B$7:$B$1455,0))=0,"n/a",((INDEX(Historical!$C$7:$C$1455,MATCH(B102,Historical!$B$7:$B$1455,0))/INDEX(Historical!$O$7:$O$1455,MATCH(B102,Historical!$B$7:$B$1455,0)))^(1/10)-1)*100)</f>
        <v>17.322966750298342</v>
      </c>
      <c r="W102" s="825">
        <f>IF(OR(U102&lt;=0,U102="n/a",V102&lt;=0,V102="n/a"),"n/a",U102/V102)</f>
        <v>1.5259058773690095</v>
      </c>
      <c r="X102" s="826">
        <f>IF(OR(AJ102&lt;=0,AJ102="n/a",U102&lt;=0,U102="n/a"),"n/a",U102/AJ102)</f>
        <v>3.3041520972185214</v>
      </c>
      <c r="Y102" s="782"/>
      <c r="Z102" s="766">
        <f>IF(OR(AC102&lt;0.01,AC102="n/a"),"n/a",M102/AC102*100)</f>
        <v>44.334975369458135</v>
      </c>
      <c r="AA102" s="1042">
        <f>IF(OR(AC102&lt;0.01,AC102="n/a"),"n/a",I102/AC102)</f>
        <v>38.637931034482762</v>
      </c>
      <c r="AB102" s="1043">
        <v>9</v>
      </c>
      <c r="AC102" s="1021">
        <v>4.0599999999999996</v>
      </c>
      <c r="AD102" s="1021">
        <v>6.43</v>
      </c>
      <c r="AE102" s="1021">
        <v>2.56</v>
      </c>
      <c r="AF102" s="1021">
        <v>3.97</v>
      </c>
      <c r="AG102" s="1021">
        <v>14.6</v>
      </c>
      <c r="AH102" s="1021">
        <v>4</v>
      </c>
      <c r="AI102" s="1021">
        <v>6.04</v>
      </c>
      <c r="AJ102" s="1021">
        <v>8</v>
      </c>
      <c r="AK102" s="1021">
        <v>6</v>
      </c>
      <c r="AL102" s="1034">
        <v>2910</v>
      </c>
      <c r="AM102" s="1028">
        <v>20.200000000000003</v>
      </c>
      <c r="AN102" s="1021">
        <v>0</v>
      </c>
      <c r="AO102" s="868">
        <f>IF(U102="n/a","n/a",IF(AA102&lt;0,"n/a",IF(AA102="n/a","n/a",J102+U102-AA102)))</f>
        <v>-11.057267326155131</v>
      </c>
      <c r="AP102" s="869">
        <f>IF(U102="n/a","n/a",J102+U102)</f>
        <v>27.580663708327631</v>
      </c>
      <c r="AQ102" s="1044">
        <f>IF(OR(AC102&lt;0.01,AF102="n/a"),"n/a",(I102/SQRT(22.5*AC102*(I102/AF102))-1)*100)</f>
        <v>161.10243728969803</v>
      </c>
      <c r="AR102" s="766">
        <f>INDEX(Historical!$C$7:$C$1455,MATCH(B102,Historical!$B$7:$B$1455,0))*IF(AH102="n/a",1.03,IF(AH102&lt;0,1.01,IF(AH102&gt;10,1.1,(1+AH102/100))))</f>
        <v>1.7472000000000001</v>
      </c>
      <c r="AS102" s="1042">
        <f>IF($AI102="n/a",1.03*AR102,IF($AI102&lt;0,1.01*AR102,IF($AI102&gt;10,1.1*AR102,(1+$AI102/100)*AR102)))</f>
        <v>1.8527308800000002</v>
      </c>
      <c r="AT102" s="1042">
        <f>IF($AK102="n/a",1.03*AS102,IF($AK102&lt;0,1.01*AS102,IF($AK102&gt;10,1.1*AS102,(1+$AK102/100)*AS102)))</f>
        <v>1.9638947328000003</v>
      </c>
      <c r="AU102" s="1042">
        <f>IF($AK102="n/a",1.03*AT102,IF($AK102&lt;0,1.01*AT102,IF($AK102&gt;10,1.1*AT102,(1+$AK102/100)*AT102)))</f>
        <v>2.0817284167680006</v>
      </c>
      <c r="AV102" s="1042">
        <f>IF($AK102="n/a",1.03*AU102,IF($AK102&lt;0,1.01*AU102,IF($AK102&gt;10,1.1*AU102,(1+$AK102/100)*AU102)))</f>
        <v>2.2066321217740805</v>
      </c>
      <c r="AW102" s="766">
        <f>SUM(AR102:AV102)</f>
        <v>9.8521861513420816</v>
      </c>
      <c r="AX102" s="877">
        <f>AW102/I102*100</f>
        <v>6.2804781993638565</v>
      </c>
      <c r="AY102" s="1212">
        <v>0.44</v>
      </c>
      <c r="AZ102" s="1028">
        <v>24.52</v>
      </c>
      <c r="BA102" s="1028">
        <v>-3.64</v>
      </c>
      <c r="BB102" s="1028">
        <v>3.08</v>
      </c>
      <c r="BC102" s="1028">
        <v>7.580000000000001</v>
      </c>
      <c r="BE102" s="721">
        <v>2005</v>
      </c>
      <c r="BF102" s="1057">
        <f>IF(BE102&gt;2008,0,IF(BE102&gt;2001,1,IF(BE102&gt;1990,2,IF(BE102&gt;1980,3,IF(BE102&gt;1973,4,IF(BE102&gt;1970,5,IF(BE102&gt;1960,6,IF(BE102&gt;1958,7,IF(BE102&gt;1953,8,9)))))))))</f>
        <v>1</v>
      </c>
    </row>
    <row r="103" spans="1:58" ht="11.25" customHeight="1" x14ac:dyDescent="0.2">
      <c r="A103" s="1019" t="s">
        <v>647</v>
      </c>
      <c r="B103" s="1031" t="s">
        <v>648</v>
      </c>
      <c r="C103" s="1181" t="s">
        <v>129</v>
      </c>
      <c r="D103" s="1181" t="s">
        <v>4422</v>
      </c>
      <c r="E103" s="857">
        <v>21</v>
      </c>
      <c r="F103" s="1245">
        <v>156</v>
      </c>
      <c r="G103" s="1245" t="s">
        <v>38</v>
      </c>
      <c r="H103" s="1245" t="s">
        <v>116</v>
      </c>
      <c r="I103" s="1030">
        <v>104.51</v>
      </c>
      <c r="J103" s="766">
        <f>(M103/I103)*100</f>
        <v>3.2532771983542244</v>
      </c>
      <c r="K103" s="1040">
        <v>0.85</v>
      </c>
      <c r="L103" s="1043">
        <v>4</v>
      </c>
      <c r="M103" s="756">
        <f>K103*L103</f>
        <v>3.4</v>
      </c>
      <c r="N103" s="1026" t="s">
        <v>120</v>
      </c>
      <c r="O103" s="861">
        <v>0.78</v>
      </c>
      <c r="P103" s="1016">
        <v>43328</v>
      </c>
      <c r="Q103" s="1016">
        <v>43347</v>
      </c>
      <c r="R103" s="756">
        <f>(K103-O103)/O103*100</f>
        <v>8.9743589743589673</v>
      </c>
      <c r="S103" s="824">
        <f>IF(INDEX(Historical!$D$7:$D$1455,MATCH(B103,Historical!$B$7:$B$1455,0))=0,"n/a",(INDEX(Historical!$C$7:$C$1455,MATCH(B103,Historical!$B$7:$B$1455,0))/INDEX(Historical!$D$7:$D$1455,MATCH(B103,Historical!$B$7:$B$1455,0))-1)*100)</f>
        <v>7.7464788732394485</v>
      </c>
      <c r="T103" s="824">
        <f>IF(INDEX(Historical!$F$7:$F$1455,MATCH(B103,Historical!$B$7:$B$1455,0))=0,"n/a",((INDEX(Historical!$C$7:$C$1455,MATCH(B103,Historical!$B$7:$B$1455,0))/INDEX(Historical!$F$7:$F$1455,MATCH(B103,Historical!$B$7:$B$1455,0)))^(1/3)-1)*100)</f>
        <v>7.8393347418176162</v>
      </c>
      <c r="U103" s="824">
        <f>IF(INDEX(Historical!$I$7:$I$1455,MATCH(B103,Historical!$B$7:$B$1455,0))=0,"n/a",((INDEX(Historical!$C$7:$C$1455,MATCH(B103,Historical!$B$7:$B$1455,0))/INDEX(Historical!$I$7:$I$1455,MATCH(B103,Historical!$B$7:$B$1455,0)))^(1/5)-1)*100)</f>
        <v>8.8775365880074055</v>
      </c>
      <c r="V103" s="824">
        <f>IF(INDEX(Historical!$O$7:$O$1455,MATCH(B103,Historical!$B$7:$B$1455,0))=0,"n/a",((INDEX(Historical!$C$7:$C$1455,MATCH(B103,Historical!$B$7:$B$1455,0))/INDEX(Historical!$O$7:$O$1455,MATCH(B103,Historical!$B$7:$B$1455,0)))^(1/10)-1)*100)</f>
        <v>9.9977854961694756</v>
      </c>
      <c r="W103" s="825">
        <f>IF(OR(U103&lt;=0,U103="n/a",V103&lt;=0,V103="n/a"),"n/a",U103/V103)</f>
        <v>0.8879502957338623</v>
      </c>
      <c r="X103" s="826" t="str">
        <f>IF(OR(AJ103&lt;=0,AJ103="n/a",U103&lt;=0,U103="n/a"),"n/a",U103/AJ103)</f>
        <v>n/a</v>
      </c>
      <c r="Y103" s="1032"/>
      <c r="Z103" s="766">
        <f>IF(OR(AC103&lt;0.01,AC103="n/a"),"n/a",M103/AC103*100)</f>
        <v>67.193675889328063</v>
      </c>
      <c r="AA103" s="1042">
        <f>IF(OR(AC103&lt;0.01,AC103="n/a"),"n/a",I103/AC103)</f>
        <v>20.654150197628461</v>
      </c>
      <c r="AB103" s="1043">
        <v>4</v>
      </c>
      <c r="AC103" s="1021">
        <v>5.0599999999999996</v>
      </c>
      <c r="AD103" s="1021">
        <v>1.98</v>
      </c>
      <c r="AE103" s="1021">
        <v>1.57</v>
      </c>
      <c r="AF103" s="1021">
        <v>1.49</v>
      </c>
      <c r="AG103" s="1021">
        <v>17.5</v>
      </c>
      <c r="AH103" s="1021">
        <v>-1.7999999999999998</v>
      </c>
      <c r="AI103" s="1021">
        <v>1.0699999999999998</v>
      </c>
      <c r="AJ103" s="1021">
        <v>0</v>
      </c>
      <c r="AK103" s="1021">
        <v>10.43</v>
      </c>
      <c r="AL103" s="1034">
        <v>11810</v>
      </c>
      <c r="AM103" s="1028">
        <v>1.3</v>
      </c>
      <c r="AN103" s="1021">
        <v>0.85</v>
      </c>
      <c r="AO103" s="868">
        <f>IF(U103="n/a","n/a",IF(AA103&lt;0,"n/a",IF(AA103="n/a","n/a",J103+U103-AA103)))</f>
        <v>-8.5233364112668308</v>
      </c>
      <c r="AP103" s="869">
        <f>IF(U103="n/a","n/a",J103+U103)</f>
        <v>12.13081378636163</v>
      </c>
      <c r="AQ103" s="1044">
        <f>IF(OR(AC103&lt;0.01,AF103="n/a"),"n/a",(I103/SQRT(22.5*AC103*(I103/AF103))-1)*100)</f>
        <v>16.951431124142591</v>
      </c>
      <c r="AR103" s="766">
        <f>INDEX(Historical!$C$7:$C$1455,MATCH(B103,Historical!$B$7:$B$1455,0))*IF(AH103="n/a",1.03,IF(AH103&lt;0,1.01,IF(AH103&gt;10,1.1,(1+AH103/100))))</f>
        <v>3.0906000000000002</v>
      </c>
      <c r="AS103" s="1042">
        <f>IF($AI103="n/a",1.03*AR103,IF($AI103&lt;0,1.01*AR103,IF($AI103&gt;10,1.1*AR103,(1+$AI103/100)*AR103)))</f>
        <v>3.1236694200000001</v>
      </c>
      <c r="AT103" s="1042">
        <f>IF($AK103="n/a",1.03*AS103,IF($AK103&lt;0,1.01*AS103,IF($AK103&gt;10,1.1*AS103,(1+$AK103/100)*AS103)))</f>
        <v>3.4360363620000003</v>
      </c>
      <c r="AU103" s="1042">
        <f>IF($AK103="n/a",1.03*AT103,IF($AK103&lt;0,1.01*AT103,IF($AK103&gt;10,1.1*AT103,(1+$AK103/100)*AT103)))</f>
        <v>3.7796399982000004</v>
      </c>
      <c r="AV103" s="1042">
        <f>IF($AK103="n/a",1.03*AU103,IF($AK103&lt;0,1.01*AU103,IF($AK103&gt;10,1.1*AU103,(1+$AK103/100)*AU103)))</f>
        <v>4.1576039980200008</v>
      </c>
      <c r="AW103" s="766">
        <f>SUM(AR103:AV103)</f>
        <v>17.587549778220001</v>
      </c>
      <c r="AX103" s="877">
        <f>AW103/I103*100</f>
        <v>16.828580784824418</v>
      </c>
      <c r="AY103" s="1212">
        <v>0.35</v>
      </c>
      <c r="AZ103" s="1028">
        <v>8.7200000000000006</v>
      </c>
      <c r="BA103" s="1028">
        <v>-21.64</v>
      </c>
      <c r="BB103" s="1028">
        <v>-2.41</v>
      </c>
      <c r="BC103" s="1028">
        <v>-6.8500000000000005</v>
      </c>
      <c r="BE103" s="721">
        <v>1998</v>
      </c>
      <c r="BF103" s="1057">
        <f>IF(BE103&gt;2008,0,IF(BE103&gt;2001,1,IF(BE103&gt;1990,2,IF(BE103&gt;1980,3,IF(BE103&gt;1973,4,IF(BE103&gt;1970,5,IF(BE103&gt;1960,6,IF(BE103&gt;1958,7,IF(BE103&gt;1953,8,9)))))))))</f>
        <v>2</v>
      </c>
    </row>
    <row r="104" spans="1:58" ht="11.25" customHeight="1" x14ac:dyDescent="0.2">
      <c r="A104" s="1027" t="s">
        <v>651</v>
      </c>
      <c r="B104" s="1031" t="s">
        <v>652</v>
      </c>
      <c r="C104" s="1181" t="s">
        <v>113</v>
      </c>
      <c r="D104" s="1181" t="s">
        <v>4452</v>
      </c>
      <c r="E104" s="857">
        <v>15</v>
      </c>
      <c r="F104" s="1245">
        <v>227</v>
      </c>
      <c r="G104" s="1245" t="s">
        <v>107</v>
      </c>
      <c r="H104" s="1245" t="s">
        <v>107</v>
      </c>
      <c r="I104" s="1030">
        <v>106.36</v>
      </c>
      <c r="J104" s="766">
        <f>(M104/I104)*100</f>
        <v>0.90259496051147048</v>
      </c>
      <c r="K104" s="1033">
        <v>0.24</v>
      </c>
      <c r="L104" s="1043">
        <v>4</v>
      </c>
      <c r="M104" s="756">
        <f>K104*L104</f>
        <v>0.96</v>
      </c>
      <c r="N104" s="1026" t="s">
        <v>438</v>
      </c>
      <c r="O104" s="860">
        <v>0.23</v>
      </c>
      <c r="P104" s="1016">
        <v>43139</v>
      </c>
      <c r="Q104" s="1016">
        <v>43154</v>
      </c>
      <c r="R104" s="756">
        <f>(K104-O104)/O104*100</f>
        <v>4.3478260869565135</v>
      </c>
      <c r="S104" s="824">
        <f>IF(INDEX(Historical!$D$7:$D$1455,MATCH(B104,Historical!$B$7:$B$1455,0))=0,"n/a",(INDEX(Historical!$C$7:$C$1455,MATCH(B104,Historical!$B$7:$B$1455,0))/INDEX(Historical!$D$7:$D$1455,MATCH(B104,Historical!$B$7:$B$1455,0))-1)*100)</f>
        <v>4.5454545454545414</v>
      </c>
      <c r="T104" s="824">
        <f>IF(INDEX(Historical!$F$7:$F$1455,MATCH(B104,Historical!$B$7:$B$1455,0))=0,"n/a",((INDEX(Historical!$C$7:$C$1455,MATCH(B104,Historical!$B$7:$B$1455,0))/INDEX(Historical!$F$7:$F$1455,MATCH(B104,Historical!$B$7:$B$1455,0)))^(1/3)-1)*100)</f>
        <v>4.7689553171647248</v>
      </c>
      <c r="U104" s="824">
        <f>IF(INDEX(Historical!$I$7:$I$1455,MATCH(B104,Historical!$B$7:$B$1455,0))=0,"n/a",((INDEX(Historical!$C$7:$C$1455,MATCH(B104,Historical!$B$7:$B$1455,0))/INDEX(Historical!$I$7:$I$1455,MATCH(B104,Historical!$B$7:$B$1455,0)))^(1/5)-1)*100)</f>
        <v>10.438362870438155</v>
      </c>
      <c r="V104" s="824">
        <f>IF(INDEX(Historical!$O$7:$O$1455,MATCH(B104,Historical!$B$7:$B$1455,0))=0,"n/a",((INDEX(Historical!$C$7:$C$1455,MATCH(B104,Historical!$B$7:$B$1455,0))/INDEX(Historical!$O$7:$O$1455,MATCH(B104,Historical!$B$7:$B$1455,0)))^(1/10)-1)*100)</f>
        <v>9.836967182372236</v>
      </c>
      <c r="W104" s="825">
        <f>IF(OR(U104&lt;=0,U104="n/a",V104&lt;=0,V104="n/a"),"n/a",U104/V104)</f>
        <v>1.0611362909844424</v>
      </c>
      <c r="X104" s="826">
        <f>IF(OR(AJ104&lt;=0,AJ104="n/a",U104&lt;=0,U104="n/a"),"n/a",U104/AJ104)</f>
        <v>0.53256953420602826</v>
      </c>
      <c r="Y104" s="777"/>
      <c r="Z104" s="766">
        <f>IF(OR(AC104&lt;0.01,AC104="n/a"),"n/a",M104/AC104*100)</f>
        <v>13.48314606741573</v>
      </c>
      <c r="AA104" s="1042">
        <f>IF(OR(AC104&lt;0.01,AC104="n/a"),"n/a",I104/AC104)</f>
        <v>14.938202247191011</v>
      </c>
      <c r="AB104" s="1043">
        <v>12</v>
      </c>
      <c r="AC104" s="1021">
        <v>7.12</v>
      </c>
      <c r="AD104" s="1021">
        <v>0.67</v>
      </c>
      <c r="AE104" s="1021">
        <v>1.4</v>
      </c>
      <c r="AF104" s="1021">
        <v>5.59</v>
      </c>
      <c r="AG104" s="1021">
        <v>39.800000000000004</v>
      </c>
      <c r="AH104" s="1021">
        <v>65.7</v>
      </c>
      <c r="AI104" s="1021">
        <v>18.82</v>
      </c>
      <c r="AJ104" s="1021">
        <v>19.600000000000001</v>
      </c>
      <c r="AK104" s="1021">
        <v>22.21</v>
      </c>
      <c r="AL104" s="1034">
        <v>11640</v>
      </c>
      <c r="AM104" s="1028">
        <v>2.2999999999999998</v>
      </c>
      <c r="AN104" s="1021">
        <v>0.51</v>
      </c>
      <c r="AO104" s="868">
        <f>IF(U104="n/a","n/a",IF(AA104&lt;0,"n/a",IF(AA104="n/a","n/a",J104+U104-AA104)))</f>
        <v>-3.5972444162413861</v>
      </c>
      <c r="AP104" s="869">
        <f>IF(U104="n/a","n/a",J104+U104)</f>
        <v>11.340957830949625</v>
      </c>
      <c r="AQ104" s="1044">
        <f>IF(OR(AC104&lt;0.01,AF104="n/a"),"n/a",(I104/SQRT(22.5*AC104*(I104/AF104))-1)*100)</f>
        <v>92.647692908638859</v>
      </c>
      <c r="AR104" s="766">
        <f>INDEX(Historical!$C$7:$C$1455,MATCH(B104,Historical!$B$7:$B$1455,0))*IF(AH104="n/a",1.03,IF(AH104&lt;0,1.01,IF(AH104&gt;10,1.1,(1+AH104/100))))</f>
        <v>1.0120000000000002</v>
      </c>
      <c r="AS104" s="1042">
        <f>IF($AI104="n/a",1.03*AR104,IF($AI104&lt;0,1.01*AR104,IF($AI104&gt;10,1.1*AR104,(1+$AI104/100)*AR104)))</f>
        <v>1.1132000000000004</v>
      </c>
      <c r="AT104" s="1042">
        <f>IF($AK104="n/a",1.03*AS104,IF($AK104&lt;0,1.01*AS104,IF($AK104&gt;10,1.1*AS104,(1+$AK104/100)*AS104)))</f>
        <v>1.2245200000000005</v>
      </c>
      <c r="AU104" s="1042">
        <f>IF($AK104="n/a",1.03*AT104,IF($AK104&lt;0,1.01*AT104,IF($AK104&gt;10,1.1*AT104,(1+$AK104/100)*AT104)))</f>
        <v>1.3469720000000007</v>
      </c>
      <c r="AV104" s="1042">
        <f>IF($AK104="n/a",1.03*AU104,IF($AK104&lt;0,1.01*AU104,IF($AK104&gt;10,1.1*AU104,(1+$AK104/100)*AU104)))</f>
        <v>1.4816692000000009</v>
      </c>
      <c r="AW104" s="766">
        <f>SUM(AR104:AV104)</f>
        <v>6.1783612000000021</v>
      </c>
      <c r="AX104" s="877">
        <f>AW104/I104*100</f>
        <v>5.8089142534787541</v>
      </c>
      <c r="AY104" s="1212">
        <v>0.97</v>
      </c>
      <c r="AZ104" s="1028">
        <v>2.74</v>
      </c>
      <c r="BA104" s="1028">
        <v>-19.27</v>
      </c>
      <c r="BB104" s="1028">
        <v>-4.8599999999999994</v>
      </c>
      <c r="BC104" s="1028">
        <v>-10.74</v>
      </c>
      <c r="BE104" s="721">
        <v>2004</v>
      </c>
      <c r="BF104" s="1057">
        <f>IF(BE104&gt;2008,0,IF(BE104&gt;2001,1,IF(BE104&gt;1990,2,IF(BE104&gt;1980,3,IF(BE104&gt;1973,4,IF(BE104&gt;1970,5,IF(BE104&gt;1960,6,IF(BE104&gt;1958,7,IF(BE104&gt;1953,8,9)))))))))</f>
        <v>1</v>
      </c>
    </row>
    <row r="105" spans="1:58" ht="11.25" customHeight="1" x14ac:dyDescent="0.2">
      <c r="A105" s="1027" t="s">
        <v>657</v>
      </c>
      <c r="B105" s="1031" t="s">
        <v>658</v>
      </c>
      <c r="C105" s="1181" t="s">
        <v>129</v>
      </c>
      <c r="D105" s="1181" t="s">
        <v>4422</v>
      </c>
      <c r="E105" s="857">
        <v>15</v>
      </c>
      <c r="F105" s="1245">
        <v>246</v>
      </c>
      <c r="G105" s="1245" t="s">
        <v>38</v>
      </c>
      <c r="H105" s="1245" t="s">
        <v>38</v>
      </c>
      <c r="I105" s="1030">
        <v>63.65</v>
      </c>
      <c r="J105" s="766">
        <f>(M105/I105)*100</f>
        <v>3.5192458758837399</v>
      </c>
      <c r="K105" s="1033">
        <v>0.56000000000000005</v>
      </c>
      <c r="L105" s="1043">
        <v>4</v>
      </c>
      <c r="M105" s="756">
        <f>K105*L105</f>
        <v>2.2400000000000002</v>
      </c>
      <c r="N105" s="1026" t="s">
        <v>150</v>
      </c>
      <c r="O105" s="860">
        <v>0.54</v>
      </c>
      <c r="P105" s="1016">
        <v>43343</v>
      </c>
      <c r="Q105" s="1016">
        <v>43360</v>
      </c>
      <c r="R105" s="756">
        <f>(K105-O105)/O105*100</f>
        <v>3.7037037037037068</v>
      </c>
      <c r="S105" s="824">
        <f>IF(INDEX(Historical!$D$7:$D$1455,MATCH(B105,Historical!$B$7:$B$1455,0))=0,"n/a",(INDEX(Historical!$C$7:$C$1455,MATCH(B105,Historical!$B$7:$B$1455,0))/INDEX(Historical!$D$7:$D$1455,MATCH(B105,Historical!$B$7:$B$1455,0))-1)*100)</f>
        <v>3.9215686274509887</v>
      </c>
      <c r="T105" s="824">
        <f>IF(INDEX(Historical!$F$7:$F$1455,MATCH(B105,Historical!$B$7:$B$1455,0))=0,"n/a",((INDEX(Historical!$C$7:$C$1455,MATCH(B105,Historical!$B$7:$B$1455,0))/INDEX(Historical!$F$7:$F$1455,MATCH(B105,Historical!$B$7:$B$1455,0)))^(1/3)-1)*100)</f>
        <v>3.7195809189561668</v>
      </c>
      <c r="U105" s="824">
        <f>IF(INDEX(Historical!$I$7:$I$1455,MATCH(B105,Historical!$B$7:$B$1455,0))=0,"n/a",((INDEX(Historical!$C$7:$C$1455,MATCH(B105,Historical!$B$7:$B$1455,0))/INDEX(Historical!$I$7:$I$1455,MATCH(B105,Historical!$B$7:$B$1455,0)))^(1/5)-1)*100)</f>
        <v>4.029694359974445</v>
      </c>
      <c r="V105" s="824">
        <f>IF(INDEX(Historical!$O$7:$O$1455,MATCH(B105,Historical!$B$7:$B$1455,0))=0,"n/a",((INDEX(Historical!$C$7:$C$1455,MATCH(B105,Historical!$B$7:$B$1455,0))/INDEX(Historical!$O$7:$O$1455,MATCH(B105,Historical!$B$7:$B$1455,0)))^(1/10)-1)*100)</f>
        <v>5.8559956827601622</v>
      </c>
      <c r="W105" s="825">
        <f>IF(OR(U105&lt;=0,U105="n/a",V105&lt;=0,V105="n/a"),"n/a",U105/V105)</f>
        <v>0.6881313747955311</v>
      </c>
      <c r="X105" s="826">
        <f>IF(OR(AJ105&lt;=0,AJ105="n/a",U105&lt;=0,U105="n/a"),"n/a",U105/AJ105)</f>
        <v>0.62963974374600695</v>
      </c>
      <c r="Y105" s="785"/>
      <c r="Z105" s="766">
        <f>IF(OR(AC105&lt;0.01,AC105="n/a"),"n/a",M105/AC105*100)</f>
        <v>42.10526315789474</v>
      </c>
      <c r="AA105" s="1042">
        <f>IF(OR(AC105&lt;0.01,AC105="n/a"),"n/a",I105/AC105)</f>
        <v>11.964285714285714</v>
      </c>
      <c r="AB105" s="1043">
        <v>12</v>
      </c>
      <c r="AC105" s="1021">
        <v>5.32</v>
      </c>
      <c r="AD105" s="1021">
        <v>3.61</v>
      </c>
      <c r="AE105" s="1021">
        <v>1.65</v>
      </c>
      <c r="AF105" s="1021">
        <v>7.25</v>
      </c>
      <c r="AG105" s="1021">
        <v>69.699999999999989</v>
      </c>
      <c r="AH105" s="1021">
        <v>85.5</v>
      </c>
      <c r="AI105" s="1021">
        <v>0.3</v>
      </c>
      <c r="AJ105" s="1021">
        <v>6.4</v>
      </c>
      <c r="AK105" s="1021">
        <v>3.32</v>
      </c>
      <c r="AL105" s="1034">
        <v>22140</v>
      </c>
      <c r="AM105" s="1028">
        <v>0.70000000000000007</v>
      </c>
      <c r="AN105" s="1021">
        <v>2.93</v>
      </c>
      <c r="AO105" s="868">
        <f>IF(U105="n/a","n/a",IF(AA105&lt;0,"n/a",IF(AA105="n/a","n/a",J105+U105-AA105)))</f>
        <v>-4.415345478427529</v>
      </c>
      <c r="AP105" s="869">
        <f>IF(U105="n/a","n/a",J105+U105)</f>
        <v>7.5489402358581845</v>
      </c>
      <c r="AQ105" s="1044">
        <f>IF(OR(AC105&lt;0.01,AF105="n/a"),"n/a",(I105/SQRT(22.5*AC105*(I105/AF105))-1)*100)</f>
        <v>96.345581314139324</v>
      </c>
      <c r="AR105" s="766">
        <f>INDEX(Historical!$C$7:$C$1455,MATCH(B105,Historical!$B$7:$B$1455,0))*IF(AH105="n/a",1.03,IF(AH105&lt;0,1.01,IF(AH105&gt;10,1.1,(1+AH105/100))))</f>
        <v>2.3320000000000003</v>
      </c>
      <c r="AS105" s="1042">
        <f>IF($AI105="n/a",1.03*AR105,IF($AI105&lt;0,1.01*AR105,IF($AI105&gt;10,1.1*AR105,(1+$AI105/100)*AR105)))</f>
        <v>2.3389959999999999</v>
      </c>
      <c r="AT105" s="1042">
        <f>IF($AK105="n/a",1.03*AS105,IF($AK105&lt;0,1.01*AS105,IF($AK105&gt;10,1.1*AS105,(1+$AK105/100)*AS105)))</f>
        <v>2.4166506671999994</v>
      </c>
      <c r="AU105" s="1042">
        <f>IF($AK105="n/a",1.03*AT105,IF($AK105&lt;0,1.01*AT105,IF($AK105&gt;10,1.1*AT105,(1+$AK105/100)*AT105)))</f>
        <v>2.4968834693510393</v>
      </c>
      <c r="AV105" s="1042">
        <f>IF($AK105="n/a",1.03*AU105,IF($AK105&lt;0,1.01*AU105,IF($AK105&gt;10,1.1*AU105,(1+$AK105/100)*AU105)))</f>
        <v>2.5797800005334937</v>
      </c>
      <c r="AW105" s="766">
        <f>SUM(AR105:AV105)</f>
        <v>12.164310137084531</v>
      </c>
      <c r="AX105" s="877">
        <f>AW105/I105*100</f>
        <v>19.111249233439956</v>
      </c>
      <c r="AY105" s="1212">
        <v>0.53</v>
      </c>
      <c r="AZ105" s="1028">
        <v>12.85</v>
      </c>
      <c r="BA105" s="1028">
        <v>-15.110000000000001</v>
      </c>
      <c r="BB105" s="1028">
        <v>-5.36</v>
      </c>
      <c r="BC105" s="1028">
        <v>-5.3900000000000006</v>
      </c>
      <c r="BE105" s="721">
        <v>2004</v>
      </c>
      <c r="BF105" s="1057">
        <f>IF(BE105&gt;2008,0,IF(BE105&gt;2001,1,IF(BE105&gt;1990,2,IF(BE105&gt;1980,3,IF(BE105&gt;1973,4,IF(BE105&gt;1970,5,IF(BE105&gt;1960,6,IF(BE105&gt;1958,7,IF(BE105&gt;1953,8,9)))))))))</f>
        <v>1</v>
      </c>
    </row>
    <row r="106" spans="1:58" ht="11.25" customHeight="1" x14ac:dyDescent="0.2">
      <c r="A106" s="1027" t="s">
        <v>659</v>
      </c>
      <c r="B106" s="1031" t="s">
        <v>660</v>
      </c>
      <c r="C106" s="1181" t="s">
        <v>129</v>
      </c>
      <c r="D106" s="1181" t="s">
        <v>4431</v>
      </c>
      <c r="E106" s="857">
        <v>13</v>
      </c>
      <c r="F106" s="1245">
        <v>289</v>
      </c>
      <c r="G106" s="1245" t="s">
        <v>107</v>
      </c>
      <c r="H106" s="1245" t="s">
        <v>107</v>
      </c>
      <c r="I106" s="1030">
        <v>29.66</v>
      </c>
      <c r="J106" s="766">
        <f>(M106/I106)*100</f>
        <v>1.8880647336480108</v>
      </c>
      <c r="K106" s="1033">
        <v>0.14000000000000001</v>
      </c>
      <c r="L106" s="1043">
        <v>4</v>
      </c>
      <c r="M106" s="756">
        <f>K106*L106</f>
        <v>0.56000000000000005</v>
      </c>
      <c r="N106" s="1026" t="s">
        <v>120</v>
      </c>
      <c r="O106" s="860">
        <v>0.125</v>
      </c>
      <c r="P106" s="1016">
        <v>43326</v>
      </c>
      <c r="Q106" s="1016">
        <v>43344</v>
      </c>
      <c r="R106" s="756">
        <f>(K106-O106)/O106*100</f>
        <v>12.000000000000011</v>
      </c>
      <c r="S106" s="824">
        <f>IF(INDEX(Historical!$D$7:$D$1455,MATCH(B106,Historical!$B$7:$B$1455,0))=0,"n/a",(INDEX(Historical!$C$7:$C$1455,MATCH(B106,Historical!$B$7:$B$1455,0))/INDEX(Historical!$D$7:$D$1455,MATCH(B106,Historical!$B$7:$B$1455,0))-1)*100)</f>
        <v>8.8888888888888786</v>
      </c>
      <c r="T106" s="824">
        <f>IF(INDEX(Historical!$F$7:$F$1455,MATCH(B106,Historical!$B$7:$B$1455,0))=0,"n/a",((INDEX(Historical!$C$7:$C$1455,MATCH(B106,Historical!$B$7:$B$1455,0))/INDEX(Historical!$F$7:$F$1455,MATCH(B106,Historical!$B$7:$B$1455,0)))^(1/3)-1)*100)</f>
        <v>12.955067905975316</v>
      </c>
      <c r="U106" s="824">
        <f>IF(INDEX(Historical!$I$7:$I$1455,MATCH(B106,Historical!$B$7:$B$1455,0))=0,"n/a",((INDEX(Historical!$C$7:$C$1455,MATCH(B106,Historical!$B$7:$B$1455,0))/INDEX(Historical!$I$7:$I$1455,MATCH(B106,Historical!$B$7:$B$1455,0)))^(1/5)-1)*100)</f>
        <v>14.636831885679747</v>
      </c>
      <c r="V106" s="824">
        <f>IF(INDEX(Historical!$O$7:$O$1455,MATCH(B106,Historical!$B$7:$B$1455,0))=0,"n/a",((INDEX(Historical!$C$7:$C$1455,MATCH(B106,Historical!$B$7:$B$1455,0))/INDEX(Historical!$O$7:$O$1455,MATCH(B106,Historical!$B$7:$B$1455,0)))^(1/10)-1)*100)</f>
        <v>12.949108595621638</v>
      </c>
      <c r="W106" s="825">
        <f>IF(OR(U106&lt;=0,U106="n/a",V106&lt;=0,V106="n/a"),"n/a",U106/V106)</f>
        <v>1.1303350943113384</v>
      </c>
      <c r="X106" s="826" t="str">
        <f>IF(OR(AJ106&lt;=0,AJ106="n/a",U106&lt;=0,U106="n/a"),"n/a",U106/AJ106)</f>
        <v>n/a</v>
      </c>
      <c r="Y106" s="780"/>
      <c r="Z106" s="766">
        <f>IF(OR(AC106&lt;0.01,AC106="n/a"),"n/a",M106/AC106*100)</f>
        <v>16.716417910447763</v>
      </c>
      <c r="AA106" s="1042">
        <f>IF(OR(AC106&lt;0.01,AC106="n/a"),"n/a",I106/AC106)</f>
        <v>8.8537313432835827</v>
      </c>
      <c r="AB106" s="1043">
        <v>1</v>
      </c>
      <c r="AC106" s="1021">
        <v>3.35</v>
      </c>
      <c r="AD106" s="1021">
        <v>1.63</v>
      </c>
      <c r="AE106" s="1021">
        <v>0.19</v>
      </c>
      <c r="AF106" s="1021">
        <v>3.21</v>
      </c>
      <c r="AG106" s="1021">
        <v>54.500000000000007</v>
      </c>
      <c r="AH106" s="1021">
        <v>-47.599999999999994</v>
      </c>
      <c r="AI106" s="1021">
        <v>6.5600000000000005</v>
      </c>
      <c r="AJ106" s="1021">
        <v>-5</v>
      </c>
      <c r="AK106" s="1021">
        <v>5.43</v>
      </c>
      <c r="AL106" s="1034">
        <v>23520</v>
      </c>
      <c r="AM106" s="1028">
        <v>0.70000000000000007</v>
      </c>
      <c r="AN106" s="1021">
        <v>1.97</v>
      </c>
      <c r="AO106" s="868">
        <f>IF(U106="n/a","n/a",IF(AA106&lt;0,"n/a",IF(AA106="n/a","n/a",J106+U106-AA106)))</f>
        <v>7.6711652760441762</v>
      </c>
      <c r="AP106" s="869">
        <f>IF(U106="n/a","n/a",J106+U106)</f>
        <v>16.524896619327759</v>
      </c>
      <c r="AQ106" s="1044">
        <f>IF(OR(AC106&lt;0.01,AF106="n/a"),"n/a",(I106/SQRT(22.5*AC106*(I106/AF106))-1)*100)</f>
        <v>12.389160434112046</v>
      </c>
      <c r="AR106" s="766">
        <f>INDEX(Historical!$C$7:$C$1455,MATCH(B106,Historical!$B$7:$B$1455,0))*IF(AH106="n/a",1.03,IF(AH106&lt;0,1.01,IF(AH106&gt;10,1.1,(1+AH106/100))))</f>
        <v>0.49490000000000001</v>
      </c>
      <c r="AS106" s="1042">
        <f>IF($AI106="n/a",1.03*AR106,IF($AI106&lt;0,1.01*AR106,IF($AI106&gt;10,1.1*AR106,(1+$AI106/100)*AR106)))</f>
        <v>0.52736544000000007</v>
      </c>
      <c r="AT106" s="1042">
        <f>IF($AK106="n/a",1.03*AS106,IF($AK106&lt;0,1.01*AS106,IF($AK106&gt;10,1.1*AS106,(1+$AK106/100)*AS106)))</f>
        <v>0.55600138339200011</v>
      </c>
      <c r="AU106" s="1042">
        <f>IF($AK106="n/a",1.03*AT106,IF($AK106&lt;0,1.01*AT106,IF($AK106&gt;10,1.1*AT106,(1+$AK106/100)*AT106)))</f>
        <v>0.58619225851018575</v>
      </c>
      <c r="AV106" s="1042">
        <f>IF($AK106="n/a",1.03*AU106,IF($AK106&lt;0,1.01*AU106,IF($AK106&gt;10,1.1*AU106,(1+$AK106/100)*AU106)))</f>
        <v>0.61802249814728882</v>
      </c>
      <c r="AW106" s="766">
        <f>SUM(AR106:AV106)</f>
        <v>2.7824815800494749</v>
      </c>
      <c r="AX106" s="877">
        <f>AW106/I106*100</f>
        <v>9.3812595416367994</v>
      </c>
      <c r="AY106" s="1212">
        <v>0.78</v>
      </c>
      <c r="AZ106" s="1028">
        <v>29.799999999999997</v>
      </c>
      <c r="BA106" s="1028">
        <v>-9.41</v>
      </c>
      <c r="BB106" s="1028">
        <v>1.43</v>
      </c>
      <c r="BC106" s="1028">
        <v>7.7700000000000005</v>
      </c>
      <c r="BE106" s="721">
        <v>2006</v>
      </c>
      <c r="BF106" s="1057">
        <f>IF(BE106&gt;2008,0,IF(BE106&gt;2001,1,IF(BE106&gt;1990,2,IF(BE106&gt;1980,3,IF(BE106&gt;1973,4,IF(BE106&gt;1970,5,IF(BE106&gt;1960,6,IF(BE106&gt;1958,7,IF(BE106&gt;1953,8,9)))))))))</f>
        <v>1</v>
      </c>
    </row>
    <row r="107" spans="1:58" ht="11.25" customHeight="1" x14ac:dyDescent="0.2">
      <c r="A107" s="1027" t="s">
        <v>661</v>
      </c>
      <c r="B107" s="1031" t="s">
        <v>662</v>
      </c>
      <c r="C107" s="1181" t="s">
        <v>113</v>
      </c>
      <c r="D107" s="1181" t="s">
        <v>4440</v>
      </c>
      <c r="E107" s="857">
        <v>15</v>
      </c>
      <c r="F107" s="1245">
        <v>230</v>
      </c>
      <c r="G107" s="1245" t="s">
        <v>107</v>
      </c>
      <c r="H107" s="1245" t="s">
        <v>107</v>
      </c>
      <c r="I107" s="1030">
        <v>183.29</v>
      </c>
      <c r="J107" s="766">
        <f>(M107/I107)*100</f>
        <v>1.7458672049757218</v>
      </c>
      <c r="K107" s="1033">
        <v>0.8</v>
      </c>
      <c r="L107" s="1043">
        <v>4</v>
      </c>
      <c r="M107" s="756">
        <f>K107*L107</f>
        <v>3.2</v>
      </c>
      <c r="N107" s="1026" t="s">
        <v>150</v>
      </c>
      <c r="O107" s="860">
        <v>0.75</v>
      </c>
      <c r="P107" s="1016">
        <v>43159</v>
      </c>
      <c r="Q107" s="1016">
        <v>43174</v>
      </c>
      <c r="R107" s="756">
        <f>(K107-O107)/O107*100</f>
        <v>6.6666666666666723</v>
      </c>
      <c r="S107" s="824">
        <f>IF(INDEX(Historical!$D$7:$D$1455,MATCH(B107,Historical!$B$7:$B$1455,0))=0,"n/a",(INDEX(Historical!$C$7:$C$1455,MATCH(B107,Historical!$B$7:$B$1455,0))/INDEX(Historical!$D$7:$D$1455,MATCH(B107,Historical!$B$7:$B$1455,0))-1)*100)</f>
        <v>7.1428571428571397</v>
      </c>
      <c r="T107" s="824">
        <f>IF(INDEX(Historical!$F$7:$F$1455,MATCH(B107,Historical!$B$7:$B$1455,0))=0,"n/a",((INDEX(Historical!$C$7:$C$1455,MATCH(B107,Historical!$B$7:$B$1455,0))/INDEX(Historical!$F$7:$F$1455,MATCH(B107,Historical!$B$7:$B$1455,0)))^(1/3)-1)*100)</f>
        <v>7.7217345015941907</v>
      </c>
      <c r="U107" s="824">
        <f>IF(INDEX(Historical!$I$7:$I$1455,MATCH(B107,Historical!$B$7:$B$1455,0))=0,"n/a",((INDEX(Historical!$C$7:$C$1455,MATCH(B107,Historical!$B$7:$B$1455,0))/INDEX(Historical!$I$7:$I$1455,MATCH(B107,Historical!$B$7:$B$1455,0)))^(1/5)-1)*100)</f>
        <v>8.8840268496929617</v>
      </c>
      <c r="V107" s="824">
        <f>IF(INDEX(Historical!$O$7:$O$1455,MATCH(B107,Historical!$B$7:$B$1455,0))=0,"n/a",((INDEX(Historical!$C$7:$C$1455,MATCH(B107,Historical!$B$7:$B$1455,0))/INDEX(Historical!$O$7:$O$1455,MATCH(B107,Historical!$B$7:$B$1455,0)))^(1/10)-1)*100)</f>
        <v>12.066537883876771</v>
      </c>
      <c r="W107" s="825">
        <f>IF(OR(U107&lt;=0,U107="n/a",V107&lt;=0,V107="n/a"),"n/a",U107/V107)</f>
        <v>0.73625317677606106</v>
      </c>
      <c r="X107" s="826">
        <f>IF(OR(AJ107&lt;=0,AJ107="n/a",U107&lt;=0,U107="n/a"),"n/a",U107/AJ107)</f>
        <v>8.0763880451754204</v>
      </c>
      <c r="Y107" s="1031"/>
      <c r="Z107" s="766">
        <f>IF(OR(AC107&lt;0.01,AC107="n/a"),"n/a",M107/AC107*100)</f>
        <v>29.739776951672862</v>
      </c>
      <c r="AA107" s="1042">
        <f>IF(OR(AC107&lt;0.01,AC107="n/a"),"n/a",I107/AC107)</f>
        <v>17.03438661710037</v>
      </c>
      <c r="AB107" s="1043">
        <v>12</v>
      </c>
      <c r="AC107" s="1021">
        <v>10.76</v>
      </c>
      <c r="AD107" s="1021">
        <v>1.08</v>
      </c>
      <c r="AE107" s="1021">
        <v>1.6</v>
      </c>
      <c r="AF107" s="1021">
        <v>2.5499999999999998</v>
      </c>
      <c r="AG107" s="1021">
        <v>20</v>
      </c>
      <c r="AH107" s="1021">
        <v>7.8</v>
      </c>
      <c r="AI107" s="1021">
        <v>11.86</v>
      </c>
      <c r="AJ107" s="1021">
        <v>1.0999999999999999</v>
      </c>
      <c r="AK107" s="1021">
        <v>15.8</v>
      </c>
      <c r="AL107" s="1034">
        <v>14390</v>
      </c>
      <c r="AM107" s="1028">
        <v>0.4</v>
      </c>
      <c r="AN107" s="1021">
        <v>0</v>
      </c>
      <c r="AO107" s="868">
        <f>IF(U107="n/a","n/a",IF(AA107&lt;0,"n/a",IF(AA107="n/a","n/a",J107+U107-AA107)))</f>
        <v>-6.4044925624316864</v>
      </c>
      <c r="AP107" s="869">
        <f>IF(U107="n/a","n/a",J107+U107)</f>
        <v>10.629894054668684</v>
      </c>
      <c r="AQ107" s="1044">
        <f>IF(OR(AC107&lt;0.01,AF107="n/a"),"n/a",(I107/SQRT(22.5*AC107*(I107/AF107))-1)*100)</f>
        <v>38.944730616339271</v>
      </c>
      <c r="AR107" s="766">
        <f>INDEX(Historical!$C$7:$C$1455,MATCH(B107,Historical!$B$7:$B$1455,0))*IF(AH107="n/a",1.03,IF(AH107&lt;0,1.01,IF(AH107&gt;10,1.1,(1+AH107/100))))</f>
        <v>3.234</v>
      </c>
      <c r="AS107" s="1042">
        <f>IF($AI107="n/a",1.03*AR107,IF($AI107&lt;0,1.01*AR107,IF($AI107&gt;10,1.1*AR107,(1+$AI107/100)*AR107)))</f>
        <v>3.5574000000000003</v>
      </c>
      <c r="AT107" s="1042">
        <f>IF($AK107="n/a",1.03*AS107,IF($AK107&lt;0,1.01*AS107,IF($AK107&gt;10,1.1*AS107,(1+$AK107/100)*AS107)))</f>
        <v>3.9131400000000007</v>
      </c>
      <c r="AU107" s="1042">
        <f>IF($AK107="n/a",1.03*AT107,IF($AK107&lt;0,1.01*AT107,IF($AK107&gt;10,1.1*AT107,(1+$AK107/100)*AT107)))</f>
        <v>4.3044540000000016</v>
      </c>
      <c r="AV107" s="1042">
        <f>IF($AK107="n/a",1.03*AU107,IF($AK107&lt;0,1.01*AU107,IF($AK107&gt;10,1.1*AU107,(1+$AK107/100)*AU107)))</f>
        <v>4.7348994000000024</v>
      </c>
      <c r="AW107" s="766">
        <f>SUM(AR107:AV107)</f>
        <v>19.743893400000005</v>
      </c>
      <c r="AX107" s="877">
        <f>AW107/I107*100</f>
        <v>10.771942495498939</v>
      </c>
      <c r="AY107" s="1212">
        <v>1.27</v>
      </c>
      <c r="AZ107" s="1028">
        <v>2.8000000000000003</v>
      </c>
      <c r="BA107" s="1028">
        <v>-18.07</v>
      </c>
      <c r="BB107" s="1028">
        <v>-8.6900000000000013</v>
      </c>
      <c r="BC107" s="1028">
        <v>-9.8699999999999992</v>
      </c>
      <c r="BE107" s="721">
        <v>2004</v>
      </c>
      <c r="BF107" s="1057">
        <f>IF(BE107&gt;2008,0,IF(BE107&gt;2001,1,IF(BE107&gt;1990,2,IF(BE107&gt;1980,3,IF(BE107&gt;1973,4,IF(BE107&gt;1970,5,IF(BE107&gt;1960,6,IF(BE107&gt;1958,7,IF(BE107&gt;1953,8,9)))))))))</f>
        <v>1</v>
      </c>
    </row>
    <row r="108" spans="1:58" s="905" customFormat="1" ht="11.25" customHeight="1" x14ac:dyDescent="0.2">
      <c r="A108" s="760" t="s">
        <v>663</v>
      </c>
      <c r="B108" s="914" t="s">
        <v>664</v>
      </c>
      <c r="C108" s="1181" t="s">
        <v>109</v>
      </c>
      <c r="D108" s="1181" t="s">
        <v>4434</v>
      </c>
      <c r="E108" s="885">
        <v>17</v>
      </c>
      <c r="F108" s="1245">
        <v>181</v>
      </c>
      <c r="G108" s="1244" t="s">
        <v>107</v>
      </c>
      <c r="H108" s="1244" t="s">
        <v>107</v>
      </c>
      <c r="I108" s="886">
        <v>23.75</v>
      </c>
      <c r="J108" s="887">
        <f>(M108/I108)*100</f>
        <v>3.3684210526315788</v>
      </c>
      <c r="K108" s="888">
        <v>0.2</v>
      </c>
      <c r="L108" s="889">
        <v>4</v>
      </c>
      <c r="M108" s="890">
        <f>K108*L108</f>
        <v>0.8</v>
      </c>
      <c r="N108" s="891" t="s">
        <v>432</v>
      </c>
      <c r="O108" s="1214">
        <v>0.19047619047619047</v>
      </c>
      <c r="P108" s="893">
        <v>43151</v>
      </c>
      <c r="Q108" s="893">
        <v>43166</v>
      </c>
      <c r="R108" s="890">
        <f>(K108-O108)/O108*100</f>
        <v>5.0000000000000115</v>
      </c>
      <c r="S108" s="824">
        <f>IF(INDEX(Historical!$D$7:$D$1455,MATCH(B108,Historical!$B$7:$B$1455,0))=0,"n/a",(INDEX(Historical!$C$7:$C$1455,MATCH(B108,Historical!$B$7:$B$1455,0))/INDEX(Historical!$D$7:$D$1455,MATCH(B108,Historical!$B$7:$B$1455,0))-1)*100)</f>
        <v>0</v>
      </c>
      <c r="T108" s="824">
        <f>IF(INDEX(Historical!$F$7:$F$1455,MATCH(B108,Historical!$B$7:$B$1455,0))=0,"n/a",((INDEX(Historical!$C$7:$C$1455,MATCH(B108,Historical!$B$7:$B$1455,0))/INDEX(Historical!$F$7:$F$1455,MATCH(B108,Historical!$B$7:$B$1455,0)))^(1/3)-1)*100)</f>
        <v>5.0876461174901966</v>
      </c>
      <c r="U108" s="824">
        <f>IF(INDEX(Historical!$I$7:$I$1455,MATCH(B108,Historical!$B$7:$B$1455,0))=0,"n/a",((INDEX(Historical!$C$7:$C$1455,MATCH(B108,Historical!$B$7:$B$1455,0))/INDEX(Historical!$I$7:$I$1455,MATCH(B108,Historical!$B$7:$B$1455,0)))^(1/5)-1)*100)</f>
        <v>5.0520425818177062</v>
      </c>
      <c r="V108" s="824">
        <f>IF(INDEX(Historical!$O$7:$O$1455,MATCH(B108,Historical!$B$7:$B$1455,0))=0,"n/a",((INDEX(Historical!$C$7:$C$1455,MATCH(B108,Historical!$B$7:$B$1455,0))/INDEX(Historical!$O$7:$O$1455,MATCH(B108,Historical!$B$7:$B$1455,0)))^(1/10)-1)*100)</f>
        <v>5.0262435899074198</v>
      </c>
      <c r="W108" s="894">
        <f>IF(OR(U108&lt;=0,U108="n/a",V108&lt;=0,V108="n/a"),"n/a",U108/V108)</f>
        <v>1.0051328574608063</v>
      </c>
      <c r="X108" s="895" t="str">
        <f>IF(OR(AJ108&lt;=0,AJ108="n/a",U108&lt;=0,U108="n/a"),"n/a",U108/AJ108)</f>
        <v>n/a</v>
      </c>
      <c r="Y108" s="1215" t="s">
        <v>443</v>
      </c>
      <c r="Z108" s="887">
        <f>IF(OR(AC108&lt;0.01,AC108="n/a"),"n/a",M108/AC108*100)</f>
        <v>33.057851239669425</v>
      </c>
      <c r="AA108" s="897">
        <f>IF(OR(AC108&lt;0.01,AC108="n/a"),"n/a",I108/AC108)</f>
        <v>9.8140495867768607</v>
      </c>
      <c r="AB108" s="889">
        <v>12</v>
      </c>
      <c r="AC108" s="898">
        <v>2.42</v>
      </c>
      <c r="AD108" s="898" t="s">
        <v>138</v>
      </c>
      <c r="AE108" s="898">
        <v>3.13</v>
      </c>
      <c r="AF108" s="898">
        <v>1.1399999999999999</v>
      </c>
      <c r="AG108" s="898">
        <v>12.1</v>
      </c>
      <c r="AH108" s="898">
        <v>-55.900000000000006</v>
      </c>
      <c r="AI108" s="898" t="s">
        <v>138</v>
      </c>
      <c r="AJ108" s="898">
        <v>-10.5</v>
      </c>
      <c r="AK108" s="898" t="s">
        <v>138</v>
      </c>
      <c r="AL108" s="899">
        <v>99.99</v>
      </c>
      <c r="AM108" s="900">
        <v>14.799999999999999</v>
      </c>
      <c r="AN108" s="898">
        <v>0.41</v>
      </c>
      <c r="AO108" s="901">
        <f>IF(U108="n/a","n/a",IF(AA108&lt;0,"n/a",IF(AA108="n/a","n/a",J108+U108-AA108)))</f>
        <v>-1.3935859523275766</v>
      </c>
      <c r="AP108" s="902">
        <f>IF(U108="n/a","n/a",J108+U108)</f>
        <v>8.420463634449284</v>
      </c>
      <c r="AQ108" s="903">
        <f>IF(OR(AC108&lt;0.01,AF108="n/a"),"n/a",(I108/SQRT(22.5*AC108*(I108/AF108))-1)*100)</f>
        <v>-29.484386192605484</v>
      </c>
      <c r="AR108" s="766">
        <f>INDEX(Historical!$C$7:$C$1455,MATCH(B108,Historical!$B$7:$B$1455,0))*IF(AH108="n/a",1.03,IF(AH108&lt;0,1.01,IF(AH108&gt;10,1.1,(1+AH108/100))))</f>
        <v>0.73287981859410423</v>
      </c>
      <c r="AS108" s="897">
        <f>IF($AI108="n/a",1.03*AR108,IF($AI108&lt;0,1.01*AR108,IF($AI108&gt;10,1.1*AR108,(1+$AI108/100)*AR108)))</f>
        <v>0.75486621315192737</v>
      </c>
      <c r="AT108" s="897">
        <f>IF($AK108="n/a",1.03*AS108,IF($AK108&lt;0,1.01*AS108,IF($AK108&gt;10,1.1*AS108,(1+$AK108/100)*AS108)))</f>
        <v>0.77751219954648521</v>
      </c>
      <c r="AU108" s="897">
        <f>IF($AK108="n/a",1.03*AT108,IF($AK108&lt;0,1.01*AT108,IF($AK108&gt;10,1.1*AT108,(1+$AK108/100)*AT108)))</f>
        <v>0.80083756553287977</v>
      </c>
      <c r="AV108" s="897">
        <f>IF($AK108="n/a",1.03*AU108,IF($AK108&lt;0,1.01*AU108,IF($AK108&gt;10,1.1*AU108,(1+$AK108/100)*AU108)))</f>
        <v>0.82486269249886623</v>
      </c>
      <c r="AW108" s="887">
        <f>SUM(AR108:AV108)</f>
        <v>3.8909584893242628</v>
      </c>
      <c r="AX108" s="904">
        <f>AW108/I108*100</f>
        <v>16.382983112944263</v>
      </c>
      <c r="AY108" s="1213">
        <v>0.56000000000000005</v>
      </c>
      <c r="AZ108" s="900">
        <v>-2.86</v>
      </c>
      <c r="BA108" s="900">
        <v>-19.439999999999998</v>
      </c>
      <c r="BB108" s="900">
        <v>-14.149999999999999</v>
      </c>
      <c r="BC108" s="900">
        <v>-16.39</v>
      </c>
      <c r="BD108" s="1079"/>
      <c r="BE108" s="721">
        <v>2002</v>
      </c>
      <c r="BF108" s="1057">
        <f>IF(BE108&gt;2008,0,IF(BE108&gt;2001,1,IF(BE108&gt;1990,2,IF(BE108&gt;1980,3,IF(BE108&gt;1973,4,IF(BE108&gt;1970,5,IF(BE108&gt;1960,6,IF(BE108&gt;1958,7,IF(BE108&gt;1953,8,9)))))))))</f>
        <v>1</v>
      </c>
    </row>
    <row r="109" spans="1:58" ht="11.25" customHeight="1" x14ac:dyDescent="0.2">
      <c r="A109" s="1027" t="s">
        <v>665</v>
      </c>
      <c r="B109" s="1031" t="s">
        <v>666</v>
      </c>
      <c r="C109" s="1181" t="s">
        <v>113</v>
      </c>
      <c r="D109" s="1181" t="s">
        <v>4452</v>
      </c>
      <c r="E109" s="857">
        <v>14</v>
      </c>
      <c r="F109" s="1245">
        <v>265</v>
      </c>
      <c r="G109" s="1245" t="s">
        <v>107</v>
      </c>
      <c r="H109" s="1245" t="s">
        <v>107</v>
      </c>
      <c r="I109" s="1030">
        <v>109.08</v>
      </c>
      <c r="J109" s="766">
        <f>(M109/I109)*100</f>
        <v>0.60506050605060513</v>
      </c>
      <c r="K109" s="1033">
        <v>0.16500000000000001</v>
      </c>
      <c r="L109" s="1043">
        <v>4</v>
      </c>
      <c r="M109" s="756">
        <f>K109*L109</f>
        <v>0.66</v>
      </c>
      <c r="N109" s="1026" t="s">
        <v>599</v>
      </c>
      <c r="O109" s="860">
        <v>0.15</v>
      </c>
      <c r="P109" s="1016">
        <v>43322</v>
      </c>
      <c r="Q109" s="1016">
        <v>43343</v>
      </c>
      <c r="R109" s="756">
        <f>(K109-O109)/O109*100</f>
        <v>10.000000000000009</v>
      </c>
      <c r="S109" s="824">
        <f>IF(INDEX(Historical!$D$7:$D$1455,MATCH(B109,Historical!$B$7:$B$1455,0))=0,"n/a",(INDEX(Historical!$C$7:$C$1455,MATCH(B109,Historical!$B$7:$B$1455,0))/INDEX(Historical!$D$7:$D$1455,MATCH(B109,Historical!$B$7:$B$1455,0))-1)*100)</f>
        <v>11.764705882352944</v>
      </c>
      <c r="T109" s="824">
        <f>IF(INDEX(Historical!$F$7:$F$1455,MATCH(B109,Historical!$B$7:$B$1455,0))=0,"n/a",((INDEX(Historical!$C$7:$C$1455,MATCH(B109,Historical!$B$7:$B$1455,0))/INDEX(Historical!$F$7:$F$1455,MATCH(B109,Historical!$B$7:$B$1455,0)))^(1/3)-1)*100)</f>
        <v>13.484552524869731</v>
      </c>
      <c r="U109" s="824">
        <f>IF(INDEX(Historical!$I$7:$I$1455,MATCH(B109,Historical!$B$7:$B$1455,0))=0,"n/a",((INDEX(Historical!$C$7:$C$1455,MATCH(B109,Historical!$B$7:$B$1455,0))/INDEX(Historical!$I$7:$I$1455,MATCH(B109,Historical!$B$7:$B$1455,0)))^(1/5)-1)*100)</f>
        <v>10.563340590814718</v>
      </c>
      <c r="V109" s="824">
        <f>IF(INDEX(Historical!$O$7:$O$1455,MATCH(B109,Historical!$B$7:$B$1455,0))=0,"n/a",((INDEX(Historical!$C$7:$C$1455,MATCH(B109,Historical!$B$7:$B$1455,0))/INDEX(Historical!$O$7:$O$1455,MATCH(B109,Historical!$B$7:$B$1455,0)))^(1/10)-1)*100)</f>
        <v>10.903431194829395</v>
      </c>
      <c r="W109" s="825">
        <f>IF(OR(U109&lt;=0,U109="n/a",V109&lt;=0,V109="n/a"),"n/a",U109/V109)</f>
        <v>0.96880884577178294</v>
      </c>
      <c r="X109" s="826">
        <f>IF(OR(AJ109&lt;=0,AJ109="n/a",U109&lt;=0,U109="n/a"),"n/a",U109/AJ109)</f>
        <v>1.5534324398256938</v>
      </c>
      <c r="Y109" s="781" t="s">
        <v>4077</v>
      </c>
      <c r="Z109" s="766">
        <f>IF(OR(AC109&lt;0.01,AC109="n/a"),"n/a",M109/AC109*100)</f>
        <v>13.807531380753138</v>
      </c>
      <c r="AA109" s="1042">
        <f>IF(OR(AC109&lt;0.01,AC109="n/a"),"n/a",I109/AC109)</f>
        <v>22.820083682008367</v>
      </c>
      <c r="AB109" s="1043">
        <v>12</v>
      </c>
      <c r="AC109" s="1021">
        <v>4.78</v>
      </c>
      <c r="AD109" s="1021">
        <v>1.1499999999999999</v>
      </c>
      <c r="AE109" s="1021">
        <v>1</v>
      </c>
      <c r="AF109" s="1021">
        <v>6.19</v>
      </c>
      <c r="AG109" s="1021">
        <v>36.799999999999997</v>
      </c>
      <c r="AH109" s="1021">
        <v>15.299999999999999</v>
      </c>
      <c r="AI109" s="1021">
        <v>6.45</v>
      </c>
      <c r="AJ109" s="1021">
        <v>6.8000000000000007</v>
      </c>
      <c r="AK109" s="1021">
        <v>19.88</v>
      </c>
      <c r="AL109" s="1034">
        <v>4500</v>
      </c>
      <c r="AM109" s="1028">
        <v>0.5</v>
      </c>
      <c r="AN109" s="1021">
        <v>0.21</v>
      </c>
      <c r="AO109" s="868">
        <f>IF(U109="n/a","n/a",IF(AA109&lt;0,"n/a",IF(AA109="n/a","n/a",J109+U109-AA109)))</f>
        <v>-11.651682585143043</v>
      </c>
      <c r="AP109" s="869">
        <f>IF(U109="n/a","n/a",J109+U109)</f>
        <v>11.168401096865324</v>
      </c>
      <c r="AQ109" s="1044">
        <f>IF(OR(AC109&lt;0.01,AF109="n/a"),"n/a",(I109/SQRT(22.5*AC109*(I109/AF109))-1)*100)</f>
        <v>150.56054313091391</v>
      </c>
      <c r="AR109" s="766">
        <f>INDEX(Historical!$C$7:$C$1455,MATCH(B109,Historical!$B$7:$B$1455,0))*IF(AH109="n/a",1.03,IF(AH109&lt;0,1.01,IF(AH109&gt;10,1.1,(1+AH109/100))))</f>
        <v>0.41800000000000004</v>
      </c>
      <c r="AS109" s="1042">
        <f>IF($AI109="n/a",1.03*AR109,IF($AI109&lt;0,1.01*AR109,IF($AI109&gt;10,1.1*AR109,(1+$AI109/100)*AR109)))</f>
        <v>0.44496100000000005</v>
      </c>
      <c r="AT109" s="1042">
        <f>IF($AK109="n/a",1.03*AS109,IF($AK109&lt;0,1.01*AS109,IF($AK109&gt;10,1.1*AS109,(1+$AK109/100)*AS109)))</f>
        <v>0.48945710000000009</v>
      </c>
      <c r="AU109" s="1042">
        <f>IF($AK109="n/a",1.03*AT109,IF($AK109&lt;0,1.01*AT109,IF($AK109&gt;10,1.1*AT109,(1+$AK109/100)*AT109)))</f>
        <v>0.53840281000000012</v>
      </c>
      <c r="AV109" s="1042">
        <f>IF($AK109="n/a",1.03*AU109,IF($AK109&lt;0,1.01*AU109,IF($AK109&gt;10,1.1*AU109,(1+$AK109/100)*AU109)))</f>
        <v>0.59224309100000017</v>
      </c>
      <c r="AW109" s="766">
        <f>SUM(AR109:AV109)</f>
        <v>2.4830640010000007</v>
      </c>
      <c r="AX109" s="877">
        <f>AW109/I109*100</f>
        <v>2.2763696378804554</v>
      </c>
      <c r="AY109" s="1212">
        <v>1.07</v>
      </c>
      <c r="AZ109" s="1028">
        <v>12.559999999999999</v>
      </c>
      <c r="BA109" s="1028">
        <v>-15.24</v>
      </c>
      <c r="BB109" s="1028">
        <v>0.63</v>
      </c>
      <c r="BC109" s="1028">
        <v>-1.73</v>
      </c>
      <c r="BE109" s="721">
        <v>2005</v>
      </c>
      <c r="BF109" s="1057">
        <f>IF(BE109&gt;2008,0,IF(BE109&gt;2001,1,IF(BE109&gt;1990,2,IF(BE109&gt;1980,3,IF(BE109&gt;1973,4,IF(BE109&gt;1970,5,IF(BE109&gt;1960,6,IF(BE109&gt;1958,7,IF(BE109&gt;1953,8,9)))))))))</f>
        <v>1</v>
      </c>
    </row>
    <row r="110" spans="1:58" ht="11.25" customHeight="1" x14ac:dyDescent="0.2">
      <c r="A110" s="1027" t="s">
        <v>667</v>
      </c>
      <c r="B110" s="1031" t="s">
        <v>668</v>
      </c>
      <c r="C110" s="1181" t="s">
        <v>109</v>
      </c>
      <c r="D110" s="1181" t="s">
        <v>4430</v>
      </c>
      <c r="E110" s="857">
        <v>11</v>
      </c>
      <c r="F110" s="1245">
        <v>309</v>
      </c>
      <c r="G110" s="1245" t="s">
        <v>107</v>
      </c>
      <c r="H110" s="1245" t="s">
        <v>107</v>
      </c>
      <c r="I110" s="1030">
        <v>40.119999999999997</v>
      </c>
      <c r="J110" s="766">
        <f>(M110/I110)*100</f>
        <v>4.3868394815553344</v>
      </c>
      <c r="K110" s="1033">
        <v>0.44</v>
      </c>
      <c r="L110" s="1043">
        <v>4</v>
      </c>
      <c r="M110" s="756">
        <f>K110*L110</f>
        <v>1.76</v>
      </c>
      <c r="N110" s="1026" t="s">
        <v>239</v>
      </c>
      <c r="O110" s="860">
        <v>0.41</v>
      </c>
      <c r="P110" s="1016">
        <v>43224</v>
      </c>
      <c r="Q110" s="1016">
        <v>43238</v>
      </c>
      <c r="R110" s="756">
        <f>(K110-O110)/O110*100</f>
        <v>7.3170731707317138</v>
      </c>
      <c r="S110" s="824">
        <f>IF(INDEX(Historical!$D$7:$D$1455,MATCH(B110,Historical!$B$7:$B$1455,0))=0,"n/a",(INDEX(Historical!$C$7:$C$1455,MATCH(B110,Historical!$B$7:$B$1455,0))/INDEX(Historical!$D$7:$D$1455,MATCH(B110,Historical!$B$7:$B$1455,0))-1)*100)</f>
        <v>8.0536912751677736</v>
      </c>
      <c r="T110" s="824">
        <f>IF(INDEX(Historical!$F$7:$F$1455,MATCH(B110,Historical!$B$7:$B$1455,0))=0,"n/a",((INDEX(Historical!$C$7:$C$1455,MATCH(B110,Historical!$B$7:$B$1455,0))/INDEX(Historical!$F$7:$F$1455,MATCH(B110,Historical!$B$7:$B$1455,0)))^(1/3)-1)*100)</f>
        <v>10.293066075667623</v>
      </c>
      <c r="U110" s="824">
        <f>IF(INDEX(Historical!$I$7:$I$1455,MATCH(B110,Historical!$B$7:$B$1455,0))=0,"n/a",((INDEX(Historical!$C$7:$C$1455,MATCH(B110,Historical!$B$7:$B$1455,0))/INDEX(Historical!$I$7:$I$1455,MATCH(B110,Historical!$B$7:$B$1455,0)))^(1/5)-1)*100)</f>
        <v>16.19901770860308</v>
      </c>
      <c r="V110" s="824">
        <f>IF(INDEX(Historical!$O$7:$O$1455,MATCH(B110,Historical!$B$7:$B$1455,0))=0,"n/a",((INDEX(Historical!$C$7:$C$1455,MATCH(B110,Historical!$B$7:$B$1455,0))/INDEX(Historical!$O$7:$O$1455,MATCH(B110,Historical!$B$7:$B$1455,0)))^(1/10)-1)*100)</f>
        <v>16.158859031488994</v>
      </c>
      <c r="W110" s="825">
        <f>IF(OR(U110&lt;=0,U110="n/a",V110&lt;=0,V110="n/a"),"n/a",U110/V110)</f>
        <v>1.0024852421223447</v>
      </c>
      <c r="X110" s="826">
        <f>IF(OR(AJ110&lt;=0,AJ110="n/a",U110&lt;=0,U110="n/a"),"n/a",U110/AJ110)</f>
        <v>0.31950725263516921</v>
      </c>
      <c r="Y110" s="1032" t="s">
        <v>481</v>
      </c>
      <c r="Z110" s="766">
        <f>IF(OR(AC110&lt;0.01,AC110="n/a"),"n/a",M110/AC110*100)</f>
        <v>29.431438127090299</v>
      </c>
      <c r="AA110" s="1042">
        <f>IF(OR(AC110&lt;0.01,AC110="n/a"),"n/a",I110/AC110)</f>
        <v>6.7090301003344477</v>
      </c>
      <c r="AB110" s="1043">
        <v>12</v>
      </c>
      <c r="AC110" s="1021">
        <v>5.98</v>
      </c>
      <c r="AD110" s="1021">
        <v>0.82</v>
      </c>
      <c r="AE110" s="1021">
        <v>1.78</v>
      </c>
      <c r="AF110" s="1021">
        <v>4.49</v>
      </c>
      <c r="AG110" s="1023">
        <v>30.599999999999998</v>
      </c>
      <c r="AH110" s="1021">
        <v>74.2</v>
      </c>
      <c r="AI110" s="1021">
        <v>2.4299999999999997</v>
      </c>
      <c r="AJ110" s="1021">
        <v>50.7</v>
      </c>
      <c r="AK110" s="1021">
        <v>8.2000000000000011</v>
      </c>
      <c r="AL110" s="1034">
        <v>5100</v>
      </c>
      <c r="AM110" s="1028">
        <v>0.3</v>
      </c>
      <c r="AN110" s="1021">
        <v>1.34</v>
      </c>
      <c r="AO110" s="868">
        <f>IF(U110="n/a","n/a",IF(AA110&lt;0,"n/a",IF(AA110="n/a","n/a",J110+U110-AA110)))</f>
        <v>13.876827089823966</v>
      </c>
      <c r="AP110" s="869">
        <f>IF(U110="n/a","n/a",J110+U110)</f>
        <v>20.585857190158414</v>
      </c>
      <c r="AQ110" s="1044">
        <f>IF(OR(AC110&lt;0.01,AF110="n/a"),"n/a",(I110/SQRT(22.5*AC110*(I110/AF110))-1)*100)</f>
        <v>15.707572306707096</v>
      </c>
      <c r="AR110" s="766">
        <f>INDEX(Historical!$C$7:$C$1455,MATCH(B110,Historical!$B$7:$B$1455,0))*IF(AH110="n/a",1.03,IF(AH110&lt;0,1.01,IF(AH110&gt;10,1.1,(1+AH110/100))))</f>
        <v>1.7709999999999999</v>
      </c>
      <c r="AS110" s="1042">
        <f>IF($AI110="n/a",1.03*AR110,IF($AI110&lt;0,1.01*AR110,IF($AI110&gt;10,1.1*AR110,(1+$AI110/100)*AR110)))</f>
        <v>1.8140352999999998</v>
      </c>
      <c r="AT110" s="1042">
        <f>IF($AK110="n/a",1.03*AS110,IF($AK110&lt;0,1.01*AS110,IF($AK110&gt;10,1.1*AS110,(1+$AK110/100)*AS110)))</f>
        <v>1.9627861945999998</v>
      </c>
      <c r="AU110" s="1042">
        <f>IF($AK110="n/a",1.03*AT110,IF($AK110&lt;0,1.01*AT110,IF($AK110&gt;10,1.1*AT110,(1+$AK110/100)*AT110)))</f>
        <v>2.1237346625572</v>
      </c>
      <c r="AV110" s="1042">
        <f>IF($AK110="n/a",1.03*AU110,IF($AK110&lt;0,1.01*AU110,IF($AK110&gt;10,1.1*AU110,(1+$AK110/100)*AU110)))</f>
        <v>2.2978809048868905</v>
      </c>
      <c r="AW110" s="766">
        <f>SUM(AR110:AV110)</f>
        <v>9.96943706204409</v>
      </c>
      <c r="AX110" s="877">
        <f>AW110/I110*100</f>
        <v>24.849045518554565</v>
      </c>
      <c r="AY110" s="1212">
        <v>1.8</v>
      </c>
      <c r="AZ110" s="1028">
        <v>9.89</v>
      </c>
      <c r="BA110" s="1028">
        <v>-31.490000000000002</v>
      </c>
      <c r="BB110" s="1028">
        <v>-5.59</v>
      </c>
      <c r="BC110" s="1028">
        <v>-19.18</v>
      </c>
      <c r="BE110" s="721">
        <v>2008</v>
      </c>
      <c r="BF110" s="1057">
        <f>IF(BE110&gt;2008,0,IF(BE110&gt;2001,1,IF(BE110&gt;1990,2,IF(BE110&gt;1980,3,IF(BE110&gt;1973,4,IF(BE110&gt;1970,5,IF(BE110&gt;1960,6,IF(BE110&gt;1958,7,IF(BE110&gt;1953,8,9)))))))))</f>
        <v>1</v>
      </c>
    </row>
    <row r="111" spans="1:58" ht="11.25" customHeight="1" x14ac:dyDescent="0.2">
      <c r="A111" s="1019" t="s">
        <v>1426</v>
      </c>
      <c r="B111" s="1031" t="s">
        <v>1427</v>
      </c>
      <c r="C111" s="1181" t="s">
        <v>129</v>
      </c>
      <c r="D111" s="1181" t="s">
        <v>4422</v>
      </c>
      <c r="E111" s="857">
        <v>10</v>
      </c>
      <c r="F111" s="1245">
        <v>320</v>
      </c>
      <c r="G111" s="1245" t="s">
        <v>107</v>
      </c>
      <c r="H111" s="1245" t="s">
        <v>107</v>
      </c>
      <c r="I111" s="1030">
        <v>24.14</v>
      </c>
      <c r="J111" s="766">
        <f>(M111/I111)*100</f>
        <v>1.0356255178127589</v>
      </c>
      <c r="K111" s="1033">
        <v>6.25E-2</v>
      </c>
      <c r="L111" s="1043">
        <v>4</v>
      </c>
      <c r="M111" s="756">
        <f>K111*L111</f>
        <v>0.25</v>
      </c>
      <c r="N111" s="1026" t="s">
        <v>576</v>
      </c>
      <c r="O111" s="860">
        <v>5.5E-2</v>
      </c>
      <c r="P111" s="714">
        <v>43098</v>
      </c>
      <c r="Q111" s="714">
        <v>43117</v>
      </c>
      <c r="R111" s="756">
        <f>(K111-O111)/O111*100</f>
        <v>13.636363636363635</v>
      </c>
      <c r="S111" s="824">
        <f>IF(INDEX(Historical!$D$7:$D$1455,MATCH(B111,Historical!$B$7:$B$1455,0))=0,"n/a",(INDEX(Historical!$C$7:$C$1455,MATCH(B111,Historical!$B$7:$B$1455,0))/INDEX(Historical!$D$7:$D$1455,MATCH(B111,Historical!$B$7:$B$1455,0))-1)*100)</f>
        <v>9.9999999999999858</v>
      </c>
      <c r="T111" s="824">
        <f>IF(INDEX(Historical!$F$7:$F$1455,MATCH(B111,Historical!$B$7:$B$1455,0))=0,"n/a",((INDEX(Historical!$C$7:$C$1455,MATCH(B111,Historical!$B$7:$B$1455,0))/INDEX(Historical!$F$7:$F$1455,MATCH(B111,Historical!$B$7:$B$1455,0)))^(1/3)-1)*100)</f>
        <v>10.064241629820891</v>
      </c>
      <c r="U111" s="824">
        <f>IF(INDEX(Historical!$I$7:$I$1455,MATCH(B111,Historical!$B$7:$B$1455,0))=0,"n/a",((INDEX(Historical!$C$7:$C$1455,MATCH(B111,Historical!$B$7:$B$1455,0))/INDEX(Historical!$I$7:$I$1455,MATCH(B111,Historical!$B$7:$B$1455,0)))^(1/5)-1)*100)</f>
        <v>10.882925000048438</v>
      </c>
      <c r="V111" s="824" t="str">
        <f>IF(INDEX(Historical!$O$7:$O$1455,MATCH(B111,Historical!$B$7:$B$1455,0))=0,"n/a",((INDEX(Historical!$C$7:$C$1455,MATCH(B111,Historical!$B$7:$B$1455,0))/INDEX(Historical!$O$7:$O$1455,MATCH(B111,Historical!$B$7:$B$1455,0)))^(1/10)-1)*100)</f>
        <v>n/a</v>
      </c>
      <c r="W111" s="825" t="str">
        <f>IF(OR(U111&lt;=0,U111="n/a",V111&lt;=0,V111="n/a"),"n/a",U111/V111)</f>
        <v>n/a</v>
      </c>
      <c r="X111" s="826">
        <f>IF(OR(AJ111&lt;=0,AJ111="n/a",U111&lt;=0,U111="n/a"),"n/a",U111/AJ111)</f>
        <v>1.0565946601988776</v>
      </c>
      <c r="Y111" s="777"/>
      <c r="Z111" s="766">
        <f>IF(OR(AC111&lt;0.01,AC111="n/a"),"n/a",M111/AC111*100)</f>
        <v>39.682539682539684</v>
      </c>
      <c r="AA111" s="1042">
        <f>IF(OR(AC111&lt;0.01,AC111="n/a"),"n/a",I111/AC111)</f>
        <v>38.317460317460316</v>
      </c>
      <c r="AB111" s="1043">
        <v>10</v>
      </c>
      <c r="AC111" s="1021">
        <v>0.63</v>
      </c>
      <c r="AD111" s="1021">
        <v>2.57</v>
      </c>
      <c r="AE111" s="1021">
        <v>3.28</v>
      </c>
      <c r="AF111" s="1021">
        <v>1.7</v>
      </c>
      <c r="AG111" s="1021">
        <v>12.2</v>
      </c>
      <c r="AH111" s="1021">
        <v>-19.600000000000001</v>
      </c>
      <c r="AI111" s="1021">
        <v>31.5</v>
      </c>
      <c r="AJ111" s="1021">
        <v>10.299999999999999</v>
      </c>
      <c r="AK111" s="1021">
        <v>15</v>
      </c>
      <c r="AL111" s="1034">
        <v>428</v>
      </c>
      <c r="AM111" s="1028">
        <v>1.0999999999999999</v>
      </c>
      <c r="AN111" s="1021">
        <v>0.33</v>
      </c>
      <c r="AO111" s="868">
        <f>IF(U111="n/a","n/a",IF(AA111&lt;0,"n/a",IF(AA111="n/a","n/a",J111+U111-AA111)))</f>
        <v>-26.398909799599117</v>
      </c>
      <c r="AP111" s="869">
        <f>IF(U111="n/a","n/a",J111+U111)</f>
        <v>11.918550517861197</v>
      </c>
      <c r="AQ111" s="1044">
        <f>IF(OR(AC111&lt;0.01,AF111="n/a"),"n/a",(I111/SQRT(22.5*AC111*(I111/AF111))-1)*100)</f>
        <v>70.149845776117843</v>
      </c>
      <c r="AR111" s="766">
        <f>INDEX(Historical!$C$7:$C$1455,MATCH(B111,Historical!$B$7:$B$1455,0))*IF(AH111="n/a",1.03,IF(AH111&lt;0,1.01,IF(AH111&gt;10,1.1,(1+AH111/100))))</f>
        <v>0.22220000000000001</v>
      </c>
      <c r="AS111" s="1042">
        <f>IF($AI111="n/a",1.03*AR111,IF($AI111&lt;0,1.01*AR111,IF($AI111&gt;10,1.1*AR111,(1+$AI111/100)*AR111)))</f>
        <v>0.24442000000000003</v>
      </c>
      <c r="AT111" s="1042">
        <f>IF($AK111="n/a",1.03*AS111,IF($AK111&lt;0,1.01*AS111,IF($AK111&gt;10,1.1*AS111,(1+$AK111/100)*AS111)))</f>
        <v>0.26886200000000005</v>
      </c>
      <c r="AU111" s="1042">
        <f>IF($AK111="n/a",1.03*AT111,IF($AK111&lt;0,1.01*AT111,IF($AK111&gt;10,1.1*AT111,(1+$AK111/100)*AT111)))</f>
        <v>0.29574820000000007</v>
      </c>
      <c r="AV111" s="1042">
        <f>IF($AK111="n/a",1.03*AU111,IF($AK111&lt;0,1.01*AU111,IF($AK111&gt;10,1.1*AU111,(1+$AK111/100)*AU111)))</f>
        <v>0.32532302000000013</v>
      </c>
      <c r="AW111" s="766">
        <f>SUM(AR111:AV111)</f>
        <v>1.3565532200000003</v>
      </c>
      <c r="AX111" s="877">
        <f>AW111/I111*100</f>
        <v>5.6195245236122631</v>
      </c>
      <c r="AY111" s="1212">
        <v>0.83</v>
      </c>
      <c r="AZ111" s="1028">
        <v>23.04</v>
      </c>
      <c r="BA111" s="1028">
        <v>-27.77</v>
      </c>
      <c r="BB111" s="1028">
        <v>-4.34</v>
      </c>
      <c r="BC111" s="1028">
        <v>-4.24</v>
      </c>
      <c r="BE111" s="721">
        <v>2009</v>
      </c>
      <c r="BF111" s="1057">
        <f>IF(BE111&gt;2008,0,IF(BE111&gt;2001,1,IF(BE111&gt;1990,2,IF(BE111&gt;1980,3,IF(BE111&gt;1973,4,IF(BE111&gt;1970,5,IF(BE111&gt;1960,6,IF(BE111&gt;1958,7,IF(BE111&gt;1953,8,9)))))))))</f>
        <v>0</v>
      </c>
    </row>
    <row r="112" spans="1:58" ht="11.25" customHeight="1" x14ac:dyDescent="0.2">
      <c r="A112" s="1019" t="s">
        <v>669</v>
      </c>
      <c r="B112" s="1031" t="s">
        <v>670</v>
      </c>
      <c r="C112" s="1181" t="s">
        <v>113</v>
      </c>
      <c r="D112" s="1181" t="s">
        <v>214</v>
      </c>
      <c r="E112" s="857">
        <v>24</v>
      </c>
      <c r="F112" s="1245">
        <v>141</v>
      </c>
      <c r="G112" s="1245" t="s">
        <v>38</v>
      </c>
      <c r="H112" s="1245" t="s">
        <v>38</v>
      </c>
      <c r="I112" s="1021">
        <v>85.95</v>
      </c>
      <c r="J112" s="766">
        <f>(M112/I112)*100</f>
        <v>2.1873182082606162</v>
      </c>
      <c r="K112" s="1040">
        <v>0.47</v>
      </c>
      <c r="L112" s="1043">
        <v>4</v>
      </c>
      <c r="M112" s="756">
        <f>K112*L112</f>
        <v>1.88</v>
      </c>
      <c r="N112" s="1026" t="s">
        <v>471</v>
      </c>
      <c r="O112" s="861">
        <v>0.39</v>
      </c>
      <c r="P112" s="1016">
        <v>43462</v>
      </c>
      <c r="Q112" s="1016">
        <v>43480</v>
      </c>
      <c r="R112" s="756">
        <f>(K112-O112)/O112*100</f>
        <v>20.5128205128205</v>
      </c>
      <c r="S112" s="824">
        <f>IF(INDEX(Historical!$D$7:$D$1455,MATCH(B112,Historical!$B$7:$B$1455,0))=0,"n/a",(INDEX(Historical!$C$7:$C$1455,MATCH(B112,Historical!$B$7:$B$1455,0))/INDEX(Historical!$D$7:$D$1455,MATCH(B112,Historical!$B$7:$B$1455,0))-1)*100)</f>
        <v>9.375</v>
      </c>
      <c r="T112" s="824">
        <f>IF(INDEX(Historical!$F$7:$F$1455,MATCH(B112,Historical!$B$7:$B$1455,0))=0,"n/a",((INDEX(Historical!$C$7:$C$1455,MATCH(B112,Historical!$B$7:$B$1455,0))/INDEX(Historical!$F$7:$F$1455,MATCH(B112,Historical!$B$7:$B$1455,0)))^(1/3)-1)*100)</f>
        <v>15.021776101472994</v>
      </c>
      <c r="U112" s="824">
        <f>IF(INDEX(Historical!$I$7:$I$1455,MATCH(B112,Historical!$B$7:$B$1455,0))=0,"n/a",((INDEX(Historical!$C$7:$C$1455,MATCH(B112,Historical!$B$7:$B$1455,0))/INDEX(Historical!$I$7:$I$1455,MATCH(B112,Historical!$B$7:$B$1455,0)))^(1/5)-1)*100)</f>
        <v>15.537728404441831</v>
      </c>
      <c r="V112" s="824">
        <f>IF(INDEX(Historical!$O$7:$O$1455,MATCH(B112,Historical!$B$7:$B$1455,0))=0,"n/a",((INDEX(Historical!$C$7:$C$1455,MATCH(B112,Historical!$B$7:$B$1455,0))/INDEX(Historical!$O$7:$O$1455,MATCH(B112,Historical!$B$7:$B$1455,0)))^(1/10)-1)*100)</f>
        <v>12.270985778320952</v>
      </c>
      <c r="W112" s="825">
        <f>IF(OR(U112&lt;=0,U112="n/a",V112&lt;=0,V112="n/a"),"n/a",U112/V112)</f>
        <v>1.2662168048383045</v>
      </c>
      <c r="X112" s="826">
        <f>IF(OR(AJ112&lt;=0,AJ112="n/a",U112&lt;=0,U112="n/a"),"n/a",U112/AJ112)</f>
        <v>2.466306095943148</v>
      </c>
      <c r="Y112" s="777"/>
      <c r="Z112" s="766">
        <f>IF(OR(AC112&lt;0.01,AC112="n/a"),"n/a",M112/AC112*100)</f>
        <v>48.205128205128204</v>
      </c>
      <c r="AA112" s="1042">
        <f>IF(OR(AC112&lt;0.01,AC112="n/a"),"n/a",I112/AC112)</f>
        <v>22.03846153846154</v>
      </c>
      <c r="AB112" s="1043">
        <v>12</v>
      </c>
      <c r="AC112" s="1021">
        <v>3.9</v>
      </c>
      <c r="AD112" s="1021">
        <v>1.48</v>
      </c>
      <c r="AE112" s="1021">
        <v>1.84</v>
      </c>
      <c r="AF112" s="1021">
        <v>6.01</v>
      </c>
      <c r="AG112" s="1021">
        <v>23.7</v>
      </c>
      <c r="AH112" s="1021">
        <v>42.3</v>
      </c>
      <c r="AI112" s="1021">
        <v>12.809999999999999</v>
      </c>
      <c r="AJ112" s="1021">
        <v>6.3</v>
      </c>
      <c r="AK112" s="1021">
        <v>14.85</v>
      </c>
      <c r="AL112" s="1034">
        <v>5580</v>
      </c>
      <c r="AM112" s="1028">
        <v>0.5</v>
      </c>
      <c r="AN112" s="1021">
        <v>0.75</v>
      </c>
      <c r="AO112" s="868">
        <f>IF(U112="n/a","n/a",IF(AA112&lt;0,"n/a",IF(AA112="n/a","n/a",J112+U112-AA112)))</f>
        <v>-4.3134149257590941</v>
      </c>
      <c r="AP112" s="869">
        <f>IF(U112="n/a","n/a",J112+U112)</f>
        <v>17.725046612702446</v>
      </c>
      <c r="AQ112" s="1044">
        <f>IF(OR(AC112&lt;0.01,AF112="n/a"),"n/a",(I112/SQRT(22.5*AC112*(I112/AF112))-1)*100)</f>
        <v>142.62559528454429</v>
      </c>
      <c r="AR112" s="766">
        <f>INDEX(Historical!$C$7:$C$1455,MATCH(B112,Historical!$B$7:$B$1455,0))*IF(AH112="n/a",1.03,IF(AH112&lt;0,1.01,IF(AH112&gt;10,1.1,(1+AH112/100))))</f>
        <v>1.54</v>
      </c>
      <c r="AS112" s="1042">
        <f>IF($AI112="n/a",1.03*AR112,IF($AI112&lt;0,1.01*AR112,IF($AI112&gt;10,1.1*AR112,(1+$AI112/100)*AR112)))</f>
        <v>1.6940000000000002</v>
      </c>
      <c r="AT112" s="1042">
        <f>IF($AK112="n/a",1.03*AS112,IF($AK112&lt;0,1.01*AS112,IF($AK112&gt;10,1.1*AS112,(1+$AK112/100)*AS112)))</f>
        <v>1.8634000000000004</v>
      </c>
      <c r="AU112" s="1042">
        <f>IF($AK112="n/a",1.03*AT112,IF($AK112&lt;0,1.01*AT112,IF($AK112&gt;10,1.1*AT112,(1+$AK112/100)*AT112)))</f>
        <v>2.0497400000000008</v>
      </c>
      <c r="AV112" s="1042">
        <f>IF($AK112="n/a",1.03*AU112,IF($AK112&lt;0,1.01*AU112,IF($AK112&gt;10,1.1*AU112,(1+$AK112/100)*AU112)))</f>
        <v>2.2547140000000012</v>
      </c>
      <c r="AW112" s="766">
        <f>SUM(AR112:AV112)</f>
        <v>9.4018540000000019</v>
      </c>
      <c r="AX112" s="877">
        <f>AW112/I112*100</f>
        <v>10.938748109365912</v>
      </c>
      <c r="AY112" s="1212">
        <v>1.25</v>
      </c>
      <c r="AZ112" s="1028">
        <v>14.49</v>
      </c>
      <c r="BA112" s="1028">
        <v>-15.190000000000001</v>
      </c>
      <c r="BB112" s="1028">
        <v>-0.16</v>
      </c>
      <c r="BC112" s="1028">
        <v>-3.91</v>
      </c>
      <c r="BE112" s="721">
        <v>1996</v>
      </c>
      <c r="BF112" s="1057">
        <f>IF(BE112&gt;2008,0,IF(BE112&gt;2001,1,IF(BE112&gt;1990,2,IF(BE112&gt;1980,3,IF(BE112&gt;1973,4,IF(BE112&gt;1970,5,IF(BE112&gt;1960,6,IF(BE112&gt;1958,7,IF(BE112&gt;1953,8,9)))))))))</f>
        <v>2</v>
      </c>
    </row>
    <row r="113" spans="1:58" ht="11.25" customHeight="1" x14ac:dyDescent="0.2">
      <c r="A113" s="1027" t="s">
        <v>671</v>
      </c>
      <c r="B113" s="1031" t="s">
        <v>672</v>
      </c>
      <c r="C113" s="1181" t="s">
        <v>113</v>
      </c>
      <c r="D113" s="1181" t="s">
        <v>214</v>
      </c>
      <c r="E113" s="857">
        <v>16</v>
      </c>
      <c r="F113" s="1245">
        <v>211</v>
      </c>
      <c r="G113" s="1245" t="s">
        <v>107</v>
      </c>
      <c r="H113" s="1245" t="s">
        <v>107</v>
      </c>
      <c r="I113" s="1030">
        <v>101.16</v>
      </c>
      <c r="J113" s="766">
        <f>(M113/I113)*100</f>
        <v>1.2257809410834324</v>
      </c>
      <c r="K113" s="1033">
        <v>0.31</v>
      </c>
      <c r="L113" s="1043">
        <v>4</v>
      </c>
      <c r="M113" s="756">
        <f>K113*L113</f>
        <v>1.24</v>
      </c>
      <c r="N113" s="1026" t="s">
        <v>211</v>
      </c>
      <c r="O113" s="860">
        <v>0.3</v>
      </c>
      <c r="P113" s="1016">
        <v>43328</v>
      </c>
      <c r="Q113" s="1016">
        <v>43343</v>
      </c>
      <c r="R113" s="756">
        <f>(K113-O113)/O113*100</f>
        <v>3.3333333333333366</v>
      </c>
      <c r="S113" s="824">
        <f>IF(INDEX(Historical!$D$7:$D$1455,MATCH(B113,Historical!$B$7:$B$1455,0))=0,"n/a",(INDEX(Historical!$C$7:$C$1455,MATCH(B113,Historical!$B$7:$B$1455,0))/INDEX(Historical!$D$7:$D$1455,MATCH(B113,Historical!$B$7:$B$1455,0))-1)*100)</f>
        <v>3.5087719298245723</v>
      </c>
      <c r="T113" s="824">
        <f>IF(INDEX(Historical!$F$7:$F$1455,MATCH(B113,Historical!$B$7:$B$1455,0))=0,"n/a",((INDEX(Historical!$C$7:$C$1455,MATCH(B113,Historical!$B$7:$B$1455,0))/INDEX(Historical!$F$7:$F$1455,MATCH(B113,Historical!$B$7:$B$1455,0)))^(1/3)-1)*100)</f>
        <v>3.6395170814297551</v>
      </c>
      <c r="U113" s="824">
        <f>IF(INDEX(Historical!$I$7:$I$1455,MATCH(B113,Historical!$B$7:$B$1455,0))=0,"n/a",((INDEX(Historical!$C$7:$C$1455,MATCH(B113,Historical!$B$7:$B$1455,0))/INDEX(Historical!$I$7:$I$1455,MATCH(B113,Historical!$B$7:$B$1455,0)))^(1/5)-1)*100)</f>
        <v>23.543423003879038</v>
      </c>
      <c r="V113" s="824">
        <f>IF(INDEX(Historical!$O$7:$O$1455,MATCH(B113,Historical!$B$7:$B$1455,0))=0,"n/a",((INDEX(Historical!$C$7:$C$1455,MATCH(B113,Historical!$B$7:$B$1455,0))/INDEX(Historical!$O$7:$O$1455,MATCH(B113,Historical!$B$7:$B$1455,0)))^(1/10)-1)*100)</f>
        <v>15.891564118540691</v>
      </c>
      <c r="W113" s="825">
        <f>IF(OR(U113&lt;=0,U113="n/a",V113&lt;=0,V113="n/a"),"n/a",U113/V113)</f>
        <v>1.4815044528191483</v>
      </c>
      <c r="X113" s="826" t="str">
        <f>IF(OR(AJ113&lt;=0,AJ113="n/a",U113&lt;=0,U113="n/a"),"n/a",U113/AJ113)</f>
        <v>n/a</v>
      </c>
      <c r="Y113" s="1032"/>
      <c r="Z113" s="766">
        <f>IF(OR(AC113&lt;0.01,AC113="n/a"),"n/a",M113/AC113*100)</f>
        <v>58.767772511848349</v>
      </c>
      <c r="AA113" s="1042">
        <f>IF(OR(AC113&lt;0.01,AC113="n/a"),"n/a",I113/AC113)</f>
        <v>47.943127962085306</v>
      </c>
      <c r="AB113" s="1043">
        <v>8</v>
      </c>
      <c r="AC113" s="1021">
        <v>2.11</v>
      </c>
      <c r="AD113" s="1021">
        <v>2.09</v>
      </c>
      <c r="AE113" s="1021">
        <v>1.99</v>
      </c>
      <c r="AF113" s="1021">
        <v>3.93</v>
      </c>
      <c r="AG113" s="1021">
        <v>7.3999999999999995</v>
      </c>
      <c r="AH113" s="1021">
        <v>-2.4</v>
      </c>
      <c r="AI113" s="1021">
        <v>21.490000000000002</v>
      </c>
      <c r="AJ113" s="1021">
        <v>-17.299999999999997</v>
      </c>
      <c r="AK113" s="1021">
        <v>22.900000000000002</v>
      </c>
      <c r="AL113" s="1034">
        <v>1090</v>
      </c>
      <c r="AM113" s="1028">
        <v>0.70000000000000007</v>
      </c>
      <c r="AN113" s="1021">
        <v>0.42</v>
      </c>
      <c r="AO113" s="868">
        <f>IF(U113="n/a","n/a",IF(AA113&lt;0,"n/a",IF(AA113="n/a","n/a",J113+U113-AA113)))</f>
        <v>-23.173924017122836</v>
      </c>
      <c r="AP113" s="869">
        <f>IF(U113="n/a","n/a",J113+U113)</f>
        <v>24.76920394496247</v>
      </c>
      <c r="AQ113" s="1044">
        <f>IF(OR(AC113&lt;0.01,AF113="n/a"),"n/a",(I113/SQRT(22.5*AC113*(I113/AF113))-1)*100)</f>
        <v>189.37979111732912</v>
      </c>
      <c r="AR113" s="766">
        <f>INDEX(Historical!$C$7:$C$1455,MATCH(B113,Historical!$B$7:$B$1455,0))*IF(AH113="n/a",1.03,IF(AH113&lt;0,1.01,IF(AH113&gt;10,1.1,(1+AH113/100))))</f>
        <v>1.1918</v>
      </c>
      <c r="AS113" s="1042">
        <f>IF($AI113="n/a",1.03*AR113,IF($AI113&lt;0,1.01*AR113,IF($AI113&gt;10,1.1*AR113,(1+$AI113/100)*AR113)))</f>
        <v>1.31098</v>
      </c>
      <c r="AT113" s="1042">
        <f>IF($AK113="n/a",1.03*AS113,IF($AK113&lt;0,1.01*AS113,IF($AK113&gt;10,1.1*AS113,(1+$AK113/100)*AS113)))</f>
        <v>1.4420780000000002</v>
      </c>
      <c r="AU113" s="1042">
        <f>IF($AK113="n/a",1.03*AT113,IF($AK113&lt;0,1.01*AT113,IF($AK113&gt;10,1.1*AT113,(1+$AK113/100)*AT113)))</f>
        <v>1.5862858000000004</v>
      </c>
      <c r="AV113" s="1042">
        <f>IF($AK113="n/a",1.03*AU113,IF($AK113&lt;0,1.01*AU113,IF($AK113&gt;10,1.1*AU113,(1+$AK113/100)*AU113)))</f>
        <v>1.7449143800000007</v>
      </c>
      <c r="AW113" s="766">
        <f>SUM(AR113:AV113)</f>
        <v>7.2760581800000015</v>
      </c>
      <c r="AX113" s="877">
        <f>AW113/I113*100</f>
        <v>7.1926237445630701</v>
      </c>
      <c r="AY113" s="1212">
        <v>0.4</v>
      </c>
      <c r="AZ113" s="1028">
        <v>21.060000000000002</v>
      </c>
      <c r="BA113" s="1028">
        <v>-7.62</v>
      </c>
      <c r="BB113" s="1028">
        <v>3.15</v>
      </c>
      <c r="BC113" s="1028">
        <v>7.1499999999999995</v>
      </c>
      <c r="BE113" s="721">
        <v>2003</v>
      </c>
      <c r="BF113" s="1057">
        <f>IF(BE113&gt;2008,0,IF(BE113&gt;2001,1,IF(BE113&gt;1990,2,IF(BE113&gt;1980,3,IF(BE113&gt;1973,4,IF(BE113&gt;1970,5,IF(BE113&gt;1960,6,IF(BE113&gt;1958,7,IF(BE113&gt;1953,8,9)))))))))</f>
        <v>1</v>
      </c>
    </row>
    <row r="114" spans="1:58" ht="11.25" customHeight="1" x14ac:dyDescent="0.2">
      <c r="A114" s="1027" t="s">
        <v>673</v>
      </c>
      <c r="B114" s="1031" t="s">
        <v>674</v>
      </c>
      <c r="C114" s="1181" t="s">
        <v>113</v>
      </c>
      <c r="D114" s="1181" t="s">
        <v>4440</v>
      </c>
      <c r="E114" s="857">
        <v>16</v>
      </c>
      <c r="F114" s="1245">
        <v>219</v>
      </c>
      <c r="G114" s="1245" t="s">
        <v>116</v>
      </c>
      <c r="H114" s="1245" t="s">
        <v>116</v>
      </c>
      <c r="I114" s="1030">
        <v>300.43</v>
      </c>
      <c r="J114" s="766">
        <f>(M114/I114)*100</f>
        <v>2.9291349066338248</v>
      </c>
      <c r="K114" s="1033">
        <v>2.2000000000000002</v>
      </c>
      <c r="L114" s="1043">
        <v>4</v>
      </c>
      <c r="M114" s="756">
        <f>K114*L114</f>
        <v>8.8000000000000007</v>
      </c>
      <c r="N114" s="1026" t="s">
        <v>153</v>
      </c>
      <c r="O114" s="860">
        <v>2</v>
      </c>
      <c r="P114" s="1016">
        <v>43434</v>
      </c>
      <c r="Q114" s="1016">
        <v>43462</v>
      </c>
      <c r="R114" s="756">
        <f>(K114-O114)/O114*100</f>
        <v>10.000000000000009</v>
      </c>
      <c r="S114" s="824">
        <f>IF(INDEX(Historical!$D$7:$D$1455,MATCH(B114,Historical!$B$7:$B$1455,0))=0,"n/a",(INDEX(Historical!$C$7:$C$1455,MATCH(B114,Historical!$B$7:$B$1455,0))/INDEX(Historical!$D$7:$D$1455,MATCH(B114,Historical!$B$7:$B$1455,0))-1)*100)</f>
        <v>10.192023633677994</v>
      </c>
      <c r="T114" s="824">
        <f>IF(INDEX(Historical!$F$7:$F$1455,MATCH(B114,Historical!$B$7:$B$1455,0))=0,"n/a",((INDEX(Historical!$C$7:$C$1455,MATCH(B114,Historical!$B$7:$B$1455,0))/INDEX(Historical!$F$7:$F$1455,MATCH(B114,Historical!$B$7:$B$1455,0)))^(1/3)-1)*100)</f>
        <v>10.761499765171978</v>
      </c>
      <c r="U114" s="824">
        <f>IF(INDEX(Historical!$I$7:$I$1455,MATCH(B114,Historical!$B$7:$B$1455,0))=0,"n/a",((INDEX(Historical!$C$7:$C$1455,MATCH(B114,Historical!$B$7:$B$1455,0))/INDEX(Historical!$I$7:$I$1455,MATCH(B114,Historical!$B$7:$B$1455,0)))^(1/5)-1)*100)</f>
        <v>12.444481491691729</v>
      </c>
      <c r="V114" s="824">
        <f>IF(INDEX(Historical!$O$7:$O$1455,MATCH(B114,Historical!$B$7:$B$1455,0))=0,"n/a",((INDEX(Historical!$C$7:$C$1455,MATCH(B114,Historical!$B$7:$B$1455,0))/INDEX(Historical!$O$7:$O$1455,MATCH(B114,Historical!$B$7:$B$1455,0)))^(1/10)-1)*100)</f>
        <v>17.636514807201252</v>
      </c>
      <c r="W114" s="825">
        <f>IF(OR(U114&lt;=0,U114="n/a",V114&lt;=0,V114="n/a"),"n/a",U114/V114)</f>
        <v>0.70560888178487857</v>
      </c>
      <c r="X114" s="826">
        <f>IF(OR(AJ114&lt;=0,AJ114="n/a",U114&lt;=0,U114="n/a"),"n/a",U114/AJ114)</f>
        <v>1.338116289429218</v>
      </c>
      <c r="Y114" s="1031"/>
      <c r="Z114" s="766">
        <f>IF(OR(AC114&lt;0.01,AC114="n/a"),"n/a",M114/AC114*100)</f>
        <v>51.103368176538908</v>
      </c>
      <c r="AA114" s="1042">
        <f>IF(OR(AC114&lt;0.01,AC114="n/a"),"n/a",I114/AC114)</f>
        <v>17.446573751451801</v>
      </c>
      <c r="AB114" s="1043">
        <v>12</v>
      </c>
      <c r="AC114" s="1021">
        <v>17.22</v>
      </c>
      <c r="AD114" s="1021">
        <v>0.38</v>
      </c>
      <c r="AE114" s="1021">
        <v>1.57</v>
      </c>
      <c r="AF114" s="1023">
        <v>90.49</v>
      </c>
      <c r="AG114" s="1023" t="s">
        <v>138</v>
      </c>
      <c r="AH114" s="1021">
        <v>5.4</v>
      </c>
      <c r="AI114" s="1021">
        <v>11.75</v>
      </c>
      <c r="AJ114" s="1021">
        <v>9.3000000000000007</v>
      </c>
      <c r="AK114" s="1021">
        <v>45.73</v>
      </c>
      <c r="AL114" s="1034">
        <v>85410</v>
      </c>
      <c r="AM114" s="1028">
        <v>0.08</v>
      </c>
      <c r="AN114" s="1021">
        <v>15.62</v>
      </c>
      <c r="AO114" s="868">
        <f>IF(U114="n/a","n/a",IF(AA114&lt;0,"n/a",IF(AA114="n/a","n/a",J114+U114-AA114)))</f>
        <v>-2.0729573531262471</v>
      </c>
      <c r="AP114" s="869">
        <f>IF(U114="n/a","n/a",J114+U114)</f>
        <v>15.373616398325554</v>
      </c>
      <c r="AQ114" s="1044">
        <f>IF(OR(AC114&lt;0.01,AF114="n/a"),"n/a",(I114/SQRT(22.5*AC114*(I114/AF114))-1)*100)</f>
        <v>737.65292700467489</v>
      </c>
      <c r="AR114" s="766">
        <f>INDEX(Historical!$C$7:$C$1455,MATCH(B114,Historical!$B$7:$B$1455,0))*IF(AH114="n/a",1.03,IF(AH114&lt;0,1.01,IF(AH114&gt;10,1.1,(1+AH114/100))))</f>
        <v>7.8628400000000003</v>
      </c>
      <c r="AS114" s="1042">
        <f>IF($AI114="n/a",1.03*AR114,IF($AI114&lt;0,1.01*AR114,IF($AI114&gt;10,1.1*AR114,(1+$AI114/100)*AR114)))</f>
        <v>8.6491240000000005</v>
      </c>
      <c r="AT114" s="1042">
        <f>IF($AK114="n/a",1.03*AS114,IF($AK114&lt;0,1.01*AS114,IF($AK114&gt;10,1.1*AS114,(1+$AK114/100)*AS114)))</f>
        <v>9.5140364000000019</v>
      </c>
      <c r="AU114" s="1042">
        <f>IF($AK114="n/a",1.03*AT114,IF($AK114&lt;0,1.01*AT114,IF($AK114&gt;10,1.1*AT114,(1+$AK114/100)*AT114)))</f>
        <v>10.465440040000002</v>
      </c>
      <c r="AV114" s="1042">
        <f>IF($AK114="n/a",1.03*AU114,IF($AK114&lt;0,1.01*AU114,IF($AK114&gt;10,1.1*AU114,(1+$AK114/100)*AU114)))</f>
        <v>11.511984044000004</v>
      </c>
      <c r="AW114" s="766">
        <f>SUM(AR114:AV114)</f>
        <v>48.003424484000007</v>
      </c>
      <c r="AX114" s="877">
        <f>AW114/I114*100</f>
        <v>15.978239351596047</v>
      </c>
      <c r="AY114" s="1212">
        <v>0.85</v>
      </c>
      <c r="AZ114" s="1028">
        <v>6.08</v>
      </c>
      <c r="BA114" s="1028">
        <v>-17.239999999999998</v>
      </c>
      <c r="BB114" s="1028">
        <v>-5.81</v>
      </c>
      <c r="BC114" s="1028">
        <v>-7.32</v>
      </c>
      <c r="BE114" s="721">
        <v>2003</v>
      </c>
      <c r="BF114" s="1057">
        <f>IF(BE114&gt;2008,0,IF(BE114&gt;2001,1,IF(BE114&gt;1990,2,IF(BE114&gt;1980,3,IF(BE114&gt;1973,4,IF(BE114&gt;1970,5,IF(BE114&gt;1960,6,IF(BE114&gt;1958,7,IF(BE114&gt;1953,8,9)))))))))</f>
        <v>1</v>
      </c>
    </row>
    <row r="115" spans="1:58" ht="11.25" customHeight="1" x14ac:dyDescent="0.2">
      <c r="A115" s="1019" t="s">
        <v>675</v>
      </c>
      <c r="B115" s="1031" t="s">
        <v>676</v>
      </c>
      <c r="C115" s="1181" t="s">
        <v>109</v>
      </c>
      <c r="D115" s="1181" t="s">
        <v>4434</v>
      </c>
      <c r="E115" s="857">
        <v>19</v>
      </c>
      <c r="F115" s="1245">
        <v>172</v>
      </c>
      <c r="G115" s="1245" t="s">
        <v>107</v>
      </c>
      <c r="H115" s="1245" t="s">
        <v>107</v>
      </c>
      <c r="I115" s="1030">
        <v>45</v>
      </c>
      <c r="J115" s="766">
        <f>(M115/I115)*100</f>
        <v>2.6666666666666665</v>
      </c>
      <c r="K115" s="1033">
        <v>0.3</v>
      </c>
      <c r="L115" s="1043">
        <v>4</v>
      </c>
      <c r="M115" s="756">
        <f>K115*L115</f>
        <v>1.2</v>
      </c>
      <c r="N115" s="1026" t="s">
        <v>497</v>
      </c>
      <c r="O115" s="860">
        <v>0.27</v>
      </c>
      <c r="P115" s="1016">
        <v>43370</v>
      </c>
      <c r="Q115" s="1016">
        <v>43388</v>
      </c>
      <c r="R115" s="756">
        <f>(K115-O115)/O115*100</f>
        <v>11.1111111111111</v>
      </c>
      <c r="S115" s="824">
        <f>IF(INDEX(Historical!$D$7:$D$1455,MATCH(B115,Historical!$B$7:$B$1455,0))=0,"n/a",(INDEX(Historical!$C$7:$C$1455,MATCH(B115,Historical!$B$7:$B$1455,0))/INDEX(Historical!$D$7:$D$1455,MATCH(B115,Historical!$B$7:$B$1455,0))-1)*100)</f>
        <v>8.4210526315789522</v>
      </c>
      <c r="T115" s="824">
        <f>IF(INDEX(Historical!$F$7:$F$1455,MATCH(B115,Historical!$B$7:$B$1455,0))=0,"n/a",((INDEX(Historical!$C$7:$C$1455,MATCH(B115,Historical!$B$7:$B$1455,0))/INDEX(Historical!$F$7:$F$1455,MATCH(B115,Historical!$B$7:$B$1455,0)))^(1/3)-1)*100)</f>
        <v>14.564188821257806</v>
      </c>
      <c r="U115" s="824">
        <f>IF(INDEX(Historical!$I$7:$I$1455,MATCH(B115,Historical!$B$7:$B$1455,0))=0,"n/a",((INDEX(Historical!$C$7:$C$1455,MATCH(B115,Historical!$B$7:$B$1455,0))/INDEX(Historical!$I$7:$I$1455,MATCH(B115,Historical!$B$7:$B$1455,0)))^(1/5)-1)*100)</f>
        <v>12.042770196723396</v>
      </c>
      <c r="V115" s="824">
        <f>IF(INDEX(Historical!$O$7:$O$1455,MATCH(B115,Historical!$B$7:$B$1455,0))=0,"n/a",((INDEX(Historical!$C$7:$C$1455,MATCH(B115,Historical!$B$7:$B$1455,0))/INDEX(Historical!$O$7:$O$1455,MATCH(B115,Historical!$B$7:$B$1455,0)))^(1/10)-1)*100)</f>
        <v>11.084501999991048</v>
      </c>
      <c r="W115" s="825">
        <f>IF(OR(U115&lt;=0,U115="n/a",V115&lt;=0,V115="n/a"),"n/a",U115/V115)</f>
        <v>1.0864511727033945</v>
      </c>
      <c r="X115" s="826" t="str">
        <f>IF(OR(AJ115&lt;=0,AJ115="n/a",U115&lt;=0,U115="n/a"),"n/a",U115/AJ115)</f>
        <v>n/a</v>
      </c>
      <c r="Y115" s="1031"/>
      <c r="Z115" s="766" t="str">
        <f>IF(OR(AC115&lt;0.01,AC115="n/a"),"n/a",M115/AC115*100)</f>
        <v>n/a</v>
      </c>
      <c r="AA115" s="1042" t="str">
        <f>IF(OR(AC115&lt;0.01,AC115="n/a"),"n/a",I115/AC115)</f>
        <v>n/a</v>
      </c>
      <c r="AB115" s="1043">
        <v>12</v>
      </c>
      <c r="AC115" s="1021" t="s">
        <v>138</v>
      </c>
      <c r="AD115" s="1021" t="s">
        <v>138</v>
      </c>
      <c r="AE115" s="1021" t="s">
        <v>138</v>
      </c>
      <c r="AF115" s="1021" t="s">
        <v>138</v>
      </c>
      <c r="AG115" s="1021" t="s">
        <v>138</v>
      </c>
      <c r="AH115" s="1021" t="s">
        <v>138</v>
      </c>
      <c r="AI115" s="1021" t="s">
        <v>138</v>
      </c>
      <c r="AJ115" s="1021" t="s">
        <v>138</v>
      </c>
      <c r="AK115" s="1021" t="s">
        <v>138</v>
      </c>
      <c r="AL115" s="1034" t="s">
        <v>138</v>
      </c>
      <c r="AM115" s="1028" t="s">
        <v>138</v>
      </c>
      <c r="AN115" s="1021" t="s">
        <v>138</v>
      </c>
      <c r="AO115" s="868" t="str">
        <f>IF(U115="n/a","n/a",IF(AA115&lt;0,"n/a",IF(AA115="n/a","n/a",J115+U115-AA115)))</f>
        <v>n/a</v>
      </c>
      <c r="AP115" s="869">
        <f>IF(U115="n/a","n/a",J115+U115)</f>
        <v>14.709436863390062</v>
      </c>
      <c r="AQ115" s="1044" t="str">
        <f>IF(OR(AC115&lt;0.01,AF115="n/a"),"n/a",(I115/SQRT(22.5*AC115*(I115/AF115))-1)*100)</f>
        <v>n/a</v>
      </c>
      <c r="AR115" s="766">
        <f>INDEX(Historical!$C$7:$C$1455,MATCH(B115,Historical!$B$7:$B$1455,0))*IF(AH115="n/a",1.03,IF(AH115&lt;0,1.01,IF(AH115&gt;10,1.1,(1+AH115/100))))</f>
        <v>1.0609</v>
      </c>
      <c r="AS115" s="1042">
        <f>IF($AI115="n/a",1.03*AR115,IF($AI115&lt;0,1.01*AR115,IF($AI115&gt;10,1.1*AR115,(1+$AI115/100)*AR115)))</f>
        <v>1.092727</v>
      </c>
      <c r="AT115" s="1042">
        <f>IF($AK115="n/a",1.03*AS115,IF($AK115&lt;0,1.01*AS115,IF($AK115&gt;10,1.1*AS115,(1+$AK115/100)*AS115)))</f>
        <v>1.1255088100000001</v>
      </c>
      <c r="AU115" s="1042">
        <f>IF($AK115="n/a",1.03*AT115,IF($AK115&lt;0,1.01*AT115,IF($AK115&gt;10,1.1*AT115,(1+$AK115/100)*AT115)))</f>
        <v>1.1592740743000001</v>
      </c>
      <c r="AV115" s="1042">
        <f>IF($AK115="n/a",1.03*AU115,IF($AK115&lt;0,1.01*AU115,IF($AK115&gt;10,1.1*AU115,(1+$AK115/100)*AU115)))</f>
        <v>1.1940522965290001</v>
      </c>
      <c r="AW115" s="766">
        <f>SUM(AR115:AV115)</f>
        <v>5.6324621808290001</v>
      </c>
      <c r="AX115" s="877">
        <f>AW115/I115*100</f>
        <v>12.516582624064446</v>
      </c>
      <c r="AY115" s="1212" t="s">
        <v>138</v>
      </c>
      <c r="AZ115" s="1028" t="s">
        <v>138</v>
      </c>
      <c r="BA115" s="1028" t="s">
        <v>138</v>
      </c>
      <c r="BB115" s="1028" t="s">
        <v>138</v>
      </c>
      <c r="BC115" s="1028" t="s">
        <v>138</v>
      </c>
      <c r="BD115" s="1078" t="s">
        <v>4357</v>
      </c>
      <c r="BE115" s="721">
        <v>2001</v>
      </c>
      <c r="BF115" s="1057">
        <f>IF(BE115&gt;2008,0,IF(BE115&gt;2001,1,IF(BE115&gt;1990,2,IF(BE115&gt;1980,3,IF(BE115&gt;1973,4,IF(BE115&gt;1970,5,IF(BE115&gt;1960,6,IF(BE115&gt;1958,7,IF(BE115&gt;1953,8,9)))))))))</f>
        <v>2</v>
      </c>
    </row>
    <row r="116" spans="1:58" ht="11.25" customHeight="1" x14ac:dyDescent="0.2">
      <c r="A116" s="1019" t="s">
        <v>677</v>
      </c>
      <c r="B116" s="1031" t="s">
        <v>678</v>
      </c>
      <c r="C116" s="1181" t="s">
        <v>180</v>
      </c>
      <c r="D116" s="1181" t="s">
        <v>4432</v>
      </c>
      <c r="E116" s="857">
        <v>18</v>
      </c>
      <c r="F116" s="1245">
        <v>179</v>
      </c>
      <c r="G116" s="1245" t="s">
        <v>107</v>
      </c>
      <c r="H116" s="1245" t="s">
        <v>107</v>
      </c>
      <c r="I116" s="1030">
        <v>60.48</v>
      </c>
      <c r="J116" s="766">
        <f>(M116/I116)*100</f>
        <v>6.4649470899470902</v>
      </c>
      <c r="K116" s="1040">
        <v>0.97750000000000004</v>
      </c>
      <c r="L116" s="1043">
        <v>4</v>
      </c>
      <c r="M116" s="756">
        <f>K116*L116</f>
        <v>3.91</v>
      </c>
      <c r="N116" s="1026" t="s">
        <v>108</v>
      </c>
      <c r="O116" s="861">
        <v>0.95750000000000002</v>
      </c>
      <c r="P116" s="1016">
        <v>43410</v>
      </c>
      <c r="Q116" s="1016">
        <v>43418</v>
      </c>
      <c r="R116" s="756">
        <f>(K116-O116)/O116*100</f>
        <v>2.0887728459530042</v>
      </c>
      <c r="S116" s="824">
        <f>IF(INDEX(Historical!$D$7:$D$1455,MATCH(B116,Historical!$B$7:$B$1455,0))=0,"n/a",(INDEX(Historical!$C$7:$C$1455,MATCH(B116,Historical!$B$7:$B$1455,0))/INDEX(Historical!$D$7:$D$1455,MATCH(B116,Historical!$B$7:$B$1455,0))-1)*100)</f>
        <v>8.5516178736517734</v>
      </c>
      <c r="T116" s="824">
        <f>IF(INDEX(Historical!$F$7:$F$1455,MATCH(B116,Historical!$B$7:$B$1455,0))=0,"n/a",((INDEX(Historical!$C$7:$C$1455,MATCH(B116,Historical!$B$7:$B$1455,0))/INDEX(Historical!$F$7:$F$1455,MATCH(B116,Historical!$B$7:$B$1455,0)))^(1/3)-1)*100)</f>
        <v>12.033462172834696</v>
      </c>
      <c r="U116" s="824">
        <f>IF(INDEX(Historical!$I$7:$I$1455,MATCH(B116,Historical!$B$7:$B$1455,0))=0,"n/a",((INDEX(Historical!$C$7:$C$1455,MATCH(B116,Historical!$B$7:$B$1455,0))/INDEX(Historical!$I$7:$I$1455,MATCH(B116,Historical!$B$7:$B$1455,0)))^(1/5)-1)*100)</f>
        <v>14.575359963074842</v>
      </c>
      <c r="V116" s="824">
        <f>IF(INDEX(Historical!$O$7:$O$1455,MATCH(B116,Historical!$B$7:$B$1455,0))=0,"n/a",((INDEX(Historical!$C$7:$C$1455,MATCH(B116,Historical!$B$7:$B$1455,0))/INDEX(Historical!$O$7:$O$1455,MATCH(B116,Historical!$B$7:$B$1455,0)))^(1/10)-1)*100)</f>
        <v>10.947078801557808</v>
      </c>
      <c r="W116" s="825">
        <f>IF(OR(U116&lt;=0,U116="n/a",V116&lt;=0,V116="n/a"),"n/a",U116/V116)</f>
        <v>1.3314382975849883</v>
      </c>
      <c r="X116" s="826">
        <f>IF(OR(AJ116&lt;=0,AJ116="n/a",U116&lt;=0,U116="n/a"),"n/a",U116/AJ116)</f>
        <v>0.99831232623800292</v>
      </c>
      <c r="Y116" s="1032" t="s">
        <v>4077</v>
      </c>
      <c r="Z116" s="766">
        <f>IF(OR(AC116&lt;0.01,AC116="n/a"),"n/a",M116/AC116*100)</f>
        <v>70.961887477313979</v>
      </c>
      <c r="AA116" s="1042">
        <f>IF(OR(AC116&lt;0.01,AC116="n/a"),"n/a",I116/AC116)</f>
        <v>10.976406533575318</v>
      </c>
      <c r="AB116" s="1043">
        <v>12</v>
      </c>
      <c r="AC116" s="1021">
        <v>5.51</v>
      </c>
      <c r="AD116" s="1021">
        <v>1.37</v>
      </c>
      <c r="AE116" s="1021">
        <v>5.35</v>
      </c>
      <c r="AF116" s="1021">
        <v>5.42</v>
      </c>
      <c r="AG116" s="1021">
        <v>56.100000000000009</v>
      </c>
      <c r="AH116" s="1021">
        <v>8.2000000000000011</v>
      </c>
      <c r="AI116" s="1021">
        <v>-13.100000000000001</v>
      </c>
      <c r="AJ116" s="1021">
        <v>14.6</v>
      </c>
      <c r="AK116" s="1021">
        <v>8.02</v>
      </c>
      <c r="AL116" s="1034">
        <v>14100</v>
      </c>
      <c r="AM116" s="1028">
        <v>0.1</v>
      </c>
      <c r="AN116" s="1021">
        <v>1.68</v>
      </c>
      <c r="AO116" s="868">
        <f>IF(U116="n/a","n/a",IF(AA116&lt;0,"n/a",IF(AA116="n/a","n/a",J116+U116-AA116)))</f>
        <v>10.063900519446616</v>
      </c>
      <c r="AP116" s="869">
        <f>IF(U116="n/a","n/a",J116+U116)</f>
        <v>21.040307053021934</v>
      </c>
      <c r="AQ116" s="1044">
        <f>IF(OR(AC116&lt;0.01,AF116="n/a"),"n/a",(I116/SQRT(22.5*AC116*(I116/AF116))-1)*100)</f>
        <v>62.60671492486707</v>
      </c>
      <c r="AR116" s="766">
        <f>INDEX(Historical!$C$7:$C$1455,MATCH(B116,Historical!$B$7:$B$1455,0))*IF(AH116="n/a",1.03,IF(AH116&lt;0,1.01,IF(AH116&gt;10,1.1,(1+AH116/100))))</f>
        <v>3.8113450000000002</v>
      </c>
      <c r="AS116" s="1042">
        <f>IF($AI116="n/a",1.03*AR116,IF($AI116&lt;0,1.01*AR116,IF($AI116&gt;10,1.1*AR116,(1+$AI116/100)*AR116)))</f>
        <v>3.8494584500000002</v>
      </c>
      <c r="AT116" s="1042">
        <f>IF($AK116="n/a",1.03*AS116,IF($AK116&lt;0,1.01*AS116,IF($AK116&gt;10,1.1*AS116,(1+$AK116/100)*AS116)))</f>
        <v>4.1581850176900002</v>
      </c>
      <c r="AU116" s="1042">
        <f>IF($AK116="n/a",1.03*AT116,IF($AK116&lt;0,1.01*AT116,IF($AK116&gt;10,1.1*AT116,(1+$AK116/100)*AT116)))</f>
        <v>4.4916714561087385</v>
      </c>
      <c r="AV116" s="1042">
        <f>IF($AK116="n/a",1.03*AU116,IF($AK116&lt;0,1.01*AU116,IF($AK116&gt;10,1.1*AU116,(1+$AK116/100)*AU116)))</f>
        <v>4.85190350688866</v>
      </c>
      <c r="AW116" s="766">
        <f>SUM(AR116:AV116)</f>
        <v>21.162563430687399</v>
      </c>
      <c r="AX116" s="877">
        <f>AW116/I116*100</f>
        <v>34.991010963438164</v>
      </c>
      <c r="AY116" s="1212">
        <v>0.77</v>
      </c>
      <c r="AZ116" s="1028">
        <v>10.32</v>
      </c>
      <c r="BA116" s="1028">
        <v>-20.23</v>
      </c>
      <c r="BB116" s="1028">
        <v>-5.74</v>
      </c>
      <c r="BC116" s="1028">
        <v>-8.89</v>
      </c>
      <c r="BE116" s="721">
        <v>2001</v>
      </c>
      <c r="BF116" s="1057">
        <f>IF(BE116&gt;2008,0,IF(BE116&gt;2001,1,IF(BE116&gt;1990,2,IF(BE116&gt;1980,3,IF(BE116&gt;1973,4,IF(BE116&gt;1970,5,IF(BE116&gt;1960,6,IF(BE116&gt;1958,7,IF(BE116&gt;1953,8,9)))))))))</f>
        <v>2</v>
      </c>
    </row>
    <row r="117" spans="1:58" ht="11.25" customHeight="1" x14ac:dyDescent="0.2">
      <c r="A117" s="1019" t="s">
        <v>1463</v>
      </c>
      <c r="B117" s="1031" t="s">
        <v>1464</v>
      </c>
      <c r="C117" s="1181" t="s">
        <v>109</v>
      </c>
      <c r="D117" s="1181" t="s">
        <v>4430</v>
      </c>
      <c r="E117" s="857">
        <v>10</v>
      </c>
      <c r="F117" s="1245">
        <v>321</v>
      </c>
      <c r="G117" s="1245" t="s">
        <v>107</v>
      </c>
      <c r="H117" s="1245" t="s">
        <v>107</v>
      </c>
      <c r="I117" s="1030">
        <v>217.73</v>
      </c>
      <c r="J117" s="766">
        <f>(M117/I117)*100</f>
        <v>0.77159785054884489</v>
      </c>
      <c r="K117" s="1033">
        <v>0.42</v>
      </c>
      <c r="L117" s="1043">
        <v>4</v>
      </c>
      <c r="M117" s="756">
        <f>K117*L117</f>
        <v>1.68</v>
      </c>
      <c r="N117" s="1026" t="s">
        <v>521</v>
      </c>
      <c r="O117" s="860">
        <v>0.33</v>
      </c>
      <c r="P117" s="1016">
        <v>43144</v>
      </c>
      <c r="Q117" s="1016">
        <v>43159</v>
      </c>
      <c r="R117" s="756">
        <f>(K117-O117)/O117*100</f>
        <v>27.272727272727259</v>
      </c>
      <c r="S117" s="824">
        <f>IF(INDEX(Historical!$D$7:$D$1455,MATCH(B117,Historical!$B$7:$B$1455,0))=0,"n/a",(INDEX(Historical!$C$7:$C$1455,MATCH(B117,Historical!$B$7:$B$1455,0))/INDEX(Historical!$D$7:$D$1455,MATCH(B117,Historical!$B$7:$B$1455,0))-1)*100)</f>
        <v>26.923076923076916</v>
      </c>
      <c r="T117" s="824">
        <f>IF(INDEX(Historical!$F$7:$F$1455,MATCH(B117,Historical!$B$7:$B$1455,0))=0,"n/a",((INDEX(Historical!$C$7:$C$1455,MATCH(B117,Historical!$B$7:$B$1455,0))/INDEX(Historical!$F$7:$F$1455,MATCH(B117,Historical!$B$7:$B$1455,0)))^(1/3)-1)*100)</f>
        <v>27.29108424148723</v>
      </c>
      <c r="U117" s="824">
        <f>IF(INDEX(Historical!$I$7:$I$1455,MATCH(B117,Historical!$B$7:$B$1455,0))=0,"n/a",((INDEX(Historical!$C$7:$C$1455,MATCH(B117,Historical!$B$7:$B$1455,0))/INDEX(Historical!$I$7:$I$1455,MATCH(B117,Historical!$B$7:$B$1455,0)))^(1/5)-1)*100)</f>
        <v>24.573093961551741</v>
      </c>
      <c r="V117" s="824" t="str">
        <f>IF(INDEX(Historical!$O$7:$O$1455,MATCH(B117,Historical!$B$7:$B$1455,0))=0,"n/a",((INDEX(Historical!$C$7:$C$1455,MATCH(B117,Historical!$B$7:$B$1455,0))/INDEX(Historical!$O$7:$O$1455,MATCH(B117,Historical!$B$7:$B$1455,0)))^(1/10)-1)*100)</f>
        <v>n/a</v>
      </c>
      <c r="W117" s="825" t="str">
        <f>IF(OR(U117&lt;=0,U117="n/a",V117&lt;=0,V117="n/a"),"n/a",U117/V117)</f>
        <v>n/a</v>
      </c>
      <c r="X117" s="826">
        <f>IF(OR(AJ117&lt;=0,AJ117="n/a",U117&lt;=0,U117="n/a"),"n/a",U117/AJ117)</f>
        <v>1.181398748151526</v>
      </c>
      <c r="Y117" s="1031"/>
      <c r="Z117" s="766">
        <f>IF(OR(AC117&lt;0.01,AC117="n/a"),"n/a",M117/AC117*100)</f>
        <v>36.923076923076927</v>
      </c>
      <c r="AA117" s="1042">
        <f>IF(OR(AC117&lt;0.01,AC117="n/a"),"n/a",I117/AC117)</f>
        <v>47.85274725274725</v>
      </c>
      <c r="AB117" s="1043">
        <v>12</v>
      </c>
      <c r="AC117" s="1021">
        <v>4.55</v>
      </c>
      <c r="AD117" s="1021">
        <v>1.85</v>
      </c>
      <c r="AE117" s="1021">
        <v>19.489999999999998</v>
      </c>
      <c r="AF117" s="1021">
        <v>13.9</v>
      </c>
      <c r="AG117" s="1021">
        <v>29.299999999999997</v>
      </c>
      <c r="AH117" s="1021">
        <v>25.6</v>
      </c>
      <c r="AI117" s="1021">
        <v>14.04</v>
      </c>
      <c r="AJ117" s="1021">
        <v>20.8</v>
      </c>
      <c r="AK117" s="1021">
        <v>25.900000000000002</v>
      </c>
      <c r="AL117" s="1034">
        <v>8240</v>
      </c>
      <c r="AM117" s="1028">
        <v>3.2</v>
      </c>
      <c r="AN117" s="1021">
        <v>0</v>
      </c>
      <c r="AO117" s="868">
        <f>IF(U117="n/a","n/a",IF(AA117&lt;0,"n/a",IF(AA117="n/a","n/a",J117+U117-AA117)))</f>
        <v>-22.508055440646665</v>
      </c>
      <c r="AP117" s="869">
        <f>IF(U117="n/a","n/a",J117+U117)</f>
        <v>25.344691812100585</v>
      </c>
      <c r="AQ117" s="1044">
        <f>IF(OR(AC117&lt;0.01,AF117="n/a"),"n/a",(I117/SQRT(22.5*AC117*(I117/AF117))-1)*100)</f>
        <v>443.71282731202746</v>
      </c>
      <c r="AR117" s="766">
        <f>INDEX(Historical!$C$7:$C$1455,MATCH(B117,Historical!$B$7:$B$1455,0))*IF(AH117="n/a",1.03,IF(AH117&lt;0,1.01,IF(AH117&gt;10,1.1,(1+AH117/100))))</f>
        <v>1.4520000000000002</v>
      </c>
      <c r="AS117" s="1042">
        <f>IF($AI117="n/a",1.03*AR117,IF($AI117&lt;0,1.01*AR117,IF($AI117&gt;10,1.1*AR117,(1+$AI117/100)*AR117)))</f>
        <v>1.5972000000000004</v>
      </c>
      <c r="AT117" s="1042">
        <f>IF($AK117="n/a",1.03*AS117,IF($AK117&lt;0,1.01*AS117,IF($AK117&gt;10,1.1*AS117,(1+$AK117/100)*AS117)))</f>
        <v>1.7569200000000005</v>
      </c>
      <c r="AU117" s="1042">
        <f>IF($AK117="n/a",1.03*AT117,IF($AK117&lt;0,1.01*AT117,IF($AK117&gt;10,1.1*AT117,(1+$AK117/100)*AT117)))</f>
        <v>1.9326120000000007</v>
      </c>
      <c r="AV117" s="1042">
        <f>IF($AK117="n/a",1.03*AU117,IF($AK117&lt;0,1.01*AU117,IF($AK117&gt;10,1.1*AU117,(1+$AK117/100)*AU117)))</f>
        <v>2.1258732000000009</v>
      </c>
      <c r="AW117" s="766">
        <f>SUM(AR117:AV117)</f>
        <v>8.8646052000000033</v>
      </c>
      <c r="AX117" s="877">
        <f>AW117/I117*100</f>
        <v>4.0713751894548311</v>
      </c>
      <c r="AY117" s="1212">
        <v>7.0000000000000007E-2</v>
      </c>
      <c r="AZ117" s="1028">
        <v>26.52</v>
      </c>
      <c r="BA117" s="1028">
        <v>-5.27</v>
      </c>
      <c r="BB117" s="1028">
        <v>9.15</v>
      </c>
      <c r="BC117" s="1028">
        <v>7.64</v>
      </c>
      <c r="BE117" s="721">
        <v>2009</v>
      </c>
      <c r="BF117" s="1057">
        <f>IF(BE117&gt;2008,0,IF(BE117&gt;2001,1,IF(BE117&gt;1990,2,IF(BE117&gt;1980,3,IF(BE117&gt;1973,4,IF(BE117&gt;1970,5,IF(BE117&gt;1960,6,IF(BE117&gt;1958,7,IF(BE117&gt;1953,8,9)))))))))</f>
        <v>0</v>
      </c>
    </row>
    <row r="118" spans="1:58" s="905" customFormat="1" ht="11.25" customHeight="1" x14ac:dyDescent="0.2">
      <c r="A118" s="760" t="s">
        <v>679</v>
      </c>
      <c r="B118" s="914" t="s">
        <v>680</v>
      </c>
      <c r="C118" s="1181" t="s">
        <v>113</v>
      </c>
      <c r="D118" s="1181" t="s">
        <v>4417</v>
      </c>
      <c r="E118" s="885">
        <v>24</v>
      </c>
      <c r="F118" s="1245">
        <v>140</v>
      </c>
      <c r="G118" s="1244" t="s">
        <v>107</v>
      </c>
      <c r="H118" s="1244" t="s">
        <v>107</v>
      </c>
      <c r="I118" s="898">
        <v>42.13</v>
      </c>
      <c r="J118" s="887">
        <f>(M118/I118)*100</f>
        <v>1.8988844054118204</v>
      </c>
      <c r="K118" s="912">
        <v>0.2</v>
      </c>
      <c r="L118" s="889">
        <v>4</v>
      </c>
      <c r="M118" s="890">
        <f>K118*L118</f>
        <v>0.8</v>
      </c>
      <c r="N118" s="891" t="s">
        <v>144</v>
      </c>
      <c r="O118" s="913">
        <v>0.19</v>
      </c>
      <c r="P118" s="893">
        <v>43427</v>
      </c>
      <c r="Q118" s="893">
        <v>43444</v>
      </c>
      <c r="R118" s="890">
        <f>(K118-O118)/O118*100</f>
        <v>5.2631578947368469</v>
      </c>
      <c r="S118" s="824">
        <f>IF(INDEX(Historical!$D$7:$D$1455,MATCH(B118,Historical!$B$7:$B$1455,0))=0,"n/a",(INDEX(Historical!$C$7:$C$1455,MATCH(B118,Historical!$B$7:$B$1455,0))/INDEX(Historical!$D$7:$D$1455,MATCH(B118,Historical!$B$7:$B$1455,0))-1)*100)</f>
        <v>12.903225806451601</v>
      </c>
      <c r="T118" s="824">
        <f>IF(INDEX(Historical!$F$7:$F$1455,MATCH(B118,Historical!$B$7:$B$1455,0))=0,"n/a",((INDEX(Historical!$C$7:$C$1455,MATCH(B118,Historical!$B$7:$B$1455,0))/INDEX(Historical!$F$7:$F$1455,MATCH(B118,Historical!$B$7:$B$1455,0)))^(1/3)-1)*100)</f>
        <v>15.021776101472994</v>
      </c>
      <c r="U118" s="824">
        <f>IF(INDEX(Historical!$I$7:$I$1455,MATCH(B118,Historical!$B$7:$B$1455,0))=0,"n/a",((INDEX(Historical!$C$7:$C$1455,MATCH(B118,Historical!$B$7:$B$1455,0))/INDEX(Historical!$I$7:$I$1455,MATCH(B118,Historical!$B$7:$B$1455,0)))^(1/5)-1)*100)</f>
        <v>13.600243738384332</v>
      </c>
      <c r="V118" s="824">
        <f>IF(INDEX(Historical!$O$7:$O$1455,MATCH(B118,Historical!$B$7:$B$1455,0))=0,"n/a",((INDEX(Historical!$C$7:$C$1455,MATCH(B118,Historical!$B$7:$B$1455,0))/INDEX(Historical!$O$7:$O$1455,MATCH(B118,Historical!$B$7:$B$1455,0)))^(1/10)-1)*100)</f>
        <v>12.01896409875356</v>
      </c>
      <c r="W118" s="894">
        <f>IF(OR(U118&lt;=0,U118="n/a",V118&lt;=0,V118="n/a"),"n/a",U118/V118)</f>
        <v>1.1315653850563345</v>
      </c>
      <c r="X118" s="895">
        <f>IF(OR(AJ118&lt;=0,AJ118="n/a",U118&lt;=0,U118="n/a"),"n/a",U118/AJ118)</f>
        <v>2.8936688805073048</v>
      </c>
      <c r="Y118" s="914"/>
      <c r="Z118" s="887">
        <f>IF(OR(AC118&lt;0.01,AC118="n/a"),"n/a",M118/AC118*100)</f>
        <v>32.653061224489797</v>
      </c>
      <c r="AA118" s="897">
        <f>IF(OR(AC118&lt;0.01,AC118="n/a"),"n/a",I118/AC118)</f>
        <v>17.195918367346938</v>
      </c>
      <c r="AB118" s="889">
        <v>9</v>
      </c>
      <c r="AC118" s="898">
        <v>2.4500000000000002</v>
      </c>
      <c r="AD118" s="898" t="s">
        <v>138</v>
      </c>
      <c r="AE118" s="898">
        <v>0.84</v>
      </c>
      <c r="AF118" s="898">
        <v>1.53</v>
      </c>
      <c r="AG118" s="898">
        <v>12.7</v>
      </c>
      <c r="AH118" s="898">
        <v>7.5</v>
      </c>
      <c r="AI118" s="898">
        <v>8.44</v>
      </c>
      <c r="AJ118" s="898">
        <v>4.7</v>
      </c>
      <c r="AK118" s="898">
        <v>-10</v>
      </c>
      <c r="AL118" s="899">
        <v>1350</v>
      </c>
      <c r="AM118" s="900">
        <v>2.6</v>
      </c>
      <c r="AN118" s="898">
        <v>1.1100000000000001</v>
      </c>
      <c r="AO118" s="901">
        <f>IF(U118="n/a","n/a",IF(AA118&lt;0,"n/a",IF(AA118="n/a","n/a",J118+U118-AA118)))</f>
        <v>-1.696790223550785</v>
      </c>
      <c r="AP118" s="902">
        <f>IF(U118="n/a","n/a",J118+U118)</f>
        <v>15.499128143796153</v>
      </c>
      <c r="AQ118" s="903">
        <f>IF(OR(AC118&lt;0.01,AF118="n/a"),"n/a",(I118/SQRT(22.5*AC118*(I118/AF118))-1)*100)</f>
        <v>8.1352139212565575</v>
      </c>
      <c r="AR118" s="766">
        <f>INDEX(Historical!$C$7:$C$1455,MATCH(B118,Historical!$B$7:$B$1455,0))*IF(AH118="n/a",1.03,IF(AH118&lt;0,1.01,IF(AH118&gt;10,1.1,(1+AH118/100))))</f>
        <v>0.75249999999999995</v>
      </c>
      <c r="AS118" s="897">
        <f>IF($AI118="n/a",1.03*AR118,IF($AI118&lt;0,1.01*AR118,IF($AI118&gt;10,1.1*AR118,(1+$AI118/100)*AR118)))</f>
        <v>0.81601099999999993</v>
      </c>
      <c r="AT118" s="897">
        <f>IF($AK118="n/a",1.03*AS118,IF($AK118&lt;0,1.01*AS118,IF($AK118&gt;10,1.1*AS118,(1+$AK118/100)*AS118)))</f>
        <v>0.82417110999999998</v>
      </c>
      <c r="AU118" s="897">
        <f>IF($AK118="n/a",1.03*AT118,IF($AK118&lt;0,1.01*AT118,IF($AK118&gt;10,1.1*AT118,(1+$AK118/100)*AT118)))</f>
        <v>0.83241282110000003</v>
      </c>
      <c r="AV118" s="897">
        <f>IF($AK118="n/a",1.03*AU118,IF($AK118&lt;0,1.01*AU118,IF($AK118&gt;10,1.1*AU118,(1+$AK118/100)*AU118)))</f>
        <v>0.84073694931100007</v>
      </c>
      <c r="AW118" s="887">
        <f>SUM(AR118:AV118)</f>
        <v>4.0658318804110003</v>
      </c>
      <c r="AX118" s="904">
        <f>AW118/I118*100</f>
        <v>9.6506809409233334</v>
      </c>
      <c r="AY118" s="1213">
        <v>1.1499999999999999</v>
      </c>
      <c r="AZ118" s="900">
        <v>6.01</v>
      </c>
      <c r="BA118" s="900">
        <v>-31.22</v>
      </c>
      <c r="BB118" s="900">
        <v>-5.3100000000000005</v>
      </c>
      <c r="BC118" s="900">
        <v>-17.84</v>
      </c>
      <c r="BD118" s="1079"/>
      <c r="BE118" s="721">
        <v>1996</v>
      </c>
      <c r="BF118" s="1057">
        <f>IF(BE118&gt;2008,0,IF(BE118&gt;2001,1,IF(BE118&gt;1990,2,IF(BE118&gt;1980,3,IF(BE118&gt;1973,4,IF(BE118&gt;1970,5,IF(BE118&gt;1960,6,IF(BE118&gt;1958,7,IF(BE118&gt;1953,8,9)))))))))</f>
        <v>2</v>
      </c>
    </row>
    <row r="119" spans="1:58" ht="11.25" customHeight="1" x14ac:dyDescent="0.2">
      <c r="A119" s="1027" t="s">
        <v>681</v>
      </c>
      <c r="B119" s="1031" t="s">
        <v>682</v>
      </c>
      <c r="C119" s="1181" t="s">
        <v>4283</v>
      </c>
      <c r="D119" s="1181" t="s">
        <v>4421</v>
      </c>
      <c r="E119" s="857">
        <v>17</v>
      </c>
      <c r="F119" s="1245">
        <v>191</v>
      </c>
      <c r="G119" s="1245" t="s">
        <v>107</v>
      </c>
      <c r="H119" s="1245" t="s">
        <v>107</v>
      </c>
      <c r="I119" s="1030">
        <v>55.92</v>
      </c>
      <c r="J119" s="766">
        <f>(M119/I119)*100</f>
        <v>3.2904148783977112</v>
      </c>
      <c r="K119" s="1033">
        <v>0.46</v>
      </c>
      <c r="L119" s="1043">
        <v>4</v>
      </c>
      <c r="M119" s="756">
        <f>K119*L119</f>
        <v>1.84</v>
      </c>
      <c r="N119" s="1026" t="s">
        <v>150</v>
      </c>
      <c r="O119" s="860">
        <v>0.42</v>
      </c>
      <c r="P119" s="1016">
        <v>43341</v>
      </c>
      <c r="Q119" s="1016">
        <v>43356</v>
      </c>
      <c r="R119" s="756">
        <f>(K119-O119)/O119*100</f>
        <v>9.5238095238095326</v>
      </c>
      <c r="S119" s="824">
        <f>IF(INDEX(Historical!$D$7:$D$1455,MATCH(B119,Historical!$B$7:$B$1455,0))=0,"n/a",(INDEX(Historical!$C$7:$C$1455,MATCH(B119,Historical!$B$7:$B$1455,0))/INDEX(Historical!$D$7:$D$1455,MATCH(B119,Historical!$B$7:$B$1455,0))-1)*100)</f>
        <v>9.5238095238095113</v>
      </c>
      <c r="T119" s="824">
        <f>IF(INDEX(Historical!$F$7:$F$1455,MATCH(B119,Historical!$B$7:$B$1455,0))=0,"n/a",((INDEX(Historical!$C$7:$C$1455,MATCH(B119,Historical!$B$7:$B$1455,0))/INDEX(Historical!$F$7:$F$1455,MATCH(B119,Historical!$B$7:$B$1455,0)))^(1/3)-1)*100)</f>
        <v>8.5138345254405436</v>
      </c>
      <c r="U119" s="824">
        <f>IF(INDEX(Historical!$I$7:$I$1455,MATCH(B119,Historical!$B$7:$B$1455,0))=0,"n/a",((INDEX(Historical!$C$7:$C$1455,MATCH(B119,Historical!$B$7:$B$1455,0))/INDEX(Historical!$I$7:$I$1455,MATCH(B119,Historical!$B$7:$B$1455,0)))^(1/5)-1)*100)</f>
        <v>8.4471771197698544</v>
      </c>
      <c r="V119" s="824">
        <f>IF(INDEX(Historical!$O$7:$O$1455,MATCH(B119,Historical!$B$7:$B$1455,0))=0,"n/a",((INDEX(Historical!$C$7:$C$1455,MATCH(B119,Historical!$B$7:$B$1455,0))/INDEX(Historical!$O$7:$O$1455,MATCH(B119,Historical!$B$7:$B$1455,0)))^(1/10)-1)*100)</f>
        <v>7.2162562056248714</v>
      </c>
      <c r="W119" s="825">
        <f>IF(OR(U119&lt;=0,U119="n/a",V119&lt;=0,V119="n/a"),"n/a",U119/V119)</f>
        <v>1.1705761102530581</v>
      </c>
      <c r="X119" s="826">
        <f>IF(OR(AJ119&lt;=0,AJ119="n/a",U119&lt;=0,U119="n/a"),"n/a",U119/AJ119)</f>
        <v>0.78945580558596773</v>
      </c>
      <c r="Y119" s="1031" t="s">
        <v>4077</v>
      </c>
      <c r="Z119" s="766">
        <f>IF(OR(AC119&lt;0.01,AC119="n/a"),"n/a",M119/AC119*100)</f>
        <v>68.656716417910445</v>
      </c>
      <c r="AA119" s="1042">
        <f>IF(OR(AC119&lt;0.01,AC119="n/a"),"n/a",I119/AC119)</f>
        <v>20.865671641791046</v>
      </c>
      <c r="AB119" s="1043">
        <v>6</v>
      </c>
      <c r="AC119" s="1021">
        <v>2.68</v>
      </c>
      <c r="AD119" s="1021">
        <v>1.53</v>
      </c>
      <c r="AE119" s="1021">
        <v>6.06</v>
      </c>
      <c r="AF119" s="1021">
        <v>8.1300000000000008</v>
      </c>
      <c r="AG119" s="1021" t="s">
        <v>138</v>
      </c>
      <c r="AH119" s="1021">
        <v>26.6</v>
      </c>
      <c r="AI119" s="1021">
        <v>7.870000000000001</v>
      </c>
      <c r="AJ119" s="1021">
        <v>10.7</v>
      </c>
      <c r="AK119" s="1021">
        <v>13.600000000000001</v>
      </c>
      <c r="AL119" s="1034">
        <v>15410</v>
      </c>
      <c r="AM119" s="1028">
        <v>0.3</v>
      </c>
      <c r="AN119" s="1021">
        <v>0.78</v>
      </c>
      <c r="AO119" s="868">
        <f>IF(U119="n/a","n/a",IF(AA119&lt;0,"n/a",IF(AA119="n/a","n/a",J119+U119-AA119)))</f>
        <v>-9.1280796436234795</v>
      </c>
      <c r="AP119" s="869">
        <f>IF(U119="n/a","n/a",J119+U119)</f>
        <v>11.737591998167566</v>
      </c>
      <c r="AQ119" s="1044">
        <f>IF(OR(AC119&lt;0.01,AF119="n/a"),"n/a",(I119/SQRT(22.5*AC119*(I119/AF119))-1)*100)</f>
        <v>174.58082028006191</v>
      </c>
      <c r="AR119" s="766">
        <f>INDEX(Historical!$C$7:$C$1455,MATCH(B119,Historical!$B$7:$B$1455,0))*IF(AH119="n/a",1.03,IF(AH119&lt;0,1.01,IF(AH119&gt;10,1.1,(1+AH119/100))))</f>
        <v>1.518</v>
      </c>
      <c r="AS119" s="1042">
        <f>IF($AI119="n/a",1.03*AR119,IF($AI119&lt;0,1.01*AR119,IF($AI119&gt;10,1.1*AR119,(1+$AI119/100)*AR119)))</f>
        <v>1.6374666</v>
      </c>
      <c r="AT119" s="1042">
        <f>IF($AK119="n/a",1.03*AS119,IF($AK119&lt;0,1.01*AS119,IF($AK119&gt;10,1.1*AS119,(1+$AK119/100)*AS119)))</f>
        <v>1.8012132600000001</v>
      </c>
      <c r="AU119" s="1042">
        <f>IF($AK119="n/a",1.03*AT119,IF($AK119&lt;0,1.01*AT119,IF($AK119&gt;10,1.1*AT119,(1+$AK119/100)*AT119)))</f>
        <v>1.9813345860000002</v>
      </c>
      <c r="AV119" s="1042">
        <f>IF($AK119="n/a",1.03*AU119,IF($AK119&lt;0,1.01*AU119,IF($AK119&gt;10,1.1*AU119,(1+$AK119/100)*AU119)))</f>
        <v>2.1794680446000005</v>
      </c>
      <c r="AW119" s="766">
        <f>SUM(AR119:AV119)</f>
        <v>9.1174824906000005</v>
      </c>
      <c r="AX119" s="877">
        <f>AW119/I119*100</f>
        <v>16.304510891630901</v>
      </c>
      <c r="AY119" s="1212">
        <v>1.25</v>
      </c>
      <c r="AZ119" s="1028">
        <v>19.36</v>
      </c>
      <c r="BA119" s="1028">
        <v>-25.380000000000003</v>
      </c>
      <c r="BB119" s="1028">
        <v>5.28</v>
      </c>
      <c r="BC119" s="1028">
        <v>-3.75</v>
      </c>
      <c r="BE119" s="721">
        <v>2002</v>
      </c>
      <c r="BF119" s="1057">
        <f>IF(BE119&gt;2008,0,IF(BE119&gt;2001,1,IF(BE119&gt;1990,2,IF(BE119&gt;1980,3,IF(BE119&gt;1973,4,IF(BE119&gt;1970,5,IF(BE119&gt;1960,6,IF(BE119&gt;1958,7,IF(BE119&gt;1953,8,9)))))))))</f>
        <v>1</v>
      </c>
    </row>
    <row r="120" spans="1:58" ht="11.25" customHeight="1" x14ac:dyDescent="0.2">
      <c r="A120" s="1027" t="s">
        <v>683</v>
      </c>
      <c r="B120" s="1031" t="s">
        <v>684</v>
      </c>
      <c r="C120" s="1181" t="s">
        <v>155</v>
      </c>
      <c r="D120" s="1181" t="s">
        <v>4416</v>
      </c>
      <c r="E120" s="857">
        <v>11</v>
      </c>
      <c r="F120" s="1245">
        <v>315</v>
      </c>
      <c r="G120" s="1245" t="s">
        <v>116</v>
      </c>
      <c r="H120" s="1245" t="s">
        <v>116</v>
      </c>
      <c r="I120" s="1030">
        <v>124.5</v>
      </c>
      <c r="J120" s="766">
        <f>(M120/I120)*100</f>
        <v>1.2530120481927711</v>
      </c>
      <c r="K120" s="1033">
        <v>0.39</v>
      </c>
      <c r="L120" s="1043">
        <v>4</v>
      </c>
      <c r="M120" s="756">
        <f>K120*L120</f>
        <v>1.56</v>
      </c>
      <c r="N120" s="1026" t="s">
        <v>165</v>
      </c>
      <c r="O120" s="860">
        <v>0.34</v>
      </c>
      <c r="P120" s="1016">
        <v>43343</v>
      </c>
      <c r="Q120" s="1016">
        <v>43374</v>
      </c>
      <c r="R120" s="756">
        <f>(K120-O120)/O120*100</f>
        <v>14.705882352941172</v>
      </c>
      <c r="S120" s="824">
        <f>IF(INDEX(Historical!$D$7:$D$1455,MATCH(B120,Historical!$B$7:$B$1455,0))=0,"n/a",(INDEX(Historical!$C$7:$C$1455,MATCH(B120,Historical!$B$7:$B$1455,0))/INDEX(Historical!$D$7:$D$1455,MATCH(B120,Historical!$B$7:$B$1455,0))-1)*100)</f>
        <v>5.3571428571428603</v>
      </c>
      <c r="T120" s="824">
        <f>IF(INDEX(Historical!$F$7:$F$1455,MATCH(B120,Historical!$B$7:$B$1455,0))=0,"n/a",((INDEX(Historical!$C$7:$C$1455,MATCH(B120,Historical!$B$7:$B$1455,0))/INDEX(Historical!$F$7:$F$1455,MATCH(B120,Historical!$B$7:$B$1455,0)))^(1/3)-1)*100)</f>
        <v>7.1199245451753157</v>
      </c>
      <c r="U120" s="824">
        <f>IF(INDEX(Historical!$I$7:$I$1455,MATCH(B120,Historical!$B$7:$B$1455,0))=0,"n/a",((INDEX(Historical!$C$7:$C$1455,MATCH(B120,Historical!$B$7:$B$1455,0))/INDEX(Historical!$I$7:$I$1455,MATCH(B120,Historical!$B$7:$B$1455,0)))^(1/5)-1)*100)</f>
        <v>8.083252207959756</v>
      </c>
      <c r="V120" s="824">
        <f>IF(INDEX(Historical!$O$7:$O$1455,MATCH(B120,Historical!$B$7:$B$1455,0))=0,"n/a",((INDEX(Historical!$C$7:$C$1455,MATCH(B120,Historical!$B$7:$B$1455,0))/INDEX(Historical!$O$7:$O$1455,MATCH(B120,Historical!$B$7:$B$1455,0)))^(1/10)-1)*100)</f>
        <v>17.264640523089625</v>
      </c>
      <c r="W120" s="825">
        <f>IF(OR(U120&lt;=0,U120="n/a",V120&lt;=0,V120="n/a"),"n/a",U120/V120)</f>
        <v>0.46819695997430494</v>
      </c>
      <c r="X120" s="826" t="str">
        <f>IF(OR(AJ120&lt;=0,AJ120="n/a",U120&lt;=0,U120="n/a"),"n/a",U120/AJ120)</f>
        <v>n/a</v>
      </c>
      <c r="Y120" s="780"/>
      <c r="Z120" s="766" t="str">
        <f>IF(OR(AC120&lt;0.01,AC120="n/a"),"n/a",M120/AC120*100)</f>
        <v>n/a</v>
      </c>
      <c r="AA120" s="1042" t="str">
        <f>IF(OR(AC120&lt;0.01,AC120="n/a"),"n/a",I120/AC120)</f>
        <v>n/a</v>
      </c>
      <c r="AB120" s="1043">
        <v>3</v>
      </c>
      <c r="AC120" s="1021">
        <v>-7.99</v>
      </c>
      <c r="AD120" s="1021" t="s">
        <v>138</v>
      </c>
      <c r="AE120" s="1021">
        <v>0.12</v>
      </c>
      <c r="AF120" s="1021">
        <v>2.64</v>
      </c>
      <c r="AG120" s="1021">
        <v>1.2</v>
      </c>
      <c r="AH120" s="1021">
        <v>-116.5</v>
      </c>
      <c r="AI120" s="1021">
        <v>5.8000000000000007</v>
      </c>
      <c r="AJ120" s="1021">
        <v>-21.8</v>
      </c>
      <c r="AK120" s="1021">
        <v>6</v>
      </c>
      <c r="AL120" s="1034">
        <v>24450</v>
      </c>
      <c r="AM120" s="1028">
        <v>0.28999999999999998</v>
      </c>
      <c r="AN120" s="1021">
        <v>0.97</v>
      </c>
      <c r="AO120" s="868" t="str">
        <f>IF(U120="n/a","n/a",IF(AA120&lt;0,"n/a",IF(AA120="n/a","n/a",J120+U120-AA120)))</f>
        <v>n/a</v>
      </c>
      <c r="AP120" s="869">
        <f>IF(U120="n/a","n/a",J120+U120)</f>
        <v>9.3362642561525266</v>
      </c>
      <c r="AQ120" s="1044" t="str">
        <f>IF(OR(AC120&lt;0.01,AF120="n/a"),"n/a",(I120/SQRT(22.5*AC120*(I120/AF120))-1)*100)</f>
        <v>n/a</v>
      </c>
      <c r="AR120" s="766">
        <f>INDEX(Historical!$C$7:$C$1455,MATCH(B120,Historical!$B$7:$B$1455,0))*IF(AH120="n/a",1.03,IF(AH120&lt;0,1.01,IF(AH120&gt;10,1.1,(1+AH120/100))))</f>
        <v>1.1918000000000002</v>
      </c>
      <c r="AS120" s="1042">
        <f>IF($AI120="n/a",1.03*AR120,IF($AI120&lt;0,1.01*AR120,IF($AI120&gt;10,1.1*AR120,(1+$AI120/100)*AR120)))</f>
        <v>1.2609244000000002</v>
      </c>
      <c r="AT120" s="1042">
        <f>IF($AK120="n/a",1.03*AS120,IF($AK120&lt;0,1.01*AS120,IF($AK120&gt;10,1.1*AS120,(1+$AK120/100)*AS120)))</f>
        <v>1.3365798640000002</v>
      </c>
      <c r="AU120" s="1042">
        <f>IF($AK120="n/a",1.03*AT120,IF($AK120&lt;0,1.01*AT120,IF($AK120&gt;10,1.1*AT120,(1+$AK120/100)*AT120)))</f>
        <v>1.4167746558400003</v>
      </c>
      <c r="AV120" s="1042">
        <f>IF($AK120="n/a",1.03*AU120,IF($AK120&lt;0,1.01*AU120,IF($AK120&gt;10,1.1*AU120,(1+$AK120/100)*AU120)))</f>
        <v>1.5017811351904005</v>
      </c>
      <c r="AW120" s="766">
        <f>SUM(AR120:AV120)</f>
        <v>6.7078600550304008</v>
      </c>
      <c r="AX120" s="877">
        <f>AW120/I120*100</f>
        <v>5.3878394016308446</v>
      </c>
      <c r="AY120" s="1212">
        <v>1.02</v>
      </c>
      <c r="AZ120" s="1028">
        <v>6.2399999999999993</v>
      </c>
      <c r="BA120" s="1028">
        <v>-30.39</v>
      </c>
      <c r="BB120" s="1028">
        <v>-3.51</v>
      </c>
      <c r="BC120" s="1028">
        <v>-9.66</v>
      </c>
      <c r="BE120" s="721">
        <v>2008</v>
      </c>
      <c r="BF120" s="1057">
        <f>IF(BE120&gt;2008,0,IF(BE120&gt;2001,1,IF(BE120&gt;1990,2,IF(BE120&gt;1980,3,IF(BE120&gt;1973,4,IF(BE120&gt;1970,5,IF(BE120&gt;1960,6,IF(BE120&gt;1958,7,IF(BE120&gt;1953,8,9)))))))))</f>
        <v>1</v>
      </c>
    </row>
    <row r="121" spans="1:58" ht="11.25" customHeight="1" x14ac:dyDescent="0.2">
      <c r="A121" s="1027" t="s">
        <v>687</v>
      </c>
      <c r="B121" s="1031" t="s">
        <v>688</v>
      </c>
      <c r="C121" s="1181" t="s">
        <v>4283</v>
      </c>
      <c r="D121" s="1181" t="s">
        <v>4421</v>
      </c>
      <c r="E121" s="857">
        <v>17</v>
      </c>
      <c r="F121" s="1245">
        <v>190</v>
      </c>
      <c r="G121" s="1245" t="s">
        <v>107</v>
      </c>
      <c r="H121" s="1245" t="s">
        <v>107</v>
      </c>
      <c r="I121" s="1030">
        <v>75</v>
      </c>
      <c r="J121" s="766">
        <f>(M121/I121)*100</f>
        <v>1.9413333333333334</v>
      </c>
      <c r="K121" s="1033">
        <v>0.36399999999999999</v>
      </c>
      <c r="L121" s="1043">
        <v>4</v>
      </c>
      <c r="M121" s="756">
        <f>K121*L121</f>
        <v>1.456</v>
      </c>
      <c r="N121" s="1026" t="s">
        <v>802</v>
      </c>
      <c r="O121" s="860">
        <v>0.36349999999999999</v>
      </c>
      <c r="P121" s="1016">
        <v>43332</v>
      </c>
      <c r="Q121" s="1016">
        <v>43347</v>
      </c>
      <c r="R121" s="756">
        <f>(K121-O121)/O121*100</f>
        <v>0.13755158184319133</v>
      </c>
      <c r="S121" s="824">
        <f>IF(INDEX(Historical!$D$7:$D$1455,MATCH(B121,Historical!$B$7:$B$1455,0))=0,"n/a",(INDEX(Historical!$C$7:$C$1455,MATCH(B121,Historical!$B$7:$B$1455,0))/INDEX(Historical!$D$7:$D$1455,MATCH(B121,Historical!$B$7:$B$1455,0))-1)*100)</f>
        <v>0.55594162612926379</v>
      </c>
      <c r="T121" s="824">
        <f>IF(INDEX(Historical!$F$7:$F$1455,MATCH(B121,Historical!$B$7:$B$1455,0))=0,"n/a",((INDEX(Historical!$C$7:$C$1455,MATCH(B121,Historical!$B$7:$B$1455,0))/INDEX(Historical!$F$7:$F$1455,MATCH(B121,Historical!$B$7:$B$1455,0)))^(1/3)-1)*100)</f>
        <v>0.55906123186275636</v>
      </c>
      <c r="U121" s="824">
        <f>IF(INDEX(Historical!$I$7:$I$1455,MATCH(B121,Historical!$B$7:$B$1455,0))=0,"n/a",((INDEX(Historical!$C$7:$C$1455,MATCH(B121,Historical!$B$7:$B$1455,0))/INDEX(Historical!$I$7:$I$1455,MATCH(B121,Historical!$B$7:$B$1455,0)))^(1/5)-1)*100)</f>
        <v>0.63385358393337476</v>
      </c>
      <c r="V121" s="824">
        <f>IF(INDEX(Historical!$O$7:$O$1455,MATCH(B121,Historical!$B$7:$B$1455,0))=0,"n/a",((INDEX(Historical!$C$7:$C$1455,MATCH(B121,Historical!$B$7:$B$1455,0))/INDEX(Historical!$O$7:$O$1455,MATCH(B121,Historical!$B$7:$B$1455,0)))^(1/10)-1)*100)</f>
        <v>2.3238963425249226</v>
      </c>
      <c r="W121" s="825">
        <f>IF(OR(U121&lt;=0,U121="n/a",V121&lt;=0,V121="n/a"),"n/a",U121/V121)</f>
        <v>0.2727546716841468</v>
      </c>
      <c r="X121" s="826">
        <f>IF(OR(AJ121&lt;=0,AJ121="n/a",U121&lt;=0,U121="n/a"),"n/a",U121/AJ121)</f>
        <v>1.6680357471930914E-2</v>
      </c>
      <c r="Y121" s="1032" t="s">
        <v>4077</v>
      </c>
      <c r="Z121" s="766">
        <f>IF(OR(AC121&lt;0.01,AC121="n/a"),"n/a",M121/AC121*100)</f>
        <v>64.140969162995603</v>
      </c>
      <c r="AA121" s="1042">
        <f>IF(OR(AC121&lt;0.01,AC121="n/a"),"n/a",I121/AC121)</f>
        <v>33.039647577092509</v>
      </c>
      <c r="AB121" s="1043">
        <v>3</v>
      </c>
      <c r="AC121" s="1021">
        <v>2.27</v>
      </c>
      <c r="AD121" s="1021">
        <v>2.64</v>
      </c>
      <c r="AE121" s="1021">
        <v>3.75</v>
      </c>
      <c r="AF121" s="1021">
        <v>3.42</v>
      </c>
      <c r="AG121" s="1021">
        <v>0.70000000000000007</v>
      </c>
      <c r="AH121" s="1021">
        <v>327.09999999999997</v>
      </c>
      <c r="AI121" s="1021">
        <v>9.91</v>
      </c>
      <c r="AJ121" s="1021">
        <v>38</v>
      </c>
      <c r="AK121" s="1021">
        <v>12.5</v>
      </c>
      <c r="AL121" s="1034">
        <v>17420</v>
      </c>
      <c r="AM121" s="1028">
        <v>2.21</v>
      </c>
      <c r="AN121" s="1021">
        <v>2.11</v>
      </c>
      <c r="AO121" s="868">
        <f>IF(U121="n/a","n/a",IF(AA121&lt;0,"n/a",IF(AA121="n/a","n/a",J121+U121-AA121)))</f>
        <v>-30.4644606598258</v>
      </c>
      <c r="AP121" s="869">
        <f>IF(U121="n/a","n/a",J121+U121)</f>
        <v>2.5751869172667083</v>
      </c>
      <c r="AQ121" s="1044">
        <f>IF(OR(AC121&lt;0.01,AF121="n/a"),"n/a",(I121/SQRT(22.5*AC121*(I121/AF121))-1)*100)</f>
        <v>124.09878249821129</v>
      </c>
      <c r="AR121" s="766">
        <f>INDEX(Historical!$C$7:$C$1455,MATCH(B121,Historical!$B$7:$B$1455,0))*IF(AH121="n/a",1.03,IF(AH121&lt;0,1.01,IF(AH121&gt;10,1.1,(1+AH121/100))))</f>
        <v>1.5916999999999999</v>
      </c>
      <c r="AS121" s="1042">
        <f>IF($AI121="n/a",1.03*AR121,IF($AI121&lt;0,1.01*AR121,IF($AI121&gt;10,1.1*AR121,(1+$AI121/100)*AR121)))</f>
        <v>1.7494374699999997</v>
      </c>
      <c r="AT121" s="1042">
        <f>IF($AK121="n/a",1.03*AS121,IF($AK121&lt;0,1.01*AS121,IF($AK121&gt;10,1.1*AS121,(1+$AK121/100)*AS121)))</f>
        <v>1.9243812169999999</v>
      </c>
      <c r="AU121" s="1042">
        <f>IF($AK121="n/a",1.03*AT121,IF($AK121&lt;0,1.01*AT121,IF($AK121&gt;10,1.1*AT121,(1+$AK121/100)*AT121)))</f>
        <v>2.1168193387000001</v>
      </c>
      <c r="AV121" s="1042">
        <f>IF($AK121="n/a",1.03*AU121,IF($AK121&lt;0,1.01*AU121,IF($AK121&gt;10,1.1*AU121,(1+$AK121/100)*AU121)))</f>
        <v>2.3285012725700001</v>
      </c>
      <c r="AW121" s="766">
        <f>SUM(AR121:AV121)</f>
        <v>9.7108392982699989</v>
      </c>
      <c r="AX121" s="877">
        <f>AW121/I121*100</f>
        <v>12.947785731026665</v>
      </c>
      <c r="AY121" s="1212">
        <v>1.1399999999999999</v>
      </c>
      <c r="AZ121" s="1028">
        <v>23.56</v>
      </c>
      <c r="BA121" s="1028">
        <v>-28.02</v>
      </c>
      <c r="BB121" s="1028">
        <v>4.7600000000000007</v>
      </c>
      <c r="BC121" s="1028">
        <v>-13.26</v>
      </c>
      <c r="BE121" s="721">
        <v>2002</v>
      </c>
      <c r="BF121" s="1057">
        <f>IF(BE121&gt;2008,0,IF(BE121&gt;2001,1,IF(BE121&gt;1990,2,IF(BE121&gt;1980,3,IF(BE121&gt;1973,4,IF(BE121&gt;1970,5,IF(BE121&gt;1960,6,IF(BE121&gt;1958,7,IF(BE121&gt;1953,8,9)))))))))</f>
        <v>1</v>
      </c>
    </row>
    <row r="122" spans="1:58" ht="11.25" customHeight="1" x14ac:dyDescent="0.2">
      <c r="A122" s="1027" t="s">
        <v>689</v>
      </c>
      <c r="B122" s="1031" t="s">
        <v>690</v>
      </c>
      <c r="C122" s="1181" t="s">
        <v>4283</v>
      </c>
      <c r="D122" s="1181" t="s">
        <v>4464</v>
      </c>
      <c r="E122" s="857">
        <v>17</v>
      </c>
      <c r="F122" s="1245">
        <v>194</v>
      </c>
      <c r="G122" s="1245" t="s">
        <v>38</v>
      </c>
      <c r="H122" s="1245" t="s">
        <v>116</v>
      </c>
      <c r="I122" s="1030">
        <v>110.89</v>
      </c>
      <c r="J122" s="766">
        <f>(M122/I122)*100</f>
        <v>1.6593020110018939</v>
      </c>
      <c r="K122" s="1033">
        <v>0.46</v>
      </c>
      <c r="L122" s="1043">
        <v>4</v>
      </c>
      <c r="M122" s="756">
        <f>K122*L122</f>
        <v>1.84</v>
      </c>
      <c r="N122" s="1026" t="s">
        <v>137</v>
      </c>
      <c r="O122" s="860">
        <v>0.42</v>
      </c>
      <c r="P122" s="1016">
        <v>43418</v>
      </c>
      <c r="Q122" s="1016">
        <v>43447</v>
      </c>
      <c r="R122" s="756">
        <f>(K122-O122)/O122*100</f>
        <v>9.5238095238095326</v>
      </c>
      <c r="S122" s="824">
        <f>IF(INDEX(Historical!$D$7:$D$1455,MATCH(B122,Historical!$B$7:$B$1455,0))=0,"n/a",(INDEX(Historical!$C$7:$C$1455,MATCH(B122,Historical!$B$7:$B$1455,0))/INDEX(Historical!$D$7:$D$1455,MATCH(B122,Historical!$B$7:$B$1455,0))-1)*100)</f>
        <v>8.1632653061224367</v>
      </c>
      <c r="T122" s="824">
        <f>IF(INDEX(Historical!$F$7:$F$1455,MATCH(B122,Historical!$B$7:$B$1455,0))=0,"n/a",((INDEX(Historical!$C$7:$C$1455,MATCH(B122,Historical!$B$7:$B$1455,0))/INDEX(Historical!$F$7:$F$1455,MATCH(B122,Historical!$B$7:$B$1455,0)))^(1/3)-1)*100)</f>
        <v>11.403737508251233</v>
      </c>
      <c r="U122" s="824">
        <f>IF(INDEX(Historical!$I$7:$I$1455,MATCH(B122,Historical!$B$7:$B$1455,0))=0,"n/a",((INDEX(Historical!$C$7:$C$1455,MATCH(B122,Historical!$B$7:$B$1455,0))/INDEX(Historical!$I$7:$I$1455,MATCH(B122,Historical!$B$7:$B$1455,0)))^(1/5)-1)*100)</f>
        <v>13.884286804366731</v>
      </c>
      <c r="V122" s="824">
        <f>IF(INDEX(Historical!$O$7:$O$1455,MATCH(B122,Historical!$B$7:$B$1455,0))=0,"n/a",((INDEX(Historical!$C$7:$C$1455,MATCH(B122,Historical!$B$7:$B$1455,0))/INDEX(Historical!$O$7:$O$1455,MATCH(B122,Historical!$B$7:$B$1455,0)))^(1/10)-1)*100)</f>
        <v>14.51472296094054</v>
      </c>
      <c r="W122" s="825">
        <f>IF(OR(U122&lt;=0,U122="n/a",V122&lt;=0,V122="n/a"),"n/a",U122/V122)</f>
        <v>0.95656574649958337</v>
      </c>
      <c r="X122" s="826">
        <f>IF(OR(AJ122&lt;=0,AJ122="n/a",U122&lt;=0,U122="n/a"),"n/a",U122/AJ122)</f>
        <v>1.633445506396086</v>
      </c>
      <c r="Y122" s="1031" t="s">
        <v>154</v>
      </c>
      <c r="Z122" s="766">
        <f>IF(OR(AC122&lt;0.01,AC122="n/a"),"n/a",M122/AC122*100)</f>
        <v>43.914081145584724</v>
      </c>
      <c r="AA122" s="1042">
        <f>IF(OR(AC122&lt;0.01,AC122="n/a"),"n/a",I122/AC122)</f>
        <v>26.465393794749399</v>
      </c>
      <c r="AB122" s="1043">
        <v>6</v>
      </c>
      <c r="AC122" s="1021">
        <v>4.1900000000000004</v>
      </c>
      <c r="AD122" s="1021">
        <v>1.93</v>
      </c>
      <c r="AE122" s="1021">
        <v>7.41</v>
      </c>
      <c r="AF122" s="1021">
        <v>9.9</v>
      </c>
      <c r="AG122" s="1021">
        <v>23.1</v>
      </c>
      <c r="AH122" s="1021">
        <v>19.3</v>
      </c>
      <c r="AI122" s="1021">
        <v>13.28</v>
      </c>
      <c r="AJ122" s="1021">
        <v>8.5</v>
      </c>
      <c r="AK122" s="1021">
        <v>13.68</v>
      </c>
      <c r="AL122" s="1034">
        <v>851550</v>
      </c>
      <c r="AM122" s="1028">
        <v>0.1</v>
      </c>
      <c r="AN122" s="1021">
        <v>0.94</v>
      </c>
      <c r="AO122" s="868">
        <f>IF(U122="n/a","n/a",IF(AA122&lt;0,"n/a",IF(AA122="n/a","n/a",J122+U122-AA122)))</f>
        <v>-10.921804979380774</v>
      </c>
      <c r="AP122" s="869">
        <f>IF(U122="n/a","n/a",J122+U122)</f>
        <v>15.543588815368626</v>
      </c>
      <c r="AQ122" s="1044">
        <f>IF(OR(AC122&lt;0.01,AF122="n/a"),"n/a",(I122/SQRT(22.5*AC122*(I122/AF122))-1)*100)</f>
        <v>241.24438852074528</v>
      </c>
      <c r="AR122" s="766">
        <f>INDEX(Historical!$C$7:$C$1455,MATCH(B122,Historical!$B$7:$B$1455,0))*IF(AH122="n/a",1.03,IF(AH122&lt;0,1.01,IF(AH122&gt;10,1.1,(1+AH122/100))))</f>
        <v>1.7489999999999999</v>
      </c>
      <c r="AS122" s="1042">
        <f>IF($AI122="n/a",1.03*AR122,IF($AI122&lt;0,1.01*AR122,IF($AI122&gt;10,1.1*AR122,(1+$AI122/100)*AR122)))</f>
        <v>1.9238999999999999</v>
      </c>
      <c r="AT122" s="1042">
        <f>IF($AK122="n/a",1.03*AS122,IF($AK122&lt;0,1.01*AS122,IF($AK122&gt;10,1.1*AS122,(1+$AK122/100)*AS122)))</f>
        <v>2.1162900000000002</v>
      </c>
      <c r="AU122" s="1042">
        <f>IF($AK122="n/a",1.03*AT122,IF($AK122&lt;0,1.01*AT122,IF($AK122&gt;10,1.1*AT122,(1+$AK122/100)*AT122)))</f>
        <v>2.3279190000000005</v>
      </c>
      <c r="AV122" s="1042">
        <f>IF($AK122="n/a",1.03*AU122,IF($AK122&lt;0,1.01*AU122,IF($AK122&gt;10,1.1*AU122,(1+$AK122/100)*AU122)))</f>
        <v>2.5607109000000006</v>
      </c>
      <c r="AW122" s="766">
        <f>SUM(AR122:AV122)</f>
        <v>10.677819899999999</v>
      </c>
      <c r="AX122" s="877">
        <f>AW122/I122*100</f>
        <v>9.6292000180358919</v>
      </c>
      <c r="AY122" s="1212">
        <v>1.25</v>
      </c>
      <c r="AZ122" s="1028">
        <v>37.409999999999997</v>
      </c>
      <c r="BA122" s="1028">
        <v>-4.55</v>
      </c>
      <c r="BB122" s="1028">
        <v>1.66</v>
      </c>
      <c r="BC122" s="1028">
        <v>8.3099999999999987</v>
      </c>
      <c r="BE122" s="721">
        <v>2002</v>
      </c>
      <c r="BF122" s="1057">
        <f>IF(BE122&gt;2008,0,IF(BE122&gt;2001,1,IF(BE122&gt;1990,2,IF(BE122&gt;1980,3,IF(BE122&gt;1973,4,IF(BE122&gt;1970,5,IF(BE122&gt;1960,6,IF(BE122&gt;1958,7,IF(BE122&gt;1953,8,9)))))))))</f>
        <v>1</v>
      </c>
    </row>
    <row r="123" spans="1:58" ht="11.25" customHeight="1" x14ac:dyDescent="0.2">
      <c r="A123" s="1027" t="s">
        <v>4213</v>
      </c>
      <c r="B123" s="1031" t="s">
        <v>693</v>
      </c>
      <c r="C123" s="1181" t="s">
        <v>248</v>
      </c>
      <c r="D123" s="1181" t="s">
        <v>4412</v>
      </c>
      <c r="E123" s="857">
        <v>14</v>
      </c>
      <c r="F123" s="1245">
        <v>260</v>
      </c>
      <c r="G123" s="1245" t="s">
        <v>107</v>
      </c>
      <c r="H123" s="1245" t="s">
        <v>107</v>
      </c>
      <c r="I123" s="1030">
        <v>81.319999999999993</v>
      </c>
      <c r="J123" s="766">
        <f>(M123/I123)*100</f>
        <v>0.98376783079193331</v>
      </c>
      <c r="K123" s="1033">
        <v>0.2</v>
      </c>
      <c r="L123" s="1043">
        <v>4</v>
      </c>
      <c r="M123" s="756">
        <f>K123*L123</f>
        <v>0.8</v>
      </c>
      <c r="N123" s="1026" t="s">
        <v>112</v>
      </c>
      <c r="O123" s="860">
        <v>0.18</v>
      </c>
      <c r="P123" s="1016">
        <v>43252</v>
      </c>
      <c r="Q123" s="1016">
        <v>43265</v>
      </c>
      <c r="R123" s="756">
        <f>(K123-O123)/O123*100</f>
        <v>11.111111111111121</v>
      </c>
      <c r="S123" s="824">
        <f>IF(INDEX(Historical!$D$7:$D$1455,MATCH(B123,Historical!$B$7:$B$1455,0))=0,"n/a",(INDEX(Historical!$C$7:$C$1455,MATCH(B123,Historical!$B$7:$B$1455,0))/INDEX(Historical!$D$7:$D$1455,MATCH(B123,Historical!$B$7:$B$1455,0))-1)*100)</f>
        <v>7.5757575757575912</v>
      </c>
      <c r="T123" s="824">
        <f>IF(INDEX(Historical!$F$7:$F$1455,MATCH(B123,Historical!$B$7:$B$1455,0))=0,"n/a",((INDEX(Historical!$C$7:$C$1455,MATCH(B123,Historical!$B$7:$B$1455,0))/INDEX(Historical!$F$7:$F$1455,MATCH(B123,Historical!$B$7:$B$1455,0)))^(1/3)-1)*100)</f>
        <v>12.399086461422669</v>
      </c>
      <c r="U123" s="824">
        <f>IF(INDEX(Historical!$I$7:$I$1455,MATCH(B123,Historical!$B$7:$B$1455,0))=0,"n/a",((INDEX(Historical!$C$7:$C$1455,MATCH(B123,Historical!$B$7:$B$1455,0))/INDEX(Historical!$I$7:$I$1455,MATCH(B123,Historical!$B$7:$B$1455,0)))^(1/5)-1)*100)</f>
        <v>12.729803073711565</v>
      </c>
      <c r="V123" s="824">
        <f>IF(INDEX(Historical!$O$7:$O$1455,MATCH(B123,Historical!$B$7:$B$1455,0))=0,"n/a",((INDEX(Historical!$C$7:$C$1455,MATCH(B123,Historical!$B$7:$B$1455,0))/INDEX(Historical!$O$7:$O$1455,MATCH(B123,Historical!$B$7:$B$1455,0)))^(1/10)-1)*100)</f>
        <v>17.443711477371693</v>
      </c>
      <c r="W123" s="825">
        <f>IF(OR(U123&lt;=0,U123="n/a",V123&lt;=0,V123="n/a"),"n/a",U123/V123)</f>
        <v>0.7297645968419566</v>
      </c>
      <c r="X123" s="826">
        <f>IF(OR(AJ123&lt;=0,AJ123="n/a",U123&lt;=0,U123="n/a"),"n/a",U123/AJ123)</f>
        <v>1.3542343695437835</v>
      </c>
      <c r="Y123" s="777"/>
      <c r="Z123" s="766">
        <f>IF(OR(AC123&lt;0.01,AC123="n/a"),"n/a",M123/AC123*100)</f>
        <v>35.398230088495581</v>
      </c>
      <c r="AA123" s="1042">
        <f>IF(OR(AC123&lt;0.01,AC123="n/a"),"n/a",I123/AC123)</f>
        <v>35.982300884955755</v>
      </c>
      <c r="AB123" s="1043">
        <v>3</v>
      </c>
      <c r="AC123" s="1021">
        <v>2.2599999999999998</v>
      </c>
      <c r="AD123" s="1021">
        <v>2</v>
      </c>
      <c r="AE123" s="1021">
        <v>2.2799999999999998</v>
      </c>
      <c r="AF123" s="1021">
        <v>4.04</v>
      </c>
      <c r="AG123" s="1021">
        <v>11.200000000000001</v>
      </c>
      <c r="AH123" s="1021">
        <v>11.600000000000001</v>
      </c>
      <c r="AI123" s="1021">
        <v>12.32</v>
      </c>
      <c r="AJ123" s="1021">
        <v>9.4</v>
      </c>
      <c r="AK123" s="1021">
        <v>18</v>
      </c>
      <c r="AL123" s="1034">
        <v>2670</v>
      </c>
      <c r="AM123" s="1028">
        <v>2.1</v>
      </c>
      <c r="AN123" s="1021">
        <v>0.6</v>
      </c>
      <c r="AO123" s="868">
        <f>IF(U123="n/a","n/a",IF(AA123&lt;0,"n/a",IF(AA123="n/a","n/a",J123+U123-AA123)))</f>
        <v>-22.268729980452257</v>
      </c>
      <c r="AP123" s="869">
        <f>IF(U123="n/a","n/a",J123+U123)</f>
        <v>13.713570904503499</v>
      </c>
      <c r="AQ123" s="1044">
        <f>IF(OR(AC123&lt;0.01,AF123="n/a"),"n/a",(I123/SQRT(22.5*AC123*(I123/AF123))-1)*100)</f>
        <v>154.18147111001991</v>
      </c>
      <c r="AR123" s="766">
        <f>INDEX(Historical!$C$7:$C$1455,MATCH(B123,Historical!$B$7:$B$1455,0))*IF(AH123="n/a",1.03,IF(AH123&lt;0,1.01,IF(AH123&gt;10,1.1,(1+AH123/100))))</f>
        <v>0.78100000000000014</v>
      </c>
      <c r="AS123" s="1042">
        <f>IF($AI123="n/a",1.03*AR123,IF($AI123&lt;0,1.01*AR123,IF($AI123&gt;10,1.1*AR123,(1+$AI123/100)*AR123)))</f>
        <v>0.8591000000000002</v>
      </c>
      <c r="AT123" s="1042">
        <f>IF($AK123="n/a",1.03*AS123,IF($AK123&lt;0,1.01*AS123,IF($AK123&gt;10,1.1*AS123,(1+$AK123/100)*AS123)))</f>
        <v>0.94501000000000024</v>
      </c>
      <c r="AU123" s="1042">
        <f>IF($AK123="n/a",1.03*AT123,IF($AK123&lt;0,1.01*AT123,IF($AK123&gt;10,1.1*AT123,(1+$AK123/100)*AT123)))</f>
        <v>1.0395110000000003</v>
      </c>
      <c r="AV123" s="1042">
        <f>IF($AK123="n/a",1.03*AU123,IF($AK123&lt;0,1.01*AU123,IF($AK123&gt;10,1.1*AU123,(1+$AK123/100)*AU123)))</f>
        <v>1.1434621000000005</v>
      </c>
      <c r="AW123" s="766">
        <f>SUM(AR123:AV123)</f>
        <v>4.7680831000000019</v>
      </c>
      <c r="AX123" s="877">
        <f>AW123/I123*100</f>
        <v>5.8633584604033482</v>
      </c>
      <c r="AY123" s="1212">
        <v>0.57999999999999996</v>
      </c>
      <c r="AZ123" s="1028">
        <v>65.12</v>
      </c>
      <c r="BA123" s="1028">
        <v>-1.17</v>
      </c>
      <c r="BB123" s="1028">
        <v>12.49</v>
      </c>
      <c r="BC123" s="1028">
        <v>28.73</v>
      </c>
      <c r="BE123" s="721">
        <v>2005</v>
      </c>
      <c r="BF123" s="1057">
        <f>IF(BE123&gt;2008,0,IF(BE123&gt;2001,1,IF(BE123&gt;1990,2,IF(BE123&gt;1980,3,IF(BE123&gt;1973,4,IF(BE123&gt;1970,5,IF(BE123&gt;1960,6,IF(BE123&gt;1958,7,IF(BE123&gt;1953,8,9)))))))))</f>
        <v>1</v>
      </c>
    </row>
    <row r="124" spans="1:58" ht="11.25" customHeight="1" x14ac:dyDescent="0.2">
      <c r="A124" s="1027" t="s">
        <v>694</v>
      </c>
      <c r="B124" s="1031" t="s">
        <v>695</v>
      </c>
      <c r="C124" s="1181" t="s">
        <v>113</v>
      </c>
      <c r="D124" s="1181" t="s">
        <v>4427</v>
      </c>
      <c r="E124" s="857">
        <v>16</v>
      </c>
      <c r="F124" s="1245">
        <v>218</v>
      </c>
      <c r="G124" s="1245" t="s">
        <v>107</v>
      </c>
      <c r="H124" s="1245" t="s">
        <v>107</v>
      </c>
      <c r="I124" s="1030">
        <v>88.59</v>
      </c>
      <c r="J124" s="766">
        <f>(M124/I124)*100</f>
        <v>2.8445648493057907</v>
      </c>
      <c r="K124" s="1033">
        <v>0.63</v>
      </c>
      <c r="L124" s="1043">
        <v>4</v>
      </c>
      <c r="M124" s="756">
        <f>K124*L124</f>
        <v>2.52</v>
      </c>
      <c r="N124" s="1026" t="s">
        <v>729</v>
      </c>
      <c r="O124" s="860">
        <v>0.57999999999999996</v>
      </c>
      <c r="P124" s="1016">
        <v>43413</v>
      </c>
      <c r="Q124" s="1016">
        <v>43431</v>
      </c>
      <c r="R124" s="756">
        <f>(K124-O124)/O124*100</f>
        <v>8.6206896551724235</v>
      </c>
      <c r="S124" s="824">
        <f>IF(INDEX(Historical!$D$7:$D$1455,MATCH(B124,Historical!$B$7:$B$1455,0))=0,"n/a",(INDEX(Historical!$C$7:$C$1455,MATCH(B124,Historical!$B$7:$B$1455,0))/INDEX(Historical!$D$7:$D$1455,MATCH(B124,Historical!$B$7:$B$1455,0))-1)*100)</f>
        <v>5.1724137931034475</v>
      </c>
      <c r="T124" s="824">
        <f>IF(INDEX(Historical!$F$7:$F$1455,MATCH(B124,Historical!$B$7:$B$1455,0))=0,"n/a",((INDEX(Historical!$C$7:$C$1455,MATCH(B124,Historical!$B$7:$B$1455,0))/INDEX(Historical!$F$7:$F$1455,MATCH(B124,Historical!$B$7:$B$1455,0)))^(1/3)-1)*100)</f>
        <v>9.6003892316928408</v>
      </c>
      <c r="U124" s="824">
        <f>IF(INDEX(Historical!$I$7:$I$1455,MATCH(B124,Historical!$B$7:$B$1455,0))=0,"n/a",((INDEX(Historical!$C$7:$C$1455,MATCH(B124,Historical!$B$7:$B$1455,0))/INDEX(Historical!$I$7:$I$1455,MATCH(B124,Historical!$B$7:$B$1455,0)))^(1/5)-1)*100)</f>
        <v>11.751241888136343</v>
      </c>
      <c r="V124" s="824">
        <f>IF(INDEX(Historical!$O$7:$O$1455,MATCH(B124,Historical!$B$7:$B$1455,0))=0,"n/a",((INDEX(Historical!$C$7:$C$1455,MATCH(B124,Historical!$B$7:$B$1455,0))/INDEX(Historical!$O$7:$O$1455,MATCH(B124,Historical!$B$7:$B$1455,0)))^(1/10)-1)*100)</f>
        <v>10.406392004080578</v>
      </c>
      <c r="W124" s="825">
        <f>IF(OR(U124&lt;=0,U124="n/a",V124&lt;=0,V124="n/a"),"n/a",U124/V124)</f>
        <v>1.1292330601738259</v>
      </c>
      <c r="X124" s="826">
        <f>IF(OR(AJ124&lt;=0,AJ124="n/a",U124&lt;=0,U124="n/a"),"n/a",U124/AJ124)</f>
        <v>1.865276490180372</v>
      </c>
      <c r="Y124" s="779" t="s">
        <v>4077</v>
      </c>
      <c r="Z124" s="766">
        <f>IF(OR(AC124&lt;0.01,AC124="n/a"),"n/a",M124/AC124*100)</f>
        <v>49.606299212598429</v>
      </c>
      <c r="AA124" s="1042">
        <f>IF(OR(AC124&lt;0.01,AC124="n/a"),"n/a",I124/AC124)</f>
        <v>17.438976377952756</v>
      </c>
      <c r="AB124" s="1043">
        <v>8</v>
      </c>
      <c r="AC124" s="1021">
        <v>5.08</v>
      </c>
      <c r="AD124" s="1021">
        <v>1.49</v>
      </c>
      <c r="AE124" s="1021">
        <v>1.56</v>
      </c>
      <c r="AF124" s="1021">
        <v>3.59</v>
      </c>
      <c r="AG124" s="1021">
        <v>24.4</v>
      </c>
      <c r="AH124" s="1021">
        <v>25.5</v>
      </c>
      <c r="AI124" s="1021">
        <v>9.1800000000000015</v>
      </c>
      <c r="AJ124" s="1021">
        <v>6.3</v>
      </c>
      <c r="AK124" s="1021">
        <v>11.700000000000001</v>
      </c>
      <c r="AL124" s="1034">
        <v>5000</v>
      </c>
      <c r="AM124" s="1028">
        <v>0.6</v>
      </c>
      <c r="AN124" s="1021">
        <v>0.39</v>
      </c>
      <c r="AO124" s="868">
        <f>IF(U124="n/a","n/a",IF(AA124&lt;0,"n/a",IF(AA124="n/a","n/a",J124+U124-AA124)))</f>
        <v>-2.8431696405106219</v>
      </c>
      <c r="AP124" s="869">
        <f>IF(U124="n/a","n/a",J124+U124)</f>
        <v>14.595806737442134</v>
      </c>
      <c r="AQ124" s="1044">
        <f>IF(OR(AC124&lt;0.01,AF124="n/a"),"n/a",(I124/SQRT(22.5*AC124*(I124/AF124))-1)*100)</f>
        <v>66.807840472336963</v>
      </c>
      <c r="AR124" s="766">
        <f>INDEX(Historical!$C$7:$C$1455,MATCH(B124,Historical!$B$7:$B$1455,0))*IF(AH124="n/a",1.03,IF(AH124&lt;0,1.01,IF(AH124&gt;10,1.1,(1+AH124/100))))</f>
        <v>2.0130000000000003</v>
      </c>
      <c r="AS124" s="1042">
        <f>IF($AI124="n/a",1.03*AR124,IF($AI124&lt;0,1.01*AR124,IF($AI124&gt;10,1.1*AR124,(1+$AI124/100)*AR124)))</f>
        <v>2.1977934000000006</v>
      </c>
      <c r="AT124" s="1042">
        <f>IF($AK124="n/a",1.03*AS124,IF($AK124&lt;0,1.01*AS124,IF($AK124&gt;10,1.1*AS124,(1+$AK124/100)*AS124)))</f>
        <v>2.4175727400000007</v>
      </c>
      <c r="AU124" s="1042">
        <f>IF($AK124="n/a",1.03*AT124,IF($AK124&lt;0,1.01*AT124,IF($AK124&gt;10,1.1*AT124,(1+$AK124/100)*AT124)))</f>
        <v>2.6593300140000009</v>
      </c>
      <c r="AV124" s="1042">
        <f>IF($AK124="n/a",1.03*AU124,IF($AK124&lt;0,1.01*AU124,IF($AK124&gt;10,1.1*AU124,(1+$AK124/100)*AU124)))</f>
        <v>2.9252630154000014</v>
      </c>
      <c r="AW124" s="766">
        <f>SUM(AR124:AV124)</f>
        <v>12.212959169400005</v>
      </c>
      <c r="AX124" s="877">
        <f>AW124/I124*100</f>
        <v>13.785934269556389</v>
      </c>
      <c r="AY124" s="1212">
        <v>0.57999999999999996</v>
      </c>
      <c r="AZ124" s="1028">
        <v>17.59</v>
      </c>
      <c r="BA124" s="1028">
        <v>-11.360000000000001</v>
      </c>
      <c r="BB124" s="1028">
        <v>4.41</v>
      </c>
      <c r="BC124" s="1028">
        <v>1.1400000000000001</v>
      </c>
      <c r="BE124" s="721">
        <v>2003</v>
      </c>
      <c r="BF124" s="1057">
        <f>IF(BE124&gt;2008,0,IF(BE124&gt;2001,1,IF(BE124&gt;1990,2,IF(BE124&gt;1980,3,IF(BE124&gt;1973,4,IF(BE124&gt;1970,5,IF(BE124&gt;1960,6,IF(BE124&gt;1958,7,IF(BE124&gt;1953,8,9)))))))))</f>
        <v>1</v>
      </c>
    </row>
    <row r="125" spans="1:58" ht="11.25" customHeight="1" x14ac:dyDescent="0.2">
      <c r="A125" s="1019" t="s">
        <v>696</v>
      </c>
      <c r="B125" s="1031" t="s">
        <v>697</v>
      </c>
      <c r="C125" s="1181" t="s">
        <v>109</v>
      </c>
      <c r="D125" s="1181" t="s">
        <v>4434</v>
      </c>
      <c r="E125" s="857">
        <v>17</v>
      </c>
      <c r="F125" s="1245">
        <v>192</v>
      </c>
      <c r="G125" s="1245" t="s">
        <v>38</v>
      </c>
      <c r="H125" s="1245" t="s">
        <v>107</v>
      </c>
      <c r="I125" s="1030">
        <v>33.549999999999997</v>
      </c>
      <c r="J125" s="766">
        <f>(M125/I125)*100</f>
        <v>3.9344262295081971</v>
      </c>
      <c r="K125" s="1040">
        <v>0.33</v>
      </c>
      <c r="L125" s="1043">
        <v>4</v>
      </c>
      <c r="M125" s="756">
        <f>K125*L125</f>
        <v>1.32</v>
      </c>
      <c r="N125" s="1026" t="s">
        <v>150</v>
      </c>
      <c r="O125" s="861">
        <v>0.32</v>
      </c>
      <c r="P125" s="1016">
        <v>43347</v>
      </c>
      <c r="Q125" s="1016">
        <v>43358</v>
      </c>
      <c r="R125" s="756">
        <f>(K125-O125)/O125*100</f>
        <v>3.1250000000000027</v>
      </c>
      <c r="S125" s="824">
        <f>IF(INDEX(Historical!$D$7:$D$1455,MATCH(B125,Historical!$B$7:$B$1455,0))=0,"n/a",(INDEX(Historical!$C$7:$C$1455,MATCH(B125,Historical!$B$7:$B$1455,0))/INDEX(Historical!$D$7:$D$1455,MATCH(B125,Historical!$B$7:$B$1455,0))-1)*100)</f>
        <v>12.962962962962955</v>
      </c>
      <c r="T125" s="824">
        <f>IF(INDEX(Historical!$F$7:$F$1455,MATCH(B125,Historical!$B$7:$B$1455,0))=0,"n/a",((INDEX(Historical!$C$7:$C$1455,MATCH(B125,Historical!$B$7:$B$1455,0))/INDEX(Historical!$F$7:$F$1455,MATCH(B125,Historical!$B$7:$B$1455,0)))^(1/3)-1)*100)</f>
        <v>11.504497834166227</v>
      </c>
      <c r="U125" s="824">
        <f>IF(INDEX(Historical!$I$7:$I$1455,MATCH(B125,Historical!$B$7:$B$1455,0))=0,"n/a",((INDEX(Historical!$C$7:$C$1455,MATCH(B125,Historical!$B$7:$B$1455,0))/INDEX(Historical!$I$7:$I$1455,MATCH(B125,Historical!$B$7:$B$1455,0)))^(1/5)-1)*100)</f>
        <v>9.9282331408265136</v>
      </c>
      <c r="V125" s="824">
        <f>IF(INDEX(Historical!$O$7:$O$1455,MATCH(B125,Historical!$B$7:$B$1455,0))=0,"n/a",((INDEX(Historical!$C$7:$C$1455,MATCH(B125,Historical!$B$7:$B$1455,0))/INDEX(Historical!$O$7:$O$1455,MATCH(B125,Historical!$B$7:$B$1455,0)))^(1/10)-1)*100)</f>
        <v>9.2211752254581114</v>
      </c>
      <c r="W125" s="825">
        <f>IF(OR(U125&lt;=0,U125="n/a",V125&lt;=0,V125="n/a"),"n/a",U125/V125)</f>
        <v>1.0766776357764392</v>
      </c>
      <c r="X125" s="826" t="str">
        <f>IF(OR(AJ125&lt;=0,AJ125="n/a",U125&lt;=0,U125="n/a"),"n/a",U125/AJ125)</f>
        <v>n/a</v>
      </c>
      <c r="Y125" s="1032" t="s">
        <v>4077</v>
      </c>
      <c r="Z125" s="766" t="str">
        <f>IF(OR(AC125&lt;0.01,AC125="n/a"),"n/a",M125/AC125*100)</f>
        <v>n/a</v>
      </c>
      <c r="AA125" s="1042" t="str">
        <f>IF(OR(AC125&lt;0.01,AC125="n/a"),"n/a",I125/AC125)</f>
        <v>n/a</v>
      </c>
      <c r="AB125" s="1043">
        <v>12</v>
      </c>
      <c r="AC125" s="1021" t="s">
        <v>138</v>
      </c>
      <c r="AD125" s="1021" t="s">
        <v>138</v>
      </c>
      <c r="AE125" s="1021" t="s">
        <v>138</v>
      </c>
      <c r="AF125" s="1021" t="s">
        <v>138</v>
      </c>
      <c r="AG125" s="1021" t="s">
        <v>138</v>
      </c>
      <c r="AH125" s="1021" t="s">
        <v>138</v>
      </c>
      <c r="AI125" s="1021" t="s">
        <v>138</v>
      </c>
      <c r="AJ125" s="1021" t="s">
        <v>138</v>
      </c>
      <c r="AK125" s="1021" t="s">
        <v>138</v>
      </c>
      <c r="AL125" s="1034" t="s">
        <v>138</v>
      </c>
      <c r="AM125" s="1028" t="s">
        <v>138</v>
      </c>
      <c r="AN125" s="1021" t="s">
        <v>138</v>
      </c>
      <c r="AO125" s="868" t="str">
        <f>IF(U125="n/a","n/a",IF(AA125&lt;0,"n/a",IF(AA125="n/a","n/a",J125+U125-AA125)))</f>
        <v>n/a</v>
      </c>
      <c r="AP125" s="869">
        <f>IF(U125="n/a","n/a",J125+U125)</f>
        <v>13.862659370334711</v>
      </c>
      <c r="AQ125" s="1044" t="str">
        <f>IF(OR(AC125&lt;0.01,AF125="n/a"),"n/a",(I125/SQRT(22.5*AC125*(I125/AF125))-1)*100)</f>
        <v>n/a</v>
      </c>
      <c r="AR125" s="766">
        <f>INDEX(Historical!$C$7:$C$1455,MATCH(B125,Historical!$B$7:$B$1455,0))*IF(AH125="n/a",1.03,IF(AH125&lt;0,1.01,IF(AH125&gt;10,1.1,(1+AH125/100))))</f>
        <v>1.2565999999999999</v>
      </c>
      <c r="AS125" s="1042">
        <f>IF($AI125="n/a",1.03*AR125,IF($AI125&lt;0,1.01*AR125,IF($AI125&gt;10,1.1*AR125,(1+$AI125/100)*AR125)))</f>
        <v>1.2942979999999999</v>
      </c>
      <c r="AT125" s="1042">
        <f>IF($AK125="n/a",1.03*AS125,IF($AK125&lt;0,1.01*AS125,IF($AK125&gt;10,1.1*AS125,(1+$AK125/100)*AS125)))</f>
        <v>1.3331269399999999</v>
      </c>
      <c r="AU125" s="1042">
        <f>IF($AK125="n/a",1.03*AT125,IF($AK125&lt;0,1.01*AT125,IF($AK125&gt;10,1.1*AT125,(1+$AK125/100)*AT125)))</f>
        <v>1.3731207481999999</v>
      </c>
      <c r="AV125" s="1042">
        <f>IF($AK125="n/a",1.03*AU125,IF($AK125&lt;0,1.01*AU125,IF($AK125&gt;10,1.1*AU125,(1+$AK125/100)*AU125)))</f>
        <v>1.414314370646</v>
      </c>
      <c r="AW125" s="766">
        <f>SUM(AR125:AV125)</f>
        <v>6.6714600588459998</v>
      </c>
      <c r="AX125" s="877">
        <f>AW125/I125*100</f>
        <v>19.885126852000003</v>
      </c>
      <c r="AY125" s="1212" t="s">
        <v>138</v>
      </c>
      <c r="AZ125" s="1028" t="s">
        <v>138</v>
      </c>
      <c r="BA125" s="1028" t="s">
        <v>138</v>
      </c>
      <c r="BB125" s="1028" t="s">
        <v>138</v>
      </c>
      <c r="BC125" s="1028" t="s">
        <v>138</v>
      </c>
      <c r="BD125" s="1078" t="s">
        <v>4357</v>
      </c>
      <c r="BE125" s="721">
        <v>2002</v>
      </c>
      <c r="BF125" s="1057">
        <f>IF(BE125&gt;2008,0,IF(BE125&gt;2001,1,IF(BE125&gt;1990,2,IF(BE125&gt;1980,3,IF(BE125&gt;1973,4,IF(BE125&gt;1970,5,IF(BE125&gt;1960,6,IF(BE125&gt;1958,7,IF(BE125&gt;1953,8,9)))))))))</f>
        <v>1</v>
      </c>
    </row>
    <row r="126" spans="1:58" ht="11.25" customHeight="1" x14ac:dyDescent="0.2">
      <c r="A126" s="1019" t="s">
        <v>698</v>
      </c>
      <c r="B126" s="1031" t="s">
        <v>699</v>
      </c>
      <c r="C126" s="1181" t="s">
        <v>109</v>
      </c>
      <c r="D126" s="1181" t="s">
        <v>4434</v>
      </c>
      <c r="E126" s="857">
        <v>19</v>
      </c>
      <c r="F126" s="1245">
        <v>173</v>
      </c>
      <c r="G126" s="1245" t="s">
        <v>107</v>
      </c>
      <c r="H126" s="1245" t="s">
        <v>107</v>
      </c>
      <c r="I126" s="1030">
        <v>43.29</v>
      </c>
      <c r="J126" s="766">
        <f>(M126/I126)*100</f>
        <v>2.9106029106029108</v>
      </c>
      <c r="K126" s="1040">
        <v>0.63</v>
      </c>
      <c r="L126" s="1043">
        <v>2</v>
      </c>
      <c r="M126" s="756">
        <f>K126*L126</f>
        <v>1.26</v>
      </c>
      <c r="N126" s="1026" t="s">
        <v>583</v>
      </c>
      <c r="O126" s="861">
        <v>0.58499999999999996</v>
      </c>
      <c r="P126" s="1016">
        <v>43427</v>
      </c>
      <c r="Q126" s="1016">
        <v>43437</v>
      </c>
      <c r="R126" s="756">
        <f>(K126-O126)/O126*100</f>
        <v>7.6923076923076996</v>
      </c>
      <c r="S126" s="824">
        <f>IF(INDEX(Historical!$D$7:$D$1455,MATCH(B126,Historical!$B$7:$B$1455,0))=0,"n/a",(INDEX(Historical!$C$7:$C$1455,MATCH(B126,Historical!$B$7:$B$1455,0))/INDEX(Historical!$D$7:$D$1455,MATCH(B126,Historical!$B$7:$B$1455,0))-1)*100)</f>
        <v>0.86206896551723755</v>
      </c>
      <c r="T126" s="824">
        <f>IF(INDEX(Historical!$F$7:$F$1455,MATCH(B126,Historical!$B$7:$B$1455,0))=0,"n/a",((INDEX(Historical!$C$7:$C$1455,MATCH(B126,Historical!$B$7:$B$1455,0))/INDEX(Historical!$F$7:$F$1455,MATCH(B126,Historical!$B$7:$B$1455,0)))^(1/3)-1)*100)</f>
        <v>1.1662858947778743</v>
      </c>
      <c r="U126" s="824">
        <f>IF(INDEX(Historical!$I$7:$I$1455,MATCH(B126,Historical!$B$7:$B$1455,0))=0,"n/a",((INDEX(Historical!$C$7:$C$1455,MATCH(B126,Historical!$B$7:$B$1455,0))/INDEX(Historical!$I$7:$I$1455,MATCH(B126,Historical!$B$7:$B$1455,0)))^(1/5)-1)*100)</f>
        <v>1.2415149780578894</v>
      </c>
      <c r="V126" s="824">
        <f>IF(INDEX(Historical!$O$7:$O$1455,MATCH(B126,Historical!$B$7:$B$1455,0))=0,"n/a",((INDEX(Historical!$C$7:$C$1455,MATCH(B126,Historical!$B$7:$B$1455,0))/INDEX(Historical!$O$7:$O$1455,MATCH(B126,Historical!$B$7:$B$1455,0)))^(1/10)-1)*100)</f>
        <v>4.4088294803778849</v>
      </c>
      <c r="W126" s="825">
        <f>IF(OR(U126&lt;=0,U126="n/a",V126&lt;=0,V126="n/a"),"n/a",U126/V126)</f>
        <v>0.28159741345938333</v>
      </c>
      <c r="X126" s="826" t="str">
        <f>IF(OR(AJ126&lt;=0,AJ126="n/a",U126&lt;=0,U126="n/a"),"n/a",U126/AJ126)</f>
        <v>n/a</v>
      </c>
      <c r="Y126" s="1032"/>
      <c r="Z126" s="766">
        <f>IF(OR(AC126&lt;0.01,AC126="n/a"),"n/a",M126/AC126*100)</f>
        <v>54.077253218884117</v>
      </c>
      <c r="AA126" s="1042">
        <f>IF(OR(AC126&lt;0.01,AC126="n/a"),"n/a",I126/AC126)</f>
        <v>18.579399141630901</v>
      </c>
      <c r="AB126" s="1043">
        <v>12</v>
      </c>
      <c r="AC126" s="1021">
        <v>2.33</v>
      </c>
      <c r="AD126" s="1021" t="s">
        <v>138</v>
      </c>
      <c r="AE126" s="1021">
        <v>7.02</v>
      </c>
      <c r="AF126" s="1021">
        <v>1.6</v>
      </c>
      <c r="AG126" s="1021">
        <v>7.9</v>
      </c>
      <c r="AH126" s="1021">
        <v>4.8</v>
      </c>
      <c r="AI126" s="1021">
        <v>3.92</v>
      </c>
      <c r="AJ126" s="1021">
        <v>-2.5</v>
      </c>
      <c r="AK126" s="1021" t="s">
        <v>138</v>
      </c>
      <c r="AL126" s="1034">
        <v>299.13</v>
      </c>
      <c r="AM126" s="1028">
        <v>0.3</v>
      </c>
      <c r="AN126" s="1021">
        <v>0</v>
      </c>
      <c r="AO126" s="868">
        <f>IF(U126="n/a","n/a",IF(AA126&lt;0,"n/a",IF(AA126="n/a","n/a",J126+U126-AA126)))</f>
        <v>-14.427281252970101</v>
      </c>
      <c r="AP126" s="869">
        <f>IF(U126="n/a","n/a",J126+U126)</f>
        <v>4.1521178886608006</v>
      </c>
      <c r="AQ126" s="1044">
        <f>IF(OR(AC126&lt;0.01,AF126="n/a"),"n/a",(I126/SQRT(22.5*AC126*(I126/AF126))-1)*100)</f>
        <v>14.943539041487552</v>
      </c>
      <c r="AR126" s="766">
        <f>INDEX(Historical!$C$7:$C$1455,MATCH(B126,Historical!$B$7:$B$1455,0))*IF(AH126="n/a",1.03,IF(AH126&lt;0,1.01,IF(AH126&gt;10,1.1,(1+AH126/100))))</f>
        <v>1.2261599999999999</v>
      </c>
      <c r="AS126" s="1042">
        <f>IF($AI126="n/a",1.03*AR126,IF($AI126&lt;0,1.01*AR126,IF($AI126&gt;10,1.1*AR126,(1+$AI126/100)*AR126)))</f>
        <v>1.2742254719999997</v>
      </c>
      <c r="AT126" s="1042">
        <f>IF($AK126="n/a",1.03*AS126,IF($AK126&lt;0,1.01*AS126,IF($AK126&gt;10,1.1*AS126,(1+$AK126/100)*AS126)))</f>
        <v>1.3124522361599997</v>
      </c>
      <c r="AU126" s="1042">
        <f>IF($AK126="n/a",1.03*AT126,IF($AK126&lt;0,1.01*AT126,IF($AK126&gt;10,1.1*AT126,(1+$AK126/100)*AT126)))</f>
        <v>1.3518258032447998</v>
      </c>
      <c r="AV126" s="1042">
        <f>IF($AK126="n/a",1.03*AU126,IF($AK126&lt;0,1.01*AU126,IF($AK126&gt;10,1.1*AU126,(1+$AK126/100)*AU126)))</f>
        <v>1.3923805773421438</v>
      </c>
      <c r="AW126" s="766">
        <f>SUM(AR126:AV126)</f>
        <v>6.5570440887469426</v>
      </c>
      <c r="AX126" s="877">
        <f>AW126/I126*100</f>
        <v>15.14678699179243</v>
      </c>
      <c r="AY126" s="1212">
        <v>0.18</v>
      </c>
      <c r="AZ126" s="1028">
        <v>15.290000000000001</v>
      </c>
      <c r="BA126" s="1028">
        <v>-12.98</v>
      </c>
      <c r="BB126" s="1028">
        <v>-3.2099999999999995</v>
      </c>
      <c r="BC126" s="1028">
        <v>-4.74</v>
      </c>
      <c r="BE126" s="721">
        <v>2001</v>
      </c>
      <c r="BF126" s="1057">
        <f>IF(BE126&gt;2008,0,IF(BE126&gt;2001,1,IF(BE126&gt;1990,2,IF(BE126&gt;1980,3,IF(BE126&gt;1973,4,IF(BE126&gt;1970,5,IF(BE126&gt;1960,6,IF(BE126&gt;1958,7,IF(BE126&gt;1953,8,9)))))))))</f>
        <v>2</v>
      </c>
    </row>
    <row r="127" spans="1:58" s="905" customFormat="1" ht="11.25" customHeight="1" x14ac:dyDescent="0.2">
      <c r="A127" s="760" t="s">
        <v>700</v>
      </c>
      <c r="B127" s="914" t="s">
        <v>701</v>
      </c>
      <c r="C127" s="1181" t="s">
        <v>4414</v>
      </c>
      <c r="D127" s="1181" t="s">
        <v>4415</v>
      </c>
      <c r="E127" s="885">
        <v>16</v>
      </c>
      <c r="F127" s="1245">
        <v>204</v>
      </c>
      <c r="G127" s="1244" t="s">
        <v>116</v>
      </c>
      <c r="H127" s="1244" t="s">
        <v>116</v>
      </c>
      <c r="I127" s="886">
        <v>77.98</v>
      </c>
      <c r="J127" s="887">
        <f>(M127/I127)*100</f>
        <v>5.1295203898435489</v>
      </c>
      <c r="K127" s="888">
        <v>1</v>
      </c>
      <c r="L127" s="889">
        <v>4</v>
      </c>
      <c r="M127" s="890">
        <f>K127*L127</f>
        <v>4</v>
      </c>
      <c r="N127" s="891" t="s">
        <v>702</v>
      </c>
      <c r="O127" s="892">
        <v>0.95</v>
      </c>
      <c r="P127" s="893">
        <v>43188</v>
      </c>
      <c r="Q127" s="893">
        <v>43230</v>
      </c>
      <c r="R127" s="890">
        <f>(K127-O127)/O127*100</f>
        <v>5.2631578947368478</v>
      </c>
      <c r="S127" s="824">
        <f>IF(INDEX(Historical!$D$7:$D$1455,MATCH(B127,Historical!$B$7:$B$1455,0))=0,"n/a",(INDEX(Historical!$C$7:$C$1455,MATCH(B127,Historical!$B$7:$B$1455,0))/INDEX(Historical!$D$7:$D$1455,MATCH(B127,Historical!$B$7:$B$1455,0))-1)*100)</f>
        <v>5.6338028169014009</v>
      </c>
      <c r="T127" s="824">
        <f>IF(INDEX(Historical!$F$7:$F$1455,MATCH(B127,Historical!$B$7:$B$1455,0))=0,"n/a",((INDEX(Historical!$C$7:$C$1455,MATCH(B127,Historical!$B$7:$B$1455,0))/INDEX(Historical!$F$7:$F$1455,MATCH(B127,Historical!$B$7:$B$1455,0)))^(1/3)-1)*100)</f>
        <v>7.1884498535270236</v>
      </c>
      <c r="U127" s="824">
        <f>IF(INDEX(Historical!$I$7:$I$1455,MATCH(B127,Historical!$B$7:$B$1455,0))=0,"n/a",((INDEX(Historical!$C$7:$C$1455,MATCH(B127,Historical!$B$7:$B$1455,0))/INDEX(Historical!$I$7:$I$1455,MATCH(B127,Historical!$B$7:$B$1455,0)))^(1/5)-1)*100)</f>
        <v>7.4350512357919119</v>
      </c>
      <c r="V127" s="824">
        <f>IF(INDEX(Historical!$O$7:$O$1455,MATCH(B127,Historical!$B$7:$B$1455,0))=0,"n/a",((INDEX(Historical!$C$7:$C$1455,MATCH(B127,Historical!$B$7:$B$1455,0))/INDEX(Historical!$O$7:$O$1455,MATCH(B127,Historical!$B$7:$B$1455,0)))^(1/10)-1)*100)</f>
        <v>6.5949444852503536</v>
      </c>
      <c r="W127" s="894">
        <f>IF(OR(U127&lt;=0,U127="n/a",V127&lt;=0,V127="n/a"),"n/a",U127/V127)</f>
        <v>1.1273864779939335</v>
      </c>
      <c r="X127" s="895">
        <f>IF(OR(AJ127&lt;=0,AJ127="n/a",U127&lt;=0,U127="n/a"),"n/a",U127/AJ127)</f>
        <v>0.90671356534047698</v>
      </c>
      <c r="Y127" s="906"/>
      <c r="Z127" s="887">
        <f>IF(OR(AC127&lt;0.01,AC127="n/a"),"n/a",M127/AC127*100)</f>
        <v>108.1081081081081</v>
      </c>
      <c r="AA127" s="897">
        <f>IF(OR(AC127&lt;0.01,AC127="n/a"),"n/a",I127/AC127)</f>
        <v>21.075675675675676</v>
      </c>
      <c r="AB127" s="889">
        <v>12</v>
      </c>
      <c r="AC127" s="898">
        <v>3.7</v>
      </c>
      <c r="AD127" s="898">
        <v>2.11</v>
      </c>
      <c r="AE127" s="898">
        <v>11.23</v>
      </c>
      <c r="AF127" s="898">
        <v>2.41</v>
      </c>
      <c r="AG127" s="898">
        <v>11.600000000000001</v>
      </c>
      <c r="AH127" s="898">
        <v>0.1</v>
      </c>
      <c r="AI127" s="898">
        <v>3.35</v>
      </c>
      <c r="AJ127" s="898">
        <v>8.2000000000000011</v>
      </c>
      <c r="AK127" s="898">
        <v>10</v>
      </c>
      <c r="AL127" s="899">
        <v>3280</v>
      </c>
      <c r="AM127" s="900">
        <v>0.3</v>
      </c>
      <c r="AN127" s="898">
        <v>0.89</v>
      </c>
      <c r="AO127" s="901">
        <f>IF(U127="n/a","n/a",IF(AA127&lt;0,"n/a",IF(AA127="n/a","n/a",J127+U127-AA127)))</f>
        <v>-8.5111040500402151</v>
      </c>
      <c r="AP127" s="902">
        <f>IF(U127="n/a","n/a",J127+U127)</f>
        <v>12.564571625635461</v>
      </c>
      <c r="AQ127" s="903">
        <f>IF(OR(AC127&lt;0.01,AF127="n/a"),"n/a",(I127/SQRT(22.5*AC127*(I127/AF127))-1)*100)</f>
        <v>50.247763345716365</v>
      </c>
      <c r="AR127" s="766">
        <f>INDEX(Historical!$C$7:$C$1455,MATCH(B127,Historical!$B$7:$B$1455,0))*IF(AH127="n/a",1.03,IF(AH127&lt;0,1.01,IF(AH127&gt;10,1.1,(1+AH127/100))))</f>
        <v>3.7537499999999993</v>
      </c>
      <c r="AS127" s="897">
        <f>IF($AI127="n/a",1.03*AR127,IF($AI127&lt;0,1.01*AR127,IF($AI127&gt;10,1.1*AR127,(1+$AI127/100)*AR127)))</f>
        <v>3.8795006249999995</v>
      </c>
      <c r="AT127" s="897">
        <f>IF($AK127="n/a",1.03*AS127,IF($AK127&lt;0,1.01*AS127,IF($AK127&gt;10,1.1*AS127,(1+$AK127/100)*AS127)))</f>
        <v>4.2674506874999993</v>
      </c>
      <c r="AU127" s="897">
        <f>IF($AK127="n/a",1.03*AT127,IF($AK127&lt;0,1.01*AT127,IF($AK127&gt;10,1.1*AT127,(1+$AK127/100)*AT127)))</f>
        <v>4.6941957562500001</v>
      </c>
      <c r="AV127" s="897">
        <f>IF($AK127="n/a",1.03*AU127,IF($AK127&lt;0,1.01*AU127,IF($AK127&gt;10,1.1*AU127,(1+$AK127/100)*AU127)))</f>
        <v>5.1636153318750004</v>
      </c>
      <c r="AW127" s="887">
        <f>SUM(AR127:AV127)</f>
        <v>21.758512400624998</v>
      </c>
      <c r="AX127" s="904">
        <f>AW127/I127*100</f>
        <v>27.902683252917409</v>
      </c>
      <c r="AY127" s="1213">
        <v>0.34</v>
      </c>
      <c r="AZ127" s="900">
        <v>24.34</v>
      </c>
      <c r="BA127" s="900">
        <v>-4.4400000000000004</v>
      </c>
      <c r="BB127" s="900">
        <v>5.1400000000000006</v>
      </c>
      <c r="BC127" s="900">
        <v>7.3999999999999995</v>
      </c>
      <c r="BD127" s="1079"/>
      <c r="BE127" s="721">
        <v>2003</v>
      </c>
      <c r="BF127" s="1057">
        <f>IF(BE127&gt;2008,0,IF(BE127&gt;2001,1,IF(BE127&gt;1990,2,IF(BE127&gt;1980,3,IF(BE127&gt;1973,4,IF(BE127&gt;1970,5,IF(BE127&gt;1960,6,IF(BE127&gt;1958,7,IF(BE127&gt;1953,8,9)))))))))</f>
        <v>1</v>
      </c>
    </row>
    <row r="128" spans="1:58" ht="11.25" customHeight="1" x14ac:dyDescent="0.2">
      <c r="A128" s="1027" t="s">
        <v>703</v>
      </c>
      <c r="B128" s="1031" t="s">
        <v>704</v>
      </c>
      <c r="C128" s="1181" t="s">
        <v>155</v>
      </c>
      <c r="D128" s="1181" t="s">
        <v>4416</v>
      </c>
      <c r="E128" s="857">
        <v>15</v>
      </c>
      <c r="F128" s="1245">
        <v>244</v>
      </c>
      <c r="G128" s="1245" t="s">
        <v>107</v>
      </c>
      <c r="H128" s="1245" t="s">
        <v>107</v>
      </c>
      <c r="I128" s="1030">
        <v>83.45</v>
      </c>
      <c r="J128" s="766">
        <f>(M128/I128)*100</f>
        <v>2.3966446974236071</v>
      </c>
      <c r="K128" s="1033">
        <v>0.5</v>
      </c>
      <c r="L128" s="1043">
        <v>4</v>
      </c>
      <c r="M128" s="756">
        <f>K128*L128</f>
        <v>2</v>
      </c>
      <c r="N128" s="1026" t="s">
        <v>120</v>
      </c>
      <c r="O128" s="860">
        <v>0.48</v>
      </c>
      <c r="P128" s="1016">
        <v>43279</v>
      </c>
      <c r="Q128" s="1016">
        <v>43343</v>
      </c>
      <c r="R128" s="756">
        <f>(K128-O128)/O128*100</f>
        <v>4.1666666666666705</v>
      </c>
      <c r="S128" s="824">
        <f>IF(INDEX(Historical!$D$7:$D$1455,MATCH(B128,Historical!$B$7:$B$1455,0))=0,"n/a",(INDEX(Historical!$C$7:$C$1455,MATCH(B128,Historical!$B$7:$B$1455,0))/INDEX(Historical!$D$7:$D$1455,MATCH(B128,Historical!$B$7:$B$1455,0))-1)*100)</f>
        <v>9.4117647058823408</v>
      </c>
      <c r="T128" s="824">
        <f>IF(INDEX(Historical!$F$7:$F$1455,MATCH(B128,Historical!$B$7:$B$1455,0))=0,"n/a",((INDEX(Historical!$C$7:$C$1455,MATCH(B128,Historical!$B$7:$B$1455,0))/INDEX(Historical!$F$7:$F$1455,MATCH(B128,Historical!$B$7:$B$1455,0)))^(1/3)-1)*100)</f>
        <v>12.110512440831256</v>
      </c>
      <c r="U128" s="824">
        <f>IF(INDEX(Historical!$I$7:$I$1455,MATCH(B128,Historical!$B$7:$B$1455,0))=0,"n/a",((INDEX(Historical!$C$7:$C$1455,MATCH(B128,Historical!$B$7:$B$1455,0))/INDEX(Historical!$I$7:$I$1455,MATCH(B128,Historical!$B$7:$B$1455,0)))^(1/5)-1)*100)</f>
        <v>9.1607069589288557</v>
      </c>
      <c r="V128" s="824">
        <f>IF(INDEX(Historical!$O$7:$O$1455,MATCH(B128,Historical!$B$7:$B$1455,0))=0,"n/a",((INDEX(Historical!$C$7:$C$1455,MATCH(B128,Historical!$B$7:$B$1455,0))/INDEX(Historical!$O$7:$O$1455,MATCH(B128,Historical!$B$7:$B$1455,0)))^(1/10)-1)*100)</f>
        <v>9.0791723818807633</v>
      </c>
      <c r="W128" s="825">
        <f>IF(OR(U128&lt;=0,U128="n/a",V128&lt;=0,V128="n/a"),"n/a",U128/V128)</f>
        <v>1.0089803975096685</v>
      </c>
      <c r="X128" s="826">
        <f>IF(OR(AJ128&lt;=0,AJ128="n/a",U128&lt;=0,U128="n/a"),"n/a",U128/AJ128)</f>
        <v>1.327638689699834</v>
      </c>
      <c r="Y128" s="780"/>
      <c r="Z128" s="766">
        <f>IF(OR(AC128&lt;0.01,AC128="n/a"),"n/a",M128/AC128*100)</f>
        <v>43.01075268817204</v>
      </c>
      <c r="AA128" s="1042">
        <f>IF(OR(AC128&lt;0.01,AC128="n/a"),"n/a",I128/AC128)</f>
        <v>17.946236559139784</v>
      </c>
      <c r="AB128" s="1043">
        <v>12</v>
      </c>
      <c r="AC128" s="1021">
        <v>4.6500000000000004</v>
      </c>
      <c r="AD128" s="1021" t="s">
        <v>138</v>
      </c>
      <c r="AE128" s="1021">
        <v>1.29</v>
      </c>
      <c r="AF128" s="1021">
        <v>1.76</v>
      </c>
      <c r="AG128" s="1021">
        <v>8.7999999999999989</v>
      </c>
      <c r="AH128" s="1021">
        <v>27.900000000000002</v>
      </c>
      <c r="AI128" s="1021" t="s">
        <v>138</v>
      </c>
      <c r="AJ128" s="1021">
        <v>6.9</v>
      </c>
      <c r="AK128" s="1021" t="s">
        <v>138</v>
      </c>
      <c r="AL128" s="1034">
        <v>1260</v>
      </c>
      <c r="AM128" s="1028">
        <v>3.2</v>
      </c>
      <c r="AN128" s="1021">
        <v>0.14000000000000001</v>
      </c>
      <c r="AO128" s="868">
        <f>IF(U128="n/a","n/a",IF(AA128&lt;0,"n/a",IF(AA128="n/a","n/a",J128+U128-AA128)))</f>
        <v>-6.3888849027873214</v>
      </c>
      <c r="AP128" s="869">
        <f>IF(U128="n/a","n/a",J128+U128)</f>
        <v>11.557351656352463</v>
      </c>
      <c r="AQ128" s="1044">
        <f>IF(OR(AC128&lt;0.01,AF128="n/a"),"n/a",(I128/SQRT(22.5*AC128*(I128/AF128))-1)*100)</f>
        <v>18.481834227091575</v>
      </c>
      <c r="AR128" s="766">
        <f>INDEX(Historical!$C$7:$C$1455,MATCH(B128,Historical!$B$7:$B$1455,0))*IF(AH128="n/a",1.03,IF(AH128&lt;0,1.01,IF(AH128&gt;10,1.1,(1+AH128/100))))</f>
        <v>2.0459999999999998</v>
      </c>
      <c r="AS128" s="1042">
        <f>IF($AI128="n/a",1.03*AR128,IF($AI128&lt;0,1.01*AR128,IF($AI128&gt;10,1.1*AR128,(1+$AI128/100)*AR128)))</f>
        <v>2.10738</v>
      </c>
      <c r="AT128" s="1042">
        <f>IF($AK128="n/a",1.03*AS128,IF($AK128&lt;0,1.01*AS128,IF($AK128&gt;10,1.1*AS128,(1+$AK128/100)*AS128)))</f>
        <v>2.1706014000000002</v>
      </c>
      <c r="AU128" s="1042">
        <f>IF($AK128="n/a",1.03*AT128,IF($AK128&lt;0,1.01*AT128,IF($AK128&gt;10,1.1*AT128,(1+$AK128/100)*AT128)))</f>
        <v>2.2357194420000002</v>
      </c>
      <c r="AV128" s="1042">
        <f>IF($AK128="n/a",1.03*AU128,IF($AK128&lt;0,1.01*AU128,IF($AK128&gt;10,1.1*AU128,(1+$AK128/100)*AU128)))</f>
        <v>2.3027910252600003</v>
      </c>
      <c r="AW128" s="766">
        <f>SUM(AR128:AV128)</f>
        <v>10.862491867260001</v>
      </c>
      <c r="AX128" s="877">
        <f>AW128/I128*100</f>
        <v>13.016766767237867</v>
      </c>
      <c r="AY128" s="1212">
        <v>0.3</v>
      </c>
      <c r="AZ128" s="1028">
        <v>46.400000000000006</v>
      </c>
      <c r="BA128" s="1028">
        <v>-1.71</v>
      </c>
      <c r="BB128" s="1028">
        <v>7.79</v>
      </c>
      <c r="BC128" s="1028">
        <v>19.309999999999999</v>
      </c>
      <c r="BE128" s="721">
        <v>2004</v>
      </c>
      <c r="BF128" s="1057">
        <f>IF(BE128&gt;2008,0,IF(BE128&gt;2001,1,IF(BE128&gt;1990,2,IF(BE128&gt;1980,3,IF(BE128&gt;1973,4,IF(BE128&gt;1970,5,IF(BE128&gt;1960,6,IF(BE128&gt;1958,7,IF(BE128&gt;1953,8,9)))))))))</f>
        <v>1</v>
      </c>
    </row>
    <row r="129" spans="1:58" ht="11.25" customHeight="1" x14ac:dyDescent="0.2">
      <c r="A129" s="1019" t="s">
        <v>705</v>
      </c>
      <c r="B129" s="1031" t="s">
        <v>706</v>
      </c>
      <c r="C129" s="1181" t="s">
        <v>132</v>
      </c>
      <c r="D129" s="1181" t="s">
        <v>4435</v>
      </c>
      <c r="E129" s="857">
        <v>23</v>
      </c>
      <c r="F129" s="1245">
        <v>146</v>
      </c>
      <c r="G129" s="1245" t="s">
        <v>38</v>
      </c>
      <c r="H129" s="1245" t="s">
        <v>38</v>
      </c>
      <c r="I129" s="1021">
        <v>48.53</v>
      </c>
      <c r="J129" s="766">
        <f>(M129/I129)*100</f>
        <v>2.4108798681228105</v>
      </c>
      <c r="K129" s="1040">
        <v>0.29249999999999998</v>
      </c>
      <c r="L129" s="1043">
        <v>4</v>
      </c>
      <c r="M129" s="756">
        <f>K129*L129</f>
        <v>1.17</v>
      </c>
      <c r="N129" s="1026" t="s">
        <v>165</v>
      </c>
      <c r="O129" s="861">
        <v>0.27250000000000002</v>
      </c>
      <c r="P129" s="1016">
        <v>43363</v>
      </c>
      <c r="Q129" s="1016">
        <v>43374</v>
      </c>
      <c r="R129" s="756">
        <f>(K129-O129)/O129*100</f>
        <v>7.339449541284389</v>
      </c>
      <c r="S129" s="824">
        <f>IF(INDEX(Historical!$D$7:$D$1455,MATCH(B129,Historical!$B$7:$B$1455,0))=0,"n/a",(INDEX(Historical!$C$7:$C$1455,MATCH(B129,Historical!$B$7:$B$1455,0))/INDEX(Historical!$D$7:$D$1455,MATCH(B129,Historical!$B$7:$B$1455,0))-1)*100)</f>
        <v>6.4102564102564319</v>
      </c>
      <c r="T129" s="824">
        <f>IF(INDEX(Historical!$F$7:$F$1455,MATCH(B129,Historical!$B$7:$B$1455,0))=0,"n/a",((INDEX(Historical!$C$7:$C$1455,MATCH(B129,Historical!$B$7:$B$1455,0))/INDEX(Historical!$F$7:$F$1455,MATCH(B129,Historical!$B$7:$B$1455,0)))^(1/3)-1)*100)</f>
        <v>6.6614123873832254</v>
      </c>
      <c r="U129" s="824">
        <f>IF(INDEX(Historical!$I$7:$I$1455,MATCH(B129,Historical!$B$7:$B$1455,0))=0,"n/a",((INDEX(Historical!$C$7:$C$1455,MATCH(B129,Historical!$B$7:$B$1455,0))/INDEX(Historical!$I$7:$I$1455,MATCH(B129,Historical!$B$7:$B$1455,0)))^(1/5)-1)*100)</f>
        <v>6.1449840310751513</v>
      </c>
      <c r="V129" s="824">
        <f>IF(INDEX(Historical!$O$7:$O$1455,MATCH(B129,Historical!$B$7:$B$1455,0))=0,"n/a",((INDEX(Historical!$C$7:$C$1455,MATCH(B129,Historical!$B$7:$B$1455,0))/INDEX(Historical!$O$7:$O$1455,MATCH(B129,Historical!$B$7:$B$1455,0)))^(1/10)-1)*100)</f>
        <v>7.430283073138888</v>
      </c>
      <c r="W129" s="825">
        <f>IF(OR(U129&lt;=0,U129="n/a",V129&lt;=0,V129="n/a"),"n/a",U129/V129)</f>
        <v>0.8270188323362534</v>
      </c>
      <c r="X129" s="826">
        <f>IF(OR(AJ129&lt;=0,AJ129="n/a",U129&lt;=0,U129="n/a"),"n/a",U129/AJ129)</f>
        <v>0.20016234628909288</v>
      </c>
      <c r="Y129" s="780"/>
      <c r="Z129" s="766">
        <f>IF(OR(AC129&lt;0.01,AC129="n/a"),"n/a",M129/AC129*100)</f>
        <v>22.159090909090907</v>
      </c>
      <c r="AA129" s="1042">
        <f>IF(OR(AC129&lt;0.01,AC129="n/a"),"n/a",I129/AC129)</f>
        <v>9.1912878787878789</v>
      </c>
      <c r="AB129" s="1043">
        <v>9</v>
      </c>
      <c r="AC129" s="1021">
        <v>5.28</v>
      </c>
      <c r="AD129" s="1021">
        <v>1.38</v>
      </c>
      <c r="AE129" s="1021">
        <v>1.47</v>
      </c>
      <c r="AF129" s="1021">
        <v>3.02</v>
      </c>
      <c r="AG129" s="1021">
        <v>16.400000000000002</v>
      </c>
      <c r="AH129" s="1021">
        <v>245.1</v>
      </c>
      <c r="AI129" s="1021">
        <v>6.08</v>
      </c>
      <c r="AJ129" s="1021">
        <v>30.7</v>
      </c>
      <c r="AK129" s="1021">
        <v>6.65</v>
      </c>
      <c r="AL129" s="1034">
        <v>4290</v>
      </c>
      <c r="AM129" s="1028">
        <v>2.1</v>
      </c>
      <c r="AN129" s="1021">
        <v>1.03</v>
      </c>
      <c r="AO129" s="868">
        <f>IF(U129="n/a","n/a",IF(AA129&lt;0,"n/a",IF(AA129="n/a","n/a",J129+U129-AA129)))</f>
        <v>-0.63542397958991614</v>
      </c>
      <c r="AP129" s="869">
        <f>IF(U129="n/a","n/a",J129+U129)</f>
        <v>8.5558638991979628</v>
      </c>
      <c r="AQ129" s="1044">
        <f>IF(OR(AC129&lt;0.01,AF129="n/a"),"n/a",(I129/SQRT(22.5*AC129*(I129/AF129))-1)*100)</f>
        <v>11.070927077029658</v>
      </c>
      <c r="AR129" s="766">
        <f>INDEX(Historical!$C$7:$C$1455,MATCH(B129,Historical!$B$7:$B$1455,0))*IF(AH129="n/a",1.03,IF(AH129&lt;0,1.01,IF(AH129&gt;10,1.1,(1+AH129/100))))</f>
        <v>1.1412500000000001</v>
      </c>
      <c r="AS129" s="1042">
        <f>IF($AI129="n/a",1.03*AR129,IF($AI129&lt;0,1.01*AR129,IF($AI129&gt;10,1.1*AR129,(1+$AI129/100)*AR129)))</f>
        <v>1.2106380000000001</v>
      </c>
      <c r="AT129" s="1042">
        <f>IF($AK129="n/a",1.03*AS129,IF($AK129&lt;0,1.01*AS129,IF($AK129&gt;10,1.1*AS129,(1+$AK129/100)*AS129)))</f>
        <v>1.291145427</v>
      </c>
      <c r="AU129" s="1042">
        <f>IF($AK129="n/a",1.03*AT129,IF($AK129&lt;0,1.01*AT129,IF($AK129&gt;10,1.1*AT129,(1+$AK129/100)*AT129)))</f>
        <v>1.3770065978955</v>
      </c>
      <c r="AV129" s="1042">
        <f>IF($AK129="n/a",1.03*AU129,IF($AK129&lt;0,1.01*AU129,IF($AK129&gt;10,1.1*AU129,(1+$AK129/100)*AU129)))</f>
        <v>1.4685775366555507</v>
      </c>
      <c r="AW129" s="766">
        <f>SUM(AR129:AV129)</f>
        <v>6.4886175615510515</v>
      </c>
      <c r="AX129" s="877">
        <f>AW129/I129*100</f>
        <v>13.370322607770557</v>
      </c>
      <c r="AY129" s="1212">
        <v>0.21</v>
      </c>
      <c r="AZ129" s="1028">
        <v>36.51</v>
      </c>
      <c r="BA129" s="1028">
        <v>-6.370000000000001</v>
      </c>
      <c r="BB129" s="1028">
        <v>4.16</v>
      </c>
      <c r="BC129" s="1028">
        <v>10.440000000000001</v>
      </c>
      <c r="BE129" s="721">
        <v>1996</v>
      </c>
      <c r="BF129" s="1057">
        <f>IF(BE129&gt;2008,0,IF(BE129&gt;2001,1,IF(BE129&gt;1990,2,IF(BE129&gt;1980,3,IF(BE129&gt;1973,4,IF(BE129&gt;1970,5,IF(BE129&gt;1960,6,IF(BE129&gt;1958,7,IF(BE129&gt;1953,8,9)))))))))</f>
        <v>2</v>
      </c>
    </row>
    <row r="130" spans="1:58" ht="11.25" customHeight="1" x14ac:dyDescent="0.2">
      <c r="A130" s="1027" t="s">
        <v>707</v>
      </c>
      <c r="B130" s="1031" t="s">
        <v>708</v>
      </c>
      <c r="C130" s="1181" t="s">
        <v>124</v>
      </c>
      <c r="D130" s="1181" t="s">
        <v>4262</v>
      </c>
      <c r="E130" s="858">
        <v>13</v>
      </c>
      <c r="F130" s="1245">
        <v>278</v>
      </c>
      <c r="G130" s="1245" t="s">
        <v>107</v>
      </c>
      <c r="H130" s="1245" t="s">
        <v>107</v>
      </c>
      <c r="I130" s="1030">
        <v>420.48</v>
      </c>
      <c r="J130" s="766">
        <f>(M130/I130)*100</f>
        <v>1.6647640791476408</v>
      </c>
      <c r="K130" s="1033">
        <v>1.75</v>
      </c>
      <c r="L130" s="1043">
        <v>4</v>
      </c>
      <c r="M130" s="756">
        <f>K130*L130</f>
        <v>7</v>
      </c>
      <c r="N130" s="1026" t="s">
        <v>191</v>
      </c>
      <c r="O130" s="860">
        <v>1.6</v>
      </c>
      <c r="P130" s="1022">
        <v>42807</v>
      </c>
      <c r="Q130" s="1022">
        <v>42828</v>
      </c>
      <c r="R130" s="756">
        <f>(K130-O130)/O130*100</f>
        <v>9.3749999999999947</v>
      </c>
      <c r="S130" s="824">
        <f>IF(INDEX(Historical!$D$7:$D$1455,MATCH(B130,Historical!$B$7:$B$1455,0))=0,"n/a",(INDEX(Historical!$C$7:$C$1455,MATCH(B130,Historical!$B$7:$B$1455,0))/INDEX(Historical!$D$7:$D$1455,MATCH(B130,Historical!$B$7:$B$1455,0))-1)*100)</f>
        <v>7.0312499999999778</v>
      </c>
      <c r="T130" s="824">
        <f>IF(INDEX(Historical!$F$7:$F$1455,MATCH(B130,Historical!$B$7:$B$1455,0))=0,"n/a",((INDEX(Historical!$C$7:$C$1455,MATCH(B130,Historical!$B$7:$B$1455,0))/INDEX(Historical!$F$7:$F$1455,MATCH(B130,Historical!$B$7:$B$1455,0)))^(1/3)-1)*100)</f>
        <v>15.898895798030988</v>
      </c>
      <c r="U130" s="824">
        <f>IF(INDEX(Historical!$I$7:$I$1455,MATCH(B130,Historical!$B$7:$B$1455,0))=0,"n/a",((INDEX(Historical!$C$7:$C$1455,MATCH(B130,Historical!$B$7:$B$1455,0))/INDEX(Historical!$I$7:$I$1455,MATCH(B130,Historical!$B$7:$B$1455,0)))^(1/5)-1)*100)</f>
        <v>17.954323283549311</v>
      </c>
      <c r="V130" s="824">
        <f>IF(INDEX(Historical!$O$7:$O$1455,MATCH(B130,Historical!$B$7:$B$1455,0))=0,"n/a",((INDEX(Historical!$C$7:$C$1455,MATCH(B130,Historical!$B$7:$B$1455,0))/INDEX(Historical!$O$7:$O$1455,MATCH(B130,Historical!$B$7:$B$1455,0)))^(1/10)-1)*100)</f>
        <v>29.918816805516201</v>
      </c>
      <c r="W130" s="825">
        <f>IF(OR(U130&lt;=0,U130="n/a",V130&lt;=0,V130="n/a"),"n/a",U130/V130)</f>
        <v>0.60010138102249522</v>
      </c>
      <c r="X130" s="826">
        <f>IF(OR(AJ130&lt;=0,AJ130="n/a",U130&lt;=0,U130="n/a"),"n/a",U130/AJ130)</f>
        <v>16.322112075953921</v>
      </c>
      <c r="Y130" s="780"/>
      <c r="Z130" s="766">
        <f>IF(OR(AC130&lt;0.01,AC130="n/a"),"n/a",M130/AC130*100)</f>
        <v>40.626813697040042</v>
      </c>
      <c r="AA130" s="1042">
        <f>IF(OR(AC130&lt;0.01,AC130="n/a"),"n/a",I130/AC130)</f>
        <v>24.403946604759142</v>
      </c>
      <c r="AB130" s="1043">
        <v>12</v>
      </c>
      <c r="AC130" s="1021">
        <v>17.23</v>
      </c>
      <c r="AD130" s="1021">
        <v>3.17</v>
      </c>
      <c r="AE130" s="1021">
        <v>2.06</v>
      </c>
      <c r="AF130" s="1021">
        <v>8.5</v>
      </c>
      <c r="AG130" s="1021">
        <v>29.599999999999998</v>
      </c>
      <c r="AH130" s="1021">
        <v>-8.9</v>
      </c>
      <c r="AI130" s="1021" t="s">
        <v>138</v>
      </c>
      <c r="AJ130" s="1021">
        <v>1.0999999999999999</v>
      </c>
      <c r="AK130" s="1021">
        <v>7.7</v>
      </c>
      <c r="AL130" s="1034">
        <v>4760</v>
      </c>
      <c r="AM130" s="1028">
        <v>0.2</v>
      </c>
      <c r="AN130" s="1021">
        <v>1.45</v>
      </c>
      <c r="AO130" s="868">
        <f>IF(U130="n/a","n/a",IF(AA130&lt;0,"n/a",IF(AA130="n/a","n/a",J130+U130-AA130)))</f>
        <v>-4.7848592420621898</v>
      </c>
      <c r="AP130" s="869">
        <f>IF(U130="n/a","n/a",J130+U130)</f>
        <v>19.619087362696952</v>
      </c>
      <c r="AQ130" s="1044">
        <f>IF(OR(AC130&lt;0.01,AF130="n/a"),"n/a",(I130/SQRT(22.5*AC130*(I130/AF130))-1)*100)</f>
        <v>203.63248701931508</v>
      </c>
      <c r="AR130" s="766">
        <f>INDEX(Historical!$C$7:$C$1455,MATCH(B130,Historical!$B$7:$B$1455,0))*IF(AH130="n/a",1.03,IF(AH130&lt;0,1.01,IF(AH130&gt;10,1.1,(1+AH130/100))))</f>
        <v>6.9184999999999999</v>
      </c>
      <c r="AS130" s="1042">
        <f>IF($AI130="n/a",1.03*AR130,IF($AI130&lt;0,1.01*AR130,IF($AI130&gt;10,1.1*AR130,(1+$AI130/100)*AR130)))</f>
        <v>7.126055</v>
      </c>
      <c r="AT130" s="1042">
        <f>IF($AK130="n/a",1.03*AS130,IF($AK130&lt;0,1.01*AS130,IF($AK130&gt;10,1.1*AS130,(1+$AK130/100)*AS130)))</f>
        <v>7.6747612350000001</v>
      </c>
      <c r="AU130" s="1042">
        <f>IF($AK130="n/a",1.03*AT130,IF($AK130&lt;0,1.01*AT130,IF($AK130&gt;10,1.1*AT130,(1+$AK130/100)*AT130)))</f>
        <v>8.2657178500949993</v>
      </c>
      <c r="AV130" s="1042">
        <f>IF($AK130="n/a",1.03*AU130,IF($AK130&lt;0,1.01*AU130,IF($AK130&gt;10,1.1*AU130,(1+$AK130/100)*AU130)))</f>
        <v>8.9021781245523144</v>
      </c>
      <c r="AW130" s="766">
        <f>SUM(AR130:AV130)</f>
        <v>38.887212209647316</v>
      </c>
      <c r="AX130" s="877">
        <f>AW130/I130*100</f>
        <v>9.2482905749732005</v>
      </c>
      <c r="AY130" s="1212">
        <v>0.62</v>
      </c>
      <c r="AZ130" s="1028">
        <v>19.149999999999999</v>
      </c>
      <c r="BA130" s="1028">
        <v>-3.92</v>
      </c>
      <c r="BB130" s="1028">
        <v>6.12</v>
      </c>
      <c r="BC130" s="1028">
        <v>5.53</v>
      </c>
      <c r="BE130" s="721">
        <v>2006</v>
      </c>
      <c r="BF130" s="1057">
        <f>IF(BE130&gt;2008,0,IF(BE130&gt;2001,1,IF(BE130&gt;1990,2,IF(BE130&gt;1980,3,IF(BE130&gt;1973,4,IF(BE130&gt;1970,5,IF(BE130&gt;1960,6,IF(BE130&gt;1958,7,IF(BE130&gt;1953,8,9)))))))))</f>
        <v>1</v>
      </c>
    </row>
    <row r="131" spans="1:58" ht="11.25" customHeight="1" x14ac:dyDescent="0.2">
      <c r="A131" s="1027" t="s">
        <v>709</v>
      </c>
      <c r="B131" s="1031" t="s">
        <v>710</v>
      </c>
      <c r="C131" s="1181" t="s">
        <v>132</v>
      </c>
      <c r="D131" s="1181" t="s">
        <v>4424</v>
      </c>
      <c r="E131" s="857">
        <v>24</v>
      </c>
      <c r="F131" s="1245">
        <v>133</v>
      </c>
      <c r="G131" s="1245" t="s">
        <v>38</v>
      </c>
      <c r="H131" s="1245" t="s">
        <v>38</v>
      </c>
      <c r="I131" s="1021">
        <v>181.71</v>
      </c>
      <c r="J131" s="766">
        <f>(M131/I131)*100</f>
        <v>2.4434538550437512</v>
      </c>
      <c r="K131" s="1040">
        <v>1.1100000000000001</v>
      </c>
      <c r="L131" s="1043">
        <v>4</v>
      </c>
      <c r="M131" s="756">
        <f>K131*L131</f>
        <v>4.4400000000000004</v>
      </c>
      <c r="N131" s="1026" t="s">
        <v>150</v>
      </c>
      <c r="O131" s="861">
        <v>0.98250000000000004</v>
      </c>
      <c r="P131" s="1016">
        <v>43157</v>
      </c>
      <c r="Q131" s="1016">
        <v>43174</v>
      </c>
      <c r="R131" s="756">
        <f>(K131-O131)/O131*100</f>
        <v>12.977099236641227</v>
      </c>
      <c r="S131" s="824">
        <f>IF(INDEX(Historical!$D$7:$D$1455,MATCH(B131,Historical!$B$7:$B$1455,0))=0,"n/a",(INDEX(Historical!$C$7:$C$1455,MATCH(B131,Historical!$B$7:$B$1455,0))/INDEX(Historical!$D$7:$D$1455,MATCH(B131,Historical!$B$7:$B$1455,0))-1)*100)</f>
        <v>12.93103448275863</v>
      </c>
      <c r="T131" s="824">
        <f>IF(INDEX(Historical!$F$7:$F$1455,MATCH(B131,Historical!$B$7:$B$1455,0))=0,"n/a",((INDEX(Historical!$C$7:$C$1455,MATCH(B131,Historical!$B$7:$B$1455,0))/INDEX(Historical!$F$7:$F$1455,MATCH(B131,Historical!$B$7:$B$1455,0)))^(1/3)-1)*100)</f>
        <v>10.661915705073866</v>
      </c>
      <c r="U131" s="824">
        <f>IF(INDEX(Historical!$I$7:$I$1455,MATCH(B131,Historical!$B$7:$B$1455,0))=0,"n/a",((INDEX(Historical!$C$7:$C$1455,MATCH(B131,Historical!$B$7:$B$1455,0))/INDEX(Historical!$I$7:$I$1455,MATCH(B131,Historical!$B$7:$B$1455,0)))^(1/5)-1)*100)</f>
        <v>10.366243721270173</v>
      </c>
      <c r="V131" s="824">
        <f>IF(INDEX(Historical!$O$7:$O$1455,MATCH(B131,Historical!$B$7:$B$1455,0))=0,"n/a",((INDEX(Historical!$C$7:$C$1455,MATCH(B131,Historical!$B$7:$B$1455,0))/INDEX(Historical!$O$7:$O$1455,MATCH(B131,Historical!$B$7:$B$1455,0)))^(1/10)-1)*100)</f>
        <v>9.1326925177782172</v>
      </c>
      <c r="W131" s="825">
        <f>IF(OR(U131&lt;=0,U131="n/a",V131&lt;=0,V131="n/a"),"n/a",U131/V131)</f>
        <v>1.1350698275553082</v>
      </c>
      <c r="X131" s="826">
        <f>IF(OR(AJ131&lt;=0,AJ131="n/a",U131&lt;=0,U131="n/a"),"n/a",U131/AJ131)</f>
        <v>1.0162984040460954</v>
      </c>
      <c r="Y131" s="1031"/>
      <c r="Z131" s="766">
        <f>IF(OR(AC131&lt;0.01,AC131="n/a"),"n/a",M131/AC131*100)</f>
        <v>34.6875</v>
      </c>
      <c r="AA131" s="1042">
        <f>IF(OR(AC131&lt;0.01,AC131="n/a"),"n/a",I131/AC131)</f>
        <v>14.196093749999999</v>
      </c>
      <c r="AB131" s="1043">
        <v>12</v>
      </c>
      <c r="AC131" s="1021">
        <v>12.8</v>
      </c>
      <c r="AD131" s="1021">
        <v>1.7</v>
      </c>
      <c r="AE131" s="1021">
        <v>5.27</v>
      </c>
      <c r="AF131" s="1021">
        <v>2.5099999999999998</v>
      </c>
      <c r="AG131" s="1021">
        <v>26.200000000000003</v>
      </c>
      <c r="AH131" s="1021">
        <v>18.5</v>
      </c>
      <c r="AI131" s="1021">
        <v>7.95</v>
      </c>
      <c r="AJ131" s="1021">
        <v>10.199999999999999</v>
      </c>
      <c r="AK131" s="1021">
        <v>8.3699999999999992</v>
      </c>
      <c r="AL131" s="1034">
        <v>86280</v>
      </c>
      <c r="AM131" s="1028">
        <v>0.1</v>
      </c>
      <c r="AN131" s="1021">
        <v>0.95</v>
      </c>
      <c r="AO131" s="868">
        <f>IF(U131="n/a","n/a",IF(AA131&lt;0,"n/a",IF(AA131="n/a","n/a",J131+U131-AA131)))</f>
        <v>-1.3863961736860748</v>
      </c>
      <c r="AP131" s="869">
        <f>IF(U131="n/a","n/a",J131+U131)</f>
        <v>12.809697576313924</v>
      </c>
      <c r="AQ131" s="1044">
        <f>IF(OR(AC131&lt;0.01,AF131="n/a"),"n/a",(I131/SQRT(22.5*AC131*(I131/AF131))-1)*100)</f>
        <v>25.843280511912916</v>
      </c>
      <c r="AR131" s="766">
        <f>INDEX(Historical!$C$7:$C$1455,MATCH(B131,Historical!$B$7:$B$1455,0))*IF(AH131="n/a",1.03,IF(AH131&lt;0,1.01,IF(AH131&gt;10,1.1,(1+AH131/100))))</f>
        <v>4.3230000000000004</v>
      </c>
      <c r="AS131" s="1042">
        <f>IF($AI131="n/a",1.03*AR131,IF($AI131&lt;0,1.01*AR131,IF($AI131&gt;10,1.1*AR131,(1+$AI131/100)*AR131)))</f>
        <v>4.6666784999999997</v>
      </c>
      <c r="AT131" s="1042">
        <f>IF($AK131="n/a",1.03*AS131,IF($AK131&lt;0,1.01*AS131,IF($AK131&gt;10,1.1*AS131,(1+$AK131/100)*AS131)))</f>
        <v>5.0572794904499991</v>
      </c>
      <c r="AU131" s="1042">
        <f>IF($AK131="n/a",1.03*AT131,IF($AK131&lt;0,1.01*AT131,IF($AK131&gt;10,1.1*AT131,(1+$AK131/100)*AT131)))</f>
        <v>5.4805737838006632</v>
      </c>
      <c r="AV131" s="1042">
        <f>IF($AK131="n/a",1.03*AU131,IF($AK131&lt;0,1.01*AU131,IF($AK131&gt;10,1.1*AU131,(1+$AK131/100)*AU131)))</f>
        <v>5.9392978095047777</v>
      </c>
      <c r="AW131" s="766">
        <f>SUM(AR131:AV131)</f>
        <v>25.466829583755441</v>
      </c>
      <c r="AX131" s="877">
        <f>AW131/I131*100</f>
        <v>14.015095252740872</v>
      </c>
      <c r="AY131" s="1212">
        <v>0.11</v>
      </c>
      <c r="AZ131" s="1028">
        <v>25.230000000000004</v>
      </c>
      <c r="BA131" s="1028">
        <v>-1.06</v>
      </c>
      <c r="BB131" s="1028">
        <v>5.18</v>
      </c>
      <c r="BC131" s="1028">
        <v>9.370000000000001</v>
      </c>
      <c r="BE131" s="721">
        <v>1995</v>
      </c>
      <c r="BF131" s="1057">
        <f>IF(BE131&gt;2008,0,IF(BE131&gt;2001,1,IF(BE131&gt;1990,2,IF(BE131&gt;1980,3,IF(BE131&gt;1973,4,IF(BE131&gt;1970,5,IF(BE131&gt;1960,6,IF(BE131&gt;1958,7,IF(BE131&gt;1953,8,9)))))))))</f>
        <v>2</v>
      </c>
    </row>
    <row r="132" spans="1:58" ht="11.25" customHeight="1" x14ac:dyDescent="0.2">
      <c r="A132" s="1027" t="s">
        <v>711</v>
      </c>
      <c r="B132" s="1031" t="s">
        <v>712</v>
      </c>
      <c r="C132" s="1181" t="s">
        <v>248</v>
      </c>
      <c r="D132" s="1181" t="s">
        <v>4453</v>
      </c>
      <c r="E132" s="857">
        <v>17</v>
      </c>
      <c r="F132" s="1245">
        <v>195</v>
      </c>
      <c r="G132" s="1245" t="s">
        <v>116</v>
      </c>
      <c r="H132" s="1245" t="s">
        <v>116</v>
      </c>
      <c r="I132" s="1030">
        <v>75.12</v>
      </c>
      <c r="J132" s="766">
        <f>(M132/I132)*100</f>
        <v>1.1714589989350372</v>
      </c>
      <c r="K132" s="1033">
        <v>0.22</v>
      </c>
      <c r="L132" s="1043">
        <v>4</v>
      </c>
      <c r="M132" s="756">
        <f>K132*L132</f>
        <v>0.88</v>
      </c>
      <c r="N132" s="1026" t="s">
        <v>165</v>
      </c>
      <c r="O132" s="860">
        <v>0.2</v>
      </c>
      <c r="P132" s="1016">
        <v>43434</v>
      </c>
      <c r="Q132" s="1016">
        <v>43467</v>
      </c>
      <c r="R132" s="756">
        <f>(K132-O132)/O132*100</f>
        <v>9.9999999999999947</v>
      </c>
      <c r="S132" s="824">
        <f>IF(INDEX(Historical!$D$7:$D$1455,MATCH(B132,Historical!$B$7:$B$1455,0))=0,"n/a",(INDEX(Historical!$C$7:$C$1455,MATCH(B132,Historical!$B$7:$B$1455,0))/INDEX(Historical!$D$7:$D$1455,MATCH(B132,Historical!$B$7:$B$1455,0))-1)*100)</f>
        <v>12.5</v>
      </c>
      <c r="T132" s="824">
        <f>IF(INDEX(Historical!$F$7:$F$1455,MATCH(B132,Historical!$B$7:$B$1455,0))=0,"n/a",((INDEX(Historical!$C$7:$C$1455,MATCH(B132,Historical!$B$7:$B$1455,0))/INDEX(Historical!$F$7:$F$1455,MATCH(B132,Historical!$B$7:$B$1455,0)))^(1/3)-1)*100)</f>
        <v>14.471424255333186</v>
      </c>
      <c r="U132" s="824">
        <f>IF(INDEX(Historical!$I$7:$I$1455,MATCH(B132,Historical!$B$7:$B$1455,0))=0,"n/a",((INDEX(Historical!$C$7:$C$1455,MATCH(B132,Historical!$B$7:$B$1455,0))/INDEX(Historical!$I$7:$I$1455,MATCH(B132,Historical!$B$7:$B$1455,0)))^(1/5)-1)*100)</f>
        <v>13.935810405670246</v>
      </c>
      <c r="V132" s="824">
        <f>IF(INDEX(Historical!$O$7:$O$1455,MATCH(B132,Historical!$B$7:$B$1455,0))=0,"n/a",((INDEX(Historical!$C$7:$C$1455,MATCH(B132,Historical!$B$7:$B$1455,0))/INDEX(Historical!$O$7:$O$1455,MATCH(B132,Historical!$B$7:$B$1455,0)))^(1/10)-1)*100)</f>
        <v>13.881265112817044</v>
      </c>
      <c r="W132" s="825">
        <f>IF(OR(U132&lt;=0,U132="n/a",V132&lt;=0,V132="n/a"),"n/a",U132/V132)</f>
        <v>1.0039294179896354</v>
      </c>
      <c r="X132" s="826">
        <f>IF(OR(AJ132&lt;=0,AJ132="n/a",U132&lt;=0,U132="n/a"),"n/a",U132/AJ132)</f>
        <v>1.1329927159081501</v>
      </c>
      <c r="Y132" s="777"/>
      <c r="Z132" s="766">
        <f>IF(OR(AC132&lt;0.01,AC132="n/a"),"n/a",M132/AC132*100)</f>
        <v>35.059760956175303</v>
      </c>
      <c r="AA132" s="1042">
        <f>IF(OR(AC132&lt;0.01,AC132="n/a"),"n/a",I132/AC132)</f>
        <v>29.928286852589647</v>
      </c>
      <c r="AB132" s="1043">
        <v>5</v>
      </c>
      <c r="AC132" s="1021">
        <v>2.5099999999999998</v>
      </c>
      <c r="AD132" s="1021">
        <v>2.13</v>
      </c>
      <c r="AE132" s="1021">
        <v>3.24</v>
      </c>
      <c r="AF132" s="1021">
        <v>13.32</v>
      </c>
      <c r="AG132" s="1021">
        <v>20.599999999999998</v>
      </c>
      <c r="AH132" s="1021">
        <v>-4.5999999999999996</v>
      </c>
      <c r="AI132" s="1021">
        <v>18.360000000000003</v>
      </c>
      <c r="AJ132" s="1021">
        <v>12.3</v>
      </c>
      <c r="AK132" s="1021">
        <v>14.06</v>
      </c>
      <c r="AL132" s="1034">
        <v>120770</v>
      </c>
      <c r="AM132" s="1028">
        <v>1.2</v>
      </c>
      <c r="AN132" s="1021">
        <v>0.39</v>
      </c>
      <c r="AO132" s="868">
        <f>IF(U132="n/a","n/a",IF(AA132&lt;0,"n/a",IF(AA132="n/a","n/a",J132+U132-AA132)))</f>
        <v>-14.821017447984364</v>
      </c>
      <c r="AP132" s="869">
        <f>IF(U132="n/a","n/a",J132+U132)</f>
        <v>15.107269404605283</v>
      </c>
      <c r="AQ132" s="1044">
        <f>IF(OR(AC132&lt;0.01,AF132="n/a"),"n/a",(I132/SQRT(22.5*AC132*(I132/AF132))-1)*100)</f>
        <v>320.92215214613111</v>
      </c>
      <c r="AR132" s="766">
        <f>INDEX(Historical!$C$7:$C$1455,MATCH(B132,Historical!$B$7:$B$1455,0))*IF(AH132="n/a",1.03,IF(AH132&lt;0,1.01,IF(AH132&gt;10,1.1,(1+AH132/100))))</f>
        <v>0.72719999999999996</v>
      </c>
      <c r="AS132" s="1042">
        <f>IF($AI132="n/a",1.03*AR132,IF($AI132&lt;0,1.01*AR132,IF($AI132&gt;10,1.1*AR132,(1+$AI132/100)*AR132)))</f>
        <v>0.79991999999999996</v>
      </c>
      <c r="AT132" s="1042">
        <f>IF($AK132="n/a",1.03*AS132,IF($AK132&lt;0,1.01*AS132,IF($AK132&gt;10,1.1*AS132,(1+$AK132/100)*AS132)))</f>
        <v>0.87991200000000003</v>
      </c>
      <c r="AU132" s="1042">
        <f>IF($AK132="n/a",1.03*AT132,IF($AK132&lt;0,1.01*AT132,IF($AK132&gt;10,1.1*AT132,(1+$AK132/100)*AT132)))</f>
        <v>0.96790320000000007</v>
      </c>
      <c r="AV132" s="1042">
        <f>IF($AK132="n/a",1.03*AU132,IF($AK132&lt;0,1.01*AU132,IF($AK132&gt;10,1.1*AU132,(1+$AK132/100)*AU132)))</f>
        <v>1.0646935200000001</v>
      </c>
      <c r="AW132" s="766">
        <f>SUM(AR132:AV132)</f>
        <v>4.43962872</v>
      </c>
      <c r="AX132" s="877">
        <f>AW132/I132*100</f>
        <v>5.9100488817891375</v>
      </c>
      <c r="AY132" s="1212">
        <v>0.77</v>
      </c>
      <c r="AZ132" s="1028">
        <v>26.810000000000002</v>
      </c>
      <c r="BA132" s="1028">
        <v>-12.690000000000001</v>
      </c>
      <c r="BB132" s="1028">
        <v>-2.4500000000000002</v>
      </c>
      <c r="BC132" s="1028">
        <v>1.38</v>
      </c>
      <c r="BE132" s="721">
        <v>2003</v>
      </c>
      <c r="BF132" s="1057">
        <f>IF(BE132&gt;2008,0,IF(BE132&gt;2001,1,IF(BE132&gt;1990,2,IF(BE132&gt;1980,3,IF(BE132&gt;1973,4,IF(BE132&gt;1970,5,IF(BE132&gt;1960,6,IF(BE132&gt;1958,7,IF(BE132&gt;1953,8,9)))))))))</f>
        <v>1</v>
      </c>
    </row>
    <row r="133" spans="1:58" ht="11.25" customHeight="1" x14ac:dyDescent="0.2">
      <c r="A133" s="1019" t="s">
        <v>713</v>
      </c>
      <c r="B133" s="1031" t="s">
        <v>714</v>
      </c>
      <c r="C133" s="1181" t="s">
        <v>109</v>
      </c>
      <c r="D133" s="1181" t="s">
        <v>4426</v>
      </c>
      <c r="E133" s="857">
        <v>24</v>
      </c>
      <c r="F133" s="1245">
        <v>139</v>
      </c>
      <c r="G133" s="1245" t="s">
        <v>107</v>
      </c>
      <c r="H133" s="1245" t="s">
        <v>107</v>
      </c>
      <c r="I133" s="1021">
        <v>39</v>
      </c>
      <c r="J133" s="766">
        <f>(M133/I133)*100</f>
        <v>2.5641025641025639</v>
      </c>
      <c r="K133" s="1040">
        <v>0.25</v>
      </c>
      <c r="L133" s="1043">
        <v>4</v>
      </c>
      <c r="M133" s="756">
        <f>K133*L133</f>
        <v>1</v>
      </c>
      <c r="N133" s="1026" t="s">
        <v>715</v>
      </c>
      <c r="O133" s="861">
        <v>0.24</v>
      </c>
      <c r="P133" s="1016">
        <v>43409</v>
      </c>
      <c r="Q133" s="1016">
        <v>43424</v>
      </c>
      <c r="R133" s="756">
        <f>(K133-O133)/O133*100</f>
        <v>4.1666666666666705</v>
      </c>
      <c r="S133" s="824">
        <f>IF(INDEX(Historical!$D$7:$D$1455,MATCH(B133,Historical!$B$7:$B$1455,0))=0,"n/a",(INDEX(Historical!$C$7:$C$1455,MATCH(B133,Historical!$B$7:$B$1455,0))/INDEX(Historical!$D$7:$D$1455,MATCH(B133,Historical!$B$7:$B$1455,0))-1)*100)</f>
        <v>5.8823529411764719</v>
      </c>
      <c r="T133" s="824">
        <f>IF(INDEX(Historical!$F$7:$F$1455,MATCH(B133,Historical!$B$7:$B$1455,0))=0,"n/a",((INDEX(Historical!$C$7:$C$1455,MATCH(B133,Historical!$B$7:$B$1455,0))/INDEX(Historical!$F$7:$F$1455,MATCH(B133,Historical!$B$7:$B$1455,0)))^(1/3)-1)*100)</f>
        <v>4.6624630511620468</v>
      </c>
      <c r="U133" s="824">
        <f>IF(INDEX(Historical!$I$7:$I$1455,MATCH(B133,Historical!$B$7:$B$1455,0))=0,"n/a",((INDEX(Historical!$C$7:$C$1455,MATCH(B133,Historical!$B$7:$B$1455,0))/INDEX(Historical!$I$7:$I$1455,MATCH(B133,Historical!$B$7:$B$1455,0)))^(1/5)-1)*100)</f>
        <v>4.2758959076891534</v>
      </c>
      <c r="V133" s="824">
        <f>IF(INDEX(Historical!$O$7:$O$1455,MATCH(B133,Historical!$B$7:$B$1455,0))=0,"n/a",((INDEX(Historical!$C$7:$C$1455,MATCH(B133,Historical!$B$7:$B$1455,0))/INDEX(Historical!$O$7:$O$1455,MATCH(B133,Historical!$B$7:$B$1455,0)))^(1/10)-1)*100)</f>
        <v>3.3875584783562118</v>
      </c>
      <c r="W133" s="825">
        <f>IF(OR(U133&lt;=0,U133="n/a",V133&lt;=0,V133="n/a"),"n/a",U133/V133)</f>
        <v>1.2622353045736943</v>
      </c>
      <c r="X133" s="826" t="str">
        <f>IF(OR(AJ133&lt;=0,AJ133="n/a",U133&lt;=0,U133="n/a"),"n/a",U133/AJ133)</f>
        <v>n/a</v>
      </c>
      <c r="Y133" s="781"/>
      <c r="Z133" s="766" t="str">
        <f>IF(OR(AC133&lt;0.01,AC133="n/a"),"n/a",M133/AC133*100)</f>
        <v>n/a</v>
      </c>
      <c r="AA133" s="1042" t="str">
        <f>IF(OR(AC133&lt;0.01,AC133="n/a"),"n/a",I133/AC133)</f>
        <v>n/a</v>
      </c>
      <c r="AB133" s="1043">
        <v>12</v>
      </c>
      <c r="AC133" s="1021" t="s">
        <v>138</v>
      </c>
      <c r="AD133" s="1021" t="s">
        <v>138</v>
      </c>
      <c r="AE133" s="1021" t="s">
        <v>138</v>
      </c>
      <c r="AF133" s="1021" t="s">
        <v>138</v>
      </c>
      <c r="AG133" s="1021" t="s">
        <v>138</v>
      </c>
      <c r="AH133" s="1021" t="s">
        <v>138</v>
      </c>
      <c r="AI133" s="1021" t="s">
        <v>138</v>
      </c>
      <c r="AJ133" s="1021" t="s">
        <v>138</v>
      </c>
      <c r="AK133" s="1021" t="s">
        <v>138</v>
      </c>
      <c r="AL133" s="1034" t="s">
        <v>138</v>
      </c>
      <c r="AM133" s="1028" t="s">
        <v>138</v>
      </c>
      <c r="AN133" s="1021" t="s">
        <v>138</v>
      </c>
      <c r="AO133" s="868" t="str">
        <f>IF(U133="n/a","n/a",IF(AA133&lt;0,"n/a",IF(AA133="n/a","n/a",J133+U133-AA133)))</f>
        <v>n/a</v>
      </c>
      <c r="AP133" s="869">
        <f>IF(U133="n/a","n/a",J133+U133)</f>
        <v>6.8399984717917173</v>
      </c>
      <c r="AQ133" s="1044" t="str">
        <f>IF(OR(AC133&lt;0.01,AF133="n/a"),"n/a",(I133/SQRT(22.5*AC133*(I133/AF133))-1)*100)</f>
        <v>n/a</v>
      </c>
      <c r="AR133" s="766">
        <f>INDEX(Historical!$C$7:$C$1455,MATCH(B133,Historical!$B$7:$B$1455,0))*IF(AH133="n/a",1.03,IF(AH133&lt;0,1.01,IF(AH133&gt;10,1.1,(1+AH133/100))))</f>
        <v>0.92700000000000005</v>
      </c>
      <c r="AS133" s="1042">
        <f>IF($AI133="n/a",1.03*AR133,IF($AI133&lt;0,1.01*AR133,IF($AI133&gt;10,1.1*AR133,(1+$AI133/100)*AR133)))</f>
        <v>0.95481000000000005</v>
      </c>
      <c r="AT133" s="1042">
        <f>IF($AK133="n/a",1.03*AS133,IF($AK133&lt;0,1.01*AS133,IF($AK133&gt;10,1.1*AS133,(1+$AK133/100)*AS133)))</f>
        <v>0.98345430000000011</v>
      </c>
      <c r="AU133" s="1042">
        <f>IF($AK133="n/a",1.03*AT133,IF($AK133&lt;0,1.01*AT133,IF($AK133&gt;10,1.1*AT133,(1+$AK133/100)*AT133)))</f>
        <v>1.0129579290000001</v>
      </c>
      <c r="AV133" s="1042">
        <f>IF($AK133="n/a",1.03*AU133,IF($AK133&lt;0,1.01*AU133,IF($AK133&gt;10,1.1*AU133,(1+$AK133/100)*AU133)))</f>
        <v>1.0433466668700002</v>
      </c>
      <c r="AW133" s="766">
        <f>SUM(AR133:AV133)</f>
        <v>4.921568895870001</v>
      </c>
      <c r="AX133" s="877">
        <f>AW133/I133*100</f>
        <v>12.619407425307694</v>
      </c>
      <c r="AY133" s="1212" t="s">
        <v>138</v>
      </c>
      <c r="AZ133" s="1028" t="s">
        <v>138</v>
      </c>
      <c r="BA133" s="1028" t="s">
        <v>138</v>
      </c>
      <c r="BB133" s="1028" t="s">
        <v>138</v>
      </c>
      <c r="BC133" s="1028" t="s">
        <v>138</v>
      </c>
      <c r="BD133" s="1078" t="s">
        <v>4357</v>
      </c>
      <c r="BE133" s="721">
        <v>1996</v>
      </c>
      <c r="BF133" s="1057">
        <f>IF(BE133&gt;2008,0,IF(BE133&gt;2001,1,IF(BE133&gt;1990,2,IF(BE133&gt;1980,3,IF(BE133&gt;1973,4,IF(BE133&gt;1970,5,IF(BE133&gt;1960,6,IF(BE133&gt;1958,7,IF(BE133&gt;1953,8,9)))))))))</f>
        <v>2</v>
      </c>
    </row>
    <row r="134" spans="1:58" ht="11.25" customHeight="1" x14ac:dyDescent="0.2">
      <c r="A134" s="1027" t="s">
        <v>716</v>
      </c>
      <c r="B134" s="1031" t="s">
        <v>717</v>
      </c>
      <c r="C134" s="1181" t="s">
        <v>113</v>
      </c>
      <c r="D134" s="1181" t="s">
        <v>4440</v>
      </c>
      <c r="E134" s="857">
        <v>15</v>
      </c>
      <c r="F134" s="1245">
        <v>241</v>
      </c>
      <c r="G134" s="1245" t="s">
        <v>38</v>
      </c>
      <c r="H134" s="1245" t="s">
        <v>38</v>
      </c>
      <c r="I134" s="1030">
        <v>259.88</v>
      </c>
      <c r="J134" s="766">
        <f>(M134/I134)*100</f>
        <v>1.8470063106048946</v>
      </c>
      <c r="K134" s="1033">
        <v>1.2</v>
      </c>
      <c r="L134" s="1043">
        <v>4</v>
      </c>
      <c r="M134" s="756">
        <f>K134*L134</f>
        <v>4.8</v>
      </c>
      <c r="N134" s="1026" t="s">
        <v>718</v>
      </c>
      <c r="O134" s="860">
        <v>1.1000000000000001</v>
      </c>
      <c r="P134" s="1016">
        <v>43252</v>
      </c>
      <c r="Q134" s="1016">
        <v>43271</v>
      </c>
      <c r="R134" s="756">
        <f>(K134-O134)/O134*100</f>
        <v>9.0909090909090793</v>
      </c>
      <c r="S134" s="824">
        <f>IF(INDEX(Historical!$D$7:$D$1455,MATCH(B134,Historical!$B$7:$B$1455,0))=0,"n/a",(INDEX(Historical!$C$7:$C$1455,MATCH(B134,Historical!$B$7:$B$1455,0))/INDEX(Historical!$D$7:$D$1455,MATCH(B134,Historical!$B$7:$B$1455,0))-1)*100)</f>
        <v>11.428571428571432</v>
      </c>
      <c r="T134" s="824">
        <f>IF(INDEX(Historical!$F$7:$F$1455,MATCH(B134,Historical!$B$7:$B$1455,0))=0,"n/a",((INDEX(Historical!$C$7:$C$1455,MATCH(B134,Historical!$B$7:$B$1455,0))/INDEX(Historical!$F$7:$F$1455,MATCH(B134,Historical!$B$7:$B$1455,0)))^(1/3)-1)*100)</f>
        <v>12.901169000554024</v>
      </c>
      <c r="U134" s="824">
        <f>IF(INDEX(Historical!$I$7:$I$1455,MATCH(B134,Historical!$B$7:$B$1455,0))=0,"n/a",((INDEX(Historical!$C$7:$C$1455,MATCH(B134,Historical!$B$7:$B$1455,0))/INDEX(Historical!$I$7:$I$1455,MATCH(B134,Historical!$B$7:$B$1455,0)))^(1/5)-1)*100)</f>
        <v>12.648452347095173</v>
      </c>
      <c r="V134" s="824">
        <f>IF(INDEX(Historical!$O$7:$O$1455,MATCH(B134,Historical!$B$7:$B$1455,0))=0,"n/a",((INDEX(Historical!$C$7:$C$1455,MATCH(B134,Historical!$B$7:$B$1455,0))/INDEX(Historical!$O$7:$O$1455,MATCH(B134,Historical!$B$7:$B$1455,0)))^(1/10)-1)*100)</f>
        <v>11.29802902105963</v>
      </c>
      <c r="W134" s="825">
        <f>IF(OR(U134&lt;=0,U134="n/a",V134&lt;=0,V134="n/a"),"n/a",U134/V134)</f>
        <v>1.1195273373363037</v>
      </c>
      <c r="X134" s="826">
        <f>IF(OR(AJ134&lt;=0,AJ134="n/a",U134&lt;=0,U134="n/a"),"n/a",U134/AJ134)</f>
        <v>1.1395002114500157</v>
      </c>
      <c r="Y134" s="1031"/>
      <c r="Z134" s="766">
        <f>IF(OR(AC134&lt;0.01,AC134="n/a"),"n/a",M134/AC134*100)</f>
        <v>27.586206896551722</v>
      </c>
      <c r="AA134" s="1042">
        <f>IF(OR(AC134&lt;0.01,AC134="n/a"),"n/a",I134/AC134)</f>
        <v>14.935632183908046</v>
      </c>
      <c r="AB134" s="1043">
        <v>12</v>
      </c>
      <c r="AC134" s="1021">
        <v>17.399999999999999</v>
      </c>
      <c r="AD134" s="1021">
        <v>0.79</v>
      </c>
      <c r="AE134" s="1021">
        <v>1.59</v>
      </c>
      <c r="AF134" s="1021">
        <v>4.97</v>
      </c>
      <c r="AG134" s="1021">
        <v>34.200000000000003</v>
      </c>
      <c r="AH134" s="1021">
        <v>8.1</v>
      </c>
      <c r="AI134" s="1021">
        <v>-5.67</v>
      </c>
      <c r="AJ134" s="1021">
        <v>11.1</v>
      </c>
      <c r="AK134" s="1021">
        <v>19</v>
      </c>
      <c r="AL134" s="1034">
        <v>45310</v>
      </c>
      <c r="AM134" s="1028">
        <v>0.1</v>
      </c>
      <c r="AN134" s="1021">
        <v>1.58</v>
      </c>
      <c r="AO134" s="868">
        <f>IF(U134="n/a","n/a",IF(AA134&lt;0,"n/a",IF(AA134="n/a","n/a",J134+U134-AA134)))</f>
        <v>-0.44017352620797823</v>
      </c>
      <c r="AP134" s="869">
        <f>IF(U134="n/a","n/a",J134+U134)</f>
        <v>14.495458657700068</v>
      </c>
      <c r="AQ134" s="1044">
        <f>IF(OR(AC134&lt;0.01,AF134="n/a"),"n/a",(I134/SQRT(22.5*AC134*(I134/AF134))-1)*100)</f>
        <v>81.634666238484812</v>
      </c>
      <c r="AR134" s="766">
        <f>INDEX(Historical!$C$7:$C$1455,MATCH(B134,Historical!$B$7:$B$1455,0))*IF(AH134="n/a",1.03,IF(AH134&lt;0,1.01,IF(AH134&gt;10,1.1,(1+AH134/100))))</f>
        <v>4.2158999999999995</v>
      </c>
      <c r="AS134" s="1042">
        <f>IF($AI134="n/a",1.03*AR134,IF($AI134&lt;0,1.01*AR134,IF($AI134&gt;10,1.1*AR134,(1+$AI134/100)*AR134)))</f>
        <v>4.2580589999999994</v>
      </c>
      <c r="AT134" s="1042">
        <f>IF($AK134="n/a",1.03*AS134,IF($AK134&lt;0,1.01*AS134,IF($AK134&gt;10,1.1*AS134,(1+$AK134/100)*AS134)))</f>
        <v>4.6838648999999997</v>
      </c>
      <c r="AU134" s="1042">
        <f>IF($AK134="n/a",1.03*AT134,IF($AK134&lt;0,1.01*AT134,IF($AK134&gt;10,1.1*AT134,(1+$AK134/100)*AT134)))</f>
        <v>5.15225139</v>
      </c>
      <c r="AV134" s="1042">
        <f>IF($AK134="n/a",1.03*AU134,IF($AK134&lt;0,1.01*AU134,IF($AK134&gt;10,1.1*AU134,(1+$AK134/100)*AU134)))</f>
        <v>5.6674765290000009</v>
      </c>
      <c r="AW134" s="766">
        <f>SUM(AR134:AV134)</f>
        <v>23.977551819000002</v>
      </c>
      <c r="AX134" s="877">
        <f>AW134/I134*100</f>
        <v>9.2263936505310156</v>
      </c>
      <c r="AY134" s="1212">
        <v>0.8</v>
      </c>
      <c r="AZ134" s="1028">
        <v>3.27</v>
      </c>
      <c r="BA134" s="1028">
        <v>-27.99</v>
      </c>
      <c r="BB134" s="1028">
        <v>-10.530000000000001</v>
      </c>
      <c r="BC134" s="1028">
        <v>-17.66</v>
      </c>
      <c r="BE134" s="721">
        <v>2004</v>
      </c>
      <c r="BF134" s="1057">
        <f>IF(BE134&gt;2008,0,IF(BE134&gt;2001,1,IF(BE134&gt;1990,2,IF(BE134&gt;1980,3,IF(BE134&gt;1973,4,IF(BE134&gt;1970,5,IF(BE134&gt;1960,6,IF(BE134&gt;1958,7,IF(BE134&gt;1953,8,9)))))))))</f>
        <v>1</v>
      </c>
    </row>
    <row r="135" spans="1:58" ht="11.25" customHeight="1" x14ac:dyDescent="0.2">
      <c r="A135" s="1027" t="s">
        <v>719</v>
      </c>
      <c r="B135" s="1031" t="s">
        <v>720</v>
      </c>
      <c r="C135" s="1181" t="s">
        <v>132</v>
      </c>
      <c r="D135" s="1181" t="s">
        <v>4423</v>
      </c>
      <c r="E135" s="857">
        <v>14</v>
      </c>
      <c r="F135" s="1245">
        <v>256</v>
      </c>
      <c r="G135" s="1245" t="s">
        <v>38</v>
      </c>
      <c r="H135" s="1245" t="s">
        <v>38</v>
      </c>
      <c r="I135" s="1030">
        <v>63.96</v>
      </c>
      <c r="J135" s="766">
        <f>(M135/I135)*100</f>
        <v>3.4396497811131956</v>
      </c>
      <c r="K135" s="1033">
        <v>0.55000000000000004</v>
      </c>
      <c r="L135" s="1043">
        <v>4</v>
      </c>
      <c r="M135" s="756">
        <f>K135*L135</f>
        <v>2.2000000000000002</v>
      </c>
      <c r="N135" s="1026" t="s">
        <v>322</v>
      </c>
      <c r="O135" s="860">
        <v>0.52500000000000002</v>
      </c>
      <c r="P135" s="1016">
        <v>43173</v>
      </c>
      <c r="Q135" s="1016">
        <v>43189</v>
      </c>
      <c r="R135" s="756">
        <f>(K135-O135)/O135*100</f>
        <v>4.7619047619047654</v>
      </c>
      <c r="S135" s="824">
        <f>IF(INDEX(Historical!$D$7:$D$1455,MATCH(B135,Historical!$B$7:$B$1455,0))=0,"n/a",(INDEX(Historical!$C$7:$C$1455,MATCH(B135,Historical!$B$7:$B$1455,0))/INDEX(Historical!$D$7:$D$1455,MATCH(B135,Historical!$B$7:$B$1455,0))-1)*100)</f>
        <v>5.0000000000000044</v>
      </c>
      <c r="T135" s="824">
        <f>IF(INDEX(Historical!$F$7:$F$1455,MATCH(B135,Historical!$B$7:$B$1455,0))=0,"n/a",((INDEX(Historical!$C$7:$C$1455,MATCH(B135,Historical!$B$7:$B$1455,0))/INDEX(Historical!$F$7:$F$1455,MATCH(B135,Historical!$B$7:$B$1455,0)))^(1/3)-1)*100)</f>
        <v>9.4879784971972256</v>
      </c>
      <c r="U135" s="824">
        <f>IF(INDEX(Historical!$I$7:$I$1455,MATCH(B135,Historical!$B$7:$B$1455,0))=0,"n/a",((INDEX(Historical!$C$7:$C$1455,MATCH(B135,Historical!$B$7:$B$1455,0))/INDEX(Historical!$I$7:$I$1455,MATCH(B135,Historical!$B$7:$B$1455,0)))^(1/5)-1)*100)</f>
        <v>7.2485713934655305</v>
      </c>
      <c r="V135" s="824">
        <f>IF(INDEX(Historical!$O$7:$O$1455,MATCH(B135,Historical!$B$7:$B$1455,0))=0,"n/a",((INDEX(Historical!$C$7:$C$1455,MATCH(B135,Historical!$B$7:$B$1455,0))/INDEX(Historical!$O$7:$O$1455,MATCH(B135,Historical!$B$7:$B$1455,0)))^(1/10)-1)*100)</f>
        <v>5.0753711020916636</v>
      </c>
      <c r="W135" s="825">
        <f>IF(OR(U135&lt;=0,U135="n/a",V135&lt;=0,V135="n/a"),"n/a",U135/V135)</f>
        <v>1.4281854957321736</v>
      </c>
      <c r="X135" s="826">
        <f>IF(OR(AJ135&lt;=0,AJ135="n/a",U135&lt;=0,U135="n/a"),"n/a",U135/AJ135)</f>
        <v>1.5422492326522406</v>
      </c>
      <c r="Y135" s="780"/>
      <c r="Z135" s="766">
        <f>IF(OR(AC135&lt;0.01,AC135="n/a"),"n/a",M135/AC135*100)</f>
        <v>56.122448979591844</v>
      </c>
      <c r="AA135" s="1042">
        <f>IF(OR(AC135&lt;0.01,AC135="n/a"),"n/a",I135/AC135)</f>
        <v>16.316326530612244</v>
      </c>
      <c r="AB135" s="1043">
        <v>12</v>
      </c>
      <c r="AC135" s="1021">
        <v>3.92</v>
      </c>
      <c r="AD135" s="1021">
        <v>6.75</v>
      </c>
      <c r="AE135" s="1021">
        <v>2.61</v>
      </c>
      <c r="AF135" s="1021">
        <v>1.69</v>
      </c>
      <c r="AG135" s="1021">
        <v>9.6</v>
      </c>
      <c r="AH135" s="1021">
        <v>-1.6</v>
      </c>
      <c r="AI135" s="1021">
        <v>0.98</v>
      </c>
      <c r="AJ135" s="1021">
        <v>4.7</v>
      </c>
      <c r="AK135" s="1021">
        <v>2.42</v>
      </c>
      <c r="AL135" s="1034">
        <v>3200</v>
      </c>
      <c r="AM135" s="1028">
        <v>0.4</v>
      </c>
      <c r="AN135" s="1021">
        <v>1.07</v>
      </c>
      <c r="AO135" s="868">
        <f>IF(U135="n/a","n/a",IF(AA135&lt;0,"n/a",IF(AA135="n/a","n/a",J135+U135-AA135)))</f>
        <v>-5.6281053560335188</v>
      </c>
      <c r="AP135" s="869">
        <f>IF(U135="n/a","n/a",J135+U135)</f>
        <v>10.688221174578725</v>
      </c>
      <c r="AQ135" s="1044">
        <f>IF(OR(AC135&lt;0.01,AF135="n/a"),"n/a",(I135/SQRT(22.5*AC135*(I135/AF135))-1)*100)</f>
        <v>10.703993377203268</v>
      </c>
      <c r="AR135" s="766">
        <f>INDEX(Historical!$C$7:$C$1455,MATCH(B135,Historical!$B$7:$B$1455,0))*IF(AH135="n/a",1.03,IF(AH135&lt;0,1.01,IF(AH135&gt;10,1.1,(1+AH135/100))))</f>
        <v>2.121</v>
      </c>
      <c r="AS135" s="1042">
        <f>IF($AI135="n/a",1.03*AR135,IF($AI135&lt;0,1.01*AR135,IF($AI135&gt;10,1.1*AR135,(1+$AI135/100)*AR135)))</f>
        <v>2.1417858000000001</v>
      </c>
      <c r="AT135" s="1042">
        <f>IF($AK135="n/a",1.03*AS135,IF($AK135&lt;0,1.01*AS135,IF($AK135&gt;10,1.1*AS135,(1+$AK135/100)*AS135)))</f>
        <v>2.1936170163600002</v>
      </c>
      <c r="AU135" s="1042">
        <f>IF($AK135="n/a",1.03*AT135,IF($AK135&lt;0,1.01*AT135,IF($AK135&gt;10,1.1*AT135,(1+$AK135/100)*AT135)))</f>
        <v>2.2467025481559122</v>
      </c>
      <c r="AV135" s="1042">
        <f>IF($AK135="n/a",1.03*AU135,IF($AK135&lt;0,1.01*AU135,IF($AK135&gt;10,1.1*AU135,(1+$AK135/100)*AU135)))</f>
        <v>2.3010727498212851</v>
      </c>
      <c r="AW135" s="766">
        <f>SUM(AR135:AV135)</f>
        <v>11.004178114337197</v>
      </c>
      <c r="AX135" s="877">
        <f>AW135/I135*100</f>
        <v>17.204781291959346</v>
      </c>
      <c r="AY135" s="1212">
        <v>0.08</v>
      </c>
      <c r="AZ135" s="1028">
        <v>27.889999999999997</v>
      </c>
      <c r="BA135" s="1028">
        <v>-1.24</v>
      </c>
      <c r="BB135" s="1028">
        <v>5.6899999999999995</v>
      </c>
      <c r="BC135" s="1028">
        <v>12.43</v>
      </c>
      <c r="BE135" s="721">
        <v>2005</v>
      </c>
      <c r="BF135" s="1057">
        <f>IF(BE135&gt;2008,0,IF(BE135&gt;2001,1,IF(BE135&gt;1990,2,IF(BE135&gt;1980,3,IF(BE135&gt;1973,4,IF(BE135&gt;1970,5,IF(BE135&gt;1960,6,IF(BE135&gt;1958,7,IF(BE135&gt;1953,8,9)))))))))</f>
        <v>1</v>
      </c>
    </row>
    <row r="136" spans="1:58" ht="11.25" customHeight="1" x14ac:dyDescent="0.2">
      <c r="A136" s="1019" t="s">
        <v>721</v>
      </c>
      <c r="B136" s="1031" t="s">
        <v>722</v>
      </c>
      <c r="C136" s="1181" t="s">
        <v>109</v>
      </c>
      <c r="D136" s="1181" t="s">
        <v>4434</v>
      </c>
      <c r="E136" s="857">
        <v>19</v>
      </c>
      <c r="F136" s="1245">
        <v>168</v>
      </c>
      <c r="G136" s="1245" t="s">
        <v>38</v>
      </c>
      <c r="H136" s="1245" t="s">
        <v>38</v>
      </c>
      <c r="I136" s="1030">
        <v>35.51</v>
      </c>
      <c r="J136" s="766">
        <f>(M136/I136)*100</f>
        <v>2.478175161926218</v>
      </c>
      <c r="K136" s="1040">
        <v>0.22</v>
      </c>
      <c r="L136" s="1043">
        <v>4</v>
      </c>
      <c r="M136" s="756">
        <f>K136*L136</f>
        <v>0.88</v>
      </c>
      <c r="N136" s="1026" t="s">
        <v>141</v>
      </c>
      <c r="O136" s="866">
        <v>0.21333333333333335</v>
      </c>
      <c r="P136" s="1022">
        <v>43020</v>
      </c>
      <c r="Q136" s="1022">
        <v>43040</v>
      </c>
      <c r="R136" s="756">
        <f>(K136-O136)/O136*100</f>
        <v>3.1249999999999938</v>
      </c>
      <c r="S136" s="824">
        <f>IF(INDEX(Historical!$D$7:$D$1455,MATCH(B136,Historical!$B$7:$B$1455,0))=0,"n/a",(INDEX(Historical!$C$7:$C$1455,MATCH(B136,Historical!$B$7:$B$1455,0))/INDEX(Historical!$D$7:$D$1455,MATCH(B136,Historical!$B$7:$B$1455,0))-1)*100)</f>
        <v>4.8386290322580683</v>
      </c>
      <c r="T136" s="824">
        <f>IF(INDEX(Historical!$F$7:$F$1455,MATCH(B136,Historical!$B$7:$B$1455,0))=0,"n/a",((INDEX(Historical!$C$7:$C$1455,MATCH(B136,Historical!$B$7:$B$1455,0))/INDEX(Historical!$F$7:$F$1455,MATCH(B136,Historical!$B$7:$B$1455,0)))^(1/3)-1)*100)</f>
        <v>2.7039761281176133</v>
      </c>
      <c r="U136" s="824">
        <f>IF(INDEX(Historical!$I$7:$I$1455,MATCH(B136,Historical!$B$7:$B$1455,0))=0,"n/a",((INDEX(Historical!$C$7:$C$1455,MATCH(B136,Historical!$B$7:$B$1455,0))/INDEX(Historical!$I$7:$I$1455,MATCH(B136,Historical!$B$7:$B$1455,0)))^(1/5)-1)*100)</f>
        <v>3.5692643486998632</v>
      </c>
      <c r="V136" s="824">
        <f>IF(INDEX(Historical!$O$7:$O$1455,MATCH(B136,Historical!$B$7:$B$1455,0))=0,"n/a",((INDEX(Historical!$C$7:$C$1455,MATCH(B136,Historical!$B$7:$B$1455,0))/INDEX(Historical!$O$7:$O$1455,MATCH(B136,Historical!$B$7:$B$1455,0)))^(1/10)-1)*100)</f>
        <v>4.5092636021065946</v>
      </c>
      <c r="W136" s="825">
        <f>IF(OR(U136&lt;=0,U136="n/a",V136&lt;=0,V136="n/a"),"n/a",U136/V136)</f>
        <v>0.79154040740319742</v>
      </c>
      <c r="X136" s="826">
        <f>IF(OR(AJ136&lt;=0,AJ136="n/a",U136&lt;=0,U136="n/a"),"n/a",U136/AJ136)</f>
        <v>1.1897547828999544</v>
      </c>
      <c r="Y136" s="775" t="s">
        <v>4044</v>
      </c>
      <c r="Z136" s="766">
        <f>IF(OR(AC136&lt;0.01,AC136="n/a"),"n/a",M136/AC136*100)</f>
        <v>38.93805309734514</v>
      </c>
      <c r="AA136" s="1042">
        <f>IF(OR(AC136&lt;0.01,AC136="n/a"),"n/a",I136/AC136)</f>
        <v>15.712389380530974</v>
      </c>
      <c r="AB136" s="1043">
        <v>12</v>
      </c>
      <c r="AC136" s="1021">
        <v>2.2599999999999998</v>
      </c>
      <c r="AD136" s="1021" t="s">
        <v>138</v>
      </c>
      <c r="AE136" s="1021">
        <v>5.49</v>
      </c>
      <c r="AF136" s="1021">
        <v>1.9</v>
      </c>
      <c r="AG136" s="1021">
        <v>9.1</v>
      </c>
      <c r="AH136" s="1021">
        <v>55.900000000000006</v>
      </c>
      <c r="AI136" s="1021" t="s">
        <v>138</v>
      </c>
      <c r="AJ136" s="1021">
        <v>3</v>
      </c>
      <c r="AK136" s="1021" t="s">
        <v>138</v>
      </c>
      <c r="AL136" s="1034">
        <v>226.91</v>
      </c>
      <c r="AM136" s="1028">
        <v>3.5000000000000004</v>
      </c>
      <c r="AN136" s="1021">
        <v>0</v>
      </c>
      <c r="AO136" s="868">
        <f>IF(U136="n/a","n/a",IF(AA136&lt;0,"n/a",IF(AA136="n/a","n/a",J136+U136-AA136)))</f>
        <v>-9.664949869904893</v>
      </c>
      <c r="AP136" s="869">
        <f>IF(U136="n/a","n/a",J136+U136)</f>
        <v>6.0474395106260808</v>
      </c>
      <c r="AQ136" s="1044">
        <f>IF(OR(AC136&lt;0.01,AF136="n/a"),"n/a",(I136/SQRT(22.5*AC136*(I136/AF136))-1)*100)</f>
        <v>15.187846239684788</v>
      </c>
      <c r="AR136" s="766">
        <f>INDEX(Historical!$C$7:$C$1455,MATCH(B136,Historical!$B$7:$B$1455,0))*IF(AH136="n/a",1.03,IF(AH136&lt;0,1.01,IF(AH136&gt;10,1.1,(1+AH136/100))))</f>
        <v>0.95333259999999997</v>
      </c>
      <c r="AS136" s="1042">
        <f>IF($AI136="n/a",1.03*AR136,IF($AI136&lt;0,1.01*AR136,IF($AI136&gt;10,1.1*AR136,(1+$AI136/100)*AR136)))</f>
        <v>0.981932578</v>
      </c>
      <c r="AT136" s="1042">
        <f>IF($AK136="n/a",1.03*AS136,IF($AK136&lt;0,1.01*AS136,IF($AK136&gt;10,1.1*AS136,(1+$AK136/100)*AS136)))</f>
        <v>1.01139055534</v>
      </c>
      <c r="AU136" s="1042">
        <f>IF($AK136="n/a",1.03*AT136,IF($AK136&lt;0,1.01*AT136,IF($AK136&gt;10,1.1*AT136,(1+$AK136/100)*AT136)))</f>
        <v>1.0417322720002</v>
      </c>
      <c r="AV136" s="1042">
        <f>IF($AK136="n/a",1.03*AU136,IF($AK136&lt;0,1.01*AU136,IF($AK136&gt;10,1.1*AU136,(1+$AK136/100)*AU136)))</f>
        <v>1.0729842401602061</v>
      </c>
      <c r="AW136" s="766">
        <f>SUM(AR136:AV136)</f>
        <v>5.0613722455004062</v>
      </c>
      <c r="AX136" s="877">
        <f>AW136/I136*100</f>
        <v>14.253371572797541</v>
      </c>
      <c r="AY136" s="1212">
        <v>0.22</v>
      </c>
      <c r="AZ136" s="1028">
        <v>23.47</v>
      </c>
      <c r="BA136" s="1028">
        <v>-12.49</v>
      </c>
      <c r="BB136" s="1028">
        <v>-4.99</v>
      </c>
      <c r="BC136" s="1028">
        <v>3.36</v>
      </c>
      <c r="BE136" s="721">
        <v>2000</v>
      </c>
      <c r="BF136" s="1057">
        <f>IF(BE136&gt;2008,0,IF(BE136&gt;2001,1,IF(BE136&gt;1990,2,IF(BE136&gt;1980,3,IF(BE136&gt;1973,4,IF(BE136&gt;1970,5,IF(BE136&gt;1960,6,IF(BE136&gt;1958,7,IF(BE136&gt;1953,8,9)))))))))</f>
        <v>2</v>
      </c>
    </row>
    <row r="137" spans="1:58" ht="11.25" customHeight="1" x14ac:dyDescent="0.2">
      <c r="A137" s="1027" t="s">
        <v>723</v>
      </c>
      <c r="B137" s="1031" t="s">
        <v>724</v>
      </c>
      <c r="C137" s="1181" t="s">
        <v>129</v>
      </c>
      <c r="D137" s="1181" t="s">
        <v>194</v>
      </c>
      <c r="E137" s="857">
        <v>18</v>
      </c>
      <c r="F137" s="1245">
        <v>175</v>
      </c>
      <c r="G137" s="1245" t="s">
        <v>107</v>
      </c>
      <c r="H137" s="1245" t="s">
        <v>107</v>
      </c>
      <c r="I137" s="1030">
        <v>65.97</v>
      </c>
      <c r="J137" s="766">
        <f>(M137/I137)*100</f>
        <v>2.2131271790207672</v>
      </c>
      <c r="K137" s="1033">
        <v>0.36499999999999999</v>
      </c>
      <c r="L137" s="1043">
        <v>4</v>
      </c>
      <c r="M137" s="756">
        <f>K137*L137</f>
        <v>1.46</v>
      </c>
      <c r="N137" s="1026" t="s">
        <v>137</v>
      </c>
      <c r="O137" s="860">
        <v>0.36</v>
      </c>
      <c r="P137" s="1016">
        <v>43154</v>
      </c>
      <c r="Q137" s="1016">
        <v>43173</v>
      </c>
      <c r="R137" s="756">
        <f>(K137-O137)/O137*100</f>
        <v>1.3888888888888902</v>
      </c>
      <c r="S137" s="824">
        <f>IF(INDEX(Historical!$D$7:$D$1455,MATCH(B137,Historical!$B$7:$B$1455,0))=0,"n/a",(INDEX(Historical!$C$7:$C$1455,MATCH(B137,Historical!$B$7:$B$1455,0))/INDEX(Historical!$D$7:$D$1455,MATCH(B137,Historical!$B$7:$B$1455,0))-1)*100)</f>
        <v>1.4084507042253502</v>
      </c>
      <c r="T137" s="824">
        <f>IF(INDEX(Historical!$F$7:$F$1455,MATCH(B137,Historical!$B$7:$B$1455,0))=0,"n/a",((INDEX(Historical!$C$7:$C$1455,MATCH(B137,Historical!$B$7:$B$1455,0))/INDEX(Historical!$F$7:$F$1455,MATCH(B137,Historical!$B$7:$B$1455,0)))^(1/3)-1)*100)</f>
        <v>1.4287644623016904</v>
      </c>
      <c r="U137" s="824">
        <f>IF(INDEX(Historical!$I$7:$I$1455,MATCH(B137,Historical!$B$7:$B$1455,0))=0,"n/a",((INDEX(Historical!$C$7:$C$1455,MATCH(B137,Historical!$B$7:$B$1455,0))/INDEX(Historical!$I$7:$I$1455,MATCH(B137,Historical!$B$7:$B$1455,0)))^(1/5)-1)*100)</f>
        <v>12.474611314209483</v>
      </c>
      <c r="V137" s="824">
        <f>IF(INDEX(Historical!$O$7:$O$1455,MATCH(B137,Historical!$B$7:$B$1455,0))=0,"n/a",((INDEX(Historical!$C$7:$C$1455,MATCH(B137,Historical!$B$7:$B$1455,0))/INDEX(Historical!$O$7:$O$1455,MATCH(B137,Historical!$B$7:$B$1455,0)))^(1/10)-1)*100)</f>
        <v>13.112687251123646</v>
      </c>
      <c r="W137" s="825">
        <f>IF(OR(U137&lt;=0,U137="n/a",V137&lt;=0,V137="n/a"),"n/a",U137/V137)</f>
        <v>0.95133904098418232</v>
      </c>
      <c r="X137" s="826" t="str">
        <f>IF(OR(AJ137&lt;=0,AJ137="n/a",U137&lt;=0,U137="n/a"),"n/a",U137/AJ137)</f>
        <v>n/a</v>
      </c>
      <c r="Y137" s="780"/>
      <c r="Z137" s="766">
        <f>IF(OR(AC137&lt;0.01,AC137="n/a"),"n/a",M137/AC137*100)</f>
        <v>40</v>
      </c>
      <c r="AA137" s="1042">
        <f>IF(OR(AC137&lt;0.01,AC137="n/a"),"n/a",I137/AC137)</f>
        <v>18.073972602739726</v>
      </c>
      <c r="AB137" s="1043">
        <v>12</v>
      </c>
      <c r="AC137" s="1021">
        <v>3.65</v>
      </c>
      <c r="AD137" s="1021">
        <v>2.08</v>
      </c>
      <c r="AE137" s="1021">
        <v>1.38</v>
      </c>
      <c r="AF137" s="1021">
        <v>4.41</v>
      </c>
      <c r="AG137" s="1021">
        <v>20.100000000000001</v>
      </c>
      <c r="AH137" s="1021">
        <v>26.6</v>
      </c>
      <c r="AI137" s="1021">
        <v>14.249999999999998</v>
      </c>
      <c r="AJ137" s="1021">
        <v>-1.7000000000000002</v>
      </c>
      <c r="AK137" s="1021">
        <v>8.6999999999999993</v>
      </c>
      <c r="AL137" s="1034">
        <v>3680</v>
      </c>
      <c r="AM137" s="1028">
        <v>0.89999999999999991</v>
      </c>
      <c r="AN137" s="1021">
        <v>0.54</v>
      </c>
      <c r="AO137" s="868">
        <f>IF(U137="n/a","n/a",IF(AA137&lt;0,"n/a",IF(AA137="n/a","n/a",J137+U137-AA137)))</f>
        <v>-3.386234109509477</v>
      </c>
      <c r="AP137" s="869">
        <f>IF(U137="n/a","n/a",J137+U137)</f>
        <v>14.687738493230249</v>
      </c>
      <c r="AQ137" s="1044">
        <f>IF(OR(AC137&lt;0.01,AF137="n/a"),"n/a",(I137/SQRT(22.5*AC137*(I137/AF137))-1)*100)</f>
        <v>88.215265856332366</v>
      </c>
      <c r="AR137" s="766">
        <f>INDEX(Historical!$C$7:$C$1455,MATCH(B137,Historical!$B$7:$B$1455,0))*IF(AH137="n/a",1.03,IF(AH137&lt;0,1.01,IF(AH137&gt;10,1.1,(1+AH137/100))))</f>
        <v>1.5840000000000001</v>
      </c>
      <c r="AS137" s="1042">
        <f>IF($AI137="n/a",1.03*AR137,IF($AI137&lt;0,1.01*AR137,IF($AI137&gt;10,1.1*AR137,(1+$AI137/100)*AR137)))</f>
        <v>1.7424000000000002</v>
      </c>
      <c r="AT137" s="1042">
        <f>IF($AK137="n/a",1.03*AS137,IF($AK137&lt;0,1.01*AS137,IF($AK137&gt;10,1.1*AS137,(1+$AK137/100)*AS137)))</f>
        <v>1.8939888</v>
      </c>
      <c r="AU137" s="1042">
        <f>IF($AK137="n/a",1.03*AT137,IF($AK137&lt;0,1.01*AT137,IF($AK137&gt;10,1.1*AT137,(1+$AK137/100)*AT137)))</f>
        <v>2.0587658256000001</v>
      </c>
      <c r="AV137" s="1042">
        <f>IF($AK137="n/a",1.03*AU137,IF($AK137&lt;0,1.01*AU137,IF($AK137&gt;10,1.1*AU137,(1+$AK137/100)*AU137)))</f>
        <v>2.2378784524272</v>
      </c>
      <c r="AW137" s="766">
        <f>SUM(AR137:AV137)</f>
        <v>9.5170330780272003</v>
      </c>
      <c r="AX137" s="877">
        <f>AW137/I137*100</f>
        <v>14.426304499055936</v>
      </c>
      <c r="AY137" s="1212">
        <v>1.03</v>
      </c>
      <c r="AZ137" s="1028">
        <v>8.86</v>
      </c>
      <c r="BA137" s="1028">
        <v>-25.61</v>
      </c>
      <c r="BB137" s="1028">
        <v>-8.09</v>
      </c>
      <c r="BC137" s="1028">
        <v>-12.870000000000001</v>
      </c>
      <c r="BE137" s="721">
        <v>2001</v>
      </c>
      <c r="BF137" s="1057">
        <f>IF(BE137&gt;2008,0,IF(BE137&gt;2001,1,IF(BE137&gt;1990,2,IF(BE137&gt;1980,3,IF(BE137&gt;1973,4,IF(BE137&gt;1970,5,IF(BE137&gt;1960,6,IF(BE137&gt;1958,7,IF(BE137&gt;1953,8,9)))))))))</f>
        <v>2</v>
      </c>
    </row>
    <row r="138" spans="1:58" ht="11.25" customHeight="1" x14ac:dyDescent="0.2">
      <c r="A138" s="1027" t="s">
        <v>725</v>
      </c>
      <c r="B138" s="1031" t="s">
        <v>726</v>
      </c>
      <c r="C138" s="1181" t="s">
        <v>180</v>
      </c>
      <c r="D138" s="1181" t="s">
        <v>4432</v>
      </c>
      <c r="E138" s="857">
        <v>15</v>
      </c>
      <c r="F138" s="1245">
        <v>247</v>
      </c>
      <c r="G138" s="1245" t="s">
        <v>38</v>
      </c>
      <c r="H138" s="1245" t="s">
        <v>38</v>
      </c>
      <c r="I138" s="1030">
        <v>70.27</v>
      </c>
      <c r="J138" s="766">
        <f>(M138/I138)*100</f>
        <v>4.4400170769887577</v>
      </c>
      <c r="K138" s="1033">
        <v>0.78</v>
      </c>
      <c r="L138" s="1043">
        <v>4</v>
      </c>
      <c r="M138" s="756">
        <f>K138*L138</f>
        <v>3.12</v>
      </c>
      <c r="N138" s="1026" t="s">
        <v>221</v>
      </c>
      <c r="O138" s="860">
        <v>0.77</v>
      </c>
      <c r="P138" s="1016">
        <v>43350</v>
      </c>
      <c r="Q138" s="1016">
        <v>43388</v>
      </c>
      <c r="R138" s="756">
        <f>(K138-O138)/O138*100</f>
        <v>1.2987012987012998</v>
      </c>
      <c r="S138" s="824">
        <f>IF(INDEX(Historical!$D$7:$D$1455,MATCH(B138,Historical!$B$7:$B$1455,0))=0,"n/a",(INDEX(Historical!$C$7:$C$1455,MATCH(B138,Historical!$B$7:$B$1455,0))/INDEX(Historical!$D$7:$D$1455,MATCH(B138,Historical!$B$7:$B$1455,0))-1)*100)</f>
        <v>1.3289036544850585</v>
      </c>
      <c r="T138" s="824">
        <f>IF(INDEX(Historical!$F$7:$F$1455,MATCH(B138,Historical!$B$7:$B$1455,0))=0,"n/a",((INDEX(Historical!$C$7:$C$1455,MATCH(B138,Historical!$B$7:$B$1455,0))/INDEX(Historical!$F$7:$F$1455,MATCH(B138,Historical!$B$7:$B$1455,0)))^(1/3)-1)*100)</f>
        <v>4.1605012934500252</v>
      </c>
      <c r="U138" s="824">
        <f>IF(INDEX(Historical!$I$7:$I$1455,MATCH(B138,Historical!$B$7:$B$1455,0))=0,"n/a",((INDEX(Historical!$C$7:$C$1455,MATCH(B138,Historical!$B$7:$B$1455,0))/INDEX(Historical!$I$7:$I$1455,MATCH(B138,Historical!$B$7:$B$1455,0)))^(1/5)-1)*100)</f>
        <v>8.7247300086809254</v>
      </c>
      <c r="V138" s="824">
        <f>IF(INDEX(Historical!$O$7:$O$1455,MATCH(B138,Historical!$B$7:$B$1455,0))=0,"n/a",((INDEX(Historical!$C$7:$C$1455,MATCH(B138,Historical!$B$7:$B$1455,0))/INDEX(Historical!$O$7:$O$1455,MATCH(B138,Historical!$B$7:$B$1455,0)))^(1/10)-1)*100)</f>
        <v>12.890583313078107</v>
      </c>
      <c r="W138" s="825">
        <f>IF(OR(U138&lt;=0,U138="n/a",V138&lt;=0,V138="n/a"),"n/a",U138/V138)</f>
        <v>0.67682972886333803</v>
      </c>
      <c r="X138" s="826" t="str">
        <f>IF(OR(AJ138&lt;=0,AJ138="n/a",U138&lt;=0,U138="n/a"),"n/a",U138/AJ138)</f>
        <v>n/a</v>
      </c>
      <c r="Y138" s="1032"/>
      <c r="Z138" s="766">
        <f>IF(OR(AC138&lt;0.01,AC138="n/a"),"n/a",M138/AC138*100)</f>
        <v>61.296660117878197</v>
      </c>
      <c r="AA138" s="1042">
        <f>IF(OR(AC138&lt;0.01,AC138="n/a"),"n/a",I138/AC138)</f>
        <v>13.805500982318271</v>
      </c>
      <c r="AB138" s="1043">
        <v>12</v>
      </c>
      <c r="AC138" s="1021">
        <v>5.09</v>
      </c>
      <c r="AD138" s="1021">
        <v>0.19</v>
      </c>
      <c r="AE138" s="1021">
        <v>3.27</v>
      </c>
      <c r="AF138" s="1021">
        <v>2.4900000000000002</v>
      </c>
      <c r="AG138" s="1021">
        <v>18.7</v>
      </c>
      <c r="AH138" s="1023">
        <v>228.9</v>
      </c>
      <c r="AI138" s="1023">
        <v>7.89</v>
      </c>
      <c r="AJ138" s="1021">
        <v>-18.600000000000001</v>
      </c>
      <c r="AK138" s="1021">
        <v>74.08</v>
      </c>
      <c r="AL138" s="1034">
        <v>54760</v>
      </c>
      <c r="AM138" s="1028">
        <v>0.1</v>
      </c>
      <c r="AN138" s="1021">
        <v>0.48</v>
      </c>
      <c r="AO138" s="868">
        <f>IF(U138="n/a","n/a",IF(AA138&lt;0,"n/a",IF(AA138="n/a","n/a",J138+U138-AA138)))</f>
        <v>-0.64075389664858839</v>
      </c>
      <c r="AP138" s="869">
        <f>IF(U138="n/a","n/a",J138+U138)</f>
        <v>13.164747085669683</v>
      </c>
      <c r="AQ138" s="1044">
        <f>IF(OR(AC138&lt;0.01,AF138="n/a"),"n/a",(I138/SQRT(22.5*AC138*(I138/AF138))-1)*100)</f>
        <v>23.604562026510798</v>
      </c>
      <c r="AR138" s="766">
        <f>INDEX(Historical!$C$7:$C$1455,MATCH(B138,Historical!$B$7:$B$1455,0))*IF(AH138="n/a",1.03,IF(AH138&lt;0,1.01,IF(AH138&gt;10,1.1,(1+AH138/100))))</f>
        <v>3.3550000000000004</v>
      </c>
      <c r="AS138" s="1042">
        <f>IF($AI138="n/a",1.03*AR138,IF($AI138&lt;0,1.01*AR138,IF($AI138&gt;10,1.1*AR138,(1+$AI138/100)*AR138)))</f>
        <v>3.6197095000000004</v>
      </c>
      <c r="AT138" s="1042">
        <f>IF($AK138="n/a",1.03*AS138,IF($AK138&lt;0,1.01*AS138,IF($AK138&gt;10,1.1*AS138,(1+$AK138/100)*AS138)))</f>
        <v>3.9816804500000007</v>
      </c>
      <c r="AU138" s="1042">
        <f>IF($AK138="n/a",1.03*AT138,IF($AK138&lt;0,1.01*AT138,IF($AK138&gt;10,1.1*AT138,(1+$AK138/100)*AT138)))</f>
        <v>4.379848495000001</v>
      </c>
      <c r="AV138" s="1042">
        <f>IF($AK138="n/a",1.03*AU138,IF($AK138&lt;0,1.01*AU138,IF($AK138&gt;10,1.1*AU138,(1+$AK138/100)*AU138)))</f>
        <v>4.8178333445000012</v>
      </c>
      <c r="AW138" s="766">
        <f>SUM(AR138:AV138)</f>
        <v>20.154071789500005</v>
      </c>
      <c r="AX138" s="877">
        <f>AW138/I138*100</f>
        <v>28.680904780845317</v>
      </c>
      <c r="AY138" s="1212">
        <v>0.77</v>
      </c>
      <c r="AZ138" s="1028">
        <v>12.49</v>
      </c>
      <c r="BA138" s="1028">
        <v>-19.850000000000001</v>
      </c>
      <c r="BB138" s="1028">
        <v>-5.3199999999999994</v>
      </c>
      <c r="BC138" s="1028">
        <v>-8.25</v>
      </c>
      <c r="BE138" s="721">
        <v>2004</v>
      </c>
      <c r="BF138" s="1057">
        <f>IF(BE138&gt;2008,0,IF(BE138&gt;2001,1,IF(BE138&gt;1990,2,IF(BE138&gt;1980,3,IF(BE138&gt;1973,4,IF(BE138&gt;1970,5,IF(BE138&gt;1960,6,IF(BE138&gt;1958,7,IF(BE138&gt;1953,8,9)))))))))</f>
        <v>1</v>
      </c>
    </row>
    <row r="139" spans="1:58" ht="11.25" customHeight="1" x14ac:dyDescent="0.2">
      <c r="A139" s="1027" t="s">
        <v>727</v>
      </c>
      <c r="B139" s="1031" t="s">
        <v>728</v>
      </c>
      <c r="C139" s="1181" t="s">
        <v>132</v>
      </c>
      <c r="D139" s="1181" t="s">
        <v>4424</v>
      </c>
      <c r="E139" s="857">
        <v>12</v>
      </c>
      <c r="F139" s="1245">
        <v>301</v>
      </c>
      <c r="G139" s="1245" t="s">
        <v>38</v>
      </c>
      <c r="H139" s="1245" t="s">
        <v>38</v>
      </c>
      <c r="I139" s="1030">
        <v>39.619999999999997</v>
      </c>
      <c r="J139" s="766">
        <f>(M139/I139)*100</f>
        <v>3.685007571933367</v>
      </c>
      <c r="K139" s="1033">
        <v>0.36499999999999999</v>
      </c>
      <c r="L139" s="1043">
        <v>4</v>
      </c>
      <c r="M139" s="756">
        <f>K139*L139</f>
        <v>1.46</v>
      </c>
      <c r="N139" s="1026" t="s">
        <v>729</v>
      </c>
      <c r="O139" s="860">
        <v>0.33250000000000002</v>
      </c>
      <c r="P139" s="1016">
        <v>43382</v>
      </c>
      <c r="Q139" s="1016">
        <v>43403</v>
      </c>
      <c r="R139" s="756">
        <f>(K139-O139)/O139*100</f>
        <v>9.7744360902255547</v>
      </c>
      <c r="S139" s="824">
        <f>IF(INDEX(Historical!$D$7:$D$1455,MATCH(B139,Historical!$B$7:$B$1455,0))=0,"n/a",(INDEX(Historical!$C$7:$C$1455,MATCH(B139,Historical!$B$7:$B$1455,0))/INDEX(Historical!$D$7:$D$1455,MATCH(B139,Historical!$B$7:$B$1455,0))-1)*100)</f>
        <v>9.9778270509977887</v>
      </c>
      <c r="T139" s="824">
        <f>IF(INDEX(Historical!$F$7:$F$1455,MATCH(B139,Historical!$B$7:$B$1455,0))=0,"n/a",((INDEX(Historical!$C$7:$C$1455,MATCH(B139,Historical!$B$7:$B$1455,0))/INDEX(Historical!$F$7:$F$1455,MATCH(B139,Historical!$B$7:$B$1455,0)))^(1/3)-1)*100)</f>
        <v>10.262199325461818</v>
      </c>
      <c r="U139" s="824">
        <f>IF(INDEX(Historical!$I$7:$I$1455,MATCH(B139,Historical!$B$7:$B$1455,0))=0,"n/a",((INDEX(Historical!$C$7:$C$1455,MATCH(B139,Historical!$B$7:$B$1455,0))/INDEX(Historical!$I$7:$I$1455,MATCH(B139,Historical!$B$7:$B$1455,0)))^(1/5)-1)*100)</f>
        <v>9.5747291141209168</v>
      </c>
      <c r="V139" s="824">
        <f>IF(INDEX(Historical!$O$7:$O$1455,MATCH(B139,Historical!$B$7:$B$1455,0))=0,"n/a",((INDEX(Historical!$C$7:$C$1455,MATCH(B139,Historical!$B$7:$B$1455,0))/INDEX(Historical!$O$7:$O$1455,MATCH(B139,Historical!$B$7:$B$1455,0)))^(1/10)-1)*100)</f>
        <v>6.1918721053434878</v>
      </c>
      <c r="W139" s="825">
        <f>IF(OR(U139&lt;=0,U139="n/a",V139&lt;=0,V139="n/a"),"n/a",U139/V139)</f>
        <v>1.546338320821917</v>
      </c>
      <c r="X139" s="826">
        <f>IF(OR(AJ139&lt;=0,AJ139="n/a",U139&lt;=0,U139="n/a"),"n/a",U139/AJ139)</f>
        <v>11.968411392651145</v>
      </c>
      <c r="Y139" s="1032"/>
      <c r="Z139" s="766">
        <f>IF(OR(AC139&lt;0.01,AC139="n/a"),"n/a",M139/AC139*100)</f>
        <v>69.523809523809518</v>
      </c>
      <c r="AA139" s="1042">
        <f>IF(OR(AC139&lt;0.01,AC139="n/a"),"n/a",I139/AC139)</f>
        <v>18.866666666666664</v>
      </c>
      <c r="AB139" s="1043">
        <v>12</v>
      </c>
      <c r="AC139" s="1021">
        <v>2.1</v>
      </c>
      <c r="AD139" s="1021" t="s">
        <v>138</v>
      </c>
      <c r="AE139" s="1021">
        <v>3.5</v>
      </c>
      <c r="AF139" s="1021">
        <v>1.96</v>
      </c>
      <c r="AG139" s="1021">
        <v>10.9</v>
      </c>
      <c r="AH139" s="1021">
        <v>10.5</v>
      </c>
      <c r="AI139" s="1021">
        <v>3.62</v>
      </c>
      <c r="AJ139" s="1021">
        <v>0.8</v>
      </c>
      <c r="AK139" s="1021">
        <v>-2.25</v>
      </c>
      <c r="AL139" s="1034">
        <v>7910</v>
      </c>
      <c r="AM139" s="1028">
        <v>0.19</v>
      </c>
      <c r="AN139" s="1021">
        <v>0.78</v>
      </c>
      <c r="AO139" s="868">
        <f>IF(U139="n/a","n/a",IF(AA139&lt;0,"n/a",IF(AA139="n/a","n/a",J139+U139-AA139)))</f>
        <v>-5.6069299806123798</v>
      </c>
      <c r="AP139" s="869">
        <f>IF(U139="n/a","n/a",J139+U139)</f>
        <v>13.259736686054284</v>
      </c>
      <c r="AQ139" s="1044">
        <f>IF(OR(AC139&lt;0.01,AF139="n/a"),"n/a",(I139/SQRT(22.5*AC139*(I139/AF139))-1)*100)</f>
        <v>28.198919507782747</v>
      </c>
      <c r="AR139" s="766">
        <f>INDEX(Historical!$C$7:$C$1455,MATCH(B139,Historical!$B$7:$B$1455,0))*IF(AH139="n/a",1.03,IF(AH139&lt;0,1.01,IF(AH139&gt;10,1.1,(1+AH139/100))))</f>
        <v>1.3640000000000001</v>
      </c>
      <c r="AS139" s="1042">
        <f>IF($AI139="n/a",1.03*AR139,IF($AI139&lt;0,1.01*AR139,IF($AI139&gt;10,1.1*AR139,(1+$AI139/100)*AR139)))</f>
        <v>1.4133768000000002</v>
      </c>
      <c r="AT139" s="1042">
        <f>IF($AK139="n/a",1.03*AS139,IF($AK139&lt;0,1.01*AS139,IF($AK139&gt;10,1.1*AS139,(1+$AK139/100)*AS139)))</f>
        <v>1.4275105680000002</v>
      </c>
      <c r="AU139" s="1042">
        <f>IF($AK139="n/a",1.03*AT139,IF($AK139&lt;0,1.01*AT139,IF($AK139&gt;10,1.1*AT139,(1+$AK139/100)*AT139)))</f>
        <v>1.4417856736800003</v>
      </c>
      <c r="AV139" s="1042">
        <f>IF($AK139="n/a",1.03*AU139,IF($AK139&lt;0,1.01*AU139,IF($AK139&gt;10,1.1*AU139,(1+$AK139/100)*AU139)))</f>
        <v>1.4562035304168004</v>
      </c>
      <c r="AW139" s="766">
        <f>SUM(AR139:AV139)</f>
        <v>7.1028765720968012</v>
      </c>
      <c r="AX139" s="877">
        <f>AW139/I139*100</f>
        <v>17.927502705948513</v>
      </c>
      <c r="AY139" s="1212">
        <v>0.53</v>
      </c>
      <c r="AZ139" s="1028">
        <v>33.900000000000006</v>
      </c>
      <c r="BA139" s="1028">
        <v>-0.88</v>
      </c>
      <c r="BB139" s="1028">
        <v>5.9499999999999993</v>
      </c>
      <c r="BC139" s="1028">
        <v>13.059999999999999</v>
      </c>
      <c r="BE139" s="721">
        <v>2007</v>
      </c>
      <c r="BF139" s="1057">
        <f>IF(BE139&gt;2008,0,IF(BE139&gt;2001,1,IF(BE139&gt;1990,2,IF(BE139&gt;1980,3,IF(BE139&gt;1973,4,IF(BE139&gt;1970,5,IF(BE139&gt;1960,6,IF(BE139&gt;1958,7,IF(BE139&gt;1953,8,9)))))))))</f>
        <v>1</v>
      </c>
    </row>
    <row r="140" spans="1:58" s="612" customFormat="1" ht="11.25" customHeight="1" x14ac:dyDescent="0.2">
      <c r="A140" s="1027" t="s">
        <v>730</v>
      </c>
      <c r="B140" s="1031" t="s">
        <v>731</v>
      </c>
      <c r="C140" s="1181" t="s">
        <v>129</v>
      </c>
      <c r="D140" s="1181" t="s">
        <v>4449</v>
      </c>
      <c r="E140" s="857">
        <v>16</v>
      </c>
      <c r="F140" s="1245">
        <v>212</v>
      </c>
      <c r="G140" s="1245" t="s">
        <v>107</v>
      </c>
      <c r="H140" s="1245" t="s">
        <v>107</v>
      </c>
      <c r="I140" s="1030">
        <v>29.39</v>
      </c>
      <c r="J140" s="766">
        <f>(M140/I140)*100</f>
        <v>3.2664171486900302</v>
      </c>
      <c r="K140" s="1033">
        <v>0.24</v>
      </c>
      <c r="L140" s="1043">
        <v>4</v>
      </c>
      <c r="M140" s="756">
        <f>K140*L140</f>
        <v>0.96</v>
      </c>
      <c r="N140" s="1026" t="s">
        <v>120</v>
      </c>
      <c r="O140" s="860">
        <v>0.23</v>
      </c>
      <c r="P140" s="1016">
        <v>43328</v>
      </c>
      <c r="Q140" s="1016">
        <v>43343</v>
      </c>
      <c r="R140" s="756">
        <f>(K140-O140)/O140*100</f>
        <v>4.3478260869565135</v>
      </c>
      <c r="S140" s="824">
        <f>IF(INDEX(Historical!$D$7:$D$1455,MATCH(B140,Historical!$B$7:$B$1455,0))=0,"n/a",(INDEX(Historical!$C$7:$C$1455,MATCH(B140,Historical!$B$7:$B$1455,0))/INDEX(Historical!$D$7:$D$1455,MATCH(B140,Historical!$B$7:$B$1455,0))-1)*100)</f>
        <v>4.6511627906976827</v>
      </c>
      <c r="T140" s="824">
        <f>IF(INDEX(Historical!$F$7:$F$1455,MATCH(B140,Historical!$B$7:$B$1455,0))=0,"n/a",((INDEX(Historical!$C$7:$C$1455,MATCH(B140,Historical!$B$7:$B$1455,0))/INDEX(Historical!$F$7:$F$1455,MATCH(B140,Historical!$B$7:$B$1455,0)))^(1/3)-1)*100)</f>
        <v>4.8856246288386806</v>
      </c>
      <c r="U140" s="824">
        <f>IF(INDEX(Historical!$I$7:$I$1455,MATCH(B140,Historical!$B$7:$B$1455,0))=0,"n/a",((INDEX(Historical!$C$7:$C$1455,MATCH(B140,Historical!$B$7:$B$1455,0))/INDEX(Historical!$I$7:$I$1455,MATCH(B140,Historical!$B$7:$B$1455,0)))^(1/5)-1)*100)</f>
        <v>5.1547496797280434</v>
      </c>
      <c r="V140" s="824">
        <f>IF(INDEX(Historical!$O$7:$O$1455,MATCH(B140,Historical!$B$7:$B$1455,0))=0,"n/a",((INDEX(Historical!$C$7:$C$1455,MATCH(B140,Historical!$B$7:$B$1455,0))/INDEX(Historical!$O$7:$O$1455,MATCH(B140,Historical!$B$7:$B$1455,0)))^(1/10)-1)*100)</f>
        <v>6.0540481614018704</v>
      </c>
      <c r="W140" s="825">
        <f>IF(OR(U140&lt;=0,U140="n/a",V140&lt;=0,V140="n/a"),"n/a",U140/V140)</f>
        <v>0.85145501692447945</v>
      </c>
      <c r="X140" s="826" t="str">
        <f>IF(OR(AJ140&lt;=0,AJ140="n/a",U140&lt;=0,U140="n/a"),"n/a",U140/AJ140)</f>
        <v>n/a</v>
      </c>
      <c r="Y140" s="781"/>
      <c r="Z140" s="766">
        <f>IF(OR(AC140&lt;0.01,AC140="n/a"),"n/a",M140/AC140*100)</f>
        <v>57.142857142857139</v>
      </c>
      <c r="AA140" s="1042">
        <f>IF(OR(AC140&lt;0.01,AC140="n/a"),"n/a",I140/AC140)</f>
        <v>17.49404761904762</v>
      </c>
      <c r="AB140" s="1043">
        <v>7</v>
      </c>
      <c r="AC140" s="1021">
        <v>1.68</v>
      </c>
      <c r="AD140" s="1021" t="s">
        <v>138</v>
      </c>
      <c r="AE140" s="1021">
        <v>0.82</v>
      </c>
      <c r="AF140" s="1021">
        <v>1.59</v>
      </c>
      <c r="AG140" s="1021">
        <v>6.2</v>
      </c>
      <c r="AH140" s="1021">
        <v>13.3</v>
      </c>
      <c r="AI140" s="1021" t="s">
        <v>138</v>
      </c>
      <c r="AJ140" s="1021">
        <v>-4.3</v>
      </c>
      <c r="AK140" s="1021" t="s">
        <v>138</v>
      </c>
      <c r="AL140" s="1034">
        <v>218.66</v>
      </c>
      <c r="AM140" s="1028">
        <v>3</v>
      </c>
      <c r="AN140" s="1021">
        <v>7.0000000000000007E-2</v>
      </c>
      <c r="AO140" s="868">
        <f>IF(U140="n/a","n/a",IF(AA140&lt;0,"n/a",IF(AA140="n/a","n/a",J140+U140-AA140)))</f>
        <v>-9.0728807906295472</v>
      </c>
      <c r="AP140" s="869">
        <f>IF(U140="n/a","n/a",J140+U140)</f>
        <v>8.4211668284180732</v>
      </c>
      <c r="AQ140" s="1044">
        <f>IF(OR(AC140&lt;0.01,AF140="n/a"),"n/a",(I140/SQRT(22.5*AC140*(I140/AF140))-1)*100)</f>
        <v>11.186601339641268</v>
      </c>
      <c r="AR140" s="766">
        <f>INDEX(Historical!$C$7:$C$1455,MATCH(B140,Historical!$B$7:$B$1455,0))*IF(AH140="n/a",1.03,IF(AH140&lt;0,1.01,IF(AH140&gt;10,1.1,(1+AH140/100))))</f>
        <v>0.9900000000000001</v>
      </c>
      <c r="AS140" s="1042">
        <f>IF($AI140="n/a",1.03*AR140,IF($AI140&lt;0,1.01*AR140,IF($AI140&gt;10,1.1*AR140,(1+$AI140/100)*AR140)))</f>
        <v>1.0197000000000001</v>
      </c>
      <c r="AT140" s="1042">
        <f>IF($AK140="n/a",1.03*AS140,IF($AK140&lt;0,1.01*AS140,IF($AK140&gt;10,1.1*AS140,(1+$AK140/100)*AS140)))</f>
        <v>1.0502910000000001</v>
      </c>
      <c r="AU140" s="1042">
        <f>IF($AK140="n/a",1.03*AT140,IF($AK140&lt;0,1.01*AT140,IF($AK140&gt;10,1.1*AT140,(1+$AK140/100)*AT140)))</f>
        <v>1.0817997300000002</v>
      </c>
      <c r="AV140" s="1042">
        <f>IF($AK140="n/a",1.03*AU140,IF($AK140&lt;0,1.01*AU140,IF($AK140&gt;10,1.1*AU140,(1+$AK140/100)*AU140)))</f>
        <v>1.1142537219000002</v>
      </c>
      <c r="AW140" s="766">
        <f>SUM(AR140:AV140)</f>
        <v>5.2560444519000002</v>
      </c>
      <c r="AX140" s="877">
        <f>AW140/I140*100</f>
        <v>17.883785137461722</v>
      </c>
      <c r="AY140" s="1212">
        <v>1.01</v>
      </c>
      <c r="AZ140" s="1028">
        <v>5.6800000000000006</v>
      </c>
      <c r="BA140" s="1028">
        <v>-37.11</v>
      </c>
      <c r="BB140" s="1028">
        <v>-10.75</v>
      </c>
      <c r="BC140" s="1028">
        <v>-23.72</v>
      </c>
      <c r="BD140" s="1078"/>
      <c r="BE140" s="721">
        <v>2003</v>
      </c>
      <c r="BF140" s="1057">
        <f>IF(BE140&gt;2008,0,IF(BE140&gt;2001,1,IF(BE140&gt;1990,2,IF(BE140&gt;1980,3,IF(BE140&gt;1973,4,IF(BE140&gt;1970,5,IF(BE140&gt;1960,6,IF(BE140&gt;1958,7,IF(BE140&gt;1953,8,9)))))))))</f>
        <v>1</v>
      </c>
    </row>
    <row r="141" spans="1:58" ht="11.25" customHeight="1" x14ac:dyDescent="0.2">
      <c r="A141" s="1027" t="s">
        <v>732</v>
      </c>
      <c r="B141" s="1031" t="s">
        <v>733</v>
      </c>
      <c r="C141" s="1181" t="s">
        <v>4414</v>
      </c>
      <c r="D141" s="1181" t="s">
        <v>4415</v>
      </c>
      <c r="E141" s="857">
        <v>16</v>
      </c>
      <c r="F141" s="1245">
        <v>199</v>
      </c>
      <c r="G141" s="1245" t="s">
        <v>38</v>
      </c>
      <c r="H141" s="1245" t="s">
        <v>38</v>
      </c>
      <c r="I141" s="1030">
        <v>37.94</v>
      </c>
      <c r="J141" s="766">
        <f>(M141/I141)*100</f>
        <v>6.9583552978386933</v>
      </c>
      <c r="K141" s="1033">
        <v>0.66</v>
      </c>
      <c r="L141" s="1043">
        <v>4</v>
      </c>
      <c r="M141" s="756">
        <f>K141*L141</f>
        <v>2.64</v>
      </c>
      <c r="N141" s="1026" t="s">
        <v>108</v>
      </c>
      <c r="O141" s="860">
        <v>0.65</v>
      </c>
      <c r="P141" s="714">
        <v>43130</v>
      </c>
      <c r="Q141" s="714">
        <v>43146</v>
      </c>
      <c r="R141" s="756">
        <f>(K141-O141)/O141*100</f>
        <v>1.5384615384615397</v>
      </c>
      <c r="S141" s="824">
        <f>IF(INDEX(Historical!$D$7:$D$1455,MATCH(B141,Historical!$B$7:$B$1455,0))=0,"n/a",(INDEX(Historical!$C$7:$C$1455,MATCH(B141,Historical!$B$7:$B$1455,0))/INDEX(Historical!$D$7:$D$1455,MATCH(B141,Historical!$B$7:$B$1455,0))-1)*100)</f>
        <v>7.6271186440677985</v>
      </c>
      <c r="T141" s="824">
        <f>IF(INDEX(Historical!$F$7:$F$1455,MATCH(B141,Historical!$B$7:$B$1455,0))=0,"n/a",((INDEX(Historical!$C$7:$C$1455,MATCH(B141,Historical!$B$7:$B$1455,0))/INDEX(Historical!$F$7:$F$1455,MATCH(B141,Historical!$B$7:$B$1455,0)))^(1/3)-1)*100)</f>
        <v>7.9346238587324924</v>
      </c>
      <c r="U141" s="824">
        <f>IF(INDEX(Historical!$I$7:$I$1455,MATCH(B141,Historical!$B$7:$B$1455,0))=0,"n/a",((INDEX(Historical!$C$7:$C$1455,MATCH(B141,Historical!$B$7:$B$1455,0))/INDEX(Historical!$I$7:$I$1455,MATCH(B141,Historical!$B$7:$B$1455,0)))^(1/5)-1)*100)</f>
        <v>8.4899233597428125</v>
      </c>
      <c r="V141" s="824">
        <f>IF(INDEX(Historical!$O$7:$O$1455,MATCH(B141,Historical!$B$7:$B$1455,0))=0,"n/a",((INDEX(Historical!$C$7:$C$1455,MATCH(B141,Historical!$B$7:$B$1455,0))/INDEX(Historical!$O$7:$O$1455,MATCH(B141,Historical!$B$7:$B$1455,0)))^(1/10)-1)*100)</f>
        <v>8.9283677923822182</v>
      </c>
      <c r="W141" s="825">
        <f>IF(OR(U141&lt;=0,U141="n/a",V141&lt;=0,V141="n/a"),"n/a",U141/V141)</f>
        <v>0.95089310355096579</v>
      </c>
      <c r="X141" s="826" t="str">
        <f>IF(OR(AJ141&lt;=0,AJ141="n/a",U141&lt;=0,U141="n/a"),"n/a",U141/AJ141)</f>
        <v>n/a</v>
      </c>
      <c r="Y141" s="1032"/>
      <c r="Z141" s="766">
        <f>IF(OR(AC141&lt;0.01,AC141="n/a"),"n/a",M141/AC141*100)</f>
        <v>195.55555555555554</v>
      </c>
      <c r="AA141" s="1042">
        <f>IF(OR(AC141&lt;0.01,AC141="n/a"),"n/a",I141/AC141)</f>
        <v>28.103703703703701</v>
      </c>
      <c r="AB141" s="1043">
        <v>12</v>
      </c>
      <c r="AC141" s="1021">
        <v>1.35</v>
      </c>
      <c r="AD141" s="1021">
        <v>1.78</v>
      </c>
      <c r="AE141" s="1021">
        <v>8.61</v>
      </c>
      <c r="AF141" s="1021">
        <v>2.2000000000000002</v>
      </c>
      <c r="AG141" s="1021">
        <v>8</v>
      </c>
      <c r="AH141" s="1021">
        <v>-73.3</v>
      </c>
      <c r="AI141" s="1021">
        <v>14.940000000000001</v>
      </c>
      <c r="AJ141" s="1021">
        <v>-15.4</v>
      </c>
      <c r="AK141" s="1021">
        <v>15.8</v>
      </c>
      <c r="AL141" s="1034">
        <v>7600</v>
      </c>
      <c r="AM141" s="1028">
        <v>0.6</v>
      </c>
      <c r="AN141" s="1021">
        <v>1.33</v>
      </c>
      <c r="AO141" s="868">
        <f>IF(U141="n/a","n/a",IF(AA141&lt;0,"n/a",IF(AA141="n/a","n/a",J141+U141-AA141)))</f>
        <v>-12.655425046122195</v>
      </c>
      <c r="AP141" s="869">
        <f>IF(U141="n/a","n/a",J141+U141)</f>
        <v>15.448278657581506</v>
      </c>
      <c r="AQ141" s="1044">
        <f>IF(OR(AC141&lt;0.01,AF141="n/a"),"n/a",(I141/SQRT(22.5*AC141*(I141/AF141))-1)*100)</f>
        <v>65.768443784492675</v>
      </c>
      <c r="AR141" s="766">
        <f>INDEX(Historical!$C$7:$C$1455,MATCH(B141,Historical!$B$7:$B$1455,0))*IF(AH141="n/a",1.03,IF(AH141&lt;0,1.01,IF(AH141&gt;10,1.1,(1+AH141/100))))</f>
        <v>2.5653999999999999</v>
      </c>
      <c r="AS141" s="1042">
        <f>IF($AI141="n/a",1.03*AR141,IF($AI141&lt;0,1.01*AR141,IF($AI141&gt;10,1.1*AR141,(1+$AI141/100)*AR141)))</f>
        <v>2.8219400000000001</v>
      </c>
      <c r="AT141" s="1042">
        <f>IF($AK141="n/a",1.03*AS141,IF($AK141&lt;0,1.01*AS141,IF($AK141&gt;10,1.1*AS141,(1+$AK141/100)*AS141)))</f>
        <v>3.1041340000000002</v>
      </c>
      <c r="AU141" s="1042">
        <f>IF($AK141="n/a",1.03*AT141,IF($AK141&lt;0,1.01*AT141,IF($AK141&gt;10,1.1*AT141,(1+$AK141/100)*AT141)))</f>
        <v>3.4145474000000005</v>
      </c>
      <c r="AV141" s="1042">
        <f>IF($AK141="n/a",1.03*AU141,IF($AK141&lt;0,1.01*AU141,IF($AK141&gt;10,1.1*AU141,(1+$AK141/100)*AU141)))</f>
        <v>3.756002140000001</v>
      </c>
      <c r="AW141" s="766">
        <f>SUM(AR141:AV141)</f>
        <v>15.662023540000002</v>
      </c>
      <c r="AX141" s="877">
        <f>AW141/I141*100</f>
        <v>41.281031997891418</v>
      </c>
      <c r="AY141" s="1212">
        <v>0.09</v>
      </c>
      <c r="AZ141" s="1028">
        <v>52.370000000000005</v>
      </c>
      <c r="BA141" s="1028">
        <v>1.34</v>
      </c>
      <c r="BB141" s="1028">
        <v>12.479999999999999</v>
      </c>
      <c r="BC141" s="1028">
        <v>24.52</v>
      </c>
      <c r="BE141" s="721">
        <v>2003</v>
      </c>
      <c r="BF141" s="1057">
        <f>IF(BE141&gt;2008,0,IF(BE141&gt;2001,1,IF(BE141&gt;1990,2,IF(BE141&gt;1980,3,IF(BE141&gt;1973,4,IF(BE141&gt;1970,5,IF(BE141&gt;1960,6,IF(BE141&gt;1958,7,IF(BE141&gt;1953,8,9)))))))))</f>
        <v>1</v>
      </c>
    </row>
    <row r="142" spans="1:58" ht="11.25" customHeight="1" x14ac:dyDescent="0.2">
      <c r="A142" s="1027" t="s">
        <v>734</v>
      </c>
      <c r="B142" s="1031" t="s">
        <v>735</v>
      </c>
      <c r="C142" s="1181" t="s">
        <v>180</v>
      </c>
      <c r="D142" s="1181" t="s">
        <v>4432</v>
      </c>
      <c r="E142" s="857">
        <v>16</v>
      </c>
      <c r="F142" s="1245">
        <v>217</v>
      </c>
      <c r="G142" s="1245" t="s">
        <v>38</v>
      </c>
      <c r="H142" s="1245" t="s">
        <v>38</v>
      </c>
      <c r="I142" s="1030">
        <v>61.43</v>
      </c>
      <c r="J142" s="766">
        <f>(M142/I142)*100</f>
        <v>5.5673123880839981</v>
      </c>
      <c r="K142" s="1033">
        <v>0.85499999999999998</v>
      </c>
      <c r="L142" s="1043">
        <v>4</v>
      </c>
      <c r="M142" s="756">
        <f>K142*L142</f>
        <v>3.42</v>
      </c>
      <c r="N142" s="1026" t="s">
        <v>108</v>
      </c>
      <c r="O142" s="860">
        <v>0.82499999999999996</v>
      </c>
      <c r="P142" s="1016">
        <v>43406</v>
      </c>
      <c r="Q142" s="1016">
        <v>43418</v>
      </c>
      <c r="R142" s="756">
        <f>(K142-O142)/O142*100</f>
        <v>3.6363636363636398</v>
      </c>
      <c r="S142" s="824">
        <f>IF(INDEX(Historical!$D$7:$D$1455,MATCH(B142,Historical!$B$7:$B$1455,0))=0,"n/a",(INDEX(Historical!$C$7:$C$1455,MATCH(B142,Historical!$B$7:$B$1455,0))/INDEX(Historical!$D$7:$D$1455,MATCH(B142,Historical!$B$7:$B$1455,0))-1)*100)</f>
        <v>10.569105691056912</v>
      </c>
      <c r="T142" s="824">
        <f>IF(INDEX(Historical!$F$7:$F$1455,MATCH(B142,Historical!$B$7:$B$1455,0))=0,"n/a",((INDEX(Historical!$C$7:$C$1455,MATCH(B142,Historical!$B$7:$B$1455,0))/INDEX(Historical!$F$7:$F$1455,MATCH(B142,Historical!$B$7:$B$1455,0)))^(1/3)-1)*100)</f>
        <v>8.576704663796253</v>
      </c>
      <c r="U142" s="824">
        <f>IF(INDEX(Historical!$I$7:$I$1455,MATCH(B142,Historical!$B$7:$B$1455,0))=0,"n/a",((INDEX(Historical!$C$7:$C$1455,MATCH(B142,Historical!$B$7:$B$1455,0))/INDEX(Historical!$I$7:$I$1455,MATCH(B142,Historical!$B$7:$B$1455,0)))^(1/5)-1)*100)</f>
        <v>19.654845739155146</v>
      </c>
      <c r="V142" s="824">
        <f>IF(INDEX(Historical!$O$7:$O$1455,MATCH(B142,Historical!$B$7:$B$1455,0))=0,"n/a",((INDEX(Historical!$C$7:$C$1455,MATCH(B142,Historical!$B$7:$B$1455,0))/INDEX(Historical!$O$7:$O$1455,MATCH(B142,Historical!$B$7:$B$1455,0)))^(1/10)-1)*100)</f>
        <v>16.100934044458338</v>
      </c>
      <c r="W142" s="825">
        <f>IF(OR(U142&lt;=0,U142="n/a",V142&lt;=0,V142="n/a"),"n/a",U142/V142)</f>
        <v>1.2207270512930275</v>
      </c>
      <c r="X142" s="826">
        <f>IF(OR(AJ142&lt;=0,AJ142="n/a",U142&lt;=0,U142="n/a"),"n/a",U142/AJ142)</f>
        <v>4.1818820721606693</v>
      </c>
      <c r="Y142" s="1032" t="s">
        <v>4077</v>
      </c>
      <c r="Z142" s="766">
        <f>IF(OR(AC142&lt;0.01,AC142="n/a"),"n/a",M142/AC142*100)</f>
        <v>131.53846153846155</v>
      </c>
      <c r="AA142" s="1042">
        <f>IF(OR(AC142&lt;0.01,AC142="n/a"),"n/a",I142/AC142)</f>
        <v>23.626923076923077</v>
      </c>
      <c r="AB142" s="1043">
        <v>12</v>
      </c>
      <c r="AC142" s="1021">
        <v>2.6</v>
      </c>
      <c r="AD142" s="1021">
        <v>0.57999999999999996</v>
      </c>
      <c r="AE142" s="1021">
        <v>1.97</v>
      </c>
      <c r="AF142" s="1021">
        <v>3.81</v>
      </c>
      <c r="AG142" s="1023">
        <v>14.399999999999999</v>
      </c>
      <c r="AH142" s="1021">
        <v>5.7</v>
      </c>
      <c r="AI142" s="1021">
        <v>0.77999999999999992</v>
      </c>
      <c r="AJ142" s="1021">
        <v>4.7</v>
      </c>
      <c r="AK142" s="1021">
        <v>40.699999999999996</v>
      </c>
      <c r="AL142" s="1034">
        <v>26080</v>
      </c>
      <c r="AM142" s="1028">
        <v>0.3</v>
      </c>
      <c r="AN142" s="1023">
        <v>1.35</v>
      </c>
      <c r="AO142" s="868">
        <f>IF(U142="n/a","n/a",IF(AA142&lt;0,"n/a",IF(AA142="n/a","n/a",J142+U142-AA142)))</f>
        <v>1.5952350503160666</v>
      </c>
      <c r="AP142" s="869">
        <f>IF(U142="n/a","n/a",J142+U142)</f>
        <v>25.222158127239144</v>
      </c>
      <c r="AQ142" s="1044">
        <f>IF(OR(AC142&lt;0.01,AF142="n/a"),"n/a",(I142/SQRT(22.5*AC142*(I142/AF142))-1)*100)</f>
        <v>100.02063996062107</v>
      </c>
      <c r="AR142" s="766">
        <f>INDEX(Historical!$C$7:$C$1455,MATCH(B142,Historical!$B$7:$B$1455,0))*IF(AH142="n/a",1.03,IF(AH142&lt;0,1.01,IF(AH142&gt;10,1.1,(1+AH142/100))))</f>
        <v>2.8750399999999994</v>
      </c>
      <c r="AS142" s="1042">
        <f>IF($AI142="n/a",1.03*AR142,IF($AI142&lt;0,1.01*AR142,IF($AI142&gt;10,1.1*AR142,(1+$AI142/100)*AR142)))</f>
        <v>2.8974653119999996</v>
      </c>
      <c r="AT142" s="1042">
        <f>IF($AK142="n/a",1.03*AS142,IF($AK142&lt;0,1.01*AS142,IF($AK142&gt;10,1.1*AS142,(1+$AK142/100)*AS142)))</f>
        <v>3.1872118431999996</v>
      </c>
      <c r="AU142" s="1042">
        <f>IF($AK142="n/a",1.03*AT142,IF($AK142&lt;0,1.01*AT142,IF($AK142&gt;10,1.1*AT142,(1+$AK142/100)*AT142)))</f>
        <v>3.5059330275199998</v>
      </c>
      <c r="AV142" s="1042">
        <f>IF($AK142="n/a",1.03*AU142,IF($AK142&lt;0,1.01*AU142,IF($AK142&gt;10,1.1*AU142,(1+$AK142/100)*AU142)))</f>
        <v>3.8565263302720001</v>
      </c>
      <c r="AW142" s="766">
        <f>SUM(AR142:AV142)</f>
        <v>16.322176512991998</v>
      </c>
      <c r="AX142" s="877">
        <f>AW142/I142*100</f>
        <v>26.570367105635679</v>
      </c>
      <c r="AY142" s="1212">
        <v>0.94</v>
      </c>
      <c r="AZ142" s="1028">
        <v>21.34</v>
      </c>
      <c r="BA142" s="1028">
        <v>-14.67</v>
      </c>
      <c r="BB142" s="1028">
        <v>-5.3</v>
      </c>
      <c r="BC142" s="1028">
        <v>-4.83</v>
      </c>
      <c r="BE142" s="721">
        <v>2003</v>
      </c>
      <c r="BF142" s="1057">
        <f>IF(BE142&gt;2008,0,IF(BE142&gt;2001,1,IF(BE142&gt;1990,2,IF(BE142&gt;1980,3,IF(BE142&gt;1973,4,IF(BE142&gt;1970,5,IF(BE142&gt;1960,6,IF(BE142&gt;1958,7,IF(BE142&gt;1953,8,9)))))))))</f>
        <v>1</v>
      </c>
    </row>
    <row r="143" spans="1:58" ht="11.25" customHeight="1" x14ac:dyDescent="0.2">
      <c r="A143" s="1027" t="s">
        <v>738</v>
      </c>
      <c r="B143" s="1031" t="s">
        <v>739</v>
      </c>
      <c r="C143" s="1181" t="s">
        <v>155</v>
      </c>
      <c r="D143" s="1181" t="s">
        <v>4444</v>
      </c>
      <c r="E143" s="857">
        <v>16</v>
      </c>
      <c r="F143" s="1245">
        <v>202</v>
      </c>
      <c r="G143" s="1245" t="s">
        <v>107</v>
      </c>
      <c r="H143" s="1245" t="s">
        <v>107</v>
      </c>
      <c r="I143" s="1030">
        <v>62.28</v>
      </c>
      <c r="J143" s="766">
        <f>(M143/I143)*100</f>
        <v>1.220295439948619</v>
      </c>
      <c r="K143" s="1033">
        <v>0.19</v>
      </c>
      <c r="L143" s="1043">
        <v>4</v>
      </c>
      <c r="M143" s="756">
        <f>K143*L143</f>
        <v>0.76</v>
      </c>
      <c r="N143" s="1026" t="s">
        <v>329</v>
      </c>
      <c r="O143" s="860">
        <v>0.16</v>
      </c>
      <c r="P143" s="1016">
        <v>43160</v>
      </c>
      <c r="Q143" s="1016">
        <v>43179</v>
      </c>
      <c r="R143" s="756">
        <f>(K143-O143)/O143*100</f>
        <v>18.75</v>
      </c>
      <c r="S143" s="824">
        <f>IF(INDEX(Historical!$D$7:$D$1455,MATCH(B143,Historical!$B$7:$B$1455,0))=0,"n/a",(INDEX(Historical!$C$7:$C$1455,MATCH(B143,Historical!$B$7:$B$1455,0))/INDEX(Historical!$D$7:$D$1455,MATCH(B143,Historical!$B$7:$B$1455,0))-1)*100)</f>
        <v>10.344827586206918</v>
      </c>
      <c r="T143" s="824">
        <f>IF(INDEX(Historical!$F$7:$F$1455,MATCH(B143,Historical!$B$7:$B$1455,0))=0,"n/a",((INDEX(Historical!$C$7:$C$1455,MATCH(B143,Historical!$B$7:$B$1455,0))/INDEX(Historical!$F$7:$F$1455,MATCH(B143,Historical!$B$7:$B$1455,0)))^(1/3)-1)*100)</f>
        <v>15.073916532957622</v>
      </c>
      <c r="U143" s="824">
        <f>IF(INDEX(Historical!$I$7:$I$1455,MATCH(B143,Historical!$B$7:$B$1455,0))=0,"n/a",((INDEX(Historical!$C$7:$C$1455,MATCH(B143,Historical!$B$7:$B$1455,0))/INDEX(Historical!$I$7:$I$1455,MATCH(B143,Historical!$B$7:$B$1455,0)))^(1/5)-1)*100)</f>
        <v>14.165059363448229</v>
      </c>
      <c r="V143" s="824">
        <f>IF(INDEX(Historical!$O$7:$O$1455,MATCH(B143,Historical!$B$7:$B$1455,0))=0,"n/a",((INDEX(Historical!$C$7:$C$1455,MATCH(B143,Historical!$B$7:$B$1455,0))/INDEX(Historical!$O$7:$O$1455,MATCH(B143,Historical!$B$7:$B$1455,0)))^(1/10)-1)*100)</f>
        <v>13.214179793258163</v>
      </c>
      <c r="W143" s="825">
        <f>IF(OR(U143&lt;=0,U143="n/a",V143&lt;=0,V143="n/a"),"n/a",U143/V143)</f>
        <v>1.0719590307583982</v>
      </c>
      <c r="X143" s="826" t="str">
        <f>IF(OR(AJ143&lt;=0,AJ143="n/a",U143&lt;=0,U143="n/a"),"n/a",U143/AJ143)</f>
        <v>n/a</v>
      </c>
      <c r="Y143" s="1032" t="s">
        <v>740</v>
      </c>
      <c r="Z143" s="766">
        <f>IF(OR(AC143&lt;0.01,AC143="n/a"),"n/a",M143/AC143*100)</f>
        <v>79.166666666666671</v>
      </c>
      <c r="AA143" s="1042">
        <f>IF(OR(AC143&lt;0.01,AC143="n/a"),"n/a",I143/AC143)</f>
        <v>64.875</v>
      </c>
      <c r="AB143" s="1043">
        <v>6</v>
      </c>
      <c r="AC143" s="1021">
        <v>0.96</v>
      </c>
      <c r="AD143" s="1021">
        <v>12.92</v>
      </c>
      <c r="AE143" s="1021">
        <v>1.76</v>
      </c>
      <c r="AF143" s="1021">
        <v>1.51</v>
      </c>
      <c r="AG143" s="1021">
        <v>2.1</v>
      </c>
      <c r="AH143" s="1021">
        <v>103.4</v>
      </c>
      <c r="AI143" s="1021">
        <v>4.33</v>
      </c>
      <c r="AJ143" s="1021">
        <v>-27.400000000000002</v>
      </c>
      <c r="AK143" s="1021">
        <v>5</v>
      </c>
      <c r="AL143" s="1034">
        <v>8460</v>
      </c>
      <c r="AM143" s="1028">
        <v>0.1</v>
      </c>
      <c r="AN143" s="1021">
        <v>0.57999999999999996</v>
      </c>
      <c r="AO143" s="868">
        <f>IF(U143="n/a","n/a",IF(AA143&lt;0,"n/a",IF(AA143="n/a","n/a",J143+U143-AA143)))</f>
        <v>-49.489645196603149</v>
      </c>
      <c r="AP143" s="869">
        <f>IF(U143="n/a","n/a",J143+U143)</f>
        <v>15.385354803396847</v>
      </c>
      <c r="AQ143" s="1044">
        <f>IF(OR(AC143&lt;0.01,AF143="n/a"),"n/a",(I143/SQRT(22.5*AC143*(I143/AF143))-1)*100)</f>
        <v>108.65841304230544</v>
      </c>
      <c r="AR143" s="766">
        <f>INDEX(Historical!$C$7:$C$1455,MATCH(B143,Historical!$B$7:$B$1455,0))*IF(AH143="n/a",1.03,IF(AH143&lt;0,1.01,IF(AH143&gt;10,1.1,(1+AH143/100))))</f>
        <v>0.70400000000000007</v>
      </c>
      <c r="AS143" s="1042">
        <f>IF($AI143="n/a",1.03*AR143,IF($AI143&lt;0,1.01*AR143,IF($AI143&gt;10,1.1*AR143,(1+$AI143/100)*AR143)))</f>
        <v>0.7344832</v>
      </c>
      <c r="AT143" s="1042">
        <f>IF($AK143="n/a",1.03*AS143,IF($AK143&lt;0,1.01*AS143,IF($AK143&gt;10,1.1*AS143,(1+$AK143/100)*AS143)))</f>
        <v>0.77120736000000001</v>
      </c>
      <c r="AU143" s="1042">
        <f>IF($AK143="n/a",1.03*AT143,IF($AK143&lt;0,1.01*AT143,IF($AK143&gt;10,1.1*AT143,(1+$AK143/100)*AT143)))</f>
        <v>0.80976772800000008</v>
      </c>
      <c r="AV143" s="1042">
        <f>IF($AK143="n/a",1.03*AU143,IF($AK143&lt;0,1.01*AU143,IF($AK143&gt;10,1.1*AU143,(1+$AK143/100)*AU143)))</f>
        <v>0.85025611440000015</v>
      </c>
      <c r="AW143" s="766">
        <f>SUM(AR143:AV143)</f>
        <v>3.8697144024000005</v>
      </c>
      <c r="AX143" s="877">
        <f>AW143/I143*100</f>
        <v>6.2134142620423898</v>
      </c>
      <c r="AY143" s="1212">
        <v>0.67</v>
      </c>
      <c r="AZ143" s="1028">
        <v>4.01</v>
      </c>
      <c r="BA143" s="1028">
        <v>-35.08</v>
      </c>
      <c r="BB143" s="1028">
        <v>-9.83</v>
      </c>
      <c r="BC143" s="1028">
        <v>-17.7</v>
      </c>
      <c r="BE143" s="721">
        <v>2003</v>
      </c>
      <c r="BF143" s="1057">
        <f>IF(BE143&gt;2008,0,IF(BE143&gt;2001,1,IF(BE143&gt;1990,2,IF(BE143&gt;1980,3,IF(BE143&gt;1973,4,IF(BE143&gt;1970,5,IF(BE143&gt;1960,6,IF(BE143&gt;1958,7,IF(BE143&gt;1953,8,9)))))))))</f>
        <v>1</v>
      </c>
    </row>
    <row r="144" spans="1:58" s="905" customFormat="1" ht="11.25" customHeight="1" x14ac:dyDescent="0.2">
      <c r="A144" s="760" t="s">
        <v>1566</v>
      </c>
      <c r="B144" s="914" t="s">
        <v>1567</v>
      </c>
      <c r="C144" s="1181" t="s">
        <v>248</v>
      </c>
      <c r="D144" s="1181" t="s">
        <v>4459</v>
      </c>
      <c r="E144" s="885">
        <v>10</v>
      </c>
      <c r="F144" s="1245">
        <v>323</v>
      </c>
      <c r="G144" s="1244" t="s">
        <v>107</v>
      </c>
      <c r="H144" s="1244" t="s">
        <v>107</v>
      </c>
      <c r="I144" s="886">
        <v>24.09</v>
      </c>
      <c r="J144" s="887">
        <f>(M144/I144)*100</f>
        <v>4.4831880448318806</v>
      </c>
      <c r="K144" s="888">
        <v>0.27</v>
      </c>
      <c r="L144" s="889">
        <v>4</v>
      </c>
      <c r="M144" s="890">
        <f>K144*L144</f>
        <v>1.08</v>
      </c>
      <c r="N144" s="891" t="s">
        <v>979</v>
      </c>
      <c r="O144" s="892">
        <v>0.25</v>
      </c>
      <c r="P144" s="893">
        <v>43314</v>
      </c>
      <c r="Q144" s="893">
        <v>43322</v>
      </c>
      <c r="R144" s="890">
        <f>(K144-O144)/O144*100</f>
        <v>8.0000000000000071</v>
      </c>
      <c r="S144" s="824">
        <f>IF(INDEX(Historical!$D$7:$D$1455,MATCH(B144,Historical!$B$7:$B$1455,0))=0,"n/a",(INDEX(Historical!$C$7:$C$1455,MATCH(B144,Historical!$B$7:$B$1455,0))/INDEX(Historical!$D$7:$D$1455,MATCH(B144,Historical!$B$7:$B$1455,0))-1)*100)</f>
        <v>5.3333333333333455</v>
      </c>
      <c r="T144" s="824">
        <f>IF(INDEX(Historical!$F$7:$F$1455,MATCH(B144,Historical!$B$7:$B$1455,0))=0,"n/a",((INDEX(Historical!$C$7:$C$1455,MATCH(B144,Historical!$B$7:$B$1455,0))/INDEX(Historical!$F$7:$F$1455,MATCH(B144,Historical!$B$7:$B$1455,0)))^(1/3)-1)*100)</f>
        <v>5.1250122777545482</v>
      </c>
      <c r="U144" s="824">
        <f>IF(INDEX(Historical!$I$7:$I$1455,MATCH(B144,Historical!$B$7:$B$1455,0))=0,"n/a",((INDEX(Historical!$C$7:$C$1455,MATCH(B144,Historical!$B$7:$B$1455,0))/INDEX(Historical!$I$7:$I$1455,MATCH(B144,Historical!$B$7:$B$1455,0)))^(1/5)-1)*100)</f>
        <v>5.6562440968709549</v>
      </c>
      <c r="V144" s="824" t="str">
        <f>IF(INDEX(Historical!$O$7:$O$1455,MATCH(B144,Historical!$B$7:$B$1455,0))=0,"n/a",((INDEX(Historical!$C$7:$C$1455,MATCH(B144,Historical!$B$7:$B$1455,0))/INDEX(Historical!$O$7:$O$1455,MATCH(B144,Historical!$B$7:$B$1455,0)))^(1/10)-1)*100)</f>
        <v>n/a</v>
      </c>
      <c r="W144" s="894" t="str">
        <f>IF(OR(U144&lt;=0,U144="n/a",V144&lt;=0,V144="n/a"),"n/a",U144/V144)</f>
        <v>n/a</v>
      </c>
      <c r="X144" s="895">
        <f>IF(OR(AJ144&lt;=0,AJ144="n/a",U144&lt;=0,U144="n/a"),"n/a",U144/AJ144)</f>
        <v>0.38477850999122143</v>
      </c>
      <c r="Y144" s="911" t="s">
        <v>4077</v>
      </c>
      <c r="Z144" s="887">
        <f>IF(OR(AC144&lt;0.01,AC144="n/a"),"n/a",M144/AC144*100)</f>
        <v>54.822335025380717</v>
      </c>
      <c r="AA144" s="897">
        <f>IF(OR(AC144&lt;0.01,AC144="n/a"),"n/a",I144/AC144)</f>
        <v>12.228426395939087</v>
      </c>
      <c r="AB144" s="889">
        <v>3</v>
      </c>
      <c r="AC144" s="898">
        <v>1.97</v>
      </c>
      <c r="AD144" s="898">
        <v>1.32</v>
      </c>
      <c r="AE144" s="898">
        <v>1.77</v>
      </c>
      <c r="AF144" s="898">
        <v>3.8</v>
      </c>
      <c r="AG144" s="898">
        <v>35.5</v>
      </c>
      <c r="AH144" s="898">
        <v>45.7</v>
      </c>
      <c r="AI144" s="898">
        <v>6.01</v>
      </c>
      <c r="AJ144" s="898">
        <v>14.7</v>
      </c>
      <c r="AK144" s="898">
        <v>9.3000000000000007</v>
      </c>
      <c r="AL144" s="899">
        <v>505.89</v>
      </c>
      <c r="AM144" s="900">
        <v>1.6</v>
      </c>
      <c r="AN144" s="898">
        <v>0</v>
      </c>
      <c r="AO144" s="901">
        <f>IF(U144="n/a","n/a",IF(AA144&lt;0,"n/a",IF(AA144="n/a","n/a",J144+U144-AA144)))</f>
        <v>-2.0889942542362512</v>
      </c>
      <c r="AP144" s="902">
        <f>IF(U144="n/a","n/a",J144+U144)</f>
        <v>10.139432141702835</v>
      </c>
      <c r="AQ144" s="903">
        <f>IF(OR(AC144&lt;0.01,AF144="n/a"),"n/a",(I144/SQRT(22.5*AC144*(I144/AF144))-1)*100)</f>
        <v>43.70961508784692</v>
      </c>
      <c r="AR144" s="766">
        <f>INDEX(Historical!$C$7:$C$1455,MATCH(B144,Historical!$B$7:$B$1455,0))*IF(AH144="n/a",1.03,IF(AH144&lt;0,1.01,IF(AH144&gt;10,1.1,(1+AH144/100))))</f>
        <v>0.86900000000000011</v>
      </c>
      <c r="AS144" s="897">
        <f>IF($AI144="n/a",1.03*AR144,IF($AI144&lt;0,1.01*AR144,IF($AI144&gt;10,1.1*AR144,(1+$AI144/100)*AR144)))</f>
        <v>0.92122690000000018</v>
      </c>
      <c r="AT144" s="897">
        <f>IF($AK144="n/a",1.03*AS144,IF($AK144&lt;0,1.01*AS144,IF($AK144&gt;10,1.1*AS144,(1+$AK144/100)*AS144)))</f>
        <v>1.0069010017000002</v>
      </c>
      <c r="AU144" s="897">
        <f>IF($AK144="n/a",1.03*AT144,IF($AK144&lt;0,1.01*AT144,IF($AK144&gt;10,1.1*AT144,(1+$AK144/100)*AT144)))</f>
        <v>1.1005427948581001</v>
      </c>
      <c r="AV144" s="897">
        <f>IF($AK144="n/a",1.03*AU144,IF($AK144&lt;0,1.01*AU144,IF($AK144&gt;10,1.1*AU144,(1+$AK144/100)*AU144)))</f>
        <v>1.2028932747799035</v>
      </c>
      <c r="AW144" s="887">
        <f>SUM(AR144:AV144)</f>
        <v>5.100563971338004</v>
      </c>
      <c r="AX144" s="904">
        <f>AW144/I144*100</f>
        <v>21.172951313150701</v>
      </c>
      <c r="AY144" s="1213">
        <v>0.84</v>
      </c>
      <c r="AZ144" s="900">
        <v>0.5</v>
      </c>
      <c r="BA144" s="900">
        <v>-58.320000000000007</v>
      </c>
      <c r="BB144" s="900">
        <v>-17.64</v>
      </c>
      <c r="BC144" s="900">
        <v>-34.89</v>
      </c>
      <c r="BD144" s="1079"/>
      <c r="BE144" s="721">
        <v>2009</v>
      </c>
      <c r="BF144" s="1057">
        <f>IF(BE144&gt;2008,0,IF(BE144&gt;2001,1,IF(BE144&gt;1990,2,IF(BE144&gt;1980,3,IF(BE144&gt;1973,4,IF(BE144&gt;1970,5,IF(BE144&gt;1960,6,IF(BE144&gt;1958,7,IF(BE144&gt;1953,8,9)))))))))</f>
        <v>0</v>
      </c>
    </row>
    <row r="145" spans="1:58" ht="11.25" customHeight="1" x14ac:dyDescent="0.2">
      <c r="A145" s="1019" t="s">
        <v>741</v>
      </c>
      <c r="B145" s="1031" t="s">
        <v>742</v>
      </c>
      <c r="C145" s="1181" t="s">
        <v>129</v>
      </c>
      <c r="D145" s="1181" t="s">
        <v>127</v>
      </c>
      <c r="E145" s="857">
        <v>11</v>
      </c>
      <c r="F145" s="1245">
        <v>312</v>
      </c>
      <c r="G145" s="1245" t="s">
        <v>116</v>
      </c>
      <c r="H145" s="1245" t="s">
        <v>116</v>
      </c>
      <c r="I145" s="1030">
        <v>86.53</v>
      </c>
      <c r="J145" s="766">
        <f>(M145/I145)*100</f>
        <v>5.2698486074193918</v>
      </c>
      <c r="K145" s="1033">
        <v>1.1399999999999999</v>
      </c>
      <c r="L145" s="1043">
        <v>4</v>
      </c>
      <c r="M145" s="756">
        <f>K145*L145</f>
        <v>4.5599999999999996</v>
      </c>
      <c r="N145" s="1026" t="s">
        <v>112</v>
      </c>
      <c r="O145" s="860">
        <v>1.07</v>
      </c>
      <c r="P145" s="1016">
        <v>43272</v>
      </c>
      <c r="Q145" s="1016">
        <v>43292</v>
      </c>
      <c r="R145" s="756">
        <f>(K145-O145)/O145*100</f>
        <v>6.5420560747663394</v>
      </c>
      <c r="S145" s="824">
        <f>IF(INDEX(Historical!$D$7:$D$1455,MATCH(B145,Historical!$B$7:$B$1455,0))=0,"n/a",(INDEX(Historical!$C$7:$C$1455,MATCH(B145,Historical!$B$7:$B$1455,0))/INDEX(Historical!$D$7:$D$1455,MATCH(B145,Historical!$B$7:$B$1455,0))-1)*100)</f>
        <v>2.1951219512195363</v>
      </c>
      <c r="T145" s="824">
        <f>IF(INDEX(Historical!$F$7:$F$1455,MATCH(B145,Historical!$B$7:$B$1455,0))=0,"n/a",((INDEX(Historical!$C$7:$C$1455,MATCH(B145,Historical!$B$7:$B$1455,0))/INDEX(Historical!$F$7:$F$1455,MATCH(B145,Historical!$B$7:$B$1455,0)))^(1/3)-1)*100)</f>
        <v>2.5952921378319171</v>
      </c>
      <c r="U145" s="824">
        <f>IF(INDEX(Historical!$I$7:$I$1455,MATCH(B145,Historical!$B$7:$B$1455,0))=0,"n/a",((INDEX(Historical!$C$7:$C$1455,MATCH(B145,Historical!$B$7:$B$1455,0))/INDEX(Historical!$I$7:$I$1455,MATCH(B145,Historical!$B$7:$B$1455,0)))^(1/5)-1)*100)</f>
        <v>5.8048042575878256</v>
      </c>
      <c r="V145" s="824" t="str">
        <f>IF(INDEX(Historical!$O$7:$O$1455,MATCH(B145,Historical!$B$7:$B$1455,0))=0,"n/a",((INDEX(Historical!$C$7:$C$1455,MATCH(B145,Historical!$B$7:$B$1455,0))/INDEX(Historical!$O$7:$O$1455,MATCH(B145,Historical!$B$7:$B$1455,0)))^(1/10)-1)*100)</f>
        <v>n/a</v>
      </c>
      <c r="W145" s="825" t="str">
        <f>IF(OR(U145&lt;=0,U145="n/a",V145&lt;=0,V145="n/a"),"n/a",U145/V145)</f>
        <v>n/a</v>
      </c>
      <c r="X145" s="826" t="str">
        <f>IF(OR(AJ145&lt;=0,AJ145="n/a",U145&lt;=0,U145="n/a"),"n/a",U145/AJ145)</f>
        <v>n/a</v>
      </c>
      <c r="Y145" s="1031"/>
      <c r="Z145" s="766">
        <f>IF(OR(AC145&lt;0.01,AC145="n/a"),"n/a",M145/AC145*100)</f>
        <v>85.553470919324567</v>
      </c>
      <c r="AA145" s="1042">
        <f>IF(OR(AC145&lt;0.01,AC145="n/a"),"n/a",I145/AC145)</f>
        <v>16.234521575984992</v>
      </c>
      <c r="AB145" s="1043">
        <v>12</v>
      </c>
      <c r="AC145" s="1021">
        <v>5.33</v>
      </c>
      <c r="AD145" s="1021">
        <v>2.11</v>
      </c>
      <c r="AE145" s="1021">
        <v>4.42</v>
      </c>
      <c r="AF145" s="1021" t="s">
        <v>138</v>
      </c>
      <c r="AG145" s="1021">
        <v>-55.600000000000009</v>
      </c>
      <c r="AH145" s="1021">
        <v>9.5</v>
      </c>
      <c r="AI145" s="1021">
        <v>5.43</v>
      </c>
      <c r="AJ145" s="1021">
        <v>-1</v>
      </c>
      <c r="AK145" s="1021">
        <v>7.68</v>
      </c>
      <c r="AL145" s="1034">
        <v>134350</v>
      </c>
      <c r="AM145" s="1028">
        <v>0.18</v>
      </c>
      <c r="AN145" s="1021" t="s">
        <v>138</v>
      </c>
      <c r="AO145" s="868">
        <f>IF(U145="n/a","n/a",IF(AA145&lt;0,"n/a",IF(AA145="n/a","n/a",J145+U145-AA145)))</f>
        <v>-5.1598687109777757</v>
      </c>
      <c r="AP145" s="869">
        <f>IF(U145="n/a","n/a",J145+U145)</f>
        <v>11.074652865007216</v>
      </c>
      <c r="AQ145" s="1044" t="str">
        <f>IF(OR(AC145&lt;0.01,AF145="n/a"),"n/a",(I145/SQRT(22.5*AC145*(I145/AF145))-1)*100)</f>
        <v>n/a</v>
      </c>
      <c r="AR145" s="766">
        <f>INDEX(Historical!$C$7:$C$1455,MATCH(B145,Historical!$B$7:$B$1455,0))*IF(AH145="n/a",1.03,IF(AH145&lt;0,1.01,IF(AH145&gt;10,1.1,(1+AH145/100))))</f>
        <v>4.58805</v>
      </c>
      <c r="AS145" s="1042">
        <f>IF($AI145="n/a",1.03*AR145,IF($AI145&lt;0,1.01*AR145,IF($AI145&gt;10,1.1*AR145,(1+$AI145/100)*AR145)))</f>
        <v>4.8371811149999999</v>
      </c>
      <c r="AT145" s="1042">
        <f>IF($AK145="n/a",1.03*AS145,IF($AK145&lt;0,1.01*AS145,IF($AK145&gt;10,1.1*AS145,(1+$AK145/100)*AS145)))</f>
        <v>5.208676624632</v>
      </c>
      <c r="AU145" s="1042">
        <f>IF($AK145="n/a",1.03*AT145,IF($AK145&lt;0,1.01*AT145,IF($AK145&gt;10,1.1*AT145,(1+$AK145/100)*AT145)))</f>
        <v>5.6087029894037377</v>
      </c>
      <c r="AV145" s="1042">
        <f>IF($AK145="n/a",1.03*AU145,IF($AK145&lt;0,1.01*AU145,IF($AK145&gt;10,1.1*AU145,(1+$AK145/100)*AU145)))</f>
        <v>6.0394513789899449</v>
      </c>
      <c r="AW145" s="766">
        <f>SUM(AR145:AV145)</f>
        <v>26.282062108025681</v>
      </c>
      <c r="AX145" s="877">
        <f>AW145/I145*100</f>
        <v>30.373352719317786</v>
      </c>
      <c r="AY145" s="1212">
        <v>0.65</v>
      </c>
      <c r="AZ145" s="1028">
        <v>13.54</v>
      </c>
      <c r="BA145" s="1028">
        <v>-22.220000000000002</v>
      </c>
      <c r="BB145" s="1028">
        <v>0.91</v>
      </c>
      <c r="BC145" s="1028">
        <v>-0.67</v>
      </c>
      <c r="BE145" s="721">
        <v>2008</v>
      </c>
      <c r="BF145" s="1057">
        <f>IF(BE145&gt;2008,0,IF(BE145&gt;2001,1,IF(BE145&gt;1990,2,IF(BE145&gt;1980,3,IF(BE145&gt;1973,4,IF(BE145&gt;1970,5,IF(BE145&gt;1960,6,IF(BE145&gt;1958,7,IF(BE145&gt;1953,8,9)))))))))</f>
        <v>1</v>
      </c>
    </row>
    <row r="146" spans="1:58" ht="11.25" customHeight="1" x14ac:dyDescent="0.2">
      <c r="A146" s="1019" t="s">
        <v>743</v>
      </c>
      <c r="B146" s="1031" t="s">
        <v>744</v>
      </c>
      <c r="C146" s="1181" t="s">
        <v>248</v>
      </c>
      <c r="D146" s="1181" t="s">
        <v>4441</v>
      </c>
      <c r="E146" s="857">
        <v>23</v>
      </c>
      <c r="F146" s="1245">
        <v>142</v>
      </c>
      <c r="G146" s="1245" t="s">
        <v>38</v>
      </c>
      <c r="H146" s="1245" t="s">
        <v>38</v>
      </c>
      <c r="I146" s="1021">
        <v>97</v>
      </c>
      <c r="J146" s="766">
        <f>(M146/I146)*100</f>
        <v>2.4742268041237114</v>
      </c>
      <c r="K146" s="1040">
        <v>0.6</v>
      </c>
      <c r="L146" s="1043">
        <v>4</v>
      </c>
      <c r="M146" s="756">
        <f>K146*L146</f>
        <v>2.4</v>
      </c>
      <c r="N146" s="1026" t="s">
        <v>150</v>
      </c>
      <c r="O146" s="861">
        <v>0.57999999999999996</v>
      </c>
      <c r="P146" s="1016">
        <v>43159</v>
      </c>
      <c r="Q146" s="1016">
        <v>43174</v>
      </c>
      <c r="R146" s="756">
        <f>(K146-O146)/O146*100</f>
        <v>3.4482758620689689</v>
      </c>
      <c r="S146" s="824">
        <f>IF(INDEX(Historical!$D$7:$D$1455,MATCH(B146,Historical!$B$7:$B$1455,0))=0,"n/a",(INDEX(Historical!$C$7:$C$1455,MATCH(B146,Historical!$B$7:$B$1455,0))/INDEX(Historical!$D$7:$D$1455,MATCH(B146,Historical!$B$7:$B$1455,0))-1)*100)</f>
        <v>5.4545454545454453</v>
      </c>
      <c r="T146" s="824">
        <f>IF(INDEX(Historical!$F$7:$F$1455,MATCH(B146,Historical!$B$7:$B$1455,0))=0,"n/a",((INDEX(Historical!$C$7:$C$1455,MATCH(B146,Historical!$B$7:$B$1455,0))/INDEX(Historical!$F$7:$F$1455,MATCH(B146,Historical!$B$7:$B$1455,0)))^(1/3)-1)*100)</f>
        <v>6.5112754733217981</v>
      </c>
      <c r="U146" s="824">
        <f>IF(INDEX(Historical!$I$7:$I$1455,MATCH(B146,Historical!$B$7:$B$1455,0))=0,"n/a",((INDEX(Historical!$C$7:$C$1455,MATCH(B146,Historical!$B$7:$B$1455,0))/INDEX(Historical!$I$7:$I$1455,MATCH(B146,Historical!$B$7:$B$1455,0)))^(1/5)-1)*100)</f>
        <v>9.4070363507941188</v>
      </c>
      <c r="V146" s="824">
        <f>IF(INDEX(Historical!$O$7:$O$1455,MATCH(B146,Historical!$B$7:$B$1455,0))=0,"n/a",((INDEX(Historical!$C$7:$C$1455,MATCH(B146,Historical!$B$7:$B$1455,0))/INDEX(Historical!$O$7:$O$1455,MATCH(B146,Historical!$B$7:$B$1455,0)))^(1/10)-1)*100)</f>
        <v>13.057117163903985</v>
      </c>
      <c r="W146" s="825">
        <f>IF(OR(U146&lt;=0,U146="n/a",V146&lt;=0,V146="n/a"),"n/a",U146/V146)</f>
        <v>0.72045277933168839</v>
      </c>
      <c r="X146" s="826" t="str">
        <f>IF(OR(AJ146&lt;=0,AJ146="n/a",U146&lt;=0,U146="n/a"),"n/a",U146/AJ146)</f>
        <v>n/a</v>
      </c>
      <c r="Y146" s="780"/>
      <c r="Z146" s="766">
        <f>IF(OR(AC146&lt;0.01,AC146="n/a"),"n/a",M146/AC146*100)</f>
        <v>46.875</v>
      </c>
      <c r="AA146" s="1042">
        <f>IF(OR(AC146&lt;0.01,AC146="n/a"),"n/a",I146/AC146)</f>
        <v>18.9453125</v>
      </c>
      <c r="AB146" s="1043">
        <v>12</v>
      </c>
      <c r="AC146" s="1021">
        <v>5.12</v>
      </c>
      <c r="AD146" s="1021">
        <v>1.26</v>
      </c>
      <c r="AE146" s="1021">
        <v>1.01</v>
      </c>
      <c r="AF146" s="1021">
        <v>6.72</v>
      </c>
      <c r="AG146" s="1021">
        <v>29.9</v>
      </c>
      <c r="AH146" s="1021">
        <v>8.6999999999999993</v>
      </c>
      <c r="AI146" s="1021">
        <v>6.4799999999999995</v>
      </c>
      <c r="AJ146" s="1021">
        <v>-4.2</v>
      </c>
      <c r="AK146" s="1021">
        <v>15</v>
      </c>
      <c r="AL146" s="1034">
        <v>5930</v>
      </c>
      <c r="AM146" s="1028">
        <v>1</v>
      </c>
      <c r="AN146" s="1021">
        <v>2.08</v>
      </c>
      <c r="AO146" s="868">
        <f>IF(U146="n/a","n/a",IF(AA146&lt;0,"n/a",IF(AA146="n/a","n/a",J146+U146-AA146)))</f>
        <v>-7.0640493450821698</v>
      </c>
      <c r="AP146" s="869">
        <f>IF(U146="n/a","n/a",J146+U146)</f>
        <v>11.88126315491783</v>
      </c>
      <c r="AQ146" s="1044">
        <f>IF(OR(AC146&lt;0.01,AF146="n/a"),"n/a",(I146/SQRT(22.5*AC146*(I146/AF146))-1)*100)</f>
        <v>137.87251487579084</v>
      </c>
      <c r="AR146" s="766">
        <f>INDEX(Historical!$C$7:$C$1455,MATCH(B146,Historical!$B$7:$B$1455,0))*IF(AH146="n/a",1.03,IF(AH146&lt;0,1.01,IF(AH146&gt;10,1.1,(1+AH146/100))))</f>
        <v>2.5218399999999996</v>
      </c>
      <c r="AS146" s="1042">
        <f>IF($AI146="n/a",1.03*AR146,IF($AI146&lt;0,1.01*AR146,IF($AI146&gt;10,1.1*AR146,(1+$AI146/100)*AR146)))</f>
        <v>2.6852552319999994</v>
      </c>
      <c r="AT146" s="1042">
        <f>IF($AK146="n/a",1.03*AS146,IF($AK146&lt;0,1.01*AS146,IF($AK146&gt;10,1.1*AS146,(1+$AK146/100)*AS146)))</f>
        <v>2.9537807551999995</v>
      </c>
      <c r="AU146" s="1042">
        <f>IF($AK146="n/a",1.03*AT146,IF($AK146&lt;0,1.01*AT146,IF($AK146&gt;10,1.1*AT146,(1+$AK146/100)*AT146)))</f>
        <v>3.2491588307199999</v>
      </c>
      <c r="AV146" s="1042">
        <f>IF($AK146="n/a",1.03*AU146,IF($AK146&lt;0,1.01*AU146,IF($AK146&gt;10,1.1*AU146,(1+$AK146/100)*AU146)))</f>
        <v>3.5740747137920001</v>
      </c>
      <c r="AW146" s="766">
        <f>SUM(AR146:AV146)</f>
        <v>14.984109531711997</v>
      </c>
      <c r="AX146" s="877">
        <f>AW146/I146*100</f>
        <v>15.447535599703091</v>
      </c>
      <c r="AY146" s="1212">
        <v>0.93</v>
      </c>
      <c r="AZ146" s="1028">
        <v>14.62</v>
      </c>
      <c r="BA146" s="1028">
        <v>-29.54</v>
      </c>
      <c r="BB146" s="1028">
        <v>1.9900000000000002</v>
      </c>
      <c r="BC146" s="1028">
        <v>-12.06</v>
      </c>
      <c r="BE146" s="721">
        <v>1996</v>
      </c>
      <c r="BF146" s="1057">
        <f>IF(BE146&gt;2008,0,IF(BE146&gt;2001,1,IF(BE146&gt;1990,2,IF(BE146&gt;1980,3,IF(BE146&gt;1973,4,IF(BE146&gt;1970,5,IF(BE146&gt;1960,6,IF(BE146&gt;1958,7,IF(BE146&gt;1953,8,9)))))))))</f>
        <v>2</v>
      </c>
    </row>
    <row r="147" spans="1:58" ht="11.25" customHeight="1" x14ac:dyDescent="0.2">
      <c r="A147" s="1027" t="s">
        <v>745</v>
      </c>
      <c r="B147" s="1031" t="s">
        <v>746</v>
      </c>
      <c r="C147" s="1181" t="s">
        <v>132</v>
      </c>
      <c r="D147" s="1181" t="s">
        <v>4424</v>
      </c>
      <c r="E147" s="857">
        <v>13</v>
      </c>
      <c r="F147" s="1245">
        <v>288</v>
      </c>
      <c r="G147" s="1245" t="s">
        <v>107</v>
      </c>
      <c r="H147" s="1245" t="s">
        <v>107</v>
      </c>
      <c r="I147" s="1030">
        <v>48.15</v>
      </c>
      <c r="J147" s="766">
        <f>(M147/I147)*100</f>
        <v>3.0114226375908619</v>
      </c>
      <c r="K147" s="1033">
        <v>0.36249999999999999</v>
      </c>
      <c r="L147" s="1043">
        <v>4</v>
      </c>
      <c r="M147" s="756">
        <f>K147*L147</f>
        <v>1.45</v>
      </c>
      <c r="N147" s="1026" t="s">
        <v>221</v>
      </c>
      <c r="O147" s="860">
        <v>0.34</v>
      </c>
      <c r="P147" s="1016">
        <v>43273</v>
      </c>
      <c r="Q147" s="1016">
        <v>43297</v>
      </c>
      <c r="R147" s="756">
        <f>(K147-O147)/O147*100</f>
        <v>6.6176470588235183</v>
      </c>
      <c r="S147" s="824">
        <f>IF(INDEX(Historical!$D$7:$D$1455,MATCH(B147,Historical!$B$7:$B$1455,0))=0,"n/a",(INDEX(Historical!$C$7:$C$1455,MATCH(B147,Historical!$B$7:$B$1455,0))/INDEX(Historical!$D$7:$D$1455,MATCH(B147,Historical!$B$7:$B$1455,0))-1)*100)</f>
        <v>6.4516129032258229</v>
      </c>
      <c r="T147" s="824">
        <f>IF(INDEX(Historical!$F$7:$F$1455,MATCH(B147,Historical!$B$7:$B$1455,0))=0,"n/a",((INDEX(Historical!$C$7:$C$1455,MATCH(B147,Historical!$B$7:$B$1455,0))/INDEX(Historical!$F$7:$F$1455,MATCH(B147,Historical!$B$7:$B$1455,0)))^(1/3)-1)*100)</f>
        <v>5.9457770971114821</v>
      </c>
      <c r="U147" s="824">
        <f>IF(INDEX(Historical!$I$7:$I$1455,MATCH(B147,Historical!$B$7:$B$1455,0))=0,"n/a",((INDEX(Historical!$C$7:$C$1455,MATCH(B147,Historical!$B$7:$B$1455,0))/INDEX(Historical!$I$7:$I$1455,MATCH(B147,Historical!$B$7:$B$1455,0)))^(1/5)-1)*100)</f>
        <v>4.2888865516587771</v>
      </c>
      <c r="V147" s="824">
        <f>IF(INDEX(Historical!$O$7:$O$1455,MATCH(B147,Historical!$B$7:$B$1455,0))=0,"n/a",((INDEX(Historical!$C$7:$C$1455,MATCH(B147,Historical!$B$7:$B$1455,0))/INDEX(Historical!$O$7:$O$1455,MATCH(B147,Historical!$B$7:$B$1455,0)))^(1/10)-1)*100)</f>
        <v>3.6760900871232183</v>
      </c>
      <c r="W147" s="825">
        <f>IF(OR(U147&lt;=0,U147="n/a",V147&lt;=0,V147="n/a"),"n/a",U147/V147)</f>
        <v>1.1666978909690193</v>
      </c>
      <c r="X147" s="826">
        <f>IF(OR(AJ147&lt;=0,AJ147="n/a",U147&lt;=0,U147="n/a"),"n/a",U147/AJ147)</f>
        <v>1.0211634646806611</v>
      </c>
      <c r="Y147" s="1031"/>
      <c r="Z147" s="766">
        <f>IF(OR(AC147&lt;0.01,AC147="n/a"),"n/a",M147/AC147*100)</f>
        <v>58.232931726907623</v>
      </c>
      <c r="AA147" s="1042">
        <f>IF(OR(AC147&lt;0.01,AC147="n/a"),"n/a",I147/AC147)</f>
        <v>19.337349397590359</v>
      </c>
      <c r="AB147" s="1043">
        <v>12</v>
      </c>
      <c r="AC147" s="1021">
        <v>2.4900000000000002</v>
      </c>
      <c r="AD147" s="1021">
        <v>3.8</v>
      </c>
      <c r="AE147" s="1021">
        <v>2.17</v>
      </c>
      <c r="AF147" s="1021">
        <v>1.73</v>
      </c>
      <c r="AG147" s="1021">
        <v>8.4</v>
      </c>
      <c r="AH147" s="1021">
        <v>5.6000000000000005</v>
      </c>
      <c r="AI147" s="1021">
        <v>4.96</v>
      </c>
      <c r="AJ147" s="1021">
        <v>4.2</v>
      </c>
      <c r="AK147" s="1021">
        <v>5.0999999999999996</v>
      </c>
      <c r="AL147" s="1034">
        <v>4290</v>
      </c>
      <c r="AM147" s="1028">
        <v>0.59</v>
      </c>
      <c r="AN147" s="1021">
        <v>0.98</v>
      </c>
      <c r="AO147" s="868">
        <f>IF(U147="n/a","n/a",IF(AA147&lt;0,"n/a",IF(AA147="n/a","n/a",J147+U147-AA147)))</f>
        <v>-12.03704020834072</v>
      </c>
      <c r="AP147" s="869">
        <f>IF(U147="n/a","n/a",J147+U147)</f>
        <v>7.3003091892496386</v>
      </c>
      <c r="AQ147" s="1044">
        <f>IF(OR(AC147&lt;0.01,AF147="n/a"),"n/a",(I147/SQRT(22.5*AC147*(I147/AF147))-1)*100)</f>
        <v>21.935528425350558</v>
      </c>
      <c r="AR147" s="766">
        <f>INDEX(Historical!$C$7:$C$1455,MATCH(B147,Historical!$B$7:$B$1455,0))*IF(AH147="n/a",1.03,IF(AH147&lt;0,1.01,IF(AH147&gt;10,1.1,(1+AH147/100))))</f>
        <v>1.39392</v>
      </c>
      <c r="AS147" s="1042">
        <f>IF($AI147="n/a",1.03*AR147,IF($AI147&lt;0,1.01*AR147,IF($AI147&gt;10,1.1*AR147,(1+$AI147/100)*AR147)))</f>
        <v>1.4630584320000002</v>
      </c>
      <c r="AT147" s="1042">
        <f>IF($AK147="n/a",1.03*AS147,IF($AK147&lt;0,1.01*AS147,IF($AK147&gt;10,1.1*AS147,(1+$AK147/100)*AS147)))</f>
        <v>1.5376744120320001</v>
      </c>
      <c r="AU147" s="1042">
        <f>IF($AK147="n/a",1.03*AT147,IF($AK147&lt;0,1.01*AT147,IF($AK147&gt;10,1.1*AT147,(1+$AK147/100)*AT147)))</f>
        <v>1.6160958070456319</v>
      </c>
      <c r="AV147" s="1042">
        <f>IF($AK147="n/a",1.03*AU147,IF($AK147&lt;0,1.01*AU147,IF($AK147&gt;10,1.1*AU147,(1+$AK147/100)*AU147)))</f>
        <v>1.6985166932049591</v>
      </c>
      <c r="AW147" s="766">
        <f>SUM(AR147:AV147)</f>
        <v>7.7092653442825911</v>
      </c>
      <c r="AX147" s="877">
        <f>AW147/I147*100</f>
        <v>16.010935294460211</v>
      </c>
      <c r="AY147" s="1212">
        <v>0.17</v>
      </c>
      <c r="AZ147" s="1028">
        <v>23.400000000000002</v>
      </c>
      <c r="BA147" s="1028">
        <v>-3.4099999999999997</v>
      </c>
      <c r="BB147" s="1028">
        <v>4.0599999999999996</v>
      </c>
      <c r="BC147" s="1028">
        <v>10.74</v>
      </c>
      <c r="BE147" s="721">
        <v>2006</v>
      </c>
      <c r="BF147" s="1057">
        <f>IF(BE147&gt;2008,0,IF(BE147&gt;2001,1,IF(BE147&gt;1990,2,IF(BE147&gt;1980,3,IF(BE147&gt;1973,4,IF(BE147&gt;1970,5,IF(BE147&gt;1960,6,IF(BE147&gt;1958,7,IF(BE147&gt;1953,8,9)))))))))</f>
        <v>1</v>
      </c>
    </row>
    <row r="148" spans="1:58" ht="11.25" customHeight="1" x14ac:dyDescent="0.2">
      <c r="A148" s="1027" t="s">
        <v>747</v>
      </c>
      <c r="B148" s="1031" t="s">
        <v>748</v>
      </c>
      <c r="C148" s="1181" t="s">
        <v>132</v>
      </c>
      <c r="D148" s="1181" t="s">
        <v>4424</v>
      </c>
      <c r="E148" s="857">
        <v>17</v>
      </c>
      <c r="F148" s="1245">
        <v>183</v>
      </c>
      <c r="G148" s="1245" t="s">
        <v>38</v>
      </c>
      <c r="H148" s="1245" t="s">
        <v>38</v>
      </c>
      <c r="I148" s="1030">
        <v>30.59</v>
      </c>
      <c r="J148" s="766">
        <f>(M148/I148)*100</f>
        <v>5.3612291598561619</v>
      </c>
      <c r="K148" s="1033">
        <v>0.41</v>
      </c>
      <c r="L148" s="1043">
        <v>4</v>
      </c>
      <c r="M148" s="756">
        <f>K148*L148</f>
        <v>1.64</v>
      </c>
      <c r="N148" s="1026" t="s">
        <v>165</v>
      </c>
      <c r="O148" s="860">
        <v>0.39500000000000002</v>
      </c>
      <c r="P148" s="1016">
        <v>43167</v>
      </c>
      <c r="Q148" s="1016">
        <v>43192</v>
      </c>
      <c r="R148" s="756">
        <f>(K148-O148)/O148*100</f>
        <v>3.7974683544303689</v>
      </c>
      <c r="S148" s="824">
        <f>IF(INDEX(Historical!$D$7:$D$1455,MATCH(B148,Historical!$B$7:$B$1455,0))=0,"n/a",(INDEX(Historical!$C$7:$C$1455,MATCH(B148,Historical!$B$7:$B$1455,0))/INDEX(Historical!$D$7:$D$1455,MATCH(B148,Historical!$B$7:$B$1455,0))-1)*100)</f>
        <v>3.3003300330032959</v>
      </c>
      <c r="T148" s="824">
        <f>IF(INDEX(Historical!$F$7:$F$1455,MATCH(B148,Historical!$B$7:$B$1455,0))=0,"n/a",((INDEX(Historical!$C$7:$C$1455,MATCH(B148,Historical!$B$7:$B$1455,0))/INDEX(Historical!$F$7:$F$1455,MATCH(B148,Historical!$B$7:$B$1455,0)))^(1/3)-1)*100)</f>
        <v>4.2038787496981644</v>
      </c>
      <c r="U148" s="824">
        <f>IF(INDEX(Historical!$I$7:$I$1455,MATCH(B148,Historical!$B$7:$B$1455,0))=0,"n/a",((INDEX(Historical!$C$7:$C$1455,MATCH(B148,Historical!$B$7:$B$1455,0))/INDEX(Historical!$I$7:$I$1455,MATCH(B148,Historical!$B$7:$B$1455,0)))^(1/5)-1)*100)</f>
        <v>3.1342995203031521</v>
      </c>
      <c r="V148" s="824">
        <f>IF(INDEX(Historical!$O$7:$O$1455,MATCH(B148,Historical!$B$7:$B$1455,0))=0,"n/a",((INDEX(Historical!$C$7:$C$1455,MATCH(B148,Historical!$B$7:$B$1455,0))/INDEX(Historical!$O$7:$O$1455,MATCH(B148,Historical!$B$7:$B$1455,0)))^(1/10)-1)*100)</f>
        <v>3.2527976498285982</v>
      </c>
      <c r="W148" s="825">
        <f>IF(OR(U148&lt;=0,U148="n/a",V148&lt;=0,V148="n/a"),"n/a",U148/V148)</f>
        <v>0.96357039623055241</v>
      </c>
      <c r="X148" s="826" t="str">
        <f>IF(OR(AJ148&lt;=0,AJ148="n/a",U148&lt;=0,U148="n/a"),"n/a",U148/AJ148)</f>
        <v>n/a</v>
      </c>
      <c r="Y148" s="1032"/>
      <c r="Z148" s="766">
        <f>IF(OR(AC148&lt;0.01,AC148="n/a"),"n/a",M148/AC148*100)</f>
        <v>63.320463320463318</v>
      </c>
      <c r="AA148" s="1042">
        <f>IF(OR(AC148&lt;0.01,AC148="n/a"),"n/a",I148/AC148)</f>
        <v>11.810810810810811</v>
      </c>
      <c r="AB148" s="1043">
        <v>12</v>
      </c>
      <c r="AC148" s="1021">
        <v>2.59</v>
      </c>
      <c r="AD148" s="1021">
        <v>2.74</v>
      </c>
      <c r="AE148" s="1023">
        <v>2.82</v>
      </c>
      <c r="AF148" s="1021">
        <v>1.83</v>
      </c>
      <c r="AG148" s="1021">
        <v>13.3</v>
      </c>
      <c r="AH148" s="1021">
        <v>-24.6</v>
      </c>
      <c r="AI148" s="1021">
        <v>3.1300000000000003</v>
      </c>
      <c r="AJ148" s="1021">
        <v>-3.5999999999999996</v>
      </c>
      <c r="AK148" s="1021">
        <v>4.3099999999999996</v>
      </c>
      <c r="AL148" s="1034">
        <v>21890</v>
      </c>
      <c r="AM148" s="1028">
        <v>0.21</v>
      </c>
      <c r="AN148" s="1021">
        <v>1.85</v>
      </c>
      <c r="AO148" s="868">
        <f>IF(U148="n/a","n/a",IF(AA148&lt;0,"n/a",IF(AA148="n/a","n/a",J148+U148-AA148)))</f>
        <v>-3.3152821306514966</v>
      </c>
      <c r="AP148" s="869">
        <f>IF(U148="n/a","n/a",J148+U148)</f>
        <v>8.495528680159314</v>
      </c>
      <c r="AQ148" s="1044">
        <f>IF(OR(AC148&lt;0.01,AF148="n/a"),"n/a",(I148/SQRT(22.5*AC148*(I148/AF148))-1)*100)</f>
        <v>-1.9891530180147554</v>
      </c>
      <c r="AR148" s="766">
        <f>INDEX(Historical!$C$7:$C$1455,MATCH(B148,Historical!$B$7:$B$1455,0))*IF(AH148="n/a",1.03,IF(AH148&lt;0,1.01,IF(AH148&gt;10,1.1,(1+AH148/100))))</f>
        <v>1.5806499999999999</v>
      </c>
      <c r="AS148" s="1042">
        <f>IF($AI148="n/a",1.03*AR148,IF($AI148&lt;0,1.01*AR148,IF($AI148&gt;10,1.1*AR148,(1+$AI148/100)*AR148)))</f>
        <v>1.630124345</v>
      </c>
      <c r="AT148" s="1042">
        <f>IF($AK148="n/a",1.03*AS148,IF($AK148&lt;0,1.01*AS148,IF($AK148&gt;10,1.1*AS148,(1+$AK148/100)*AS148)))</f>
        <v>1.7003827042694999</v>
      </c>
      <c r="AU148" s="1042">
        <f>IF($AK148="n/a",1.03*AT148,IF($AK148&lt;0,1.01*AT148,IF($AK148&gt;10,1.1*AT148,(1+$AK148/100)*AT148)))</f>
        <v>1.7736691988235151</v>
      </c>
      <c r="AV148" s="1042">
        <f>IF($AK148="n/a",1.03*AU148,IF($AK148&lt;0,1.01*AU148,IF($AK148&gt;10,1.1*AU148,(1+$AK148/100)*AU148)))</f>
        <v>1.8501143412928085</v>
      </c>
      <c r="AW148" s="766">
        <f>SUM(AR148:AV148)</f>
        <v>8.5349405893858226</v>
      </c>
      <c r="AX148" s="877">
        <f>AW148/I148*100</f>
        <v>27.901080710643424</v>
      </c>
      <c r="AY148" s="1212">
        <v>0.43</v>
      </c>
      <c r="AZ148" s="1028">
        <v>20.91</v>
      </c>
      <c r="BA148" s="1028">
        <v>-17.299999999999997</v>
      </c>
      <c r="BB148" s="1028">
        <v>0.26</v>
      </c>
      <c r="BC148" s="1028">
        <v>5.7</v>
      </c>
      <c r="BE148" s="721">
        <v>2002</v>
      </c>
      <c r="BF148" s="1057">
        <f>IF(BE148&gt;2008,0,IF(BE148&gt;2001,1,IF(BE148&gt;1990,2,IF(BE148&gt;1980,3,IF(BE148&gt;1973,4,IF(BE148&gt;1970,5,IF(BE148&gt;1960,6,IF(BE148&gt;1958,7,IF(BE148&gt;1953,8,9)))))))))</f>
        <v>1</v>
      </c>
    </row>
    <row r="149" spans="1:58" ht="11.25" customHeight="1" x14ac:dyDescent="0.2">
      <c r="A149" s="1027" t="s">
        <v>1596</v>
      </c>
      <c r="B149" s="1031" t="s">
        <v>1597</v>
      </c>
      <c r="C149" s="1181" t="s">
        <v>109</v>
      </c>
      <c r="D149" s="1181" t="s">
        <v>119</v>
      </c>
      <c r="E149" s="857">
        <v>10</v>
      </c>
      <c r="F149" s="1245">
        <v>328</v>
      </c>
      <c r="G149" s="1245" t="s">
        <v>107</v>
      </c>
      <c r="H149" s="1245" t="s">
        <v>107</v>
      </c>
      <c r="I149" s="1030">
        <v>49.32</v>
      </c>
      <c r="J149" s="766">
        <f>(M149/I149)*100</f>
        <v>4.3795620437956204</v>
      </c>
      <c r="K149" s="1033">
        <v>0.54</v>
      </c>
      <c r="L149" s="1043">
        <v>4</v>
      </c>
      <c r="M149" s="756">
        <f>K149*L149</f>
        <v>2.16</v>
      </c>
      <c r="N149" s="1026" t="s">
        <v>153</v>
      </c>
      <c r="O149" s="860">
        <v>0.53</v>
      </c>
      <c r="P149" s="1016">
        <v>43434</v>
      </c>
      <c r="Q149" s="1016">
        <v>43462</v>
      </c>
      <c r="R149" s="756">
        <f>(K149-O149)/O149*100</f>
        <v>1.8867924528301903</v>
      </c>
      <c r="S149" s="824">
        <f>IF(INDEX(Historical!$D$7:$D$1455,MATCH(B149,Historical!$B$7:$B$1455,0))=0,"n/a",(INDEX(Historical!$C$7:$C$1455,MATCH(B149,Historical!$B$7:$B$1455,0))/INDEX(Historical!$D$7:$D$1455,MATCH(B149,Historical!$B$7:$B$1455,0))-1)*100)</f>
        <v>16.149068322981353</v>
      </c>
      <c r="T149" s="824">
        <f>IF(INDEX(Historical!$F$7:$F$1455,MATCH(B149,Historical!$B$7:$B$1455,0))=0,"n/a",((INDEX(Historical!$C$7:$C$1455,MATCH(B149,Historical!$B$7:$B$1455,0))/INDEX(Historical!$F$7:$F$1455,MATCH(B149,Historical!$B$7:$B$1455,0)))^(1/3)-1)*100)</f>
        <v>12.311068346755549</v>
      </c>
      <c r="U149" s="824">
        <f>IF(INDEX(Historical!$I$7:$I$1455,MATCH(B149,Historical!$B$7:$B$1455,0))=0,"n/a",((INDEX(Historical!$C$7:$C$1455,MATCH(B149,Historical!$B$7:$B$1455,0))/INDEX(Historical!$I$7:$I$1455,MATCH(B149,Historical!$B$7:$B$1455,0)))^(1/5)-1)*100)</f>
        <v>19.730722401873457</v>
      </c>
      <c r="V149" s="824">
        <f>IF(INDEX(Historical!$O$7:$O$1455,MATCH(B149,Historical!$B$7:$B$1455,0))=0,"n/a",((INDEX(Historical!$C$7:$C$1455,MATCH(B149,Historical!$B$7:$B$1455,0))/INDEX(Historical!$O$7:$O$1455,MATCH(B149,Historical!$B$7:$B$1455,0)))^(1/10)-1)*100)</f>
        <v>7.5870277634496386</v>
      </c>
      <c r="W149" s="825">
        <f>IF(OR(U149&lt;=0,U149="n/a",V149&lt;=0,V149="n/a"),"n/a",U149/V149)</f>
        <v>2.6005865560326318</v>
      </c>
      <c r="X149" s="826">
        <f>IF(OR(AJ149&lt;=0,AJ149="n/a",U149&lt;=0,U149="n/a"),"n/a",U149/AJ149)</f>
        <v>1.1084675506670481</v>
      </c>
      <c r="Y149" s="1032" t="s">
        <v>4077</v>
      </c>
      <c r="Z149" s="766">
        <f>IF(OR(AC149&lt;0.01,AC149="n/a"),"n/a",M149/AC149*100)</f>
        <v>40.373831775700943</v>
      </c>
      <c r="AA149" s="1042">
        <f>IF(OR(AC149&lt;0.01,AC149="n/a"),"n/a",I149/AC149)</f>
        <v>9.2186915887850471</v>
      </c>
      <c r="AB149" s="1043">
        <v>12</v>
      </c>
      <c r="AC149" s="1021">
        <v>5.35</v>
      </c>
      <c r="AD149" s="1021">
        <v>1.42</v>
      </c>
      <c r="AE149" s="1021">
        <v>1.02</v>
      </c>
      <c r="AF149" s="1021">
        <v>1.2</v>
      </c>
      <c r="AG149" s="1021">
        <v>17.8</v>
      </c>
      <c r="AH149" s="1021">
        <v>30</v>
      </c>
      <c r="AI149" s="1021">
        <v>2.85</v>
      </c>
      <c r="AJ149" s="1021">
        <v>17.8</v>
      </c>
      <c r="AK149" s="1021">
        <v>6.5</v>
      </c>
      <c r="AL149" s="1034">
        <v>14010</v>
      </c>
      <c r="AM149" s="1028">
        <v>0.4</v>
      </c>
      <c r="AN149" s="1021">
        <v>0.28000000000000003</v>
      </c>
      <c r="AO149" s="868">
        <f>IF(U149="n/a","n/a",IF(AA149&lt;0,"n/a",IF(AA149="n/a","n/a",J149+U149-AA149)))</f>
        <v>14.89159285688403</v>
      </c>
      <c r="AP149" s="869">
        <f>IF(U149="n/a","n/a",J149+U149)</f>
        <v>24.110284445669077</v>
      </c>
      <c r="AQ149" s="1044">
        <f>IF(OR(AC149&lt;0.01,AF149="n/a"),"n/a",(I149/SQRT(22.5*AC149*(I149/AF149))-1)*100)</f>
        <v>-29.881275581919688</v>
      </c>
      <c r="AR149" s="766">
        <f>INDEX(Historical!$C$7:$C$1455,MATCH(B149,Historical!$B$7:$B$1455,0))*IF(AH149="n/a",1.03,IF(AH149&lt;0,1.01,IF(AH149&gt;10,1.1,(1+AH149/100))))</f>
        <v>2.0569999999999999</v>
      </c>
      <c r="AS149" s="1042">
        <f>IF($AI149="n/a",1.03*AR149,IF($AI149&lt;0,1.01*AR149,IF($AI149&gt;10,1.1*AR149,(1+$AI149/100)*AR149)))</f>
        <v>2.1156245</v>
      </c>
      <c r="AT149" s="1042">
        <f>IF($AK149="n/a",1.03*AS149,IF($AK149&lt;0,1.01*AS149,IF($AK149&gt;10,1.1*AS149,(1+$AK149/100)*AS149)))</f>
        <v>2.2531400924999998</v>
      </c>
      <c r="AU149" s="1042">
        <f>IF($AK149="n/a",1.03*AT149,IF($AK149&lt;0,1.01*AT149,IF($AK149&gt;10,1.1*AT149,(1+$AK149/100)*AT149)))</f>
        <v>2.3995941985124998</v>
      </c>
      <c r="AV149" s="1042">
        <f>IF($AK149="n/a",1.03*AU149,IF($AK149&lt;0,1.01*AU149,IF($AK149&gt;10,1.1*AU149,(1+$AK149/100)*AU149)))</f>
        <v>2.5555678214158122</v>
      </c>
      <c r="AW149" s="766">
        <f>SUM(AR149:AV149)</f>
        <v>11.380926612428311</v>
      </c>
      <c r="AX149" s="877">
        <f>AW149/I149*100</f>
        <v>23.075682506951161</v>
      </c>
      <c r="AY149" s="1212">
        <v>1.49</v>
      </c>
      <c r="AZ149" s="1028">
        <v>9.120000000000001</v>
      </c>
      <c r="BA149" s="1028">
        <v>-34.75</v>
      </c>
      <c r="BB149" s="1028">
        <v>-6.3299999999999992</v>
      </c>
      <c r="BC149" s="1028">
        <v>-12.740000000000002</v>
      </c>
      <c r="BE149" s="721">
        <v>2009</v>
      </c>
      <c r="BF149" s="1057">
        <f>IF(BE149&gt;2008,0,IF(BE149&gt;2001,1,IF(BE149&gt;1990,2,IF(BE149&gt;1980,3,IF(BE149&gt;1973,4,IF(BE149&gt;1970,5,IF(BE149&gt;1960,6,IF(BE149&gt;1958,7,IF(BE149&gt;1953,8,9)))))))))</f>
        <v>0</v>
      </c>
    </row>
    <row r="150" spans="1:58" ht="11.25" customHeight="1" x14ac:dyDescent="0.2">
      <c r="A150" s="1019" t="s">
        <v>749</v>
      </c>
      <c r="B150" s="1031" t="s">
        <v>750</v>
      </c>
      <c r="C150" s="1181" t="s">
        <v>109</v>
      </c>
      <c r="D150" s="1181" t="s">
        <v>4434</v>
      </c>
      <c r="E150" s="857">
        <v>20</v>
      </c>
      <c r="F150" s="1245">
        <v>161</v>
      </c>
      <c r="G150" s="1245" t="s">
        <v>38</v>
      </c>
      <c r="H150" s="1245" t="s">
        <v>38</v>
      </c>
      <c r="I150" s="1030">
        <v>69.39</v>
      </c>
      <c r="J150" s="766">
        <f>(M150/I150)*100</f>
        <v>2.3634529471105346</v>
      </c>
      <c r="K150" s="1040">
        <v>0.41</v>
      </c>
      <c r="L150" s="1043">
        <v>4</v>
      </c>
      <c r="M150" s="756">
        <f>K150*L150</f>
        <v>1.64</v>
      </c>
      <c r="N150" s="1026" t="s">
        <v>165</v>
      </c>
      <c r="O150" s="861">
        <v>0.36</v>
      </c>
      <c r="P150" s="1016">
        <v>43447</v>
      </c>
      <c r="Q150" s="1016">
        <v>43102</v>
      </c>
      <c r="R150" s="756">
        <f>(K150-O150)/O150*100</f>
        <v>13.888888888888888</v>
      </c>
      <c r="S150" s="824">
        <f>IF(INDEX(Historical!$D$7:$D$1455,MATCH(B150,Historical!$B$7:$B$1455,0))=0,"n/a",(INDEX(Historical!$C$7:$C$1455,MATCH(B150,Historical!$B$7:$B$1455,0))/INDEX(Historical!$D$7:$D$1455,MATCH(B150,Historical!$B$7:$B$1455,0))-1)*100)</f>
        <v>13.333333333333353</v>
      </c>
      <c r="T150" s="824">
        <f>IF(INDEX(Historical!$F$7:$F$1455,MATCH(B150,Historical!$B$7:$B$1455,0))=0,"n/a",((INDEX(Historical!$C$7:$C$1455,MATCH(B150,Historical!$B$7:$B$1455,0))/INDEX(Historical!$F$7:$F$1455,MATCH(B150,Historical!$B$7:$B$1455,0)))^(1/3)-1)*100)</f>
        <v>12.311068346755549</v>
      </c>
      <c r="U150" s="824">
        <f>IF(INDEX(Historical!$I$7:$I$1455,MATCH(B150,Historical!$B$7:$B$1455,0))=0,"n/a",((INDEX(Historical!$C$7:$C$1455,MATCH(B150,Historical!$B$7:$B$1455,0))/INDEX(Historical!$I$7:$I$1455,MATCH(B150,Historical!$B$7:$B$1455,0)))^(1/5)-1)*100)</f>
        <v>11.196158593857874</v>
      </c>
      <c r="V150" s="824">
        <f>IF(INDEX(Historical!$O$7:$O$1455,MATCH(B150,Historical!$B$7:$B$1455,0))=0,"n/a",((INDEX(Historical!$C$7:$C$1455,MATCH(B150,Historical!$B$7:$B$1455,0))/INDEX(Historical!$O$7:$O$1455,MATCH(B150,Historical!$B$7:$B$1455,0)))^(1/10)-1)*100)</f>
        <v>11.694718894059841</v>
      </c>
      <c r="W150" s="825">
        <f>IF(OR(U150&lt;=0,U150="n/a",V150&lt;=0,V150="n/a"),"n/a",U150/V150)</f>
        <v>0.95736876578921415</v>
      </c>
      <c r="X150" s="826">
        <f>IF(OR(AJ150&lt;=0,AJ150="n/a",U150&lt;=0,U150="n/a"),"n/a",U150/AJ150)</f>
        <v>2.7990396484644684</v>
      </c>
      <c r="Y150" s="774"/>
      <c r="Z150" s="766">
        <f>IF(OR(AC150&lt;0.01,AC150="n/a"),"n/a",M150/AC150*100)</f>
        <v>37.272727272727266</v>
      </c>
      <c r="AA150" s="1042">
        <f>IF(OR(AC150&lt;0.01,AC150="n/a"),"n/a",I150/AC150)</f>
        <v>15.770454545454545</v>
      </c>
      <c r="AB150" s="1043">
        <v>12</v>
      </c>
      <c r="AC150" s="1021">
        <v>4.4000000000000004</v>
      </c>
      <c r="AD150" s="1021">
        <v>1.81</v>
      </c>
      <c r="AE150" s="1021">
        <v>6.78</v>
      </c>
      <c r="AF150" s="1021">
        <v>1.21</v>
      </c>
      <c r="AG150" s="1021">
        <v>7.8</v>
      </c>
      <c r="AH150" s="1021">
        <v>0</v>
      </c>
      <c r="AI150" s="1021">
        <v>6.29</v>
      </c>
      <c r="AJ150" s="1021">
        <v>4</v>
      </c>
      <c r="AK150" s="1021">
        <v>8.73</v>
      </c>
      <c r="AL150" s="1034">
        <v>4830</v>
      </c>
      <c r="AM150" s="1028">
        <v>0.3</v>
      </c>
      <c r="AN150" s="1021">
        <v>0</v>
      </c>
      <c r="AO150" s="868">
        <f>IF(U150="n/a","n/a",IF(AA150&lt;0,"n/a",IF(AA150="n/a","n/a",J150+U150-AA150)))</f>
        <v>-2.2108430044861365</v>
      </c>
      <c r="AP150" s="869">
        <f>IF(U150="n/a","n/a",J150+U150)</f>
        <v>13.559611540968408</v>
      </c>
      <c r="AQ150" s="1044">
        <f>IF(OR(AC150&lt;0.01,AF150="n/a"),"n/a",(I150/SQRT(22.5*AC150*(I150/AF150))-1)*100)</f>
        <v>-7.907655041257633</v>
      </c>
      <c r="AR150" s="766">
        <f>INDEX(Historical!$C$7:$C$1455,MATCH(B150,Historical!$B$7:$B$1455,0))*IF(AH150="n/a",1.03,IF(AH150&lt;0,1.01,IF(AH150&gt;10,1.1,(1+AH150/100))))</f>
        <v>1.36</v>
      </c>
      <c r="AS150" s="1042">
        <f>IF($AI150="n/a",1.03*AR150,IF($AI150&lt;0,1.01*AR150,IF($AI150&gt;10,1.1*AR150,(1+$AI150/100)*AR150)))</f>
        <v>1.4455439999999999</v>
      </c>
      <c r="AT150" s="1042">
        <f>IF($AK150="n/a",1.03*AS150,IF($AK150&lt;0,1.01*AS150,IF($AK150&gt;10,1.1*AS150,(1+$AK150/100)*AS150)))</f>
        <v>1.5717399911999999</v>
      </c>
      <c r="AU150" s="1042">
        <f>IF($AK150="n/a",1.03*AT150,IF($AK150&lt;0,1.01*AT150,IF($AK150&gt;10,1.1*AT150,(1+$AK150/100)*AT150)))</f>
        <v>1.7089528924317596</v>
      </c>
      <c r="AV150" s="1042">
        <f>IF($AK150="n/a",1.03*AU150,IF($AK150&lt;0,1.01*AU150,IF($AK150&gt;10,1.1*AU150,(1+$AK150/100)*AU150)))</f>
        <v>1.858144479941052</v>
      </c>
      <c r="AW150" s="766">
        <f>SUM(AR150:AV150)</f>
        <v>7.9443813635728127</v>
      </c>
      <c r="AX150" s="877">
        <f>AW150/I150*100</f>
        <v>11.448885089454983</v>
      </c>
      <c r="AY150" s="1212">
        <v>1.27</v>
      </c>
      <c r="AZ150" s="1028">
        <v>15.36</v>
      </c>
      <c r="BA150" s="1028">
        <v>-12.389999999999999</v>
      </c>
      <c r="BB150" s="1028">
        <v>2.25</v>
      </c>
      <c r="BC150" s="1028">
        <v>-3.46</v>
      </c>
      <c r="BE150" s="721">
        <v>2000</v>
      </c>
      <c r="BF150" s="1057">
        <f>IF(BE150&gt;2008,0,IF(BE150&gt;2001,1,IF(BE150&gt;1990,2,IF(BE150&gt;1980,3,IF(BE150&gt;1973,4,IF(BE150&gt;1970,5,IF(BE150&gt;1960,6,IF(BE150&gt;1958,7,IF(BE150&gt;1953,8,9)))))))))</f>
        <v>2</v>
      </c>
    </row>
    <row r="151" spans="1:58" ht="11.25" customHeight="1" x14ac:dyDescent="0.2">
      <c r="A151" s="1019" t="s">
        <v>1602</v>
      </c>
      <c r="B151" s="1031" t="s">
        <v>1603</v>
      </c>
      <c r="C151" s="1181" t="s">
        <v>109</v>
      </c>
      <c r="D151" s="1181" t="s">
        <v>119</v>
      </c>
      <c r="E151" s="857">
        <v>10</v>
      </c>
      <c r="F151" s="1245">
        <v>322</v>
      </c>
      <c r="G151" s="1245" t="s">
        <v>107</v>
      </c>
      <c r="H151" s="1245" t="s">
        <v>107</v>
      </c>
      <c r="I151" s="1030">
        <v>93.76</v>
      </c>
      <c r="J151" s="766">
        <f>(M151/I151)*100</f>
        <v>3.8395904436860069</v>
      </c>
      <c r="K151" s="1033">
        <v>0.9</v>
      </c>
      <c r="L151" s="1043">
        <v>4</v>
      </c>
      <c r="M151" s="756">
        <f>K151*L151</f>
        <v>3.6</v>
      </c>
      <c r="N151" s="1026" t="s">
        <v>150</v>
      </c>
      <c r="O151" s="860">
        <v>0.75</v>
      </c>
      <c r="P151" s="1016">
        <v>43151</v>
      </c>
      <c r="Q151" s="1016">
        <v>43174</v>
      </c>
      <c r="R151" s="756">
        <f>(K151-O151)/O151*100</f>
        <v>20.000000000000004</v>
      </c>
      <c r="S151" s="824">
        <f>IF(INDEX(Historical!$D$7:$D$1455,MATCH(B151,Historical!$B$7:$B$1455,0))=0,"n/a",(INDEX(Historical!$C$7:$C$1455,MATCH(B151,Historical!$B$7:$B$1455,0))/INDEX(Historical!$D$7:$D$1455,MATCH(B151,Historical!$B$7:$B$1455,0))-1)*100)</f>
        <v>7.1428571428571397</v>
      </c>
      <c r="T151" s="824">
        <f>IF(INDEX(Historical!$F$7:$F$1455,MATCH(B151,Historical!$B$7:$B$1455,0))=0,"n/a",((INDEX(Historical!$C$7:$C$1455,MATCH(B151,Historical!$B$7:$B$1455,0))/INDEX(Historical!$F$7:$F$1455,MATCH(B151,Historical!$B$7:$B$1455,0)))^(1/3)-1)*100)</f>
        <v>11.400508601591607</v>
      </c>
      <c r="U151" s="824">
        <f>IF(INDEX(Historical!$I$7:$I$1455,MATCH(B151,Historical!$B$7:$B$1455,0))=0,"n/a",((INDEX(Historical!$C$7:$C$1455,MATCH(B151,Historical!$B$7:$B$1455,0))/INDEX(Historical!$I$7:$I$1455,MATCH(B151,Historical!$B$7:$B$1455,0)))^(1/5)-1)*100)</f>
        <v>13.396657763302722</v>
      </c>
      <c r="V151" s="824">
        <f>IF(INDEX(Historical!$O$7:$O$1455,MATCH(B151,Historical!$B$7:$B$1455,0))=0,"n/a",((INDEX(Historical!$C$7:$C$1455,MATCH(B151,Historical!$B$7:$B$1455,0))/INDEX(Historical!$O$7:$O$1455,MATCH(B151,Historical!$B$7:$B$1455,0)))^(1/10)-1)*100)</f>
        <v>10.063252209423768</v>
      </c>
      <c r="W151" s="825">
        <f>IF(OR(U151&lt;=0,U151="n/a",V151&lt;=0,V151="n/a"),"n/a",U151/V151)</f>
        <v>1.3312453553293015</v>
      </c>
      <c r="X151" s="826">
        <f>IF(OR(AJ151&lt;=0,AJ151="n/a",U151&lt;=0,U151="n/a"),"n/a",U151/AJ151)</f>
        <v>0.22216679541132209</v>
      </c>
      <c r="Y151" s="780"/>
      <c r="Z151" s="766">
        <f>IF(OR(AC151&lt;0.01,AC151="n/a"),"n/a",M151/AC151*100)</f>
        <v>39.473684210526322</v>
      </c>
      <c r="AA151" s="1042">
        <f>IF(OR(AC151&lt;0.01,AC151="n/a"),"n/a",I151/AC151)</f>
        <v>10.280701754385966</v>
      </c>
      <c r="AB151" s="1043">
        <v>12</v>
      </c>
      <c r="AC151" s="1021">
        <v>9.1199999999999992</v>
      </c>
      <c r="AD151" s="1021">
        <v>1.1399999999999999</v>
      </c>
      <c r="AE151" s="1021">
        <v>0.64</v>
      </c>
      <c r="AF151" s="1021">
        <v>0.84</v>
      </c>
      <c r="AG151" s="1021">
        <v>13.8</v>
      </c>
      <c r="AH151" s="1023">
        <v>15.9</v>
      </c>
      <c r="AI151" s="1023">
        <v>6.59</v>
      </c>
      <c r="AJ151" s="1021">
        <v>60.3</v>
      </c>
      <c r="AK151" s="1021">
        <v>9</v>
      </c>
      <c r="AL151" s="1034">
        <v>39310</v>
      </c>
      <c r="AM151" s="1028">
        <v>0.2</v>
      </c>
      <c r="AN151" s="1021">
        <v>0.44</v>
      </c>
      <c r="AO151" s="868">
        <f>IF(U151="n/a","n/a",IF(AA151&lt;0,"n/a",IF(AA151="n/a","n/a",J151+U151-AA151)))</f>
        <v>6.9555464526027642</v>
      </c>
      <c r="AP151" s="869">
        <f>IF(U151="n/a","n/a",J151+U151)</f>
        <v>17.23624820698873</v>
      </c>
      <c r="AQ151" s="1044">
        <f>IF(OR(AC151&lt;0.01,AF151="n/a"),"n/a",(I151/SQRT(22.5*AC151*(I151/AF151))-1)*100)</f>
        <v>-38.047367650996776</v>
      </c>
      <c r="AR151" s="766">
        <f>INDEX(Historical!$C$7:$C$1455,MATCH(B151,Historical!$B$7:$B$1455,0))*IF(AH151="n/a",1.03,IF(AH151&lt;0,1.01,IF(AH151&gt;10,1.1,(1+AH151/100))))</f>
        <v>3.3000000000000003</v>
      </c>
      <c r="AS151" s="1042">
        <f>IF($AI151="n/a",1.03*AR151,IF($AI151&lt;0,1.01*AR151,IF($AI151&gt;10,1.1*AR151,(1+$AI151/100)*AR151)))</f>
        <v>3.5174700000000003</v>
      </c>
      <c r="AT151" s="1042">
        <f>IF($AK151="n/a",1.03*AS151,IF($AK151&lt;0,1.01*AS151,IF($AK151&gt;10,1.1*AS151,(1+$AK151/100)*AS151)))</f>
        <v>3.8340423000000006</v>
      </c>
      <c r="AU151" s="1042">
        <f>IF($AK151="n/a",1.03*AT151,IF($AK151&lt;0,1.01*AT151,IF($AK151&gt;10,1.1*AT151,(1+$AK151/100)*AT151)))</f>
        <v>4.1791061070000008</v>
      </c>
      <c r="AV151" s="1042">
        <f>IF($AK151="n/a",1.03*AU151,IF($AK151&lt;0,1.01*AU151,IF($AK151&gt;10,1.1*AU151,(1+$AK151/100)*AU151)))</f>
        <v>4.5552256566300011</v>
      </c>
      <c r="AW151" s="766">
        <f>SUM(AR151:AV151)</f>
        <v>19.385844063630003</v>
      </c>
      <c r="AX151" s="877">
        <f>AW151/I151*100</f>
        <v>20.676028224861351</v>
      </c>
      <c r="AY151" s="1212">
        <v>1.39</v>
      </c>
      <c r="AZ151" s="1028">
        <v>5.2299999999999995</v>
      </c>
      <c r="BA151" s="1028">
        <v>-26.25</v>
      </c>
      <c r="BB151" s="1028">
        <v>-3.4099999999999997</v>
      </c>
      <c r="BC151" s="1028">
        <v>-6.36</v>
      </c>
      <c r="BE151" s="721">
        <v>2009</v>
      </c>
      <c r="BF151" s="1057">
        <f>IF(BE151&gt;2008,0,IF(BE151&gt;2001,1,IF(BE151&gt;1990,2,IF(BE151&gt;1980,3,IF(BE151&gt;1973,4,IF(BE151&gt;1970,5,IF(BE151&gt;1960,6,IF(BE151&gt;1958,7,IF(BE151&gt;1953,8,9)))))))))</f>
        <v>0</v>
      </c>
    </row>
    <row r="152" spans="1:58" ht="11.25" customHeight="1" x14ac:dyDescent="0.2">
      <c r="A152" s="1027" t="s">
        <v>753</v>
      </c>
      <c r="B152" s="1031" t="s">
        <v>754</v>
      </c>
      <c r="C152" s="1181" t="s">
        <v>109</v>
      </c>
      <c r="D152" s="1181" t="s">
        <v>4426</v>
      </c>
      <c r="E152" s="857">
        <v>11</v>
      </c>
      <c r="F152" s="1245">
        <v>308</v>
      </c>
      <c r="G152" s="1245" t="s">
        <v>107</v>
      </c>
      <c r="H152" s="1245" t="s">
        <v>107</v>
      </c>
      <c r="I152" s="1030">
        <v>12.85</v>
      </c>
      <c r="J152" s="766">
        <f>(M152/I152)*100</f>
        <v>2.1789883268482493</v>
      </c>
      <c r="K152" s="1033">
        <v>7.0000000000000007E-2</v>
      </c>
      <c r="L152" s="1043">
        <v>4</v>
      </c>
      <c r="M152" s="756">
        <f>K152*L152</f>
        <v>0.28000000000000003</v>
      </c>
      <c r="N152" s="1026" t="s">
        <v>571</v>
      </c>
      <c r="O152" s="860">
        <v>0.05</v>
      </c>
      <c r="P152" s="1016">
        <v>43210</v>
      </c>
      <c r="Q152" s="1016">
        <v>43227</v>
      </c>
      <c r="R152" s="756">
        <f>(K152-O152)/O152*100</f>
        <v>40.000000000000007</v>
      </c>
      <c r="S152" s="824">
        <f>IF(INDEX(Historical!$D$7:$D$1455,MATCH(B152,Historical!$B$7:$B$1455,0))=0,"n/a",(INDEX(Historical!$C$7:$C$1455,MATCH(B152,Historical!$B$7:$B$1455,0))/INDEX(Historical!$D$7:$D$1455,MATCH(B152,Historical!$B$7:$B$1455,0))-1)*100)</f>
        <v>20.63492063492065</v>
      </c>
      <c r="T152" s="824">
        <f>IF(INDEX(Historical!$F$7:$F$1455,MATCH(B152,Historical!$B$7:$B$1455,0))=0,"n/a",((INDEX(Historical!$C$7:$C$1455,MATCH(B152,Historical!$B$7:$B$1455,0))/INDEX(Historical!$F$7:$F$1455,MATCH(B152,Historical!$B$7:$B$1455,0)))^(1/3)-1)*100)</f>
        <v>18.218448001194499</v>
      </c>
      <c r="U152" s="824">
        <f>IF(INDEX(Historical!$I$7:$I$1455,MATCH(B152,Historical!$B$7:$B$1455,0))=0,"n/a",((INDEX(Historical!$C$7:$C$1455,MATCH(B152,Historical!$B$7:$B$1455,0))/INDEX(Historical!$I$7:$I$1455,MATCH(B152,Historical!$B$7:$B$1455,0)))^(1/5)-1)*100)</f>
        <v>19.643850003755613</v>
      </c>
      <c r="V152" s="824" t="str">
        <f>IF(INDEX(Historical!$O$7:$O$1455,MATCH(B152,Historical!$B$7:$B$1455,0))=0,"n/a",((INDEX(Historical!$C$7:$C$1455,MATCH(B152,Historical!$B$7:$B$1455,0))/INDEX(Historical!$O$7:$O$1455,MATCH(B152,Historical!$B$7:$B$1455,0)))^(1/10)-1)*100)</f>
        <v>n/a</v>
      </c>
      <c r="W152" s="825" t="str">
        <f>IF(OR(U152&lt;=0,U152="n/a",V152&lt;=0,V152="n/a"),"n/a",U152/V152)</f>
        <v>n/a</v>
      </c>
      <c r="X152" s="826" t="str">
        <f>IF(OR(AJ152&lt;=0,AJ152="n/a",U152&lt;=0,U152="n/a"),"n/a",U152/AJ152)</f>
        <v>n/a</v>
      </c>
      <c r="Y152" s="1032"/>
      <c r="Z152" s="766" t="str">
        <f>IF(OR(AC152&lt;0.01,AC152="n/a"),"n/a",M152/AC152*100)</f>
        <v>n/a</v>
      </c>
      <c r="AA152" s="1042" t="str">
        <f>IF(OR(AC152&lt;0.01,AC152="n/a"),"n/a",I152/AC152)</f>
        <v>n/a</v>
      </c>
      <c r="AB152" s="1043">
        <v>12</v>
      </c>
      <c r="AC152" s="1021" t="s">
        <v>138</v>
      </c>
      <c r="AD152" s="1021" t="s">
        <v>138</v>
      </c>
      <c r="AE152" s="1021" t="s">
        <v>138</v>
      </c>
      <c r="AF152" s="1021" t="s">
        <v>138</v>
      </c>
      <c r="AG152" s="1021" t="s">
        <v>138</v>
      </c>
      <c r="AH152" s="1021" t="s">
        <v>138</v>
      </c>
      <c r="AI152" s="1021" t="s">
        <v>138</v>
      </c>
      <c r="AJ152" s="1021" t="s">
        <v>138</v>
      </c>
      <c r="AK152" s="1021" t="s">
        <v>138</v>
      </c>
      <c r="AL152" s="1034" t="s">
        <v>138</v>
      </c>
      <c r="AM152" s="1028" t="s">
        <v>138</v>
      </c>
      <c r="AN152" s="1021" t="s">
        <v>138</v>
      </c>
      <c r="AO152" s="868" t="str">
        <f>IF(U152="n/a","n/a",IF(AA152&lt;0,"n/a",IF(AA152="n/a","n/a",J152+U152-AA152)))</f>
        <v>n/a</v>
      </c>
      <c r="AP152" s="869">
        <f>IF(U152="n/a","n/a",J152+U152)</f>
        <v>21.822838330603862</v>
      </c>
      <c r="AQ152" s="1044" t="str">
        <f>IF(OR(AC152&lt;0.01,AF152="n/a"),"n/a",(I152/SQRT(22.5*AC152*(I152/AF152))-1)*100)</f>
        <v>n/a</v>
      </c>
      <c r="AR152" s="766">
        <f>INDEX(Historical!$C$7:$C$1455,MATCH(B152,Historical!$B$7:$B$1455,0))*IF(AH152="n/a",1.03,IF(AH152&lt;0,1.01,IF(AH152&gt;10,1.1,(1+AH152/100))))</f>
        <v>0.19570000000000004</v>
      </c>
      <c r="AS152" s="1042">
        <f>IF($AI152="n/a",1.03*AR152,IF($AI152&lt;0,1.01*AR152,IF($AI152&gt;10,1.1*AR152,(1+$AI152/100)*AR152)))</f>
        <v>0.20157100000000006</v>
      </c>
      <c r="AT152" s="1042">
        <f>IF($AK152="n/a",1.03*AS152,IF($AK152&lt;0,1.01*AS152,IF($AK152&gt;10,1.1*AS152,(1+$AK152/100)*AS152)))</f>
        <v>0.20761813000000007</v>
      </c>
      <c r="AU152" s="1042">
        <f>IF($AK152="n/a",1.03*AT152,IF($AK152&lt;0,1.01*AT152,IF($AK152&gt;10,1.1*AT152,(1+$AK152/100)*AT152)))</f>
        <v>0.21384667390000006</v>
      </c>
      <c r="AV152" s="1042">
        <f>IF($AK152="n/a",1.03*AU152,IF($AK152&lt;0,1.01*AU152,IF($AK152&gt;10,1.1*AU152,(1+$AK152/100)*AU152)))</f>
        <v>0.22026207411700008</v>
      </c>
      <c r="AW152" s="766">
        <f>SUM(AR152:AV152)</f>
        <v>1.0389978780170002</v>
      </c>
      <c r="AX152" s="877">
        <f>AW152/I152*100</f>
        <v>8.0855865993540874</v>
      </c>
      <c r="AY152" s="1212" t="s">
        <v>138</v>
      </c>
      <c r="AZ152" s="1028" t="s">
        <v>138</v>
      </c>
      <c r="BA152" s="1028" t="s">
        <v>138</v>
      </c>
      <c r="BB152" s="1028" t="s">
        <v>138</v>
      </c>
      <c r="BC152" s="1028" t="s">
        <v>138</v>
      </c>
      <c r="BD152" s="1078" t="s">
        <v>4357</v>
      </c>
      <c r="BE152" s="721">
        <v>2008</v>
      </c>
      <c r="BF152" s="1057">
        <f>IF(BE152&gt;2008,0,IF(BE152&gt;2001,1,IF(BE152&gt;1990,2,IF(BE152&gt;1980,3,IF(BE152&gt;1973,4,IF(BE152&gt;1970,5,IF(BE152&gt;1960,6,IF(BE152&gt;1958,7,IF(BE152&gt;1953,8,9)))))))))</f>
        <v>1</v>
      </c>
    </row>
    <row r="153" spans="1:58" s="905" customFormat="1" ht="11.25" customHeight="1" x14ac:dyDescent="0.2">
      <c r="A153" s="884" t="s">
        <v>755</v>
      </c>
      <c r="B153" s="914" t="s">
        <v>756</v>
      </c>
      <c r="C153" s="1181" t="s">
        <v>124</v>
      </c>
      <c r="D153" s="1181" t="s">
        <v>4262</v>
      </c>
      <c r="E153" s="885">
        <v>11</v>
      </c>
      <c r="F153" s="1245">
        <v>314</v>
      </c>
      <c r="G153" s="1244" t="s">
        <v>38</v>
      </c>
      <c r="H153" s="1244" t="s">
        <v>38</v>
      </c>
      <c r="I153" s="886">
        <v>206.24</v>
      </c>
      <c r="J153" s="887">
        <f>(M153/I153)*100</f>
        <v>0.71761055081458491</v>
      </c>
      <c r="K153" s="888">
        <v>0.37</v>
      </c>
      <c r="L153" s="889">
        <v>4</v>
      </c>
      <c r="M153" s="890">
        <f>K153*L153</f>
        <v>1.48</v>
      </c>
      <c r="N153" s="891" t="s">
        <v>162</v>
      </c>
      <c r="O153" s="892">
        <v>0.35499999999999998</v>
      </c>
      <c r="P153" s="893">
        <v>43297</v>
      </c>
      <c r="Q153" s="893">
        <v>43312</v>
      </c>
      <c r="R153" s="890">
        <f>(K153-O153)/O153*100</f>
        <v>4.2253521126760605</v>
      </c>
      <c r="S153" s="824">
        <f>IF(INDEX(Historical!$D$7:$D$1455,MATCH(B153,Historical!$B$7:$B$1455,0))=0,"n/a",(INDEX(Historical!$C$7:$C$1455,MATCH(B153,Historical!$B$7:$B$1455,0))/INDEX(Historical!$D$7:$D$1455,MATCH(B153,Historical!$B$7:$B$1455,0))-1)*100)</f>
        <v>5.2631578947368363</v>
      </c>
      <c r="T153" s="824">
        <f>IF(INDEX(Historical!$F$7:$F$1455,MATCH(B153,Historical!$B$7:$B$1455,0))=0,"n/a",((INDEX(Historical!$C$7:$C$1455,MATCH(B153,Historical!$B$7:$B$1455,0))/INDEX(Historical!$F$7:$F$1455,MATCH(B153,Historical!$B$7:$B$1455,0)))^(1/3)-1)*100)</f>
        <v>8.3706762661827092</v>
      </c>
      <c r="U153" s="824">
        <f>IF(INDEX(Historical!$I$7:$I$1455,MATCH(B153,Historical!$B$7:$B$1455,0))=0,"n/a",((INDEX(Historical!$C$7:$C$1455,MATCH(B153,Historical!$B$7:$B$1455,0))/INDEX(Historical!$I$7:$I$1455,MATCH(B153,Historical!$B$7:$B$1455,0)))^(1/5)-1)*100)</f>
        <v>7.6146159865801977</v>
      </c>
      <c r="V153" s="824">
        <f>IF(INDEX(Historical!$O$7:$O$1455,MATCH(B153,Historical!$B$7:$B$1455,0))=0,"n/a",((INDEX(Historical!$C$7:$C$1455,MATCH(B153,Historical!$B$7:$B$1455,0))/INDEX(Historical!$O$7:$O$1455,MATCH(B153,Historical!$B$7:$B$1455,0)))^(1/10)-1)*100)</f>
        <v>4.9936317820685527</v>
      </c>
      <c r="W153" s="894">
        <f>IF(OR(U153&lt;=0,U153="n/a",V153&lt;=0,V153="n/a"),"n/a",U153/V153)</f>
        <v>1.5248653322664358</v>
      </c>
      <c r="X153" s="895" t="str">
        <f>IF(OR(AJ153&lt;=0,AJ153="n/a",U153&lt;=0,U153="n/a"),"n/a",U153/AJ153)</f>
        <v>n/a</v>
      </c>
      <c r="Y153" s="914"/>
      <c r="Z153" s="887">
        <f>IF(OR(AC153&lt;0.01,AC153="n/a"),"n/a",M153/AC153*100)</f>
        <v>42.528735632183903</v>
      </c>
      <c r="AA153" s="897">
        <f>IF(OR(AC153&lt;0.01,AC153="n/a"),"n/a",I153/AC153)</f>
        <v>59.264367816091955</v>
      </c>
      <c r="AB153" s="889">
        <v>12</v>
      </c>
      <c r="AC153" s="898">
        <v>3.48</v>
      </c>
      <c r="AD153" s="898">
        <v>4.6500000000000004</v>
      </c>
      <c r="AE153" s="898">
        <v>3.14</v>
      </c>
      <c r="AF153" s="898">
        <v>6.35</v>
      </c>
      <c r="AG153" s="898">
        <v>9.9</v>
      </c>
      <c r="AH153" s="898">
        <v>-59.8</v>
      </c>
      <c r="AI153" s="898">
        <v>21.48</v>
      </c>
      <c r="AJ153" s="898">
        <v>-12.5</v>
      </c>
      <c r="AK153" s="898">
        <v>12.75</v>
      </c>
      <c r="AL153" s="899">
        <v>2720</v>
      </c>
      <c r="AM153" s="900">
        <v>0.8</v>
      </c>
      <c r="AN153" s="898">
        <v>0.12</v>
      </c>
      <c r="AO153" s="901">
        <f>IF(U153="n/a","n/a",IF(AA153&lt;0,"n/a",IF(AA153="n/a","n/a",J153+U153-AA153)))</f>
        <v>-50.932141278697173</v>
      </c>
      <c r="AP153" s="902">
        <f>IF(U153="n/a","n/a",J153+U153)</f>
        <v>8.3322265373947833</v>
      </c>
      <c r="AQ153" s="903">
        <f>IF(OR(AC153&lt;0.01,AF153="n/a"),"n/a",(I153/SQRT(22.5*AC153*(I153/AF153))-1)*100)</f>
        <v>308.970922971947</v>
      </c>
      <c r="AR153" s="766">
        <f>INDEX(Historical!$C$7:$C$1455,MATCH(B153,Historical!$B$7:$B$1455,0))*IF(AH153="n/a",1.03,IF(AH153&lt;0,1.01,IF(AH153&gt;10,1.1,(1+AH153/100))))</f>
        <v>1.4139999999999999</v>
      </c>
      <c r="AS153" s="897">
        <f>IF($AI153="n/a",1.03*AR153,IF($AI153&lt;0,1.01*AR153,IF($AI153&gt;10,1.1*AR153,(1+$AI153/100)*AR153)))</f>
        <v>1.5554000000000001</v>
      </c>
      <c r="AT153" s="897">
        <f>IF($AK153="n/a",1.03*AS153,IF($AK153&lt;0,1.01*AS153,IF($AK153&gt;10,1.1*AS153,(1+$AK153/100)*AS153)))</f>
        <v>1.7109400000000003</v>
      </c>
      <c r="AU153" s="897">
        <f>IF($AK153="n/a",1.03*AT153,IF($AK153&lt;0,1.01*AT153,IF($AK153&gt;10,1.1*AT153,(1+$AK153/100)*AT153)))</f>
        <v>1.8820340000000004</v>
      </c>
      <c r="AV153" s="897">
        <f>IF($AK153="n/a",1.03*AU153,IF($AK153&lt;0,1.01*AU153,IF($AK153&gt;10,1.1*AU153,(1+$AK153/100)*AU153)))</f>
        <v>2.0702374000000008</v>
      </c>
      <c r="AW153" s="887">
        <f>SUM(AR153:AV153)</f>
        <v>8.6326114000000018</v>
      </c>
      <c r="AX153" s="904">
        <f>AW153/I153*100</f>
        <v>4.1857115011636932</v>
      </c>
      <c r="AY153" s="1213">
        <v>1.28</v>
      </c>
      <c r="AZ153" s="900">
        <v>49.5</v>
      </c>
      <c r="BA153" s="900">
        <v>-2.3199999999999998</v>
      </c>
      <c r="BB153" s="900">
        <v>5.0599999999999996</v>
      </c>
      <c r="BC153" s="900">
        <v>21.98</v>
      </c>
      <c r="BD153" s="1079"/>
      <c r="BE153" s="721">
        <v>2008</v>
      </c>
      <c r="BF153" s="1057">
        <f>IF(BE153&gt;2008,0,IF(BE153&gt;2001,1,IF(BE153&gt;1990,2,IF(BE153&gt;1980,3,IF(BE153&gt;1973,4,IF(BE153&gt;1970,5,IF(BE153&gt;1960,6,IF(BE153&gt;1958,7,IF(BE153&gt;1953,8,9)))))))))</f>
        <v>1</v>
      </c>
    </row>
    <row r="154" spans="1:58" ht="11.25" customHeight="1" x14ac:dyDescent="0.2">
      <c r="A154" s="1027" t="s">
        <v>757</v>
      </c>
      <c r="B154" s="1031" t="s">
        <v>758</v>
      </c>
      <c r="C154" s="1181" t="s">
        <v>4283</v>
      </c>
      <c r="D154" s="1181" t="s">
        <v>4421</v>
      </c>
      <c r="E154" s="857">
        <v>16</v>
      </c>
      <c r="F154" s="1245">
        <v>208</v>
      </c>
      <c r="G154" s="1245" t="s">
        <v>38</v>
      </c>
      <c r="H154" s="1245" t="s">
        <v>116</v>
      </c>
      <c r="I154" s="1030">
        <v>58.26</v>
      </c>
      <c r="J154" s="766">
        <f>(M154/I154)*100</f>
        <v>4.2567799519395813</v>
      </c>
      <c r="K154" s="1033">
        <v>0.62</v>
      </c>
      <c r="L154" s="1043">
        <v>4</v>
      </c>
      <c r="M154" s="756">
        <f>K154*L154</f>
        <v>2.48</v>
      </c>
      <c r="N154" s="1026" t="s">
        <v>329</v>
      </c>
      <c r="O154" s="860">
        <v>0.56999999999999995</v>
      </c>
      <c r="P154" s="1016">
        <v>43249</v>
      </c>
      <c r="Q154" s="1016">
        <v>43271</v>
      </c>
      <c r="R154" s="756">
        <f>(K154-O154)/O154*100</f>
        <v>8.771929824561413</v>
      </c>
      <c r="S154" s="824">
        <f>IF(INDEX(Historical!$D$7:$D$1455,MATCH(B154,Historical!$B$7:$B$1455,0))=0,"n/a",(INDEX(Historical!$C$7:$C$1455,MATCH(B154,Historical!$B$7:$B$1455,0))/INDEX(Historical!$D$7:$D$1455,MATCH(B154,Historical!$B$7:$B$1455,0))-1)*100)</f>
        <v>8.2125603864734451</v>
      </c>
      <c r="T154" s="824">
        <f>IF(INDEX(Historical!$F$7:$F$1455,MATCH(B154,Historical!$B$7:$B$1455,0))=0,"n/a",((INDEX(Historical!$C$7:$C$1455,MATCH(B154,Historical!$B$7:$B$1455,0))/INDEX(Historical!$F$7:$F$1455,MATCH(B154,Historical!$B$7:$B$1455,0)))^(1/3)-1)*100)</f>
        <v>11.636800399929626</v>
      </c>
      <c r="U154" s="824">
        <f>IF(INDEX(Historical!$I$7:$I$1455,MATCH(B154,Historical!$B$7:$B$1455,0))=0,"n/a",((INDEX(Historical!$C$7:$C$1455,MATCH(B154,Historical!$B$7:$B$1455,0))/INDEX(Historical!$I$7:$I$1455,MATCH(B154,Historical!$B$7:$B$1455,0)))^(1/5)-1)*100)</f>
        <v>18.343426873251101</v>
      </c>
      <c r="V154" s="824">
        <f>IF(INDEX(Historical!$O$7:$O$1455,MATCH(B154,Historical!$B$7:$B$1455,0))=0,"n/a",((INDEX(Historical!$C$7:$C$1455,MATCH(B154,Historical!$B$7:$B$1455,0))/INDEX(Historical!$O$7:$O$1455,MATCH(B154,Historical!$B$7:$B$1455,0)))^(1/10)-1)*100)</f>
        <v>15.288350589162981</v>
      </c>
      <c r="W154" s="825">
        <f>IF(OR(U154&lt;=0,U154="n/a",V154&lt;=0,V154="n/a"),"n/a",U154/V154)</f>
        <v>1.1998303392030849</v>
      </c>
      <c r="X154" s="826" t="str">
        <f>IF(OR(AJ154&lt;=0,AJ154="n/a",U154&lt;=0,U154="n/a"),"n/a",U154/AJ154)</f>
        <v>n/a</v>
      </c>
      <c r="Y154" s="785"/>
      <c r="Z154" s="766" t="str">
        <f>IF(OR(AC154&lt;0.01,AC154="n/a"),"n/a",M154/AC154*100)</f>
        <v>n/a</v>
      </c>
      <c r="AA154" s="1042" t="str">
        <f>IF(OR(AC154&lt;0.01,AC154="n/a"),"n/a",I154/AC154)</f>
        <v>n/a</v>
      </c>
      <c r="AB154" s="1043">
        <v>9</v>
      </c>
      <c r="AC154" s="1021">
        <v>-3.02</v>
      </c>
      <c r="AD154" s="1021" t="s">
        <v>138</v>
      </c>
      <c r="AE154" s="1021">
        <v>3.11</v>
      </c>
      <c r="AF154" s="1021">
        <v>88.27</v>
      </c>
      <c r="AG154" s="1021">
        <v>-27.1</v>
      </c>
      <c r="AH154" s="1021">
        <v>-282.8</v>
      </c>
      <c r="AI154" s="1021">
        <v>24.45</v>
      </c>
      <c r="AJ154" s="1021">
        <v>-22.6</v>
      </c>
      <c r="AK154" s="1021">
        <v>10.73</v>
      </c>
      <c r="AL154" s="1034">
        <v>70650</v>
      </c>
      <c r="AM154" s="1028">
        <v>0.18</v>
      </c>
      <c r="AN154" s="1021">
        <v>17.64</v>
      </c>
      <c r="AO154" s="868" t="str">
        <f>IF(U154="n/a","n/a",IF(AA154&lt;0,"n/a",IF(AA154="n/a","n/a",J154+U154-AA154)))</f>
        <v>n/a</v>
      </c>
      <c r="AP154" s="869">
        <f>IF(U154="n/a","n/a",J154+U154)</f>
        <v>22.600206825190682</v>
      </c>
      <c r="AQ154" s="1044" t="str">
        <f>IF(OR(AC154&lt;0.01,AF154="n/a"),"n/a",(I154/SQRT(22.5*AC154*(I154/AF154))-1)*100)</f>
        <v>n/a</v>
      </c>
      <c r="AR154" s="766">
        <f>INDEX(Historical!$C$7:$C$1455,MATCH(B154,Historical!$B$7:$B$1455,0))*IF(AH154="n/a",1.03,IF(AH154&lt;0,1.01,IF(AH154&gt;10,1.1,(1+AH154/100))))</f>
        <v>2.2624000000000004</v>
      </c>
      <c r="AS154" s="1042">
        <f>IF($AI154="n/a",1.03*AR154,IF($AI154&lt;0,1.01*AR154,IF($AI154&gt;10,1.1*AR154,(1+$AI154/100)*AR154)))</f>
        <v>2.4886400000000006</v>
      </c>
      <c r="AT154" s="1042">
        <f>IF($AK154="n/a",1.03*AS154,IF($AK154&lt;0,1.01*AS154,IF($AK154&gt;10,1.1*AS154,(1+$AK154/100)*AS154)))</f>
        <v>2.7375040000000008</v>
      </c>
      <c r="AU154" s="1042">
        <f>IF($AK154="n/a",1.03*AT154,IF($AK154&lt;0,1.01*AT154,IF($AK154&gt;10,1.1*AT154,(1+$AK154/100)*AT154)))</f>
        <v>3.0112544000000012</v>
      </c>
      <c r="AV154" s="1042">
        <f>IF($AK154="n/a",1.03*AU154,IF($AK154&lt;0,1.01*AU154,IF($AK154&gt;10,1.1*AU154,(1+$AK154/100)*AU154)))</f>
        <v>3.3123798400000015</v>
      </c>
      <c r="AW154" s="766">
        <f>SUM(AR154:AV154)</f>
        <v>13.812178240000005</v>
      </c>
      <c r="AX154" s="877">
        <f>AW154/I154*100</f>
        <v>23.707823961551675</v>
      </c>
      <c r="AY154" s="1212">
        <v>1.72</v>
      </c>
      <c r="AZ154" s="1028">
        <v>19.98</v>
      </c>
      <c r="BA154" s="1028">
        <v>-23.84</v>
      </c>
      <c r="BB154" s="1028">
        <v>-8.8800000000000008</v>
      </c>
      <c r="BC154" s="1028">
        <v>-4.78</v>
      </c>
      <c r="BE154" s="721">
        <v>2003</v>
      </c>
      <c r="BF154" s="1057">
        <f>IF(BE154&gt;2008,0,IF(BE154&gt;2001,1,IF(BE154&gt;1990,2,IF(BE154&gt;1980,3,IF(BE154&gt;1973,4,IF(BE154&gt;1970,5,IF(BE154&gt;1960,6,IF(BE154&gt;1958,7,IF(BE154&gt;1953,8,9)))))))))</f>
        <v>1</v>
      </c>
    </row>
    <row r="155" spans="1:58" ht="11.25" customHeight="1" x14ac:dyDescent="0.2">
      <c r="A155" s="1027" t="s">
        <v>759</v>
      </c>
      <c r="B155" s="1031" t="s">
        <v>760</v>
      </c>
      <c r="C155" s="1181" t="s">
        <v>113</v>
      </c>
      <c r="D155" s="1181" t="s">
        <v>4440</v>
      </c>
      <c r="E155" s="857">
        <v>14</v>
      </c>
      <c r="F155" s="1245">
        <v>258</v>
      </c>
      <c r="G155" s="1245" t="s">
        <v>38</v>
      </c>
      <c r="H155" s="1245" t="s">
        <v>38</v>
      </c>
      <c r="I155" s="1030">
        <v>175.34</v>
      </c>
      <c r="J155" s="766">
        <f>(M155/I155)*100</f>
        <v>1.9790122048591308</v>
      </c>
      <c r="K155" s="1033">
        <v>0.86750000000000005</v>
      </c>
      <c r="L155" s="1043">
        <v>4</v>
      </c>
      <c r="M155" s="756">
        <f>K155*L155</f>
        <v>3.47</v>
      </c>
      <c r="N155" s="1026" t="s">
        <v>702</v>
      </c>
      <c r="O155" s="860">
        <v>0.79749999999999999</v>
      </c>
      <c r="P155" s="1016">
        <v>43200</v>
      </c>
      <c r="Q155" s="1016">
        <v>43230</v>
      </c>
      <c r="R155" s="756">
        <f>(K155-O155)/O155*100</f>
        <v>8.777429467084648</v>
      </c>
      <c r="S155" s="824">
        <f>IF(INDEX(Historical!$D$7:$D$1455,MATCH(B155,Historical!$B$7:$B$1455,0))=0,"n/a",(INDEX(Historical!$C$7:$C$1455,MATCH(B155,Historical!$B$7:$B$1455,0))/INDEX(Historical!$D$7:$D$1455,MATCH(B155,Historical!$B$7:$B$1455,0))-1)*100)</f>
        <v>8.9799476896251118</v>
      </c>
      <c r="T155" s="824">
        <f>IF(INDEX(Historical!$F$7:$F$1455,MATCH(B155,Historical!$B$7:$B$1455,0))=0,"n/a",((INDEX(Historical!$C$7:$C$1455,MATCH(B155,Historical!$B$7:$B$1455,0))/INDEX(Historical!$F$7:$F$1455,MATCH(B155,Historical!$B$7:$B$1455,0)))^(1/3)-1)*100)</f>
        <v>9.7335995761435044</v>
      </c>
      <c r="U155" s="824">
        <f>IF(INDEX(Historical!$I$7:$I$1455,MATCH(B155,Historical!$B$7:$B$1455,0))=0,"n/a",((INDEX(Historical!$C$7:$C$1455,MATCH(B155,Historical!$B$7:$B$1455,0))/INDEX(Historical!$I$7:$I$1455,MATCH(B155,Historical!$B$7:$B$1455,0)))^(1/5)-1)*100)</f>
        <v>10.118057695021498</v>
      </c>
      <c r="V155" s="824">
        <f>IF(INDEX(Historical!$O$7:$O$1455,MATCH(B155,Historical!$B$7:$B$1455,0))=0,"n/a",((INDEX(Historical!$C$7:$C$1455,MATCH(B155,Historical!$B$7:$B$1455,0))/INDEX(Historical!$O$7:$O$1455,MATCH(B155,Historical!$B$7:$B$1455,0)))^(1/10)-1)*100)</f>
        <v>12.012991505822113</v>
      </c>
      <c r="W155" s="825">
        <f>IF(OR(U155&lt;=0,U155="n/a",V155&lt;=0,V155="n/a"),"n/a",U155/V155)</f>
        <v>0.84225962285229017</v>
      </c>
      <c r="X155" s="826">
        <f>IF(OR(AJ155&lt;=0,AJ155="n/a",U155&lt;=0,U155="n/a"),"n/a",U155/AJ155)</f>
        <v>1.7149250330544914</v>
      </c>
      <c r="Y155" s="1031"/>
      <c r="Z155" s="766">
        <f>IF(OR(AC155&lt;0.01,AC155="n/a"),"n/a",M155/AC155*100)</f>
        <v>37.840785169029445</v>
      </c>
      <c r="AA155" s="1042">
        <f>IF(OR(AC155&lt;0.01,AC155="n/a"),"n/a",I155/AC155)</f>
        <v>19.12104689203926</v>
      </c>
      <c r="AB155" s="1043">
        <v>12</v>
      </c>
      <c r="AC155" s="1021">
        <v>9.17</v>
      </c>
      <c r="AD155" s="1021">
        <v>0.72</v>
      </c>
      <c r="AE155" s="1021">
        <v>1.89</v>
      </c>
      <c r="AF155" s="1021">
        <v>4.43</v>
      </c>
      <c r="AG155" s="1021">
        <v>23.5</v>
      </c>
      <c r="AH155" s="1021">
        <v>-0.4</v>
      </c>
      <c r="AI155" s="1021">
        <v>17.59</v>
      </c>
      <c r="AJ155" s="1021">
        <v>5.8999999999999995</v>
      </c>
      <c r="AK155" s="1021">
        <v>26.43</v>
      </c>
      <c r="AL155" s="1034">
        <v>50090</v>
      </c>
      <c r="AM155" s="1028">
        <v>0.2</v>
      </c>
      <c r="AN155" s="1021">
        <v>0.45</v>
      </c>
      <c r="AO155" s="868">
        <f>IF(U155="n/a","n/a",IF(AA155&lt;0,"n/a",IF(AA155="n/a","n/a",J155+U155-AA155)))</f>
        <v>-7.0239769921586301</v>
      </c>
      <c r="AP155" s="869">
        <f>IF(U155="n/a","n/a",J155+U155)</f>
        <v>12.09706989988063</v>
      </c>
      <c r="AQ155" s="1044">
        <f>IF(OR(AC155&lt;0.01,AF155="n/a"),"n/a",(I155/SQRT(22.5*AC155*(I155/AF155))-1)*100)</f>
        <v>94.028907046500493</v>
      </c>
      <c r="AR155" s="766">
        <f>INDEX(Historical!$C$7:$C$1455,MATCH(B155,Historical!$B$7:$B$1455,0))*IF(AH155="n/a",1.03,IF(AH155&lt;0,1.01,IF(AH155&gt;10,1.1,(1+AH155/100))))</f>
        <v>3.15625</v>
      </c>
      <c r="AS155" s="1042">
        <f>IF($AI155="n/a",1.03*AR155,IF($AI155&lt;0,1.01*AR155,IF($AI155&gt;10,1.1*AR155,(1+$AI155/100)*AR155)))</f>
        <v>3.4718750000000003</v>
      </c>
      <c r="AT155" s="1042">
        <f>IF($AK155="n/a",1.03*AS155,IF($AK155&lt;0,1.01*AS155,IF($AK155&gt;10,1.1*AS155,(1+$AK155/100)*AS155)))</f>
        <v>3.8190625000000007</v>
      </c>
      <c r="AU155" s="1042">
        <f>IF($AK155="n/a",1.03*AT155,IF($AK155&lt;0,1.01*AT155,IF($AK155&gt;10,1.1*AT155,(1+$AK155/100)*AT155)))</f>
        <v>4.2009687500000013</v>
      </c>
      <c r="AV155" s="1042">
        <f>IF($AK155="n/a",1.03*AU155,IF($AK155&lt;0,1.01*AU155,IF($AK155&gt;10,1.1*AU155,(1+$AK155/100)*AU155)))</f>
        <v>4.6210656250000017</v>
      </c>
      <c r="AW155" s="766">
        <f>SUM(AR155:AV155)</f>
        <v>19.269221875000007</v>
      </c>
      <c r="AX155" s="877">
        <f>AW155/I155*100</f>
        <v>10.989632642294973</v>
      </c>
      <c r="AY155" s="1212">
        <v>0.83</v>
      </c>
      <c r="AZ155" s="1028">
        <v>6.2700000000000005</v>
      </c>
      <c r="BA155" s="1028">
        <v>-23.68</v>
      </c>
      <c r="BB155" s="1028">
        <v>-7.21</v>
      </c>
      <c r="BC155" s="1028">
        <v>-13.270000000000001</v>
      </c>
      <c r="BE155" s="721">
        <v>2005</v>
      </c>
      <c r="BF155" s="1057">
        <f>IF(BE155&gt;2008,0,IF(BE155&gt;2001,1,IF(BE155&gt;1990,2,IF(BE155&gt;1980,3,IF(BE155&gt;1973,4,IF(BE155&gt;1970,5,IF(BE155&gt;1960,6,IF(BE155&gt;1958,7,IF(BE155&gt;1953,8,9)))))))))</f>
        <v>1</v>
      </c>
    </row>
    <row r="156" spans="1:58" ht="11.25" customHeight="1" x14ac:dyDescent="0.2">
      <c r="A156" s="1027" t="s">
        <v>764</v>
      </c>
      <c r="B156" s="1031" t="s">
        <v>765</v>
      </c>
      <c r="C156" s="1181" t="s">
        <v>113</v>
      </c>
      <c r="D156" s="1181" t="s">
        <v>4458</v>
      </c>
      <c r="E156" s="857">
        <v>14</v>
      </c>
      <c r="F156" s="1245">
        <v>262</v>
      </c>
      <c r="G156" s="1245" t="s">
        <v>107</v>
      </c>
      <c r="H156" s="1245" t="s">
        <v>107</v>
      </c>
      <c r="I156" s="1030">
        <v>78.180000000000007</v>
      </c>
      <c r="J156" s="766">
        <f>(M156/I156)*100</f>
        <v>1.4325914556152468</v>
      </c>
      <c r="K156" s="1033">
        <v>0.28000000000000003</v>
      </c>
      <c r="L156" s="1043">
        <v>4</v>
      </c>
      <c r="M156" s="756">
        <f>K156*L156</f>
        <v>1.1200000000000001</v>
      </c>
      <c r="N156" s="1026" t="s">
        <v>242</v>
      </c>
      <c r="O156" s="860">
        <v>0.26</v>
      </c>
      <c r="P156" s="1016">
        <v>43279</v>
      </c>
      <c r="Q156" s="1016">
        <v>43294</v>
      </c>
      <c r="R156" s="756">
        <f>(K156-O156)/O156*100</f>
        <v>7.6923076923076987</v>
      </c>
      <c r="S156" s="824">
        <f>IF(INDEX(Historical!$D$7:$D$1455,MATCH(B156,Historical!$B$7:$B$1455,0))=0,"n/a",(INDEX(Historical!$C$7:$C$1455,MATCH(B156,Historical!$B$7:$B$1455,0))/INDEX(Historical!$D$7:$D$1455,MATCH(B156,Historical!$B$7:$B$1455,0))-1)*100)</f>
        <v>6.3829787234042534</v>
      </c>
      <c r="T156" s="824">
        <f>IF(INDEX(Historical!$F$7:$F$1455,MATCH(B156,Historical!$B$7:$B$1455,0))=0,"n/a",((INDEX(Historical!$C$7:$C$1455,MATCH(B156,Historical!$B$7:$B$1455,0))/INDEX(Historical!$F$7:$F$1455,MATCH(B156,Historical!$B$7:$B$1455,0)))^(1/3)-1)*100)</f>
        <v>5.983983294832651</v>
      </c>
      <c r="U156" s="824">
        <f>IF(INDEX(Historical!$I$7:$I$1455,MATCH(B156,Historical!$B$7:$B$1455,0))=0,"n/a",((INDEX(Historical!$C$7:$C$1455,MATCH(B156,Historical!$B$7:$B$1455,0))/INDEX(Historical!$I$7:$I$1455,MATCH(B156,Historical!$B$7:$B$1455,0)))^(1/5)-1)*100)</f>
        <v>6.2071258063262968</v>
      </c>
      <c r="V156" s="824">
        <f>IF(INDEX(Historical!$O$7:$O$1455,MATCH(B156,Historical!$B$7:$B$1455,0))=0,"n/a",((INDEX(Historical!$C$7:$C$1455,MATCH(B156,Historical!$B$7:$B$1455,0))/INDEX(Historical!$O$7:$O$1455,MATCH(B156,Historical!$B$7:$B$1455,0)))^(1/10)-1)*100)</f>
        <v>5.5983666192986892</v>
      </c>
      <c r="W156" s="825">
        <f>IF(OR(U156&lt;=0,U156="n/a",V156&lt;=0,V156="n/a"),"n/a",U156/V156)</f>
        <v>1.108738714061543</v>
      </c>
      <c r="X156" s="826">
        <f>IF(OR(AJ156&lt;=0,AJ156="n/a",U156&lt;=0,U156="n/a"),"n/a",U156/AJ156)</f>
        <v>20.690419354420989</v>
      </c>
      <c r="Y156" s="1031"/>
      <c r="Z156" s="766">
        <f>IF(OR(AC156&lt;0.01,AC156="n/a"),"n/a",M156/AC156*100)</f>
        <v>21.917808219178085</v>
      </c>
      <c r="AA156" s="1042">
        <f>IF(OR(AC156&lt;0.01,AC156="n/a"),"n/a",I156/AC156)</f>
        <v>15.299412915851272</v>
      </c>
      <c r="AB156" s="1043">
        <v>12</v>
      </c>
      <c r="AC156" s="1021">
        <v>5.1100000000000003</v>
      </c>
      <c r="AD156" s="1021">
        <v>1.36</v>
      </c>
      <c r="AE156" s="1021">
        <v>0.95</v>
      </c>
      <c r="AF156" s="1021">
        <v>1.45</v>
      </c>
      <c r="AG156" s="1021">
        <v>9.7000000000000011</v>
      </c>
      <c r="AH156" s="1021">
        <v>4.5</v>
      </c>
      <c r="AI156" s="1021">
        <v>11.1</v>
      </c>
      <c r="AJ156" s="1021">
        <v>0.3</v>
      </c>
      <c r="AK156" s="1021">
        <v>11.27</v>
      </c>
      <c r="AL156" s="1034">
        <v>3400</v>
      </c>
      <c r="AM156" s="1028">
        <v>0.70000000000000007</v>
      </c>
      <c r="AN156" s="1021">
        <v>0.55000000000000004</v>
      </c>
      <c r="AO156" s="868">
        <f>IF(U156="n/a","n/a",IF(AA156&lt;0,"n/a",IF(AA156="n/a","n/a",J156+U156-AA156)))</f>
        <v>-7.6596956539097292</v>
      </c>
      <c r="AP156" s="869">
        <f>IF(U156="n/a","n/a",J156+U156)</f>
        <v>7.6397172619415432</v>
      </c>
      <c r="AQ156" s="1044">
        <f>IF(OR(AC156&lt;0.01,AF156="n/a"),"n/a",(I156/SQRT(22.5*AC156*(I156/AF156))-1)*100)</f>
        <v>-0.70437241810730189</v>
      </c>
      <c r="AR156" s="766">
        <f>INDEX(Historical!$C$7:$C$1455,MATCH(B156,Historical!$B$7:$B$1455,0))*IF(AH156="n/a",1.03,IF(AH156&lt;0,1.01,IF(AH156&gt;10,1.1,(1+AH156/100))))</f>
        <v>1.0449999999999999</v>
      </c>
      <c r="AS156" s="1042">
        <f>IF($AI156="n/a",1.03*AR156,IF($AI156&lt;0,1.01*AR156,IF($AI156&gt;10,1.1*AR156,(1+$AI156/100)*AR156)))</f>
        <v>1.1495</v>
      </c>
      <c r="AT156" s="1042">
        <f>IF($AK156="n/a",1.03*AS156,IF($AK156&lt;0,1.01*AS156,IF($AK156&gt;10,1.1*AS156,(1+$AK156/100)*AS156)))</f>
        <v>1.2644500000000001</v>
      </c>
      <c r="AU156" s="1042">
        <f>IF($AK156="n/a",1.03*AT156,IF($AK156&lt;0,1.01*AT156,IF($AK156&gt;10,1.1*AT156,(1+$AK156/100)*AT156)))</f>
        <v>1.3908950000000002</v>
      </c>
      <c r="AV156" s="1042">
        <f>IF($AK156="n/a",1.03*AU156,IF($AK156&lt;0,1.01*AU156,IF($AK156&gt;10,1.1*AU156,(1+$AK156/100)*AU156)))</f>
        <v>1.5299845000000003</v>
      </c>
      <c r="AW156" s="766">
        <f>SUM(AR156:AV156)</f>
        <v>6.3798295000000005</v>
      </c>
      <c r="AX156" s="877">
        <f>AW156/I156*100</f>
        <v>8.1604368124840114</v>
      </c>
      <c r="AY156" s="1212">
        <v>1.47</v>
      </c>
      <c r="AZ156" s="1028">
        <v>15.24</v>
      </c>
      <c r="BA156" s="1028">
        <v>-9.879999999999999</v>
      </c>
      <c r="BB156" s="1028">
        <v>0.22999999999999998</v>
      </c>
      <c r="BC156" s="1028">
        <v>-0.33</v>
      </c>
      <c r="BE156" s="721">
        <v>2005</v>
      </c>
      <c r="BF156" s="1057">
        <f>IF(BE156&gt;2008,0,IF(BE156&gt;2001,1,IF(BE156&gt;1990,2,IF(BE156&gt;1980,3,IF(BE156&gt;1973,4,IF(BE156&gt;1970,5,IF(BE156&gt;1960,6,IF(BE156&gt;1958,7,IF(BE156&gt;1953,8,9)))))))))</f>
        <v>1</v>
      </c>
    </row>
    <row r="157" spans="1:58" ht="11.25" customHeight="1" x14ac:dyDescent="0.2">
      <c r="A157" s="1019" t="s">
        <v>1617</v>
      </c>
      <c r="B157" s="1031" t="s">
        <v>1618</v>
      </c>
      <c r="C157" s="1181" t="s">
        <v>109</v>
      </c>
      <c r="D157" s="1181" t="s">
        <v>119</v>
      </c>
      <c r="E157" s="857">
        <v>10</v>
      </c>
      <c r="F157" s="1245">
        <v>325</v>
      </c>
      <c r="G157" s="1245" t="s">
        <v>107</v>
      </c>
      <c r="H157" s="1245" t="s">
        <v>107</v>
      </c>
      <c r="I157" s="1030">
        <v>149.38</v>
      </c>
      <c r="J157" s="766">
        <f>(M157/I157)*100</f>
        <v>1.6066407818985138</v>
      </c>
      <c r="K157" s="1033">
        <v>0.6</v>
      </c>
      <c r="L157" s="1043">
        <v>4</v>
      </c>
      <c r="M157" s="756">
        <f>K157*L157</f>
        <v>2.4</v>
      </c>
      <c r="N157" s="1026" t="s">
        <v>809</v>
      </c>
      <c r="O157" s="860">
        <v>0.5</v>
      </c>
      <c r="P157" s="1016">
        <v>43318</v>
      </c>
      <c r="Q157" s="1016">
        <v>43340</v>
      </c>
      <c r="R157" s="756">
        <f>(K157-O157)/O157*100</f>
        <v>19.999999999999996</v>
      </c>
      <c r="S157" s="824">
        <f>IF(INDEX(Historical!$D$7:$D$1455,MATCH(B157,Historical!$B$7:$B$1455,0))=0,"n/a",(INDEX(Historical!$C$7:$C$1455,MATCH(B157,Historical!$B$7:$B$1455,0))/INDEX(Historical!$D$7:$D$1455,MATCH(B157,Historical!$B$7:$B$1455,0))-1)*100)</f>
        <v>16.66666666666665</v>
      </c>
      <c r="T157" s="824">
        <f>IF(INDEX(Historical!$F$7:$F$1455,MATCH(B157,Historical!$B$7:$B$1455,0))=0,"n/a",((INDEX(Historical!$C$7:$C$1455,MATCH(B157,Historical!$B$7:$B$1455,0))/INDEX(Historical!$F$7:$F$1455,MATCH(B157,Historical!$B$7:$B$1455,0)))^(1/3)-1)*100)</f>
        <v>13.040381433805548</v>
      </c>
      <c r="U157" s="824">
        <f>IF(INDEX(Historical!$I$7:$I$1455,MATCH(B157,Historical!$B$7:$B$1455,0))=0,"n/a",((INDEX(Historical!$C$7:$C$1455,MATCH(B157,Historical!$B$7:$B$1455,0))/INDEX(Historical!$I$7:$I$1455,MATCH(B157,Historical!$B$7:$B$1455,0)))^(1/5)-1)*100)</f>
        <v>16.723531932969316</v>
      </c>
      <c r="V157" s="824" t="str">
        <f>IF(INDEX(Historical!$O$7:$O$1455,MATCH(B157,Historical!$B$7:$B$1455,0))=0,"n/a",((INDEX(Historical!$C$7:$C$1455,MATCH(B157,Historical!$B$7:$B$1455,0))/INDEX(Historical!$O$7:$O$1455,MATCH(B157,Historical!$B$7:$B$1455,0)))^(1/10)-1)*100)</f>
        <v>n/a</v>
      </c>
      <c r="W157" s="825" t="str">
        <f>IF(OR(U157&lt;=0,U157="n/a",V157&lt;=0,V157="n/a"),"n/a",U157/V157)</f>
        <v>n/a</v>
      </c>
      <c r="X157" s="826">
        <f>IF(OR(AJ157&lt;=0,AJ157="n/a",U157&lt;=0,U157="n/a"),"n/a",U157/AJ157)</f>
        <v>2.3554270328125799</v>
      </c>
      <c r="Y157" s="1032"/>
      <c r="Z157" s="766">
        <f>IF(OR(AC157&lt;0.01,AC157="n/a"),"n/a",M157/AC157*100)</f>
        <v>21.543985637342907</v>
      </c>
      <c r="AA157" s="1042">
        <f>IF(OR(AC157&lt;0.01,AC157="n/a"),"n/a",I157/AC157)</f>
        <v>13.409335727109514</v>
      </c>
      <c r="AB157" s="1043">
        <v>12</v>
      </c>
      <c r="AC157" s="1021">
        <v>11.14</v>
      </c>
      <c r="AD157" s="1021">
        <v>1.49</v>
      </c>
      <c r="AE157" s="1021">
        <v>0.73</v>
      </c>
      <c r="AF157" s="1021">
        <v>1.1000000000000001</v>
      </c>
      <c r="AG157" s="1021">
        <v>20.399999999999999</v>
      </c>
      <c r="AH157" s="1021">
        <v>11.1</v>
      </c>
      <c r="AI157" s="1021">
        <v>10.41</v>
      </c>
      <c r="AJ157" s="1021">
        <v>7.1</v>
      </c>
      <c r="AK157" s="1021">
        <v>9</v>
      </c>
      <c r="AL157" s="1034">
        <v>9370</v>
      </c>
      <c r="AM157" s="1028">
        <v>0.1</v>
      </c>
      <c r="AN157" s="1021">
        <v>0.41</v>
      </c>
      <c r="AO157" s="868">
        <f>IF(U157="n/a","n/a",IF(AA157&lt;0,"n/a",IF(AA157="n/a","n/a",J157+U157-AA157)))</f>
        <v>4.9208369877583138</v>
      </c>
      <c r="AP157" s="869">
        <f>IF(U157="n/a","n/a",J157+U157)</f>
        <v>18.330172714867828</v>
      </c>
      <c r="AQ157" s="1044">
        <f>IF(OR(AC157&lt;0.01,AF157="n/a"),"n/a",(I157/SQRT(22.5*AC157*(I157/AF157))-1)*100)</f>
        <v>-19.032875533555881</v>
      </c>
      <c r="AR157" s="766">
        <f>INDEX(Historical!$C$7:$C$1455,MATCH(B157,Historical!$B$7:$B$1455,0))*IF(AH157="n/a",1.03,IF(AH157&lt;0,1.01,IF(AH157&gt;10,1.1,(1+AH157/100))))</f>
        <v>2.0019999999999998</v>
      </c>
      <c r="AS157" s="1042">
        <f>IF($AI157="n/a",1.03*AR157,IF($AI157&lt;0,1.01*AR157,IF($AI157&gt;10,1.1*AR157,(1+$AI157/100)*AR157)))</f>
        <v>2.2021999999999999</v>
      </c>
      <c r="AT157" s="1042">
        <f>IF($AK157="n/a",1.03*AS157,IF($AK157&lt;0,1.01*AS157,IF($AK157&gt;10,1.1*AS157,(1+$AK157/100)*AS157)))</f>
        <v>2.400398</v>
      </c>
      <c r="AU157" s="1042">
        <f>IF($AK157="n/a",1.03*AT157,IF($AK157&lt;0,1.01*AT157,IF($AK157&gt;10,1.1*AT157,(1+$AK157/100)*AT157)))</f>
        <v>2.6164338200000001</v>
      </c>
      <c r="AV157" s="1042">
        <f>IF($AK157="n/a",1.03*AU157,IF($AK157&lt;0,1.01*AU157,IF($AK157&gt;10,1.1*AU157,(1+$AK157/100)*AU157)))</f>
        <v>2.8519128638000004</v>
      </c>
      <c r="AW157" s="766">
        <f>SUM(AR157:AV157)</f>
        <v>12.072944683800001</v>
      </c>
      <c r="AX157" s="877">
        <f>AW157/I157*100</f>
        <v>8.0820355360824756</v>
      </c>
      <c r="AY157" s="1212">
        <v>0.68</v>
      </c>
      <c r="AZ157" s="1028">
        <v>16.850000000000001</v>
      </c>
      <c r="BA157" s="1028">
        <v>-9.39</v>
      </c>
      <c r="BB157" s="1028">
        <v>4.41</v>
      </c>
      <c r="BC157" s="1028">
        <v>2.02</v>
      </c>
      <c r="BE157" s="721">
        <v>2009</v>
      </c>
      <c r="BF157" s="1057">
        <f>IF(BE157&gt;2008,0,IF(BE157&gt;2001,1,IF(BE157&gt;1990,2,IF(BE157&gt;1980,3,IF(BE157&gt;1973,4,IF(BE157&gt;1970,5,IF(BE157&gt;1960,6,IF(BE157&gt;1958,7,IF(BE157&gt;1953,8,9)))))))))</f>
        <v>0</v>
      </c>
    </row>
    <row r="158" spans="1:58" ht="12" customHeight="1" x14ac:dyDescent="0.2">
      <c r="A158" s="1019" t="s">
        <v>766</v>
      </c>
      <c r="B158" s="1031" t="s">
        <v>767</v>
      </c>
      <c r="C158" s="1181" t="s">
        <v>109</v>
      </c>
      <c r="D158" s="1181" t="s">
        <v>119</v>
      </c>
      <c r="E158" s="857">
        <v>23</v>
      </c>
      <c r="F158" s="1245">
        <v>143</v>
      </c>
      <c r="G158" s="1245" t="s">
        <v>107</v>
      </c>
      <c r="H158" s="1245" t="s">
        <v>107</v>
      </c>
      <c r="I158" s="1021">
        <v>132.61000000000001</v>
      </c>
      <c r="J158" s="766">
        <f>(M158/I158)*100</f>
        <v>0.99540004524545667</v>
      </c>
      <c r="K158" s="1040">
        <v>0.33</v>
      </c>
      <c r="L158" s="1043">
        <v>4</v>
      </c>
      <c r="M158" s="756">
        <f>K158*L158</f>
        <v>1.32</v>
      </c>
      <c r="N158" s="1026" t="s">
        <v>153</v>
      </c>
      <c r="O158" s="861">
        <v>0.32</v>
      </c>
      <c r="P158" s="1016">
        <v>43173</v>
      </c>
      <c r="Q158" s="1016">
        <v>43188</v>
      </c>
      <c r="R158" s="756">
        <f>(K158-O158)/O158*100</f>
        <v>3.1250000000000027</v>
      </c>
      <c r="S158" s="824">
        <f>IF(INDEX(Historical!$D$7:$D$1455,MATCH(B158,Historical!$B$7:$B$1455,0))=0,"n/a",(INDEX(Historical!$C$7:$C$1455,MATCH(B158,Historical!$B$7:$B$1455,0))/INDEX(Historical!$D$7:$D$1455,MATCH(B158,Historical!$B$7:$B$1455,0))-1)*100)</f>
        <v>3.2258064516129004</v>
      </c>
      <c r="T158" s="824">
        <f>IF(INDEX(Historical!$F$7:$F$1455,MATCH(B158,Historical!$B$7:$B$1455,0))=0,"n/a",((INDEX(Historical!$C$7:$C$1455,MATCH(B158,Historical!$B$7:$B$1455,0))/INDEX(Historical!$F$7:$F$1455,MATCH(B158,Historical!$B$7:$B$1455,0)))^(1/3)-1)*100)</f>
        <v>3.3357652893651002</v>
      </c>
      <c r="U158" s="824">
        <f>IF(INDEX(Historical!$I$7:$I$1455,MATCH(B158,Historical!$B$7:$B$1455,0))=0,"n/a",((INDEX(Historical!$C$7:$C$1455,MATCH(B158,Historical!$B$7:$B$1455,0))/INDEX(Historical!$I$7:$I$1455,MATCH(B158,Historical!$B$7:$B$1455,0)))^(1/5)-1)*100)</f>
        <v>3.4563715943573214</v>
      </c>
      <c r="V158" s="824">
        <f>IF(INDEX(Historical!$O$7:$O$1455,MATCH(B158,Historical!$B$7:$B$1455,0))=0,"n/a",((INDEX(Historical!$C$7:$C$1455,MATCH(B158,Historical!$B$7:$B$1455,0))/INDEX(Historical!$O$7:$O$1455,MATCH(B158,Historical!$B$7:$B$1455,0)))^(1/10)-1)*100)</f>
        <v>3.818017112287686</v>
      </c>
      <c r="W158" s="825">
        <f>IF(OR(U158&lt;=0,U158="n/a",V158&lt;=0,V158="n/a"),"n/a",U158/V158)</f>
        <v>0.90527923073826322</v>
      </c>
      <c r="X158" s="826" t="str">
        <f>IF(OR(AJ158&lt;=0,AJ158="n/a",U158&lt;=0,U158="n/a"),"n/a",U158/AJ158)</f>
        <v>n/a</v>
      </c>
      <c r="Y158" s="1032" t="s">
        <v>768</v>
      </c>
      <c r="Z158" s="766">
        <f>IF(OR(AC158&lt;0.01,AC158="n/a"),"n/a",M158/AC158*100)</f>
        <v>16.730038022813691</v>
      </c>
      <c r="AA158" s="1042">
        <f>IF(OR(AC158&lt;0.01,AC158="n/a"),"n/a",I158/AC158)</f>
        <v>16.807351077313058</v>
      </c>
      <c r="AB158" s="1043">
        <v>12</v>
      </c>
      <c r="AC158" s="1021">
        <v>7.89</v>
      </c>
      <c r="AD158" s="1021">
        <v>1.68</v>
      </c>
      <c r="AE158" s="1021">
        <v>2.61</v>
      </c>
      <c r="AF158" s="1021">
        <v>1.24</v>
      </c>
      <c r="AG158" s="1021">
        <v>6.7</v>
      </c>
      <c r="AH158" s="1023">
        <v>-145.5</v>
      </c>
      <c r="AI158" s="1023">
        <v>8.52</v>
      </c>
      <c r="AJ158" s="1021">
        <v>-19.600000000000001</v>
      </c>
      <c r="AK158" s="1021">
        <v>10</v>
      </c>
      <c r="AL158" s="1034">
        <v>5260</v>
      </c>
      <c r="AM158" s="1028">
        <v>0.1</v>
      </c>
      <c r="AN158" s="1021">
        <v>0.23</v>
      </c>
      <c r="AO158" s="868">
        <f>IF(U158="n/a","n/a",IF(AA158&lt;0,"n/a",IF(AA158="n/a","n/a",J158+U158-AA158)))</f>
        <v>-12.355579437710279</v>
      </c>
      <c r="AP158" s="869">
        <f>IF(U158="n/a","n/a",J158+U158)</f>
        <v>4.4517716396027778</v>
      </c>
      <c r="AQ158" s="1044">
        <f>IF(OR(AC158&lt;0.01,AF158="n/a"),"n/a",(I158/SQRT(22.5*AC158*(I158/AF158))-1)*100)</f>
        <v>-3.7569850479915123</v>
      </c>
      <c r="AR158" s="766">
        <f>INDEX(Historical!$C$7:$C$1455,MATCH(B158,Historical!$B$7:$B$1455,0))*IF(AH158="n/a",1.03,IF(AH158&lt;0,1.01,IF(AH158&gt;10,1.1,(1+AH158/100))))</f>
        <v>1.2927999999999999</v>
      </c>
      <c r="AS158" s="1042">
        <f>IF($AI158="n/a",1.03*AR158,IF($AI158&lt;0,1.01*AR158,IF($AI158&gt;10,1.1*AR158,(1+$AI158/100)*AR158)))</f>
        <v>1.40294656</v>
      </c>
      <c r="AT158" s="1042">
        <f>IF($AK158="n/a",1.03*AS158,IF($AK158&lt;0,1.01*AS158,IF($AK158&gt;10,1.1*AS158,(1+$AK158/100)*AS158)))</f>
        <v>1.543241216</v>
      </c>
      <c r="AU158" s="1042">
        <f>IF($AK158="n/a",1.03*AT158,IF($AK158&lt;0,1.01*AT158,IF($AK158&gt;10,1.1*AT158,(1+$AK158/100)*AT158)))</f>
        <v>1.6975653376000002</v>
      </c>
      <c r="AV158" s="1042">
        <f>IF($AK158="n/a",1.03*AU158,IF($AK158&lt;0,1.01*AU158,IF($AK158&gt;10,1.1*AU158,(1+$AK158/100)*AU158)))</f>
        <v>1.8673218713600004</v>
      </c>
      <c r="AW158" s="766">
        <f>SUM(AR158:AV158)</f>
        <v>7.8038749849600011</v>
      </c>
      <c r="AX158" s="877">
        <f>AW158/I158*100</f>
        <v>5.8848314493326299</v>
      </c>
      <c r="AY158" s="1212">
        <v>0.61</v>
      </c>
      <c r="AZ158" s="1028">
        <v>13.83</v>
      </c>
      <c r="BA158" s="1028">
        <v>-6.98</v>
      </c>
      <c r="BB158" s="1028">
        <v>2.02</v>
      </c>
      <c r="BC158" s="1028">
        <v>2.0699999999999998</v>
      </c>
      <c r="BE158" s="721">
        <v>1996</v>
      </c>
      <c r="BF158" s="1057">
        <f>IF(BE158&gt;2008,0,IF(BE158&gt;2001,1,IF(BE158&gt;1990,2,IF(BE158&gt;1980,3,IF(BE158&gt;1973,4,IF(BE158&gt;1970,5,IF(BE158&gt;1960,6,IF(BE158&gt;1958,7,IF(BE158&gt;1953,8,9)))))))))</f>
        <v>2</v>
      </c>
    </row>
    <row r="159" spans="1:58" ht="11.25" customHeight="1" x14ac:dyDescent="0.2">
      <c r="A159" s="1019" t="s">
        <v>769</v>
      </c>
      <c r="B159" s="1031" t="s">
        <v>770</v>
      </c>
      <c r="C159" s="1181" t="s">
        <v>109</v>
      </c>
      <c r="D159" s="1181" t="s">
        <v>4434</v>
      </c>
      <c r="E159" s="857">
        <v>20</v>
      </c>
      <c r="F159" s="1245">
        <v>163</v>
      </c>
      <c r="G159" s="1245" t="s">
        <v>38</v>
      </c>
      <c r="H159" s="1245" t="s">
        <v>116</v>
      </c>
      <c r="I159" s="1030">
        <v>43.27</v>
      </c>
      <c r="J159" s="766">
        <f>(M159/I159)*100</f>
        <v>2.2371157846082736</v>
      </c>
      <c r="K159" s="1040">
        <v>0.24199999999999999</v>
      </c>
      <c r="L159" s="1043">
        <v>4</v>
      </c>
      <c r="M159" s="756">
        <f>K159*L159</f>
        <v>0.96799999999999997</v>
      </c>
      <c r="N159" s="1026" t="s">
        <v>464</v>
      </c>
      <c r="O159" s="861">
        <v>0.22</v>
      </c>
      <c r="P159" s="1016">
        <v>43174</v>
      </c>
      <c r="Q159" s="1016">
        <v>43210</v>
      </c>
      <c r="R159" s="756">
        <f>(K159-O159)/O159*100</f>
        <v>9.9999999999999964</v>
      </c>
      <c r="S159" s="824">
        <f>IF(INDEX(Historical!$D$7:$D$1455,MATCH(B159,Historical!$B$7:$B$1455,0))=0,"n/a",(INDEX(Historical!$C$7:$C$1455,MATCH(B159,Historical!$B$7:$B$1455,0))/INDEX(Historical!$D$7:$D$1455,MATCH(B159,Historical!$B$7:$B$1455,0))-1)*100)</f>
        <v>5.4054054054053946</v>
      </c>
      <c r="T159" s="824">
        <f>IF(INDEX(Historical!$F$7:$F$1455,MATCH(B159,Historical!$B$7:$B$1455,0))=0,"n/a",((INDEX(Historical!$C$7:$C$1455,MATCH(B159,Historical!$B$7:$B$1455,0))/INDEX(Historical!$F$7:$F$1455,MATCH(B159,Historical!$B$7:$B$1455,0)))^(1/3)-1)*100)</f>
        <v>5.7264270346431223</v>
      </c>
      <c r="U159" s="824">
        <f>IF(INDEX(Historical!$I$7:$I$1455,MATCH(B159,Historical!$B$7:$B$1455,0))=0,"n/a",((INDEX(Historical!$C$7:$C$1455,MATCH(B159,Historical!$B$7:$B$1455,0))/INDEX(Historical!$I$7:$I$1455,MATCH(B159,Historical!$B$7:$B$1455,0)))^(1/5)-1)*100)</f>
        <v>6.1043824021231208</v>
      </c>
      <c r="V159" s="824">
        <f>IF(INDEX(Historical!$O$7:$O$1455,MATCH(B159,Historical!$B$7:$B$1455,0))=0,"n/a",((INDEX(Historical!$C$7:$C$1455,MATCH(B159,Historical!$B$7:$B$1455,0))/INDEX(Historical!$O$7:$O$1455,MATCH(B159,Historical!$B$7:$B$1455,0)))^(1/10)-1)*100)</f>
        <v>7.2957325417720265</v>
      </c>
      <c r="W159" s="825">
        <f>IF(OR(U159&lt;=0,U159="n/a",V159&lt;=0,V159="n/a"),"n/a",U159/V159)</f>
        <v>0.83670589172125209</v>
      </c>
      <c r="X159" s="826" t="str">
        <f>IF(OR(AJ159&lt;=0,AJ159="n/a",U159&lt;=0,U159="n/a"),"n/a",U159/AJ159)</f>
        <v>n/a</v>
      </c>
      <c r="Y159" s="787"/>
      <c r="Z159" s="766">
        <f>IF(OR(AC159&lt;0.01,AC159="n/a"),"n/a",M159/AC159*100)</f>
        <v>28.47058823529412</v>
      </c>
      <c r="AA159" s="1042">
        <f>IF(OR(AC159&lt;0.01,AC159="n/a"),"n/a",I159/AC159)</f>
        <v>12.726470588235296</v>
      </c>
      <c r="AB159" s="1043">
        <v>12</v>
      </c>
      <c r="AC159" s="1021">
        <v>3.4</v>
      </c>
      <c r="AD159" s="1021">
        <v>1.27</v>
      </c>
      <c r="AE159" s="1021">
        <v>3.22</v>
      </c>
      <c r="AF159" s="1021">
        <v>1.34</v>
      </c>
      <c r="AG159" s="1021">
        <v>10</v>
      </c>
      <c r="AH159" s="1021">
        <v>12.9</v>
      </c>
      <c r="AI159" s="1021">
        <v>2.56</v>
      </c>
      <c r="AJ159" s="1021">
        <v>-15.299999999999999</v>
      </c>
      <c r="AK159" s="1021">
        <v>10</v>
      </c>
      <c r="AL159" s="1034">
        <v>804.39</v>
      </c>
      <c r="AM159" s="1028">
        <v>2.5</v>
      </c>
      <c r="AN159" s="1021">
        <v>0.06</v>
      </c>
      <c r="AO159" s="868">
        <f>IF(U159="n/a","n/a",IF(AA159&lt;0,"n/a",IF(AA159="n/a","n/a",J159+U159-AA159)))</f>
        <v>-4.3849724015039016</v>
      </c>
      <c r="AP159" s="869">
        <f>IF(U159="n/a","n/a",J159+U159)</f>
        <v>8.3414981867313944</v>
      </c>
      <c r="AQ159" s="1044">
        <f>IF(OR(AC159&lt;0.01,AF159="n/a"),"n/a",(I159/SQRT(22.5*AC159*(I159/AF159))-1)*100)</f>
        <v>-12.940708356672758</v>
      </c>
      <c r="AR159" s="766">
        <f>INDEX(Historical!$C$7:$C$1455,MATCH(B159,Historical!$B$7:$B$1455,0))*IF(AH159="n/a",1.03,IF(AH159&lt;0,1.01,IF(AH159&gt;10,1.1,(1+AH159/100))))</f>
        <v>0.94380000000000008</v>
      </c>
      <c r="AS159" s="1042">
        <f>IF($AI159="n/a",1.03*AR159,IF($AI159&lt;0,1.01*AR159,IF($AI159&gt;10,1.1*AR159,(1+$AI159/100)*AR159)))</f>
        <v>0.96796128000000015</v>
      </c>
      <c r="AT159" s="1042">
        <f>IF($AK159="n/a",1.03*AS159,IF($AK159&lt;0,1.01*AS159,IF($AK159&gt;10,1.1*AS159,(1+$AK159/100)*AS159)))</f>
        <v>1.0647574080000002</v>
      </c>
      <c r="AU159" s="1042">
        <f>IF($AK159="n/a",1.03*AT159,IF($AK159&lt;0,1.01*AT159,IF($AK159&gt;10,1.1*AT159,(1+$AK159/100)*AT159)))</f>
        <v>1.1712331488000003</v>
      </c>
      <c r="AV159" s="1042">
        <f>IF($AK159="n/a",1.03*AU159,IF($AK159&lt;0,1.01*AU159,IF($AK159&gt;10,1.1*AU159,(1+$AK159/100)*AU159)))</f>
        <v>1.2883564636800005</v>
      </c>
      <c r="AW159" s="766">
        <f>SUM(AR159:AV159)</f>
        <v>5.4361083004800017</v>
      </c>
      <c r="AX159" s="877">
        <f>AW159/I159*100</f>
        <v>12.563226948185813</v>
      </c>
      <c r="AY159" s="1212">
        <v>0.45</v>
      </c>
      <c r="AZ159" s="1028">
        <v>26.369999999999997</v>
      </c>
      <c r="BA159" s="1028">
        <v>-14.649999999999999</v>
      </c>
      <c r="BB159" s="1028">
        <v>-3.53</v>
      </c>
      <c r="BC159" s="1028">
        <v>-2.5499999999999998</v>
      </c>
      <c r="BE159" s="721">
        <v>1999</v>
      </c>
      <c r="BF159" s="1057">
        <f>IF(BE159&gt;2008,0,IF(BE159&gt;2001,1,IF(BE159&gt;1990,2,IF(BE159&gt;1980,3,IF(BE159&gt;1973,4,IF(BE159&gt;1970,5,IF(BE159&gt;1960,6,IF(BE159&gt;1958,7,IF(BE159&gt;1953,8,9)))))))))</f>
        <v>2</v>
      </c>
    </row>
    <row r="160" spans="1:58" ht="11.25" customHeight="1" x14ac:dyDescent="0.2">
      <c r="A160" s="1027" t="s">
        <v>771</v>
      </c>
      <c r="B160" s="1031" t="s">
        <v>772</v>
      </c>
      <c r="C160" s="1181" t="s">
        <v>113</v>
      </c>
      <c r="D160" s="1181" t="s">
        <v>4417</v>
      </c>
      <c r="E160" s="857">
        <v>16</v>
      </c>
      <c r="F160" s="1245">
        <v>216</v>
      </c>
      <c r="G160" s="1245" t="s">
        <v>107</v>
      </c>
      <c r="H160" s="1245" t="s">
        <v>107</v>
      </c>
      <c r="I160" s="1030">
        <v>77.34</v>
      </c>
      <c r="J160" s="766">
        <f>(M160/I160)*100</f>
        <v>1.9394879751745537</v>
      </c>
      <c r="K160" s="1033">
        <v>0.375</v>
      </c>
      <c r="L160" s="1043">
        <v>4</v>
      </c>
      <c r="M160" s="756">
        <f>K160*L160</f>
        <v>1.5</v>
      </c>
      <c r="N160" s="1026" t="s">
        <v>221</v>
      </c>
      <c r="O160" s="860">
        <v>0.34499999999999997</v>
      </c>
      <c r="P160" s="1016">
        <v>43371</v>
      </c>
      <c r="Q160" s="1016">
        <v>43388</v>
      </c>
      <c r="R160" s="756">
        <f>(K160-O160)/O160*100</f>
        <v>8.6956521739130519</v>
      </c>
      <c r="S160" s="824">
        <f>IF(INDEX(Historical!$D$7:$D$1455,MATCH(B160,Historical!$B$7:$B$1455,0))=0,"n/a",(INDEX(Historical!$C$7:$C$1455,MATCH(B160,Historical!$B$7:$B$1455,0))/INDEX(Historical!$D$7:$D$1455,MATCH(B160,Historical!$B$7:$B$1455,0))-1)*100)</f>
        <v>6.9672131147541005</v>
      </c>
      <c r="T160" s="824">
        <f>IF(INDEX(Historical!$F$7:$F$1455,MATCH(B160,Historical!$B$7:$B$1455,0))=0,"n/a",((INDEX(Historical!$C$7:$C$1455,MATCH(B160,Historical!$B$7:$B$1455,0))/INDEX(Historical!$F$7:$F$1455,MATCH(B160,Historical!$B$7:$B$1455,0)))^(1/3)-1)*100)</f>
        <v>7.1769882276840002</v>
      </c>
      <c r="U160" s="824">
        <f>IF(INDEX(Historical!$I$7:$I$1455,MATCH(B160,Historical!$B$7:$B$1455,0))=0,"n/a",((INDEX(Historical!$C$7:$C$1455,MATCH(B160,Historical!$B$7:$B$1455,0))/INDEX(Historical!$I$7:$I$1455,MATCH(B160,Historical!$B$7:$B$1455,0)))^(1/5)-1)*100)</f>
        <v>7.8344419747867766</v>
      </c>
      <c r="V160" s="824">
        <f>IF(INDEX(Historical!$O$7:$O$1455,MATCH(B160,Historical!$B$7:$B$1455,0))=0,"n/a",((INDEX(Historical!$C$7:$C$1455,MATCH(B160,Historical!$B$7:$B$1455,0))/INDEX(Historical!$O$7:$O$1455,MATCH(B160,Historical!$B$7:$B$1455,0)))^(1/10)-1)*100)</f>
        <v>10.291122508628847</v>
      </c>
      <c r="W160" s="825">
        <f>IF(OR(U160&lt;=0,U160="n/a",V160&lt;=0,V160="n/a"),"n/a",U160/V160)</f>
        <v>0.76128157722520495</v>
      </c>
      <c r="X160" s="826">
        <f>IF(OR(AJ160&lt;=0,AJ160="n/a",U160&lt;=0,U160="n/a"),"n/a",U160/AJ160)</f>
        <v>0.86092768953700849</v>
      </c>
      <c r="Y160" s="1031"/>
      <c r="Z160" s="766">
        <f>IF(OR(AC160&lt;0.01,AC160="n/a"),"n/a",M160/AC160*100)</f>
        <v>53.003533568904594</v>
      </c>
      <c r="AA160" s="1042">
        <f>IF(OR(AC160&lt;0.01,AC160="n/a"),"n/a",I160/AC160)</f>
        <v>27.328621908127207</v>
      </c>
      <c r="AB160" s="1043">
        <v>12</v>
      </c>
      <c r="AC160" s="1021">
        <v>2.83</v>
      </c>
      <c r="AD160" s="1021">
        <v>1.73</v>
      </c>
      <c r="AE160" s="1021">
        <v>2.52</v>
      </c>
      <c r="AF160" s="1021">
        <v>3.18</v>
      </c>
      <c r="AG160" s="1021">
        <v>17.7</v>
      </c>
      <c r="AH160" s="1021">
        <v>35.099999999999994</v>
      </c>
      <c r="AI160" s="1021">
        <v>6.29</v>
      </c>
      <c r="AJ160" s="1021">
        <v>9.1</v>
      </c>
      <c r="AK160" s="1021">
        <v>15.75</v>
      </c>
      <c r="AL160" s="1034">
        <v>25350</v>
      </c>
      <c r="AM160" s="1028">
        <v>0.1</v>
      </c>
      <c r="AN160" s="1021">
        <v>1.04</v>
      </c>
      <c r="AO160" s="868">
        <f>IF(U160="n/a","n/a",IF(AA160&lt;0,"n/a",IF(AA160="n/a","n/a",J160+U160-AA160)))</f>
        <v>-17.554691958165876</v>
      </c>
      <c r="AP160" s="869">
        <f>IF(U160="n/a","n/a",J160+U160)</f>
        <v>9.7739299499613299</v>
      </c>
      <c r="AQ160" s="1044">
        <f>IF(OR(AC160&lt;0.01,AF160="n/a"),"n/a",(I160/SQRT(22.5*AC160*(I160/AF160))-1)*100)</f>
        <v>96.531046648665125</v>
      </c>
      <c r="AR160" s="766">
        <f>INDEX(Historical!$C$7:$C$1455,MATCH(B160,Historical!$B$7:$B$1455,0))*IF(AH160="n/a",1.03,IF(AH160&lt;0,1.01,IF(AH160&gt;10,1.1,(1+AH160/100))))</f>
        <v>1.4355</v>
      </c>
      <c r="AS160" s="1042">
        <f>IF($AI160="n/a",1.03*AR160,IF($AI160&lt;0,1.01*AR160,IF($AI160&gt;10,1.1*AR160,(1+$AI160/100)*AR160)))</f>
        <v>1.52579295</v>
      </c>
      <c r="AT160" s="1042">
        <f>IF($AK160="n/a",1.03*AS160,IF($AK160&lt;0,1.01*AS160,IF($AK160&gt;10,1.1*AS160,(1+$AK160/100)*AS160)))</f>
        <v>1.6783722450000003</v>
      </c>
      <c r="AU160" s="1042">
        <f>IF($AK160="n/a",1.03*AT160,IF($AK160&lt;0,1.01*AT160,IF($AK160&gt;10,1.1*AT160,(1+$AK160/100)*AT160)))</f>
        <v>1.8462094695000004</v>
      </c>
      <c r="AV160" s="1042">
        <f>IF($AK160="n/a",1.03*AU160,IF($AK160&lt;0,1.01*AU160,IF($AK160&gt;10,1.1*AU160,(1+$AK160/100)*AU160)))</f>
        <v>2.0308304164500006</v>
      </c>
      <c r="AW160" s="766">
        <f>SUM(AR160:AV160)</f>
        <v>8.5167050809500005</v>
      </c>
      <c r="AX160" s="877">
        <f>AW160/I160*100</f>
        <v>11.0120313950737</v>
      </c>
      <c r="AY160" s="1212">
        <v>0.51</v>
      </c>
      <c r="AZ160" s="1028">
        <v>28.349999999999998</v>
      </c>
      <c r="BA160" s="1028">
        <v>0.01</v>
      </c>
      <c r="BB160" s="1028">
        <v>5.81</v>
      </c>
      <c r="BC160" s="1028">
        <v>10.299999999999999</v>
      </c>
      <c r="BE160" s="721">
        <v>2003</v>
      </c>
      <c r="BF160" s="1057">
        <f>IF(BE160&gt;2008,0,IF(BE160&gt;2001,1,IF(BE160&gt;1990,2,IF(BE160&gt;1980,3,IF(BE160&gt;1973,4,IF(BE160&gt;1970,5,IF(BE160&gt;1960,6,IF(BE160&gt;1958,7,IF(BE160&gt;1953,8,9)))))))))</f>
        <v>1</v>
      </c>
    </row>
    <row r="161" spans="1:58" ht="11.25" customHeight="1" x14ac:dyDescent="0.2">
      <c r="A161" s="1027" t="s">
        <v>774</v>
      </c>
      <c r="B161" s="1031" t="s">
        <v>775</v>
      </c>
      <c r="C161" s="1181" t="s">
        <v>132</v>
      </c>
      <c r="D161" s="1181" t="s">
        <v>4435</v>
      </c>
      <c r="E161" s="857">
        <v>15</v>
      </c>
      <c r="F161" s="1245">
        <v>225</v>
      </c>
      <c r="G161" s="1245" t="s">
        <v>38</v>
      </c>
      <c r="H161" s="1245" t="s">
        <v>38</v>
      </c>
      <c r="I161" s="1030">
        <v>27.59</v>
      </c>
      <c r="J161" s="766">
        <f>(M161/I161)*100</f>
        <v>2.2471910112359552</v>
      </c>
      <c r="K161" s="1033">
        <v>0.155</v>
      </c>
      <c r="L161" s="1043">
        <v>4</v>
      </c>
      <c r="M161" s="756">
        <f>K161*L161</f>
        <v>0.62</v>
      </c>
      <c r="N161" s="1026" t="s">
        <v>141</v>
      </c>
      <c r="O161" s="860">
        <v>0.14499999999999999</v>
      </c>
      <c r="P161" s="714">
        <v>43112</v>
      </c>
      <c r="Q161" s="714">
        <v>43132</v>
      </c>
      <c r="R161" s="756">
        <f>(K161-O161)/O161*100</f>
        <v>6.8965517241379377</v>
      </c>
      <c r="S161" s="824">
        <f>IF(INDEX(Historical!$D$7:$D$1455,MATCH(B161,Historical!$B$7:$B$1455,0))=0,"n/a",(INDEX(Historical!$C$7:$C$1455,MATCH(B161,Historical!$B$7:$B$1455,0))/INDEX(Historical!$D$7:$D$1455,MATCH(B161,Historical!$B$7:$B$1455,0))-1)*100)</f>
        <v>7.4074074074073959</v>
      </c>
      <c r="T161" s="824">
        <f>IF(INDEX(Historical!$F$7:$F$1455,MATCH(B161,Historical!$B$7:$B$1455,0))=0,"n/a",((INDEX(Historical!$C$7:$C$1455,MATCH(B161,Historical!$B$7:$B$1455,0))/INDEX(Historical!$F$7:$F$1455,MATCH(B161,Historical!$B$7:$B$1455,0)))^(1/3)-1)*100)</f>
        <v>5.5429375526615754</v>
      </c>
      <c r="U161" s="824">
        <f>IF(INDEX(Historical!$I$7:$I$1455,MATCH(B161,Historical!$B$7:$B$1455,0))=0,"n/a",((INDEX(Historical!$C$7:$C$1455,MATCH(B161,Historical!$B$7:$B$1455,0))/INDEX(Historical!$I$7:$I$1455,MATCH(B161,Historical!$B$7:$B$1455,0)))^(1/5)-1)*100)</f>
        <v>4.4441795090502056</v>
      </c>
      <c r="V161" s="824">
        <f>IF(INDEX(Historical!$O$7:$O$1455,MATCH(B161,Historical!$B$7:$B$1455,0))=0,"n/a",((INDEX(Historical!$C$7:$C$1455,MATCH(B161,Historical!$B$7:$B$1455,0))/INDEX(Historical!$O$7:$O$1455,MATCH(B161,Historical!$B$7:$B$1455,0)))^(1/10)-1)*100)</f>
        <v>3.614119736990995</v>
      </c>
      <c r="W161" s="825">
        <f>IF(OR(U161&lt;=0,U161="n/a",V161&lt;=0,V161="n/a"),"n/a",U161/V161)</f>
        <v>1.2296713535977901</v>
      </c>
      <c r="X161" s="826">
        <f>IF(OR(AJ161&lt;=0,AJ161="n/a",U161&lt;=0,U161="n/a"),"n/a",U161/AJ161)</f>
        <v>0.64408398681887036</v>
      </c>
      <c r="Y161" s="784"/>
      <c r="Z161" s="766">
        <f>IF(OR(AC161&lt;0.01,AC161="n/a"),"n/a",M161/AC161*100)</f>
        <v>61.386138613861384</v>
      </c>
      <c r="AA161" s="1042">
        <f>IF(OR(AC161&lt;0.01,AC161="n/a"),"n/a",I161/AC161)</f>
        <v>27.316831683168317</v>
      </c>
      <c r="AB161" s="1043">
        <v>9</v>
      </c>
      <c r="AC161" s="1021">
        <v>1.01</v>
      </c>
      <c r="AD161" s="1021" t="s">
        <v>138</v>
      </c>
      <c r="AE161" s="1021">
        <v>3.46</v>
      </c>
      <c r="AF161" s="1021">
        <v>2.77</v>
      </c>
      <c r="AG161" s="1021">
        <v>9</v>
      </c>
      <c r="AH161" s="1021">
        <v>5.8999999999999995</v>
      </c>
      <c r="AI161" s="1021">
        <v>8.5</v>
      </c>
      <c r="AJ161" s="1021">
        <v>6.9</v>
      </c>
      <c r="AK161" s="1021" t="s">
        <v>138</v>
      </c>
      <c r="AL161" s="1034">
        <v>226.51</v>
      </c>
      <c r="AM161" s="1028">
        <v>5.7</v>
      </c>
      <c r="AN161" s="1021">
        <v>0</v>
      </c>
      <c r="AO161" s="868">
        <f>IF(U161="n/a","n/a",IF(AA161&lt;0,"n/a",IF(AA161="n/a","n/a",J161+U161-AA161)))</f>
        <v>-20.625461162882157</v>
      </c>
      <c r="AP161" s="869">
        <f>IF(U161="n/a","n/a",J161+U161)</f>
        <v>6.6913705202861609</v>
      </c>
      <c r="AQ161" s="1044">
        <f>IF(OR(AC161&lt;0.01,AF161="n/a"),"n/a",(I161/SQRT(22.5*AC161*(I161/AF161))-1)*100)</f>
        <v>83.384991222020545</v>
      </c>
      <c r="AR161" s="766">
        <f>INDEX(Historical!$C$7:$C$1455,MATCH(B161,Historical!$B$7:$B$1455,0))*IF(AH161="n/a",1.03,IF(AH161&lt;0,1.01,IF(AH161&gt;10,1.1,(1+AH161/100))))</f>
        <v>0.61421999999999988</v>
      </c>
      <c r="AS161" s="1042">
        <f>IF($AI161="n/a",1.03*AR161,IF($AI161&lt;0,1.01*AR161,IF($AI161&gt;10,1.1*AR161,(1+$AI161/100)*AR161)))</f>
        <v>0.66642869999999987</v>
      </c>
      <c r="AT161" s="1042">
        <f>IF($AK161="n/a",1.03*AS161,IF($AK161&lt;0,1.01*AS161,IF($AK161&gt;10,1.1*AS161,(1+$AK161/100)*AS161)))</f>
        <v>0.68642156099999985</v>
      </c>
      <c r="AU161" s="1042">
        <f>IF($AK161="n/a",1.03*AT161,IF($AK161&lt;0,1.01*AT161,IF($AK161&gt;10,1.1*AT161,(1+$AK161/100)*AT161)))</f>
        <v>0.70701420782999991</v>
      </c>
      <c r="AV161" s="1042">
        <f>IF($AK161="n/a",1.03*AU161,IF($AK161&lt;0,1.01*AU161,IF($AK161&gt;10,1.1*AU161,(1+$AK161/100)*AU161)))</f>
        <v>0.7282246340648999</v>
      </c>
      <c r="AW161" s="766">
        <f>SUM(AR161:AV161)</f>
        <v>3.4023091028948995</v>
      </c>
      <c r="AX161" s="877">
        <f>AW161/I161*100</f>
        <v>12.331674892696265</v>
      </c>
      <c r="AY161" s="1212">
        <v>-0.14000000000000001</v>
      </c>
      <c r="AZ161" s="1028">
        <v>24.5</v>
      </c>
      <c r="BA161" s="1028">
        <v>-11.940000000000001</v>
      </c>
      <c r="BB161" s="1028">
        <v>0.02</v>
      </c>
      <c r="BC161" s="1028">
        <v>1.92</v>
      </c>
      <c r="BE161" s="721">
        <v>2004</v>
      </c>
      <c r="BF161" s="1057">
        <f>IF(BE161&gt;2008,0,IF(BE161&gt;2001,1,IF(BE161&gt;1990,2,IF(BE161&gt;1980,3,IF(BE161&gt;1973,4,IF(BE161&gt;1970,5,IF(BE161&gt;1960,6,IF(BE161&gt;1958,7,IF(BE161&gt;1953,8,9)))))))))</f>
        <v>1</v>
      </c>
    </row>
    <row r="162" spans="1:58" ht="11.25" customHeight="1" x14ac:dyDescent="0.2">
      <c r="A162" s="1027" t="s">
        <v>776</v>
      </c>
      <c r="B162" s="1031" t="s">
        <v>777</v>
      </c>
      <c r="C162" s="1181" t="s">
        <v>113</v>
      </c>
      <c r="D162" s="1181" t="s">
        <v>4417</v>
      </c>
      <c r="E162" s="857">
        <v>18</v>
      </c>
      <c r="F162" s="1245">
        <v>178</v>
      </c>
      <c r="G162" s="1245" t="s">
        <v>107</v>
      </c>
      <c r="H162" s="1245" t="s">
        <v>107</v>
      </c>
      <c r="I162" s="1030">
        <v>34.78</v>
      </c>
      <c r="J162" s="766">
        <f>(M162/I162)*100</f>
        <v>2.070155261644623</v>
      </c>
      <c r="K162" s="1033">
        <v>0.18</v>
      </c>
      <c r="L162" s="1043">
        <v>4</v>
      </c>
      <c r="M162" s="756">
        <f>K162*L162</f>
        <v>0.72</v>
      </c>
      <c r="N162" s="1026" t="s">
        <v>602</v>
      </c>
      <c r="O162" s="860">
        <v>0.17</v>
      </c>
      <c r="P162" s="1016">
        <v>43340</v>
      </c>
      <c r="Q162" s="1016">
        <v>43362</v>
      </c>
      <c r="R162" s="756">
        <f>(K162-O162)/O162*100</f>
        <v>5.8823529411764595</v>
      </c>
      <c r="S162" s="824">
        <f>IF(INDEX(Historical!$D$7:$D$1455,MATCH(B162,Historical!$B$7:$B$1455,0))=0,"n/a",(INDEX(Historical!$C$7:$C$1455,MATCH(B162,Historical!$B$7:$B$1455,0))/INDEX(Historical!$D$7:$D$1455,MATCH(B162,Historical!$B$7:$B$1455,0))-1)*100)</f>
        <v>3.0303030303030276</v>
      </c>
      <c r="T162" s="824">
        <f>IF(INDEX(Historical!$F$7:$F$1455,MATCH(B162,Historical!$B$7:$B$1455,0))=0,"n/a",((INDEX(Historical!$C$7:$C$1455,MATCH(B162,Historical!$B$7:$B$1455,0))/INDEX(Historical!$F$7:$F$1455,MATCH(B162,Historical!$B$7:$B$1455,0)))^(1/3)-1)*100)</f>
        <v>7.9870600425827831</v>
      </c>
      <c r="U162" s="824">
        <f>IF(INDEX(Historical!$I$7:$I$1455,MATCH(B162,Historical!$B$7:$B$1455,0))=0,"n/a",((INDEX(Historical!$C$7:$C$1455,MATCH(B162,Historical!$B$7:$B$1455,0))/INDEX(Historical!$I$7:$I$1455,MATCH(B162,Historical!$B$7:$B$1455,0)))^(1/5)-1)*100)</f>
        <v>7.6669005325678663</v>
      </c>
      <c r="V162" s="824">
        <f>IF(INDEX(Historical!$O$7:$O$1455,MATCH(B162,Historical!$B$7:$B$1455,0))=0,"n/a",((INDEX(Historical!$C$7:$C$1455,MATCH(B162,Historical!$B$7:$B$1455,0))/INDEX(Historical!$O$7:$O$1455,MATCH(B162,Historical!$B$7:$B$1455,0)))^(1/10)-1)*100)</f>
        <v>8.5272418407742698</v>
      </c>
      <c r="W162" s="825">
        <f>IF(OR(U162&lt;=0,U162="n/a",V162&lt;=0,V162="n/a"),"n/a",U162/V162)</f>
        <v>0.89910673060865309</v>
      </c>
      <c r="X162" s="826" t="str">
        <f>IF(OR(AJ162&lt;=0,AJ162="n/a",U162&lt;=0,U162="n/a"),"n/a",U162/AJ162)</f>
        <v>n/a</v>
      </c>
      <c r="Y162" s="770" t="s">
        <v>4298</v>
      </c>
      <c r="Z162" s="766">
        <f>IF(OR(AC162&lt;0.01,AC162="n/a"),"n/a",M162/AC162*100)</f>
        <v>69.230769230769226</v>
      </c>
      <c r="AA162" s="1042">
        <f>IF(OR(AC162&lt;0.01,AC162="n/a"),"n/a",I162/AC162)</f>
        <v>33.442307692307693</v>
      </c>
      <c r="AB162" s="1043">
        <v>12</v>
      </c>
      <c r="AC162" s="1021">
        <v>1.04</v>
      </c>
      <c r="AD162" s="1021">
        <v>2.79</v>
      </c>
      <c r="AE162" s="1021">
        <v>3.83</v>
      </c>
      <c r="AF162" s="1021">
        <v>4.62</v>
      </c>
      <c r="AG162" s="1021">
        <v>15.9</v>
      </c>
      <c r="AH162" s="1021">
        <v>-29.4</v>
      </c>
      <c r="AI162" s="1021">
        <v>24.44</v>
      </c>
      <c r="AJ162" s="1021">
        <v>-4.1000000000000005</v>
      </c>
      <c r="AK162" s="1021">
        <v>12</v>
      </c>
      <c r="AL162" s="1034">
        <v>3800</v>
      </c>
      <c r="AM162" s="1028">
        <v>14.299999999999999</v>
      </c>
      <c r="AN162" s="1021">
        <v>0.93</v>
      </c>
      <c r="AO162" s="868">
        <f>IF(U162="n/a","n/a",IF(AA162&lt;0,"n/a",IF(AA162="n/a","n/a",J162+U162-AA162)))</f>
        <v>-23.705251898095206</v>
      </c>
      <c r="AP162" s="869">
        <f>IF(U162="n/a","n/a",J162+U162)</f>
        <v>9.7370557942124893</v>
      </c>
      <c r="AQ162" s="1044">
        <f>IF(OR(AC162&lt;0.01,AF162="n/a"),"n/a",(I162/SQRT(22.5*AC162*(I162/AF162))-1)*100)</f>
        <v>162.04618892135244</v>
      </c>
      <c r="AR162" s="766">
        <f>INDEX(Historical!$C$7:$C$1455,MATCH(B162,Historical!$B$7:$B$1455,0))*IF(AH162="n/a",1.03,IF(AH162&lt;0,1.01,IF(AH162&gt;10,1.1,(1+AH162/100))))</f>
        <v>0.68680000000000008</v>
      </c>
      <c r="AS162" s="1042">
        <f>IF($AI162="n/a",1.03*AR162,IF($AI162&lt;0,1.01*AR162,IF($AI162&gt;10,1.1*AR162,(1+$AI162/100)*AR162)))</f>
        <v>0.75548000000000015</v>
      </c>
      <c r="AT162" s="1042">
        <f>IF($AK162="n/a",1.03*AS162,IF($AK162&lt;0,1.01*AS162,IF($AK162&gt;10,1.1*AS162,(1+$AK162/100)*AS162)))</f>
        <v>0.83102800000000021</v>
      </c>
      <c r="AU162" s="1042">
        <f>IF($AK162="n/a",1.03*AT162,IF($AK162&lt;0,1.01*AT162,IF($AK162&gt;10,1.1*AT162,(1+$AK162/100)*AT162)))</f>
        <v>0.91413080000000035</v>
      </c>
      <c r="AV162" s="1042">
        <f>IF($AK162="n/a",1.03*AU162,IF($AK162&lt;0,1.01*AU162,IF($AK162&gt;10,1.1*AU162,(1+$AK162/100)*AU162)))</f>
        <v>1.0055438800000005</v>
      </c>
      <c r="AW162" s="766">
        <f>SUM(AR162:AV162)</f>
        <v>4.192982680000001</v>
      </c>
      <c r="AX162" s="877">
        <f>AW162/I162*100</f>
        <v>12.055729384703854</v>
      </c>
      <c r="AY162" s="1212">
        <v>0.72</v>
      </c>
      <c r="AZ162" s="1028">
        <v>36.39</v>
      </c>
      <c r="BA162" s="1028">
        <v>-10.290000000000001</v>
      </c>
      <c r="BB162" s="1028">
        <v>1.06</v>
      </c>
      <c r="BC162" s="1028">
        <v>1.68</v>
      </c>
      <c r="BE162" s="721">
        <v>2001</v>
      </c>
      <c r="BF162" s="1057">
        <f>IF(BE162&gt;2008,0,IF(BE162&gt;2001,1,IF(BE162&gt;1990,2,IF(BE162&gt;1980,3,IF(BE162&gt;1973,4,IF(BE162&gt;1970,5,IF(BE162&gt;1960,6,IF(BE162&gt;1958,7,IF(BE162&gt;1953,8,9)))))))))</f>
        <v>2</v>
      </c>
    </row>
    <row r="163" spans="1:58" s="905" customFormat="1" ht="11.25" customHeight="1" x14ac:dyDescent="0.2">
      <c r="A163" s="884" t="s">
        <v>778</v>
      </c>
      <c r="B163" s="914" t="s">
        <v>779</v>
      </c>
      <c r="C163" s="1181" t="s">
        <v>113</v>
      </c>
      <c r="D163" s="1181" t="s">
        <v>4457</v>
      </c>
      <c r="E163" s="885">
        <v>15</v>
      </c>
      <c r="F163" s="1245">
        <v>229</v>
      </c>
      <c r="G163" s="1244" t="s">
        <v>107</v>
      </c>
      <c r="H163" s="1244" t="s">
        <v>107</v>
      </c>
      <c r="I163" s="886">
        <v>61.83</v>
      </c>
      <c r="J163" s="887">
        <f>(M163/I163)*100</f>
        <v>1.8114184053048685</v>
      </c>
      <c r="K163" s="888">
        <v>0.28000000000000003</v>
      </c>
      <c r="L163" s="889">
        <v>4</v>
      </c>
      <c r="M163" s="890">
        <f>K163*L163</f>
        <v>1.1200000000000001</v>
      </c>
      <c r="N163" s="891" t="s">
        <v>150</v>
      </c>
      <c r="O163" s="892">
        <v>0.24</v>
      </c>
      <c r="P163" s="893">
        <v>43153</v>
      </c>
      <c r="Q163" s="893">
        <v>43174</v>
      </c>
      <c r="R163" s="890">
        <f>(K163-O163)/O163*100</f>
        <v>16.666666666666682</v>
      </c>
      <c r="S163" s="824">
        <f>IF(INDEX(Historical!$D$7:$D$1455,MATCH(B163,Historical!$B$7:$B$1455,0))=0,"n/a",(INDEX(Historical!$C$7:$C$1455,MATCH(B163,Historical!$B$7:$B$1455,0))/INDEX(Historical!$D$7:$D$1455,MATCH(B163,Historical!$B$7:$B$1455,0))-1)*100)</f>
        <v>9.0909090909090828</v>
      </c>
      <c r="T163" s="824">
        <f>IF(INDEX(Historical!$F$7:$F$1455,MATCH(B163,Historical!$B$7:$B$1455,0))=0,"n/a",((INDEX(Historical!$C$7:$C$1455,MATCH(B163,Historical!$B$7:$B$1455,0))/INDEX(Historical!$F$7:$F$1455,MATCH(B163,Historical!$B$7:$B$1455,0)))^(1/3)-1)*100)</f>
        <v>10.064241629820891</v>
      </c>
      <c r="U163" s="824">
        <f>IF(INDEX(Historical!$I$7:$I$1455,MATCH(B163,Historical!$B$7:$B$1455,0))=0,"n/a",((INDEX(Historical!$C$7:$C$1455,MATCH(B163,Historical!$B$7:$B$1455,0))/INDEX(Historical!$I$7:$I$1455,MATCH(B163,Historical!$B$7:$B$1455,0)))^(1/5)-1)*100)</f>
        <v>9.8560543306117854</v>
      </c>
      <c r="V163" s="824">
        <f>IF(INDEX(Historical!$O$7:$O$1455,MATCH(B163,Historical!$B$7:$B$1455,0))=0,"n/a",((INDEX(Historical!$C$7:$C$1455,MATCH(B163,Historical!$B$7:$B$1455,0))/INDEX(Historical!$O$7:$O$1455,MATCH(B163,Historical!$B$7:$B$1455,0)))^(1/10)-1)*100)</f>
        <v>9.1493425617896982</v>
      </c>
      <c r="W163" s="894">
        <f>IF(OR(U163&lt;=0,U163="n/a",V163&lt;=0,V163="n/a"),"n/a",U163/V163)</f>
        <v>1.0772418088020357</v>
      </c>
      <c r="X163" s="895">
        <f>IF(OR(AJ163&lt;=0,AJ163="n/a",U163&lt;=0,U163="n/a"),"n/a",U163/AJ163)</f>
        <v>0.80787330578785133</v>
      </c>
      <c r="Y163" s="914"/>
      <c r="Z163" s="887">
        <f>IF(OR(AC163&lt;0.01,AC163="n/a"),"n/a",M163/AC163*100)</f>
        <v>33.038348082595867</v>
      </c>
      <c r="AA163" s="897">
        <f>IF(OR(AC163&lt;0.01,AC163="n/a"),"n/a",I163/AC163)</f>
        <v>18.238938053097343</v>
      </c>
      <c r="AB163" s="889">
        <v>12</v>
      </c>
      <c r="AC163" s="898">
        <v>3.39</v>
      </c>
      <c r="AD163" s="898">
        <v>0.92</v>
      </c>
      <c r="AE163" s="898">
        <v>1.32</v>
      </c>
      <c r="AF163" s="898">
        <v>6.63</v>
      </c>
      <c r="AG163" s="898">
        <v>33.1</v>
      </c>
      <c r="AH163" s="898">
        <v>0</v>
      </c>
      <c r="AI163" s="898">
        <v>10.100000000000001</v>
      </c>
      <c r="AJ163" s="898">
        <v>12.2</v>
      </c>
      <c r="AK163" s="898">
        <v>19.8</v>
      </c>
      <c r="AL163" s="899">
        <v>7500</v>
      </c>
      <c r="AM163" s="900">
        <v>0.5</v>
      </c>
      <c r="AN163" s="898">
        <v>0</v>
      </c>
      <c r="AO163" s="901">
        <f>IF(U163="n/a","n/a",IF(AA163&lt;0,"n/a",IF(AA163="n/a","n/a",J163+U163-AA163)))</f>
        <v>-6.5714653171806887</v>
      </c>
      <c r="AP163" s="902">
        <f>IF(U163="n/a","n/a",J163+U163)</f>
        <v>11.667472735916654</v>
      </c>
      <c r="AQ163" s="903">
        <f>IF(OR(AC163&lt;0.01,AF163="n/a"),"n/a",(I163/SQRT(22.5*AC163*(I163/AF163))-1)*100)</f>
        <v>131.82767478551858</v>
      </c>
      <c r="AR163" s="766">
        <f>INDEX(Historical!$C$7:$C$1455,MATCH(B163,Historical!$B$7:$B$1455,0))*IF(AH163="n/a",1.03,IF(AH163&lt;0,1.01,IF(AH163&gt;10,1.1,(1+AH163/100))))</f>
        <v>0.96</v>
      </c>
      <c r="AS163" s="897">
        <f>IF($AI163="n/a",1.03*AR163,IF($AI163&lt;0,1.01*AR163,IF($AI163&gt;10,1.1*AR163,(1+$AI163/100)*AR163)))</f>
        <v>1.056</v>
      </c>
      <c r="AT163" s="897">
        <f>IF($AK163="n/a",1.03*AS163,IF($AK163&lt;0,1.01*AS163,IF($AK163&gt;10,1.1*AS163,(1+$AK163/100)*AS163)))</f>
        <v>1.1616000000000002</v>
      </c>
      <c r="AU163" s="897">
        <f>IF($AK163="n/a",1.03*AT163,IF($AK163&lt;0,1.01*AT163,IF($AK163&gt;10,1.1*AT163,(1+$AK163/100)*AT163)))</f>
        <v>1.2777600000000002</v>
      </c>
      <c r="AV163" s="897">
        <f>IF($AK163="n/a",1.03*AU163,IF($AK163&lt;0,1.01*AU163,IF($AK163&gt;10,1.1*AU163,(1+$AK163/100)*AU163)))</f>
        <v>1.4055360000000003</v>
      </c>
      <c r="AW163" s="887">
        <f>SUM(AR163:AV163)</f>
        <v>5.8608960000000012</v>
      </c>
      <c r="AX163" s="904">
        <f>AW163/I163*100</f>
        <v>9.4790490053372167</v>
      </c>
      <c r="AY163" s="1213">
        <v>1.31</v>
      </c>
      <c r="AZ163" s="900">
        <v>20.41</v>
      </c>
      <c r="BA163" s="900">
        <v>-22.63</v>
      </c>
      <c r="BB163" s="900">
        <v>-3.5900000000000003</v>
      </c>
      <c r="BC163" s="900">
        <v>-5.8000000000000007</v>
      </c>
      <c r="BD163" s="1079"/>
      <c r="BE163" s="721">
        <v>2004</v>
      </c>
      <c r="BF163" s="1057">
        <f>IF(BE163&gt;2008,0,IF(BE163&gt;2001,1,IF(BE163&gt;1990,2,IF(BE163&gt;1980,3,IF(BE163&gt;1973,4,IF(BE163&gt;1970,5,IF(BE163&gt;1960,6,IF(BE163&gt;1958,7,IF(BE163&gt;1953,8,9)))))))))</f>
        <v>1</v>
      </c>
    </row>
    <row r="164" spans="1:58" ht="11.25" customHeight="1" x14ac:dyDescent="0.2">
      <c r="A164" s="1027" t="s">
        <v>780</v>
      </c>
      <c r="B164" s="1031" t="s">
        <v>781</v>
      </c>
      <c r="C164" s="1181" t="s">
        <v>113</v>
      </c>
      <c r="D164" s="1181" t="s">
        <v>4417</v>
      </c>
      <c r="E164" s="857">
        <v>16</v>
      </c>
      <c r="F164" s="1245">
        <v>200</v>
      </c>
      <c r="G164" s="1245" t="s">
        <v>38</v>
      </c>
      <c r="H164" s="1245" t="s">
        <v>107</v>
      </c>
      <c r="I164" s="1030">
        <v>63.56</v>
      </c>
      <c r="J164" s="766">
        <f>(M164/I164)*100</f>
        <v>0.88105726872246704</v>
      </c>
      <c r="K164" s="1033">
        <v>0.14000000000000001</v>
      </c>
      <c r="L164" s="1043">
        <v>4</v>
      </c>
      <c r="M164" s="756">
        <f>K164*L164</f>
        <v>0.56000000000000005</v>
      </c>
      <c r="N164" s="1026" t="s">
        <v>229</v>
      </c>
      <c r="O164" s="860">
        <v>0.115</v>
      </c>
      <c r="P164" s="1016">
        <v>43139</v>
      </c>
      <c r="Q164" s="1016">
        <v>43168</v>
      </c>
      <c r="R164" s="756">
        <f>(K164-O164)/O164*100</f>
        <v>21.739130434782613</v>
      </c>
      <c r="S164" s="824">
        <f>IF(INDEX(Historical!$D$7:$D$1455,MATCH(B164,Historical!$B$7:$B$1455,0))=0,"n/a",(INDEX(Historical!$C$7:$C$1455,MATCH(B164,Historical!$B$7:$B$1455,0))/INDEX(Historical!$D$7:$D$1455,MATCH(B164,Historical!$B$7:$B$1455,0))-1)*100)</f>
        <v>14.999999999999991</v>
      </c>
      <c r="T164" s="824">
        <f>IF(INDEX(Historical!$F$7:$F$1455,MATCH(B164,Historical!$B$7:$B$1455,0))=0,"n/a",((INDEX(Historical!$C$7:$C$1455,MATCH(B164,Historical!$B$7:$B$1455,0))/INDEX(Historical!$F$7:$F$1455,MATCH(B164,Historical!$B$7:$B$1455,0)))^(1/3)-1)*100)</f>
        <v>17.995813862247644</v>
      </c>
      <c r="U164" s="824">
        <f>IF(INDEX(Historical!$I$7:$I$1455,MATCH(B164,Historical!$B$7:$B$1455,0))=0,"n/a",((INDEX(Historical!$C$7:$C$1455,MATCH(B164,Historical!$B$7:$B$1455,0))/INDEX(Historical!$I$7:$I$1455,MATCH(B164,Historical!$B$7:$B$1455,0)))^(1/5)-1)*100)</f>
        <v>16.6110813080121</v>
      </c>
      <c r="V164" s="824">
        <f>IF(INDEX(Historical!$O$7:$O$1455,MATCH(B164,Historical!$B$7:$B$1455,0))=0,"n/a",((INDEX(Historical!$C$7:$C$1455,MATCH(B164,Historical!$B$7:$B$1455,0))/INDEX(Historical!$O$7:$O$1455,MATCH(B164,Historical!$B$7:$B$1455,0)))^(1/10)-1)*100)</f>
        <v>17.867854569209229</v>
      </c>
      <c r="W164" s="825">
        <f>IF(OR(U164&lt;=0,U164="n/a",V164&lt;=0,V164="n/a"),"n/a",U164/V164)</f>
        <v>0.92966288950197395</v>
      </c>
      <c r="X164" s="826">
        <f>IF(OR(AJ164&lt;=0,AJ164="n/a",U164&lt;=0,U164="n/a"),"n/a",U164/AJ164)</f>
        <v>1.4444418528706173</v>
      </c>
      <c r="Y164" s="781"/>
      <c r="Z164" s="766">
        <f>IF(OR(AC164&lt;0.01,AC164="n/a"),"n/a",M164/AC164*100)</f>
        <v>53.846153846153854</v>
      </c>
      <c r="AA164" s="1042">
        <f>IF(OR(AC164&lt;0.01,AC164="n/a"),"n/a",I164/AC164)</f>
        <v>61.115384615384613</v>
      </c>
      <c r="AB164" s="1043">
        <v>12</v>
      </c>
      <c r="AC164" s="1021">
        <v>1.04</v>
      </c>
      <c r="AD164" s="1021">
        <v>6.2</v>
      </c>
      <c r="AE164" s="1021">
        <v>7.78</v>
      </c>
      <c r="AF164" s="1021">
        <v>18.86</v>
      </c>
      <c r="AG164" s="1021">
        <v>31.2</v>
      </c>
      <c r="AH164" s="1021">
        <v>14.099999999999998</v>
      </c>
      <c r="AI164" s="1021">
        <v>12.620000000000001</v>
      </c>
      <c r="AJ164" s="1021">
        <v>11.5</v>
      </c>
      <c r="AK164" s="1021">
        <v>9.9</v>
      </c>
      <c r="AL164" s="1034">
        <v>13940</v>
      </c>
      <c r="AM164" s="1028">
        <v>55.85</v>
      </c>
      <c r="AN164" s="1021">
        <v>0</v>
      </c>
      <c r="AO164" s="868">
        <f>IF(U164="n/a","n/a",IF(AA164&lt;0,"n/a",IF(AA164="n/a","n/a",J164+U164-AA164)))</f>
        <v>-43.623246038650045</v>
      </c>
      <c r="AP164" s="869">
        <f>IF(U164="n/a","n/a",J164+U164)</f>
        <v>17.492138576734568</v>
      </c>
      <c r="AQ164" s="1044">
        <f>IF(OR(AC164&lt;0.01,AF164="n/a"),"n/a",(I164/SQRT(22.5*AC164*(I164/AF164))-1)*100)</f>
        <v>615.73929264972946</v>
      </c>
      <c r="AR164" s="766">
        <f>INDEX(Historical!$C$7:$C$1455,MATCH(B164,Historical!$B$7:$B$1455,0))*IF(AH164="n/a",1.03,IF(AH164&lt;0,1.01,IF(AH164&gt;10,1.1,(1+AH164/100))))</f>
        <v>0.50600000000000012</v>
      </c>
      <c r="AS164" s="1042">
        <f>IF($AI164="n/a",1.03*AR164,IF($AI164&lt;0,1.01*AR164,IF($AI164&gt;10,1.1*AR164,(1+$AI164/100)*AR164)))</f>
        <v>0.55660000000000021</v>
      </c>
      <c r="AT164" s="1042">
        <f>IF($AK164="n/a",1.03*AS164,IF($AK164&lt;0,1.01*AS164,IF($AK164&gt;10,1.1*AS164,(1+$AK164/100)*AS164)))</f>
        <v>0.61170340000000023</v>
      </c>
      <c r="AU164" s="1042">
        <f>IF($AK164="n/a",1.03*AT164,IF($AK164&lt;0,1.01*AT164,IF($AK164&gt;10,1.1*AT164,(1+$AK164/100)*AT164)))</f>
        <v>0.67226203660000028</v>
      </c>
      <c r="AV164" s="1042">
        <f>IF($AK164="n/a",1.03*AU164,IF($AK164&lt;0,1.01*AU164,IF($AK164&gt;10,1.1*AU164,(1+$AK164/100)*AU164)))</f>
        <v>0.73881597822340028</v>
      </c>
      <c r="AW164" s="766">
        <f>SUM(AR164:AV164)</f>
        <v>3.0853814148234009</v>
      </c>
      <c r="AX164" s="877">
        <f>AW164/I164*100</f>
        <v>4.8542816469845826</v>
      </c>
      <c r="AY164" s="1212">
        <v>0.28000000000000003</v>
      </c>
      <c r="AZ164" s="1028">
        <v>42.480000000000004</v>
      </c>
      <c r="BA164" s="1028">
        <v>-1.06</v>
      </c>
      <c r="BB164" s="1028">
        <v>7.06</v>
      </c>
      <c r="BC164" s="1028">
        <v>15.82</v>
      </c>
      <c r="BE164" s="721">
        <v>2003</v>
      </c>
      <c r="BF164" s="1057">
        <f>IF(BE164&gt;2008,0,IF(BE164&gt;2001,1,IF(BE164&gt;1990,2,IF(BE164&gt;1980,3,IF(BE164&gt;1973,4,IF(BE164&gt;1970,5,IF(BE164&gt;1960,6,IF(BE164&gt;1958,7,IF(BE164&gt;1953,8,9)))))))))</f>
        <v>1</v>
      </c>
    </row>
    <row r="165" spans="1:58" ht="11.25" customHeight="1" x14ac:dyDescent="0.2">
      <c r="A165" s="1019" t="s">
        <v>784</v>
      </c>
      <c r="B165" s="1031" t="s">
        <v>785</v>
      </c>
      <c r="C165" s="1181" t="s">
        <v>248</v>
      </c>
      <c r="D165" s="1181" t="s">
        <v>4412</v>
      </c>
      <c r="E165" s="857">
        <v>24</v>
      </c>
      <c r="F165" s="1245">
        <v>134</v>
      </c>
      <c r="G165" s="1245" t="s">
        <v>107</v>
      </c>
      <c r="H165" s="1245" t="s">
        <v>107</v>
      </c>
      <c r="I165" s="1021">
        <v>87.6</v>
      </c>
      <c r="J165" s="766">
        <f>(M165/I165)*100</f>
        <v>1.0273972602739727</v>
      </c>
      <c r="K165" s="1040">
        <v>0.22500000000000001</v>
      </c>
      <c r="L165" s="1043">
        <v>4</v>
      </c>
      <c r="M165" s="756">
        <f>K165*L165</f>
        <v>0.9</v>
      </c>
      <c r="N165" s="1026" t="s">
        <v>322</v>
      </c>
      <c r="O165" s="861">
        <v>0.16</v>
      </c>
      <c r="P165" s="1016">
        <v>43175</v>
      </c>
      <c r="Q165" s="1016">
        <v>43189</v>
      </c>
      <c r="R165" s="756">
        <f>(K165-O165)/O165*100</f>
        <v>40.625</v>
      </c>
      <c r="S165" s="824">
        <f>IF(INDEX(Historical!$D$7:$D$1455,MATCH(B165,Historical!$B$7:$B$1455,0))=0,"n/a",(INDEX(Historical!$C$7:$C$1455,MATCH(B165,Historical!$B$7:$B$1455,0))/INDEX(Historical!$D$7:$D$1455,MATCH(B165,Historical!$B$7:$B$1455,0))-1)*100)</f>
        <v>18.518518518518512</v>
      </c>
      <c r="T165" s="824">
        <f>IF(INDEX(Historical!$F$7:$F$1455,MATCH(B165,Historical!$B$7:$B$1455,0))=0,"n/a",((INDEX(Historical!$C$7:$C$1455,MATCH(B165,Historical!$B$7:$B$1455,0))/INDEX(Historical!$F$7:$F$1455,MATCH(B165,Historical!$B$7:$B$1455,0)))^(1/3)-1)*100)</f>
        <v>16.960709528514649</v>
      </c>
      <c r="U165" s="824">
        <f>IF(INDEX(Historical!$I$7:$I$1455,MATCH(B165,Historical!$B$7:$B$1455,0))=0,"n/a",((INDEX(Historical!$C$7:$C$1455,MATCH(B165,Historical!$B$7:$B$1455,0))/INDEX(Historical!$I$7:$I$1455,MATCH(B165,Historical!$B$7:$B$1455,0)))^(1/5)-1)*100)</f>
        <v>17.978912471277987</v>
      </c>
      <c r="V165" s="824">
        <f>IF(INDEX(Historical!$O$7:$O$1455,MATCH(B165,Historical!$B$7:$B$1455,0))=0,"n/a",((INDEX(Historical!$C$7:$C$1455,MATCH(B165,Historical!$B$7:$B$1455,0))/INDEX(Historical!$O$7:$O$1455,MATCH(B165,Historical!$B$7:$B$1455,0)))^(1/10)-1)*100)</f>
        <v>23.911573250827132</v>
      </c>
      <c r="W165" s="825">
        <f>IF(OR(U165&lt;=0,U165="n/a",V165&lt;=0,V165="n/a"),"n/a",U165/V165)</f>
        <v>0.75189165859908746</v>
      </c>
      <c r="X165" s="826">
        <f>IF(OR(AJ165&lt;=0,AJ165="n/a",U165&lt;=0,U165="n/a"),"n/a",U165/AJ165)</f>
        <v>1.103000765109079</v>
      </c>
      <c r="Y165" s="780"/>
      <c r="Z165" s="766">
        <f>IF(OR(AC165&lt;0.01,AC165="n/a"),"n/a",M165/AC165*100)</f>
        <v>21.176470588235293</v>
      </c>
      <c r="AA165" s="1042">
        <f>IF(OR(AC165&lt;0.01,AC165="n/a"),"n/a",I165/AC165)</f>
        <v>20.611764705882351</v>
      </c>
      <c r="AB165" s="1043">
        <v>1</v>
      </c>
      <c r="AC165" s="1021">
        <v>4.25</v>
      </c>
      <c r="AD165" s="1021">
        <v>1.72</v>
      </c>
      <c r="AE165" s="1021">
        <v>2.2200000000000002</v>
      </c>
      <c r="AF165" s="1021">
        <v>10.210000000000001</v>
      </c>
      <c r="AG165" s="1021">
        <v>47.8</v>
      </c>
      <c r="AH165" s="1021">
        <v>32.700000000000003</v>
      </c>
      <c r="AI165" s="1021">
        <v>7.9200000000000008</v>
      </c>
      <c r="AJ165" s="1021">
        <v>16.3</v>
      </c>
      <c r="AK165" s="1021">
        <v>12.01</v>
      </c>
      <c r="AL165" s="1034">
        <v>33220</v>
      </c>
      <c r="AM165" s="1028">
        <v>0.5</v>
      </c>
      <c r="AN165" s="1021">
        <v>0.12</v>
      </c>
      <c r="AO165" s="868">
        <f>IF(U165="n/a","n/a",IF(AA165&lt;0,"n/a",IF(AA165="n/a","n/a",J165+U165-AA165)))</f>
        <v>-1.6054549743303923</v>
      </c>
      <c r="AP165" s="869">
        <f>IF(U165="n/a","n/a",J165+U165)</f>
        <v>19.006309731551958</v>
      </c>
      <c r="AQ165" s="1044">
        <f>IF(OR(AC165&lt;0.01,AF165="n/a"),"n/a",(I165/SQRT(22.5*AC165*(I165/AF165))-1)*100)</f>
        <v>205.8293770113284</v>
      </c>
      <c r="AR165" s="766">
        <f>INDEX(Historical!$C$7:$C$1455,MATCH(B165,Historical!$B$7:$B$1455,0))*IF(AH165="n/a",1.03,IF(AH165&lt;0,1.01,IF(AH165&gt;10,1.1,(1+AH165/100))))</f>
        <v>0.70400000000000007</v>
      </c>
      <c r="AS165" s="1042">
        <f>IF($AI165="n/a",1.03*AR165,IF($AI165&lt;0,1.01*AR165,IF($AI165&gt;10,1.1*AR165,(1+$AI165/100)*AR165)))</f>
        <v>0.75975680000000001</v>
      </c>
      <c r="AT165" s="1042">
        <f>IF($AK165="n/a",1.03*AS165,IF($AK165&lt;0,1.01*AS165,IF($AK165&gt;10,1.1*AS165,(1+$AK165/100)*AS165)))</f>
        <v>0.83573248000000011</v>
      </c>
      <c r="AU165" s="1042">
        <f>IF($AK165="n/a",1.03*AT165,IF($AK165&lt;0,1.01*AT165,IF($AK165&gt;10,1.1*AT165,(1+$AK165/100)*AT165)))</f>
        <v>0.91930572800000021</v>
      </c>
      <c r="AV165" s="1042">
        <f>IF($AK165="n/a",1.03*AU165,IF($AK165&lt;0,1.01*AU165,IF($AK165&gt;10,1.1*AU165,(1+$AK165/100)*AU165)))</f>
        <v>1.0112363008000003</v>
      </c>
      <c r="AW165" s="766">
        <f>SUM(AR165:AV165)</f>
        <v>4.230031308800001</v>
      </c>
      <c r="AX165" s="877">
        <f>AW165/I165*100</f>
        <v>4.828802863926942</v>
      </c>
      <c r="AY165" s="1212">
        <v>1.1100000000000001</v>
      </c>
      <c r="AZ165" s="1028">
        <v>18.759999999999998</v>
      </c>
      <c r="BA165" s="1028">
        <v>-16.05</v>
      </c>
      <c r="BB165" s="1028">
        <v>-8.3800000000000008</v>
      </c>
      <c r="BC165" s="1028">
        <v>0.59</v>
      </c>
      <c r="BE165" s="721">
        <v>1995</v>
      </c>
      <c r="BF165" s="1057">
        <f>IF(BE165&gt;2008,0,IF(BE165&gt;2001,1,IF(BE165&gt;1990,2,IF(BE165&gt;1980,3,IF(BE165&gt;1973,4,IF(BE165&gt;1970,5,IF(BE165&gt;1960,6,IF(BE165&gt;1958,7,IF(BE165&gt;1953,8,9)))))))))</f>
        <v>2</v>
      </c>
    </row>
    <row r="166" spans="1:58" ht="11.25" customHeight="1" x14ac:dyDescent="0.2">
      <c r="A166" s="1027" t="s">
        <v>786</v>
      </c>
      <c r="B166" s="1031" t="s">
        <v>787</v>
      </c>
      <c r="C166" s="1181" t="s">
        <v>124</v>
      </c>
      <c r="D166" s="1181" t="s">
        <v>4451</v>
      </c>
      <c r="E166" s="857">
        <v>18</v>
      </c>
      <c r="F166" s="1245">
        <v>180</v>
      </c>
      <c r="G166" s="1245" t="s">
        <v>107</v>
      </c>
      <c r="H166" s="1245" t="s">
        <v>107</v>
      </c>
      <c r="I166" s="1030">
        <v>73.150000000000006</v>
      </c>
      <c r="J166" s="766">
        <f>(M166/I166)*100</f>
        <v>1.4490772385509227</v>
      </c>
      <c r="K166" s="1033">
        <v>0.26500000000000001</v>
      </c>
      <c r="L166" s="1043">
        <v>4</v>
      </c>
      <c r="M166" s="756">
        <f>K166*L166</f>
        <v>1.06</v>
      </c>
      <c r="N166" s="1026" t="s">
        <v>429</v>
      </c>
      <c r="O166" s="860">
        <v>0.25</v>
      </c>
      <c r="P166" s="1016">
        <v>43468</v>
      </c>
      <c r="Q166" s="1016">
        <v>43483</v>
      </c>
      <c r="R166" s="756">
        <f>(K166-O166)/O166*100</f>
        <v>6.0000000000000053</v>
      </c>
      <c r="S166" s="824">
        <f>IF(INDEX(Historical!$D$7:$D$1455,MATCH(B166,Historical!$B$7:$B$1455,0))=0,"n/a",(INDEX(Historical!$C$7:$C$1455,MATCH(B166,Historical!$B$7:$B$1455,0))/INDEX(Historical!$D$7:$D$1455,MATCH(B166,Historical!$B$7:$B$1455,0))-1)*100)</f>
        <v>4.3478260869565188</v>
      </c>
      <c r="T166" s="824">
        <f>IF(INDEX(Historical!$F$7:$F$1455,MATCH(B166,Historical!$B$7:$B$1455,0))=0,"n/a",((INDEX(Historical!$C$7:$C$1455,MATCH(B166,Historical!$B$7:$B$1455,0))/INDEX(Historical!$F$7:$F$1455,MATCH(B166,Historical!$B$7:$B$1455,0)))^(1/3)-1)*100)</f>
        <v>4.5515917149420382</v>
      </c>
      <c r="U166" s="824">
        <f>IF(INDEX(Historical!$I$7:$I$1455,MATCH(B166,Historical!$B$7:$B$1455,0))=0,"n/a",((INDEX(Historical!$C$7:$C$1455,MATCH(B166,Historical!$B$7:$B$1455,0))/INDEX(Historical!$I$7:$I$1455,MATCH(B166,Historical!$B$7:$B$1455,0)))^(1/5)-1)*100)</f>
        <v>9.8560543306117854</v>
      </c>
      <c r="V166" s="824">
        <f>IF(INDEX(Historical!$O$7:$O$1455,MATCH(B166,Historical!$B$7:$B$1455,0))=0,"n/a",((INDEX(Historical!$C$7:$C$1455,MATCH(B166,Historical!$B$7:$B$1455,0))/INDEX(Historical!$O$7:$O$1455,MATCH(B166,Historical!$B$7:$B$1455,0)))^(1/10)-1)*100)</f>
        <v>13.954056195486775</v>
      </c>
      <c r="W166" s="825">
        <f>IF(OR(U166&lt;=0,U166="n/a",V166&lt;=0,V166="n/a"),"n/a",U166/V166)</f>
        <v>0.70632181729349597</v>
      </c>
      <c r="X166" s="826" t="str">
        <f>IF(OR(AJ166&lt;=0,AJ166="n/a",U166&lt;=0,U166="n/a"),"n/a",U166/AJ166)</f>
        <v>n/a</v>
      </c>
      <c r="Y166" s="777"/>
      <c r="Z166" s="766" t="str">
        <f>IF(OR(AC166&lt;0.01,AC166="n/a"),"n/a",M166/AC166*100)</f>
        <v>n/a</v>
      </c>
      <c r="AA166" s="1042" t="str">
        <f>IF(OR(AC166&lt;0.01,AC166="n/a"),"n/a",I166/AC166)</f>
        <v>n/a</v>
      </c>
      <c r="AB166" s="1043">
        <v>6</v>
      </c>
      <c r="AC166" s="1021">
        <v>-1.47</v>
      </c>
      <c r="AD166" s="1021" t="s">
        <v>138</v>
      </c>
      <c r="AE166" s="1021">
        <v>10.93</v>
      </c>
      <c r="AF166" s="1021">
        <v>2.27</v>
      </c>
      <c r="AG166" s="1021">
        <v>-5.8999999999999995</v>
      </c>
      <c r="AH166" s="1023">
        <v>-181.20000000000002</v>
      </c>
      <c r="AI166" s="1023">
        <v>36.590000000000003</v>
      </c>
      <c r="AJ166" s="1021">
        <v>-25.900000000000002</v>
      </c>
      <c r="AK166" s="1021">
        <v>34.300000000000004</v>
      </c>
      <c r="AL166" s="1034">
        <v>4880</v>
      </c>
      <c r="AM166" s="1028">
        <v>0.70000000000000007</v>
      </c>
      <c r="AN166" s="1021">
        <v>0.17</v>
      </c>
      <c r="AO166" s="868" t="str">
        <f>IF(U166="n/a","n/a",IF(AA166&lt;0,"n/a",IF(AA166="n/a","n/a",J166+U166-AA166)))</f>
        <v>n/a</v>
      </c>
      <c r="AP166" s="869">
        <f>IF(U166="n/a","n/a",J166+U166)</f>
        <v>11.305131569162707</v>
      </c>
      <c r="AQ166" s="1044" t="str">
        <f>IF(OR(AC166&lt;0.01,AF166="n/a"),"n/a",(I166/SQRT(22.5*AC166*(I166/AF166))-1)*100)</f>
        <v>n/a</v>
      </c>
      <c r="AR166" s="766">
        <f>INDEX(Historical!$C$7:$C$1455,MATCH(B166,Historical!$B$7:$B$1455,0))*IF(AH166="n/a",1.03,IF(AH166&lt;0,1.01,IF(AH166&gt;10,1.1,(1+AH166/100))))</f>
        <v>0.96960000000000002</v>
      </c>
      <c r="AS166" s="1042">
        <f>IF($AI166="n/a",1.03*AR166,IF($AI166&lt;0,1.01*AR166,IF($AI166&gt;10,1.1*AR166,(1+$AI166/100)*AR166)))</f>
        <v>1.0665600000000002</v>
      </c>
      <c r="AT166" s="1042">
        <f>IF($AK166="n/a",1.03*AS166,IF($AK166&lt;0,1.01*AS166,IF($AK166&gt;10,1.1*AS166,(1+$AK166/100)*AS166)))</f>
        <v>1.1732160000000003</v>
      </c>
      <c r="AU166" s="1042">
        <f>IF($AK166="n/a",1.03*AT166,IF($AK166&lt;0,1.01*AT166,IF($AK166&gt;10,1.1*AT166,(1+$AK166/100)*AT166)))</f>
        <v>1.2905376000000004</v>
      </c>
      <c r="AV166" s="1042">
        <f>IF($AK166="n/a",1.03*AU166,IF($AK166&lt;0,1.01*AU166,IF($AK166&gt;10,1.1*AU166,(1+$AK166/100)*AU166)))</f>
        <v>1.4195913600000005</v>
      </c>
      <c r="AW166" s="766">
        <f>SUM(AR166:AV166)</f>
        <v>5.9195049600000011</v>
      </c>
      <c r="AX166" s="877">
        <f>AW166/I166*100</f>
        <v>8.0922829254955584</v>
      </c>
      <c r="AY166" s="1212">
        <v>0.49</v>
      </c>
      <c r="AZ166" s="1028">
        <v>4.26</v>
      </c>
      <c r="BA166" s="1028">
        <v>-25.759999999999998</v>
      </c>
      <c r="BB166" s="1028">
        <v>-3.75</v>
      </c>
      <c r="BC166" s="1028">
        <v>-12.23</v>
      </c>
      <c r="BE166" s="721">
        <v>2002</v>
      </c>
      <c r="BF166" s="1057">
        <f>IF(BE166&gt;2008,0,IF(BE166&gt;2001,1,IF(BE166&gt;1990,2,IF(BE166&gt;1980,3,IF(BE166&gt;1973,4,IF(BE166&gt;1970,5,IF(BE166&gt;1960,6,IF(BE166&gt;1958,7,IF(BE166&gt;1953,8,9)))))))))</f>
        <v>1</v>
      </c>
    </row>
    <row r="167" spans="1:58" ht="11.25" customHeight="1" x14ac:dyDescent="0.2">
      <c r="A167" s="1027" t="s">
        <v>788</v>
      </c>
      <c r="B167" s="1031" t="s">
        <v>789</v>
      </c>
      <c r="C167" s="1181" t="s">
        <v>113</v>
      </c>
      <c r="D167" s="1181" t="s">
        <v>4452</v>
      </c>
      <c r="E167" s="857">
        <v>14</v>
      </c>
      <c r="F167" s="1245">
        <v>268</v>
      </c>
      <c r="G167" s="1245" t="s">
        <v>116</v>
      </c>
      <c r="H167" s="1245" t="s">
        <v>116</v>
      </c>
      <c r="I167" s="1030">
        <v>56.57</v>
      </c>
      <c r="J167" s="766">
        <f>(M167/I167)*100</f>
        <v>3.8182782393494792</v>
      </c>
      <c r="K167" s="1033">
        <v>0.54</v>
      </c>
      <c r="L167" s="1043">
        <v>4</v>
      </c>
      <c r="M167" s="756">
        <f>K167*L167</f>
        <v>2.16</v>
      </c>
      <c r="N167" s="1026" t="s">
        <v>599</v>
      </c>
      <c r="O167" s="860">
        <v>0.52</v>
      </c>
      <c r="P167" s="1016">
        <v>43329</v>
      </c>
      <c r="Q167" s="1016">
        <v>43364</v>
      </c>
      <c r="R167" s="756">
        <f>(K167-O167)/O167*100</f>
        <v>3.8461538461538494</v>
      </c>
      <c r="S167" s="824">
        <f>IF(INDEX(Historical!$D$7:$D$1455,MATCH(B167,Historical!$B$7:$B$1455,0))=0,"n/a",(INDEX(Historical!$C$7:$C$1455,MATCH(B167,Historical!$B$7:$B$1455,0))/INDEX(Historical!$D$7:$D$1455,MATCH(B167,Historical!$B$7:$B$1455,0))-1)*100)</f>
        <v>5.8823529411764719</v>
      </c>
      <c r="T167" s="824">
        <f>IF(INDEX(Historical!$F$7:$F$1455,MATCH(B167,Historical!$B$7:$B$1455,0))=0,"n/a",((INDEX(Historical!$C$7:$C$1455,MATCH(B167,Historical!$B$7:$B$1455,0))/INDEX(Historical!$F$7:$F$1455,MATCH(B167,Historical!$B$7:$B$1455,0)))^(1/3)-1)*100)</f>
        <v>8.2251144035929258</v>
      </c>
      <c r="U167" s="824">
        <f>IF(INDEX(Historical!$I$7:$I$1455,MATCH(B167,Historical!$B$7:$B$1455,0))=0,"n/a",((INDEX(Historical!$C$7:$C$1455,MATCH(B167,Historical!$B$7:$B$1455,0))/INDEX(Historical!$I$7:$I$1455,MATCH(B167,Historical!$B$7:$B$1455,0)))^(1/5)-1)*100)</f>
        <v>8.4471771197698544</v>
      </c>
      <c r="V167" s="824">
        <f>IF(INDEX(Historical!$O$7:$O$1455,MATCH(B167,Historical!$B$7:$B$1455,0))=0,"n/a",((INDEX(Historical!$C$7:$C$1455,MATCH(B167,Historical!$B$7:$B$1455,0))/INDEX(Historical!$O$7:$O$1455,MATCH(B167,Historical!$B$7:$B$1455,0)))^(1/10)-1)*100)</f>
        <v>7.9193502472868271</v>
      </c>
      <c r="W167" s="825">
        <f>IF(OR(U167&lt;=0,U167="n/a",V167&lt;=0,V167="n/a"),"n/a",U167/V167)</f>
        <v>1.0666502750858711</v>
      </c>
      <c r="X167" s="826" t="str">
        <f>IF(OR(AJ167&lt;=0,AJ167="n/a",U167&lt;=0,U167="n/a"),"n/a",U167/AJ167)</f>
        <v>n/a</v>
      </c>
      <c r="Y167" s="1031" t="s">
        <v>4077</v>
      </c>
      <c r="Z167" s="766">
        <f>IF(OR(AC167&lt;0.01,AC167="n/a"),"n/a",M167/AC167*100)</f>
        <v>53.598014888337467</v>
      </c>
      <c r="AA167" s="1042">
        <f>IF(OR(AC167&lt;0.01,AC167="n/a"),"n/a",I167/AC167)</f>
        <v>14.037220843672456</v>
      </c>
      <c r="AB167" s="1043">
        <v>12</v>
      </c>
      <c r="AC167" s="1021">
        <v>4.03</v>
      </c>
      <c r="AD167" s="1021">
        <v>0.77</v>
      </c>
      <c r="AE167" s="1021">
        <v>0.37</v>
      </c>
      <c r="AF167" s="1021">
        <v>1.02</v>
      </c>
      <c r="AG167" s="1021">
        <v>28.1</v>
      </c>
      <c r="AH167" s="1021">
        <v>-35.4</v>
      </c>
      <c r="AI167" s="1021">
        <v>5.4399999999999995</v>
      </c>
      <c r="AJ167" s="1021">
        <v>-4</v>
      </c>
      <c r="AK167" s="1021">
        <v>18.190000000000001</v>
      </c>
      <c r="AL167" s="1034">
        <v>2990</v>
      </c>
      <c r="AM167" s="1028">
        <v>0.2</v>
      </c>
      <c r="AN167" s="1021">
        <v>2.15</v>
      </c>
      <c r="AO167" s="868">
        <f>IF(U167="n/a","n/a",IF(AA167&lt;0,"n/a",IF(AA167="n/a","n/a",J167+U167-AA167)))</f>
        <v>-1.7717654845531232</v>
      </c>
      <c r="AP167" s="869">
        <f>IF(U167="n/a","n/a",J167+U167)</f>
        <v>12.265455359119333</v>
      </c>
      <c r="AQ167" s="1044">
        <f>IF(OR(AC167&lt;0.01,AF167="n/a"),"n/a",(I167/SQRT(22.5*AC167*(I167/AF167))-1)*100)</f>
        <v>-20.228199745786235</v>
      </c>
      <c r="AR167" s="766">
        <f>INDEX(Historical!$C$7:$C$1455,MATCH(B167,Historical!$B$7:$B$1455,0))*IF(AH167="n/a",1.03,IF(AH167&lt;0,1.01,IF(AH167&gt;10,1.1,(1+AH167/100))))</f>
        <v>1.8180000000000001</v>
      </c>
      <c r="AS167" s="1042">
        <f>IF($AI167="n/a",1.03*AR167,IF($AI167&lt;0,1.01*AR167,IF($AI167&gt;10,1.1*AR167,(1+$AI167/100)*AR167)))</f>
        <v>1.9168992</v>
      </c>
      <c r="AT167" s="1042">
        <f>IF($AK167="n/a",1.03*AS167,IF($AK167&lt;0,1.01*AS167,IF($AK167&gt;10,1.1*AS167,(1+$AK167/100)*AS167)))</f>
        <v>2.10858912</v>
      </c>
      <c r="AU167" s="1042">
        <f>IF($AK167="n/a",1.03*AT167,IF($AK167&lt;0,1.01*AT167,IF($AK167&gt;10,1.1*AT167,(1+$AK167/100)*AT167)))</f>
        <v>2.3194480320000004</v>
      </c>
      <c r="AV167" s="1042">
        <f>IF($AK167="n/a",1.03*AU167,IF($AK167&lt;0,1.01*AU167,IF($AK167&gt;10,1.1*AU167,(1+$AK167/100)*AU167)))</f>
        <v>2.5513928352000006</v>
      </c>
      <c r="AW167" s="766">
        <f>SUM(AR167:AV167)</f>
        <v>10.714329187200001</v>
      </c>
      <c r="AX167" s="877">
        <f>AW167/I167*100</f>
        <v>18.939949066996643</v>
      </c>
      <c r="AY167" s="1212">
        <v>1.59</v>
      </c>
      <c r="AZ167" s="1028">
        <v>10.36</v>
      </c>
      <c r="BA167" s="1028">
        <v>-37.330000000000005</v>
      </c>
      <c r="BB167" s="1028">
        <v>-9.5399999999999991</v>
      </c>
      <c r="BC167" s="1028">
        <v>-19.950000000000003</v>
      </c>
      <c r="BE167" s="721">
        <v>2005</v>
      </c>
      <c r="BF167" s="1057">
        <f>IF(BE167&gt;2008,0,IF(BE167&gt;2001,1,IF(BE167&gt;1990,2,IF(BE167&gt;1980,3,IF(BE167&gt;1973,4,IF(BE167&gt;1970,5,IF(BE167&gt;1960,6,IF(BE167&gt;1958,7,IF(BE167&gt;1953,8,9)))))))))</f>
        <v>1</v>
      </c>
    </row>
    <row r="168" spans="1:58" ht="11.25" customHeight="1" x14ac:dyDescent="0.2">
      <c r="A168" s="1027" t="s">
        <v>790</v>
      </c>
      <c r="B168" s="1031" t="s">
        <v>791</v>
      </c>
      <c r="C168" s="1181" t="s">
        <v>132</v>
      </c>
      <c r="D168" s="1181" t="s">
        <v>4423</v>
      </c>
      <c r="E168" s="857">
        <v>15</v>
      </c>
      <c r="F168" s="1245">
        <v>236</v>
      </c>
      <c r="G168" s="1245" t="s">
        <v>38</v>
      </c>
      <c r="H168" s="1245" t="s">
        <v>38</v>
      </c>
      <c r="I168" s="1030">
        <v>115.22</v>
      </c>
      <c r="J168" s="766">
        <f>(M168/I168)*100</f>
        <v>3.1070994618989758</v>
      </c>
      <c r="K168" s="1033">
        <v>0.89500000000000002</v>
      </c>
      <c r="L168" s="1043">
        <v>4</v>
      </c>
      <c r="M168" s="756">
        <f>K168*L168</f>
        <v>3.58</v>
      </c>
      <c r="N168" s="1026" t="s">
        <v>497</v>
      </c>
      <c r="O168" s="860">
        <v>0.82250000000000001</v>
      </c>
      <c r="P168" s="1016">
        <v>43181</v>
      </c>
      <c r="Q168" s="1016">
        <v>43205</v>
      </c>
      <c r="R168" s="756">
        <f>(K168-O168)/O168*100</f>
        <v>8.8145896656534966</v>
      </c>
      <c r="S168" s="824">
        <f>IF(INDEX(Historical!$D$7:$D$1455,MATCH(B168,Historical!$B$7:$B$1455,0))=0,"n/a",(INDEX(Historical!$C$7:$C$1455,MATCH(B168,Historical!$B$7:$B$1455,0))/INDEX(Historical!$D$7:$D$1455,MATCH(B168,Historical!$B$7:$B$1455,0))-1)*100)</f>
        <v>8.6846543001686491</v>
      </c>
      <c r="T168" s="824">
        <f>IF(INDEX(Historical!$F$7:$F$1455,MATCH(B168,Historical!$B$7:$B$1455,0))=0,"n/a",((INDEX(Historical!$C$7:$C$1455,MATCH(B168,Historical!$B$7:$B$1455,0))/INDEX(Historical!$F$7:$F$1455,MATCH(B168,Historical!$B$7:$B$1455,0)))^(1/3)-1)*100)</f>
        <v>7.2796808618068365</v>
      </c>
      <c r="U168" s="824">
        <f>IF(INDEX(Historical!$I$7:$I$1455,MATCH(B168,Historical!$B$7:$B$1455,0))=0,"n/a",((INDEX(Historical!$C$7:$C$1455,MATCH(B168,Historical!$B$7:$B$1455,0))/INDEX(Historical!$I$7:$I$1455,MATCH(B168,Historical!$B$7:$B$1455,0)))^(1/5)-1)*100)</f>
        <v>7.164666264272479</v>
      </c>
      <c r="V168" s="824">
        <f>IF(INDEX(Historical!$O$7:$O$1455,MATCH(B168,Historical!$B$7:$B$1455,0))=0,"n/a",((INDEX(Historical!$C$7:$C$1455,MATCH(B168,Historical!$B$7:$B$1455,0))/INDEX(Historical!$O$7:$O$1455,MATCH(B168,Historical!$B$7:$B$1455,0)))^(1/10)-1)*100)</f>
        <v>10.110511848326208</v>
      </c>
      <c r="W168" s="825">
        <f>IF(OR(U168&lt;=0,U168="n/a",V168&lt;=0,V168="n/a"),"n/a",U168/V168)</f>
        <v>0.70863536601844612</v>
      </c>
      <c r="X168" s="826">
        <f>IF(OR(AJ168&lt;=0,AJ168="n/a",U168&lt;=0,U168="n/a"),"n/a",U168/AJ168)</f>
        <v>1.4048365224063686</v>
      </c>
      <c r="Y168" s="1031"/>
      <c r="Z168" s="766">
        <f>IF(OR(AC168&lt;0.01,AC168="n/a"),"n/a",M168/AC168*100)</f>
        <v>211.83431952662724</v>
      </c>
      <c r="AA168" s="1042">
        <f>IF(OR(AC168&lt;0.01,AC168="n/a"),"n/a",I168/AC168)</f>
        <v>68.177514792899416</v>
      </c>
      <c r="AB168" s="1043">
        <v>12</v>
      </c>
      <c r="AC168" s="1021">
        <v>1.69</v>
      </c>
      <c r="AD168" s="1021">
        <v>7.28</v>
      </c>
      <c r="AE168" s="1021">
        <v>2.77</v>
      </c>
      <c r="AF168" s="1021">
        <v>2.2000000000000002</v>
      </c>
      <c r="AG168" s="1021">
        <v>-3.2</v>
      </c>
      <c r="AH168" s="1021">
        <v>-18.2</v>
      </c>
      <c r="AI168" s="1021">
        <v>12.97</v>
      </c>
      <c r="AJ168" s="1021">
        <v>5.0999999999999996</v>
      </c>
      <c r="AK168" s="1021">
        <v>9.39</v>
      </c>
      <c r="AL168" s="1034">
        <v>31500</v>
      </c>
      <c r="AM168" s="1028">
        <v>0.1</v>
      </c>
      <c r="AN168" s="1021">
        <v>1.79</v>
      </c>
      <c r="AO168" s="868">
        <f>IF(U168="n/a","n/a",IF(AA168&lt;0,"n/a",IF(AA168="n/a","n/a",J168+U168-AA168)))</f>
        <v>-57.905749066727964</v>
      </c>
      <c r="AP168" s="869">
        <f>IF(U168="n/a","n/a",J168+U168)</f>
        <v>10.271765726171456</v>
      </c>
      <c r="AQ168" s="1044">
        <f>IF(OR(AC168&lt;0.01,AF168="n/a"),"n/a",(I168/SQRT(22.5*AC168*(I168/AF168))-1)*100)</f>
        <v>158.19074133015064</v>
      </c>
      <c r="AR168" s="766">
        <f>INDEX(Historical!$C$7:$C$1455,MATCH(B168,Historical!$B$7:$B$1455,0))*IF(AH168="n/a",1.03,IF(AH168&lt;0,1.01,IF(AH168&gt;10,1.1,(1+AH168/100))))</f>
        <v>3.2547250000000001</v>
      </c>
      <c r="AS168" s="1042">
        <f>IF($AI168="n/a",1.03*AR168,IF($AI168&lt;0,1.01*AR168,IF($AI168&gt;10,1.1*AR168,(1+$AI168/100)*AR168)))</f>
        <v>3.5801975000000006</v>
      </c>
      <c r="AT168" s="1042">
        <f>IF($AK168="n/a",1.03*AS168,IF($AK168&lt;0,1.01*AS168,IF($AK168&gt;10,1.1*AS168,(1+$AK168/100)*AS168)))</f>
        <v>3.916378045250001</v>
      </c>
      <c r="AU168" s="1042">
        <f>IF($AK168="n/a",1.03*AT168,IF($AK168&lt;0,1.01*AT168,IF($AK168&gt;10,1.1*AT168,(1+$AK168/100)*AT168)))</f>
        <v>4.2841259436989763</v>
      </c>
      <c r="AV168" s="1042">
        <f>IF($AK168="n/a",1.03*AU168,IF($AK168&lt;0,1.01*AU168,IF($AK168&gt;10,1.1*AU168,(1+$AK168/100)*AU168)))</f>
        <v>4.6864053698123103</v>
      </c>
      <c r="AW168" s="766">
        <f>SUM(AR168:AV168)</f>
        <v>19.721831858761288</v>
      </c>
      <c r="AX168" s="877">
        <f>AW168/I168*100</f>
        <v>17.116674065927175</v>
      </c>
      <c r="AY168" s="1212">
        <v>0.39</v>
      </c>
      <c r="AZ168" s="1028">
        <v>14.66</v>
      </c>
      <c r="BA168" s="1028">
        <v>-9.43</v>
      </c>
      <c r="BB168" s="1028">
        <v>1.01</v>
      </c>
      <c r="BC168" s="1028">
        <v>2.44</v>
      </c>
      <c r="BE168" s="721">
        <v>2004</v>
      </c>
      <c r="BF168" s="1057">
        <f>IF(BE168&gt;2008,0,IF(BE168&gt;2001,1,IF(BE168&gt;1990,2,IF(BE168&gt;1980,3,IF(BE168&gt;1973,4,IF(BE168&gt;1970,5,IF(BE168&gt;1960,6,IF(BE168&gt;1958,7,IF(BE168&gt;1953,8,9)))))))))</f>
        <v>1</v>
      </c>
    </row>
    <row r="169" spans="1:58" ht="11.25" customHeight="1" x14ac:dyDescent="0.2">
      <c r="A169" s="1027" t="s">
        <v>792</v>
      </c>
      <c r="B169" s="1031" t="s">
        <v>793</v>
      </c>
      <c r="C169" s="1181" t="s">
        <v>124</v>
      </c>
      <c r="D169" s="1181" t="s">
        <v>4262</v>
      </c>
      <c r="E169" s="857">
        <v>13</v>
      </c>
      <c r="F169" s="1245">
        <v>293</v>
      </c>
      <c r="G169" s="1245" t="s">
        <v>38</v>
      </c>
      <c r="H169" s="1245" t="s">
        <v>38</v>
      </c>
      <c r="I169" s="1030">
        <v>64.260000000000005</v>
      </c>
      <c r="J169" s="766">
        <f>(M169/I169)*100</f>
        <v>2.240896358543417</v>
      </c>
      <c r="K169" s="1033">
        <v>0.36</v>
      </c>
      <c r="L169" s="1043">
        <v>4</v>
      </c>
      <c r="M169" s="756">
        <f>K169*L169</f>
        <v>1.44</v>
      </c>
      <c r="N169" s="1026" t="s">
        <v>120</v>
      </c>
      <c r="O169" s="860">
        <v>0.33</v>
      </c>
      <c r="P169" s="1016">
        <v>43406</v>
      </c>
      <c r="Q169" s="1016">
        <v>43437</v>
      </c>
      <c r="R169" s="756">
        <f>(K169-O169)/O169*100</f>
        <v>9.0909090909090811</v>
      </c>
      <c r="S169" s="824">
        <f>IF(INDEX(Historical!$D$7:$D$1455,MATCH(B169,Historical!$B$7:$B$1455,0))=0,"n/a",(INDEX(Historical!$C$7:$C$1455,MATCH(B169,Historical!$B$7:$B$1455,0))/INDEX(Historical!$D$7:$D$1455,MATCH(B169,Historical!$B$7:$B$1455,0))-1)*100)</f>
        <v>10.810810810810789</v>
      </c>
      <c r="T169" s="824">
        <f>IF(INDEX(Historical!$F$7:$F$1455,MATCH(B169,Historical!$B$7:$B$1455,0))=0,"n/a",((INDEX(Historical!$C$7:$C$1455,MATCH(B169,Historical!$B$7:$B$1455,0))/INDEX(Historical!$F$7:$F$1455,MATCH(B169,Historical!$B$7:$B$1455,0)))^(1/3)-1)*100)</f>
        <v>7.8680957339111846</v>
      </c>
      <c r="U169" s="824">
        <f>IF(INDEX(Historical!$I$7:$I$1455,MATCH(B169,Historical!$B$7:$B$1455,0))=0,"n/a",((INDEX(Historical!$C$7:$C$1455,MATCH(B169,Historical!$B$7:$B$1455,0))/INDEX(Historical!$I$7:$I$1455,MATCH(B169,Historical!$B$7:$B$1455,0)))^(1/5)-1)*100)</f>
        <v>7.1709725300183047</v>
      </c>
      <c r="V169" s="824">
        <f>IF(INDEX(Historical!$O$7:$O$1455,MATCH(B169,Historical!$B$7:$B$1455,0))=0,"n/a",((INDEX(Historical!$C$7:$C$1455,MATCH(B169,Historical!$B$7:$B$1455,0))/INDEX(Historical!$O$7:$O$1455,MATCH(B169,Historical!$B$7:$B$1455,0)))^(1/10)-1)*100)</f>
        <v>6.1059211168575711</v>
      </c>
      <c r="W169" s="825">
        <f>IF(OR(U169&lt;=0,U169="n/a",V169&lt;=0,V169="n/a"),"n/a",U169/V169)</f>
        <v>1.1744292782001851</v>
      </c>
      <c r="X169" s="826" t="str">
        <f>IF(OR(AJ169&lt;=0,AJ169="n/a",U169&lt;=0,U169="n/a"),"n/a",U169/AJ169)</f>
        <v>n/a</v>
      </c>
      <c r="Y169" s="1031"/>
      <c r="Z169" s="766">
        <f>IF(OR(AC169&lt;0.01,AC169="n/a"),"n/a",M169/AC169*100)</f>
        <v>37.597911227154043</v>
      </c>
      <c r="AA169" s="1042">
        <f>IF(OR(AC169&lt;0.01,AC169="n/a"),"n/a",I169/AC169)</f>
        <v>16.778067885117494</v>
      </c>
      <c r="AB169" s="1043">
        <v>12</v>
      </c>
      <c r="AC169" s="1021">
        <v>3.83</v>
      </c>
      <c r="AD169" s="1021">
        <v>4.42</v>
      </c>
      <c r="AE169" s="1021">
        <v>1.96</v>
      </c>
      <c r="AF169" s="1021">
        <v>3.21</v>
      </c>
      <c r="AG169" s="1021">
        <v>16.5</v>
      </c>
      <c r="AH169" s="1021">
        <v>-10.5</v>
      </c>
      <c r="AI169" s="1021">
        <v>4.3999999999999995</v>
      </c>
      <c r="AJ169" s="1021">
        <v>-0.5</v>
      </c>
      <c r="AK169" s="1021">
        <v>3.8</v>
      </c>
      <c r="AL169" s="1034">
        <v>2730</v>
      </c>
      <c r="AM169" s="1028">
        <v>0.92999999999999994</v>
      </c>
      <c r="AN169" s="1021">
        <v>0.91</v>
      </c>
      <c r="AO169" s="868">
        <f>IF(U169="n/a","n/a",IF(AA169&lt;0,"n/a",IF(AA169="n/a","n/a",J169+U169-AA169)))</f>
        <v>-7.3661989965557719</v>
      </c>
      <c r="AP169" s="869">
        <f>IF(U169="n/a","n/a",J169+U169)</f>
        <v>9.4118688885617221</v>
      </c>
      <c r="AQ169" s="1044">
        <f>IF(OR(AC169&lt;0.01,AF169="n/a"),"n/a",(I169/SQRT(22.5*AC169*(I169/AF169))-1)*100)</f>
        <v>54.714931996777928</v>
      </c>
      <c r="AR169" s="766">
        <f>INDEX(Historical!$C$7:$C$1455,MATCH(B169,Historical!$B$7:$B$1455,0))*IF(AH169="n/a",1.03,IF(AH169&lt;0,1.01,IF(AH169&gt;10,1.1,(1+AH169/100))))</f>
        <v>1.2423</v>
      </c>
      <c r="AS169" s="1042">
        <f>IF($AI169="n/a",1.03*AR169,IF($AI169&lt;0,1.01*AR169,IF($AI169&gt;10,1.1*AR169,(1+$AI169/100)*AR169)))</f>
        <v>1.2969611999999999</v>
      </c>
      <c r="AT169" s="1042">
        <f>IF($AK169="n/a",1.03*AS169,IF($AK169&lt;0,1.01*AS169,IF($AK169&gt;10,1.1*AS169,(1+$AK169/100)*AS169)))</f>
        <v>1.3462457256</v>
      </c>
      <c r="AU169" s="1042">
        <f>IF($AK169="n/a",1.03*AT169,IF($AK169&lt;0,1.01*AT169,IF($AK169&gt;10,1.1*AT169,(1+$AK169/100)*AT169)))</f>
        <v>1.3974030631728001</v>
      </c>
      <c r="AV169" s="1042">
        <f>IF($AK169="n/a",1.03*AU169,IF($AK169&lt;0,1.01*AU169,IF($AK169&gt;10,1.1*AU169,(1+$AK169/100)*AU169)))</f>
        <v>1.4505043795733665</v>
      </c>
      <c r="AW169" s="766">
        <f>SUM(AR169:AV169)</f>
        <v>6.7334143683461658</v>
      </c>
      <c r="AX169" s="877">
        <f>AW169/I169*100</f>
        <v>10.478391485132532</v>
      </c>
      <c r="AY169" s="1212">
        <v>0.89</v>
      </c>
      <c r="AZ169" s="1028">
        <v>5.82</v>
      </c>
      <c r="BA169" s="1028">
        <v>-18.04</v>
      </c>
      <c r="BB169" s="1028">
        <v>-8.09</v>
      </c>
      <c r="BC169" s="1028">
        <v>-8.51</v>
      </c>
      <c r="BD169" s="759"/>
      <c r="BE169" s="721">
        <v>2007</v>
      </c>
      <c r="BF169" s="1057">
        <f>IF(BE169&gt;2008,0,IF(BE169&gt;2001,1,IF(BE169&gt;1990,2,IF(BE169&gt;1980,3,IF(BE169&gt;1973,4,IF(BE169&gt;1970,5,IF(BE169&gt;1960,6,IF(BE169&gt;1958,7,IF(BE169&gt;1953,8,9)))))))))</f>
        <v>1</v>
      </c>
    </row>
    <row r="170" spans="1:58" ht="11.25" customHeight="1" x14ac:dyDescent="0.2">
      <c r="A170" s="1019" t="s">
        <v>794</v>
      </c>
      <c r="B170" s="1031" t="s">
        <v>795</v>
      </c>
      <c r="C170" s="1181" t="s">
        <v>155</v>
      </c>
      <c r="D170" s="1181" t="s">
        <v>928</v>
      </c>
      <c r="E170" s="857">
        <v>14</v>
      </c>
      <c r="F170" s="1245">
        <v>251</v>
      </c>
      <c r="G170" s="1245" t="s">
        <v>107</v>
      </c>
      <c r="H170" s="1245" t="s">
        <v>107</v>
      </c>
      <c r="I170" s="1030">
        <v>175.58</v>
      </c>
      <c r="J170" s="766">
        <f>(M170/I170)*100</f>
        <v>0.52608497550973909</v>
      </c>
      <c r="K170" s="1033">
        <v>0.46184999999999998</v>
      </c>
      <c r="L170" s="1043">
        <v>2</v>
      </c>
      <c r="M170" s="756">
        <f>K170*L170</f>
        <v>0.92369999999999997</v>
      </c>
      <c r="N170" s="1026" t="s">
        <v>619</v>
      </c>
      <c r="O170" s="860">
        <v>0.40184999999999998</v>
      </c>
      <c r="P170" s="1022">
        <v>42984</v>
      </c>
      <c r="Q170" s="1022">
        <v>43028</v>
      </c>
      <c r="R170" s="756">
        <f>(K170-O170)/O170*100</f>
        <v>14.930944382232175</v>
      </c>
      <c r="S170" s="824">
        <f>IF(INDEX(Historical!$D$7:$D$1455,MATCH(B170,Historical!$B$7:$B$1455,0))=0,"n/a",(INDEX(Historical!$C$7:$C$1455,MATCH(B170,Historical!$B$7:$B$1455,0))/INDEX(Historical!$D$7:$D$1455,MATCH(B170,Historical!$B$7:$B$1455,0))-1)*100)</f>
        <v>14.93094438223217</v>
      </c>
      <c r="T170" s="824">
        <f>IF(INDEX(Historical!$F$7:$F$1455,MATCH(B170,Historical!$B$7:$B$1455,0))=0,"n/a",((INDEX(Historical!$C$7:$C$1455,MATCH(B170,Historical!$B$7:$B$1455,0))/INDEX(Historical!$F$7:$F$1455,MATCH(B170,Historical!$B$7:$B$1455,0)))^(1/3)-1)*100)</f>
        <v>14.040937772626073</v>
      </c>
      <c r="U170" s="824">
        <f>IF(INDEX(Historical!$I$7:$I$1455,MATCH(B170,Historical!$B$7:$B$1455,0))=0,"n/a",((INDEX(Historical!$C$7:$C$1455,MATCH(B170,Historical!$B$7:$B$1455,0))/INDEX(Historical!$I$7:$I$1455,MATCH(B170,Historical!$B$7:$B$1455,0)))^(1/5)-1)*100)</f>
        <v>14.982086367562509</v>
      </c>
      <c r="V170" s="824">
        <f>IF(INDEX(Historical!$O$7:$O$1455,MATCH(B170,Historical!$B$7:$B$1455,0))=0,"n/a",((INDEX(Historical!$C$7:$C$1455,MATCH(B170,Historical!$B$7:$B$1455,0))/INDEX(Historical!$O$7:$O$1455,MATCH(B170,Historical!$B$7:$B$1455,0)))^(1/10)-1)*100)</f>
        <v>15.335190043982827</v>
      </c>
      <c r="W170" s="825">
        <f>IF(OR(U170&lt;=0,U170="n/a",V170&lt;=0,V170="n/a"),"n/a",U170/V170)</f>
        <v>0.97697428754338345</v>
      </c>
      <c r="X170" s="826">
        <f>IF(OR(AJ170&lt;=0,AJ170="n/a",U170&lt;=0,U170="n/a"),"n/a",U170/AJ170)</f>
        <v>1.9976115156750012</v>
      </c>
      <c r="Y170" s="1032" t="s">
        <v>4370</v>
      </c>
      <c r="Z170" s="766">
        <f>IF(OR(AC170&lt;0.01,AC170="n/a"),"n/a",M170/AC170*100)</f>
        <v>11.633501259445843</v>
      </c>
      <c r="AA170" s="1042">
        <f>IF(OR(AC170&lt;0.01,AC170="n/a"),"n/a",I170/AC170)</f>
        <v>22.113350125944585</v>
      </c>
      <c r="AB170" s="1043">
        <v>12</v>
      </c>
      <c r="AC170" s="1021">
        <v>7.94</v>
      </c>
      <c r="AD170" s="1021">
        <v>4.0999999999999996</v>
      </c>
      <c r="AE170" s="1021">
        <v>3.38</v>
      </c>
      <c r="AF170" s="1021">
        <v>1.43</v>
      </c>
      <c r="AG170" s="1021">
        <v>13</v>
      </c>
      <c r="AH170" s="1021">
        <v>160</v>
      </c>
      <c r="AI170" s="1021">
        <v>3.81</v>
      </c>
      <c r="AJ170" s="1021">
        <v>7.5</v>
      </c>
      <c r="AK170" s="1021">
        <v>5.4</v>
      </c>
      <c r="AL170" s="1034">
        <v>53040</v>
      </c>
      <c r="AM170" s="1028">
        <v>0.1</v>
      </c>
      <c r="AN170" s="1021">
        <v>0.41</v>
      </c>
      <c r="AO170" s="868">
        <f>IF(U170="n/a","n/a",IF(AA170&lt;0,"n/a",IF(AA170="n/a","n/a",J170+U170-AA170)))</f>
        <v>-6.6051787828723363</v>
      </c>
      <c r="AP170" s="869">
        <f>IF(U170="n/a","n/a",J170+U170)</f>
        <v>15.508171343072249</v>
      </c>
      <c r="AQ170" s="1044">
        <f>IF(OR(AC170&lt;0.01,AF170="n/a"),"n/a",(I170/SQRT(22.5*AC170*(I170/AF170))-1)*100)</f>
        <v>18.550674922116016</v>
      </c>
      <c r="AR170" s="766">
        <f>INDEX(Historical!$C$7:$C$1455,MATCH(B170,Historical!$B$7:$B$1455,0))*IF(AH170="n/a",1.03,IF(AH170&lt;0,1.01,IF(AH170&gt;10,1.1,(1+AH170/100))))</f>
        <v>1.01607</v>
      </c>
      <c r="AS170" s="1042">
        <f>IF($AI170="n/a",1.03*AR170,IF($AI170&lt;0,1.01*AR170,IF($AI170&gt;10,1.1*AR170,(1+$AI170/100)*AR170)))</f>
        <v>1.054782267</v>
      </c>
      <c r="AT170" s="1042">
        <f>IF($AK170="n/a",1.03*AS170,IF($AK170&lt;0,1.01*AS170,IF($AK170&gt;10,1.1*AS170,(1+$AK170/100)*AS170)))</f>
        <v>1.111740509418</v>
      </c>
      <c r="AU170" s="1042">
        <f>IF($AK170="n/a",1.03*AT170,IF($AK170&lt;0,1.01*AT170,IF($AK170&gt;10,1.1*AT170,(1+$AK170/100)*AT170)))</f>
        <v>1.171774496926572</v>
      </c>
      <c r="AV170" s="1042">
        <f>IF($AK170="n/a",1.03*AU170,IF($AK170&lt;0,1.01*AU170,IF($AK170&gt;10,1.1*AU170,(1+$AK170/100)*AU170)))</f>
        <v>1.2350503197606069</v>
      </c>
      <c r="AW170" s="766">
        <f>SUM(AR170:AV170)</f>
        <v>5.5894175931051784</v>
      </c>
      <c r="AX170" s="877">
        <f>AW170/I170*100</f>
        <v>3.1834022058920026</v>
      </c>
      <c r="AY170" s="1212">
        <v>1.04</v>
      </c>
      <c r="AZ170" s="1028">
        <v>41.91</v>
      </c>
      <c r="BA170" s="1028">
        <v>-3.7800000000000002</v>
      </c>
      <c r="BB170" s="1028">
        <v>-0.55999999999999994</v>
      </c>
      <c r="BC170" s="1028">
        <v>7.2499999999999991</v>
      </c>
      <c r="BE170" s="721">
        <v>2005</v>
      </c>
      <c r="BF170" s="1057">
        <f>IF(BE170&gt;2008,0,IF(BE170&gt;2001,1,IF(BE170&gt;1990,2,IF(BE170&gt;1980,3,IF(BE170&gt;1973,4,IF(BE170&gt;1970,5,IF(BE170&gt;1960,6,IF(BE170&gt;1958,7,IF(BE170&gt;1953,8,9)))))))))</f>
        <v>1</v>
      </c>
    </row>
    <row r="171" spans="1:58" ht="11.25" customHeight="1" x14ac:dyDescent="0.2">
      <c r="A171" s="1027" t="s">
        <v>796</v>
      </c>
      <c r="B171" s="1031" t="s">
        <v>797</v>
      </c>
      <c r="C171" s="1181" t="s">
        <v>124</v>
      </c>
      <c r="D171" s="1181" t="s">
        <v>4437</v>
      </c>
      <c r="E171" s="857">
        <v>15</v>
      </c>
      <c r="F171" s="1245">
        <v>234</v>
      </c>
      <c r="G171" s="1245" t="s">
        <v>107</v>
      </c>
      <c r="H171" s="1245" t="s">
        <v>107</v>
      </c>
      <c r="I171" s="1030">
        <v>25.75</v>
      </c>
      <c r="J171" s="766">
        <f>(M171/I171)*100</f>
        <v>1.5533980582524274</v>
      </c>
      <c r="K171" s="1033">
        <v>0.1</v>
      </c>
      <c r="L171" s="1043">
        <v>4</v>
      </c>
      <c r="M171" s="756">
        <f>K171*L171</f>
        <v>0.4</v>
      </c>
      <c r="N171" s="1026" t="s">
        <v>322</v>
      </c>
      <c r="O171" s="860">
        <v>0.09</v>
      </c>
      <c r="P171" s="1016">
        <v>43174</v>
      </c>
      <c r="Q171" s="1016">
        <v>43189</v>
      </c>
      <c r="R171" s="756">
        <f>(K171-O171)/O171*100</f>
        <v>11.111111111111121</v>
      </c>
      <c r="S171" s="824">
        <f>IF(INDEX(Historical!$D$7:$D$1455,MATCH(B171,Historical!$B$7:$B$1455,0))=0,"n/a",(INDEX(Historical!$C$7:$C$1455,MATCH(B171,Historical!$B$7:$B$1455,0))/INDEX(Historical!$D$7:$D$1455,MATCH(B171,Historical!$B$7:$B$1455,0))-1)*100)</f>
        <v>5.8823529411764497</v>
      </c>
      <c r="T171" s="824">
        <f>IF(INDEX(Historical!$F$7:$F$1455,MATCH(B171,Historical!$B$7:$B$1455,0))=0,"n/a",((INDEX(Historical!$C$7:$C$1455,MATCH(B171,Historical!$B$7:$B$1455,0))/INDEX(Historical!$F$7:$F$1455,MATCH(B171,Historical!$B$7:$B$1455,0)))^(1/3)-1)*100)</f>
        <v>6.2658569182611146</v>
      </c>
      <c r="U171" s="824">
        <f>IF(INDEX(Historical!$I$7:$I$1455,MATCH(B171,Historical!$B$7:$B$1455,0))=0,"n/a",((INDEX(Historical!$C$7:$C$1455,MATCH(B171,Historical!$B$7:$B$1455,0))/INDEX(Historical!$I$7:$I$1455,MATCH(B171,Historical!$B$7:$B$1455,0)))^(1/5)-1)*100)</f>
        <v>8.4471771197698544</v>
      </c>
      <c r="V171" s="824">
        <f>IF(INDEX(Historical!$O$7:$O$1455,MATCH(B171,Historical!$B$7:$B$1455,0))=0,"n/a",((INDEX(Historical!$C$7:$C$1455,MATCH(B171,Historical!$B$7:$B$1455,0))/INDEX(Historical!$O$7:$O$1455,MATCH(B171,Historical!$B$7:$B$1455,0)))^(1/10)-1)*100)</f>
        <v>8.4471771197698544</v>
      </c>
      <c r="W171" s="825">
        <f>IF(OR(U171&lt;=0,U171="n/a",V171&lt;=0,V171="n/a"),"n/a",U171/V171)</f>
        <v>1</v>
      </c>
      <c r="X171" s="826">
        <f>IF(OR(AJ171&lt;=0,AJ171="n/a",U171&lt;=0,U171="n/a"),"n/a",U171/AJ171)</f>
        <v>1.4819608982052375</v>
      </c>
      <c r="Y171" s="777"/>
      <c r="Z171" s="766">
        <f>IF(OR(AC171&lt;0.01,AC171="n/a"),"n/a",M171/AC171*100)</f>
        <v>20.202020202020204</v>
      </c>
      <c r="AA171" s="1042">
        <f>IF(OR(AC171&lt;0.01,AC171="n/a"),"n/a",I171/AC171)</f>
        <v>13.005050505050505</v>
      </c>
      <c r="AB171" s="1043">
        <v>12</v>
      </c>
      <c r="AC171" s="1021">
        <v>1.98</v>
      </c>
      <c r="AD171" s="1021">
        <v>0.92</v>
      </c>
      <c r="AE171" s="1021">
        <v>0.66</v>
      </c>
      <c r="AF171" s="1021">
        <v>3.13</v>
      </c>
      <c r="AG171" s="1021">
        <v>27.700000000000003</v>
      </c>
      <c r="AH171" s="1021">
        <v>12</v>
      </c>
      <c r="AI171" s="1021">
        <v>8.9499999999999993</v>
      </c>
      <c r="AJ171" s="1021">
        <v>5.7</v>
      </c>
      <c r="AK171" s="1021">
        <v>14.16</v>
      </c>
      <c r="AL171" s="1034">
        <v>2870</v>
      </c>
      <c r="AM171" s="1028">
        <v>19.600000000000001</v>
      </c>
      <c r="AN171" s="1021">
        <v>3.2</v>
      </c>
      <c r="AO171" s="868">
        <f>IF(U171="n/a","n/a",IF(AA171&lt;0,"n/a",IF(AA171="n/a","n/a",J171+U171-AA171)))</f>
        <v>-3.0044753270282243</v>
      </c>
      <c r="AP171" s="869">
        <f>IF(U171="n/a","n/a",J171+U171)</f>
        <v>10.000575178022281</v>
      </c>
      <c r="AQ171" s="1044">
        <f>IF(OR(AC171&lt;0.01,AF171="n/a"),"n/a",(I171/SQRT(22.5*AC171*(I171/AF171))-1)*100)</f>
        <v>34.504536199107164</v>
      </c>
      <c r="AR171" s="766">
        <f>INDEX(Historical!$C$7:$C$1455,MATCH(B171,Historical!$B$7:$B$1455,0))*IF(AH171="n/a",1.03,IF(AH171&lt;0,1.01,IF(AH171&gt;10,1.1,(1+AH171/100))))</f>
        <v>0.39600000000000002</v>
      </c>
      <c r="AS171" s="1042">
        <f>IF($AI171="n/a",1.03*AR171,IF($AI171&lt;0,1.01*AR171,IF($AI171&gt;10,1.1*AR171,(1+$AI171/100)*AR171)))</f>
        <v>0.43144199999999999</v>
      </c>
      <c r="AT171" s="1042">
        <f>IF($AK171="n/a",1.03*AS171,IF($AK171&lt;0,1.01*AS171,IF($AK171&gt;10,1.1*AS171,(1+$AK171/100)*AS171)))</f>
        <v>0.47458620000000001</v>
      </c>
      <c r="AU171" s="1042">
        <f>IF($AK171="n/a",1.03*AT171,IF($AK171&lt;0,1.01*AT171,IF($AK171&gt;10,1.1*AT171,(1+$AK171/100)*AT171)))</f>
        <v>0.52204482000000008</v>
      </c>
      <c r="AV171" s="1042">
        <f>IF($AK171="n/a",1.03*AU171,IF($AK171&lt;0,1.01*AU171,IF($AK171&gt;10,1.1*AU171,(1+$AK171/100)*AU171)))</f>
        <v>0.57424930200000013</v>
      </c>
      <c r="AW171" s="766">
        <f>SUM(AR171:AV171)</f>
        <v>2.3983223220000003</v>
      </c>
      <c r="AX171" s="877">
        <f>AW171/I171*100</f>
        <v>9.3138730951456328</v>
      </c>
      <c r="AY171" s="1212">
        <v>0.63</v>
      </c>
      <c r="AZ171" s="1028">
        <v>11.28</v>
      </c>
      <c r="BA171" s="1028">
        <v>-17.07</v>
      </c>
      <c r="BB171" s="1028">
        <v>-0.48</v>
      </c>
      <c r="BC171" s="1028">
        <v>-5.18</v>
      </c>
      <c r="BE171" s="721">
        <v>2004</v>
      </c>
      <c r="BF171" s="1057">
        <f>IF(BE171&gt;2008,0,IF(BE171&gt;2001,1,IF(BE171&gt;1990,2,IF(BE171&gt;1980,3,IF(BE171&gt;1973,4,IF(BE171&gt;1970,5,IF(BE171&gt;1960,6,IF(BE171&gt;1958,7,IF(BE171&gt;1953,8,9)))))))))</f>
        <v>1</v>
      </c>
    </row>
    <row r="172" spans="1:58" ht="11.25" customHeight="1" x14ac:dyDescent="0.2">
      <c r="A172" s="1019" t="s">
        <v>798</v>
      </c>
      <c r="B172" s="1031" t="s">
        <v>799</v>
      </c>
      <c r="C172" s="1181" t="s">
        <v>132</v>
      </c>
      <c r="D172" s="1181" t="s">
        <v>4435</v>
      </c>
      <c r="E172" s="857">
        <v>20</v>
      </c>
      <c r="F172" s="1245">
        <v>167</v>
      </c>
      <c r="G172" s="1245" t="s">
        <v>38</v>
      </c>
      <c r="H172" s="1245" t="s">
        <v>38</v>
      </c>
      <c r="I172" s="1030">
        <v>31.2</v>
      </c>
      <c r="J172" s="766">
        <f>(M172/I172)*100</f>
        <v>3.7179487179487181</v>
      </c>
      <c r="K172" s="1040">
        <v>0.28999999999999998</v>
      </c>
      <c r="L172" s="1043">
        <v>4</v>
      </c>
      <c r="M172" s="756">
        <f>K172*L172</f>
        <v>1.1599999999999999</v>
      </c>
      <c r="N172" s="1026" t="s">
        <v>197</v>
      </c>
      <c r="O172" s="861">
        <v>0.28000000000000003</v>
      </c>
      <c r="P172" s="1016">
        <v>43441</v>
      </c>
      <c r="Q172" s="1016">
        <v>43461</v>
      </c>
      <c r="R172" s="756">
        <f>(K172-O172)/O172*100</f>
        <v>3.5714285714285547</v>
      </c>
      <c r="S172" s="824">
        <f>IF(INDEX(Historical!$D$7:$D$1455,MATCH(B172,Historical!$B$7:$B$1455,0))=0,"n/a",(INDEX(Historical!$C$7:$C$1455,MATCH(B172,Historical!$B$7:$B$1455,0))/INDEX(Historical!$D$7:$D$1455,MATCH(B172,Historical!$B$7:$B$1455,0))-1)*100)</f>
        <v>3.1727379553466717</v>
      </c>
      <c r="T172" s="824">
        <f>IF(INDEX(Historical!$F$7:$F$1455,MATCH(B172,Historical!$B$7:$B$1455,0))=0,"n/a",((INDEX(Historical!$C$7:$C$1455,MATCH(B172,Historical!$B$7:$B$1455,0))/INDEX(Historical!$F$7:$F$1455,MATCH(B172,Historical!$B$7:$B$1455,0)))^(1/3)-1)*100)</f>
        <v>5.1132764318637669</v>
      </c>
      <c r="U172" s="824">
        <f>IF(INDEX(Historical!$I$7:$I$1455,MATCH(B172,Historical!$B$7:$B$1455,0))=0,"n/a",((INDEX(Historical!$C$7:$C$1455,MATCH(B172,Historical!$B$7:$B$1455,0))/INDEX(Historical!$I$7:$I$1455,MATCH(B172,Historical!$B$7:$B$1455,0)))^(1/5)-1)*100)</f>
        <v>5.8741937372906117</v>
      </c>
      <c r="V172" s="824">
        <f>IF(INDEX(Historical!$O$7:$O$1455,MATCH(B172,Historical!$B$7:$B$1455,0))=0,"n/a",((INDEX(Historical!$C$7:$C$1455,MATCH(B172,Historical!$B$7:$B$1455,0))/INDEX(Historical!$O$7:$O$1455,MATCH(B172,Historical!$B$7:$B$1455,0)))^(1/10)-1)*100)</f>
        <v>8.3978940650407239</v>
      </c>
      <c r="W172" s="825">
        <f>IF(OR(U172&lt;=0,U172="n/a",V172&lt;=0,V172="n/a"),"n/a",U172/V172)</f>
        <v>0.69948414350022237</v>
      </c>
      <c r="X172" s="826" t="str">
        <f>IF(OR(AJ172&lt;=0,AJ172="n/a",U172&lt;=0,U172="n/a"),"n/a",U172/AJ172)</f>
        <v>n/a</v>
      </c>
      <c r="Y172" s="780"/>
      <c r="Z172" s="766" t="str">
        <f>IF(OR(AC172&lt;0.01,AC172="n/a"),"n/a",M172/AC172*100)</f>
        <v>n/a</v>
      </c>
      <c r="AA172" s="1042" t="str">
        <f>IF(OR(AC172&lt;0.01,AC172="n/a"),"n/a",I172/AC172)</f>
        <v>n/a</v>
      </c>
      <c r="AB172" s="1043">
        <v>12</v>
      </c>
      <c r="AC172" s="1021">
        <v>-0.37</v>
      </c>
      <c r="AD172" s="1021" t="s">
        <v>138</v>
      </c>
      <c r="AE172" s="1021">
        <v>1.92</v>
      </c>
      <c r="AF172" s="1021">
        <v>2.16</v>
      </c>
      <c r="AG172" s="1021">
        <v>-1.9</v>
      </c>
      <c r="AH172" s="1023">
        <v>-113.7</v>
      </c>
      <c r="AI172" s="1023">
        <v>4.03</v>
      </c>
      <c r="AJ172" s="1021">
        <v>-16.400000000000002</v>
      </c>
      <c r="AK172" s="1021">
        <v>12.7</v>
      </c>
      <c r="AL172" s="1034">
        <v>2680</v>
      </c>
      <c r="AM172" s="1028">
        <v>0.2</v>
      </c>
      <c r="AN172" s="1021">
        <v>2.58</v>
      </c>
      <c r="AO172" s="868" t="str">
        <f>IF(U172="n/a","n/a",IF(AA172&lt;0,"n/a",IF(AA172="n/a","n/a",J172+U172-AA172)))</f>
        <v>n/a</v>
      </c>
      <c r="AP172" s="869">
        <f>IF(U172="n/a","n/a",J172+U172)</f>
        <v>9.5921424552393297</v>
      </c>
      <c r="AQ172" s="1044" t="str">
        <f>IF(OR(AC172&lt;0.01,AF172="n/a"),"n/a",(I172/SQRT(22.5*AC172*(I172/AF172))-1)*100)</f>
        <v>n/a</v>
      </c>
      <c r="AR172" s="766">
        <f>INDEX(Historical!$C$7:$C$1455,MATCH(B172,Historical!$B$7:$B$1455,0))*IF(AH172="n/a",1.03,IF(AH172&lt;0,1.01,IF(AH172&gt;10,1.1,(1+AH172/100))))</f>
        <v>1.1084750000000001</v>
      </c>
      <c r="AS172" s="1042">
        <f>IF($AI172="n/a",1.03*AR172,IF($AI172&lt;0,1.01*AR172,IF($AI172&gt;10,1.1*AR172,(1+$AI172/100)*AR172)))</f>
        <v>1.1531465425</v>
      </c>
      <c r="AT172" s="1042">
        <f>IF($AK172="n/a",1.03*AS172,IF($AK172&lt;0,1.01*AS172,IF($AK172&gt;10,1.1*AS172,(1+$AK172/100)*AS172)))</f>
        <v>1.2684611967500001</v>
      </c>
      <c r="AU172" s="1042">
        <f>IF($AK172="n/a",1.03*AT172,IF($AK172&lt;0,1.01*AT172,IF($AK172&gt;10,1.1*AT172,(1+$AK172/100)*AT172)))</f>
        <v>1.3953073164250003</v>
      </c>
      <c r="AV172" s="1042">
        <f>IF($AK172="n/a",1.03*AU172,IF($AK172&lt;0,1.01*AU172,IF($AK172&gt;10,1.1*AU172,(1+$AK172/100)*AU172)))</f>
        <v>1.5348380480675003</v>
      </c>
      <c r="AW172" s="766">
        <f>SUM(AR172:AV172)</f>
        <v>6.4602281037425016</v>
      </c>
      <c r="AX172" s="877">
        <f>AW172/I172*100</f>
        <v>20.705859306866991</v>
      </c>
      <c r="AY172" s="1212">
        <v>0.7</v>
      </c>
      <c r="AZ172" s="1028">
        <v>20.18</v>
      </c>
      <c r="BA172" s="1028">
        <v>-15.03</v>
      </c>
      <c r="BB172" s="1028">
        <v>-5.5100000000000007</v>
      </c>
      <c r="BC172" s="1028">
        <v>-1.97</v>
      </c>
      <c r="BE172" s="721">
        <v>2000</v>
      </c>
      <c r="BF172" s="1057">
        <f>IF(BE172&gt;2008,0,IF(BE172&gt;2001,1,IF(BE172&gt;1990,2,IF(BE172&gt;1980,3,IF(BE172&gt;1973,4,IF(BE172&gt;1970,5,IF(BE172&gt;1960,6,IF(BE172&gt;1958,7,IF(BE172&gt;1953,8,9)))))))))</f>
        <v>2</v>
      </c>
    </row>
    <row r="173" spans="1:58" s="905" customFormat="1" ht="11.25" customHeight="1" x14ac:dyDescent="0.2">
      <c r="A173" s="760" t="s">
        <v>800</v>
      </c>
      <c r="B173" s="914" t="s">
        <v>801</v>
      </c>
      <c r="C173" s="1181" t="s">
        <v>132</v>
      </c>
      <c r="D173" s="1181" t="s">
        <v>4424</v>
      </c>
      <c r="E173" s="885">
        <v>18</v>
      </c>
      <c r="F173" s="1245">
        <v>176</v>
      </c>
      <c r="G173" s="1244" t="s">
        <v>38</v>
      </c>
      <c r="H173" s="1244" t="s">
        <v>116</v>
      </c>
      <c r="I173" s="886">
        <v>47.33</v>
      </c>
      <c r="J173" s="887">
        <f>(M173/I173)*100</f>
        <v>5.0707796323684766</v>
      </c>
      <c r="K173" s="888">
        <v>0.6</v>
      </c>
      <c r="L173" s="889">
        <v>4</v>
      </c>
      <c r="M173" s="890">
        <f>K173*L173</f>
        <v>2.4</v>
      </c>
      <c r="N173" s="891" t="s">
        <v>802</v>
      </c>
      <c r="O173" s="892">
        <v>0.57999999999999996</v>
      </c>
      <c r="P173" s="893">
        <v>43238</v>
      </c>
      <c r="Q173" s="893">
        <v>43257</v>
      </c>
      <c r="R173" s="890">
        <f>(K173-O173)/O173*100</f>
        <v>3.4482758620689689</v>
      </c>
      <c r="S173" s="824">
        <f>IF(INDEX(Historical!$D$7:$D$1455,MATCH(B173,Historical!$B$7:$B$1455,0))=0,"n/a",(INDEX(Historical!$C$7:$C$1455,MATCH(B173,Historical!$B$7:$B$1455,0))/INDEX(Historical!$D$7:$D$1455,MATCH(B173,Historical!$B$7:$B$1455,0))-1)*100)</f>
        <v>3.4870641169853611</v>
      </c>
      <c r="T173" s="824">
        <f>IF(INDEX(Historical!$F$7:$F$1455,MATCH(B173,Historical!$B$7:$B$1455,0))=0,"n/a",((INDEX(Historical!$C$7:$C$1455,MATCH(B173,Historical!$B$7:$B$1455,0))/INDEX(Historical!$F$7:$F$1455,MATCH(B173,Historical!$B$7:$B$1455,0)))^(1/3)-1)*100)</f>
        <v>3.3667691211952011</v>
      </c>
      <c r="U173" s="824">
        <f>IF(INDEX(Historical!$I$7:$I$1455,MATCH(B173,Historical!$B$7:$B$1455,0))=0,"n/a",((INDEX(Historical!$C$7:$C$1455,MATCH(B173,Historical!$B$7:$B$1455,0))/INDEX(Historical!$I$7:$I$1455,MATCH(B173,Historical!$B$7:$B$1455,0)))^(1/5)-1)*100)</f>
        <v>3.4363916060776045</v>
      </c>
      <c r="V173" s="824">
        <f>IF(INDEX(Historical!$O$7:$O$1455,MATCH(B173,Historical!$B$7:$B$1455,0))=0,"n/a",((INDEX(Historical!$C$7:$C$1455,MATCH(B173,Historical!$B$7:$B$1455,0))/INDEX(Historical!$O$7:$O$1455,MATCH(B173,Historical!$B$7:$B$1455,0)))^(1/10)-1)*100)</f>
        <v>3.728169722514818</v>
      </c>
      <c r="W173" s="894">
        <f>IF(OR(U173&lt;=0,U173="n/a",V173&lt;=0,V173="n/a"),"n/a",U173/V173)</f>
        <v>0.92173690090471627</v>
      </c>
      <c r="X173" s="895" t="str">
        <f>IF(OR(AJ173&lt;=0,AJ173="n/a",U173&lt;=0,U173="n/a"),"n/a",U173/AJ173)</f>
        <v>n/a</v>
      </c>
      <c r="Y173" s="914"/>
      <c r="Z173" s="887">
        <f>IF(OR(AC173&lt;0.01,AC173="n/a"),"n/a",M173/AC173*100)</f>
        <v>112.67605633802818</v>
      </c>
      <c r="AA173" s="897">
        <f>IF(OR(AC173&lt;0.01,AC173="n/a"),"n/a",I173/AC173)</f>
        <v>22.220657276995304</v>
      </c>
      <c r="AB173" s="889">
        <v>12</v>
      </c>
      <c r="AC173" s="898">
        <v>2.13</v>
      </c>
      <c r="AD173" s="898">
        <v>16.39</v>
      </c>
      <c r="AE173" s="898">
        <v>2.04</v>
      </c>
      <c r="AF173" s="898">
        <v>1.95</v>
      </c>
      <c r="AG173" s="898">
        <v>10</v>
      </c>
      <c r="AH173" s="898">
        <v>-77.600000000000009</v>
      </c>
      <c r="AI173" s="898">
        <v>-0.66</v>
      </c>
      <c r="AJ173" s="898">
        <v>-26.5</v>
      </c>
      <c r="AK173" s="898">
        <v>1.3599999999999999</v>
      </c>
      <c r="AL173" s="899">
        <v>48600</v>
      </c>
      <c r="AM173" s="900">
        <v>0.06</v>
      </c>
      <c r="AN173" s="898">
        <v>1.89</v>
      </c>
      <c r="AO173" s="901">
        <f>IF(U173="n/a","n/a",IF(AA173&lt;0,"n/a",IF(AA173="n/a","n/a",J173+U173-AA173)))</f>
        <v>-13.713486038549224</v>
      </c>
      <c r="AP173" s="902">
        <f>IF(U173="n/a","n/a",J173+U173)</f>
        <v>8.5071712384460803</v>
      </c>
      <c r="AQ173" s="903">
        <f>IF(OR(AC173&lt;0.01,AF173="n/a"),"n/a",(I173/SQRT(22.5*AC173*(I173/AF173))-1)*100)</f>
        <v>38.772846671803677</v>
      </c>
      <c r="AR173" s="766">
        <f>INDEX(Historical!$C$7:$C$1455,MATCH(B173,Historical!$B$7:$B$1455,0))*IF(AH173="n/a",1.03,IF(AH173&lt;0,1.01,IF(AH173&gt;10,1.1,(1+AH173/100))))</f>
        <v>2.323</v>
      </c>
      <c r="AS173" s="897">
        <f>IF($AI173="n/a",1.03*AR173,IF($AI173&lt;0,1.01*AR173,IF($AI173&gt;10,1.1*AR173,(1+$AI173/100)*AR173)))</f>
        <v>2.3462299999999998</v>
      </c>
      <c r="AT173" s="897">
        <f>IF($AK173="n/a",1.03*AS173,IF($AK173&lt;0,1.01*AS173,IF($AK173&gt;10,1.1*AS173,(1+$AK173/100)*AS173)))</f>
        <v>2.3781387280000001</v>
      </c>
      <c r="AU173" s="897">
        <f>IF($AK173="n/a",1.03*AT173,IF($AK173&lt;0,1.01*AT173,IF($AK173&gt;10,1.1*AT173,(1+$AK173/100)*AT173)))</f>
        <v>2.4104814147008002</v>
      </c>
      <c r="AV173" s="897">
        <f>IF($AK173="n/a",1.03*AU173,IF($AK173&lt;0,1.01*AU173,IF($AK173&gt;10,1.1*AU173,(1+$AK173/100)*AU173)))</f>
        <v>2.4432639619407315</v>
      </c>
      <c r="AW173" s="887">
        <f>SUM(AR173:AV173)</f>
        <v>11.901114104641533</v>
      </c>
      <c r="AX173" s="904">
        <f>AW173/I173*100</f>
        <v>25.144969585128951</v>
      </c>
      <c r="AY173" s="1213">
        <v>-7.0000000000000007E-2</v>
      </c>
      <c r="AZ173" s="900">
        <v>11.68</v>
      </c>
      <c r="BA173" s="900">
        <v>-8.98</v>
      </c>
      <c r="BB173" s="900">
        <v>5.2</v>
      </c>
      <c r="BC173" s="900">
        <v>4.82</v>
      </c>
      <c r="BD173" s="1079"/>
      <c r="BE173" s="721">
        <v>2001</v>
      </c>
      <c r="BF173" s="1057">
        <f>IF(BE173&gt;2008,0,IF(BE173&gt;2001,1,IF(BE173&gt;1990,2,IF(BE173&gt;1980,3,IF(BE173&gt;1973,4,IF(BE173&gt;1970,5,IF(BE173&gt;1960,6,IF(BE173&gt;1958,7,IF(BE173&gt;1953,8,9)))))))))</f>
        <v>2</v>
      </c>
    </row>
    <row r="174" spans="1:58" ht="11.25" customHeight="1" x14ac:dyDescent="0.2">
      <c r="A174" s="1019" t="s">
        <v>803</v>
      </c>
      <c r="B174" s="1031" t="s">
        <v>804</v>
      </c>
      <c r="C174" s="1181" t="s">
        <v>109</v>
      </c>
      <c r="D174" s="1181" t="s">
        <v>4434</v>
      </c>
      <c r="E174" s="857">
        <v>24</v>
      </c>
      <c r="F174" s="1245">
        <v>137</v>
      </c>
      <c r="G174" s="1245" t="s">
        <v>38</v>
      </c>
      <c r="H174" s="1245" t="s">
        <v>107</v>
      </c>
      <c r="I174" s="1021">
        <v>34.130000000000003</v>
      </c>
      <c r="J174" s="766">
        <f>(M174/I174)*100</f>
        <v>3.5159683562847932</v>
      </c>
      <c r="K174" s="1040">
        <v>0.3</v>
      </c>
      <c r="L174" s="1043">
        <v>4</v>
      </c>
      <c r="M174" s="756">
        <f>K174*L174</f>
        <v>1.2</v>
      </c>
      <c r="N174" s="1026" t="s">
        <v>432</v>
      </c>
      <c r="O174" s="861">
        <v>0.28000000000000003</v>
      </c>
      <c r="P174" s="1016">
        <v>43243</v>
      </c>
      <c r="Q174" s="1016">
        <v>43258</v>
      </c>
      <c r="R174" s="756">
        <f>(K174-O174)/O174*100</f>
        <v>7.1428571428571281</v>
      </c>
      <c r="S174" s="824">
        <f>IF(INDEX(Historical!$D$7:$D$1455,MATCH(B174,Historical!$B$7:$B$1455,0))=0,"n/a",(INDEX(Historical!$C$7:$C$1455,MATCH(B174,Historical!$B$7:$B$1455,0))/INDEX(Historical!$D$7:$D$1455,MATCH(B174,Historical!$B$7:$B$1455,0))-1)*100)</f>
        <v>17.745144882942853</v>
      </c>
      <c r="T174" s="824">
        <f>IF(INDEX(Historical!$F$7:$F$1455,MATCH(B174,Historical!$B$7:$B$1455,0))=0,"n/a",((INDEX(Historical!$C$7:$C$1455,MATCH(B174,Historical!$B$7:$B$1455,0))/INDEX(Historical!$F$7:$F$1455,MATCH(B174,Historical!$B$7:$B$1455,0)))^(1/3)-1)*100)</f>
        <v>12.275031320929241</v>
      </c>
      <c r="U174" s="824">
        <f>IF(INDEX(Historical!$I$7:$I$1455,MATCH(B174,Historical!$B$7:$B$1455,0))=0,"n/a",((INDEX(Historical!$C$7:$C$1455,MATCH(B174,Historical!$B$7:$B$1455,0))/INDEX(Historical!$I$7:$I$1455,MATCH(B174,Historical!$B$7:$B$1455,0)))^(1/5)-1)*100)</f>
        <v>11.709316330067754</v>
      </c>
      <c r="V174" s="824">
        <f>IF(INDEX(Historical!$O$7:$O$1455,MATCH(B174,Historical!$B$7:$B$1455,0))=0,"n/a",((INDEX(Historical!$C$7:$C$1455,MATCH(B174,Historical!$B$7:$B$1455,0))/INDEX(Historical!$O$7:$O$1455,MATCH(B174,Historical!$B$7:$B$1455,0)))^(1/10)-1)*100)</f>
        <v>13.93327793904815</v>
      </c>
      <c r="W174" s="825">
        <f>IF(OR(U174&lt;=0,U174="n/a",V174&lt;=0,V174="n/a"),"n/a",U174/V174)</f>
        <v>0.8403848958795459</v>
      </c>
      <c r="X174" s="826">
        <f>IF(OR(AJ174&lt;=0,AJ174="n/a",U174&lt;=0,U174="n/a"),"n/a",U174/AJ174)</f>
        <v>3.5482776757781069</v>
      </c>
      <c r="Y174" s="775"/>
      <c r="Z174" s="766">
        <f>IF(OR(AC174&lt;0.01,AC174="n/a"),"n/a",M174/AC174*100)</f>
        <v>58.82352941176471</v>
      </c>
      <c r="AA174" s="1042">
        <f>IF(OR(AC174&lt;0.01,AC174="n/a"),"n/a",I174/AC174)</f>
        <v>16.730392156862745</v>
      </c>
      <c r="AB174" s="1043">
        <v>12</v>
      </c>
      <c r="AC174" s="1021">
        <v>2.04</v>
      </c>
      <c r="AD174" s="1021">
        <v>8.3800000000000008</v>
      </c>
      <c r="AE174" s="1021">
        <v>5.35</v>
      </c>
      <c r="AF174" s="1021">
        <v>1.59</v>
      </c>
      <c r="AG174" s="1021">
        <v>8.9</v>
      </c>
      <c r="AH174" s="1021">
        <v>4.2</v>
      </c>
      <c r="AI174" s="1021">
        <v>6.8599999999999994</v>
      </c>
      <c r="AJ174" s="1021">
        <v>3.3000000000000003</v>
      </c>
      <c r="AK174" s="1021">
        <v>2</v>
      </c>
      <c r="AL174" s="1034">
        <v>1180</v>
      </c>
      <c r="AM174" s="1028">
        <v>1.2</v>
      </c>
      <c r="AN174" s="1021">
        <v>0.21</v>
      </c>
      <c r="AO174" s="868">
        <f>IF(U174="n/a","n/a",IF(AA174&lt;0,"n/a",IF(AA174="n/a","n/a",J174+U174-AA174)))</f>
        <v>-1.5051074705101986</v>
      </c>
      <c r="AP174" s="869">
        <f>IF(U174="n/a","n/a",J174+U174)</f>
        <v>15.225284686352547</v>
      </c>
      <c r="AQ174" s="1044">
        <f>IF(OR(AC174&lt;0.01,AF174="n/a"),"n/a",(I174/SQRT(22.5*AC174*(I174/AF174))-1)*100)</f>
        <v>8.7327478615174989</v>
      </c>
      <c r="AR174" s="766">
        <f>INDEX(Historical!$C$7:$C$1455,MATCH(B174,Historical!$B$7:$B$1455,0))*IF(AH174="n/a",1.03,IF(AH174&lt;0,1.01,IF(AH174&gt;10,1.1,(1+AH174/100))))</f>
        <v>1.1223111080000001</v>
      </c>
      <c r="AS174" s="1042">
        <f>IF($AI174="n/a",1.03*AR174,IF($AI174&lt;0,1.01*AR174,IF($AI174&gt;10,1.1*AR174,(1+$AI174/100)*AR174)))</f>
        <v>1.1993016500088001</v>
      </c>
      <c r="AT174" s="1042">
        <f>IF($AK174="n/a",1.03*AS174,IF($AK174&lt;0,1.01*AS174,IF($AK174&gt;10,1.1*AS174,(1+$AK174/100)*AS174)))</f>
        <v>1.2232876830089761</v>
      </c>
      <c r="AU174" s="1042">
        <f>IF($AK174="n/a",1.03*AT174,IF($AK174&lt;0,1.01*AT174,IF($AK174&gt;10,1.1*AT174,(1+$AK174/100)*AT174)))</f>
        <v>1.2477534366691556</v>
      </c>
      <c r="AV174" s="1042">
        <f>IF($AK174="n/a",1.03*AU174,IF($AK174&lt;0,1.01*AU174,IF($AK174&gt;10,1.1*AU174,(1+$AK174/100)*AU174)))</f>
        <v>1.2727085054025387</v>
      </c>
      <c r="AW174" s="766">
        <f>SUM(AR174:AV174)</f>
        <v>6.0653623830894698</v>
      </c>
      <c r="AX174" s="877">
        <f>AW174/I174*100</f>
        <v>17.771351840285583</v>
      </c>
      <c r="AY174" s="1212">
        <v>0.78</v>
      </c>
      <c r="AZ174" s="1028">
        <v>16.63</v>
      </c>
      <c r="BA174" s="1028">
        <v>-8.57</v>
      </c>
      <c r="BB174" s="1028">
        <v>2.63</v>
      </c>
      <c r="BC174" s="1028">
        <v>-0.86999999999999988</v>
      </c>
      <c r="BE174" s="721">
        <v>1995</v>
      </c>
      <c r="BF174" s="1057">
        <f>IF(BE174&gt;2008,0,IF(BE174&gt;2001,1,IF(BE174&gt;1990,2,IF(BE174&gt;1980,3,IF(BE174&gt;1973,4,IF(BE174&gt;1970,5,IF(BE174&gt;1960,6,IF(BE174&gt;1958,7,IF(BE174&gt;1953,8,9)))))))))</f>
        <v>2</v>
      </c>
    </row>
    <row r="175" spans="1:58" ht="11.25" customHeight="1" x14ac:dyDescent="0.2">
      <c r="A175" s="1027" t="s">
        <v>805</v>
      </c>
      <c r="B175" s="1031" t="s">
        <v>806</v>
      </c>
      <c r="C175" s="1181" t="s">
        <v>132</v>
      </c>
      <c r="D175" s="1181" t="s">
        <v>4435</v>
      </c>
      <c r="E175" s="857">
        <v>12</v>
      </c>
      <c r="F175" s="1245">
        <v>297</v>
      </c>
      <c r="G175" s="1245" t="s">
        <v>38</v>
      </c>
      <c r="H175" s="1245" t="s">
        <v>38</v>
      </c>
      <c r="I175" s="1030">
        <v>78.77</v>
      </c>
      <c r="J175" s="766">
        <f>(M175/I175)*100</f>
        <v>2.6405992128983118</v>
      </c>
      <c r="K175" s="1033">
        <v>0.52</v>
      </c>
      <c r="L175" s="1043">
        <v>4</v>
      </c>
      <c r="M175" s="756">
        <f>K175*L175</f>
        <v>2.08</v>
      </c>
      <c r="N175" s="1026" t="s">
        <v>120</v>
      </c>
      <c r="O175" s="860">
        <v>0.495</v>
      </c>
      <c r="P175" s="1016">
        <v>43234</v>
      </c>
      <c r="Q175" s="1016">
        <v>43252</v>
      </c>
      <c r="R175" s="756">
        <f>(K175-O175)/O175*100</f>
        <v>5.0505050505050555</v>
      </c>
      <c r="S175" s="824">
        <f>IF(INDEX(Historical!$D$7:$D$1455,MATCH(B175,Historical!$B$7:$B$1455,0))=0,"n/a",(INDEX(Historical!$C$7:$C$1455,MATCH(B175,Historical!$B$7:$B$1455,0))/INDEX(Historical!$D$7:$D$1455,MATCH(B175,Historical!$B$7:$B$1455,0))-1)*100)</f>
        <v>10.256410256410264</v>
      </c>
      <c r="T175" s="824">
        <f>IF(INDEX(Historical!$F$7:$F$1455,MATCH(B175,Historical!$B$7:$B$1455,0))=0,"n/a",((INDEX(Historical!$C$7:$C$1455,MATCH(B175,Historical!$B$7:$B$1455,0))/INDEX(Historical!$F$7:$F$1455,MATCH(B175,Historical!$B$7:$B$1455,0)))^(1/3)-1)*100)</f>
        <v>10.735966794962071</v>
      </c>
      <c r="U175" s="824">
        <f>IF(INDEX(Historical!$I$7:$I$1455,MATCH(B175,Historical!$B$7:$B$1455,0))=0,"n/a",((INDEX(Historical!$C$7:$C$1455,MATCH(B175,Historical!$B$7:$B$1455,0))/INDEX(Historical!$I$7:$I$1455,MATCH(B175,Historical!$B$7:$B$1455,0)))^(1/5)-1)*100)</f>
        <v>10.967710523529007</v>
      </c>
      <c r="V175" s="824">
        <f>IF(INDEX(Historical!$O$7:$O$1455,MATCH(B175,Historical!$B$7:$B$1455,0))=0,"n/a",((INDEX(Historical!$C$7:$C$1455,MATCH(B175,Historical!$B$7:$B$1455,0))/INDEX(Historical!$O$7:$O$1455,MATCH(B175,Historical!$B$7:$B$1455,0)))^(1/10)-1)*100)</f>
        <v>8.5740915747073423</v>
      </c>
      <c r="W175" s="825">
        <f>IF(OR(U175&lt;=0,U175="n/a",V175&lt;=0,V175="n/a"),"n/a",U175/V175)</f>
        <v>1.2791688108256956</v>
      </c>
      <c r="X175" s="826">
        <f>IF(OR(AJ175&lt;=0,AJ175="n/a",U175&lt;=0,U175="n/a"),"n/a",U175/AJ175)</f>
        <v>1.8909845730222423</v>
      </c>
      <c r="Y175" s="780"/>
      <c r="Z175" s="766">
        <f>IF(OR(AC175&lt;0.01,AC175="n/a"),"n/a",M175/AC175*100)</f>
        <v>55.466666666666661</v>
      </c>
      <c r="AA175" s="1042">
        <f>IF(OR(AC175&lt;0.01,AC175="n/a"),"n/a",I175/AC175)</f>
        <v>21.005333333333333</v>
      </c>
      <c r="AB175" s="1043">
        <v>12</v>
      </c>
      <c r="AC175" s="1021">
        <v>3.75</v>
      </c>
      <c r="AD175" s="1021">
        <v>5.25</v>
      </c>
      <c r="AE175" s="1021">
        <v>1.37</v>
      </c>
      <c r="AF175" s="1021">
        <v>2</v>
      </c>
      <c r="AG175" s="1021">
        <v>11.1</v>
      </c>
      <c r="AH175" s="1021">
        <v>19.2</v>
      </c>
      <c r="AI175" s="1021">
        <v>4.1000000000000005</v>
      </c>
      <c r="AJ175" s="1021">
        <v>5.8000000000000007</v>
      </c>
      <c r="AK175" s="1021">
        <v>4</v>
      </c>
      <c r="AL175" s="1034">
        <v>3890</v>
      </c>
      <c r="AM175" s="1028">
        <v>0.2</v>
      </c>
      <c r="AN175" s="1021">
        <v>1.1200000000000001</v>
      </c>
      <c r="AO175" s="868">
        <f>IF(U175="n/a","n/a",IF(AA175&lt;0,"n/a",IF(AA175="n/a","n/a",J175+U175-AA175)))</f>
        <v>-7.3970235969060134</v>
      </c>
      <c r="AP175" s="869">
        <f>IF(U175="n/a","n/a",J175+U175)</f>
        <v>13.608309736427319</v>
      </c>
      <c r="AQ175" s="1044">
        <f>IF(OR(AC175&lt;0.01,AF175="n/a"),"n/a",(I175/SQRT(22.5*AC175*(I175/AF175))-1)*100)</f>
        <v>36.643358446019626</v>
      </c>
      <c r="AR175" s="766">
        <f>INDEX(Historical!$C$7:$C$1455,MATCH(B175,Historical!$B$7:$B$1455,0))*IF(AH175="n/a",1.03,IF(AH175&lt;0,1.01,IF(AH175&gt;10,1.1,(1+AH175/100))))</f>
        <v>2.1284999999999998</v>
      </c>
      <c r="AS175" s="1042">
        <f>IF($AI175="n/a",1.03*AR175,IF($AI175&lt;0,1.01*AR175,IF($AI175&gt;10,1.1*AR175,(1+$AI175/100)*AR175)))</f>
        <v>2.2157684999999998</v>
      </c>
      <c r="AT175" s="1042">
        <f>IF($AK175="n/a",1.03*AS175,IF($AK175&lt;0,1.01*AS175,IF($AK175&gt;10,1.1*AS175,(1+$AK175/100)*AS175)))</f>
        <v>2.30439924</v>
      </c>
      <c r="AU175" s="1042">
        <f>IF($AK175="n/a",1.03*AT175,IF($AK175&lt;0,1.01*AT175,IF($AK175&gt;10,1.1*AT175,(1+$AK175/100)*AT175)))</f>
        <v>2.3965752095999999</v>
      </c>
      <c r="AV175" s="1042">
        <f>IF($AK175="n/a",1.03*AU175,IF($AK175&lt;0,1.01*AU175,IF($AK175&gt;10,1.1*AU175,(1+$AK175/100)*AU175)))</f>
        <v>2.4924382179840001</v>
      </c>
      <c r="AW175" s="766">
        <f>SUM(AR175:AV175)</f>
        <v>11.537681167584001</v>
      </c>
      <c r="AX175" s="877">
        <f>AW175/I175*100</f>
        <v>14.647303754708648</v>
      </c>
      <c r="AY175" s="1212">
        <v>0.35</v>
      </c>
      <c r="AZ175" s="1028">
        <v>25.96</v>
      </c>
      <c r="BA175" s="1028">
        <v>-9.32</v>
      </c>
      <c r="BB175" s="1028">
        <v>-1.97</v>
      </c>
      <c r="BC175" s="1028">
        <v>3.91</v>
      </c>
      <c r="BE175" s="721">
        <v>2007</v>
      </c>
      <c r="BF175" s="1057">
        <f>IF(BE175&gt;2008,0,IF(BE175&gt;2001,1,IF(BE175&gt;1990,2,IF(BE175&gt;1980,3,IF(BE175&gt;1973,4,IF(BE175&gt;1970,5,IF(BE175&gt;1960,6,IF(BE175&gt;1958,7,IF(BE175&gt;1953,8,9)))))))))</f>
        <v>1</v>
      </c>
    </row>
    <row r="176" spans="1:58" ht="11.25" customHeight="1" x14ac:dyDescent="0.2">
      <c r="A176" s="1027" t="s">
        <v>807</v>
      </c>
      <c r="B176" s="1031" t="s">
        <v>808</v>
      </c>
      <c r="C176" s="1181" t="s">
        <v>180</v>
      </c>
      <c r="D176" s="1181" t="s">
        <v>4432</v>
      </c>
      <c r="E176" s="857">
        <v>12</v>
      </c>
      <c r="F176" s="1245">
        <v>302</v>
      </c>
      <c r="G176" s="1245" t="s">
        <v>107</v>
      </c>
      <c r="H176" s="1245" t="s">
        <v>107</v>
      </c>
      <c r="I176" s="1030">
        <v>36.25</v>
      </c>
      <c r="J176" s="766">
        <f>(M176/I176)*100</f>
        <v>8.5655172413793093</v>
      </c>
      <c r="K176" s="1033">
        <v>0.77625</v>
      </c>
      <c r="L176" s="1043">
        <v>4</v>
      </c>
      <c r="M176" s="756">
        <f>K176*L176</f>
        <v>3.105</v>
      </c>
      <c r="N176" s="1026" t="s">
        <v>521</v>
      </c>
      <c r="O176" s="860">
        <v>0.76375000000000004</v>
      </c>
      <c r="P176" s="1016">
        <v>43424</v>
      </c>
      <c r="Q176" s="1016">
        <v>43433</v>
      </c>
      <c r="R176" s="756">
        <f>(K176-O176)/O176*100</f>
        <v>1.6366612111292904</v>
      </c>
      <c r="S176" s="824">
        <f>IF(INDEX(Historical!$D$7:$D$1455,MATCH(B176,Historical!$B$7:$B$1455,0))=0,"n/a",(INDEX(Historical!$C$7:$C$1455,MATCH(B176,Historical!$B$7:$B$1455,0))/INDEX(Historical!$D$7:$D$1455,MATCH(B176,Historical!$B$7:$B$1455,0))-1)*100)</f>
        <v>7.6045627376425839</v>
      </c>
      <c r="T176" s="824">
        <f>IF(INDEX(Historical!$F$7:$F$1455,MATCH(B176,Historical!$B$7:$B$1455,0))=0,"n/a",((INDEX(Historical!$C$7:$C$1455,MATCH(B176,Historical!$B$7:$B$1455,0))/INDEX(Historical!$F$7:$F$1455,MATCH(B176,Historical!$B$7:$B$1455,0)))^(1/3)-1)*100)</f>
        <v>8.0247732547263695</v>
      </c>
      <c r="U176" s="824">
        <f>IF(INDEX(Historical!$I$7:$I$1455,MATCH(B176,Historical!$B$7:$B$1455,0))=0,"n/a",((INDEX(Historical!$C$7:$C$1455,MATCH(B176,Historical!$B$7:$B$1455,0))/INDEX(Historical!$I$7:$I$1455,MATCH(B176,Historical!$B$7:$B$1455,0)))^(1/5)-1)*100)</f>
        <v>7.9557615289026273</v>
      </c>
      <c r="V176" s="824">
        <f>IF(INDEX(Historical!$O$7:$O$1455,MATCH(B176,Historical!$B$7:$B$1455,0))=0,"n/a",((INDEX(Historical!$C$7:$C$1455,MATCH(B176,Historical!$B$7:$B$1455,0))/INDEX(Historical!$O$7:$O$1455,MATCH(B176,Historical!$B$7:$B$1455,0)))^(1/10)-1)*100)</f>
        <v>25.160277703503553</v>
      </c>
      <c r="W176" s="825">
        <f>IF(OR(U176&lt;=0,U176="n/a",V176&lt;=0,V176="n/a"),"n/a",U176/V176)</f>
        <v>0.31620324793930205</v>
      </c>
      <c r="X176" s="826" t="str">
        <f>IF(OR(AJ176&lt;=0,AJ176="n/a",U176&lt;=0,U176="n/a"),"n/a",U176/AJ176)</f>
        <v>n/a</v>
      </c>
      <c r="Y176" s="791" t="s">
        <v>455</v>
      </c>
      <c r="Z176" s="766">
        <f>IF(OR(AC176&lt;0.01,AC176="n/a"),"n/a",M176/AC176*100)</f>
        <v>94.090909090909093</v>
      </c>
      <c r="AA176" s="1042">
        <f>IF(OR(AC176&lt;0.01,AC176="n/a"),"n/a",I176/AC176)</f>
        <v>10.984848484848486</v>
      </c>
      <c r="AB176" s="1043">
        <v>12</v>
      </c>
      <c r="AC176" s="1021">
        <v>3.3</v>
      </c>
      <c r="AD176" s="1021">
        <v>3.33</v>
      </c>
      <c r="AE176" s="1021">
        <v>8.7200000000000006</v>
      </c>
      <c r="AF176" s="1021">
        <v>1.51</v>
      </c>
      <c r="AG176" s="1021" t="s">
        <v>138</v>
      </c>
      <c r="AH176" s="1021">
        <v>24.8</v>
      </c>
      <c r="AI176" s="1021">
        <v>-4.6500000000000004</v>
      </c>
      <c r="AJ176" s="1021">
        <v>-8.6999999999999993</v>
      </c>
      <c r="AK176" s="1021">
        <v>3.3000000000000003</v>
      </c>
      <c r="AL176" s="1034">
        <v>18350</v>
      </c>
      <c r="AM176" s="1028">
        <v>83.14</v>
      </c>
      <c r="AN176" s="1021">
        <v>0.76</v>
      </c>
      <c r="AO176" s="868">
        <f>IF(U176="n/a","n/a",IF(AA176&lt;0,"n/a",IF(AA176="n/a","n/a",J176+U176-AA176)))</f>
        <v>5.5364302854334522</v>
      </c>
      <c r="AP176" s="869">
        <f>IF(U176="n/a","n/a",J176+U176)</f>
        <v>16.521278770281938</v>
      </c>
      <c r="AQ176" s="1044">
        <f>IF(OR(AC176&lt;0.01,AF176="n/a"),"n/a",(I176/SQRT(22.5*AC176*(I176/AF176))-1)*100)</f>
        <v>-14.139334546872561</v>
      </c>
      <c r="AR176" s="766">
        <f>INDEX(Historical!$C$7:$C$1455,MATCH(B176,Historical!$B$7:$B$1455,0))*IF(AH176="n/a",1.03,IF(AH176&lt;0,1.01,IF(AH176&gt;10,1.1,(1+AH176/100))))</f>
        <v>3.1130000000000004</v>
      </c>
      <c r="AS176" s="1042">
        <f>IF($AI176="n/a",1.03*AR176,IF($AI176&lt;0,1.01*AR176,IF($AI176&gt;10,1.1*AR176,(1+$AI176/100)*AR176)))</f>
        <v>3.1441300000000005</v>
      </c>
      <c r="AT176" s="1042">
        <f>IF($AK176="n/a",1.03*AS176,IF($AK176&lt;0,1.01*AS176,IF($AK176&gt;10,1.1*AS176,(1+$AK176/100)*AS176)))</f>
        <v>3.2478862900000003</v>
      </c>
      <c r="AU176" s="1042">
        <f>IF($AK176="n/a",1.03*AT176,IF($AK176&lt;0,1.01*AT176,IF($AK176&gt;10,1.1*AT176,(1+$AK176/100)*AT176)))</f>
        <v>3.35506653757</v>
      </c>
      <c r="AV176" s="1042">
        <f>IF($AK176="n/a",1.03*AU176,IF($AK176&lt;0,1.01*AU176,IF($AK176&gt;10,1.1*AU176,(1+$AK176/100)*AU176)))</f>
        <v>3.4657837333098098</v>
      </c>
      <c r="AW176" s="766">
        <f>SUM(AR176:AV176)</f>
        <v>16.32586656087981</v>
      </c>
      <c r="AX176" s="877">
        <f>AW176/I176*100</f>
        <v>45.036873271392579</v>
      </c>
      <c r="AY176" s="1212">
        <v>0.8</v>
      </c>
      <c r="AZ176" s="1028">
        <v>21.279999999999998</v>
      </c>
      <c r="BA176" s="1028">
        <v>-18.34</v>
      </c>
      <c r="BB176" s="1028">
        <v>0.18</v>
      </c>
      <c r="BC176" s="1028">
        <v>2.2200000000000002</v>
      </c>
      <c r="BE176" s="721">
        <v>2007</v>
      </c>
      <c r="BF176" s="1057">
        <f>IF(BE176&gt;2008,0,IF(BE176&gt;2001,1,IF(BE176&gt;1990,2,IF(BE176&gt;1980,3,IF(BE176&gt;1973,4,IF(BE176&gt;1970,5,IF(BE176&gt;1960,6,IF(BE176&gt;1958,7,IF(BE176&gt;1953,8,9)))))))))</f>
        <v>1</v>
      </c>
    </row>
    <row r="177" spans="1:58" ht="11.25" customHeight="1" x14ac:dyDescent="0.2">
      <c r="A177" s="1027" t="s">
        <v>810</v>
      </c>
      <c r="B177" s="1031" t="s">
        <v>811</v>
      </c>
      <c r="C177" s="1181" t="s">
        <v>132</v>
      </c>
      <c r="D177" s="1181" t="s">
        <v>4435</v>
      </c>
      <c r="E177" s="857">
        <v>16</v>
      </c>
      <c r="F177" s="1245">
        <v>220</v>
      </c>
      <c r="G177" s="1245" t="s">
        <v>38</v>
      </c>
      <c r="H177" s="1245" t="s">
        <v>38</v>
      </c>
      <c r="I177" s="1030">
        <v>78.91</v>
      </c>
      <c r="J177" s="766">
        <f>(M177/I177)*100</f>
        <v>3.0034216195665953</v>
      </c>
      <c r="K177" s="1033">
        <v>0.59250000000000003</v>
      </c>
      <c r="L177" s="1043">
        <v>4</v>
      </c>
      <c r="M177" s="756">
        <f>K177*L177</f>
        <v>2.37</v>
      </c>
      <c r="N177" s="1026" t="s">
        <v>191</v>
      </c>
      <c r="O177" s="860">
        <v>0.5625</v>
      </c>
      <c r="P177" s="1016">
        <v>43444</v>
      </c>
      <c r="Q177" s="1016">
        <v>43468</v>
      </c>
      <c r="R177" s="756">
        <f>(K177-O177)/O177*100</f>
        <v>5.3333333333333375</v>
      </c>
      <c r="S177" s="824">
        <f>IF(INDEX(Historical!$D$7:$D$1455,MATCH(B177,Historical!$B$7:$B$1455,0))=0,"n/a",(INDEX(Historical!$C$7:$C$1455,MATCH(B177,Historical!$B$7:$B$1455,0))/INDEX(Historical!$D$7:$D$1455,MATCH(B177,Historical!$B$7:$B$1455,0))-1)*100)</f>
        <v>7.1428571428571397</v>
      </c>
      <c r="T177" s="824">
        <f>IF(INDEX(Historical!$F$7:$F$1455,MATCH(B177,Historical!$B$7:$B$1455,0))=0,"n/a",((INDEX(Historical!$C$7:$C$1455,MATCH(B177,Historical!$B$7:$B$1455,0))/INDEX(Historical!$F$7:$F$1455,MATCH(B177,Historical!$B$7:$B$1455,0)))^(1/3)-1)*100)</f>
        <v>6.0642134415163085</v>
      </c>
      <c r="U177" s="824">
        <f>IF(INDEX(Historical!$I$7:$I$1455,MATCH(B177,Historical!$B$7:$B$1455,0))=0,"n/a",((INDEX(Historical!$C$7:$C$1455,MATCH(B177,Historical!$B$7:$B$1455,0))/INDEX(Historical!$I$7:$I$1455,MATCH(B177,Historical!$B$7:$B$1455,0)))^(1/5)-1)*100)</f>
        <v>4.8147110301003382</v>
      </c>
      <c r="V177" s="824">
        <f>IF(INDEX(Historical!$O$7:$O$1455,MATCH(B177,Historical!$B$7:$B$1455,0))=0,"n/a",((INDEX(Historical!$C$7:$C$1455,MATCH(B177,Historical!$B$7:$B$1455,0))/INDEX(Historical!$O$7:$O$1455,MATCH(B177,Historical!$B$7:$B$1455,0)))^(1/10)-1)*100)</f>
        <v>3.7018833805729345</v>
      </c>
      <c r="W177" s="825">
        <f>IF(OR(U177&lt;=0,U177="n/a",V177&lt;=0,V177="n/a"),"n/a",U177/V177)</f>
        <v>1.3006112119488684</v>
      </c>
      <c r="X177" s="826">
        <f>IF(OR(AJ177&lt;=0,AJ177="n/a",U177&lt;=0,U177="n/a"),"n/a",U177/AJ177)</f>
        <v>0.53496789223337093</v>
      </c>
      <c r="Y177" s="774"/>
      <c r="Z177" s="766">
        <f>IF(OR(AC177&lt;0.01,AC177="n/a"),"n/a",M177/AC177*100)</f>
        <v>74.294670846394979</v>
      </c>
      <c r="AA177" s="1042">
        <f>IF(OR(AC177&lt;0.01,AC177="n/a"),"n/a",I177/AC177)</f>
        <v>24.736677115987462</v>
      </c>
      <c r="AB177" s="1043">
        <v>9</v>
      </c>
      <c r="AC177" s="1021">
        <v>3.19</v>
      </c>
      <c r="AD177" s="1021">
        <v>9.19</v>
      </c>
      <c r="AE177" s="1021">
        <v>2.0299999999999998</v>
      </c>
      <c r="AF177" s="1021">
        <v>1.76</v>
      </c>
      <c r="AG177" s="1021">
        <v>9.7000000000000011</v>
      </c>
      <c r="AH177" s="1021">
        <v>-9.1999999999999993</v>
      </c>
      <c r="AI177" s="1021">
        <v>3.4799999999999995</v>
      </c>
      <c r="AJ177" s="1021">
        <v>9</v>
      </c>
      <c r="AK177" s="1021">
        <v>2.7</v>
      </c>
      <c r="AL177" s="1034">
        <v>3980</v>
      </c>
      <c r="AM177" s="1028">
        <v>0.5</v>
      </c>
      <c r="AN177" s="1021">
        <v>1.17</v>
      </c>
      <c r="AO177" s="868">
        <f>IF(U177="n/a","n/a",IF(AA177&lt;0,"n/a",IF(AA177="n/a","n/a",J177+U177-AA177)))</f>
        <v>-16.918544466320526</v>
      </c>
      <c r="AP177" s="869">
        <f>IF(U177="n/a","n/a",J177+U177)</f>
        <v>7.8181326496669339</v>
      </c>
      <c r="AQ177" s="1044">
        <f>IF(OR(AC177&lt;0.01,AF177="n/a"),"n/a",(I177/SQRT(22.5*AC177*(I177/AF177))-1)*100)</f>
        <v>39.10276253209819</v>
      </c>
      <c r="AR177" s="766">
        <f>INDEX(Historical!$C$7:$C$1455,MATCH(B177,Historical!$B$7:$B$1455,0))*IF(AH177="n/a",1.03,IF(AH177&lt;0,1.01,IF(AH177&gt;10,1.1,(1+AH177/100))))</f>
        <v>2.121</v>
      </c>
      <c r="AS177" s="1042">
        <f>IF($AI177="n/a",1.03*AR177,IF($AI177&lt;0,1.01*AR177,IF($AI177&gt;10,1.1*AR177,(1+$AI177/100)*AR177)))</f>
        <v>2.1948108</v>
      </c>
      <c r="AT177" s="1042">
        <f>IF($AK177="n/a",1.03*AS177,IF($AK177&lt;0,1.01*AS177,IF($AK177&gt;10,1.1*AS177,(1+$AK177/100)*AS177)))</f>
        <v>2.2540706916</v>
      </c>
      <c r="AU177" s="1042">
        <f>IF($AK177="n/a",1.03*AT177,IF($AK177&lt;0,1.01*AT177,IF($AK177&gt;10,1.1*AT177,(1+$AK177/100)*AT177)))</f>
        <v>2.3149306002732</v>
      </c>
      <c r="AV177" s="1042">
        <f>IF($AK177="n/a",1.03*AU177,IF($AK177&lt;0,1.01*AU177,IF($AK177&gt;10,1.1*AU177,(1+$AK177/100)*AU177)))</f>
        <v>2.377433726480576</v>
      </c>
      <c r="AW177" s="766">
        <f>SUM(AR177:AV177)</f>
        <v>11.262245818353776</v>
      </c>
      <c r="AX177" s="877">
        <f>AW177/I177*100</f>
        <v>14.272266909585321</v>
      </c>
      <c r="AY177" s="1212">
        <v>0.01</v>
      </c>
      <c r="AZ177" s="1028">
        <v>31.330000000000002</v>
      </c>
      <c r="BA177" s="1028">
        <v>-4.7600000000000007</v>
      </c>
      <c r="BB177" s="1028">
        <v>5.45</v>
      </c>
      <c r="BC177" s="1028">
        <v>9.19</v>
      </c>
      <c r="BE177" s="721">
        <v>2004</v>
      </c>
      <c r="BF177" s="1057">
        <f>IF(BE177&gt;2008,0,IF(BE177&gt;2001,1,IF(BE177&gt;1990,2,IF(BE177&gt;1980,3,IF(BE177&gt;1973,4,IF(BE177&gt;1970,5,IF(BE177&gt;1960,6,IF(BE177&gt;1958,7,IF(BE177&gt;1953,8,9)))))))))</f>
        <v>1</v>
      </c>
    </row>
    <row r="178" spans="1:58" ht="11.25" customHeight="1" x14ac:dyDescent="0.2">
      <c r="A178" s="1027" t="s">
        <v>812</v>
      </c>
      <c r="B178" s="1031" t="s">
        <v>813</v>
      </c>
      <c r="C178" s="1181" t="s">
        <v>155</v>
      </c>
      <c r="D178" s="1181" t="s">
        <v>4419</v>
      </c>
      <c r="E178" s="857">
        <v>14</v>
      </c>
      <c r="F178" s="1245">
        <v>269</v>
      </c>
      <c r="G178" s="1245" t="s">
        <v>107</v>
      </c>
      <c r="H178" s="1245" t="s">
        <v>107</v>
      </c>
      <c r="I178" s="1030">
        <v>119.08</v>
      </c>
      <c r="J178" s="766">
        <f>(M178/I178)*100</f>
        <v>1.1420893516963386</v>
      </c>
      <c r="K178" s="1033">
        <v>0.34</v>
      </c>
      <c r="L178" s="1043">
        <v>4</v>
      </c>
      <c r="M178" s="756">
        <f>K178*L178</f>
        <v>1.36</v>
      </c>
      <c r="N178" s="1026" t="s">
        <v>291</v>
      </c>
      <c r="O178" s="860">
        <v>0.31</v>
      </c>
      <c r="P178" s="1016">
        <v>43340</v>
      </c>
      <c r="Q178" s="1016">
        <v>43370</v>
      </c>
      <c r="R178" s="756">
        <f>(K178-O178)/O178*100</f>
        <v>9.6774193548387171</v>
      </c>
      <c r="S178" s="824">
        <f>IF(INDEX(Historical!$D$7:$D$1455,MATCH(B178,Historical!$B$7:$B$1455,0))=0,"n/a",(INDEX(Historical!$C$7:$C$1455,MATCH(B178,Historical!$B$7:$B$1455,0))/INDEX(Historical!$D$7:$D$1455,MATCH(B178,Historical!$B$7:$B$1455,0))-1)*100)</f>
        <v>11.320754716981153</v>
      </c>
      <c r="T178" s="824">
        <f>IF(INDEX(Historical!$F$7:$F$1455,MATCH(B178,Historical!$B$7:$B$1455,0))=0,"n/a",((INDEX(Historical!$C$7:$C$1455,MATCH(B178,Historical!$B$7:$B$1455,0))/INDEX(Historical!$F$7:$F$1455,MATCH(B178,Historical!$B$7:$B$1455,0)))^(1/3)-1)*100)</f>
        <v>10.272303073280264</v>
      </c>
      <c r="U178" s="824">
        <f>IF(INDEX(Historical!$I$7:$I$1455,MATCH(B178,Historical!$B$7:$B$1455,0))=0,"n/a",((INDEX(Historical!$C$7:$C$1455,MATCH(B178,Historical!$B$7:$B$1455,0))/INDEX(Historical!$I$7:$I$1455,MATCH(B178,Historical!$B$7:$B$1455,0)))^(1/5)-1)*100)</f>
        <v>10.384959381787073</v>
      </c>
      <c r="V178" s="824">
        <f>IF(INDEX(Historical!$O$7:$O$1455,MATCH(B178,Historical!$B$7:$B$1455,0))=0,"n/a",((INDEX(Historical!$C$7:$C$1455,MATCH(B178,Historical!$B$7:$B$1455,0))/INDEX(Historical!$O$7:$O$1455,MATCH(B178,Historical!$B$7:$B$1455,0)))^(1/10)-1)*100)</f>
        <v>18.28942825153803</v>
      </c>
      <c r="W178" s="825">
        <f>IF(OR(U178&lt;=0,U178="n/a",V178&lt;=0,V178="n/a"),"n/a",U178/V178)</f>
        <v>0.56781213928400198</v>
      </c>
      <c r="X178" s="826">
        <f>IF(OR(AJ178&lt;=0,AJ178="n/a",U178&lt;=0,U178="n/a"),"n/a",U178/AJ178)</f>
        <v>3.3499868973506688</v>
      </c>
      <c r="Y178" s="1031" t="s">
        <v>814</v>
      </c>
      <c r="Z178" s="766">
        <f>IF(OR(AC178&lt;0.01,AC178="n/a"),"n/a",M178/AC178*100)</f>
        <v>39.19308357348703</v>
      </c>
      <c r="AA178" s="1042">
        <f>IF(OR(AC178&lt;0.01,AC178="n/a"),"n/a",I178/AC178)</f>
        <v>34.317002881844381</v>
      </c>
      <c r="AB178" s="1043">
        <v>3</v>
      </c>
      <c r="AC178" s="1021">
        <v>3.47</v>
      </c>
      <c r="AD178" s="1021">
        <v>3.43</v>
      </c>
      <c r="AE178" s="1021">
        <v>3.73</v>
      </c>
      <c r="AF178" s="1021">
        <v>3.23</v>
      </c>
      <c r="AG178" s="1021">
        <v>10.100000000000001</v>
      </c>
      <c r="AH178" s="1021">
        <v>148.5</v>
      </c>
      <c r="AI178" s="1021">
        <v>10.73</v>
      </c>
      <c r="AJ178" s="1021">
        <v>3.1</v>
      </c>
      <c r="AK178" s="1021">
        <v>10</v>
      </c>
      <c r="AL178" s="1034">
        <v>10050</v>
      </c>
      <c r="AM178" s="1028">
        <v>0.4</v>
      </c>
      <c r="AN178" s="1021">
        <v>0.41</v>
      </c>
      <c r="AO178" s="868">
        <f>IF(U178="n/a","n/a",IF(AA178&lt;0,"n/a",IF(AA178="n/a","n/a",J178+U178-AA178)))</f>
        <v>-22.78995414836097</v>
      </c>
      <c r="AP178" s="869">
        <f>IF(U178="n/a","n/a",J178+U178)</f>
        <v>11.527048733483412</v>
      </c>
      <c r="AQ178" s="1044">
        <f>IF(OR(AC178&lt;0.01,AF178="n/a"),"n/a",(I178/SQRT(22.5*AC178*(I178/AF178))-1)*100)</f>
        <v>121.95486959525735</v>
      </c>
      <c r="AR178" s="766">
        <f>INDEX(Historical!$C$7:$C$1455,MATCH(B178,Historical!$B$7:$B$1455,0))*IF(AH178="n/a",1.03,IF(AH178&lt;0,1.01,IF(AH178&gt;10,1.1,(1+AH178/100))))</f>
        <v>1.2980000000000003</v>
      </c>
      <c r="AS178" s="1042">
        <f>IF($AI178="n/a",1.03*AR178,IF($AI178&lt;0,1.01*AR178,IF($AI178&gt;10,1.1*AR178,(1+$AI178/100)*AR178)))</f>
        <v>1.4278000000000004</v>
      </c>
      <c r="AT178" s="1042">
        <f>IF($AK178="n/a",1.03*AS178,IF($AK178&lt;0,1.01*AS178,IF($AK178&gt;10,1.1*AS178,(1+$AK178/100)*AS178)))</f>
        <v>1.5705800000000005</v>
      </c>
      <c r="AU178" s="1042">
        <f>IF($AK178="n/a",1.03*AT178,IF($AK178&lt;0,1.01*AT178,IF($AK178&gt;10,1.1*AT178,(1+$AK178/100)*AT178)))</f>
        <v>1.7276380000000007</v>
      </c>
      <c r="AV178" s="1042">
        <f>IF($AK178="n/a",1.03*AU178,IF($AK178&lt;0,1.01*AU178,IF($AK178&gt;10,1.1*AU178,(1+$AK178/100)*AU178)))</f>
        <v>1.9004018000000009</v>
      </c>
      <c r="AW178" s="766">
        <f>SUM(AR178:AV178)</f>
        <v>7.9244198000000026</v>
      </c>
      <c r="AX178" s="877">
        <f>AW178/I178*100</f>
        <v>6.6547025529056114</v>
      </c>
      <c r="AY178" s="1212">
        <v>1</v>
      </c>
      <c r="AZ178" s="1028">
        <v>43.68</v>
      </c>
      <c r="BA178" s="1028">
        <v>-2.13</v>
      </c>
      <c r="BB178" s="1028">
        <v>6.09</v>
      </c>
      <c r="BC178" s="1028">
        <v>12.620000000000001</v>
      </c>
      <c r="BE178" s="721">
        <v>2005</v>
      </c>
      <c r="BF178" s="1057">
        <f>IF(BE178&gt;2008,0,IF(BE178&gt;2001,1,IF(BE178&gt;1990,2,IF(BE178&gt;1980,3,IF(BE178&gt;1973,4,IF(BE178&gt;1970,5,IF(BE178&gt;1960,6,IF(BE178&gt;1958,7,IF(BE178&gt;1953,8,9)))))))))</f>
        <v>1</v>
      </c>
    </row>
    <row r="179" spans="1:58" ht="11.25" customHeight="1" x14ac:dyDescent="0.2">
      <c r="A179" s="1027" t="s">
        <v>819</v>
      </c>
      <c r="B179" s="1031" t="s">
        <v>820</v>
      </c>
      <c r="C179" s="1181" t="s">
        <v>4283</v>
      </c>
      <c r="D179" s="1181" t="s">
        <v>4421</v>
      </c>
      <c r="E179" s="857">
        <v>15</v>
      </c>
      <c r="F179" s="1245">
        <v>248</v>
      </c>
      <c r="G179" s="1245" t="s">
        <v>38</v>
      </c>
      <c r="H179" s="1245" t="s">
        <v>116</v>
      </c>
      <c r="I179" s="1030">
        <v>99.85</v>
      </c>
      <c r="J179" s="766">
        <f>(M179/I179)*100</f>
        <v>3.0846269404106161</v>
      </c>
      <c r="K179" s="1033">
        <v>0.77</v>
      </c>
      <c r="L179" s="1043">
        <v>4</v>
      </c>
      <c r="M179" s="756">
        <f>K179*L179</f>
        <v>3.08</v>
      </c>
      <c r="N179" s="1026" t="s">
        <v>821</v>
      </c>
      <c r="O179" s="860">
        <v>0.62</v>
      </c>
      <c r="P179" s="1016">
        <v>43403</v>
      </c>
      <c r="Q179" s="1016">
        <v>43423</v>
      </c>
      <c r="R179" s="756">
        <f>(K179-O179)/O179*100</f>
        <v>24.193548387096779</v>
      </c>
      <c r="S179" s="824">
        <f>IF(INDEX(Historical!$D$7:$D$1455,MATCH(B179,Historical!$B$7:$B$1455,0))=0,"n/a",(INDEX(Historical!$C$7:$C$1455,MATCH(B179,Historical!$B$7:$B$1455,0))/INDEX(Historical!$D$7:$D$1455,MATCH(B179,Historical!$B$7:$B$1455,0))-1)*100)</f>
        <v>29.268292682926834</v>
      </c>
      <c r="T179" s="824">
        <f>IF(INDEX(Historical!$F$7:$F$1455,MATCH(B179,Historical!$B$7:$B$1455,0))=0,"n/a",((INDEX(Historical!$C$7:$C$1455,MATCH(B179,Historical!$B$7:$B$1455,0))/INDEX(Historical!$F$7:$F$1455,MATCH(B179,Historical!$B$7:$B$1455,0)))^(1/3)-1)*100)</f>
        <v>19.574358216078625</v>
      </c>
      <c r="U179" s="824">
        <f>IF(INDEX(Historical!$I$7:$I$1455,MATCH(B179,Historical!$B$7:$B$1455,0))=0,"n/a",((INDEX(Historical!$C$7:$C$1455,MATCH(B179,Historical!$B$7:$B$1455,0))/INDEX(Historical!$I$7:$I$1455,MATCH(B179,Historical!$B$7:$B$1455,0)))^(1/5)-1)*100)</f>
        <v>24.45590363741681</v>
      </c>
      <c r="V179" s="824">
        <f>IF(INDEX(Historical!$O$7:$O$1455,MATCH(B179,Historical!$B$7:$B$1455,0))=0,"n/a",((INDEX(Historical!$C$7:$C$1455,MATCH(B179,Historical!$B$7:$B$1455,0))/INDEX(Historical!$O$7:$O$1455,MATCH(B179,Historical!$B$7:$B$1455,0)))^(1/10)-1)*100)</f>
        <v>21.596608107359838</v>
      </c>
      <c r="W179" s="825">
        <f>IF(OR(U179&lt;=0,U179="n/a",V179&lt;=0,V179="n/a"),"n/a",U179/V179)</f>
        <v>1.1323955834102746</v>
      </c>
      <c r="X179" s="826">
        <f>IF(OR(AJ179&lt;=0,AJ179="n/a",U179&lt;=0,U179="n/a"),"n/a",U179/AJ179)</f>
        <v>1.2606135895575674</v>
      </c>
      <c r="Y179" s="1032"/>
      <c r="Z179" s="766">
        <f>IF(OR(AC179&lt;0.01,AC179="n/a"),"n/a",M179/AC179*100)</f>
        <v>65.81196581196582</v>
      </c>
      <c r="AA179" s="1042">
        <f>IF(OR(AC179&lt;0.01,AC179="n/a"),"n/a",I179/AC179)</f>
        <v>21.335470085470085</v>
      </c>
      <c r="AB179" s="1043">
        <v>12</v>
      </c>
      <c r="AC179" s="1021">
        <v>4.68</v>
      </c>
      <c r="AD179" s="1021">
        <v>1.63</v>
      </c>
      <c r="AE179" s="1021">
        <v>6.13</v>
      </c>
      <c r="AF179" s="1021">
        <v>9.1999999999999993</v>
      </c>
      <c r="AG179" s="1021">
        <v>44.1</v>
      </c>
      <c r="AH179" s="1021">
        <v>5.3</v>
      </c>
      <c r="AI179" s="1021">
        <v>-0.54</v>
      </c>
      <c r="AJ179" s="1021">
        <v>19.400000000000002</v>
      </c>
      <c r="AK179" s="1021">
        <v>13.13</v>
      </c>
      <c r="AL179" s="1034">
        <v>96950</v>
      </c>
      <c r="AM179" s="1028">
        <v>0.24</v>
      </c>
      <c r="AN179" s="1021">
        <v>0.48</v>
      </c>
      <c r="AO179" s="868">
        <f>IF(U179="n/a","n/a",IF(AA179&lt;0,"n/a",IF(AA179="n/a","n/a",J179+U179-AA179)))</f>
        <v>6.2050604923573403</v>
      </c>
      <c r="AP179" s="869">
        <f>IF(U179="n/a","n/a",J179+U179)</f>
        <v>27.540530577827425</v>
      </c>
      <c r="AQ179" s="1044">
        <f>IF(OR(AC179&lt;0.01,AF179="n/a"),"n/a",(I179/SQRT(22.5*AC179*(I179/AF179))-1)*100)</f>
        <v>195.36141686364505</v>
      </c>
      <c r="AR179" s="766">
        <f>INDEX(Historical!$C$7:$C$1455,MATCH(B179,Historical!$B$7:$B$1455,0))*IF(AH179="n/a",1.03,IF(AH179&lt;0,1.01,IF(AH179&gt;10,1.1,(1+AH179/100))))</f>
        <v>2.2323599999999999</v>
      </c>
      <c r="AS179" s="1042">
        <f>IF($AI179="n/a",1.03*AR179,IF($AI179&lt;0,1.01*AR179,IF($AI179&gt;10,1.1*AR179,(1+$AI179/100)*AR179)))</f>
        <v>2.2546835999999999</v>
      </c>
      <c r="AT179" s="1042">
        <f>IF($AK179="n/a",1.03*AS179,IF($AK179&lt;0,1.01*AS179,IF($AK179&gt;10,1.1*AS179,(1+$AK179/100)*AS179)))</f>
        <v>2.4801519600000002</v>
      </c>
      <c r="AU179" s="1042">
        <f>IF($AK179="n/a",1.03*AT179,IF($AK179&lt;0,1.01*AT179,IF($AK179&gt;10,1.1*AT179,(1+$AK179/100)*AT179)))</f>
        <v>2.7281671560000005</v>
      </c>
      <c r="AV179" s="1042">
        <f>IF($AK179="n/a",1.03*AU179,IF($AK179&lt;0,1.01*AU179,IF($AK179&gt;10,1.1*AU179,(1+$AK179/100)*AU179)))</f>
        <v>3.0009838716000008</v>
      </c>
      <c r="AW179" s="766">
        <f>SUM(AR179:AV179)</f>
        <v>12.696346587600003</v>
      </c>
      <c r="AX179" s="877">
        <f>AW179/I179*100</f>
        <v>12.715419717175767</v>
      </c>
      <c r="AY179" s="1212">
        <v>1.25</v>
      </c>
      <c r="AZ179" s="1028">
        <v>13.59</v>
      </c>
      <c r="BA179" s="1028">
        <v>-17.309999999999999</v>
      </c>
      <c r="BB179" s="1028">
        <v>0.4</v>
      </c>
      <c r="BC179" s="1028">
        <v>-6.5299999999999994</v>
      </c>
      <c r="BE179" s="721">
        <v>2004</v>
      </c>
      <c r="BF179" s="1057">
        <f>IF(BE179&gt;2008,0,IF(BE179&gt;2001,1,IF(BE179&gt;1990,2,IF(BE179&gt;1980,3,IF(BE179&gt;1973,4,IF(BE179&gt;1970,5,IF(BE179&gt;1960,6,IF(BE179&gt;1958,7,IF(BE179&gt;1953,8,9)))))))))</f>
        <v>1</v>
      </c>
    </row>
    <row r="180" spans="1:58" ht="11.25" customHeight="1" x14ac:dyDescent="0.2">
      <c r="A180" s="1027" t="s">
        <v>822</v>
      </c>
      <c r="B180" s="1031" t="s">
        <v>823</v>
      </c>
      <c r="C180" s="1181" t="s">
        <v>180</v>
      </c>
      <c r="D180" s="1181" t="s">
        <v>4432</v>
      </c>
      <c r="E180" s="857">
        <v>15</v>
      </c>
      <c r="F180" s="1245">
        <v>231</v>
      </c>
      <c r="G180" s="1245" t="s">
        <v>107</v>
      </c>
      <c r="H180" s="1245" t="s">
        <v>107</v>
      </c>
      <c r="I180" s="1030">
        <v>579.19000000000005</v>
      </c>
      <c r="J180" s="766">
        <f>(M180/I180)*100</f>
        <v>0.18128766035325194</v>
      </c>
      <c r="K180" s="1033">
        <v>1.05</v>
      </c>
      <c r="L180" s="1043">
        <v>1</v>
      </c>
      <c r="M180" s="756">
        <f>K180*L180</f>
        <v>1.05</v>
      </c>
      <c r="N180" s="1026" t="s">
        <v>824</v>
      </c>
      <c r="O180" s="860">
        <v>0.35</v>
      </c>
      <c r="P180" s="1016">
        <v>43167</v>
      </c>
      <c r="Q180" s="1016">
        <v>43175</v>
      </c>
      <c r="R180" s="756">
        <f>(K180-O180)/O180*100</f>
        <v>200.00000000000006</v>
      </c>
      <c r="S180" s="824">
        <f>IF(INDEX(Historical!$D$7:$D$1455,MATCH(B180,Historical!$B$7:$B$1455,0))=0,"n/a",(INDEX(Historical!$C$7:$C$1455,MATCH(B180,Historical!$B$7:$B$1455,0))/INDEX(Historical!$D$7:$D$1455,MATCH(B180,Historical!$B$7:$B$1455,0))-1)*100)</f>
        <v>12.903225806451601</v>
      </c>
      <c r="T180" s="824">
        <f>IF(INDEX(Historical!$F$7:$F$1455,MATCH(B180,Historical!$B$7:$B$1455,0))=0,"n/a",((INDEX(Historical!$C$7:$C$1455,MATCH(B180,Historical!$B$7:$B$1455,0))/INDEX(Historical!$F$7:$F$1455,MATCH(B180,Historical!$B$7:$B$1455,0)))^(1/3)-1)*100)</f>
        <v>9.0355436729529828</v>
      </c>
      <c r="U180" s="824">
        <f>IF(INDEX(Historical!$I$7:$I$1455,MATCH(B180,Historical!$B$7:$B$1455,0))=0,"n/a",((INDEX(Historical!$C$7:$C$1455,MATCH(B180,Historical!$B$7:$B$1455,0))/INDEX(Historical!$I$7:$I$1455,MATCH(B180,Historical!$B$7:$B$1455,0)))^(1/5)-1)*100)</f>
        <v>8.7597101915158007</v>
      </c>
      <c r="V180" s="824">
        <f>IF(INDEX(Historical!$O$7:$O$1455,MATCH(B180,Historical!$B$7:$B$1455,0))=0,"n/a",((INDEX(Historical!$C$7:$C$1455,MATCH(B180,Historical!$B$7:$B$1455,0))/INDEX(Historical!$O$7:$O$1455,MATCH(B180,Historical!$B$7:$B$1455,0)))^(1/10)-1)*100)</f>
        <v>8.1421018250528618</v>
      </c>
      <c r="W180" s="825">
        <f>IF(OR(U180&lt;=0,U180="n/a",V180&lt;=0,V180="n/a"),"n/a",U180/V180)</f>
        <v>1.0758536775556635</v>
      </c>
      <c r="X180" s="826">
        <f>IF(OR(AJ180&lt;=0,AJ180="n/a",U180&lt;=0,U180="n/a"),"n/a",U180/AJ180)</f>
        <v>0.2419809445170111</v>
      </c>
      <c r="Y180" s="1032"/>
      <c r="Z180" s="766">
        <f>IF(OR(AC180&lt;0.01,AC180="n/a"),"n/a",M180/AC180*100)</f>
        <v>4.8209366391184574</v>
      </c>
      <c r="AA180" s="1042">
        <f>IF(OR(AC180&lt;0.01,AC180="n/a"),"n/a",I180/AC180)</f>
        <v>26.592745638200185</v>
      </c>
      <c r="AB180" s="1043">
        <v>12</v>
      </c>
      <c r="AC180" s="1021">
        <v>21.78</v>
      </c>
      <c r="AD180" s="1021" t="s">
        <v>138</v>
      </c>
      <c r="AE180" s="1021">
        <v>19.48</v>
      </c>
      <c r="AF180" s="1021">
        <v>23.12</v>
      </c>
      <c r="AG180" s="1023">
        <v>117.39999999999999</v>
      </c>
      <c r="AH180" s="1021">
        <v>120.9</v>
      </c>
      <c r="AI180" s="1021" t="s">
        <v>138</v>
      </c>
      <c r="AJ180" s="1021">
        <v>36.199999999999996</v>
      </c>
      <c r="AK180" s="1021" t="s">
        <v>138</v>
      </c>
      <c r="AL180" s="1034">
        <v>4780</v>
      </c>
      <c r="AM180" s="1028">
        <v>0.8</v>
      </c>
      <c r="AN180" s="1021">
        <v>0</v>
      </c>
      <c r="AO180" s="868">
        <f>IF(U180="n/a","n/a",IF(AA180&lt;0,"n/a",IF(AA180="n/a","n/a",J180+U180-AA180)))</f>
        <v>-17.651747786331132</v>
      </c>
      <c r="AP180" s="869">
        <f>IF(U180="n/a","n/a",J180+U180)</f>
        <v>8.9409978518690529</v>
      </c>
      <c r="AQ180" s="1044">
        <f>IF(OR(AC180&lt;0.01,AF180="n/a"),"n/a",(I180/SQRT(22.5*AC180*(I180/AF180))-1)*100)</f>
        <v>422.73820903018333</v>
      </c>
      <c r="AR180" s="766">
        <f>INDEX(Historical!$C$7:$C$1455,MATCH(B180,Historical!$B$7:$B$1455,0))*IF(AH180="n/a",1.03,IF(AH180&lt;0,1.01,IF(AH180&gt;10,1.1,(1+AH180/100))))</f>
        <v>0.38500000000000001</v>
      </c>
      <c r="AS180" s="1042">
        <f>IF($AI180="n/a",1.03*AR180,IF($AI180&lt;0,1.01*AR180,IF($AI180&gt;10,1.1*AR180,(1+$AI180/100)*AR180)))</f>
        <v>0.39655000000000001</v>
      </c>
      <c r="AT180" s="1042">
        <f>IF($AK180="n/a",1.03*AS180,IF($AK180&lt;0,1.01*AS180,IF($AK180&gt;10,1.1*AS180,(1+$AK180/100)*AS180)))</f>
        <v>0.40844650000000005</v>
      </c>
      <c r="AU180" s="1042">
        <f>IF($AK180="n/a",1.03*AT180,IF($AK180&lt;0,1.01*AT180,IF($AK180&gt;10,1.1*AT180,(1+$AK180/100)*AT180)))</f>
        <v>0.42069989500000005</v>
      </c>
      <c r="AV180" s="1042">
        <f>IF($AK180="n/a",1.03*AU180,IF($AK180&lt;0,1.01*AU180,IF($AK180&gt;10,1.1*AU180,(1+$AK180/100)*AU180)))</f>
        <v>0.43332089185000006</v>
      </c>
      <c r="AW180" s="766">
        <f>SUM(AR180:AV180)</f>
        <v>2.0440172868499999</v>
      </c>
      <c r="AX180" s="877">
        <f>AW180/I180*100</f>
        <v>0.35290963014727461</v>
      </c>
      <c r="AY180" s="1212">
        <v>1.51</v>
      </c>
      <c r="AZ180" s="1028">
        <v>48.68</v>
      </c>
      <c r="BA180" s="1028">
        <v>-34.03</v>
      </c>
      <c r="BB180" s="1028">
        <v>-20.200000000000003</v>
      </c>
      <c r="BC180" s="1028">
        <v>-15.229999999999999</v>
      </c>
      <c r="BE180" s="721">
        <v>2004</v>
      </c>
      <c r="BF180" s="1057">
        <f>IF(BE180&gt;2008,0,IF(BE180&gt;2001,1,IF(BE180&gt;1990,2,IF(BE180&gt;1980,3,IF(BE180&gt;1973,4,IF(BE180&gt;1970,5,IF(BE180&gt;1960,6,IF(BE180&gt;1958,7,IF(BE180&gt;1953,8,9)))))))))</f>
        <v>1</v>
      </c>
    </row>
    <row r="181" spans="1:58" ht="11.25" customHeight="1" x14ac:dyDescent="0.2">
      <c r="A181" s="1027" t="s">
        <v>825</v>
      </c>
      <c r="B181" s="1031" t="s">
        <v>826</v>
      </c>
      <c r="C181" s="1181" t="s">
        <v>109</v>
      </c>
      <c r="D181" s="1181" t="s">
        <v>4434</v>
      </c>
      <c r="E181" s="857">
        <v>17</v>
      </c>
      <c r="F181" s="1245">
        <v>186</v>
      </c>
      <c r="G181" s="1245" t="s">
        <v>107</v>
      </c>
      <c r="H181" s="1245" t="s">
        <v>107</v>
      </c>
      <c r="I181" s="1030">
        <v>41</v>
      </c>
      <c r="J181" s="766">
        <f>(M181/I181)*100</f>
        <v>3.1707317073170733</v>
      </c>
      <c r="K181" s="1033">
        <v>0.65</v>
      </c>
      <c r="L181" s="1043">
        <v>2</v>
      </c>
      <c r="M181" s="756">
        <f>K181*L181</f>
        <v>1.3</v>
      </c>
      <c r="N181" s="1026" t="s">
        <v>827</v>
      </c>
      <c r="O181" s="860">
        <v>0.5</v>
      </c>
      <c r="P181" s="1016">
        <v>43265</v>
      </c>
      <c r="Q181" s="1016">
        <v>43284</v>
      </c>
      <c r="R181" s="756">
        <f>(K181-O181)/O181*100</f>
        <v>30.000000000000004</v>
      </c>
      <c r="S181" s="824">
        <f>IF(INDEX(Historical!$D$7:$D$1455,MATCH(B181,Historical!$B$7:$B$1455,0))=0,"n/a",(INDEX(Historical!$C$7:$C$1455,MATCH(B181,Historical!$B$7:$B$1455,0))/INDEX(Historical!$D$7:$D$1455,MATCH(B181,Historical!$B$7:$B$1455,0))-1)*100)</f>
        <v>17.647058823529417</v>
      </c>
      <c r="T181" s="824">
        <f>IF(INDEX(Historical!$F$7:$F$1455,MATCH(B181,Historical!$B$7:$B$1455,0))=0,"n/a",((INDEX(Historical!$C$7:$C$1455,MATCH(B181,Historical!$B$7:$B$1455,0))/INDEX(Historical!$F$7:$F$1455,MATCH(B181,Historical!$B$7:$B$1455,0)))^(1/3)-1)*100)</f>
        <v>15.441567326431937</v>
      </c>
      <c r="U181" s="824">
        <f>IF(INDEX(Historical!$I$7:$I$1455,MATCH(B181,Historical!$B$7:$B$1455,0))=0,"n/a",((INDEX(Historical!$C$7:$C$1455,MATCH(B181,Historical!$B$7:$B$1455,0))/INDEX(Historical!$I$7:$I$1455,MATCH(B181,Historical!$B$7:$B$1455,0)))^(1/5)-1)*100)</f>
        <v>12.700920209792542</v>
      </c>
      <c r="V181" s="824">
        <f>IF(INDEX(Historical!$O$7:$O$1455,MATCH(B181,Historical!$B$7:$B$1455,0))=0,"n/a",((INDEX(Historical!$C$7:$C$1455,MATCH(B181,Historical!$B$7:$B$1455,0))/INDEX(Historical!$O$7:$O$1455,MATCH(B181,Historical!$B$7:$B$1455,0)))^(1/10)-1)*100)</f>
        <v>17.461894308801895</v>
      </c>
      <c r="W181" s="825">
        <f>IF(OR(U181&lt;=0,U181="n/a",V181&lt;=0,V181="n/a"),"n/a",U181/V181)</f>
        <v>0.72735065195019988</v>
      </c>
      <c r="X181" s="826" t="str">
        <f>IF(OR(AJ181&lt;=0,AJ181="n/a",U181&lt;=0,U181="n/a"),"n/a",U181/AJ181)</f>
        <v>n/a</v>
      </c>
      <c r="Y181" s="1031" t="s">
        <v>4249</v>
      </c>
      <c r="Z181" s="766" t="str">
        <f>IF(OR(AC181&lt;0.01,AC181="n/a"),"n/a",M181/AC181*100)</f>
        <v>n/a</v>
      </c>
      <c r="AA181" s="1042" t="str">
        <f>IF(OR(AC181&lt;0.01,AC181="n/a"),"n/a",I181/AC181)</f>
        <v>n/a</v>
      </c>
      <c r="AB181" s="1043">
        <v>12</v>
      </c>
      <c r="AC181" s="1021" t="s">
        <v>138</v>
      </c>
      <c r="AD181" s="1021" t="s">
        <v>138</v>
      </c>
      <c r="AE181" s="1021" t="s">
        <v>138</v>
      </c>
      <c r="AF181" s="1021" t="s">
        <v>138</v>
      </c>
      <c r="AG181" s="1021" t="s">
        <v>138</v>
      </c>
      <c r="AH181" s="1021" t="s">
        <v>138</v>
      </c>
      <c r="AI181" s="1021" t="s">
        <v>138</v>
      </c>
      <c r="AJ181" s="1021" t="s">
        <v>138</v>
      </c>
      <c r="AK181" s="1021" t="s">
        <v>138</v>
      </c>
      <c r="AL181" s="1034" t="s">
        <v>138</v>
      </c>
      <c r="AM181" s="1028" t="s">
        <v>138</v>
      </c>
      <c r="AN181" s="1021" t="s">
        <v>138</v>
      </c>
      <c r="AO181" s="868" t="str">
        <f>IF(U181="n/a","n/a",IF(AA181&lt;0,"n/a",IF(AA181="n/a","n/a",J181+U181-AA181)))</f>
        <v>n/a</v>
      </c>
      <c r="AP181" s="869">
        <f>IF(U181="n/a","n/a",J181+U181)</f>
        <v>15.871651917109617</v>
      </c>
      <c r="AQ181" s="1044" t="str">
        <f>IF(OR(AC181&lt;0.01,AF181="n/a"),"n/a",(I181/SQRT(22.5*AC181*(I181/AF181))-1)*100)</f>
        <v>n/a</v>
      </c>
      <c r="AR181" s="766">
        <f>INDEX(Historical!$C$7:$C$1455,MATCH(B181,Historical!$B$7:$B$1455,0))*IF(AH181="n/a",1.03,IF(AH181&lt;0,1.01,IF(AH181&gt;10,1.1,(1+AH181/100))))</f>
        <v>1.03</v>
      </c>
      <c r="AS181" s="1042">
        <f>IF($AI181="n/a",1.03*AR181,IF($AI181&lt;0,1.01*AR181,IF($AI181&gt;10,1.1*AR181,(1+$AI181/100)*AR181)))</f>
        <v>1.0609</v>
      </c>
      <c r="AT181" s="1042">
        <f>IF($AK181="n/a",1.03*AS181,IF($AK181&lt;0,1.01*AS181,IF($AK181&gt;10,1.1*AS181,(1+$AK181/100)*AS181)))</f>
        <v>1.092727</v>
      </c>
      <c r="AU181" s="1042">
        <f>IF($AK181="n/a",1.03*AT181,IF($AK181&lt;0,1.01*AT181,IF($AK181&gt;10,1.1*AT181,(1+$AK181/100)*AT181)))</f>
        <v>1.1255088100000001</v>
      </c>
      <c r="AV181" s="1042">
        <f>IF($AK181="n/a",1.03*AU181,IF($AK181&lt;0,1.01*AU181,IF($AK181&gt;10,1.1*AU181,(1+$AK181/100)*AU181)))</f>
        <v>1.1592740743000001</v>
      </c>
      <c r="AW181" s="766">
        <f>SUM(AR181:AV181)</f>
        <v>5.4684098842999997</v>
      </c>
      <c r="AX181" s="877">
        <f>AW181/I181*100</f>
        <v>13.337585083658535</v>
      </c>
      <c r="AY181" s="1212" t="s">
        <v>138</v>
      </c>
      <c r="AZ181" s="1028" t="s">
        <v>138</v>
      </c>
      <c r="BA181" s="1028" t="s">
        <v>138</v>
      </c>
      <c r="BB181" s="1028" t="s">
        <v>138</v>
      </c>
      <c r="BC181" s="1028" t="s">
        <v>138</v>
      </c>
      <c r="BD181" s="1078" t="s">
        <v>4357</v>
      </c>
      <c r="BE181" s="721">
        <v>2002</v>
      </c>
      <c r="BF181" s="1057">
        <f>IF(BE181&gt;2008,0,IF(BE181&gt;2001,1,IF(BE181&gt;1990,2,IF(BE181&gt;1980,3,IF(BE181&gt;1973,4,IF(BE181&gt;1970,5,IF(BE181&gt;1960,6,IF(BE181&gt;1958,7,IF(BE181&gt;1953,8,9)))))))))</f>
        <v>1</v>
      </c>
    </row>
    <row r="182" spans="1:58" s="905" customFormat="1" ht="11.25" customHeight="1" x14ac:dyDescent="0.2">
      <c r="A182" s="884" t="s">
        <v>831</v>
      </c>
      <c r="B182" s="914" t="s">
        <v>832</v>
      </c>
      <c r="C182" s="1181" t="s">
        <v>248</v>
      </c>
      <c r="D182" s="1181" t="s">
        <v>4412</v>
      </c>
      <c r="E182" s="885">
        <v>16</v>
      </c>
      <c r="F182" s="1245">
        <v>209</v>
      </c>
      <c r="G182" s="1244" t="s">
        <v>38</v>
      </c>
      <c r="H182" s="1244" t="s">
        <v>116</v>
      </c>
      <c r="I182" s="886">
        <v>91</v>
      </c>
      <c r="J182" s="887">
        <f>(M182/I182)*100</f>
        <v>2.4175824175824179</v>
      </c>
      <c r="K182" s="888">
        <v>0.55000000000000004</v>
      </c>
      <c r="L182" s="889">
        <v>4</v>
      </c>
      <c r="M182" s="890">
        <f>K182*L182</f>
        <v>2.2000000000000002</v>
      </c>
      <c r="N182" s="891" t="s">
        <v>128</v>
      </c>
      <c r="O182" s="892">
        <v>0.5</v>
      </c>
      <c r="P182" s="893">
        <v>43270</v>
      </c>
      <c r="Q182" s="893">
        <v>43291</v>
      </c>
      <c r="R182" s="890">
        <f>(K182-O182)/O182*100</f>
        <v>10.000000000000009</v>
      </c>
      <c r="S182" s="824">
        <f>IF(INDEX(Historical!$D$7:$D$1455,MATCH(B182,Historical!$B$7:$B$1455,0))=0,"n/a",(INDEX(Historical!$C$7:$C$1455,MATCH(B182,Historical!$B$7:$B$1455,0))/INDEX(Historical!$D$7:$D$1455,MATCH(B182,Historical!$B$7:$B$1455,0))-1)*100)</f>
        <v>11.764705882352944</v>
      </c>
      <c r="T182" s="824">
        <f>IF(INDEX(Historical!$F$7:$F$1455,MATCH(B182,Historical!$B$7:$B$1455,0))=0,"n/a",((INDEX(Historical!$C$7:$C$1455,MATCH(B182,Historical!$B$7:$B$1455,0))/INDEX(Historical!$F$7:$F$1455,MATCH(B182,Historical!$B$7:$B$1455,0)))^(1/3)-1)*100)</f>
        <v>9.6807394206898998</v>
      </c>
      <c r="U182" s="824">
        <f>IF(INDEX(Historical!$I$7:$I$1455,MATCH(B182,Historical!$B$7:$B$1455,0))=0,"n/a",((INDEX(Historical!$C$7:$C$1455,MATCH(B182,Historical!$B$7:$B$1455,0))/INDEX(Historical!$I$7:$I$1455,MATCH(B182,Historical!$B$7:$B$1455,0)))^(1/5)-1)*100)</f>
        <v>9.2644173078537904</v>
      </c>
      <c r="V182" s="824">
        <f>IF(INDEX(Historical!$O$7:$O$1455,MATCH(B182,Historical!$B$7:$B$1455,0))=0,"n/a",((INDEX(Historical!$C$7:$C$1455,MATCH(B182,Historical!$B$7:$B$1455,0))/INDEX(Historical!$O$7:$O$1455,MATCH(B182,Historical!$B$7:$B$1455,0)))^(1/10)-1)*100)</f>
        <v>14.991456354417076</v>
      </c>
      <c r="W182" s="894">
        <f>IF(OR(U182&lt;=0,U182="n/a",V182&lt;=0,V182="n/a"),"n/a",U182/V182)</f>
        <v>0.61797980722027224</v>
      </c>
      <c r="X182" s="895">
        <f>IF(OR(AJ182&lt;=0,AJ182="n/a",U182&lt;=0,U182="n/a"),"n/a",U182/AJ182)</f>
        <v>1.8906974097660796</v>
      </c>
      <c r="Y182" s="914"/>
      <c r="Z182" s="887">
        <f>IF(OR(AC182&lt;0.01,AC182="n/a"),"n/a",M182/AC182*100)</f>
        <v>46.315789473684212</v>
      </c>
      <c r="AA182" s="897">
        <f>IF(OR(AC182&lt;0.01,AC182="n/a"),"n/a",I182/AC182)</f>
        <v>19.157894736842106</v>
      </c>
      <c r="AB182" s="889">
        <v>1</v>
      </c>
      <c r="AC182" s="898">
        <v>4.75</v>
      </c>
      <c r="AD182" s="898">
        <v>1.67</v>
      </c>
      <c r="AE182" s="898">
        <v>2.52</v>
      </c>
      <c r="AF182" s="898">
        <v>3.67</v>
      </c>
      <c r="AG182" s="898">
        <v>14.099999999999998</v>
      </c>
      <c r="AH182" s="898">
        <v>15.7</v>
      </c>
      <c r="AI182" s="898">
        <v>12.989999999999998</v>
      </c>
      <c r="AJ182" s="898">
        <v>4.9000000000000004</v>
      </c>
      <c r="AK182" s="898">
        <v>11.5</v>
      </c>
      <c r="AL182" s="899">
        <v>11130</v>
      </c>
      <c r="AM182" s="900">
        <v>0.4</v>
      </c>
      <c r="AN182" s="898">
        <v>0.32</v>
      </c>
      <c r="AO182" s="901">
        <f>IF(U182="n/a","n/a",IF(AA182&lt;0,"n/a",IF(AA182="n/a","n/a",J182+U182-AA182)))</f>
        <v>-7.475895011405898</v>
      </c>
      <c r="AP182" s="902">
        <f>IF(U182="n/a","n/a",J182+U182)</f>
        <v>11.681999725436208</v>
      </c>
      <c r="AQ182" s="903">
        <f>IF(OR(AC182&lt;0.01,AF182="n/a"),"n/a",(I182/SQRT(22.5*AC182*(I182/AF182))-1)*100)</f>
        <v>76.772890938515332</v>
      </c>
      <c r="AR182" s="766">
        <f>INDEX(Historical!$C$7:$C$1455,MATCH(B182,Historical!$B$7:$B$1455,0))*IF(AH182="n/a",1.03,IF(AH182&lt;0,1.01,IF(AH182&gt;10,1.1,(1+AH182/100))))</f>
        <v>2.09</v>
      </c>
      <c r="AS182" s="897">
        <f>IF($AI182="n/a",1.03*AR182,IF($AI182&lt;0,1.01*AR182,IF($AI182&gt;10,1.1*AR182,(1+$AI182/100)*AR182)))</f>
        <v>2.2989999999999999</v>
      </c>
      <c r="AT182" s="897">
        <f>IF($AK182="n/a",1.03*AS182,IF($AK182&lt;0,1.01*AS182,IF($AK182&gt;10,1.1*AS182,(1+$AK182/100)*AS182)))</f>
        <v>2.5289000000000001</v>
      </c>
      <c r="AU182" s="897">
        <f>IF($AK182="n/a",1.03*AT182,IF($AK182&lt;0,1.01*AT182,IF($AK182&gt;10,1.1*AT182,(1+$AK182/100)*AT182)))</f>
        <v>2.7817900000000004</v>
      </c>
      <c r="AV182" s="897">
        <f>IF($AK182="n/a",1.03*AU182,IF($AK182&lt;0,1.01*AU182,IF($AK182&gt;10,1.1*AU182,(1+$AK182/100)*AU182)))</f>
        <v>3.0599690000000006</v>
      </c>
      <c r="AW182" s="887">
        <f>SUM(AR182:AV182)</f>
        <v>12.759659000000001</v>
      </c>
      <c r="AX182" s="904">
        <f>AW182/I182*100</f>
        <v>14.021603296703297</v>
      </c>
      <c r="AY182" s="1213">
        <v>1.79</v>
      </c>
      <c r="AZ182" s="900">
        <v>1.6500000000000001</v>
      </c>
      <c r="BA182" s="900">
        <v>-35.75</v>
      </c>
      <c r="BB182" s="900">
        <v>-19.559999999999999</v>
      </c>
      <c r="BC182" s="900">
        <v>-21.93</v>
      </c>
      <c r="BD182" s="1079"/>
      <c r="BE182" s="721">
        <v>2003</v>
      </c>
      <c r="BF182" s="1057">
        <f>IF(BE182&gt;2008,0,IF(BE182&gt;2001,1,IF(BE182&gt;1990,2,IF(BE182&gt;1980,3,IF(BE182&gt;1973,4,IF(BE182&gt;1970,5,IF(BE182&gt;1960,6,IF(BE182&gt;1958,7,IF(BE182&gt;1953,8,9)))))))))</f>
        <v>1</v>
      </c>
    </row>
    <row r="183" spans="1:58" ht="11.25" customHeight="1" x14ac:dyDescent="0.2">
      <c r="A183" s="1019" t="s">
        <v>833</v>
      </c>
      <c r="B183" s="1031" t="s">
        <v>834</v>
      </c>
      <c r="C183" s="1181" t="s">
        <v>248</v>
      </c>
      <c r="D183" s="1181" t="s">
        <v>4412</v>
      </c>
      <c r="E183" s="857">
        <v>22</v>
      </c>
      <c r="F183" s="1245">
        <v>150</v>
      </c>
      <c r="G183" s="1245" t="s">
        <v>107</v>
      </c>
      <c r="H183" s="1245" t="s">
        <v>107</v>
      </c>
      <c r="I183" s="1030">
        <v>48.85</v>
      </c>
      <c r="J183" s="766">
        <f>(M183/I183)*100</f>
        <v>3.1934493346980548</v>
      </c>
      <c r="K183" s="1040">
        <v>0.39</v>
      </c>
      <c r="L183" s="1043">
        <v>4</v>
      </c>
      <c r="M183" s="756">
        <f>K183*L183</f>
        <v>1.56</v>
      </c>
      <c r="N183" s="1026" t="s">
        <v>432</v>
      </c>
      <c r="O183" s="861">
        <v>0.3125</v>
      </c>
      <c r="P183" s="1016">
        <v>43236</v>
      </c>
      <c r="Q183" s="1016">
        <v>43258</v>
      </c>
      <c r="R183" s="756">
        <f>(K183-O183)/O183*100</f>
        <v>24.800000000000004</v>
      </c>
      <c r="S183" s="824">
        <f>IF(INDEX(Historical!$D$7:$D$1455,MATCH(B183,Historical!$B$7:$B$1455,0))=0,"n/a",(INDEX(Historical!$C$7:$C$1455,MATCH(B183,Historical!$B$7:$B$1455,0))/INDEX(Historical!$D$7:$D$1455,MATCH(B183,Historical!$B$7:$B$1455,0))-1)*100)</f>
        <v>20.959595959595955</v>
      </c>
      <c r="T183" s="824">
        <f>IF(INDEX(Historical!$F$7:$F$1455,MATCH(B183,Historical!$B$7:$B$1455,0))=0,"n/a",((INDEX(Historical!$C$7:$C$1455,MATCH(B183,Historical!$B$7:$B$1455,0))/INDEX(Historical!$F$7:$F$1455,MATCH(B183,Historical!$B$7:$B$1455,0)))^(1/3)-1)*100)</f>
        <v>21.357579690825169</v>
      </c>
      <c r="U183" s="824">
        <f>IF(INDEX(Historical!$I$7:$I$1455,MATCH(B183,Historical!$B$7:$B$1455,0))=0,"n/a",((INDEX(Historical!$C$7:$C$1455,MATCH(B183,Historical!$B$7:$B$1455,0))/INDEX(Historical!$I$7:$I$1455,MATCH(B183,Historical!$B$7:$B$1455,0)))^(1/5)-1)*100)</f>
        <v>22.169998661832359</v>
      </c>
      <c r="V183" s="824">
        <f>IF(INDEX(Historical!$O$7:$O$1455,MATCH(B183,Historical!$B$7:$B$1455,0))=0,"n/a",((INDEX(Historical!$C$7:$C$1455,MATCH(B183,Historical!$B$7:$B$1455,0))/INDEX(Historical!$O$7:$O$1455,MATCH(B183,Historical!$B$7:$B$1455,0)))^(1/10)-1)*100)</f>
        <v>21.557752031517552</v>
      </c>
      <c r="W183" s="825">
        <f>IF(OR(U183&lt;=0,U183="n/a",V183&lt;=0,V183="n/a"),"n/a",U183/V183)</f>
        <v>1.0284003002455775</v>
      </c>
      <c r="X183" s="826">
        <f>IF(OR(AJ183&lt;=0,AJ183="n/a",U183&lt;=0,U183="n/a"),"n/a",U183/AJ183)</f>
        <v>2.4910110855991414</v>
      </c>
      <c r="Y183" s="785"/>
      <c r="Z183" s="766">
        <f>IF(OR(AC183&lt;0.01,AC183="n/a"),"n/a",M183/AC183*100)</f>
        <v>65.822784810126578</v>
      </c>
      <c r="AA183" s="1042">
        <f>IF(OR(AC183&lt;0.01,AC183="n/a"),"n/a",I183/AC183)</f>
        <v>20.611814345991561</v>
      </c>
      <c r="AB183" s="1043">
        <v>1</v>
      </c>
      <c r="AC183" s="1021">
        <v>2.37</v>
      </c>
      <c r="AD183" s="1021">
        <v>1.81</v>
      </c>
      <c r="AE183" s="1021">
        <v>1.57</v>
      </c>
      <c r="AF183" s="1021">
        <v>11.66</v>
      </c>
      <c r="AG183" s="1021">
        <v>55.000000000000007</v>
      </c>
      <c r="AH183" s="1021">
        <v>12.8</v>
      </c>
      <c r="AI183" s="1021">
        <v>6.54</v>
      </c>
      <c r="AJ183" s="1021">
        <v>8.9</v>
      </c>
      <c r="AK183" s="1021">
        <v>11.39</v>
      </c>
      <c r="AL183" s="1034">
        <v>60850</v>
      </c>
      <c r="AM183" s="1028">
        <v>0.1</v>
      </c>
      <c r="AN183" s="1021">
        <v>0.43</v>
      </c>
      <c r="AO183" s="868">
        <f>IF(U183="n/a","n/a",IF(AA183&lt;0,"n/a",IF(AA183="n/a","n/a",J183+U183-AA183)))</f>
        <v>4.751633650538853</v>
      </c>
      <c r="AP183" s="869">
        <f>IF(U183="n/a","n/a",J183+U183)</f>
        <v>25.363447996530414</v>
      </c>
      <c r="AQ183" s="1044">
        <f>IF(OR(AC183&lt;0.01,AF183="n/a"),"n/a",(I183/SQRT(22.5*AC183*(I183/AF183))-1)*100)</f>
        <v>226.82564517509377</v>
      </c>
      <c r="AR183" s="766">
        <f>INDEX(Historical!$C$7:$C$1455,MATCH(B183,Historical!$B$7:$B$1455,0))*IF(AH183="n/a",1.03,IF(AH183&lt;0,1.01,IF(AH183&gt;10,1.1,(1+AH183/100))))</f>
        <v>1.31725</v>
      </c>
      <c r="AS183" s="1042">
        <f>IF($AI183="n/a",1.03*AR183,IF($AI183&lt;0,1.01*AR183,IF($AI183&gt;10,1.1*AR183,(1+$AI183/100)*AR183)))</f>
        <v>1.4033981499999999</v>
      </c>
      <c r="AT183" s="1042">
        <f>IF($AK183="n/a",1.03*AS183,IF($AK183&lt;0,1.01*AS183,IF($AK183&gt;10,1.1*AS183,(1+$AK183/100)*AS183)))</f>
        <v>1.543737965</v>
      </c>
      <c r="AU183" s="1042">
        <f>IF($AK183="n/a",1.03*AT183,IF($AK183&lt;0,1.01*AT183,IF($AK183&gt;10,1.1*AT183,(1+$AK183/100)*AT183)))</f>
        <v>1.6981117615000001</v>
      </c>
      <c r="AV183" s="1042">
        <f>IF($AK183="n/a",1.03*AU183,IF($AK183&lt;0,1.01*AU183,IF($AK183&gt;10,1.1*AU183,(1+$AK183/100)*AU183)))</f>
        <v>1.8679229376500002</v>
      </c>
      <c r="AW183" s="766">
        <f>SUM(AR183:AV183)</f>
        <v>7.83042081415</v>
      </c>
      <c r="AX183" s="877">
        <f>AW183/I183*100</f>
        <v>16.029520602149436</v>
      </c>
      <c r="AY183" s="1212">
        <v>0.72</v>
      </c>
      <c r="AZ183" s="1028">
        <v>34.17</v>
      </c>
      <c r="BA183" s="1028">
        <v>-13.750000000000002</v>
      </c>
      <c r="BB183" s="1028">
        <v>-8.5599999999999987</v>
      </c>
      <c r="BC183" s="1028">
        <v>2.39</v>
      </c>
      <c r="BE183" s="721">
        <v>1997</v>
      </c>
      <c r="BF183" s="1057">
        <f>IF(BE183&gt;2008,0,IF(BE183&gt;2001,1,IF(BE183&gt;1990,2,IF(BE183&gt;1980,3,IF(BE183&gt;1973,4,IF(BE183&gt;1970,5,IF(BE183&gt;1960,6,IF(BE183&gt;1958,7,IF(BE183&gt;1953,8,9)))))))))</f>
        <v>2</v>
      </c>
    </row>
    <row r="184" spans="1:58" ht="11.25" customHeight="1" x14ac:dyDescent="0.2">
      <c r="A184" s="1027" t="s">
        <v>835</v>
      </c>
      <c r="B184" s="1031" t="s">
        <v>836</v>
      </c>
      <c r="C184" s="1181" t="s">
        <v>109</v>
      </c>
      <c r="D184" s="1181" t="s">
        <v>119</v>
      </c>
      <c r="E184" s="857">
        <v>13</v>
      </c>
      <c r="F184" s="1245">
        <v>285</v>
      </c>
      <c r="G184" s="1245" t="s">
        <v>116</v>
      </c>
      <c r="H184" s="1245" t="s">
        <v>116</v>
      </c>
      <c r="I184" s="1030">
        <v>86.41</v>
      </c>
      <c r="J184" s="766">
        <f>(M184/I184)*100</f>
        <v>0.7406550167804653</v>
      </c>
      <c r="K184" s="1033">
        <v>0.16</v>
      </c>
      <c r="L184" s="1043">
        <v>4</v>
      </c>
      <c r="M184" s="756">
        <f>K184*L184</f>
        <v>0.64</v>
      </c>
      <c r="N184" s="1026" t="s">
        <v>141</v>
      </c>
      <c r="O184" s="860">
        <v>0.15</v>
      </c>
      <c r="P184" s="1016">
        <v>43192</v>
      </c>
      <c r="Q184" s="1016">
        <v>43221</v>
      </c>
      <c r="R184" s="756">
        <f>(K184-O184)/O184*100</f>
        <v>6.6666666666666732</v>
      </c>
      <c r="S184" s="824">
        <f>IF(INDEX(Historical!$D$7:$D$1455,MATCH(B184,Historical!$B$7:$B$1455,0))=0,"n/a",(INDEX(Historical!$C$7:$C$1455,MATCH(B184,Historical!$B$7:$B$1455,0))/INDEX(Historical!$D$7:$D$1455,MATCH(B184,Historical!$B$7:$B$1455,0))-1)*100)</f>
        <v>6.3063063063062863</v>
      </c>
      <c r="T184" s="824">
        <f>IF(INDEX(Historical!$F$7:$F$1455,MATCH(B184,Historical!$B$7:$B$1455,0))=0,"n/a",((INDEX(Historical!$C$7:$C$1455,MATCH(B184,Historical!$B$7:$B$1455,0))/INDEX(Historical!$F$7:$F$1455,MATCH(B184,Historical!$B$7:$B$1455,0)))^(1/3)-1)*100)</f>
        <v>6.146053144852659</v>
      </c>
      <c r="U184" s="824">
        <f>IF(INDEX(Historical!$I$7:$I$1455,MATCH(B184,Historical!$B$7:$B$1455,0))=0,"n/a",((INDEX(Historical!$C$7:$C$1455,MATCH(B184,Historical!$B$7:$B$1455,0))/INDEX(Historical!$I$7:$I$1455,MATCH(B184,Historical!$B$7:$B$1455,0)))^(1/5)-1)*100)</f>
        <v>9.1977482660523524</v>
      </c>
      <c r="V184" s="824">
        <f>IF(INDEX(Historical!$O$7:$O$1455,MATCH(B184,Historical!$B$7:$B$1455,0))=0,"n/a",((INDEX(Historical!$C$7:$C$1455,MATCH(B184,Historical!$B$7:$B$1455,0))/INDEX(Historical!$O$7:$O$1455,MATCH(B184,Historical!$B$7:$B$1455,0)))^(1/10)-1)*100)</f>
        <v>9.8254821635934917</v>
      </c>
      <c r="W184" s="825">
        <f>IF(OR(U184&lt;=0,U184="n/a",V184&lt;=0,V184="n/a"),"n/a",U184/V184)</f>
        <v>0.93611164448833961</v>
      </c>
      <c r="X184" s="826">
        <f>IF(OR(AJ184&lt;=0,AJ184="n/a",U184&lt;=0,U184="n/a"),"n/a",U184/AJ184)</f>
        <v>0.22823196689956207</v>
      </c>
      <c r="Y184" s="780"/>
      <c r="Z184" s="766">
        <f>IF(OR(AC184&lt;0.01,AC184="n/a"),"n/a",M184/AC184*100)</f>
        <v>3.0798845043310874</v>
      </c>
      <c r="AA184" s="1042">
        <f>IF(OR(AC184&lt;0.01,AC184="n/a"),"n/a",I184/AC184)</f>
        <v>4.1583253128007698</v>
      </c>
      <c r="AB184" s="1043">
        <v>12</v>
      </c>
      <c r="AC184" s="1021">
        <v>20.78</v>
      </c>
      <c r="AD184" s="1021">
        <v>0.3</v>
      </c>
      <c r="AE184" s="1021">
        <v>2.2400000000000002</v>
      </c>
      <c r="AF184" s="1021">
        <v>1.76</v>
      </c>
      <c r="AG184" s="1021">
        <v>27</v>
      </c>
      <c r="AH184" s="1021">
        <v>345.1</v>
      </c>
      <c r="AI184" s="1021">
        <v>7.6300000000000008</v>
      </c>
      <c r="AJ184" s="1021">
        <v>40.300000000000004</v>
      </c>
      <c r="AK184" s="1021">
        <v>13.700000000000001</v>
      </c>
      <c r="AL184" s="1034">
        <v>9640</v>
      </c>
      <c r="AM184" s="1028">
        <v>1.3</v>
      </c>
      <c r="AN184" s="1021">
        <v>0.36</v>
      </c>
      <c r="AO184" s="868">
        <f>IF(U184="n/a","n/a",IF(AA184&lt;0,"n/a",IF(AA184="n/a","n/a",J184+U184-AA184)))</f>
        <v>5.7800779700320479</v>
      </c>
      <c r="AP184" s="869">
        <f>IF(U184="n/a","n/a",J184+U184)</f>
        <v>9.9384032828328177</v>
      </c>
      <c r="AQ184" s="1044">
        <f>IF(OR(AC184&lt;0.01,AF184="n/a"),"n/a",(I184/SQRT(22.5*AC184*(I184/AF184))-1)*100)</f>
        <v>-42.96725092631484</v>
      </c>
      <c r="AR184" s="766">
        <f>INDEX(Historical!$C$7:$C$1455,MATCH(B184,Historical!$B$7:$B$1455,0))*IF(AH184="n/a",1.03,IF(AH184&lt;0,1.01,IF(AH184&gt;10,1.1,(1+AH184/100))))</f>
        <v>0.64900000000000002</v>
      </c>
      <c r="AS184" s="1042">
        <f>IF($AI184="n/a",1.03*AR184,IF($AI184&lt;0,1.01*AR184,IF($AI184&gt;10,1.1*AR184,(1+$AI184/100)*AR184)))</f>
        <v>0.69851870000000005</v>
      </c>
      <c r="AT184" s="1042">
        <f>IF($AK184="n/a",1.03*AS184,IF($AK184&lt;0,1.01*AS184,IF($AK184&gt;10,1.1*AS184,(1+$AK184/100)*AS184)))</f>
        <v>0.76837057000000009</v>
      </c>
      <c r="AU184" s="1042">
        <f>IF($AK184="n/a",1.03*AT184,IF($AK184&lt;0,1.01*AT184,IF($AK184&gt;10,1.1*AT184,(1+$AK184/100)*AT184)))</f>
        <v>0.84520762700000018</v>
      </c>
      <c r="AV184" s="1042">
        <f>IF($AK184="n/a",1.03*AU184,IF($AK184&lt;0,1.01*AU184,IF($AK184&gt;10,1.1*AU184,(1+$AK184/100)*AU184)))</f>
        <v>0.92972838970000027</v>
      </c>
      <c r="AW184" s="766">
        <f>SUM(AR184:AV184)</f>
        <v>3.8908252867000006</v>
      </c>
      <c r="AX184" s="877">
        <f>AW184/I184*100</f>
        <v>4.5027488562666367</v>
      </c>
      <c r="AY184" s="1212">
        <v>0.84</v>
      </c>
      <c r="AZ184" s="1028">
        <v>7.5600000000000005</v>
      </c>
      <c r="BA184" s="1028">
        <v>-7.68</v>
      </c>
      <c r="BB184" s="1028">
        <v>0.41000000000000003</v>
      </c>
      <c r="BC184" s="1028">
        <v>0.91999999999999993</v>
      </c>
      <c r="BE184" s="721">
        <v>2006</v>
      </c>
      <c r="BF184" s="1057">
        <f>IF(BE184&gt;2008,0,IF(BE184&gt;2001,1,IF(BE184&gt;1990,2,IF(BE184&gt;1980,3,IF(BE184&gt;1973,4,IF(BE184&gt;1970,5,IF(BE184&gt;1960,6,IF(BE184&gt;1958,7,IF(BE184&gt;1953,8,9)))))))))</f>
        <v>1</v>
      </c>
    </row>
    <row r="185" spans="1:58" ht="11.25" customHeight="1" x14ac:dyDescent="0.2">
      <c r="A185" s="1027" t="s">
        <v>837</v>
      </c>
      <c r="B185" s="1031" t="s">
        <v>838</v>
      </c>
      <c r="C185" s="1181" t="s">
        <v>180</v>
      </c>
      <c r="D185" s="1181" t="s">
        <v>4432</v>
      </c>
      <c r="E185" s="857">
        <v>14</v>
      </c>
      <c r="F185" s="1245">
        <v>272</v>
      </c>
      <c r="G185" s="1245" t="s">
        <v>107</v>
      </c>
      <c r="H185" s="1245" t="s">
        <v>107</v>
      </c>
      <c r="I185" s="1030">
        <v>41.08</v>
      </c>
      <c r="J185" s="766">
        <f>(M185/I185)*100</f>
        <v>7.8383641674780931</v>
      </c>
      <c r="K185" s="1033">
        <v>0.80500000000000005</v>
      </c>
      <c r="L185" s="1043">
        <v>4</v>
      </c>
      <c r="M185" s="756">
        <f>K185*L185</f>
        <v>3.22</v>
      </c>
      <c r="N185" s="1026" t="s">
        <v>123</v>
      </c>
      <c r="O185" s="860">
        <v>0.79500000000000004</v>
      </c>
      <c r="P185" s="1016">
        <v>43403</v>
      </c>
      <c r="Q185" s="1016">
        <v>43412</v>
      </c>
      <c r="R185" s="756">
        <f>(K185-O185)/O185*100</f>
        <v>1.2578616352201268</v>
      </c>
      <c r="S185" s="824">
        <f>IF(INDEX(Historical!$D$7:$D$1455,MATCH(B185,Historical!$B$7:$B$1455,0))=0,"n/a",(INDEX(Historical!$C$7:$C$1455,MATCH(B185,Historical!$B$7:$B$1455,0))/INDEX(Historical!$D$7:$D$1455,MATCH(B185,Historical!$B$7:$B$1455,0))-1)*100)</f>
        <v>6.9343065693430628</v>
      </c>
      <c r="T185" s="824">
        <f>IF(INDEX(Historical!$F$7:$F$1455,MATCH(B185,Historical!$B$7:$B$1455,0))=0,"n/a",((INDEX(Historical!$C$7:$C$1455,MATCH(B185,Historical!$B$7:$B$1455,0))/INDEX(Historical!$F$7:$F$1455,MATCH(B185,Historical!$B$7:$B$1455,0)))^(1/3)-1)*100)</f>
        <v>3.5351692611946373</v>
      </c>
      <c r="U185" s="824">
        <f>IF(INDEX(Historical!$I$7:$I$1455,MATCH(B185,Historical!$B$7:$B$1455,0))=0,"n/a",((INDEX(Historical!$C$7:$C$1455,MATCH(B185,Historical!$B$7:$B$1455,0))/INDEX(Historical!$I$7:$I$1455,MATCH(B185,Historical!$B$7:$B$1455,0)))^(1/5)-1)*100)</f>
        <v>2.8979637884147591</v>
      </c>
      <c r="V185" s="824">
        <f>IF(INDEX(Historical!$O$7:$O$1455,MATCH(B185,Historical!$B$7:$B$1455,0))=0,"n/a",((INDEX(Historical!$C$7:$C$1455,MATCH(B185,Historical!$B$7:$B$1455,0))/INDEX(Historical!$O$7:$O$1455,MATCH(B185,Historical!$B$7:$B$1455,0)))^(1/10)-1)*100)</f>
        <v>4.4266634294101381</v>
      </c>
      <c r="W185" s="825">
        <f>IF(OR(U185&lt;=0,U185="n/a",V185&lt;=0,V185="n/a"),"n/a",U185/V185)</f>
        <v>0.65466097312957872</v>
      </c>
      <c r="X185" s="826" t="str">
        <f>IF(OR(AJ185&lt;=0,AJ185="n/a",U185&lt;=0,U185="n/a"),"n/a",U185/AJ185)</f>
        <v>n/a</v>
      </c>
      <c r="Y185" s="1032" t="s">
        <v>455</v>
      </c>
      <c r="Z185" s="766">
        <f>IF(OR(AC185&lt;0.01,AC185="n/a"),"n/a",M185/AC185*100)</f>
        <v>191.66666666666669</v>
      </c>
      <c r="AA185" s="1042">
        <f>IF(OR(AC185&lt;0.01,AC185="n/a"),"n/a",I185/AC185)</f>
        <v>24.452380952380953</v>
      </c>
      <c r="AB185" s="1043">
        <v>12</v>
      </c>
      <c r="AC185" s="1021">
        <v>1.68</v>
      </c>
      <c r="AD185" s="1021">
        <v>4.8899999999999997</v>
      </c>
      <c r="AE185" s="1021">
        <v>3.09</v>
      </c>
      <c r="AF185" s="1021">
        <v>2.27</v>
      </c>
      <c r="AG185" s="1021">
        <v>9</v>
      </c>
      <c r="AH185" s="1021">
        <v>2.6</v>
      </c>
      <c r="AI185" s="1021">
        <v>13.66</v>
      </c>
      <c r="AJ185" s="1021">
        <v>-1</v>
      </c>
      <c r="AK185" s="1021">
        <v>5</v>
      </c>
      <c r="AL185" s="1034">
        <v>668.37</v>
      </c>
      <c r="AM185" s="1028">
        <v>0.2</v>
      </c>
      <c r="AN185" s="1021">
        <v>1.97</v>
      </c>
      <c r="AO185" s="868">
        <f>IF(U185="n/a","n/a",IF(AA185&lt;0,"n/a",IF(AA185="n/a","n/a",J185+U185-AA185)))</f>
        <v>-13.7160529964881</v>
      </c>
      <c r="AP185" s="869">
        <f>IF(U185="n/a","n/a",J185+U185)</f>
        <v>10.736327955892852</v>
      </c>
      <c r="AQ185" s="1044">
        <f>IF(OR(AC185&lt;0.01,AF185="n/a"),"n/a",(I185/SQRT(22.5*AC185*(I185/AF185))-1)*100)</f>
        <v>57.066022582019471</v>
      </c>
      <c r="AR185" s="766">
        <f>INDEX(Historical!$C$7:$C$1455,MATCH(B185,Historical!$B$7:$B$1455,0))*IF(AH185="n/a",1.03,IF(AH185&lt;0,1.01,IF(AH185&gt;10,1.1,(1+AH185/100))))</f>
        <v>3.0061800000000001</v>
      </c>
      <c r="AS185" s="1042">
        <f>IF($AI185="n/a",1.03*AR185,IF($AI185&lt;0,1.01*AR185,IF($AI185&gt;10,1.1*AR185,(1+$AI185/100)*AR185)))</f>
        <v>3.3067980000000006</v>
      </c>
      <c r="AT185" s="1042">
        <f>IF($AK185="n/a",1.03*AS185,IF($AK185&lt;0,1.01*AS185,IF($AK185&gt;10,1.1*AS185,(1+$AK185/100)*AS185)))</f>
        <v>3.4721379000000008</v>
      </c>
      <c r="AU185" s="1042">
        <f>IF($AK185="n/a",1.03*AT185,IF($AK185&lt;0,1.01*AT185,IF($AK185&gt;10,1.1*AT185,(1+$AK185/100)*AT185)))</f>
        <v>3.645744795000001</v>
      </c>
      <c r="AV185" s="1042">
        <f>IF($AK185="n/a",1.03*AU185,IF($AK185&lt;0,1.01*AU185,IF($AK185&gt;10,1.1*AU185,(1+$AK185/100)*AU185)))</f>
        <v>3.8280320347500014</v>
      </c>
      <c r="AW185" s="766">
        <f>SUM(AR185:AV185)</f>
        <v>17.258892729750002</v>
      </c>
      <c r="AX185" s="877">
        <f>AW185/I185*100</f>
        <v>42.012883957521915</v>
      </c>
      <c r="AY185" s="1212">
        <v>0.24</v>
      </c>
      <c r="AZ185" s="1028">
        <v>20.91</v>
      </c>
      <c r="BA185" s="1028">
        <v>-4.1300000000000008</v>
      </c>
      <c r="BB185" s="1028">
        <v>6.9</v>
      </c>
      <c r="BC185" s="1028">
        <v>7.99</v>
      </c>
      <c r="BE185" s="721">
        <v>2005</v>
      </c>
      <c r="BF185" s="1057">
        <f>IF(BE185&gt;2008,0,IF(BE185&gt;2001,1,IF(BE185&gt;1990,2,IF(BE185&gt;1980,3,IF(BE185&gt;1973,4,IF(BE185&gt;1970,5,IF(BE185&gt;1960,6,IF(BE185&gt;1958,7,IF(BE185&gt;1953,8,9)))))))))</f>
        <v>1</v>
      </c>
    </row>
    <row r="186" spans="1:58" ht="11.25" customHeight="1" x14ac:dyDescent="0.2">
      <c r="A186" s="1027" t="s">
        <v>839</v>
      </c>
      <c r="B186" s="1031" t="s">
        <v>840</v>
      </c>
      <c r="C186" s="1181" t="s">
        <v>109</v>
      </c>
      <c r="D186" s="1181" t="s">
        <v>119</v>
      </c>
      <c r="E186" s="857">
        <v>14</v>
      </c>
      <c r="F186" s="1245">
        <v>261</v>
      </c>
      <c r="G186" s="1245" t="s">
        <v>116</v>
      </c>
      <c r="H186" s="1245" t="s">
        <v>116</v>
      </c>
      <c r="I186" s="1030">
        <v>130.37</v>
      </c>
      <c r="J186" s="766">
        <f>(M186/I186)*100</f>
        <v>2.3625067116667946</v>
      </c>
      <c r="K186" s="1033">
        <v>0.77</v>
      </c>
      <c r="L186" s="1043">
        <v>4</v>
      </c>
      <c r="M186" s="756">
        <f>K186*L186</f>
        <v>3.08</v>
      </c>
      <c r="N186" s="1026" t="s">
        <v>153</v>
      </c>
      <c r="O186" s="860">
        <v>0.72</v>
      </c>
      <c r="P186" s="1016">
        <v>43258</v>
      </c>
      <c r="Q186" s="1016">
        <v>43280</v>
      </c>
      <c r="R186" s="756">
        <f>(K186-O186)/O186*100</f>
        <v>6.94444444444445</v>
      </c>
      <c r="S186" s="824">
        <f>IF(INDEX(Historical!$D$7:$D$1455,MATCH(B186,Historical!$B$7:$B$1455,0))=0,"n/a",(INDEX(Historical!$C$7:$C$1455,MATCH(B186,Historical!$B$7:$B$1455,0))/INDEX(Historical!$D$7:$D$1455,MATCH(B186,Historical!$B$7:$B$1455,0))-1)*100)</f>
        <v>8.0152671755725269</v>
      </c>
      <c r="T186" s="824">
        <f>IF(INDEX(Historical!$F$7:$F$1455,MATCH(B186,Historical!$B$7:$B$1455,0))=0,"n/a",((INDEX(Historical!$C$7:$C$1455,MATCH(B186,Historical!$B$7:$B$1455,0))/INDEX(Historical!$F$7:$F$1455,MATCH(B186,Historical!$B$7:$B$1455,0)))^(1/3)-1)*100)</f>
        <v>9.5929603966251165</v>
      </c>
      <c r="U186" s="824">
        <f>IF(INDEX(Historical!$I$7:$I$1455,MATCH(B186,Historical!$B$7:$B$1455,0))=0,"n/a",((INDEX(Historical!$C$7:$C$1455,MATCH(B186,Historical!$B$7:$B$1455,0))/INDEX(Historical!$I$7:$I$1455,MATCH(B186,Historical!$B$7:$B$1455,0)))^(1/5)-1)*100)</f>
        <v>9.5939754354672946</v>
      </c>
      <c r="V186" s="824">
        <f>IF(INDEX(Historical!$O$7:$O$1455,MATCH(B186,Historical!$B$7:$B$1455,0))=0,"n/a",((INDEX(Historical!$C$7:$C$1455,MATCH(B186,Historical!$B$7:$B$1455,0))/INDEX(Historical!$O$7:$O$1455,MATCH(B186,Historical!$B$7:$B$1455,0)))^(1/10)-1)*100)</f>
        <v>9.6152046972209462</v>
      </c>
      <c r="W186" s="825">
        <f>IF(OR(U186&lt;=0,U186="n/a",V186&lt;=0,V186="n/a"),"n/a",U186/V186)</f>
        <v>0.99779211546481295</v>
      </c>
      <c r="X186" s="826">
        <f>IF(OR(AJ186&lt;=0,AJ186="n/a",U186&lt;=0,U186="n/a"),"n/a",U186/AJ186)</f>
        <v>2.23115707801565</v>
      </c>
      <c r="Y186" s="1031"/>
      <c r="Z186" s="766">
        <f>IF(OR(AC186&lt;0.01,AC186="n/a"),"n/a",M186/AC186*100)</f>
        <v>32.696390658174096</v>
      </c>
      <c r="AA186" s="1042">
        <f>IF(OR(AC186&lt;0.01,AC186="n/a"),"n/a",I186/AC186)</f>
        <v>13.839702760084926</v>
      </c>
      <c r="AB186" s="1043">
        <v>12</v>
      </c>
      <c r="AC186" s="1021">
        <v>9.42</v>
      </c>
      <c r="AD186" s="1021">
        <v>0.7</v>
      </c>
      <c r="AE186" s="1021">
        <v>1.1599999999999999</v>
      </c>
      <c r="AF186" s="1021">
        <v>1.54</v>
      </c>
      <c r="AG186" s="1021">
        <v>10.6</v>
      </c>
      <c r="AH186" s="1021">
        <v>-24.2</v>
      </c>
      <c r="AI186" s="1021">
        <v>15.010000000000002</v>
      </c>
      <c r="AJ186" s="1021">
        <v>4.3</v>
      </c>
      <c r="AK186" s="1021">
        <v>19.7</v>
      </c>
      <c r="AL186" s="1034">
        <v>34850</v>
      </c>
      <c r="AM186" s="1028">
        <v>0.1</v>
      </c>
      <c r="AN186" s="1021">
        <v>0.28999999999999998</v>
      </c>
      <c r="AO186" s="868">
        <f>IF(U186="n/a","n/a",IF(AA186&lt;0,"n/a",IF(AA186="n/a","n/a",J186+U186-AA186)))</f>
        <v>-1.8832206129508364</v>
      </c>
      <c r="AP186" s="869">
        <f>IF(U186="n/a","n/a",J186+U186)</f>
        <v>11.956482147134089</v>
      </c>
      <c r="AQ186" s="1044">
        <f>IF(OR(AC186&lt;0.01,AF186="n/a"),"n/a",(I186/SQRT(22.5*AC186*(I186/AF186))-1)*100)</f>
        <v>-2.6731914275281987</v>
      </c>
      <c r="AR186" s="766">
        <f>INDEX(Historical!$C$7:$C$1455,MATCH(B186,Historical!$B$7:$B$1455,0))*IF(AH186="n/a",1.03,IF(AH186&lt;0,1.01,IF(AH186&gt;10,1.1,(1+AH186/100))))</f>
        <v>2.8583000000000003</v>
      </c>
      <c r="AS186" s="1042">
        <f>IF($AI186="n/a",1.03*AR186,IF($AI186&lt;0,1.01*AR186,IF($AI186&gt;10,1.1*AR186,(1+$AI186/100)*AR186)))</f>
        <v>3.1441300000000005</v>
      </c>
      <c r="AT186" s="1042">
        <f>IF($AK186="n/a",1.03*AS186,IF($AK186&lt;0,1.01*AS186,IF($AK186&gt;10,1.1*AS186,(1+$AK186/100)*AS186)))</f>
        <v>3.458543000000001</v>
      </c>
      <c r="AU186" s="1042">
        <f>IF($AK186="n/a",1.03*AT186,IF($AK186&lt;0,1.01*AT186,IF($AK186&gt;10,1.1*AT186,(1+$AK186/100)*AT186)))</f>
        <v>3.8043973000000015</v>
      </c>
      <c r="AV186" s="1042">
        <f>IF($AK186="n/a",1.03*AU186,IF($AK186&lt;0,1.01*AU186,IF($AK186&gt;10,1.1*AU186,(1+$AK186/100)*AU186)))</f>
        <v>4.1848370300000024</v>
      </c>
      <c r="AW186" s="766">
        <f>SUM(AR186:AV186)</f>
        <v>17.450207330000005</v>
      </c>
      <c r="AX186" s="877">
        <f>AW186/I186*100</f>
        <v>13.385140239318865</v>
      </c>
      <c r="AY186" s="1212">
        <v>1.17</v>
      </c>
      <c r="AZ186" s="1028">
        <v>8.9499999999999993</v>
      </c>
      <c r="BA186" s="1028">
        <v>-13.4</v>
      </c>
      <c r="BB186" s="1028">
        <v>2.11</v>
      </c>
      <c r="BC186" s="1028">
        <v>-0.35000000000000003</v>
      </c>
      <c r="BE186" s="721">
        <v>2005</v>
      </c>
      <c r="BF186" s="1057">
        <f>IF(BE186&gt;2008,0,IF(BE186&gt;2001,1,IF(BE186&gt;1990,2,IF(BE186&gt;1980,3,IF(BE186&gt;1973,4,IF(BE186&gt;1970,5,IF(BE186&gt;1960,6,IF(BE186&gt;1958,7,IF(BE186&gt;1953,8,9)))))))))</f>
        <v>1</v>
      </c>
    </row>
    <row r="187" spans="1:58" ht="11.25" customHeight="1" x14ac:dyDescent="0.2">
      <c r="A187" s="1027" t="s">
        <v>841</v>
      </c>
      <c r="B187" s="1031" t="s">
        <v>842</v>
      </c>
      <c r="C187" s="1181" t="s">
        <v>113</v>
      </c>
      <c r="D187" s="1181" t="s">
        <v>4452</v>
      </c>
      <c r="E187" s="857">
        <v>12</v>
      </c>
      <c r="F187" s="1245">
        <v>299</v>
      </c>
      <c r="G187" s="1245" t="s">
        <v>38</v>
      </c>
      <c r="H187" s="1245" t="s">
        <v>38</v>
      </c>
      <c r="I187" s="1030">
        <v>153.78</v>
      </c>
      <c r="J187" s="766">
        <f>(M187/I187)*100</f>
        <v>2.0808947847574455</v>
      </c>
      <c r="K187" s="1033">
        <v>0.8</v>
      </c>
      <c r="L187" s="1043">
        <v>4</v>
      </c>
      <c r="M187" s="756">
        <f>K187*L187</f>
        <v>3.2</v>
      </c>
      <c r="N187" s="1026" t="s">
        <v>322</v>
      </c>
      <c r="O187" s="860">
        <v>0.73</v>
      </c>
      <c r="P187" s="1016">
        <v>43342</v>
      </c>
      <c r="Q187" s="1016">
        <v>43371</v>
      </c>
      <c r="R187" s="756">
        <f>(K187-O187)/O187*100</f>
        <v>9.5890410958904209</v>
      </c>
      <c r="S187" s="824">
        <f>IF(INDEX(Historical!$D$7:$D$1455,MATCH(B187,Historical!$B$7:$B$1455,0))=0,"n/a",(INDEX(Historical!$C$7:$C$1455,MATCH(B187,Historical!$B$7:$B$1455,0))/INDEX(Historical!$D$7:$D$1455,MATCH(B187,Historical!$B$7:$B$1455,0))-1)*100)</f>
        <v>9.9778270509977887</v>
      </c>
      <c r="T187" s="824">
        <f>IF(INDEX(Historical!$F$7:$F$1455,MATCH(B187,Historical!$B$7:$B$1455,0))=0,"n/a",((INDEX(Historical!$C$7:$C$1455,MATCH(B187,Historical!$B$7:$B$1455,0))/INDEX(Historical!$F$7:$F$1455,MATCH(B187,Historical!$B$7:$B$1455,0)))^(1/3)-1)*100)</f>
        <v>11.17099470246259</v>
      </c>
      <c r="U187" s="824">
        <f>IF(INDEX(Historical!$I$7:$I$1455,MATCH(B187,Historical!$B$7:$B$1455,0))=0,"n/a",((INDEX(Historical!$C$7:$C$1455,MATCH(B187,Historical!$B$7:$B$1455,0))/INDEX(Historical!$I$7:$I$1455,MATCH(B187,Historical!$B$7:$B$1455,0)))^(1/5)-1)*100)</f>
        <v>14.777421996683394</v>
      </c>
      <c r="V187" s="824">
        <f>IF(INDEX(Historical!$O$7:$O$1455,MATCH(B187,Historical!$B$7:$B$1455,0))=0,"n/a",((INDEX(Historical!$C$7:$C$1455,MATCH(B187,Historical!$B$7:$B$1455,0))/INDEX(Historical!$O$7:$O$1455,MATCH(B187,Historical!$B$7:$B$1455,0)))^(1/10)-1)*100)</f>
        <v>22.072486370400068</v>
      </c>
      <c r="W187" s="825">
        <f>IF(OR(U187&lt;=0,U187="n/a",V187&lt;=0,V187="n/a"),"n/a",U187/V187)</f>
        <v>0.66949512387061227</v>
      </c>
      <c r="X187" s="826">
        <f>IF(OR(AJ187&lt;=0,AJ187="n/a",U187&lt;=0,U187="n/a"),"n/a",U187/AJ187)</f>
        <v>1.8705597464156194</v>
      </c>
      <c r="Y187" s="1032" t="s">
        <v>4077</v>
      </c>
      <c r="Z187" s="766">
        <f>IF(OR(AC187&lt;0.01,AC187="n/a"),"n/a",M187/AC187*100)</f>
        <v>42.049934296977661</v>
      </c>
      <c r="AA187" s="1042">
        <f>IF(OR(AC187&lt;0.01,AC187="n/a"),"n/a",I187/AC187)</f>
        <v>20.207621550591327</v>
      </c>
      <c r="AB187" s="1043">
        <v>12</v>
      </c>
      <c r="AC187" s="1021">
        <v>7.61</v>
      </c>
      <c r="AD187" s="1021">
        <v>1.1100000000000001</v>
      </c>
      <c r="AE187" s="1021">
        <v>5.05</v>
      </c>
      <c r="AF187" s="1021">
        <v>5.49</v>
      </c>
      <c r="AG187" s="1021">
        <v>52.1</v>
      </c>
      <c r="AH187" s="1021">
        <v>19.400000000000002</v>
      </c>
      <c r="AI187" s="1021">
        <v>14.000000000000002</v>
      </c>
      <c r="AJ187" s="1021">
        <v>7.9</v>
      </c>
      <c r="AK187" s="1021">
        <v>18.27</v>
      </c>
      <c r="AL187" s="1034">
        <v>113740</v>
      </c>
      <c r="AM187" s="1028">
        <v>0.1</v>
      </c>
      <c r="AN187" s="1021">
        <v>1.0900000000000001</v>
      </c>
      <c r="AO187" s="868">
        <f>IF(U187="n/a","n/a",IF(AA187&lt;0,"n/a",IF(AA187="n/a","n/a",J187+U187-AA187)))</f>
        <v>-3.3493047691504856</v>
      </c>
      <c r="AP187" s="869">
        <f>IF(U187="n/a","n/a",J187+U187)</f>
        <v>16.858316781440841</v>
      </c>
      <c r="AQ187" s="1044">
        <f>IF(OR(AC187&lt;0.01,AF187="n/a"),"n/a",(I187/SQRT(22.5*AC187*(I187/AF187))-1)*100)</f>
        <v>122.05088737368928</v>
      </c>
      <c r="AR187" s="766">
        <f>INDEX(Historical!$C$7:$C$1455,MATCH(B187,Historical!$B$7:$B$1455,0))*IF(AH187="n/a",1.03,IF(AH187&lt;0,1.01,IF(AH187&gt;10,1.1,(1+AH187/100))))</f>
        <v>2.7280000000000002</v>
      </c>
      <c r="AS187" s="1042">
        <f>IF($AI187="n/a",1.03*AR187,IF($AI187&lt;0,1.01*AR187,IF($AI187&gt;10,1.1*AR187,(1+$AI187/100)*AR187)))</f>
        <v>3.0008000000000004</v>
      </c>
      <c r="AT187" s="1042">
        <f>IF($AK187="n/a",1.03*AS187,IF($AK187&lt;0,1.01*AS187,IF($AK187&gt;10,1.1*AS187,(1+$AK187/100)*AS187)))</f>
        <v>3.3008800000000007</v>
      </c>
      <c r="AU187" s="1042">
        <f>IF($AK187="n/a",1.03*AT187,IF($AK187&lt;0,1.01*AT187,IF($AK187&gt;10,1.1*AT187,(1+$AK187/100)*AT187)))</f>
        <v>3.6309680000000011</v>
      </c>
      <c r="AV187" s="1042">
        <f>IF($AK187="n/a",1.03*AU187,IF($AK187&lt;0,1.01*AU187,IF($AK187&gt;10,1.1*AU187,(1+$AK187/100)*AU187)))</f>
        <v>3.9940648000000016</v>
      </c>
      <c r="AW187" s="766">
        <f>SUM(AR187:AV187)</f>
        <v>16.654712800000002</v>
      </c>
      <c r="AX187" s="877">
        <f>AW187/I187*100</f>
        <v>10.830220314735337</v>
      </c>
      <c r="AY187" s="1212">
        <v>0.92</v>
      </c>
      <c r="AZ187" s="1028">
        <v>26.86</v>
      </c>
      <c r="BA187" s="1028">
        <v>-7.1499999999999995</v>
      </c>
      <c r="BB187" s="1028">
        <v>0.85000000000000009</v>
      </c>
      <c r="BC187" s="1028">
        <v>6.43</v>
      </c>
      <c r="BE187" s="721">
        <v>2007</v>
      </c>
      <c r="BF187" s="1057">
        <f>IF(BE187&gt;2008,0,IF(BE187&gt;2001,1,IF(BE187&gt;1990,2,IF(BE187&gt;1980,3,IF(BE187&gt;1973,4,IF(BE187&gt;1970,5,IF(BE187&gt;1960,6,IF(BE187&gt;1958,7,IF(BE187&gt;1953,8,9)))))))))</f>
        <v>1</v>
      </c>
    </row>
    <row r="188" spans="1:58" ht="11.25" customHeight="1" x14ac:dyDescent="0.2">
      <c r="A188" s="1019" t="s">
        <v>1777</v>
      </c>
      <c r="B188" s="1031" t="s">
        <v>1778</v>
      </c>
      <c r="C188" s="1181" t="s">
        <v>109</v>
      </c>
      <c r="D188" s="1181" t="s">
        <v>119</v>
      </c>
      <c r="E188" s="857">
        <v>10</v>
      </c>
      <c r="F188" s="1245">
        <v>324</v>
      </c>
      <c r="G188" s="1245" t="s">
        <v>116</v>
      </c>
      <c r="H188" s="1245" t="s">
        <v>116</v>
      </c>
      <c r="I188" s="1030">
        <v>35.909999999999997</v>
      </c>
      <c r="J188" s="766">
        <f>(M188/I188)*100</f>
        <v>2.8961292119186863</v>
      </c>
      <c r="K188" s="1033">
        <v>0.26</v>
      </c>
      <c r="L188" s="1043">
        <v>4</v>
      </c>
      <c r="M188" s="756">
        <f>K188*L188</f>
        <v>1.04</v>
      </c>
      <c r="N188" s="1026" t="s">
        <v>239</v>
      </c>
      <c r="O188" s="860">
        <v>0.23</v>
      </c>
      <c r="P188" s="1016">
        <v>43308</v>
      </c>
      <c r="Q188" s="1016">
        <v>43329</v>
      </c>
      <c r="R188" s="756">
        <f>(K188-O188)/O188*100</f>
        <v>13.043478260869565</v>
      </c>
      <c r="S188" s="824">
        <f>IF(INDEX(Historical!$D$7:$D$1455,MATCH(B188,Historical!$B$7:$B$1455,0))=0,"n/a",(INDEX(Historical!$C$7:$C$1455,MATCH(B188,Historical!$B$7:$B$1455,0))/INDEX(Historical!$D$7:$D$1455,MATCH(B188,Historical!$B$7:$B$1455,0))-1)*100)</f>
        <v>11.688311688311703</v>
      </c>
      <c r="T188" s="824">
        <f>IF(INDEX(Historical!$F$7:$F$1455,MATCH(B188,Historical!$B$7:$B$1455,0))=0,"n/a",((INDEX(Historical!$C$7:$C$1455,MATCH(B188,Historical!$B$7:$B$1455,0))/INDEX(Historical!$F$7:$F$1455,MATCH(B188,Historical!$B$7:$B$1455,0)))^(1/3)-1)*100)</f>
        <v>11.524149667113527</v>
      </c>
      <c r="U188" s="824">
        <f>IF(INDEX(Historical!$I$7:$I$1455,MATCH(B188,Historical!$B$7:$B$1455,0))=0,"n/a",((INDEX(Historical!$C$7:$C$1455,MATCH(B188,Historical!$B$7:$B$1455,0))/INDEX(Historical!$I$7:$I$1455,MATCH(B188,Historical!$B$7:$B$1455,0)))^(1/5)-1)*100)</f>
        <v>12.844427788885216</v>
      </c>
      <c r="V188" s="824">
        <f>IF(INDEX(Historical!$O$7:$O$1455,MATCH(B188,Historical!$B$7:$B$1455,0))=0,"n/a",((INDEX(Historical!$C$7:$C$1455,MATCH(B188,Historical!$B$7:$B$1455,0))/INDEX(Historical!$O$7:$O$1455,MATCH(B188,Historical!$B$7:$B$1455,0)))^(1/10)-1)*100)</f>
        <v>11.106052981946624</v>
      </c>
      <c r="W188" s="825">
        <f>IF(OR(U188&lt;=0,U188="n/a",V188&lt;=0,V188="n/a"),"n/a",U188/V188)</f>
        <v>1.1565249877489687</v>
      </c>
      <c r="X188" s="826">
        <f>IF(OR(AJ188&lt;=0,AJ188="n/a",U188&lt;=0,U188="n/a"),"n/a",U188/AJ188)</f>
        <v>2.1770216591330875</v>
      </c>
      <c r="Y188" s="780"/>
      <c r="Z188" s="766">
        <f>IF(OR(AC188&lt;0.01,AC188="n/a"),"n/a",M188/AC188*100)</f>
        <v>45.814977973568283</v>
      </c>
      <c r="AA188" s="1042">
        <f>IF(OR(AC188&lt;0.01,AC188="n/a"),"n/a",I188/AC188)</f>
        <v>15.819383259911893</v>
      </c>
      <c r="AB188" s="1043">
        <v>12</v>
      </c>
      <c r="AC188" s="1021">
        <v>2.27</v>
      </c>
      <c r="AD188" s="1021">
        <v>1.76</v>
      </c>
      <c r="AE188" s="1021">
        <v>0.68</v>
      </c>
      <c r="AF188" s="1021">
        <v>0.92</v>
      </c>
      <c r="AG188" s="1021">
        <v>5.8000000000000007</v>
      </c>
      <c r="AH188" s="1021">
        <v>7.3</v>
      </c>
      <c r="AI188" s="1021">
        <v>4.84</v>
      </c>
      <c r="AJ188" s="1021">
        <v>5.8999999999999995</v>
      </c>
      <c r="AK188" s="1021">
        <v>9</v>
      </c>
      <c r="AL188" s="1034">
        <v>7860</v>
      </c>
      <c r="AM188" s="1028">
        <v>0.2</v>
      </c>
      <c r="AN188" s="1021">
        <v>0.35</v>
      </c>
      <c r="AO188" s="868">
        <f>IF(U188="n/a","n/a",IF(AA188&lt;0,"n/a",IF(AA188="n/a","n/a",J188+U188-AA188)))</f>
        <v>-7.8826259107989571E-2</v>
      </c>
      <c r="AP188" s="869">
        <f>IF(U188="n/a","n/a",J188+U188)</f>
        <v>15.740557000803904</v>
      </c>
      <c r="AQ188" s="1044">
        <f>IF(OR(AC188&lt;0.01,AF188="n/a"),"n/a",(I188/SQRT(22.5*AC188*(I188/AF188))-1)*100)</f>
        <v>-19.573822395610129</v>
      </c>
      <c r="AR188" s="766">
        <f>INDEX(Historical!$C$7:$C$1455,MATCH(B188,Historical!$B$7:$B$1455,0))*IF(AH188="n/a",1.03,IF(AH188&lt;0,1.01,IF(AH188&gt;10,1.1,(1+AH188/100))))</f>
        <v>0.92278000000000004</v>
      </c>
      <c r="AS188" s="1042">
        <f>IF($AI188="n/a",1.03*AR188,IF($AI188&lt;0,1.01*AR188,IF($AI188&gt;10,1.1*AR188,(1+$AI188/100)*AR188)))</f>
        <v>0.96744255200000007</v>
      </c>
      <c r="AT188" s="1042">
        <f>IF($AK188="n/a",1.03*AS188,IF($AK188&lt;0,1.01*AS188,IF($AK188&gt;10,1.1*AS188,(1+$AK188/100)*AS188)))</f>
        <v>1.0545123816800002</v>
      </c>
      <c r="AU188" s="1042">
        <f>IF($AK188="n/a",1.03*AT188,IF($AK188&lt;0,1.01*AT188,IF($AK188&gt;10,1.1*AT188,(1+$AK188/100)*AT188)))</f>
        <v>1.1494184960312002</v>
      </c>
      <c r="AV188" s="1042">
        <f>IF($AK188="n/a",1.03*AU188,IF($AK188&lt;0,1.01*AU188,IF($AK188&gt;10,1.1*AU188,(1+$AK188/100)*AU188)))</f>
        <v>1.2528661606740084</v>
      </c>
      <c r="AW188" s="766">
        <f>SUM(AR188:AV188)</f>
        <v>5.3470195903852087</v>
      </c>
      <c r="AX188" s="877">
        <f>AW188/I188*100</f>
        <v>14.890057338861624</v>
      </c>
      <c r="AY188" s="1212">
        <v>1.3</v>
      </c>
      <c r="AZ188" s="1028">
        <v>7.9399999999999995</v>
      </c>
      <c r="BA188" s="1028">
        <v>-38.86</v>
      </c>
      <c r="BB188" s="1028">
        <v>-4.1099999999999994</v>
      </c>
      <c r="BC188" s="1028">
        <v>-11.559999999999999</v>
      </c>
      <c r="BE188" s="721">
        <v>2009</v>
      </c>
      <c r="BF188" s="1057">
        <f>IF(BE188&gt;2008,0,IF(BE188&gt;2001,1,IF(BE188&gt;1990,2,IF(BE188&gt;1980,3,IF(BE188&gt;1973,4,IF(BE188&gt;1970,5,IF(BE188&gt;1960,6,IF(BE188&gt;1958,7,IF(BE188&gt;1953,8,9)))))))))</f>
        <v>0</v>
      </c>
    </row>
    <row r="189" spans="1:58" ht="11.25" customHeight="1" x14ac:dyDescent="0.2">
      <c r="A189" s="1027" t="s">
        <v>845</v>
      </c>
      <c r="B189" s="1031" t="s">
        <v>846</v>
      </c>
      <c r="C189" s="1181" t="s">
        <v>4414</v>
      </c>
      <c r="D189" s="1181" t="s">
        <v>4415</v>
      </c>
      <c r="E189" s="857">
        <v>24</v>
      </c>
      <c r="F189" s="1245">
        <v>131</v>
      </c>
      <c r="G189" s="1245" t="s">
        <v>38</v>
      </c>
      <c r="H189" s="1245" t="s">
        <v>107</v>
      </c>
      <c r="I189" s="1021">
        <v>20.58</v>
      </c>
      <c r="J189" s="766">
        <f>(M189/I189)*100</f>
        <v>5.2478134110787185</v>
      </c>
      <c r="K189" s="1040">
        <v>0.27</v>
      </c>
      <c r="L189" s="1043">
        <v>4</v>
      </c>
      <c r="M189" s="756">
        <f>K189*L189</f>
        <v>1.08</v>
      </c>
      <c r="N189" s="1026" t="s">
        <v>429</v>
      </c>
      <c r="O189" s="861">
        <v>0.26500000000000001</v>
      </c>
      <c r="P189" s="714">
        <v>43104</v>
      </c>
      <c r="Q189" s="714">
        <v>43119</v>
      </c>
      <c r="R189" s="756">
        <f>(K189-O189)/O189*100</f>
        <v>1.8867924528301903</v>
      </c>
      <c r="S189" s="824">
        <f>IF(INDEX(Historical!$D$7:$D$1455,MATCH(B189,Historical!$B$7:$B$1455,0))=0,"n/a",(INDEX(Historical!$C$7:$C$1455,MATCH(B189,Historical!$B$7:$B$1455,0))/INDEX(Historical!$D$7:$D$1455,MATCH(B189,Historical!$B$7:$B$1455,0))-1)*100)</f>
        <v>1.9230769230769162</v>
      </c>
      <c r="T189" s="824">
        <f>IF(INDEX(Historical!$F$7:$F$1455,MATCH(B189,Historical!$B$7:$B$1455,0))=0,"n/a",((INDEX(Historical!$C$7:$C$1455,MATCH(B189,Historical!$B$7:$B$1455,0))/INDEX(Historical!$F$7:$F$1455,MATCH(B189,Historical!$B$7:$B$1455,0)))^(1/3)-1)*100)</f>
        <v>1.6236596303448758</v>
      </c>
      <c r="U189" s="824">
        <f>IF(INDEX(Historical!$I$7:$I$1455,MATCH(B189,Historical!$B$7:$B$1455,0))=0,"n/a",((INDEX(Historical!$C$7:$C$1455,MATCH(B189,Historical!$B$7:$B$1455,0))/INDEX(Historical!$I$7:$I$1455,MATCH(B189,Historical!$B$7:$B$1455,0)))^(1/5)-1)*100)</f>
        <v>1.3757625808976881</v>
      </c>
      <c r="V189" s="824">
        <f>IF(INDEX(Historical!$O$7:$O$1455,MATCH(B189,Historical!$B$7:$B$1455,0))=0,"n/a",((INDEX(Historical!$C$7:$C$1455,MATCH(B189,Historical!$B$7:$B$1455,0))/INDEX(Historical!$O$7:$O$1455,MATCH(B189,Historical!$B$7:$B$1455,0)))^(1/10)-1)*100)</f>
        <v>1.4265851433327592</v>
      </c>
      <c r="W189" s="825">
        <f>IF(OR(U189&lt;=0,U189="n/a",V189&lt;=0,V189="n/a"),"n/a",U189/V189)</f>
        <v>0.96437467285244505</v>
      </c>
      <c r="X189" s="826">
        <f>IF(OR(AJ189&lt;=0,AJ189="n/a",U189&lt;=0,U189="n/a"),"n/a",U189/AJ189)</f>
        <v>7.9066814994120008E-2</v>
      </c>
      <c r="Y189" s="800" t="s">
        <v>4046</v>
      </c>
      <c r="Z189" s="766">
        <f>IF(OR(AC189&lt;0.01,AC189="n/a"),"n/a",M189/AC189*100)</f>
        <v>203.77358490566039</v>
      </c>
      <c r="AA189" s="1042">
        <f>IF(OR(AC189&lt;0.01,AC189="n/a"),"n/a",I189/AC189)</f>
        <v>38.830188679245275</v>
      </c>
      <c r="AB189" s="1043">
        <v>10</v>
      </c>
      <c r="AC189" s="1021">
        <v>0.53</v>
      </c>
      <c r="AD189" s="1021">
        <v>4.87</v>
      </c>
      <c r="AE189" s="1021">
        <v>5.78</v>
      </c>
      <c r="AF189" s="1021">
        <v>1.98</v>
      </c>
      <c r="AG189" s="1021">
        <v>5.2</v>
      </c>
      <c r="AH189" s="1021">
        <v>63.1</v>
      </c>
      <c r="AI189" s="1021">
        <v>-6.0600000000000005</v>
      </c>
      <c r="AJ189" s="1021">
        <v>17.399999999999999</v>
      </c>
      <c r="AK189" s="1021">
        <v>8</v>
      </c>
      <c r="AL189" s="1034">
        <v>783.07</v>
      </c>
      <c r="AM189" s="1028">
        <v>0.6</v>
      </c>
      <c r="AN189" s="1021">
        <v>0.82</v>
      </c>
      <c r="AO189" s="868">
        <f>IF(U189="n/a","n/a",IF(AA189&lt;0,"n/a",IF(AA189="n/a","n/a",J189+U189-AA189)))</f>
        <v>-32.206612687268866</v>
      </c>
      <c r="AP189" s="869">
        <f>IF(U189="n/a","n/a",J189+U189)</f>
        <v>6.6235759919764066</v>
      </c>
      <c r="AQ189" s="1044">
        <f>IF(OR(AC189&lt;0.01,AF189="n/a"),"n/a",(I189/SQRT(22.5*AC189*(I189/AF189))-1)*100)</f>
        <v>84.852822639352325</v>
      </c>
      <c r="AR189" s="766">
        <f>INDEX(Historical!$C$7:$C$1455,MATCH(B189,Historical!$B$7:$B$1455,0))*IF(AH189="n/a",1.03,IF(AH189&lt;0,1.01,IF(AH189&gt;10,1.1,(1+AH189/100))))</f>
        <v>1.1660000000000001</v>
      </c>
      <c r="AS189" s="1042">
        <f>IF($AI189="n/a",1.03*AR189,IF($AI189&lt;0,1.01*AR189,IF($AI189&gt;10,1.1*AR189,(1+$AI189/100)*AR189)))</f>
        <v>1.1776600000000002</v>
      </c>
      <c r="AT189" s="1042">
        <f>IF($AK189="n/a",1.03*AS189,IF($AK189&lt;0,1.01*AS189,IF($AK189&gt;10,1.1*AS189,(1+$AK189/100)*AS189)))</f>
        <v>1.2718728000000001</v>
      </c>
      <c r="AU189" s="1042">
        <f>IF($AK189="n/a",1.03*AT189,IF($AK189&lt;0,1.01*AT189,IF($AK189&gt;10,1.1*AT189,(1+$AK189/100)*AT189)))</f>
        <v>1.3736226240000002</v>
      </c>
      <c r="AV189" s="1042">
        <f>IF($AK189="n/a",1.03*AU189,IF($AK189&lt;0,1.01*AU189,IF($AK189&gt;10,1.1*AU189,(1+$AK189/100)*AU189)))</f>
        <v>1.4835124339200003</v>
      </c>
      <c r="AW189" s="766">
        <f>SUM(AR189:AV189)</f>
        <v>6.4726678579200012</v>
      </c>
      <c r="AX189" s="877">
        <f>AW189/I189*100</f>
        <v>31.451252953935871</v>
      </c>
      <c r="AY189" s="1212">
        <v>0.38</v>
      </c>
      <c r="AZ189" s="1028">
        <v>19.650000000000002</v>
      </c>
      <c r="BA189" s="1028">
        <v>-14.04</v>
      </c>
      <c r="BB189" s="1028">
        <v>1.4500000000000002</v>
      </c>
      <c r="BC189" s="1028">
        <v>-0.98</v>
      </c>
      <c r="BE189" s="721">
        <v>1995</v>
      </c>
      <c r="BF189" s="1057">
        <f>IF(BE189&gt;2008,0,IF(BE189&gt;2001,1,IF(BE189&gt;1990,2,IF(BE189&gt;1980,3,IF(BE189&gt;1973,4,IF(BE189&gt;1970,5,IF(BE189&gt;1960,6,IF(BE189&gt;1958,7,IF(BE189&gt;1953,8,9)))))))))</f>
        <v>2</v>
      </c>
    </row>
    <row r="190" spans="1:58" ht="11.25" customHeight="1" x14ac:dyDescent="0.2">
      <c r="A190" s="1027" t="s">
        <v>847</v>
      </c>
      <c r="B190" s="1031" t="s">
        <v>848</v>
      </c>
      <c r="C190" s="1181" t="s">
        <v>155</v>
      </c>
      <c r="D190" s="1181" t="s">
        <v>4419</v>
      </c>
      <c r="E190" s="857">
        <v>16</v>
      </c>
      <c r="F190" s="1245">
        <v>221</v>
      </c>
      <c r="G190" s="1245" t="s">
        <v>107</v>
      </c>
      <c r="H190" s="1245" t="s">
        <v>107</v>
      </c>
      <c r="I190" s="1030">
        <v>94.89</v>
      </c>
      <c r="J190" s="766">
        <f>(M190/I190)*100</f>
        <v>1.1592370112762147</v>
      </c>
      <c r="K190" s="1033">
        <v>0.27500000000000002</v>
      </c>
      <c r="L190" s="1043">
        <v>4</v>
      </c>
      <c r="M190" s="756">
        <f>K190*L190</f>
        <v>1.1000000000000001</v>
      </c>
      <c r="N190" s="1026" t="s">
        <v>191</v>
      </c>
      <c r="O190" s="860">
        <v>0.27</v>
      </c>
      <c r="P190" s="1016">
        <v>43447</v>
      </c>
      <c r="Q190" s="1016">
        <v>43468</v>
      </c>
      <c r="R190" s="756">
        <f>(K190-O190)/O190*100</f>
        <v>1.8518518518518534</v>
      </c>
      <c r="S190" s="824">
        <f>IF(INDEX(Historical!$D$7:$D$1455,MATCH(B190,Historical!$B$7:$B$1455,0))=0,"n/a",(INDEX(Historical!$C$7:$C$1455,MATCH(B190,Historical!$B$7:$B$1455,0))/INDEX(Historical!$D$7:$D$1455,MATCH(B190,Historical!$B$7:$B$1455,0))-1)*100)</f>
        <v>1.4354066985646119</v>
      </c>
      <c r="T190" s="824">
        <f>IF(INDEX(Historical!$F$7:$F$1455,MATCH(B190,Historical!$B$7:$B$1455,0))=0,"n/a",((INDEX(Historical!$C$7:$C$1455,MATCH(B190,Historical!$B$7:$B$1455,0))/INDEX(Historical!$F$7:$F$1455,MATCH(B190,Historical!$B$7:$B$1455,0)))^(1/3)-1)*100)</f>
        <v>1.7919110296577445</v>
      </c>
      <c r="U190" s="824">
        <f>IF(INDEX(Historical!$I$7:$I$1455,MATCH(B190,Historical!$B$7:$B$1455,0))=0,"n/a",((INDEX(Historical!$C$7:$C$1455,MATCH(B190,Historical!$B$7:$B$1455,0))/INDEX(Historical!$I$7:$I$1455,MATCH(B190,Historical!$B$7:$B$1455,0)))^(1/5)-1)*100)</f>
        <v>1.8956655630059771</v>
      </c>
      <c r="V190" s="824">
        <f>IF(INDEX(Historical!$O$7:$O$1455,MATCH(B190,Historical!$B$7:$B$1455,0))=0,"n/a",((INDEX(Historical!$C$7:$C$1455,MATCH(B190,Historical!$B$7:$B$1455,0))/INDEX(Historical!$O$7:$O$1455,MATCH(B190,Historical!$B$7:$B$1455,0)))^(1/10)-1)*100)</f>
        <v>1.8207424460159993</v>
      </c>
      <c r="W190" s="825">
        <f>IF(OR(U190&lt;=0,U190="n/a",V190&lt;=0,V190="n/a"),"n/a",U190/V190)</f>
        <v>1.0411497612712433</v>
      </c>
      <c r="X190" s="826">
        <f>IF(OR(AJ190&lt;=0,AJ190="n/a",U190&lt;=0,U190="n/a"),"n/a",U190/AJ190)</f>
        <v>0.25968021411040781</v>
      </c>
      <c r="Y190" s="774"/>
      <c r="Z190" s="766">
        <f>IF(OR(AC190&lt;0.01,AC190="n/a"),"n/a",M190/AC190*100)</f>
        <v>22.312373225152133</v>
      </c>
      <c r="AA190" s="1042">
        <f>IF(OR(AC190&lt;0.01,AC190="n/a"),"n/a",I190/AC190)</f>
        <v>19.247464503042597</v>
      </c>
      <c r="AB190" s="1043">
        <v>12</v>
      </c>
      <c r="AC190" s="1021">
        <v>4.93</v>
      </c>
      <c r="AD190" s="1021" t="s">
        <v>138</v>
      </c>
      <c r="AE190" s="1021">
        <v>8.24</v>
      </c>
      <c r="AF190" s="1021">
        <v>3.99</v>
      </c>
      <c r="AG190" s="1021">
        <v>15.2</v>
      </c>
      <c r="AH190" s="1021">
        <v>21</v>
      </c>
      <c r="AI190" s="1021" t="s">
        <v>138</v>
      </c>
      <c r="AJ190" s="1021">
        <v>7.3</v>
      </c>
      <c r="AK190" s="1021" t="s">
        <v>138</v>
      </c>
      <c r="AL190" s="1034">
        <v>349.2</v>
      </c>
      <c r="AM190" s="1028">
        <v>0.70000000000000007</v>
      </c>
      <c r="AN190" s="1021">
        <v>0</v>
      </c>
      <c r="AO190" s="868">
        <f>IF(U190="n/a","n/a",IF(AA190&lt;0,"n/a",IF(AA190="n/a","n/a",J190+U190-AA190)))</f>
        <v>-16.192561928760405</v>
      </c>
      <c r="AP190" s="869">
        <f>IF(U190="n/a","n/a",J190+U190)</f>
        <v>3.0549025742821918</v>
      </c>
      <c r="AQ190" s="1044">
        <f>IF(OR(AC190&lt;0.01,AF190="n/a"),"n/a",(I190/SQRT(22.5*AC190*(I190/AF190))-1)*100)</f>
        <v>84.748938793692517</v>
      </c>
      <c r="AR190" s="766">
        <f>INDEX(Historical!$C$7:$C$1455,MATCH(B190,Historical!$B$7:$B$1455,0))*IF(AH190="n/a",1.03,IF(AH190&lt;0,1.01,IF(AH190&gt;10,1.1,(1+AH190/100))))</f>
        <v>1.1660000000000001</v>
      </c>
      <c r="AS190" s="1042">
        <f>IF($AI190="n/a",1.03*AR190,IF($AI190&lt;0,1.01*AR190,IF($AI190&gt;10,1.1*AR190,(1+$AI190/100)*AR190)))</f>
        <v>1.2009800000000002</v>
      </c>
      <c r="AT190" s="1042">
        <f>IF($AK190="n/a",1.03*AS190,IF($AK190&lt;0,1.01*AS190,IF($AK190&gt;10,1.1*AS190,(1+$AK190/100)*AS190)))</f>
        <v>1.2370094000000003</v>
      </c>
      <c r="AU190" s="1042">
        <f>IF($AK190="n/a",1.03*AT190,IF($AK190&lt;0,1.01*AT190,IF($AK190&gt;10,1.1*AT190,(1+$AK190/100)*AT190)))</f>
        <v>1.2741196820000003</v>
      </c>
      <c r="AV190" s="1042">
        <f>IF($AK190="n/a",1.03*AU190,IF($AK190&lt;0,1.01*AU190,IF($AK190&gt;10,1.1*AU190,(1+$AK190/100)*AU190)))</f>
        <v>1.3123432724600004</v>
      </c>
      <c r="AW190" s="766">
        <f>SUM(AR190:AV190)</f>
        <v>6.1904523544600014</v>
      </c>
      <c r="AX190" s="877">
        <f>AW190/I190*100</f>
        <v>6.5238195325745609</v>
      </c>
      <c r="AY190" s="1212">
        <v>0.55000000000000004</v>
      </c>
      <c r="AZ190" s="1028">
        <v>22.2</v>
      </c>
      <c r="BA190" s="1028">
        <v>-19.350000000000001</v>
      </c>
      <c r="BB190" s="1028">
        <v>4.9799999999999995</v>
      </c>
      <c r="BC190" s="1028">
        <v>-1.83</v>
      </c>
      <c r="BE190" s="721">
        <v>2004</v>
      </c>
      <c r="BF190" s="1057">
        <f>IF(BE190&gt;2008,0,IF(BE190&gt;2001,1,IF(BE190&gt;1990,2,IF(BE190&gt;1980,3,IF(BE190&gt;1973,4,IF(BE190&gt;1970,5,IF(BE190&gt;1960,6,IF(BE190&gt;1958,7,IF(BE190&gt;1953,8,9)))))))))</f>
        <v>1</v>
      </c>
    </row>
    <row r="191" spans="1:58" ht="11.25" customHeight="1" x14ac:dyDescent="0.2">
      <c r="A191" s="1019" t="s">
        <v>849</v>
      </c>
      <c r="B191" s="1031" t="s">
        <v>850</v>
      </c>
      <c r="C191" s="1181" t="s">
        <v>129</v>
      </c>
      <c r="D191" s="1181" t="s">
        <v>127</v>
      </c>
      <c r="E191" s="857">
        <v>20</v>
      </c>
      <c r="F191" s="1245">
        <v>159</v>
      </c>
      <c r="G191" s="1245" t="s">
        <v>107</v>
      </c>
      <c r="H191" s="1245" t="s">
        <v>107</v>
      </c>
      <c r="I191" s="1030">
        <v>12.6</v>
      </c>
      <c r="J191" s="766">
        <f>(M191/I191)*100</f>
        <v>12.698412698412701</v>
      </c>
      <c r="K191" s="1040">
        <v>0.4</v>
      </c>
      <c r="L191" s="1043">
        <v>4</v>
      </c>
      <c r="M191" s="756">
        <f>K191*L191</f>
        <v>1.6</v>
      </c>
      <c r="N191" s="1026" t="s">
        <v>291</v>
      </c>
      <c r="O191" s="867">
        <v>0.38095238095238093</v>
      </c>
      <c r="P191" s="714">
        <v>43088</v>
      </c>
      <c r="Q191" s="714">
        <v>43097</v>
      </c>
      <c r="R191" s="756">
        <f>(K191-O191)/O191*100</f>
        <v>5.0000000000000115</v>
      </c>
      <c r="S191" s="824">
        <f>IF(INDEX(Historical!$D$7:$D$1455,MATCH(B191,Historical!$B$7:$B$1455,0))=0,"n/a",(INDEX(Historical!$C$7:$C$1455,MATCH(B191,Historical!$B$7:$B$1455,0))/INDEX(Historical!$D$7:$D$1455,MATCH(B191,Historical!$B$7:$B$1455,0))-1)*100)</f>
        <v>8.8391224862888418</v>
      </c>
      <c r="T191" s="824">
        <f>IF(INDEX(Historical!$F$7:$F$1455,MATCH(B191,Historical!$B$7:$B$1455,0))=0,"n/a",((INDEX(Historical!$C$7:$C$1455,MATCH(B191,Historical!$B$7:$B$1455,0))/INDEX(Historical!$F$7:$F$1455,MATCH(B191,Historical!$B$7:$B$1455,0)))^(1/3)-1)*100)</f>
        <v>5.0000000000000044</v>
      </c>
      <c r="U191" s="824">
        <f>IF(INDEX(Historical!$I$7:$I$1455,MATCH(B191,Historical!$B$7:$B$1455,0))=0,"n/a",((INDEX(Historical!$C$7:$C$1455,MATCH(B191,Historical!$B$7:$B$1455,0))/INDEX(Historical!$I$7:$I$1455,MATCH(B191,Historical!$B$7:$B$1455,0)))^(1/5)-1)*100)</f>
        <v>5.0000000000000044</v>
      </c>
      <c r="V191" s="824">
        <f>IF(INDEX(Historical!$O$7:$O$1455,MATCH(B191,Historical!$B$7:$B$1455,0))=0,"n/a",((INDEX(Historical!$C$7:$C$1455,MATCH(B191,Historical!$B$7:$B$1455,0))/INDEX(Historical!$O$7:$O$1455,MATCH(B191,Historical!$B$7:$B$1455,0)))^(1/10)-1)*100)</f>
        <v>5.0000000721875049</v>
      </c>
      <c r="W191" s="825">
        <f>IF(OR(U191&lt;=0,U191="n/a",V191&lt;=0,V191="n/a"),"n/a",U191/V191)</f>
        <v>0.99999998556250014</v>
      </c>
      <c r="X191" s="826">
        <f>IF(OR(AJ191&lt;=0,AJ191="n/a",U191&lt;=0,U191="n/a"),"n/a",U191/AJ191)</f>
        <v>0.80645161290322653</v>
      </c>
      <c r="Y191" s="775" t="s">
        <v>443</v>
      </c>
      <c r="Z191" s="766">
        <f>IF(OR(AC191&lt;0.01,AC191="n/a"),"n/a",M191/AC191*100)</f>
        <v>484.84848484848487</v>
      </c>
      <c r="AA191" s="1042">
        <f>IF(OR(AC191&lt;0.01,AC191="n/a"),"n/a",I191/AC191)</f>
        <v>38.18181818181818</v>
      </c>
      <c r="AB191" s="1043">
        <v>12</v>
      </c>
      <c r="AC191" s="1021">
        <v>0.33</v>
      </c>
      <c r="AD191" s="1021">
        <v>3.5</v>
      </c>
      <c r="AE191" s="1021">
        <v>0.96</v>
      </c>
      <c r="AF191" s="1021" t="s">
        <v>138</v>
      </c>
      <c r="AG191" s="1021">
        <v>-15.2</v>
      </c>
      <c r="AH191" s="1021">
        <v>-29.099999999999998</v>
      </c>
      <c r="AI191" s="1021">
        <v>30.769999999999996</v>
      </c>
      <c r="AJ191" s="1021">
        <v>6.2</v>
      </c>
      <c r="AK191" s="1021">
        <v>11</v>
      </c>
      <c r="AL191" s="1034">
        <v>1780</v>
      </c>
      <c r="AM191" s="1028">
        <v>0.6</v>
      </c>
      <c r="AN191" s="1021" t="s">
        <v>138</v>
      </c>
      <c r="AO191" s="868">
        <f>IF(U191="n/a","n/a",IF(AA191&lt;0,"n/a",IF(AA191="n/a","n/a",J191+U191-AA191)))</f>
        <v>-20.483405483405473</v>
      </c>
      <c r="AP191" s="869">
        <f>IF(U191="n/a","n/a",J191+U191)</f>
        <v>17.698412698412707</v>
      </c>
      <c r="AQ191" s="1044" t="str">
        <f>IF(OR(AC191&lt;0.01,AF191="n/a"),"n/a",(I191/SQRT(22.5*AC191*(I191/AF191))-1)*100)</f>
        <v>n/a</v>
      </c>
      <c r="AR191" s="766">
        <f>INDEX(Historical!$C$7:$C$1455,MATCH(B191,Historical!$B$7:$B$1455,0))*IF(AH191="n/a",1.03,IF(AH191&lt;0,1.01,IF(AH191&gt;10,1.1,(1+AH191/100))))</f>
        <v>1.5582857142857141</v>
      </c>
      <c r="AS191" s="1042">
        <f>IF($AI191="n/a",1.03*AR191,IF($AI191&lt;0,1.01*AR191,IF($AI191&gt;10,1.1*AR191,(1+$AI191/100)*AR191)))</f>
        <v>1.7141142857142857</v>
      </c>
      <c r="AT191" s="1042">
        <f>IF($AK191="n/a",1.03*AS191,IF($AK191&lt;0,1.01*AS191,IF($AK191&gt;10,1.1*AS191,(1+$AK191/100)*AS191)))</f>
        <v>1.8855257142857145</v>
      </c>
      <c r="AU191" s="1042">
        <f>IF($AK191="n/a",1.03*AT191,IF($AK191&lt;0,1.01*AT191,IF($AK191&gt;10,1.1*AT191,(1+$AK191/100)*AT191)))</f>
        <v>2.0740782857142861</v>
      </c>
      <c r="AV191" s="1042">
        <f>IF($AK191="n/a",1.03*AU191,IF($AK191&lt;0,1.01*AU191,IF($AK191&gt;10,1.1*AU191,(1+$AK191/100)*AU191)))</f>
        <v>2.2814861142857148</v>
      </c>
      <c r="AW191" s="766">
        <f>SUM(AR191:AV191)</f>
        <v>9.5134901142857142</v>
      </c>
      <c r="AX191" s="877">
        <f>AW191/I191*100</f>
        <v>75.503889795918369</v>
      </c>
      <c r="AY191" s="1212">
        <v>0.32</v>
      </c>
      <c r="AZ191" s="1028">
        <v>1.4500000000000002</v>
      </c>
      <c r="BA191" s="1028">
        <v>-42.809999999999995</v>
      </c>
      <c r="BB191" s="1028">
        <v>-6.76</v>
      </c>
      <c r="BC191" s="1028">
        <v>-25.22</v>
      </c>
      <c r="BE191" s="721">
        <v>1999</v>
      </c>
      <c r="BF191" s="1057">
        <f>IF(BE191&gt;2008,0,IF(BE191&gt;2001,1,IF(BE191&gt;1990,2,IF(BE191&gt;1980,3,IF(BE191&gt;1973,4,IF(BE191&gt;1970,5,IF(BE191&gt;1960,6,IF(BE191&gt;1958,7,IF(BE191&gt;1953,8,9)))))))))</f>
        <v>2</v>
      </c>
    </row>
    <row r="192" spans="1:58" s="905" customFormat="1" ht="11.25" customHeight="1" x14ac:dyDescent="0.2">
      <c r="A192" s="884" t="s">
        <v>851</v>
      </c>
      <c r="B192" s="914" t="s">
        <v>852</v>
      </c>
      <c r="C192" s="1181" t="s">
        <v>4438</v>
      </c>
      <c r="D192" s="1181" t="s">
        <v>4447</v>
      </c>
      <c r="E192" s="885">
        <v>14</v>
      </c>
      <c r="F192" s="1245">
        <v>270</v>
      </c>
      <c r="G192" s="1244" t="s">
        <v>116</v>
      </c>
      <c r="H192" s="1244" t="s">
        <v>38</v>
      </c>
      <c r="I192" s="886">
        <v>60.3</v>
      </c>
      <c r="J192" s="887">
        <f>(M192/I192)*100</f>
        <v>3.9966832504145939</v>
      </c>
      <c r="K192" s="888">
        <v>0.60250000000000004</v>
      </c>
      <c r="L192" s="889">
        <v>4</v>
      </c>
      <c r="M192" s="890">
        <f>K192*L192</f>
        <v>2.41</v>
      </c>
      <c r="N192" s="891" t="s">
        <v>141</v>
      </c>
      <c r="O192" s="892">
        <v>0.59</v>
      </c>
      <c r="P192" s="893">
        <v>43382</v>
      </c>
      <c r="Q192" s="893">
        <v>43405</v>
      </c>
      <c r="R192" s="890">
        <f>(K192-O192)/O192*100</f>
        <v>2.1186440677966214</v>
      </c>
      <c r="S192" s="824">
        <f>IF(INDEX(Historical!$D$7:$D$1455,MATCH(B192,Historical!$B$7:$B$1455,0))=0,"n/a",(INDEX(Historical!$C$7:$C$1455,MATCH(B192,Historical!$B$7:$B$1455,0))/INDEX(Historical!$D$7:$D$1455,MATCH(B192,Historical!$B$7:$B$1455,0))-1)*100)</f>
        <v>2.2002200220021972</v>
      </c>
      <c r="T192" s="824">
        <f>IF(INDEX(Historical!$F$7:$F$1455,MATCH(B192,Historical!$B$7:$B$1455,0))=0,"n/a",((INDEX(Historical!$C$7:$C$1455,MATCH(B192,Historical!$B$7:$B$1455,0))/INDEX(Historical!$F$7:$F$1455,MATCH(B192,Historical!$B$7:$B$1455,0)))^(1/3)-1)*100)</f>
        <v>2.7654945155314747</v>
      </c>
      <c r="U192" s="824">
        <f>IF(INDEX(Historical!$I$7:$I$1455,MATCH(B192,Historical!$B$7:$B$1455,0))=0,"n/a",((INDEX(Historical!$C$7:$C$1455,MATCH(B192,Historical!$B$7:$B$1455,0))/INDEX(Historical!$I$7:$I$1455,MATCH(B192,Historical!$B$7:$B$1455,0)))^(1/5)-1)*100)</f>
        <v>2.8812268266466434</v>
      </c>
      <c r="V192" s="824">
        <f>IF(INDEX(Historical!$O$7:$O$1455,MATCH(B192,Historical!$B$7:$B$1455,0))=0,"n/a",((INDEX(Historical!$C$7:$C$1455,MATCH(B192,Historical!$B$7:$B$1455,0))/INDEX(Historical!$O$7:$O$1455,MATCH(B192,Historical!$B$7:$B$1455,0)))^(1/10)-1)*100)</f>
        <v>3.5092071517628609</v>
      </c>
      <c r="W192" s="894">
        <f>IF(OR(U192&lt;=0,U192="n/a",V192&lt;=0,V192="n/a"),"n/a",U192/V192)</f>
        <v>0.82104780425950352</v>
      </c>
      <c r="X192" s="895">
        <f>IF(OR(AJ192&lt;=0,AJ192="n/a",U192&lt;=0,U192="n/a"),"n/a",U192/AJ192)</f>
        <v>4.762358391151477E-2</v>
      </c>
      <c r="Y192" s="911"/>
      <c r="Z192" s="887">
        <f>IF(OR(AC192&lt;0.01,AC192="n/a"),"n/a",M192/AC192*100)</f>
        <v>64.266666666666666</v>
      </c>
      <c r="AA192" s="897">
        <f>IF(OR(AC192&lt;0.01,AC192="n/a"),"n/a",I192/AC192)</f>
        <v>16.079999999999998</v>
      </c>
      <c r="AB192" s="889">
        <v>12</v>
      </c>
      <c r="AC192" s="898">
        <v>3.75</v>
      </c>
      <c r="AD192" s="898">
        <v>2.73</v>
      </c>
      <c r="AE192" s="898">
        <v>1.93</v>
      </c>
      <c r="AF192" s="898">
        <v>4.58</v>
      </c>
      <c r="AG192" s="907">
        <v>64.400000000000006</v>
      </c>
      <c r="AH192" s="898">
        <v>1.3</v>
      </c>
      <c r="AI192" s="898">
        <v>0.91999999999999993</v>
      </c>
      <c r="AJ192" s="898">
        <v>60.5</v>
      </c>
      <c r="AK192" s="898">
        <v>5.8999999999999995</v>
      </c>
      <c r="AL192" s="899">
        <v>251370</v>
      </c>
      <c r="AM192" s="900">
        <v>0.03</v>
      </c>
      <c r="AN192" s="898">
        <v>2.0699999999999998</v>
      </c>
      <c r="AO192" s="901">
        <f>IF(U192="n/a","n/a",IF(AA192&lt;0,"n/a",IF(AA192="n/a","n/a",J192+U192-AA192)))</f>
        <v>-9.2020899229387609</v>
      </c>
      <c r="AP192" s="902">
        <f>IF(U192="n/a","n/a",J192+U192)</f>
        <v>6.8779100770612374</v>
      </c>
      <c r="AQ192" s="903">
        <f>IF(OR(AC192&lt;0.01,AF192="n/a"),"n/a",(I192/SQRT(22.5*AC192*(I192/AF192))-1)*100)</f>
        <v>80.919134790472995</v>
      </c>
      <c r="AR192" s="766">
        <f>INDEX(Historical!$C$7:$C$1455,MATCH(B192,Historical!$B$7:$B$1455,0))*IF(AH192="n/a",1.03,IF(AH192&lt;0,1.01,IF(AH192&gt;10,1.1,(1+AH192/100))))</f>
        <v>2.3526924999999994</v>
      </c>
      <c r="AS192" s="897">
        <f>IF($AI192="n/a",1.03*AR192,IF($AI192&lt;0,1.01*AR192,IF($AI192&gt;10,1.1*AR192,(1+$AI192/100)*AR192)))</f>
        <v>2.3743372709999995</v>
      </c>
      <c r="AT192" s="897">
        <f>IF($AK192="n/a",1.03*AS192,IF($AK192&lt;0,1.01*AS192,IF($AK192&gt;10,1.1*AS192,(1+$AK192/100)*AS192)))</f>
        <v>2.5144231699889992</v>
      </c>
      <c r="AU192" s="897">
        <f>IF($AK192="n/a",1.03*AT192,IF($AK192&lt;0,1.01*AT192,IF($AK192&gt;10,1.1*AT192,(1+$AK192/100)*AT192)))</f>
        <v>2.6627741370183502</v>
      </c>
      <c r="AV192" s="897">
        <f>IF($AK192="n/a",1.03*AU192,IF($AK192&lt;0,1.01*AU192,IF($AK192&gt;10,1.1*AU192,(1+$AK192/100)*AU192)))</f>
        <v>2.8198778111024327</v>
      </c>
      <c r="AW192" s="887">
        <f>SUM(AR192:AV192)</f>
        <v>12.724104889109782</v>
      </c>
      <c r="AX192" s="904">
        <f>AW192/I192*100</f>
        <v>21.101334807810584</v>
      </c>
      <c r="AY192" s="1213">
        <v>0.46</v>
      </c>
      <c r="AZ192" s="900">
        <v>30.85</v>
      </c>
      <c r="BA192" s="900">
        <v>-2.08</v>
      </c>
      <c r="BB192" s="900">
        <v>7.01</v>
      </c>
      <c r="BC192" s="900">
        <v>16.830000000000002</v>
      </c>
      <c r="BD192" s="1079"/>
      <c r="BE192" s="721">
        <v>2005</v>
      </c>
      <c r="BF192" s="1057">
        <f>IF(BE192&gt;2008,0,IF(BE192&gt;2001,1,IF(BE192&gt;1990,2,IF(BE192&gt;1980,3,IF(BE192&gt;1973,4,IF(BE192&gt;1970,5,IF(BE192&gt;1960,6,IF(BE192&gt;1958,7,IF(BE192&gt;1953,8,9)))))))))</f>
        <v>1</v>
      </c>
    </row>
    <row r="193" spans="1:58" ht="11.25" customHeight="1" x14ac:dyDescent="0.2">
      <c r="A193" s="1019" t="s">
        <v>853</v>
      </c>
      <c r="B193" s="1031" t="s">
        <v>854</v>
      </c>
      <c r="C193" s="1181" t="s">
        <v>4283</v>
      </c>
      <c r="D193" s="1181" t="s">
        <v>4420</v>
      </c>
      <c r="E193" s="857">
        <v>11</v>
      </c>
      <c r="F193" s="1245">
        <v>318</v>
      </c>
      <c r="G193" s="1245" t="s">
        <v>107</v>
      </c>
      <c r="H193" s="1245" t="s">
        <v>107</v>
      </c>
      <c r="I193" s="1030">
        <v>141.71</v>
      </c>
      <c r="J193" s="766">
        <f>(M193/I193)*100</f>
        <v>0.70566650201114955</v>
      </c>
      <c r="K193" s="1033">
        <v>0.25</v>
      </c>
      <c r="L193" s="1043">
        <v>4</v>
      </c>
      <c r="M193" s="756">
        <f>K193*L193</f>
        <v>1</v>
      </c>
      <c r="N193" s="1026" t="s">
        <v>802</v>
      </c>
      <c r="O193" s="860">
        <v>0.21</v>
      </c>
      <c r="P193" s="1016">
        <v>43419</v>
      </c>
      <c r="Q193" s="1016">
        <v>43438</v>
      </c>
      <c r="R193" s="756">
        <f>(K193-O193)/O193*100</f>
        <v>19.047619047619051</v>
      </c>
      <c r="S193" s="824">
        <f>IF(INDEX(Historical!$D$7:$D$1455,MATCH(B193,Historical!$B$7:$B$1455,0))=0,"n/a",(INDEX(Historical!$C$7:$C$1455,MATCH(B193,Historical!$B$7:$B$1455,0))/INDEX(Historical!$D$7:$D$1455,MATCH(B193,Historical!$B$7:$B$1455,0))-1)*100)</f>
        <v>17.948717948717952</v>
      </c>
      <c r="T193" s="824">
        <f>IF(INDEX(Historical!$F$7:$F$1455,MATCH(B193,Historical!$B$7:$B$1455,0))=0,"n/a",((INDEX(Historical!$C$7:$C$1455,MATCH(B193,Historical!$B$7:$B$1455,0))/INDEX(Historical!$F$7:$F$1455,MATCH(B193,Historical!$B$7:$B$1455,0)))^(1/3)-1)*100)</f>
        <v>17.995813862247644</v>
      </c>
      <c r="U193" s="824">
        <f>IF(INDEX(Historical!$I$7:$I$1455,MATCH(B193,Historical!$B$7:$B$1455,0))=0,"n/a",((INDEX(Historical!$C$7:$C$1455,MATCH(B193,Historical!$B$7:$B$1455,0))/INDEX(Historical!$I$7:$I$1455,MATCH(B193,Historical!$B$7:$B$1455,0)))^(1/5)-1)*100)</f>
        <v>22.759405763620876</v>
      </c>
      <c r="V193" s="824" t="str">
        <f>IF(INDEX(Historical!$O$7:$O$1455,MATCH(B193,Historical!$B$7:$B$1455,0))=0,"n/a",((INDEX(Historical!$C$7:$C$1455,MATCH(B193,Historical!$B$7:$B$1455,0))/INDEX(Historical!$O$7:$O$1455,MATCH(B193,Historical!$B$7:$B$1455,0)))^(1/10)-1)*100)</f>
        <v>n/a</v>
      </c>
      <c r="W193" s="825" t="str">
        <f>IF(OR(U193&lt;=0,U193="n/a",V193&lt;=0,V193="n/a"),"n/a",U193/V193)</f>
        <v>n/a</v>
      </c>
      <c r="X193" s="826">
        <f>IF(OR(AJ193&lt;=0,AJ193="n/a",U193&lt;=0,U193="n/a"),"n/a",U193/AJ193)</f>
        <v>1.4496436792115208</v>
      </c>
      <c r="Y193" s="1032"/>
      <c r="Z193" s="766">
        <f>IF(OR(AC193&lt;0.01,AC193="n/a"),"n/a",M193/AC193*100)</f>
        <v>25.380710659898476</v>
      </c>
      <c r="AA193" s="1042">
        <f>IF(OR(AC193&lt;0.01,AC193="n/a"),"n/a",I193/AC193)</f>
        <v>35.967005076142136</v>
      </c>
      <c r="AB193" s="1043">
        <v>9</v>
      </c>
      <c r="AC193" s="1021">
        <v>3.94</v>
      </c>
      <c r="AD193" s="1021">
        <v>2</v>
      </c>
      <c r="AE193" s="1021">
        <v>15.35</v>
      </c>
      <c r="AF193" s="1021">
        <v>11.03</v>
      </c>
      <c r="AG193" s="1021">
        <v>35.199999999999996</v>
      </c>
      <c r="AH193" s="1021">
        <v>40.699999999999996</v>
      </c>
      <c r="AI193" s="1021">
        <v>16.470000000000002</v>
      </c>
      <c r="AJ193" s="1021">
        <v>15.7</v>
      </c>
      <c r="AK193" s="1021">
        <v>17.990000000000002</v>
      </c>
      <c r="AL193" s="1034">
        <v>316370</v>
      </c>
      <c r="AM193" s="1028">
        <v>0.1</v>
      </c>
      <c r="AN193" s="1021">
        <v>0.57999999999999996</v>
      </c>
      <c r="AO193" s="868">
        <f>IF(U193="n/a","n/a",IF(AA193&lt;0,"n/a",IF(AA193="n/a","n/a",J193+U193-AA193)))</f>
        <v>-12.501932810510112</v>
      </c>
      <c r="AP193" s="869">
        <f>IF(U193="n/a","n/a",J193+U193)</f>
        <v>23.465072265632024</v>
      </c>
      <c r="AQ193" s="1044">
        <f>IF(OR(AC193&lt;0.01,AF193="n/a"),"n/a",(I193/SQRT(22.5*AC193*(I193/AF193))-1)*100)</f>
        <v>319.90266914017519</v>
      </c>
      <c r="AR193" s="766">
        <f>INDEX(Historical!$C$7:$C$1455,MATCH(B193,Historical!$B$7:$B$1455,0))*IF(AH193="n/a",1.03,IF(AH193&lt;0,1.01,IF(AH193&gt;10,1.1,(1+AH193/100))))</f>
        <v>0.75900000000000001</v>
      </c>
      <c r="AS193" s="1042">
        <f>IF($AI193="n/a",1.03*AR193,IF($AI193&lt;0,1.01*AR193,IF($AI193&gt;10,1.1*AR193,(1+$AI193/100)*AR193)))</f>
        <v>0.83490000000000009</v>
      </c>
      <c r="AT193" s="1042">
        <f>IF($AK193="n/a",1.03*AS193,IF($AK193&lt;0,1.01*AS193,IF($AK193&gt;10,1.1*AS193,(1+$AK193/100)*AS193)))</f>
        <v>0.91839000000000015</v>
      </c>
      <c r="AU193" s="1042">
        <f>IF($AK193="n/a",1.03*AT193,IF($AK193&lt;0,1.01*AT193,IF($AK193&gt;10,1.1*AT193,(1+$AK193/100)*AT193)))</f>
        <v>1.0102290000000003</v>
      </c>
      <c r="AV193" s="1042">
        <f>IF($AK193="n/a",1.03*AU193,IF($AK193&lt;0,1.01*AU193,IF($AK193&gt;10,1.1*AU193,(1+$AK193/100)*AU193)))</f>
        <v>1.1112519000000003</v>
      </c>
      <c r="AW193" s="766">
        <f>SUM(AR193:AV193)</f>
        <v>4.6337709000000009</v>
      </c>
      <c r="AX193" s="877">
        <f>AW193/I193*100</f>
        <v>3.2698969021240565</v>
      </c>
      <c r="AY193" s="1212">
        <v>1.1200000000000001</v>
      </c>
      <c r="AZ193" s="1028">
        <v>32.940000000000005</v>
      </c>
      <c r="BA193" s="1028">
        <v>-6.5</v>
      </c>
      <c r="BB193" s="1028">
        <v>0.28999999999999998</v>
      </c>
      <c r="BC193" s="1028">
        <v>5.4899999999999993</v>
      </c>
      <c r="BE193" s="721">
        <v>2008</v>
      </c>
      <c r="BF193" s="1057">
        <f>IF(BE193&gt;2008,0,IF(BE193&gt;2001,1,IF(BE193&gt;1990,2,IF(BE193&gt;1980,3,IF(BE193&gt;1973,4,IF(BE193&gt;1970,5,IF(BE193&gt;1960,6,IF(BE193&gt;1958,7,IF(BE193&gt;1953,8,9)))))))))</f>
        <v>1</v>
      </c>
    </row>
    <row r="194" spans="1:58" ht="11.25" customHeight="1" x14ac:dyDescent="0.2">
      <c r="A194" s="1027" t="s">
        <v>855</v>
      </c>
      <c r="B194" s="1031" t="s">
        <v>856</v>
      </c>
      <c r="C194" s="1181" t="s">
        <v>113</v>
      </c>
      <c r="D194" s="1181" t="s">
        <v>4417</v>
      </c>
      <c r="E194" s="857">
        <v>15</v>
      </c>
      <c r="F194" s="1245">
        <v>243</v>
      </c>
      <c r="G194" s="1245" t="s">
        <v>107</v>
      </c>
      <c r="H194" s="1245" t="s">
        <v>107</v>
      </c>
      <c r="I194" s="1030">
        <v>29.13</v>
      </c>
      <c r="J194" s="766">
        <f>(M194/I194)*100</f>
        <v>1.0985238585650532</v>
      </c>
      <c r="K194" s="1033">
        <v>0.08</v>
      </c>
      <c r="L194" s="1043">
        <v>4</v>
      </c>
      <c r="M194" s="756">
        <f>K194*L194</f>
        <v>0.32</v>
      </c>
      <c r="N194" s="1026" t="s">
        <v>543</v>
      </c>
      <c r="O194" s="860">
        <v>7.0000000000000007E-2</v>
      </c>
      <c r="P194" s="1016">
        <v>43298</v>
      </c>
      <c r="Q194" s="1016">
        <v>43313</v>
      </c>
      <c r="R194" s="756">
        <f>(K194-O194)/O194*100</f>
        <v>14.285714285714276</v>
      </c>
      <c r="S194" s="824">
        <f>IF(INDEX(Historical!$D$7:$D$1455,MATCH(B194,Historical!$B$7:$B$1455,0))=0,"n/a",(INDEX(Historical!$C$7:$C$1455,MATCH(B194,Historical!$B$7:$B$1455,0))/INDEX(Historical!$D$7:$D$1455,MATCH(B194,Historical!$B$7:$B$1455,0))-1)*100)</f>
        <v>13.043478260869556</v>
      </c>
      <c r="T194" s="824">
        <f>IF(INDEX(Historical!$F$7:$F$1455,MATCH(B194,Historical!$B$7:$B$1455,0))=0,"n/a",((INDEX(Historical!$C$7:$C$1455,MATCH(B194,Historical!$B$7:$B$1455,0))/INDEX(Historical!$F$7:$F$1455,MATCH(B194,Historical!$B$7:$B$1455,0)))^(1/3)-1)*100)</f>
        <v>11.021370033491195</v>
      </c>
      <c r="U194" s="824">
        <f>IF(INDEX(Historical!$I$7:$I$1455,MATCH(B194,Historical!$B$7:$B$1455,0))=0,"n/a",((INDEX(Historical!$C$7:$C$1455,MATCH(B194,Historical!$B$7:$B$1455,0))/INDEX(Historical!$I$7:$I$1455,MATCH(B194,Historical!$B$7:$B$1455,0)))^(1/5)-1)*100)</f>
        <v>11.628841548417412</v>
      </c>
      <c r="V194" s="824">
        <f>IF(INDEX(Historical!$O$7:$O$1455,MATCH(B194,Historical!$B$7:$B$1455,0))=0,"n/a",((INDEX(Historical!$C$7:$C$1455,MATCH(B194,Historical!$B$7:$B$1455,0))/INDEX(Historical!$O$7:$O$1455,MATCH(B194,Historical!$B$7:$B$1455,0)))^(1/10)-1)*100)</f>
        <v>13.237743997702346</v>
      </c>
      <c r="W194" s="825">
        <f>IF(OR(U194&lt;=0,U194="n/a",V194&lt;=0,V194="n/a"),"n/a",U194/V194)</f>
        <v>0.87846097873140716</v>
      </c>
      <c r="X194" s="826">
        <f>IF(OR(AJ194&lt;=0,AJ194="n/a",U194&lt;=0,U194="n/a"),"n/a",U194/AJ194)</f>
        <v>38.762805161391377</v>
      </c>
      <c r="Y194" s="777"/>
      <c r="Z194" s="766">
        <f>IF(OR(AC194&lt;0.01,AC194="n/a"),"n/a",M194/AC194*100)</f>
        <v>10.702341137123746</v>
      </c>
      <c r="AA194" s="1042">
        <f>IF(OR(AC194&lt;0.01,AC194="n/a"),"n/a",I194/AC194)</f>
        <v>9.7424749163879589</v>
      </c>
      <c r="AB194" s="1043">
        <v>12</v>
      </c>
      <c r="AC194" s="1021">
        <v>2.99</v>
      </c>
      <c r="AD194" s="1021">
        <v>1.22</v>
      </c>
      <c r="AE194" s="1021">
        <v>0.45</v>
      </c>
      <c r="AF194" s="1021">
        <v>0.99</v>
      </c>
      <c r="AG194" s="1021">
        <v>14.099999999999998</v>
      </c>
      <c r="AH194" s="1021">
        <v>6</v>
      </c>
      <c r="AI194" s="1021" t="s">
        <v>138</v>
      </c>
      <c r="AJ194" s="1021">
        <v>0.3</v>
      </c>
      <c r="AK194" s="1021">
        <v>8</v>
      </c>
      <c r="AL194" s="1034">
        <v>322.47000000000003</v>
      </c>
      <c r="AM194" s="1028">
        <v>0.3</v>
      </c>
      <c r="AN194" s="1021">
        <v>0.61</v>
      </c>
      <c r="AO194" s="868">
        <f>IF(U194="n/a","n/a",IF(AA194&lt;0,"n/a",IF(AA194="n/a","n/a",J194+U194-AA194)))</f>
        <v>2.9848904905945073</v>
      </c>
      <c r="AP194" s="869">
        <f>IF(U194="n/a","n/a",J194+U194)</f>
        <v>12.727365406982466</v>
      </c>
      <c r="AQ194" s="1044">
        <f>IF(OR(AC194&lt;0.01,AF194="n/a"),"n/a",(I194/SQRT(22.5*AC194*(I194/AF194))-1)*100)</f>
        <v>-34.527189130061778</v>
      </c>
      <c r="AR194" s="766">
        <f>INDEX(Historical!$C$7:$C$1455,MATCH(B194,Historical!$B$7:$B$1455,0))*IF(AH194="n/a",1.03,IF(AH194&lt;0,1.01,IF(AH194&gt;10,1.1,(1+AH194/100))))</f>
        <v>0.27560000000000001</v>
      </c>
      <c r="AS194" s="1042">
        <f>IF($AI194="n/a",1.03*AR194,IF($AI194&lt;0,1.01*AR194,IF($AI194&gt;10,1.1*AR194,(1+$AI194/100)*AR194)))</f>
        <v>0.28386800000000001</v>
      </c>
      <c r="AT194" s="1042">
        <f>IF($AK194="n/a",1.03*AS194,IF($AK194&lt;0,1.01*AS194,IF($AK194&gt;10,1.1*AS194,(1+$AK194/100)*AS194)))</f>
        <v>0.30657744000000003</v>
      </c>
      <c r="AU194" s="1042">
        <f>IF($AK194="n/a",1.03*AT194,IF($AK194&lt;0,1.01*AT194,IF($AK194&gt;10,1.1*AT194,(1+$AK194/100)*AT194)))</f>
        <v>0.33110363520000008</v>
      </c>
      <c r="AV194" s="1042">
        <f>IF($AK194="n/a",1.03*AU194,IF($AK194&lt;0,1.01*AU194,IF($AK194&gt;10,1.1*AU194,(1+$AK194/100)*AU194)))</f>
        <v>0.35759192601600009</v>
      </c>
      <c r="AW194" s="766">
        <f>SUM(AR194:AV194)</f>
        <v>1.5547410012160003</v>
      </c>
      <c r="AX194" s="877">
        <f>AW194/I194*100</f>
        <v>5.3372502616409214</v>
      </c>
      <c r="AY194" s="1212">
        <v>1.62</v>
      </c>
      <c r="AZ194" s="1028">
        <v>8.07</v>
      </c>
      <c r="BA194" s="1028">
        <v>-48.010000000000005</v>
      </c>
      <c r="BB194" s="1028">
        <v>-4.68</v>
      </c>
      <c r="BC194" s="1028">
        <v>-32.14</v>
      </c>
      <c r="BE194" s="721">
        <v>2004</v>
      </c>
      <c r="BF194" s="1057">
        <f>IF(BE194&gt;2008,0,IF(BE194&gt;2001,1,IF(BE194&gt;1990,2,IF(BE194&gt;1980,3,IF(BE194&gt;1973,4,IF(BE194&gt;1970,5,IF(BE194&gt;1960,6,IF(BE194&gt;1958,7,IF(BE194&gt;1953,8,9)))))))))</f>
        <v>1</v>
      </c>
    </row>
    <row r="195" spans="1:58" ht="11.25" customHeight="1" x14ac:dyDescent="0.2">
      <c r="A195" s="1027" t="s">
        <v>857</v>
      </c>
      <c r="B195" s="1031" t="s">
        <v>858</v>
      </c>
      <c r="C195" s="1181" t="s">
        <v>4414</v>
      </c>
      <c r="D195" s="1181" t="s">
        <v>4415</v>
      </c>
      <c r="E195" s="857">
        <v>21</v>
      </c>
      <c r="F195" s="1245">
        <v>157</v>
      </c>
      <c r="G195" s="1245" t="s">
        <v>38</v>
      </c>
      <c r="H195" s="1245" t="s">
        <v>38</v>
      </c>
      <c r="I195" s="1030">
        <v>67.75</v>
      </c>
      <c r="J195" s="766">
        <f>(M195/I195)*100</f>
        <v>6.0516605166051649</v>
      </c>
      <c r="K195" s="1040">
        <v>1.0249999999999999</v>
      </c>
      <c r="L195" s="1043">
        <v>4</v>
      </c>
      <c r="M195" s="756">
        <f>K195*L195</f>
        <v>4.0999999999999996</v>
      </c>
      <c r="N195" s="1026" t="s">
        <v>221</v>
      </c>
      <c r="O195" s="861">
        <v>1.02</v>
      </c>
      <c r="P195" s="1016">
        <v>43371</v>
      </c>
      <c r="Q195" s="1016">
        <v>43388</v>
      </c>
      <c r="R195" s="756">
        <f>(K195-O195)/O195*100</f>
        <v>0.49019607843136215</v>
      </c>
      <c r="S195" s="824">
        <f>IF(INDEX(Historical!$D$7:$D$1455,MATCH(B195,Historical!$B$7:$B$1455,0))=0,"n/a",(INDEX(Historical!$C$7:$C$1455,MATCH(B195,Historical!$B$7:$B$1455,0))/INDEX(Historical!$D$7:$D$1455,MATCH(B195,Historical!$B$7:$B$1455,0))-1)*100)</f>
        <v>2.0304568527918621</v>
      </c>
      <c r="T195" s="824">
        <f>IF(INDEX(Historical!$F$7:$F$1455,MATCH(B195,Historical!$B$7:$B$1455,0))=0,"n/a",((INDEX(Historical!$C$7:$C$1455,MATCH(B195,Historical!$B$7:$B$1455,0))/INDEX(Historical!$F$7:$F$1455,MATCH(B195,Historical!$B$7:$B$1455,0)))^(1/3)-1)*100)</f>
        <v>3.6030602340847206</v>
      </c>
      <c r="U195" s="824">
        <f>IF(INDEX(Historical!$I$7:$I$1455,MATCH(B195,Historical!$B$7:$B$1455,0))=0,"n/a",((INDEX(Historical!$C$7:$C$1455,MATCH(B195,Historical!$B$7:$B$1455,0))/INDEX(Historical!$I$7:$I$1455,MATCH(B195,Historical!$B$7:$B$1455,0)))^(1/5)-1)*100)</f>
        <v>11.382417860287886</v>
      </c>
      <c r="V195" s="824">
        <f>IF(INDEX(Historical!$O$7:$O$1455,MATCH(B195,Historical!$B$7:$B$1455,0))=0,"n/a",((INDEX(Historical!$C$7:$C$1455,MATCH(B195,Historical!$B$7:$B$1455,0))/INDEX(Historical!$O$7:$O$1455,MATCH(B195,Historical!$B$7:$B$1455,0)))^(1/10)-1)*100)</f>
        <v>8.0176354910345804</v>
      </c>
      <c r="W195" s="825">
        <f>IF(OR(U195&lt;=0,U195="n/a",V195&lt;=0,V195="n/a"),"n/a",U195/V195)</f>
        <v>1.4196726544896991</v>
      </c>
      <c r="X195" s="826">
        <f>IF(OR(AJ195&lt;=0,AJ195="n/a",U195&lt;=0,U195="n/a"),"n/a",U195/AJ195)</f>
        <v>1.6988683373564009</v>
      </c>
      <c r="Y195" s="1032" t="s">
        <v>4077</v>
      </c>
      <c r="Z195" s="766">
        <f>IF(OR(AC195&lt;0.01,AC195="n/a"),"n/a",M195/AC195*100)</f>
        <v>155.30303030303028</v>
      </c>
      <c r="AA195" s="1042">
        <f>IF(OR(AC195&lt;0.01,AC195="n/a"),"n/a",I195/AC195)</f>
        <v>25.662878787878785</v>
      </c>
      <c r="AB195" s="1043">
        <v>12</v>
      </c>
      <c r="AC195" s="1021">
        <v>2.64</v>
      </c>
      <c r="AD195" s="1021" t="s">
        <v>138</v>
      </c>
      <c r="AE195" s="1021">
        <v>13.44</v>
      </c>
      <c r="AF195" s="1021">
        <v>2.39</v>
      </c>
      <c r="AG195" s="1021">
        <v>9.4</v>
      </c>
      <c r="AH195" s="1021">
        <v>-0.2</v>
      </c>
      <c r="AI195" s="1021">
        <v>-12.31</v>
      </c>
      <c r="AJ195" s="1021">
        <v>6.7</v>
      </c>
      <c r="AK195" s="1021" t="s">
        <v>138</v>
      </c>
      <c r="AL195" s="1034">
        <v>10880</v>
      </c>
      <c r="AM195" s="1028">
        <v>0.1</v>
      </c>
      <c r="AN195" s="1021">
        <v>1.52</v>
      </c>
      <c r="AO195" s="868">
        <f>IF(U195="n/a","n/a",IF(AA195&lt;0,"n/a",IF(AA195="n/a","n/a",J195+U195-AA195)))</f>
        <v>-8.228800410985734</v>
      </c>
      <c r="AP195" s="869">
        <f>IF(U195="n/a","n/a",J195+U195)</f>
        <v>17.434078376893051</v>
      </c>
      <c r="AQ195" s="1044">
        <f>IF(OR(AC195&lt;0.01,AF195="n/a"),"n/a",(I195/SQRT(22.5*AC195*(I195/AF195))-1)*100)</f>
        <v>65.105057871284288</v>
      </c>
      <c r="AR195" s="766">
        <f>INDEX(Historical!$C$7:$C$1455,MATCH(B195,Historical!$B$7:$B$1455,0))*IF(AH195="n/a",1.03,IF(AH195&lt;0,1.01,IF(AH195&gt;10,1.1,(1+AH195/100))))</f>
        <v>4.0602</v>
      </c>
      <c r="AS195" s="1042">
        <f>IF($AI195="n/a",1.03*AR195,IF($AI195&lt;0,1.01*AR195,IF($AI195&gt;10,1.1*AR195,(1+$AI195/100)*AR195)))</f>
        <v>4.1008019999999998</v>
      </c>
      <c r="AT195" s="1042">
        <f>IF($AK195="n/a",1.03*AS195,IF($AK195&lt;0,1.01*AS195,IF($AK195&gt;10,1.1*AS195,(1+$AK195/100)*AS195)))</f>
        <v>4.2238260600000004</v>
      </c>
      <c r="AU195" s="1042">
        <f>IF($AK195="n/a",1.03*AT195,IF($AK195&lt;0,1.01*AT195,IF($AK195&gt;10,1.1*AT195,(1+$AK195/100)*AT195)))</f>
        <v>4.3505408418000009</v>
      </c>
      <c r="AV195" s="1042">
        <f>IF($AK195="n/a",1.03*AU195,IF($AK195&lt;0,1.01*AU195,IF($AK195&gt;10,1.1*AU195,(1+$AK195/100)*AU195)))</f>
        <v>4.4810570670540013</v>
      </c>
      <c r="AW195" s="766">
        <f>SUM(AR195:AV195)</f>
        <v>21.216425968854004</v>
      </c>
      <c r="AX195" s="877">
        <f>AW195/I195*100</f>
        <v>31.315757887607386</v>
      </c>
      <c r="AY195" s="1212">
        <v>0.59</v>
      </c>
      <c r="AZ195" s="1028">
        <v>14.38</v>
      </c>
      <c r="BA195" s="1028">
        <v>-5.43</v>
      </c>
      <c r="BB195" s="1028">
        <v>3.4799999999999995</v>
      </c>
      <c r="BC195" s="1028">
        <v>4.74</v>
      </c>
      <c r="BE195" s="721">
        <v>1998</v>
      </c>
      <c r="BF195" s="1057">
        <f>IF(BE195&gt;2008,0,IF(BE195&gt;2001,1,IF(BE195&gt;1990,2,IF(BE195&gt;1980,3,IF(BE195&gt;1973,4,IF(BE195&gt;1970,5,IF(BE195&gt;1960,6,IF(BE195&gt;1958,7,IF(BE195&gt;1953,8,9)))))))))</f>
        <v>2</v>
      </c>
    </row>
    <row r="196" spans="1:58" ht="11.25" customHeight="1" x14ac:dyDescent="0.2">
      <c r="A196" s="1019" t="s">
        <v>859</v>
      </c>
      <c r="B196" s="1031" t="s">
        <v>860</v>
      </c>
      <c r="C196" s="1181" t="s">
        <v>109</v>
      </c>
      <c r="D196" s="1181" t="s">
        <v>119</v>
      </c>
      <c r="E196" s="857">
        <v>17</v>
      </c>
      <c r="F196" s="1245">
        <v>187</v>
      </c>
      <c r="G196" s="1245" t="s">
        <v>107</v>
      </c>
      <c r="H196" s="1245" t="s">
        <v>107</v>
      </c>
      <c r="I196" s="1030">
        <v>78.78</v>
      </c>
      <c r="J196" s="766">
        <f>(M196/I196)*100</f>
        <v>0.76161462300076166</v>
      </c>
      <c r="K196" s="1033">
        <v>0.15</v>
      </c>
      <c r="L196" s="1043">
        <v>4</v>
      </c>
      <c r="M196" s="756">
        <f>K196*L196</f>
        <v>0.6</v>
      </c>
      <c r="N196" s="1026" t="s">
        <v>510</v>
      </c>
      <c r="O196" s="860">
        <v>0.14000000000000001</v>
      </c>
      <c r="P196" s="1016">
        <v>43265</v>
      </c>
      <c r="Q196" s="1016">
        <v>43286</v>
      </c>
      <c r="R196" s="756">
        <f>(K196-O196)/O196*100</f>
        <v>7.1428571428571281</v>
      </c>
      <c r="S196" s="824">
        <f>IF(INDEX(Historical!$D$7:$D$1455,MATCH(B196,Historical!$B$7:$B$1455,0))=0,"n/a",(INDEX(Historical!$C$7:$C$1455,MATCH(B196,Historical!$B$7:$B$1455,0))/INDEX(Historical!$D$7:$D$1455,MATCH(B196,Historical!$B$7:$B$1455,0))-1)*100)</f>
        <v>8.0000000000000071</v>
      </c>
      <c r="T196" s="824">
        <f>IF(INDEX(Historical!$F$7:$F$1455,MATCH(B196,Historical!$B$7:$B$1455,0))=0,"n/a",((INDEX(Historical!$C$7:$C$1455,MATCH(B196,Historical!$B$7:$B$1455,0))/INDEX(Historical!$F$7:$F$1455,MATCH(B196,Historical!$B$7:$B$1455,0)))^(1/3)-1)*100)</f>
        <v>7.888486678770068</v>
      </c>
      <c r="U196" s="824">
        <f>IF(INDEX(Historical!$I$7:$I$1455,MATCH(B196,Historical!$B$7:$B$1455,0))=0,"n/a",((INDEX(Historical!$C$7:$C$1455,MATCH(B196,Historical!$B$7:$B$1455,0))/INDEX(Historical!$I$7:$I$1455,MATCH(B196,Historical!$B$7:$B$1455,0)))^(1/5)-1)*100)</f>
        <v>9.6940240464664651</v>
      </c>
      <c r="V196" s="824">
        <f>IF(INDEX(Historical!$O$7:$O$1455,MATCH(B196,Historical!$B$7:$B$1455,0))=0,"n/a",((INDEX(Historical!$C$7:$C$1455,MATCH(B196,Historical!$B$7:$B$1455,0))/INDEX(Historical!$O$7:$O$1455,MATCH(B196,Historical!$B$7:$B$1455,0)))^(1/10)-1)*100)</f>
        <v>10.442537523679473</v>
      </c>
      <c r="W196" s="825">
        <f>IF(OR(U196&lt;=0,U196="n/a",V196&lt;=0,V196="n/a"),"n/a",U196/V196)</f>
        <v>0.92832072898798013</v>
      </c>
      <c r="X196" s="826">
        <f>IF(OR(AJ196&lt;=0,AJ196="n/a",U196&lt;=0,U196="n/a"),"n/a",U196/AJ196)</f>
        <v>3.4621514451665942</v>
      </c>
      <c r="Y196" s="781"/>
      <c r="Z196" s="766">
        <f>IF(OR(AC196&lt;0.01,AC196="n/a"),"n/a",M196/AC196*100)</f>
        <v>11.976047904191617</v>
      </c>
      <c r="AA196" s="1042">
        <f>IF(OR(AC196&lt;0.01,AC196="n/a"),"n/a",I196/AC196)</f>
        <v>15.724550898203594</v>
      </c>
      <c r="AB196" s="1043">
        <v>12</v>
      </c>
      <c r="AC196" s="1021">
        <v>5.01</v>
      </c>
      <c r="AD196" s="1021">
        <v>0.84</v>
      </c>
      <c r="AE196" s="1021">
        <v>1.26</v>
      </c>
      <c r="AF196" s="1021">
        <v>1.84</v>
      </c>
      <c r="AG196" s="1021">
        <v>12.2</v>
      </c>
      <c r="AH196" s="1021">
        <v>-12.5</v>
      </c>
      <c r="AI196" s="1021">
        <v>-1.81</v>
      </c>
      <c r="AJ196" s="1021">
        <v>2.8000000000000003</v>
      </c>
      <c r="AK196" s="1021">
        <v>18.64</v>
      </c>
      <c r="AL196" s="1034">
        <v>9660</v>
      </c>
      <c r="AM196" s="1028">
        <v>5.3</v>
      </c>
      <c r="AN196" s="1021">
        <v>0.5</v>
      </c>
      <c r="AO196" s="868">
        <f>IF(U196="n/a","n/a",IF(AA196&lt;0,"n/a",IF(AA196="n/a","n/a",J196+U196-AA196)))</f>
        <v>-5.268912228736367</v>
      </c>
      <c r="AP196" s="869">
        <f>IF(U196="n/a","n/a",J196+U196)</f>
        <v>10.455638669467227</v>
      </c>
      <c r="AQ196" s="1044">
        <f>IF(OR(AC196&lt;0.01,AF196="n/a"),"n/a",(I196/SQRT(22.5*AC196*(I196/AF196))-1)*100)</f>
        <v>13.398361055557118</v>
      </c>
      <c r="AR196" s="766">
        <f>INDEX(Historical!$C$7:$C$1455,MATCH(B196,Historical!$B$7:$B$1455,0))*IF(AH196="n/a",1.03,IF(AH196&lt;0,1.01,IF(AH196&gt;10,1.1,(1+AH196/100))))</f>
        <v>0.5454</v>
      </c>
      <c r="AS196" s="1042">
        <f>IF($AI196="n/a",1.03*AR196,IF($AI196&lt;0,1.01*AR196,IF($AI196&gt;10,1.1*AR196,(1+$AI196/100)*AR196)))</f>
        <v>0.55085399999999995</v>
      </c>
      <c r="AT196" s="1042">
        <f>IF($AK196="n/a",1.03*AS196,IF($AK196&lt;0,1.01*AS196,IF($AK196&gt;10,1.1*AS196,(1+$AK196/100)*AS196)))</f>
        <v>0.60593940000000002</v>
      </c>
      <c r="AU196" s="1042">
        <f>IF($AK196="n/a",1.03*AT196,IF($AK196&lt;0,1.01*AT196,IF($AK196&gt;10,1.1*AT196,(1+$AK196/100)*AT196)))</f>
        <v>0.66653334000000009</v>
      </c>
      <c r="AV196" s="1042">
        <f>IF($AK196="n/a",1.03*AU196,IF($AK196&lt;0,1.01*AU196,IF($AK196&gt;10,1.1*AU196,(1+$AK196/100)*AU196)))</f>
        <v>0.73318667400000015</v>
      </c>
      <c r="AW196" s="766">
        <f>SUM(AR196:AV196)</f>
        <v>3.1019134140000002</v>
      </c>
      <c r="AX196" s="877">
        <f>AW196/I196*100</f>
        <v>3.9374376923076921</v>
      </c>
      <c r="AY196" s="1212">
        <v>0.82</v>
      </c>
      <c r="AZ196" s="1028">
        <v>19.64</v>
      </c>
      <c r="BA196" s="1028">
        <v>-1.4200000000000002</v>
      </c>
      <c r="BB196" s="1028">
        <v>3.02</v>
      </c>
      <c r="BC196" s="1028">
        <v>6.17</v>
      </c>
      <c r="BE196" s="721">
        <v>2002</v>
      </c>
      <c r="BF196" s="1057">
        <f>IF(BE196&gt;2008,0,IF(BE196&gt;2001,1,IF(BE196&gt;1990,2,IF(BE196&gt;1980,3,IF(BE196&gt;1973,4,IF(BE196&gt;1970,5,IF(BE196&gt;1960,6,IF(BE196&gt;1958,7,IF(BE196&gt;1953,8,9)))))))))</f>
        <v>1</v>
      </c>
    </row>
    <row r="197" spans="1:58" ht="11.25" customHeight="1" x14ac:dyDescent="0.2">
      <c r="A197" s="1027" t="s">
        <v>773</v>
      </c>
      <c r="B197" s="1031" t="s">
        <v>861</v>
      </c>
      <c r="C197" s="1181" t="s">
        <v>113</v>
      </c>
      <c r="D197" s="1181" t="s">
        <v>4417</v>
      </c>
      <c r="E197" s="857">
        <v>15</v>
      </c>
      <c r="F197" s="1245">
        <v>233</v>
      </c>
      <c r="G197" s="1245" t="s">
        <v>38</v>
      </c>
      <c r="H197" s="1245" t="s">
        <v>116</v>
      </c>
      <c r="I197" s="1030">
        <v>93.75</v>
      </c>
      <c r="J197" s="766">
        <f>(M197/I197)*100</f>
        <v>1.984</v>
      </c>
      <c r="K197" s="1033">
        <v>0.46500000000000002</v>
      </c>
      <c r="L197" s="1043">
        <v>4</v>
      </c>
      <c r="M197" s="756">
        <f>K197*L197</f>
        <v>1.86</v>
      </c>
      <c r="N197" s="1026" t="s">
        <v>4010</v>
      </c>
      <c r="O197" s="860">
        <v>0.42499999999999999</v>
      </c>
      <c r="P197" s="1016">
        <v>43168</v>
      </c>
      <c r="Q197" s="1016">
        <v>43185</v>
      </c>
      <c r="R197" s="756">
        <f>(K197-O197)/O197*100</f>
        <v>9.4117647058823604</v>
      </c>
      <c r="S197" s="824">
        <f>IF(INDEX(Historical!$D$7:$D$1455,MATCH(B197,Historical!$B$7:$B$1455,0))=0,"n/a",(INDEX(Historical!$C$7:$C$1455,MATCH(B197,Historical!$B$7:$B$1455,0))/INDEX(Historical!$D$7:$D$1455,MATCH(B197,Historical!$B$7:$B$1455,0))-1)*100)</f>
        <v>13.414634146341475</v>
      </c>
      <c r="T197" s="824">
        <f>IF(INDEX(Historical!$F$7:$F$1455,MATCH(B197,Historical!$B$7:$B$1455,0))=0,"n/a",((INDEX(Historical!$C$7:$C$1455,MATCH(B197,Historical!$B$7:$B$1455,0))/INDEX(Historical!$F$7:$F$1455,MATCH(B197,Historical!$B$7:$B$1455,0)))^(1/3)-1)*100)</f>
        <v>7.4337070988966358</v>
      </c>
      <c r="U197" s="824">
        <f>IF(INDEX(Historical!$I$7:$I$1455,MATCH(B197,Historical!$B$7:$B$1455,0))=0,"n/a",((INDEX(Historical!$C$7:$C$1455,MATCH(B197,Historical!$B$7:$B$1455,0))/INDEX(Historical!$I$7:$I$1455,MATCH(B197,Historical!$B$7:$B$1455,0)))^(1/5)-1)*100)</f>
        <v>5.5467633500259517</v>
      </c>
      <c r="V197" s="824">
        <f>IF(INDEX(Historical!$O$7:$O$1455,MATCH(B197,Historical!$B$7:$B$1455,0))=0,"n/a",((INDEX(Historical!$C$7:$C$1455,MATCH(B197,Historical!$B$7:$B$1455,0))/INDEX(Historical!$O$7:$O$1455,MATCH(B197,Historical!$B$7:$B$1455,0)))^(1/10)-1)*100)</f>
        <v>6.8376117222214372</v>
      </c>
      <c r="W197" s="825">
        <f>IF(OR(U197&lt;=0,U197="n/a",V197&lt;=0,V197="n/a"),"n/a",U197/V197)</f>
        <v>0.81121356043070136</v>
      </c>
      <c r="X197" s="826">
        <f>IF(OR(AJ197&lt;=0,AJ197="n/a",U197&lt;=0,U197="n/a"),"n/a",U197/AJ197)</f>
        <v>0.20774394569385585</v>
      </c>
      <c r="Y197" s="789" t="s">
        <v>4047</v>
      </c>
      <c r="Z197" s="766">
        <f>IF(OR(AC197&lt;0.01,AC197="n/a"),"n/a",M197/AC197*100)</f>
        <v>28.01204819277109</v>
      </c>
      <c r="AA197" s="1042">
        <f>IF(OR(AC197&lt;0.01,AC197="n/a"),"n/a",I197/AC197)</f>
        <v>14.118975903614459</v>
      </c>
      <c r="AB197" s="1043">
        <v>12</v>
      </c>
      <c r="AC197" s="1021">
        <v>6.64</v>
      </c>
      <c r="AD197" s="1021">
        <v>0.99</v>
      </c>
      <c r="AE197" s="1021">
        <v>2.72</v>
      </c>
      <c r="AF197" s="1021">
        <v>6.43</v>
      </c>
      <c r="AG197" s="1021">
        <v>37.700000000000003</v>
      </c>
      <c r="AH197" s="1021">
        <v>117.5</v>
      </c>
      <c r="AI197" s="1021">
        <v>7.04</v>
      </c>
      <c r="AJ197" s="1021">
        <v>26.700000000000003</v>
      </c>
      <c r="AK197" s="1021">
        <v>14.299999999999999</v>
      </c>
      <c r="AL197" s="1034">
        <v>40090</v>
      </c>
      <c r="AM197" s="1028">
        <v>0.1</v>
      </c>
      <c r="AN197" s="1021">
        <v>1.61</v>
      </c>
      <c r="AO197" s="868">
        <f>IF(U197="n/a","n/a",IF(AA197&lt;0,"n/a",IF(AA197="n/a","n/a",J197+U197-AA197)))</f>
        <v>-6.588212553588507</v>
      </c>
      <c r="AP197" s="869">
        <f>IF(U197="n/a","n/a",J197+U197)</f>
        <v>7.5307633500259517</v>
      </c>
      <c r="AQ197" s="1044">
        <f>IF(OR(AC197&lt;0.01,AF197="n/a"),"n/a",(I197/SQRT(22.5*AC197*(I197/AF197))-1)*100)</f>
        <v>100.87034520388842</v>
      </c>
      <c r="AR197" s="766">
        <f>INDEX(Historical!$C$7:$C$1455,MATCH(B197,Historical!$B$7:$B$1455,0))*IF(AH197="n/a",1.03,IF(AH197&lt;0,1.01,IF(AH197&gt;10,1.1,(1+AH197/100))))</f>
        <v>2.0460000000000003</v>
      </c>
      <c r="AS197" s="1042">
        <f>IF($AI197="n/a",1.03*AR197,IF($AI197&lt;0,1.01*AR197,IF($AI197&gt;10,1.1*AR197,(1+$AI197/100)*AR197)))</f>
        <v>2.1900384000000002</v>
      </c>
      <c r="AT197" s="1042">
        <f>IF($AK197="n/a",1.03*AS197,IF($AK197&lt;0,1.01*AS197,IF($AK197&gt;10,1.1*AS197,(1+$AK197/100)*AS197)))</f>
        <v>2.4090422400000002</v>
      </c>
      <c r="AU197" s="1042">
        <f>IF($AK197="n/a",1.03*AT197,IF($AK197&lt;0,1.01*AT197,IF($AK197&gt;10,1.1*AT197,(1+$AK197/100)*AT197)))</f>
        <v>2.6499464640000006</v>
      </c>
      <c r="AV197" s="1042">
        <f>IF($AK197="n/a",1.03*AU197,IF($AK197&lt;0,1.01*AU197,IF($AK197&gt;10,1.1*AU197,(1+$AK197/100)*AU197)))</f>
        <v>2.9149411104000009</v>
      </c>
      <c r="AW197" s="766">
        <f>SUM(AR197:AV197)</f>
        <v>12.209968214400002</v>
      </c>
      <c r="AX197" s="877">
        <f>AW197/I197*100</f>
        <v>13.02396609536</v>
      </c>
      <c r="AY197" s="1212">
        <v>0.63</v>
      </c>
      <c r="AZ197" s="1028">
        <v>19.59</v>
      </c>
      <c r="BA197" s="1028">
        <v>0.49</v>
      </c>
      <c r="BB197" s="1028">
        <v>4.33</v>
      </c>
      <c r="BC197" s="1028">
        <v>8.35</v>
      </c>
      <c r="BE197" s="721">
        <v>2004</v>
      </c>
      <c r="BF197" s="1057">
        <f>IF(BE197&gt;2008,0,IF(BE197&gt;2001,1,IF(BE197&gt;1990,2,IF(BE197&gt;1980,3,IF(BE197&gt;1973,4,IF(BE197&gt;1970,5,IF(BE197&gt;1960,6,IF(BE197&gt;1958,7,IF(BE197&gt;1953,8,9)))))))))</f>
        <v>1</v>
      </c>
    </row>
    <row r="198" spans="1:58" ht="11.25" customHeight="1" x14ac:dyDescent="0.2">
      <c r="A198" s="1027" t="s">
        <v>862</v>
      </c>
      <c r="B198" s="1031" t="s">
        <v>863</v>
      </c>
      <c r="C198" s="1181" t="s">
        <v>132</v>
      </c>
      <c r="D198" s="1181" t="s">
        <v>4423</v>
      </c>
      <c r="E198" s="857">
        <v>15</v>
      </c>
      <c r="F198" s="1245">
        <v>228</v>
      </c>
      <c r="G198" s="1245" t="s">
        <v>38</v>
      </c>
      <c r="H198" s="1245" t="s">
        <v>38</v>
      </c>
      <c r="I198" s="1030">
        <v>72.48</v>
      </c>
      <c r="J198" s="766">
        <f>(M198/I198)*100</f>
        <v>3.0491169977924941</v>
      </c>
      <c r="K198" s="1033">
        <v>0.55249999999999999</v>
      </c>
      <c r="L198" s="1043">
        <v>4</v>
      </c>
      <c r="M198" s="756">
        <f>K198*L198</f>
        <v>2.21</v>
      </c>
      <c r="N198" s="1026" t="s">
        <v>120</v>
      </c>
      <c r="O198" s="860">
        <v>0.52</v>
      </c>
      <c r="P198" s="1016">
        <v>43144</v>
      </c>
      <c r="Q198" s="1016">
        <v>43160</v>
      </c>
      <c r="R198" s="756">
        <f>(K198-O198)/O198*100</f>
        <v>6.2499999999999947</v>
      </c>
      <c r="S198" s="824">
        <f>IF(INDEX(Historical!$D$7:$D$1455,MATCH(B198,Historical!$B$7:$B$1455,0))=0,"n/a",(INDEX(Historical!$C$7:$C$1455,MATCH(B198,Historical!$B$7:$B$1455,0))/INDEX(Historical!$D$7:$D$1455,MATCH(B198,Historical!$B$7:$B$1455,0))-1)*100)</f>
        <v>5.0505050505050608</v>
      </c>
      <c r="T198" s="824">
        <f>IF(INDEX(Historical!$F$7:$F$1455,MATCH(B198,Historical!$B$7:$B$1455,0))=0,"n/a",((INDEX(Historical!$C$7:$C$1455,MATCH(B198,Historical!$B$7:$B$1455,0))/INDEX(Historical!$F$7:$F$1455,MATCH(B198,Historical!$B$7:$B$1455,0)))^(1/3)-1)*100)</f>
        <v>10.064241629820891</v>
      </c>
      <c r="U198" s="824">
        <f>IF(INDEX(Historical!$I$7:$I$1455,MATCH(B198,Historical!$B$7:$B$1455,0))=0,"n/a",((INDEX(Historical!$C$7:$C$1455,MATCH(B198,Historical!$B$7:$B$1455,0))/INDEX(Historical!$I$7:$I$1455,MATCH(B198,Historical!$B$7:$B$1455,0)))^(1/5)-1)*100)</f>
        <v>11.628841548417412</v>
      </c>
      <c r="V198" s="824">
        <f>IF(INDEX(Historical!$O$7:$O$1455,MATCH(B198,Historical!$B$7:$B$1455,0))=0,"n/a",((INDEX(Historical!$C$7:$C$1455,MATCH(B198,Historical!$B$7:$B$1455,0))/INDEX(Historical!$O$7:$O$1455,MATCH(B198,Historical!$B$7:$B$1455,0)))^(1/10)-1)*100)</f>
        <v>15.321247843556506</v>
      </c>
      <c r="W198" s="825">
        <f>IF(OR(U198&lt;=0,U198="n/a",V198&lt;=0,V198="n/a"),"n/a",U198/V198)</f>
        <v>0.7590009421659496</v>
      </c>
      <c r="X198" s="826">
        <f>IF(OR(AJ198&lt;=0,AJ198="n/a",U198&lt;=0,U198="n/a"),"n/a",U198/AJ198)</f>
        <v>1.9381402580695688</v>
      </c>
      <c r="Y198" s="777"/>
      <c r="Z198" s="766">
        <f>IF(OR(AC198&lt;0.01,AC198="n/a"),"n/a",M198/AC198*100)</f>
        <v>64.809384164222877</v>
      </c>
      <c r="AA198" s="1042">
        <f>IF(OR(AC198&lt;0.01,AC198="n/a"),"n/a",I198/AC198)</f>
        <v>21.255131964809383</v>
      </c>
      <c r="AB198" s="1043">
        <v>12</v>
      </c>
      <c r="AC198" s="1021">
        <v>3.41</v>
      </c>
      <c r="AD198" s="1021">
        <v>4.55</v>
      </c>
      <c r="AE198" s="1021">
        <v>3</v>
      </c>
      <c r="AF198" s="1021">
        <v>2.34</v>
      </c>
      <c r="AG198" s="1021">
        <v>13.3</v>
      </c>
      <c r="AH198" s="1021">
        <v>6.1</v>
      </c>
      <c r="AI198" s="1021">
        <v>5.28</v>
      </c>
      <c r="AJ198" s="1021">
        <v>6</v>
      </c>
      <c r="AK198" s="1021">
        <v>4.67</v>
      </c>
      <c r="AL198" s="1034">
        <v>22970</v>
      </c>
      <c r="AM198" s="1028">
        <v>0.1</v>
      </c>
      <c r="AN198" s="1021">
        <v>1.1499999999999999</v>
      </c>
      <c r="AO198" s="868">
        <f>IF(U198="n/a","n/a",IF(AA198&lt;0,"n/a",IF(AA198="n/a","n/a",J198+U198-AA198)))</f>
        <v>-6.577173418599477</v>
      </c>
      <c r="AP198" s="869">
        <f>IF(U198="n/a","n/a",J198+U198)</f>
        <v>14.677958546209906</v>
      </c>
      <c r="AQ198" s="1044">
        <f>IF(OR(AC198&lt;0.01,AF198="n/a"),"n/a",(I198/SQRT(22.5*AC198*(I198/AF198))-1)*100)</f>
        <v>48.67863748165626</v>
      </c>
      <c r="AR198" s="766">
        <f>INDEX(Historical!$C$7:$C$1455,MATCH(B198,Historical!$B$7:$B$1455,0))*IF(AH198="n/a",1.03,IF(AH198&lt;0,1.01,IF(AH198&gt;10,1.1,(1+AH198/100))))</f>
        <v>2.20688</v>
      </c>
      <c r="AS198" s="1042">
        <f>IF($AI198="n/a",1.03*AR198,IF($AI198&lt;0,1.01*AR198,IF($AI198&gt;10,1.1*AR198,(1+$AI198/100)*AR198)))</f>
        <v>2.323403264</v>
      </c>
      <c r="AT198" s="1042">
        <f>IF($AK198="n/a",1.03*AS198,IF($AK198&lt;0,1.01*AS198,IF($AK198&gt;10,1.1*AS198,(1+$AK198/100)*AS198)))</f>
        <v>2.4319061964288</v>
      </c>
      <c r="AU198" s="1042">
        <f>IF($AK198="n/a",1.03*AT198,IF($AK198&lt;0,1.01*AT198,IF($AK198&gt;10,1.1*AT198,(1+$AK198/100)*AT198)))</f>
        <v>2.545476215802025</v>
      </c>
      <c r="AV198" s="1042">
        <f>IF($AK198="n/a",1.03*AU198,IF($AK198&lt;0,1.01*AU198,IF($AK198&gt;10,1.1*AU198,(1+$AK198/100)*AU198)))</f>
        <v>2.6643499550799796</v>
      </c>
      <c r="AW198" s="766">
        <f>SUM(AR198:AV198)</f>
        <v>12.172015631310805</v>
      </c>
      <c r="AX198" s="877">
        <f>AW198/I198*100</f>
        <v>16.793619800373627</v>
      </c>
      <c r="AY198" s="1212">
        <v>-0.05</v>
      </c>
      <c r="AZ198" s="1028">
        <v>23.94</v>
      </c>
      <c r="BA198" s="1028">
        <v>-0.21</v>
      </c>
      <c r="BB198" s="1028">
        <v>5.1100000000000003</v>
      </c>
      <c r="BC198" s="1028">
        <v>11.58</v>
      </c>
      <c r="BE198" s="721">
        <v>2004</v>
      </c>
      <c r="BF198" s="1057">
        <f>IF(BE198&gt;2008,0,IF(BE198&gt;2001,1,IF(BE198&gt;1990,2,IF(BE198&gt;1980,3,IF(BE198&gt;1973,4,IF(BE198&gt;1970,5,IF(BE198&gt;1960,6,IF(BE198&gt;1958,7,IF(BE198&gt;1953,8,9)))))))))</f>
        <v>1</v>
      </c>
    </row>
    <row r="199" spans="1:58" ht="11.25" customHeight="1" x14ac:dyDescent="0.2">
      <c r="A199" s="1027" t="s">
        <v>866</v>
      </c>
      <c r="B199" s="1031" t="s">
        <v>867</v>
      </c>
      <c r="C199" s="1181" t="s">
        <v>180</v>
      </c>
      <c r="D199" s="1181" t="s">
        <v>4432</v>
      </c>
      <c r="E199" s="857">
        <v>11</v>
      </c>
      <c r="F199" s="1245">
        <v>317</v>
      </c>
      <c r="G199" s="1245" t="s">
        <v>107</v>
      </c>
      <c r="H199" s="1245" t="s">
        <v>107</v>
      </c>
      <c r="I199" s="1030">
        <v>44.44</v>
      </c>
      <c r="J199" s="766">
        <f>(M199/I199)*100</f>
        <v>8.6858685868586853</v>
      </c>
      <c r="K199" s="1033">
        <v>0.96499999999999997</v>
      </c>
      <c r="L199" s="1043">
        <v>4</v>
      </c>
      <c r="M199" s="756">
        <f>K199*L199</f>
        <v>3.86</v>
      </c>
      <c r="N199" s="1026" t="s">
        <v>564</v>
      </c>
      <c r="O199" s="860">
        <v>0.95</v>
      </c>
      <c r="P199" s="1016">
        <v>43403</v>
      </c>
      <c r="Q199" s="1016">
        <v>43417</v>
      </c>
      <c r="R199" s="756">
        <f>(K199-O199)/O199*100</f>
        <v>1.578947368421054</v>
      </c>
      <c r="S199" s="824">
        <f>IF(INDEX(Historical!$D$7:$D$1455,MATCH(B199,Historical!$B$7:$B$1455,0))=0,"n/a",(INDEX(Historical!$C$7:$C$1455,MATCH(B199,Historical!$B$7:$B$1455,0))/INDEX(Historical!$D$7:$D$1455,MATCH(B199,Historical!$B$7:$B$1455,0))-1)*100)</f>
        <v>7.2948328267477214</v>
      </c>
      <c r="T199" s="824">
        <f>IF(INDEX(Historical!$F$7:$F$1455,MATCH(B199,Historical!$B$7:$B$1455,0))=0,"n/a",((INDEX(Historical!$C$7:$C$1455,MATCH(B199,Historical!$B$7:$B$1455,0))/INDEX(Historical!$F$7:$F$1455,MATCH(B199,Historical!$B$7:$B$1455,0)))^(1/3)-1)*100)</f>
        <v>11.449512973610565</v>
      </c>
      <c r="U199" s="824">
        <f>IF(INDEX(Historical!$I$7:$I$1455,MATCH(B199,Historical!$B$7:$B$1455,0))=0,"n/a",((INDEX(Historical!$C$7:$C$1455,MATCH(B199,Historical!$B$7:$B$1455,0))/INDEX(Historical!$I$7:$I$1455,MATCH(B199,Historical!$B$7:$B$1455,0)))^(1/5)-1)*100)</f>
        <v>13.428808791369651</v>
      </c>
      <c r="V199" s="824" t="str">
        <f>IF(INDEX(Historical!$O$7:$O$1455,MATCH(B199,Historical!$B$7:$B$1455,0))=0,"n/a",((INDEX(Historical!$C$7:$C$1455,MATCH(B199,Historical!$B$7:$B$1455,0))/INDEX(Historical!$O$7:$O$1455,MATCH(B199,Historical!$B$7:$B$1455,0)))^(1/10)-1)*100)</f>
        <v>n/a</v>
      </c>
      <c r="W199" s="825" t="str">
        <f>IF(OR(U199&lt;=0,U199="n/a",V199&lt;=0,V199="n/a"),"n/a",U199/V199)</f>
        <v>n/a</v>
      </c>
      <c r="X199" s="826">
        <f>IF(OR(AJ199&lt;=0,AJ199="n/a",U199&lt;=0,U199="n/a"),"n/a",U199/AJ199)</f>
        <v>1.4756932737768849</v>
      </c>
      <c r="Y199" s="1032" t="s">
        <v>4077</v>
      </c>
      <c r="Z199" s="766">
        <f>IF(OR(AC199&lt;0.01,AC199="n/a"),"n/a",M199/AC199*100)</f>
        <v>454.11764705882354</v>
      </c>
      <c r="AA199" s="1042">
        <f>IF(OR(AC199&lt;0.01,AC199="n/a"),"n/a",I199/AC199)</f>
        <v>52.28235294117647</v>
      </c>
      <c r="AB199" s="1043">
        <v>12</v>
      </c>
      <c r="AC199" s="1021">
        <v>0.85</v>
      </c>
      <c r="AD199" s="1021" t="s">
        <v>138</v>
      </c>
      <c r="AE199" s="1021">
        <v>3.32</v>
      </c>
      <c r="AF199" s="1021">
        <v>2</v>
      </c>
      <c r="AG199" s="1021">
        <v>3.5999999999999996</v>
      </c>
      <c r="AH199" s="1023">
        <v>-25.3</v>
      </c>
      <c r="AI199" s="1023">
        <v>160.25</v>
      </c>
      <c r="AJ199" s="1021">
        <v>9.1</v>
      </c>
      <c r="AK199" s="1021" t="s">
        <v>138</v>
      </c>
      <c r="AL199" s="1034">
        <v>6850</v>
      </c>
      <c r="AM199" s="1028">
        <v>0.1</v>
      </c>
      <c r="AN199" s="1021">
        <v>1.35</v>
      </c>
      <c r="AO199" s="868">
        <f>IF(U199="n/a","n/a",IF(AA199&lt;0,"n/a",IF(AA199="n/a","n/a",J199+U199-AA199)))</f>
        <v>-30.167675562948133</v>
      </c>
      <c r="AP199" s="869">
        <f>IF(U199="n/a","n/a",J199+U199)</f>
        <v>22.114677378228336</v>
      </c>
      <c r="AQ199" s="1044">
        <f>IF(OR(AC199&lt;0.01,AF199="n/a"),"n/a",(I199/SQRT(22.5*AC199*(I199/AF199))-1)*100)</f>
        <v>115.57644262390797</v>
      </c>
      <c r="AR199" s="766">
        <f>INDEX(Historical!$C$7:$C$1455,MATCH(B199,Historical!$B$7:$B$1455,0))*IF(AH199="n/a",1.03,IF(AH199&lt;0,1.01,IF(AH199&gt;10,1.1,(1+AH199/100))))</f>
        <v>3.5652999999999997</v>
      </c>
      <c r="AS199" s="1042">
        <f>IF($AI199="n/a",1.03*AR199,IF($AI199&lt;0,1.01*AR199,IF($AI199&gt;10,1.1*AR199,(1+$AI199/100)*AR199)))</f>
        <v>3.9218299999999999</v>
      </c>
      <c r="AT199" s="1042">
        <f>IF($AK199="n/a",1.03*AS199,IF($AK199&lt;0,1.01*AS199,IF($AK199&gt;10,1.1*AS199,(1+$AK199/100)*AS199)))</f>
        <v>4.0394848999999997</v>
      </c>
      <c r="AU199" s="1042">
        <f>IF($AK199="n/a",1.03*AT199,IF($AK199&lt;0,1.01*AT199,IF($AK199&gt;10,1.1*AT199,(1+$AK199/100)*AT199)))</f>
        <v>4.1606694470000001</v>
      </c>
      <c r="AV199" s="1042">
        <f>IF($AK199="n/a",1.03*AU199,IF($AK199&lt;0,1.01*AU199,IF($AK199&gt;10,1.1*AU199,(1+$AK199/100)*AU199)))</f>
        <v>4.2854895304100005</v>
      </c>
      <c r="AW199" s="766">
        <f>SUM(AR199:AV199)</f>
        <v>19.972773877409999</v>
      </c>
      <c r="AX199" s="877">
        <f>AW199/I199*100</f>
        <v>44.943235547727269</v>
      </c>
      <c r="AY199" s="1212">
        <v>1.17</v>
      </c>
      <c r="AZ199" s="1028">
        <v>15.879999999999999</v>
      </c>
      <c r="BA199" s="1028">
        <v>-18.310000000000002</v>
      </c>
      <c r="BB199" s="1028">
        <v>0.15</v>
      </c>
      <c r="BC199" s="1028">
        <v>-6.65</v>
      </c>
      <c r="BE199" s="721">
        <v>2008</v>
      </c>
      <c r="BF199" s="1057">
        <f>IF(BE199&gt;2008,0,IF(BE199&gt;2001,1,IF(BE199&gt;1990,2,IF(BE199&gt;1980,3,IF(BE199&gt;1973,4,IF(BE199&gt;1970,5,IF(BE199&gt;1960,6,IF(BE199&gt;1958,7,IF(BE199&gt;1953,8,9)))))))))</f>
        <v>1</v>
      </c>
    </row>
    <row r="200" spans="1:58" ht="11.25" customHeight="1" x14ac:dyDescent="0.2">
      <c r="A200" s="1027" t="s">
        <v>868</v>
      </c>
      <c r="B200" s="1031" t="s">
        <v>869</v>
      </c>
      <c r="C200" s="1181" t="s">
        <v>124</v>
      </c>
      <c r="D200" s="1181" t="s">
        <v>4262</v>
      </c>
      <c r="E200" s="857">
        <v>15</v>
      </c>
      <c r="F200" s="1245">
        <v>245</v>
      </c>
      <c r="G200" s="1245" t="s">
        <v>107</v>
      </c>
      <c r="H200" s="1245" t="s">
        <v>107</v>
      </c>
      <c r="I200" s="1030">
        <v>72.489999999999995</v>
      </c>
      <c r="J200" s="766">
        <f>(M200/I200)*100</f>
        <v>1.3795006207752794</v>
      </c>
      <c r="K200" s="1033">
        <v>0.25</v>
      </c>
      <c r="L200" s="1043">
        <v>4</v>
      </c>
      <c r="M200" s="756">
        <f>K200*L200</f>
        <v>1</v>
      </c>
      <c r="N200" s="1026" t="s">
        <v>383</v>
      </c>
      <c r="O200" s="860">
        <v>0.21</v>
      </c>
      <c r="P200" s="1016">
        <v>43339</v>
      </c>
      <c r="Q200" s="1016">
        <v>43355</v>
      </c>
      <c r="R200" s="756">
        <f>(K200-O200)/O200*100</f>
        <v>19.047619047619051</v>
      </c>
      <c r="S200" s="824">
        <f>IF(INDEX(Historical!$D$7:$D$1455,MATCH(B200,Historical!$B$7:$B$1455,0))=0,"n/a",(INDEX(Historical!$C$7:$C$1455,MATCH(B200,Historical!$B$7:$B$1455,0))/INDEX(Historical!$D$7:$D$1455,MATCH(B200,Historical!$B$7:$B$1455,0))-1)*100)</f>
        <v>7.6592313894114472</v>
      </c>
      <c r="T200" s="824">
        <f>IF(INDEX(Historical!$F$7:$F$1455,MATCH(B200,Historical!$B$7:$B$1455,0))=0,"n/a",((INDEX(Historical!$C$7:$C$1455,MATCH(B200,Historical!$B$7:$B$1455,0))/INDEX(Historical!$F$7:$F$1455,MATCH(B200,Historical!$B$7:$B$1455,0)))^(1/3)-1)*100)</f>
        <v>11.242989649554524</v>
      </c>
      <c r="U200" s="824">
        <f>IF(INDEX(Historical!$I$7:$I$1455,MATCH(B200,Historical!$B$7:$B$1455,0))=0,"n/a",((INDEX(Historical!$C$7:$C$1455,MATCH(B200,Historical!$B$7:$B$1455,0))/INDEX(Historical!$I$7:$I$1455,MATCH(B200,Historical!$B$7:$B$1455,0)))^(1/5)-1)*100)</f>
        <v>25.122936512476414</v>
      </c>
      <c r="V200" s="824">
        <f>IF(INDEX(Historical!$O$7:$O$1455,MATCH(B200,Historical!$B$7:$B$1455,0))=0,"n/a",((INDEX(Historical!$C$7:$C$1455,MATCH(B200,Historical!$B$7:$B$1455,0))/INDEX(Historical!$O$7:$O$1455,MATCH(B200,Historical!$B$7:$B$1455,0)))^(1/10)-1)*100)</f>
        <v>24.437089047056325</v>
      </c>
      <c r="W200" s="825">
        <f>IF(OR(U200&lt;=0,U200="n/a",V200&lt;=0,V200="n/a"),"n/a",U200/V200)</f>
        <v>1.0280658413978609</v>
      </c>
      <c r="X200" s="826">
        <f>IF(OR(AJ200&lt;=0,AJ200="n/a",U200&lt;=0,U200="n/a"),"n/a",U200/AJ200)</f>
        <v>1.8472747435644421</v>
      </c>
      <c r="Y200" s="1032"/>
      <c r="Z200" s="766">
        <f>IF(OR(AC200&lt;0.01,AC200="n/a"),"n/a",M200/AC200*100)</f>
        <v>12.106537530266344</v>
      </c>
      <c r="AA200" s="1042">
        <f>IF(OR(AC200&lt;0.01,AC200="n/a"),"n/a",I200/AC200)</f>
        <v>8.7760290556900724</v>
      </c>
      <c r="AB200" s="1043">
        <v>12</v>
      </c>
      <c r="AC200" s="1021">
        <v>8.26</v>
      </c>
      <c r="AD200" s="1021">
        <v>0.47</v>
      </c>
      <c r="AE200" s="1021">
        <v>1.1000000000000001</v>
      </c>
      <c r="AF200" s="1021">
        <v>1.67</v>
      </c>
      <c r="AG200" s="1021">
        <v>31.8</v>
      </c>
      <c r="AH200" s="1021">
        <v>78.400000000000006</v>
      </c>
      <c r="AI200" s="1021">
        <v>-2.1800000000000002</v>
      </c>
      <c r="AJ200" s="1021">
        <v>13.600000000000001</v>
      </c>
      <c r="AK200" s="1021">
        <v>18.47</v>
      </c>
      <c r="AL200" s="1034">
        <v>9500</v>
      </c>
      <c r="AM200" s="1028">
        <v>0.4</v>
      </c>
      <c r="AN200" s="1021">
        <v>0.48</v>
      </c>
      <c r="AO200" s="868">
        <f>IF(U200="n/a","n/a",IF(AA200&lt;0,"n/a",IF(AA200="n/a","n/a",J200+U200-AA200)))</f>
        <v>17.726408077561622</v>
      </c>
      <c r="AP200" s="869">
        <f>IF(U200="n/a","n/a",J200+U200)</f>
        <v>26.502437133251693</v>
      </c>
      <c r="AQ200" s="1044">
        <f>IF(OR(AC200&lt;0.01,AF200="n/a"),"n/a",(I200/SQRT(22.5*AC200*(I200/AF200))-1)*100)</f>
        <v>-19.292108266904428</v>
      </c>
      <c r="AR200" s="766">
        <f>INDEX(Historical!$C$7:$C$1455,MATCH(B200,Historical!$B$7:$B$1455,0))*IF(AH200="n/a",1.03,IF(AH200&lt;0,1.01,IF(AH200&gt;10,1.1,(1+AH200/100))))</f>
        <v>0.88131999999999999</v>
      </c>
      <c r="AS200" s="1042">
        <f>IF($AI200="n/a",1.03*AR200,IF($AI200&lt;0,1.01*AR200,IF($AI200&gt;10,1.1*AR200,(1+$AI200/100)*AR200)))</f>
        <v>0.89013319999999996</v>
      </c>
      <c r="AT200" s="1042">
        <f>IF($AK200="n/a",1.03*AS200,IF($AK200&lt;0,1.01*AS200,IF($AK200&gt;10,1.1*AS200,(1+$AK200/100)*AS200)))</f>
        <v>0.97914652000000002</v>
      </c>
      <c r="AU200" s="1042">
        <f>IF($AK200="n/a",1.03*AT200,IF($AK200&lt;0,1.01*AT200,IF($AK200&gt;10,1.1*AT200,(1+$AK200/100)*AT200)))</f>
        <v>1.0770611720000001</v>
      </c>
      <c r="AV200" s="1042">
        <f>IF($AK200="n/a",1.03*AU200,IF($AK200&lt;0,1.01*AU200,IF($AK200&gt;10,1.1*AU200,(1+$AK200/100)*AU200)))</f>
        <v>1.1847672892000001</v>
      </c>
      <c r="AW200" s="766">
        <f>SUM(AR200:AV200)</f>
        <v>5.0124281811999998</v>
      </c>
      <c r="AX200" s="877">
        <f>AW200/I200*100</f>
        <v>6.9146477875569046</v>
      </c>
      <c r="AY200" s="1212">
        <v>1.58</v>
      </c>
      <c r="AZ200" s="1028">
        <v>8.34</v>
      </c>
      <c r="BA200" s="1028">
        <v>-41.68</v>
      </c>
      <c r="BB200" s="1028">
        <v>-5.3199999999999994</v>
      </c>
      <c r="BC200" s="1028">
        <v>-27.35</v>
      </c>
      <c r="BE200" s="721">
        <v>2004</v>
      </c>
      <c r="BF200" s="1057">
        <f>IF(BE200&gt;2008,0,IF(BE200&gt;2001,1,IF(BE200&gt;1990,2,IF(BE200&gt;1980,3,IF(BE200&gt;1973,4,IF(BE200&gt;1970,5,IF(BE200&gt;1960,6,IF(BE200&gt;1958,7,IF(BE200&gt;1953,8,9)))))))))</f>
        <v>1</v>
      </c>
    </row>
    <row r="201" spans="1:58" ht="11.25" customHeight="1" x14ac:dyDescent="0.2">
      <c r="A201" s="1019" t="s">
        <v>1818</v>
      </c>
      <c r="B201" s="1031" t="s">
        <v>1819</v>
      </c>
      <c r="C201" s="1181" t="s">
        <v>124</v>
      </c>
      <c r="D201" s="1181" t="s">
        <v>4437</v>
      </c>
      <c r="E201" s="857">
        <v>10</v>
      </c>
      <c r="F201" s="1245">
        <v>327</v>
      </c>
      <c r="G201" s="1245" t="s">
        <v>107</v>
      </c>
      <c r="H201" s="1245" t="s">
        <v>107</v>
      </c>
      <c r="I201" s="1030">
        <v>47.11</v>
      </c>
      <c r="J201" s="766">
        <f>(M201/I201)*100</f>
        <v>3.8632986627043091</v>
      </c>
      <c r="K201" s="1033">
        <v>0.45500000000000002</v>
      </c>
      <c r="L201" s="1043">
        <v>4</v>
      </c>
      <c r="M201" s="756">
        <f>K201*L201</f>
        <v>1.82</v>
      </c>
      <c r="N201" s="1026" t="s">
        <v>1254</v>
      </c>
      <c r="O201" s="860">
        <v>0.43</v>
      </c>
      <c r="P201" s="1016">
        <v>43412</v>
      </c>
      <c r="Q201" s="1016">
        <v>43423</v>
      </c>
      <c r="R201" s="756">
        <f>(K201-O201)/O201*100</f>
        <v>5.8139534883720989</v>
      </c>
      <c r="S201" s="824">
        <f>IF(INDEX(Historical!$D$7:$D$1455,MATCH(B201,Historical!$B$7:$B$1455,0))=0,"n/a",(INDEX(Historical!$C$7:$C$1455,MATCH(B201,Historical!$B$7:$B$1455,0))/INDEX(Historical!$D$7:$D$1455,MATCH(B201,Historical!$B$7:$B$1455,0))-1)*100)</f>
        <v>6.8852459016393475</v>
      </c>
      <c r="T201" s="824">
        <f>IF(INDEX(Historical!$F$7:$F$1455,MATCH(B201,Historical!$B$7:$B$1455,0))=0,"n/a",((INDEX(Historical!$C$7:$C$1455,MATCH(B201,Historical!$B$7:$B$1455,0))/INDEX(Historical!$F$7:$F$1455,MATCH(B201,Historical!$B$7:$B$1455,0)))^(1/3)-1)*100)</f>
        <v>36.550797307188219</v>
      </c>
      <c r="U201" s="824">
        <f>IF(INDEX(Historical!$I$7:$I$1455,MATCH(B201,Historical!$B$7:$B$1455,0))=0,"n/a",((INDEX(Historical!$C$7:$C$1455,MATCH(B201,Historical!$B$7:$B$1455,0))/INDEX(Historical!$I$7:$I$1455,MATCH(B201,Historical!$B$7:$B$1455,0)))^(1/5)-1)*100)</f>
        <v>34.477221493555007</v>
      </c>
      <c r="V201" s="824">
        <f>IF(INDEX(Historical!$O$7:$O$1455,MATCH(B201,Historical!$B$7:$B$1455,0))=0,"n/a",((INDEX(Historical!$C$7:$C$1455,MATCH(B201,Historical!$B$7:$B$1455,0))/INDEX(Historical!$O$7:$O$1455,MATCH(B201,Historical!$B$7:$B$1455,0)))^(1/10)-1)*100)</f>
        <v>24.67051668926652</v>
      </c>
      <c r="W201" s="825">
        <f>IF(OR(U201&lt;=0,U201="n/a",V201&lt;=0,V201="n/a"),"n/a",U201/V201)</f>
        <v>1.3975070699899497</v>
      </c>
      <c r="X201" s="826" t="str">
        <f>IF(OR(AJ201&lt;=0,AJ201="n/a",U201&lt;=0,U201="n/a"),"n/a",U201/AJ201)</f>
        <v>n/a</v>
      </c>
      <c r="Y201" s="1032"/>
      <c r="Z201" s="766">
        <f>IF(OR(AC201&lt;0.01,AC201="n/a"),"n/a",M201/AC201*100)</f>
        <v>68.679245283018872</v>
      </c>
      <c r="AA201" s="1042">
        <f>IF(OR(AC201&lt;0.01,AC201="n/a"),"n/a",I201/AC201)</f>
        <v>17.777358490566037</v>
      </c>
      <c r="AB201" s="1043">
        <v>9</v>
      </c>
      <c r="AC201" s="1021">
        <v>2.65</v>
      </c>
      <c r="AD201" s="1021">
        <v>1.19</v>
      </c>
      <c r="AE201" s="1021">
        <v>0.74</v>
      </c>
      <c r="AF201" s="1021">
        <v>1.05</v>
      </c>
      <c r="AG201" s="1021">
        <v>16.7</v>
      </c>
      <c r="AH201" s="1021">
        <v>-4.1000000000000005</v>
      </c>
      <c r="AI201" s="1021">
        <v>7.6899999999999995</v>
      </c>
      <c r="AJ201" s="1021">
        <v>-11.799999999999999</v>
      </c>
      <c r="AK201" s="1021">
        <v>14.97</v>
      </c>
      <c r="AL201" s="1034">
        <v>12010</v>
      </c>
      <c r="AM201" s="1028">
        <v>0.89999999999999991</v>
      </c>
      <c r="AN201" s="1021">
        <v>0.56000000000000005</v>
      </c>
      <c r="AO201" s="868">
        <f>IF(U201="n/a","n/a",IF(AA201&lt;0,"n/a",IF(AA201="n/a","n/a",J201+U201-AA201)))</f>
        <v>20.563161665693279</v>
      </c>
      <c r="AP201" s="869">
        <f>IF(U201="n/a","n/a",J201+U201)</f>
        <v>38.340520156259316</v>
      </c>
      <c r="AQ201" s="1044">
        <f>IF(OR(AC201&lt;0.01,AF201="n/a"),"n/a",(I201/SQRT(22.5*AC201*(I201/AF201))-1)*100)</f>
        <v>-8.9170673016573438</v>
      </c>
      <c r="AR201" s="766">
        <f>INDEX(Historical!$C$7:$C$1455,MATCH(B201,Historical!$B$7:$B$1455,0))*IF(AH201="n/a",1.03,IF(AH201&lt;0,1.01,IF(AH201&gt;10,1.1,(1+AH201/100))))</f>
        <v>1.6463000000000001</v>
      </c>
      <c r="AS201" s="1042">
        <f>IF($AI201="n/a",1.03*AR201,IF($AI201&lt;0,1.01*AR201,IF($AI201&gt;10,1.1*AR201,(1+$AI201/100)*AR201)))</f>
        <v>1.77290047</v>
      </c>
      <c r="AT201" s="1042">
        <f>IF($AK201="n/a",1.03*AS201,IF($AK201&lt;0,1.01*AS201,IF($AK201&gt;10,1.1*AS201,(1+$AK201/100)*AS201)))</f>
        <v>1.950190517</v>
      </c>
      <c r="AU201" s="1042">
        <f>IF($AK201="n/a",1.03*AT201,IF($AK201&lt;0,1.01*AT201,IF($AK201&gt;10,1.1*AT201,(1+$AK201/100)*AT201)))</f>
        <v>2.1452095687000003</v>
      </c>
      <c r="AV201" s="1042">
        <f>IF($AK201="n/a",1.03*AU201,IF($AK201&lt;0,1.01*AU201,IF($AK201&gt;10,1.1*AU201,(1+$AK201/100)*AU201)))</f>
        <v>2.3597305255700007</v>
      </c>
      <c r="AW201" s="766">
        <f>SUM(AR201:AV201)</f>
        <v>9.8743310812700003</v>
      </c>
      <c r="AX201" s="877">
        <f>AW201/I201*100</f>
        <v>20.960159374379113</v>
      </c>
      <c r="AY201" s="1212">
        <v>1.67</v>
      </c>
      <c r="AZ201" s="1028">
        <v>20.150000000000002</v>
      </c>
      <c r="BA201" s="1028">
        <v>-34.160000000000004</v>
      </c>
      <c r="BB201" s="1028">
        <v>1.1499999999999999</v>
      </c>
      <c r="BC201" s="1028">
        <v>-17.07</v>
      </c>
      <c r="BE201" s="721">
        <v>2010</v>
      </c>
      <c r="BF201" s="1057">
        <f>IF(BE201&gt;2008,0,IF(BE201&gt;2001,1,IF(BE201&gt;1990,2,IF(BE201&gt;1980,3,IF(BE201&gt;1973,4,IF(BE201&gt;1970,5,IF(BE201&gt;1960,6,IF(BE201&gt;1958,7,IF(BE201&gt;1953,8,9)))))))))</f>
        <v>0</v>
      </c>
    </row>
    <row r="202" spans="1:58" s="905" customFormat="1" ht="11.25" customHeight="1" x14ac:dyDescent="0.2">
      <c r="A202" s="760" t="s">
        <v>870</v>
      </c>
      <c r="B202" s="914" t="s">
        <v>871</v>
      </c>
      <c r="C202" s="1181" t="s">
        <v>109</v>
      </c>
      <c r="D202" s="1181" t="s">
        <v>4430</v>
      </c>
      <c r="E202" s="885">
        <v>17</v>
      </c>
      <c r="F202" s="1245">
        <v>196</v>
      </c>
      <c r="G202" s="1244" t="s">
        <v>107</v>
      </c>
      <c r="H202" s="1244" t="s">
        <v>107</v>
      </c>
      <c r="I202" s="886">
        <v>39.22</v>
      </c>
      <c r="J202" s="887">
        <f>(M202/I202)*100</f>
        <v>7.3431922488526258</v>
      </c>
      <c r="K202" s="912">
        <v>0.72</v>
      </c>
      <c r="L202" s="889">
        <v>4</v>
      </c>
      <c r="M202" s="890">
        <f>K202*L202</f>
        <v>2.88</v>
      </c>
      <c r="N202" s="891" t="s">
        <v>165</v>
      </c>
      <c r="O202" s="913">
        <v>0.68</v>
      </c>
      <c r="P202" s="893">
        <v>43440</v>
      </c>
      <c r="Q202" s="893">
        <v>43467</v>
      </c>
      <c r="R202" s="890">
        <f>(K202-O202)/O202*100</f>
        <v>5.8823529411764595</v>
      </c>
      <c r="S202" s="824">
        <f>IF(INDEX(Historical!$D$7:$D$1455,MATCH(B202,Historical!$B$7:$B$1455,0))=0,"n/a",(INDEX(Historical!$C$7:$C$1455,MATCH(B202,Historical!$B$7:$B$1455,0))/INDEX(Historical!$D$7:$D$1455,MATCH(B202,Historical!$B$7:$B$1455,0))-1)*100)</f>
        <v>8.7719298245614077</v>
      </c>
      <c r="T202" s="824">
        <f>IF(INDEX(Historical!$F$7:$F$1455,MATCH(B202,Historical!$B$7:$B$1455,0))=0,"n/a",((INDEX(Historical!$C$7:$C$1455,MATCH(B202,Historical!$B$7:$B$1455,0))/INDEX(Historical!$F$7:$F$1455,MATCH(B202,Historical!$B$7:$B$1455,0)))^(1/3)-1)*100)</f>
        <v>12.110512440831279</v>
      </c>
      <c r="U202" s="824">
        <f>IF(INDEX(Historical!$I$7:$I$1455,MATCH(B202,Historical!$B$7:$B$1455,0))=0,"n/a",((INDEX(Historical!$C$7:$C$1455,MATCH(B202,Historical!$B$7:$B$1455,0))/INDEX(Historical!$I$7:$I$1455,MATCH(B202,Historical!$B$7:$B$1455,0)))^(1/5)-1)*100)</f>
        <v>10.876113172684065</v>
      </c>
      <c r="V202" s="824">
        <f>IF(INDEX(Historical!$O$7:$O$1455,MATCH(B202,Historical!$B$7:$B$1455,0))=0,"n/a",((INDEX(Historical!$C$7:$C$1455,MATCH(B202,Historical!$B$7:$B$1455,0))/INDEX(Historical!$O$7:$O$1455,MATCH(B202,Historical!$B$7:$B$1455,0)))^(1/10)-1)*100)</f>
        <v>11.978892883451465</v>
      </c>
      <c r="W202" s="894">
        <f>IF(OR(U202&lt;=0,U202="n/a",V202&lt;=0,V202="n/a"),"n/a",U202/V202)</f>
        <v>0.90793976359110262</v>
      </c>
      <c r="X202" s="895">
        <f>IF(OR(AJ202&lt;=0,AJ202="n/a",U202&lt;=0,U202="n/a"),"n/a",U202/AJ202)</f>
        <v>0.98873756115309674</v>
      </c>
      <c r="Y202" s="906" t="s">
        <v>4045</v>
      </c>
      <c r="Z202" s="887">
        <f>IF(OR(AC202&lt;0.01,AC202="n/a"),"n/a",M202/AC202*100)</f>
        <v>89.164086687306494</v>
      </c>
      <c r="AA202" s="897">
        <f>IF(OR(AC202&lt;0.01,AC202="n/a"),"n/a",I202/AC202)</f>
        <v>12.142414860681114</v>
      </c>
      <c r="AB202" s="889">
        <v>12</v>
      </c>
      <c r="AC202" s="898">
        <v>3.23</v>
      </c>
      <c r="AD202" s="898" t="s">
        <v>138</v>
      </c>
      <c r="AE202" s="898">
        <v>2.66</v>
      </c>
      <c r="AF202" s="898">
        <v>2</v>
      </c>
      <c r="AG202" s="898">
        <v>15.2</v>
      </c>
      <c r="AH202" s="898">
        <v>0.4</v>
      </c>
      <c r="AI202" s="898" t="s">
        <v>138</v>
      </c>
      <c r="AJ202" s="898">
        <v>11</v>
      </c>
      <c r="AK202" s="898" t="s">
        <v>138</v>
      </c>
      <c r="AL202" s="899">
        <v>345.92</v>
      </c>
      <c r="AM202" s="900">
        <v>4</v>
      </c>
      <c r="AN202" s="898">
        <v>0</v>
      </c>
      <c r="AO202" s="901">
        <f>IF(U202="n/a","n/a",IF(AA202&lt;0,"n/a",IF(AA202="n/a","n/a",J202+U202-AA202)))</f>
        <v>6.0768905608555741</v>
      </c>
      <c r="AP202" s="902">
        <f>IF(U202="n/a","n/a",J202+U202)</f>
        <v>18.219305421536689</v>
      </c>
      <c r="AQ202" s="903">
        <f>IF(OR(AC202&lt;0.01,AF202="n/a"),"n/a",(I202/SQRT(22.5*AC202*(I202/AF202))-1)*100)</f>
        <v>3.8906042620735271</v>
      </c>
      <c r="AR202" s="766">
        <f>INDEX(Historical!$C$7:$C$1455,MATCH(B202,Historical!$B$7:$B$1455,0))*IF(AH202="n/a",1.03,IF(AH202&lt;0,1.01,IF(AH202&gt;10,1.1,(1+AH202/100))))</f>
        <v>2.4899200000000001</v>
      </c>
      <c r="AS202" s="897">
        <f>IF($AI202="n/a",1.03*AR202,IF($AI202&lt;0,1.01*AR202,IF($AI202&gt;10,1.1*AR202,(1+$AI202/100)*AR202)))</f>
        <v>2.5646176000000001</v>
      </c>
      <c r="AT202" s="897">
        <f>IF($AK202="n/a",1.03*AS202,IF($AK202&lt;0,1.01*AS202,IF($AK202&gt;10,1.1*AS202,(1+$AK202/100)*AS202)))</f>
        <v>2.6415561279999999</v>
      </c>
      <c r="AU202" s="897">
        <f>IF($AK202="n/a",1.03*AT202,IF($AK202&lt;0,1.01*AT202,IF($AK202&gt;10,1.1*AT202,(1+$AK202/100)*AT202)))</f>
        <v>2.7208028118400001</v>
      </c>
      <c r="AV202" s="897">
        <f>IF($AK202="n/a",1.03*AU202,IF($AK202&lt;0,1.01*AU202,IF($AK202&gt;10,1.1*AU202,(1+$AK202/100)*AU202)))</f>
        <v>2.8024268961951999</v>
      </c>
      <c r="AW202" s="887">
        <f>SUM(AR202:AV202)</f>
        <v>13.2193234360352</v>
      </c>
      <c r="AX202" s="904">
        <f>AW202/I202*100</f>
        <v>33.705567149503317</v>
      </c>
      <c r="AY202" s="1213">
        <v>1.52</v>
      </c>
      <c r="AZ202" s="900">
        <v>1.37</v>
      </c>
      <c r="BA202" s="900">
        <v>-44.529999999999994</v>
      </c>
      <c r="BB202" s="900">
        <v>-11.85</v>
      </c>
      <c r="BC202" s="900">
        <v>-27.900000000000002</v>
      </c>
      <c r="BD202" s="1079"/>
      <c r="BE202" s="721">
        <v>2003</v>
      </c>
      <c r="BF202" s="1057">
        <f>IF(BE202&gt;2008,0,IF(BE202&gt;2001,1,IF(BE202&gt;1990,2,IF(BE202&gt;1980,3,IF(BE202&gt;1973,4,IF(BE202&gt;1970,5,IF(BE202&gt;1960,6,IF(BE202&gt;1958,7,IF(BE202&gt;1953,8,9)))))))))</f>
        <v>1</v>
      </c>
    </row>
    <row r="203" spans="1:58" ht="11.25" customHeight="1" x14ac:dyDescent="0.2">
      <c r="A203" s="1019" t="s">
        <v>872</v>
      </c>
      <c r="B203" s="1031" t="s">
        <v>873</v>
      </c>
      <c r="C203" s="1181" t="s">
        <v>248</v>
      </c>
      <c r="D203" s="1181" t="s">
        <v>4412</v>
      </c>
      <c r="E203" s="857">
        <v>13</v>
      </c>
      <c r="F203" s="1245">
        <v>286</v>
      </c>
      <c r="G203" s="1245" t="s">
        <v>107</v>
      </c>
      <c r="H203" s="1245" t="s">
        <v>107</v>
      </c>
      <c r="I203" s="1030">
        <v>56.63</v>
      </c>
      <c r="J203" s="766">
        <f>(M203/I203)*100</f>
        <v>3.0372594031432101</v>
      </c>
      <c r="K203" s="1033">
        <v>0.43</v>
      </c>
      <c r="L203" s="1043">
        <v>4</v>
      </c>
      <c r="M203" s="756">
        <f>K203*L203</f>
        <v>1.72</v>
      </c>
      <c r="N203" s="1026" t="s">
        <v>1001</v>
      </c>
      <c r="O203" s="860">
        <v>0.39</v>
      </c>
      <c r="P203" s="1016">
        <v>43216</v>
      </c>
      <c r="Q203" s="1016">
        <v>43245</v>
      </c>
      <c r="R203" s="756">
        <f>(K203-O203)/O203*100</f>
        <v>10.25641025641025</v>
      </c>
      <c r="S203" s="824">
        <f>IF(INDEX(Historical!$D$7:$D$1455,MATCH(B203,Historical!$B$7:$B$1455,0))=0,"n/a",(INDEX(Historical!$C$7:$C$1455,MATCH(B203,Historical!$B$7:$B$1455,0))/INDEX(Historical!$D$7:$D$1455,MATCH(B203,Historical!$B$7:$B$1455,0))-1)*100)</f>
        <v>5.4794520547945202</v>
      </c>
      <c r="T203" s="824">
        <f>IF(INDEX(Historical!$F$7:$F$1455,MATCH(B203,Historical!$B$7:$B$1455,0))=0,"n/a",((INDEX(Historical!$C$7:$C$1455,MATCH(B203,Historical!$B$7:$B$1455,0))/INDEX(Historical!$F$7:$F$1455,MATCH(B203,Historical!$B$7:$B$1455,0)))^(1/3)-1)*100)</f>
        <v>5.8097746663507976</v>
      </c>
      <c r="U203" s="824">
        <f>IF(INDEX(Historical!$I$7:$I$1455,MATCH(B203,Historical!$B$7:$B$1455,0))=0,"n/a",((INDEX(Historical!$C$7:$C$1455,MATCH(B203,Historical!$B$7:$B$1455,0))/INDEX(Historical!$I$7:$I$1455,MATCH(B203,Historical!$B$7:$B$1455,0)))^(1/5)-1)*100)</f>
        <v>11.842691472014465</v>
      </c>
      <c r="V203" s="824">
        <f>IF(INDEX(Historical!$O$7:$O$1455,MATCH(B203,Historical!$B$7:$B$1455,0))=0,"n/a",((INDEX(Historical!$C$7:$C$1455,MATCH(B203,Historical!$B$7:$B$1455,0))/INDEX(Historical!$O$7:$O$1455,MATCH(B203,Historical!$B$7:$B$1455,0)))^(1/10)-1)*100)</f>
        <v>13.218154382278314</v>
      </c>
      <c r="W203" s="825">
        <f>IF(OR(U203&lt;=0,U203="n/a",V203&lt;=0,V203="n/a"),"n/a",U203/V203)</f>
        <v>0.89594137952360864</v>
      </c>
      <c r="X203" s="826">
        <f>IF(OR(AJ203&lt;=0,AJ203="n/a",U203&lt;=0,U203="n/a"),"n/a",U203/AJ203)</f>
        <v>1.7943471927294643</v>
      </c>
      <c r="Y203" s="1031"/>
      <c r="Z203" s="766">
        <f>IF(OR(AC203&lt;0.01,AC203="n/a"),"n/a",M203/AC203*100)</f>
        <v>44.908616187989551</v>
      </c>
      <c r="AA203" s="1042">
        <f>IF(OR(AC203&lt;0.01,AC203="n/a"),"n/a",I203/AC203)</f>
        <v>14.785900783289817</v>
      </c>
      <c r="AB203" s="1043">
        <v>1</v>
      </c>
      <c r="AC203" s="1021">
        <v>3.83</v>
      </c>
      <c r="AD203" s="1021">
        <v>1.92</v>
      </c>
      <c r="AE203" s="1021">
        <v>0.85</v>
      </c>
      <c r="AF203" s="1021">
        <v>4.3099999999999996</v>
      </c>
      <c r="AG203" s="1021">
        <v>22.8</v>
      </c>
      <c r="AH203" s="1021">
        <v>2.5</v>
      </c>
      <c r="AI203" s="1021">
        <v>2.86</v>
      </c>
      <c r="AJ203" s="1021">
        <v>6.6000000000000005</v>
      </c>
      <c r="AK203" s="1021">
        <v>7.7</v>
      </c>
      <c r="AL203" s="1034">
        <v>4660</v>
      </c>
      <c r="AM203" s="1028">
        <v>0.3</v>
      </c>
      <c r="AN203" s="1021">
        <v>0.28000000000000003</v>
      </c>
      <c r="AO203" s="868">
        <f>IF(U203="n/a","n/a",IF(AA203&lt;0,"n/a",IF(AA203="n/a","n/a",J203+U203-AA203)))</f>
        <v>9.4050091867858399E-2</v>
      </c>
      <c r="AP203" s="869">
        <f>IF(U203="n/a","n/a",J203+U203)</f>
        <v>14.879950875157675</v>
      </c>
      <c r="AQ203" s="1044">
        <f>IF(OR(AC203&lt;0.01,AF203="n/a"),"n/a",(I203/SQRT(22.5*AC203*(I203/AF203))-1)*100)</f>
        <v>68.295021879210836</v>
      </c>
      <c r="AR203" s="766">
        <f>INDEX(Historical!$C$7:$C$1455,MATCH(B203,Historical!$B$7:$B$1455,0))*IF(AH203="n/a",1.03,IF(AH203&lt;0,1.01,IF(AH203&gt;10,1.1,(1+AH203/100))))</f>
        <v>1.5784999999999998</v>
      </c>
      <c r="AS203" s="1042">
        <f>IF($AI203="n/a",1.03*AR203,IF($AI203&lt;0,1.01*AR203,IF($AI203&gt;10,1.1*AR203,(1+$AI203/100)*AR203)))</f>
        <v>1.6236450999999996</v>
      </c>
      <c r="AT203" s="1042">
        <f>IF($AK203="n/a",1.03*AS203,IF($AK203&lt;0,1.01*AS203,IF($AK203&gt;10,1.1*AS203,(1+$AK203/100)*AS203)))</f>
        <v>1.7486657726999995</v>
      </c>
      <c r="AU203" s="1042">
        <f>IF($AK203="n/a",1.03*AT203,IF($AK203&lt;0,1.01*AT203,IF($AK203&gt;10,1.1*AT203,(1+$AK203/100)*AT203)))</f>
        <v>1.8833130371978994</v>
      </c>
      <c r="AV203" s="1042">
        <f>IF($AK203="n/a",1.03*AU203,IF($AK203&lt;0,1.01*AU203,IF($AK203&gt;10,1.1*AU203,(1+$AK203/100)*AU203)))</f>
        <v>2.0283281410621377</v>
      </c>
      <c r="AW203" s="766">
        <f>SUM(AR203:AV203)</f>
        <v>8.8624520509600355</v>
      </c>
      <c r="AX203" s="877">
        <f>AW203/I203*100</f>
        <v>15.649747573653602</v>
      </c>
      <c r="AY203" s="1212">
        <v>0.95</v>
      </c>
      <c r="AZ203" s="1028">
        <v>20.69</v>
      </c>
      <c r="BA203" s="1028">
        <v>-23.46</v>
      </c>
      <c r="BB203" s="1028">
        <v>-6.58</v>
      </c>
      <c r="BC203" s="1028">
        <v>-2.1399999999999997</v>
      </c>
      <c r="BE203" s="721">
        <v>2006</v>
      </c>
      <c r="BF203" s="1057">
        <f>IF(BE203&gt;2008,0,IF(BE203&gt;2001,1,IF(BE203&gt;1990,2,IF(BE203&gt;1980,3,IF(BE203&gt;1973,4,IF(BE203&gt;1970,5,IF(BE203&gt;1960,6,IF(BE203&gt;1958,7,IF(BE203&gt;1953,8,9)))))))))</f>
        <v>1</v>
      </c>
    </row>
    <row r="204" spans="1:58" ht="11.25" customHeight="1" x14ac:dyDescent="0.2">
      <c r="A204" s="1019" t="s">
        <v>874</v>
      </c>
      <c r="B204" s="1031" t="s">
        <v>875</v>
      </c>
      <c r="C204" s="1181" t="s">
        <v>132</v>
      </c>
      <c r="D204" s="1181" t="s">
        <v>4424</v>
      </c>
      <c r="E204" s="857">
        <v>15</v>
      </c>
      <c r="F204" s="1245">
        <v>237</v>
      </c>
      <c r="G204" s="1245" t="s">
        <v>38</v>
      </c>
      <c r="H204" s="1245" t="s">
        <v>116</v>
      </c>
      <c r="I204" s="1030">
        <v>52.45</v>
      </c>
      <c r="J204" s="766">
        <f>(M204/I204)*100</f>
        <v>2.8979980934223071</v>
      </c>
      <c r="K204" s="1033">
        <v>0.38</v>
      </c>
      <c r="L204" s="1043">
        <v>4</v>
      </c>
      <c r="M204" s="756">
        <f>K204*L204</f>
        <v>1.52</v>
      </c>
      <c r="N204" s="1026" t="s">
        <v>464</v>
      </c>
      <c r="O204" s="860">
        <v>0.36</v>
      </c>
      <c r="P204" s="1016">
        <v>43173</v>
      </c>
      <c r="Q204" s="1016">
        <v>43210</v>
      </c>
      <c r="R204" s="756">
        <f>(K204-O204)/O204*100</f>
        <v>5.5555555555555607</v>
      </c>
      <c r="S204" s="824">
        <f>IF(INDEX(Historical!$D$7:$D$1455,MATCH(B204,Historical!$B$7:$B$1455,0))=0,"n/a",(INDEX(Historical!$C$7:$C$1455,MATCH(B204,Historical!$B$7:$B$1455,0))/INDEX(Historical!$D$7:$D$1455,MATCH(B204,Historical!$B$7:$B$1455,0))-1)*100)</f>
        <v>5.9701492537313383</v>
      </c>
      <c r="T204" s="824">
        <f>IF(INDEX(Historical!$F$7:$F$1455,MATCH(B204,Historical!$B$7:$B$1455,0))=0,"n/a",((INDEX(Historical!$C$7:$C$1455,MATCH(B204,Historical!$B$7:$B$1455,0))/INDEX(Historical!$F$7:$F$1455,MATCH(B204,Historical!$B$7:$B$1455,0)))^(1/3)-1)*100)</f>
        <v>6.3658248576630827</v>
      </c>
      <c r="U204" s="824">
        <f>IF(INDEX(Historical!$I$7:$I$1455,MATCH(B204,Historical!$B$7:$B$1455,0))=0,"n/a",((INDEX(Historical!$C$7:$C$1455,MATCH(B204,Historical!$B$7:$B$1455,0))/INDEX(Historical!$I$7:$I$1455,MATCH(B204,Historical!$B$7:$B$1455,0)))^(1/5)-1)*100)</f>
        <v>6.0221228731003551</v>
      </c>
      <c r="V204" s="824">
        <f>IF(INDEX(Historical!$O$7:$O$1455,MATCH(B204,Historical!$B$7:$B$1455,0))=0,"n/a",((INDEX(Historical!$C$7:$C$1455,MATCH(B204,Historical!$B$7:$B$1455,0))/INDEX(Historical!$O$7:$O$1455,MATCH(B204,Historical!$B$7:$B$1455,0)))^(1/10)-1)*100)</f>
        <v>4.6077778270527725</v>
      </c>
      <c r="W204" s="825">
        <f>IF(OR(U204&lt;=0,U204="n/a",V204&lt;=0,V204="n/a"),"n/a",U204/V204)</f>
        <v>1.3069473180203712</v>
      </c>
      <c r="X204" s="826">
        <f>IF(OR(AJ204&lt;=0,AJ204="n/a",U204&lt;=0,U204="n/a"),"n/a",U204/AJ204)</f>
        <v>1.3686642893409899</v>
      </c>
      <c r="Y204" s="1031"/>
      <c r="Z204" s="766">
        <f>IF(OR(AC204&lt;0.01,AC204="n/a"),"n/a",M204/AC204*100)</f>
        <v>86.36363636363636</v>
      </c>
      <c r="AA204" s="1042">
        <f>IF(OR(AC204&lt;0.01,AC204="n/a"),"n/a",I204/AC204)</f>
        <v>29.801136363636367</v>
      </c>
      <c r="AB204" s="1043">
        <v>12</v>
      </c>
      <c r="AC204" s="1021">
        <v>1.76</v>
      </c>
      <c r="AD204" s="1021">
        <v>4.5999999999999996</v>
      </c>
      <c r="AE204" s="1021">
        <v>2.35</v>
      </c>
      <c r="AF204" s="1021">
        <v>2.2000000000000002</v>
      </c>
      <c r="AG204" s="1021">
        <v>10.6</v>
      </c>
      <c r="AH204" s="1021">
        <v>4.3</v>
      </c>
      <c r="AI204" s="1021">
        <v>5.56</v>
      </c>
      <c r="AJ204" s="1021">
        <v>4.3999999999999995</v>
      </c>
      <c r="AK204" s="1021">
        <v>6.49</v>
      </c>
      <c r="AL204" s="1034">
        <v>26890</v>
      </c>
      <c r="AM204" s="1028">
        <v>0.22</v>
      </c>
      <c r="AN204" s="1021">
        <v>1.36</v>
      </c>
      <c r="AO204" s="868">
        <f>IF(U204="n/a","n/a",IF(AA204&lt;0,"n/a",IF(AA204="n/a","n/a",J204+U204-AA204)))</f>
        <v>-20.881015397113707</v>
      </c>
      <c r="AP204" s="869">
        <f>IF(U204="n/a","n/a",J204+U204)</f>
        <v>8.9201209665226617</v>
      </c>
      <c r="AQ204" s="1044">
        <f>IF(OR(AC204&lt;0.01,AF204="n/a"),"n/a",(I204/SQRT(22.5*AC204*(I204/AF204))-1)*100)</f>
        <v>70.701168387591579</v>
      </c>
      <c r="AR204" s="766">
        <f>INDEX(Historical!$C$7:$C$1455,MATCH(B204,Historical!$B$7:$B$1455,0))*IF(AH204="n/a",1.03,IF(AH204&lt;0,1.01,IF(AH204&gt;10,1.1,(1+AH204/100))))</f>
        <v>1.48106</v>
      </c>
      <c r="AS204" s="1042">
        <f>IF($AI204="n/a",1.03*AR204,IF($AI204&lt;0,1.01*AR204,IF($AI204&gt;10,1.1*AR204,(1+$AI204/100)*AR204)))</f>
        <v>1.5634069360000002</v>
      </c>
      <c r="AT204" s="1042">
        <f>IF($AK204="n/a",1.03*AS204,IF($AK204&lt;0,1.01*AS204,IF($AK204&gt;10,1.1*AS204,(1+$AK204/100)*AS204)))</f>
        <v>1.6648720461464002</v>
      </c>
      <c r="AU204" s="1042">
        <f>IF($AK204="n/a",1.03*AT204,IF($AK204&lt;0,1.01*AT204,IF($AK204&gt;10,1.1*AT204,(1+$AK204/100)*AT204)))</f>
        <v>1.7729222419413015</v>
      </c>
      <c r="AV204" s="1042">
        <f>IF($AK204="n/a",1.03*AU204,IF($AK204&lt;0,1.01*AU204,IF($AK204&gt;10,1.1*AU204,(1+$AK204/100)*AU204)))</f>
        <v>1.8879848954432918</v>
      </c>
      <c r="AW204" s="766">
        <f>SUM(AR204:AV204)</f>
        <v>8.3702461195309947</v>
      </c>
      <c r="AX204" s="877">
        <f>AW204/I204*100</f>
        <v>15.958524536760713</v>
      </c>
      <c r="AY204" s="1212">
        <v>-0.01</v>
      </c>
      <c r="AZ204" s="1028">
        <v>26.36</v>
      </c>
      <c r="BA204" s="1028">
        <v>-0.02</v>
      </c>
      <c r="BB204" s="1028">
        <v>6.88</v>
      </c>
      <c r="BC204" s="1028">
        <v>12.98</v>
      </c>
      <c r="BE204" s="721">
        <v>2004</v>
      </c>
      <c r="BF204" s="1057">
        <f>IF(BE204&gt;2008,0,IF(BE204&gt;2001,1,IF(BE204&gt;1990,2,IF(BE204&gt;1980,3,IF(BE204&gt;1973,4,IF(BE204&gt;1970,5,IF(BE204&gt;1960,6,IF(BE204&gt;1958,7,IF(BE204&gt;1953,8,9)))))))))</f>
        <v>1</v>
      </c>
    </row>
    <row r="205" spans="1:58" ht="11.25" customHeight="1" x14ac:dyDescent="0.2">
      <c r="A205" s="1019" t="s">
        <v>876</v>
      </c>
      <c r="B205" s="1031" t="s">
        <v>877</v>
      </c>
      <c r="C205" s="1181" t="s">
        <v>4283</v>
      </c>
      <c r="D205" s="1181" t="s">
        <v>4421</v>
      </c>
      <c r="E205" s="857">
        <v>16</v>
      </c>
      <c r="F205" s="1245">
        <v>207</v>
      </c>
      <c r="G205" s="1245" t="s">
        <v>107</v>
      </c>
      <c r="H205" s="1245" t="s">
        <v>107</v>
      </c>
      <c r="I205" s="1030">
        <v>92.48</v>
      </c>
      <c r="J205" s="766">
        <f>(M205/I205)*100</f>
        <v>1.5570934256055362</v>
      </c>
      <c r="K205" s="1033">
        <v>0.36</v>
      </c>
      <c r="L205" s="1043">
        <v>4</v>
      </c>
      <c r="M205" s="756">
        <f>K205*L205</f>
        <v>1.44</v>
      </c>
      <c r="N205" s="1026" t="s">
        <v>426</v>
      </c>
      <c r="O205" s="860">
        <v>0.35</v>
      </c>
      <c r="P205" s="1016">
        <v>43234</v>
      </c>
      <c r="Q205" s="1016">
        <v>43255</v>
      </c>
      <c r="R205" s="756">
        <f>(K205-O205)/O205*100</f>
        <v>2.8571428571428599</v>
      </c>
      <c r="S205" s="824">
        <f>IF(INDEX(Historical!$D$7:$D$1455,MATCH(B205,Historical!$B$7:$B$1455,0))=0,"n/a",(INDEX(Historical!$C$7:$C$1455,MATCH(B205,Historical!$B$7:$B$1455,0))/INDEX(Historical!$D$7:$D$1455,MATCH(B205,Historical!$B$7:$B$1455,0))-1)*100)</f>
        <v>6.153846153846132</v>
      </c>
      <c r="T205" s="824">
        <f>IF(INDEX(Historical!$F$7:$F$1455,MATCH(B205,Historical!$B$7:$B$1455,0))=0,"n/a",((INDEX(Historical!$C$7:$C$1455,MATCH(B205,Historical!$B$7:$B$1455,0))/INDEX(Historical!$F$7:$F$1455,MATCH(B205,Historical!$B$7:$B$1455,0)))^(1/3)-1)*100)</f>
        <v>8.5138345254405436</v>
      </c>
      <c r="U205" s="824">
        <f>IF(INDEX(Historical!$I$7:$I$1455,MATCH(B205,Historical!$B$7:$B$1455,0))=0,"n/a",((INDEX(Historical!$C$7:$C$1455,MATCH(B205,Historical!$B$7:$B$1455,0))/INDEX(Historical!$I$7:$I$1455,MATCH(B205,Historical!$B$7:$B$1455,0)))^(1/5)-1)*100)</f>
        <v>10.177276348465591</v>
      </c>
      <c r="V205" s="824">
        <f>IF(INDEX(Historical!$O$7:$O$1455,MATCH(B205,Historical!$B$7:$B$1455,0))=0,"n/a",((INDEX(Historical!$C$7:$C$1455,MATCH(B205,Historical!$B$7:$B$1455,0))/INDEX(Historical!$O$7:$O$1455,MATCH(B205,Historical!$B$7:$B$1455,0)))^(1/10)-1)*100)</f>
        <v>11.857898856409044</v>
      </c>
      <c r="W205" s="825">
        <f>IF(OR(U205&lt;=0,U205="n/a",V205&lt;=0,V205="n/a"),"n/a",U205/V205)</f>
        <v>0.8582697889149985</v>
      </c>
      <c r="X205" s="826">
        <f>IF(OR(AJ205&lt;=0,AJ205="n/a",U205&lt;=0,U205="n/a"),"n/a",U205/AJ205)</f>
        <v>1.0076511236104544</v>
      </c>
      <c r="Y205" s="1031"/>
      <c r="Z205" s="766">
        <f>IF(OR(AC205&lt;0.01,AC205="n/a"),"n/a",M205/AC205*100)</f>
        <v>45.141065830720997</v>
      </c>
      <c r="AA205" s="1042">
        <f>IF(OR(AC205&lt;0.01,AC205="n/a"),"n/a",I205/AC205)</f>
        <v>28.990595611285269</v>
      </c>
      <c r="AB205" s="1043">
        <v>3</v>
      </c>
      <c r="AC205" s="1021">
        <v>3.19</v>
      </c>
      <c r="AD205" s="1021">
        <v>1.68</v>
      </c>
      <c r="AE205" s="1021">
        <v>8.56</v>
      </c>
      <c r="AF205" s="1021">
        <v>9.57</v>
      </c>
      <c r="AG205" s="1021">
        <v>24.6</v>
      </c>
      <c r="AH205" s="1021">
        <v>24.9</v>
      </c>
      <c r="AI205" s="1021">
        <v>8.48</v>
      </c>
      <c r="AJ205" s="1021">
        <v>10.100000000000001</v>
      </c>
      <c r="AK205" s="1021">
        <v>17.21</v>
      </c>
      <c r="AL205" s="1034">
        <v>23400</v>
      </c>
      <c r="AM205" s="1028">
        <v>0.1</v>
      </c>
      <c r="AN205" s="1021">
        <v>0.7</v>
      </c>
      <c r="AO205" s="868">
        <f>IF(U205="n/a","n/a",IF(AA205&lt;0,"n/a",IF(AA205="n/a","n/a",J205+U205-AA205)))</f>
        <v>-17.256225837214139</v>
      </c>
      <c r="AP205" s="869">
        <f>IF(U205="n/a","n/a",J205+U205)</f>
        <v>11.734369774071128</v>
      </c>
      <c r="AQ205" s="1044">
        <f>IF(OR(AC205&lt;0.01,AF205="n/a"),"n/a",(I205/SQRT(22.5*AC205*(I205/AF205))-1)*100)</f>
        <v>251.15049005613918</v>
      </c>
      <c r="AR205" s="766">
        <f>INDEX(Historical!$C$7:$C$1455,MATCH(B205,Historical!$B$7:$B$1455,0))*IF(AH205="n/a",1.03,IF(AH205&lt;0,1.01,IF(AH205&gt;10,1.1,(1+AH205/100))))</f>
        <v>1.518</v>
      </c>
      <c r="AS205" s="1042">
        <f>IF($AI205="n/a",1.03*AR205,IF($AI205&lt;0,1.01*AR205,IF($AI205&gt;10,1.1*AR205,(1+$AI205/100)*AR205)))</f>
        <v>1.6467263999999999</v>
      </c>
      <c r="AT205" s="1042">
        <f>IF($AK205="n/a",1.03*AS205,IF($AK205&lt;0,1.01*AS205,IF($AK205&gt;10,1.1*AS205,(1+$AK205/100)*AS205)))</f>
        <v>1.81139904</v>
      </c>
      <c r="AU205" s="1042">
        <f>IF($AK205="n/a",1.03*AT205,IF($AK205&lt;0,1.01*AT205,IF($AK205&gt;10,1.1*AT205,(1+$AK205/100)*AT205)))</f>
        <v>1.9925389440000001</v>
      </c>
      <c r="AV205" s="1042">
        <f>IF($AK205="n/a",1.03*AU205,IF($AK205&lt;0,1.01*AU205,IF($AK205&gt;10,1.1*AU205,(1+$AK205/100)*AU205)))</f>
        <v>2.1917928384000001</v>
      </c>
      <c r="AW205" s="766">
        <f>SUM(AR205:AV205)</f>
        <v>9.1604572223999998</v>
      </c>
      <c r="AX205" s="877">
        <f>AW205/I205*100</f>
        <v>9.9053386920415232</v>
      </c>
      <c r="AY205" s="1212">
        <v>0.84</v>
      </c>
      <c r="AZ205" s="1028">
        <v>48.51</v>
      </c>
      <c r="BA205" s="1028">
        <v>0.45999999999999996</v>
      </c>
      <c r="BB205" s="1028">
        <v>13.48</v>
      </c>
      <c r="BC205" s="1028">
        <v>26</v>
      </c>
      <c r="BE205" s="721">
        <v>2003</v>
      </c>
      <c r="BF205" s="1057">
        <f>IF(BE205&gt;2008,0,IF(BE205&gt;2001,1,IF(BE205&gt;1990,2,IF(BE205&gt;1980,3,IF(BE205&gt;1973,4,IF(BE205&gt;1970,5,IF(BE205&gt;1960,6,IF(BE205&gt;1958,7,IF(BE205&gt;1953,8,9)))))))))</f>
        <v>1</v>
      </c>
    </row>
    <row r="206" spans="1:58" ht="11.25" customHeight="1" x14ac:dyDescent="0.2">
      <c r="A206" s="1027" t="s">
        <v>878</v>
      </c>
      <c r="B206" s="1031" t="s">
        <v>879</v>
      </c>
      <c r="C206" s="1181" t="s">
        <v>132</v>
      </c>
      <c r="D206" s="1181" t="s">
        <v>4436</v>
      </c>
      <c r="E206" s="857">
        <v>22</v>
      </c>
      <c r="F206" s="1245">
        <v>152</v>
      </c>
      <c r="G206" s="1245" t="s">
        <v>38</v>
      </c>
      <c r="H206" s="1245" t="s">
        <v>38</v>
      </c>
      <c r="I206" s="1030">
        <v>33.119999999999997</v>
      </c>
      <c r="J206" s="766">
        <f>(M206/I206)*100</f>
        <v>2.0929951690821258</v>
      </c>
      <c r="K206" s="1040">
        <v>0.17330000000000001</v>
      </c>
      <c r="L206" s="1043">
        <v>4</v>
      </c>
      <c r="M206" s="756">
        <f>K206*L206</f>
        <v>0.69320000000000004</v>
      </c>
      <c r="N206" s="1026" t="s">
        <v>221</v>
      </c>
      <c r="O206" s="861">
        <v>0.1666</v>
      </c>
      <c r="P206" s="1016">
        <v>43462</v>
      </c>
      <c r="Q206" s="1016">
        <v>43480</v>
      </c>
      <c r="R206" s="756">
        <f>(K206-O206)/O206*100</f>
        <v>4.0216086434573892</v>
      </c>
      <c r="S206" s="824">
        <f>IF(INDEX(Historical!$D$7:$D$1455,MATCH(B206,Historical!$B$7:$B$1455,0))=0,"n/a",(INDEX(Historical!$C$7:$C$1455,MATCH(B206,Historical!$B$7:$B$1455,0))/INDEX(Historical!$D$7:$D$1455,MATCH(B206,Historical!$B$7:$B$1455,0))-1)*100)</f>
        <v>3.0225080385852143</v>
      </c>
      <c r="T206" s="824">
        <f>IF(INDEX(Historical!$F$7:$F$1455,MATCH(B206,Historical!$B$7:$B$1455,0))=0,"n/a",((INDEX(Historical!$C$7:$C$1455,MATCH(B206,Historical!$B$7:$B$1455,0))/INDEX(Historical!$F$7:$F$1455,MATCH(B206,Historical!$B$7:$B$1455,0)))^(1/3)-1)*100)</f>
        <v>3.8343286622145145</v>
      </c>
      <c r="U206" s="824">
        <f>IF(INDEX(Historical!$I$7:$I$1455,MATCH(B206,Historical!$B$7:$B$1455,0))=0,"n/a",((INDEX(Historical!$C$7:$C$1455,MATCH(B206,Historical!$B$7:$B$1455,0))/INDEX(Historical!$I$7:$I$1455,MATCH(B206,Historical!$B$7:$B$1455,0)))^(1/5)-1)*100)</f>
        <v>3.6981982757454901</v>
      </c>
      <c r="V206" s="824">
        <f>IF(INDEX(Historical!$O$7:$O$1455,MATCH(B206,Historical!$B$7:$B$1455,0))=0,"n/a",((INDEX(Historical!$C$7:$C$1455,MATCH(B206,Historical!$B$7:$B$1455,0))/INDEX(Historical!$O$7:$O$1455,MATCH(B206,Historical!$B$7:$B$1455,0)))^(1/10)-1)*100)</f>
        <v>3.1046020724562196</v>
      </c>
      <c r="W206" s="825">
        <f>IF(OR(U206&lt;=0,U206="n/a",V206&lt;=0,V206="n/a"),"n/a",U206/V206)</f>
        <v>1.1911988040450041</v>
      </c>
      <c r="X206" s="826">
        <f>IF(OR(AJ206&lt;=0,AJ206="n/a",U206&lt;=0,U206="n/a"),"n/a",U206/AJ206)</f>
        <v>0.52087299658387187</v>
      </c>
      <c r="Y206" s="774"/>
      <c r="Z206" s="766">
        <f>IF(OR(AC206&lt;0.01,AC206="n/a"),"n/a",M206/AC206*100)</f>
        <v>66.653846153846146</v>
      </c>
      <c r="AA206" s="1042">
        <f>IF(OR(AC206&lt;0.01,AC206="n/a"),"n/a",I206/AC206)</f>
        <v>31.846153846153843</v>
      </c>
      <c r="AB206" s="1043">
        <v>12</v>
      </c>
      <c r="AC206" s="1021">
        <v>1.04</v>
      </c>
      <c r="AD206" s="1021">
        <v>6.52</v>
      </c>
      <c r="AE206" s="1021">
        <v>8.8699999999999992</v>
      </c>
      <c r="AF206" s="1021">
        <v>3.44</v>
      </c>
      <c r="AG206" s="1021">
        <v>10.9</v>
      </c>
      <c r="AH206" s="1021">
        <v>10.6</v>
      </c>
      <c r="AI206" s="1021">
        <v>16</v>
      </c>
      <c r="AJ206" s="1021">
        <v>7.1</v>
      </c>
      <c r="AK206" s="1021">
        <v>4.9000000000000004</v>
      </c>
      <c r="AL206" s="1034">
        <v>431.88</v>
      </c>
      <c r="AM206" s="1028">
        <v>0.8</v>
      </c>
      <c r="AN206" s="1021">
        <v>0.73</v>
      </c>
      <c r="AO206" s="868">
        <f>IF(U206="n/a","n/a",IF(AA206&lt;0,"n/a",IF(AA206="n/a","n/a",J206+U206-AA206)))</f>
        <v>-26.054960401326227</v>
      </c>
      <c r="AP206" s="869">
        <f>IF(U206="n/a","n/a",J206+U206)</f>
        <v>5.7911934448276163</v>
      </c>
      <c r="AQ206" s="1044">
        <f>IF(OR(AC206&lt;0.01,AF206="n/a"),"n/a",(I206/SQRT(22.5*AC206*(I206/AF206))-1)*100)</f>
        <v>120.65636353667837</v>
      </c>
      <c r="AR206" s="766">
        <f>INDEX(Historical!$C$7:$C$1455,MATCH(B206,Historical!$B$7:$B$1455,0))*IF(AH206="n/a",1.03,IF(AH206&lt;0,1.01,IF(AH206&gt;10,1.1,(1+AH206/100))))</f>
        <v>0.70488000000000006</v>
      </c>
      <c r="AS206" s="1042">
        <f>IF($AI206="n/a",1.03*AR206,IF($AI206&lt;0,1.01*AR206,IF($AI206&gt;10,1.1*AR206,(1+$AI206/100)*AR206)))</f>
        <v>0.77536800000000017</v>
      </c>
      <c r="AT206" s="1042">
        <f>IF($AK206="n/a",1.03*AS206,IF($AK206&lt;0,1.01*AS206,IF($AK206&gt;10,1.1*AS206,(1+$AK206/100)*AS206)))</f>
        <v>0.81336103200000009</v>
      </c>
      <c r="AU206" s="1042">
        <f>IF($AK206="n/a",1.03*AT206,IF($AK206&lt;0,1.01*AT206,IF($AK206&gt;10,1.1*AT206,(1+$AK206/100)*AT206)))</f>
        <v>0.85321572256800005</v>
      </c>
      <c r="AV206" s="1042">
        <f>IF($AK206="n/a",1.03*AU206,IF($AK206&lt;0,1.01*AU206,IF($AK206&gt;10,1.1*AU206,(1+$AK206/100)*AU206)))</f>
        <v>0.89502329297383199</v>
      </c>
      <c r="AW206" s="766">
        <f>SUM(AR206:AV206)</f>
        <v>4.0418480475418326</v>
      </c>
      <c r="AX206" s="877">
        <f>AW206/I206*100</f>
        <v>12.203647486539349</v>
      </c>
      <c r="AY206" s="1212">
        <v>0.17</v>
      </c>
      <c r="AZ206" s="1028">
        <v>20.66</v>
      </c>
      <c r="BA206" s="1028">
        <v>-14.64</v>
      </c>
      <c r="BB206" s="1028">
        <v>5.42</v>
      </c>
      <c r="BC206" s="1028">
        <v>5.87</v>
      </c>
      <c r="BE206" s="721">
        <v>1998</v>
      </c>
      <c r="BF206" s="1057">
        <f>IF(BE206&gt;2008,0,IF(BE206&gt;2001,1,IF(BE206&gt;1990,2,IF(BE206&gt;1980,3,IF(BE206&gt;1973,4,IF(BE206&gt;1970,5,IF(BE206&gt;1960,6,IF(BE206&gt;1958,7,IF(BE206&gt;1953,8,9)))))))))</f>
        <v>2</v>
      </c>
    </row>
    <row r="207" spans="1:58" s="839" customFormat="1" ht="13.5" thickBot="1" x14ac:dyDescent="0.25">
      <c r="B207" s="976"/>
      <c r="E207" s="977"/>
      <c r="F207" s="954"/>
      <c r="J207" s="854"/>
      <c r="L207" s="955"/>
      <c r="M207" s="954"/>
      <c r="N207" s="954"/>
      <c r="O207" s="854"/>
      <c r="R207" s="954"/>
      <c r="S207" s="956"/>
      <c r="T207" s="956"/>
      <c r="U207" s="956"/>
      <c r="V207" s="956"/>
      <c r="W207" s="956"/>
      <c r="X207" s="956"/>
      <c r="Y207" s="976"/>
      <c r="Z207" s="854"/>
      <c r="AC207" s="957"/>
      <c r="AD207" s="957"/>
      <c r="AE207" s="957"/>
      <c r="AF207" s="957"/>
      <c r="AG207" s="957"/>
      <c r="AH207" s="957"/>
      <c r="AI207" s="957"/>
      <c r="AJ207" s="957"/>
      <c r="AK207" s="957"/>
      <c r="AL207" s="957"/>
      <c r="AM207" s="957"/>
      <c r="AN207" s="957"/>
      <c r="AO207" s="854"/>
      <c r="AR207" s="958"/>
      <c r="AS207" s="959"/>
      <c r="AT207" s="959"/>
      <c r="AU207" s="959"/>
      <c r="AV207" s="959"/>
      <c r="AW207" s="958"/>
      <c r="AX207" s="959"/>
      <c r="AY207" s="854"/>
      <c r="BD207" s="977"/>
      <c r="BE207" s="954"/>
      <c r="BF207" s="954"/>
    </row>
    <row r="208" spans="1:58" x14ac:dyDescent="0.2">
      <c r="A208" s="1019" t="s">
        <v>4385</v>
      </c>
      <c r="B208" s="772">
        <f>COUNTA(B7:B206)</f>
        <v>200</v>
      </c>
      <c r="E208" s="982">
        <f>AVERAGE(E7:E206)</f>
        <v>15.79</v>
      </c>
      <c r="I208" s="960">
        <f>AVERAGE(I7:I206)</f>
        <v>88.683150000000012</v>
      </c>
      <c r="J208" s="962">
        <f>AVERAGE(J7:J206)</f>
        <v>2.7764630303213851</v>
      </c>
      <c r="K208" s="960">
        <f>AVERAGE(K7:K206)</f>
        <v>0.51768925000000021</v>
      </c>
      <c r="M208" s="960">
        <f>AVERAGE(M7:M206)</f>
        <v>1.9267335000000008</v>
      </c>
      <c r="O208" s="978">
        <f>AVERAGE(O7:O206)</f>
        <v>0.47663655194805182</v>
      </c>
      <c r="R208" s="960">
        <f>AVERAGE(R7:R206)</f>
        <v>9.9114766589155447</v>
      </c>
      <c r="S208" s="979">
        <f>AVERAGE(S7:S206)</f>
        <v>8.2470501844636832</v>
      </c>
      <c r="T208" s="979">
        <f>AVERAGE(T7:T206)</f>
        <v>9.4450428674964613</v>
      </c>
      <c r="U208" s="979">
        <f>AVERAGE(U7:U206)</f>
        <v>10.529779804425257</v>
      </c>
      <c r="V208" s="979">
        <f>AVERAGE(V7:V206)</f>
        <v>11.382602186086803</v>
      </c>
      <c r="W208" s="980">
        <f>AVERAGE(W7:W206)</f>
        <v>0.94336500712560367</v>
      </c>
      <c r="X208" s="981">
        <f>AVERAGE(X7:X206)</f>
        <v>2.161029027570764</v>
      </c>
      <c r="Z208" s="962">
        <f>AVERAGE(Z7:Z206)</f>
        <v>60.926518330147374</v>
      </c>
      <c r="AA208" s="960">
        <f>AVERAGE(AA7:AA206)</f>
        <v>23.429962618882222</v>
      </c>
      <c r="AB208" s="830">
        <f>AVERAGE(AB7:AB206)</f>
        <v>10.585000000000001</v>
      </c>
      <c r="AC208" s="960">
        <f>AVERAGE(AC7:AC206)</f>
        <v>4.2325925925925914</v>
      </c>
      <c r="AD208" s="960">
        <f>AVERAGE(AD7:AD206)</f>
        <v>2.7692857142857159</v>
      </c>
      <c r="AE208" s="960">
        <f>AVERAGE(AE7:AE206)</f>
        <v>3.3369841269841278</v>
      </c>
      <c r="AF208" s="960">
        <f>AVERAGE(AF7:AF206)</f>
        <v>4.8916304347826101</v>
      </c>
      <c r="AG208" s="960">
        <f>AVERAGE(AG7:AG206)</f>
        <v>17.771648351648341</v>
      </c>
      <c r="AH208" s="960">
        <f>AVERAGE(AH7:AH206)</f>
        <v>11.191397849462366</v>
      </c>
      <c r="AI208" s="960">
        <f>AVERAGE(AI7:AI206)</f>
        <v>11.554294117647055</v>
      </c>
      <c r="AJ208" s="960">
        <f>AVERAGE(AJ7:AJ206)</f>
        <v>6.1102688172042994</v>
      </c>
      <c r="AK208" s="960">
        <f>AVERAGE(AK7:AK206)</f>
        <v>11.333473053892222</v>
      </c>
      <c r="AL208" s="960">
        <f>AVERAGE(AL7:AL206)</f>
        <v>25935.775502645505</v>
      </c>
      <c r="AM208" s="960">
        <f>AVERAGE(AM7:AM206)</f>
        <v>3.215425531914895</v>
      </c>
      <c r="AN208" s="960">
        <f>AVERAGE(AN7:AN206)</f>
        <v>1.0030817679558011</v>
      </c>
      <c r="AO208" s="1087">
        <f>AVERAGE(AO7:AO206)</f>
        <v>-10.054571581905741</v>
      </c>
      <c r="AP208" s="960">
        <f>AVERAGE(AP7:AP206)</f>
        <v>13.30624283474665</v>
      </c>
      <c r="AQ208" s="960">
        <f>AVERAGE(AQ7:AQ206)</f>
        <v>94.762503192244665</v>
      </c>
      <c r="AR208" s="1087">
        <f>AVERAGE(AR7:AR206)</f>
        <v>1.8172484493710652</v>
      </c>
      <c r="AS208" s="960">
        <f>AVERAGE(AS7:AS206)</f>
        <v>1.9233193111495417</v>
      </c>
      <c r="AT208" s="960">
        <f>AVERAGE(AT7:AT206)</f>
        <v>2.0598501188669038</v>
      </c>
      <c r="AU208" s="960">
        <f>AVERAGE(AU7:AU206)</f>
        <v>2.2079403152552817</v>
      </c>
      <c r="AV208" s="960">
        <f>AVERAGE(AV7:AV206)</f>
        <v>2.3686434787645849</v>
      </c>
      <c r="AW208" s="960">
        <f>AVERAGE(AW7:AW206)</f>
        <v>10.377001673407381</v>
      </c>
      <c r="AX208" s="960">
        <f>AVERAGE(AX7:AX206)</f>
        <v>15.006688901508225</v>
      </c>
      <c r="AY208" s="1087">
        <f>AVERAGE(AY7:AY206)</f>
        <v>0.76754010695187169</v>
      </c>
      <c r="AZ208" s="960">
        <f>AVERAGE(AZ7:AZ206)</f>
        <v>20.489047619047621</v>
      </c>
      <c r="BA208" s="960">
        <f>AVERAGE(BA7:BA206)</f>
        <v>-15.207830687830697</v>
      </c>
      <c r="BB208" s="960">
        <f>AVERAGE(BB7:BB206)</f>
        <v>-0.45830687830687794</v>
      </c>
      <c r="BC208" s="960">
        <f>AVERAGE(BC7:BC206)</f>
        <v>-0.80317460317460354</v>
      </c>
    </row>
  </sheetData>
  <sheetProtection selectLockedCells="1" selectUnlockedCells="1"/>
  <autoFilter ref="A6:BF6">
    <sortState ref="A7:BF206">
      <sortCondition ref="A6"/>
    </sortState>
  </autoFilter>
  <mergeCells count="2">
    <mergeCell ref="AZ4:BC4"/>
    <mergeCell ref="P5:Q5"/>
  </mergeCells>
  <conditionalFormatting sqref="R7:V206">
    <cfRule type="cellIs" dxfId="61" priority="26" stopIfTrue="1" operator="lessThan">
      <formula>2</formula>
    </cfRule>
  </conditionalFormatting>
  <conditionalFormatting sqref="AQ7:AQ206">
    <cfRule type="cellIs" dxfId="60" priority="24" stopIfTrue="1" operator="lessThan">
      <formula>0</formula>
    </cfRule>
  </conditionalFormatting>
  <conditionalFormatting sqref="AP7:AP206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206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4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1020" customWidth="1"/>
    <col min="2" max="2" width="6" style="772" customWidth="1"/>
    <col min="3" max="3" width="12.28515625" style="1020" customWidth="1"/>
    <col min="4" max="4" width="13.85546875" style="1020" customWidth="1"/>
    <col min="5" max="5" width="4.85546875" style="721" customWidth="1"/>
    <col min="6" max="6" width="3.7109375" style="721" customWidth="1"/>
    <col min="7" max="7" width="3.85546875" style="1020" customWidth="1"/>
    <col min="8" max="8" width="4" style="1020" customWidth="1"/>
    <col min="9" max="9" width="6.7109375" style="1020" customWidth="1"/>
    <col min="10" max="10" width="5.140625" style="697" customWidth="1"/>
    <col min="11" max="11" width="8.42578125" style="1020" bestFit="1" customWidth="1"/>
    <col min="12" max="12" width="7.5703125" style="830" customWidth="1"/>
    <col min="13" max="13" width="8.7109375" style="721" bestFit="1" customWidth="1"/>
    <col min="14" max="14" width="4.5703125" style="721" customWidth="1"/>
    <col min="15" max="15" width="7.5703125" style="1020" customWidth="1"/>
    <col min="16" max="17" width="7.7109375" style="1020" customWidth="1"/>
    <col min="18" max="18" width="6.42578125" style="721" bestFit="1" customWidth="1"/>
    <col min="19" max="22" width="6" style="808" customWidth="1"/>
    <col min="23" max="24" width="7.42578125" style="808" customWidth="1"/>
    <col min="25" max="25" width="12.5703125" style="1020" customWidth="1"/>
    <col min="26" max="26" width="7.85546875" style="697" customWidth="1"/>
    <col min="27" max="27" width="6.140625" style="1020" customWidth="1"/>
    <col min="28" max="28" width="4.5703125" style="1020" customWidth="1"/>
    <col min="29" max="29" width="5.42578125" style="671" bestFit="1" customWidth="1"/>
    <col min="30" max="30" width="6" style="671" customWidth="1"/>
    <col min="31" max="31" width="7.140625" style="671" bestFit="1" customWidth="1"/>
    <col min="32" max="32" width="7.7109375" style="671" customWidth="1"/>
    <col min="33" max="33" width="8.7109375" style="671" customWidth="1"/>
    <col min="34" max="34" width="8.5703125" style="671" bestFit="1" customWidth="1"/>
    <col min="35" max="35" width="8.5703125" style="671" customWidth="1"/>
    <col min="36" max="36" width="8" style="671" bestFit="1" customWidth="1"/>
    <col min="37" max="37" width="8" style="671" customWidth="1"/>
    <col min="38" max="38" width="9.7109375" style="671" customWidth="1"/>
    <col min="39" max="39" width="6" style="671" bestFit="1" customWidth="1"/>
    <col min="40" max="40" width="6.42578125" style="671" customWidth="1"/>
    <col min="41" max="41" width="7" style="697" customWidth="1"/>
    <col min="42" max="43" width="7" style="1020" customWidth="1"/>
    <col min="44" max="44" width="5.28515625" style="878" customWidth="1"/>
    <col min="45" max="48" width="5.28515625" style="879" customWidth="1"/>
    <col min="49" max="50" width="5.42578125" style="879" customWidth="1"/>
    <col min="51" max="51" width="5.28515625" style="697" customWidth="1"/>
    <col min="52" max="55" width="6.7109375" style="1020" customWidth="1"/>
    <col min="56" max="56" width="8.85546875" style="1078"/>
    <col min="57" max="58" width="8.85546875" style="721"/>
    <col min="59" max="16384" width="8.85546875" style="1020"/>
  </cols>
  <sheetData>
    <row r="1" spans="1:58" ht="12.75" customHeight="1" x14ac:dyDescent="0.2">
      <c r="A1" s="120" t="s">
        <v>880</v>
      </c>
      <c r="B1" s="771"/>
      <c r="C1" s="665" t="s">
        <v>1</v>
      </c>
      <c r="E1" s="764"/>
      <c r="G1" s="650"/>
      <c r="H1" s="406"/>
      <c r="I1" s="406"/>
      <c r="J1" s="801" t="s">
        <v>3668</v>
      </c>
      <c r="K1" s="612"/>
      <c r="L1" s="668"/>
      <c r="N1" s="757"/>
      <c r="P1" s="612"/>
      <c r="Q1" s="756"/>
      <c r="R1" s="667"/>
      <c r="S1" s="807"/>
      <c r="T1" s="807"/>
      <c r="W1" s="807"/>
      <c r="Y1" s="612"/>
      <c r="Z1" s="801" t="s">
        <v>2</v>
      </c>
      <c r="AC1" s="670" t="s">
        <v>4265</v>
      </c>
      <c r="AG1" s="813"/>
      <c r="AJ1" s="670"/>
      <c r="AK1" s="670"/>
      <c r="AL1" s="814"/>
      <c r="AO1" s="845" t="s">
        <v>4240</v>
      </c>
      <c r="AP1" s="406"/>
      <c r="AQ1" s="754"/>
      <c r="AR1" s="871" t="s">
        <v>5</v>
      </c>
      <c r="AS1" s="688"/>
      <c r="AT1" s="688"/>
      <c r="AU1" s="688"/>
      <c r="AV1" s="688"/>
      <c r="AW1" s="688"/>
      <c r="AX1" s="688"/>
      <c r="AY1" s="850" t="s">
        <v>6</v>
      </c>
      <c r="BD1" s="1077" t="s">
        <v>1871</v>
      </c>
    </row>
    <row r="2" spans="1:58" ht="12.75" customHeight="1" x14ac:dyDescent="0.2">
      <c r="A2" s="666" t="s">
        <v>7</v>
      </c>
      <c r="B2" s="771"/>
      <c r="C2" s="15" t="s">
        <v>4296</v>
      </c>
      <c r="D2" s="666"/>
      <c r="E2" s="761"/>
      <c r="F2" s="761"/>
      <c r="G2" s="406"/>
      <c r="H2" s="406"/>
      <c r="I2" s="406"/>
      <c r="J2" s="849" t="s">
        <v>4291</v>
      </c>
      <c r="K2" s="612"/>
      <c r="L2" s="668"/>
      <c r="N2" s="757"/>
      <c r="P2" s="612"/>
      <c r="Q2" s="667"/>
      <c r="R2" s="761"/>
      <c r="S2" s="809"/>
      <c r="T2" s="809"/>
      <c r="W2" s="809"/>
      <c r="Y2" s="612"/>
      <c r="Z2" s="849" t="s">
        <v>4292</v>
      </c>
      <c r="AO2" s="846" t="s">
        <v>10</v>
      </c>
      <c r="AP2" s="406"/>
      <c r="AR2" s="846" t="s">
        <v>11</v>
      </c>
      <c r="AS2" s="688"/>
      <c r="AT2" s="688"/>
      <c r="AU2" s="688"/>
      <c r="AV2" s="688"/>
      <c r="AW2" s="688"/>
      <c r="AX2" s="688"/>
      <c r="AY2" s="842" t="s">
        <v>14</v>
      </c>
    </row>
    <row r="3" spans="1:58" ht="12.75" customHeight="1" x14ac:dyDescent="0.2">
      <c r="A3" s="1076" t="s">
        <v>4475</v>
      </c>
      <c r="B3" s="840"/>
      <c r="D3" s="666"/>
      <c r="E3" s="761"/>
      <c r="F3" s="761"/>
      <c r="G3" s="406"/>
      <c r="H3" s="406"/>
      <c r="I3" s="406"/>
      <c r="J3" s="855" t="s">
        <v>12</v>
      </c>
      <c r="K3" s="612"/>
      <c r="L3" s="1020"/>
      <c r="N3" s="761"/>
      <c r="P3" s="612"/>
      <c r="Q3" s="803" t="s">
        <v>8</v>
      </c>
      <c r="R3" s="761"/>
      <c r="S3" s="810"/>
      <c r="T3" s="810"/>
      <c r="W3" s="810"/>
      <c r="X3" s="811"/>
      <c r="Y3" s="61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765"/>
      <c r="AP3" s="406"/>
      <c r="AR3" s="872" t="s">
        <v>13</v>
      </c>
      <c r="AS3" s="688"/>
      <c r="AT3" s="688"/>
      <c r="AU3" s="688"/>
      <c r="AV3" s="688"/>
      <c r="AW3" s="688"/>
      <c r="AX3" s="688"/>
      <c r="BA3" s="669"/>
      <c r="BB3" s="669"/>
      <c r="BC3" s="669"/>
    </row>
    <row r="4" spans="1:58" ht="12.75" customHeight="1" x14ac:dyDescent="0.2">
      <c r="A4" s="815"/>
      <c r="B4" s="612"/>
      <c r="C4" s="1019"/>
      <c r="D4" s="612"/>
      <c r="E4" s="816"/>
      <c r="F4" s="816"/>
      <c r="G4" s="612"/>
      <c r="H4" s="612"/>
      <c r="I4" s="612"/>
      <c r="J4" s="856" t="s">
        <v>4241</v>
      </c>
      <c r="K4" s="1019"/>
      <c r="L4" s="1020"/>
      <c r="N4" s="1245"/>
      <c r="O4" s="758"/>
      <c r="P4" s="1019"/>
      <c r="R4" s="1245"/>
      <c r="T4" s="810"/>
      <c r="W4" s="810"/>
      <c r="Y4" s="1019"/>
      <c r="Z4" s="843" t="s">
        <v>15</v>
      </c>
      <c r="AA4" s="1019"/>
      <c r="AB4" s="1019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765"/>
      <c r="AP4" s="406"/>
      <c r="AQ4" s="817"/>
      <c r="AR4" s="873"/>
      <c r="AS4" s="874"/>
      <c r="AT4" s="874"/>
      <c r="AU4" s="874"/>
      <c r="AV4" s="874"/>
      <c r="AW4" s="818" t="s">
        <v>19</v>
      </c>
      <c r="AX4" s="874"/>
      <c r="AZ4" s="1246" t="s">
        <v>20</v>
      </c>
      <c r="BA4" s="1247"/>
      <c r="BB4" s="1247"/>
      <c r="BC4" s="1248"/>
    </row>
    <row r="5" spans="1:58" ht="12.75" customHeight="1" x14ac:dyDescent="0.2">
      <c r="A5" s="1019" t="s">
        <v>21</v>
      </c>
      <c r="B5" s="768" t="s">
        <v>22</v>
      </c>
      <c r="C5" s="627"/>
      <c r="D5" s="1019"/>
      <c r="E5" s="819" t="s">
        <v>23</v>
      </c>
      <c r="F5" s="819" t="s">
        <v>24</v>
      </c>
      <c r="G5" s="818" t="s">
        <v>25</v>
      </c>
      <c r="H5" s="627"/>
      <c r="I5" s="820">
        <v>43434</v>
      </c>
      <c r="J5" s="759" t="s">
        <v>26</v>
      </c>
      <c r="K5" s="1245" t="s">
        <v>4288</v>
      </c>
      <c r="L5" s="1043" t="s">
        <v>4238</v>
      </c>
      <c r="M5" s="627"/>
      <c r="N5" s="1245" t="s">
        <v>28</v>
      </c>
      <c r="O5" s="1245" t="s">
        <v>4289</v>
      </c>
      <c r="P5" s="1249" t="s">
        <v>4294</v>
      </c>
      <c r="Q5" s="1249"/>
      <c r="R5" s="1245" t="s">
        <v>27</v>
      </c>
      <c r="S5" s="762" t="s">
        <v>43</v>
      </c>
      <c r="T5" s="762" t="s">
        <v>43</v>
      </c>
      <c r="U5" s="762" t="s">
        <v>43</v>
      </c>
      <c r="V5" s="762" t="s">
        <v>43</v>
      </c>
      <c r="W5" s="762" t="s">
        <v>42</v>
      </c>
      <c r="X5" s="762" t="s">
        <v>37</v>
      </c>
      <c r="Y5" s="821" t="s">
        <v>29</v>
      </c>
      <c r="Z5" s="759" t="s">
        <v>31</v>
      </c>
      <c r="AA5" s="1245" t="s">
        <v>33</v>
      </c>
      <c r="AB5" s="1245" t="s">
        <v>34</v>
      </c>
      <c r="AC5" s="805" t="s">
        <v>33</v>
      </c>
      <c r="AD5" s="805"/>
      <c r="AE5" s="805" t="s">
        <v>33</v>
      </c>
      <c r="AF5" s="805" t="s">
        <v>36</v>
      </c>
      <c r="AG5" s="805" t="s">
        <v>33</v>
      </c>
      <c r="AH5" s="805" t="s">
        <v>33</v>
      </c>
      <c r="AI5" s="805" t="s">
        <v>4266</v>
      </c>
      <c r="AJ5" s="805" t="s">
        <v>37</v>
      </c>
      <c r="AK5" s="805" t="s">
        <v>4267</v>
      </c>
      <c r="AL5" s="805" t="s">
        <v>39</v>
      </c>
      <c r="AM5" s="805" t="s">
        <v>40</v>
      </c>
      <c r="AN5" s="805" t="s">
        <v>41</v>
      </c>
      <c r="AO5" s="847" t="s">
        <v>48</v>
      </c>
      <c r="AP5" s="627" t="s">
        <v>49</v>
      </c>
      <c r="AQ5" s="1245" t="s">
        <v>32</v>
      </c>
      <c r="AR5" s="849" t="s">
        <v>50</v>
      </c>
      <c r="AS5" s="874"/>
      <c r="AT5" s="874"/>
      <c r="AU5" s="874"/>
      <c r="AV5" s="874"/>
      <c r="AW5" s="818" t="s">
        <v>51</v>
      </c>
      <c r="AX5" s="874"/>
      <c r="AY5" s="851" t="s">
        <v>52</v>
      </c>
      <c r="AZ5" s="880" t="s">
        <v>53</v>
      </c>
      <c r="BA5" s="823" t="s">
        <v>53</v>
      </c>
      <c r="BB5" s="823" t="s">
        <v>54</v>
      </c>
      <c r="BC5" s="881" t="s">
        <v>55</v>
      </c>
      <c r="BE5" s="627" t="s">
        <v>4359</v>
      </c>
      <c r="BF5" s="627" t="s">
        <v>4361</v>
      </c>
    </row>
    <row r="6" spans="1:58" s="839" customFormat="1" ht="12.75" customHeight="1" thickBot="1" x14ac:dyDescent="0.25">
      <c r="A6" s="831" t="s">
        <v>56</v>
      </c>
      <c r="B6" s="841" t="s">
        <v>57</v>
      </c>
      <c r="C6" s="832" t="s">
        <v>96</v>
      </c>
      <c r="D6" s="832" t="s">
        <v>58</v>
      </c>
      <c r="E6" s="833" t="s">
        <v>59</v>
      </c>
      <c r="F6" s="833" t="s">
        <v>60</v>
      </c>
      <c r="G6" s="834" t="s">
        <v>61</v>
      </c>
      <c r="H6" s="834" t="s">
        <v>62</v>
      </c>
      <c r="I6" s="832" t="s">
        <v>63</v>
      </c>
      <c r="J6" s="844" t="s">
        <v>64</v>
      </c>
      <c r="K6" s="832" t="s">
        <v>72</v>
      </c>
      <c r="L6" s="835" t="s">
        <v>4239</v>
      </c>
      <c r="M6" s="834" t="s">
        <v>4290</v>
      </c>
      <c r="N6" s="834" t="s">
        <v>70</v>
      </c>
      <c r="O6" s="832" t="s">
        <v>73</v>
      </c>
      <c r="P6" s="832" t="s">
        <v>68</v>
      </c>
      <c r="Q6" s="832" t="s">
        <v>69</v>
      </c>
      <c r="R6" s="832" t="s">
        <v>67</v>
      </c>
      <c r="S6" s="836" t="s">
        <v>88</v>
      </c>
      <c r="T6" s="836" t="s">
        <v>89</v>
      </c>
      <c r="U6" s="836" t="s">
        <v>52</v>
      </c>
      <c r="V6" s="836" t="s">
        <v>90</v>
      </c>
      <c r="W6" s="836" t="s">
        <v>87</v>
      </c>
      <c r="X6" s="836" t="s">
        <v>86</v>
      </c>
      <c r="Y6" s="831" t="s">
        <v>1872</v>
      </c>
      <c r="Z6" s="844" t="s">
        <v>73</v>
      </c>
      <c r="AA6" s="832" t="s">
        <v>75</v>
      </c>
      <c r="AB6" s="832" t="s">
        <v>76</v>
      </c>
      <c r="AC6" s="837" t="s">
        <v>77</v>
      </c>
      <c r="AD6" s="837" t="s">
        <v>35</v>
      </c>
      <c r="AE6" s="837" t="s">
        <v>78</v>
      </c>
      <c r="AF6" s="837" t="s">
        <v>79</v>
      </c>
      <c r="AG6" s="837" t="s">
        <v>80</v>
      </c>
      <c r="AH6" s="837" t="s">
        <v>81</v>
      </c>
      <c r="AI6" s="837" t="s">
        <v>81</v>
      </c>
      <c r="AJ6" s="837" t="s">
        <v>81</v>
      </c>
      <c r="AK6" s="837" t="s">
        <v>81</v>
      </c>
      <c r="AL6" s="837" t="s">
        <v>83</v>
      </c>
      <c r="AM6" s="837" t="s">
        <v>84</v>
      </c>
      <c r="AN6" s="837" t="s">
        <v>85</v>
      </c>
      <c r="AO6" s="848" t="s">
        <v>97</v>
      </c>
      <c r="AP6" s="834" t="s">
        <v>98</v>
      </c>
      <c r="AQ6" s="832" t="s">
        <v>74</v>
      </c>
      <c r="AR6" s="875">
        <v>2018</v>
      </c>
      <c r="AS6" s="876">
        <v>2019</v>
      </c>
      <c r="AT6" s="876">
        <v>2020</v>
      </c>
      <c r="AU6" s="876">
        <v>2021</v>
      </c>
      <c r="AV6" s="876">
        <v>2022</v>
      </c>
      <c r="AW6" s="834" t="s">
        <v>99</v>
      </c>
      <c r="AX6" s="834" t="s">
        <v>100</v>
      </c>
      <c r="AY6" s="852" t="s">
        <v>101</v>
      </c>
      <c r="AZ6" s="882" t="s">
        <v>102</v>
      </c>
      <c r="BA6" s="838" t="s">
        <v>103</v>
      </c>
      <c r="BB6" s="838" t="s">
        <v>104</v>
      </c>
      <c r="BC6" s="883" t="s">
        <v>104</v>
      </c>
      <c r="BD6" s="844" t="s">
        <v>4357</v>
      </c>
      <c r="BE6" s="834" t="s">
        <v>4360</v>
      </c>
      <c r="BF6" s="834" t="s">
        <v>4362</v>
      </c>
    </row>
    <row r="7" spans="1:58" ht="11.25" customHeight="1" x14ac:dyDescent="0.2">
      <c r="A7" s="1019" t="s">
        <v>1879</v>
      </c>
      <c r="B7" s="1031" t="s">
        <v>1880</v>
      </c>
      <c r="C7" s="1181" t="s">
        <v>155</v>
      </c>
      <c r="D7" s="1181" t="s">
        <v>4419</v>
      </c>
      <c r="E7" s="857">
        <v>5</v>
      </c>
      <c r="F7" s="1245">
        <v>777</v>
      </c>
      <c r="G7" s="1245" t="s">
        <v>38</v>
      </c>
      <c r="H7" s="1245" t="s">
        <v>38</v>
      </c>
      <c r="I7" s="1030">
        <v>74.05</v>
      </c>
      <c r="J7" s="766">
        <f>(M7/I7)*100</f>
        <v>1.5124915597569213</v>
      </c>
      <c r="K7" s="1033">
        <v>0.28000000000000003</v>
      </c>
      <c r="L7" s="1043">
        <v>4</v>
      </c>
      <c r="M7" s="756">
        <f>K7*L7</f>
        <v>1.1200000000000001</v>
      </c>
      <c r="N7" s="1026" t="s">
        <v>108</v>
      </c>
      <c r="O7" s="860">
        <v>0.26500000000000001</v>
      </c>
      <c r="P7" s="714">
        <v>43111</v>
      </c>
      <c r="Q7" s="714">
        <v>43146</v>
      </c>
      <c r="R7" s="756">
        <f>(K7-O7)/O7*100</f>
        <v>5.660377358490571</v>
      </c>
      <c r="S7" s="824">
        <f>IF(INDEX(Historical!$D$7:$D$1455,MATCH(B7,Historical!$B$7:$B$1455,0))=0,"n/a",(INDEX(Historical!$C$7:$C$1455,MATCH(B7,Historical!$B$7:$B$1455,0))/INDEX(Historical!$D$7:$D$1455,MATCH(B7,Historical!$B$7:$B$1455,0))-1)*100)</f>
        <v>1.9230769230769162</v>
      </c>
      <c r="T7" s="824">
        <f>IF(INDEX(Historical!$F$7:$F$1455,MATCH(B7,Historical!$B$7:$B$1455,0))=0,"n/a",((INDEX(Historical!$C$7:$C$1455,MATCH(B7,Historical!$B$7:$B$1455,0))/INDEX(Historical!$F$7:$F$1455,MATCH(B7,Historical!$B$7:$B$1455,0)))^(1/3)-1)*100)</f>
        <v>6.3998619239407528</v>
      </c>
      <c r="U7" s="824">
        <f>IF(INDEX(Historical!$I$7:$I$1455,MATCH(B7,Historical!$B$7:$B$1455,0))=0,"n/a",((INDEX(Historical!$C$7:$C$1455,MATCH(B7,Historical!$B$7:$B$1455,0))/INDEX(Historical!$I$7:$I$1455,MATCH(B7,Historical!$B$7:$B$1455,0)))^(1/5)-1)*100)</f>
        <v>1.9083412557472812</v>
      </c>
      <c r="V7" s="824">
        <f>IF(INDEX(Historical!$O$7:$O$1455,MATCH(B7,Historical!$B$7:$B$1455,0))=0,"n/a",((INDEX(Historical!$C$7:$C$1455,MATCH(B7,Historical!$B$7:$B$1455,0))/INDEX(Historical!$O$7:$O$1455,MATCH(B7,Historical!$B$7:$B$1455,0)))^(1/10)-1)*100)</f>
        <v>5.6922619033967781</v>
      </c>
      <c r="W7" s="825">
        <f>IF(OR(U7&lt;=0,U7="n/a",V7&lt;=0,V7="n/a"),"n/a",U7/V7)</f>
        <v>0.3352518362882258</v>
      </c>
      <c r="X7" s="826">
        <f>IF(OR(AJ7&lt;=0,AJ7="n/a",U7&lt;=0,U7="n/a"),"n/a",U7/AJ7)</f>
        <v>4.026036404530129E-2</v>
      </c>
      <c r="Y7" s="777"/>
      <c r="Z7" s="766">
        <f>IF(OR(AC7&lt;0.01,AC7="n/a"),"n/a",M7/AC7*100)</f>
        <v>84.848484848484844</v>
      </c>
      <c r="AA7" s="1042">
        <f>IF(OR(AC7&lt;0.01,AC7="n/a"),"n/a",I7/AC7)</f>
        <v>56.098484848484844</v>
      </c>
      <c r="AB7" s="1043">
        <v>12</v>
      </c>
      <c r="AC7" s="1021">
        <v>1.32</v>
      </c>
      <c r="AD7" s="1021">
        <v>4.8899999999999997</v>
      </c>
      <c r="AE7" s="1021">
        <v>4.3</v>
      </c>
      <c r="AF7" s="1021">
        <v>4.24</v>
      </c>
      <c r="AG7" s="1021">
        <v>2.9000000000000004</v>
      </c>
      <c r="AH7" s="1021">
        <v>44.6</v>
      </c>
      <c r="AI7" s="1021">
        <v>10.99</v>
      </c>
      <c r="AJ7" s="1021">
        <v>47.4</v>
      </c>
      <c r="AK7" s="1021">
        <v>11.469999999999999</v>
      </c>
      <c r="AL7" s="1034">
        <v>130860.00000000001</v>
      </c>
      <c r="AM7" s="1028">
        <v>0.3</v>
      </c>
      <c r="AN7" s="1021">
        <v>0.77</v>
      </c>
      <c r="AO7" s="868">
        <f>IF(U7="n/a","n/a",IF(AA7&lt;0,"n/a",IF(AA7="n/a","n/a",J7+U7-AA7)))</f>
        <v>-52.677652032980639</v>
      </c>
      <c r="AP7" s="869">
        <f>IF(U7="n/a","n/a",J7+U7)</f>
        <v>3.4208328155042027</v>
      </c>
      <c r="AQ7" s="1044">
        <f>IF(OR(AC7&lt;0.01,AF7="n/a"),"n/a",(I7/SQRT(22.5*AC7*(I7/AF7))-1)*100)</f>
        <v>225.13762949630748</v>
      </c>
      <c r="AR7" s="766">
        <f>INDEX(Historical!$C$7:$C$1455,MATCH(B7,Historical!$B$7:$B$1455,0))*IF(AH7="n/a",1.03,IF(AH7&lt;0,1.01,IF(AH7&gt;10,1.1,(1+AH7/100))))</f>
        <v>1.1660000000000001</v>
      </c>
      <c r="AS7" s="1042">
        <f>IF($AI7="n/a",1.03*AR7,IF($AI7&lt;0,1.01*AR7,IF($AI7&gt;10,1.1*AR7,(1+$AI7/100)*AR7)))</f>
        <v>1.2826000000000002</v>
      </c>
      <c r="AT7" s="1042">
        <f>IF($AK7="n/a",1.03*AS7,IF($AK7&lt;0,1.01*AS7,IF($AK7&gt;10,1.1*AS7,(1+$AK7/100)*AS7)))</f>
        <v>1.4108600000000002</v>
      </c>
      <c r="AU7" s="1042">
        <f>IF($AK7="n/a",1.03*AT7,IF($AK7&lt;0,1.01*AT7,IF($AK7&gt;10,1.1*AT7,(1+$AK7/100)*AT7)))</f>
        <v>1.5519460000000003</v>
      </c>
      <c r="AV7" s="1042">
        <f>IF($AK7="n/a",1.03*AU7,IF($AK7&lt;0,1.01*AU7,IF($AK7&gt;10,1.1*AU7,(1+$AK7/100)*AU7)))</f>
        <v>1.7071406000000005</v>
      </c>
      <c r="AW7" s="766">
        <f>SUM(AR7:AV7)</f>
        <v>7.1185466000000011</v>
      </c>
      <c r="AX7" s="877">
        <f>AW7/I7*100</f>
        <v>9.6131621877110085</v>
      </c>
      <c r="AY7" s="1212">
        <v>1.39</v>
      </c>
      <c r="AZ7" s="1028">
        <v>36.32</v>
      </c>
      <c r="BA7" s="1028">
        <v>-0.13</v>
      </c>
      <c r="BB7" s="1028">
        <v>5.33</v>
      </c>
      <c r="BC7" s="1028">
        <v>15.18</v>
      </c>
      <c r="BE7" s="721">
        <v>2014</v>
      </c>
      <c r="BF7" s="1057">
        <f>IF(BE7&gt;2008,0,IF(BE7&gt;2001,1,IF(BE7&gt;1990,2,IF(BE7&gt;1980,3,IF(BE7&gt;1973,4,IF(BE7&gt;1970,5,IF(BE7&gt;1960,6,IF(BE7&gt;1958,7,IF(BE7&gt;1953,8,9)))))))))</f>
        <v>0</v>
      </c>
    </row>
    <row r="8" spans="1:58" ht="11.25" customHeight="1" x14ac:dyDescent="0.2">
      <c r="A8" s="1020" t="s">
        <v>881</v>
      </c>
      <c r="B8" s="1031" t="s">
        <v>882</v>
      </c>
      <c r="C8" s="1181" t="s">
        <v>155</v>
      </c>
      <c r="D8" s="1181" t="s">
        <v>928</v>
      </c>
      <c r="E8" s="857">
        <v>7</v>
      </c>
      <c r="F8" s="1245">
        <v>653</v>
      </c>
      <c r="G8" s="1245" t="s">
        <v>38</v>
      </c>
      <c r="H8" s="1245" t="s">
        <v>38</v>
      </c>
      <c r="I8" s="1030">
        <v>94.27</v>
      </c>
      <c r="J8" s="766">
        <f>(M8/I8)*100</f>
        <v>4.5401506311658002</v>
      </c>
      <c r="K8" s="1033">
        <v>1.07</v>
      </c>
      <c r="L8" s="1043">
        <v>4</v>
      </c>
      <c r="M8" s="756">
        <f>K8*L8</f>
        <v>4.28</v>
      </c>
      <c r="N8" s="1026" t="s">
        <v>108</v>
      </c>
      <c r="O8" s="860">
        <v>0.96</v>
      </c>
      <c r="P8" s="1016">
        <v>43479</v>
      </c>
      <c r="Q8" s="1016">
        <v>43511</v>
      </c>
      <c r="R8" s="756">
        <f>(K8-O8)/O8*100</f>
        <v>11.458333333333345</v>
      </c>
      <c r="S8" s="824">
        <f>IF(INDEX(Historical!$D$7:$D$1455,MATCH(B8,Historical!$B$7:$B$1455,0))=0,"n/a",(INDEX(Historical!$C$7:$C$1455,MATCH(B8,Historical!$B$7:$B$1455,0))/INDEX(Historical!$D$7:$D$1455,MATCH(B8,Historical!$B$7:$B$1455,0))-1)*100)</f>
        <v>12.28070175438598</v>
      </c>
      <c r="T8" s="824">
        <f>IF(INDEX(Historical!$F$7:$F$1455,MATCH(B8,Historical!$B$7:$B$1455,0))=0,"n/a",((INDEX(Historical!$C$7:$C$1455,MATCH(B8,Historical!$B$7:$B$1455,0))/INDEX(Historical!$F$7:$F$1455,MATCH(B8,Historical!$B$7:$B$1455,0)))^(1/3)-1)*100)</f>
        <v>15.534217099207549</v>
      </c>
      <c r="U8" s="824" t="str">
        <f>IF(INDEX(Historical!$I$7:$I$1455,MATCH(B8,Historical!$B$7:$B$1455,0))=0,"n/a",((INDEX(Historical!$C$7:$C$1455,MATCH(B8,Historical!$B$7:$B$1455,0))/INDEX(Historical!$I$7:$I$1455,MATCH(B8,Historical!$B$7:$B$1455,0)))^(1/5)-1)*100)</f>
        <v>n/a</v>
      </c>
      <c r="V8" s="824" t="str">
        <f>IF(INDEX(Historical!$O$7:$O$1455,MATCH(B8,Historical!$B$7:$B$1455,0))=0,"n/a",((INDEX(Historical!$C$7:$C$1455,MATCH(B8,Historical!$B$7:$B$1455,0))/INDEX(Historical!$O$7:$O$1455,MATCH(B8,Historical!$B$7:$B$1455,0)))^(1/10)-1)*100)</f>
        <v>n/a</v>
      </c>
      <c r="W8" s="825" t="str">
        <f>IF(OR(U8&lt;=0,U8="n/a",V8&lt;=0,V8="n/a"),"n/a",U8/V8)</f>
        <v>n/a</v>
      </c>
      <c r="X8" s="826" t="str">
        <f>IF(OR(AJ8&lt;=0,AJ8="n/a",U8&lt;=0,U8="n/a"),"n/a",U8/AJ8)</f>
        <v>n/a</v>
      </c>
      <c r="Y8" s="1032" t="s">
        <v>4077</v>
      </c>
      <c r="Z8" s="766">
        <f>IF(OR(AC8&lt;0.01,AC8="n/a"),"n/a",M8/AC8*100)</f>
        <v>84.251968503937007</v>
      </c>
      <c r="AA8" s="1042">
        <f>IF(OR(AC8&lt;0.01,AC8="n/a"),"n/a",I8/AC8)</f>
        <v>18.557086614173226</v>
      </c>
      <c r="AB8" s="1043">
        <v>12</v>
      </c>
      <c r="AC8" s="1021">
        <v>5.08</v>
      </c>
      <c r="AD8" s="1021">
        <v>1.1000000000000001</v>
      </c>
      <c r="AE8" s="1021">
        <v>4.43</v>
      </c>
      <c r="AF8" s="1021" t="s">
        <v>138</v>
      </c>
      <c r="AG8" s="1023" t="s">
        <v>138</v>
      </c>
      <c r="AH8" s="1021">
        <v>-2.4</v>
      </c>
      <c r="AI8" s="1021">
        <v>9.76</v>
      </c>
      <c r="AJ8" s="1021">
        <v>1.2</v>
      </c>
      <c r="AK8" s="1021">
        <v>16.869999999999997</v>
      </c>
      <c r="AL8" s="1034">
        <v>142660</v>
      </c>
      <c r="AM8" s="1028">
        <v>0.08</v>
      </c>
      <c r="AN8" s="1021" t="s">
        <v>138</v>
      </c>
      <c r="AO8" s="868" t="str">
        <f>IF(U8="n/a","n/a",IF(AA8&lt;0,"n/a",IF(AA8="n/a","n/a",J8+U8-AA8)))</f>
        <v>n/a</v>
      </c>
      <c r="AP8" s="869" t="str">
        <f>IF(U8="n/a","n/a",J8+U8)</f>
        <v>n/a</v>
      </c>
      <c r="AQ8" s="1044" t="str">
        <f>IF(OR(AC8&lt;0.01,AF8="n/a"),"n/a",(I8/SQRT(22.5*AC8*(I8/AF8))-1)*100)</f>
        <v>n/a</v>
      </c>
      <c r="AR8" s="766">
        <f>INDEX(Historical!$C$7:$C$1455,MATCH(B8,Historical!$B$7:$B$1455,0))*IF(AH8="n/a",1.03,IF(AH8&lt;0,1.01,IF(AH8&gt;10,1.1,(1+AH8/100))))</f>
        <v>2.5855999999999999</v>
      </c>
      <c r="AS8" s="1042">
        <f>IF($AI8="n/a",1.03*AR8,IF($AI8&lt;0,1.01*AR8,IF($AI8&gt;10,1.1*AR8,(1+$AI8/100)*AR8)))</f>
        <v>2.8379545599999996</v>
      </c>
      <c r="AT8" s="1042">
        <f>IF($AK8="n/a",1.03*AS8,IF($AK8&lt;0,1.01*AS8,IF($AK8&gt;10,1.1*AS8,(1+$AK8/100)*AS8)))</f>
        <v>3.1217500159999996</v>
      </c>
      <c r="AU8" s="1042">
        <f>IF($AK8="n/a",1.03*AT8,IF($AK8&lt;0,1.01*AT8,IF($AK8&gt;10,1.1*AT8,(1+$AK8/100)*AT8)))</f>
        <v>3.4339250176</v>
      </c>
      <c r="AV8" s="1042">
        <f>IF($AK8="n/a",1.03*AU8,IF($AK8&lt;0,1.01*AU8,IF($AK8&gt;10,1.1*AU8,(1+$AK8/100)*AU8)))</f>
        <v>3.7773175193600004</v>
      </c>
      <c r="AW8" s="766">
        <f>SUM(AR8:AV8)</f>
        <v>15.75654711296</v>
      </c>
      <c r="AX8" s="877">
        <f>AW8/I8*100</f>
        <v>16.714275074742758</v>
      </c>
      <c r="AY8" s="1212">
        <v>1.57</v>
      </c>
      <c r="AZ8" s="1028">
        <v>21.64</v>
      </c>
      <c r="BA8" s="1028">
        <v>-25.1</v>
      </c>
      <c r="BB8" s="1028">
        <v>6.3299999999999992</v>
      </c>
      <c r="BC8" s="1028">
        <v>-2.6599999999999997</v>
      </c>
      <c r="BE8" s="721">
        <v>2013</v>
      </c>
      <c r="BF8" s="1057">
        <f>IF(BE8&gt;2008,0,IF(BE8&gt;2001,1,IF(BE8&gt;1990,2,IF(BE8&gt;1980,3,IF(BE8&gt;1973,4,IF(BE8&gt;1970,5,IF(BE8&gt;1960,6,IF(BE8&gt;1958,7,IF(BE8&gt;1953,8,9)))))))))</f>
        <v>0</v>
      </c>
    </row>
    <row r="9" spans="1:58" ht="11.25" customHeight="1" x14ac:dyDescent="0.2">
      <c r="A9" s="1019" t="s">
        <v>883</v>
      </c>
      <c r="B9" s="1031" t="s">
        <v>884</v>
      </c>
      <c r="C9" s="1181" t="s">
        <v>4414</v>
      </c>
      <c r="D9" s="1181" t="s">
        <v>4415</v>
      </c>
      <c r="E9" s="857">
        <v>6</v>
      </c>
      <c r="F9" s="1245">
        <v>753</v>
      </c>
      <c r="G9" s="1245" t="s">
        <v>116</v>
      </c>
      <c r="H9" s="1245" t="s">
        <v>116</v>
      </c>
      <c r="I9" s="1030">
        <v>28.67</v>
      </c>
      <c r="J9" s="766">
        <f>(M9/I9)*100</f>
        <v>3.9065224973840253</v>
      </c>
      <c r="K9" s="1033">
        <v>0.28000000000000003</v>
      </c>
      <c r="L9" s="1043">
        <v>4</v>
      </c>
      <c r="M9" s="756">
        <f>K9*L9</f>
        <v>1.1200000000000001</v>
      </c>
      <c r="N9" s="1026" t="s">
        <v>471</v>
      </c>
      <c r="O9" s="860">
        <v>0.27</v>
      </c>
      <c r="P9" s="1016">
        <v>43462</v>
      </c>
      <c r="Q9" s="1016">
        <v>43480</v>
      </c>
      <c r="R9" s="756">
        <f>(K9-O9)/O9*100</f>
        <v>3.7037037037037068</v>
      </c>
      <c r="S9" s="824">
        <f>IF(INDEX(Historical!$D$7:$D$1455,MATCH(B9,Historical!$B$7:$B$1455,0))=0,"n/a",(INDEX(Historical!$C$7:$C$1455,MATCH(B9,Historical!$B$7:$B$1455,0))/INDEX(Historical!$D$7:$D$1455,MATCH(B9,Historical!$B$7:$B$1455,0))-1)*100)</f>
        <v>4.0000000000000036</v>
      </c>
      <c r="T9" s="824">
        <f>IF(INDEX(Historical!$F$7:$F$1455,MATCH(B9,Historical!$B$7:$B$1455,0))=0,"n/a",((INDEX(Historical!$C$7:$C$1455,MATCH(B9,Historical!$B$7:$B$1455,0))/INDEX(Historical!$F$7:$F$1455,MATCH(B9,Historical!$B$7:$B$1455,0)))^(1/3)-1)*100)</f>
        <v>4.1714007510293971</v>
      </c>
      <c r="U9" s="824">
        <f>IF(INDEX(Historical!$I$7:$I$1455,MATCH(B9,Historical!$B$7:$B$1455,0))=0,"n/a",((INDEX(Historical!$C$7:$C$1455,MATCH(B9,Historical!$B$7:$B$1455,0))/INDEX(Historical!$I$7:$I$1455,MATCH(B9,Historical!$B$7:$B$1455,0)))^(1/5)-1)*100)</f>
        <v>7.6316922514810814</v>
      </c>
      <c r="V9" s="824">
        <f>IF(INDEX(Historical!$O$7:$O$1455,MATCH(B9,Historical!$B$7:$B$1455,0))=0,"n/a",((INDEX(Historical!$C$7:$C$1455,MATCH(B9,Historical!$B$7:$B$1455,0))/INDEX(Historical!$O$7:$O$1455,MATCH(B9,Historical!$B$7:$B$1455,0)))^(1/10)-1)*100)</f>
        <v>2.6583631304232025</v>
      </c>
      <c r="W9" s="825">
        <f>IF(OR(U9&lt;=0,U9="n/a",V9&lt;=0,V9="n/a"),"n/a",U9/V9)</f>
        <v>2.8708238404834261</v>
      </c>
      <c r="X9" s="826">
        <f>IF(OR(AJ9&lt;=0,AJ9="n/a",U9&lt;=0,U9="n/a"),"n/a",U9/AJ9)</f>
        <v>0.9911288638287119</v>
      </c>
      <c r="Y9" s="777"/>
      <c r="Z9" s="766">
        <f>IF(OR(AC9&lt;0.01,AC9="n/a"),"n/a",M9/AC9*100)</f>
        <v>224.00000000000003</v>
      </c>
      <c r="AA9" s="1042">
        <f>IF(OR(AC9&lt;0.01,AC9="n/a"),"n/a",I9/AC9)</f>
        <v>57.34</v>
      </c>
      <c r="AB9" s="1043">
        <v>12</v>
      </c>
      <c r="AC9" s="1021">
        <v>0.5</v>
      </c>
      <c r="AD9" s="1021">
        <v>19.04</v>
      </c>
      <c r="AE9" s="1021">
        <v>9.14</v>
      </c>
      <c r="AF9" s="1021">
        <v>1.57</v>
      </c>
      <c r="AG9" s="1021">
        <v>3</v>
      </c>
      <c r="AH9" s="1021">
        <v>-20.5</v>
      </c>
      <c r="AI9" s="1021">
        <v>-2.8000000000000003</v>
      </c>
      <c r="AJ9" s="1021">
        <v>7.7</v>
      </c>
      <c r="AK9" s="1021">
        <v>3</v>
      </c>
      <c r="AL9" s="1034">
        <v>2370</v>
      </c>
      <c r="AM9" s="1028">
        <v>0.1</v>
      </c>
      <c r="AN9" s="1021">
        <v>1.05</v>
      </c>
      <c r="AO9" s="868">
        <f>IF(U9="n/a","n/a",IF(AA9&lt;0,"n/a",IF(AA9="n/a","n/a",J9+U9-AA9)))</f>
        <v>-45.801785251134895</v>
      </c>
      <c r="AP9" s="869">
        <f>IF(U9="n/a","n/a",J9+U9)</f>
        <v>11.538214748865107</v>
      </c>
      <c r="AQ9" s="1044">
        <f>IF(OR(AC9&lt;0.01,AF9="n/a"),"n/a",(I9/SQRT(22.5*AC9*(I9/AF9))-1)*100)</f>
        <v>100.02644269640398</v>
      </c>
      <c r="AR9" s="766">
        <f>INDEX(Historical!$C$7:$C$1455,MATCH(B9,Historical!$B$7:$B$1455,0))*IF(AH9="n/a",1.03,IF(AH9&lt;0,1.01,IF(AH9&gt;10,1.1,(1+AH9/100))))</f>
        <v>1.0504</v>
      </c>
      <c r="AS9" s="1042">
        <f>IF($AI9="n/a",1.03*AR9,IF($AI9&lt;0,1.01*AR9,IF($AI9&gt;10,1.1*AR9,(1+$AI9/100)*AR9)))</f>
        <v>1.0609040000000001</v>
      </c>
      <c r="AT9" s="1042">
        <f>IF($AK9="n/a",1.03*AS9,IF($AK9&lt;0,1.01*AS9,IF($AK9&gt;10,1.1*AS9,(1+$AK9/100)*AS9)))</f>
        <v>1.0927311200000001</v>
      </c>
      <c r="AU9" s="1042">
        <f>IF($AK9="n/a",1.03*AT9,IF($AK9&lt;0,1.01*AT9,IF($AK9&gt;10,1.1*AT9,(1+$AK9/100)*AT9)))</f>
        <v>1.1255130536</v>
      </c>
      <c r="AV9" s="1042">
        <f>IF($AK9="n/a",1.03*AU9,IF($AK9&lt;0,1.01*AU9,IF($AK9&gt;10,1.1*AU9,(1+$AK9/100)*AU9)))</f>
        <v>1.1592784452080001</v>
      </c>
      <c r="AW9" s="766">
        <f>SUM(AR9:AV9)</f>
        <v>5.4888266188079999</v>
      </c>
      <c r="AX9" s="877">
        <f>AW9/I9*100</f>
        <v>19.144843455905125</v>
      </c>
      <c r="AY9" s="1212">
        <v>0.28000000000000003</v>
      </c>
      <c r="AZ9" s="1028">
        <v>34.35</v>
      </c>
      <c r="BA9" s="1028">
        <v>-2.08</v>
      </c>
      <c r="BB9" s="1028">
        <v>2.4</v>
      </c>
      <c r="BC9" s="1028">
        <v>8.5</v>
      </c>
      <c r="BE9" s="721">
        <v>2014</v>
      </c>
      <c r="BF9" s="1057">
        <f>IF(BE9&gt;2008,0,IF(BE9&gt;2001,1,IF(BE9&gt;1990,2,IF(BE9&gt;1980,3,IF(BE9&gt;1973,4,IF(BE9&gt;1970,5,IF(BE9&gt;1960,6,IF(BE9&gt;1958,7,IF(BE9&gt;1953,8,9)))))))))</f>
        <v>0</v>
      </c>
    </row>
    <row r="10" spans="1:58" ht="11.25" customHeight="1" x14ac:dyDescent="0.2">
      <c r="A10" s="1019" t="s">
        <v>885</v>
      </c>
      <c r="B10" s="1031" t="s">
        <v>886</v>
      </c>
      <c r="C10" s="1181" t="s">
        <v>4438</v>
      </c>
      <c r="D10" s="1181" t="s">
        <v>1791</v>
      </c>
      <c r="E10" s="857">
        <v>9</v>
      </c>
      <c r="F10" s="1245">
        <v>364</v>
      </c>
      <c r="G10" s="1245" t="s">
        <v>107</v>
      </c>
      <c r="H10" s="1245" t="s">
        <v>107</v>
      </c>
      <c r="I10" s="1030">
        <v>49.88</v>
      </c>
      <c r="J10" s="766">
        <f>(M10/I10)*100</f>
        <v>0.68163592622293501</v>
      </c>
      <c r="K10" s="1033">
        <v>0.34</v>
      </c>
      <c r="L10" s="1043">
        <v>1</v>
      </c>
      <c r="M10" s="756">
        <f>K10*L10</f>
        <v>0.34</v>
      </c>
      <c r="N10" s="1026" t="s">
        <v>887</v>
      </c>
      <c r="O10" s="860">
        <v>0.3</v>
      </c>
      <c r="P10" s="1016">
        <v>43188</v>
      </c>
      <c r="Q10" s="1016">
        <v>43229</v>
      </c>
      <c r="R10" s="756">
        <f>(K10-O10)/O10*100</f>
        <v>13.333333333333346</v>
      </c>
      <c r="S10" s="824">
        <f>IF(INDEX(Historical!$D$7:$D$1455,MATCH(B10,Historical!$B$7:$B$1455,0))=0,"n/a",(INDEX(Historical!$C$7:$C$1455,MATCH(B10,Historical!$B$7:$B$1455,0))/INDEX(Historical!$D$7:$D$1455,MATCH(B10,Historical!$B$7:$B$1455,0))-1)*100)</f>
        <v>15.384615384615374</v>
      </c>
      <c r="T10" s="824">
        <f>IF(INDEX(Historical!$F$7:$F$1455,MATCH(B10,Historical!$B$7:$B$1455,0))=0,"n/a",((INDEX(Historical!$C$7:$C$1455,MATCH(B10,Historical!$B$7:$B$1455,0))/INDEX(Historical!$F$7:$F$1455,MATCH(B10,Historical!$B$7:$B$1455,0)))^(1/3)-1)*100)</f>
        <v>14.471424255333186</v>
      </c>
      <c r="U10" s="824">
        <f>IF(INDEX(Historical!$I$7:$I$1455,MATCH(B10,Historical!$B$7:$B$1455,0))=0,"n/a",((INDEX(Historical!$C$7:$C$1455,MATCH(B10,Historical!$B$7:$B$1455,0))/INDEX(Historical!$I$7:$I$1455,MATCH(B10,Historical!$B$7:$B$1455,0)))^(1/5)-1)*100)</f>
        <v>10.756634324829006</v>
      </c>
      <c r="V10" s="824" t="str">
        <f>IF(INDEX(Historical!$O$7:$O$1455,MATCH(B10,Historical!$B$7:$B$1455,0))=0,"n/a",((INDEX(Historical!$C$7:$C$1455,MATCH(B10,Historical!$B$7:$B$1455,0))/INDEX(Historical!$O$7:$O$1455,MATCH(B10,Historical!$B$7:$B$1455,0)))^(1/10)-1)*100)</f>
        <v>n/a</v>
      </c>
      <c r="W10" s="825" t="str">
        <f>IF(OR(U10&lt;=0,U10="n/a",V10&lt;=0,V10="n/a"),"n/a",U10/V10)</f>
        <v>n/a</v>
      </c>
      <c r="X10" s="826">
        <f>IF(OR(AJ10&lt;=0,AJ10="n/a",U10&lt;=0,U10="n/a"),"n/a",U10/AJ10)</f>
        <v>3.1637159778908841</v>
      </c>
      <c r="Y10" s="1032"/>
      <c r="Z10" s="766">
        <f>IF(OR(AC10&lt;0.01,AC10="n/a"),"n/a",M10/AC10*100)</f>
        <v>21.518987341772153</v>
      </c>
      <c r="AA10" s="1042">
        <f>IF(OR(AC10&lt;0.01,AC10="n/a"),"n/a",I10/AC10)</f>
        <v>31.569620253164558</v>
      </c>
      <c r="AB10" s="1043">
        <v>12</v>
      </c>
      <c r="AC10" s="1021">
        <v>1.58</v>
      </c>
      <c r="AD10" s="1021">
        <v>2.64</v>
      </c>
      <c r="AE10" s="1021">
        <v>5.4</v>
      </c>
      <c r="AF10" s="1021">
        <v>3.57</v>
      </c>
      <c r="AG10" s="1021">
        <v>5.7</v>
      </c>
      <c r="AH10" s="1021">
        <v>-7.0000000000000009</v>
      </c>
      <c r="AI10" s="1021">
        <v>7.5600000000000005</v>
      </c>
      <c r="AJ10" s="1021">
        <v>3.4000000000000004</v>
      </c>
      <c r="AK10" s="1021">
        <v>11.97</v>
      </c>
      <c r="AL10" s="1034">
        <v>38670</v>
      </c>
      <c r="AM10" s="1028">
        <v>0.2</v>
      </c>
      <c r="AN10" s="1021">
        <v>0.25</v>
      </c>
      <c r="AO10" s="868">
        <f>IF(U10="n/a","n/a",IF(AA10&lt;0,"n/a",IF(AA10="n/a","n/a",J10+U10-AA10)))</f>
        <v>-20.131350002112619</v>
      </c>
      <c r="AP10" s="869">
        <f>IF(U10="n/a","n/a",J10+U10)</f>
        <v>11.438270251051941</v>
      </c>
      <c r="AQ10" s="1044">
        <f>IF(OR(AC10&lt;0.01,AF10="n/a"),"n/a",(I10/SQRT(22.5*AC10*(I10/AF10))-1)*100)</f>
        <v>123.80899029087522</v>
      </c>
      <c r="AR10" s="766">
        <f>INDEX(Historical!$C$7:$C$1455,MATCH(B10,Historical!$B$7:$B$1455,0))*IF(AH10="n/a",1.03,IF(AH10&lt;0,1.01,IF(AH10&gt;10,1.1,(1+AH10/100))))</f>
        <v>0.30299999999999999</v>
      </c>
      <c r="AS10" s="1042">
        <f>IF($AI10="n/a",1.03*AR10,IF($AI10&lt;0,1.01*AR10,IF($AI10&gt;10,1.1*AR10,(1+$AI10/100)*AR10)))</f>
        <v>0.32590680000000005</v>
      </c>
      <c r="AT10" s="1042">
        <f>IF($AK10="n/a",1.03*AS10,IF($AK10&lt;0,1.01*AS10,IF($AK10&gt;10,1.1*AS10,(1+$AK10/100)*AS10)))</f>
        <v>0.35849748000000009</v>
      </c>
      <c r="AU10" s="1042">
        <f>IF($AK10="n/a",1.03*AT10,IF($AK10&lt;0,1.01*AT10,IF($AK10&gt;10,1.1*AT10,(1+$AK10/100)*AT10)))</f>
        <v>0.39434722800000011</v>
      </c>
      <c r="AV10" s="1042">
        <f>IF($AK10="n/a",1.03*AU10,IF($AK10&lt;0,1.01*AU10,IF($AK10&gt;10,1.1*AU10,(1+$AK10/100)*AU10)))</f>
        <v>0.43378195080000015</v>
      </c>
      <c r="AW10" s="766">
        <f>SUM(AR10:AV10)</f>
        <v>1.8155334588000005</v>
      </c>
      <c r="AX10" s="877">
        <f>AW10/I10*100</f>
        <v>3.639802443464315</v>
      </c>
      <c r="AY10" s="1212">
        <v>1.27</v>
      </c>
      <c r="AZ10" s="1028">
        <v>6.5100000000000007</v>
      </c>
      <c r="BA10" s="1028">
        <v>-41.099999999999994</v>
      </c>
      <c r="BB10" s="1028">
        <v>-26.6</v>
      </c>
      <c r="BC10" s="1028">
        <v>-30.23</v>
      </c>
      <c r="BE10" s="721">
        <v>2010</v>
      </c>
      <c r="BF10" s="1057">
        <f>IF(BE10&gt;2008,0,IF(BE10&gt;2001,1,IF(BE10&gt;1990,2,IF(BE10&gt;1980,3,IF(BE10&gt;1973,4,IF(BE10&gt;1970,5,IF(BE10&gt;1960,6,IF(BE10&gt;1958,7,IF(BE10&gt;1953,8,9)))))))))</f>
        <v>0</v>
      </c>
    </row>
    <row r="11" spans="1:58" ht="11.25" customHeight="1" x14ac:dyDescent="0.2">
      <c r="A11" s="827" t="s">
        <v>3821</v>
      </c>
      <c r="B11" s="925" t="s">
        <v>3822</v>
      </c>
      <c r="C11" s="1181" t="s">
        <v>113</v>
      </c>
      <c r="D11" s="1181" t="s">
        <v>1236</v>
      </c>
      <c r="E11" s="857">
        <v>5</v>
      </c>
      <c r="F11" s="1245">
        <v>816</v>
      </c>
      <c r="G11" s="1245" t="s">
        <v>107</v>
      </c>
      <c r="H11" s="1245" t="s">
        <v>107</v>
      </c>
      <c r="I11" s="1039">
        <v>27.27</v>
      </c>
      <c r="J11" s="766">
        <f>(M11/I11)*100</f>
        <v>1.1734506784011733</v>
      </c>
      <c r="K11" s="1019">
        <v>0.08</v>
      </c>
      <c r="L11" s="1245">
        <v>4</v>
      </c>
      <c r="M11" s="756">
        <f>K11*L11</f>
        <v>0.32</v>
      </c>
      <c r="N11" s="1245" t="s">
        <v>524</v>
      </c>
      <c r="O11" s="696">
        <v>7.0000000000000007E-2</v>
      </c>
      <c r="P11" s="745">
        <v>43255</v>
      </c>
      <c r="Q11" s="745">
        <v>43266</v>
      </c>
      <c r="R11" s="756">
        <f>(K11-O11)/O11*100</f>
        <v>14.285714285714276</v>
      </c>
      <c r="S11" s="824">
        <f>IF(INDEX(Historical!$D$7:$D$1455,MATCH(B11,Historical!$B$7:$B$1455,0))=0,"n/a",(INDEX(Historical!$C$7:$C$1455,MATCH(B11,Historical!$B$7:$B$1455,0))/INDEX(Historical!$D$7:$D$1455,MATCH(B11,Historical!$B$7:$B$1455,0))-1)*100)</f>
        <v>22.72727272727273</v>
      </c>
      <c r="T11" s="824">
        <f>IF(INDEX(Historical!$F$7:$F$1455,MATCH(B11,Historical!$B$7:$B$1455,0))=0,"n/a",((INDEX(Historical!$C$7:$C$1455,MATCH(B11,Historical!$B$7:$B$1455,0))/INDEX(Historical!$F$7:$F$1455,MATCH(B11,Historical!$B$7:$B$1455,0)))^(1/3)-1)*100)</f>
        <v>88.988157484230967</v>
      </c>
      <c r="U11" s="824" t="str">
        <f>IF(INDEX(Historical!$I$7:$I$1455,MATCH(B11,Historical!$B$7:$B$1455,0))=0,"n/a",((INDEX(Historical!$C$7:$C$1455,MATCH(B11,Historical!$B$7:$B$1455,0))/INDEX(Historical!$I$7:$I$1455,MATCH(B11,Historical!$B$7:$B$1455,0)))^(1/5)-1)*100)</f>
        <v>n/a</v>
      </c>
      <c r="V11" s="824" t="str">
        <f>IF(INDEX(Historical!$O$7:$O$1455,MATCH(B11,Historical!$B$7:$B$1455,0))=0,"n/a",((INDEX(Historical!$C$7:$C$1455,MATCH(B11,Historical!$B$7:$B$1455,0))/INDEX(Historical!$O$7:$O$1455,MATCH(B11,Historical!$B$7:$B$1455,0)))^(1/10)-1)*100)</f>
        <v>n/a</v>
      </c>
      <c r="W11" s="825" t="str">
        <f>IF(OR(U11&lt;=0,U11="n/a",V11&lt;=0,V11="n/a"),"n/a",U11/V11)</f>
        <v>n/a</v>
      </c>
      <c r="X11" s="826" t="str">
        <f>IF(OR(AJ11&lt;=0,AJ11="n/a",U11&lt;=0,U11="n/a"),"n/a",U11/AJ11)</f>
        <v>n/a</v>
      </c>
      <c r="Y11" s="767"/>
      <c r="Z11" s="766">
        <f>IF(OR(AC11&lt;0.01,AC11="n/a"),"n/a",M11/AC11*100)</f>
        <v>18.390804597701148</v>
      </c>
      <c r="AA11" s="1042">
        <f>IF(OR(AC11&lt;0.01,AC11="n/a"),"n/a",I11/AC11)</f>
        <v>15.672413793103448</v>
      </c>
      <c r="AB11" s="1043">
        <v>3</v>
      </c>
      <c r="AC11" s="1038">
        <v>1.74</v>
      </c>
      <c r="AD11" s="1038">
        <v>0.6</v>
      </c>
      <c r="AE11" s="1021">
        <v>1.1499999999999999</v>
      </c>
      <c r="AF11" s="1021">
        <v>8.2899999999999991</v>
      </c>
      <c r="AG11" s="1021">
        <v>54.6</v>
      </c>
      <c r="AH11" s="1021">
        <v>167.5</v>
      </c>
      <c r="AI11" s="1021">
        <v>8.27</v>
      </c>
      <c r="AJ11" s="804">
        <v>37.6</v>
      </c>
      <c r="AK11" s="804">
        <v>26.3</v>
      </c>
      <c r="AL11" s="1038">
        <v>1580</v>
      </c>
      <c r="AM11" s="1038">
        <v>2.8000000000000003</v>
      </c>
      <c r="AN11" s="1038">
        <v>1.94</v>
      </c>
      <c r="AO11" s="868" t="str">
        <f>IF(U11="n/a","n/a",IF(AA11&lt;0,"n/a",IF(AA11="n/a","n/a",J11+U11-AA11)))</f>
        <v>n/a</v>
      </c>
      <c r="AP11" s="869" t="str">
        <f>IF(U11="n/a","n/a",J11+U11)</f>
        <v>n/a</v>
      </c>
      <c r="AQ11" s="1044">
        <f>IF(OR(AC11&lt;0.01,AF11="n/a"),"n/a",(I11/SQRT(22.5*AC11*(I11/AF11))-1)*100)</f>
        <v>140.30009973163655</v>
      </c>
      <c r="AR11" s="766">
        <f>INDEX(Historical!$C$7:$C$1455,MATCH(B11,Historical!$B$7:$B$1455,0))*IF(AH11="n/a",1.03,IF(AH11&lt;0,1.01,IF(AH11&gt;10,1.1,(1+AH11/100))))</f>
        <v>0.29700000000000004</v>
      </c>
      <c r="AS11" s="1042">
        <f>IF($AI11="n/a",1.03*AR11,IF($AI11&lt;0,1.01*AR11,IF($AI11&gt;10,1.1*AR11,(1+$AI11/100)*AR11)))</f>
        <v>0.32156190000000007</v>
      </c>
      <c r="AT11" s="1042">
        <f>IF($AK11="n/a",1.03*AS11,IF($AK11&lt;0,1.01*AS11,IF($AK11&gt;10,1.1*AS11,(1+$AK11/100)*AS11)))</f>
        <v>0.3537180900000001</v>
      </c>
      <c r="AU11" s="1042">
        <f>IF($AK11="n/a",1.03*AT11,IF($AK11&lt;0,1.01*AT11,IF($AK11&gt;10,1.1*AT11,(1+$AK11/100)*AT11)))</f>
        <v>0.38908989900000013</v>
      </c>
      <c r="AV11" s="1042">
        <f>IF($AK11="n/a",1.03*AU11,IF($AK11&lt;0,1.01*AU11,IF($AK11&gt;10,1.1*AU11,(1+$AK11/100)*AU11)))</f>
        <v>0.42799888890000015</v>
      </c>
      <c r="AW11" s="766">
        <f>SUM(AR11:AV11)</f>
        <v>1.7893687779000005</v>
      </c>
      <c r="AX11" s="877">
        <f>AW11/I11*100</f>
        <v>6.5616750198019824</v>
      </c>
      <c r="AY11" s="853">
        <v>1.05</v>
      </c>
      <c r="AZ11" s="1021">
        <v>25.669999999999998</v>
      </c>
      <c r="BA11" s="1021">
        <v>-18.600000000000001</v>
      </c>
      <c r="BB11" s="1021">
        <v>-3.9600000000000004</v>
      </c>
      <c r="BC11" s="1021">
        <v>-2.85</v>
      </c>
      <c r="BE11" s="721">
        <v>2014</v>
      </c>
      <c r="BF11" s="1057">
        <f>IF(BE11&gt;2008,0,IF(BE11&gt;2001,1,IF(BE11&gt;1990,2,IF(BE11&gt;1980,3,IF(BE11&gt;1973,4,IF(BE11&gt;1970,5,IF(BE11&gt;1960,6,IF(BE11&gt;1958,7,IF(BE11&gt;1953,8,9)))))))))</f>
        <v>0</v>
      </c>
    </row>
    <row r="12" spans="1:58" s="905" customFormat="1" ht="11.25" customHeight="1" x14ac:dyDescent="0.2">
      <c r="A12" s="760" t="s">
        <v>888</v>
      </c>
      <c r="B12" s="914" t="s">
        <v>889</v>
      </c>
      <c r="C12" s="1181" t="s">
        <v>132</v>
      </c>
      <c r="D12" s="1181" t="s">
        <v>4425</v>
      </c>
      <c r="E12" s="885">
        <v>7</v>
      </c>
      <c r="F12" s="1245">
        <v>574</v>
      </c>
      <c r="G12" s="1244" t="s">
        <v>107</v>
      </c>
      <c r="H12" s="1244" t="s">
        <v>107</v>
      </c>
      <c r="I12" s="886">
        <v>15.49</v>
      </c>
      <c r="J12" s="887">
        <f>(M12/I12)*100</f>
        <v>3.357004519044545</v>
      </c>
      <c r="K12" s="888">
        <v>0.13</v>
      </c>
      <c r="L12" s="889">
        <v>4</v>
      </c>
      <c r="M12" s="890">
        <f>K12*L12</f>
        <v>0.52</v>
      </c>
      <c r="N12" s="891" t="s">
        <v>108</v>
      </c>
      <c r="O12" s="892">
        <v>0.12</v>
      </c>
      <c r="P12" s="910">
        <v>43131</v>
      </c>
      <c r="Q12" s="910">
        <v>43146</v>
      </c>
      <c r="R12" s="890">
        <f>(K12-O12)/O12*100</f>
        <v>8.333333333333341</v>
      </c>
      <c r="S12" s="824">
        <f>IF(INDEX(Historical!$D$7:$D$1455,MATCH(B12,Historical!$B$7:$B$1455,0))=0,"n/a",(INDEX(Historical!$C$7:$C$1455,MATCH(B12,Historical!$B$7:$B$1455,0))/INDEX(Historical!$D$7:$D$1455,MATCH(B12,Historical!$B$7:$B$1455,0))-1)*100)</f>
        <v>9.0909090909090828</v>
      </c>
      <c r="T12" s="824">
        <f>IF(INDEX(Historical!$F$7:$F$1455,MATCH(B12,Historical!$B$7:$B$1455,0))=0,"n/a",((INDEX(Historical!$C$7:$C$1455,MATCH(B12,Historical!$B$7:$B$1455,0))/INDEX(Historical!$F$7:$F$1455,MATCH(B12,Historical!$B$7:$B$1455,0)))^(1/3)-1)*100)</f>
        <v>33.886590016433907</v>
      </c>
      <c r="U12" s="824">
        <f>IF(INDEX(Historical!$I$7:$I$1455,MATCH(B12,Historical!$B$7:$B$1455,0))=0,"n/a",((INDEX(Historical!$C$7:$C$1455,MATCH(B12,Historical!$B$7:$B$1455,0))/INDEX(Historical!$I$7:$I$1455,MATCH(B12,Historical!$B$7:$B$1455,0)))^(1/5)-1)*100)</f>
        <v>64.375182951722579</v>
      </c>
      <c r="V12" s="824" t="str">
        <f>IF(INDEX(Historical!$O$7:$O$1455,MATCH(B12,Historical!$B$7:$B$1455,0))=0,"n/a",((INDEX(Historical!$C$7:$C$1455,MATCH(B12,Historical!$B$7:$B$1455,0))/INDEX(Historical!$O$7:$O$1455,MATCH(B12,Historical!$B$7:$B$1455,0)))^(1/10)-1)*100)</f>
        <v>n/a</v>
      </c>
      <c r="W12" s="894" t="str">
        <f>IF(OR(U12&lt;=0,U12="n/a",V12&lt;=0,V12="n/a"),"n/a",U12/V12)</f>
        <v>n/a</v>
      </c>
      <c r="X12" s="895">
        <f>IF(OR(AJ12&lt;=0,AJ12="n/a",U12&lt;=0,U12="n/a"),"n/a",U12/AJ12)</f>
        <v>5.8522893592475072</v>
      </c>
      <c r="Y12" s="896"/>
      <c r="Z12" s="887">
        <f>IF(OR(AC12&lt;0.01,AC12="n/a"),"n/a",M12/AC12*100)</f>
        <v>144.44444444444446</v>
      </c>
      <c r="AA12" s="897">
        <f>IF(OR(AC12&lt;0.01,AC12="n/a"),"n/a",I12/AC12)</f>
        <v>43.027777777777779</v>
      </c>
      <c r="AB12" s="889">
        <v>12</v>
      </c>
      <c r="AC12" s="898">
        <v>0.36</v>
      </c>
      <c r="AD12" s="898">
        <v>4.99</v>
      </c>
      <c r="AE12" s="898">
        <v>0.96</v>
      </c>
      <c r="AF12" s="898">
        <v>3.1</v>
      </c>
      <c r="AG12" s="898" t="s">
        <v>138</v>
      </c>
      <c r="AH12" s="898">
        <v>12</v>
      </c>
      <c r="AI12" s="898">
        <v>8.1</v>
      </c>
      <c r="AJ12" s="898">
        <v>11</v>
      </c>
      <c r="AK12" s="898">
        <v>8.6999999999999993</v>
      </c>
      <c r="AL12" s="899">
        <v>10310</v>
      </c>
      <c r="AM12" s="900">
        <v>0.2</v>
      </c>
      <c r="AN12" s="898">
        <v>5.87</v>
      </c>
      <c r="AO12" s="901">
        <f>IF(U12="n/a","n/a",IF(AA12&lt;0,"n/a",IF(AA12="n/a","n/a",J12+U12-AA12)))</f>
        <v>24.704409692989351</v>
      </c>
      <c r="AP12" s="902">
        <f>IF(U12="n/a","n/a",J12+U12)</f>
        <v>67.73218747076713</v>
      </c>
      <c r="AQ12" s="903">
        <f>IF(OR(AC12&lt;0.01,AF12="n/a"),"n/a",(I12/SQRT(22.5*AC12*(I12/AF12))-1)*100)</f>
        <v>143.48042231231389</v>
      </c>
      <c r="AR12" s="766">
        <f>INDEX(Historical!$C$7:$C$1455,MATCH(B12,Historical!$B$7:$B$1455,0))*IF(AH12="n/a",1.03,IF(AH12&lt;0,1.01,IF(AH12&gt;10,1.1,(1+AH12/100))))</f>
        <v>0.52800000000000002</v>
      </c>
      <c r="AS12" s="897">
        <f>IF($AI12="n/a",1.03*AR12,IF($AI12&lt;0,1.01*AR12,IF($AI12&gt;10,1.1*AR12,(1+$AI12/100)*AR12)))</f>
        <v>0.57076800000000005</v>
      </c>
      <c r="AT12" s="897">
        <f>IF($AK12="n/a",1.03*AS12,IF($AK12&lt;0,1.01*AS12,IF($AK12&gt;10,1.1*AS12,(1+$AK12/100)*AS12)))</f>
        <v>0.62042481599999999</v>
      </c>
      <c r="AU12" s="897">
        <f>IF($AK12="n/a",1.03*AT12,IF($AK12&lt;0,1.01*AT12,IF($AK12&gt;10,1.1*AT12,(1+$AK12/100)*AT12)))</f>
        <v>0.67440177499199994</v>
      </c>
      <c r="AV12" s="897">
        <f>IF($AK12="n/a",1.03*AU12,IF($AK12&lt;0,1.01*AU12,IF($AK12&gt;10,1.1*AU12,(1+$AK12/100)*AU12)))</f>
        <v>0.73307472941630392</v>
      </c>
      <c r="AW12" s="887">
        <f>SUM(AR12:AV12)</f>
        <v>3.126669320408304</v>
      </c>
      <c r="AX12" s="904">
        <f>AW12/I12*100</f>
        <v>20.18508276570887</v>
      </c>
      <c r="AY12" s="1213">
        <v>0.94</v>
      </c>
      <c r="AZ12" s="900">
        <v>57.02</v>
      </c>
      <c r="BA12" s="900">
        <v>-4.8500000000000005</v>
      </c>
      <c r="BB12" s="900">
        <v>4.51</v>
      </c>
      <c r="BC12" s="900">
        <v>18.98</v>
      </c>
      <c r="BD12" s="1079"/>
      <c r="BE12" s="721">
        <v>2012</v>
      </c>
      <c r="BF12" s="1057">
        <f>IF(BE12&gt;2008,0,IF(BE12&gt;2001,1,IF(BE12&gt;1990,2,IF(BE12&gt;1980,3,IF(BE12&gt;1973,4,IF(BE12&gt;1970,5,IF(BE12&gt;1960,6,IF(BE12&gt;1958,7,IF(BE12&gt;1953,8,9)))))))))</f>
        <v>0</v>
      </c>
    </row>
    <row r="13" spans="1:58" ht="11.25" customHeight="1" x14ac:dyDescent="0.2">
      <c r="A13" s="1019" t="s">
        <v>890</v>
      </c>
      <c r="B13" s="1031" t="s">
        <v>891</v>
      </c>
      <c r="C13" s="1181" t="s">
        <v>113</v>
      </c>
      <c r="D13" s="1181" t="s">
        <v>214</v>
      </c>
      <c r="E13" s="857">
        <v>6</v>
      </c>
      <c r="F13" s="1245">
        <v>677</v>
      </c>
      <c r="G13" s="1245" t="s">
        <v>107</v>
      </c>
      <c r="H13" s="1245" t="s">
        <v>107</v>
      </c>
      <c r="I13" s="1030">
        <v>59.68</v>
      </c>
      <c r="J13" s="766">
        <f>(M13/I13)*100</f>
        <v>1.0053619302949062</v>
      </c>
      <c r="K13" s="1033">
        <v>0.15</v>
      </c>
      <c r="L13" s="1043">
        <v>4</v>
      </c>
      <c r="M13" s="756">
        <f>K13*L13</f>
        <v>0.6</v>
      </c>
      <c r="N13" s="1026" t="s">
        <v>150</v>
      </c>
      <c r="O13" s="860">
        <v>0.14000000000000001</v>
      </c>
      <c r="P13" s="1016">
        <v>43145</v>
      </c>
      <c r="Q13" s="1016">
        <v>43174</v>
      </c>
      <c r="R13" s="756">
        <f>(K13-O13)/O13*100</f>
        <v>7.1428571428571281</v>
      </c>
      <c r="S13" s="824">
        <f>IF(INDEX(Historical!$D$7:$D$1455,MATCH(B13,Historical!$B$7:$B$1455,0))=0,"n/a",(INDEX(Historical!$C$7:$C$1455,MATCH(B13,Historical!$B$7:$B$1455,0))/INDEX(Historical!$D$7:$D$1455,MATCH(B13,Historical!$B$7:$B$1455,0))-1)*100)</f>
        <v>7.6923076923077094</v>
      </c>
      <c r="T13" s="824">
        <f>IF(INDEX(Historical!$F$7:$F$1455,MATCH(B13,Historical!$B$7:$B$1455,0))=0,"n/a",((INDEX(Historical!$C$7:$C$1455,MATCH(B13,Historical!$B$7:$B$1455,0))/INDEX(Historical!$F$7:$F$1455,MATCH(B13,Historical!$B$7:$B$1455,0)))^(1/3)-1)*100)</f>
        <v>8.3706762661827092</v>
      </c>
      <c r="U13" s="824" t="str">
        <f>IF(INDEX(Historical!$I$7:$I$1455,MATCH(B13,Historical!$B$7:$B$1455,0))=0,"n/a",((INDEX(Historical!$C$7:$C$1455,MATCH(B13,Historical!$B$7:$B$1455,0))/INDEX(Historical!$I$7:$I$1455,MATCH(B13,Historical!$B$7:$B$1455,0)))^(1/5)-1)*100)</f>
        <v>n/a</v>
      </c>
      <c r="V13" s="824" t="str">
        <f>IF(INDEX(Historical!$O$7:$O$1455,MATCH(B13,Historical!$B$7:$B$1455,0))=0,"n/a",((INDEX(Historical!$C$7:$C$1455,MATCH(B13,Historical!$B$7:$B$1455,0))/INDEX(Historical!$O$7:$O$1455,MATCH(B13,Historical!$B$7:$B$1455,0)))^(1/10)-1)*100)</f>
        <v>n/a</v>
      </c>
      <c r="W13" s="825" t="str">
        <f>IF(OR(U13&lt;=0,U13="n/a",V13&lt;=0,V13="n/a"),"n/a",U13/V13)</f>
        <v>n/a</v>
      </c>
      <c r="X13" s="826" t="str">
        <f>IF(OR(AJ13&lt;=0,AJ13="n/a",U13&lt;=0,U13="n/a"),"n/a",U13/AJ13)</f>
        <v>n/a</v>
      </c>
      <c r="Y13" s="779"/>
      <c r="Z13" s="766">
        <f>IF(OR(AC13&lt;0.01,AC13="n/a"),"n/a",M13/AC13*100)</f>
        <v>17.595307917888562</v>
      </c>
      <c r="AA13" s="1042">
        <f>IF(OR(AC13&lt;0.01,AC13="n/a"),"n/a",I13/AC13)</f>
        <v>17.501466275659823</v>
      </c>
      <c r="AB13" s="1043">
        <v>12</v>
      </c>
      <c r="AC13" s="1021">
        <v>3.41</v>
      </c>
      <c r="AD13" s="1021">
        <v>0.82</v>
      </c>
      <c r="AE13" s="1021">
        <v>0.5</v>
      </c>
      <c r="AF13" s="1021">
        <v>1.62</v>
      </c>
      <c r="AG13" s="1021">
        <v>7.8</v>
      </c>
      <c r="AH13" s="1021">
        <v>45.300000000000004</v>
      </c>
      <c r="AI13" s="1021">
        <v>22.17</v>
      </c>
      <c r="AJ13" s="1021">
        <v>-11.700000000000001</v>
      </c>
      <c r="AK13" s="1021">
        <v>21.240000000000002</v>
      </c>
      <c r="AL13" s="1034">
        <v>4680</v>
      </c>
      <c r="AM13" s="1028">
        <v>1.4000000000000001</v>
      </c>
      <c r="AN13" s="1021">
        <v>0.65</v>
      </c>
      <c r="AO13" s="868" t="str">
        <f>IF(U13="n/a","n/a",IF(AA13&lt;0,"n/a",IF(AA13="n/a","n/a",J13+U13-AA13)))</f>
        <v>n/a</v>
      </c>
      <c r="AP13" s="869" t="str">
        <f>IF(U13="n/a","n/a",J13+U13)</f>
        <v>n/a</v>
      </c>
      <c r="AQ13" s="1044">
        <f>IF(OR(AC13&lt;0.01,AF13="n/a"),"n/a",(I13/SQRT(22.5*AC13*(I13/AF13))-1)*100)</f>
        <v>12.254424048565117</v>
      </c>
      <c r="AR13" s="766">
        <f>INDEX(Historical!$C$7:$C$1455,MATCH(B13,Historical!$B$7:$B$1455,0))*IF(AH13="n/a",1.03,IF(AH13&lt;0,1.01,IF(AH13&gt;10,1.1,(1+AH13/100))))</f>
        <v>0.6160000000000001</v>
      </c>
      <c r="AS13" s="1042">
        <f>IF($AI13="n/a",1.03*AR13,IF($AI13&lt;0,1.01*AR13,IF($AI13&gt;10,1.1*AR13,(1+$AI13/100)*AR13)))</f>
        <v>0.6776000000000002</v>
      </c>
      <c r="AT13" s="1042">
        <f>IF($AK13="n/a",1.03*AS13,IF($AK13&lt;0,1.01*AS13,IF($AK13&gt;10,1.1*AS13,(1+$AK13/100)*AS13)))</f>
        <v>0.74536000000000024</v>
      </c>
      <c r="AU13" s="1042">
        <f>IF($AK13="n/a",1.03*AT13,IF($AK13&lt;0,1.01*AT13,IF($AK13&gt;10,1.1*AT13,(1+$AK13/100)*AT13)))</f>
        <v>0.81989600000000029</v>
      </c>
      <c r="AV13" s="1042">
        <f>IF($AK13="n/a",1.03*AU13,IF($AK13&lt;0,1.01*AU13,IF($AK13&gt;10,1.1*AU13,(1+$AK13/100)*AU13)))</f>
        <v>0.9018856000000004</v>
      </c>
      <c r="AW13" s="766">
        <f>SUM(AR13:AV13)</f>
        <v>3.7607416000000011</v>
      </c>
      <c r="AX13" s="877">
        <f>AW13/I13*100</f>
        <v>6.3015107238605914</v>
      </c>
      <c r="AY13" s="1212">
        <v>0.75</v>
      </c>
      <c r="AZ13" s="1028">
        <v>20.57</v>
      </c>
      <c r="BA13" s="1028">
        <v>-21.42</v>
      </c>
      <c r="BB13" s="1028">
        <v>4.0599999999999996</v>
      </c>
      <c r="BC13" s="1028">
        <v>-3.15</v>
      </c>
      <c r="BE13" s="721">
        <v>2013</v>
      </c>
      <c r="BF13" s="1057">
        <f>IF(BE13&gt;2008,0,IF(BE13&gt;2001,1,IF(BE13&gt;1990,2,IF(BE13&gt;1980,3,IF(BE13&gt;1973,4,IF(BE13&gt;1970,5,IF(BE13&gt;1960,6,IF(BE13&gt;1958,7,IF(BE13&gt;1953,8,9)))))))))</f>
        <v>0</v>
      </c>
    </row>
    <row r="14" spans="1:58" ht="11.25" customHeight="1" x14ac:dyDescent="0.2">
      <c r="A14" s="1019" t="s">
        <v>892</v>
      </c>
      <c r="B14" s="1031" t="s">
        <v>82</v>
      </c>
      <c r="C14" s="1181" t="s">
        <v>155</v>
      </c>
      <c r="D14" s="1181" t="s">
        <v>4411</v>
      </c>
      <c r="E14" s="857">
        <v>8</v>
      </c>
      <c r="F14" s="1245">
        <v>557</v>
      </c>
      <c r="G14" s="1245" t="s">
        <v>107</v>
      </c>
      <c r="H14" s="1245" t="s">
        <v>107</v>
      </c>
      <c r="I14" s="1030">
        <v>72.349999999999994</v>
      </c>
      <c r="J14" s="766">
        <f>(M14/I14)*100</f>
        <v>0.90670352453351766</v>
      </c>
      <c r="K14" s="1033">
        <v>0.16400000000000001</v>
      </c>
      <c r="L14" s="1043">
        <v>4</v>
      </c>
      <c r="M14" s="756">
        <f>K14*L14</f>
        <v>0.65600000000000003</v>
      </c>
      <c r="N14" s="1026" t="s">
        <v>435</v>
      </c>
      <c r="O14" s="860">
        <v>0.14899999999999999</v>
      </c>
      <c r="P14" s="1016">
        <v>43462</v>
      </c>
      <c r="Q14" s="1016">
        <v>43488</v>
      </c>
      <c r="R14" s="756">
        <f>(K14-O14)/O14*100</f>
        <v>10.067114093959741</v>
      </c>
      <c r="S14" s="824">
        <f>IF(INDEX(Historical!$D$7:$D$1455,MATCH(B14,Historical!$B$7:$B$1455,0))=0,"n/a",(INDEX(Historical!$C$7:$C$1455,MATCH(B14,Historical!$B$7:$B$1455,0))/INDEX(Historical!$D$7:$D$1455,MATCH(B14,Historical!$B$7:$B$1455,0))-1)*100)</f>
        <v>14.782608695652177</v>
      </c>
      <c r="T14" s="824">
        <f>IF(INDEX(Historical!$F$7:$F$1455,MATCH(B14,Historical!$B$7:$B$1455,0))=0,"n/a",((INDEX(Historical!$C$7:$C$1455,MATCH(B14,Historical!$B$7:$B$1455,0))/INDEX(Historical!$F$7:$F$1455,MATCH(B14,Historical!$B$7:$B$1455,0)))^(1/3)-1)*100)</f>
        <v>11.815835104495687</v>
      </c>
      <c r="U14" s="824">
        <f>IF(INDEX(Historical!$I$7:$I$1455,MATCH(B14,Historical!$B$7:$B$1455,0))=0,"n/a",((INDEX(Historical!$C$7:$C$1455,MATCH(B14,Historical!$B$7:$B$1455,0))/INDEX(Historical!$I$7:$I$1455,MATCH(B14,Historical!$B$7:$B$1455,0)))^(1/5)-1)*100)</f>
        <v>19.730525477314842</v>
      </c>
      <c r="V14" s="824" t="str">
        <f>IF(INDEX(Historical!$O$7:$O$1455,MATCH(B14,Historical!$B$7:$B$1455,0))=0,"n/a",((INDEX(Historical!$C$7:$C$1455,MATCH(B14,Historical!$B$7:$B$1455,0))/INDEX(Historical!$O$7:$O$1455,MATCH(B14,Historical!$B$7:$B$1455,0)))^(1/10)-1)*100)</f>
        <v>n/a</v>
      </c>
      <c r="W14" s="825" t="str">
        <f>IF(OR(U14&lt;=0,U14="n/a",V14&lt;=0,V14="n/a"),"n/a",U14/V14)</f>
        <v>n/a</v>
      </c>
      <c r="X14" s="826" t="str">
        <f>IF(OR(AJ14&lt;=0,AJ14="n/a",U14&lt;=0,U14="n/a"),"n/a",U14/AJ14)</f>
        <v>n/a</v>
      </c>
      <c r="Y14" s="777"/>
      <c r="Z14" s="766">
        <f>IF(OR(AC14&lt;0.01,AC14="n/a"),"n/a",M14/AC14*100)</f>
        <v>25.038167938931299</v>
      </c>
      <c r="AA14" s="1042">
        <f>IF(OR(AC14&lt;0.01,AC14="n/a"),"n/a",I14/AC14)</f>
        <v>27.614503816793889</v>
      </c>
      <c r="AB14" s="1043">
        <v>10</v>
      </c>
      <c r="AC14" s="1021">
        <v>2.62</v>
      </c>
      <c r="AD14" s="1021">
        <v>2.62</v>
      </c>
      <c r="AE14" s="1021">
        <v>4.71</v>
      </c>
      <c r="AF14" s="1021">
        <v>5.07</v>
      </c>
      <c r="AG14" s="1021">
        <v>5.0999999999999996</v>
      </c>
      <c r="AH14" s="1021">
        <v>49.4</v>
      </c>
      <c r="AI14" s="1021">
        <v>10.92</v>
      </c>
      <c r="AJ14" s="1021">
        <v>-8.5</v>
      </c>
      <c r="AK14" s="1021">
        <v>10.51</v>
      </c>
      <c r="AL14" s="1034">
        <v>23150</v>
      </c>
      <c r="AM14" s="1028">
        <v>0.4</v>
      </c>
      <c r="AN14" s="1021">
        <v>0.39</v>
      </c>
      <c r="AO14" s="868">
        <f>IF(U14="n/a","n/a",IF(AA14&lt;0,"n/a",IF(AA14="n/a","n/a",J14+U14-AA14)))</f>
        <v>-6.9772748149455275</v>
      </c>
      <c r="AP14" s="869">
        <f>IF(U14="n/a","n/a",J14+U14)</f>
        <v>20.637229001848361</v>
      </c>
      <c r="AQ14" s="1044">
        <f>IF(OR(AC14&lt;0.01,AF14="n/a"),"n/a",(I14/SQRT(22.5*AC14*(I14/AF14))-1)*100)</f>
        <v>149.44875612807178</v>
      </c>
      <c r="AR14" s="766">
        <f>INDEX(Historical!$C$7:$C$1455,MATCH(B14,Historical!$B$7:$B$1455,0))*IF(AH14="n/a",1.03,IF(AH14&lt;0,1.01,IF(AH14&gt;10,1.1,(1+AH14/100))))</f>
        <v>0.58080000000000009</v>
      </c>
      <c r="AS14" s="1042">
        <f>IF($AI14="n/a",1.03*AR14,IF($AI14&lt;0,1.01*AR14,IF($AI14&gt;10,1.1*AR14,(1+$AI14/100)*AR14)))</f>
        <v>0.63888000000000011</v>
      </c>
      <c r="AT14" s="1042">
        <f>IF($AK14="n/a",1.03*AS14,IF($AK14&lt;0,1.01*AS14,IF($AK14&gt;10,1.1*AS14,(1+$AK14/100)*AS14)))</f>
        <v>0.70276800000000017</v>
      </c>
      <c r="AU14" s="1042">
        <f>IF($AK14="n/a",1.03*AT14,IF($AK14&lt;0,1.01*AT14,IF($AK14&gt;10,1.1*AT14,(1+$AK14/100)*AT14)))</f>
        <v>0.7730448000000002</v>
      </c>
      <c r="AV14" s="1042">
        <f>IF($AK14="n/a",1.03*AU14,IF($AK14&lt;0,1.01*AU14,IF($AK14&gt;10,1.1*AU14,(1+$AK14/100)*AU14)))</f>
        <v>0.85034928000000032</v>
      </c>
      <c r="AW14" s="766">
        <f>SUM(AR14:AV14)</f>
        <v>3.5458420800000008</v>
      </c>
      <c r="AX14" s="877">
        <f>AW14/I14*100</f>
        <v>4.9009565722183845</v>
      </c>
      <c r="AY14" s="1212">
        <v>1.31</v>
      </c>
      <c r="AZ14" s="1028">
        <v>19.75</v>
      </c>
      <c r="BA14" s="1028">
        <v>-3.53</v>
      </c>
      <c r="BB14" s="1028">
        <v>7.75</v>
      </c>
      <c r="BC14" s="1028">
        <v>8.9</v>
      </c>
      <c r="BE14" s="721">
        <v>2012</v>
      </c>
      <c r="BF14" s="1057">
        <f>IF(BE14&gt;2008,0,IF(BE14&gt;2001,1,IF(BE14&gt;1990,2,IF(BE14&gt;1980,3,IF(BE14&gt;1973,4,IF(BE14&gt;1970,5,IF(BE14&gt;1960,6,IF(BE14&gt;1958,7,IF(BE14&gt;1953,8,9)))))))))</f>
        <v>0</v>
      </c>
    </row>
    <row r="15" spans="1:58" ht="11.25" customHeight="1" x14ac:dyDescent="0.2">
      <c r="A15" s="1019" t="s">
        <v>893</v>
      </c>
      <c r="B15" s="1031" t="s">
        <v>894</v>
      </c>
      <c r="C15" s="1181" t="s">
        <v>4414</v>
      </c>
      <c r="D15" s="1181" t="s">
        <v>4415</v>
      </c>
      <c r="E15" s="857">
        <v>6</v>
      </c>
      <c r="F15" s="1245">
        <v>718</v>
      </c>
      <c r="G15" s="1245" t="s">
        <v>38</v>
      </c>
      <c r="H15" s="1245" t="s">
        <v>38</v>
      </c>
      <c r="I15" s="1030">
        <v>59.57</v>
      </c>
      <c r="J15" s="766">
        <f>(M15/I15)*100</f>
        <v>3.625986234681887</v>
      </c>
      <c r="K15" s="1033">
        <v>0.54</v>
      </c>
      <c r="L15" s="1043">
        <v>4</v>
      </c>
      <c r="M15" s="756">
        <f>K15*L15</f>
        <v>2.16</v>
      </c>
      <c r="N15" s="1026" t="s">
        <v>191</v>
      </c>
      <c r="O15" s="860">
        <v>0.52</v>
      </c>
      <c r="P15" s="1016">
        <v>43279</v>
      </c>
      <c r="Q15" s="1016">
        <v>43294</v>
      </c>
      <c r="R15" s="756">
        <f>(K15-O15)/O15*100</f>
        <v>3.8461538461538494</v>
      </c>
      <c r="S15" s="824">
        <f>IF(INDEX(Historical!$D$7:$D$1455,MATCH(B15,Historical!$B$7:$B$1455,0))=0,"n/a",(INDEX(Historical!$C$7:$C$1455,MATCH(B15,Historical!$B$7:$B$1455,0))/INDEX(Historical!$D$7:$D$1455,MATCH(B15,Historical!$B$7:$B$1455,0))-1)*100)</f>
        <v>5.2083333333333481</v>
      </c>
      <c r="T15" s="824">
        <f>IF(INDEX(Historical!$F$7:$F$1455,MATCH(B15,Historical!$B$7:$B$1455,0))=0,"n/a",((INDEX(Historical!$C$7:$C$1455,MATCH(B15,Historical!$B$7:$B$1455,0))/INDEX(Historical!$F$7:$F$1455,MATCH(B15,Historical!$B$7:$B$1455,0)))^(1/3)-1)*100)</f>
        <v>5.9174417715832872</v>
      </c>
      <c r="U15" s="824">
        <f>IF(INDEX(Historical!$I$7:$I$1455,MATCH(B15,Historical!$B$7:$B$1455,0))=0,"n/a",((INDEX(Historical!$C$7:$C$1455,MATCH(B15,Historical!$B$7:$B$1455,0))/INDEX(Historical!$I$7:$I$1455,MATCH(B15,Historical!$B$7:$B$1455,0)))^(1/5)-1)*100)</f>
        <v>4.7722516422047612</v>
      </c>
      <c r="V15" s="824">
        <f>IF(INDEX(Historical!$O$7:$O$1455,MATCH(B15,Historical!$B$7:$B$1455,0))=0,"n/a",((INDEX(Historical!$C$7:$C$1455,MATCH(B15,Historical!$B$7:$B$1455,0))/INDEX(Historical!$O$7:$O$1455,MATCH(B15,Historical!$B$7:$B$1455,0)))^(1/10)-1)*100)</f>
        <v>0.3019854418288892</v>
      </c>
      <c r="W15" s="825">
        <f>IF(OR(U15&lt;=0,U15="n/a",V15&lt;=0,V15="n/a"),"n/a",U15/V15)</f>
        <v>15.802919549045054</v>
      </c>
      <c r="X15" s="826">
        <f>IF(OR(AJ15&lt;=0,AJ15="n/a",U15&lt;=0,U15="n/a"),"n/a",U15/AJ15)</f>
        <v>0.42232315417741245</v>
      </c>
      <c r="Y15" s="777"/>
      <c r="Z15" s="766">
        <f>IF(OR(AC15&lt;0.01,AC15="n/a"),"n/a",M15/AC15*100)</f>
        <v>110.20408163265307</v>
      </c>
      <c r="AA15" s="1042">
        <f>IF(OR(AC15&lt;0.01,AC15="n/a"),"n/a",I15/AC15)</f>
        <v>30.392857142857142</v>
      </c>
      <c r="AB15" s="1043">
        <v>12</v>
      </c>
      <c r="AC15" s="1021">
        <v>1.96</v>
      </c>
      <c r="AD15" s="1021" t="s">
        <v>138</v>
      </c>
      <c r="AE15" s="1021">
        <v>14.75</v>
      </c>
      <c r="AF15" s="1021">
        <v>1.78</v>
      </c>
      <c r="AG15" s="1021">
        <v>6.5</v>
      </c>
      <c r="AH15" s="1021">
        <v>6.8000000000000007</v>
      </c>
      <c r="AI15" s="1021">
        <v>-10.639999999999999</v>
      </c>
      <c r="AJ15" s="1021">
        <v>11.3</v>
      </c>
      <c r="AK15" s="1021">
        <v>-0.89999999999999991</v>
      </c>
      <c r="AL15" s="1034">
        <v>2050</v>
      </c>
      <c r="AM15" s="1028">
        <v>2</v>
      </c>
      <c r="AN15" s="1021">
        <v>0.57999999999999996</v>
      </c>
      <c r="AO15" s="868">
        <f>IF(U15="n/a","n/a",IF(AA15&lt;0,"n/a",IF(AA15="n/a","n/a",J15+U15-AA15)))</f>
        <v>-21.994619265970492</v>
      </c>
      <c r="AP15" s="869">
        <f>IF(U15="n/a","n/a",J15+U15)</f>
        <v>8.3982378768866486</v>
      </c>
      <c r="AQ15" s="1044">
        <f>IF(OR(AC15&lt;0.01,AF15="n/a"),"n/a",(I15/SQRT(22.5*AC15*(I15/AF15))-1)*100)</f>
        <v>55.061687673412685</v>
      </c>
      <c r="AR15" s="766">
        <f>INDEX(Historical!$C$7:$C$1455,MATCH(B15,Historical!$B$7:$B$1455,0))*IF(AH15="n/a",1.03,IF(AH15&lt;0,1.01,IF(AH15&gt;10,1.1,(1+AH15/100))))</f>
        <v>2.1573600000000002</v>
      </c>
      <c r="AS15" s="1042">
        <f>IF($AI15="n/a",1.03*AR15,IF($AI15&lt;0,1.01*AR15,IF($AI15&gt;10,1.1*AR15,(1+$AI15/100)*AR15)))</f>
        <v>2.1789336000000001</v>
      </c>
      <c r="AT15" s="1042">
        <f>IF($AK15="n/a",1.03*AS15,IF($AK15&lt;0,1.01*AS15,IF($AK15&gt;10,1.1*AS15,(1+$AK15/100)*AS15)))</f>
        <v>2.200722936</v>
      </c>
      <c r="AU15" s="1042">
        <f>IF($AK15="n/a",1.03*AT15,IF($AK15&lt;0,1.01*AT15,IF($AK15&gt;10,1.1*AT15,(1+$AK15/100)*AT15)))</f>
        <v>2.2227301653600002</v>
      </c>
      <c r="AV15" s="1042">
        <f>IF($AK15="n/a",1.03*AU15,IF($AK15&lt;0,1.01*AU15,IF($AK15&gt;10,1.1*AU15,(1+$AK15/100)*AU15)))</f>
        <v>2.2449574670136001</v>
      </c>
      <c r="AW15" s="766">
        <f>SUM(AR15:AV15)</f>
        <v>11.004704168373602</v>
      </c>
      <c r="AX15" s="877">
        <f>AW15/I15*100</f>
        <v>18.473567514476414</v>
      </c>
      <c r="AY15" s="1212">
        <v>0.15</v>
      </c>
      <c r="AZ15" s="1028">
        <v>36.19</v>
      </c>
      <c r="BA15" s="1028">
        <v>-0.2</v>
      </c>
      <c r="BB15" s="1028">
        <v>7.24</v>
      </c>
      <c r="BC15" s="1028">
        <v>13.25</v>
      </c>
      <c r="BE15" s="721">
        <v>2013</v>
      </c>
      <c r="BF15" s="1057">
        <f>IF(BE15&gt;2008,0,IF(BE15&gt;2001,1,IF(BE15&gt;1990,2,IF(BE15&gt;1980,3,IF(BE15&gt;1973,4,IF(BE15&gt;1970,5,IF(BE15&gt;1960,6,IF(BE15&gt;1958,7,IF(BE15&gt;1953,8,9)))))))))</f>
        <v>0</v>
      </c>
    </row>
    <row r="16" spans="1:58" ht="11.25" customHeight="1" x14ac:dyDescent="0.2">
      <c r="A16" s="1019" t="s">
        <v>895</v>
      </c>
      <c r="B16" s="1031" t="s">
        <v>896</v>
      </c>
      <c r="C16" s="1181" t="s">
        <v>113</v>
      </c>
      <c r="D16" s="1181" t="s">
        <v>4427</v>
      </c>
      <c r="E16" s="857">
        <v>7</v>
      </c>
      <c r="F16" s="1245">
        <v>652</v>
      </c>
      <c r="G16" s="1245" t="s">
        <v>107</v>
      </c>
      <c r="H16" s="1245" t="s">
        <v>107</v>
      </c>
      <c r="I16" s="1030">
        <v>38.86</v>
      </c>
      <c r="J16" s="766">
        <f>(M16/I16)*100</f>
        <v>1.3381369016984046</v>
      </c>
      <c r="K16" s="1033">
        <v>0.13</v>
      </c>
      <c r="L16" s="1043">
        <v>4</v>
      </c>
      <c r="M16" s="756">
        <f>K16*L16</f>
        <v>0.52</v>
      </c>
      <c r="N16" s="1026" t="s">
        <v>268</v>
      </c>
      <c r="O16" s="860">
        <v>0.1</v>
      </c>
      <c r="P16" s="1016">
        <v>43446</v>
      </c>
      <c r="Q16" s="1016">
        <v>43474</v>
      </c>
      <c r="R16" s="756">
        <f>(K16-O16)/O16*100</f>
        <v>30</v>
      </c>
      <c r="S16" s="824">
        <f>IF(INDEX(Historical!$D$7:$D$1455,MATCH(B16,Historical!$B$7:$B$1455,0))=0,"n/a",(INDEX(Historical!$C$7:$C$1455,MATCH(B16,Historical!$B$7:$B$1455,0))/INDEX(Historical!$D$7:$D$1455,MATCH(B16,Historical!$B$7:$B$1455,0))-1)*100)</f>
        <v>49.999999999999979</v>
      </c>
      <c r="T16" s="824">
        <f>IF(INDEX(Historical!$F$7:$F$1455,MATCH(B16,Historical!$B$7:$B$1455,0))=0,"n/a",((INDEX(Historical!$C$7:$C$1455,MATCH(B16,Historical!$B$7:$B$1455,0))/INDEX(Historical!$F$7:$F$1455,MATCH(B16,Historical!$B$7:$B$1455,0)))^(1/3)-1)*100)</f>
        <v>35.72088082974534</v>
      </c>
      <c r="U16" s="824" t="str">
        <f>IF(INDEX(Historical!$I$7:$I$1455,MATCH(B16,Historical!$B$7:$B$1455,0))=0,"n/a",((INDEX(Historical!$C$7:$C$1455,MATCH(B16,Historical!$B$7:$B$1455,0))/INDEX(Historical!$I$7:$I$1455,MATCH(B16,Historical!$B$7:$B$1455,0)))^(1/5)-1)*100)</f>
        <v>n/a</v>
      </c>
      <c r="V16" s="824" t="str">
        <f>IF(INDEX(Historical!$O$7:$O$1455,MATCH(B16,Historical!$B$7:$B$1455,0))=0,"n/a",((INDEX(Historical!$C$7:$C$1455,MATCH(B16,Historical!$B$7:$B$1455,0))/INDEX(Historical!$O$7:$O$1455,MATCH(B16,Historical!$B$7:$B$1455,0)))^(1/10)-1)*100)</f>
        <v>n/a</v>
      </c>
      <c r="W16" s="825" t="str">
        <f>IF(OR(U16&lt;=0,U16="n/a",V16&lt;=0,V16="n/a"),"n/a",U16/V16)</f>
        <v>n/a</v>
      </c>
      <c r="X16" s="826" t="str">
        <f>IF(OR(AJ16&lt;=0,AJ16="n/a",U16&lt;=0,U16="n/a"),"n/a",U16/AJ16)</f>
        <v>n/a</v>
      </c>
      <c r="Y16" s="777"/>
      <c r="Z16" s="766">
        <f>IF(OR(AC16&lt;0.01,AC16="n/a"),"n/a",M16/AC16*100)</f>
        <v>11.764705882352942</v>
      </c>
      <c r="AA16" s="1042">
        <f>IF(OR(AC16&lt;0.01,AC16="n/a"),"n/a",I16/AC16)</f>
        <v>8.7918552036199102</v>
      </c>
      <c r="AB16" s="1043">
        <v>12</v>
      </c>
      <c r="AC16" s="1021">
        <v>4.42</v>
      </c>
      <c r="AD16" s="1021">
        <v>1.35</v>
      </c>
      <c r="AE16" s="1021">
        <v>2.5099999999999998</v>
      </c>
      <c r="AF16" s="1021">
        <v>0.9</v>
      </c>
      <c r="AG16" s="1021">
        <v>19.7</v>
      </c>
      <c r="AH16" s="1021">
        <v>6.3</v>
      </c>
      <c r="AI16" s="1021">
        <v>23.150000000000002</v>
      </c>
      <c r="AJ16" s="1021">
        <v>23.400000000000002</v>
      </c>
      <c r="AK16" s="1021">
        <v>6.5</v>
      </c>
      <c r="AL16" s="1034">
        <v>4080</v>
      </c>
      <c r="AM16" s="1028">
        <v>1.3</v>
      </c>
      <c r="AN16" s="1021">
        <v>2.48</v>
      </c>
      <c r="AO16" s="868" t="str">
        <f>IF(U16="n/a","n/a",IF(AA16&lt;0,"n/a",IF(AA16="n/a","n/a",J16+U16-AA16)))</f>
        <v>n/a</v>
      </c>
      <c r="AP16" s="869" t="str">
        <f>IF(U16="n/a","n/a",J16+U16)</f>
        <v>n/a</v>
      </c>
      <c r="AQ16" s="1044">
        <f>IF(OR(AC16&lt;0.01,AF16="n/a"),"n/a",(I16/SQRT(22.5*AC16*(I16/AF16))-1)*100)</f>
        <v>-40.697874562137628</v>
      </c>
      <c r="AR16" s="766">
        <f>INDEX(Historical!$C$7:$C$1455,MATCH(B16,Historical!$B$7:$B$1455,0))*IF(AH16="n/a",1.03,IF(AH16&lt;0,1.01,IF(AH16&gt;10,1.1,(1+AH16/100))))</f>
        <v>0.31889999999999996</v>
      </c>
      <c r="AS16" s="1042">
        <f>IF($AI16="n/a",1.03*AR16,IF($AI16&lt;0,1.01*AR16,IF($AI16&gt;10,1.1*AR16,(1+$AI16/100)*AR16)))</f>
        <v>0.35078999999999999</v>
      </c>
      <c r="AT16" s="1042">
        <f>IF($AK16="n/a",1.03*AS16,IF($AK16&lt;0,1.01*AS16,IF($AK16&gt;10,1.1*AS16,(1+$AK16/100)*AS16)))</f>
        <v>0.37359134999999999</v>
      </c>
      <c r="AU16" s="1042">
        <f>IF($AK16="n/a",1.03*AT16,IF($AK16&lt;0,1.01*AT16,IF($AK16&gt;10,1.1*AT16,(1+$AK16/100)*AT16)))</f>
        <v>0.39787478774999996</v>
      </c>
      <c r="AV16" s="1042">
        <f>IF($AK16="n/a",1.03*AU16,IF($AK16&lt;0,1.01*AU16,IF($AK16&gt;10,1.1*AU16,(1+$AK16/100)*AU16)))</f>
        <v>0.42373664895374996</v>
      </c>
      <c r="AW16" s="766">
        <f>SUM(AR16:AV16)</f>
        <v>1.8648927867037499</v>
      </c>
      <c r="AX16" s="877">
        <f>AW16/I16*100</f>
        <v>4.799003568460499</v>
      </c>
      <c r="AY16" s="1212">
        <v>1.81</v>
      </c>
      <c r="AZ16" s="1028">
        <v>8.0299999999999994</v>
      </c>
      <c r="BA16" s="1028">
        <v>-23.35</v>
      </c>
      <c r="BB16" s="1028">
        <v>-5.37</v>
      </c>
      <c r="BC16" s="1028">
        <v>-9.9699999999999989</v>
      </c>
      <c r="BE16" s="721">
        <v>2013</v>
      </c>
      <c r="BF16" s="1057">
        <f>IF(BE16&gt;2008,0,IF(BE16&gt;2001,1,IF(BE16&gt;1990,2,IF(BE16&gt;1980,3,IF(BE16&gt;1973,4,IF(BE16&gt;1970,5,IF(BE16&gt;1960,6,IF(BE16&gt;1958,7,IF(BE16&gt;1953,8,9)))))))))</f>
        <v>0</v>
      </c>
    </row>
    <row r="17" spans="1:58" ht="11.25" customHeight="1" x14ac:dyDescent="0.2">
      <c r="A17" s="1019" t="s">
        <v>897</v>
      </c>
      <c r="B17" s="1031" t="s">
        <v>898</v>
      </c>
      <c r="C17" s="1181" t="s">
        <v>113</v>
      </c>
      <c r="D17" s="1181" t="s">
        <v>4427</v>
      </c>
      <c r="E17" s="857">
        <v>8</v>
      </c>
      <c r="F17" s="1245">
        <v>547</v>
      </c>
      <c r="G17" s="1245" t="s">
        <v>107</v>
      </c>
      <c r="H17" s="1245" t="s">
        <v>107</v>
      </c>
      <c r="I17" s="1030">
        <v>18.649999999999999</v>
      </c>
      <c r="J17" s="766">
        <f>(M17/I17)*100</f>
        <v>6.4343163538873993</v>
      </c>
      <c r="K17" s="1033">
        <v>0.3</v>
      </c>
      <c r="L17" s="1043">
        <v>4</v>
      </c>
      <c r="M17" s="756">
        <f>K17*L17</f>
        <v>1.2</v>
      </c>
      <c r="N17" s="1026" t="s">
        <v>150</v>
      </c>
      <c r="O17" s="860">
        <v>0.28000000000000003</v>
      </c>
      <c r="P17" s="1016">
        <v>43433</v>
      </c>
      <c r="Q17" s="1016">
        <v>43448</v>
      </c>
      <c r="R17" s="756">
        <f>(K17-O17)/O17*100</f>
        <v>7.1428571428571281</v>
      </c>
      <c r="S17" s="824">
        <f>IF(INDEX(Historical!$D$7:$D$1455,MATCH(B17,Historical!$B$7:$B$1455,0))=0,"n/a",(INDEX(Historical!$C$7:$C$1455,MATCH(B17,Historical!$B$7:$B$1455,0))/INDEX(Historical!$D$7:$D$1455,MATCH(B17,Historical!$B$7:$B$1455,0))-1)*100)</f>
        <v>8.163265306122458</v>
      </c>
      <c r="T17" s="824">
        <f>IF(INDEX(Historical!$F$7:$F$1455,MATCH(B17,Historical!$B$7:$B$1455,0))=0,"n/a",((INDEX(Historical!$C$7:$C$1455,MATCH(B17,Historical!$B$7:$B$1455,0))/INDEX(Historical!$F$7:$F$1455,MATCH(B17,Historical!$B$7:$B$1455,0)))^(1/3)-1)*100)</f>
        <v>8.9341387842532871</v>
      </c>
      <c r="U17" s="824">
        <f>IF(INDEX(Historical!$I$7:$I$1455,MATCH(B17,Historical!$B$7:$B$1455,0))=0,"n/a",((INDEX(Historical!$C$7:$C$1455,MATCH(B17,Historical!$B$7:$B$1455,0))/INDEX(Historical!$I$7:$I$1455,MATCH(B17,Historical!$B$7:$B$1455,0)))^(1/5)-1)*100)</f>
        <v>11.502896690310127</v>
      </c>
      <c r="V17" s="824">
        <f>IF(INDEX(Historical!$O$7:$O$1455,MATCH(B17,Historical!$B$7:$B$1455,0))=0,"n/a",((INDEX(Historical!$C$7:$C$1455,MATCH(B17,Historical!$B$7:$B$1455,0))/INDEX(Historical!$O$7:$O$1455,MATCH(B17,Historical!$B$7:$B$1455,0)))^(1/10)-1)*100)</f>
        <v>-6.9886858876635483</v>
      </c>
      <c r="W17" s="825" t="str">
        <f>IF(OR(U17&lt;=0,U17="n/a",V17&lt;=0,V17="n/a"),"n/a",U17/V17)</f>
        <v>n/a</v>
      </c>
      <c r="X17" s="826">
        <f>IF(OR(AJ17&lt;=0,AJ17="n/a",U17&lt;=0,U17="n/a"),"n/a",U17/AJ17)</f>
        <v>0.36059237273699457</v>
      </c>
      <c r="Y17" s="770"/>
      <c r="Z17" s="766">
        <f>IF(OR(AC17&lt;0.01,AC17="n/a"),"n/a",M17/AC17*100)</f>
        <v>48.192771084337345</v>
      </c>
      <c r="AA17" s="1042">
        <f>IF(OR(AC17&lt;0.01,AC17="n/a"),"n/a",I17/AC17)</f>
        <v>7.4899598393574287</v>
      </c>
      <c r="AB17" s="1043">
        <v>12</v>
      </c>
      <c r="AC17" s="1021">
        <v>2.4900000000000002</v>
      </c>
      <c r="AD17" s="1021">
        <v>0.72</v>
      </c>
      <c r="AE17" s="1021">
        <v>1.91</v>
      </c>
      <c r="AF17" s="1021">
        <v>0.74</v>
      </c>
      <c r="AG17" s="1021">
        <v>10.299999999999999</v>
      </c>
      <c r="AH17" s="1021">
        <v>-4.3</v>
      </c>
      <c r="AI17" s="1021">
        <v>1.8399999999999999</v>
      </c>
      <c r="AJ17" s="1021">
        <v>31.900000000000002</v>
      </c>
      <c r="AK17" s="1021">
        <v>10.45</v>
      </c>
      <c r="AL17" s="1034">
        <v>1430</v>
      </c>
      <c r="AM17" s="1028">
        <v>30.25</v>
      </c>
      <c r="AN17" s="1021">
        <v>2.38</v>
      </c>
      <c r="AO17" s="868">
        <f>IF(U17="n/a","n/a",IF(AA17&lt;0,"n/a",IF(AA17="n/a","n/a",J17+U17-AA17)))</f>
        <v>10.447253204840099</v>
      </c>
      <c r="AP17" s="869">
        <f>IF(U17="n/a","n/a",J17+U17)</f>
        <v>17.937213044197527</v>
      </c>
      <c r="AQ17" s="1044">
        <f>IF(OR(AC17&lt;0.01,AF17="n/a"),"n/a",(I17/SQRT(22.5*AC17*(I17/AF17))-1)*100)</f>
        <v>-50.367706385976227</v>
      </c>
      <c r="AR17" s="766">
        <f>INDEX(Historical!$C$7:$C$1455,MATCH(B17,Historical!$B$7:$B$1455,0))*IF(AH17="n/a",1.03,IF(AH17&lt;0,1.01,IF(AH17&gt;10,1.1,(1+AH17/100))))</f>
        <v>1.0706</v>
      </c>
      <c r="AS17" s="1042">
        <f>IF($AI17="n/a",1.03*AR17,IF($AI17&lt;0,1.01*AR17,IF($AI17&gt;10,1.1*AR17,(1+$AI17/100)*AR17)))</f>
        <v>1.0902990399999999</v>
      </c>
      <c r="AT17" s="1042">
        <f>IF($AK17="n/a",1.03*AS17,IF($AK17&lt;0,1.01*AS17,IF($AK17&gt;10,1.1*AS17,(1+$AK17/100)*AS17)))</f>
        <v>1.1993289439999999</v>
      </c>
      <c r="AU17" s="1042">
        <f>IF($AK17="n/a",1.03*AT17,IF($AK17&lt;0,1.01*AT17,IF($AK17&gt;10,1.1*AT17,(1+$AK17/100)*AT17)))</f>
        <v>1.3192618383999999</v>
      </c>
      <c r="AV17" s="1042">
        <f>IF($AK17="n/a",1.03*AU17,IF($AK17&lt;0,1.01*AU17,IF($AK17&gt;10,1.1*AU17,(1+$AK17/100)*AU17)))</f>
        <v>1.45118802224</v>
      </c>
      <c r="AW17" s="766">
        <f>SUM(AR17:AV17)</f>
        <v>6.1306778446400001</v>
      </c>
      <c r="AX17" s="877">
        <f>AW17/I17*100</f>
        <v>32.872267263485256</v>
      </c>
      <c r="AY17" s="1212">
        <v>1.75</v>
      </c>
      <c r="AZ17" s="1028">
        <v>4.42</v>
      </c>
      <c r="BA17" s="1028">
        <v>-26.279999999999998</v>
      </c>
      <c r="BB17" s="1028">
        <v>-6.92</v>
      </c>
      <c r="BC17" s="1028">
        <v>-8.8800000000000008</v>
      </c>
      <c r="BE17" s="721">
        <v>2012</v>
      </c>
      <c r="BF17" s="1057">
        <f>IF(BE17&gt;2008,0,IF(BE17&gt;2001,1,IF(BE17&gt;1990,2,IF(BE17&gt;1980,3,IF(BE17&gt;1973,4,IF(BE17&gt;1970,5,IF(BE17&gt;1960,6,IF(BE17&gt;1958,7,IF(BE17&gt;1953,8,9)))))))))</f>
        <v>0</v>
      </c>
    </row>
    <row r="18" spans="1:58" ht="11.25" customHeight="1" x14ac:dyDescent="0.2">
      <c r="A18" s="1019" t="s">
        <v>899</v>
      </c>
      <c r="B18" s="1031" t="s">
        <v>900</v>
      </c>
      <c r="C18" s="1181" t="s">
        <v>113</v>
      </c>
      <c r="D18" s="1181" t="s">
        <v>4428</v>
      </c>
      <c r="E18" s="857">
        <v>6</v>
      </c>
      <c r="F18" s="1245">
        <v>675</v>
      </c>
      <c r="G18" s="1245" t="s">
        <v>107</v>
      </c>
      <c r="H18" s="1245" t="s">
        <v>107</v>
      </c>
      <c r="I18" s="1030">
        <v>73.260000000000005</v>
      </c>
      <c r="J18" s="766">
        <f>(M18/I18)*100</f>
        <v>1.7472017472017469</v>
      </c>
      <c r="K18" s="1033">
        <v>0.32</v>
      </c>
      <c r="L18" s="1043">
        <v>4</v>
      </c>
      <c r="M18" s="756">
        <f>K18*L18</f>
        <v>1.28</v>
      </c>
      <c r="N18" s="1026" t="s">
        <v>251</v>
      </c>
      <c r="O18" s="860">
        <v>0.3</v>
      </c>
      <c r="P18" s="1016">
        <v>43150</v>
      </c>
      <c r="Q18" s="1016">
        <v>43167</v>
      </c>
      <c r="R18" s="756">
        <f>(K18-O18)/O18*100</f>
        <v>6.6666666666666732</v>
      </c>
      <c r="S18" s="824">
        <f>IF(INDEX(Historical!$D$7:$D$1455,MATCH(B18,Historical!$B$7:$B$1455,0))=0,"n/a",(INDEX(Historical!$C$7:$C$1455,MATCH(B18,Historical!$B$7:$B$1455,0))/INDEX(Historical!$D$7:$D$1455,MATCH(B18,Historical!$B$7:$B$1455,0))-1)*100)</f>
        <v>9.0909090909090828</v>
      </c>
      <c r="T18" s="824">
        <f>IF(INDEX(Historical!$F$7:$F$1455,MATCH(B18,Historical!$B$7:$B$1455,0))=0,"n/a",((INDEX(Historical!$C$7:$C$1455,MATCH(B18,Historical!$B$7:$B$1455,0))/INDEX(Historical!$F$7:$F$1455,MATCH(B18,Historical!$B$7:$B$1455,0)))^(1/3)-1)*100)</f>
        <v>33.886590016433907</v>
      </c>
      <c r="U18" s="824" t="str">
        <f>IF(INDEX(Historical!$I$7:$I$1455,MATCH(B18,Historical!$B$7:$B$1455,0))=0,"n/a",((INDEX(Historical!$C$7:$C$1455,MATCH(B18,Historical!$B$7:$B$1455,0))/INDEX(Historical!$I$7:$I$1455,MATCH(B18,Historical!$B$7:$B$1455,0)))^(1/5)-1)*100)</f>
        <v>n/a</v>
      </c>
      <c r="V18" s="824" t="str">
        <f>IF(INDEX(Historical!$O$7:$O$1455,MATCH(B18,Historical!$B$7:$B$1455,0))=0,"n/a",((INDEX(Historical!$C$7:$C$1455,MATCH(B18,Historical!$B$7:$B$1455,0))/INDEX(Historical!$O$7:$O$1455,MATCH(B18,Historical!$B$7:$B$1455,0)))^(1/10)-1)*100)</f>
        <v>n/a</v>
      </c>
      <c r="W18" s="825" t="str">
        <f>IF(OR(U18&lt;=0,U18="n/a",V18&lt;=0,V18="n/a"),"n/a",U18/V18)</f>
        <v>n/a</v>
      </c>
      <c r="X18" s="826" t="str">
        <f>IF(OR(AJ18&lt;=0,AJ18="n/a",U18&lt;=0,U18="n/a"),"n/a",U18/AJ18)</f>
        <v>n/a</v>
      </c>
      <c r="Y18" s="769"/>
      <c r="Z18" s="766">
        <f>IF(OR(AC18&lt;0.01,AC18="n/a"),"n/a",M18/AC18*100)</f>
        <v>31.219512195121958</v>
      </c>
      <c r="AA18" s="1042">
        <f>IF(OR(AC18&lt;0.01,AC18="n/a"),"n/a",I18/AC18)</f>
        <v>17.868292682926832</v>
      </c>
      <c r="AB18" s="1043">
        <v>12</v>
      </c>
      <c r="AC18" s="1021">
        <v>4.0999999999999996</v>
      </c>
      <c r="AD18" s="1021">
        <v>2.44</v>
      </c>
      <c r="AE18" s="1021">
        <v>1.1100000000000001</v>
      </c>
      <c r="AF18" s="1021">
        <v>2.38</v>
      </c>
      <c r="AG18" s="1021">
        <v>22</v>
      </c>
      <c r="AH18" s="1021">
        <v>-7.0000000000000009</v>
      </c>
      <c r="AI18" s="1021">
        <v>38.54</v>
      </c>
      <c r="AJ18" s="1021">
        <v>22.6</v>
      </c>
      <c r="AK18" s="1021">
        <v>7.31</v>
      </c>
      <c r="AL18" s="1034">
        <v>9030</v>
      </c>
      <c r="AM18" s="1028">
        <v>0.41000000000000003</v>
      </c>
      <c r="AN18" s="1021">
        <v>0.54</v>
      </c>
      <c r="AO18" s="868" t="str">
        <f>IF(U18="n/a","n/a",IF(AA18&lt;0,"n/a",IF(AA18="n/a","n/a",J18+U18-AA18)))</f>
        <v>n/a</v>
      </c>
      <c r="AP18" s="869" t="str">
        <f>IF(U18="n/a","n/a",J18+U18)</f>
        <v>n/a</v>
      </c>
      <c r="AQ18" s="1044">
        <f>IF(OR(AC18&lt;0.01,AF18="n/a"),"n/a",(I18/SQRT(22.5*AC18*(I18/AF18))-1)*100)</f>
        <v>37.479754607103047</v>
      </c>
      <c r="AR18" s="766">
        <f>INDEX(Historical!$C$7:$C$1455,MATCH(B18,Historical!$B$7:$B$1455,0))*IF(AH18="n/a",1.03,IF(AH18&lt;0,1.01,IF(AH18&gt;10,1.1,(1+AH18/100))))</f>
        <v>1.212</v>
      </c>
      <c r="AS18" s="1042">
        <f>IF($AI18="n/a",1.03*AR18,IF($AI18&lt;0,1.01*AR18,IF($AI18&gt;10,1.1*AR18,(1+$AI18/100)*AR18)))</f>
        <v>1.3332000000000002</v>
      </c>
      <c r="AT18" s="1042">
        <f>IF($AK18="n/a",1.03*AS18,IF($AK18&lt;0,1.01*AS18,IF($AK18&gt;10,1.1*AS18,(1+$AK18/100)*AS18)))</f>
        <v>1.4306569200000001</v>
      </c>
      <c r="AU18" s="1042">
        <f>IF($AK18="n/a",1.03*AT18,IF($AK18&lt;0,1.01*AT18,IF($AK18&gt;10,1.1*AT18,(1+$AK18/100)*AT18)))</f>
        <v>1.535237940852</v>
      </c>
      <c r="AV18" s="1042">
        <f>IF($AK18="n/a",1.03*AU18,IF($AK18&lt;0,1.01*AU18,IF($AK18&gt;10,1.1*AU18,(1+$AK18/100)*AU18)))</f>
        <v>1.6474638343282813</v>
      </c>
      <c r="AW18" s="766">
        <f>SUM(AR18:AV18)</f>
        <v>7.1585586951802815</v>
      </c>
      <c r="AX18" s="877">
        <f>AW18/I18*100</f>
        <v>9.7714423903634753</v>
      </c>
      <c r="AY18" s="1212">
        <v>0.48</v>
      </c>
      <c r="AZ18" s="1028">
        <v>27.339999999999996</v>
      </c>
      <c r="BA18" s="1028">
        <v>-3.6799999999999997</v>
      </c>
      <c r="BB18" s="1028">
        <v>11.540000000000001</v>
      </c>
      <c r="BC18" s="1028">
        <v>14.6</v>
      </c>
      <c r="BE18" s="721">
        <v>2013</v>
      </c>
      <c r="BF18" s="1057">
        <f>IF(BE18&gt;2008,0,IF(BE18&gt;2001,1,IF(BE18&gt;1990,2,IF(BE18&gt;1980,3,IF(BE18&gt;1973,4,IF(BE18&gt;1970,5,IF(BE18&gt;1960,6,IF(BE18&gt;1958,7,IF(BE18&gt;1953,8,9)))))))))</f>
        <v>0</v>
      </c>
    </row>
    <row r="19" spans="1:58" ht="11.25" customHeight="1" x14ac:dyDescent="0.2">
      <c r="A19" s="1019" t="s">
        <v>3823</v>
      </c>
      <c r="B19" s="1031" t="s">
        <v>3824</v>
      </c>
      <c r="C19" s="1181" t="s">
        <v>4414</v>
      </c>
      <c r="D19" s="1181" t="s">
        <v>4415</v>
      </c>
      <c r="E19" s="857">
        <v>5</v>
      </c>
      <c r="F19" s="1245">
        <v>778</v>
      </c>
      <c r="G19" s="1245" t="s">
        <v>107</v>
      </c>
      <c r="H19" s="1245" t="s">
        <v>107</v>
      </c>
      <c r="I19" s="1030">
        <v>310.57</v>
      </c>
      <c r="J19" s="766">
        <f>(M19/I19)*100</f>
        <v>5.795794828863059</v>
      </c>
      <c r="K19" s="1033">
        <v>4.5</v>
      </c>
      <c r="L19" s="1043">
        <v>4</v>
      </c>
      <c r="M19" s="756">
        <f>K19*L19</f>
        <v>18</v>
      </c>
      <c r="N19" s="1026" t="s">
        <v>108</v>
      </c>
      <c r="O19" s="860">
        <v>4.25</v>
      </c>
      <c r="P19" s="714">
        <v>43126</v>
      </c>
      <c r="Q19" s="714">
        <v>43146</v>
      </c>
      <c r="R19" s="756">
        <f>(K19-O19)/O19*100</f>
        <v>5.8823529411764701</v>
      </c>
      <c r="S19" s="824">
        <f>IF(INDEX(Historical!$D$7:$D$1455,MATCH(B19,Historical!$B$7:$B$1455,0))=0,"n/a",(INDEX(Historical!$C$7:$C$1455,MATCH(B19,Historical!$B$7:$B$1455,0))/INDEX(Historical!$D$7:$D$1455,MATCH(B19,Historical!$B$7:$B$1455,0))-1)*100)</f>
        <v>6.25</v>
      </c>
      <c r="T19" s="824">
        <f>IF(INDEX(Historical!$F$7:$F$1455,MATCH(B19,Historical!$B$7:$B$1455,0))=0,"n/a",((INDEX(Historical!$C$7:$C$1455,MATCH(B19,Historical!$B$7:$B$1455,0))/INDEX(Historical!$F$7:$F$1455,MATCH(B19,Historical!$B$7:$B$1455,0)))^(1/3)-1)*100)</f>
        <v>9.3541299792876842</v>
      </c>
      <c r="U19" s="824">
        <f>IF(INDEX(Historical!$I$7:$I$1455,MATCH(B19,Historical!$B$7:$B$1455,0))=0,"n/a",((INDEX(Historical!$C$7:$C$1455,MATCH(B19,Historical!$B$7:$B$1455,0))/INDEX(Historical!$I$7:$I$1455,MATCH(B19,Historical!$B$7:$B$1455,0)))^(1/5)-1)*100)</f>
        <v>2.5348575657732741</v>
      </c>
      <c r="V19" s="824" t="str">
        <f>IF(INDEX(Historical!$O$7:$O$1455,MATCH(B19,Historical!$B$7:$B$1455,0))=0,"n/a",((INDEX(Historical!$C$7:$C$1455,MATCH(B19,Historical!$B$7:$B$1455,0))/INDEX(Historical!$O$7:$O$1455,MATCH(B19,Historical!$B$7:$B$1455,0)))^(1/10)-1)*100)</f>
        <v>n/a</v>
      </c>
      <c r="W19" s="825" t="str">
        <f>IF(OR(U19&lt;=0,U19="n/a",V19&lt;=0,V19="n/a"),"n/a",U19/V19)</f>
        <v>n/a</v>
      </c>
      <c r="X19" s="826">
        <f>IF(OR(AJ19&lt;=0,AJ19="n/a",U19&lt;=0,U19="n/a"),"n/a",U19/AJ19)</f>
        <v>0.24851544762483083</v>
      </c>
      <c r="Y19" s="1032"/>
      <c r="Z19" s="766">
        <f>IF(OR(AC19&lt;0.01,AC19="n/a"),"n/a",M19/AC19*100)</f>
        <v>142.63074484944534</v>
      </c>
      <c r="AA19" s="1042">
        <f>IF(OR(AC19&lt;0.01,AC19="n/a"),"n/a",I19/AC19)</f>
        <v>24.609350237717909</v>
      </c>
      <c r="AB19" s="1043">
        <v>12</v>
      </c>
      <c r="AC19" s="1021">
        <v>12.62</v>
      </c>
      <c r="AD19" s="1021" t="s">
        <v>138</v>
      </c>
      <c r="AE19" s="1021">
        <v>6.75</v>
      </c>
      <c r="AF19" s="1021">
        <v>5.33</v>
      </c>
      <c r="AG19" s="1021">
        <v>12.9</v>
      </c>
      <c r="AH19" s="1021">
        <v>-6.9</v>
      </c>
      <c r="AI19" s="1021" t="s">
        <v>138</v>
      </c>
      <c r="AJ19" s="1021">
        <v>10.199999999999999</v>
      </c>
      <c r="AK19" s="1021" t="s">
        <v>138</v>
      </c>
      <c r="AL19" s="1034">
        <v>1570</v>
      </c>
      <c r="AM19" s="1028">
        <v>58.720000000000006</v>
      </c>
      <c r="AN19" s="1021">
        <v>3.9</v>
      </c>
      <c r="AO19" s="868">
        <f>IF(U19="n/a","n/a",IF(AA19&lt;0,"n/a",IF(AA19="n/a","n/a",J19+U19-AA19)))</f>
        <v>-16.278697843081574</v>
      </c>
      <c r="AP19" s="869">
        <f>IF(U19="n/a","n/a",J19+U19)</f>
        <v>8.3306523946363331</v>
      </c>
      <c r="AQ19" s="1044">
        <f>IF(OR(AC19&lt;0.01,AF19="n/a"),"n/a",(I19/SQRT(22.5*AC19*(I19/AF19))-1)*100)</f>
        <v>141.44733657861104</v>
      </c>
      <c r="AR19" s="766">
        <f>INDEX(Historical!$C$7:$C$1455,MATCH(B19,Historical!$B$7:$B$1455,0))*IF(AH19="n/a",1.03,IF(AH19&lt;0,1.01,IF(AH19&gt;10,1.1,(1+AH19/100))))</f>
        <v>17.170000000000002</v>
      </c>
      <c r="AS19" s="1042">
        <f>IF($AI19="n/a",1.03*AR19,IF($AI19&lt;0,1.01*AR19,IF($AI19&gt;10,1.1*AR19,(1+$AI19/100)*AR19)))</f>
        <v>17.685100000000002</v>
      </c>
      <c r="AT19" s="1042">
        <f>IF($AK19="n/a",1.03*AS19,IF($AK19&lt;0,1.01*AS19,IF($AK19&gt;10,1.1*AS19,(1+$AK19/100)*AS19)))</f>
        <v>18.215653000000003</v>
      </c>
      <c r="AU19" s="1042">
        <f>IF($AK19="n/a",1.03*AT19,IF($AK19&lt;0,1.01*AT19,IF($AK19&gt;10,1.1*AT19,(1+$AK19/100)*AT19)))</f>
        <v>18.762122590000004</v>
      </c>
      <c r="AV19" s="1042">
        <f>IF($AK19="n/a",1.03*AU19,IF($AK19&lt;0,1.01*AU19,IF($AK19&gt;10,1.1*AU19,(1+$AK19/100)*AU19)))</f>
        <v>19.324986267700005</v>
      </c>
      <c r="AW19" s="766">
        <f>SUM(AR19:AV19)</f>
        <v>91.157861857700027</v>
      </c>
      <c r="AX19" s="877">
        <f>AW19/I19*100</f>
        <v>29.351792464726156</v>
      </c>
      <c r="AY19" s="1212">
        <v>0.44</v>
      </c>
      <c r="AZ19" s="1028">
        <v>2.16</v>
      </c>
      <c r="BA19" s="1028">
        <v>-26.740000000000002</v>
      </c>
      <c r="BB19" s="1028">
        <v>-5.08</v>
      </c>
      <c r="BC19" s="1028">
        <v>-14.81</v>
      </c>
      <c r="BE19" s="721">
        <v>2014</v>
      </c>
      <c r="BF19" s="1057">
        <f>IF(BE19&gt;2008,0,IF(BE19&gt;2001,1,IF(BE19&gt;1990,2,IF(BE19&gt;1980,3,IF(BE19&gt;1973,4,IF(BE19&gt;1970,5,IF(BE19&gt;1960,6,IF(BE19&gt;1958,7,IF(BE19&gt;1953,8,9)))))))))</f>
        <v>0</v>
      </c>
    </row>
    <row r="20" spans="1:58" ht="11.25" customHeight="1" x14ac:dyDescent="0.2">
      <c r="A20" s="1027" t="s">
        <v>901</v>
      </c>
      <c r="B20" s="1031" t="s">
        <v>902</v>
      </c>
      <c r="C20" s="1181" t="s">
        <v>4414</v>
      </c>
      <c r="D20" s="1181" t="s">
        <v>4415</v>
      </c>
      <c r="E20" s="857">
        <v>8</v>
      </c>
      <c r="F20" s="1245">
        <v>502</v>
      </c>
      <c r="G20" s="1245" t="s">
        <v>107</v>
      </c>
      <c r="H20" s="1245" t="s">
        <v>107</v>
      </c>
      <c r="I20" s="1030">
        <v>124.5</v>
      </c>
      <c r="J20" s="766">
        <f>(M20/I20)*100</f>
        <v>2.987951807228916</v>
      </c>
      <c r="K20" s="1033">
        <v>0.93</v>
      </c>
      <c r="L20" s="1043">
        <v>4</v>
      </c>
      <c r="M20" s="756">
        <f>K20*L20</f>
        <v>3.72</v>
      </c>
      <c r="N20" s="1026" t="s">
        <v>497</v>
      </c>
      <c r="O20" s="860">
        <v>0.9</v>
      </c>
      <c r="P20" s="1016">
        <v>43279</v>
      </c>
      <c r="Q20" s="1016">
        <v>43297</v>
      </c>
      <c r="R20" s="756">
        <f>(K20-O20)/O20*100</f>
        <v>3.3333333333333361</v>
      </c>
      <c r="S20" s="824">
        <f>IF(INDEX(Historical!$D$7:$D$1455,MATCH(B20,Historical!$B$7:$B$1455,0))=0,"n/a",(INDEX(Historical!$C$7:$C$1455,MATCH(B20,Historical!$B$7:$B$1455,0))/INDEX(Historical!$D$7:$D$1455,MATCH(B20,Historical!$B$7:$B$1455,0))-1)*100)</f>
        <v>7.4999999999999956</v>
      </c>
      <c r="T20" s="824">
        <f>IF(INDEX(Historical!$F$7:$F$1455,MATCH(B20,Historical!$B$7:$B$1455,0))=0,"n/a",((INDEX(Historical!$C$7:$C$1455,MATCH(B20,Historical!$B$7:$B$1455,0))/INDEX(Historical!$F$7:$F$1455,MATCH(B20,Historical!$B$7:$B$1455,0)))^(1/3)-1)*100)</f>
        <v>6.8488317478105909</v>
      </c>
      <c r="U20" s="824">
        <f>IF(INDEX(Historical!$I$7:$I$1455,MATCH(B20,Historical!$B$7:$B$1455,0))=0,"n/a",((INDEX(Historical!$C$7:$C$1455,MATCH(B20,Historical!$B$7:$B$1455,0))/INDEX(Historical!$I$7:$I$1455,MATCH(B20,Historical!$B$7:$B$1455,0)))^(1/5)-1)*100)</f>
        <v>11.234988597015217</v>
      </c>
      <c r="V20" s="824">
        <f>IF(INDEX(Historical!$O$7:$O$1455,MATCH(B20,Historical!$B$7:$B$1455,0))=0,"n/a",((INDEX(Historical!$C$7:$C$1455,MATCH(B20,Historical!$B$7:$B$1455,0))/INDEX(Historical!$O$7:$O$1455,MATCH(B20,Historical!$B$7:$B$1455,0)))^(1/10)-1)*100)</f>
        <v>1.3779999155679956</v>
      </c>
      <c r="W20" s="825">
        <f>IF(OR(U20&lt;=0,U20="n/a",V20&lt;=0,V20="n/a"),"n/a",U20/V20)</f>
        <v>8.1531126889686956</v>
      </c>
      <c r="X20" s="826">
        <f>IF(OR(AJ20&lt;=0,AJ20="n/a",U20&lt;=0,U20="n/a"),"n/a",U20/AJ20)</f>
        <v>1.0402767219458533</v>
      </c>
      <c r="Y20" s="777"/>
      <c r="Z20" s="766">
        <f>IF(OR(AC20&lt;0.01,AC20="n/a"),"n/a",M20/AC20*100)</f>
        <v>89.638554216867476</v>
      </c>
      <c r="AA20" s="1042">
        <f>IF(OR(AC20&lt;0.01,AC20="n/a"),"n/a",I20/AC20)</f>
        <v>29.999999999999996</v>
      </c>
      <c r="AB20" s="1043">
        <v>12</v>
      </c>
      <c r="AC20" s="1021">
        <v>4.1500000000000004</v>
      </c>
      <c r="AD20" s="1021">
        <v>300.07</v>
      </c>
      <c r="AE20" s="1021">
        <v>10.44</v>
      </c>
      <c r="AF20" s="1021">
        <v>1.91</v>
      </c>
      <c r="AG20" s="1021">
        <v>8.4</v>
      </c>
      <c r="AH20" s="1023">
        <v>179.5</v>
      </c>
      <c r="AI20" s="1023">
        <v>-46.75</v>
      </c>
      <c r="AJ20" s="1021">
        <v>10.8</v>
      </c>
      <c r="AK20" s="1021">
        <v>0.1</v>
      </c>
      <c r="AL20" s="1034">
        <v>13430</v>
      </c>
      <c r="AM20" s="1028">
        <v>1.4000000000000001</v>
      </c>
      <c r="AN20" s="1021">
        <v>0.84</v>
      </c>
      <c r="AO20" s="868">
        <f>IF(U20="n/a","n/a",IF(AA20&lt;0,"n/a",IF(AA20="n/a","n/a",J20+U20-AA20)))</f>
        <v>-15.777059595755864</v>
      </c>
      <c r="AP20" s="869">
        <f>IF(U20="n/a","n/a",J20+U20)</f>
        <v>14.222940404244133</v>
      </c>
      <c r="AQ20" s="1044">
        <f>IF(OR(AC20&lt;0.01,AF20="n/a"),"n/a",(I20/SQRT(22.5*AC20*(I20/AF20))-1)*100)</f>
        <v>59.582789381144295</v>
      </c>
      <c r="AR20" s="766">
        <f>INDEX(Historical!$C$7:$C$1455,MATCH(B20,Historical!$B$7:$B$1455,0))*IF(AH20="n/a",1.03,IF(AH20&lt;0,1.01,IF(AH20&gt;10,1.1,(1+AH20/100))))</f>
        <v>3.7840000000000003</v>
      </c>
      <c r="AS20" s="1042">
        <f>IF($AI20="n/a",1.03*AR20,IF($AI20&lt;0,1.01*AR20,IF($AI20&gt;10,1.1*AR20,(1+$AI20/100)*AR20)))</f>
        <v>3.8218400000000003</v>
      </c>
      <c r="AT20" s="1042">
        <f>IF($AK20="n/a",1.03*AS20,IF($AK20&lt;0,1.01*AS20,IF($AK20&gt;10,1.1*AS20,(1+$AK20/100)*AS20)))</f>
        <v>3.82566184</v>
      </c>
      <c r="AU20" s="1042">
        <f>IF($AK20="n/a",1.03*AT20,IF($AK20&lt;0,1.01*AT20,IF($AK20&gt;10,1.1*AT20,(1+$AK20/100)*AT20)))</f>
        <v>3.8294875018399996</v>
      </c>
      <c r="AV20" s="1042">
        <f>IF($AK20="n/a",1.03*AU20,IF($AK20&lt;0,1.01*AU20,IF($AK20&gt;10,1.1*AU20,(1+$AK20/100)*AU20)))</f>
        <v>3.8333169893418391</v>
      </c>
      <c r="AW20" s="766">
        <f>SUM(AR20:AV20)</f>
        <v>19.094306331181841</v>
      </c>
      <c r="AX20" s="877">
        <f>AW20/I20*100</f>
        <v>15.336792233880997</v>
      </c>
      <c r="AY20" s="1212">
        <v>0.74</v>
      </c>
      <c r="AZ20" s="1028">
        <v>9.2100000000000009</v>
      </c>
      <c r="BA20" s="1028">
        <v>-7.35</v>
      </c>
      <c r="BB20" s="1028">
        <v>1.18</v>
      </c>
      <c r="BC20" s="1028">
        <v>-0.22</v>
      </c>
      <c r="BE20" s="721">
        <v>2011</v>
      </c>
      <c r="BF20" s="1057">
        <f>IF(BE20&gt;2008,0,IF(BE20&gt;2001,1,IF(BE20&gt;1990,2,IF(BE20&gt;1980,3,IF(BE20&gt;1973,4,IF(BE20&gt;1970,5,IF(BE20&gt;1960,6,IF(BE20&gt;1958,7,IF(BE20&gt;1953,8,9)))))))))</f>
        <v>0</v>
      </c>
    </row>
    <row r="21" spans="1:58" ht="11.25" customHeight="1" x14ac:dyDescent="0.2">
      <c r="A21" s="1019" t="s">
        <v>3825</v>
      </c>
      <c r="B21" s="1031" t="s">
        <v>3826</v>
      </c>
      <c r="C21" s="1181" t="s">
        <v>113</v>
      </c>
      <c r="D21" s="1181" t="s">
        <v>1236</v>
      </c>
      <c r="E21" s="857">
        <v>5</v>
      </c>
      <c r="F21" s="1245">
        <v>793</v>
      </c>
      <c r="G21" s="1245" t="s">
        <v>107</v>
      </c>
      <c r="H21" s="1245" t="s">
        <v>107</v>
      </c>
      <c r="I21" s="1030">
        <v>91.59</v>
      </c>
      <c r="J21" s="766">
        <f>(M21/I21)*100</f>
        <v>0.917130691123485</v>
      </c>
      <c r="K21" s="1033">
        <v>0.21</v>
      </c>
      <c r="L21" s="1043">
        <v>4</v>
      </c>
      <c r="M21" s="756">
        <f>K21*L21</f>
        <v>0.84</v>
      </c>
      <c r="N21" s="1026" t="s">
        <v>153</v>
      </c>
      <c r="O21" s="860">
        <v>0.16</v>
      </c>
      <c r="P21" s="1016">
        <v>43173</v>
      </c>
      <c r="Q21" s="1016">
        <v>43188</v>
      </c>
      <c r="R21" s="756">
        <f>(K21-O21)/O21*100</f>
        <v>31.249999999999993</v>
      </c>
      <c r="S21" s="824">
        <f>IF(INDEX(Historical!$D$7:$D$1455,MATCH(B21,Historical!$B$7:$B$1455,0))=0,"n/a",(INDEX(Historical!$C$7:$C$1455,MATCH(B21,Historical!$B$7:$B$1455,0))/INDEX(Historical!$D$7:$D$1455,MATCH(B21,Historical!$B$7:$B$1455,0))-1)*100)</f>
        <v>33.33333333333335</v>
      </c>
      <c r="T21" s="824">
        <f>IF(INDEX(Historical!$F$7:$F$1455,MATCH(B21,Historical!$B$7:$B$1455,0))=0,"n/a",((INDEX(Historical!$C$7:$C$1455,MATCH(B21,Historical!$B$7:$B$1455,0))/INDEX(Historical!$F$7:$F$1455,MATCH(B21,Historical!$B$7:$B$1455,0)))^(1/3)-1)*100)</f>
        <v>25.99210498948732</v>
      </c>
      <c r="U21" s="824" t="str">
        <f>IF(INDEX(Historical!$I$7:$I$1455,MATCH(B21,Historical!$B$7:$B$1455,0))=0,"n/a",((INDEX(Historical!$C$7:$C$1455,MATCH(B21,Historical!$B$7:$B$1455,0))/INDEX(Historical!$I$7:$I$1455,MATCH(B21,Historical!$B$7:$B$1455,0)))^(1/5)-1)*100)</f>
        <v>n/a</v>
      </c>
      <c r="V21" s="824" t="str">
        <f>IF(INDEX(Historical!$O$7:$O$1455,MATCH(B21,Historical!$B$7:$B$1455,0))=0,"n/a",((INDEX(Historical!$C$7:$C$1455,MATCH(B21,Historical!$B$7:$B$1455,0))/INDEX(Historical!$O$7:$O$1455,MATCH(B21,Historical!$B$7:$B$1455,0)))^(1/10)-1)*100)</f>
        <v>n/a</v>
      </c>
      <c r="W21" s="825" t="str">
        <f>IF(OR(U21&lt;=0,U21="n/a",V21&lt;=0,V21="n/a"),"n/a",U21/V21)</f>
        <v>n/a</v>
      </c>
      <c r="X21" s="826" t="str">
        <f>IF(OR(AJ21&lt;=0,AJ21="n/a",U21&lt;=0,U21="n/a"),"n/a",U21/AJ21)</f>
        <v>n/a</v>
      </c>
      <c r="Y21" s="1032" t="s">
        <v>4135</v>
      </c>
      <c r="Z21" s="766">
        <f>IF(OR(AC21&lt;0.01,AC21="n/a"),"n/a",M21/AC21*100)</f>
        <v>22.105263157894736</v>
      </c>
      <c r="AA21" s="1042">
        <f>IF(OR(AC21&lt;0.01,AC21="n/a"),"n/a",I21/AC21)</f>
        <v>24.102631578947371</v>
      </c>
      <c r="AB21" s="1043">
        <v>12</v>
      </c>
      <c r="AC21" s="1021">
        <v>3.8</v>
      </c>
      <c r="AD21" s="1021">
        <v>2.14</v>
      </c>
      <c r="AE21" s="1021">
        <v>3.31</v>
      </c>
      <c r="AF21" s="1021">
        <v>14.58</v>
      </c>
      <c r="AG21" s="1023">
        <v>63.6</v>
      </c>
      <c r="AH21" s="1021">
        <v>43.5</v>
      </c>
      <c r="AI21" s="1021">
        <v>10.37</v>
      </c>
      <c r="AJ21" s="1021">
        <v>7.7</v>
      </c>
      <c r="AK21" s="1021">
        <v>11.28</v>
      </c>
      <c r="AL21" s="1034">
        <v>8770</v>
      </c>
      <c r="AM21" s="1028">
        <v>0.3</v>
      </c>
      <c r="AN21" s="1021">
        <v>2.4300000000000002</v>
      </c>
      <c r="AO21" s="868" t="str">
        <f>IF(U21="n/a","n/a",IF(AA21&lt;0,"n/a",IF(AA21="n/a","n/a",J21+U21-AA21)))</f>
        <v>n/a</v>
      </c>
      <c r="AP21" s="869" t="str">
        <f>IF(U21="n/a","n/a",J21+U21)</f>
        <v>n/a</v>
      </c>
      <c r="AQ21" s="1044">
        <f>IF(OR(AC21&lt;0.01,AF21="n/a"),"n/a",(I21/SQRT(22.5*AC21*(I21/AF21))-1)*100)</f>
        <v>295.20254633741791</v>
      </c>
      <c r="AR21" s="766">
        <f>INDEX(Historical!$C$7:$C$1455,MATCH(B21,Historical!$B$7:$B$1455,0))*IF(AH21="n/a",1.03,IF(AH21&lt;0,1.01,IF(AH21&gt;10,1.1,(1+AH21/100))))</f>
        <v>0.70400000000000007</v>
      </c>
      <c r="AS21" s="1042">
        <f>IF($AI21="n/a",1.03*AR21,IF($AI21&lt;0,1.01*AR21,IF($AI21&gt;10,1.1*AR21,(1+$AI21/100)*AR21)))</f>
        <v>0.77440000000000009</v>
      </c>
      <c r="AT21" s="1042">
        <f>IF($AK21="n/a",1.03*AS21,IF($AK21&lt;0,1.01*AS21,IF($AK21&gt;10,1.1*AS21,(1+$AK21/100)*AS21)))</f>
        <v>0.85184000000000015</v>
      </c>
      <c r="AU21" s="1042">
        <f>IF($AK21="n/a",1.03*AT21,IF($AK21&lt;0,1.01*AT21,IF($AK21&gt;10,1.1*AT21,(1+$AK21/100)*AT21)))</f>
        <v>0.93702400000000019</v>
      </c>
      <c r="AV21" s="1042">
        <f>IF($AK21="n/a",1.03*AU21,IF($AK21&lt;0,1.01*AU21,IF($AK21&gt;10,1.1*AU21,(1+$AK21/100)*AU21)))</f>
        <v>1.0307264000000003</v>
      </c>
      <c r="AW21" s="766">
        <f>SUM(AR21:AV21)</f>
        <v>4.2979904000000007</v>
      </c>
      <c r="AX21" s="877">
        <f>AW21/I21*100</f>
        <v>4.6926415547548865</v>
      </c>
      <c r="AY21" s="1212">
        <v>1.01</v>
      </c>
      <c r="AZ21" s="1028">
        <v>24.02</v>
      </c>
      <c r="BA21" s="1028">
        <v>-1.4000000000000001</v>
      </c>
      <c r="BB21" s="1028">
        <v>4.66</v>
      </c>
      <c r="BC21" s="1028">
        <v>9.4700000000000006</v>
      </c>
      <c r="BE21" s="721">
        <v>2014</v>
      </c>
      <c r="BF21" s="1057">
        <f>IF(BE21&gt;2008,0,IF(BE21&gt;2001,1,IF(BE21&gt;1990,2,IF(BE21&gt;1980,3,IF(BE21&gt;1973,4,IF(BE21&gt;1970,5,IF(BE21&gt;1960,6,IF(BE21&gt;1958,7,IF(BE21&gt;1953,8,9)))))))))</f>
        <v>0</v>
      </c>
    </row>
    <row r="22" spans="1:58" s="905" customFormat="1" ht="11.25" customHeight="1" x14ac:dyDescent="0.2">
      <c r="A22" s="760" t="s">
        <v>903</v>
      </c>
      <c r="B22" s="914" t="s">
        <v>904</v>
      </c>
      <c r="C22" s="1181" t="s">
        <v>132</v>
      </c>
      <c r="D22" s="1181" t="s">
        <v>4424</v>
      </c>
      <c r="E22" s="885">
        <v>8</v>
      </c>
      <c r="F22" s="1245">
        <v>432</v>
      </c>
      <c r="G22" s="1244" t="s">
        <v>38</v>
      </c>
      <c r="H22" s="1244" t="s">
        <v>38</v>
      </c>
      <c r="I22" s="886">
        <v>81.38</v>
      </c>
      <c r="J22" s="887">
        <f>(M22/I22)*100</f>
        <v>2.752519046448759</v>
      </c>
      <c r="K22" s="888">
        <v>0.56000000000000005</v>
      </c>
      <c r="L22" s="889">
        <v>4</v>
      </c>
      <c r="M22" s="890">
        <f>K22*L22</f>
        <v>2.2400000000000002</v>
      </c>
      <c r="N22" s="891" t="s">
        <v>120</v>
      </c>
      <c r="O22" s="892">
        <v>0.53500000000000003</v>
      </c>
      <c r="P22" s="893">
        <v>43145</v>
      </c>
      <c r="Q22" s="893">
        <v>43160</v>
      </c>
      <c r="R22" s="890">
        <f>(K22-O22)/O22*100</f>
        <v>4.6728971962616859</v>
      </c>
      <c r="S22" s="824">
        <f>IF(INDEX(Historical!$D$7:$D$1455,MATCH(B22,Historical!$B$7:$B$1455,0))=0,"n/a",(INDEX(Historical!$C$7:$C$1455,MATCH(B22,Historical!$B$7:$B$1455,0))/INDEX(Historical!$D$7:$D$1455,MATCH(B22,Historical!$B$7:$B$1455,0))-1)*100)</f>
        <v>2.8846153846153966</v>
      </c>
      <c r="T22" s="824">
        <f>IF(INDEX(Historical!$F$7:$F$1455,MATCH(B22,Historical!$B$7:$B$1455,0))=0,"n/a",((INDEX(Historical!$C$7:$C$1455,MATCH(B22,Historical!$B$7:$B$1455,0))/INDEX(Historical!$F$7:$F$1455,MATCH(B22,Historical!$B$7:$B$1455,0)))^(1/3)-1)*100)</f>
        <v>2.9720203855973182</v>
      </c>
      <c r="U22" s="824">
        <f>IF(INDEX(Historical!$I$7:$I$1455,MATCH(B22,Historical!$B$7:$B$1455,0))=0,"n/a",((INDEX(Historical!$C$7:$C$1455,MATCH(B22,Historical!$B$7:$B$1455,0))/INDEX(Historical!$I$7:$I$1455,MATCH(B22,Historical!$B$7:$B$1455,0)))^(1/5)-1)*100)</f>
        <v>3.0668943850405306</v>
      </c>
      <c r="V22" s="824">
        <f>IF(INDEX(Historical!$O$7:$O$1455,MATCH(B22,Historical!$B$7:$B$1455,0))=0,"n/a",((INDEX(Historical!$C$7:$C$1455,MATCH(B22,Historical!$B$7:$B$1455,0))/INDEX(Historical!$O$7:$O$1455,MATCH(B22,Historical!$B$7:$B$1455,0)))^(1/10)-1)*100)</f>
        <v>2.6968192015808912</v>
      </c>
      <c r="W22" s="894">
        <f>IF(OR(U22&lt;=0,U22="n/a",V22&lt;=0,V22="n/a"),"n/a",U22/V22)</f>
        <v>1.1372265457182666</v>
      </c>
      <c r="X22" s="895">
        <f>IF(OR(AJ22&lt;=0,AJ22="n/a",U22&lt;=0,U22="n/a"),"n/a",U22/AJ22)</f>
        <v>0.78638317565141813</v>
      </c>
      <c r="Y22" s="919"/>
      <c r="Z22" s="887">
        <f>IF(OR(AC22&lt;0.01,AC22="n/a"),"n/a",M22/AC22*100)</f>
        <v>92.181069958847743</v>
      </c>
      <c r="AA22" s="897">
        <f>IF(OR(AC22&lt;0.01,AC22="n/a"),"n/a",I22/AC22)</f>
        <v>33.489711934156375</v>
      </c>
      <c r="AB22" s="889">
        <v>12</v>
      </c>
      <c r="AC22" s="898">
        <v>2.4300000000000002</v>
      </c>
      <c r="AD22" s="898">
        <v>5.58</v>
      </c>
      <c r="AE22" s="898">
        <v>3.01</v>
      </c>
      <c r="AF22" s="898">
        <v>1.98</v>
      </c>
      <c r="AG22" s="898">
        <v>7.3999999999999995</v>
      </c>
      <c r="AH22" s="898">
        <v>-0.5</v>
      </c>
      <c r="AI22" s="898">
        <v>7.4899999999999993</v>
      </c>
      <c r="AJ22" s="898">
        <v>3.9</v>
      </c>
      <c r="AK22" s="898">
        <v>6</v>
      </c>
      <c r="AL22" s="899">
        <v>4180</v>
      </c>
      <c r="AM22" s="900">
        <v>0.3</v>
      </c>
      <c r="AN22" s="898">
        <v>0.72</v>
      </c>
      <c r="AO22" s="901">
        <f>IF(U22="n/a","n/a",IF(AA22&lt;0,"n/a",IF(AA22="n/a","n/a",J22+U22-AA22)))</f>
        <v>-27.670298502667087</v>
      </c>
      <c r="AP22" s="902">
        <f>IF(U22="n/a","n/a",J22+U22)</f>
        <v>5.8194134314892896</v>
      </c>
      <c r="AQ22" s="903">
        <f>IF(OR(AC22&lt;0.01,AF22="n/a"),"n/a",(I22/SQRT(22.5*AC22*(I22/AF22))-1)*100)</f>
        <v>71.671041536007493</v>
      </c>
      <c r="AR22" s="766">
        <f>INDEX(Historical!$C$7:$C$1455,MATCH(B22,Historical!$B$7:$B$1455,0))*IF(AH22="n/a",1.03,IF(AH22&lt;0,1.01,IF(AH22&gt;10,1.1,(1+AH22/100))))</f>
        <v>2.1614</v>
      </c>
      <c r="AS22" s="897">
        <f>IF($AI22="n/a",1.03*AR22,IF($AI22&lt;0,1.01*AR22,IF($AI22&gt;10,1.1*AR22,(1+$AI22/100)*AR22)))</f>
        <v>2.3232888599999999</v>
      </c>
      <c r="AT22" s="897">
        <f>IF($AK22="n/a",1.03*AS22,IF($AK22&lt;0,1.01*AS22,IF($AK22&gt;10,1.1*AS22,(1+$AK22/100)*AS22)))</f>
        <v>2.4626861916</v>
      </c>
      <c r="AU22" s="897">
        <f>IF($AK22="n/a",1.03*AT22,IF($AK22&lt;0,1.01*AT22,IF($AK22&gt;10,1.1*AT22,(1+$AK22/100)*AT22)))</f>
        <v>2.6104473630960001</v>
      </c>
      <c r="AV22" s="897">
        <f>IF($AK22="n/a",1.03*AU22,IF($AK22&lt;0,1.01*AU22,IF($AK22&gt;10,1.1*AU22,(1+$AK22/100)*AU22)))</f>
        <v>2.7670742048817605</v>
      </c>
      <c r="AW22" s="887">
        <f>SUM(AR22:AV22)</f>
        <v>12.324896619577761</v>
      </c>
      <c r="AX22" s="904">
        <f>AW22/I22*100</f>
        <v>15.144871737008799</v>
      </c>
      <c r="AY22" s="1213">
        <v>0.13</v>
      </c>
      <c r="AZ22" s="900">
        <v>22.12</v>
      </c>
      <c r="BA22" s="900">
        <v>0.16999999999999998</v>
      </c>
      <c r="BB22" s="900">
        <v>6.34</v>
      </c>
      <c r="BC22" s="900">
        <v>8.42</v>
      </c>
      <c r="BD22" s="1079"/>
      <c r="BE22" s="721">
        <v>2011</v>
      </c>
      <c r="BF22" s="1057">
        <f>IF(BE22&gt;2008,0,IF(BE22&gt;2001,1,IF(BE22&gt;1990,2,IF(BE22&gt;1980,3,IF(BE22&gt;1973,4,IF(BE22&gt;1970,5,IF(BE22&gt;1960,6,IF(BE22&gt;1958,7,IF(BE22&gt;1953,8,9)))))))))</f>
        <v>0</v>
      </c>
    </row>
    <row r="23" spans="1:58" ht="11.25" customHeight="1" x14ac:dyDescent="0.2">
      <c r="A23" s="1019" t="s">
        <v>905</v>
      </c>
      <c r="B23" s="1031" t="s">
        <v>906</v>
      </c>
      <c r="C23" s="1181" t="s">
        <v>109</v>
      </c>
      <c r="D23" s="1181" t="s">
        <v>119</v>
      </c>
      <c r="E23" s="857">
        <v>8</v>
      </c>
      <c r="F23" s="1245">
        <v>462</v>
      </c>
      <c r="G23" s="1245" t="s">
        <v>116</v>
      </c>
      <c r="H23" s="1245" t="s">
        <v>116</v>
      </c>
      <c r="I23" s="1030">
        <v>89.19</v>
      </c>
      <c r="J23" s="766">
        <f>(M23/I23)*100</f>
        <v>2.0630115483798632</v>
      </c>
      <c r="K23" s="1033">
        <v>0.46</v>
      </c>
      <c r="L23" s="1043">
        <v>4</v>
      </c>
      <c r="M23" s="756">
        <f>K23*L23</f>
        <v>1.84</v>
      </c>
      <c r="N23" s="1026" t="s">
        <v>165</v>
      </c>
      <c r="O23" s="860">
        <v>0.37</v>
      </c>
      <c r="P23" s="1016">
        <v>43161</v>
      </c>
      <c r="Q23" s="1016">
        <v>43192</v>
      </c>
      <c r="R23" s="756">
        <f>(K23-O23)/O23*100</f>
        <v>24.32432432432433</v>
      </c>
      <c r="S23" s="824">
        <f>IF(INDEX(Historical!$D$7:$D$1455,MATCH(B23,Historical!$B$7:$B$1455,0))=0,"n/a",(INDEX(Historical!$C$7:$C$1455,MATCH(B23,Historical!$B$7:$B$1455,0))/INDEX(Historical!$D$7:$D$1455,MATCH(B23,Historical!$B$7:$B$1455,0))-1)*100)</f>
        <v>11.627906976744185</v>
      </c>
      <c r="T23" s="824">
        <f>IF(INDEX(Historical!$F$7:$F$1455,MATCH(B23,Historical!$B$7:$B$1455,0))=0,"n/a",((INDEX(Historical!$C$7:$C$1455,MATCH(B23,Historical!$B$7:$B$1455,0))/INDEX(Historical!$F$7:$F$1455,MATCH(B23,Historical!$B$7:$B$1455,0)))^(1/3)-1)*100)</f>
        <v>8.7380373002892142</v>
      </c>
      <c r="U23" s="824">
        <f>IF(INDEX(Historical!$I$7:$I$1455,MATCH(B23,Historical!$B$7:$B$1455,0))=0,"n/a",((INDEX(Historical!$C$7:$C$1455,MATCH(B23,Historical!$B$7:$B$1455,0))/INDEX(Historical!$I$7:$I$1455,MATCH(B23,Historical!$B$7:$B$1455,0)))^(1/5)-1)*100)</f>
        <v>10.350921459993479</v>
      </c>
      <c r="V23" s="824">
        <f>IF(INDEX(Historical!$O$7:$O$1455,MATCH(B23,Historical!$B$7:$B$1455,0))=0,"n/a",((INDEX(Historical!$C$7:$C$1455,MATCH(B23,Historical!$B$7:$B$1455,0))/INDEX(Historical!$O$7:$O$1455,MATCH(B23,Historical!$B$7:$B$1455,0)))^(1/10)-1)*100)</f>
        <v>-0.53921321115111276</v>
      </c>
      <c r="W23" s="825" t="str">
        <f>IF(OR(U23&lt;=0,U23="n/a",V23&lt;=0,V23="n/a"),"n/a",U23/V23)</f>
        <v>n/a</v>
      </c>
      <c r="X23" s="826">
        <f>IF(OR(AJ23&lt;=0,AJ23="n/a",U23&lt;=0,U23="n/a"),"n/a",U23/AJ23)</f>
        <v>1.2470989710835516</v>
      </c>
      <c r="Y23" s="780"/>
      <c r="Z23" s="766">
        <f>IF(OR(AC23&lt;0.01,AC23="n/a"),"n/a",M23/AC23*100)</f>
        <v>21.004566210045663</v>
      </c>
      <c r="AA23" s="1042">
        <f>IF(OR(AC23&lt;0.01,AC23="n/a"),"n/a",I23/AC23)</f>
        <v>10.181506849315069</v>
      </c>
      <c r="AB23" s="1043">
        <v>12</v>
      </c>
      <c r="AC23" s="1021">
        <v>8.76</v>
      </c>
      <c r="AD23" s="1021">
        <v>0.69</v>
      </c>
      <c r="AE23" s="1021">
        <v>0.77</v>
      </c>
      <c r="AF23" s="1021">
        <v>1.45</v>
      </c>
      <c r="AG23" s="1021">
        <v>17.299999999999997</v>
      </c>
      <c r="AH23" s="1021">
        <v>49.5</v>
      </c>
      <c r="AI23" s="1021">
        <v>0.65</v>
      </c>
      <c r="AJ23" s="1021">
        <v>8.3000000000000007</v>
      </c>
      <c r="AK23" s="1021">
        <v>14.84</v>
      </c>
      <c r="AL23" s="1034">
        <v>30840</v>
      </c>
      <c r="AM23" s="1028">
        <v>0.1</v>
      </c>
      <c r="AN23" s="1021">
        <v>0.3</v>
      </c>
      <c r="AO23" s="868">
        <f>IF(U23="n/a","n/a",IF(AA23&lt;0,"n/a",IF(AA23="n/a","n/a",J23+U23-AA23)))</f>
        <v>2.2324261590582744</v>
      </c>
      <c r="AP23" s="869">
        <f>IF(U23="n/a","n/a",J23+U23)</f>
        <v>12.413933008373343</v>
      </c>
      <c r="AQ23" s="1044">
        <f>IF(OR(AC23&lt;0.01,AF23="n/a"),"n/a",(I23/SQRT(22.5*AC23*(I23/AF23))-1)*100)</f>
        <v>-18.997435070769797</v>
      </c>
      <c r="AR23" s="766">
        <f>INDEX(Historical!$C$7:$C$1455,MATCH(B23,Historical!$B$7:$B$1455,0))*IF(AH23="n/a",1.03,IF(AH23&lt;0,1.01,IF(AH23&gt;10,1.1,(1+AH23/100))))</f>
        <v>1.5840000000000001</v>
      </c>
      <c r="AS23" s="1042">
        <f>IF($AI23="n/a",1.03*AR23,IF($AI23&lt;0,1.01*AR23,IF($AI23&gt;10,1.1*AR23,(1+$AI23/100)*AR23)))</f>
        <v>1.5942959999999999</v>
      </c>
      <c r="AT23" s="1042">
        <f>IF($AK23="n/a",1.03*AS23,IF($AK23&lt;0,1.01*AS23,IF($AK23&gt;10,1.1*AS23,(1+$AK23/100)*AS23)))</f>
        <v>1.7537256000000001</v>
      </c>
      <c r="AU23" s="1042">
        <f>IF($AK23="n/a",1.03*AT23,IF($AK23&lt;0,1.01*AT23,IF($AK23&gt;10,1.1*AT23,(1+$AK23/100)*AT23)))</f>
        <v>1.9290981600000003</v>
      </c>
      <c r="AV23" s="1042">
        <f>IF($AK23="n/a",1.03*AU23,IF($AK23&lt;0,1.01*AU23,IF($AK23&gt;10,1.1*AU23,(1+$AK23/100)*AU23)))</f>
        <v>2.1220079760000004</v>
      </c>
      <c r="AW23" s="766">
        <f>SUM(AR23:AV23)</f>
        <v>8.9831277360000019</v>
      </c>
      <c r="AX23" s="877">
        <f>AW23/I23*100</f>
        <v>10.071900141271446</v>
      </c>
      <c r="AY23" s="1212">
        <v>0.9</v>
      </c>
      <c r="AZ23" s="1028">
        <v>2.79</v>
      </c>
      <c r="BA23" s="1028">
        <v>-15.35</v>
      </c>
      <c r="BB23" s="1028">
        <v>-5.28</v>
      </c>
      <c r="BC23" s="1028">
        <v>-6.47</v>
      </c>
      <c r="BE23" s="721">
        <v>2011</v>
      </c>
      <c r="BF23" s="1057">
        <f>IF(BE23&gt;2008,0,IF(BE23&gt;2001,1,IF(BE23&gt;1990,2,IF(BE23&gt;1980,3,IF(BE23&gt;1973,4,IF(BE23&gt;1970,5,IF(BE23&gt;1960,6,IF(BE23&gt;1958,7,IF(BE23&gt;1953,8,9)))))))))</f>
        <v>0</v>
      </c>
    </row>
    <row r="24" spans="1:58" ht="11.25" customHeight="1" x14ac:dyDescent="0.2">
      <c r="A24" s="1019" t="s">
        <v>907</v>
      </c>
      <c r="B24" s="1031" t="s">
        <v>908</v>
      </c>
      <c r="C24" s="1181" t="s">
        <v>113</v>
      </c>
      <c r="D24" s="1181" t="s">
        <v>214</v>
      </c>
      <c r="E24" s="857">
        <v>6</v>
      </c>
      <c r="F24" s="1245">
        <v>657</v>
      </c>
      <c r="G24" s="1245" t="s">
        <v>107</v>
      </c>
      <c r="H24" s="1245" t="s">
        <v>107</v>
      </c>
      <c r="I24" s="1030">
        <v>31.55</v>
      </c>
      <c r="J24" s="766">
        <f>(M24/I24)*100</f>
        <v>2.1553090332805072</v>
      </c>
      <c r="K24" s="1033">
        <v>0.17</v>
      </c>
      <c r="L24" s="1043">
        <v>4</v>
      </c>
      <c r="M24" s="756">
        <f>K24*L24</f>
        <v>0.68</v>
      </c>
      <c r="N24" s="1026" t="s">
        <v>592</v>
      </c>
      <c r="O24" s="860">
        <v>0.15</v>
      </c>
      <c r="P24" s="1022">
        <v>42900</v>
      </c>
      <c r="Q24" s="1022">
        <v>42922</v>
      </c>
      <c r="R24" s="756">
        <f>(K24-O24)/O24*100</f>
        <v>13.333333333333346</v>
      </c>
      <c r="S24" s="824">
        <f>IF(INDEX(Historical!$D$7:$D$1455,MATCH(B24,Historical!$B$7:$B$1455,0))=0,"n/a",(INDEX(Historical!$C$7:$C$1455,MATCH(B24,Historical!$B$7:$B$1455,0))/INDEX(Historical!$D$7:$D$1455,MATCH(B24,Historical!$B$7:$B$1455,0))-1)*100)</f>
        <v>6.6666666666666652</v>
      </c>
      <c r="T24" s="824">
        <f>IF(INDEX(Historical!$F$7:$F$1455,MATCH(B24,Historical!$B$7:$B$1455,0))=0,"n/a",((INDEX(Historical!$C$7:$C$1455,MATCH(B24,Historical!$B$7:$B$1455,0))/INDEX(Historical!$F$7:$F$1455,MATCH(B24,Historical!$B$7:$B$1455,0)))^(1/3)-1)*100)</f>
        <v>13.30326698854094</v>
      </c>
      <c r="U24" s="824">
        <f>IF(INDEX(Historical!$I$7:$I$1455,MATCH(B24,Historical!$B$7:$B$1455,0))=0,"n/a",((INDEX(Historical!$C$7:$C$1455,MATCH(B24,Historical!$B$7:$B$1455,0))/INDEX(Historical!$I$7:$I$1455,MATCH(B24,Historical!$B$7:$B$1455,0)))^(1/5)-1)*100)</f>
        <v>44.955932735539108</v>
      </c>
      <c r="V24" s="824" t="str">
        <f>IF(INDEX(Historical!$O$7:$O$1455,MATCH(B24,Historical!$B$7:$B$1455,0))=0,"n/a",((INDEX(Historical!$C$7:$C$1455,MATCH(B24,Historical!$B$7:$B$1455,0))/INDEX(Historical!$O$7:$O$1455,MATCH(B24,Historical!$B$7:$B$1455,0)))^(1/10)-1)*100)</f>
        <v>n/a</v>
      </c>
      <c r="W24" s="825" t="str">
        <f>IF(OR(U24&lt;=0,U24="n/a",V24&lt;=0,V24="n/a"),"n/a",U24/V24)</f>
        <v>n/a</v>
      </c>
      <c r="X24" s="826">
        <f>IF(OR(AJ24&lt;=0,AJ24="n/a",U24&lt;=0,U24="n/a"),"n/a",U24/AJ24)</f>
        <v>4.2411257297678402</v>
      </c>
      <c r="Y24" s="780"/>
      <c r="Z24" s="766">
        <f>IF(OR(AC24&lt;0.01,AC24="n/a"),"n/a",M24/AC24*100)</f>
        <v>44.155844155844157</v>
      </c>
      <c r="AA24" s="1042">
        <f>IF(OR(AC24&lt;0.01,AC24="n/a"),"n/a",I24/AC24)</f>
        <v>20.487012987012989</v>
      </c>
      <c r="AB24" s="1043">
        <v>12</v>
      </c>
      <c r="AC24" s="1021">
        <v>1.54</v>
      </c>
      <c r="AD24" s="1021">
        <v>1.35</v>
      </c>
      <c r="AE24" s="1021">
        <v>2.2200000000000002</v>
      </c>
      <c r="AF24" s="1021">
        <v>2.19</v>
      </c>
      <c r="AG24" s="1021">
        <v>12.9</v>
      </c>
      <c r="AH24" s="1021">
        <v>54.500000000000007</v>
      </c>
      <c r="AI24" s="1021">
        <v>17.89</v>
      </c>
      <c r="AJ24" s="1021">
        <v>10.6</v>
      </c>
      <c r="AK24" s="1021">
        <v>15.1</v>
      </c>
      <c r="AL24" s="1034">
        <v>2060</v>
      </c>
      <c r="AM24" s="1028">
        <v>0.6</v>
      </c>
      <c r="AN24" s="1021">
        <v>0.61</v>
      </c>
      <c r="AO24" s="868">
        <f>IF(U24="n/a","n/a",IF(AA24&lt;0,"n/a",IF(AA24="n/a","n/a",J24+U24-AA24)))</f>
        <v>26.624228781806629</v>
      </c>
      <c r="AP24" s="869">
        <f>IF(U24="n/a","n/a",J24+U24)</f>
        <v>47.111241768819617</v>
      </c>
      <c r="AQ24" s="1044">
        <f>IF(OR(AC24&lt;0.01,AF24="n/a"),"n/a",(I24/SQRT(22.5*AC24*(I24/AF24))-1)*100)</f>
        <v>41.211517379754255</v>
      </c>
      <c r="AR24" s="766">
        <f>INDEX(Historical!$C$7:$C$1455,MATCH(B24,Historical!$B$7:$B$1455,0))*IF(AH24="n/a",1.03,IF(AH24&lt;0,1.01,IF(AH24&gt;10,1.1,(1+AH24/100))))</f>
        <v>0.70400000000000007</v>
      </c>
      <c r="AS24" s="1042">
        <f>IF($AI24="n/a",1.03*AR24,IF($AI24&lt;0,1.01*AR24,IF($AI24&gt;10,1.1*AR24,(1+$AI24/100)*AR24)))</f>
        <v>0.77440000000000009</v>
      </c>
      <c r="AT24" s="1042">
        <f>IF($AK24="n/a",1.03*AS24,IF($AK24&lt;0,1.01*AS24,IF($AK24&gt;10,1.1*AS24,(1+$AK24/100)*AS24)))</f>
        <v>0.85184000000000015</v>
      </c>
      <c r="AU24" s="1042">
        <f>IF($AK24="n/a",1.03*AT24,IF($AK24&lt;0,1.01*AT24,IF($AK24&gt;10,1.1*AT24,(1+$AK24/100)*AT24)))</f>
        <v>0.93702400000000019</v>
      </c>
      <c r="AV24" s="1042">
        <f>IF($AK24="n/a",1.03*AU24,IF($AK24&lt;0,1.01*AU24,IF($AK24&gt;10,1.1*AU24,(1+$AK24/100)*AU24)))</f>
        <v>1.0307264000000003</v>
      </c>
      <c r="AW24" s="766">
        <f>SUM(AR24:AV24)</f>
        <v>4.2979904000000007</v>
      </c>
      <c r="AX24" s="877">
        <f>AW24/I24*100</f>
        <v>13.622790491283679</v>
      </c>
      <c r="AY24" s="1212">
        <v>1.8</v>
      </c>
      <c r="AZ24" s="1028">
        <v>3.4099999999999997</v>
      </c>
      <c r="BA24" s="1028">
        <v>-41.25</v>
      </c>
      <c r="BB24" s="1028">
        <v>-12.920000000000002</v>
      </c>
      <c r="BC24" s="1028">
        <v>-24.14</v>
      </c>
      <c r="BE24" s="721">
        <v>2013</v>
      </c>
      <c r="BF24" s="1057">
        <f>IF(BE24&gt;2008,0,IF(BE24&gt;2001,1,IF(BE24&gt;1990,2,IF(BE24&gt;1980,3,IF(BE24&gt;1973,4,IF(BE24&gt;1970,5,IF(BE24&gt;1960,6,IF(BE24&gt;1958,7,IF(BE24&gt;1953,8,9)))))))))</f>
        <v>0</v>
      </c>
    </row>
    <row r="25" spans="1:58" ht="11.25" customHeight="1" x14ac:dyDescent="0.2">
      <c r="A25" s="1036" t="s">
        <v>909</v>
      </c>
      <c r="B25" s="1031" t="s">
        <v>910</v>
      </c>
      <c r="C25" s="1181" t="s">
        <v>4283</v>
      </c>
      <c r="D25" s="1181" t="s">
        <v>4420</v>
      </c>
      <c r="E25" s="857">
        <v>7</v>
      </c>
      <c r="F25" s="1245">
        <v>593</v>
      </c>
      <c r="G25" s="1245" t="s">
        <v>107</v>
      </c>
      <c r="H25" s="1245" t="s">
        <v>107</v>
      </c>
      <c r="I25" s="1030">
        <v>64.91</v>
      </c>
      <c r="J25" s="766">
        <f>(M25/I25)*100</f>
        <v>1.5405946695424435</v>
      </c>
      <c r="K25" s="1033">
        <v>0.25</v>
      </c>
      <c r="L25" s="1043">
        <v>4</v>
      </c>
      <c r="M25" s="756">
        <f>K25*L25</f>
        <v>1</v>
      </c>
      <c r="N25" s="1026" t="s">
        <v>464</v>
      </c>
      <c r="O25" s="860">
        <v>0.22</v>
      </c>
      <c r="P25" s="1016">
        <v>43188</v>
      </c>
      <c r="Q25" s="1016">
        <v>43210</v>
      </c>
      <c r="R25" s="756">
        <f>(K25-O25)/O25*100</f>
        <v>13.636363636363635</v>
      </c>
      <c r="S25" s="824">
        <f>IF(INDEX(Historical!$D$7:$D$1455,MATCH(B25,Historical!$B$7:$B$1455,0))=0,"n/a",(INDEX(Historical!$C$7:$C$1455,MATCH(B25,Historical!$B$7:$B$1455,0))/INDEX(Historical!$D$7:$D$1455,MATCH(B25,Historical!$B$7:$B$1455,0))-1)*100)</f>
        <v>13.245033112582782</v>
      </c>
      <c r="T25" s="824">
        <f>IF(INDEX(Historical!$F$7:$F$1455,MATCH(B25,Historical!$B$7:$B$1455,0))=0,"n/a",((INDEX(Historical!$C$7:$C$1455,MATCH(B25,Historical!$B$7:$B$1455,0))/INDEX(Historical!$F$7:$F$1455,MATCH(B25,Historical!$B$7:$B$1455,0)))^(1/3)-1)*100)</f>
        <v>12.845189365899579</v>
      </c>
      <c r="U25" s="824">
        <f>IF(INDEX(Historical!$I$7:$I$1455,MATCH(B25,Historical!$B$7:$B$1455,0))=0,"n/a",((INDEX(Historical!$C$7:$C$1455,MATCH(B25,Historical!$B$7:$B$1455,0))/INDEX(Historical!$I$7:$I$1455,MATCH(B25,Historical!$B$7:$B$1455,0)))^(1/5)-1)*100)</f>
        <v>45.748653925346325</v>
      </c>
      <c r="V25" s="824" t="str">
        <f>IF(INDEX(Historical!$O$7:$O$1455,MATCH(B25,Historical!$B$7:$B$1455,0))=0,"n/a",((INDEX(Historical!$C$7:$C$1455,MATCH(B25,Historical!$B$7:$B$1455,0))/INDEX(Historical!$O$7:$O$1455,MATCH(B25,Historical!$B$7:$B$1455,0)))^(1/10)-1)*100)</f>
        <v>n/a</v>
      </c>
      <c r="W25" s="825" t="str">
        <f>IF(OR(U25&lt;=0,U25="n/a",V25&lt;=0,V25="n/a"),"n/a",U25/V25)</f>
        <v>n/a</v>
      </c>
      <c r="X25" s="826">
        <f>IF(OR(AJ25&lt;=0,AJ25="n/a",U25&lt;=0,U25="n/a"),"n/a",U25/AJ25)</f>
        <v>6.4525604972279718</v>
      </c>
      <c r="Y25" s="779" t="s">
        <v>911</v>
      </c>
      <c r="Z25" s="766">
        <f>IF(OR(AC25&lt;0.01,AC25="n/a"),"n/a",M25/AC25*100)</f>
        <v>40.48582995951417</v>
      </c>
      <c r="AA25" s="1042">
        <f>IF(OR(AC25&lt;0.01,AC25="n/a"),"n/a",I25/AC25)</f>
        <v>26.279352226720643</v>
      </c>
      <c r="AB25" s="1043">
        <v>9</v>
      </c>
      <c r="AC25" s="1021">
        <v>2.4700000000000002</v>
      </c>
      <c r="AD25" s="1021">
        <v>3.75</v>
      </c>
      <c r="AE25" s="1021">
        <v>2.36</v>
      </c>
      <c r="AF25" s="1021">
        <v>2.65</v>
      </c>
      <c r="AG25" s="1021" t="s">
        <v>138</v>
      </c>
      <c r="AH25" s="1021">
        <v>5</v>
      </c>
      <c r="AI25" s="1021">
        <v>6.36</v>
      </c>
      <c r="AJ25" s="1021">
        <v>7.0900000000000007</v>
      </c>
      <c r="AK25" s="1021">
        <v>7.0000000000000009</v>
      </c>
      <c r="AL25" s="1034">
        <v>9370</v>
      </c>
      <c r="AM25" s="1028">
        <v>4.8</v>
      </c>
      <c r="AN25" s="1021">
        <v>0</v>
      </c>
      <c r="AO25" s="868">
        <f>IF(U25="n/a","n/a",IF(AA25&lt;0,"n/a",IF(AA25="n/a","n/a",J25+U25-AA25)))</f>
        <v>21.009896368168125</v>
      </c>
      <c r="AP25" s="869">
        <f>IF(U25="n/a","n/a",J25+U25)</f>
        <v>47.289248594888768</v>
      </c>
      <c r="AQ25" s="1044">
        <f>IF(OR(AC25&lt;0.01,AF25="n/a"),"n/a",(I25/SQRT(22.5*AC25*(I25/AF25))-1)*100)</f>
        <v>75.92963669327159</v>
      </c>
      <c r="AR25" s="766">
        <f>INDEX(Historical!$C$7:$C$1455,MATCH(B25,Historical!$B$7:$B$1455,0))*IF(AH25="n/a",1.03,IF(AH25&lt;0,1.01,IF(AH25&gt;10,1.1,(1+AH25/100))))</f>
        <v>0.89775000000000005</v>
      </c>
      <c r="AS25" s="1042">
        <f>IF($AI25="n/a",1.03*AR25,IF($AI25&lt;0,1.01*AR25,IF($AI25&gt;10,1.1*AR25,(1+$AI25/100)*AR25)))</f>
        <v>0.95484690000000016</v>
      </c>
      <c r="AT25" s="1042">
        <f>IF($AK25="n/a",1.03*AS25,IF($AK25&lt;0,1.01*AS25,IF($AK25&gt;10,1.1*AS25,(1+$AK25/100)*AS25)))</f>
        <v>1.0216861830000001</v>
      </c>
      <c r="AU25" s="1042">
        <f>IF($AK25="n/a",1.03*AT25,IF($AK25&lt;0,1.01*AT25,IF($AK25&gt;10,1.1*AT25,(1+$AK25/100)*AT25)))</f>
        <v>1.0932042158100002</v>
      </c>
      <c r="AV25" s="1042">
        <f>IF($AK25="n/a",1.03*AU25,IF($AK25&lt;0,1.01*AU25,IF($AK25&gt;10,1.1*AU25,(1+$AK25/100)*AU25)))</f>
        <v>1.1697285109167002</v>
      </c>
      <c r="AW25" s="766">
        <f>SUM(AR25:AV25)</f>
        <v>5.1372158097267011</v>
      </c>
      <c r="AX25" s="877">
        <f>AW25/I25*100</f>
        <v>7.9143672927541235</v>
      </c>
      <c r="AY25" s="1212">
        <v>0.5</v>
      </c>
      <c r="AZ25" s="1028">
        <v>7.2900000000000009</v>
      </c>
      <c r="BA25" s="1028">
        <v>-9.5</v>
      </c>
      <c r="BB25" s="1028">
        <v>0.98</v>
      </c>
      <c r="BC25" s="1028">
        <v>-1.95</v>
      </c>
      <c r="BE25" s="721">
        <v>2012</v>
      </c>
      <c r="BF25" s="1057">
        <f>IF(BE25&gt;2008,0,IF(BE25&gt;2001,1,IF(BE25&gt;1990,2,IF(BE25&gt;1980,3,IF(BE25&gt;1973,4,IF(BE25&gt;1970,5,IF(BE25&gt;1960,6,IF(BE25&gt;1958,7,IF(BE25&gt;1953,8,9)))))))))</f>
        <v>0</v>
      </c>
    </row>
    <row r="26" spans="1:58" ht="11.25" customHeight="1" x14ac:dyDescent="0.2">
      <c r="A26" s="1036" t="s">
        <v>4394</v>
      </c>
      <c r="B26" s="681" t="s">
        <v>3828</v>
      </c>
      <c r="C26" s="1181" t="s">
        <v>132</v>
      </c>
      <c r="D26" s="1181" t="s">
        <v>4423</v>
      </c>
      <c r="E26" s="857">
        <v>5</v>
      </c>
      <c r="F26" s="1245">
        <v>864</v>
      </c>
      <c r="G26" s="1245" t="s">
        <v>107</v>
      </c>
      <c r="H26" s="1245" t="s">
        <v>107</v>
      </c>
      <c r="I26" s="1030">
        <v>68.62</v>
      </c>
      <c r="J26" s="766">
        <f>(M26/I26)*100</f>
        <v>2.7688720489653158</v>
      </c>
      <c r="K26" s="1033">
        <v>0.47499999999999998</v>
      </c>
      <c r="L26" s="1043">
        <v>4</v>
      </c>
      <c r="M26" s="756">
        <f>K26*L26</f>
        <v>1.9</v>
      </c>
      <c r="N26" s="1026" t="s">
        <v>322</v>
      </c>
      <c r="O26" s="860">
        <v>0.45750000000000002</v>
      </c>
      <c r="P26" s="1016">
        <v>43445</v>
      </c>
      <c r="Q26" s="1016">
        <v>43465</v>
      </c>
      <c r="R26" s="756">
        <f>(K26-O26)/O26*100</f>
        <v>3.8251366120218488</v>
      </c>
      <c r="S26" s="824">
        <f>IF(INDEX(Historical!$D$7:$D$1455,MATCH(B26,Historical!$B$7:$B$1455,0))=0,"n/a",(INDEX(Historical!$C$7:$C$1455,MATCH(B26,Historical!$B$7:$B$1455,0))/INDEX(Historical!$D$7:$D$1455,MATCH(B26,Historical!$B$7:$B$1455,0))-1)*100)</f>
        <v>3.6443148688046545</v>
      </c>
      <c r="T26" s="824">
        <f>IF(INDEX(Historical!$F$7:$F$1455,MATCH(B26,Historical!$B$7:$B$1455,0))=0,"n/a",((INDEX(Historical!$C$7:$C$1455,MATCH(B26,Historical!$B$7:$B$1455,0))/INDEX(Historical!$F$7:$F$1455,MATCH(B26,Historical!$B$7:$B$1455,0)))^(1/3)-1)*100)</f>
        <v>3.3541479762278836</v>
      </c>
      <c r="U26" s="824">
        <f>IF(INDEX(Historical!$I$7:$I$1455,MATCH(B26,Historical!$B$7:$B$1455,0))=0,"n/a",((INDEX(Historical!$C$7:$C$1455,MATCH(B26,Historical!$B$7:$B$1455,0))/INDEX(Historical!$I$7:$I$1455,MATCH(B26,Historical!$B$7:$B$1455,0)))^(1/5)-1)*100)</f>
        <v>2.1263770114992475</v>
      </c>
      <c r="V26" s="824">
        <f>IF(INDEX(Historical!$O$7:$O$1455,MATCH(B26,Historical!$B$7:$B$1455,0))=0,"n/a",((INDEX(Historical!$C$7:$C$1455,MATCH(B26,Historical!$B$7:$B$1455,0))/INDEX(Historical!$O$7:$O$1455,MATCH(B26,Historical!$B$7:$B$1455,0)))^(1/10)-1)*100)</f>
        <v>-3.5066044453565315</v>
      </c>
      <c r="W26" s="825" t="str">
        <f>IF(OR(U26&lt;=0,U26="n/a",V26&lt;=0,V26="n/a"),"n/a",U26/V26)</f>
        <v>n/a</v>
      </c>
      <c r="X26" s="826">
        <f>IF(OR(AJ26&lt;=0,AJ26="n/a",U26&lt;=0,U26="n/a"),"n/a",U26/AJ26)</f>
        <v>0.38661400209077229</v>
      </c>
      <c r="Y26" s="777"/>
      <c r="Z26" s="766">
        <f>IF(OR(AC26&lt;0.01,AC26="n/a"),"n/a",M26/AC26*100)</f>
        <v>55.393586005830898</v>
      </c>
      <c r="AA26" s="1042">
        <f>IF(OR(AC26&lt;0.01,AC26="n/a"),"n/a",I26/AC26)</f>
        <v>20.005830903790088</v>
      </c>
      <c r="AB26" s="1043">
        <v>12</v>
      </c>
      <c r="AC26" s="1021">
        <v>3.43</v>
      </c>
      <c r="AD26" s="1021">
        <v>2.58</v>
      </c>
      <c r="AE26" s="1021">
        <v>2.66</v>
      </c>
      <c r="AF26" s="1021">
        <v>2.19</v>
      </c>
      <c r="AG26" s="1021">
        <v>9.3000000000000007</v>
      </c>
      <c r="AH26" s="1021">
        <v>3.3000000000000003</v>
      </c>
      <c r="AI26" s="1021">
        <v>-3.2800000000000002</v>
      </c>
      <c r="AJ26" s="1021">
        <v>5.5</v>
      </c>
      <c r="AK26" s="1021">
        <v>7.75</v>
      </c>
      <c r="AL26" s="1034">
        <v>16710</v>
      </c>
      <c r="AM26" s="1028">
        <v>0.1</v>
      </c>
      <c r="AN26" s="1021">
        <v>1.1499999999999999</v>
      </c>
      <c r="AO26" s="868">
        <f>IF(U26="n/a","n/a",IF(AA26&lt;0,"n/a",IF(AA26="n/a","n/a",J26+U26-AA26)))</f>
        <v>-15.110581843325525</v>
      </c>
      <c r="AP26" s="869">
        <f>IF(U26="n/a","n/a",J26+U26)</f>
        <v>4.8952490604645629</v>
      </c>
      <c r="AQ26" s="1044">
        <f>IF(OR(AC26&lt;0.01,AF26="n/a"),"n/a",(I26/SQRT(22.5*AC26*(I26/AF26))-1)*100)</f>
        <v>39.54333405680481</v>
      </c>
      <c r="AR26" s="766">
        <f>INDEX(Historical!$C$7:$C$1455,MATCH(B26,Historical!$B$7:$B$1455,0))*IF(AH26="n/a",1.03,IF(AH26&lt;0,1.01,IF(AH26&gt;10,1.1,(1+AH26/100))))</f>
        <v>1.8361574999999999</v>
      </c>
      <c r="AS26" s="1042">
        <f>IF($AI26="n/a",1.03*AR26,IF($AI26&lt;0,1.01*AR26,IF($AI26&gt;10,1.1*AR26,(1+$AI26/100)*AR26)))</f>
        <v>1.8545190749999998</v>
      </c>
      <c r="AT26" s="1042">
        <f>IF($AK26="n/a",1.03*AS26,IF($AK26&lt;0,1.01*AS26,IF($AK26&gt;10,1.1*AS26,(1+$AK26/100)*AS26)))</f>
        <v>1.9982443033124997</v>
      </c>
      <c r="AU26" s="1042">
        <f>IF($AK26="n/a",1.03*AT26,IF($AK26&lt;0,1.01*AT26,IF($AK26&gt;10,1.1*AT26,(1+$AK26/100)*AT26)))</f>
        <v>2.153108236819218</v>
      </c>
      <c r="AV26" s="1042">
        <f>IF($AK26="n/a",1.03*AU26,IF($AK26&lt;0,1.01*AU26,IF($AK26&gt;10,1.1*AU26,(1+$AK26/100)*AU26)))</f>
        <v>2.3199741251727071</v>
      </c>
      <c r="AW26" s="766">
        <f>SUM(AR26:AV26)</f>
        <v>10.162003240304426</v>
      </c>
      <c r="AX26" s="877">
        <f>AW26/I26*100</f>
        <v>14.809098280828367</v>
      </c>
      <c r="AY26" s="1212">
        <v>0.16</v>
      </c>
      <c r="AZ26" s="1028">
        <v>32.24</v>
      </c>
      <c r="BA26" s="1028">
        <v>-2.91</v>
      </c>
      <c r="BB26" s="1028">
        <v>4.45</v>
      </c>
      <c r="BC26" s="1028">
        <v>13.089999999999998</v>
      </c>
      <c r="BE26" s="721">
        <v>2014</v>
      </c>
      <c r="BF26" s="1057">
        <f>IF(BE26&gt;2008,0,IF(BE26&gt;2001,1,IF(BE26&gt;1990,2,IF(BE26&gt;1980,3,IF(BE26&gt;1973,4,IF(BE26&gt;1970,5,IF(BE26&gt;1960,6,IF(BE26&gt;1958,7,IF(BE26&gt;1953,8,9)))))))))</f>
        <v>0</v>
      </c>
    </row>
    <row r="27" spans="1:58" ht="11.25" customHeight="1" x14ac:dyDescent="0.2">
      <c r="A27" s="1019" t="s">
        <v>912</v>
      </c>
      <c r="B27" s="1031" t="s">
        <v>913</v>
      </c>
      <c r="C27" s="1181" t="s">
        <v>4414</v>
      </c>
      <c r="D27" s="1181" t="s">
        <v>4415</v>
      </c>
      <c r="E27" s="857">
        <v>8</v>
      </c>
      <c r="F27" s="1245">
        <v>551</v>
      </c>
      <c r="G27" s="1245" t="s">
        <v>107</v>
      </c>
      <c r="H27" s="1245" t="s">
        <v>107</v>
      </c>
      <c r="I27" s="1030">
        <v>41.62</v>
      </c>
      <c r="J27" s="766">
        <f>(M27/I27)*100</f>
        <v>2.6910139356078813</v>
      </c>
      <c r="K27" s="1033">
        <v>0.28000000000000003</v>
      </c>
      <c r="L27" s="1043">
        <v>4</v>
      </c>
      <c r="M27" s="756">
        <f>K27*L27</f>
        <v>1.1200000000000001</v>
      </c>
      <c r="N27" s="1026" t="s">
        <v>718</v>
      </c>
      <c r="O27" s="860">
        <v>0.27</v>
      </c>
      <c r="P27" s="1016">
        <v>43446</v>
      </c>
      <c r="Q27" s="1016">
        <v>43461</v>
      </c>
      <c r="R27" s="756">
        <f>(K27-O27)/O27*100</f>
        <v>3.7037037037037068</v>
      </c>
      <c r="S27" s="824">
        <f>IF(INDEX(Historical!$D$7:$D$1455,MATCH(B27,Historical!$B$7:$B$1455,0))=0,"n/a",(INDEX(Historical!$C$7:$C$1455,MATCH(B27,Historical!$B$7:$B$1455,0))/INDEX(Historical!$D$7:$D$1455,MATCH(B27,Historical!$B$7:$B$1455,0))-1)*100)</f>
        <v>3.9603960396039639</v>
      </c>
      <c r="T27" s="824">
        <f>IF(INDEX(Historical!$F$7:$F$1455,MATCH(B27,Historical!$B$7:$B$1455,0))=0,"n/a",((INDEX(Historical!$C$7:$C$1455,MATCH(B27,Historical!$B$7:$B$1455,0))/INDEX(Historical!$F$7:$F$1455,MATCH(B27,Historical!$B$7:$B$1455,0)))^(1/3)-1)*100)</f>
        <v>5.5667191978000741</v>
      </c>
      <c r="U27" s="824">
        <f>IF(INDEX(Historical!$I$7:$I$1455,MATCH(B27,Historical!$B$7:$B$1455,0))=0,"n/a",((INDEX(Historical!$C$7:$C$1455,MATCH(B27,Historical!$B$7:$B$1455,0))/INDEX(Historical!$I$7:$I$1455,MATCH(B27,Historical!$B$7:$B$1455,0)))^(1/5)-1)*100)</f>
        <v>4.5639552591273169</v>
      </c>
      <c r="V27" s="824" t="str">
        <f>IF(INDEX(Historical!$O$7:$O$1455,MATCH(B27,Historical!$B$7:$B$1455,0))=0,"n/a",((INDEX(Historical!$C$7:$C$1455,MATCH(B27,Historical!$B$7:$B$1455,0))/INDEX(Historical!$O$7:$O$1455,MATCH(B27,Historical!$B$7:$B$1455,0)))^(1/10)-1)*100)</f>
        <v>n/a</v>
      </c>
      <c r="W27" s="825" t="str">
        <f>IF(OR(U27&lt;=0,U27="n/a",V27&lt;=0,V27="n/a"),"n/a",U27/V27)</f>
        <v>n/a</v>
      </c>
      <c r="X27" s="826">
        <f>IF(OR(AJ27&lt;=0,AJ27="n/a",U27&lt;=0,U27="n/a"),"n/a",U27/AJ27)</f>
        <v>7.4574432338681648E-2</v>
      </c>
      <c r="Y27" s="775"/>
      <c r="Z27" s="766">
        <f>IF(OR(AC27&lt;0.01,AC27="n/a"),"n/a",M27/AC27*100)</f>
        <v>260.46511627906978</v>
      </c>
      <c r="AA27" s="1042">
        <f>IF(OR(AC27&lt;0.01,AC27="n/a"),"n/a",I27/AC27)</f>
        <v>96.790697674418595</v>
      </c>
      <c r="AB27" s="1043">
        <v>12</v>
      </c>
      <c r="AC27" s="1021">
        <v>0.43</v>
      </c>
      <c r="AD27" s="1021">
        <v>32.57</v>
      </c>
      <c r="AE27" s="1021">
        <v>5.98</v>
      </c>
      <c r="AF27" s="1021">
        <v>2.41</v>
      </c>
      <c r="AG27" s="1021">
        <v>2.4</v>
      </c>
      <c r="AH27" s="1021">
        <v>-13.4</v>
      </c>
      <c r="AI27" s="1021">
        <v>76.92</v>
      </c>
      <c r="AJ27" s="1021">
        <v>61.199999999999996</v>
      </c>
      <c r="AK27" s="1021">
        <v>3</v>
      </c>
      <c r="AL27" s="1034">
        <v>1970</v>
      </c>
      <c r="AM27" s="1028">
        <v>0.4</v>
      </c>
      <c r="AN27" s="1021">
        <v>1.56</v>
      </c>
      <c r="AO27" s="868">
        <f>IF(U27="n/a","n/a",IF(AA27&lt;0,"n/a",IF(AA27="n/a","n/a",J27+U27-AA27)))</f>
        <v>-89.535728479683399</v>
      </c>
      <c r="AP27" s="869">
        <f>IF(U27="n/a","n/a",J27+U27)</f>
        <v>7.2549691947351977</v>
      </c>
      <c r="AQ27" s="1044">
        <f>IF(OR(AC27&lt;0.01,AF27="n/a"),"n/a",(I27/SQRT(22.5*AC27*(I27/AF27))-1)*100)</f>
        <v>221.98383768640645</v>
      </c>
      <c r="AR27" s="766">
        <f>INDEX(Historical!$C$7:$C$1455,MATCH(B27,Historical!$B$7:$B$1455,0))*IF(AH27="n/a",1.03,IF(AH27&lt;0,1.01,IF(AH27&gt;10,1.1,(1+AH27/100))))</f>
        <v>1.0605</v>
      </c>
      <c r="AS27" s="1042">
        <f>IF($AI27="n/a",1.03*AR27,IF($AI27&lt;0,1.01*AR27,IF($AI27&gt;10,1.1*AR27,(1+$AI27/100)*AR27)))</f>
        <v>1.1665500000000002</v>
      </c>
      <c r="AT27" s="1042">
        <f>IF($AK27="n/a",1.03*AS27,IF($AK27&lt;0,1.01*AS27,IF($AK27&gt;10,1.1*AS27,(1+$AK27/100)*AS27)))</f>
        <v>1.2015465000000003</v>
      </c>
      <c r="AU27" s="1042">
        <f>IF($AK27="n/a",1.03*AT27,IF($AK27&lt;0,1.01*AT27,IF($AK27&gt;10,1.1*AT27,(1+$AK27/100)*AT27)))</f>
        <v>1.2375928950000004</v>
      </c>
      <c r="AV27" s="1042">
        <f>IF($AK27="n/a",1.03*AU27,IF($AK27&lt;0,1.01*AU27,IF($AK27&gt;10,1.1*AU27,(1+$AK27/100)*AU27)))</f>
        <v>1.2747206818500003</v>
      </c>
      <c r="AW27" s="766">
        <f>SUM(AR27:AV27)</f>
        <v>5.9409100768500007</v>
      </c>
      <c r="AX27" s="877">
        <f>AW27/I27*100</f>
        <v>14.274171256246998</v>
      </c>
      <c r="AY27" s="1212">
        <v>0.22</v>
      </c>
      <c r="AZ27" s="1028">
        <v>35.92</v>
      </c>
      <c r="BA27" s="1028">
        <v>1.31</v>
      </c>
      <c r="BB27" s="1028">
        <v>9.879999999999999</v>
      </c>
      <c r="BC27" s="1028">
        <v>14.16</v>
      </c>
      <c r="BE27" s="721">
        <v>2012</v>
      </c>
      <c r="BF27" s="1057">
        <f>IF(BE27&gt;2008,0,IF(BE27&gt;2001,1,IF(BE27&gt;1990,2,IF(BE27&gt;1980,3,IF(BE27&gt;1973,4,IF(BE27&gt;1970,5,IF(BE27&gt;1960,6,IF(BE27&gt;1958,7,IF(BE27&gt;1953,8,9)))))))))</f>
        <v>0</v>
      </c>
    </row>
    <row r="28" spans="1:58" ht="11.25" customHeight="1" x14ac:dyDescent="0.2">
      <c r="A28" s="1027" t="s">
        <v>914</v>
      </c>
      <c r="B28" s="1031" t="s">
        <v>915</v>
      </c>
      <c r="C28" s="1181" t="s">
        <v>4414</v>
      </c>
      <c r="D28" s="1181" t="s">
        <v>4415</v>
      </c>
      <c r="E28" s="857">
        <v>6</v>
      </c>
      <c r="F28" s="1245">
        <v>707</v>
      </c>
      <c r="G28" s="1245" t="s">
        <v>107</v>
      </c>
      <c r="H28" s="1245" t="s">
        <v>107</v>
      </c>
      <c r="I28" s="1030">
        <v>43.83</v>
      </c>
      <c r="J28" s="766">
        <f>(M28/I28)*100</f>
        <v>4.1980378736025559</v>
      </c>
      <c r="K28" s="1033">
        <v>0.46</v>
      </c>
      <c r="L28" s="1043">
        <v>4</v>
      </c>
      <c r="M28" s="756">
        <f>K28*L28</f>
        <v>1.84</v>
      </c>
      <c r="N28" s="1026" t="s">
        <v>532</v>
      </c>
      <c r="O28" s="860">
        <v>0.44</v>
      </c>
      <c r="P28" s="1016">
        <v>43231</v>
      </c>
      <c r="Q28" s="1016">
        <v>43245</v>
      </c>
      <c r="R28" s="756">
        <f>(K28-O28)/O28*100</f>
        <v>4.5454545454545494</v>
      </c>
      <c r="S28" s="824">
        <f>IF(INDEX(Historical!$D$7:$D$1455,MATCH(B28,Historical!$B$7:$B$1455,0))=0,"n/a",(INDEX(Historical!$C$7:$C$1455,MATCH(B28,Historical!$B$7:$B$1455,0))/INDEX(Historical!$D$7:$D$1455,MATCH(B28,Historical!$B$7:$B$1455,0))-1)*100)</f>
        <v>4.8192771084337505</v>
      </c>
      <c r="T28" s="824">
        <f>IF(INDEX(Historical!$F$7:$F$1455,MATCH(B28,Historical!$B$7:$B$1455,0))=0,"n/a",((INDEX(Historical!$C$7:$C$1455,MATCH(B28,Historical!$B$7:$B$1455,0))/INDEX(Historical!$F$7:$F$1455,MATCH(B28,Historical!$B$7:$B$1455,0)))^(1/3)-1)*100)</f>
        <v>5.0717574498580165</v>
      </c>
      <c r="U28" s="824">
        <f>IF(INDEX(Historical!$I$7:$I$1455,MATCH(B28,Historical!$B$7:$B$1455,0))=0,"n/a",((INDEX(Historical!$C$7:$C$1455,MATCH(B28,Historical!$B$7:$B$1455,0))/INDEX(Historical!$I$7:$I$1455,MATCH(B28,Historical!$B$7:$B$1455,0)))^(1/5)-1)*100)</f>
        <v>5.2066267398430677</v>
      </c>
      <c r="V28" s="824">
        <f>IF(INDEX(Historical!$O$7:$O$1455,MATCH(B28,Historical!$B$7:$B$1455,0))=0,"n/a",((INDEX(Historical!$C$7:$C$1455,MATCH(B28,Historical!$B$7:$B$1455,0))/INDEX(Historical!$O$7:$O$1455,MATCH(B28,Historical!$B$7:$B$1455,0)))^(1/10)-1)*100)</f>
        <v>2.5702816315930077</v>
      </c>
      <c r="W28" s="825">
        <f>IF(OR(U28&lt;=0,U28="n/a",V28&lt;=0,V28="n/a"),"n/a",U28/V28)</f>
        <v>2.0257028163159334</v>
      </c>
      <c r="X28" s="826">
        <f>IF(OR(AJ28&lt;=0,AJ28="n/a",U28&lt;=0,U28="n/a"),"n/a",U28/AJ28)</f>
        <v>3.2541417124019172</v>
      </c>
      <c r="Y28" s="777"/>
      <c r="Z28" s="766">
        <f>IF(OR(AC28&lt;0.01,AC28="n/a"),"n/a",M28/AC28*100)</f>
        <v>216.47058823529414</v>
      </c>
      <c r="AA28" s="1042">
        <f>IF(OR(AC28&lt;0.01,AC28="n/a"),"n/a",I28/AC28)</f>
        <v>51.564705882352939</v>
      </c>
      <c r="AB28" s="1043">
        <v>12</v>
      </c>
      <c r="AC28" s="1021">
        <v>0.85</v>
      </c>
      <c r="AD28" s="1021">
        <v>2.94</v>
      </c>
      <c r="AE28" s="1021">
        <v>6.97</v>
      </c>
      <c r="AF28" s="1021">
        <v>1.72</v>
      </c>
      <c r="AG28" s="1021">
        <v>3</v>
      </c>
      <c r="AH28" s="1021">
        <v>-25</v>
      </c>
      <c r="AI28" s="1021">
        <v>-5.0999999999999996</v>
      </c>
      <c r="AJ28" s="1021">
        <v>1.6</v>
      </c>
      <c r="AK28" s="1021">
        <v>17.62</v>
      </c>
      <c r="AL28" s="1034">
        <v>6010</v>
      </c>
      <c r="AM28" s="1028">
        <v>0.1</v>
      </c>
      <c r="AN28" s="1021">
        <v>0.85</v>
      </c>
      <c r="AO28" s="868">
        <f>IF(U28="n/a","n/a",IF(AA28&lt;0,"n/a",IF(AA28="n/a","n/a",J28+U28-AA28)))</f>
        <v>-42.160041268907314</v>
      </c>
      <c r="AP28" s="869">
        <f>IF(U28="n/a","n/a",J28+U28)</f>
        <v>9.4046646134456235</v>
      </c>
      <c r="AQ28" s="1044">
        <f>IF(OR(AC28&lt;0.01,AF28="n/a"),"n/a",(I28/SQRT(22.5*AC28*(I28/AF28))-1)*100)</f>
        <v>98.540557421340139</v>
      </c>
      <c r="AR28" s="766">
        <f>INDEX(Historical!$C$7:$C$1455,MATCH(B28,Historical!$B$7:$B$1455,0))*IF(AH28="n/a",1.03,IF(AH28&lt;0,1.01,IF(AH28&gt;10,1.1,(1+AH28/100))))</f>
        <v>1.7574000000000001</v>
      </c>
      <c r="AS28" s="1042">
        <f>IF($AI28="n/a",1.03*AR28,IF($AI28&lt;0,1.01*AR28,IF($AI28&gt;10,1.1*AR28,(1+$AI28/100)*AR28)))</f>
        <v>1.7749740000000001</v>
      </c>
      <c r="AT28" s="1042">
        <f>IF($AK28="n/a",1.03*AS28,IF($AK28&lt;0,1.01*AS28,IF($AK28&gt;10,1.1*AS28,(1+$AK28/100)*AS28)))</f>
        <v>1.9524714000000003</v>
      </c>
      <c r="AU28" s="1042">
        <f>IF($AK28="n/a",1.03*AT28,IF($AK28&lt;0,1.01*AT28,IF($AK28&gt;10,1.1*AT28,(1+$AK28/100)*AT28)))</f>
        <v>2.1477185400000005</v>
      </c>
      <c r="AV28" s="1042">
        <f>IF($AK28="n/a",1.03*AU28,IF($AK28&lt;0,1.01*AU28,IF($AK28&gt;10,1.1*AU28,(1+$AK28/100)*AU28)))</f>
        <v>2.3624903940000008</v>
      </c>
      <c r="AW28" s="766">
        <f>SUM(AR28:AV28)</f>
        <v>9.9950543340000024</v>
      </c>
      <c r="AX28" s="877">
        <f>AW28/I28*100</f>
        <v>22.804139479808359</v>
      </c>
      <c r="AY28" s="1212">
        <v>0.14000000000000001</v>
      </c>
      <c r="AZ28" s="1028">
        <v>26.97</v>
      </c>
      <c r="BA28" s="1028">
        <v>-6.9999999999999993E-2</v>
      </c>
      <c r="BB28" s="1028">
        <v>6.81</v>
      </c>
      <c r="BC28" s="1028">
        <v>8.6199999999999992</v>
      </c>
      <c r="BE28" s="721">
        <v>2013</v>
      </c>
      <c r="BF28" s="1057">
        <f>IF(BE28&gt;2008,0,IF(BE28&gt;2001,1,IF(BE28&gt;1990,2,IF(BE28&gt;1980,3,IF(BE28&gt;1973,4,IF(BE28&gt;1970,5,IF(BE28&gt;1960,6,IF(BE28&gt;1958,7,IF(BE28&gt;1953,8,9)))))))))</f>
        <v>0</v>
      </c>
    </row>
    <row r="29" spans="1:58" ht="11.25" customHeight="1" x14ac:dyDescent="0.2">
      <c r="A29" s="1019" t="s">
        <v>916</v>
      </c>
      <c r="B29" s="1031" t="s">
        <v>917</v>
      </c>
      <c r="C29" s="1181" t="s">
        <v>132</v>
      </c>
      <c r="D29" s="1181" t="s">
        <v>4424</v>
      </c>
      <c r="E29" s="857">
        <v>9</v>
      </c>
      <c r="F29" s="1245">
        <v>400</v>
      </c>
      <c r="G29" s="1245" t="s">
        <v>38</v>
      </c>
      <c r="H29" s="1245" t="s">
        <v>38</v>
      </c>
      <c r="I29" s="1030">
        <v>77.739999999999995</v>
      </c>
      <c r="J29" s="766">
        <f>(M29/I29)*100</f>
        <v>3.4473887316696685</v>
      </c>
      <c r="K29" s="1033">
        <v>0.67</v>
      </c>
      <c r="L29" s="1043">
        <v>4</v>
      </c>
      <c r="M29" s="756">
        <f>K29*L29</f>
        <v>2.68</v>
      </c>
      <c r="N29" s="1026" t="s">
        <v>251</v>
      </c>
      <c r="O29" s="860">
        <v>0.62</v>
      </c>
      <c r="P29" s="1016">
        <v>43412</v>
      </c>
      <c r="Q29" s="1016">
        <v>43444</v>
      </c>
      <c r="R29" s="756">
        <f>(K29-O29)/O29*100</f>
        <v>8.0645161290322651</v>
      </c>
      <c r="S29" s="824">
        <f>IF(INDEX(Historical!$D$7:$D$1455,MATCH(B29,Historical!$B$7:$B$1455,0))=0,"n/a",(INDEX(Historical!$C$7:$C$1455,MATCH(B29,Historical!$B$7:$B$1455,0))/INDEX(Historical!$D$7:$D$1455,MATCH(B29,Historical!$B$7:$B$1455,0))-1)*100)</f>
        <v>5.2863436123347984</v>
      </c>
      <c r="T29" s="824">
        <f>IF(INDEX(Historical!$F$7:$F$1455,MATCH(B29,Historical!$B$7:$B$1455,0))=0,"n/a",((INDEX(Historical!$C$7:$C$1455,MATCH(B29,Historical!$B$7:$B$1455,0))/INDEX(Historical!$F$7:$F$1455,MATCH(B29,Historical!$B$7:$B$1455,0)))^(1/3)-1)*100)</f>
        <v>5.5927144510541371</v>
      </c>
      <c r="U29" s="824">
        <f>IF(INDEX(Historical!$I$7:$I$1455,MATCH(B29,Historical!$B$7:$B$1455,0))=0,"n/a",((INDEX(Historical!$C$7:$C$1455,MATCH(B29,Historical!$B$7:$B$1455,0))/INDEX(Historical!$I$7:$I$1455,MATCH(B29,Historical!$B$7:$B$1455,0)))^(1/5)-1)*100)</f>
        <v>4.917518546461741</v>
      </c>
      <c r="V29" s="824">
        <f>IF(INDEX(Historical!$O$7:$O$1455,MATCH(B29,Historical!$B$7:$B$1455,0))=0,"n/a",((INDEX(Historical!$C$7:$C$1455,MATCH(B29,Historical!$B$7:$B$1455,0))/INDEX(Historical!$O$7:$O$1455,MATCH(B29,Historical!$B$7:$B$1455,0)))^(1/10)-1)*100)</f>
        <v>4.2255225971005617</v>
      </c>
      <c r="W29" s="825">
        <f>IF(OR(U29&lt;=0,U29="n/a",V29&lt;=0,V29="n/a"),"n/a",U29/V29)</f>
        <v>1.1637657670641752</v>
      </c>
      <c r="X29" s="826">
        <f>IF(OR(AJ29&lt;=0,AJ29="n/a",U29&lt;=0,U29="n/a"),"n/a",U29/AJ29)</f>
        <v>0.60710105511873347</v>
      </c>
      <c r="Y29" s="1031"/>
      <c r="Z29" s="766">
        <f>IF(OR(AC29&lt;0.01,AC29="n/a"),"n/a",M29/AC29*100)</f>
        <v>68.367346938775526</v>
      </c>
      <c r="AA29" s="1042">
        <f>IF(OR(AC29&lt;0.01,AC29="n/a"),"n/a",I29/AC29)</f>
        <v>19.831632653061224</v>
      </c>
      <c r="AB29" s="1043">
        <v>12</v>
      </c>
      <c r="AC29" s="1021">
        <v>3.92</v>
      </c>
      <c r="AD29" s="1021">
        <v>3.59</v>
      </c>
      <c r="AE29" s="1021">
        <v>2.36</v>
      </c>
      <c r="AF29" s="1021">
        <v>2.0099999999999998</v>
      </c>
      <c r="AG29" s="1021">
        <v>10.5</v>
      </c>
      <c r="AH29" s="1021">
        <v>206.9</v>
      </c>
      <c r="AI29" s="1021">
        <v>4.74</v>
      </c>
      <c r="AJ29" s="1021">
        <v>8.1</v>
      </c>
      <c r="AK29" s="1021">
        <v>5.53</v>
      </c>
      <c r="AL29" s="1034">
        <v>38320</v>
      </c>
      <c r="AM29" s="1028">
        <v>0.15</v>
      </c>
      <c r="AN29" s="1021">
        <v>1.31</v>
      </c>
      <c r="AO29" s="868">
        <f>IF(U29="n/a","n/a",IF(AA29&lt;0,"n/a",IF(AA29="n/a","n/a",J29+U29-AA29)))</f>
        <v>-11.466725374929814</v>
      </c>
      <c r="AP29" s="869">
        <f>IF(U29="n/a","n/a",J29+U29)</f>
        <v>8.36490727813141</v>
      </c>
      <c r="AQ29" s="1044">
        <f>IF(OR(AC29&lt;0.01,AF29="n/a"),"n/a",(I29/SQRT(22.5*AC29*(I29/AF29))-1)*100)</f>
        <v>33.102436128725145</v>
      </c>
      <c r="AR29" s="766">
        <f>INDEX(Historical!$C$7:$C$1455,MATCH(B29,Historical!$B$7:$B$1455,0))*IF(AH29="n/a",1.03,IF(AH29&lt;0,1.01,IF(AH29&gt;10,1.1,(1+AH29/100))))</f>
        <v>2.6290000000000004</v>
      </c>
      <c r="AS29" s="1042">
        <f>IF($AI29="n/a",1.03*AR29,IF($AI29&lt;0,1.01*AR29,IF($AI29&gt;10,1.1*AR29,(1+$AI29/100)*AR29)))</f>
        <v>2.7536146000000006</v>
      </c>
      <c r="AT29" s="1042">
        <f>IF($AK29="n/a",1.03*AS29,IF($AK29&lt;0,1.01*AS29,IF($AK29&gt;10,1.1*AS29,(1+$AK29/100)*AS29)))</f>
        <v>2.9058894873800005</v>
      </c>
      <c r="AU29" s="1042">
        <f>IF($AK29="n/a",1.03*AT29,IF($AK29&lt;0,1.01*AT29,IF($AK29&gt;10,1.1*AT29,(1+$AK29/100)*AT29)))</f>
        <v>3.0665851760321141</v>
      </c>
      <c r="AV29" s="1042">
        <f>IF($AK29="n/a",1.03*AU29,IF($AK29&lt;0,1.01*AU29,IF($AK29&gt;10,1.1*AU29,(1+$AK29/100)*AU29)))</f>
        <v>3.2361673362666896</v>
      </c>
      <c r="AW29" s="766">
        <f>SUM(AR29:AV29)</f>
        <v>14.591256599678804</v>
      </c>
      <c r="AX29" s="877">
        <f>AW29/I29*100</f>
        <v>18.769303575609474</v>
      </c>
      <c r="AY29" s="1212">
        <v>-0.03</v>
      </c>
      <c r="AZ29" s="1028">
        <v>23.98</v>
      </c>
      <c r="BA29" s="1028">
        <v>-0.92999999999999994</v>
      </c>
      <c r="BB29" s="1028">
        <v>5.8999999999999995</v>
      </c>
      <c r="BC29" s="1028">
        <v>11.31</v>
      </c>
      <c r="BE29" s="721">
        <v>2011</v>
      </c>
      <c r="BF29" s="1057">
        <f>IF(BE29&gt;2008,0,IF(BE29&gt;2001,1,IF(BE29&gt;1990,2,IF(BE29&gt;1980,3,IF(BE29&gt;1973,4,IF(BE29&gt;1970,5,IF(BE29&gt;1960,6,IF(BE29&gt;1958,7,IF(BE29&gt;1953,8,9)))))))))</f>
        <v>0</v>
      </c>
    </row>
    <row r="30" spans="1:58" ht="11.25" customHeight="1" x14ac:dyDescent="0.2">
      <c r="A30" s="1019" t="s">
        <v>918</v>
      </c>
      <c r="B30" s="1031" t="s">
        <v>919</v>
      </c>
      <c r="C30" s="1181" t="s">
        <v>109</v>
      </c>
      <c r="D30" s="1181" t="s">
        <v>4439</v>
      </c>
      <c r="E30" s="857">
        <v>7</v>
      </c>
      <c r="F30" s="1245">
        <v>632</v>
      </c>
      <c r="G30" s="1245" t="s">
        <v>116</v>
      </c>
      <c r="H30" s="1245" t="s">
        <v>116</v>
      </c>
      <c r="I30" s="1030">
        <v>112.27</v>
      </c>
      <c r="J30" s="766">
        <f>(M30/I30)*100</f>
        <v>1.3895074374276299</v>
      </c>
      <c r="K30" s="1033">
        <v>0.39</v>
      </c>
      <c r="L30" s="1043">
        <v>4</v>
      </c>
      <c r="M30" s="756">
        <f>K30*L30</f>
        <v>1.56</v>
      </c>
      <c r="N30" s="1026" t="s">
        <v>702</v>
      </c>
      <c r="O30" s="860">
        <v>0.35</v>
      </c>
      <c r="P30" s="1016">
        <v>43377</v>
      </c>
      <c r="Q30" s="1016">
        <v>43413</v>
      </c>
      <c r="R30" s="756">
        <f>(K30-O30)/O30*100</f>
        <v>11.428571428571439</v>
      </c>
      <c r="S30" s="824">
        <f>IF(INDEX(Historical!$D$7:$D$1455,MATCH(B30,Historical!$B$7:$B$1455,0))=0,"n/a",(INDEX(Historical!$C$7:$C$1455,MATCH(B30,Historical!$B$7:$B$1455,0))/INDEX(Historical!$D$7:$D$1455,MATCH(B30,Historical!$B$7:$B$1455,0))-1)*100)</f>
        <v>10.084033613445387</v>
      </c>
      <c r="T30" s="824">
        <f>IF(INDEX(Historical!$F$7:$F$1455,MATCH(B30,Historical!$B$7:$B$1455,0))=0,"n/a",((INDEX(Historical!$C$7:$C$1455,MATCH(B30,Historical!$B$7:$B$1455,0))/INDEX(Historical!$F$7:$F$1455,MATCH(B30,Historical!$B$7:$B$1455,0)))^(1/3)-1)*100)</f>
        <v>10.157754199552382</v>
      </c>
      <c r="U30" s="824">
        <f>IF(INDEX(Historical!$I$7:$I$1455,MATCH(B30,Historical!$B$7:$B$1455,0))=0,"n/a",((INDEX(Historical!$C$7:$C$1455,MATCH(B30,Historical!$B$7:$B$1455,0))/INDEX(Historical!$I$7:$I$1455,MATCH(B30,Historical!$B$7:$B$1455,0)))^(1/5)-1)*100)</f>
        <v>10.926507261961182</v>
      </c>
      <c r="V30" s="824">
        <f>IF(INDEX(Historical!$O$7:$O$1455,MATCH(B30,Historical!$B$7:$B$1455,0))=0,"n/a",((INDEX(Historical!$C$7:$C$1455,MATCH(B30,Historical!$B$7:$B$1455,0))/INDEX(Historical!$O$7:$O$1455,MATCH(B30,Historical!$B$7:$B$1455,0)))^(1/10)-1)*100)</f>
        <v>8.1214856522852088</v>
      </c>
      <c r="W30" s="825">
        <f>IF(OR(U30&lt;=0,U30="n/a",V30&lt;=0,V30="n/a"),"n/a",U30/V30)</f>
        <v>1.3453828190765444</v>
      </c>
      <c r="X30" s="826">
        <f>IF(OR(AJ30&lt;=0,AJ30="n/a",U30&lt;=0,U30="n/a"),"n/a",U30/AJ30)</f>
        <v>1.255920374938067</v>
      </c>
      <c r="Y30" s="780"/>
      <c r="Z30" s="766">
        <f>IF(OR(AC30&lt;0.01,AC30="n/a"),"n/a",M30/AC30*100)</f>
        <v>21.666666666666668</v>
      </c>
      <c r="AA30" s="1042">
        <f>IF(OR(AC30&lt;0.01,AC30="n/a"),"n/a",I30/AC30)</f>
        <v>15.593055555555555</v>
      </c>
      <c r="AB30" s="1043">
        <v>12</v>
      </c>
      <c r="AC30" s="1021">
        <v>7.2</v>
      </c>
      <c r="AD30" s="1021">
        <v>1.25</v>
      </c>
      <c r="AE30" s="1021">
        <v>2.42</v>
      </c>
      <c r="AF30" s="1021">
        <v>4.49</v>
      </c>
      <c r="AG30" s="1021">
        <v>18</v>
      </c>
      <c r="AH30" s="1021">
        <v>4.5</v>
      </c>
      <c r="AI30" s="1021">
        <v>10.27</v>
      </c>
      <c r="AJ30" s="1021">
        <v>8.6999999999999993</v>
      </c>
      <c r="AK30" s="1021">
        <v>12.5</v>
      </c>
      <c r="AL30" s="1034">
        <v>96600</v>
      </c>
      <c r="AM30" s="1028">
        <v>0.27999999999999997</v>
      </c>
      <c r="AN30" s="1021">
        <v>5.91</v>
      </c>
      <c r="AO30" s="868">
        <f>IF(U30="n/a","n/a",IF(AA30&lt;0,"n/a",IF(AA30="n/a","n/a",J30+U30-AA30)))</f>
        <v>-3.2770408561667423</v>
      </c>
      <c r="AP30" s="869">
        <f>IF(U30="n/a","n/a",J30+U30)</f>
        <v>12.316014699388813</v>
      </c>
      <c r="AQ30" s="1044">
        <f>IF(OR(AC30&lt;0.01,AF30="n/a"),"n/a",(I30/SQRT(22.5*AC30*(I30/AF30))-1)*100)</f>
        <v>76.39957098013393</v>
      </c>
      <c r="AR30" s="766">
        <f>INDEX(Historical!$C$7:$C$1455,MATCH(B30,Historical!$B$7:$B$1455,0))*IF(AH30="n/a",1.03,IF(AH30&lt;0,1.01,IF(AH30&gt;10,1.1,(1+AH30/100))))</f>
        <v>1.3689499999999999</v>
      </c>
      <c r="AS30" s="1042">
        <f>IF($AI30="n/a",1.03*AR30,IF($AI30&lt;0,1.01*AR30,IF($AI30&gt;10,1.1*AR30,(1+$AI30/100)*AR30)))</f>
        <v>1.5058450000000001</v>
      </c>
      <c r="AT30" s="1042">
        <f>IF($AK30="n/a",1.03*AS30,IF($AK30&lt;0,1.01*AS30,IF($AK30&gt;10,1.1*AS30,(1+$AK30/100)*AS30)))</f>
        <v>1.6564295000000002</v>
      </c>
      <c r="AU30" s="1042">
        <f>IF($AK30="n/a",1.03*AT30,IF($AK30&lt;0,1.01*AT30,IF($AK30&gt;10,1.1*AT30,(1+$AK30/100)*AT30)))</f>
        <v>1.8220724500000003</v>
      </c>
      <c r="AV30" s="1042">
        <f>IF($AK30="n/a",1.03*AU30,IF($AK30&lt;0,1.01*AU30,IF($AK30&gt;10,1.1*AU30,(1+$AK30/100)*AU30)))</f>
        <v>2.0042796950000006</v>
      </c>
      <c r="AW30" s="766">
        <f>SUM(AR30:AV30)</f>
        <v>8.3575766450000017</v>
      </c>
      <c r="AX30" s="877">
        <f>AW30/I30*100</f>
        <v>7.4441762224993342</v>
      </c>
      <c r="AY30" s="1212">
        <v>1.02</v>
      </c>
      <c r="AZ30" s="1028">
        <v>28.249999999999996</v>
      </c>
      <c r="BA30" s="1028">
        <v>-0.8</v>
      </c>
      <c r="BB30" s="1028">
        <v>5.48</v>
      </c>
      <c r="BC30" s="1028">
        <v>10.77</v>
      </c>
      <c r="BE30" s="721">
        <v>2012</v>
      </c>
      <c r="BF30" s="1057">
        <f>IF(BE30&gt;2008,0,IF(BE30&gt;2001,1,IF(BE30&gt;1990,2,IF(BE30&gt;1980,3,IF(BE30&gt;1973,4,IF(BE30&gt;1970,5,IF(BE30&gt;1960,6,IF(BE30&gt;1958,7,IF(BE30&gt;1953,8,9)))))))))</f>
        <v>0</v>
      </c>
    </row>
    <row r="31" spans="1:58" ht="11.25" customHeight="1" x14ac:dyDescent="0.2">
      <c r="A31" s="1036" t="s">
        <v>920</v>
      </c>
      <c r="B31" s="1031" t="s">
        <v>921</v>
      </c>
      <c r="C31" s="1181" t="s">
        <v>4414</v>
      </c>
      <c r="D31" s="1181" t="s">
        <v>4415</v>
      </c>
      <c r="E31" s="857">
        <v>8</v>
      </c>
      <c r="F31" s="1245">
        <v>534</v>
      </c>
      <c r="G31" s="1245" t="s">
        <v>107</v>
      </c>
      <c r="H31" s="1245" t="s">
        <v>107</v>
      </c>
      <c r="I31" s="1030">
        <v>164.49</v>
      </c>
      <c r="J31" s="766">
        <f>(M31/I31)*100</f>
        <v>1.9210894279287496</v>
      </c>
      <c r="K31" s="1033">
        <v>0.79</v>
      </c>
      <c r="L31" s="1043">
        <v>4</v>
      </c>
      <c r="M31" s="756">
        <f>K31*L31</f>
        <v>3.16</v>
      </c>
      <c r="N31" s="1026" t="s">
        <v>4134</v>
      </c>
      <c r="O31" s="860">
        <v>0.77</v>
      </c>
      <c r="P31" s="1016">
        <v>43370</v>
      </c>
      <c r="Q31" s="1016">
        <v>43390</v>
      </c>
      <c r="R31" s="756">
        <f>(K31-O31)/O31*100</f>
        <v>2.5974025974025996</v>
      </c>
      <c r="S31" s="824">
        <f>IF(INDEX(Historical!$D$7:$D$1455,MATCH(B31,Historical!$B$7:$B$1455,0))=0,"n/a",(INDEX(Historical!$C$7:$C$1455,MATCH(B31,Historical!$B$7:$B$1455,0))/INDEX(Historical!$D$7:$D$1455,MATCH(B31,Historical!$B$7:$B$1455,0))-1)*100)</f>
        <v>19.999999999999996</v>
      </c>
      <c r="T31" s="824">
        <f>IF(INDEX(Historical!$F$7:$F$1455,MATCH(B31,Historical!$B$7:$B$1455,0))=0,"n/a",((INDEX(Historical!$C$7:$C$1455,MATCH(B31,Historical!$B$7:$B$1455,0))/INDEX(Historical!$F$7:$F$1455,MATCH(B31,Historical!$B$7:$B$1455,0)))^(1/3)-1)*100)</f>
        <v>23.545035086408795</v>
      </c>
      <c r="U31" s="824">
        <f>IF(INDEX(Historical!$I$7:$I$1455,MATCH(B31,Historical!$B$7:$B$1455,0))=0,"n/a",((INDEX(Historical!$C$7:$C$1455,MATCH(B31,Historical!$B$7:$B$1455,0))/INDEX(Historical!$I$7:$I$1455,MATCH(B31,Historical!$B$7:$B$1455,0)))^(1/5)-1)*100)</f>
        <v>24.014447702949361</v>
      </c>
      <c r="V31" s="824" t="str">
        <f>IF(INDEX(Historical!$O$7:$O$1455,MATCH(B31,Historical!$B$7:$B$1455,0))=0,"n/a",((INDEX(Historical!$C$7:$C$1455,MATCH(B31,Historical!$B$7:$B$1455,0))/INDEX(Historical!$O$7:$O$1455,MATCH(B31,Historical!$B$7:$B$1455,0)))^(1/10)-1)*100)</f>
        <v>n/a</v>
      </c>
      <c r="W31" s="825" t="str">
        <f>IF(OR(U31&lt;=0,U31="n/a",V31&lt;=0,V31="n/a"),"n/a",U31/V31)</f>
        <v>n/a</v>
      </c>
      <c r="X31" s="826">
        <f>IF(OR(AJ31&lt;=0,AJ31="n/a",U31&lt;=0,U31="n/a"),"n/a",U31/AJ31)</f>
        <v>2.2870902574237486</v>
      </c>
      <c r="Y31" s="1032" t="s">
        <v>4045</v>
      </c>
      <c r="Z31" s="766">
        <f>IF(OR(AC31&lt;0.01,AC31="n/a"),"n/a",M31/AC31*100)</f>
        <v>121.07279693486591</v>
      </c>
      <c r="AA31" s="1042">
        <f>IF(OR(AC31&lt;0.01,AC31="n/a"),"n/a",I31/AC31)</f>
        <v>63.022988505747136</v>
      </c>
      <c r="AB31" s="1043">
        <v>12</v>
      </c>
      <c r="AC31" s="1021">
        <v>2.61</v>
      </c>
      <c r="AD31" s="1021">
        <v>8.83</v>
      </c>
      <c r="AE31" s="1021">
        <v>10.33</v>
      </c>
      <c r="AF31" s="1021">
        <v>13.55</v>
      </c>
      <c r="AG31" s="1021">
        <v>19.900000000000002</v>
      </c>
      <c r="AH31" s="1021">
        <v>32.700000000000003</v>
      </c>
      <c r="AI31" s="1021">
        <v>22.54</v>
      </c>
      <c r="AJ31" s="1021">
        <v>10.5</v>
      </c>
      <c r="AK31" s="1021">
        <v>7.13</v>
      </c>
      <c r="AL31" s="1034">
        <v>72420</v>
      </c>
      <c r="AM31" s="1028">
        <v>0.1</v>
      </c>
      <c r="AN31" s="1021">
        <v>3.97</v>
      </c>
      <c r="AO31" s="868">
        <f>IF(U31="n/a","n/a",IF(AA31&lt;0,"n/a",IF(AA31="n/a","n/a",J31+U31-AA31)))</f>
        <v>-37.087451374869026</v>
      </c>
      <c r="AP31" s="869">
        <f>IF(U31="n/a","n/a",J31+U31)</f>
        <v>25.93553713087811</v>
      </c>
      <c r="AQ31" s="1044">
        <f>IF(OR(AC31&lt;0.01,AF31="n/a"),"n/a",(I31/SQRT(22.5*AC31*(I31/AF31))-1)*100)</f>
        <v>516.06691348437641</v>
      </c>
      <c r="AR31" s="766">
        <f>INDEX(Historical!$C$7:$C$1455,MATCH(B31,Historical!$B$7:$B$1455,0))*IF(AH31="n/a",1.03,IF(AH31&lt;0,1.01,IF(AH31&gt;10,1.1,(1+AH31/100))))</f>
        <v>2.9040000000000004</v>
      </c>
      <c r="AS31" s="1042">
        <f>IF($AI31="n/a",1.03*AR31,IF($AI31&lt;0,1.01*AR31,IF($AI31&gt;10,1.1*AR31,(1+$AI31/100)*AR31)))</f>
        <v>3.1944000000000008</v>
      </c>
      <c r="AT31" s="1042">
        <f>IF($AK31="n/a",1.03*AS31,IF($AK31&lt;0,1.01*AS31,IF($AK31&gt;10,1.1*AS31,(1+$AK31/100)*AS31)))</f>
        <v>3.4221607200000004</v>
      </c>
      <c r="AU31" s="1042">
        <f>IF($AK31="n/a",1.03*AT31,IF($AK31&lt;0,1.01*AT31,IF($AK31&gt;10,1.1*AT31,(1+$AK31/100)*AT31)))</f>
        <v>3.6661607793360003</v>
      </c>
      <c r="AV31" s="1042">
        <f>IF($AK31="n/a",1.03*AU31,IF($AK31&lt;0,1.01*AU31,IF($AK31&gt;10,1.1*AU31,(1+$AK31/100)*AU31)))</f>
        <v>3.9275580429026569</v>
      </c>
      <c r="AW31" s="766">
        <f>SUM(AR31:AV31)</f>
        <v>17.114279542238659</v>
      </c>
      <c r="AX31" s="877">
        <f>AW31/I31*100</f>
        <v>10.40444984025695</v>
      </c>
      <c r="AY31" s="1212">
        <v>0.61</v>
      </c>
      <c r="AZ31" s="1028">
        <v>26.169999999999998</v>
      </c>
      <c r="BA31" s="1028">
        <v>-1.5599999999999998</v>
      </c>
      <c r="BB31" s="1028">
        <v>7.89</v>
      </c>
      <c r="BC31" s="1028">
        <v>13.48</v>
      </c>
      <c r="BE31" s="721">
        <v>2011</v>
      </c>
      <c r="BF31" s="1057">
        <f>IF(BE31&gt;2008,0,IF(BE31&gt;2001,1,IF(BE31&gt;1990,2,IF(BE31&gt;1980,3,IF(BE31&gt;1973,4,IF(BE31&gt;1970,5,IF(BE31&gt;1960,6,IF(BE31&gt;1958,7,IF(BE31&gt;1953,8,9)))))))))</f>
        <v>0</v>
      </c>
    </row>
    <row r="32" spans="1:58" s="905" customFormat="1" ht="11.25" customHeight="1" x14ac:dyDescent="0.2">
      <c r="A32" s="884" t="s">
        <v>922</v>
      </c>
      <c r="B32" s="914" t="s">
        <v>923</v>
      </c>
      <c r="C32" s="1181" t="s">
        <v>109</v>
      </c>
      <c r="D32" s="1181" t="s">
        <v>119</v>
      </c>
      <c r="E32" s="885">
        <v>6</v>
      </c>
      <c r="F32" s="1245">
        <v>685</v>
      </c>
      <c r="G32" s="1244" t="s">
        <v>107</v>
      </c>
      <c r="H32" s="1244" t="s">
        <v>107</v>
      </c>
      <c r="I32" s="886">
        <v>64.59</v>
      </c>
      <c r="J32" s="887">
        <f>(M32/I32)*100</f>
        <v>1.3624400061929089</v>
      </c>
      <c r="K32" s="888">
        <v>0.22</v>
      </c>
      <c r="L32" s="889">
        <v>4</v>
      </c>
      <c r="M32" s="890">
        <f>K32*L32</f>
        <v>0.88</v>
      </c>
      <c r="N32" s="891" t="s">
        <v>602</v>
      </c>
      <c r="O32" s="892">
        <v>0.2</v>
      </c>
      <c r="P32" s="893">
        <v>43167</v>
      </c>
      <c r="Q32" s="893">
        <v>43182</v>
      </c>
      <c r="R32" s="890">
        <f>(K32-O32)/O32*100</f>
        <v>9.9999999999999947</v>
      </c>
      <c r="S32" s="824">
        <f>IF(INDEX(Historical!$D$7:$D$1455,MATCH(B32,Historical!$B$7:$B$1455,0))=0,"n/a",(INDEX(Historical!$C$7:$C$1455,MATCH(B32,Historical!$B$7:$B$1455,0))/INDEX(Historical!$D$7:$D$1455,MATCH(B32,Historical!$B$7:$B$1455,0))-1)*100)</f>
        <v>11.111111111111116</v>
      </c>
      <c r="T32" s="824">
        <f>IF(INDEX(Historical!$F$7:$F$1455,MATCH(B32,Historical!$B$7:$B$1455,0))=0,"n/a",((INDEX(Historical!$C$7:$C$1455,MATCH(B32,Historical!$B$7:$B$1455,0))/INDEX(Historical!$F$7:$F$1455,MATCH(B32,Historical!$B$7:$B$1455,0)))^(1/3)-1)*100)</f>
        <v>18.563110149668759</v>
      </c>
      <c r="U32" s="824" t="str">
        <f>IF(INDEX(Historical!$I$7:$I$1455,MATCH(B32,Historical!$B$7:$B$1455,0))=0,"n/a",((INDEX(Historical!$C$7:$C$1455,MATCH(B32,Historical!$B$7:$B$1455,0))/INDEX(Historical!$I$7:$I$1455,MATCH(B32,Historical!$B$7:$B$1455,0)))^(1/5)-1)*100)</f>
        <v>n/a</v>
      </c>
      <c r="V32" s="824" t="str">
        <f>IF(INDEX(Historical!$O$7:$O$1455,MATCH(B32,Historical!$B$7:$B$1455,0))=0,"n/a",((INDEX(Historical!$C$7:$C$1455,MATCH(B32,Historical!$B$7:$B$1455,0))/INDEX(Historical!$O$7:$O$1455,MATCH(B32,Historical!$B$7:$B$1455,0)))^(1/10)-1)*100)</f>
        <v>n/a</v>
      </c>
      <c r="W32" s="894" t="str">
        <f>IF(OR(U32&lt;=0,U32="n/a",V32&lt;=0,V32="n/a"),"n/a",U32/V32)</f>
        <v>n/a</v>
      </c>
      <c r="X32" s="895" t="str">
        <f>IF(OR(AJ32&lt;=0,AJ32="n/a",U32&lt;=0,U32="n/a"),"n/a",U32/AJ32)</f>
        <v>n/a</v>
      </c>
      <c r="Y32" s="911"/>
      <c r="Z32" s="887">
        <f>IF(OR(AC32&lt;0.01,AC32="n/a"),"n/a",M32/AC32*100)</f>
        <v>25.655976676384839</v>
      </c>
      <c r="AA32" s="897">
        <f>IF(OR(AC32&lt;0.01,AC32="n/a"),"n/a",I32/AC32)</f>
        <v>18.830903790087465</v>
      </c>
      <c r="AB32" s="889">
        <v>12</v>
      </c>
      <c r="AC32" s="898">
        <v>3.43</v>
      </c>
      <c r="AD32" s="898">
        <v>1.88</v>
      </c>
      <c r="AE32" s="898">
        <v>3.27</v>
      </c>
      <c r="AF32" s="898">
        <v>2.7</v>
      </c>
      <c r="AG32" s="898">
        <v>12.1</v>
      </c>
      <c r="AH32" s="898">
        <v>-24.6</v>
      </c>
      <c r="AI32" s="898">
        <v>-11.23</v>
      </c>
      <c r="AJ32" s="898">
        <v>14.099999999999998</v>
      </c>
      <c r="AK32" s="898">
        <v>10</v>
      </c>
      <c r="AL32" s="899">
        <v>1240</v>
      </c>
      <c r="AM32" s="900">
        <v>0.8</v>
      </c>
      <c r="AN32" s="898">
        <v>0</v>
      </c>
      <c r="AO32" s="901" t="str">
        <f>IF(U32="n/a","n/a",IF(AA32&lt;0,"n/a",IF(AA32="n/a","n/a",J32+U32-AA32)))</f>
        <v>n/a</v>
      </c>
      <c r="AP32" s="902" t="str">
        <f>IF(U32="n/a","n/a",J32+U32)</f>
        <v>n/a</v>
      </c>
      <c r="AQ32" s="903">
        <f>IF(OR(AC32&lt;0.01,AF32="n/a"),"n/a",(I32/SQRT(22.5*AC32*(I32/AF32))-1)*100)</f>
        <v>50.323266822222038</v>
      </c>
      <c r="AR32" s="766">
        <f>INDEX(Historical!$C$7:$C$1455,MATCH(B32,Historical!$B$7:$B$1455,0))*IF(AH32="n/a",1.03,IF(AH32&lt;0,1.01,IF(AH32&gt;10,1.1,(1+AH32/100))))</f>
        <v>0.80800000000000005</v>
      </c>
      <c r="AS32" s="897">
        <f>IF($AI32="n/a",1.03*AR32,IF($AI32&lt;0,1.01*AR32,IF($AI32&gt;10,1.1*AR32,(1+$AI32/100)*AR32)))</f>
        <v>0.81608000000000003</v>
      </c>
      <c r="AT32" s="897">
        <f>IF($AK32="n/a",1.03*AS32,IF($AK32&lt;0,1.01*AS32,IF($AK32&gt;10,1.1*AS32,(1+$AK32/100)*AS32)))</f>
        <v>0.89768800000000015</v>
      </c>
      <c r="AU32" s="897">
        <f>IF($AK32="n/a",1.03*AT32,IF($AK32&lt;0,1.01*AT32,IF($AK32&gt;10,1.1*AT32,(1+$AK32/100)*AT32)))</f>
        <v>0.98745680000000025</v>
      </c>
      <c r="AV32" s="897">
        <f>IF($AK32="n/a",1.03*AU32,IF($AK32&lt;0,1.01*AU32,IF($AK32&gt;10,1.1*AU32,(1+$AK32/100)*AU32)))</f>
        <v>1.0862024800000003</v>
      </c>
      <c r="AW32" s="887">
        <f>SUM(AR32:AV32)</f>
        <v>4.5954272800000009</v>
      </c>
      <c r="AX32" s="904">
        <f>AW32/I32*100</f>
        <v>7.1147658770707558</v>
      </c>
      <c r="AY32" s="1213">
        <v>0.5</v>
      </c>
      <c r="AZ32" s="900">
        <v>24.21</v>
      </c>
      <c r="BA32" s="900">
        <v>-4.96</v>
      </c>
      <c r="BB32" s="900">
        <v>1.8499999999999999</v>
      </c>
      <c r="BC32" s="900">
        <v>6.9</v>
      </c>
      <c r="BD32" s="1079"/>
      <c r="BE32" s="721">
        <v>2013</v>
      </c>
      <c r="BF32" s="1057">
        <f>IF(BE32&gt;2008,0,IF(BE32&gt;2001,1,IF(BE32&gt;1990,2,IF(BE32&gt;1980,3,IF(BE32&gt;1973,4,IF(BE32&gt;1970,5,IF(BE32&gt;1960,6,IF(BE32&gt;1958,7,IF(BE32&gt;1953,8,9)))))))))</f>
        <v>0</v>
      </c>
    </row>
    <row r="33" spans="1:58" ht="11.25" customHeight="1" x14ac:dyDescent="0.2">
      <c r="A33" s="1019" t="s">
        <v>924</v>
      </c>
      <c r="B33" s="1031" t="s">
        <v>925</v>
      </c>
      <c r="C33" s="1181" t="s">
        <v>109</v>
      </c>
      <c r="D33" s="1181" t="s">
        <v>4434</v>
      </c>
      <c r="E33" s="857">
        <v>8</v>
      </c>
      <c r="F33" s="1245">
        <v>480</v>
      </c>
      <c r="G33" s="1245" t="s">
        <v>107</v>
      </c>
      <c r="H33" s="1245" t="s">
        <v>107</v>
      </c>
      <c r="I33" s="1030">
        <v>27.46</v>
      </c>
      <c r="J33" s="766">
        <f>(M33/I33)*100</f>
        <v>3.3503277494537507</v>
      </c>
      <c r="K33" s="1033">
        <v>0.23</v>
      </c>
      <c r="L33" s="1043">
        <v>4</v>
      </c>
      <c r="M33" s="756">
        <f>K33*L33</f>
        <v>0.92</v>
      </c>
      <c r="N33" s="1026" t="s">
        <v>108</v>
      </c>
      <c r="O33" s="860">
        <v>0.22</v>
      </c>
      <c r="P33" s="1016">
        <v>43220</v>
      </c>
      <c r="Q33" s="1016">
        <v>43235</v>
      </c>
      <c r="R33" s="756">
        <f>(K33-O33)/O33*100</f>
        <v>4.5454545454545494</v>
      </c>
      <c r="S33" s="824">
        <f>IF(INDEX(Historical!$D$7:$D$1455,MATCH(B33,Historical!$B$7:$B$1455,0))=0,"n/a",(INDEX(Historical!$C$7:$C$1455,MATCH(B33,Historical!$B$7:$B$1455,0))/INDEX(Historical!$D$7:$D$1455,MATCH(B33,Historical!$B$7:$B$1455,0))-1)*100)</f>
        <v>4.8192771084337505</v>
      </c>
      <c r="T33" s="824">
        <f>IF(INDEX(Historical!$F$7:$F$1455,MATCH(B33,Historical!$B$7:$B$1455,0))=0,"n/a",((INDEX(Historical!$C$7:$C$1455,MATCH(B33,Historical!$B$7:$B$1455,0))/INDEX(Historical!$F$7:$F$1455,MATCH(B33,Historical!$B$7:$B$1455,0)))^(1/3)-1)*100)</f>
        <v>7.5161581727784421</v>
      </c>
      <c r="U33" s="824">
        <f>IF(INDEX(Historical!$I$7:$I$1455,MATCH(B33,Historical!$B$7:$B$1455,0))=0,"n/a",((INDEX(Historical!$C$7:$C$1455,MATCH(B33,Historical!$B$7:$B$1455,0))/INDEX(Historical!$I$7:$I$1455,MATCH(B33,Historical!$B$7:$B$1455,0)))^(1/5)-1)*100)</f>
        <v>8.4471771197698544</v>
      </c>
      <c r="V33" s="824">
        <f>IF(INDEX(Historical!$O$7:$O$1455,MATCH(B33,Historical!$B$7:$B$1455,0))=0,"n/a",((INDEX(Historical!$C$7:$C$1455,MATCH(B33,Historical!$B$7:$B$1455,0))/INDEX(Historical!$O$7:$O$1455,MATCH(B33,Historical!$B$7:$B$1455,0)))^(1/10)-1)*100)</f>
        <v>-2.0479459653170329</v>
      </c>
      <c r="W33" s="825" t="str">
        <f>IF(OR(U33&lt;=0,U33="n/a",V33&lt;=0,V33="n/a"),"n/a",U33/V33)</f>
        <v>n/a</v>
      </c>
      <c r="X33" s="826">
        <f>IF(OR(AJ33&lt;=0,AJ33="n/a",U33&lt;=0,U33="n/a"),"n/a",U33/AJ33)</f>
        <v>8.4471771197698544</v>
      </c>
      <c r="Y33" s="784" t="s">
        <v>4144</v>
      </c>
      <c r="Z33" s="766">
        <f>IF(OR(AC33&lt;0.01,AC33="n/a"),"n/a",M33/AC33*100)</f>
        <v>51.396648044692739</v>
      </c>
      <c r="AA33" s="1042">
        <f>IF(OR(AC33&lt;0.01,AC33="n/a"),"n/a",I33/AC33)</f>
        <v>15.340782122905027</v>
      </c>
      <c r="AB33" s="1043">
        <v>12</v>
      </c>
      <c r="AC33" s="1021">
        <v>1.79</v>
      </c>
      <c r="AD33" s="1021" t="s">
        <v>138</v>
      </c>
      <c r="AE33" s="1021">
        <v>5.29</v>
      </c>
      <c r="AF33" s="1021">
        <v>1.52</v>
      </c>
      <c r="AG33" s="1021">
        <v>9.1999999999999993</v>
      </c>
      <c r="AH33" s="1021">
        <v>-5.4</v>
      </c>
      <c r="AI33" s="1021" t="s">
        <v>138</v>
      </c>
      <c r="AJ33" s="1021">
        <v>1</v>
      </c>
      <c r="AK33" s="1021" t="s">
        <v>138</v>
      </c>
      <c r="AL33" s="1034">
        <v>253.18</v>
      </c>
      <c r="AM33" s="1028">
        <v>0.3</v>
      </c>
      <c r="AN33" s="1021">
        <v>0</v>
      </c>
      <c r="AO33" s="868">
        <f>IF(U33="n/a","n/a",IF(AA33&lt;0,"n/a",IF(AA33="n/a","n/a",J33+U33-AA33)))</f>
        <v>-3.5432772536814223</v>
      </c>
      <c r="AP33" s="869">
        <f>IF(U33="n/a","n/a",J33+U33)</f>
        <v>11.797504869223605</v>
      </c>
      <c r="AQ33" s="1044">
        <f>IF(OR(AC33&lt;0.01,AF33="n/a"),"n/a",(I33/SQRT(22.5*AC33*(I33/AF33))-1)*100)</f>
        <v>1.801525478235555</v>
      </c>
      <c r="AR33" s="766">
        <f>INDEX(Historical!$C$7:$C$1455,MATCH(B33,Historical!$B$7:$B$1455,0))*IF(AH33="n/a",1.03,IF(AH33&lt;0,1.01,IF(AH33&gt;10,1.1,(1+AH33/100))))</f>
        <v>0.87870000000000004</v>
      </c>
      <c r="AS33" s="1042">
        <f>IF($AI33="n/a",1.03*AR33,IF($AI33&lt;0,1.01*AR33,IF($AI33&gt;10,1.1*AR33,(1+$AI33/100)*AR33)))</f>
        <v>0.90506100000000012</v>
      </c>
      <c r="AT33" s="1042">
        <f>IF($AK33="n/a",1.03*AS33,IF($AK33&lt;0,1.01*AS33,IF($AK33&gt;10,1.1*AS33,(1+$AK33/100)*AS33)))</f>
        <v>0.9322128300000001</v>
      </c>
      <c r="AU33" s="1042">
        <f>IF($AK33="n/a",1.03*AT33,IF($AK33&lt;0,1.01*AT33,IF($AK33&gt;10,1.1*AT33,(1+$AK33/100)*AT33)))</f>
        <v>0.96017921490000013</v>
      </c>
      <c r="AV33" s="1042">
        <f>IF($AK33="n/a",1.03*AU33,IF($AK33&lt;0,1.01*AU33,IF($AK33&gt;10,1.1*AU33,(1+$AK33/100)*AU33)))</f>
        <v>0.98898459134700012</v>
      </c>
      <c r="AW33" s="766">
        <f>SUM(AR33:AV33)</f>
        <v>4.6651376362470005</v>
      </c>
      <c r="AX33" s="877">
        <f>AW33/I33*100</f>
        <v>16.988847910586308</v>
      </c>
      <c r="AY33" s="1212">
        <v>0.56999999999999995</v>
      </c>
      <c r="AZ33" s="1028">
        <v>6.54</v>
      </c>
      <c r="BA33" s="1028">
        <v>-14.59</v>
      </c>
      <c r="BB33" s="1028">
        <v>-0.31</v>
      </c>
      <c r="BC33" s="1028">
        <v>-4.6399999999999997</v>
      </c>
      <c r="BE33" s="721">
        <v>2011</v>
      </c>
      <c r="BF33" s="1057">
        <f>IF(BE33&gt;2008,0,IF(BE33&gt;2001,1,IF(BE33&gt;1990,2,IF(BE33&gt;1980,3,IF(BE33&gt;1973,4,IF(BE33&gt;1970,5,IF(BE33&gt;1960,6,IF(BE33&gt;1958,7,IF(BE33&gt;1953,8,9)))))))))</f>
        <v>0</v>
      </c>
    </row>
    <row r="34" spans="1:58" ht="11.25" customHeight="1" x14ac:dyDescent="0.2">
      <c r="A34" s="1019" t="s">
        <v>926</v>
      </c>
      <c r="B34" s="1031" t="s">
        <v>927</v>
      </c>
      <c r="C34" s="1181" t="s">
        <v>155</v>
      </c>
      <c r="D34" s="1181" t="s">
        <v>928</v>
      </c>
      <c r="E34" s="857">
        <v>8</v>
      </c>
      <c r="F34" s="1245">
        <v>436</v>
      </c>
      <c r="G34" s="1245" t="s">
        <v>116</v>
      </c>
      <c r="H34" s="1245" t="s">
        <v>116</v>
      </c>
      <c r="I34" s="1030">
        <v>208.25</v>
      </c>
      <c r="J34" s="766">
        <f>(M34/I34)*100</f>
        <v>2.5354141656662668</v>
      </c>
      <c r="K34" s="1033">
        <v>1.32</v>
      </c>
      <c r="L34" s="1043">
        <v>4</v>
      </c>
      <c r="M34" s="756">
        <f>K34*L34</f>
        <v>5.28</v>
      </c>
      <c r="N34" s="1026" t="s">
        <v>251</v>
      </c>
      <c r="O34" s="860">
        <v>1.1499999999999999</v>
      </c>
      <c r="P34" s="1016">
        <v>43145</v>
      </c>
      <c r="Q34" s="1016">
        <v>43167</v>
      </c>
      <c r="R34" s="756">
        <f>(K34-O34)/O34*100</f>
        <v>14.782608695652188</v>
      </c>
      <c r="S34" s="824">
        <f>IF(INDEX(Historical!$D$7:$D$1455,MATCH(B34,Historical!$B$7:$B$1455,0))=0,"n/a",(INDEX(Historical!$C$7:$C$1455,MATCH(B34,Historical!$B$7:$B$1455,0))/INDEX(Historical!$D$7:$D$1455,MATCH(B34,Historical!$B$7:$B$1455,0))-1)*100)</f>
        <v>14.999999999999991</v>
      </c>
      <c r="T34" s="824">
        <f>IF(INDEX(Historical!$F$7:$F$1455,MATCH(B34,Historical!$B$7:$B$1455,0))=0,"n/a",((INDEX(Historical!$C$7:$C$1455,MATCH(B34,Historical!$B$7:$B$1455,0))/INDEX(Historical!$F$7:$F$1455,MATCH(B34,Historical!$B$7:$B$1455,0)))^(1/3)-1)*100)</f>
        <v>23.534805307850259</v>
      </c>
      <c r="U34" s="824">
        <f>IF(INDEX(Historical!$I$7:$I$1455,MATCH(B34,Historical!$B$7:$B$1455,0))=0,"n/a",((INDEX(Historical!$C$7:$C$1455,MATCH(B34,Historical!$B$7:$B$1455,0))/INDEX(Historical!$I$7:$I$1455,MATCH(B34,Historical!$B$7:$B$1455,0)))^(1/5)-1)*100)</f>
        <v>26.147621953935875</v>
      </c>
      <c r="V34" s="824" t="str">
        <f>IF(INDEX(Historical!$O$7:$O$1455,MATCH(B34,Historical!$B$7:$B$1455,0))=0,"n/a",((INDEX(Historical!$C$7:$C$1455,MATCH(B34,Historical!$B$7:$B$1455,0))/INDEX(Historical!$O$7:$O$1455,MATCH(B34,Historical!$B$7:$B$1455,0)))^(1/10)-1)*100)</f>
        <v>n/a</v>
      </c>
      <c r="W34" s="825" t="str">
        <f>IF(OR(U34&lt;=0,U34="n/a",V34&lt;=0,V34="n/a"),"n/a",U34/V34)</f>
        <v>n/a</v>
      </c>
      <c r="X34" s="826">
        <f>IF(OR(AJ34&lt;=0,AJ34="n/a",U34&lt;=0,U34="n/a"),"n/a",U34/AJ34)</f>
        <v>1.8158070801344359</v>
      </c>
      <c r="Y34" s="777"/>
      <c r="Z34" s="766">
        <f>IF(OR(AC34&lt;0.01,AC34="n/a"),"n/a",M34/AC34*100)</f>
        <v>43.528441879637263</v>
      </c>
      <c r="AA34" s="1042">
        <f>IF(OR(AC34&lt;0.01,AC34="n/a"),"n/a",I34/AC34)</f>
        <v>17.168178070898598</v>
      </c>
      <c r="AB34" s="1043">
        <v>12</v>
      </c>
      <c r="AC34" s="1021">
        <v>12.13</v>
      </c>
      <c r="AD34" s="1021">
        <v>3.69</v>
      </c>
      <c r="AE34" s="1021">
        <v>5.7</v>
      </c>
      <c r="AF34" s="1021">
        <v>9.36</v>
      </c>
      <c r="AG34" s="1021">
        <v>12.6</v>
      </c>
      <c r="AH34" s="1021">
        <v>7.3</v>
      </c>
      <c r="AI34" s="1021">
        <v>1.95</v>
      </c>
      <c r="AJ34" s="1021">
        <v>14.399999999999999</v>
      </c>
      <c r="AK34" s="1021">
        <v>4.6500000000000004</v>
      </c>
      <c r="AL34" s="1034">
        <v>132840</v>
      </c>
      <c r="AM34" s="1029">
        <v>0.21</v>
      </c>
      <c r="AN34" s="1021">
        <v>2.4</v>
      </c>
      <c r="AO34" s="868">
        <f>IF(U34="n/a","n/a",IF(AA34&lt;0,"n/a",IF(AA34="n/a","n/a",J34+U34-AA34)))</f>
        <v>11.514858048703545</v>
      </c>
      <c r="AP34" s="869">
        <f>IF(U34="n/a","n/a",J34+U34)</f>
        <v>28.683036119602143</v>
      </c>
      <c r="AQ34" s="1044">
        <f>IF(OR(AC34&lt;0.01,AF34="n/a"),"n/a",(I34/SQRT(22.5*AC34*(I34/AF34))-1)*100)</f>
        <v>167.24449624817001</v>
      </c>
      <c r="AR34" s="766">
        <f>INDEX(Historical!$C$7:$C$1455,MATCH(B34,Historical!$B$7:$B$1455,0))*IF(AH34="n/a",1.03,IF(AH34&lt;0,1.01,IF(AH34&gt;10,1.1,(1+AH34/100))))</f>
        <v>4.9357999999999995</v>
      </c>
      <c r="AS34" s="1042">
        <f>IF($AI34="n/a",1.03*AR34,IF($AI34&lt;0,1.01*AR34,IF($AI34&gt;10,1.1*AR34,(1+$AI34/100)*AR34)))</f>
        <v>5.0320480999999999</v>
      </c>
      <c r="AT34" s="1042">
        <f>IF($AK34="n/a",1.03*AS34,IF($AK34&lt;0,1.01*AS34,IF($AK34&gt;10,1.1*AS34,(1+$AK34/100)*AS34)))</f>
        <v>5.2660383366499994</v>
      </c>
      <c r="AU34" s="1042">
        <f>IF($AK34="n/a",1.03*AT34,IF($AK34&lt;0,1.01*AT34,IF($AK34&gt;10,1.1*AT34,(1+$AK34/100)*AT34)))</f>
        <v>5.5109091193042241</v>
      </c>
      <c r="AV34" s="1042">
        <f>IF($AK34="n/a",1.03*AU34,IF($AK34&lt;0,1.01*AU34,IF($AK34&gt;10,1.1*AU34,(1+$AK34/100)*AU34)))</f>
        <v>5.7671663933518706</v>
      </c>
      <c r="AW34" s="766">
        <f>SUM(AR34:AV34)</f>
        <v>26.511961949306095</v>
      </c>
      <c r="AX34" s="877">
        <f>AW34/I34*100</f>
        <v>12.730834069294644</v>
      </c>
      <c r="AY34" s="1212">
        <v>1.38</v>
      </c>
      <c r="AZ34" s="1028">
        <v>27.52</v>
      </c>
      <c r="BA34" s="1028">
        <v>-0.91999999999999993</v>
      </c>
      <c r="BB34" s="1028">
        <v>5.26</v>
      </c>
      <c r="BC34" s="1028">
        <v>10.530000000000001</v>
      </c>
      <c r="BE34" s="721">
        <v>2011</v>
      </c>
      <c r="BF34" s="1057">
        <f>IF(BE34&gt;2008,0,IF(BE34&gt;2001,1,IF(BE34&gt;1990,2,IF(BE34&gt;1980,3,IF(BE34&gt;1973,4,IF(BE34&gt;1970,5,IF(BE34&gt;1960,6,IF(BE34&gt;1958,7,IF(BE34&gt;1953,8,9)))))))))</f>
        <v>0</v>
      </c>
    </row>
    <row r="35" spans="1:58" ht="11.25" customHeight="1" x14ac:dyDescent="0.2">
      <c r="A35" s="1027" t="s">
        <v>929</v>
      </c>
      <c r="B35" s="1031" t="s">
        <v>930</v>
      </c>
      <c r="C35" s="1181" t="s">
        <v>4283</v>
      </c>
      <c r="D35" s="1181" t="s">
        <v>4433</v>
      </c>
      <c r="E35" s="857">
        <v>7</v>
      </c>
      <c r="F35" s="1245">
        <v>610</v>
      </c>
      <c r="G35" s="1245" t="s">
        <v>107</v>
      </c>
      <c r="H35" s="1245" t="s">
        <v>107</v>
      </c>
      <c r="I35" s="1030">
        <v>87.94</v>
      </c>
      <c r="J35" s="766">
        <f>(M35/I35)*100</f>
        <v>1.0461678417102569</v>
      </c>
      <c r="K35" s="1033">
        <v>0.23</v>
      </c>
      <c r="L35" s="1043">
        <v>4</v>
      </c>
      <c r="M35" s="756">
        <f>K35*L35</f>
        <v>0.92</v>
      </c>
      <c r="N35" s="1026" t="s">
        <v>128</v>
      </c>
      <c r="O35" s="860">
        <v>0.19</v>
      </c>
      <c r="P35" s="1016">
        <v>43266</v>
      </c>
      <c r="Q35" s="1016">
        <v>43291</v>
      </c>
      <c r="R35" s="756">
        <f>(K35-O35)/O35*100</f>
        <v>21.052631578947373</v>
      </c>
      <c r="S35" s="824">
        <f>IF(INDEX(Historical!$D$7:$D$1455,MATCH(B35,Historical!$B$7:$B$1455,0))=0,"n/a",(INDEX(Historical!$C$7:$C$1455,MATCH(B35,Historical!$B$7:$B$1455,0))/INDEX(Historical!$D$7:$D$1455,MATCH(B35,Historical!$B$7:$B$1455,0))-1)*100)</f>
        <v>19.642857142857139</v>
      </c>
      <c r="T35" s="824">
        <f>IF(INDEX(Historical!$F$7:$F$1455,MATCH(B35,Historical!$B$7:$B$1455,0))=0,"n/a",((INDEX(Historical!$C$7:$C$1455,MATCH(B35,Historical!$B$7:$B$1455,0))/INDEX(Historical!$F$7:$F$1455,MATCH(B35,Historical!$B$7:$B$1455,0)))^(1/3)-1)*100)</f>
        <v>16.384539053573622</v>
      </c>
      <c r="U35" s="824">
        <f>IF(INDEX(Historical!$I$7:$I$1455,MATCH(B35,Historical!$B$7:$B$1455,0))=0,"n/a",((INDEX(Historical!$C$7:$C$1455,MATCH(B35,Historical!$B$7:$B$1455,0))/INDEX(Historical!$I$7:$I$1455,MATCH(B35,Historical!$B$7:$B$1455,0)))^(1/5)-1)*100)</f>
        <v>32.348240420017468</v>
      </c>
      <c r="V35" s="824">
        <f>IF(INDEX(Historical!$O$7:$O$1455,MATCH(B35,Historical!$B$7:$B$1455,0))=0,"n/a",((INDEX(Historical!$C$7:$C$1455,MATCH(B35,Historical!$B$7:$B$1455,0))/INDEX(Historical!$O$7:$O$1455,MATCH(B35,Historical!$B$7:$B$1455,0)))^(1/10)-1)*100)</f>
        <v>36.425437377625116</v>
      </c>
      <c r="W35" s="825">
        <f>IF(OR(U35&lt;=0,U35="n/a",V35&lt;=0,V35="n/a"),"n/a",U35/V35)</f>
        <v>0.88806731638280534</v>
      </c>
      <c r="X35" s="826">
        <f>IF(OR(AJ35&lt;=0,AJ35="n/a",U35&lt;=0,U35="n/a"),"n/a",U35/AJ35)</f>
        <v>2.2464055847234357</v>
      </c>
      <c r="Y35" s="1032"/>
      <c r="Z35" s="766">
        <f>IF(OR(AC35&lt;0.01,AC35="n/a"),"n/a",M35/AC35*100)</f>
        <v>23.409669211195929</v>
      </c>
      <c r="AA35" s="1042">
        <f>IF(OR(AC35&lt;0.01,AC35="n/a"),"n/a",I35/AC35)</f>
        <v>22.376590330788801</v>
      </c>
      <c r="AB35" s="1043">
        <v>12</v>
      </c>
      <c r="AC35" s="1021">
        <v>3.93</v>
      </c>
      <c r="AD35" s="1021">
        <v>2.2599999999999998</v>
      </c>
      <c r="AE35" s="1021">
        <v>3.34</v>
      </c>
      <c r="AF35" s="1021">
        <v>6.59</v>
      </c>
      <c r="AG35" s="1021">
        <v>19.5</v>
      </c>
      <c r="AH35" s="1021">
        <v>27</v>
      </c>
      <c r="AI35" s="1021">
        <v>8.51</v>
      </c>
      <c r="AJ35" s="1021">
        <v>14.399999999999999</v>
      </c>
      <c r="AK35" s="1021">
        <v>9.9</v>
      </c>
      <c r="AL35" s="1034">
        <v>26460</v>
      </c>
      <c r="AM35" s="1028">
        <v>0.1</v>
      </c>
      <c r="AN35" s="1021">
        <v>0.81</v>
      </c>
      <c r="AO35" s="868">
        <f>IF(U35="n/a","n/a",IF(AA35&lt;0,"n/a",IF(AA35="n/a","n/a",J35+U35-AA35)))</f>
        <v>11.017817930938925</v>
      </c>
      <c r="AP35" s="869">
        <f>IF(U35="n/a","n/a",J35+U35)</f>
        <v>33.394408261727726</v>
      </c>
      <c r="AQ35" s="1044">
        <f>IF(OR(AC35&lt;0.01,AF35="n/a"),"n/a",(I35/SQRT(22.5*AC35*(I35/AF35))-1)*100)</f>
        <v>156.0049741529759</v>
      </c>
      <c r="AR35" s="766">
        <f>INDEX(Historical!$C$7:$C$1455,MATCH(B35,Historical!$B$7:$B$1455,0))*IF(AH35="n/a",1.03,IF(AH35&lt;0,1.01,IF(AH35&gt;10,1.1,(1+AH35/100))))</f>
        <v>0.7370000000000001</v>
      </c>
      <c r="AS35" s="1042">
        <f>IF($AI35="n/a",1.03*AR35,IF($AI35&lt;0,1.01*AR35,IF($AI35&gt;10,1.1*AR35,(1+$AI35/100)*AR35)))</f>
        <v>0.79971870000000012</v>
      </c>
      <c r="AT35" s="1042">
        <f>IF($AK35="n/a",1.03*AS35,IF($AK35&lt;0,1.01*AS35,IF($AK35&gt;10,1.1*AS35,(1+$AK35/100)*AS35)))</f>
        <v>0.87889085130000011</v>
      </c>
      <c r="AU35" s="1042">
        <f>IF($AK35="n/a",1.03*AT35,IF($AK35&lt;0,1.01*AT35,IF($AK35&gt;10,1.1*AT35,(1+$AK35/100)*AT35)))</f>
        <v>0.96590104557870005</v>
      </c>
      <c r="AV35" s="1042">
        <f>IF($AK35="n/a",1.03*AU35,IF($AK35&lt;0,1.01*AU35,IF($AK35&gt;10,1.1*AU35,(1+$AK35/100)*AU35)))</f>
        <v>1.0615252490909912</v>
      </c>
      <c r="AW35" s="766">
        <f>SUM(AR35:AV35)</f>
        <v>4.4430358459696917</v>
      </c>
      <c r="AX35" s="877">
        <f>AW35/I35*100</f>
        <v>5.0523491539341503</v>
      </c>
      <c r="AY35" s="1212">
        <v>0.9</v>
      </c>
      <c r="AZ35" s="1028">
        <v>9.35</v>
      </c>
      <c r="BA35" s="1028">
        <v>-9.86</v>
      </c>
      <c r="BB35" s="1028">
        <v>-0.64</v>
      </c>
      <c r="BC35" s="1028">
        <v>-1.7000000000000002</v>
      </c>
      <c r="BE35" s="721">
        <v>2012</v>
      </c>
      <c r="BF35" s="1057">
        <f>IF(BE35&gt;2008,0,IF(BE35&gt;2001,1,IF(BE35&gt;1990,2,IF(BE35&gt;1980,3,IF(BE35&gt;1973,4,IF(BE35&gt;1970,5,IF(BE35&gt;1960,6,IF(BE35&gt;1958,7,IF(BE35&gt;1953,8,9)))))))))</f>
        <v>0</v>
      </c>
    </row>
    <row r="36" spans="1:58" ht="11.25" customHeight="1" x14ac:dyDescent="0.2">
      <c r="A36" s="1027" t="s">
        <v>934</v>
      </c>
      <c r="B36" s="1031" t="s">
        <v>935</v>
      </c>
      <c r="C36" s="1181" t="s">
        <v>180</v>
      </c>
      <c r="D36" s="1181" t="s">
        <v>4432</v>
      </c>
      <c r="E36" s="857">
        <v>8</v>
      </c>
      <c r="F36" s="1245">
        <v>509</v>
      </c>
      <c r="G36" s="1245" t="s">
        <v>107</v>
      </c>
      <c r="H36" s="1245" t="s">
        <v>107</v>
      </c>
      <c r="I36" s="1030">
        <v>37.32</v>
      </c>
      <c r="J36" s="766">
        <f>(M36/I36)*100</f>
        <v>11.039657020364416</v>
      </c>
      <c r="K36" s="1033">
        <v>1.03</v>
      </c>
      <c r="L36" s="1043">
        <v>4</v>
      </c>
      <c r="M36" s="756">
        <f>K36*L36</f>
        <v>4.12</v>
      </c>
      <c r="N36" s="1026" t="s">
        <v>108</v>
      </c>
      <c r="O36" s="860">
        <v>1.0149999999999999</v>
      </c>
      <c r="P36" s="1016">
        <v>43314</v>
      </c>
      <c r="Q36" s="1016">
        <v>43326</v>
      </c>
      <c r="R36" s="756">
        <f>(K36-O36)/O36*100</f>
        <v>1.4778325123152833</v>
      </c>
      <c r="S36" s="824">
        <f>IF(INDEX(Historical!$D$7:$D$1455,MATCH(B36,Historical!$B$7:$B$1455,0))=0,"n/a",(INDEX(Historical!$C$7:$C$1455,MATCH(B36,Historical!$B$7:$B$1455,0))/INDEX(Historical!$D$7:$D$1455,MATCH(B36,Historical!$B$7:$B$1455,0))-1)*100)</f>
        <v>15.095252494708177</v>
      </c>
      <c r="T36" s="824">
        <f>IF(INDEX(Historical!$F$7:$F$1455,MATCH(B36,Historical!$B$7:$B$1455,0))=0,"n/a",((INDEX(Historical!$C$7:$C$1455,MATCH(B36,Historical!$B$7:$B$1455,0))/INDEX(Historical!$F$7:$F$1455,MATCH(B36,Historical!$B$7:$B$1455,0)))^(1/3)-1)*100)</f>
        <v>16.414772638289854</v>
      </c>
      <c r="U36" s="824">
        <f>IF(INDEX(Historical!$I$7:$I$1455,MATCH(B36,Historical!$B$7:$B$1455,0))=0,"n/a",((INDEX(Historical!$C$7:$C$1455,MATCH(B36,Historical!$B$7:$B$1455,0))/INDEX(Historical!$I$7:$I$1455,MATCH(B36,Historical!$B$7:$B$1455,0)))^(1/5)-1)*100)</f>
        <v>18.851129565947321</v>
      </c>
      <c r="V36" s="824" t="str">
        <f>IF(INDEX(Historical!$O$7:$O$1455,MATCH(B36,Historical!$B$7:$B$1455,0))=0,"n/a",((INDEX(Historical!$C$7:$C$1455,MATCH(B36,Historical!$B$7:$B$1455,0))/INDEX(Historical!$O$7:$O$1455,MATCH(B36,Historical!$B$7:$B$1455,0)))^(1/10)-1)*100)</f>
        <v>n/a</v>
      </c>
      <c r="W36" s="825" t="str">
        <f>IF(OR(U36&lt;=0,U36="n/a",V36&lt;=0,V36="n/a"),"n/a",U36/V36)</f>
        <v>n/a</v>
      </c>
      <c r="X36" s="826" t="str">
        <f>IF(OR(AJ36&lt;=0,AJ36="n/a",U36&lt;=0,U36="n/a"),"n/a",U36/AJ36)</f>
        <v>n/a</v>
      </c>
      <c r="Y36" s="1032" t="s">
        <v>4077</v>
      </c>
      <c r="Z36" s="766">
        <f>IF(OR(AC36&lt;0.01,AC36="n/a"),"n/a",M36/AC36*100)</f>
        <v>197.12918660287085</v>
      </c>
      <c r="AA36" s="1042">
        <f>IF(OR(AC36&lt;0.01,AC36="n/a"),"n/a",I36/AC36)</f>
        <v>17.856459330143544</v>
      </c>
      <c r="AB36" s="1043">
        <v>12</v>
      </c>
      <c r="AC36" s="1021">
        <v>2.09</v>
      </c>
      <c r="AD36" s="1021">
        <v>1.51</v>
      </c>
      <c r="AE36" s="1021">
        <v>2.57</v>
      </c>
      <c r="AF36" s="1021">
        <v>2.14</v>
      </c>
      <c r="AG36" s="1021">
        <v>17.299999999999997</v>
      </c>
      <c r="AH36" s="1021">
        <v>11.200000000000001</v>
      </c>
      <c r="AI36" s="1021">
        <v>20.89</v>
      </c>
      <c r="AJ36" s="1021">
        <v>-8.1</v>
      </c>
      <c r="AK36" s="1021">
        <v>11.86</v>
      </c>
      <c r="AL36" s="1034">
        <v>9500</v>
      </c>
      <c r="AM36" s="1028">
        <v>0.4</v>
      </c>
      <c r="AN36" s="1021">
        <v>1.18</v>
      </c>
      <c r="AO36" s="868">
        <f>IF(U36="n/a","n/a",IF(AA36&lt;0,"n/a",IF(AA36="n/a","n/a",J36+U36-AA36)))</f>
        <v>12.034327256168194</v>
      </c>
      <c r="AP36" s="869">
        <f>IF(U36="n/a","n/a",J36+U36)</f>
        <v>29.890786586311737</v>
      </c>
      <c r="AQ36" s="1044">
        <f>IF(OR(AC36&lt;0.01,AF36="n/a"),"n/a",(I36/SQRT(22.5*AC36*(I36/AF36))-1)*100)</f>
        <v>30.320669404370349</v>
      </c>
      <c r="AR36" s="766">
        <f>INDEX(Historical!$C$7:$C$1455,MATCH(B36,Historical!$B$7:$B$1455,0))*IF(AH36="n/a",1.03,IF(AH36&lt;0,1.01,IF(AH36&gt;10,1.1,(1+AH36/100))))</f>
        <v>4.18682</v>
      </c>
      <c r="AS36" s="1042">
        <f>IF($AI36="n/a",1.03*AR36,IF($AI36&lt;0,1.01*AR36,IF($AI36&gt;10,1.1*AR36,(1+$AI36/100)*AR36)))</f>
        <v>4.6055020000000004</v>
      </c>
      <c r="AT36" s="1042">
        <f>IF($AK36="n/a",1.03*AS36,IF($AK36&lt;0,1.01*AS36,IF($AK36&gt;10,1.1*AS36,(1+$AK36/100)*AS36)))</f>
        <v>5.0660522000000006</v>
      </c>
      <c r="AU36" s="1042">
        <f>IF($AK36="n/a",1.03*AT36,IF($AK36&lt;0,1.01*AT36,IF($AK36&gt;10,1.1*AT36,(1+$AK36/100)*AT36)))</f>
        <v>5.5726574200000014</v>
      </c>
      <c r="AV36" s="1042">
        <f>IF($AK36="n/a",1.03*AU36,IF($AK36&lt;0,1.01*AU36,IF($AK36&gt;10,1.1*AU36,(1+$AK36/100)*AU36)))</f>
        <v>6.1299231620000016</v>
      </c>
      <c r="AW36" s="766">
        <f>SUM(AR36:AV36)</f>
        <v>25.560954782000003</v>
      </c>
      <c r="AX36" s="877">
        <f>AW36/I36*100</f>
        <v>68.491304346195079</v>
      </c>
      <c r="AY36" s="1212">
        <v>1.62</v>
      </c>
      <c r="AZ36" s="1028">
        <v>5.7799999999999994</v>
      </c>
      <c r="BA36" s="1028">
        <v>-32.4</v>
      </c>
      <c r="BB36" s="1028">
        <v>-13.68</v>
      </c>
      <c r="BC36" s="1028">
        <v>-17.21</v>
      </c>
      <c r="BE36" s="721">
        <v>2011</v>
      </c>
      <c r="BF36" s="1057">
        <f>IF(BE36&gt;2008,0,IF(BE36&gt;2001,1,IF(BE36&gt;1990,2,IF(BE36&gt;1980,3,IF(BE36&gt;1973,4,IF(BE36&gt;1970,5,IF(BE36&gt;1960,6,IF(BE36&gt;1958,7,IF(BE36&gt;1953,8,9)))))))))</f>
        <v>0</v>
      </c>
    </row>
    <row r="37" spans="1:58" ht="11.25" customHeight="1" x14ac:dyDescent="0.2">
      <c r="A37" s="1019" t="s">
        <v>936</v>
      </c>
      <c r="B37" s="1031" t="s">
        <v>937</v>
      </c>
      <c r="C37" s="1181" t="s">
        <v>155</v>
      </c>
      <c r="D37" s="1181" t="s">
        <v>4416</v>
      </c>
      <c r="E37" s="857">
        <v>8</v>
      </c>
      <c r="F37" s="1245">
        <v>447</v>
      </c>
      <c r="G37" s="1245" t="s">
        <v>107</v>
      </c>
      <c r="H37" s="1245" t="s">
        <v>107</v>
      </c>
      <c r="I37" s="1030">
        <v>290.07</v>
      </c>
      <c r="J37" s="766">
        <f>(M37/I37)*100</f>
        <v>1.034233116144379</v>
      </c>
      <c r="K37" s="1033">
        <v>0.75</v>
      </c>
      <c r="L37" s="1043">
        <v>4</v>
      </c>
      <c r="M37" s="756">
        <f>K37*L37</f>
        <v>3</v>
      </c>
      <c r="N37" s="1026" t="s">
        <v>602</v>
      </c>
      <c r="O37" s="860">
        <v>0.7</v>
      </c>
      <c r="P37" s="1016">
        <v>43167</v>
      </c>
      <c r="Q37" s="1016">
        <v>43182</v>
      </c>
      <c r="R37" s="756">
        <f>(K37-O37)/O37*100</f>
        <v>7.1428571428571495</v>
      </c>
      <c r="S37" s="824">
        <f>IF(INDEX(Historical!$D$7:$D$1455,MATCH(B37,Historical!$B$7:$B$1455,0))=0,"n/a",(INDEX(Historical!$C$7:$C$1455,MATCH(B37,Historical!$B$7:$B$1455,0))/INDEX(Historical!$D$7:$D$1455,MATCH(B37,Historical!$B$7:$B$1455,0))-1)*100)</f>
        <v>3.8461538461538547</v>
      </c>
      <c r="T37" s="824">
        <f>IF(INDEX(Historical!$F$7:$F$1455,MATCH(B37,Historical!$B$7:$B$1455,0))=0,"n/a",((INDEX(Historical!$C$7:$C$1455,MATCH(B37,Historical!$B$7:$B$1455,0))/INDEX(Historical!$F$7:$F$1455,MATCH(B37,Historical!$B$7:$B$1455,0)))^(1/3)-1)*100)</f>
        <v>15.551407133250738</v>
      </c>
      <c r="U37" s="824">
        <f>IF(INDEX(Historical!$I$7:$I$1455,MATCH(B37,Historical!$B$7:$B$1455,0))=0,"n/a",((INDEX(Historical!$C$7:$C$1455,MATCH(B37,Historical!$B$7:$B$1455,0))/INDEX(Historical!$I$7:$I$1455,MATCH(B37,Historical!$B$7:$B$1455,0)))^(1/5)-1)*100)</f>
        <v>18.613244273857667</v>
      </c>
      <c r="V37" s="824" t="str">
        <f>IF(INDEX(Historical!$O$7:$O$1455,MATCH(B37,Historical!$B$7:$B$1455,0))=0,"n/a",((INDEX(Historical!$C$7:$C$1455,MATCH(B37,Historical!$B$7:$B$1455,0))/INDEX(Historical!$O$7:$O$1455,MATCH(B37,Historical!$B$7:$B$1455,0)))^(1/10)-1)*100)</f>
        <v>n/a</v>
      </c>
      <c r="W37" s="825" t="str">
        <f>IF(OR(U37&lt;=0,U37="n/a",V37&lt;=0,V37="n/a"),"n/a",U37/V37)</f>
        <v>n/a</v>
      </c>
      <c r="X37" s="826">
        <f>IF(OR(AJ37&lt;=0,AJ37="n/a",U37&lt;=0,U37="n/a"),"n/a",U37/AJ37)</f>
        <v>4.0463574508386237</v>
      </c>
      <c r="Y37" s="773"/>
      <c r="Z37" s="766">
        <f>IF(OR(AC37&lt;0.01,AC37="n/a"),"n/a",M37/AC37*100)</f>
        <v>22.970903522205205</v>
      </c>
      <c r="AA37" s="1042">
        <f>IF(OR(AC37&lt;0.01,AC37="n/a"),"n/a",I37/AC37)</f>
        <v>22.210566615620213</v>
      </c>
      <c r="AB37" s="1043">
        <v>12</v>
      </c>
      <c r="AC37" s="1021">
        <v>13.06</v>
      </c>
      <c r="AD37" s="1021">
        <v>1.22</v>
      </c>
      <c r="AE37" s="1021">
        <v>0.82</v>
      </c>
      <c r="AF37" s="1021">
        <v>2.59</v>
      </c>
      <c r="AG37" s="1021">
        <v>16.400000000000002</v>
      </c>
      <c r="AH37" s="1021">
        <v>10.8</v>
      </c>
      <c r="AI37" s="1021">
        <v>12.45</v>
      </c>
      <c r="AJ37" s="1021">
        <v>4.5999999999999996</v>
      </c>
      <c r="AK37" s="1021">
        <v>18.13</v>
      </c>
      <c r="AL37" s="1034">
        <v>75270</v>
      </c>
      <c r="AM37" s="1028">
        <v>0.1</v>
      </c>
      <c r="AN37" s="1021">
        <v>0.67</v>
      </c>
      <c r="AO37" s="868">
        <f>IF(U37="n/a","n/a",IF(AA37&lt;0,"n/a",IF(AA37="n/a","n/a",J37+U37-AA37)))</f>
        <v>-2.5630892256181674</v>
      </c>
      <c r="AP37" s="869">
        <f>IF(U37="n/a","n/a",J37+U37)</f>
        <v>19.647477390002045</v>
      </c>
      <c r="AQ37" s="1044">
        <f>IF(OR(AC37&lt;0.01,AF37="n/a"),"n/a",(I37/SQRT(22.5*AC37*(I37/AF37))-1)*100)</f>
        <v>59.896310199184825</v>
      </c>
      <c r="AR37" s="766">
        <f>INDEX(Historical!$C$7:$C$1455,MATCH(B37,Historical!$B$7:$B$1455,0))*IF(AH37="n/a",1.03,IF(AH37&lt;0,1.01,IF(AH37&gt;10,1.1,(1+AH37/100))))</f>
        <v>2.9700000000000006</v>
      </c>
      <c r="AS37" s="1042">
        <f>IF($AI37="n/a",1.03*AR37,IF($AI37&lt;0,1.01*AR37,IF($AI37&gt;10,1.1*AR37,(1+$AI37/100)*AR37)))</f>
        <v>3.2670000000000008</v>
      </c>
      <c r="AT37" s="1042">
        <f>IF($AK37="n/a",1.03*AS37,IF($AK37&lt;0,1.01*AS37,IF($AK37&gt;10,1.1*AS37,(1+$AK37/100)*AS37)))</f>
        <v>3.593700000000001</v>
      </c>
      <c r="AU37" s="1042">
        <f>IF($AK37="n/a",1.03*AT37,IF($AK37&lt;0,1.01*AT37,IF($AK37&gt;10,1.1*AT37,(1+$AK37/100)*AT37)))</f>
        <v>3.9530700000000016</v>
      </c>
      <c r="AV37" s="1042">
        <f>IF($AK37="n/a",1.03*AU37,IF($AK37&lt;0,1.01*AU37,IF($AK37&gt;10,1.1*AU37,(1+$AK37/100)*AU37)))</f>
        <v>4.3483770000000019</v>
      </c>
      <c r="AW37" s="766">
        <f>SUM(AR37:AV37)</f>
        <v>18.132147000000007</v>
      </c>
      <c r="AX37" s="877">
        <f>AW37/I37*100</f>
        <v>6.2509556313993198</v>
      </c>
      <c r="AY37" s="1212">
        <v>0.84</v>
      </c>
      <c r="AZ37" s="1028">
        <v>34.589999999999996</v>
      </c>
      <c r="BA37" s="1028">
        <v>-1.25</v>
      </c>
      <c r="BB37" s="1028">
        <v>4.9799999999999995</v>
      </c>
      <c r="BC37" s="1028">
        <v>16.11</v>
      </c>
      <c r="BE37" s="721">
        <v>2011</v>
      </c>
      <c r="BF37" s="1057">
        <f>IF(BE37&gt;2008,0,IF(BE37&gt;2001,1,IF(BE37&gt;1990,2,IF(BE37&gt;1980,3,IF(BE37&gt;1973,4,IF(BE37&gt;1970,5,IF(BE37&gt;1960,6,IF(BE37&gt;1958,7,IF(BE37&gt;1953,8,9)))))))))</f>
        <v>0</v>
      </c>
    </row>
    <row r="38" spans="1:58" ht="11.25" customHeight="1" x14ac:dyDescent="0.2">
      <c r="A38" s="1027" t="s">
        <v>938</v>
      </c>
      <c r="B38" s="1031" t="s">
        <v>939</v>
      </c>
      <c r="C38" s="1181" t="s">
        <v>109</v>
      </c>
      <c r="D38" s="1181" t="s">
        <v>119</v>
      </c>
      <c r="E38" s="857">
        <v>7</v>
      </c>
      <c r="F38" s="1245">
        <v>597</v>
      </c>
      <c r="G38" s="1245" t="s">
        <v>107</v>
      </c>
      <c r="H38" s="1245" t="s">
        <v>107</v>
      </c>
      <c r="I38" s="1030">
        <v>165.11</v>
      </c>
      <c r="J38" s="766">
        <f>(M38/I38)*100</f>
        <v>0.96905093573980972</v>
      </c>
      <c r="K38" s="1033">
        <v>0.4</v>
      </c>
      <c r="L38" s="1043">
        <v>4</v>
      </c>
      <c r="M38" s="756">
        <f>K38*L38</f>
        <v>1.6</v>
      </c>
      <c r="N38" s="1026" t="s">
        <v>108</v>
      </c>
      <c r="O38" s="860">
        <v>0.36</v>
      </c>
      <c r="P38" s="1016">
        <v>43220</v>
      </c>
      <c r="Q38" s="1016">
        <v>43235</v>
      </c>
      <c r="R38" s="756">
        <f>(K38-O38)/O38*100</f>
        <v>11.111111111111121</v>
      </c>
      <c r="S38" s="824">
        <f>IF(INDEX(Historical!$D$7:$D$1455,MATCH(B38,Historical!$B$7:$B$1455,0))=0,"n/a",(INDEX(Historical!$C$7:$C$1455,MATCH(B38,Historical!$B$7:$B$1455,0))/INDEX(Historical!$D$7:$D$1455,MATCH(B38,Historical!$B$7:$B$1455,0))-1)*100)</f>
        <v>9.3023255813953654</v>
      </c>
      <c r="T38" s="824">
        <f>IF(INDEX(Historical!$F$7:$F$1455,MATCH(B38,Historical!$B$7:$B$1455,0))=0,"n/a",((INDEX(Historical!$C$7:$C$1455,MATCH(B38,Historical!$B$7:$B$1455,0))/INDEX(Historical!$F$7:$F$1455,MATCH(B38,Historical!$B$7:$B$1455,0)))^(1/3)-1)*100)</f>
        <v>15.086873848294346</v>
      </c>
      <c r="U38" s="824">
        <f>IF(INDEX(Historical!$I$7:$I$1455,MATCH(B38,Historical!$B$7:$B$1455,0))=0,"n/a",((INDEX(Historical!$C$7:$C$1455,MATCH(B38,Historical!$B$7:$B$1455,0))/INDEX(Historical!$I$7:$I$1455,MATCH(B38,Historical!$B$7:$B$1455,0)))^(1/5)-1)*100)</f>
        <v>17.764922708080498</v>
      </c>
      <c r="V38" s="824">
        <f>IF(INDEX(Historical!$O$7:$O$1455,MATCH(B38,Historical!$B$7:$B$1455,0))=0,"n/a",((INDEX(Historical!$C$7:$C$1455,MATCH(B38,Historical!$B$7:$B$1455,0))/INDEX(Historical!$O$7:$O$1455,MATCH(B38,Historical!$B$7:$B$1455,0)))^(1/10)-1)*100)</f>
        <v>8.91978771492421</v>
      </c>
      <c r="W38" s="825">
        <f>IF(OR(U38&lt;=0,U38="n/a",V38&lt;=0,V38="n/a"),"n/a",U38/V38)</f>
        <v>1.9916306616083457</v>
      </c>
      <c r="X38" s="826" t="str">
        <f>IF(OR(AJ38&lt;=0,AJ38="n/a",U38&lt;=0,U38="n/a"),"n/a",U38/AJ38)</f>
        <v>n/a</v>
      </c>
      <c r="Y38" s="1032" t="s">
        <v>814</v>
      </c>
      <c r="Z38" s="766">
        <f>IF(OR(AC38&lt;0.01,AC38="n/a"),"n/a",M38/AC38*100)</f>
        <v>34.93449781659389</v>
      </c>
      <c r="AA38" s="1042">
        <f>IF(OR(AC38&lt;0.01,AC38="n/a"),"n/a",I38/AC38)</f>
        <v>36.050218340611359</v>
      </c>
      <c r="AB38" s="1043">
        <v>12</v>
      </c>
      <c r="AC38" s="1021">
        <v>4.58</v>
      </c>
      <c r="AD38" s="1021">
        <v>2.35</v>
      </c>
      <c r="AE38" s="1021">
        <v>3.64</v>
      </c>
      <c r="AF38" s="1021">
        <v>9.4499999999999993</v>
      </c>
      <c r="AG38" s="1021">
        <v>16.5</v>
      </c>
      <c r="AH38" s="1021">
        <v>-36.4</v>
      </c>
      <c r="AI38" s="1021">
        <v>12.989999999999998</v>
      </c>
      <c r="AJ38" s="1021">
        <v>-0.8</v>
      </c>
      <c r="AK38" s="1021">
        <v>15.340000000000002</v>
      </c>
      <c r="AL38" s="1034">
        <v>39720</v>
      </c>
      <c r="AM38" s="1028">
        <v>0.1</v>
      </c>
      <c r="AN38" s="1021">
        <v>1.54</v>
      </c>
      <c r="AO38" s="868">
        <f>IF(U38="n/a","n/a",IF(AA38&lt;0,"n/a",IF(AA38="n/a","n/a",J38+U38-AA38)))</f>
        <v>-17.316244696791053</v>
      </c>
      <c r="AP38" s="869">
        <f>IF(U38="n/a","n/a",J38+U38)</f>
        <v>18.733973643820306</v>
      </c>
      <c r="AQ38" s="1044">
        <f>IF(OR(AC38&lt;0.01,AF38="n/a"),"n/a",(I38/SQRT(22.5*AC38*(I38/AF38))-1)*100)</f>
        <v>289.11555742551297</v>
      </c>
      <c r="AR38" s="766">
        <f>INDEX(Historical!$C$7:$C$1455,MATCH(B38,Historical!$B$7:$B$1455,0))*IF(AH38="n/a",1.03,IF(AH38&lt;0,1.01,IF(AH38&gt;10,1.1,(1+AH38/100))))</f>
        <v>1.4241000000000001</v>
      </c>
      <c r="AS38" s="1042">
        <f>IF($AI38="n/a",1.03*AR38,IF($AI38&lt;0,1.01*AR38,IF($AI38&gt;10,1.1*AR38,(1+$AI38/100)*AR38)))</f>
        <v>1.5665100000000003</v>
      </c>
      <c r="AT38" s="1042">
        <f>IF($AK38="n/a",1.03*AS38,IF($AK38&lt;0,1.01*AS38,IF($AK38&gt;10,1.1*AS38,(1+$AK38/100)*AS38)))</f>
        <v>1.7231610000000004</v>
      </c>
      <c r="AU38" s="1042">
        <f>IF($AK38="n/a",1.03*AT38,IF($AK38&lt;0,1.01*AT38,IF($AK38&gt;10,1.1*AT38,(1+$AK38/100)*AT38)))</f>
        <v>1.8954771000000006</v>
      </c>
      <c r="AV38" s="1042">
        <f>IF($AK38="n/a",1.03*AU38,IF($AK38&lt;0,1.01*AU38,IF($AK38&gt;10,1.1*AU38,(1+$AK38/100)*AU38)))</f>
        <v>2.0850248100000006</v>
      </c>
      <c r="AW38" s="766">
        <f>SUM(AR38:AV38)</f>
        <v>8.6942729100000022</v>
      </c>
      <c r="AX38" s="877">
        <f>AW38/I38*100</f>
        <v>5.2657458118829883</v>
      </c>
      <c r="AY38" s="1212">
        <v>0.82</v>
      </c>
      <c r="AZ38" s="1028">
        <v>26.16</v>
      </c>
      <c r="BA38" s="1028">
        <v>-0.77999999999999992</v>
      </c>
      <c r="BB38" s="1028">
        <v>5.38</v>
      </c>
      <c r="BC38" s="1028">
        <v>12.94</v>
      </c>
      <c r="BE38" s="721">
        <v>2012</v>
      </c>
      <c r="BF38" s="1057">
        <f>IF(BE38&gt;2008,0,IF(BE38&gt;2001,1,IF(BE38&gt;1990,2,IF(BE38&gt;1980,3,IF(BE38&gt;1973,4,IF(BE38&gt;1970,5,IF(BE38&gt;1960,6,IF(BE38&gt;1958,7,IF(BE38&gt;1953,8,9)))))))))</f>
        <v>0</v>
      </c>
    </row>
    <row r="39" spans="1:58" ht="11.25" customHeight="1" x14ac:dyDescent="0.2">
      <c r="A39" s="1027" t="s">
        <v>940</v>
      </c>
      <c r="B39" s="1031" t="s">
        <v>941</v>
      </c>
      <c r="C39" s="1181" t="s">
        <v>4414</v>
      </c>
      <c r="D39" s="1181" t="s">
        <v>4415</v>
      </c>
      <c r="E39" s="857">
        <v>8</v>
      </c>
      <c r="F39" s="1245">
        <v>430</v>
      </c>
      <c r="G39" s="1245" t="s">
        <v>107</v>
      </c>
      <c r="H39" s="1245" t="s">
        <v>107</v>
      </c>
      <c r="I39" s="1030">
        <v>47.09</v>
      </c>
      <c r="J39" s="766">
        <f>(M39/I39)*100</f>
        <v>3.2278615417286041</v>
      </c>
      <c r="K39" s="1033">
        <v>0.38</v>
      </c>
      <c r="L39" s="1043">
        <v>4</v>
      </c>
      <c r="M39" s="756">
        <f>K39*L39</f>
        <v>1.52</v>
      </c>
      <c r="N39" s="1026" t="s">
        <v>521</v>
      </c>
      <c r="O39" s="860">
        <v>0.36</v>
      </c>
      <c r="P39" s="1016">
        <v>43146</v>
      </c>
      <c r="Q39" s="1016">
        <v>43159</v>
      </c>
      <c r="R39" s="756">
        <f>(K39-O39)/O39*100</f>
        <v>5.5555555555555607</v>
      </c>
      <c r="S39" s="824">
        <f>IF(INDEX(Historical!$D$7:$D$1455,MATCH(B39,Historical!$B$7:$B$1455,0))=0,"n/a",(INDEX(Historical!$C$7:$C$1455,MATCH(B39,Historical!$B$7:$B$1455,0))/INDEX(Historical!$D$7:$D$1455,MATCH(B39,Historical!$B$7:$B$1455,0))-1)*100)</f>
        <v>9.0909090909090828</v>
      </c>
      <c r="T39" s="824">
        <f>IF(INDEX(Historical!$F$7:$F$1455,MATCH(B39,Historical!$B$7:$B$1455,0))=0,"n/a",((INDEX(Historical!$C$7:$C$1455,MATCH(B39,Historical!$B$7:$B$1455,0))/INDEX(Historical!$F$7:$F$1455,MATCH(B39,Historical!$B$7:$B$1455,0)))^(1/3)-1)*100)</f>
        <v>11.457607795906144</v>
      </c>
      <c r="U39" s="824">
        <f>IF(INDEX(Historical!$I$7:$I$1455,MATCH(B39,Historical!$B$7:$B$1455,0))=0,"n/a",((INDEX(Historical!$C$7:$C$1455,MATCH(B39,Historical!$B$7:$B$1455,0))/INDEX(Historical!$I$7:$I$1455,MATCH(B39,Historical!$B$7:$B$1455,0)))^(1/5)-1)*100)</f>
        <v>13.634388693076627</v>
      </c>
      <c r="V39" s="824">
        <f>IF(INDEX(Historical!$O$7:$O$1455,MATCH(B39,Historical!$B$7:$B$1455,0))=0,"n/a",((INDEX(Historical!$C$7:$C$1455,MATCH(B39,Historical!$B$7:$B$1455,0))/INDEX(Historical!$O$7:$O$1455,MATCH(B39,Historical!$B$7:$B$1455,0)))^(1/10)-1)*100)</f>
        <v>-4.9799783494323568</v>
      </c>
      <c r="W39" s="825" t="str">
        <f>IF(OR(U39&lt;=0,U39="n/a",V39&lt;=0,V39="n/a"),"n/a",U39/V39)</f>
        <v>n/a</v>
      </c>
      <c r="X39" s="826">
        <f>IF(OR(AJ39&lt;=0,AJ39="n/a",U39&lt;=0,U39="n/a"),"n/a",U39/AJ39)</f>
        <v>0.35974640351125664</v>
      </c>
      <c r="Y39" s="1032"/>
      <c r="Z39" s="766" t="str">
        <f>IF(OR(AC39&lt;0.01,AC39="n/a"),"n/a",M39/AC39*100)</f>
        <v>n/a</v>
      </c>
      <c r="AA39" s="1042" t="str">
        <f>IF(OR(AC39&lt;0.01,AC39="n/a"),"n/a",I39/AC39)</f>
        <v>n/a</v>
      </c>
      <c r="AB39" s="1043">
        <v>12</v>
      </c>
      <c r="AC39" s="1021">
        <v>-0.15</v>
      </c>
      <c r="AD39" s="1021" t="s">
        <v>138</v>
      </c>
      <c r="AE39" s="1021">
        <v>7.38</v>
      </c>
      <c r="AF39" s="1021">
        <v>3.69</v>
      </c>
      <c r="AG39" s="1021">
        <v>55.600000000000009</v>
      </c>
      <c r="AH39" s="1023">
        <v>-135.80000000000001</v>
      </c>
      <c r="AI39" s="1023">
        <v>-96.67</v>
      </c>
      <c r="AJ39" s="1021">
        <v>37.9</v>
      </c>
      <c r="AK39" s="1021">
        <v>7.1</v>
      </c>
      <c r="AL39" s="1034">
        <v>7350</v>
      </c>
      <c r="AM39" s="1028">
        <v>0.1</v>
      </c>
      <c r="AN39" s="1021">
        <v>1.82</v>
      </c>
      <c r="AO39" s="868" t="str">
        <f>IF(U39="n/a","n/a",IF(AA39&lt;0,"n/a",IF(AA39="n/a","n/a",J39+U39-AA39)))</f>
        <v>n/a</v>
      </c>
      <c r="AP39" s="869">
        <f>IF(U39="n/a","n/a",J39+U39)</f>
        <v>16.862250234805231</v>
      </c>
      <c r="AQ39" s="1044" t="str">
        <f>IF(OR(AC39&lt;0.01,AF39="n/a"),"n/a",(I39/SQRT(22.5*AC39*(I39/AF39))-1)*100)</f>
        <v>n/a</v>
      </c>
      <c r="AR39" s="766">
        <f>INDEX(Historical!$C$7:$C$1455,MATCH(B39,Historical!$B$7:$B$1455,0))*IF(AH39="n/a",1.03,IF(AH39&lt;0,1.01,IF(AH39&gt;10,1.1,(1+AH39/100))))</f>
        <v>1.4543999999999999</v>
      </c>
      <c r="AS39" s="1042">
        <f>IF($AI39="n/a",1.03*AR39,IF($AI39&lt;0,1.01*AR39,IF($AI39&gt;10,1.1*AR39,(1+$AI39/100)*AR39)))</f>
        <v>1.468944</v>
      </c>
      <c r="AT39" s="1042">
        <f>IF($AK39="n/a",1.03*AS39,IF($AK39&lt;0,1.01*AS39,IF($AK39&gt;10,1.1*AS39,(1+$AK39/100)*AS39)))</f>
        <v>1.573239024</v>
      </c>
      <c r="AU39" s="1042">
        <f>IF($AK39="n/a",1.03*AT39,IF($AK39&lt;0,1.01*AT39,IF($AK39&gt;10,1.1*AT39,(1+$AK39/100)*AT39)))</f>
        <v>1.6849389947039999</v>
      </c>
      <c r="AV39" s="1042">
        <f>IF($AK39="n/a",1.03*AU39,IF($AK39&lt;0,1.01*AU39,IF($AK39&gt;10,1.1*AU39,(1+$AK39/100)*AU39)))</f>
        <v>1.8045696633279837</v>
      </c>
      <c r="AW39" s="766">
        <f>SUM(AR39:AV39)</f>
        <v>7.9860916820319838</v>
      </c>
      <c r="AX39" s="877">
        <f>AW39/I39*100</f>
        <v>16.959209348124833</v>
      </c>
      <c r="AY39" s="1212">
        <v>0.42</v>
      </c>
      <c r="AZ39" s="1028">
        <v>24.02</v>
      </c>
      <c r="BA39" s="1028">
        <v>0.91999999999999993</v>
      </c>
      <c r="BB39" s="1028">
        <v>6.660000000000001</v>
      </c>
      <c r="BC39" s="1028">
        <v>11.93</v>
      </c>
      <c r="BE39" s="721">
        <v>2011</v>
      </c>
      <c r="BF39" s="1057">
        <f>IF(BE39&gt;2008,0,IF(BE39&gt;2001,1,IF(BE39&gt;1990,2,IF(BE39&gt;1980,3,IF(BE39&gt;1973,4,IF(BE39&gt;1970,5,IF(BE39&gt;1960,6,IF(BE39&gt;1958,7,IF(BE39&gt;1953,8,9)))))))))</f>
        <v>0</v>
      </c>
    </row>
    <row r="40" spans="1:58" ht="11.25" customHeight="1" x14ac:dyDescent="0.2">
      <c r="A40" s="1027" t="s">
        <v>942</v>
      </c>
      <c r="B40" s="1031" t="s">
        <v>943</v>
      </c>
      <c r="C40" s="1181" t="s">
        <v>113</v>
      </c>
      <c r="D40" s="1181" t="s">
        <v>1236</v>
      </c>
      <c r="E40" s="857">
        <v>7</v>
      </c>
      <c r="F40" s="1245">
        <v>572</v>
      </c>
      <c r="G40" s="1245" t="s">
        <v>107</v>
      </c>
      <c r="H40" s="1245" t="s">
        <v>107</v>
      </c>
      <c r="I40" s="1030">
        <v>36.450000000000003</v>
      </c>
      <c r="J40" s="766">
        <f>(M40/I40)*100</f>
        <v>1.728395061728395</v>
      </c>
      <c r="K40" s="1033">
        <v>0.1575</v>
      </c>
      <c r="L40" s="1043">
        <v>4</v>
      </c>
      <c r="M40" s="756">
        <f>K40*L40</f>
        <v>0.63</v>
      </c>
      <c r="N40" s="1026" t="s">
        <v>564</v>
      </c>
      <c r="O40" s="860">
        <v>0.14000000000000001</v>
      </c>
      <c r="P40" s="714">
        <v>43129</v>
      </c>
      <c r="Q40" s="714">
        <v>43145</v>
      </c>
      <c r="R40" s="756">
        <f>(K40-O40)/O40*100</f>
        <v>12.499999999999991</v>
      </c>
      <c r="S40" s="824">
        <f>IF(INDEX(Historical!$D$7:$D$1455,MATCH(B40,Historical!$B$7:$B$1455,0))=0,"n/a",(INDEX(Historical!$C$7:$C$1455,MATCH(B40,Historical!$B$7:$B$1455,0))/INDEX(Historical!$D$7:$D$1455,MATCH(B40,Historical!$B$7:$B$1455,0))-1)*100)</f>
        <v>12.000000000000011</v>
      </c>
      <c r="T40" s="824">
        <f>IF(INDEX(Historical!$F$7:$F$1455,MATCH(B40,Historical!$B$7:$B$1455,0))=0,"n/a",((INDEX(Historical!$C$7:$C$1455,MATCH(B40,Historical!$B$7:$B$1455,0))/INDEX(Historical!$F$7:$F$1455,MATCH(B40,Historical!$B$7:$B$1455,0)))^(1/3)-1)*100)</f>
        <v>11.868894208139679</v>
      </c>
      <c r="U40" s="824">
        <f>IF(INDEX(Historical!$I$7:$I$1455,MATCH(B40,Historical!$B$7:$B$1455,0))=0,"n/a",((INDEX(Historical!$C$7:$C$1455,MATCH(B40,Historical!$B$7:$B$1455,0))/INDEX(Historical!$I$7:$I$1455,MATCH(B40,Historical!$B$7:$B$1455,0)))^(1/5)-1)*100)</f>
        <v>9.7621333716543468</v>
      </c>
      <c r="V40" s="824">
        <f>IF(INDEX(Historical!$O$7:$O$1455,MATCH(B40,Historical!$B$7:$B$1455,0))=0,"n/a",((INDEX(Historical!$C$7:$C$1455,MATCH(B40,Historical!$B$7:$B$1455,0))/INDEX(Historical!$O$7:$O$1455,MATCH(B40,Historical!$B$7:$B$1455,0)))^(1/10)-1)*100)</f>
        <v>7.3122471298824543</v>
      </c>
      <c r="W40" s="825">
        <f>IF(OR(U40&lt;=0,U40="n/a",V40&lt;=0,V40="n/a"),"n/a",U40/V40)</f>
        <v>1.335038764179634</v>
      </c>
      <c r="X40" s="826">
        <f>IF(OR(AJ40&lt;=0,AJ40="n/a",U40&lt;=0,U40="n/a"),"n/a",U40/AJ40)</f>
        <v>0.31089596725013846</v>
      </c>
      <c r="Y40" s="769"/>
      <c r="Z40" s="766">
        <f>IF(OR(AC40&lt;0.01,AC40="n/a"),"n/a",M40/AC40*100)</f>
        <v>23.161764705882351</v>
      </c>
      <c r="AA40" s="1042">
        <f>IF(OR(AC40&lt;0.01,AC40="n/a"),"n/a",I40/AC40)</f>
        <v>13.400735294117647</v>
      </c>
      <c r="AB40" s="1043">
        <v>2</v>
      </c>
      <c r="AC40" s="1021">
        <v>2.72</v>
      </c>
      <c r="AD40" s="1021">
        <v>0.89</v>
      </c>
      <c r="AE40" s="1021">
        <v>0.72</v>
      </c>
      <c r="AF40" s="1021">
        <v>1.9</v>
      </c>
      <c r="AG40" s="1021">
        <v>15.6</v>
      </c>
      <c r="AH40" s="1021">
        <v>-11.899999999999999</v>
      </c>
      <c r="AI40" s="1021">
        <v>22.48</v>
      </c>
      <c r="AJ40" s="1021">
        <v>31.4</v>
      </c>
      <c r="AK40" s="1021">
        <v>15</v>
      </c>
      <c r="AL40" s="1034">
        <v>1020</v>
      </c>
      <c r="AM40" s="1028">
        <v>0.3</v>
      </c>
      <c r="AN40" s="1021">
        <v>0.42</v>
      </c>
      <c r="AO40" s="868">
        <f>IF(U40="n/a","n/a",IF(AA40&lt;0,"n/a",IF(AA40="n/a","n/a",J40+U40-AA40)))</f>
        <v>-1.9102068607349043</v>
      </c>
      <c r="AP40" s="869">
        <f>IF(U40="n/a","n/a",J40+U40)</f>
        <v>11.490528433382742</v>
      </c>
      <c r="AQ40" s="1044">
        <f>IF(OR(AC40&lt;0.01,AF40="n/a"),"n/a",(I40/SQRT(22.5*AC40*(I40/AF40))-1)*100)</f>
        <v>6.3775186333477007</v>
      </c>
      <c r="AR40" s="766">
        <f>INDEX(Historical!$C$7:$C$1455,MATCH(B40,Historical!$B$7:$B$1455,0))*IF(AH40="n/a",1.03,IF(AH40&lt;0,1.01,IF(AH40&gt;10,1.1,(1+AH40/100))))</f>
        <v>0.5656000000000001</v>
      </c>
      <c r="AS40" s="1042">
        <f>IF($AI40="n/a",1.03*AR40,IF($AI40&lt;0,1.01*AR40,IF($AI40&gt;10,1.1*AR40,(1+$AI40/100)*AR40)))</f>
        <v>0.62216000000000016</v>
      </c>
      <c r="AT40" s="1042">
        <f>IF($AK40="n/a",1.03*AS40,IF($AK40&lt;0,1.01*AS40,IF($AK40&gt;10,1.1*AS40,(1+$AK40/100)*AS40)))</f>
        <v>0.68437600000000021</v>
      </c>
      <c r="AU40" s="1042">
        <f>IF($AK40="n/a",1.03*AT40,IF($AK40&lt;0,1.01*AT40,IF($AK40&gt;10,1.1*AT40,(1+$AK40/100)*AT40)))</f>
        <v>0.7528136000000003</v>
      </c>
      <c r="AV40" s="1042">
        <f>IF($AK40="n/a",1.03*AU40,IF($AK40&lt;0,1.01*AU40,IF($AK40&gt;10,1.1*AU40,(1+$AK40/100)*AU40)))</f>
        <v>0.82809496000000038</v>
      </c>
      <c r="AW40" s="766">
        <f>SUM(AR40:AV40)</f>
        <v>3.4530445600000013</v>
      </c>
      <c r="AX40" s="877">
        <f>AW40/I40*100</f>
        <v>9.4733732784636508</v>
      </c>
      <c r="AY40" s="1212">
        <v>1.47</v>
      </c>
      <c r="AZ40" s="1028">
        <v>10.100000000000001</v>
      </c>
      <c r="BA40" s="1028">
        <v>-28.99</v>
      </c>
      <c r="BB40" s="1028">
        <v>-4.84</v>
      </c>
      <c r="BC40" s="1028">
        <v>-16.7</v>
      </c>
      <c r="BE40" s="721">
        <v>2012</v>
      </c>
      <c r="BF40" s="1057">
        <f>IF(BE40&gt;2008,0,IF(BE40&gt;2001,1,IF(BE40&gt;1990,2,IF(BE40&gt;1980,3,IF(BE40&gt;1973,4,IF(BE40&gt;1970,5,IF(BE40&gt;1960,6,IF(BE40&gt;1958,7,IF(BE40&gt;1953,8,9)))))))))</f>
        <v>0</v>
      </c>
    </row>
    <row r="41" spans="1:58" ht="11.25" customHeight="1" x14ac:dyDescent="0.2">
      <c r="A41" s="1036" t="s">
        <v>944</v>
      </c>
      <c r="B41" s="1031" t="s">
        <v>945</v>
      </c>
      <c r="C41" s="1181" t="s">
        <v>109</v>
      </c>
      <c r="D41" s="1181" t="s">
        <v>4434</v>
      </c>
      <c r="E41" s="857">
        <v>7</v>
      </c>
      <c r="F41" s="1245">
        <v>567</v>
      </c>
      <c r="G41" s="1245" t="s">
        <v>107</v>
      </c>
      <c r="H41" s="1245" t="s">
        <v>107</v>
      </c>
      <c r="I41" s="1030">
        <v>48</v>
      </c>
      <c r="J41" s="766">
        <f>(M41/I41)*100</f>
        <v>4.1666666666666661</v>
      </c>
      <c r="K41" s="1033">
        <v>0.5</v>
      </c>
      <c r="L41" s="1043">
        <v>4</v>
      </c>
      <c r="M41" s="756">
        <f>K41*L41</f>
        <v>2</v>
      </c>
      <c r="N41" s="1026" t="s">
        <v>211</v>
      </c>
      <c r="O41" s="860">
        <v>0.49</v>
      </c>
      <c r="P41" s="714">
        <v>43087</v>
      </c>
      <c r="Q41" s="714">
        <v>43091</v>
      </c>
      <c r="R41" s="756">
        <f>(K41-O41)/O41*100</f>
        <v>2.0408163265306141</v>
      </c>
      <c r="S41" s="824">
        <f>IF(INDEX(Historical!$D$7:$D$1455,MATCH(B41,Historical!$B$7:$B$1455,0))=0,"n/a",(INDEX(Historical!$C$7:$C$1455,MATCH(B41,Historical!$B$7:$B$1455,0))/INDEX(Historical!$D$7:$D$1455,MATCH(B41,Historical!$B$7:$B$1455,0))-1)*100)</f>
        <v>4.663212435233155</v>
      </c>
      <c r="T41" s="824">
        <f>IF(INDEX(Historical!$F$7:$F$1455,MATCH(B41,Historical!$B$7:$B$1455,0))=0,"n/a",((INDEX(Historical!$C$7:$C$1455,MATCH(B41,Historical!$B$7:$B$1455,0))/INDEX(Historical!$F$7:$F$1455,MATCH(B41,Historical!$B$7:$B$1455,0)))^(1/3)-1)*100)</f>
        <v>2.9737543299681146</v>
      </c>
      <c r="U41" s="824">
        <f>IF(INDEX(Historical!$I$7:$I$1455,MATCH(B41,Historical!$B$7:$B$1455,0))=0,"n/a",((INDEX(Historical!$C$7:$C$1455,MATCH(B41,Historical!$B$7:$B$1455,0))/INDEX(Historical!$I$7:$I$1455,MATCH(B41,Historical!$B$7:$B$1455,0)))^(1/5)-1)*100)</f>
        <v>4.3837158993339065</v>
      </c>
      <c r="V41" s="824">
        <f>IF(INDEX(Historical!$O$7:$O$1455,MATCH(B41,Historical!$B$7:$B$1455,0))=0,"n/a",((INDEX(Historical!$C$7:$C$1455,MATCH(B41,Historical!$B$7:$B$1455,0))/INDEX(Historical!$O$7:$O$1455,MATCH(B41,Historical!$B$7:$B$1455,0)))^(1/10)-1)*100)</f>
        <v>2.1058798811480761</v>
      </c>
      <c r="W41" s="825">
        <f>IF(OR(U41&lt;=0,U41="n/a",V41&lt;=0,V41="n/a"),"n/a",U41/V41)</f>
        <v>2.081655244716051</v>
      </c>
      <c r="X41" s="826" t="str">
        <f>IF(OR(AJ41&lt;=0,AJ41="n/a",U41&lt;=0,U41="n/a"),"n/a",U41/AJ41)</f>
        <v>n/a</v>
      </c>
      <c r="Y41" s="1032"/>
      <c r="Z41" s="766" t="str">
        <f>IF(OR(AC41&lt;0.01,AC41="n/a"),"n/a",M41/AC41*100)</f>
        <v>n/a</v>
      </c>
      <c r="AA41" s="1042" t="str">
        <f>IF(OR(AC41&lt;0.01,AC41="n/a"),"n/a",I41/AC41)</f>
        <v>n/a</v>
      </c>
      <c r="AB41" s="1043">
        <v>12</v>
      </c>
      <c r="AC41" s="1021" t="s">
        <v>138</v>
      </c>
      <c r="AD41" s="1021" t="s">
        <v>138</v>
      </c>
      <c r="AE41" s="1021" t="s">
        <v>138</v>
      </c>
      <c r="AF41" s="1021" t="s">
        <v>138</v>
      </c>
      <c r="AG41" s="1021" t="s">
        <v>138</v>
      </c>
      <c r="AH41" s="1021" t="s">
        <v>138</v>
      </c>
      <c r="AI41" s="1021" t="s">
        <v>138</v>
      </c>
      <c r="AJ41" s="1021" t="s">
        <v>138</v>
      </c>
      <c r="AK41" s="1021" t="s">
        <v>138</v>
      </c>
      <c r="AL41" s="1034" t="s">
        <v>138</v>
      </c>
      <c r="AM41" s="1028" t="s">
        <v>138</v>
      </c>
      <c r="AN41" s="1021" t="s">
        <v>138</v>
      </c>
      <c r="AO41" s="868" t="str">
        <f>IF(U41="n/a","n/a",IF(AA41&lt;0,"n/a",IF(AA41="n/a","n/a",J41+U41-AA41)))</f>
        <v>n/a</v>
      </c>
      <c r="AP41" s="869">
        <f>IF(U41="n/a","n/a",J41+U41)</f>
        <v>8.5503825660005717</v>
      </c>
      <c r="AQ41" s="1044" t="str">
        <f>IF(OR(AC41&lt;0.01,AF41="n/a"),"n/a",(I41/SQRT(22.5*AC41*(I41/AF41))-1)*100)</f>
        <v>n/a</v>
      </c>
      <c r="AR41" s="766">
        <f>INDEX(Historical!$C$7:$C$1455,MATCH(B41,Historical!$B$7:$B$1455,0))*IF(AH41="n/a",1.03,IF(AH41&lt;0,1.01,IF(AH41&gt;10,1.1,(1+AH41/100))))</f>
        <v>2.0806</v>
      </c>
      <c r="AS41" s="1042">
        <f>IF($AI41="n/a",1.03*AR41,IF($AI41&lt;0,1.01*AR41,IF($AI41&gt;10,1.1*AR41,(1+$AI41/100)*AR41)))</f>
        <v>2.1430180000000001</v>
      </c>
      <c r="AT41" s="1042">
        <f>IF($AK41="n/a",1.03*AS41,IF($AK41&lt;0,1.01*AS41,IF($AK41&gt;10,1.1*AS41,(1+$AK41/100)*AS41)))</f>
        <v>2.2073085400000001</v>
      </c>
      <c r="AU41" s="1042">
        <f>IF($AK41="n/a",1.03*AT41,IF($AK41&lt;0,1.01*AT41,IF($AK41&gt;10,1.1*AT41,(1+$AK41/100)*AT41)))</f>
        <v>2.2735277962000002</v>
      </c>
      <c r="AV41" s="1042">
        <f>IF($AK41="n/a",1.03*AU41,IF($AK41&lt;0,1.01*AU41,IF($AK41&gt;10,1.1*AU41,(1+$AK41/100)*AU41)))</f>
        <v>2.3417336300860003</v>
      </c>
      <c r="AW41" s="766">
        <f>SUM(AR41:AV41)</f>
        <v>11.046187966286</v>
      </c>
      <c r="AX41" s="877">
        <f>AW41/I41*100</f>
        <v>23.012891596429167</v>
      </c>
      <c r="AY41" s="1212" t="s">
        <v>138</v>
      </c>
      <c r="AZ41" s="1028" t="s">
        <v>138</v>
      </c>
      <c r="BA41" s="1028" t="s">
        <v>138</v>
      </c>
      <c r="BB41" s="1028" t="s">
        <v>138</v>
      </c>
      <c r="BC41" s="1028" t="s">
        <v>138</v>
      </c>
      <c r="BD41" s="1078" t="s">
        <v>4357</v>
      </c>
      <c r="BE41" s="721">
        <v>2012</v>
      </c>
      <c r="BF41" s="1057">
        <f>IF(BE41&gt;2008,0,IF(BE41&gt;2001,1,IF(BE41&gt;1990,2,IF(BE41&gt;1980,3,IF(BE41&gt;1973,4,IF(BE41&gt;1970,5,IF(BE41&gt;1960,6,IF(BE41&gt;1958,7,IF(BE41&gt;1953,8,9)))))))))</f>
        <v>0</v>
      </c>
    </row>
    <row r="42" spans="1:58" s="905" customFormat="1" ht="11.25" customHeight="1" x14ac:dyDescent="0.2">
      <c r="A42" s="884" t="s">
        <v>946</v>
      </c>
      <c r="B42" s="914" t="s">
        <v>947</v>
      </c>
      <c r="C42" s="1181" t="s">
        <v>4283</v>
      </c>
      <c r="D42" s="1181" t="s">
        <v>4413</v>
      </c>
      <c r="E42" s="885">
        <v>7</v>
      </c>
      <c r="F42" s="1245">
        <v>600</v>
      </c>
      <c r="G42" s="1244" t="s">
        <v>107</v>
      </c>
      <c r="H42" s="1244" t="s">
        <v>107</v>
      </c>
      <c r="I42" s="886">
        <v>178.58</v>
      </c>
      <c r="J42" s="887">
        <f>(M42/I42)*100</f>
        <v>1.6351215141673199</v>
      </c>
      <c r="K42" s="888">
        <v>0.73</v>
      </c>
      <c r="L42" s="889">
        <v>4</v>
      </c>
      <c r="M42" s="890">
        <f>K42*L42</f>
        <v>2.92</v>
      </c>
      <c r="N42" s="891" t="s">
        <v>239</v>
      </c>
      <c r="O42" s="892">
        <v>0.63</v>
      </c>
      <c r="P42" s="893">
        <v>43231</v>
      </c>
      <c r="Q42" s="893">
        <v>43237</v>
      </c>
      <c r="R42" s="890">
        <f>(K42-O42)/O42*100</f>
        <v>15.87301587301587</v>
      </c>
      <c r="S42" s="824">
        <f>IF(INDEX(Historical!$D$7:$D$1455,MATCH(B42,Historical!$B$7:$B$1455,0))=0,"n/a",(INDEX(Historical!$C$7:$C$1455,MATCH(B42,Historical!$B$7:$B$1455,0))/INDEX(Historical!$D$7:$D$1455,MATCH(B42,Historical!$B$7:$B$1455,0))-1)*100)</f>
        <v>10.313901345291487</v>
      </c>
      <c r="T42" s="824">
        <f>IF(INDEX(Historical!$F$7:$F$1455,MATCH(B42,Historical!$B$7:$B$1455,0))=0,"n/a",((INDEX(Historical!$C$7:$C$1455,MATCH(B42,Historical!$B$7:$B$1455,0))/INDEX(Historical!$F$7:$F$1455,MATCH(B42,Historical!$B$7:$B$1455,0)))^(1/3)-1)*100)</f>
        <v>10.050126802475056</v>
      </c>
      <c r="U42" s="824">
        <f>IF(INDEX(Historical!$I$7:$I$1455,MATCH(B42,Historical!$B$7:$B$1455,0))=0,"n/a",((INDEX(Historical!$C$7:$C$1455,MATCH(B42,Historical!$B$7:$B$1455,0))/INDEX(Historical!$I$7:$I$1455,MATCH(B42,Historical!$B$7:$B$1455,0)))^(1/5)-1)*100)</f>
        <v>26.57612127451825</v>
      </c>
      <c r="V42" s="824" t="str">
        <f>IF(INDEX(Historical!$O$7:$O$1455,MATCH(B42,Historical!$B$7:$B$1455,0))=0,"n/a",((INDEX(Historical!$C$7:$C$1455,MATCH(B42,Historical!$B$7:$B$1455,0))/INDEX(Historical!$O$7:$O$1455,MATCH(B42,Historical!$B$7:$B$1455,0)))^(1/10)-1)*100)</f>
        <v>n/a</v>
      </c>
      <c r="W42" s="894" t="str">
        <f>IF(OR(U42&lt;=0,U42="n/a",V42&lt;=0,V42="n/a"),"n/a",U42/V42)</f>
        <v>n/a</v>
      </c>
      <c r="X42" s="895">
        <f>IF(OR(AJ42&lt;=0,AJ42="n/a",U42&lt;=0,U42="n/a"),"n/a",U42/AJ42)</f>
        <v>1.6106740166374698</v>
      </c>
      <c r="Y42" s="914"/>
      <c r="Z42" s="887">
        <f>IF(OR(AC42&lt;0.01,AC42="n/a"),"n/a",M42/AC42*100)</f>
        <v>24.032921810699587</v>
      </c>
      <c r="AA42" s="897">
        <f>IF(OR(AC42&lt;0.01,AC42="n/a"),"n/a",I42/AC42)</f>
        <v>14.697942386831276</v>
      </c>
      <c r="AB42" s="889">
        <v>9</v>
      </c>
      <c r="AC42" s="898">
        <v>12.15</v>
      </c>
      <c r="AD42" s="898">
        <v>1.1299999999999999</v>
      </c>
      <c r="AE42" s="898">
        <v>3.27</v>
      </c>
      <c r="AF42" s="898">
        <v>8</v>
      </c>
      <c r="AG42" s="898">
        <v>48.699999999999996</v>
      </c>
      <c r="AH42" s="898">
        <v>32.6</v>
      </c>
      <c r="AI42" s="898">
        <v>9.94</v>
      </c>
      <c r="AJ42" s="898">
        <v>16.5</v>
      </c>
      <c r="AK42" s="898">
        <v>13</v>
      </c>
      <c r="AL42" s="899">
        <v>869520</v>
      </c>
      <c r="AM42" s="900">
        <v>6.9999999999999993E-2</v>
      </c>
      <c r="AN42" s="898">
        <v>1.07</v>
      </c>
      <c r="AO42" s="901">
        <f>IF(U42="n/a","n/a",IF(AA42&lt;0,"n/a",IF(AA42="n/a","n/a",J42+U42-AA42)))</f>
        <v>13.513300401854295</v>
      </c>
      <c r="AP42" s="902">
        <f>IF(U42="n/a","n/a",J42+U42)</f>
        <v>28.211242788685571</v>
      </c>
      <c r="AQ42" s="903">
        <f>IF(OR(AC42&lt;0.01,AF42="n/a"),"n/a",(I42/SQRT(22.5*AC42*(I42/AF42))-1)*100)</f>
        <v>128.60304177489292</v>
      </c>
      <c r="AR42" s="766">
        <f>INDEX(Historical!$C$7:$C$1455,MATCH(B42,Historical!$B$7:$B$1455,0))*IF(AH42="n/a",1.03,IF(AH42&lt;0,1.01,IF(AH42&gt;10,1.1,(1+AH42/100))))</f>
        <v>2.706</v>
      </c>
      <c r="AS42" s="897">
        <f>IF($AI42="n/a",1.03*AR42,IF($AI42&lt;0,1.01*AR42,IF($AI42&gt;10,1.1*AR42,(1+$AI42/100)*AR42)))</f>
        <v>2.9749763999999996</v>
      </c>
      <c r="AT42" s="897">
        <f>IF($AK42="n/a",1.03*AS42,IF($AK42&lt;0,1.01*AS42,IF($AK42&gt;10,1.1*AS42,(1+$AK42/100)*AS42)))</f>
        <v>3.2724740399999996</v>
      </c>
      <c r="AU42" s="897">
        <f>IF($AK42="n/a",1.03*AT42,IF($AK42&lt;0,1.01*AT42,IF($AK42&gt;10,1.1*AT42,(1+$AK42/100)*AT42)))</f>
        <v>3.599721444</v>
      </c>
      <c r="AV42" s="897">
        <f>IF($AK42="n/a",1.03*AU42,IF($AK42&lt;0,1.01*AU42,IF($AK42&gt;10,1.1*AU42,(1+$AK42/100)*AU42)))</f>
        <v>3.9596935884000004</v>
      </c>
      <c r="AW42" s="887">
        <f>SUM(AR42:AV42)</f>
        <v>16.512865472400001</v>
      </c>
      <c r="AX42" s="904">
        <f>AW42/I42*100</f>
        <v>9.2467608200246403</v>
      </c>
      <c r="AY42" s="1213">
        <v>1.33</v>
      </c>
      <c r="AZ42" s="900">
        <v>18.86</v>
      </c>
      <c r="BA42" s="900">
        <v>-23.51</v>
      </c>
      <c r="BB42" s="900">
        <v>-14.71</v>
      </c>
      <c r="BC42" s="900">
        <v>-8.15</v>
      </c>
      <c r="BD42" s="1079"/>
      <c r="BE42" s="721">
        <v>2012</v>
      </c>
      <c r="BF42" s="1057">
        <f>IF(BE42&gt;2008,0,IF(BE42&gt;2001,1,IF(BE42&gt;1990,2,IF(BE42&gt;1980,3,IF(BE42&gt;1973,4,IF(BE42&gt;1970,5,IF(BE42&gt;1960,6,IF(BE42&gt;1958,7,IF(BE42&gt;1953,8,9)))))))))</f>
        <v>0</v>
      </c>
    </row>
    <row r="43" spans="1:58" ht="11.25" customHeight="1" x14ac:dyDescent="0.2">
      <c r="A43" s="1019" t="s">
        <v>948</v>
      </c>
      <c r="B43" s="1031" t="s">
        <v>949</v>
      </c>
      <c r="C43" s="1181" t="s">
        <v>113</v>
      </c>
      <c r="D43" s="1181" t="s">
        <v>4427</v>
      </c>
      <c r="E43" s="857">
        <v>9</v>
      </c>
      <c r="F43" s="1245">
        <v>342</v>
      </c>
      <c r="G43" s="1245" t="s">
        <v>38</v>
      </c>
      <c r="H43" s="1245" t="s">
        <v>116</v>
      </c>
      <c r="I43" s="1030">
        <v>65.23</v>
      </c>
      <c r="J43" s="766">
        <f>(M43/I43)*100</f>
        <v>1.8396443354284835</v>
      </c>
      <c r="K43" s="1033">
        <v>0.3</v>
      </c>
      <c r="L43" s="1043">
        <v>4</v>
      </c>
      <c r="M43" s="756">
        <f>K43*L43</f>
        <v>1.2</v>
      </c>
      <c r="N43" s="1026" t="s">
        <v>521</v>
      </c>
      <c r="O43" s="860">
        <v>0.28999999999999998</v>
      </c>
      <c r="P43" s="1016">
        <v>43145</v>
      </c>
      <c r="Q43" s="1016">
        <v>43159</v>
      </c>
      <c r="R43" s="756">
        <f>(K43-O43)/O43*100</f>
        <v>3.4482758620689689</v>
      </c>
      <c r="S43" s="824">
        <f>IF(INDEX(Historical!$D$7:$D$1455,MATCH(B43,Historical!$B$7:$B$1455,0))=0,"n/a",(INDEX(Historical!$C$7:$C$1455,MATCH(B43,Historical!$B$7:$B$1455,0))/INDEX(Historical!$D$7:$D$1455,MATCH(B43,Historical!$B$7:$B$1455,0))-1)*100)</f>
        <v>3.5714285714285587</v>
      </c>
      <c r="T43" s="824">
        <f>IF(INDEX(Historical!$F$7:$F$1455,MATCH(B43,Historical!$B$7:$B$1455,0))=0,"n/a",((INDEX(Historical!$C$7:$C$1455,MATCH(B43,Historical!$B$7:$B$1455,0))/INDEX(Historical!$F$7:$F$1455,MATCH(B43,Historical!$B$7:$B$1455,0)))^(1/3)-1)*100)</f>
        <v>5.0717574498580165</v>
      </c>
      <c r="U43" s="824">
        <f>IF(INDEX(Historical!$I$7:$I$1455,MATCH(B43,Historical!$B$7:$B$1455,0))=0,"n/a",((INDEX(Historical!$C$7:$C$1455,MATCH(B43,Historical!$B$7:$B$1455,0))/INDEX(Historical!$I$7:$I$1455,MATCH(B43,Historical!$B$7:$B$1455,0)))^(1/5)-1)*100)</f>
        <v>6.6683901275273794</v>
      </c>
      <c r="V43" s="824">
        <f>IF(INDEX(Historical!$O$7:$O$1455,MATCH(B43,Historical!$B$7:$B$1455,0))=0,"n/a",((INDEX(Historical!$C$7:$C$1455,MATCH(B43,Historical!$B$7:$B$1455,0))/INDEX(Historical!$O$7:$O$1455,MATCH(B43,Historical!$B$7:$B$1455,0)))^(1/10)-1)*100)</f>
        <v>7.9459674391478829</v>
      </c>
      <c r="W43" s="825">
        <f>IF(OR(U43&lt;=0,U43="n/a",V43&lt;=0,V43="n/a"),"n/a",U43/V43)</f>
        <v>0.83921689568897739</v>
      </c>
      <c r="X43" s="826">
        <f>IF(OR(AJ43&lt;=0,AJ43="n/a",U43&lt;=0,U43="n/a"),"n/a",U43/AJ43)</f>
        <v>1.4818644727838621</v>
      </c>
      <c r="Y43" s="777"/>
      <c r="Z43" s="766">
        <f>IF(OR(AC43&lt;0.01,AC43="n/a"),"n/a",M43/AC43*100)</f>
        <v>33.898305084745758</v>
      </c>
      <c r="AA43" s="1042">
        <f>IF(OR(AC43&lt;0.01,AC43="n/a"),"n/a",I43/AC43)</f>
        <v>18.426553672316384</v>
      </c>
      <c r="AB43" s="1043">
        <v>6</v>
      </c>
      <c r="AC43" s="1021">
        <v>3.54</v>
      </c>
      <c r="AD43" s="1021">
        <v>1.54</v>
      </c>
      <c r="AE43" s="1021">
        <v>0.79</v>
      </c>
      <c r="AF43" s="1021">
        <v>2.9</v>
      </c>
      <c r="AG43" s="1021">
        <v>19.2</v>
      </c>
      <c r="AH43" s="1021">
        <v>1.7000000000000002</v>
      </c>
      <c r="AI43" s="1021">
        <v>7.9699999999999989</v>
      </c>
      <c r="AJ43" s="1021">
        <v>4.5</v>
      </c>
      <c r="AK43" s="1021">
        <v>12</v>
      </c>
      <c r="AL43" s="1034">
        <v>2560</v>
      </c>
      <c r="AM43" s="1028">
        <v>1.2</v>
      </c>
      <c r="AN43" s="1021">
        <v>1.1200000000000001</v>
      </c>
      <c r="AO43" s="868">
        <f>IF(U43="n/a","n/a",IF(AA43&lt;0,"n/a",IF(AA43="n/a","n/a",J43+U43-AA43)))</f>
        <v>-9.9185192093605217</v>
      </c>
      <c r="AP43" s="869">
        <f>IF(U43="n/a","n/a",J43+U43)</f>
        <v>8.5080344629558624</v>
      </c>
      <c r="AQ43" s="1044">
        <f>IF(OR(AC43&lt;0.01,AF43="n/a"),"n/a",(I43/SQRT(22.5*AC43*(I43/AF43))-1)*100)</f>
        <v>54.109637235194796</v>
      </c>
      <c r="AR43" s="766">
        <f>INDEX(Historical!$C$7:$C$1455,MATCH(B43,Historical!$B$7:$B$1455,0))*IF(AH43="n/a",1.03,IF(AH43&lt;0,1.01,IF(AH43&gt;10,1.1,(1+AH43/100))))</f>
        <v>1.1797199999999999</v>
      </c>
      <c r="AS43" s="1042">
        <f>IF($AI43="n/a",1.03*AR43,IF($AI43&lt;0,1.01*AR43,IF($AI43&gt;10,1.1*AR43,(1+$AI43/100)*AR43)))</f>
        <v>1.2737436839999998</v>
      </c>
      <c r="AT43" s="1042">
        <f>IF($AK43="n/a",1.03*AS43,IF($AK43&lt;0,1.01*AS43,IF($AK43&gt;10,1.1*AS43,(1+$AK43/100)*AS43)))</f>
        <v>1.4011180524</v>
      </c>
      <c r="AU43" s="1042">
        <f>IF($AK43="n/a",1.03*AT43,IF($AK43&lt;0,1.01*AT43,IF($AK43&gt;10,1.1*AT43,(1+$AK43/100)*AT43)))</f>
        <v>1.5412298576400001</v>
      </c>
      <c r="AV43" s="1042">
        <f>IF($AK43="n/a",1.03*AU43,IF($AK43&lt;0,1.01*AU43,IF($AK43&gt;10,1.1*AU43,(1+$AK43/100)*AU43)))</f>
        <v>1.6953528434040002</v>
      </c>
      <c r="AW43" s="766">
        <f>SUM(AR43:AV43)</f>
        <v>7.0911644374440002</v>
      </c>
      <c r="AX43" s="877">
        <f>AW43/I43*100</f>
        <v>10.871017074113137</v>
      </c>
      <c r="AY43" s="1212">
        <v>1.1000000000000001</v>
      </c>
      <c r="AZ43" s="1028">
        <v>6.76</v>
      </c>
      <c r="BA43" s="1028">
        <v>-20.79</v>
      </c>
      <c r="BB43" s="1028">
        <v>-7.5399999999999991</v>
      </c>
      <c r="BC43" s="1028">
        <v>-9.7199999999999989</v>
      </c>
      <c r="BE43" s="721">
        <v>2010</v>
      </c>
      <c r="BF43" s="1057">
        <f>IF(BE43&gt;2008,0,IF(BE43&gt;2001,1,IF(BE43&gt;1990,2,IF(BE43&gt;1980,3,IF(BE43&gt;1973,4,IF(BE43&gt;1970,5,IF(BE43&gt;1960,6,IF(BE43&gt;1958,7,IF(BE43&gt;1953,8,9)))))))))</f>
        <v>0</v>
      </c>
    </row>
    <row r="44" spans="1:58" ht="11.25" customHeight="1" x14ac:dyDescent="0.2">
      <c r="A44" s="1037" t="s">
        <v>4469</v>
      </c>
      <c r="B44" s="1031" t="s">
        <v>3830</v>
      </c>
      <c r="C44" s="1181" t="s">
        <v>248</v>
      </c>
      <c r="D44" s="1181" t="s">
        <v>4448</v>
      </c>
      <c r="E44" s="857">
        <v>5</v>
      </c>
      <c r="F44" s="1245">
        <v>858</v>
      </c>
      <c r="G44" s="1245" t="s">
        <v>107</v>
      </c>
      <c r="H44" s="1245" t="s">
        <v>107</v>
      </c>
      <c r="I44" s="1030">
        <v>38.06</v>
      </c>
      <c r="J44" s="766">
        <f>(M44/I44)*100</f>
        <v>1.1560693641618496</v>
      </c>
      <c r="K44" s="1033">
        <v>0.11</v>
      </c>
      <c r="L44" s="1043">
        <v>4</v>
      </c>
      <c r="M44" s="756">
        <f>K44*L44</f>
        <v>0.44</v>
      </c>
      <c r="N44" s="1026" t="s">
        <v>524</v>
      </c>
      <c r="O44" s="860">
        <v>0.105</v>
      </c>
      <c r="P44" s="1016">
        <v>43427</v>
      </c>
      <c r="Q44" s="1016">
        <v>43440</v>
      </c>
      <c r="R44" s="756">
        <f>(K44-O44)/O44*100</f>
        <v>4.7619047619047663</v>
      </c>
      <c r="S44" s="824">
        <f>IF(INDEX(Historical!$D$7:$D$1455,MATCH(B44,Historical!$B$7:$B$1455,0))=0,"n/a",(INDEX(Historical!$C$7:$C$1455,MATCH(B44,Historical!$B$7:$B$1455,0))/INDEX(Historical!$D$7:$D$1455,MATCH(B44,Historical!$B$7:$B$1455,0))-1)*100)</f>
        <v>6.7010309278350499</v>
      </c>
      <c r="T44" s="824">
        <f>IF(INDEX(Historical!$F$7:$F$1455,MATCH(B44,Historical!$B$7:$B$1455,0))=0,"n/a",((INDEX(Historical!$C$7:$C$1455,MATCH(B44,Historical!$B$7:$B$1455,0))/INDEX(Historical!$F$7:$F$1455,MATCH(B44,Historical!$B$7:$B$1455,0)))^(1/3)-1)*100)</f>
        <v>9.9816550738444079</v>
      </c>
      <c r="U44" s="824" t="str">
        <f>IF(INDEX(Historical!$I$7:$I$1455,MATCH(B44,Historical!$B$7:$B$1455,0))=0,"n/a",((INDEX(Historical!$C$7:$C$1455,MATCH(B44,Historical!$B$7:$B$1455,0))/INDEX(Historical!$I$7:$I$1455,MATCH(B44,Historical!$B$7:$B$1455,0)))^(1/5)-1)*100)</f>
        <v>n/a</v>
      </c>
      <c r="V44" s="824" t="str">
        <f>IF(INDEX(Historical!$O$7:$O$1455,MATCH(B44,Historical!$B$7:$B$1455,0))=0,"n/a",((INDEX(Historical!$C$7:$C$1455,MATCH(B44,Historical!$B$7:$B$1455,0))/INDEX(Historical!$O$7:$O$1455,MATCH(B44,Historical!$B$7:$B$1455,0)))^(1/10)-1)*100)</f>
        <v>n/a</v>
      </c>
      <c r="W44" s="825" t="str">
        <f>IF(OR(U44&lt;=0,U44="n/a",V44&lt;=0,V44="n/a"),"n/a",U44/V44)</f>
        <v>n/a</v>
      </c>
      <c r="X44" s="826" t="str">
        <f>IF(OR(AJ44&lt;=0,AJ44="n/a",U44&lt;=0,U44="n/a"),"n/a",U44/AJ44)</f>
        <v>n/a</v>
      </c>
      <c r="Y44" s="1032"/>
      <c r="Z44" s="766">
        <f>IF(OR(AC44&lt;0.01,AC44="n/a"),"n/a",M44/AC44*100)</f>
        <v>33.84615384615384</v>
      </c>
      <c r="AA44" s="1042">
        <f>IF(OR(AC44&lt;0.01,AC44="n/a"),"n/a",I44/AC44)</f>
        <v>29.276923076923076</v>
      </c>
      <c r="AB44" s="1043">
        <v>9</v>
      </c>
      <c r="AC44" s="1021">
        <v>1.3</v>
      </c>
      <c r="AD44" s="1021">
        <v>2.35</v>
      </c>
      <c r="AE44" s="1021">
        <v>0.6</v>
      </c>
      <c r="AF44" s="1021">
        <v>3.09</v>
      </c>
      <c r="AG44" s="1021">
        <v>19.900000000000002</v>
      </c>
      <c r="AH44" s="1021">
        <v>-12.3</v>
      </c>
      <c r="AI44" s="1021">
        <v>14.57</v>
      </c>
      <c r="AJ44" s="1021">
        <v>31.1</v>
      </c>
      <c r="AK44" s="1021">
        <v>12.46</v>
      </c>
      <c r="AL44" s="1034">
        <v>9510</v>
      </c>
      <c r="AM44" s="1028">
        <v>1</v>
      </c>
      <c r="AN44" s="1021">
        <v>2.39</v>
      </c>
      <c r="AO44" s="868" t="str">
        <f>IF(U44="n/a","n/a",IF(AA44&lt;0,"n/a",IF(AA44="n/a","n/a",J44+U44-AA44)))</f>
        <v>n/a</v>
      </c>
      <c r="AP44" s="869" t="str">
        <f>IF(U44="n/a","n/a",J44+U44)</f>
        <v>n/a</v>
      </c>
      <c r="AQ44" s="1044">
        <f>IF(OR(AC44&lt;0.01,AF44="n/a"),"n/a",(I44/SQRT(22.5*AC44*(I44/AF44))-1)*100)</f>
        <v>100.51676827381387</v>
      </c>
      <c r="AR44" s="766">
        <f>INDEX(Historical!$C$7:$C$1455,MATCH(B44,Historical!$B$7:$B$1455,0))*IF(AH44="n/a",1.03,IF(AH44&lt;0,1.01,IF(AH44&gt;10,1.1,(1+AH44/100))))</f>
        <v>0.41813999999999996</v>
      </c>
      <c r="AS44" s="1042">
        <f>IF($AI44="n/a",1.03*AR44,IF($AI44&lt;0,1.01*AR44,IF($AI44&gt;10,1.1*AR44,(1+$AI44/100)*AR44)))</f>
        <v>0.45995399999999997</v>
      </c>
      <c r="AT44" s="1042">
        <f>IF($AK44="n/a",1.03*AS44,IF($AK44&lt;0,1.01*AS44,IF($AK44&gt;10,1.1*AS44,(1+$AK44/100)*AS44)))</f>
        <v>0.50594939999999999</v>
      </c>
      <c r="AU44" s="1042">
        <f>IF($AK44="n/a",1.03*AT44,IF($AK44&lt;0,1.01*AT44,IF($AK44&gt;10,1.1*AT44,(1+$AK44/100)*AT44)))</f>
        <v>0.55654434000000008</v>
      </c>
      <c r="AV44" s="1042">
        <f>IF($AK44="n/a",1.03*AU44,IF($AK44&lt;0,1.01*AU44,IF($AK44&gt;10,1.1*AU44,(1+$AK44/100)*AU44)))</f>
        <v>0.61219877400000011</v>
      </c>
      <c r="AW44" s="766">
        <f>SUM(AR44:AV44)</f>
        <v>2.5527865140000001</v>
      </c>
      <c r="AX44" s="877">
        <f>AW44/I44*100</f>
        <v>6.7072688229111925</v>
      </c>
      <c r="AY44" s="1212">
        <v>0.85</v>
      </c>
      <c r="AZ44" s="1028">
        <v>12.01</v>
      </c>
      <c r="BA44" s="1028">
        <v>-17.419999999999998</v>
      </c>
      <c r="BB44" s="1028">
        <v>-1.05</v>
      </c>
      <c r="BC44" s="1028">
        <v>-3.05</v>
      </c>
      <c r="BE44" s="721">
        <v>2014</v>
      </c>
      <c r="BF44" s="1057">
        <f>IF(BE44&gt;2008,0,IF(BE44&gt;2001,1,IF(BE44&gt;1990,2,IF(BE44&gt;1980,3,IF(BE44&gt;1973,4,IF(BE44&gt;1970,5,IF(BE44&gt;1960,6,IF(BE44&gt;1958,7,IF(BE44&gt;1953,8,9)))))))))</f>
        <v>0</v>
      </c>
    </row>
    <row r="45" spans="1:58" ht="11.25" customHeight="1" x14ac:dyDescent="0.2">
      <c r="A45" s="1027" t="s">
        <v>952</v>
      </c>
      <c r="B45" s="1031" t="s">
        <v>953</v>
      </c>
      <c r="C45" s="1181" t="s">
        <v>109</v>
      </c>
      <c r="D45" s="1181" t="s">
        <v>4418</v>
      </c>
      <c r="E45" s="857">
        <v>7</v>
      </c>
      <c r="F45" s="1245">
        <v>637</v>
      </c>
      <c r="G45" s="1245" t="s">
        <v>107</v>
      </c>
      <c r="H45" s="1245" t="s">
        <v>107</v>
      </c>
      <c r="I45" s="1030">
        <v>11.85</v>
      </c>
      <c r="J45" s="766">
        <f>(M45/I45)*100</f>
        <v>9.113924050632912</v>
      </c>
      <c r="K45" s="1033">
        <v>0.27</v>
      </c>
      <c r="L45" s="1043">
        <v>4</v>
      </c>
      <c r="M45" s="756">
        <f>K45*L45</f>
        <v>1.08</v>
      </c>
      <c r="N45" s="1026" t="s">
        <v>718</v>
      </c>
      <c r="O45" s="860">
        <v>0.25</v>
      </c>
      <c r="P45" s="1016">
        <v>43418</v>
      </c>
      <c r="Q45" s="1016">
        <v>43434</v>
      </c>
      <c r="R45" s="756">
        <f>(K45-O45)/O45*100</f>
        <v>8.0000000000000071</v>
      </c>
      <c r="S45" s="824">
        <f>IF(INDEX(Historical!$D$7:$D$1455,MATCH(B45,Historical!$B$7:$B$1455,0))=0,"n/a",(INDEX(Historical!$C$7:$C$1455,MATCH(B45,Historical!$B$7:$B$1455,0))/INDEX(Historical!$D$7:$D$1455,MATCH(B45,Historical!$B$7:$B$1455,0))-1)*100)</f>
        <v>16.129032258064502</v>
      </c>
      <c r="T45" s="824">
        <f>IF(INDEX(Historical!$F$7:$F$1455,MATCH(B45,Historical!$B$7:$B$1455,0))=0,"n/a",((INDEX(Historical!$C$7:$C$1455,MATCH(B45,Historical!$B$7:$B$1455,0))/INDEX(Historical!$F$7:$F$1455,MATCH(B45,Historical!$B$7:$B$1455,0)))^(1/3)-1)*100)</f>
        <v>11.457607795906144</v>
      </c>
      <c r="U45" s="824">
        <f>IF(INDEX(Historical!$I$7:$I$1455,MATCH(B45,Historical!$B$7:$B$1455,0))=0,"n/a",((INDEX(Historical!$C$7:$C$1455,MATCH(B45,Historical!$B$7:$B$1455,0))/INDEX(Historical!$I$7:$I$1455,MATCH(B45,Historical!$B$7:$B$1455,0)))^(1/5)-1)*100)</f>
        <v>20.364253666714347</v>
      </c>
      <c r="V45" s="824">
        <f>IF(INDEX(Historical!$O$7:$O$1455,MATCH(B45,Historical!$B$7:$B$1455,0))=0,"n/a",((INDEX(Historical!$C$7:$C$1455,MATCH(B45,Historical!$B$7:$B$1455,0))/INDEX(Historical!$O$7:$O$1455,MATCH(B45,Historical!$B$7:$B$1455,0)))^(1/10)-1)*100)</f>
        <v>-11.561831723140791</v>
      </c>
      <c r="W45" s="825" t="str">
        <f>IF(OR(U45&lt;=0,U45="n/a",V45&lt;=0,V45="n/a"),"n/a",U45/V45)</f>
        <v>n/a</v>
      </c>
      <c r="X45" s="826">
        <f>IF(OR(AJ45&lt;=0,AJ45="n/a",U45&lt;=0,U45="n/a"),"n/a",U45/AJ45)</f>
        <v>1.6829961708028387</v>
      </c>
      <c r="Y45" s="1032" t="s">
        <v>4077</v>
      </c>
      <c r="Z45" s="766">
        <f>IF(OR(AC45&lt;0.01,AC45="n/a"),"n/a",M45/AC45*100)</f>
        <v>82.44274809160305</v>
      </c>
      <c r="AA45" s="1042">
        <f>IF(OR(AC45&lt;0.01,AC45="n/a"),"n/a",I45/AC45)</f>
        <v>9.0458015267175558</v>
      </c>
      <c r="AB45" s="1043">
        <v>12</v>
      </c>
      <c r="AC45" s="1021">
        <v>1.31</v>
      </c>
      <c r="AD45" s="1021">
        <v>1.1299999999999999</v>
      </c>
      <c r="AE45" s="1021">
        <v>2.06</v>
      </c>
      <c r="AF45" s="1021">
        <v>1.25</v>
      </c>
      <c r="AG45" s="1021">
        <v>14.2</v>
      </c>
      <c r="AH45" s="1021">
        <v>27.400000000000002</v>
      </c>
      <c r="AI45" s="1021">
        <v>-16.220000000000002</v>
      </c>
      <c r="AJ45" s="1021">
        <v>12.1</v>
      </c>
      <c r="AK45" s="1021">
        <v>8</v>
      </c>
      <c r="AL45" s="1034">
        <v>889.34</v>
      </c>
      <c r="AM45" s="1028">
        <v>1.4000000000000001</v>
      </c>
      <c r="AN45" s="1021">
        <v>4.8499999999999996</v>
      </c>
      <c r="AO45" s="868">
        <f>IF(U45="n/a","n/a",IF(AA45&lt;0,"n/a",IF(AA45="n/a","n/a",J45+U45-AA45)))</f>
        <v>20.432376190629704</v>
      </c>
      <c r="AP45" s="869">
        <f>IF(U45="n/a","n/a",J45+U45)</f>
        <v>29.478177717347258</v>
      </c>
      <c r="AQ45" s="1044">
        <f>IF(OR(AC45&lt;0.01,AF45="n/a"),"n/a",(I45/SQRT(22.5*AC45*(I45/AF45))-1)*100)</f>
        <v>-29.109624823810776</v>
      </c>
      <c r="AR45" s="766">
        <f>INDEX(Historical!$C$7:$C$1455,MATCH(B45,Historical!$B$7:$B$1455,0))*IF(AH45="n/a",1.03,IF(AH45&lt;0,1.01,IF(AH45&gt;10,1.1,(1+AH45/100))))</f>
        <v>0.79200000000000004</v>
      </c>
      <c r="AS45" s="1042">
        <f>IF($AI45="n/a",1.03*AR45,IF($AI45&lt;0,1.01*AR45,IF($AI45&gt;10,1.1*AR45,(1+$AI45/100)*AR45)))</f>
        <v>0.79992000000000008</v>
      </c>
      <c r="AT45" s="1042">
        <f>IF($AK45="n/a",1.03*AS45,IF($AK45&lt;0,1.01*AS45,IF($AK45&gt;10,1.1*AS45,(1+$AK45/100)*AS45)))</f>
        <v>0.86391360000000017</v>
      </c>
      <c r="AU45" s="1042">
        <f>IF($AK45="n/a",1.03*AT45,IF($AK45&lt;0,1.01*AT45,IF($AK45&gt;10,1.1*AT45,(1+$AK45/100)*AT45)))</f>
        <v>0.93302668800000021</v>
      </c>
      <c r="AV45" s="1042">
        <f>IF($AK45="n/a",1.03*AU45,IF($AK45&lt;0,1.01*AU45,IF($AK45&gt;10,1.1*AU45,(1+$AK45/100)*AU45)))</f>
        <v>1.0076688230400004</v>
      </c>
      <c r="AW45" s="766">
        <f>SUM(AR45:AV45)</f>
        <v>4.3965291110400004</v>
      </c>
      <c r="AX45" s="877">
        <f>AW45/I45*100</f>
        <v>37.101511485569624</v>
      </c>
      <c r="AY45" s="1212">
        <v>0.09</v>
      </c>
      <c r="AZ45" s="1028">
        <v>50.19</v>
      </c>
      <c r="BA45" s="1028">
        <v>-7.35</v>
      </c>
      <c r="BB45" s="1028">
        <v>0.01</v>
      </c>
      <c r="BC45" s="1028">
        <v>13.25</v>
      </c>
      <c r="BE45" s="721">
        <v>2012</v>
      </c>
      <c r="BF45" s="1057">
        <f>IF(BE45&gt;2008,0,IF(BE45&gt;2001,1,IF(BE45&gt;1990,2,IF(BE45&gt;1980,3,IF(BE45&gt;1973,4,IF(BE45&gt;1970,5,IF(BE45&gt;1960,6,IF(BE45&gt;1958,7,IF(BE45&gt;1953,8,9)))))))))</f>
        <v>0</v>
      </c>
    </row>
    <row r="46" spans="1:58" ht="11.25" customHeight="1" x14ac:dyDescent="0.2">
      <c r="A46" s="1027" t="s">
        <v>954</v>
      </c>
      <c r="B46" s="1031" t="s">
        <v>4237</v>
      </c>
      <c r="C46" s="1181" t="s">
        <v>109</v>
      </c>
      <c r="D46" s="1181" t="s">
        <v>119</v>
      </c>
      <c r="E46" s="858">
        <v>6</v>
      </c>
      <c r="F46" s="1245">
        <v>682</v>
      </c>
      <c r="G46" s="1245" t="s">
        <v>107</v>
      </c>
      <c r="H46" s="1245" t="s">
        <v>107</v>
      </c>
      <c r="I46" s="1030">
        <v>69.319999999999993</v>
      </c>
      <c r="J46" s="766">
        <f>(M46/I46)*100</f>
        <v>1.5579919215233702</v>
      </c>
      <c r="K46" s="1033">
        <v>0.27</v>
      </c>
      <c r="L46" s="1043">
        <v>4</v>
      </c>
      <c r="M46" s="756">
        <f>K46*L46</f>
        <v>1.08</v>
      </c>
      <c r="N46" s="1026" t="s">
        <v>602</v>
      </c>
      <c r="O46" s="863">
        <v>0.23480000000000001</v>
      </c>
      <c r="P46" s="1016">
        <v>43165</v>
      </c>
      <c r="Q46" s="1016">
        <v>43180</v>
      </c>
      <c r="R46" s="756">
        <f>(K46-O46)/O46*100</f>
        <v>14.991482112436119</v>
      </c>
      <c r="S46" s="824">
        <f>IF(INDEX(Historical!$D$7:$D$1455,MATCH(B46,Historical!$B$7:$B$1455,0))=0,"n/a",(INDEX(Historical!$C$7:$C$1455,MATCH(B46,Historical!$B$7:$B$1455,0))/INDEX(Historical!$D$7:$D$1455,MATCH(B46,Historical!$B$7:$B$1455,0))-1)*100)</f>
        <v>22.727272727272751</v>
      </c>
      <c r="T46" s="824">
        <f>IF(INDEX(Historical!$F$7:$F$1455,MATCH(B46,Historical!$B$7:$B$1455,0))=0,"n/a",((INDEX(Historical!$C$7:$C$1455,MATCH(B46,Historical!$B$7:$B$1455,0))/INDEX(Historical!$F$7:$F$1455,MATCH(B46,Historical!$B$7:$B$1455,0)))^(1/3)-1)*100)</f>
        <v>16.106951284583992</v>
      </c>
      <c r="U46" s="824">
        <f>IF(INDEX(Historical!$I$7:$I$1455,MATCH(B46,Historical!$B$7:$B$1455,0))=0,"n/a",((INDEX(Historical!$C$7:$C$1455,MATCH(B46,Historical!$B$7:$B$1455,0))/INDEX(Historical!$I$7:$I$1455,MATCH(B46,Historical!$B$7:$B$1455,0)))^(1/5)-1)*100)</f>
        <v>17.607902252467355</v>
      </c>
      <c r="V46" s="824" t="str">
        <f>IF(INDEX(Historical!$O$7:$O$1455,MATCH(B46,Historical!$B$7:$B$1455,0))=0,"n/a",((INDEX(Historical!$C$7:$C$1455,MATCH(B46,Historical!$B$7:$B$1455,0))/INDEX(Historical!$O$7:$O$1455,MATCH(B46,Historical!$B$7:$B$1455,0)))^(1/10)-1)*100)</f>
        <v>n/a</v>
      </c>
      <c r="W46" s="825" t="str">
        <f>IF(OR(U46&lt;=0,U46="n/a",V46&lt;=0,V46="n/a"),"n/a",U46/V46)</f>
        <v>n/a</v>
      </c>
      <c r="X46" s="826" t="str">
        <f>IF(OR(AJ46&lt;=0,AJ46="n/a",U46&lt;=0,U46="n/a"),"n/a",U46/AJ46)</f>
        <v>n/a</v>
      </c>
      <c r="Y46" s="1032" t="s">
        <v>4477</v>
      </c>
      <c r="Z46" s="766">
        <f>IF(OR(AC46&lt;0.01,AC46="n/a"),"n/a",M46/AC46*100)</f>
        <v>32.335329341317369</v>
      </c>
      <c r="AA46" s="1042">
        <f>IF(OR(AC46&lt;0.01,AC46="n/a"),"n/a",I46/AC46)</f>
        <v>20.754491017964071</v>
      </c>
      <c r="AB46" s="1043">
        <v>12</v>
      </c>
      <c r="AC46" s="1021">
        <v>3.34</v>
      </c>
      <c r="AD46" s="1021">
        <v>2.96</v>
      </c>
      <c r="AE46" s="1021">
        <v>1.26</v>
      </c>
      <c r="AF46" s="1021">
        <v>1.29</v>
      </c>
      <c r="AG46" s="1021">
        <v>7.5</v>
      </c>
      <c r="AH46" s="1021">
        <v>-79.400000000000006</v>
      </c>
      <c r="AI46" s="1021">
        <v>18.850000000000001</v>
      </c>
      <c r="AJ46" s="1021">
        <v>-8.3000000000000007</v>
      </c>
      <c r="AK46" s="1021">
        <v>7.0000000000000009</v>
      </c>
      <c r="AL46" s="1034">
        <v>2340</v>
      </c>
      <c r="AM46" s="1028">
        <v>3.5000000000000004</v>
      </c>
      <c r="AN46" s="1021">
        <v>0.32</v>
      </c>
      <c r="AO46" s="868">
        <f>IF(U46="n/a","n/a",IF(AA46&lt;0,"n/a",IF(AA46="n/a","n/a",J46+U46-AA46)))</f>
        <v>-1.5885968439733453</v>
      </c>
      <c r="AP46" s="869">
        <f>IF(U46="n/a","n/a",J46+U46)</f>
        <v>19.165894173990726</v>
      </c>
      <c r="AQ46" s="1044">
        <f>IF(OR(AC46&lt;0.01,AF46="n/a"),"n/a",(I46/SQRT(22.5*AC46*(I46/AF46))-1)*100)</f>
        <v>9.083644589672879</v>
      </c>
      <c r="AR46" s="766">
        <f>INDEX(Historical!$C$7:$C$1455,MATCH(B46,Historical!$B$7:$B$1455,0))*IF(AH46="n/a",1.03,IF(AH46&lt;0,1.01,IF(AH46&gt;10,1.1,(1+AH46/100))))</f>
        <v>0.94852173913043492</v>
      </c>
      <c r="AS46" s="1042">
        <f>IF($AI46="n/a",1.03*AR46,IF($AI46&lt;0,1.01*AR46,IF($AI46&gt;10,1.1*AR46,(1+$AI46/100)*AR46)))</f>
        <v>1.0433739130434785</v>
      </c>
      <c r="AT46" s="1042">
        <f>IF($AK46="n/a",1.03*AS46,IF($AK46&lt;0,1.01*AS46,IF($AK46&gt;10,1.1*AS46,(1+$AK46/100)*AS46)))</f>
        <v>1.1164100869565221</v>
      </c>
      <c r="AU46" s="1042">
        <f>IF($AK46="n/a",1.03*AT46,IF($AK46&lt;0,1.01*AT46,IF($AK46&gt;10,1.1*AT46,(1+$AK46/100)*AT46)))</f>
        <v>1.1945587930434787</v>
      </c>
      <c r="AV46" s="1042">
        <f>IF($AK46="n/a",1.03*AU46,IF($AK46&lt;0,1.01*AU46,IF($AK46&gt;10,1.1*AU46,(1+$AK46/100)*AU46)))</f>
        <v>1.2781779085565224</v>
      </c>
      <c r="AW46" s="766">
        <f>SUM(AR46:AV46)</f>
        <v>5.5810424407304371</v>
      </c>
      <c r="AX46" s="877">
        <f>AW46/I46*100</f>
        <v>8.0511287373491598</v>
      </c>
      <c r="AY46" s="1212">
        <v>0.52</v>
      </c>
      <c r="AZ46" s="1028">
        <v>39.61</v>
      </c>
      <c r="BA46" s="1028">
        <v>-0.64</v>
      </c>
      <c r="BB46" s="1028">
        <v>9.39</v>
      </c>
      <c r="BC46" s="1028">
        <v>14.57</v>
      </c>
      <c r="BE46" s="721">
        <v>2013</v>
      </c>
      <c r="BF46" s="1057">
        <f>IF(BE46&gt;2008,0,IF(BE46&gt;2001,1,IF(BE46&gt;1990,2,IF(BE46&gt;1980,3,IF(BE46&gt;1973,4,IF(BE46&gt;1970,5,IF(BE46&gt;1960,6,IF(BE46&gt;1958,7,IF(BE46&gt;1953,8,9)))))))))</f>
        <v>0</v>
      </c>
    </row>
    <row r="47" spans="1:58" ht="11.25" customHeight="1" x14ac:dyDescent="0.2">
      <c r="A47" s="1027" t="s">
        <v>955</v>
      </c>
      <c r="B47" s="1031" t="s">
        <v>956</v>
      </c>
      <c r="C47" s="1181" t="s">
        <v>4414</v>
      </c>
      <c r="D47" s="1181" t="s">
        <v>4415</v>
      </c>
      <c r="E47" s="857">
        <v>6</v>
      </c>
      <c r="F47" s="1245">
        <v>694</v>
      </c>
      <c r="G47" s="1245" t="s">
        <v>107</v>
      </c>
      <c r="H47" s="1245" t="s">
        <v>107</v>
      </c>
      <c r="I47" s="1030">
        <v>15.21</v>
      </c>
      <c r="J47" s="766">
        <f>(M47/I47)*100</f>
        <v>5.2596975673898756</v>
      </c>
      <c r="K47" s="1033">
        <v>0.2</v>
      </c>
      <c r="L47" s="1043">
        <v>4</v>
      </c>
      <c r="M47" s="756">
        <f>K47*L47</f>
        <v>0.8</v>
      </c>
      <c r="N47" s="1026" t="s">
        <v>510</v>
      </c>
      <c r="O47" s="860">
        <v>0.19</v>
      </c>
      <c r="P47" s="1016">
        <v>43186</v>
      </c>
      <c r="Q47" s="1016">
        <v>43195</v>
      </c>
      <c r="R47" s="756">
        <f>(K47-O47)/O47*100</f>
        <v>5.2631578947368469</v>
      </c>
      <c r="S47" s="824">
        <f>IF(INDEX(Historical!$D$7:$D$1455,MATCH(B47,Historical!$B$7:$B$1455,0))=0,"n/a",(INDEX(Historical!$C$7:$C$1455,MATCH(B47,Historical!$B$7:$B$1455,0))/INDEX(Historical!$D$7:$D$1455,MATCH(B47,Historical!$B$7:$B$1455,0))-1)*100)</f>
        <v>5.6338028169014231</v>
      </c>
      <c r="T47" s="824">
        <f>IF(INDEX(Historical!$F$7:$F$1455,MATCH(B47,Historical!$B$7:$B$1455,0))=0,"n/a",((INDEX(Historical!$C$7:$C$1455,MATCH(B47,Historical!$B$7:$B$1455,0))/INDEX(Historical!$F$7:$F$1455,MATCH(B47,Historical!$B$7:$B$1455,0)))^(1/3)-1)*100)</f>
        <v>5.429083162718662</v>
      </c>
      <c r="U47" s="824" t="str">
        <f>IF(INDEX(Historical!$I$7:$I$1455,MATCH(B47,Historical!$B$7:$B$1455,0))=0,"n/a",((INDEX(Historical!$C$7:$C$1455,MATCH(B47,Historical!$B$7:$B$1455,0))/INDEX(Historical!$I$7:$I$1455,MATCH(B47,Historical!$B$7:$B$1455,0)))^(1/5)-1)*100)</f>
        <v>n/a</v>
      </c>
      <c r="V47" s="824" t="str">
        <f>IF(INDEX(Historical!$O$7:$O$1455,MATCH(B47,Historical!$B$7:$B$1455,0))=0,"n/a",((INDEX(Historical!$C$7:$C$1455,MATCH(B47,Historical!$B$7:$B$1455,0))/INDEX(Historical!$O$7:$O$1455,MATCH(B47,Historical!$B$7:$B$1455,0)))^(1/10)-1)*100)</f>
        <v>n/a</v>
      </c>
      <c r="W47" s="825" t="str">
        <f>IF(OR(U47&lt;=0,U47="n/a",V47&lt;=0,V47="n/a"),"n/a",U47/V47)</f>
        <v>n/a</v>
      </c>
      <c r="X47" s="826" t="str">
        <f>IF(OR(AJ47&lt;=0,AJ47="n/a",U47&lt;=0,U47="n/a"),"n/a",U47/AJ47)</f>
        <v>n/a</v>
      </c>
      <c r="Y47" s="777"/>
      <c r="Z47" s="766">
        <f>IF(OR(AC47&lt;0.01,AC47="n/a"),"n/a",M47/AC47*100)</f>
        <v>242.42424242424244</v>
      </c>
      <c r="AA47" s="1042">
        <f>IF(OR(AC47&lt;0.01,AC47="n/a"),"n/a",I47/AC47)</f>
        <v>46.090909090909093</v>
      </c>
      <c r="AB47" s="1043">
        <v>12</v>
      </c>
      <c r="AC47" s="1021">
        <v>0.33</v>
      </c>
      <c r="AD47" s="1021">
        <v>9.25</v>
      </c>
      <c r="AE47" s="1021">
        <v>4.78</v>
      </c>
      <c r="AF47" s="1021">
        <v>2.72</v>
      </c>
      <c r="AG47" s="1021">
        <v>7.1</v>
      </c>
      <c r="AH47" s="1021">
        <v>-36.799999999999997</v>
      </c>
      <c r="AI47" s="1021">
        <v>4.6500000000000004</v>
      </c>
      <c r="AJ47" s="1021">
        <v>-47.599999999999994</v>
      </c>
      <c r="AK47" s="1021">
        <v>5</v>
      </c>
      <c r="AL47" s="1034">
        <v>1000</v>
      </c>
      <c r="AM47" s="1028">
        <v>0.6</v>
      </c>
      <c r="AN47" s="1021">
        <v>2.38</v>
      </c>
      <c r="AO47" s="868" t="str">
        <f>IF(U47="n/a","n/a",IF(AA47&lt;0,"n/a",IF(AA47="n/a","n/a",J47+U47-AA47)))</f>
        <v>n/a</v>
      </c>
      <c r="AP47" s="869" t="str">
        <f>IF(U47="n/a","n/a",J47+U47)</f>
        <v>n/a</v>
      </c>
      <c r="AQ47" s="1044">
        <f>IF(OR(AC47&lt;0.01,AF47="n/a"),"n/a",(I47/SQRT(22.5*AC47*(I47/AF47))-1)*100)</f>
        <v>136.04827446687233</v>
      </c>
      <c r="AR47" s="766">
        <f>INDEX(Historical!$C$7:$C$1455,MATCH(B47,Historical!$B$7:$B$1455,0))*IF(AH47="n/a",1.03,IF(AH47&lt;0,1.01,IF(AH47&gt;10,1.1,(1+AH47/100))))</f>
        <v>0.75750000000000006</v>
      </c>
      <c r="AS47" s="1042">
        <f>IF($AI47="n/a",1.03*AR47,IF($AI47&lt;0,1.01*AR47,IF($AI47&gt;10,1.1*AR47,(1+$AI47/100)*AR47)))</f>
        <v>0.79272375000000006</v>
      </c>
      <c r="AT47" s="1042">
        <f>IF($AK47="n/a",1.03*AS47,IF($AK47&lt;0,1.01*AS47,IF($AK47&gt;10,1.1*AS47,(1+$AK47/100)*AS47)))</f>
        <v>0.83235993750000015</v>
      </c>
      <c r="AU47" s="1042">
        <f>IF($AK47="n/a",1.03*AT47,IF($AK47&lt;0,1.01*AT47,IF($AK47&gt;10,1.1*AT47,(1+$AK47/100)*AT47)))</f>
        <v>0.87397793437500015</v>
      </c>
      <c r="AV47" s="1042">
        <f>IF($AK47="n/a",1.03*AU47,IF($AK47&lt;0,1.01*AU47,IF($AK47&gt;10,1.1*AU47,(1+$AK47/100)*AU47)))</f>
        <v>0.9176768310937502</v>
      </c>
      <c r="AW47" s="766">
        <f>SUM(AR47:AV47)</f>
        <v>4.1742384529687504</v>
      </c>
      <c r="AX47" s="877">
        <f>AW47/I47*100</f>
        <v>27.444039795981261</v>
      </c>
      <c r="AY47" s="1212">
        <v>0.53</v>
      </c>
      <c r="AZ47" s="1028">
        <v>19.48</v>
      </c>
      <c r="BA47" s="1028">
        <v>-5.94</v>
      </c>
      <c r="BB47" s="1028">
        <v>1.5599999999999998</v>
      </c>
      <c r="BC47" s="1028">
        <v>4.1500000000000004</v>
      </c>
      <c r="BE47" s="721">
        <v>2013</v>
      </c>
      <c r="BF47" s="1057">
        <f>IF(BE47&gt;2008,0,IF(BE47&gt;2001,1,IF(BE47&gt;1990,2,IF(BE47&gt;1980,3,IF(BE47&gt;1973,4,IF(BE47&gt;1970,5,IF(BE47&gt;1960,6,IF(BE47&gt;1958,7,IF(BE47&gt;1953,8,9)))))))))</f>
        <v>0</v>
      </c>
    </row>
    <row r="48" spans="1:58" ht="11.25" customHeight="1" x14ac:dyDescent="0.2">
      <c r="A48" s="1019" t="s">
        <v>957</v>
      </c>
      <c r="B48" s="1031" t="s">
        <v>958</v>
      </c>
      <c r="C48" s="1181" t="s">
        <v>109</v>
      </c>
      <c r="D48" s="1181" t="s">
        <v>119</v>
      </c>
      <c r="E48" s="857">
        <v>8</v>
      </c>
      <c r="F48" s="1245">
        <v>444</v>
      </c>
      <c r="G48" s="1245" t="s">
        <v>38</v>
      </c>
      <c r="H48" s="1245" t="s">
        <v>116</v>
      </c>
      <c r="I48" s="1030">
        <v>77.069999999999993</v>
      </c>
      <c r="J48" s="766">
        <f>(M48/I48)*100</f>
        <v>2.1279356429220191</v>
      </c>
      <c r="K48" s="1033">
        <v>0.41</v>
      </c>
      <c r="L48" s="1043">
        <v>4</v>
      </c>
      <c r="M48" s="756">
        <f>K48*L48</f>
        <v>1.64</v>
      </c>
      <c r="N48" s="1026" t="s">
        <v>599</v>
      </c>
      <c r="O48" s="860">
        <v>0.39</v>
      </c>
      <c r="P48" s="1016">
        <v>43160</v>
      </c>
      <c r="Q48" s="1016">
        <v>43175</v>
      </c>
      <c r="R48" s="756">
        <f>(K48-O48)/O48*100</f>
        <v>5.128205128205118</v>
      </c>
      <c r="S48" s="824">
        <f>IF(INDEX(Historical!$D$7:$D$1455,MATCH(B48,Historical!$B$7:$B$1455,0))=0,"n/a",(INDEX(Historical!$C$7:$C$1455,MATCH(B48,Historical!$B$7:$B$1455,0))/INDEX(Historical!$D$7:$D$1455,MATCH(B48,Historical!$B$7:$B$1455,0))-1)*100)</f>
        <v>2.6315789473684292</v>
      </c>
      <c r="T48" s="824">
        <f>IF(INDEX(Historical!$F$7:$F$1455,MATCH(B48,Historical!$B$7:$B$1455,0))=0,"n/a",((INDEX(Historical!$C$7:$C$1455,MATCH(B48,Historical!$B$7:$B$1455,0))/INDEX(Historical!$F$7:$F$1455,MATCH(B48,Historical!$B$7:$B$1455,0)))^(1/3)-1)*100)</f>
        <v>2.7040024624839898</v>
      </c>
      <c r="U48" s="824">
        <f>IF(INDEX(Historical!$I$7:$I$1455,MATCH(B48,Historical!$B$7:$B$1455,0))=0,"n/a",((INDEX(Historical!$C$7:$C$1455,MATCH(B48,Historical!$B$7:$B$1455,0))/INDEX(Historical!$I$7:$I$1455,MATCH(B48,Historical!$B$7:$B$1455,0)))^(1/5)-1)*100)</f>
        <v>2.7820174603307546</v>
      </c>
      <c r="V48" s="824">
        <f>IF(INDEX(Historical!$O$7:$O$1455,MATCH(B48,Historical!$B$7:$B$1455,0))=0,"n/a",((INDEX(Historical!$C$7:$C$1455,MATCH(B48,Historical!$B$7:$B$1455,0))/INDEX(Historical!$O$7:$O$1455,MATCH(B48,Historical!$B$7:$B$1455,0)))^(1/10)-1)*100)</f>
        <v>2.3222994511191031</v>
      </c>
      <c r="W48" s="825">
        <f>IF(OR(U48&lt;=0,U48="n/a",V48&lt;=0,V48="n/a"),"n/a",U48/V48)</f>
        <v>1.1979581095754537</v>
      </c>
      <c r="X48" s="826">
        <f>IF(OR(AJ48&lt;=0,AJ48="n/a",U48&lt;=0,U48="n/a"),"n/a",U48/AJ48)</f>
        <v>0.24191456176789169</v>
      </c>
      <c r="Y48" s="781"/>
      <c r="Z48" s="766">
        <f>IF(OR(AC48&lt;0.01,AC48="n/a"),"n/a",M48/AC48*100)</f>
        <v>45.303867403314911</v>
      </c>
      <c r="AA48" s="1042">
        <f>IF(OR(AC48&lt;0.01,AC48="n/a"),"n/a",I48/AC48)</f>
        <v>21.290055248618781</v>
      </c>
      <c r="AB48" s="1043">
        <v>12</v>
      </c>
      <c r="AC48" s="1021">
        <v>3.62</v>
      </c>
      <c r="AD48" s="1021">
        <v>1.44</v>
      </c>
      <c r="AE48" s="1021">
        <v>2.0499999999999998</v>
      </c>
      <c r="AF48" s="1021">
        <v>3.11</v>
      </c>
      <c r="AG48" s="1021">
        <v>14.000000000000002</v>
      </c>
      <c r="AH48" s="1021">
        <v>18.2</v>
      </c>
      <c r="AI48" s="1021">
        <v>14.37</v>
      </c>
      <c r="AJ48" s="1021">
        <v>11.5</v>
      </c>
      <c r="AK48" s="1021">
        <v>14.74</v>
      </c>
      <c r="AL48" s="1034">
        <v>14120</v>
      </c>
      <c r="AM48" s="1028">
        <v>0.1</v>
      </c>
      <c r="AN48" s="1021">
        <v>0.78</v>
      </c>
      <c r="AO48" s="868">
        <f>IF(U48="n/a","n/a",IF(AA48&lt;0,"n/a",IF(AA48="n/a","n/a",J48+U48-AA48)))</f>
        <v>-16.38010214536601</v>
      </c>
      <c r="AP48" s="869">
        <f>IF(U48="n/a","n/a",J48+U48)</f>
        <v>4.9099531032527732</v>
      </c>
      <c r="AQ48" s="1044">
        <f>IF(OR(AC48&lt;0.01,AF48="n/a"),"n/a",(I48/SQRT(22.5*AC48*(I48/AF48))-1)*100)</f>
        <v>71.544709848423295</v>
      </c>
      <c r="AR48" s="766">
        <f>INDEX(Historical!$C$7:$C$1455,MATCH(B48,Historical!$B$7:$B$1455,0))*IF(AH48="n/a",1.03,IF(AH48&lt;0,1.01,IF(AH48&gt;10,1.1,(1+AH48/100))))</f>
        <v>1.7160000000000002</v>
      </c>
      <c r="AS48" s="1042">
        <f>IF($AI48="n/a",1.03*AR48,IF($AI48&lt;0,1.01*AR48,IF($AI48&gt;10,1.1*AR48,(1+$AI48/100)*AR48)))</f>
        <v>1.8876000000000004</v>
      </c>
      <c r="AT48" s="1042">
        <f>IF($AK48="n/a",1.03*AS48,IF($AK48&lt;0,1.01*AS48,IF($AK48&gt;10,1.1*AS48,(1+$AK48/100)*AS48)))</f>
        <v>2.0763600000000006</v>
      </c>
      <c r="AU48" s="1042">
        <f>IF($AK48="n/a",1.03*AT48,IF($AK48&lt;0,1.01*AT48,IF($AK48&gt;10,1.1*AT48,(1+$AK48/100)*AT48)))</f>
        <v>2.283996000000001</v>
      </c>
      <c r="AV48" s="1042">
        <f>IF($AK48="n/a",1.03*AU48,IF($AK48&lt;0,1.01*AU48,IF($AK48&gt;10,1.1*AU48,(1+$AK48/100)*AU48)))</f>
        <v>2.5123956000000014</v>
      </c>
      <c r="AW48" s="766">
        <f>SUM(AR48:AV48)</f>
        <v>10.476351600000005</v>
      </c>
      <c r="AX48" s="877">
        <f>AW48/I48*100</f>
        <v>13.593293888672642</v>
      </c>
      <c r="AY48" s="1212">
        <v>0.99</v>
      </c>
      <c r="AZ48" s="1028">
        <v>24.23</v>
      </c>
      <c r="BA48" s="1028">
        <v>-2.48</v>
      </c>
      <c r="BB48" s="1028">
        <v>2.7199999999999998</v>
      </c>
      <c r="BC48" s="1028">
        <v>8.83</v>
      </c>
      <c r="BE48" s="721">
        <v>2011</v>
      </c>
      <c r="BF48" s="1057">
        <f>IF(BE48&gt;2008,0,IF(BE48&gt;2001,1,IF(BE48&gt;1990,2,IF(BE48&gt;1980,3,IF(BE48&gt;1973,4,IF(BE48&gt;1970,5,IF(BE48&gt;1960,6,IF(BE48&gt;1958,7,IF(BE48&gt;1953,8,9)))))))))</f>
        <v>0</v>
      </c>
    </row>
    <row r="49" spans="1:58" ht="11.25" customHeight="1" x14ac:dyDescent="0.2">
      <c r="A49" s="1027" t="s">
        <v>959</v>
      </c>
      <c r="B49" s="1031" t="s">
        <v>960</v>
      </c>
      <c r="C49" s="1181" t="s">
        <v>124</v>
      </c>
      <c r="D49" s="1181" t="s">
        <v>4262</v>
      </c>
      <c r="E49" s="857">
        <v>9</v>
      </c>
      <c r="F49" s="1245">
        <v>373</v>
      </c>
      <c r="G49" s="1245" t="s">
        <v>38</v>
      </c>
      <c r="H49" s="1245" t="s">
        <v>38</v>
      </c>
      <c r="I49" s="1030">
        <v>81.89</v>
      </c>
      <c r="J49" s="766">
        <f>(M49/I49)*100</f>
        <v>1.2211503236048358</v>
      </c>
      <c r="K49" s="1033">
        <v>0.25</v>
      </c>
      <c r="L49" s="1043">
        <v>4</v>
      </c>
      <c r="M49" s="756">
        <f>K49*L49</f>
        <v>1</v>
      </c>
      <c r="N49" s="1026" t="s">
        <v>150</v>
      </c>
      <c r="O49" s="860">
        <v>0.22500000000000001</v>
      </c>
      <c r="P49" s="1016">
        <v>43251</v>
      </c>
      <c r="Q49" s="1016">
        <v>43266</v>
      </c>
      <c r="R49" s="756">
        <f>(K49-O49)/O49*100</f>
        <v>11.111111111111107</v>
      </c>
      <c r="S49" s="824">
        <f>IF(INDEX(Historical!$D$7:$D$1455,MATCH(B49,Historical!$B$7:$B$1455,0))=0,"n/a",(INDEX(Historical!$C$7:$C$1455,MATCH(B49,Historical!$B$7:$B$1455,0))/INDEX(Historical!$D$7:$D$1455,MATCH(B49,Historical!$B$7:$B$1455,0))-1)*100)</f>
        <v>13.428533997117786</v>
      </c>
      <c r="T49" s="824">
        <f>IF(INDEX(Historical!$F$7:$F$1455,MATCH(B49,Historical!$B$7:$B$1455,0))=0,"n/a",((INDEX(Historical!$C$7:$C$1455,MATCH(B49,Historical!$B$7:$B$1455,0))/INDEX(Historical!$F$7:$F$1455,MATCH(B49,Historical!$B$7:$B$1455,0)))^(1/3)-1)*100)</f>
        <v>9.1720825653877736</v>
      </c>
      <c r="U49" s="824">
        <f>IF(INDEX(Historical!$I$7:$I$1455,MATCH(B49,Historical!$B$7:$B$1455,0))=0,"n/a",((INDEX(Historical!$C$7:$C$1455,MATCH(B49,Historical!$B$7:$B$1455,0))/INDEX(Historical!$I$7:$I$1455,MATCH(B49,Historical!$B$7:$B$1455,0)))^(1/5)-1)*100)</f>
        <v>15.793913538373893</v>
      </c>
      <c r="V49" s="824">
        <f>IF(INDEX(Historical!$O$7:$O$1455,MATCH(B49,Historical!$B$7:$B$1455,0))=0,"n/a",((INDEX(Historical!$C$7:$C$1455,MATCH(B49,Historical!$B$7:$B$1455,0))/INDEX(Historical!$O$7:$O$1455,MATCH(B49,Historical!$B$7:$B$1455,0)))^(1/10)-1)*100)</f>
        <v>4.8690632857626648</v>
      </c>
      <c r="W49" s="825">
        <f>IF(OR(U49&lt;=0,U49="n/a",V49&lt;=0,V49="n/a"),"n/a",U49/V49)</f>
        <v>3.2437273067606096</v>
      </c>
      <c r="X49" s="826" t="str">
        <f>IF(OR(AJ49&lt;=0,AJ49="n/a",U49&lt;=0,U49="n/a"),"n/a",U49/AJ49)</f>
        <v>n/a</v>
      </c>
      <c r="Y49" s="783"/>
      <c r="Z49" s="766">
        <f>IF(OR(AC49&lt;0.01,AC49="n/a"),"n/a",M49/AC49*100)</f>
        <v>59.171597633136095</v>
      </c>
      <c r="AA49" s="1042">
        <f>IF(OR(AC49&lt;0.01,AC49="n/a"),"n/a",I49/AC49)</f>
        <v>48.455621301775153</v>
      </c>
      <c r="AB49" s="1043">
        <v>9</v>
      </c>
      <c r="AC49" s="1021">
        <v>1.69</v>
      </c>
      <c r="AD49" s="1021">
        <v>19.46</v>
      </c>
      <c r="AE49" s="1021">
        <v>1.38</v>
      </c>
      <c r="AF49" s="1021">
        <v>1.51</v>
      </c>
      <c r="AG49" s="1021">
        <v>3.4000000000000004</v>
      </c>
      <c r="AH49" s="1021">
        <v>177.1</v>
      </c>
      <c r="AI49" s="1021">
        <v>12.25</v>
      </c>
      <c r="AJ49" s="1021">
        <v>-25</v>
      </c>
      <c r="AK49" s="1021">
        <v>2.4899999999999998</v>
      </c>
      <c r="AL49" s="1034">
        <v>5160</v>
      </c>
      <c r="AM49" s="1028">
        <v>0.4</v>
      </c>
      <c r="AN49" s="1021">
        <v>0.74</v>
      </c>
      <c r="AO49" s="868">
        <f>IF(U49="n/a","n/a",IF(AA49&lt;0,"n/a",IF(AA49="n/a","n/a",J49+U49-AA49)))</f>
        <v>-31.440557439796425</v>
      </c>
      <c r="AP49" s="869">
        <f>IF(U49="n/a","n/a",J49+U49)</f>
        <v>17.015063861978728</v>
      </c>
      <c r="AQ49" s="1044">
        <f>IF(OR(AC49&lt;0.01,AF49="n/a"),"n/a",(I49/SQRT(22.5*AC49*(I49/AF49))-1)*100)</f>
        <v>80.330546085275117</v>
      </c>
      <c r="AR49" s="766">
        <f>INDEX(Historical!$C$7:$C$1455,MATCH(B49,Historical!$B$7:$B$1455,0))*IF(AH49="n/a",1.03,IF(AH49&lt;0,1.01,IF(AH49&gt;10,1.1,(1+AH49/100))))</f>
        <v>0.95238000000000012</v>
      </c>
      <c r="AS49" s="1042">
        <f>IF($AI49="n/a",1.03*AR49,IF($AI49&lt;0,1.01*AR49,IF($AI49&gt;10,1.1*AR49,(1+$AI49/100)*AR49)))</f>
        <v>1.0476180000000002</v>
      </c>
      <c r="AT49" s="1042">
        <f>IF($AK49="n/a",1.03*AS49,IF($AK49&lt;0,1.01*AS49,IF($AK49&gt;10,1.1*AS49,(1+$AK49/100)*AS49)))</f>
        <v>1.0737036882000002</v>
      </c>
      <c r="AU49" s="1042">
        <f>IF($AK49="n/a",1.03*AT49,IF($AK49&lt;0,1.01*AT49,IF($AK49&gt;10,1.1*AT49,(1+$AK49/100)*AT49)))</f>
        <v>1.10043891003618</v>
      </c>
      <c r="AV49" s="1042">
        <f>IF($AK49="n/a",1.03*AU49,IF($AK49&lt;0,1.01*AU49,IF($AK49&gt;10,1.1*AU49,(1+$AK49/100)*AU49)))</f>
        <v>1.1278398388960809</v>
      </c>
      <c r="AW49" s="766">
        <f>SUM(AR49:AV49)</f>
        <v>5.3019804371322614</v>
      </c>
      <c r="AX49" s="877">
        <f>AW49/I49*100</f>
        <v>6.4745151265505703</v>
      </c>
      <c r="AY49" s="1212">
        <v>1.22</v>
      </c>
      <c r="AZ49" s="1028">
        <v>26.35</v>
      </c>
      <c r="BA49" s="1028">
        <v>-5.47</v>
      </c>
      <c r="BB49" s="1028">
        <v>2.73</v>
      </c>
      <c r="BC49" s="1028">
        <v>5.33</v>
      </c>
      <c r="BE49" s="721">
        <v>2010</v>
      </c>
      <c r="BF49" s="1057">
        <f>IF(BE49&gt;2008,0,IF(BE49&gt;2001,1,IF(BE49&gt;1990,2,IF(BE49&gt;1980,3,IF(BE49&gt;1973,4,IF(BE49&gt;1970,5,IF(BE49&gt;1960,6,IF(BE49&gt;1958,7,IF(BE49&gt;1953,8,9)))))))))</f>
        <v>0</v>
      </c>
    </row>
    <row r="50" spans="1:58" ht="11.25" customHeight="1" x14ac:dyDescent="0.2">
      <c r="A50" s="1027" t="s">
        <v>962</v>
      </c>
      <c r="B50" s="1031" t="s">
        <v>963</v>
      </c>
      <c r="C50" s="1181" t="s">
        <v>109</v>
      </c>
      <c r="D50" s="1181" t="s">
        <v>119</v>
      </c>
      <c r="E50" s="857">
        <v>6</v>
      </c>
      <c r="F50" s="1245">
        <v>656</v>
      </c>
      <c r="G50" s="1245" t="s">
        <v>107</v>
      </c>
      <c r="H50" s="1245" t="s">
        <v>107</v>
      </c>
      <c r="I50" s="1030">
        <v>41.86</v>
      </c>
      <c r="J50" s="766">
        <f>(M50/I50)*100</f>
        <v>2.2933588150979456</v>
      </c>
      <c r="K50" s="1033">
        <v>0.24</v>
      </c>
      <c r="L50" s="1043">
        <v>4</v>
      </c>
      <c r="M50" s="756">
        <f>K50*L50</f>
        <v>0.96</v>
      </c>
      <c r="N50" s="1026" t="s">
        <v>524</v>
      </c>
      <c r="O50" s="860">
        <v>0.22</v>
      </c>
      <c r="P50" s="1022">
        <v>42865</v>
      </c>
      <c r="Q50" s="1022">
        <v>42885</v>
      </c>
      <c r="R50" s="756">
        <f>(K50-O50)/O50*100</f>
        <v>9.0909090909090864</v>
      </c>
      <c r="S50" s="824">
        <f>IF(INDEX(Historical!$D$7:$D$1455,MATCH(B50,Historical!$B$7:$B$1455,0))=0,"n/a",(INDEX(Historical!$C$7:$C$1455,MATCH(B50,Historical!$B$7:$B$1455,0))/INDEX(Historical!$D$7:$D$1455,MATCH(B50,Historical!$B$7:$B$1455,0))-1)*100)</f>
        <v>8.045977011494255</v>
      </c>
      <c r="T50" s="824">
        <f>IF(INDEX(Historical!$F$7:$F$1455,MATCH(B50,Historical!$B$7:$B$1455,0))=0,"n/a",((INDEX(Historical!$C$7:$C$1455,MATCH(B50,Historical!$B$7:$B$1455,0))/INDEX(Historical!$F$7:$F$1455,MATCH(B50,Historical!$B$7:$B$1455,0)))^(1/3)-1)*100)</f>
        <v>6.4170176581825888</v>
      </c>
      <c r="U50" s="824">
        <f>IF(INDEX(Historical!$I$7:$I$1455,MATCH(B50,Historical!$B$7:$B$1455,0))=0,"n/a",((INDEX(Historical!$C$7:$C$1455,MATCH(B50,Historical!$B$7:$B$1455,0))/INDEX(Historical!$I$7:$I$1455,MATCH(B50,Historical!$B$7:$B$1455,0)))^(1/5)-1)*100)</f>
        <v>7.3289260123837519</v>
      </c>
      <c r="V50" s="824">
        <f>IF(INDEX(Historical!$O$7:$O$1455,MATCH(B50,Historical!$B$7:$B$1455,0))=0,"n/a",((INDEX(Historical!$C$7:$C$1455,MATCH(B50,Historical!$B$7:$B$1455,0))/INDEX(Historical!$O$7:$O$1455,MATCH(B50,Historical!$B$7:$B$1455,0)))^(1/10)-1)*100)</f>
        <v>4.591805576466057</v>
      </c>
      <c r="W50" s="825">
        <f>IF(OR(U50&lt;=0,U50="n/a",V50&lt;=0,V50="n/a"),"n/a",U50/V50)</f>
        <v>1.5960880508412632</v>
      </c>
      <c r="X50" s="826" t="str">
        <f>IF(OR(AJ50&lt;=0,AJ50="n/a",U50&lt;=0,U50="n/a"),"n/a",U50/AJ50)</f>
        <v>n/a</v>
      </c>
      <c r="Y50" s="1031" t="s">
        <v>481</v>
      </c>
      <c r="Z50" s="766" t="str">
        <f>IF(OR(AC50&lt;0.01,AC50="n/a"),"n/a",M50/AC50*100)</f>
        <v>n/a</v>
      </c>
      <c r="AA50" s="1042" t="str">
        <f>IF(OR(AC50&lt;0.01,AC50="n/a"),"n/a",I50/AC50)</f>
        <v>n/a</v>
      </c>
      <c r="AB50" s="1043">
        <v>12</v>
      </c>
      <c r="AC50" s="1021">
        <v>-3.45</v>
      </c>
      <c r="AD50" s="1021" t="s">
        <v>138</v>
      </c>
      <c r="AE50" s="1021">
        <v>1</v>
      </c>
      <c r="AF50" s="1021">
        <v>0.9</v>
      </c>
      <c r="AG50" s="1021">
        <v>-7.6</v>
      </c>
      <c r="AH50" s="1023">
        <v>-293.5</v>
      </c>
      <c r="AI50" s="1023">
        <v>15.040000000000001</v>
      </c>
      <c r="AJ50" s="1021">
        <v>-28.4</v>
      </c>
      <c r="AK50" s="1021">
        <v>16.71</v>
      </c>
      <c r="AL50" s="1034">
        <v>2500</v>
      </c>
      <c r="AM50" s="1028">
        <v>0.1</v>
      </c>
      <c r="AN50" s="1021">
        <v>0.15</v>
      </c>
      <c r="AO50" s="868" t="str">
        <f>IF(U50="n/a","n/a",IF(AA50&lt;0,"n/a",IF(AA50="n/a","n/a",J50+U50-AA50)))</f>
        <v>n/a</v>
      </c>
      <c r="AP50" s="869">
        <f>IF(U50="n/a","n/a",J50+U50)</f>
        <v>9.6222848274816979</v>
      </c>
      <c r="AQ50" s="1044" t="str">
        <f>IF(OR(AC50&lt;0.01,AF50="n/a"),"n/a",(I50/SQRT(22.5*AC50*(I50/AF50))-1)*100)</f>
        <v>n/a</v>
      </c>
      <c r="AR50" s="766">
        <f>INDEX(Historical!$C$7:$C$1455,MATCH(B50,Historical!$B$7:$B$1455,0))*IF(AH50="n/a",1.03,IF(AH50&lt;0,1.01,IF(AH50&gt;10,1.1,(1+AH50/100))))</f>
        <v>0.94939999999999991</v>
      </c>
      <c r="AS50" s="1042">
        <f>IF($AI50="n/a",1.03*AR50,IF($AI50&lt;0,1.01*AR50,IF($AI50&gt;10,1.1*AR50,(1+$AI50/100)*AR50)))</f>
        <v>1.04434</v>
      </c>
      <c r="AT50" s="1042">
        <f>IF($AK50="n/a",1.03*AS50,IF($AK50&lt;0,1.01*AS50,IF($AK50&gt;10,1.1*AS50,(1+$AK50/100)*AS50)))</f>
        <v>1.1487740000000002</v>
      </c>
      <c r="AU50" s="1042">
        <f>IF($AK50="n/a",1.03*AT50,IF($AK50&lt;0,1.01*AT50,IF($AK50&gt;10,1.1*AT50,(1+$AK50/100)*AT50)))</f>
        <v>1.2636514000000003</v>
      </c>
      <c r="AV50" s="1042">
        <f>IF($AK50="n/a",1.03*AU50,IF($AK50&lt;0,1.01*AU50,IF($AK50&gt;10,1.1*AU50,(1+$AK50/100)*AU50)))</f>
        <v>1.3900165400000004</v>
      </c>
      <c r="AW50" s="766">
        <f>SUM(AR50:AV50)</f>
        <v>5.7961819400000012</v>
      </c>
      <c r="AX50" s="877">
        <f>AW50/I50*100</f>
        <v>13.846588485427619</v>
      </c>
      <c r="AY50" s="1212">
        <v>0.26</v>
      </c>
      <c r="AZ50" s="1028">
        <v>20.29</v>
      </c>
      <c r="BA50" s="1028">
        <v>-9.1999999999999993</v>
      </c>
      <c r="BB50" s="1028">
        <v>0.3</v>
      </c>
      <c r="BC50" s="1028">
        <v>1.24</v>
      </c>
      <c r="BE50" s="721">
        <v>2013</v>
      </c>
      <c r="BF50" s="1057">
        <f>IF(BE50&gt;2008,0,IF(BE50&gt;2001,1,IF(BE50&gt;1990,2,IF(BE50&gt;1980,3,IF(BE50&gt;1973,4,IF(BE50&gt;1970,5,IF(BE50&gt;1960,6,IF(BE50&gt;1958,7,IF(BE50&gt;1953,8,9)))))))))</f>
        <v>0</v>
      </c>
    </row>
    <row r="51" spans="1:58" s="905" customFormat="1" ht="11.25" customHeight="1" x14ac:dyDescent="0.2">
      <c r="A51" s="760" t="s">
        <v>964</v>
      </c>
      <c r="B51" s="914" t="s">
        <v>965</v>
      </c>
      <c r="C51" s="1181" t="s">
        <v>109</v>
      </c>
      <c r="D51" s="1181" t="s">
        <v>4434</v>
      </c>
      <c r="E51" s="885">
        <v>7</v>
      </c>
      <c r="F51" s="1245">
        <v>645</v>
      </c>
      <c r="G51" s="1244" t="s">
        <v>116</v>
      </c>
      <c r="H51" s="1244" t="s">
        <v>116</v>
      </c>
      <c r="I51" s="886">
        <v>23.17</v>
      </c>
      <c r="J51" s="887">
        <f>(M51/I51)*100</f>
        <v>2.9348295209322401</v>
      </c>
      <c r="K51" s="888">
        <v>0.17</v>
      </c>
      <c r="L51" s="889">
        <v>4</v>
      </c>
      <c r="M51" s="890">
        <f>K51*L51</f>
        <v>0.68</v>
      </c>
      <c r="N51" s="891" t="s">
        <v>150</v>
      </c>
      <c r="O51" s="892">
        <v>0.15</v>
      </c>
      <c r="P51" s="893">
        <v>43434</v>
      </c>
      <c r="Q51" s="893">
        <v>43451</v>
      </c>
      <c r="R51" s="890">
        <f>(K51-O51)/O51*100</f>
        <v>13.333333333333346</v>
      </c>
      <c r="S51" s="824">
        <f>IF(INDEX(Historical!$D$7:$D$1455,MATCH(B51,Historical!$B$7:$B$1455,0))=0,"n/a",(INDEX(Historical!$C$7:$C$1455,MATCH(B51,Historical!$B$7:$B$1455,0))/INDEX(Historical!$D$7:$D$1455,MATCH(B51,Historical!$B$7:$B$1455,0))-1)*100)</f>
        <v>11.111111111111116</v>
      </c>
      <c r="T51" s="824">
        <f>IF(INDEX(Historical!$F$7:$F$1455,MATCH(B51,Historical!$B$7:$B$1455,0))=0,"n/a",((INDEX(Historical!$C$7:$C$1455,MATCH(B51,Historical!$B$7:$B$1455,0))/INDEX(Historical!$F$7:$F$1455,MATCH(B51,Historical!$B$7:$B$1455,0)))^(1/3)-1)*100)</f>
        <v>10.557809853526301</v>
      </c>
      <c r="U51" s="824">
        <f>IF(INDEX(Historical!$I$7:$I$1455,MATCH(B51,Historical!$B$7:$B$1455,0))=0,"n/a",((INDEX(Historical!$C$7:$C$1455,MATCH(B51,Historical!$B$7:$B$1455,0))/INDEX(Historical!$I$7:$I$1455,MATCH(B51,Historical!$B$7:$B$1455,0)))^(1/5)-1)*100)</f>
        <v>16.801503633750126</v>
      </c>
      <c r="V51" s="824">
        <f>IF(INDEX(Historical!$O$7:$O$1455,MATCH(B51,Historical!$B$7:$B$1455,0))=0,"n/a",((INDEX(Historical!$C$7:$C$1455,MATCH(B51,Historical!$B$7:$B$1455,0))/INDEX(Historical!$O$7:$O$1455,MATCH(B51,Historical!$B$7:$B$1455,0)))^(1/10)-1)*100)</f>
        <v>-8.5337197907120572</v>
      </c>
      <c r="W51" s="894" t="str">
        <f>IF(OR(U51&lt;=0,U51="n/a",V51&lt;=0,V51="n/a"),"n/a",U51/V51)</f>
        <v>n/a</v>
      </c>
      <c r="X51" s="895">
        <f>IF(OR(AJ51&lt;=0,AJ51="n/a",U51&lt;=0,U51="n/a"),"n/a",U51/AJ51)</f>
        <v>1.9766474863235444</v>
      </c>
      <c r="Y51" s="923"/>
      <c r="Z51" s="887">
        <f>IF(OR(AC51&lt;0.01,AC51="n/a"),"n/a",M51/AC51*100)</f>
        <v>38.202247191011239</v>
      </c>
      <c r="AA51" s="897">
        <f>IF(OR(AC51&lt;0.01,AC51="n/a"),"n/a",I51/AC51)</f>
        <v>13.01685393258427</v>
      </c>
      <c r="AB51" s="889">
        <v>12</v>
      </c>
      <c r="AC51" s="898">
        <v>1.78</v>
      </c>
      <c r="AD51" s="898">
        <v>2.1800000000000002</v>
      </c>
      <c r="AE51" s="898">
        <v>3.56</v>
      </c>
      <c r="AF51" s="898">
        <v>1.1200000000000001</v>
      </c>
      <c r="AG51" s="898">
        <v>8.2000000000000011</v>
      </c>
      <c r="AH51" s="898">
        <v>19.400000000000002</v>
      </c>
      <c r="AI51" s="898">
        <v>2.34</v>
      </c>
      <c r="AJ51" s="898">
        <v>8.5</v>
      </c>
      <c r="AK51" s="898">
        <v>6</v>
      </c>
      <c r="AL51" s="899">
        <v>3830</v>
      </c>
      <c r="AM51" s="900">
        <v>1</v>
      </c>
      <c r="AN51" s="898">
        <v>0.22</v>
      </c>
      <c r="AO51" s="901">
        <f>IF(U51="n/a","n/a",IF(AA51&lt;0,"n/a",IF(AA51="n/a","n/a",J51+U51-AA51)))</f>
        <v>6.7194792220980961</v>
      </c>
      <c r="AP51" s="902">
        <f>IF(U51="n/a","n/a",J51+U51)</f>
        <v>19.736333154682367</v>
      </c>
      <c r="AQ51" s="903">
        <f>IF(OR(AC51&lt;0.01,AF51="n/a"),"n/a",(I51/SQRT(22.5*AC51*(I51/AF51))-1)*100)</f>
        <v>-19.504654642521558</v>
      </c>
      <c r="AR51" s="766">
        <f>INDEX(Historical!$C$7:$C$1455,MATCH(B51,Historical!$B$7:$B$1455,0))*IF(AH51="n/a",1.03,IF(AH51&lt;0,1.01,IF(AH51&gt;10,1.1,(1+AH51/100))))</f>
        <v>0.55000000000000004</v>
      </c>
      <c r="AS51" s="897">
        <f>IF($AI51="n/a",1.03*AR51,IF($AI51&lt;0,1.01*AR51,IF($AI51&gt;10,1.1*AR51,(1+$AI51/100)*AR51)))</f>
        <v>0.56287000000000009</v>
      </c>
      <c r="AT51" s="897">
        <f>IF($AK51="n/a",1.03*AS51,IF($AK51&lt;0,1.01*AS51,IF($AK51&gt;10,1.1*AS51,(1+$AK51/100)*AS51)))</f>
        <v>0.59664220000000012</v>
      </c>
      <c r="AU51" s="897">
        <f>IF($AK51="n/a",1.03*AT51,IF($AK51&lt;0,1.01*AT51,IF($AK51&gt;10,1.1*AT51,(1+$AK51/100)*AT51)))</f>
        <v>0.63244073200000017</v>
      </c>
      <c r="AV51" s="897">
        <f>IF($AK51="n/a",1.03*AU51,IF($AK51&lt;0,1.01*AU51,IF($AK51&gt;10,1.1*AU51,(1+$AK51/100)*AU51)))</f>
        <v>0.67038717592000019</v>
      </c>
      <c r="AW51" s="887">
        <f>SUM(AR51:AV51)</f>
        <v>3.0123401079200005</v>
      </c>
      <c r="AX51" s="904">
        <f>AW51/I51*100</f>
        <v>13.001036287958566</v>
      </c>
      <c r="AY51" s="1213">
        <v>0.98</v>
      </c>
      <c r="AZ51" s="900">
        <v>5.29</v>
      </c>
      <c r="BA51" s="900">
        <v>-20.169999999999998</v>
      </c>
      <c r="BB51" s="900">
        <v>-4.74</v>
      </c>
      <c r="BC51" s="900">
        <v>-11.450000000000001</v>
      </c>
      <c r="BD51" s="1079"/>
      <c r="BE51" s="721">
        <v>2012</v>
      </c>
      <c r="BF51" s="1057">
        <f>IF(BE51&gt;2008,0,IF(BE51&gt;2001,1,IF(BE51&gt;1990,2,IF(BE51&gt;1980,3,IF(BE51&gt;1973,4,IF(BE51&gt;1970,5,IF(BE51&gt;1960,6,IF(BE51&gt;1958,7,IF(BE51&gt;1953,8,9)))))))))</f>
        <v>0</v>
      </c>
    </row>
    <row r="52" spans="1:58" ht="11.25" customHeight="1" x14ac:dyDescent="0.2">
      <c r="A52" s="1019" t="s">
        <v>966</v>
      </c>
      <c r="B52" s="1031" t="s">
        <v>967</v>
      </c>
      <c r="C52" s="1181" t="s">
        <v>109</v>
      </c>
      <c r="D52" s="1181" t="s">
        <v>119</v>
      </c>
      <c r="E52" s="857">
        <v>7</v>
      </c>
      <c r="F52" s="1245">
        <v>579</v>
      </c>
      <c r="G52" s="1245" t="s">
        <v>107</v>
      </c>
      <c r="H52" s="1245" t="s">
        <v>107</v>
      </c>
      <c r="I52" s="1030">
        <v>40.82</v>
      </c>
      <c r="J52" s="766">
        <f>(M52/I52)*100</f>
        <v>1.5678588926996571</v>
      </c>
      <c r="K52" s="1033">
        <v>0.16</v>
      </c>
      <c r="L52" s="1043">
        <v>4</v>
      </c>
      <c r="M52" s="756">
        <f>K52*L52</f>
        <v>0.64</v>
      </c>
      <c r="N52" s="1026" t="s">
        <v>718</v>
      </c>
      <c r="O52" s="860">
        <v>0.14249999999999999</v>
      </c>
      <c r="P52" s="1016">
        <v>43165</v>
      </c>
      <c r="Q52" s="1016">
        <v>43180</v>
      </c>
      <c r="R52" s="756">
        <f>(K52-O52)/O52*100</f>
        <v>12.280701754385976</v>
      </c>
      <c r="S52" s="824">
        <f>IF(INDEX(Historical!$D$7:$D$1455,MATCH(B52,Historical!$B$7:$B$1455,0))=0,"n/a",(INDEX(Historical!$C$7:$C$1455,MATCH(B52,Historical!$B$7:$B$1455,0))/INDEX(Historical!$D$7:$D$1455,MATCH(B52,Historical!$B$7:$B$1455,0))-1)*100)</f>
        <v>9.6153846153846025</v>
      </c>
      <c r="T52" s="824">
        <f>IF(INDEX(Historical!$F$7:$F$1455,MATCH(B52,Historical!$B$7:$B$1455,0))=0,"n/a",((INDEX(Historical!$C$7:$C$1455,MATCH(B52,Historical!$B$7:$B$1455,0))/INDEX(Historical!$F$7:$F$1455,MATCH(B52,Historical!$B$7:$B$1455,0)))^(1/3)-1)*100)</f>
        <v>9.0119377956894287</v>
      </c>
      <c r="U52" s="824">
        <f>IF(INDEX(Historical!$I$7:$I$1455,MATCH(B52,Historical!$B$7:$B$1455,0))=0,"n/a",((INDEX(Historical!$C$7:$C$1455,MATCH(B52,Historical!$B$7:$B$1455,0))/INDEX(Historical!$I$7:$I$1455,MATCH(B52,Historical!$B$7:$B$1455,0)))^(1/5)-1)*100)</f>
        <v>9.6262279352954181</v>
      </c>
      <c r="V52" s="824">
        <f>IF(INDEX(Historical!$O$7:$O$1455,MATCH(B52,Historical!$B$7:$B$1455,0))=0,"n/a",((INDEX(Historical!$C$7:$C$1455,MATCH(B52,Historical!$B$7:$B$1455,0))/INDEX(Historical!$O$7:$O$1455,MATCH(B52,Historical!$B$7:$B$1455,0)))^(1/10)-1)*100)</f>
        <v>13.546953721008869</v>
      </c>
      <c r="W52" s="825">
        <f>IF(OR(U52&lt;=0,U52="n/a",V52&lt;=0,V52="n/a"),"n/a",U52/V52)</f>
        <v>0.71058247732601931</v>
      </c>
      <c r="X52" s="826">
        <f>IF(OR(AJ52&lt;=0,AJ52="n/a",U52&lt;=0,U52="n/a"),"n/a",U52/AJ52)</f>
        <v>0.15501172198543345</v>
      </c>
      <c r="Y52" s="1032" t="s">
        <v>481</v>
      </c>
      <c r="Z52" s="766">
        <f>IF(OR(AC52&lt;0.01,AC52="n/a"),"n/a",M52/AC52*100)</f>
        <v>13.445378151260506</v>
      </c>
      <c r="AA52" s="1042">
        <f>IF(OR(AC52&lt;0.01,AC52="n/a"),"n/a",I52/AC52)</f>
        <v>8.5756302521008401</v>
      </c>
      <c r="AB52" s="1043">
        <v>12</v>
      </c>
      <c r="AC52" s="1021">
        <v>4.76</v>
      </c>
      <c r="AD52" s="1021">
        <v>2.86</v>
      </c>
      <c r="AE52" s="1021">
        <v>3.94</v>
      </c>
      <c r="AF52" s="1021">
        <v>0.67</v>
      </c>
      <c r="AG52" s="1021">
        <v>7.1999999999999993</v>
      </c>
      <c r="AH52" s="1021">
        <v>-1.6</v>
      </c>
      <c r="AI52" s="1021">
        <v>-31.06</v>
      </c>
      <c r="AJ52" s="1021">
        <v>62.1</v>
      </c>
      <c r="AK52" s="1021">
        <v>3</v>
      </c>
      <c r="AL52" s="1034">
        <v>4340</v>
      </c>
      <c r="AM52" s="1028">
        <v>1.7999999999999998</v>
      </c>
      <c r="AN52" s="1021">
        <v>0.19</v>
      </c>
      <c r="AO52" s="868">
        <f>IF(U52="n/a","n/a",IF(AA52&lt;0,"n/a",IF(AA52="n/a","n/a",J52+U52-AA52)))</f>
        <v>2.6184565758942355</v>
      </c>
      <c r="AP52" s="869">
        <f>IF(U52="n/a","n/a",J52+U52)</f>
        <v>11.194086827995076</v>
      </c>
      <c r="AQ52" s="1044">
        <f>IF(OR(AC52&lt;0.01,AF52="n/a"),"n/a",(I52/SQRT(22.5*AC52*(I52/AF52))-1)*100)</f>
        <v>-49.466524763138722</v>
      </c>
      <c r="AR52" s="766">
        <f>INDEX(Historical!$C$7:$C$1455,MATCH(B52,Historical!$B$7:$B$1455,0))*IF(AH52="n/a",1.03,IF(AH52&lt;0,1.01,IF(AH52&gt;10,1.1,(1+AH52/100))))</f>
        <v>0.57569999999999999</v>
      </c>
      <c r="AS52" s="1042">
        <f>IF($AI52="n/a",1.03*AR52,IF($AI52&lt;0,1.01*AR52,IF($AI52&gt;10,1.1*AR52,(1+$AI52/100)*AR52)))</f>
        <v>0.581457</v>
      </c>
      <c r="AT52" s="1042">
        <f>IF($AK52="n/a",1.03*AS52,IF($AK52&lt;0,1.01*AS52,IF($AK52&gt;10,1.1*AS52,(1+$AK52/100)*AS52)))</f>
        <v>0.59890071</v>
      </c>
      <c r="AU52" s="1042">
        <f>IF($AK52="n/a",1.03*AT52,IF($AK52&lt;0,1.01*AT52,IF($AK52&gt;10,1.1*AT52,(1+$AK52/100)*AT52)))</f>
        <v>0.61686773130000006</v>
      </c>
      <c r="AV52" s="1042">
        <f>IF($AK52="n/a",1.03*AU52,IF($AK52&lt;0,1.01*AU52,IF($AK52&gt;10,1.1*AU52,(1+$AK52/100)*AU52)))</f>
        <v>0.63537376323900008</v>
      </c>
      <c r="AW52" s="766">
        <f>SUM(AR52:AV52)</f>
        <v>3.008299204539</v>
      </c>
      <c r="AX52" s="877">
        <f>AW52/I52*100</f>
        <v>7.3696697808402742</v>
      </c>
      <c r="AY52" s="1212">
        <v>1.2</v>
      </c>
      <c r="AZ52" s="1028">
        <v>23.810000000000002</v>
      </c>
      <c r="BA52" s="1028">
        <v>-5.94</v>
      </c>
      <c r="BB52" s="1028">
        <v>-0.06</v>
      </c>
      <c r="BC52" s="1028">
        <v>6.76</v>
      </c>
      <c r="BE52" s="721">
        <v>2012</v>
      </c>
      <c r="BF52" s="1057">
        <f>IF(BE52&gt;2008,0,IF(BE52&gt;2001,1,IF(BE52&gt;1990,2,IF(BE52&gt;1980,3,IF(BE52&gt;1973,4,IF(BE52&gt;1970,5,IF(BE52&gt;1960,6,IF(BE52&gt;1958,7,IF(BE52&gt;1953,8,9)))))))))</f>
        <v>0</v>
      </c>
    </row>
    <row r="53" spans="1:58" ht="11.25" customHeight="1" x14ac:dyDescent="0.2">
      <c r="A53" s="1019" t="s">
        <v>968</v>
      </c>
      <c r="B53" s="1031" t="s">
        <v>969</v>
      </c>
      <c r="C53" s="1181" t="s">
        <v>248</v>
      </c>
      <c r="D53" s="1181" t="s">
        <v>4429</v>
      </c>
      <c r="E53" s="857">
        <v>9</v>
      </c>
      <c r="F53" s="1245">
        <v>371</v>
      </c>
      <c r="G53" s="1245" t="s">
        <v>107</v>
      </c>
      <c r="H53" s="1245" t="s">
        <v>107</v>
      </c>
      <c r="I53" s="1030">
        <v>85.91</v>
      </c>
      <c r="J53" s="766">
        <f>(M53/I53)*100</f>
        <v>2.8867419392387386</v>
      </c>
      <c r="K53" s="1033">
        <v>0.62</v>
      </c>
      <c r="L53" s="1043">
        <v>4</v>
      </c>
      <c r="M53" s="756">
        <f>K53*L53</f>
        <v>2.48</v>
      </c>
      <c r="N53" s="1026" t="s">
        <v>432</v>
      </c>
      <c r="O53" s="860">
        <v>0.6</v>
      </c>
      <c r="P53" s="1016">
        <v>43242</v>
      </c>
      <c r="Q53" s="1016">
        <v>43258</v>
      </c>
      <c r="R53" s="756">
        <f>(K53-O53)/O53*100</f>
        <v>3.3333333333333366</v>
      </c>
      <c r="S53" s="824">
        <f>IF(INDEX(Historical!$D$7:$D$1455,MATCH(B53,Historical!$B$7:$B$1455,0))=0,"n/a",(INDEX(Historical!$C$7:$C$1455,MATCH(B53,Historical!$B$7:$B$1455,0))/INDEX(Historical!$D$7:$D$1455,MATCH(B53,Historical!$B$7:$B$1455,0))-1)*100)</f>
        <v>3.4782608695652195</v>
      </c>
      <c r="T53" s="824">
        <f>IF(INDEX(Historical!$F$7:$F$1455,MATCH(B53,Historical!$B$7:$B$1455,0))=0,"n/a",((INDEX(Historical!$C$7:$C$1455,MATCH(B53,Historical!$B$7:$B$1455,0))/INDEX(Historical!$F$7:$F$1455,MATCH(B53,Historical!$B$7:$B$1455,0)))^(1/3)-1)*100)</f>
        <v>3.9314609252725896</v>
      </c>
      <c r="U53" s="824">
        <f>IF(INDEX(Historical!$I$7:$I$1455,MATCH(B53,Historical!$B$7:$B$1455,0))=0,"n/a",((INDEX(Historical!$C$7:$C$1455,MATCH(B53,Historical!$B$7:$B$1455,0))/INDEX(Historical!$I$7:$I$1455,MATCH(B53,Historical!$B$7:$B$1455,0)))^(1/5)-1)*100)</f>
        <v>4.7184078606183233</v>
      </c>
      <c r="V53" s="824">
        <f>IF(INDEX(Historical!$O$7:$O$1455,MATCH(B53,Historical!$B$7:$B$1455,0))=0,"n/a",((INDEX(Historical!$C$7:$C$1455,MATCH(B53,Historical!$B$7:$B$1455,0))/INDEX(Historical!$O$7:$O$1455,MATCH(B53,Historical!$B$7:$B$1455,0)))^(1/10)-1)*100)</f>
        <v>4.4493216110784273</v>
      </c>
      <c r="W53" s="825">
        <f>IF(OR(U53&lt;=0,U53="n/a",V53&lt;=0,V53="n/a"),"n/a",U53/V53)</f>
        <v>1.0604780398139559</v>
      </c>
      <c r="X53" s="826">
        <f>IF(OR(AJ53&lt;=0,AJ53="n/a",U53&lt;=0,U53="n/a"),"n/a",U53/AJ53)</f>
        <v>2.3592039303091616</v>
      </c>
      <c r="Y53" s="1032" t="s">
        <v>970</v>
      </c>
      <c r="Z53" s="766">
        <f>IF(OR(AC53&lt;0.01,AC53="n/a"),"n/a",M53/AC53*100)</f>
        <v>36.310395314787705</v>
      </c>
      <c r="AA53" s="1042">
        <f>IF(OR(AC53&lt;0.01,AC53="n/a"),"n/a",I53/AC53)</f>
        <v>12.578330893118594</v>
      </c>
      <c r="AB53" s="1043">
        <v>12</v>
      </c>
      <c r="AC53" s="1021">
        <v>6.83</v>
      </c>
      <c r="AD53" s="1021">
        <v>0.55000000000000004</v>
      </c>
      <c r="AE53" s="1021">
        <v>0.81</v>
      </c>
      <c r="AF53" s="1021">
        <v>3.67</v>
      </c>
      <c r="AG53" s="1021">
        <v>11.200000000000001</v>
      </c>
      <c r="AH53" s="1021">
        <v>-12.5</v>
      </c>
      <c r="AI53" s="1021">
        <v>11.66</v>
      </c>
      <c r="AJ53" s="1021">
        <v>2</v>
      </c>
      <c r="AK53" s="1021">
        <v>23</v>
      </c>
      <c r="AL53" s="1034">
        <v>7480</v>
      </c>
      <c r="AM53" s="1028">
        <v>0.1</v>
      </c>
      <c r="AN53" s="1021">
        <v>1.1000000000000001</v>
      </c>
      <c r="AO53" s="868">
        <f>IF(U53="n/a","n/a",IF(AA53&lt;0,"n/a",IF(AA53="n/a","n/a",J53+U53-AA53)))</f>
        <v>-4.9731810932615321</v>
      </c>
      <c r="AP53" s="869">
        <f>IF(U53="n/a","n/a",J53+U53)</f>
        <v>7.6051497998570614</v>
      </c>
      <c r="AQ53" s="1044">
        <f>IF(OR(AC53&lt;0.01,AF53="n/a"),"n/a",(I53/SQRT(22.5*AC53*(I53/AF53))-1)*100)</f>
        <v>43.236361581121876</v>
      </c>
      <c r="AR53" s="766">
        <f>INDEX(Historical!$C$7:$C$1455,MATCH(B53,Historical!$B$7:$B$1455,0))*IF(AH53="n/a",1.03,IF(AH53&lt;0,1.01,IF(AH53&gt;10,1.1,(1+AH53/100))))</f>
        <v>2.4037999999999999</v>
      </c>
      <c r="AS53" s="1042">
        <f>IF($AI53="n/a",1.03*AR53,IF($AI53&lt;0,1.01*AR53,IF($AI53&gt;10,1.1*AR53,(1+$AI53/100)*AR53)))</f>
        <v>2.64418</v>
      </c>
      <c r="AT53" s="1042">
        <f>IF($AK53="n/a",1.03*AS53,IF($AK53&lt;0,1.01*AS53,IF($AK53&gt;10,1.1*AS53,(1+$AK53/100)*AS53)))</f>
        <v>2.908598</v>
      </c>
      <c r="AU53" s="1042">
        <f>IF($AK53="n/a",1.03*AT53,IF($AK53&lt;0,1.01*AT53,IF($AK53&gt;10,1.1*AT53,(1+$AK53/100)*AT53)))</f>
        <v>3.1994578000000002</v>
      </c>
      <c r="AV53" s="1042">
        <f>IF($AK53="n/a",1.03*AU53,IF($AK53&lt;0,1.01*AU53,IF($AK53&gt;10,1.1*AU53,(1+$AK53/100)*AU53)))</f>
        <v>3.5194035800000005</v>
      </c>
      <c r="AW53" s="766">
        <f>SUM(AR53:AV53)</f>
        <v>14.675439380000002</v>
      </c>
      <c r="AX53" s="877">
        <f>AW53/I53*100</f>
        <v>17.082341264113609</v>
      </c>
      <c r="AY53" s="1212">
        <v>1.1000000000000001</v>
      </c>
      <c r="AZ53" s="1028">
        <v>13.05</v>
      </c>
      <c r="BA53" s="1028">
        <v>-25.569999999999997</v>
      </c>
      <c r="BB53" s="1028">
        <v>1.55</v>
      </c>
      <c r="BC53" s="1028">
        <v>-12.5</v>
      </c>
      <c r="BE53" s="721">
        <v>2010</v>
      </c>
      <c r="BF53" s="1057">
        <f>IF(BE53&gt;2008,0,IF(BE53&gt;2001,1,IF(BE53&gt;1990,2,IF(BE53&gt;1980,3,IF(BE53&gt;1973,4,IF(BE53&gt;1970,5,IF(BE53&gt;1960,6,IF(BE53&gt;1958,7,IF(BE53&gt;1953,8,9)))))))))</f>
        <v>0</v>
      </c>
    </row>
    <row r="54" spans="1:58" ht="11.25" customHeight="1" x14ac:dyDescent="0.2">
      <c r="A54" s="1019" t="s">
        <v>971</v>
      </c>
      <c r="B54" s="1031" t="s">
        <v>972</v>
      </c>
      <c r="C54" s="1181" t="s">
        <v>4414</v>
      </c>
      <c r="D54" s="1181" t="s">
        <v>4415</v>
      </c>
      <c r="E54" s="857">
        <v>7</v>
      </c>
      <c r="F54" s="1245">
        <v>591</v>
      </c>
      <c r="G54" s="1245" t="s">
        <v>38</v>
      </c>
      <c r="H54" s="1245" t="s">
        <v>38</v>
      </c>
      <c r="I54" s="1030">
        <v>190.57</v>
      </c>
      <c r="J54" s="766">
        <f>(M54/I54)*100</f>
        <v>3.0854804009025556</v>
      </c>
      <c r="K54" s="1033">
        <v>1.47</v>
      </c>
      <c r="L54" s="1043">
        <v>4</v>
      </c>
      <c r="M54" s="756">
        <f>K54*L54</f>
        <v>5.88</v>
      </c>
      <c r="N54" s="1026" t="s">
        <v>221</v>
      </c>
      <c r="O54" s="860">
        <v>1.42</v>
      </c>
      <c r="P54" s="1016">
        <v>43187</v>
      </c>
      <c r="Q54" s="1016">
        <v>43206</v>
      </c>
      <c r="R54" s="756">
        <f>(K54-O54)/O54*100</f>
        <v>3.521126760563384</v>
      </c>
      <c r="S54" s="824">
        <f>IF(INDEX(Historical!$D$7:$D$1455,MATCH(B54,Historical!$B$7:$B$1455,0))=0,"n/a",(INDEX(Historical!$C$7:$C$1455,MATCH(B54,Historical!$B$7:$B$1455,0))/INDEX(Historical!$D$7:$D$1455,MATCH(B54,Historical!$B$7:$B$1455,0))-1)*100)</f>
        <v>5.8490566037735725</v>
      </c>
      <c r="T54" s="824">
        <f>IF(INDEX(Historical!$F$7:$F$1455,MATCH(B54,Historical!$B$7:$B$1455,0))=0,"n/a",((INDEX(Historical!$C$7:$C$1455,MATCH(B54,Historical!$B$7:$B$1455,0))/INDEX(Historical!$F$7:$F$1455,MATCH(B54,Historical!$B$7:$B$1455,0)))^(1/3)-1)*100)</f>
        <v>7.230209593387471</v>
      </c>
      <c r="U54" s="824">
        <f>IF(INDEX(Historical!$I$7:$I$1455,MATCH(B54,Historical!$B$7:$B$1455,0))=0,"n/a",((INDEX(Historical!$C$7:$C$1455,MATCH(B54,Historical!$B$7:$B$1455,0))/INDEX(Historical!$I$7:$I$1455,MATCH(B54,Historical!$B$7:$B$1455,0)))^(1/5)-1)*100)</f>
        <v>8.0883102894335543</v>
      </c>
      <c r="V54" s="824">
        <f>IF(INDEX(Historical!$O$7:$O$1455,MATCH(B54,Historical!$B$7:$B$1455,0))=0,"n/a",((INDEX(Historical!$C$7:$C$1455,MATCH(B54,Historical!$B$7:$B$1455,0))/INDEX(Historical!$O$7:$O$1455,MATCH(B54,Historical!$B$7:$B$1455,0)))^(1/10)-1)*100)</f>
        <v>5.3542022100315334</v>
      </c>
      <c r="W54" s="825">
        <f>IF(OR(U54&lt;=0,U54="n/a",V54&lt;=0,V54="n/a"),"n/a",U54/V54)</f>
        <v>1.5106471463254501</v>
      </c>
      <c r="X54" s="826">
        <f>IF(OR(AJ54&lt;=0,AJ54="n/a",U54&lt;=0,U54="n/a"),"n/a",U54/AJ54)</f>
        <v>0.40441551447167773</v>
      </c>
      <c r="Y54" s="775"/>
      <c r="Z54" s="766">
        <f>IF(OR(AC54&lt;0.01,AC54="n/a"),"n/a",M54/AC54*100)</f>
        <v>98.65771812080537</v>
      </c>
      <c r="AA54" s="1042">
        <f>IF(OR(AC54&lt;0.01,AC54="n/a"),"n/a",I54/AC54)</f>
        <v>31.974832214765101</v>
      </c>
      <c r="AB54" s="1043">
        <v>12</v>
      </c>
      <c r="AC54" s="1021">
        <v>5.96</v>
      </c>
      <c r="AD54" s="1021">
        <v>12.59</v>
      </c>
      <c r="AE54" s="1021">
        <v>11.69</v>
      </c>
      <c r="AF54" s="1021">
        <v>2.5299999999999998</v>
      </c>
      <c r="AG54" s="1021">
        <v>7.9</v>
      </c>
      <c r="AH54" s="1021">
        <v>-15.6</v>
      </c>
      <c r="AI54" s="1021">
        <v>-8.89</v>
      </c>
      <c r="AJ54" s="1021">
        <v>20</v>
      </c>
      <c r="AK54" s="1021">
        <v>2.54</v>
      </c>
      <c r="AL54" s="1034">
        <v>26430</v>
      </c>
      <c r="AM54" s="1028">
        <v>0.1</v>
      </c>
      <c r="AN54" s="1021">
        <v>0.72</v>
      </c>
      <c r="AO54" s="868">
        <f>IF(U54="n/a","n/a",IF(AA54&lt;0,"n/a",IF(AA54="n/a","n/a",J54+U54-AA54)))</f>
        <v>-20.801041524428989</v>
      </c>
      <c r="AP54" s="869">
        <f>IF(U54="n/a","n/a",J54+U54)</f>
        <v>11.17379069033611</v>
      </c>
      <c r="AQ54" s="1044">
        <f>IF(OR(AC54&lt;0.01,AF54="n/a"),"n/a",(I54/SQRT(22.5*AC54*(I54/AF54))-1)*100)</f>
        <v>89.615195714731328</v>
      </c>
      <c r="AR54" s="766">
        <f>INDEX(Historical!$C$7:$C$1455,MATCH(B54,Historical!$B$7:$B$1455,0))*IF(AH54="n/a",1.03,IF(AH54&lt;0,1.01,IF(AH54&gt;10,1.1,(1+AH54/100))))</f>
        <v>5.6660999999999992</v>
      </c>
      <c r="AS54" s="1042">
        <f>IF($AI54="n/a",1.03*AR54,IF($AI54&lt;0,1.01*AR54,IF($AI54&gt;10,1.1*AR54,(1+$AI54/100)*AR54)))</f>
        <v>5.7227609999999993</v>
      </c>
      <c r="AT54" s="1042">
        <f>IF($AK54="n/a",1.03*AS54,IF($AK54&lt;0,1.01*AS54,IF($AK54&gt;10,1.1*AS54,(1+$AK54/100)*AS54)))</f>
        <v>5.8681191294000001</v>
      </c>
      <c r="AU54" s="1042">
        <f>IF($AK54="n/a",1.03*AT54,IF($AK54&lt;0,1.01*AT54,IF($AK54&gt;10,1.1*AT54,(1+$AK54/100)*AT54)))</f>
        <v>6.0171693552867609</v>
      </c>
      <c r="AV54" s="1042">
        <f>IF($AK54="n/a",1.03*AU54,IF($AK54&lt;0,1.01*AU54,IF($AK54&gt;10,1.1*AU54,(1+$AK54/100)*AU54)))</f>
        <v>6.1700054569110447</v>
      </c>
      <c r="AW54" s="766">
        <f>SUM(AR54:AV54)</f>
        <v>29.444154941597805</v>
      </c>
      <c r="AX54" s="877">
        <f>AW54/I54*100</f>
        <v>15.450571937659552</v>
      </c>
      <c r="AY54" s="1212">
        <v>0.38</v>
      </c>
      <c r="AZ54" s="1028">
        <v>24.84</v>
      </c>
      <c r="BA54" s="1028">
        <v>0.89</v>
      </c>
      <c r="BB54" s="1028">
        <v>5.7799999999999994</v>
      </c>
      <c r="BC54" s="1028">
        <v>10.879999999999999</v>
      </c>
      <c r="BE54" s="721">
        <v>2012</v>
      </c>
      <c r="BF54" s="1057">
        <f>IF(BE54&gt;2008,0,IF(BE54&gt;2001,1,IF(BE54&gt;1990,2,IF(BE54&gt;1980,3,IF(BE54&gt;1973,4,IF(BE54&gt;1970,5,IF(BE54&gt;1960,6,IF(BE54&gt;1958,7,IF(BE54&gt;1953,8,9)))))))))</f>
        <v>0</v>
      </c>
    </row>
    <row r="55" spans="1:58" ht="11.25" customHeight="1" x14ac:dyDescent="0.2">
      <c r="A55" s="1019" t="s">
        <v>973</v>
      </c>
      <c r="B55" s="1031" t="s">
        <v>974</v>
      </c>
      <c r="C55" s="1181" t="s">
        <v>124</v>
      </c>
      <c r="D55" s="1181" t="s">
        <v>4437</v>
      </c>
      <c r="E55" s="857">
        <v>8</v>
      </c>
      <c r="F55" s="1245">
        <v>496</v>
      </c>
      <c r="G55" s="1245" t="s">
        <v>116</v>
      </c>
      <c r="H55" s="1245" t="s">
        <v>116</v>
      </c>
      <c r="I55" s="1030">
        <v>96.4</v>
      </c>
      <c r="J55" s="766">
        <f>(M55/I55)*100</f>
        <v>2.1576763485477177</v>
      </c>
      <c r="K55" s="1033">
        <v>0.52</v>
      </c>
      <c r="L55" s="1043">
        <v>4</v>
      </c>
      <c r="M55" s="756">
        <f>K55*L55</f>
        <v>2.08</v>
      </c>
      <c r="N55" s="1026" t="s">
        <v>329</v>
      </c>
      <c r="O55" s="860">
        <v>0.45</v>
      </c>
      <c r="P55" s="1016">
        <v>43256</v>
      </c>
      <c r="Q55" s="1016">
        <v>43271</v>
      </c>
      <c r="R55" s="756">
        <f>(K55-O55)/O55*100</f>
        <v>15.555555555555555</v>
      </c>
      <c r="S55" s="824">
        <f>IF(INDEX(Historical!$D$7:$D$1455,MATCH(B55,Historical!$B$7:$B$1455,0))=0,"n/a",(INDEX(Historical!$C$7:$C$1455,MATCH(B55,Historical!$B$7:$B$1455,0))/INDEX(Historical!$D$7:$D$1455,MATCH(B55,Historical!$B$7:$B$1455,0))-1)*100)</f>
        <v>9.9999999999999858</v>
      </c>
      <c r="T55" s="824">
        <f>IF(INDEX(Historical!$F$7:$F$1455,MATCH(B55,Historical!$B$7:$B$1455,0))=0,"n/a",((INDEX(Historical!$C$7:$C$1455,MATCH(B55,Historical!$B$7:$B$1455,0))/INDEX(Historical!$F$7:$F$1455,MATCH(B55,Historical!$B$7:$B$1455,0)))^(1/3)-1)*100)</f>
        <v>9.5139112263757255</v>
      </c>
      <c r="U55" s="824">
        <f>IF(INDEX(Historical!$I$7:$I$1455,MATCH(B55,Historical!$B$7:$B$1455,0))=0,"n/a",((INDEX(Historical!$C$7:$C$1455,MATCH(B55,Historical!$B$7:$B$1455,0))/INDEX(Historical!$I$7:$I$1455,MATCH(B55,Historical!$B$7:$B$1455,0)))^(1/5)-1)*100)</f>
        <v>10.25994778190622</v>
      </c>
      <c r="V55" s="824">
        <f>IF(INDEX(Historical!$O$7:$O$1455,MATCH(B55,Historical!$B$7:$B$1455,0))=0,"n/a",((INDEX(Historical!$C$7:$C$1455,MATCH(B55,Historical!$B$7:$B$1455,0))/INDEX(Historical!$O$7:$O$1455,MATCH(B55,Historical!$B$7:$B$1455,0)))^(1/10)-1)*100)</f>
        <v>0.8947756981142696</v>
      </c>
      <c r="W55" s="825">
        <f>IF(OR(U55&lt;=0,U55="n/a",V55&lt;=0,V55="n/a"),"n/a",U55/V55)</f>
        <v>11.466502502838368</v>
      </c>
      <c r="X55" s="826">
        <f>IF(OR(AJ55&lt;=0,AJ55="n/a",U55&lt;=0,U55="n/a"),"n/a",U55/AJ55)</f>
        <v>0.37999806599652669</v>
      </c>
      <c r="Y55" s="781"/>
      <c r="Z55" s="766">
        <f>IF(OR(AC55&lt;0.01,AC55="n/a"),"n/a",M55/AC55*100)</f>
        <v>38.025594149908599</v>
      </c>
      <c r="AA55" s="1042">
        <f>IF(OR(AC55&lt;0.01,AC55="n/a"),"n/a",I55/AC55)</f>
        <v>17.623400365630715</v>
      </c>
      <c r="AB55" s="1043">
        <v>12</v>
      </c>
      <c r="AC55" s="1021">
        <v>5.47</v>
      </c>
      <c r="AD55" s="1021">
        <v>1.31</v>
      </c>
      <c r="AE55" s="1021">
        <v>1.17</v>
      </c>
      <c r="AF55" s="1021">
        <v>8.0399999999999991</v>
      </c>
      <c r="AG55" s="1021">
        <v>29.599999999999998</v>
      </c>
      <c r="AH55" s="1021">
        <v>42.4</v>
      </c>
      <c r="AI55" s="1021">
        <v>9.49</v>
      </c>
      <c r="AJ55" s="1021">
        <v>27</v>
      </c>
      <c r="AK55" s="1021">
        <v>13.41</v>
      </c>
      <c r="AL55" s="1034">
        <v>8340</v>
      </c>
      <c r="AM55" s="1028">
        <v>0.1</v>
      </c>
      <c r="AN55" s="1021">
        <v>1.78</v>
      </c>
      <c r="AO55" s="868">
        <f>IF(U55="n/a","n/a",IF(AA55&lt;0,"n/a",IF(AA55="n/a","n/a",J55+U55-AA55)))</f>
        <v>-5.2057762351767778</v>
      </c>
      <c r="AP55" s="869">
        <f>IF(U55="n/a","n/a",J55+U55)</f>
        <v>12.417624130453937</v>
      </c>
      <c r="AQ55" s="1044">
        <f>IF(OR(AC55&lt;0.01,AF55="n/a"),"n/a",(I55/SQRT(22.5*AC55*(I55/AF55))-1)*100)</f>
        <v>150.94677517989169</v>
      </c>
      <c r="AR55" s="766">
        <f>INDEX(Historical!$C$7:$C$1455,MATCH(B55,Historical!$B$7:$B$1455,0))*IF(AH55="n/a",1.03,IF(AH55&lt;0,1.01,IF(AH55&gt;10,1.1,(1+AH55/100))))</f>
        <v>1.9360000000000002</v>
      </c>
      <c r="AS55" s="1042">
        <f>IF($AI55="n/a",1.03*AR55,IF($AI55&lt;0,1.01*AR55,IF($AI55&gt;10,1.1*AR55,(1+$AI55/100)*AR55)))</f>
        <v>2.1197264000000002</v>
      </c>
      <c r="AT55" s="1042">
        <f>IF($AK55="n/a",1.03*AS55,IF($AK55&lt;0,1.01*AS55,IF($AK55&gt;10,1.1*AS55,(1+$AK55/100)*AS55)))</f>
        <v>2.3316990400000006</v>
      </c>
      <c r="AU55" s="1042">
        <f>IF($AK55="n/a",1.03*AT55,IF($AK55&lt;0,1.01*AT55,IF($AK55&gt;10,1.1*AT55,(1+$AK55/100)*AT55)))</f>
        <v>2.564868944000001</v>
      </c>
      <c r="AV55" s="1042">
        <f>IF($AK55="n/a",1.03*AU55,IF($AK55&lt;0,1.01*AU55,IF($AK55&gt;10,1.1*AU55,(1+$AK55/100)*AU55)))</f>
        <v>2.8213558384000015</v>
      </c>
      <c r="AW55" s="766">
        <f>SUM(AR55:AV55)</f>
        <v>11.773650222400004</v>
      </c>
      <c r="AX55" s="877">
        <f>AW55/I55*100</f>
        <v>12.21333010622407</v>
      </c>
      <c r="AY55" s="1212">
        <v>1.35</v>
      </c>
      <c r="AZ55" s="1028">
        <v>12.01</v>
      </c>
      <c r="BA55" s="1028">
        <v>-22.05</v>
      </c>
      <c r="BB55" s="1028">
        <v>-1.54</v>
      </c>
      <c r="BC55" s="1028">
        <v>-8.5299999999999994</v>
      </c>
      <c r="BE55" s="721">
        <v>2011</v>
      </c>
      <c r="BF55" s="1057">
        <f>IF(BE55&gt;2008,0,IF(BE55&gt;2001,1,IF(BE55&gt;1990,2,IF(BE55&gt;1980,3,IF(BE55&gt;1973,4,IF(BE55&gt;1970,5,IF(BE55&gt;1960,6,IF(BE55&gt;1958,7,IF(BE55&gt;1953,8,9)))))))))</f>
        <v>0</v>
      </c>
    </row>
    <row r="56" spans="1:58" ht="11.25" customHeight="1" x14ac:dyDescent="0.2">
      <c r="A56" s="1027" t="s">
        <v>975</v>
      </c>
      <c r="B56" s="1031" t="s">
        <v>976</v>
      </c>
      <c r="C56" s="1181" t="s">
        <v>4283</v>
      </c>
      <c r="D56" s="1181" t="s">
        <v>4433</v>
      </c>
      <c r="E56" s="857">
        <v>6</v>
      </c>
      <c r="F56" s="1245">
        <v>725</v>
      </c>
      <c r="G56" s="1245" t="s">
        <v>107</v>
      </c>
      <c r="H56" s="1245" t="s">
        <v>107</v>
      </c>
      <c r="I56" s="1030">
        <v>43.82</v>
      </c>
      <c r="J56" s="766">
        <f>(M56/I56)*100</f>
        <v>1.8256503879507076</v>
      </c>
      <c r="K56" s="1033">
        <v>0.2</v>
      </c>
      <c r="L56" s="1043">
        <v>4</v>
      </c>
      <c r="M56" s="756">
        <f>K56*L56</f>
        <v>0.8</v>
      </c>
      <c r="N56" s="1026" t="s">
        <v>197</v>
      </c>
      <c r="O56" s="860">
        <v>0.19</v>
      </c>
      <c r="P56" s="1016">
        <v>43350</v>
      </c>
      <c r="Q56" s="1016">
        <v>43363</v>
      </c>
      <c r="R56" s="756">
        <f>(K56-O56)/O56*100</f>
        <v>5.2631578947368469</v>
      </c>
      <c r="S56" s="824">
        <f>IF(INDEX(Historical!$D$7:$D$1455,MATCH(B56,Historical!$B$7:$B$1455,0))=0,"n/a",(INDEX(Historical!$C$7:$C$1455,MATCH(B56,Historical!$B$7:$B$1455,0))/INDEX(Historical!$D$7:$D$1455,MATCH(B56,Historical!$B$7:$B$1455,0))-1)*100)</f>
        <v>5.8823529411764497</v>
      </c>
      <c r="T56" s="824">
        <f>IF(INDEX(Historical!$F$7:$F$1455,MATCH(B56,Historical!$B$7:$B$1455,0))=0,"n/a",((INDEX(Historical!$C$7:$C$1455,MATCH(B56,Historical!$B$7:$B$1455,0))/INDEX(Historical!$F$7:$F$1455,MATCH(B56,Historical!$B$7:$B$1455,0)))^(1/3)-1)*100)</f>
        <v>5.1107017667857857</v>
      </c>
      <c r="U56" s="824" t="str">
        <f>IF(INDEX(Historical!$I$7:$I$1455,MATCH(B56,Historical!$B$7:$B$1455,0))=0,"n/a",((INDEX(Historical!$C$7:$C$1455,MATCH(B56,Historical!$B$7:$B$1455,0))/INDEX(Historical!$I$7:$I$1455,MATCH(B56,Historical!$B$7:$B$1455,0)))^(1/5)-1)*100)</f>
        <v>n/a</v>
      </c>
      <c r="V56" s="824" t="str">
        <f>IF(INDEX(Historical!$O$7:$O$1455,MATCH(B56,Historical!$B$7:$B$1455,0))=0,"n/a",((INDEX(Historical!$C$7:$C$1455,MATCH(B56,Historical!$B$7:$B$1455,0))/INDEX(Historical!$O$7:$O$1455,MATCH(B56,Historical!$B$7:$B$1455,0)))^(1/10)-1)*100)</f>
        <v>n/a</v>
      </c>
      <c r="W56" s="825" t="str">
        <f>IF(OR(U56&lt;=0,U56="n/a",V56&lt;=0,V56="n/a"),"n/a",U56/V56)</f>
        <v>n/a</v>
      </c>
      <c r="X56" s="826" t="str">
        <f>IF(OR(AJ56&lt;=0,AJ56="n/a",U56&lt;=0,U56="n/a"),"n/a",U56/AJ56)</f>
        <v>n/a</v>
      </c>
      <c r="Y56" s="780" t="s">
        <v>4077</v>
      </c>
      <c r="Z56" s="766" t="str">
        <f>IF(OR(AC56&lt;0.01,AC56="n/a"),"n/a",M56/AC56*100)</f>
        <v>n/a</v>
      </c>
      <c r="AA56" s="1042" t="str">
        <f>IF(OR(AC56&lt;0.01,AC56="n/a"),"n/a",I56/AC56)</f>
        <v>n/a</v>
      </c>
      <c r="AB56" s="1043">
        <v>6</v>
      </c>
      <c r="AC56" s="1021">
        <v>-0.84</v>
      </c>
      <c r="AD56" s="1021" t="s">
        <v>138</v>
      </c>
      <c r="AE56" s="1021">
        <v>0.25</v>
      </c>
      <c r="AF56" s="1021">
        <v>1.0900000000000001</v>
      </c>
      <c r="AG56" s="1021">
        <v>-2.7</v>
      </c>
      <c r="AH56" s="1023">
        <v>-155.80000000000001</v>
      </c>
      <c r="AI56" s="1023">
        <v>6.8199999999999994</v>
      </c>
      <c r="AJ56" s="1021">
        <v>-18.7</v>
      </c>
      <c r="AK56" s="1021">
        <v>12.75</v>
      </c>
      <c r="AL56" s="1034">
        <v>4870</v>
      </c>
      <c r="AM56" s="1028">
        <v>0.4</v>
      </c>
      <c r="AN56" s="1021">
        <v>0.34</v>
      </c>
      <c r="AO56" s="868" t="str">
        <f>IF(U56="n/a","n/a",IF(AA56&lt;0,"n/a",IF(AA56="n/a","n/a",J56+U56-AA56)))</f>
        <v>n/a</v>
      </c>
      <c r="AP56" s="869" t="str">
        <f>IF(U56="n/a","n/a",J56+U56)</f>
        <v>n/a</v>
      </c>
      <c r="AQ56" s="1044" t="str">
        <f>IF(OR(AC56&lt;0.01,AF56="n/a"),"n/a",(I56/SQRT(22.5*AC56*(I56/AF56))-1)*100)</f>
        <v>n/a</v>
      </c>
      <c r="AR56" s="766">
        <f>INDEX(Historical!$C$7:$C$1455,MATCH(B56,Historical!$B$7:$B$1455,0))*IF(AH56="n/a",1.03,IF(AH56&lt;0,1.01,IF(AH56&gt;10,1.1,(1+AH56/100))))</f>
        <v>0.72719999999999996</v>
      </c>
      <c r="AS56" s="1042">
        <f>IF($AI56="n/a",1.03*AR56,IF($AI56&lt;0,1.01*AR56,IF($AI56&gt;10,1.1*AR56,(1+$AI56/100)*AR56)))</f>
        <v>0.77679503999999999</v>
      </c>
      <c r="AT56" s="1042">
        <f>IF($AK56="n/a",1.03*AS56,IF($AK56&lt;0,1.01*AS56,IF($AK56&gt;10,1.1*AS56,(1+$AK56/100)*AS56)))</f>
        <v>0.85447454400000011</v>
      </c>
      <c r="AU56" s="1042">
        <f>IF($AK56="n/a",1.03*AT56,IF($AK56&lt;0,1.01*AT56,IF($AK56&gt;10,1.1*AT56,(1+$AK56/100)*AT56)))</f>
        <v>0.93992199840000024</v>
      </c>
      <c r="AV56" s="1042">
        <f>IF($AK56="n/a",1.03*AU56,IF($AK56&lt;0,1.01*AU56,IF($AK56&gt;10,1.1*AU56,(1+$AK56/100)*AU56)))</f>
        <v>1.0339141982400004</v>
      </c>
      <c r="AW56" s="766">
        <f>SUM(AR56:AV56)</f>
        <v>4.3323057806400005</v>
      </c>
      <c r="AX56" s="877">
        <f>AW56/I56*100</f>
        <v>9.8865946614331364</v>
      </c>
      <c r="AY56" s="1212">
        <v>1.01</v>
      </c>
      <c r="AZ56" s="1028">
        <v>18.079999999999998</v>
      </c>
      <c r="BA56" s="1028">
        <v>-11.3</v>
      </c>
      <c r="BB56" s="1028">
        <v>3.2300000000000004</v>
      </c>
      <c r="BC56" s="1028">
        <v>2.2399999999999998</v>
      </c>
      <c r="BE56" s="721">
        <v>2013</v>
      </c>
      <c r="BF56" s="1057">
        <f>IF(BE56&gt;2008,0,IF(BE56&gt;2001,1,IF(BE56&gt;1990,2,IF(BE56&gt;1980,3,IF(BE56&gt;1973,4,IF(BE56&gt;1970,5,IF(BE56&gt;1960,6,IF(BE56&gt;1958,7,IF(BE56&gt;1953,8,9)))))))))</f>
        <v>0</v>
      </c>
    </row>
    <row r="57" spans="1:58" ht="11.25" customHeight="1" x14ac:dyDescent="0.2">
      <c r="A57" s="1019" t="s">
        <v>977</v>
      </c>
      <c r="B57" s="1031" t="s">
        <v>978</v>
      </c>
      <c r="C57" s="1181" t="s">
        <v>4283</v>
      </c>
      <c r="D57" s="1181" t="s">
        <v>4433</v>
      </c>
      <c r="E57" s="857">
        <v>8</v>
      </c>
      <c r="F57" s="1245">
        <v>416</v>
      </c>
      <c r="G57" s="1245" t="s">
        <v>107</v>
      </c>
      <c r="H57" s="1245" t="s">
        <v>107</v>
      </c>
      <c r="I57" s="1030">
        <v>16.489999999999998</v>
      </c>
      <c r="J57" s="766">
        <f>(M57/I57)*100</f>
        <v>2.7895694360218317</v>
      </c>
      <c r="K57" s="1033">
        <v>0.115</v>
      </c>
      <c r="L57" s="1043">
        <v>4</v>
      </c>
      <c r="M57" s="756">
        <f>K57*L57</f>
        <v>0.46</v>
      </c>
      <c r="N57" s="1026" t="s">
        <v>979</v>
      </c>
      <c r="O57" s="860">
        <v>0.11</v>
      </c>
      <c r="P57" s="1022">
        <v>43040</v>
      </c>
      <c r="Q57" s="1022">
        <v>43055</v>
      </c>
      <c r="R57" s="756">
        <f>(K57-O57)/O57*100</f>
        <v>4.5454545454545494</v>
      </c>
      <c r="S57" s="824">
        <f>IF(INDEX(Historical!$D$7:$D$1455,MATCH(B57,Historical!$B$7:$B$1455,0))=0,"n/a",(INDEX(Historical!$C$7:$C$1455,MATCH(B57,Historical!$B$7:$B$1455,0))/INDEX(Historical!$D$7:$D$1455,MATCH(B57,Historical!$B$7:$B$1455,0))-1)*100)</f>
        <v>4.705882352941182</v>
      </c>
      <c r="T57" s="824">
        <f>IF(INDEX(Historical!$F$7:$F$1455,MATCH(B57,Historical!$B$7:$B$1455,0))=0,"n/a",((INDEX(Historical!$C$7:$C$1455,MATCH(B57,Historical!$B$7:$B$1455,0))/INDEX(Historical!$F$7:$F$1455,MATCH(B57,Historical!$B$7:$B$1455,0)))^(1/3)-1)*100)</f>
        <v>4.4957116445886403</v>
      </c>
      <c r="U57" s="824">
        <f>IF(INDEX(Historical!$I$7:$I$1455,MATCH(B57,Historical!$B$7:$B$1455,0))=0,"n/a",((INDEX(Historical!$C$7:$C$1455,MATCH(B57,Historical!$B$7:$B$1455,0))/INDEX(Historical!$I$7:$I$1455,MATCH(B57,Historical!$B$7:$B$1455,0)))^(1/5)-1)*100)</f>
        <v>8.2051051130405117</v>
      </c>
      <c r="V57" s="824">
        <f>IF(INDEX(Historical!$O$7:$O$1455,MATCH(B57,Historical!$B$7:$B$1455,0))=0,"n/a",((INDEX(Historical!$C$7:$C$1455,MATCH(B57,Historical!$B$7:$B$1455,0))/INDEX(Historical!$O$7:$O$1455,MATCH(B57,Historical!$B$7:$B$1455,0)))^(1/10)-1)*100)</f>
        <v>10.945053848252396</v>
      </c>
      <c r="W57" s="825">
        <f>IF(OR(U57&lt;=0,U57="n/a",V57&lt;=0,V57="n/a"),"n/a",U57/V57)</f>
        <v>0.74966329328298609</v>
      </c>
      <c r="X57" s="826">
        <f>IF(OR(AJ57&lt;=0,AJ57="n/a",U57&lt;=0,U57="n/a"),"n/a",U57/AJ57)</f>
        <v>0.25324398497038619</v>
      </c>
      <c r="Y57" s="780"/>
      <c r="Z57" s="766">
        <f>IF(OR(AC57&lt;0.01,AC57="n/a"),"n/a",M57/AC57*100)</f>
        <v>40</v>
      </c>
      <c r="AA57" s="1042">
        <f>IF(OR(AC57&lt;0.01,AC57="n/a"),"n/a",I57/AC57)</f>
        <v>14.339130434782609</v>
      </c>
      <c r="AB57" s="1043">
        <v>3</v>
      </c>
      <c r="AC57" s="1021">
        <v>1.1499999999999999</v>
      </c>
      <c r="AD57" s="1021">
        <v>1.67</v>
      </c>
      <c r="AE57" s="1021">
        <v>1.54</v>
      </c>
      <c r="AF57" s="1021">
        <v>1.21</v>
      </c>
      <c r="AG57" s="1021">
        <v>3</v>
      </c>
      <c r="AH57" s="1023">
        <v>5.0999999999999996</v>
      </c>
      <c r="AI57" s="1023">
        <v>-2.78</v>
      </c>
      <c r="AJ57" s="1021">
        <v>32.4</v>
      </c>
      <c r="AK57" s="1021">
        <v>8.6</v>
      </c>
      <c r="AL57" s="1034">
        <v>2760</v>
      </c>
      <c r="AM57" s="1028">
        <v>72.25</v>
      </c>
      <c r="AN57" s="1021">
        <v>0</v>
      </c>
      <c r="AO57" s="868">
        <f>IF(U57="n/a","n/a",IF(AA57&lt;0,"n/a",IF(AA57="n/a","n/a",J57+U57-AA57)))</f>
        <v>-3.3444558857202651</v>
      </c>
      <c r="AP57" s="869">
        <f>IF(U57="n/a","n/a",J57+U57)</f>
        <v>10.994674549062344</v>
      </c>
      <c r="AQ57" s="1044">
        <f>IF(OR(AC57&lt;0.01,AF57="n/a"),"n/a",(I57/SQRT(22.5*AC57*(I57/AF57))-1)*100)</f>
        <v>-12.186187302434636</v>
      </c>
      <c r="AR57" s="766">
        <f>INDEX(Historical!$C$7:$C$1455,MATCH(B57,Historical!$B$7:$B$1455,0))*IF(AH57="n/a",1.03,IF(AH57&lt;0,1.01,IF(AH57&gt;10,1.1,(1+AH57/100))))</f>
        <v>0.46769499999999997</v>
      </c>
      <c r="AS57" s="1042">
        <f>IF($AI57="n/a",1.03*AR57,IF($AI57&lt;0,1.01*AR57,IF($AI57&gt;10,1.1*AR57,(1+$AI57/100)*AR57)))</f>
        <v>0.47237194999999998</v>
      </c>
      <c r="AT57" s="1042">
        <f>IF($AK57="n/a",1.03*AS57,IF($AK57&lt;0,1.01*AS57,IF($AK57&gt;10,1.1*AS57,(1+$AK57/100)*AS57)))</f>
        <v>0.51299593770000007</v>
      </c>
      <c r="AU57" s="1042">
        <f>IF($AK57="n/a",1.03*AT57,IF($AK57&lt;0,1.01*AT57,IF($AK57&gt;10,1.1*AT57,(1+$AK57/100)*AT57)))</f>
        <v>0.55711358834220015</v>
      </c>
      <c r="AV57" s="1042">
        <f>IF($AK57="n/a",1.03*AU57,IF($AK57&lt;0,1.01*AU57,IF($AK57&gt;10,1.1*AU57,(1+$AK57/100)*AU57)))</f>
        <v>0.60502535693962944</v>
      </c>
      <c r="AW57" s="766">
        <f>SUM(AR57:AV57)</f>
        <v>2.6152018329818296</v>
      </c>
      <c r="AX57" s="877">
        <f>AW57/I57*100</f>
        <v>15.859319787639963</v>
      </c>
      <c r="AY57" s="1212">
        <v>1.0900000000000001</v>
      </c>
      <c r="AZ57" s="1028">
        <v>13.65</v>
      </c>
      <c r="BA57" s="1028">
        <v>-23.23</v>
      </c>
      <c r="BB57" s="1028">
        <v>-1.54</v>
      </c>
      <c r="BC57" s="1028">
        <v>-4.6500000000000004</v>
      </c>
      <c r="BE57" s="721">
        <v>2011</v>
      </c>
      <c r="BF57" s="1057">
        <f>IF(BE57&gt;2008,0,IF(BE57&gt;2001,1,IF(BE57&gt;1990,2,IF(BE57&gt;1980,3,IF(BE57&gt;1973,4,IF(BE57&gt;1970,5,IF(BE57&gt;1960,6,IF(BE57&gt;1958,7,IF(BE57&gt;1953,8,9)))))))))</f>
        <v>0</v>
      </c>
    </row>
    <row r="58" spans="1:58" ht="11.25" customHeight="1" x14ac:dyDescent="0.2">
      <c r="A58" s="1019" t="s">
        <v>982</v>
      </c>
      <c r="B58" s="1031" t="s">
        <v>983</v>
      </c>
      <c r="C58" s="1181" t="s">
        <v>129</v>
      </c>
      <c r="D58" s="1181" t="s">
        <v>4422</v>
      </c>
      <c r="E58" s="859">
        <v>8</v>
      </c>
      <c r="F58" s="1245">
        <v>504</v>
      </c>
      <c r="G58" s="1245" t="s">
        <v>107</v>
      </c>
      <c r="H58" s="1245" t="s">
        <v>107</v>
      </c>
      <c r="I58" s="1030">
        <v>30.33</v>
      </c>
      <c r="J58" s="766">
        <f>(M58/I58)*100</f>
        <v>6.2644246620507742</v>
      </c>
      <c r="K58" s="1033">
        <v>0.47499999999999998</v>
      </c>
      <c r="L58" s="1043">
        <v>4</v>
      </c>
      <c r="M58" s="756">
        <f>K58*L58</f>
        <v>1.9</v>
      </c>
      <c r="N58" s="1026" t="s">
        <v>729</v>
      </c>
      <c r="O58" s="860">
        <v>0.46500000000000002</v>
      </c>
      <c r="P58" s="1016">
        <v>43279</v>
      </c>
      <c r="Q58" s="1016">
        <v>43311</v>
      </c>
      <c r="R58" s="756">
        <f>(K58-O58)/O58*100</f>
        <v>2.1505376344085918</v>
      </c>
      <c r="S58" s="824">
        <f>IF(INDEX(Historical!$D$7:$D$1455,MATCH(B58,Historical!$B$7:$B$1455,0))=0,"n/a",(INDEX(Historical!$C$7:$C$1455,MATCH(B58,Historical!$B$7:$B$1455,0))/INDEX(Historical!$D$7:$D$1455,MATCH(B58,Historical!$B$7:$B$1455,0))-1)*100)</f>
        <v>15.527950310559003</v>
      </c>
      <c r="T58" s="824">
        <f>IF(INDEX(Historical!$F$7:$F$1455,MATCH(B58,Historical!$B$7:$B$1455,0))=0,"n/a",((INDEX(Historical!$C$7:$C$1455,MATCH(B58,Historical!$B$7:$B$1455,0))/INDEX(Historical!$F$7:$F$1455,MATCH(B58,Historical!$B$7:$B$1455,0)))^(1/3)-1)*100)</f>
        <v>11.27383564427249</v>
      </c>
      <c r="U58" s="824">
        <f>IF(INDEX(Historical!$I$7:$I$1455,MATCH(B58,Historical!$B$7:$B$1455,0))=0,"n/a",((INDEX(Historical!$C$7:$C$1455,MATCH(B58,Historical!$B$7:$B$1455,0))/INDEX(Historical!$I$7:$I$1455,MATCH(B58,Historical!$B$7:$B$1455,0)))^(1/5)-1)*100)</f>
        <v>12.330041927065661</v>
      </c>
      <c r="V58" s="824">
        <f>IF(INDEX(Historical!$O$7:$O$1455,MATCH(B58,Historical!$B$7:$B$1455,0))=0,"n/a",((INDEX(Historical!$C$7:$C$1455,MATCH(B58,Historical!$B$7:$B$1455,0))/INDEX(Historical!$O$7:$O$1455,MATCH(B58,Historical!$B$7:$B$1455,0)))^(1/10)-1)*100)</f>
        <v>8.1712153440939961</v>
      </c>
      <c r="W58" s="825">
        <f>IF(OR(U58&lt;=0,U58="n/a",V58&lt;=0,V58="n/a"),"n/a",U58/V58)</f>
        <v>1.5089605900519545</v>
      </c>
      <c r="X58" s="826">
        <f>IF(OR(AJ58&lt;=0,AJ58="n/a",U58&lt;=0,U58="n/a"),"n/a",U58/AJ58)</f>
        <v>9.4846476362043539</v>
      </c>
      <c r="Y58" s="785"/>
      <c r="Z58" s="766">
        <f>IF(OR(AC58&lt;0.01,AC58="n/a"),"n/a",M58/AC58*100)</f>
        <v>215.90909090909091</v>
      </c>
      <c r="AA58" s="1042">
        <f>IF(OR(AC58&lt;0.01,AC58="n/a"),"n/a",I58/AC58)</f>
        <v>34.465909090909086</v>
      </c>
      <c r="AB58" s="1043">
        <v>12</v>
      </c>
      <c r="AC58" s="1021">
        <v>0.88</v>
      </c>
      <c r="AD58" s="1021" t="s">
        <v>138</v>
      </c>
      <c r="AE58" s="1021">
        <v>1.1499999999999999</v>
      </c>
      <c r="AF58" s="1021">
        <v>2.4</v>
      </c>
      <c r="AG58" s="1021">
        <v>22.3</v>
      </c>
      <c r="AH58" s="1021">
        <v>-26.1</v>
      </c>
      <c r="AI58" s="1021">
        <v>2.0500000000000003</v>
      </c>
      <c r="AJ58" s="1021">
        <v>1.3</v>
      </c>
      <c r="AK58" s="1021">
        <v>-0.3</v>
      </c>
      <c r="AL58" s="1034">
        <v>1980</v>
      </c>
      <c r="AM58" s="1028">
        <v>1.4000000000000001</v>
      </c>
      <c r="AN58" s="1021">
        <v>2.4900000000000002</v>
      </c>
      <c r="AO58" s="868">
        <f>IF(U58="n/a","n/a",IF(AA58&lt;0,"n/a",IF(AA58="n/a","n/a",J58+U58-AA58)))</f>
        <v>-15.87144250179265</v>
      </c>
      <c r="AP58" s="869">
        <f>IF(U58="n/a","n/a",J58+U58)</f>
        <v>18.594466589116436</v>
      </c>
      <c r="AQ58" s="1044">
        <f>IF(OR(AC58&lt;0.01,AF58="n/a"),"n/a",(I58/SQRT(22.5*AC58*(I58/AF58))-1)*100)</f>
        <v>91.738458227963122</v>
      </c>
      <c r="AR58" s="766">
        <f>INDEX(Historical!$C$7:$C$1455,MATCH(B58,Historical!$B$7:$B$1455,0))*IF(AH58="n/a",1.03,IF(AH58&lt;0,1.01,IF(AH58&gt;10,1.1,(1+AH58/100))))</f>
        <v>1.8786</v>
      </c>
      <c r="AS58" s="1042">
        <f>IF($AI58="n/a",1.03*AR58,IF($AI58&lt;0,1.01*AR58,IF($AI58&gt;10,1.1*AR58,(1+$AI58/100)*AR58)))</f>
        <v>1.9171113</v>
      </c>
      <c r="AT58" s="1042">
        <f>IF($AK58="n/a",1.03*AS58,IF($AK58&lt;0,1.01*AS58,IF($AK58&gt;10,1.1*AS58,(1+$AK58/100)*AS58)))</f>
        <v>1.936282413</v>
      </c>
      <c r="AU58" s="1042">
        <f>IF($AK58="n/a",1.03*AT58,IF($AK58&lt;0,1.01*AT58,IF($AK58&gt;10,1.1*AT58,(1+$AK58/100)*AT58)))</f>
        <v>1.9556452371300002</v>
      </c>
      <c r="AV58" s="1042">
        <f>IF($AK58="n/a",1.03*AU58,IF($AK58&lt;0,1.01*AU58,IF($AK58&gt;10,1.1*AU58,(1+$AK58/100)*AU58)))</f>
        <v>1.9752016895013003</v>
      </c>
      <c r="AW58" s="766">
        <f>SUM(AR58:AV58)</f>
        <v>9.6628406396313</v>
      </c>
      <c r="AX58" s="877">
        <f>AW58/I58*100</f>
        <v>31.859019583354108</v>
      </c>
      <c r="AY58" s="1212">
        <v>0.44</v>
      </c>
      <c r="AZ58" s="1028">
        <v>37.86</v>
      </c>
      <c r="BA58" s="1028">
        <v>-23.7</v>
      </c>
      <c r="BB58" s="1028">
        <v>7.9</v>
      </c>
      <c r="BC58" s="1028">
        <v>6.09</v>
      </c>
      <c r="BE58" s="721">
        <v>2011</v>
      </c>
      <c r="BF58" s="1057">
        <f>IF(BE58&gt;2008,0,IF(BE58&gt;2001,1,IF(BE58&gt;1990,2,IF(BE58&gt;1980,3,IF(BE58&gt;1973,4,IF(BE58&gt;1970,5,IF(BE58&gt;1960,6,IF(BE58&gt;1958,7,IF(BE58&gt;1953,8,9)))))))))</f>
        <v>0</v>
      </c>
    </row>
    <row r="59" spans="1:58" ht="11.25" customHeight="1" x14ac:dyDescent="0.2">
      <c r="A59" s="1019" t="s">
        <v>984</v>
      </c>
      <c r="B59" s="1031" t="s">
        <v>985</v>
      </c>
      <c r="C59" s="1181" t="s">
        <v>124</v>
      </c>
      <c r="D59" s="1181" t="s">
        <v>4262</v>
      </c>
      <c r="E59" s="857">
        <v>9</v>
      </c>
      <c r="F59" s="1245">
        <v>336</v>
      </c>
      <c r="G59" s="1245" t="s">
        <v>107</v>
      </c>
      <c r="H59" s="1245" t="s">
        <v>107</v>
      </c>
      <c r="I59" s="1030">
        <v>86.7</v>
      </c>
      <c r="J59" s="766">
        <f>(M59/I59)*100</f>
        <v>0.48442906574394462</v>
      </c>
      <c r="K59" s="1033">
        <v>0.42</v>
      </c>
      <c r="L59" s="1043">
        <v>1</v>
      </c>
      <c r="M59" s="756">
        <f>K59*L59</f>
        <v>0.42</v>
      </c>
      <c r="N59" s="1026" t="s">
        <v>986</v>
      </c>
      <c r="O59" s="860">
        <v>0.38</v>
      </c>
      <c r="P59" s="714">
        <v>43095</v>
      </c>
      <c r="Q59" s="714">
        <v>43119</v>
      </c>
      <c r="R59" s="756">
        <f>(K59-O59)/O59*100</f>
        <v>10.52631578947368</v>
      </c>
      <c r="S59" s="824">
        <f>IF(INDEX(Historical!$D$7:$D$1455,MATCH(B59,Historical!$B$7:$B$1455,0))=0,"n/a",(INDEX(Historical!$C$7:$C$1455,MATCH(B59,Historical!$B$7:$B$1455,0))/INDEX(Historical!$D$7:$D$1455,MATCH(B59,Historical!$B$7:$B$1455,0))-1)*100)</f>
        <v>11.764705882352944</v>
      </c>
      <c r="T59" s="824">
        <f>IF(INDEX(Historical!$F$7:$F$1455,MATCH(B59,Historical!$B$7:$B$1455,0))=0,"n/a",((INDEX(Historical!$C$7:$C$1455,MATCH(B59,Historical!$B$7:$B$1455,0))/INDEX(Historical!$F$7:$F$1455,MATCH(B59,Historical!$B$7:$B$1455,0)))^(1/3)-1)*100)</f>
        <v>13.484552524869731</v>
      </c>
      <c r="U59" s="824">
        <f>IF(INDEX(Historical!$I$7:$I$1455,MATCH(B59,Historical!$B$7:$B$1455,0))=0,"n/a",((INDEX(Historical!$C$7:$C$1455,MATCH(B59,Historical!$B$7:$B$1455,0))/INDEX(Historical!$I$7:$I$1455,MATCH(B59,Historical!$B$7:$B$1455,0)))^(1/5)-1)*100)</f>
        <v>16.118714233316211</v>
      </c>
      <c r="V59" s="824">
        <f>IF(INDEX(Historical!$O$7:$O$1455,MATCH(B59,Historical!$B$7:$B$1455,0))=0,"n/a",((INDEX(Historical!$C$7:$C$1455,MATCH(B59,Historical!$B$7:$B$1455,0))/INDEX(Historical!$O$7:$O$1455,MATCH(B59,Historical!$B$7:$B$1455,0)))^(1/10)-1)*100)</f>
        <v>25.248450151530811</v>
      </c>
      <c r="W59" s="825">
        <f>IF(OR(U59&lt;=0,U59="n/a",V59&lt;=0,V59="n/a"),"n/a",U59/V59)</f>
        <v>0.63840410546304105</v>
      </c>
      <c r="X59" s="826">
        <f>IF(OR(AJ59&lt;=0,AJ59="n/a",U59&lt;=0,U59="n/a"),"n/a",U59/AJ59)</f>
        <v>1.874269096897234</v>
      </c>
      <c r="Y59" s="1032"/>
      <c r="Z59" s="766">
        <f>IF(OR(AC59&lt;0.01,AC59="n/a"),"n/a",M59/AC59*100)</f>
        <v>18.34061135371179</v>
      </c>
      <c r="AA59" s="1042">
        <f>IF(OR(AC59&lt;0.01,AC59="n/a"),"n/a",I59/AC59)</f>
        <v>37.860262008733628</v>
      </c>
      <c r="AB59" s="1043">
        <v>12</v>
      </c>
      <c r="AC59" s="1021">
        <v>2.29</v>
      </c>
      <c r="AD59" s="1021">
        <v>1.57</v>
      </c>
      <c r="AE59" s="1021">
        <v>4.3600000000000003</v>
      </c>
      <c r="AF59" s="1021">
        <v>4.07</v>
      </c>
      <c r="AG59" s="1021">
        <v>15.4</v>
      </c>
      <c r="AH59" s="1021">
        <v>13.600000000000001</v>
      </c>
      <c r="AI59" s="1021">
        <v>-1.6</v>
      </c>
      <c r="AJ59" s="1021">
        <v>8.6</v>
      </c>
      <c r="AK59" s="1021">
        <v>24</v>
      </c>
      <c r="AL59" s="1034">
        <v>2790</v>
      </c>
      <c r="AM59" s="1028">
        <v>0.1</v>
      </c>
      <c r="AN59" s="1021">
        <v>0.26</v>
      </c>
      <c r="AO59" s="868">
        <f>IF(U59="n/a","n/a",IF(AA59&lt;0,"n/a",IF(AA59="n/a","n/a",J59+U59-AA59)))</f>
        <v>-21.25711870967347</v>
      </c>
      <c r="AP59" s="869">
        <f>IF(U59="n/a","n/a",J59+U59)</f>
        <v>16.603143299060157</v>
      </c>
      <c r="AQ59" s="1044">
        <f>IF(OR(AC59&lt;0.01,AF59="n/a"),"n/a",(I59/SQRT(22.5*AC59*(I59/AF59))-1)*100)</f>
        <v>161.69640287558477</v>
      </c>
      <c r="AR59" s="766">
        <f>INDEX(Historical!$C$7:$C$1455,MATCH(B59,Historical!$B$7:$B$1455,0))*IF(AH59="n/a",1.03,IF(AH59&lt;0,1.01,IF(AH59&gt;10,1.1,(1+AH59/100))))</f>
        <v>0.41800000000000004</v>
      </c>
      <c r="AS59" s="1042">
        <f>IF($AI59="n/a",1.03*AR59,IF($AI59&lt;0,1.01*AR59,IF($AI59&gt;10,1.1*AR59,(1+$AI59/100)*AR59)))</f>
        <v>0.42218000000000006</v>
      </c>
      <c r="AT59" s="1042">
        <f>IF($AK59="n/a",1.03*AS59,IF($AK59&lt;0,1.01*AS59,IF($AK59&gt;10,1.1*AS59,(1+$AK59/100)*AS59)))</f>
        <v>0.46439800000000009</v>
      </c>
      <c r="AU59" s="1042">
        <f>IF($AK59="n/a",1.03*AT59,IF($AK59&lt;0,1.01*AT59,IF($AK59&gt;10,1.1*AT59,(1+$AK59/100)*AT59)))</f>
        <v>0.51083780000000012</v>
      </c>
      <c r="AV59" s="1042">
        <f>IF($AK59="n/a",1.03*AU59,IF($AK59&lt;0,1.01*AU59,IF($AK59&gt;10,1.1*AU59,(1+$AK59/100)*AU59)))</f>
        <v>0.56192158000000014</v>
      </c>
      <c r="AW59" s="766">
        <f>SUM(AR59:AV59)</f>
        <v>2.3773373800000002</v>
      </c>
      <c r="AX59" s="877">
        <f>AW59/I59*100</f>
        <v>2.7420269665513266</v>
      </c>
      <c r="AY59" s="1212">
        <v>1.01</v>
      </c>
      <c r="AZ59" s="1028">
        <v>23.45</v>
      </c>
      <c r="BA59" s="1028">
        <v>-26.39</v>
      </c>
      <c r="BB59" s="1028">
        <v>-11.58</v>
      </c>
      <c r="BC59" s="1028">
        <v>-8.99</v>
      </c>
      <c r="BE59" s="721">
        <v>2010</v>
      </c>
      <c r="BF59" s="1057">
        <f>IF(BE59&gt;2008,0,IF(BE59&gt;2001,1,IF(BE59&gt;1990,2,IF(BE59&gt;1980,3,IF(BE59&gt;1973,4,IF(BE59&gt;1970,5,IF(BE59&gt;1960,6,IF(BE59&gt;1958,7,IF(BE59&gt;1953,8,9)))))))))</f>
        <v>0</v>
      </c>
    </row>
    <row r="60" spans="1:58" ht="11.25" customHeight="1" x14ac:dyDescent="0.2">
      <c r="A60" s="1019" t="s">
        <v>987</v>
      </c>
      <c r="B60" s="1031" t="s">
        <v>988</v>
      </c>
      <c r="C60" s="1181" t="s">
        <v>109</v>
      </c>
      <c r="D60" s="1181" t="s">
        <v>4434</v>
      </c>
      <c r="E60" s="857">
        <v>6</v>
      </c>
      <c r="F60" s="1245">
        <v>728</v>
      </c>
      <c r="G60" s="1245" t="s">
        <v>116</v>
      </c>
      <c r="H60" s="1245" t="s">
        <v>116</v>
      </c>
      <c r="I60" s="1030">
        <v>30.79</v>
      </c>
      <c r="J60" s="766">
        <f>(M60/I60)*100</f>
        <v>2.2085092562520301</v>
      </c>
      <c r="K60" s="1033">
        <v>0.17</v>
      </c>
      <c r="L60" s="1043">
        <v>4</v>
      </c>
      <c r="M60" s="756">
        <f>K60*L60</f>
        <v>0.68</v>
      </c>
      <c r="N60" s="1026" t="s">
        <v>165</v>
      </c>
      <c r="O60" s="860">
        <v>0.14000000000000001</v>
      </c>
      <c r="P60" s="1016">
        <v>43356</v>
      </c>
      <c r="Q60" s="1016">
        <v>43374</v>
      </c>
      <c r="R60" s="756">
        <f>(K60-O60)/O60*100</f>
        <v>21.428571428571423</v>
      </c>
      <c r="S60" s="824">
        <f>IF(INDEX(Historical!$D$7:$D$1455,MATCH(B60,Historical!$B$7:$B$1455,0))=0,"n/a",(INDEX(Historical!$C$7:$C$1455,MATCH(B60,Historical!$B$7:$B$1455,0))/INDEX(Historical!$D$7:$D$1455,MATCH(B60,Historical!$B$7:$B$1455,0))-1)*100)</f>
        <v>21.176470588235308</v>
      </c>
      <c r="T60" s="824">
        <f>IF(INDEX(Historical!$F$7:$F$1455,MATCH(B60,Historical!$B$7:$B$1455,0))=0,"n/a",((INDEX(Historical!$C$7:$C$1455,MATCH(B60,Historical!$B$7:$B$1455,0))/INDEX(Historical!$F$7:$F$1455,MATCH(B60,Historical!$B$7:$B$1455,0)))^(1/3)-1)*100)</f>
        <v>31.787707596858382</v>
      </c>
      <c r="U60" s="824">
        <f>IF(INDEX(Historical!$I$7:$I$1455,MATCH(B60,Historical!$B$7:$B$1455,0))=0,"n/a",((INDEX(Historical!$C$7:$C$1455,MATCH(B60,Historical!$B$7:$B$1455,0))/INDEX(Historical!$I$7:$I$1455,MATCH(B60,Historical!$B$7:$B$1455,0)))^(1/5)-1)*100)</f>
        <v>66.705315404477034</v>
      </c>
      <c r="V60" s="824">
        <f>IF(INDEX(Historical!$O$7:$O$1455,MATCH(B60,Historical!$B$7:$B$1455,0))=0,"n/a",((INDEX(Historical!$C$7:$C$1455,MATCH(B60,Historical!$B$7:$B$1455,0))/INDEX(Historical!$O$7:$O$1455,MATCH(B60,Historical!$B$7:$B$1455,0)))^(1/10)-1)*100)</f>
        <v>-4.5448558836492019</v>
      </c>
      <c r="W60" s="825" t="str">
        <f>IF(OR(U60&lt;=0,U60="n/a",V60&lt;=0,V60="n/a"),"n/a",U60/V60)</f>
        <v>n/a</v>
      </c>
      <c r="X60" s="826">
        <f>IF(OR(AJ60&lt;=0,AJ60="n/a",U60&lt;=0,U60="n/a"),"n/a",U60/AJ60)</f>
        <v>5.0154372484569194</v>
      </c>
      <c r="Y60" s="780"/>
      <c r="Z60" s="766">
        <f>IF(OR(AC60&lt;0.01,AC60="n/a"),"n/a",M60/AC60*100)</f>
        <v>31.192660550458719</v>
      </c>
      <c r="AA60" s="1042">
        <f>IF(OR(AC60&lt;0.01,AC60="n/a"),"n/a",I60/AC60)</f>
        <v>14.123853211009173</v>
      </c>
      <c r="AB60" s="1043">
        <v>12</v>
      </c>
      <c r="AC60" s="1021">
        <v>2.1800000000000002</v>
      </c>
      <c r="AD60" s="1021">
        <v>2.82</v>
      </c>
      <c r="AE60" s="1021">
        <v>5.13</v>
      </c>
      <c r="AF60" s="1021">
        <v>1.47</v>
      </c>
      <c r="AG60" s="1021">
        <v>8.9</v>
      </c>
      <c r="AH60" s="1021">
        <v>19.100000000000001</v>
      </c>
      <c r="AI60" s="1021">
        <v>4.22</v>
      </c>
      <c r="AJ60" s="1021">
        <v>13.3</v>
      </c>
      <c r="AK60" s="1021">
        <v>5</v>
      </c>
      <c r="AL60" s="1034">
        <v>3120</v>
      </c>
      <c r="AM60" s="1028">
        <v>0.4</v>
      </c>
      <c r="AN60" s="1021">
        <v>0.02</v>
      </c>
      <c r="AO60" s="868">
        <f>IF(U60="n/a","n/a",IF(AA60&lt;0,"n/a",IF(AA60="n/a","n/a",J60+U60-AA60)))</f>
        <v>54.789971449719886</v>
      </c>
      <c r="AP60" s="869">
        <f>IF(U60="n/a","n/a",J60+U60)</f>
        <v>68.913824660729063</v>
      </c>
      <c r="AQ60" s="1044">
        <f>IF(OR(AC60&lt;0.01,AF60="n/a"),"n/a",(I60/SQRT(22.5*AC60*(I60/AF60))-1)*100)</f>
        <v>-3.939685104308932</v>
      </c>
      <c r="AR60" s="766">
        <f>INDEX(Historical!$C$7:$C$1455,MATCH(B60,Historical!$B$7:$B$1455,0))*IF(AH60="n/a",1.03,IF(AH60&lt;0,1.01,IF(AH60&gt;10,1.1,(1+AH60/100))))</f>
        <v>0.56650000000000011</v>
      </c>
      <c r="AS60" s="1042">
        <f>IF($AI60="n/a",1.03*AR60,IF($AI60&lt;0,1.01*AR60,IF($AI60&gt;10,1.1*AR60,(1+$AI60/100)*AR60)))</f>
        <v>0.59040630000000016</v>
      </c>
      <c r="AT60" s="1042">
        <f>IF($AK60="n/a",1.03*AS60,IF($AK60&lt;0,1.01*AS60,IF($AK60&gt;10,1.1*AS60,(1+$AK60/100)*AS60)))</f>
        <v>0.61992661500000024</v>
      </c>
      <c r="AU60" s="1042">
        <f>IF($AK60="n/a",1.03*AT60,IF($AK60&lt;0,1.01*AT60,IF($AK60&gt;10,1.1*AT60,(1+$AK60/100)*AT60)))</f>
        <v>0.65092294575000031</v>
      </c>
      <c r="AV60" s="1042">
        <f>IF($AK60="n/a",1.03*AU60,IF($AK60&lt;0,1.01*AU60,IF($AK60&gt;10,1.1*AU60,(1+$AK60/100)*AU60)))</f>
        <v>0.68346909303750036</v>
      </c>
      <c r="AW60" s="766">
        <f>SUM(AR60:AV60)</f>
        <v>3.111224953787501</v>
      </c>
      <c r="AX60" s="877">
        <f>AW60/I60*100</f>
        <v>10.104660454002927</v>
      </c>
      <c r="AY60" s="1212">
        <v>1.36</v>
      </c>
      <c r="AZ60" s="1028">
        <v>14.42</v>
      </c>
      <c r="BA60" s="1028">
        <v>-13.389999999999999</v>
      </c>
      <c r="BB60" s="1028">
        <v>1.41</v>
      </c>
      <c r="BC60" s="1028">
        <v>-5.8500000000000005</v>
      </c>
      <c r="BE60" s="721">
        <v>2013</v>
      </c>
      <c r="BF60" s="1057">
        <f>IF(BE60&gt;2008,0,IF(BE60&gt;2001,1,IF(BE60&gt;1990,2,IF(BE60&gt;1980,3,IF(BE60&gt;1973,4,IF(BE60&gt;1970,5,IF(BE60&gt;1960,6,IF(BE60&gt;1958,7,IF(BE60&gt;1953,8,9)))))))))</f>
        <v>0</v>
      </c>
    </row>
    <row r="61" spans="1:58" s="905" customFormat="1" ht="11.25" customHeight="1" x14ac:dyDescent="0.2">
      <c r="A61" s="908" t="s">
        <v>4280</v>
      </c>
      <c r="B61" s="914" t="s">
        <v>1976</v>
      </c>
      <c r="C61" s="1181" t="s">
        <v>109</v>
      </c>
      <c r="D61" s="1181" t="s">
        <v>4434</v>
      </c>
      <c r="E61" s="885">
        <v>5</v>
      </c>
      <c r="F61" s="1245">
        <v>841</v>
      </c>
      <c r="G61" s="1244" t="s">
        <v>107</v>
      </c>
      <c r="H61" s="1244" t="s">
        <v>107</v>
      </c>
      <c r="I61" s="1069">
        <v>28.4</v>
      </c>
      <c r="J61" s="887">
        <f>(M61/I61)*100</f>
        <v>2.112676056338028</v>
      </c>
      <c r="K61" s="912">
        <v>0.15</v>
      </c>
      <c r="L61" s="1244">
        <v>4</v>
      </c>
      <c r="M61" s="890">
        <f>K61*L61</f>
        <v>0.6</v>
      </c>
      <c r="N61" s="1244" t="s">
        <v>322</v>
      </c>
      <c r="O61" s="913">
        <v>0.12</v>
      </c>
      <c r="P61" s="922">
        <v>43349</v>
      </c>
      <c r="Q61" s="922">
        <v>43371</v>
      </c>
      <c r="R61" s="890">
        <f>(K61-O61)/O61*100</f>
        <v>25</v>
      </c>
      <c r="S61" s="824">
        <f>IF(INDEX(Historical!$D$7:$D$1455,MATCH(B61,Historical!$B$7:$B$1455,0))=0,"n/a",(INDEX(Historical!$C$7:$C$1455,MATCH(B61,Historical!$B$7:$B$1455,0))/INDEX(Historical!$D$7:$D$1455,MATCH(B61,Historical!$B$7:$B$1455,0))-1)*100)</f>
        <v>56.000000000000007</v>
      </c>
      <c r="T61" s="824">
        <f>IF(INDEX(Historical!$F$7:$F$1455,MATCH(B61,Historical!$B$7:$B$1455,0))=0,"n/a",((INDEX(Historical!$C$7:$C$1455,MATCH(B61,Historical!$B$7:$B$1455,0))/INDEX(Historical!$F$7:$F$1455,MATCH(B61,Historical!$B$7:$B$1455,0)))^(1/3)-1)*100)</f>
        <v>48.124803420368536</v>
      </c>
      <c r="U61" s="824">
        <f>IF(INDEX(Historical!$I$7:$I$1455,MATCH(B61,Historical!$B$7:$B$1455,0))=0,"n/a",((INDEX(Historical!$C$7:$C$1455,MATCH(B61,Historical!$B$7:$B$1455,0))/INDEX(Historical!$I$7:$I$1455,MATCH(B61,Historical!$B$7:$B$1455,0)))^(1/5)-1)*100)</f>
        <v>57.688827196426274</v>
      </c>
      <c r="V61" s="824">
        <f>IF(INDEX(Historical!$O$7:$O$1455,MATCH(B61,Historical!$B$7:$B$1455,0))=0,"n/a",((INDEX(Historical!$C$7:$C$1455,MATCH(B61,Historical!$B$7:$B$1455,0))/INDEX(Historical!$O$7:$O$1455,MATCH(B61,Historical!$B$7:$B$1455,0)))^(1/10)-1)*100)</f>
        <v>-16.61549854130514</v>
      </c>
      <c r="W61" s="894" t="str">
        <f>IF(OR(U61&lt;=0,U61="n/a",V61&lt;=0,V61="n/a"),"n/a",U61/V61)</f>
        <v>n/a</v>
      </c>
      <c r="X61" s="895">
        <f>IF(OR(AJ61&lt;=0,AJ61="n/a",U61&lt;=0,U61="n/a"),"n/a",U61/AJ61)</f>
        <v>1.2300389594120742</v>
      </c>
      <c r="Y61" s="914"/>
      <c r="Z61" s="887">
        <f>IF(OR(AC61&lt;0.01,AC61="n/a"),"n/a",M61/AC61*100)</f>
        <v>26.086956521739129</v>
      </c>
      <c r="AA61" s="897">
        <f>IF(OR(AC61&lt;0.01,AC61="n/a"),"n/a",I61/AC61)</f>
        <v>12.347826086956522</v>
      </c>
      <c r="AB61" s="889">
        <v>12</v>
      </c>
      <c r="AC61" s="1069">
        <v>2.2999999999999998</v>
      </c>
      <c r="AD61" s="1069">
        <v>0.6</v>
      </c>
      <c r="AE61" s="1069">
        <v>4.4000000000000004</v>
      </c>
      <c r="AF61" s="1069">
        <v>1.19</v>
      </c>
      <c r="AG61" s="1069">
        <v>9.1</v>
      </c>
      <c r="AH61" s="1069">
        <v>16.900000000000002</v>
      </c>
      <c r="AI61" s="1069">
        <v>12.25</v>
      </c>
      <c r="AJ61" s="1069">
        <v>46.9</v>
      </c>
      <c r="AK61" s="1069">
        <v>20.69</v>
      </c>
      <c r="AL61" s="1069">
        <v>281820</v>
      </c>
      <c r="AM61" s="1069">
        <v>0.08</v>
      </c>
      <c r="AN61" s="1069">
        <v>1.74</v>
      </c>
      <c r="AO61" s="901">
        <f>IF(U61="n/a","n/a",IF(AA61&lt;0,"n/a",IF(AA61="n/a","n/a",J61+U61-AA61)))</f>
        <v>47.453677165807783</v>
      </c>
      <c r="AP61" s="902">
        <f>IF(U61="n/a","n/a",J61+U61)</f>
        <v>59.801503252764306</v>
      </c>
      <c r="AQ61" s="903">
        <f>IF(OR(AC61&lt;0.01,AF61="n/a"),"n/a",(I61/SQRT(22.5*AC61*(I61/AF61))-1)*100)</f>
        <v>-19.187698836602419</v>
      </c>
      <c r="AR61" s="766">
        <f>INDEX(Historical!$C$7:$C$1455,MATCH(B61,Historical!$B$7:$B$1455,0))*IF(AH61="n/a",1.03,IF(AH61&lt;0,1.01,IF(AH61&gt;10,1.1,(1+AH61/100))))</f>
        <v>0.42900000000000005</v>
      </c>
      <c r="AS61" s="897">
        <f>IF($AI61="n/a",1.03*AR61,IF($AI61&lt;0,1.01*AR61,IF($AI61&gt;10,1.1*AR61,(1+$AI61/100)*AR61)))</f>
        <v>0.4719000000000001</v>
      </c>
      <c r="AT61" s="897">
        <f>IF($AK61="n/a",1.03*AS61,IF($AK61&lt;0,1.01*AS61,IF($AK61&gt;10,1.1*AS61,(1+$AK61/100)*AS61)))</f>
        <v>0.51909000000000016</v>
      </c>
      <c r="AU61" s="897">
        <f>IF($AK61="n/a",1.03*AT61,IF($AK61&lt;0,1.01*AT61,IF($AK61&gt;10,1.1*AT61,(1+$AK61/100)*AT61)))</f>
        <v>0.57099900000000026</v>
      </c>
      <c r="AV61" s="897">
        <f>IF($AK61="n/a",1.03*AU61,IF($AK61&lt;0,1.01*AU61,IF($AK61&gt;10,1.1*AU61,(1+$AK61/100)*AU61)))</f>
        <v>0.62809890000000035</v>
      </c>
      <c r="AW61" s="887">
        <f>SUM(AR61:AV61)</f>
        <v>2.6190879000000011</v>
      </c>
      <c r="AX61" s="904">
        <f>AW61/I61*100</f>
        <v>9.2221404929577506</v>
      </c>
      <c r="AY61" s="974">
        <v>1.26</v>
      </c>
      <c r="AZ61" s="972">
        <v>9.74</v>
      </c>
      <c r="BA61" s="972">
        <v>-14.069999999999999</v>
      </c>
      <c r="BB61" s="972">
        <v>-0.22</v>
      </c>
      <c r="BC61" s="972">
        <v>-5.1400000000000006</v>
      </c>
      <c r="BD61" s="1079"/>
      <c r="BE61" s="721">
        <v>2014</v>
      </c>
      <c r="BF61" s="1057">
        <f>IF(BE61&gt;2008,0,IF(BE61&gt;2001,1,IF(BE61&gt;1990,2,IF(BE61&gt;1980,3,IF(BE61&gt;1973,4,IF(BE61&gt;1970,5,IF(BE61&gt;1960,6,IF(BE61&gt;1958,7,IF(BE61&gt;1953,8,9)))))))))</f>
        <v>0</v>
      </c>
    </row>
    <row r="62" spans="1:58" ht="11.25" customHeight="1" x14ac:dyDescent="0.2">
      <c r="A62" s="1036" t="s">
        <v>989</v>
      </c>
      <c r="B62" s="1031" t="s">
        <v>990</v>
      </c>
      <c r="C62" s="1181" t="s">
        <v>109</v>
      </c>
      <c r="D62" s="1181" t="s">
        <v>4434</v>
      </c>
      <c r="E62" s="857">
        <v>6</v>
      </c>
      <c r="F62" s="1245">
        <v>666</v>
      </c>
      <c r="G62" s="1245" t="s">
        <v>107</v>
      </c>
      <c r="H62" s="1245" t="s">
        <v>107</v>
      </c>
      <c r="I62" s="1030">
        <v>30</v>
      </c>
      <c r="J62" s="766">
        <f>(M62/I62)*100</f>
        <v>2</v>
      </c>
      <c r="K62" s="1033">
        <v>0.15</v>
      </c>
      <c r="L62" s="1043">
        <v>4</v>
      </c>
      <c r="M62" s="756">
        <f>K62*L62</f>
        <v>0.6</v>
      </c>
      <c r="N62" s="1026" t="s">
        <v>979</v>
      </c>
      <c r="O62" s="860">
        <v>0.14000000000000001</v>
      </c>
      <c r="P62" s="1016">
        <v>43139</v>
      </c>
      <c r="Q62" s="1016">
        <v>43147</v>
      </c>
      <c r="R62" s="756">
        <f>(K62-O62)/O62*100</f>
        <v>7.1428571428571281</v>
      </c>
      <c r="S62" s="824">
        <f>IF(INDEX(Historical!$D$7:$D$1455,MATCH(B62,Historical!$B$7:$B$1455,0))=0,"n/a",(INDEX(Historical!$C$7:$C$1455,MATCH(B62,Historical!$B$7:$B$1455,0))/INDEX(Historical!$D$7:$D$1455,MATCH(B62,Historical!$B$7:$B$1455,0))-1)*100)</f>
        <v>16.666666666666675</v>
      </c>
      <c r="T62" s="824">
        <f>IF(INDEX(Historical!$F$7:$F$1455,MATCH(B62,Historical!$B$7:$B$1455,0))=0,"n/a",((INDEX(Historical!$C$7:$C$1455,MATCH(B62,Historical!$B$7:$B$1455,0))/INDEX(Historical!$F$7:$F$1455,MATCH(B62,Historical!$B$7:$B$1455,0)))^(1/3)-1)*100)</f>
        <v>40.94597464129783</v>
      </c>
      <c r="U62" s="824" t="str">
        <f>IF(INDEX(Historical!$I$7:$I$1455,MATCH(B62,Historical!$B$7:$B$1455,0))=0,"n/a",((INDEX(Historical!$C$7:$C$1455,MATCH(B62,Historical!$B$7:$B$1455,0))/INDEX(Historical!$I$7:$I$1455,MATCH(B62,Historical!$B$7:$B$1455,0)))^(1/5)-1)*100)</f>
        <v>n/a</v>
      </c>
      <c r="V62" s="824" t="str">
        <f>IF(INDEX(Historical!$O$7:$O$1455,MATCH(B62,Historical!$B$7:$B$1455,0))=0,"n/a",((INDEX(Historical!$C$7:$C$1455,MATCH(B62,Historical!$B$7:$B$1455,0))/INDEX(Historical!$O$7:$O$1455,MATCH(B62,Historical!$B$7:$B$1455,0)))^(1/10)-1)*100)</f>
        <v>n/a</v>
      </c>
      <c r="W62" s="825" t="str">
        <f>IF(OR(U62&lt;=0,U62="n/a",V62&lt;=0,V62="n/a"),"n/a",U62/V62)</f>
        <v>n/a</v>
      </c>
      <c r="X62" s="826" t="str">
        <f>IF(OR(AJ62&lt;=0,AJ62="n/a",U62&lt;=0,U62="n/a"),"n/a",U62/AJ62)</f>
        <v>n/a</v>
      </c>
      <c r="Y62" s="1032"/>
      <c r="Z62" s="766" t="str">
        <f>IF(OR(AC62&lt;0.01,AC62="n/a"),"n/a",M62/AC62*100)</f>
        <v>n/a</v>
      </c>
      <c r="AA62" s="1042" t="str">
        <f>IF(OR(AC62&lt;0.01,AC62="n/a"),"n/a",I62/AC62)</f>
        <v>n/a</v>
      </c>
      <c r="AB62" s="1043">
        <v>12</v>
      </c>
      <c r="AC62" s="1021" t="s">
        <v>138</v>
      </c>
      <c r="AD62" s="1021" t="s">
        <v>138</v>
      </c>
      <c r="AE62" s="1021" t="s">
        <v>138</v>
      </c>
      <c r="AF62" s="1021" t="s">
        <v>138</v>
      </c>
      <c r="AG62" s="1021" t="s">
        <v>138</v>
      </c>
      <c r="AH62" s="1021" t="s">
        <v>138</v>
      </c>
      <c r="AI62" s="1021" t="s">
        <v>138</v>
      </c>
      <c r="AJ62" s="1021" t="s">
        <v>138</v>
      </c>
      <c r="AK62" s="1021" t="s">
        <v>138</v>
      </c>
      <c r="AL62" s="1034" t="s">
        <v>138</v>
      </c>
      <c r="AM62" s="1028" t="s">
        <v>138</v>
      </c>
      <c r="AN62" s="1021" t="s">
        <v>138</v>
      </c>
      <c r="AO62" s="868" t="str">
        <f>IF(U62="n/a","n/a",IF(AA62&lt;0,"n/a",IF(AA62="n/a","n/a",J62+U62-AA62)))</f>
        <v>n/a</v>
      </c>
      <c r="AP62" s="869" t="str">
        <f>IF(U62="n/a","n/a",J62+U62)</f>
        <v>n/a</v>
      </c>
      <c r="AQ62" s="1044" t="str">
        <f>IF(OR(AC62&lt;0.01,AF62="n/a"),"n/a",(I62/SQRT(22.5*AC62*(I62/AF62))-1)*100)</f>
        <v>n/a</v>
      </c>
      <c r="AR62" s="766">
        <f>INDEX(Historical!$C$7:$C$1455,MATCH(B62,Historical!$B$7:$B$1455,0))*IF(AH62="n/a",1.03,IF(AH62&lt;0,1.01,IF(AH62&gt;10,1.1,(1+AH62/100))))</f>
        <v>0.57680000000000009</v>
      </c>
      <c r="AS62" s="1042">
        <f>IF($AI62="n/a",1.03*AR62,IF($AI62&lt;0,1.01*AR62,IF($AI62&gt;10,1.1*AR62,(1+$AI62/100)*AR62)))</f>
        <v>0.59410400000000008</v>
      </c>
      <c r="AT62" s="1042">
        <f>IF($AK62="n/a",1.03*AS62,IF($AK62&lt;0,1.01*AS62,IF($AK62&gt;10,1.1*AS62,(1+$AK62/100)*AS62)))</f>
        <v>0.61192712000000005</v>
      </c>
      <c r="AU62" s="1042">
        <f>IF($AK62="n/a",1.03*AT62,IF($AK62&lt;0,1.01*AT62,IF($AK62&gt;10,1.1*AT62,(1+$AK62/100)*AT62)))</f>
        <v>0.63028493360000004</v>
      </c>
      <c r="AV62" s="1042">
        <f>IF($AK62="n/a",1.03*AU62,IF($AK62&lt;0,1.01*AU62,IF($AK62&gt;10,1.1*AU62,(1+$AK62/100)*AU62)))</f>
        <v>0.64919348160800006</v>
      </c>
      <c r="AW62" s="766">
        <f>SUM(AR62:AV62)</f>
        <v>3.0623095352080005</v>
      </c>
      <c r="AX62" s="877">
        <f>AW62/I62*100</f>
        <v>10.207698450693336</v>
      </c>
      <c r="AY62" s="1212" t="s">
        <v>138</v>
      </c>
      <c r="AZ62" s="1028" t="s">
        <v>138</v>
      </c>
      <c r="BA62" s="1028" t="s">
        <v>138</v>
      </c>
      <c r="BB62" s="1028" t="s">
        <v>138</v>
      </c>
      <c r="BC62" s="1028" t="s">
        <v>138</v>
      </c>
      <c r="BD62" s="1078" t="s">
        <v>4357</v>
      </c>
      <c r="BE62" s="721">
        <v>2013</v>
      </c>
      <c r="BF62" s="1057">
        <f>IF(BE62&gt;2008,0,IF(BE62&gt;2001,1,IF(BE62&gt;1990,2,IF(BE62&gt;1980,3,IF(BE62&gt;1973,4,IF(BE62&gt;1970,5,IF(BE62&gt;1960,6,IF(BE62&gt;1958,7,IF(BE62&gt;1953,8,9)))))))))</f>
        <v>0</v>
      </c>
    </row>
    <row r="63" spans="1:58" ht="11.25" customHeight="1" x14ac:dyDescent="0.2">
      <c r="A63" s="1019" t="s">
        <v>991</v>
      </c>
      <c r="B63" s="1031" t="s">
        <v>992</v>
      </c>
      <c r="C63" s="1181" t="s">
        <v>109</v>
      </c>
      <c r="D63" s="1181" t="s">
        <v>4430</v>
      </c>
      <c r="E63" s="857">
        <v>8</v>
      </c>
      <c r="F63" s="1245">
        <v>508</v>
      </c>
      <c r="G63" s="1245" t="s">
        <v>38</v>
      </c>
      <c r="H63" s="1245" t="s">
        <v>38</v>
      </c>
      <c r="I63" s="1030">
        <v>51.31</v>
      </c>
      <c r="J63" s="766">
        <f>(M63/I63)*100</f>
        <v>2.1828103683492497</v>
      </c>
      <c r="K63" s="1033">
        <v>0.28000000000000003</v>
      </c>
      <c r="L63" s="1043">
        <v>4</v>
      </c>
      <c r="M63" s="756">
        <f>K63*L63</f>
        <v>1.1200000000000001</v>
      </c>
      <c r="N63" s="1026" t="s">
        <v>462</v>
      </c>
      <c r="O63" s="860">
        <v>0.24</v>
      </c>
      <c r="P63" s="1016">
        <v>43311</v>
      </c>
      <c r="Q63" s="1016">
        <v>43322</v>
      </c>
      <c r="R63" s="756">
        <f>(K63-O63)/O63*100</f>
        <v>16.666666666666682</v>
      </c>
      <c r="S63" s="824">
        <f>IF(INDEX(Historical!$D$7:$D$1455,MATCH(B63,Historical!$B$7:$B$1455,0))=0,"n/a",(INDEX(Historical!$C$7:$C$1455,MATCH(B63,Historical!$B$7:$B$1455,0))/INDEX(Historical!$D$7:$D$1455,MATCH(B63,Historical!$B$7:$B$1455,0))-1)*100)</f>
        <v>19.444444444444443</v>
      </c>
      <c r="T63" s="824">
        <f>IF(INDEX(Historical!$F$7:$F$1455,MATCH(B63,Historical!$B$7:$B$1455,0))=0,"n/a",((INDEX(Historical!$C$7:$C$1455,MATCH(B63,Historical!$B$7:$B$1455,0))/INDEX(Historical!$F$7:$F$1455,MATCH(B63,Historical!$B$7:$B$1455,0)))^(1/3)-1)*100)</f>
        <v>9.2240238124367213</v>
      </c>
      <c r="U63" s="824">
        <f>IF(INDEX(Historical!$I$7:$I$1455,MATCH(B63,Historical!$B$7:$B$1455,0))=0,"n/a",((INDEX(Historical!$C$7:$C$1455,MATCH(B63,Historical!$B$7:$B$1455,0))/INDEX(Historical!$I$7:$I$1455,MATCH(B63,Historical!$B$7:$B$1455,0)))^(1/5)-1)*100)</f>
        <v>10.585712778116175</v>
      </c>
      <c r="V63" s="824">
        <f>IF(INDEX(Historical!$O$7:$O$1455,MATCH(B63,Historical!$B$7:$B$1455,0))=0,"n/a",((INDEX(Historical!$C$7:$C$1455,MATCH(B63,Historical!$B$7:$B$1455,0))/INDEX(Historical!$O$7:$O$1455,MATCH(B63,Historical!$B$7:$B$1455,0)))^(1/10)-1)*100)</f>
        <v>-0.95276142579611145</v>
      </c>
      <c r="W63" s="825" t="str">
        <f>IF(OR(U63&lt;=0,U63="n/a",V63&lt;=0,V63="n/a"),"n/a",U63/V63)</f>
        <v>n/a</v>
      </c>
      <c r="X63" s="826">
        <f>IF(OR(AJ63&lt;=0,AJ63="n/a",U63&lt;=0,U63="n/a"),"n/a",U63/AJ63)</f>
        <v>1.2602039021566875</v>
      </c>
      <c r="Y63" s="780"/>
      <c r="Z63" s="766">
        <f>IF(OR(AC63&lt;0.01,AC63="n/a"),"n/a",M63/AC63*100)</f>
        <v>32</v>
      </c>
      <c r="AA63" s="1042">
        <f>IF(OR(AC63&lt;0.01,AC63="n/a"),"n/a",I63/AC63)</f>
        <v>14.66</v>
      </c>
      <c r="AB63" s="1043">
        <v>12</v>
      </c>
      <c r="AC63" s="1021">
        <v>3.5</v>
      </c>
      <c r="AD63" s="1021">
        <v>1.65</v>
      </c>
      <c r="AE63" s="1021">
        <v>8.7799999999999994</v>
      </c>
      <c r="AF63" s="1021">
        <v>1.35</v>
      </c>
      <c r="AG63" s="1021">
        <v>11.5</v>
      </c>
      <c r="AH63" s="1021">
        <v>-3.4000000000000004</v>
      </c>
      <c r="AI63" s="1021">
        <v>5.3</v>
      </c>
      <c r="AJ63" s="1021">
        <v>8.4</v>
      </c>
      <c r="AK63" s="1021">
        <v>8.870000000000001</v>
      </c>
      <c r="AL63" s="1034">
        <v>50840</v>
      </c>
      <c r="AM63" s="1028" t="s">
        <v>138</v>
      </c>
      <c r="AN63" s="1021">
        <v>0.74</v>
      </c>
      <c r="AO63" s="868">
        <f>IF(U63="n/a","n/a",IF(AA63&lt;0,"n/a",IF(AA63="n/a","n/a",J63+U63-AA63)))</f>
        <v>-1.8914768535345754</v>
      </c>
      <c r="AP63" s="869">
        <f>IF(U63="n/a","n/a",J63+U63)</f>
        <v>12.768523146465425</v>
      </c>
      <c r="AQ63" s="1044">
        <f>IF(OR(AC63&lt;0.01,AF63="n/a"),"n/a",(I63/SQRT(22.5*AC63*(I63/AF63))-1)*100)</f>
        <v>-6.2130072984531441</v>
      </c>
      <c r="AR63" s="766">
        <f>INDEX(Historical!$C$7:$C$1455,MATCH(B63,Historical!$B$7:$B$1455,0))*IF(AH63="n/a",1.03,IF(AH63&lt;0,1.01,IF(AH63&gt;10,1.1,(1+AH63/100))))</f>
        <v>0.86860000000000004</v>
      </c>
      <c r="AS63" s="1042">
        <f>IF($AI63="n/a",1.03*AR63,IF($AI63&lt;0,1.01*AR63,IF($AI63&gt;10,1.1*AR63,(1+$AI63/100)*AR63)))</f>
        <v>0.9146358</v>
      </c>
      <c r="AT63" s="1042">
        <f>IF($AK63="n/a",1.03*AS63,IF($AK63&lt;0,1.01*AS63,IF($AK63&gt;10,1.1*AS63,(1+$AK63/100)*AS63)))</f>
        <v>0.99576399546000005</v>
      </c>
      <c r="AU63" s="1042">
        <f>IF($AK63="n/a",1.03*AT63,IF($AK63&lt;0,1.01*AT63,IF($AK63&gt;10,1.1*AT63,(1+$AK63/100)*AT63)))</f>
        <v>1.084088261857302</v>
      </c>
      <c r="AV63" s="1042">
        <f>IF($AK63="n/a",1.03*AU63,IF($AK63&lt;0,1.01*AU63,IF($AK63&gt;10,1.1*AU63,(1+$AK63/100)*AU63)))</f>
        <v>1.1802468906840446</v>
      </c>
      <c r="AW63" s="766">
        <f>SUM(AR63:AV63)</f>
        <v>5.0433349480013465</v>
      </c>
      <c r="AX63" s="877">
        <f>AW63/I63*100</f>
        <v>9.8291462638888056</v>
      </c>
      <c r="AY63" s="1212">
        <v>0.98</v>
      </c>
      <c r="AZ63" s="1028">
        <v>13.62</v>
      </c>
      <c r="BA63" s="1028">
        <v>-13.020000000000001</v>
      </c>
      <c r="BB63" s="1028">
        <v>3.5700000000000003</v>
      </c>
      <c r="BC63" s="1028">
        <v>-3.29</v>
      </c>
      <c r="BE63" s="721">
        <v>2011</v>
      </c>
      <c r="BF63" s="1057">
        <f>IF(BE63&gt;2008,0,IF(BE63&gt;2001,1,IF(BE63&gt;1990,2,IF(BE63&gt;1980,3,IF(BE63&gt;1973,4,IF(BE63&gt;1970,5,IF(BE63&gt;1960,6,IF(BE63&gt;1958,7,IF(BE63&gt;1953,8,9)))))))))</f>
        <v>0</v>
      </c>
    </row>
    <row r="64" spans="1:58" ht="11.25" customHeight="1" x14ac:dyDescent="0.2">
      <c r="A64" s="1019" t="s">
        <v>993</v>
      </c>
      <c r="B64" s="1031" t="s">
        <v>994</v>
      </c>
      <c r="C64" s="1181" t="s">
        <v>109</v>
      </c>
      <c r="D64" s="1181" t="s">
        <v>4434</v>
      </c>
      <c r="E64" s="857">
        <v>7</v>
      </c>
      <c r="F64" s="1245">
        <v>565</v>
      </c>
      <c r="G64" s="1245" t="s">
        <v>116</v>
      </c>
      <c r="H64" s="1245" t="s">
        <v>116</v>
      </c>
      <c r="I64" s="1030">
        <v>18.88</v>
      </c>
      <c r="J64" s="766">
        <f>(M64/I64)*100</f>
        <v>3.1779661016949152</v>
      </c>
      <c r="K64" s="1033">
        <v>0.15</v>
      </c>
      <c r="L64" s="1043">
        <v>4</v>
      </c>
      <c r="M64" s="756">
        <f>K64*L64</f>
        <v>0.6</v>
      </c>
      <c r="N64" s="1026" t="s">
        <v>162</v>
      </c>
      <c r="O64" s="860">
        <v>0.14000000000000001</v>
      </c>
      <c r="P64" s="1022">
        <v>43017</v>
      </c>
      <c r="Q64" s="1022">
        <v>43039</v>
      </c>
      <c r="R64" s="756">
        <f>(K64-O64)/O64*100</f>
        <v>7.1428571428571281</v>
      </c>
      <c r="S64" s="824">
        <f>IF(INDEX(Historical!$D$7:$D$1455,MATCH(B64,Historical!$B$7:$B$1455,0))=0,"n/a",(INDEX(Historical!$C$7:$C$1455,MATCH(B64,Historical!$B$7:$B$1455,0))/INDEX(Historical!$D$7:$D$1455,MATCH(B64,Historical!$B$7:$B$1455,0))-1)*100)</f>
        <v>7.547169811320753</v>
      </c>
      <c r="T64" s="824">
        <f>IF(INDEX(Historical!$F$7:$F$1455,MATCH(B64,Historical!$B$7:$B$1455,0))=0,"n/a",((INDEX(Historical!$C$7:$C$1455,MATCH(B64,Historical!$B$7:$B$1455,0))/INDEX(Historical!$F$7:$F$1455,MATCH(B64,Historical!$B$7:$B$1455,0)))^(1/3)-1)*100)</f>
        <v>6.4358825792759422</v>
      </c>
      <c r="U64" s="824">
        <f>IF(INDEX(Historical!$I$7:$I$1455,MATCH(B64,Historical!$B$7:$B$1455,0))=0,"n/a",((INDEX(Historical!$C$7:$C$1455,MATCH(B64,Historical!$B$7:$B$1455,0))/INDEX(Historical!$I$7:$I$1455,MATCH(B64,Historical!$B$7:$B$1455,0)))^(1/5)-1)*100)</f>
        <v>7.3403415546556605</v>
      </c>
      <c r="V64" s="824">
        <f>IF(INDEX(Historical!$O$7:$O$1455,MATCH(B64,Historical!$B$7:$B$1455,0))=0,"n/a",((INDEX(Historical!$C$7:$C$1455,MATCH(B64,Historical!$B$7:$B$1455,0))/INDEX(Historical!$O$7:$O$1455,MATCH(B64,Historical!$B$7:$B$1455,0)))^(1/10)-1)*100)</f>
        <v>1.4040359882289799</v>
      </c>
      <c r="W64" s="825">
        <f>IF(OR(U64&lt;=0,U64="n/a",V64&lt;=0,V64="n/a"),"n/a",U64/V64)</f>
        <v>5.2280294922600996</v>
      </c>
      <c r="X64" s="826">
        <f>IF(OR(AJ64&lt;=0,AJ64="n/a",U64&lt;=0,U64="n/a"),"n/a",U64/AJ64)</f>
        <v>0.91754269433195756</v>
      </c>
      <c r="Y64" s="784" t="s">
        <v>4204</v>
      </c>
      <c r="Z64" s="766">
        <f>IF(OR(AC64&lt;0.01,AC64="n/a"),"n/a",M64/AC64*100)</f>
        <v>50.420168067226889</v>
      </c>
      <c r="AA64" s="1042">
        <f>IF(OR(AC64&lt;0.01,AC64="n/a"),"n/a",I64/AC64)</f>
        <v>15.865546218487395</v>
      </c>
      <c r="AB64" s="1043">
        <v>12</v>
      </c>
      <c r="AC64" s="1021">
        <v>1.19</v>
      </c>
      <c r="AD64" s="1021" t="s">
        <v>138</v>
      </c>
      <c r="AE64" s="1021">
        <v>5.89</v>
      </c>
      <c r="AF64" s="1021">
        <v>2.4</v>
      </c>
      <c r="AG64" s="1021">
        <v>13.900000000000002</v>
      </c>
      <c r="AH64" s="1021">
        <v>6</v>
      </c>
      <c r="AI64" s="1021" t="s">
        <v>138</v>
      </c>
      <c r="AJ64" s="1021">
        <v>8</v>
      </c>
      <c r="AK64" s="1021" t="s">
        <v>138</v>
      </c>
      <c r="AL64" s="1034">
        <v>104.22</v>
      </c>
      <c r="AM64" s="1028">
        <v>9.9</v>
      </c>
      <c r="AN64" s="1021">
        <v>0</v>
      </c>
      <c r="AO64" s="868">
        <f>IF(U64="n/a","n/a",IF(AA64&lt;0,"n/a",IF(AA64="n/a","n/a",J64+U64-AA64)))</f>
        <v>-5.3472385621368197</v>
      </c>
      <c r="AP64" s="869">
        <f>IF(U64="n/a","n/a",J64+U64)</f>
        <v>10.518307656350576</v>
      </c>
      <c r="AQ64" s="1044">
        <f>IF(OR(AC64&lt;0.01,AF64="n/a"),"n/a",(I64/SQRT(22.5*AC64*(I64/AF64))-1)*100)</f>
        <v>30.089389650808517</v>
      </c>
      <c r="AR64" s="766">
        <f>INDEX(Historical!$C$7:$C$1455,MATCH(B64,Historical!$B$7:$B$1455,0))*IF(AH64="n/a",1.03,IF(AH64&lt;0,1.01,IF(AH64&gt;10,1.1,(1+AH64/100))))</f>
        <v>0.60420000000000007</v>
      </c>
      <c r="AS64" s="1042">
        <f>IF($AI64="n/a",1.03*AR64,IF($AI64&lt;0,1.01*AR64,IF($AI64&gt;10,1.1*AR64,(1+$AI64/100)*AR64)))</f>
        <v>0.62232600000000005</v>
      </c>
      <c r="AT64" s="1042">
        <f>IF($AK64="n/a",1.03*AS64,IF($AK64&lt;0,1.01*AS64,IF($AK64&gt;10,1.1*AS64,(1+$AK64/100)*AS64)))</f>
        <v>0.64099578000000001</v>
      </c>
      <c r="AU64" s="1042">
        <f>IF($AK64="n/a",1.03*AT64,IF($AK64&lt;0,1.01*AT64,IF($AK64&gt;10,1.1*AT64,(1+$AK64/100)*AT64)))</f>
        <v>0.66022565340000006</v>
      </c>
      <c r="AV64" s="1042">
        <f>IF($AK64="n/a",1.03*AU64,IF($AK64&lt;0,1.01*AU64,IF($AK64&gt;10,1.1*AU64,(1+$AK64/100)*AU64)))</f>
        <v>0.68003242300200006</v>
      </c>
      <c r="AW64" s="766">
        <f>SUM(AR64:AV64)</f>
        <v>3.2077798564020004</v>
      </c>
      <c r="AX64" s="877">
        <f>AW64/I64*100</f>
        <v>16.990359408908901</v>
      </c>
      <c r="AY64" s="1212">
        <v>-0.11</v>
      </c>
      <c r="AZ64" s="1028">
        <v>15.939999999999998</v>
      </c>
      <c r="BA64" s="1028">
        <v>-15.67</v>
      </c>
      <c r="BB64" s="1028">
        <v>-5.38</v>
      </c>
      <c r="BC64" s="1028">
        <v>-4.26</v>
      </c>
      <c r="BE64" s="721">
        <v>2012</v>
      </c>
      <c r="BF64" s="1057">
        <f>IF(BE64&gt;2008,0,IF(BE64&gt;2001,1,IF(BE64&gt;1990,2,IF(BE64&gt;1980,3,IF(BE64&gt;1973,4,IF(BE64&gt;1970,5,IF(BE64&gt;1960,6,IF(BE64&gt;1958,7,IF(BE64&gt;1953,8,9)))))))))</f>
        <v>0</v>
      </c>
    </row>
    <row r="65" spans="1:58" ht="11.25" customHeight="1" x14ac:dyDescent="0.2">
      <c r="A65" s="1019" t="s">
        <v>3834</v>
      </c>
      <c r="B65" s="1031" t="s">
        <v>3835</v>
      </c>
      <c r="C65" s="1181" t="s">
        <v>109</v>
      </c>
      <c r="D65" s="1181" t="s">
        <v>4426</v>
      </c>
      <c r="E65" s="857">
        <v>5</v>
      </c>
      <c r="F65" s="1245">
        <v>832</v>
      </c>
      <c r="G65" s="1245" t="s">
        <v>107</v>
      </c>
      <c r="H65" s="1245" t="s">
        <v>107</v>
      </c>
      <c r="I65" s="1030">
        <v>14.93</v>
      </c>
      <c r="J65" s="766">
        <f>(M65/I65)*100</f>
        <v>2.679169457468185</v>
      </c>
      <c r="K65" s="1033">
        <v>0.1</v>
      </c>
      <c r="L65" s="1043">
        <v>4</v>
      </c>
      <c r="M65" s="756">
        <f>K65*L65</f>
        <v>0.4</v>
      </c>
      <c r="N65" s="1026" t="s">
        <v>1001</v>
      </c>
      <c r="O65" s="860">
        <v>0.09</v>
      </c>
      <c r="P65" s="1016">
        <v>43319</v>
      </c>
      <c r="Q65" s="1016">
        <v>43336</v>
      </c>
      <c r="R65" s="756">
        <f>(K65-O65)/O65*100</f>
        <v>11.111111111111121</v>
      </c>
      <c r="S65" s="824">
        <f>IF(INDEX(Historical!$D$7:$D$1455,MATCH(B65,Historical!$B$7:$B$1455,0))=0,"n/a",(INDEX(Historical!$C$7:$C$1455,MATCH(B65,Historical!$B$7:$B$1455,0))/INDEX(Historical!$D$7:$D$1455,MATCH(B65,Historical!$B$7:$B$1455,0))-1)*100)</f>
        <v>33.33333333333335</v>
      </c>
      <c r="T65" s="824">
        <f>IF(INDEX(Historical!$F$7:$F$1455,MATCH(B65,Historical!$B$7:$B$1455,0))=0,"n/a",((INDEX(Historical!$C$7:$C$1455,MATCH(B65,Historical!$B$7:$B$1455,0))/INDEX(Historical!$F$7:$F$1455,MATCH(B65,Historical!$B$7:$B$1455,0)))^(1/3)-1)*100)</f>
        <v>51.829448593783134</v>
      </c>
      <c r="U65" s="824">
        <f>IF(INDEX(Historical!$I$7:$I$1455,MATCH(B65,Historical!$B$7:$B$1455,0))=0,"n/a",((INDEX(Historical!$C$7:$C$1455,MATCH(B65,Historical!$B$7:$B$1455,0))/INDEX(Historical!$I$7:$I$1455,MATCH(B65,Historical!$B$7:$B$1455,0)))^(1/5)-1)*100)</f>
        <v>47.577316159455222</v>
      </c>
      <c r="V65" s="824">
        <f>IF(INDEX(Historical!$O$7:$O$1455,MATCH(B65,Historical!$B$7:$B$1455,0))=0,"n/a",((INDEX(Historical!$C$7:$C$1455,MATCH(B65,Historical!$B$7:$B$1455,0))/INDEX(Historical!$O$7:$O$1455,MATCH(B65,Historical!$B$7:$B$1455,0)))^(1/10)-1)*100)</f>
        <v>0</v>
      </c>
      <c r="W65" s="825" t="str">
        <f>IF(OR(U65&lt;=0,U65="n/a",V65&lt;=0,V65="n/a"),"n/a",U65/V65)</f>
        <v>n/a</v>
      </c>
      <c r="X65" s="826">
        <f>IF(OR(AJ65&lt;=0,AJ65="n/a",U65&lt;=0,U65="n/a"),"n/a",U65/AJ65)</f>
        <v>2.4150921908352907</v>
      </c>
      <c r="Y65" s="1032" t="s">
        <v>4077</v>
      </c>
      <c r="Z65" s="766">
        <f>IF(OR(AC65&lt;0.01,AC65="n/a"),"n/a",M65/AC65*100)</f>
        <v>45.977011494252878</v>
      </c>
      <c r="AA65" s="1042">
        <f>IF(OR(AC65&lt;0.01,AC65="n/a"),"n/a",I65/AC65)</f>
        <v>17.160919540229884</v>
      </c>
      <c r="AB65" s="1043">
        <v>12</v>
      </c>
      <c r="AC65" s="1021">
        <v>0.87</v>
      </c>
      <c r="AD65" s="1021">
        <v>2.15</v>
      </c>
      <c r="AE65" s="1021">
        <v>4.1399999999999997</v>
      </c>
      <c r="AF65" s="1021">
        <v>1.35</v>
      </c>
      <c r="AG65" s="1021">
        <v>6.6000000000000005</v>
      </c>
      <c r="AH65" s="1021">
        <v>59.8</v>
      </c>
      <c r="AI65" s="1021">
        <v>5.56</v>
      </c>
      <c r="AJ65" s="1021">
        <v>19.7</v>
      </c>
      <c r="AK65" s="1021">
        <v>8</v>
      </c>
      <c r="AL65" s="1034">
        <v>249.48</v>
      </c>
      <c r="AM65" s="1028">
        <v>0.70000000000000007</v>
      </c>
      <c r="AN65" s="1021">
        <v>0</v>
      </c>
      <c r="AO65" s="868">
        <f>IF(U65="n/a","n/a",IF(AA65&lt;0,"n/a",IF(AA65="n/a","n/a",J65+U65-AA65)))</f>
        <v>33.095566076693522</v>
      </c>
      <c r="AP65" s="869">
        <f>IF(U65="n/a","n/a",J65+U65)</f>
        <v>50.256485616923406</v>
      </c>
      <c r="AQ65" s="1044">
        <f>IF(OR(AC65&lt;0.01,AF65="n/a"),"n/a",(I65/SQRT(22.5*AC65*(I65/AF65))-1)*100)</f>
        <v>1.4719257929893148</v>
      </c>
      <c r="AR65" s="766">
        <f>INDEX(Historical!$C$7:$C$1455,MATCH(B65,Historical!$B$7:$B$1455,0))*IF(AH65="n/a",1.03,IF(AH65&lt;0,1.01,IF(AH65&gt;10,1.1,(1+AH65/100))))</f>
        <v>0.30800000000000005</v>
      </c>
      <c r="AS65" s="1042">
        <f>IF($AI65="n/a",1.03*AR65,IF($AI65&lt;0,1.01*AR65,IF($AI65&gt;10,1.1*AR65,(1+$AI65/100)*AR65)))</f>
        <v>0.3251248000000001</v>
      </c>
      <c r="AT65" s="1042">
        <f>IF($AK65="n/a",1.03*AS65,IF($AK65&lt;0,1.01*AS65,IF($AK65&gt;10,1.1*AS65,(1+$AK65/100)*AS65)))</f>
        <v>0.35113478400000014</v>
      </c>
      <c r="AU65" s="1042">
        <f>IF($AK65="n/a",1.03*AT65,IF($AK65&lt;0,1.01*AT65,IF($AK65&gt;10,1.1*AT65,(1+$AK65/100)*AT65)))</f>
        <v>0.37922556672000018</v>
      </c>
      <c r="AV65" s="1042">
        <f>IF($AK65="n/a",1.03*AU65,IF($AK65&lt;0,1.01*AU65,IF($AK65&gt;10,1.1*AU65,(1+$AK65/100)*AU65)))</f>
        <v>0.40956361205760022</v>
      </c>
      <c r="AW65" s="766">
        <f>SUM(AR65:AV65)</f>
        <v>1.7730487627776008</v>
      </c>
      <c r="AX65" s="877">
        <f>AW65/I65*100</f>
        <v>11.875745229588754</v>
      </c>
      <c r="AY65" s="1212">
        <v>0.46</v>
      </c>
      <c r="AZ65" s="1028">
        <v>7.5600000000000005</v>
      </c>
      <c r="BA65" s="1028">
        <v>-19.82</v>
      </c>
      <c r="BB65" s="1028">
        <v>0.36</v>
      </c>
      <c r="BC65" s="1028">
        <v>-9.07</v>
      </c>
      <c r="BE65" s="721">
        <v>2014</v>
      </c>
      <c r="BF65" s="1057">
        <f>IF(BE65&gt;2008,0,IF(BE65&gt;2001,1,IF(BE65&gt;1990,2,IF(BE65&gt;1980,3,IF(BE65&gt;1973,4,IF(BE65&gt;1970,5,IF(BE65&gt;1960,6,IF(BE65&gt;1958,7,IF(BE65&gt;1953,8,9)))))))))</f>
        <v>0</v>
      </c>
    </row>
    <row r="66" spans="1:58" ht="11.25" customHeight="1" x14ac:dyDescent="0.2">
      <c r="A66" s="1036" t="s">
        <v>995</v>
      </c>
      <c r="B66" s="1031" t="s">
        <v>996</v>
      </c>
      <c r="C66" s="1181" t="s">
        <v>109</v>
      </c>
      <c r="D66" s="1181" t="s">
        <v>4434</v>
      </c>
      <c r="E66" s="857">
        <v>6</v>
      </c>
      <c r="F66" s="1245">
        <v>731</v>
      </c>
      <c r="G66" s="1245" t="s">
        <v>107</v>
      </c>
      <c r="H66" s="1245" t="s">
        <v>107</v>
      </c>
      <c r="I66" s="1030">
        <v>60</v>
      </c>
      <c r="J66" s="766">
        <f>(M66/I66)*100</f>
        <v>2.5333333333333332</v>
      </c>
      <c r="K66" s="1033">
        <v>0.38</v>
      </c>
      <c r="L66" s="1043">
        <v>4</v>
      </c>
      <c r="M66" s="756">
        <f>K66*L66</f>
        <v>1.52</v>
      </c>
      <c r="N66" s="1026" t="s">
        <v>429</v>
      </c>
      <c r="O66" s="860">
        <v>0.35</v>
      </c>
      <c r="P66" s="1016">
        <v>43382</v>
      </c>
      <c r="Q66" s="1016">
        <v>43392</v>
      </c>
      <c r="R66" s="756">
        <f>(K66-O66)/O66*100</f>
        <v>8.5714285714285801</v>
      </c>
      <c r="S66" s="824">
        <f>IF(INDEX(Historical!$D$7:$D$1455,MATCH(B66,Historical!$B$7:$B$1455,0))=0,"n/a",(INDEX(Historical!$C$7:$C$1455,MATCH(B66,Historical!$B$7:$B$1455,0))/INDEX(Historical!$D$7:$D$1455,MATCH(B66,Historical!$B$7:$B$1455,0))-1)*100)</f>
        <v>18.07228915662651</v>
      </c>
      <c r="T66" s="824">
        <f>IF(INDEX(Historical!$F$7:$F$1455,MATCH(B66,Historical!$B$7:$B$1455,0))=0,"n/a",((INDEX(Historical!$C$7:$C$1455,MATCH(B66,Historical!$B$7:$B$1455,0))/INDEX(Historical!$F$7:$F$1455,MATCH(B66,Historical!$B$7:$B$1455,0)))^(1/3)-1)*100)</f>
        <v>12.406733698244565</v>
      </c>
      <c r="U66" s="824">
        <f>IF(INDEX(Historical!$I$7:$I$1455,MATCH(B66,Historical!$B$7:$B$1455,0))=0,"n/a",((INDEX(Historical!$C$7:$C$1455,MATCH(B66,Historical!$B$7:$B$1455,0))/INDEX(Historical!$I$7:$I$1455,MATCH(B66,Historical!$B$7:$B$1455,0)))^(1/5)-1)*100)</f>
        <v>89.597766463973173</v>
      </c>
      <c r="V66" s="824">
        <f>IF(INDEX(Historical!$O$7:$O$1455,MATCH(B66,Historical!$B$7:$B$1455,0))=0,"n/a",((INDEX(Historical!$C$7:$C$1455,MATCH(B66,Historical!$B$7:$B$1455,0))/INDEX(Historical!$O$7:$O$1455,MATCH(B66,Historical!$B$7:$B$1455,0)))^(1/10)-1)*100)</f>
        <v>2.5749345057055173</v>
      </c>
      <c r="W66" s="825">
        <f>IF(OR(U66&lt;=0,U66="n/a",V66&lt;=0,V66="n/a"),"n/a",U66/V66)</f>
        <v>34.796134140671626</v>
      </c>
      <c r="X66" s="826" t="str">
        <f>IF(OR(AJ66&lt;=0,AJ66="n/a",U66&lt;=0,U66="n/a"),"n/a",U66/AJ66)</f>
        <v>n/a</v>
      </c>
      <c r="Y66" s="1032" t="s">
        <v>4077</v>
      </c>
      <c r="Z66" s="766">
        <f>IF(OR(AC66&lt;0.01,AC66="n/a"),"n/a",M66/AC66*100)</f>
        <v>38.578680203045685</v>
      </c>
      <c r="AA66" s="1042">
        <f>IF(OR(AC66&lt;0.01,AC66="n/a"),"n/a",I66/AC66)</f>
        <v>15.228426395939087</v>
      </c>
      <c r="AB66" s="1043">
        <v>12</v>
      </c>
      <c r="AC66" s="1021">
        <v>3.94</v>
      </c>
      <c r="AD66" s="1021">
        <v>2.1800000000000002</v>
      </c>
      <c r="AE66" s="1021">
        <v>4.43</v>
      </c>
      <c r="AF66" s="1021">
        <v>1.52</v>
      </c>
      <c r="AG66" s="1021">
        <v>6.8000000000000007</v>
      </c>
      <c r="AH66" s="1021">
        <v>24.3</v>
      </c>
      <c r="AI66" s="1021">
        <v>4.78</v>
      </c>
      <c r="AJ66" s="1021">
        <v>-0.1</v>
      </c>
      <c r="AK66" s="1021">
        <v>7.0000000000000009</v>
      </c>
      <c r="AL66" s="1034">
        <v>1940</v>
      </c>
      <c r="AM66" s="1028">
        <v>1.9</v>
      </c>
      <c r="AN66" s="1021">
        <v>0.09</v>
      </c>
      <c r="AO66" s="868">
        <f>IF(U66="n/a","n/a",IF(AA66&lt;0,"n/a",IF(AA66="n/a","n/a",J66+U66-AA66)))</f>
        <v>76.902673401367423</v>
      </c>
      <c r="AP66" s="869">
        <f>IF(U66="n/a","n/a",J66+U66)</f>
        <v>92.131099797306504</v>
      </c>
      <c r="AQ66" s="1044">
        <f>IF(OR(AC66&lt;0.01,AF66="n/a"),"n/a",(I66/SQRT(22.5*AC66*(I66/AF66))-1)*100)</f>
        <v>1.4280437263063606</v>
      </c>
      <c r="AR66" s="766">
        <f>INDEX(Historical!$C$7:$C$1455,MATCH(B66,Historical!$B$7:$B$1455,0))*IF(AH66="n/a",1.03,IF(AH66&lt;0,1.01,IF(AH66&gt;10,1.1,(1+AH66/100))))</f>
        <v>1.0780000000000001</v>
      </c>
      <c r="AS66" s="1042">
        <f>IF($AI66="n/a",1.03*AR66,IF($AI66&lt;0,1.01*AR66,IF($AI66&gt;10,1.1*AR66,(1+$AI66/100)*AR66)))</f>
        <v>1.1295284000000001</v>
      </c>
      <c r="AT66" s="1042">
        <f>IF($AK66="n/a",1.03*AS66,IF($AK66&lt;0,1.01*AS66,IF($AK66&gt;10,1.1*AS66,(1+$AK66/100)*AS66)))</f>
        <v>1.2085953880000002</v>
      </c>
      <c r="AU66" s="1042">
        <f>IF($AK66="n/a",1.03*AT66,IF($AK66&lt;0,1.01*AT66,IF($AK66&gt;10,1.1*AT66,(1+$AK66/100)*AT66)))</f>
        <v>1.2931970651600002</v>
      </c>
      <c r="AV66" s="1042">
        <f>IF($AK66="n/a",1.03*AU66,IF($AK66&lt;0,1.01*AU66,IF($AK66&gt;10,1.1*AU66,(1+$AK66/100)*AU66)))</f>
        <v>1.3837208597212003</v>
      </c>
      <c r="AW66" s="766">
        <f>SUM(AR66:AV66)</f>
        <v>6.0930417128812007</v>
      </c>
      <c r="AX66" s="877">
        <f>AW66/I66*100</f>
        <v>10.155069521468668</v>
      </c>
      <c r="AY66" s="1212">
        <v>0.86</v>
      </c>
      <c r="AZ66" s="1028">
        <v>15.870000000000001</v>
      </c>
      <c r="BA66" s="1028">
        <v>-10.59</v>
      </c>
      <c r="BB66" s="1028">
        <v>0.22</v>
      </c>
      <c r="BC66" s="1028">
        <v>0.24</v>
      </c>
      <c r="BE66" s="721">
        <v>2013</v>
      </c>
      <c r="BF66" s="1057">
        <f>IF(BE66&gt;2008,0,IF(BE66&gt;2001,1,IF(BE66&gt;1990,2,IF(BE66&gt;1980,3,IF(BE66&gt;1973,4,IF(BE66&gt;1970,5,IF(BE66&gt;1960,6,IF(BE66&gt;1958,7,IF(BE66&gt;1953,8,9)))))))))</f>
        <v>0</v>
      </c>
    </row>
    <row r="67" spans="1:58" ht="11.25" customHeight="1" x14ac:dyDescent="0.2">
      <c r="A67" s="1019" t="s">
        <v>997</v>
      </c>
      <c r="B67" s="1031" t="s">
        <v>998</v>
      </c>
      <c r="C67" s="1181" t="s">
        <v>113</v>
      </c>
      <c r="D67" s="1181" t="s">
        <v>214</v>
      </c>
      <c r="E67" s="857">
        <v>8</v>
      </c>
      <c r="F67" s="1245">
        <v>491</v>
      </c>
      <c r="G67" s="1245" t="s">
        <v>116</v>
      </c>
      <c r="H67" s="1245" t="s">
        <v>116</v>
      </c>
      <c r="I67" s="1030">
        <v>60.05</v>
      </c>
      <c r="J67" s="766">
        <f>(M67/I67)*100</f>
        <v>1.0657785179017487</v>
      </c>
      <c r="K67" s="1033">
        <v>0.16</v>
      </c>
      <c r="L67" s="1043">
        <v>4</v>
      </c>
      <c r="M67" s="756">
        <f>K67*L67</f>
        <v>0.64</v>
      </c>
      <c r="N67" s="1026" t="s">
        <v>229</v>
      </c>
      <c r="O67" s="860">
        <v>0.14000000000000001</v>
      </c>
      <c r="P67" s="1016">
        <v>43244</v>
      </c>
      <c r="Q67" s="1016">
        <v>43259</v>
      </c>
      <c r="R67" s="756">
        <f>(K67-O67)/O67*100</f>
        <v>14.285714285714276</v>
      </c>
      <c r="S67" s="824">
        <f>IF(INDEX(Historical!$D$7:$D$1455,MATCH(B67,Historical!$B$7:$B$1455,0))=0,"n/a",(INDEX(Historical!$C$7:$C$1455,MATCH(B67,Historical!$B$7:$B$1455,0))/INDEX(Historical!$D$7:$D$1455,MATCH(B67,Historical!$B$7:$B$1455,0))-1)*100)</f>
        <v>7.8431372549019773</v>
      </c>
      <c r="T67" s="824">
        <f>IF(INDEX(Historical!$F$7:$F$1455,MATCH(B67,Historical!$B$7:$B$1455,0))=0,"n/a",((INDEX(Historical!$C$7:$C$1455,MATCH(B67,Historical!$B$7:$B$1455,0))/INDEX(Historical!$F$7:$F$1455,MATCH(B67,Historical!$B$7:$B$1455,0)))^(1/3)-1)*100)</f>
        <v>4.6422696369909477</v>
      </c>
      <c r="U67" s="824">
        <f>IF(INDEX(Historical!$I$7:$I$1455,MATCH(B67,Historical!$B$7:$B$1455,0))=0,"n/a",((INDEX(Historical!$C$7:$C$1455,MATCH(B67,Historical!$B$7:$B$1455,0))/INDEX(Historical!$I$7:$I$1455,MATCH(B67,Historical!$B$7:$B$1455,0)))^(1/5)-1)*100)</f>
        <v>6.5762756635474151</v>
      </c>
      <c r="V67" s="824">
        <f>IF(INDEX(Historical!$O$7:$O$1455,MATCH(B67,Historical!$B$7:$B$1455,0))=0,"n/a",((INDEX(Historical!$C$7:$C$1455,MATCH(B67,Historical!$B$7:$B$1455,0))/INDEX(Historical!$O$7:$O$1455,MATCH(B67,Historical!$B$7:$B$1455,0)))^(1/10)-1)*100)</f>
        <v>9.136654945813838E-2</v>
      </c>
      <c r="W67" s="825">
        <f>IF(OR(U67&lt;=0,U67="n/a",V67&lt;=0,V67="n/a"),"n/a",U67/V67)</f>
        <v>71.976841661952903</v>
      </c>
      <c r="X67" s="826">
        <f>IF(OR(AJ67&lt;=0,AJ67="n/a",U67&lt;=0,U67="n/a"),"n/a",U67/AJ67)</f>
        <v>0.45042983996900104</v>
      </c>
      <c r="Y67" s="780"/>
      <c r="Z67" s="766">
        <f>IF(OR(AC67&lt;0.01,AC67="n/a"),"n/a",M67/AC67*100)</f>
        <v>20.512820512820511</v>
      </c>
      <c r="AA67" s="1042">
        <f>IF(OR(AC67&lt;0.01,AC67="n/a"),"n/a",I67/AC67)</f>
        <v>19.246794871794869</v>
      </c>
      <c r="AB67" s="1043">
        <v>12</v>
      </c>
      <c r="AC67" s="1021">
        <v>3.12</v>
      </c>
      <c r="AD67" s="1021">
        <v>2.75</v>
      </c>
      <c r="AE67" s="1021">
        <v>2.0699999999999998</v>
      </c>
      <c r="AF67" s="1021">
        <v>2.57</v>
      </c>
      <c r="AG67" s="1021">
        <v>5.5</v>
      </c>
      <c r="AH67" s="1021">
        <v>15.2</v>
      </c>
      <c r="AI67" s="1021">
        <v>9.86</v>
      </c>
      <c r="AJ67" s="1021">
        <v>14.6</v>
      </c>
      <c r="AK67" s="1021">
        <v>7.0000000000000009</v>
      </c>
      <c r="AL67" s="1034">
        <v>3080</v>
      </c>
      <c r="AM67" s="1029">
        <v>1.7999999999999998</v>
      </c>
      <c r="AN67" s="1021">
        <v>0.47</v>
      </c>
      <c r="AO67" s="868">
        <f>IF(U67="n/a","n/a",IF(AA67&lt;0,"n/a",IF(AA67="n/a","n/a",J67+U67-AA67)))</f>
        <v>-11.604740690345704</v>
      </c>
      <c r="AP67" s="869">
        <f>IF(U67="n/a","n/a",J67+U67)</f>
        <v>7.642054181449164</v>
      </c>
      <c r="AQ67" s="1044">
        <f>IF(OR(AC67&lt;0.01,AF67="n/a"),"n/a",(I67/SQRT(22.5*AC67*(I67/AF67))-1)*100)</f>
        <v>48.270417848999145</v>
      </c>
      <c r="AR67" s="766">
        <f>INDEX(Historical!$C$7:$C$1455,MATCH(B67,Historical!$B$7:$B$1455,0))*IF(AH67="n/a",1.03,IF(AH67&lt;0,1.01,IF(AH67&gt;10,1.1,(1+AH67/100))))</f>
        <v>0.60500000000000009</v>
      </c>
      <c r="AS67" s="1042">
        <f>IF($AI67="n/a",1.03*AR67,IF($AI67&lt;0,1.01*AR67,IF($AI67&gt;10,1.1*AR67,(1+$AI67/100)*AR67)))</f>
        <v>0.66465300000000016</v>
      </c>
      <c r="AT67" s="1042">
        <f>IF($AK67="n/a",1.03*AS67,IF($AK67&lt;0,1.01*AS67,IF($AK67&gt;10,1.1*AS67,(1+$AK67/100)*AS67)))</f>
        <v>0.71117871000000021</v>
      </c>
      <c r="AU67" s="1042">
        <f>IF($AK67="n/a",1.03*AT67,IF($AK67&lt;0,1.01*AT67,IF($AK67&gt;10,1.1*AT67,(1+$AK67/100)*AT67)))</f>
        <v>0.7609612197000003</v>
      </c>
      <c r="AV67" s="1042">
        <f>IF($AK67="n/a",1.03*AU67,IF($AK67&lt;0,1.01*AU67,IF($AK67&gt;10,1.1*AU67,(1+$AK67/100)*AU67)))</f>
        <v>0.81422850507900035</v>
      </c>
      <c r="AW67" s="766">
        <f>SUM(AR67:AV67)</f>
        <v>3.5560214347790011</v>
      </c>
      <c r="AX67" s="877">
        <f>AW67/I67*100</f>
        <v>5.9217675849775206</v>
      </c>
      <c r="AY67" s="1212">
        <v>1.47</v>
      </c>
      <c r="AZ67" s="1028">
        <v>14.56</v>
      </c>
      <c r="BA67" s="1028">
        <v>-17.399999999999999</v>
      </c>
      <c r="BB67" s="1028">
        <v>-3.4000000000000004</v>
      </c>
      <c r="BC67" s="1028">
        <v>-3.26</v>
      </c>
      <c r="BE67" s="721">
        <v>2011</v>
      </c>
      <c r="BF67" s="1057">
        <f>IF(BE67&gt;2008,0,IF(BE67&gt;2001,1,IF(BE67&gt;1990,2,IF(BE67&gt;1980,3,IF(BE67&gt;1973,4,IF(BE67&gt;1970,5,IF(BE67&gt;1960,6,IF(BE67&gt;1958,7,IF(BE67&gt;1953,8,9)))))))))</f>
        <v>0</v>
      </c>
    </row>
    <row r="68" spans="1:58" ht="11.25" customHeight="1" x14ac:dyDescent="0.2">
      <c r="A68" s="1019" t="s">
        <v>999</v>
      </c>
      <c r="B68" s="1031" t="s">
        <v>1000</v>
      </c>
      <c r="C68" s="1181" t="s">
        <v>248</v>
      </c>
      <c r="D68" s="1181" t="s">
        <v>4446</v>
      </c>
      <c r="E68" s="857">
        <v>8</v>
      </c>
      <c r="F68" s="1245">
        <v>511</v>
      </c>
      <c r="G68" s="1245" t="s">
        <v>107</v>
      </c>
      <c r="H68" s="1245" t="s">
        <v>107</v>
      </c>
      <c r="I68" s="1030">
        <v>21.03</v>
      </c>
      <c r="J68" s="766">
        <f>(M68/I68)*100</f>
        <v>2.377555872563005</v>
      </c>
      <c r="K68" s="1033">
        <v>0.125</v>
      </c>
      <c r="L68" s="1043">
        <v>4</v>
      </c>
      <c r="M68" s="756">
        <f>K68*L68</f>
        <v>0.5</v>
      </c>
      <c r="N68" s="1026" t="s">
        <v>1001</v>
      </c>
      <c r="O68" s="860">
        <v>0.11</v>
      </c>
      <c r="P68" s="1016">
        <v>43321</v>
      </c>
      <c r="Q68" s="1016">
        <v>43336</v>
      </c>
      <c r="R68" s="756">
        <f>(K68-O68)/O68*100</f>
        <v>13.636363636363635</v>
      </c>
      <c r="S68" s="824">
        <f>IF(INDEX(Historical!$D$7:$D$1455,MATCH(B68,Historical!$B$7:$B$1455,0))=0,"n/a",(INDEX(Historical!$C$7:$C$1455,MATCH(B68,Historical!$B$7:$B$1455,0))/INDEX(Historical!$D$7:$D$1455,MATCH(B68,Historical!$B$7:$B$1455,0))-1)*100)</f>
        <v>10.526315789473696</v>
      </c>
      <c r="T68" s="824">
        <f>IF(INDEX(Historical!$F$7:$F$1455,MATCH(B68,Historical!$B$7:$B$1455,0))=0,"n/a",((INDEX(Historical!$C$7:$C$1455,MATCH(B68,Historical!$B$7:$B$1455,0))/INDEX(Historical!$F$7:$F$1455,MATCH(B68,Historical!$B$7:$B$1455,0)))^(1/3)-1)*100)</f>
        <v>14.471424255333186</v>
      </c>
      <c r="U68" s="824">
        <f>IF(INDEX(Historical!$I$7:$I$1455,MATCH(B68,Historical!$B$7:$B$1455,0))=0,"n/a",((INDEX(Historical!$C$7:$C$1455,MATCH(B68,Historical!$B$7:$B$1455,0))/INDEX(Historical!$I$7:$I$1455,MATCH(B68,Historical!$B$7:$B$1455,0)))^(1/5)-1)*100)</f>
        <v>15.996225865400127</v>
      </c>
      <c r="V68" s="824">
        <f>IF(INDEX(Historical!$O$7:$O$1455,MATCH(B68,Historical!$B$7:$B$1455,0))=0,"n/a",((INDEX(Historical!$C$7:$C$1455,MATCH(B68,Historical!$B$7:$B$1455,0))/INDEX(Historical!$O$7:$O$1455,MATCH(B68,Historical!$B$7:$B$1455,0)))^(1/10)-1)*100)</f>
        <v>-6.2403601764413397</v>
      </c>
      <c r="W68" s="825" t="str">
        <f>IF(OR(U68&lt;=0,U68="n/a",V68&lt;=0,V68="n/a"),"n/a",U68/V68)</f>
        <v>n/a</v>
      </c>
      <c r="X68" s="826" t="str">
        <f>IF(OR(AJ68&lt;=0,AJ68="n/a",U68&lt;=0,U68="n/a"),"n/a",U68/AJ68)</f>
        <v>n/a</v>
      </c>
      <c r="Y68" s="781"/>
      <c r="Z68" s="766">
        <f>IF(OR(AC68&lt;0.01,AC68="n/a"),"n/a",M68/AC68*100)</f>
        <v>40.322580645161295</v>
      </c>
      <c r="AA68" s="1042">
        <f>IF(OR(AC68&lt;0.01,AC68="n/a"),"n/a",I68/AC68)</f>
        <v>16.95967741935484</v>
      </c>
      <c r="AB68" s="1043">
        <v>11</v>
      </c>
      <c r="AC68" s="1021">
        <v>1.24</v>
      </c>
      <c r="AD68" s="1021">
        <v>1.06</v>
      </c>
      <c r="AE68" s="1021">
        <v>0.48</v>
      </c>
      <c r="AF68" s="1021">
        <v>1.17</v>
      </c>
      <c r="AG68" s="1021">
        <v>5.8999999999999995</v>
      </c>
      <c r="AH68" s="1021">
        <v>16.7</v>
      </c>
      <c r="AI68" s="1021">
        <v>11.99</v>
      </c>
      <c r="AJ68" s="1021">
        <v>-6.7</v>
      </c>
      <c r="AK68" s="1021">
        <v>16</v>
      </c>
      <c r="AL68" s="1034">
        <v>221.24</v>
      </c>
      <c r="AM68" s="1028">
        <v>3.6999999999999997</v>
      </c>
      <c r="AN68" s="1021">
        <v>0</v>
      </c>
      <c r="AO68" s="868">
        <f>IF(U68="n/a","n/a",IF(AA68&lt;0,"n/a",IF(AA68="n/a","n/a",J68+U68-AA68)))</f>
        <v>1.4141043186082918</v>
      </c>
      <c r="AP68" s="869">
        <f>IF(U68="n/a","n/a",J68+U68)</f>
        <v>18.373781737963132</v>
      </c>
      <c r="AQ68" s="1044">
        <f>IF(OR(AC68&lt;0.01,AF68="n/a"),"n/a",(I68/SQRT(22.5*AC68*(I68/AF68))-1)*100)</f>
        <v>-6.0902973167068497</v>
      </c>
      <c r="AR68" s="766">
        <f>INDEX(Historical!$C$7:$C$1455,MATCH(B68,Historical!$B$7:$B$1455,0))*IF(AH68="n/a",1.03,IF(AH68&lt;0,1.01,IF(AH68&gt;10,1.1,(1+AH68/100))))</f>
        <v>0.46200000000000008</v>
      </c>
      <c r="AS68" s="1042">
        <f>IF($AI68="n/a",1.03*AR68,IF($AI68&lt;0,1.01*AR68,IF($AI68&gt;10,1.1*AR68,(1+$AI68/100)*AR68)))</f>
        <v>0.5082000000000001</v>
      </c>
      <c r="AT68" s="1042">
        <f>IF($AK68="n/a",1.03*AS68,IF($AK68&lt;0,1.01*AS68,IF($AK68&gt;10,1.1*AS68,(1+$AK68/100)*AS68)))</f>
        <v>0.55902000000000018</v>
      </c>
      <c r="AU68" s="1042">
        <f>IF($AK68="n/a",1.03*AT68,IF($AK68&lt;0,1.01*AT68,IF($AK68&gt;10,1.1*AT68,(1+$AK68/100)*AT68)))</f>
        <v>0.6149220000000003</v>
      </c>
      <c r="AV68" s="1042">
        <f>IF($AK68="n/a",1.03*AU68,IF($AK68&lt;0,1.01*AU68,IF($AK68&gt;10,1.1*AU68,(1+$AK68/100)*AU68)))</f>
        <v>0.67641420000000041</v>
      </c>
      <c r="AW68" s="766">
        <f>SUM(AR68:AV68)</f>
        <v>2.8205562000000013</v>
      </c>
      <c r="AX68" s="877">
        <f>AW68/I68*100</f>
        <v>13.412059914407996</v>
      </c>
      <c r="AY68" s="1212">
        <v>0.82</v>
      </c>
      <c r="AZ68" s="1028">
        <v>11.51</v>
      </c>
      <c r="BA68" s="1028">
        <v>-47.82</v>
      </c>
      <c r="BB68" s="1028">
        <v>3.2099999999999995</v>
      </c>
      <c r="BC68" s="1028">
        <v>-18.920000000000002</v>
      </c>
      <c r="BE68" s="721">
        <v>2011</v>
      </c>
      <c r="BF68" s="1057">
        <f>IF(BE68&gt;2008,0,IF(BE68&gt;2001,1,IF(BE68&gt;1990,2,IF(BE68&gt;1980,3,IF(BE68&gt;1973,4,IF(BE68&gt;1970,5,IF(BE68&gt;1960,6,IF(BE68&gt;1958,7,IF(BE68&gt;1953,8,9)))))))))</f>
        <v>0</v>
      </c>
    </row>
    <row r="69" spans="1:58" ht="11.25" customHeight="1" x14ac:dyDescent="0.2">
      <c r="A69" s="1019" t="s">
        <v>1002</v>
      </c>
      <c r="B69" s="1031" t="s">
        <v>1003</v>
      </c>
      <c r="C69" s="1181" t="s">
        <v>109</v>
      </c>
      <c r="D69" s="1181" t="s">
        <v>4434</v>
      </c>
      <c r="E69" s="857">
        <v>8</v>
      </c>
      <c r="F69" s="1245">
        <v>517</v>
      </c>
      <c r="G69" s="1245" t="s">
        <v>116</v>
      </c>
      <c r="H69" s="1245" t="s">
        <v>116</v>
      </c>
      <c r="I69" s="1030">
        <v>51.1</v>
      </c>
      <c r="J69" s="766">
        <f>(M69/I69)*100</f>
        <v>3.1702544031311155</v>
      </c>
      <c r="K69" s="1033">
        <v>0.40500000000000003</v>
      </c>
      <c r="L69" s="1043">
        <v>4</v>
      </c>
      <c r="M69" s="756">
        <f>K69*L69</f>
        <v>1.62</v>
      </c>
      <c r="N69" s="1026" t="s">
        <v>120</v>
      </c>
      <c r="O69" s="860">
        <v>0.375</v>
      </c>
      <c r="P69" s="1016">
        <v>43321</v>
      </c>
      <c r="Q69" s="1016">
        <v>43347</v>
      </c>
      <c r="R69" s="756">
        <f>(K69-O69)/O69*100</f>
        <v>8.0000000000000071</v>
      </c>
      <c r="S69" s="824">
        <f>IF(INDEX(Historical!$D$7:$D$1455,MATCH(B69,Historical!$B$7:$B$1455,0))=0,"n/a",(INDEX(Historical!$C$7:$C$1455,MATCH(B69,Historical!$B$7:$B$1455,0))/INDEX(Historical!$D$7:$D$1455,MATCH(B69,Historical!$B$7:$B$1455,0))-1)*100)</f>
        <v>9.5652173913043583</v>
      </c>
      <c r="T69" s="824">
        <f>IF(INDEX(Historical!$F$7:$F$1455,MATCH(B69,Historical!$B$7:$B$1455,0))=0,"n/a",((INDEX(Historical!$C$7:$C$1455,MATCH(B69,Historical!$B$7:$B$1455,0))/INDEX(Historical!$F$7:$F$1455,MATCH(B69,Historical!$B$7:$B$1455,0)))^(1/3)-1)*100)</f>
        <v>9.8708067116014995</v>
      </c>
      <c r="U69" s="824">
        <f>IF(INDEX(Historical!$I$7:$I$1455,MATCH(B69,Historical!$B$7:$B$1455,0))=0,"n/a",((INDEX(Historical!$C$7:$C$1455,MATCH(B69,Historical!$B$7:$B$1455,0))/INDEX(Historical!$I$7:$I$1455,MATCH(B69,Historical!$B$7:$B$1455,0)))^(1/5)-1)*100)</f>
        <v>10.639802171942204</v>
      </c>
      <c r="V69" s="824">
        <f>IF(INDEX(Historical!$O$7:$O$1455,MATCH(B69,Historical!$B$7:$B$1455,0))=0,"n/a",((INDEX(Historical!$C$7:$C$1455,MATCH(B69,Historical!$B$7:$B$1455,0))/INDEX(Historical!$O$7:$O$1455,MATCH(B69,Historical!$B$7:$B$1455,0)))^(1/10)-1)*100)</f>
        <v>-3.2867923226621576</v>
      </c>
      <c r="W69" s="825" t="str">
        <f>IF(OR(U69&lt;=0,U69="n/a",V69&lt;=0,V69="n/a"),"n/a",U69/V69)</f>
        <v>n/a</v>
      </c>
      <c r="X69" s="826" t="str">
        <f>IF(OR(AJ69&lt;=0,AJ69="n/a",U69&lt;=0,U69="n/a"),"n/a",U69/AJ69)</f>
        <v>n/a</v>
      </c>
      <c r="Y69" s="1032" t="s">
        <v>4077</v>
      </c>
      <c r="Z69" s="766">
        <f>IF(OR(AC69&lt;0.01,AC69="n/a"),"n/a",M69/AC69*100)</f>
        <v>44.26229508196721</v>
      </c>
      <c r="AA69" s="1042">
        <f>IF(OR(AC69&lt;0.01,AC69="n/a"),"n/a",I69/AC69)</f>
        <v>13.961748633879781</v>
      </c>
      <c r="AB69" s="1043">
        <v>12</v>
      </c>
      <c r="AC69" s="1021">
        <v>3.66</v>
      </c>
      <c r="AD69" s="1021">
        <v>3.41</v>
      </c>
      <c r="AE69" s="1021">
        <v>5</v>
      </c>
      <c r="AF69" s="1021">
        <v>1.47</v>
      </c>
      <c r="AG69" s="1021">
        <v>11</v>
      </c>
      <c r="AH69" s="1021">
        <v>-3.2</v>
      </c>
      <c r="AI69" s="1021">
        <v>9.98</v>
      </c>
      <c r="AJ69" s="1021">
        <v>-0.1</v>
      </c>
      <c r="AK69" s="1021">
        <v>4.1000000000000005</v>
      </c>
      <c r="AL69" s="1034">
        <v>39420</v>
      </c>
      <c r="AM69" s="1028">
        <v>0.73</v>
      </c>
      <c r="AN69" s="1021">
        <v>0.77</v>
      </c>
      <c r="AO69" s="868">
        <f>IF(U69="n/a","n/a",IF(AA69&lt;0,"n/a",IF(AA69="n/a","n/a",J69+U69-AA69)))</f>
        <v>-0.15169205880646075</v>
      </c>
      <c r="AP69" s="869">
        <f>IF(U69="n/a","n/a",J69+U69)</f>
        <v>13.81005657507332</v>
      </c>
      <c r="AQ69" s="1044">
        <f>IF(OR(AC69&lt;0.01,AF69="n/a"),"n/a",(I69/SQRT(22.5*AC69*(I69/AF69))-1)*100)</f>
        <v>-4.4925355056748</v>
      </c>
      <c r="AR69" s="766">
        <f>INDEX(Historical!$C$7:$C$1455,MATCH(B69,Historical!$B$7:$B$1455,0))*IF(AH69="n/a",1.03,IF(AH69&lt;0,1.01,IF(AH69&gt;10,1.1,(1+AH69/100))))</f>
        <v>1.2726</v>
      </c>
      <c r="AS69" s="1042">
        <f>IF($AI69="n/a",1.03*AR69,IF($AI69&lt;0,1.01*AR69,IF($AI69&gt;10,1.1*AR69,(1+$AI69/100)*AR69)))</f>
        <v>1.3996054800000002</v>
      </c>
      <c r="AT69" s="1042">
        <f>IF($AK69="n/a",1.03*AS69,IF($AK69&lt;0,1.01*AS69,IF($AK69&gt;10,1.1*AS69,(1+$AK69/100)*AS69)))</f>
        <v>1.45698930468</v>
      </c>
      <c r="AU69" s="1042">
        <f>IF($AK69="n/a",1.03*AT69,IF($AK69&lt;0,1.01*AT69,IF($AK69&gt;10,1.1*AT69,(1+$AK69/100)*AT69)))</f>
        <v>1.5167258661718799</v>
      </c>
      <c r="AV69" s="1042">
        <f>IF($AK69="n/a",1.03*AU69,IF($AK69&lt;0,1.01*AU69,IF($AK69&gt;10,1.1*AU69,(1+$AK69/100)*AU69)))</f>
        <v>1.5789116266849268</v>
      </c>
      <c r="AW69" s="766">
        <f>SUM(AR69:AV69)</f>
        <v>7.224832277536807</v>
      </c>
      <c r="AX69" s="877">
        <f>AW69/I69*100</f>
        <v>14.138615024533868</v>
      </c>
      <c r="AY69" s="1212">
        <v>0.89</v>
      </c>
      <c r="AZ69" s="1028">
        <v>11.26</v>
      </c>
      <c r="BA69" s="1028">
        <v>-9.25</v>
      </c>
      <c r="BB69" s="1028">
        <v>3.61</v>
      </c>
      <c r="BC69" s="1028">
        <v>-1.5</v>
      </c>
      <c r="BE69" s="721">
        <v>2011</v>
      </c>
      <c r="BF69" s="1057">
        <f>IF(BE69&gt;2008,0,IF(BE69&gt;2001,1,IF(BE69&gt;1990,2,IF(BE69&gt;1980,3,IF(BE69&gt;1973,4,IF(BE69&gt;1970,5,IF(BE69&gt;1960,6,IF(BE69&gt;1958,7,IF(BE69&gt;1953,8,9)))))))))</f>
        <v>0</v>
      </c>
    </row>
    <row r="70" spans="1:58" ht="11.25" customHeight="1" x14ac:dyDescent="0.2">
      <c r="A70" s="1019" t="s">
        <v>3836</v>
      </c>
      <c r="B70" s="1031" t="s">
        <v>3837</v>
      </c>
      <c r="C70" s="1181" t="s">
        <v>248</v>
      </c>
      <c r="D70" s="1181" t="s">
        <v>4443</v>
      </c>
      <c r="E70" s="857">
        <v>5</v>
      </c>
      <c r="F70" s="1245">
        <v>800</v>
      </c>
      <c r="G70" s="1245" t="s">
        <v>107</v>
      </c>
      <c r="H70" s="1245" t="s">
        <v>107</v>
      </c>
      <c r="I70" s="1030">
        <v>43.56</v>
      </c>
      <c r="J70" s="766">
        <f>(M70/I70)*100</f>
        <v>2.7548209366391183</v>
      </c>
      <c r="K70" s="1033">
        <v>0.3</v>
      </c>
      <c r="L70" s="1043">
        <v>4</v>
      </c>
      <c r="M70" s="756">
        <f>K70*L70</f>
        <v>1.2</v>
      </c>
      <c r="N70" s="1026" t="s">
        <v>802</v>
      </c>
      <c r="O70" s="860">
        <v>0.25</v>
      </c>
      <c r="P70" s="1016">
        <v>43181</v>
      </c>
      <c r="Q70" s="1016">
        <v>43196</v>
      </c>
      <c r="R70" s="756">
        <f>(K70-O70)/O70*100</f>
        <v>19.999999999999996</v>
      </c>
      <c r="S70" s="824">
        <f>IF(INDEX(Historical!$D$7:$D$1455,MATCH(B70,Historical!$B$7:$B$1455,0))=0,"n/a",(INDEX(Historical!$C$7:$C$1455,MATCH(B70,Historical!$B$7:$B$1455,0))/INDEX(Historical!$D$7:$D$1455,MATCH(B70,Historical!$B$7:$B$1455,0))-1)*100)</f>
        <v>19.047619047619047</v>
      </c>
      <c r="T70" s="824">
        <f>IF(INDEX(Historical!$F$7:$F$1455,MATCH(B70,Historical!$B$7:$B$1455,0))=0,"n/a",((INDEX(Historical!$C$7:$C$1455,MATCH(B70,Historical!$B$7:$B$1455,0))/INDEX(Historical!$F$7:$F$1455,MATCH(B70,Historical!$B$7:$B$1455,0)))^(1/3)-1)*100)</f>
        <v>25.163185563879221</v>
      </c>
      <c r="U70" s="824" t="str">
        <f>IF(INDEX(Historical!$I$7:$I$1455,MATCH(B70,Historical!$B$7:$B$1455,0))=0,"n/a",((INDEX(Historical!$C$7:$C$1455,MATCH(B70,Historical!$B$7:$B$1455,0))/INDEX(Historical!$I$7:$I$1455,MATCH(B70,Historical!$B$7:$B$1455,0)))^(1/5)-1)*100)</f>
        <v>n/a</v>
      </c>
      <c r="V70" s="824" t="str">
        <f>IF(INDEX(Historical!$O$7:$O$1455,MATCH(B70,Historical!$B$7:$B$1455,0))=0,"n/a",((INDEX(Historical!$C$7:$C$1455,MATCH(B70,Historical!$B$7:$B$1455,0))/INDEX(Historical!$O$7:$O$1455,MATCH(B70,Historical!$B$7:$B$1455,0)))^(1/10)-1)*100)</f>
        <v>n/a</v>
      </c>
      <c r="W70" s="825" t="str">
        <f>IF(OR(U70&lt;=0,U70="n/a",V70&lt;=0,V70="n/a"),"n/a",U70/V70)</f>
        <v>n/a</v>
      </c>
      <c r="X70" s="826" t="str">
        <f>IF(OR(AJ70&lt;=0,AJ70="n/a",U70&lt;=0,U70="n/a"),"n/a",U70/AJ70)</f>
        <v>n/a</v>
      </c>
      <c r="Y70" s="1031"/>
      <c r="Z70" s="766">
        <f>IF(OR(AC70&lt;0.01,AC70="n/a"),"n/a",M70/AC70*100)</f>
        <v>30.612244897959183</v>
      </c>
      <c r="AA70" s="1042">
        <f>IF(OR(AC70&lt;0.01,AC70="n/a"),"n/a",I70/AC70)</f>
        <v>11.112244897959185</v>
      </c>
      <c r="AB70" s="1043">
        <v>1</v>
      </c>
      <c r="AC70" s="1021">
        <v>3.92</v>
      </c>
      <c r="AD70" s="1021">
        <v>1.66</v>
      </c>
      <c r="AE70" s="1021">
        <v>0.34</v>
      </c>
      <c r="AF70" s="1023">
        <v>2.95</v>
      </c>
      <c r="AG70" s="1021">
        <v>26</v>
      </c>
      <c r="AH70" s="1021">
        <v>32.6</v>
      </c>
      <c r="AI70" s="1021">
        <v>7.13</v>
      </c>
      <c r="AJ70" s="1021">
        <v>8.5</v>
      </c>
      <c r="AK70" s="1021">
        <v>6.7</v>
      </c>
      <c r="AL70" s="1034">
        <v>1790</v>
      </c>
      <c r="AM70" s="1028">
        <v>0.8</v>
      </c>
      <c r="AN70" s="1021">
        <v>0.7</v>
      </c>
      <c r="AO70" s="868" t="str">
        <f>IF(U70="n/a","n/a",IF(AA70&lt;0,"n/a",IF(AA70="n/a","n/a",J70+U70-AA70)))</f>
        <v>n/a</v>
      </c>
      <c r="AP70" s="869" t="str">
        <f>IF(U70="n/a","n/a",J70+U70)</f>
        <v>n/a</v>
      </c>
      <c r="AQ70" s="1044">
        <f>IF(OR(AC70&lt;0.01,AF70="n/a"),"n/a",(I70/SQRT(22.5*AC70*(I70/AF70))-1)*100)</f>
        <v>20.70371889507814</v>
      </c>
      <c r="AR70" s="766">
        <f>INDEX(Historical!$C$7:$C$1455,MATCH(B70,Historical!$B$7:$B$1455,0))*IF(AH70="n/a",1.03,IF(AH70&lt;0,1.01,IF(AH70&gt;10,1.1,(1+AH70/100))))</f>
        <v>1.1000000000000001</v>
      </c>
      <c r="AS70" s="1042">
        <f>IF($AI70="n/a",1.03*AR70,IF($AI70&lt;0,1.01*AR70,IF($AI70&gt;10,1.1*AR70,(1+$AI70/100)*AR70)))</f>
        <v>1.1784300000000001</v>
      </c>
      <c r="AT70" s="1042">
        <f>IF($AK70="n/a",1.03*AS70,IF($AK70&lt;0,1.01*AS70,IF($AK70&gt;10,1.1*AS70,(1+$AK70/100)*AS70)))</f>
        <v>1.25738481</v>
      </c>
      <c r="AU70" s="1042">
        <f>IF($AK70="n/a",1.03*AT70,IF($AK70&lt;0,1.01*AT70,IF($AK70&gt;10,1.1*AT70,(1+$AK70/100)*AT70)))</f>
        <v>1.3416295922699999</v>
      </c>
      <c r="AV70" s="1042">
        <f>IF($AK70="n/a",1.03*AU70,IF($AK70&lt;0,1.01*AU70,IF($AK70&gt;10,1.1*AU70,(1+$AK70/100)*AU70)))</f>
        <v>1.4315187749520899</v>
      </c>
      <c r="AW70" s="766">
        <f>SUM(AR70:AV70)</f>
        <v>6.3089631772220898</v>
      </c>
      <c r="AX70" s="877">
        <f>AW70/I70*100</f>
        <v>14.483386540913887</v>
      </c>
      <c r="AY70" s="1212">
        <v>0.95</v>
      </c>
      <c r="AZ70" s="1028">
        <v>20.330000000000002</v>
      </c>
      <c r="BA70" s="1028">
        <v>-32.379999999999995</v>
      </c>
      <c r="BB70" s="1028">
        <v>3.18</v>
      </c>
      <c r="BC70" s="1028">
        <v>-1.0999999999999999</v>
      </c>
      <c r="BE70" s="721">
        <v>2014</v>
      </c>
      <c r="BF70" s="1057">
        <f>IF(BE70&gt;2008,0,IF(BE70&gt;2001,1,IF(BE70&gt;1990,2,IF(BE70&gt;1980,3,IF(BE70&gt;1973,4,IF(BE70&gt;1970,5,IF(BE70&gt;1960,6,IF(BE70&gt;1958,7,IF(BE70&gt;1953,8,9)))))))))</f>
        <v>0</v>
      </c>
    </row>
    <row r="71" spans="1:58" s="905" customFormat="1" ht="11.25" customHeight="1" x14ac:dyDescent="0.2">
      <c r="A71" s="760" t="s">
        <v>1004</v>
      </c>
      <c r="B71" s="914" t="s">
        <v>1005</v>
      </c>
      <c r="C71" s="1181" t="s">
        <v>109</v>
      </c>
      <c r="D71" s="1181" t="s">
        <v>4430</v>
      </c>
      <c r="E71" s="885">
        <v>9</v>
      </c>
      <c r="F71" s="1245">
        <v>391</v>
      </c>
      <c r="G71" s="1244" t="s">
        <v>107</v>
      </c>
      <c r="H71" s="1244" t="s">
        <v>107</v>
      </c>
      <c r="I71" s="886">
        <v>428.01</v>
      </c>
      <c r="J71" s="887">
        <f>(M71/I71)*100</f>
        <v>2.9251652998761712</v>
      </c>
      <c r="K71" s="888">
        <v>3.13</v>
      </c>
      <c r="L71" s="889">
        <v>4</v>
      </c>
      <c r="M71" s="890">
        <f>K71*L71</f>
        <v>12.52</v>
      </c>
      <c r="N71" s="891" t="s">
        <v>614</v>
      </c>
      <c r="O71" s="892">
        <v>2.88</v>
      </c>
      <c r="P71" s="893">
        <v>43349</v>
      </c>
      <c r="Q71" s="893">
        <v>43367</v>
      </c>
      <c r="R71" s="890">
        <f>(K71-O71)/O71*100</f>
        <v>8.6805555555555554</v>
      </c>
      <c r="S71" s="824">
        <f>IF(INDEX(Historical!$D$7:$D$1455,MATCH(B71,Historical!$B$7:$B$1455,0))=0,"n/a",(INDEX(Historical!$C$7:$C$1455,MATCH(B71,Historical!$B$7:$B$1455,0))/INDEX(Historical!$D$7:$D$1455,MATCH(B71,Historical!$B$7:$B$1455,0))-1)*100)</f>
        <v>9.1703056768558824</v>
      </c>
      <c r="T71" s="824">
        <f>IF(INDEX(Historical!$F$7:$F$1455,MATCH(B71,Historical!$B$7:$B$1455,0))=0,"n/a",((INDEX(Historical!$C$7:$C$1455,MATCH(B71,Historical!$B$7:$B$1455,0))/INDEX(Historical!$F$7:$F$1455,MATCH(B71,Historical!$B$7:$B$1455,0)))^(1/3)-1)*100)</f>
        <v>9.0086346038264367</v>
      </c>
      <c r="U71" s="824">
        <f>IF(INDEX(Historical!$I$7:$I$1455,MATCH(B71,Historical!$B$7:$B$1455,0))=0,"n/a",((INDEX(Historical!$C$7:$C$1455,MATCH(B71,Historical!$B$7:$B$1455,0))/INDEX(Historical!$I$7:$I$1455,MATCH(B71,Historical!$B$7:$B$1455,0)))^(1/5)-1)*100)</f>
        <v>10.756634324829006</v>
      </c>
      <c r="V71" s="824">
        <f>IF(INDEX(Historical!$O$7:$O$1455,MATCH(B71,Historical!$B$7:$B$1455,0))=0,"n/a",((INDEX(Historical!$C$7:$C$1455,MATCH(B71,Historical!$B$7:$B$1455,0))/INDEX(Historical!$O$7:$O$1455,MATCH(B71,Historical!$B$7:$B$1455,0)))^(1/10)-1)*100)</f>
        <v>14.07396066989115</v>
      </c>
      <c r="W71" s="894">
        <f>IF(OR(U71&lt;=0,U71="n/a",V71&lt;=0,V71="n/a"),"n/a",U71/V71)</f>
        <v>0.76429333413166345</v>
      </c>
      <c r="X71" s="895">
        <f>IF(OR(AJ71&lt;=0,AJ71="n/a",U71&lt;=0,U71="n/a"),"n/a",U71/AJ71)</f>
        <v>0.986847185764129</v>
      </c>
      <c r="Y71" s="914" t="s">
        <v>4077</v>
      </c>
      <c r="Z71" s="887">
        <f>IF(OR(AC71&lt;0.01,AC71="n/a"),"n/a",M71/AC71*100)</f>
        <v>45.214879017695914</v>
      </c>
      <c r="AA71" s="897">
        <f>IF(OR(AC71&lt;0.01,AC71="n/a"),"n/a",I71/AC71)</f>
        <v>15.457204767063921</v>
      </c>
      <c r="AB71" s="889">
        <v>12</v>
      </c>
      <c r="AC71" s="898">
        <v>27.69</v>
      </c>
      <c r="AD71" s="898">
        <v>1.37</v>
      </c>
      <c r="AE71" s="898">
        <v>4.75</v>
      </c>
      <c r="AF71" s="898">
        <v>2.11</v>
      </c>
      <c r="AG71" s="898">
        <v>17.7</v>
      </c>
      <c r="AH71" s="898">
        <v>21.2</v>
      </c>
      <c r="AI71" s="898">
        <v>1.76</v>
      </c>
      <c r="AJ71" s="898">
        <v>10.9</v>
      </c>
      <c r="AK71" s="898">
        <v>11.33</v>
      </c>
      <c r="AL71" s="899">
        <v>67670</v>
      </c>
      <c r="AM71" s="900">
        <v>1.3</v>
      </c>
      <c r="AN71" s="898">
        <v>0.16</v>
      </c>
      <c r="AO71" s="901">
        <f>IF(U71="n/a","n/a",IF(AA71&lt;0,"n/a",IF(AA71="n/a","n/a",J71+U71-AA71)))</f>
        <v>-1.7754051423587427</v>
      </c>
      <c r="AP71" s="902">
        <f>IF(U71="n/a","n/a",J71+U71)</f>
        <v>13.681799624705178</v>
      </c>
      <c r="AQ71" s="903">
        <f>IF(OR(AC71&lt;0.01,AF71="n/a"),"n/a",(I71/SQRT(22.5*AC71*(I71/AF71))-1)*100)</f>
        <v>20.396939899290125</v>
      </c>
      <c r="AR71" s="766">
        <f>INDEX(Historical!$C$7:$C$1455,MATCH(B71,Historical!$B$7:$B$1455,0))*IF(AH71="n/a",1.03,IF(AH71&lt;0,1.01,IF(AH71&gt;10,1.1,(1+AH71/100))))</f>
        <v>11</v>
      </c>
      <c r="AS71" s="897">
        <f>IF($AI71="n/a",1.03*AR71,IF($AI71&lt;0,1.01*AR71,IF($AI71&gt;10,1.1*AR71,(1+$AI71/100)*AR71)))</f>
        <v>11.1936</v>
      </c>
      <c r="AT71" s="897">
        <f>IF($AK71="n/a",1.03*AS71,IF($AK71&lt;0,1.01*AS71,IF($AK71&gt;10,1.1*AS71,(1+$AK71/100)*AS71)))</f>
        <v>12.31296</v>
      </c>
      <c r="AU71" s="897">
        <f>IF($AK71="n/a",1.03*AT71,IF($AK71&lt;0,1.01*AT71,IF($AK71&gt;10,1.1*AT71,(1+$AK71/100)*AT71)))</f>
        <v>13.544256000000001</v>
      </c>
      <c r="AV71" s="897">
        <f>IF($AK71="n/a",1.03*AU71,IF($AK71&lt;0,1.01*AU71,IF($AK71&gt;10,1.1*AU71,(1+$AK71/100)*AU71)))</f>
        <v>14.898681600000002</v>
      </c>
      <c r="AW71" s="887">
        <f>SUM(AR71:AV71)</f>
        <v>62.949497600000001</v>
      </c>
      <c r="AX71" s="904">
        <f>AW71/I71*100</f>
        <v>14.707482909277822</v>
      </c>
      <c r="AY71" s="1213">
        <v>1.55</v>
      </c>
      <c r="AZ71" s="900">
        <v>13.74</v>
      </c>
      <c r="BA71" s="900">
        <v>-28.01</v>
      </c>
      <c r="BB71" s="900">
        <v>0.12</v>
      </c>
      <c r="BC71" s="900">
        <v>-13.469999999999999</v>
      </c>
      <c r="BD71" s="1079"/>
      <c r="BE71" s="721">
        <v>2010</v>
      </c>
      <c r="BF71" s="1057">
        <f>IF(BE71&gt;2008,0,IF(BE71&gt;2001,1,IF(BE71&gt;1990,2,IF(BE71&gt;1980,3,IF(BE71&gt;1973,4,IF(BE71&gt;1970,5,IF(BE71&gt;1960,6,IF(BE71&gt;1958,7,IF(BE71&gt;1953,8,9)))))))))</f>
        <v>0</v>
      </c>
    </row>
    <row r="72" spans="1:58" ht="11.25" customHeight="1" x14ac:dyDescent="0.2">
      <c r="A72" s="1019" t="s">
        <v>1006</v>
      </c>
      <c r="B72" s="1031" t="s">
        <v>1007</v>
      </c>
      <c r="C72" s="1181" t="s">
        <v>113</v>
      </c>
      <c r="D72" s="1181" t="s">
        <v>4440</v>
      </c>
      <c r="E72" s="857">
        <v>7</v>
      </c>
      <c r="F72" s="1245">
        <v>578</v>
      </c>
      <c r="G72" s="1245" t="s">
        <v>116</v>
      </c>
      <c r="H72" s="1245" t="s">
        <v>116</v>
      </c>
      <c r="I72" s="1030">
        <v>346.76</v>
      </c>
      <c r="J72" s="766">
        <f>(M72/I72)*100</f>
        <v>1.9725458530395663</v>
      </c>
      <c r="K72" s="1033">
        <v>1.71</v>
      </c>
      <c r="L72" s="1043">
        <v>4</v>
      </c>
      <c r="M72" s="756">
        <f>K72*L72</f>
        <v>6.84</v>
      </c>
      <c r="N72" s="1026" t="s">
        <v>1008</v>
      </c>
      <c r="O72" s="860">
        <v>1.42</v>
      </c>
      <c r="P72" s="1016">
        <v>43139</v>
      </c>
      <c r="Q72" s="1016">
        <v>43161</v>
      </c>
      <c r="R72" s="756">
        <f>(K72-O72)/O72*100</f>
        <v>20.422535211267608</v>
      </c>
      <c r="S72" s="824">
        <f>IF(INDEX(Historical!$D$7:$D$1455,MATCH(B72,Historical!$B$7:$B$1455,0))=0,"n/a",(INDEX(Historical!$C$7:$C$1455,MATCH(B72,Historical!$B$7:$B$1455,0))/INDEX(Historical!$D$7:$D$1455,MATCH(B72,Historical!$B$7:$B$1455,0))-1)*100)</f>
        <v>30.275229357798139</v>
      </c>
      <c r="T72" s="824">
        <f>IF(INDEX(Historical!$F$7:$F$1455,MATCH(B72,Historical!$B$7:$B$1455,0))=0,"n/a",((INDEX(Historical!$C$7:$C$1455,MATCH(B72,Historical!$B$7:$B$1455,0))/INDEX(Historical!$F$7:$F$1455,MATCH(B72,Historical!$B$7:$B$1455,0)))^(1/3)-1)*100)</f>
        <v>24.830821360312292</v>
      </c>
      <c r="U72" s="824">
        <f>IF(INDEX(Historical!$I$7:$I$1455,MATCH(B72,Historical!$B$7:$B$1455,0))=0,"n/a",((INDEX(Historical!$C$7:$C$1455,MATCH(B72,Historical!$B$7:$B$1455,0))/INDEX(Historical!$I$7:$I$1455,MATCH(B72,Historical!$B$7:$B$1455,0)))^(1/5)-1)*100)</f>
        <v>26.405838425943017</v>
      </c>
      <c r="V72" s="824">
        <f>IF(INDEX(Historical!$O$7:$O$1455,MATCH(B72,Historical!$B$7:$B$1455,0))=0,"n/a",((INDEX(Historical!$C$7:$C$1455,MATCH(B72,Historical!$B$7:$B$1455,0))/INDEX(Historical!$O$7:$O$1455,MATCH(B72,Historical!$B$7:$B$1455,0)))^(1/10)-1)*100)</f>
        <v>15.032889784454806</v>
      </c>
      <c r="W72" s="825">
        <f>IF(OR(U72&lt;=0,U72="n/a",V72&lt;=0,V72="n/a"),"n/a",U72/V72)</f>
        <v>1.7565377518598411</v>
      </c>
      <c r="X72" s="826">
        <f>IF(OR(AJ72&lt;=0,AJ72="n/a",U72&lt;=0,U72="n/a"),"n/a",U72/AJ72)</f>
        <v>1.4669910236635009</v>
      </c>
      <c r="Y72" s="777"/>
      <c r="Z72" s="766">
        <f>IF(OR(AC72&lt;0.01,AC72="n/a"),"n/a",M72/AC72*100)</f>
        <v>44.444444444444443</v>
      </c>
      <c r="AA72" s="1042">
        <f>IF(OR(AC72&lt;0.01,AC72="n/a"),"n/a",I72/AC72)</f>
        <v>22.53151397011046</v>
      </c>
      <c r="AB72" s="1043">
        <v>12</v>
      </c>
      <c r="AC72" s="1021">
        <v>15.39</v>
      </c>
      <c r="AD72" s="1021">
        <v>0.99</v>
      </c>
      <c r="AE72" s="1021">
        <v>2.04</v>
      </c>
      <c r="AF72" s="1023" t="s">
        <v>138</v>
      </c>
      <c r="AG72" s="1021" t="s">
        <v>138</v>
      </c>
      <c r="AH72" s="1021">
        <v>53.800000000000004</v>
      </c>
      <c r="AI72" s="1021">
        <v>20.16</v>
      </c>
      <c r="AJ72" s="1021">
        <v>18</v>
      </c>
      <c r="AK72" s="1021">
        <v>22.84</v>
      </c>
      <c r="AL72" s="1034">
        <v>200070</v>
      </c>
      <c r="AM72" s="1028">
        <v>0.1</v>
      </c>
      <c r="AN72" s="1024" t="s">
        <v>138</v>
      </c>
      <c r="AO72" s="868">
        <f>IF(U72="n/a","n/a",IF(AA72&lt;0,"n/a",IF(AA72="n/a","n/a",J72+U72-AA72)))</f>
        <v>5.8468703088721234</v>
      </c>
      <c r="AP72" s="869">
        <f>IF(U72="n/a","n/a",J72+U72)</f>
        <v>28.378384278982583</v>
      </c>
      <c r="AQ72" s="1044" t="str">
        <f>IF(OR(AC72&lt;0.01,AF72="n/a"),"n/a",(I72/SQRT(22.5*AC72*(I72/AF72))-1)*100)</f>
        <v>n/a</v>
      </c>
      <c r="AR72" s="766">
        <f>INDEX(Historical!$C$7:$C$1455,MATCH(B72,Historical!$B$7:$B$1455,0))*IF(AH72="n/a",1.03,IF(AH72&lt;0,1.01,IF(AH72&gt;10,1.1,(1+AH72/100))))</f>
        <v>6.2480000000000002</v>
      </c>
      <c r="AS72" s="1042">
        <f>IF($AI72="n/a",1.03*AR72,IF($AI72&lt;0,1.01*AR72,IF($AI72&gt;10,1.1*AR72,(1+$AI72/100)*AR72)))</f>
        <v>6.8728000000000007</v>
      </c>
      <c r="AT72" s="1042">
        <f>IF($AK72="n/a",1.03*AS72,IF($AK72&lt;0,1.01*AS72,IF($AK72&gt;10,1.1*AS72,(1+$AK72/100)*AS72)))</f>
        <v>7.560080000000001</v>
      </c>
      <c r="AU72" s="1042">
        <f>IF($AK72="n/a",1.03*AT72,IF($AK72&lt;0,1.01*AT72,IF($AK72&gt;10,1.1*AT72,(1+$AK72/100)*AT72)))</f>
        <v>8.3160880000000024</v>
      </c>
      <c r="AV72" s="1042">
        <f>IF($AK72="n/a",1.03*AU72,IF($AK72&lt;0,1.01*AU72,IF($AK72&gt;10,1.1*AU72,(1+$AK72/100)*AU72)))</f>
        <v>9.1476968000000038</v>
      </c>
      <c r="AW72" s="766">
        <f>SUM(AR72:AV72)</f>
        <v>38.144664800000008</v>
      </c>
      <c r="AX72" s="877">
        <f>AW72/I72*100</f>
        <v>11.000307071173149</v>
      </c>
      <c r="AY72" s="1212">
        <v>1.36</v>
      </c>
      <c r="AZ72" s="1028">
        <v>28.7</v>
      </c>
      <c r="BA72" s="1028">
        <v>-12.049999999999999</v>
      </c>
      <c r="BB72" s="1028">
        <v>-3</v>
      </c>
      <c r="BC72" s="1028">
        <v>-0.54</v>
      </c>
      <c r="BE72" s="721">
        <v>2012</v>
      </c>
      <c r="BF72" s="1057">
        <f>IF(BE72&gt;2008,0,IF(BE72&gt;2001,1,IF(BE72&gt;1990,2,IF(BE72&gt;1980,3,IF(BE72&gt;1973,4,IF(BE72&gt;1970,5,IF(BE72&gt;1960,6,IF(BE72&gt;1958,7,IF(BE72&gt;1953,8,9)))))))))</f>
        <v>0</v>
      </c>
    </row>
    <row r="73" spans="1:58" ht="11.25" customHeight="1" x14ac:dyDescent="0.2">
      <c r="A73" s="1027" t="s">
        <v>1009</v>
      </c>
      <c r="B73" s="1031" t="s">
        <v>1010</v>
      </c>
      <c r="C73" s="1181" t="s">
        <v>4283</v>
      </c>
      <c r="D73" s="1181" t="s">
        <v>4420</v>
      </c>
      <c r="E73" s="857">
        <v>7</v>
      </c>
      <c r="F73" s="1245">
        <v>576</v>
      </c>
      <c r="G73" s="1245" t="s">
        <v>107</v>
      </c>
      <c r="H73" s="1245" t="s">
        <v>107</v>
      </c>
      <c r="I73" s="1030">
        <v>51.31</v>
      </c>
      <c r="J73" s="766">
        <f>(M73/I73)*100</f>
        <v>1.4811927499512765</v>
      </c>
      <c r="K73" s="1033">
        <v>0.19</v>
      </c>
      <c r="L73" s="1043">
        <v>4</v>
      </c>
      <c r="M73" s="756">
        <f>K73*L73</f>
        <v>0.76</v>
      </c>
      <c r="N73" s="1026" t="s">
        <v>521</v>
      </c>
      <c r="O73" s="860">
        <v>0.17</v>
      </c>
      <c r="P73" s="1016">
        <v>43144</v>
      </c>
      <c r="Q73" s="1016">
        <v>43159</v>
      </c>
      <c r="R73" s="756">
        <f>(K73-O73)/O73*100</f>
        <v>11.764705882352935</v>
      </c>
      <c r="S73" s="824">
        <f>IF(INDEX(Historical!$D$7:$D$1455,MATCH(B73,Historical!$B$7:$B$1455,0))=0,"n/a",(INDEX(Historical!$C$7:$C$1455,MATCH(B73,Historical!$B$7:$B$1455,0))/INDEX(Historical!$D$7:$D$1455,MATCH(B73,Historical!$B$7:$B$1455,0))-1)*100)</f>
        <v>13.333333333333353</v>
      </c>
      <c r="T73" s="824">
        <f>IF(INDEX(Historical!$F$7:$F$1455,MATCH(B73,Historical!$B$7:$B$1455,0))=0,"n/a",((INDEX(Historical!$C$7:$C$1455,MATCH(B73,Historical!$B$7:$B$1455,0))/INDEX(Historical!$F$7:$F$1455,MATCH(B73,Historical!$B$7:$B$1455,0)))^(1/3)-1)*100)</f>
        <v>16.505604888837343</v>
      </c>
      <c r="U73" s="824">
        <f>IF(INDEX(Historical!$I$7:$I$1455,MATCH(B73,Historical!$B$7:$B$1455,0))=0,"n/a",((INDEX(Historical!$C$7:$C$1455,MATCH(B73,Historical!$B$7:$B$1455,0))/INDEX(Historical!$I$7:$I$1455,MATCH(B73,Historical!$B$7:$B$1455,0)))^(1/5)-1)*100)</f>
        <v>13.564157249607756</v>
      </c>
      <c r="V73" s="824" t="str">
        <f>IF(INDEX(Historical!$O$7:$O$1455,MATCH(B73,Historical!$B$7:$B$1455,0))=0,"n/a",((INDEX(Historical!$C$7:$C$1455,MATCH(B73,Historical!$B$7:$B$1455,0))/INDEX(Historical!$O$7:$O$1455,MATCH(B73,Historical!$B$7:$B$1455,0)))^(1/10)-1)*100)</f>
        <v>n/a</v>
      </c>
      <c r="W73" s="825" t="str">
        <f>IF(OR(U73&lt;=0,U73="n/a",V73&lt;=0,V73="n/a"),"n/a",U73/V73)</f>
        <v>n/a</v>
      </c>
      <c r="X73" s="826">
        <f>IF(OR(AJ73&lt;=0,AJ73="n/a",U73&lt;=0,U73="n/a"),"n/a",U73/AJ73)</f>
        <v>2.0867934230165779</v>
      </c>
      <c r="Y73" s="1032"/>
      <c r="Z73" s="766">
        <f>IF(OR(AC73&lt;0.01,AC73="n/a"),"n/a",M73/AC73*100)</f>
        <v>32.340425531914889</v>
      </c>
      <c r="AA73" s="1042">
        <f>IF(OR(AC73&lt;0.01,AC73="n/a"),"n/a",I73/AC73)</f>
        <v>21.834042553191491</v>
      </c>
      <c r="AB73" s="1043">
        <v>3</v>
      </c>
      <c r="AC73" s="1021">
        <v>2.35</v>
      </c>
      <c r="AD73" s="1021">
        <v>1.37</v>
      </c>
      <c r="AE73" s="1021">
        <v>1.1499999999999999</v>
      </c>
      <c r="AF73" s="1021">
        <v>11.3</v>
      </c>
      <c r="AG73" s="1021">
        <v>58.8</v>
      </c>
      <c r="AH73" s="1023">
        <v>19.5</v>
      </c>
      <c r="AI73" s="1023">
        <v>10.530000000000001</v>
      </c>
      <c r="AJ73" s="1021">
        <v>6.5</v>
      </c>
      <c r="AK73" s="1021">
        <v>15.959999999999999</v>
      </c>
      <c r="AL73" s="1034">
        <v>7330</v>
      </c>
      <c r="AM73" s="1028">
        <v>1.6</v>
      </c>
      <c r="AN73" s="1021">
        <v>2.76</v>
      </c>
      <c r="AO73" s="868">
        <f>IF(U73="n/a","n/a",IF(AA73&lt;0,"n/a",IF(AA73="n/a","n/a",J73+U73-AA73)))</f>
        <v>-6.7886925536324583</v>
      </c>
      <c r="AP73" s="869">
        <f>IF(U73="n/a","n/a",J73+U73)</f>
        <v>15.045349999559033</v>
      </c>
      <c r="AQ73" s="1044">
        <f>IF(OR(AC73&lt;0.01,AF73="n/a"),"n/a",(I73/SQRT(22.5*AC73*(I73/AF73))-1)*100)</f>
        <v>231.14258818760226</v>
      </c>
      <c r="AR73" s="766">
        <f>INDEX(Historical!$C$7:$C$1455,MATCH(B73,Historical!$B$7:$B$1455,0))*IF(AH73="n/a",1.03,IF(AH73&lt;0,1.01,IF(AH73&gt;10,1.1,(1+AH73/100))))</f>
        <v>0.74800000000000011</v>
      </c>
      <c r="AS73" s="1042">
        <f>IF($AI73="n/a",1.03*AR73,IF($AI73&lt;0,1.01*AR73,IF($AI73&gt;10,1.1*AR73,(1+$AI73/100)*AR73)))</f>
        <v>0.8228000000000002</v>
      </c>
      <c r="AT73" s="1042">
        <f>IF($AK73="n/a",1.03*AS73,IF($AK73&lt;0,1.01*AS73,IF($AK73&gt;10,1.1*AS73,(1+$AK73/100)*AS73)))</f>
        <v>0.90508000000000033</v>
      </c>
      <c r="AU73" s="1042">
        <f>IF($AK73="n/a",1.03*AT73,IF($AK73&lt;0,1.01*AT73,IF($AK73&gt;10,1.1*AT73,(1+$AK73/100)*AT73)))</f>
        <v>0.99558800000000047</v>
      </c>
      <c r="AV73" s="1042">
        <f>IF($AK73="n/a",1.03*AU73,IF($AK73&lt;0,1.01*AU73,IF($AK73&gt;10,1.1*AU73,(1+$AK73/100)*AU73)))</f>
        <v>1.0951468000000006</v>
      </c>
      <c r="AW73" s="766">
        <f>SUM(AR73:AV73)</f>
        <v>4.5666148000000018</v>
      </c>
      <c r="AX73" s="877">
        <f>AW73/I73*100</f>
        <v>8.9000483336581588</v>
      </c>
      <c r="AY73" s="1212">
        <v>1.1000000000000001</v>
      </c>
      <c r="AZ73" s="1028">
        <v>45.73</v>
      </c>
      <c r="BA73" s="1028">
        <v>-2.97</v>
      </c>
      <c r="BB73" s="1028">
        <v>3.26</v>
      </c>
      <c r="BC73" s="1028">
        <v>13.350000000000001</v>
      </c>
      <c r="BE73" s="721">
        <v>2012</v>
      </c>
      <c r="BF73" s="1057">
        <f>IF(BE73&gt;2008,0,IF(BE73&gt;2001,1,IF(BE73&gt;1990,2,IF(BE73&gt;1980,3,IF(BE73&gt;1973,4,IF(BE73&gt;1970,5,IF(BE73&gt;1960,6,IF(BE73&gt;1958,7,IF(BE73&gt;1953,8,9)))))))))</f>
        <v>0</v>
      </c>
    </row>
    <row r="74" spans="1:58" ht="11.25" customHeight="1" x14ac:dyDescent="0.2">
      <c r="A74" s="1036" t="s">
        <v>1011</v>
      </c>
      <c r="B74" s="1031" t="s">
        <v>1012</v>
      </c>
      <c r="C74" s="1181" t="s">
        <v>248</v>
      </c>
      <c r="D74" s="1181" t="s">
        <v>4429</v>
      </c>
      <c r="E74" s="857">
        <v>5</v>
      </c>
      <c r="F74" s="1245">
        <v>766</v>
      </c>
      <c r="G74" s="1245" t="s">
        <v>116</v>
      </c>
      <c r="H74" s="1245" t="s">
        <v>116</v>
      </c>
      <c r="I74" s="1030">
        <v>39.58</v>
      </c>
      <c r="J74" s="766">
        <f>(M74/I74)*100</f>
        <v>1.7180394138453767</v>
      </c>
      <c r="K74" s="1033">
        <v>0.17</v>
      </c>
      <c r="L74" s="1043">
        <v>4</v>
      </c>
      <c r="M74" s="756">
        <f>K74*L74</f>
        <v>0.68</v>
      </c>
      <c r="N74" s="1026" t="s">
        <v>150</v>
      </c>
      <c r="O74" s="860">
        <v>0.14000000000000001</v>
      </c>
      <c r="P74" s="1022">
        <v>43069</v>
      </c>
      <c r="Q74" s="1022">
        <v>43084</v>
      </c>
      <c r="R74" s="756">
        <f>(K74-O74)/O74*100</f>
        <v>21.428571428571423</v>
      </c>
      <c r="S74" s="824">
        <f>IF(INDEX(Historical!$D$7:$D$1455,MATCH(B74,Historical!$B$7:$B$1455,0))=0,"n/a",(INDEX(Historical!$C$7:$C$1455,MATCH(B74,Historical!$B$7:$B$1455,0))/INDEX(Historical!$D$7:$D$1455,MATCH(B74,Historical!$B$7:$B$1455,0))-1)*100)</f>
        <v>11.320754716981153</v>
      </c>
      <c r="T74" s="824">
        <f>IF(INDEX(Historical!$F$7:$F$1455,MATCH(B74,Historical!$B$7:$B$1455,0))=0,"n/a",((INDEX(Historical!$C$7:$C$1455,MATCH(B74,Historical!$B$7:$B$1455,0))/INDEX(Historical!$F$7:$F$1455,MATCH(B74,Historical!$B$7:$B$1455,0)))^(1/3)-1)*100)</f>
        <v>5.322270081365299</v>
      </c>
      <c r="U74" s="824" t="str">
        <f>IF(INDEX(Historical!$I$7:$I$1455,MATCH(B74,Historical!$B$7:$B$1455,0))=0,"n/a",((INDEX(Historical!$C$7:$C$1455,MATCH(B74,Historical!$B$7:$B$1455,0))/INDEX(Historical!$I$7:$I$1455,MATCH(B74,Historical!$B$7:$B$1455,0)))^(1/5)-1)*100)</f>
        <v>n/a</v>
      </c>
      <c r="V74" s="824">
        <f>IF(INDEX(Historical!$O$7:$O$1455,MATCH(B74,Historical!$B$7:$B$1455,0))=0,"n/a",((INDEX(Historical!$C$7:$C$1455,MATCH(B74,Historical!$B$7:$B$1455,0))/INDEX(Historical!$O$7:$O$1455,MATCH(B74,Historical!$B$7:$B$1455,0)))^(1/10)-1)*100)</f>
        <v>13.250547181142869</v>
      </c>
      <c r="W74" s="825" t="str">
        <f>IF(OR(U74&lt;=0,U74="n/a",V74&lt;=0,V74="n/a"),"n/a",U74/V74)</f>
        <v>n/a</v>
      </c>
      <c r="X74" s="826" t="str">
        <f>IF(OR(AJ74&lt;=0,AJ74="n/a",U74&lt;=0,U74="n/a"),"n/a",U74/AJ74)</f>
        <v>n/a</v>
      </c>
      <c r="Y74" s="777"/>
      <c r="Z74" s="766">
        <f>IF(OR(AC74&lt;0.01,AC74="n/a"),"n/a",M74/AC74*100)</f>
        <v>17.662337662337663</v>
      </c>
      <c r="AA74" s="1042">
        <f>IF(OR(AC74&lt;0.01,AC74="n/a"),"n/a",I74/AC74)</f>
        <v>10.28051948051948</v>
      </c>
      <c r="AB74" s="1043">
        <v>12</v>
      </c>
      <c r="AC74" s="1021">
        <v>3.85</v>
      </c>
      <c r="AD74" s="1021">
        <v>1.38</v>
      </c>
      <c r="AE74" s="1021">
        <v>0.78</v>
      </c>
      <c r="AF74" s="1021">
        <v>2.02</v>
      </c>
      <c r="AG74" s="1021">
        <v>14.2</v>
      </c>
      <c r="AH74" s="1021">
        <v>22</v>
      </c>
      <c r="AI74" s="1021">
        <v>6.3</v>
      </c>
      <c r="AJ74" s="1021">
        <v>10.100000000000001</v>
      </c>
      <c r="AK74" s="1021">
        <v>7.4499999999999993</v>
      </c>
      <c r="AL74" s="1034">
        <v>8240</v>
      </c>
      <c r="AM74" s="1028">
        <v>0.1</v>
      </c>
      <c r="AN74" s="1021">
        <v>0.53</v>
      </c>
      <c r="AO74" s="868" t="str">
        <f>IF(U74="n/a","n/a",IF(AA74&lt;0,"n/a",IF(AA74="n/a","n/a",J74+U74-AA74)))</f>
        <v>n/a</v>
      </c>
      <c r="AP74" s="869" t="str">
        <f>IF(U74="n/a","n/a",J74+U74)</f>
        <v>n/a</v>
      </c>
      <c r="AQ74" s="1044">
        <f>IF(OR(AC74&lt;0.01,AF74="n/a"),"n/a",(I74/SQRT(22.5*AC74*(I74/AF74))-1)*100)</f>
        <v>-3.9290786261423793</v>
      </c>
      <c r="AR74" s="766">
        <f>INDEX(Historical!$C$7:$C$1455,MATCH(B74,Historical!$B$7:$B$1455,0))*IF(AH74="n/a",1.03,IF(AH74&lt;0,1.01,IF(AH74&gt;10,1.1,(1+AH74/100))))</f>
        <v>0.64900000000000013</v>
      </c>
      <c r="AS74" s="1042">
        <f>IF($AI74="n/a",1.03*AR74,IF($AI74&lt;0,1.01*AR74,IF($AI74&gt;10,1.1*AR74,(1+$AI74/100)*AR74)))</f>
        <v>0.68988700000000014</v>
      </c>
      <c r="AT74" s="1042">
        <f>IF($AK74="n/a",1.03*AS74,IF($AK74&lt;0,1.01*AS74,IF($AK74&gt;10,1.1*AS74,(1+$AK74/100)*AS74)))</f>
        <v>0.74128358150000018</v>
      </c>
      <c r="AU74" s="1042">
        <f>IF($AK74="n/a",1.03*AT74,IF($AK74&lt;0,1.01*AT74,IF($AK74&gt;10,1.1*AT74,(1+$AK74/100)*AT74)))</f>
        <v>0.79650920832175021</v>
      </c>
      <c r="AV74" s="1042">
        <f>IF($AK74="n/a",1.03*AU74,IF($AK74&lt;0,1.01*AU74,IF($AK74&gt;10,1.1*AU74,(1+$AK74/100)*AU74)))</f>
        <v>0.85584914434172066</v>
      </c>
      <c r="AW74" s="766">
        <f>SUM(AR74:AV74)</f>
        <v>3.7325289341634713</v>
      </c>
      <c r="AX74" s="877">
        <f>AW74/I74*100</f>
        <v>9.43034091501635</v>
      </c>
      <c r="AY74" s="1212">
        <v>1.77</v>
      </c>
      <c r="AZ74" s="1028">
        <v>10.84</v>
      </c>
      <c r="BA74" s="1028">
        <v>-32.019999999999996</v>
      </c>
      <c r="BB74" s="1028">
        <v>-1.06</v>
      </c>
      <c r="BC74" s="1028">
        <v>-14.149999999999999</v>
      </c>
      <c r="BE74" s="721">
        <v>2014</v>
      </c>
      <c r="BF74" s="1057">
        <f>IF(BE74&gt;2008,0,IF(BE74&gt;2001,1,IF(BE74&gt;1990,2,IF(BE74&gt;1980,3,IF(BE74&gt;1973,4,IF(BE74&gt;1970,5,IF(BE74&gt;1960,6,IF(BE74&gt;1958,7,IF(BE74&gt;1953,8,9)))))))))</f>
        <v>0</v>
      </c>
    </row>
    <row r="75" spans="1:58" ht="11.25" customHeight="1" x14ac:dyDescent="0.2">
      <c r="A75" s="1019" t="s">
        <v>1013</v>
      </c>
      <c r="B75" s="1031" t="s">
        <v>1014</v>
      </c>
      <c r="C75" s="1181" t="s">
        <v>109</v>
      </c>
      <c r="D75" s="1181" t="s">
        <v>4434</v>
      </c>
      <c r="E75" s="857">
        <v>6</v>
      </c>
      <c r="F75" s="1245">
        <v>665</v>
      </c>
      <c r="G75" s="1245" t="s">
        <v>38</v>
      </c>
      <c r="H75" s="1245" t="s">
        <v>38</v>
      </c>
      <c r="I75" s="1030">
        <v>12.69</v>
      </c>
      <c r="J75" s="766">
        <f>(M75/I75)*100</f>
        <v>3.7825059101654848</v>
      </c>
      <c r="K75" s="1033">
        <v>0.12</v>
      </c>
      <c r="L75" s="1043">
        <v>4</v>
      </c>
      <c r="M75" s="756">
        <f>K75*L75</f>
        <v>0.48</v>
      </c>
      <c r="N75" s="1026" t="s">
        <v>979</v>
      </c>
      <c r="O75" s="860">
        <v>0.11</v>
      </c>
      <c r="P75" s="1016">
        <v>43132</v>
      </c>
      <c r="Q75" s="1016">
        <v>43147</v>
      </c>
      <c r="R75" s="756">
        <f>(K75-O75)/O75*100</f>
        <v>9.0909090909090864</v>
      </c>
      <c r="S75" s="824">
        <f>IF(INDEX(Historical!$D$7:$D$1455,MATCH(B75,Historical!$B$7:$B$1455,0))=0,"n/a",(INDEX(Historical!$C$7:$C$1455,MATCH(B75,Historical!$B$7:$B$1455,0))/INDEX(Historical!$D$7:$D$1455,MATCH(B75,Historical!$B$7:$B$1455,0))-1)*100)</f>
        <v>9.9999999999999858</v>
      </c>
      <c r="T75" s="824">
        <f>IF(INDEX(Historical!$F$7:$F$1455,MATCH(B75,Historical!$B$7:$B$1455,0))=0,"n/a",((INDEX(Historical!$C$7:$C$1455,MATCH(B75,Historical!$B$7:$B$1455,0))/INDEX(Historical!$F$7:$F$1455,MATCH(B75,Historical!$B$7:$B$1455,0)))^(1/3)-1)*100)</f>
        <v>11.199004528465784</v>
      </c>
      <c r="U75" s="824">
        <f>IF(INDEX(Historical!$I$7:$I$1455,MATCH(B75,Historical!$B$7:$B$1455,0))=0,"n/a",((INDEX(Historical!$C$7:$C$1455,MATCH(B75,Historical!$B$7:$B$1455,0))/INDEX(Historical!$I$7:$I$1455,MATCH(B75,Historical!$B$7:$B$1455,0)))^(1/5)-1)*100)</f>
        <v>61.53942662021781</v>
      </c>
      <c r="V75" s="824">
        <f>IF(INDEX(Historical!$O$7:$O$1455,MATCH(B75,Historical!$B$7:$B$1455,0))=0,"n/a",((INDEX(Historical!$C$7:$C$1455,MATCH(B75,Historical!$B$7:$B$1455,0))/INDEX(Historical!$O$7:$O$1455,MATCH(B75,Historical!$B$7:$B$1455,0)))^(1/10)-1)*100)</f>
        <v>2.0269766762328834</v>
      </c>
      <c r="W75" s="825">
        <f>IF(OR(U75&lt;=0,U75="n/a",V75&lt;=0,V75="n/a"),"n/a",U75/V75)</f>
        <v>30.36020460511082</v>
      </c>
      <c r="X75" s="826" t="str">
        <f>IF(OR(AJ75&lt;=0,AJ75="n/a",U75&lt;=0,U75="n/a"),"n/a",U75/AJ75)</f>
        <v>n/a</v>
      </c>
      <c r="Y75" s="1032"/>
      <c r="Z75" s="766">
        <f>IF(OR(AC75&lt;0.01,AC75="n/a"),"n/a",M75/AC75*100)</f>
        <v>126.31578947368421</v>
      </c>
      <c r="AA75" s="1042">
        <f>IF(OR(AC75&lt;0.01,AC75="n/a"),"n/a",I75/AC75)</f>
        <v>33.39473684210526</v>
      </c>
      <c r="AB75" s="1043">
        <v>12</v>
      </c>
      <c r="AC75" s="1021">
        <v>0.38</v>
      </c>
      <c r="AD75" s="1021">
        <v>3.29</v>
      </c>
      <c r="AE75" s="1021">
        <v>3.79</v>
      </c>
      <c r="AF75" s="1021">
        <v>1.47</v>
      </c>
      <c r="AG75" s="1021">
        <v>3.1</v>
      </c>
      <c r="AH75" s="1021">
        <v>-30.8</v>
      </c>
      <c r="AI75" s="1021">
        <v>7.53</v>
      </c>
      <c r="AJ75" s="1021">
        <v>-0.3</v>
      </c>
      <c r="AK75" s="1021">
        <v>10.18</v>
      </c>
      <c r="AL75" s="1034">
        <v>1070</v>
      </c>
      <c r="AM75" s="1028">
        <v>1.9</v>
      </c>
      <c r="AN75" s="1021">
        <v>0.14000000000000001</v>
      </c>
      <c r="AO75" s="868">
        <f>IF(U75="n/a","n/a",IF(AA75&lt;0,"n/a",IF(AA75="n/a","n/a",J75+U75-AA75)))</f>
        <v>31.927195688278033</v>
      </c>
      <c r="AP75" s="869">
        <f>IF(U75="n/a","n/a",J75+U75)</f>
        <v>65.321932530383293</v>
      </c>
      <c r="AQ75" s="1044">
        <f>IF(OR(AC75&lt;0.01,AF75="n/a"),"n/a",(I75/SQRT(22.5*AC75*(I75/AF75))-1)*100)</f>
        <v>47.708817397073844</v>
      </c>
      <c r="AR75" s="766">
        <f>INDEX(Historical!$C$7:$C$1455,MATCH(B75,Historical!$B$7:$B$1455,0))*IF(AH75="n/a",1.03,IF(AH75&lt;0,1.01,IF(AH75&gt;10,1.1,(1+AH75/100))))</f>
        <v>0.44440000000000002</v>
      </c>
      <c r="AS75" s="1042">
        <f>IF($AI75="n/a",1.03*AR75,IF($AI75&lt;0,1.01*AR75,IF($AI75&gt;10,1.1*AR75,(1+$AI75/100)*AR75)))</f>
        <v>0.47786331999999998</v>
      </c>
      <c r="AT75" s="1042">
        <f>IF($AK75="n/a",1.03*AS75,IF($AK75&lt;0,1.01*AS75,IF($AK75&gt;10,1.1*AS75,(1+$AK75/100)*AS75)))</f>
        <v>0.52564965200000002</v>
      </c>
      <c r="AU75" s="1042">
        <f>IF($AK75="n/a",1.03*AT75,IF($AK75&lt;0,1.01*AT75,IF($AK75&gt;10,1.1*AT75,(1+$AK75/100)*AT75)))</f>
        <v>0.57821461720000011</v>
      </c>
      <c r="AV75" s="1042">
        <f>IF($AK75="n/a",1.03*AU75,IF($AK75&lt;0,1.01*AU75,IF($AK75&gt;10,1.1*AU75,(1+$AK75/100)*AU75)))</f>
        <v>0.63603607892000014</v>
      </c>
      <c r="AW75" s="766">
        <f>SUM(AR75:AV75)</f>
        <v>2.6621636681200003</v>
      </c>
      <c r="AX75" s="877">
        <f>AW75/I75*100</f>
        <v>20.978437101024429</v>
      </c>
      <c r="AY75" s="1212">
        <v>0.82</v>
      </c>
      <c r="AZ75" s="1028">
        <v>2.42</v>
      </c>
      <c r="BA75" s="1028">
        <v>-28.910000000000004</v>
      </c>
      <c r="BB75" s="1028">
        <v>-5.09</v>
      </c>
      <c r="BC75" s="1028">
        <v>-15.340000000000002</v>
      </c>
      <c r="BE75" s="721">
        <v>2013</v>
      </c>
      <c r="BF75" s="1057">
        <f>IF(BE75&gt;2008,0,IF(BE75&gt;2001,1,IF(BE75&gt;1990,2,IF(BE75&gt;1980,3,IF(BE75&gt;1973,4,IF(BE75&gt;1970,5,IF(BE75&gt;1960,6,IF(BE75&gt;1958,7,IF(BE75&gt;1953,8,9)))))))))</f>
        <v>0</v>
      </c>
    </row>
    <row r="76" spans="1:58" ht="11.25" customHeight="1" x14ac:dyDescent="0.2">
      <c r="A76" s="1019" t="s">
        <v>1017</v>
      </c>
      <c r="B76" s="1031" t="s">
        <v>1018</v>
      </c>
      <c r="C76" s="1181" t="s">
        <v>155</v>
      </c>
      <c r="D76" s="1181" t="s">
        <v>4444</v>
      </c>
      <c r="E76" s="857">
        <v>9</v>
      </c>
      <c r="F76" s="1245">
        <v>339</v>
      </c>
      <c r="G76" s="1245" t="s">
        <v>116</v>
      </c>
      <c r="H76" s="1245" t="s">
        <v>116</v>
      </c>
      <c r="I76" s="1030">
        <v>53.46</v>
      </c>
      <c r="J76" s="766">
        <f>(M76/I76)*100</f>
        <v>2.9928918817807708</v>
      </c>
      <c r="K76" s="1033">
        <v>0.4</v>
      </c>
      <c r="L76" s="1043">
        <v>4</v>
      </c>
      <c r="M76" s="756">
        <f>K76*L76</f>
        <v>1.6</v>
      </c>
      <c r="N76" s="1026" t="s">
        <v>141</v>
      </c>
      <c r="O76" s="860">
        <v>0.39</v>
      </c>
      <c r="P76" s="714">
        <v>43104</v>
      </c>
      <c r="Q76" s="714">
        <v>43132</v>
      </c>
      <c r="R76" s="756">
        <f>(K76-O76)/O76*100</f>
        <v>2.5641025641025665</v>
      </c>
      <c r="S76" s="824">
        <f>IF(INDEX(Historical!$D$7:$D$1455,MATCH(B76,Historical!$B$7:$B$1455,0))=0,"n/a",(INDEX(Historical!$C$7:$C$1455,MATCH(B76,Historical!$B$7:$B$1455,0))/INDEX(Historical!$D$7:$D$1455,MATCH(B76,Historical!$B$7:$B$1455,0))-1)*100)</f>
        <v>2.6315789473684292</v>
      </c>
      <c r="T76" s="824">
        <f>IF(INDEX(Historical!$F$7:$F$1455,MATCH(B76,Historical!$B$7:$B$1455,0))=0,"n/a",((INDEX(Historical!$C$7:$C$1455,MATCH(B76,Historical!$B$7:$B$1455,0))/INDEX(Historical!$F$7:$F$1455,MATCH(B76,Historical!$B$7:$B$1455,0)))^(1/3)-1)*100)</f>
        <v>2.467356456966896</v>
      </c>
      <c r="U76" s="824">
        <f>IF(INDEX(Historical!$I$7:$I$1455,MATCH(B76,Historical!$B$7:$B$1455,0))=0,"n/a",((INDEX(Historical!$C$7:$C$1455,MATCH(B76,Historical!$B$7:$B$1455,0))/INDEX(Historical!$I$7:$I$1455,MATCH(B76,Historical!$B$7:$B$1455,0)))^(1/5)-1)*100)</f>
        <v>2.7820174603307546</v>
      </c>
      <c r="V76" s="824">
        <f>IF(INDEX(Historical!$O$7:$O$1455,MATCH(B76,Historical!$B$7:$B$1455,0))=0,"n/a",((INDEX(Historical!$C$7:$C$1455,MATCH(B76,Historical!$B$7:$B$1455,0))/INDEX(Historical!$O$7:$O$1455,MATCH(B76,Historical!$B$7:$B$1455,0)))^(1/10)-1)*100)</f>
        <v>3.3690815619549674</v>
      </c>
      <c r="W76" s="825">
        <f>IF(OR(U76&lt;=0,U76="n/a",V76&lt;=0,V76="n/a"),"n/a",U76/V76)</f>
        <v>0.82574951338264457</v>
      </c>
      <c r="X76" s="826">
        <f>IF(OR(AJ76&lt;=0,AJ76="n/a",U76&lt;=0,U76="n/a"),"n/a",U76/AJ76)</f>
        <v>0.18183120655756568</v>
      </c>
      <c r="Y76" s="777"/>
      <c r="Z76" s="766">
        <f>IF(OR(AC76&lt;0.01,AC76="n/a"),"n/a",M76/AC76*100)</f>
        <v>59.925093632958806</v>
      </c>
      <c r="AA76" s="1042">
        <f>IF(OR(AC76&lt;0.01,AC76="n/a"),"n/a",I76/AC76)</f>
        <v>20.022471910112362</v>
      </c>
      <c r="AB76" s="1043">
        <v>8</v>
      </c>
      <c r="AC76" s="1021">
        <v>2.67</v>
      </c>
      <c r="AD76" s="1021">
        <v>1.81</v>
      </c>
      <c r="AE76" s="1021">
        <v>3.98</v>
      </c>
      <c r="AF76" s="1021">
        <v>6.39</v>
      </c>
      <c r="AG76" s="1021">
        <v>11.3</v>
      </c>
      <c r="AH76" s="1021">
        <v>-10.9</v>
      </c>
      <c r="AI76" s="1021">
        <v>4.74</v>
      </c>
      <c r="AJ76" s="1021">
        <v>15.299999999999999</v>
      </c>
      <c r="AK76" s="1021">
        <v>11.03</v>
      </c>
      <c r="AL76" s="1034">
        <v>87700</v>
      </c>
      <c r="AM76" s="1028">
        <v>0.16</v>
      </c>
      <c r="AN76" s="1021">
        <v>0.54</v>
      </c>
      <c r="AO76" s="868">
        <f>IF(U76="n/a","n/a",IF(AA76&lt;0,"n/a",IF(AA76="n/a","n/a",J76+U76-AA76)))</f>
        <v>-14.247562568000836</v>
      </c>
      <c r="AP76" s="869">
        <f>IF(U76="n/a","n/a",J76+U76)</f>
        <v>5.7749093421115258</v>
      </c>
      <c r="AQ76" s="1044">
        <f>IF(OR(AC76&lt;0.01,AF76="n/a"),"n/a",(I76/SQRT(22.5*AC76*(I76/AF76))-1)*100)</f>
        <v>138.46136002446835</v>
      </c>
      <c r="AR76" s="766">
        <f>INDEX(Historical!$C$7:$C$1455,MATCH(B76,Historical!$B$7:$B$1455,0))*IF(AH76="n/a",1.03,IF(AH76&lt;0,1.01,IF(AH76&gt;10,1.1,(1+AH76/100))))</f>
        <v>1.5756000000000001</v>
      </c>
      <c r="AS76" s="1042">
        <f>IF($AI76="n/a",1.03*AR76,IF($AI76&lt;0,1.01*AR76,IF($AI76&gt;10,1.1*AR76,(1+$AI76/100)*AR76)))</f>
        <v>1.6502834400000004</v>
      </c>
      <c r="AT76" s="1042">
        <f>IF($AK76="n/a",1.03*AS76,IF($AK76&lt;0,1.01*AS76,IF($AK76&gt;10,1.1*AS76,(1+$AK76/100)*AS76)))</f>
        <v>1.8153117840000006</v>
      </c>
      <c r="AU76" s="1042">
        <f>IF($AK76="n/a",1.03*AT76,IF($AK76&lt;0,1.01*AT76,IF($AK76&gt;10,1.1*AT76,(1+$AK76/100)*AT76)))</f>
        <v>1.9968429624000008</v>
      </c>
      <c r="AV76" s="1042">
        <f>IF($AK76="n/a",1.03*AU76,IF($AK76&lt;0,1.01*AU76,IF($AK76&gt;10,1.1*AU76,(1+$AK76/100)*AU76)))</f>
        <v>2.1965272586400011</v>
      </c>
      <c r="AW76" s="766">
        <f>SUM(AR76:AV76)</f>
        <v>9.234565445040003</v>
      </c>
      <c r="AX76" s="877">
        <f>AW76/I76*100</f>
        <v>17.273784970145908</v>
      </c>
      <c r="AY76" s="1212">
        <v>1.05</v>
      </c>
      <c r="AZ76" s="1028">
        <v>13.889999999999999</v>
      </c>
      <c r="BA76" s="1028">
        <v>-23.68</v>
      </c>
      <c r="BB76" s="1028">
        <v>-3.9800000000000004</v>
      </c>
      <c r="BC76" s="1028">
        <v>-7.26</v>
      </c>
      <c r="BE76" s="721">
        <v>2010</v>
      </c>
      <c r="BF76" s="1057">
        <f>IF(BE76&gt;2008,0,IF(BE76&gt;2001,1,IF(BE76&gt;1990,2,IF(BE76&gt;1980,3,IF(BE76&gt;1973,4,IF(BE76&gt;1970,5,IF(BE76&gt;1960,6,IF(BE76&gt;1958,7,IF(BE76&gt;1953,8,9)))))))))</f>
        <v>0</v>
      </c>
    </row>
    <row r="77" spans="1:58" ht="11.25" customHeight="1" x14ac:dyDescent="0.2">
      <c r="A77" s="1019" t="s">
        <v>1019</v>
      </c>
      <c r="B77" s="1031" t="s">
        <v>1020</v>
      </c>
      <c r="C77" s="1181" t="s">
        <v>4414</v>
      </c>
      <c r="D77" s="1181" t="s">
        <v>4415</v>
      </c>
      <c r="E77" s="857">
        <v>6</v>
      </c>
      <c r="F77" s="1245">
        <v>754</v>
      </c>
      <c r="G77" s="1245" t="s">
        <v>107</v>
      </c>
      <c r="H77" s="1245" t="s">
        <v>107</v>
      </c>
      <c r="I77" s="1030">
        <v>16.5</v>
      </c>
      <c r="J77" s="766">
        <f>(M77/I77)*100</f>
        <v>6.787878787878789</v>
      </c>
      <c r="K77" s="1033">
        <v>0.28000000000000003</v>
      </c>
      <c r="L77" s="1043">
        <v>4</v>
      </c>
      <c r="M77" s="756">
        <f>K77*L77</f>
        <v>1.1200000000000001</v>
      </c>
      <c r="N77" s="1026" t="s">
        <v>221</v>
      </c>
      <c r="O77" s="860">
        <v>0.27500000000000002</v>
      </c>
      <c r="P77" s="1016">
        <v>43468</v>
      </c>
      <c r="Q77" s="1016">
        <v>43480</v>
      </c>
      <c r="R77" s="756">
        <f>(K77-O77)/O77*100</f>
        <v>1.8181818181818195</v>
      </c>
      <c r="S77" s="824">
        <f>IF(INDEX(Historical!$D$7:$D$1455,MATCH(B77,Historical!$B$7:$B$1455,0))=0,"n/a",(INDEX(Historical!$C$7:$C$1455,MATCH(B77,Historical!$B$7:$B$1455,0))/INDEX(Historical!$D$7:$D$1455,MATCH(B77,Historical!$B$7:$B$1455,0))-1)*100)</f>
        <v>6.1224489795918435</v>
      </c>
      <c r="T77" s="824">
        <f>IF(INDEX(Historical!$F$7:$F$1455,MATCH(B77,Historical!$B$7:$B$1455,0))=0,"n/a",((INDEX(Historical!$C$7:$C$1455,MATCH(B77,Historical!$B$7:$B$1455,0))/INDEX(Historical!$F$7:$F$1455,MATCH(B77,Historical!$B$7:$B$1455,0)))^(1/3)-1)*100)</f>
        <v>12.676403444823858</v>
      </c>
      <c r="U77" s="824" t="str">
        <f>IF(INDEX(Historical!$I$7:$I$1455,MATCH(B77,Historical!$B$7:$B$1455,0))=0,"n/a",((INDEX(Historical!$C$7:$C$1455,MATCH(B77,Historical!$B$7:$B$1455,0))/INDEX(Historical!$I$7:$I$1455,MATCH(B77,Historical!$B$7:$B$1455,0)))^(1/5)-1)*100)</f>
        <v>n/a</v>
      </c>
      <c r="V77" s="824" t="str">
        <f>IF(INDEX(Historical!$O$7:$O$1455,MATCH(B77,Historical!$B$7:$B$1455,0))=0,"n/a",((INDEX(Historical!$C$7:$C$1455,MATCH(B77,Historical!$B$7:$B$1455,0))/INDEX(Historical!$O$7:$O$1455,MATCH(B77,Historical!$B$7:$B$1455,0)))^(1/10)-1)*100)</f>
        <v>n/a</v>
      </c>
      <c r="W77" s="825" t="str">
        <f>IF(OR(U77&lt;=0,U77="n/a",V77&lt;=0,V77="n/a"),"n/a",U77/V77)</f>
        <v>n/a</v>
      </c>
      <c r="X77" s="826" t="str">
        <f>IF(OR(AJ77&lt;=0,AJ77="n/a",U77&lt;=0,U77="n/a"),"n/a",U77/AJ77)</f>
        <v>n/a</v>
      </c>
      <c r="Y77" s="777"/>
      <c r="Z77" s="766">
        <f>IF(OR(AC77&lt;0.01,AC77="n/a"),"n/a",M77/AC77*100)</f>
        <v>94.915254237288153</v>
      </c>
      <c r="AA77" s="1042">
        <f>IF(OR(AC77&lt;0.01,AC77="n/a"),"n/a",I77/AC77)</f>
        <v>13.983050847457628</v>
      </c>
      <c r="AB77" s="1043">
        <v>12</v>
      </c>
      <c r="AC77" s="1021">
        <v>1.18</v>
      </c>
      <c r="AD77" s="1021" t="s">
        <v>138</v>
      </c>
      <c r="AE77" s="1021">
        <v>3.96</v>
      </c>
      <c r="AF77" s="1021">
        <v>1.74</v>
      </c>
      <c r="AG77" s="1021">
        <v>12.2</v>
      </c>
      <c r="AH77" s="1021">
        <v>7.9</v>
      </c>
      <c r="AI77" s="1021">
        <v>-21.73</v>
      </c>
      <c r="AJ77" s="1021">
        <v>28.799999999999997</v>
      </c>
      <c r="AK77" s="1021">
        <v>-5.09</v>
      </c>
      <c r="AL77" s="1034">
        <v>4970</v>
      </c>
      <c r="AM77" s="1028">
        <v>0.27999999999999997</v>
      </c>
      <c r="AN77" s="1021">
        <v>1.78</v>
      </c>
      <c r="AO77" s="868" t="str">
        <f>IF(U77="n/a","n/a",IF(AA77&lt;0,"n/a",IF(AA77="n/a","n/a",J77+U77-AA77)))</f>
        <v>n/a</v>
      </c>
      <c r="AP77" s="869" t="str">
        <f>IF(U77="n/a","n/a",J77+U77)</f>
        <v>n/a</v>
      </c>
      <c r="AQ77" s="1044">
        <f>IF(OR(AC77&lt;0.01,AF77="n/a"),"n/a",(I77/SQRT(22.5*AC77*(I77/AF77))-1)*100)</f>
        <v>3.9882653092833342</v>
      </c>
      <c r="AR77" s="766">
        <f>INDEX(Historical!$C$7:$C$1455,MATCH(B77,Historical!$B$7:$B$1455,0))*IF(AH77="n/a",1.03,IF(AH77&lt;0,1.01,IF(AH77&gt;10,1.1,(1+AH77/100))))</f>
        <v>1.12216</v>
      </c>
      <c r="AS77" s="1042">
        <f>IF($AI77="n/a",1.03*AR77,IF($AI77&lt;0,1.01*AR77,IF($AI77&gt;10,1.1*AR77,(1+$AI77/100)*AR77)))</f>
        <v>1.1333816000000001</v>
      </c>
      <c r="AT77" s="1042">
        <f>IF($AK77="n/a",1.03*AS77,IF($AK77&lt;0,1.01*AS77,IF($AK77&gt;10,1.1*AS77,(1+$AK77/100)*AS77)))</f>
        <v>1.1447154160000002</v>
      </c>
      <c r="AU77" s="1042">
        <f>IF($AK77="n/a",1.03*AT77,IF($AK77&lt;0,1.01*AT77,IF($AK77&gt;10,1.1*AT77,(1+$AK77/100)*AT77)))</f>
        <v>1.1561625701600002</v>
      </c>
      <c r="AV77" s="1042">
        <f>IF($AK77="n/a",1.03*AU77,IF($AK77&lt;0,1.01*AU77,IF($AK77&gt;10,1.1*AU77,(1+$AK77/100)*AU77)))</f>
        <v>1.1677241958616003</v>
      </c>
      <c r="AW77" s="766">
        <f>SUM(AR77:AV77)</f>
        <v>5.724143782021601</v>
      </c>
      <c r="AX77" s="877">
        <f>AW77/I77*100</f>
        <v>34.691780497100609</v>
      </c>
      <c r="AY77" s="1212">
        <v>0.51</v>
      </c>
      <c r="AZ77" s="1028">
        <v>20.09</v>
      </c>
      <c r="BA77" s="1028">
        <v>-12.370000000000001</v>
      </c>
      <c r="BB77" s="1028">
        <v>2.94</v>
      </c>
      <c r="BC77" s="1028">
        <v>1.5</v>
      </c>
      <c r="BE77" s="721">
        <v>2014</v>
      </c>
      <c r="BF77" s="1057">
        <f>IF(BE77&gt;2008,0,IF(BE77&gt;2001,1,IF(BE77&gt;1990,2,IF(BE77&gt;1980,3,IF(BE77&gt;1973,4,IF(BE77&gt;1970,5,IF(BE77&gt;1960,6,IF(BE77&gt;1958,7,IF(BE77&gt;1953,8,9)))))))))</f>
        <v>0</v>
      </c>
    </row>
    <row r="78" spans="1:58" ht="11.25" customHeight="1" x14ac:dyDescent="0.2">
      <c r="A78" s="1019" t="s">
        <v>1021</v>
      </c>
      <c r="B78" s="1031" t="s">
        <v>1022</v>
      </c>
      <c r="C78" s="1181" t="s">
        <v>4283</v>
      </c>
      <c r="D78" s="1181" t="s">
        <v>4421</v>
      </c>
      <c r="E78" s="857">
        <v>8</v>
      </c>
      <c r="F78" s="1245">
        <v>417</v>
      </c>
      <c r="G78" s="1245" t="s">
        <v>107</v>
      </c>
      <c r="H78" s="1245" t="s">
        <v>107</v>
      </c>
      <c r="I78" s="1030">
        <v>237.41</v>
      </c>
      <c r="J78" s="766">
        <f>(M78/I78)*100</f>
        <v>2.9484857419653765</v>
      </c>
      <c r="K78" s="1033">
        <v>1.75</v>
      </c>
      <c r="L78" s="1043">
        <v>4</v>
      </c>
      <c r="M78" s="756">
        <f>K78*L78</f>
        <v>7</v>
      </c>
      <c r="N78" s="1026" t="s">
        <v>153</v>
      </c>
      <c r="O78" s="860">
        <v>1.02</v>
      </c>
      <c r="P78" s="714">
        <v>43087</v>
      </c>
      <c r="Q78" s="714">
        <v>43098</v>
      </c>
      <c r="R78" s="756">
        <f>(K78-O78)/O78*100</f>
        <v>71.568627450980387</v>
      </c>
      <c r="S78" s="824">
        <f>IF(INDEX(Historical!$D$7:$D$1455,MATCH(B78,Historical!$B$7:$B$1455,0))=0,"n/a",(INDEX(Historical!$C$7:$C$1455,MATCH(B78,Historical!$B$7:$B$1455,0))/INDEX(Historical!$D$7:$D$1455,MATCH(B78,Historical!$B$7:$B$1455,0))-1)*100)</f>
        <v>135.78431372549016</v>
      </c>
      <c r="T78" s="824">
        <f>IF(INDEX(Historical!$F$7:$F$1455,MATCH(B78,Historical!$B$7:$B$1455,0))=0,"n/a",((INDEX(Historical!$C$7:$C$1455,MATCH(B78,Historical!$B$7:$B$1455,0))/INDEX(Historical!$F$7:$F$1455,MATCH(B78,Historical!$B$7:$B$1455,0)))^(1/3)-1)*100)</f>
        <v>57.548154999878975</v>
      </c>
      <c r="U78" s="824">
        <f>IF(INDEX(Historical!$I$7:$I$1455,MATCH(B78,Historical!$B$7:$B$1455,0))=0,"n/a",((INDEX(Historical!$C$7:$C$1455,MATCH(B78,Historical!$B$7:$B$1455,0))/INDEX(Historical!$I$7:$I$1455,MATCH(B78,Historical!$B$7:$B$1455,0)))^(1/5)-1)*100)</f>
        <v>51.134303275306948</v>
      </c>
      <c r="V78" s="824" t="str">
        <f>IF(INDEX(Historical!$O$7:$O$1455,MATCH(B78,Historical!$B$7:$B$1455,0))=0,"n/a",((INDEX(Historical!$C$7:$C$1455,MATCH(B78,Historical!$B$7:$B$1455,0))/INDEX(Historical!$O$7:$O$1455,MATCH(B78,Historical!$B$7:$B$1455,0)))^(1/10)-1)*100)</f>
        <v>n/a</v>
      </c>
      <c r="W78" s="825" t="str">
        <f>IF(OR(U78&lt;=0,U78="n/a",V78&lt;=0,V78="n/a"),"n/a",U78/V78)</f>
        <v>n/a</v>
      </c>
      <c r="X78" s="826">
        <f>IF(OR(AJ78&lt;=0,AJ78="n/a",U78&lt;=0,U78="n/a"),"n/a",U78/AJ78)</f>
        <v>4.1237341351053987</v>
      </c>
      <c r="Y78" s="1032" t="s">
        <v>1023</v>
      </c>
      <c r="Z78" s="766">
        <f>IF(OR(AC78&lt;0.01,AC78="n/a"),"n/a",M78/AC78*100)</f>
        <v>70.070070070070074</v>
      </c>
      <c r="AA78" s="1042">
        <f>IF(OR(AC78&lt;0.01,AC78="n/a"),"n/a",I78/AC78)</f>
        <v>23.764764764764763</v>
      </c>
      <c r="AB78" s="1043">
        <v>10</v>
      </c>
      <c r="AC78" s="1021">
        <v>9.99</v>
      </c>
      <c r="AD78" s="1021">
        <v>1.58</v>
      </c>
      <c r="AE78" s="1021">
        <v>4.8499999999999996</v>
      </c>
      <c r="AF78" s="1021">
        <v>3.72</v>
      </c>
      <c r="AG78" s="1021">
        <v>44.2</v>
      </c>
      <c r="AH78" s="1023">
        <v>190.7</v>
      </c>
      <c r="AI78" s="1023">
        <v>6.5600000000000005</v>
      </c>
      <c r="AJ78" s="1021">
        <v>12.4</v>
      </c>
      <c r="AK78" s="1021">
        <v>15.079999999999998</v>
      </c>
      <c r="AL78" s="1034">
        <v>98200</v>
      </c>
      <c r="AM78" s="1028">
        <v>0.1</v>
      </c>
      <c r="AN78" s="1021">
        <v>0.64</v>
      </c>
      <c r="AO78" s="868">
        <f>IF(U78="n/a","n/a",IF(AA78&lt;0,"n/a",IF(AA78="n/a","n/a",J78+U78-AA78)))</f>
        <v>30.318024252507563</v>
      </c>
      <c r="AP78" s="869">
        <f>IF(U78="n/a","n/a",J78+U78)</f>
        <v>54.082789017272326</v>
      </c>
      <c r="AQ78" s="1044">
        <f>IF(OR(AC78&lt;0.01,AF78="n/a"),"n/a",(I78/SQRT(22.5*AC78*(I78/AF78))-1)*100)</f>
        <v>98.21977132569566</v>
      </c>
      <c r="AR78" s="766">
        <f>INDEX(Historical!$C$7:$C$1455,MATCH(B78,Historical!$B$7:$B$1455,0))*IF(AH78="n/a",1.03,IF(AH78&lt;0,1.01,IF(AH78&gt;10,1.1,(1+AH78/100))))</f>
        <v>5.2910000000000004</v>
      </c>
      <c r="AS78" s="1042">
        <f>IF($AI78="n/a",1.03*AR78,IF($AI78&lt;0,1.01*AR78,IF($AI78&gt;10,1.1*AR78,(1+$AI78/100)*AR78)))</f>
        <v>5.6380896000000007</v>
      </c>
      <c r="AT78" s="1042">
        <f>IF($AK78="n/a",1.03*AS78,IF($AK78&lt;0,1.01*AS78,IF($AK78&gt;10,1.1*AS78,(1+$AK78/100)*AS78)))</f>
        <v>6.2018985600000009</v>
      </c>
      <c r="AU78" s="1042">
        <f>IF($AK78="n/a",1.03*AT78,IF($AK78&lt;0,1.01*AT78,IF($AK78&gt;10,1.1*AT78,(1+$AK78/100)*AT78)))</f>
        <v>6.8220884160000015</v>
      </c>
      <c r="AV78" s="1042">
        <f>IF($AK78="n/a",1.03*AU78,IF($AK78&lt;0,1.01*AU78,IF($AK78&gt;10,1.1*AU78,(1+$AK78/100)*AU78)))</f>
        <v>7.504297257600002</v>
      </c>
      <c r="AW78" s="766">
        <f>SUM(AR78:AV78)</f>
        <v>31.457373833600002</v>
      </c>
      <c r="AX78" s="877">
        <f>AW78/I78*100</f>
        <v>13.250231175434903</v>
      </c>
      <c r="AY78" s="1212">
        <v>0.99</v>
      </c>
      <c r="AZ78" s="1028">
        <v>20.23</v>
      </c>
      <c r="BA78" s="1028">
        <v>-14.71</v>
      </c>
      <c r="BB78" s="1028">
        <v>1.46</v>
      </c>
      <c r="BC78" s="1028">
        <v>0.44</v>
      </c>
      <c r="BE78" s="721">
        <v>2011</v>
      </c>
      <c r="BF78" s="1057">
        <f>IF(BE78&gt;2008,0,IF(BE78&gt;2001,1,IF(BE78&gt;1990,2,IF(BE78&gt;1980,3,IF(BE78&gt;1973,4,IF(BE78&gt;1970,5,IF(BE78&gt;1960,6,IF(BE78&gt;1958,7,IF(BE78&gt;1953,8,9)))))))))</f>
        <v>0</v>
      </c>
    </row>
    <row r="79" spans="1:58" ht="11.25" customHeight="1" x14ac:dyDescent="0.2">
      <c r="A79" s="1019" t="s">
        <v>1024</v>
      </c>
      <c r="B79" s="1031" t="s">
        <v>1025</v>
      </c>
      <c r="C79" s="1181" t="s">
        <v>109</v>
      </c>
      <c r="D79" s="1181" t="s">
        <v>4430</v>
      </c>
      <c r="E79" s="857">
        <v>7</v>
      </c>
      <c r="F79" s="1245">
        <v>582</v>
      </c>
      <c r="G79" s="1245" t="s">
        <v>107</v>
      </c>
      <c r="H79" s="1245" t="s">
        <v>107</v>
      </c>
      <c r="I79" s="1030">
        <v>43.88</v>
      </c>
      <c r="J79" s="766">
        <f>(M79/I79)*100</f>
        <v>1.3673655423883317</v>
      </c>
      <c r="K79" s="1033">
        <v>0.15</v>
      </c>
      <c r="L79" s="1043">
        <v>4</v>
      </c>
      <c r="M79" s="756">
        <f>K79*L79</f>
        <v>0.6</v>
      </c>
      <c r="N79" s="1026" t="s">
        <v>153</v>
      </c>
      <c r="O79" s="860">
        <v>0.14000000000000001</v>
      </c>
      <c r="P79" s="1016">
        <v>43158</v>
      </c>
      <c r="Q79" s="1016">
        <v>43188</v>
      </c>
      <c r="R79" s="756">
        <f>(K79-O79)/O79*100</f>
        <v>7.1428571428571281</v>
      </c>
      <c r="S79" s="824">
        <f>IF(INDEX(Historical!$D$7:$D$1455,MATCH(B79,Historical!$B$7:$B$1455,0))=0,"n/a",(INDEX(Historical!$C$7:$C$1455,MATCH(B79,Historical!$B$7:$B$1455,0))/INDEX(Historical!$D$7:$D$1455,MATCH(B79,Historical!$B$7:$B$1455,0))-1)*100)</f>
        <v>7.6923076923077094</v>
      </c>
      <c r="T79" s="824">
        <f>IF(INDEX(Historical!$F$7:$F$1455,MATCH(B79,Historical!$B$7:$B$1455,0))=0,"n/a",((INDEX(Historical!$C$7:$C$1455,MATCH(B79,Historical!$B$7:$B$1455,0))/INDEX(Historical!$F$7:$F$1455,MATCH(B79,Historical!$B$7:$B$1455,0)))^(1/3)-1)*100)</f>
        <v>9.4868380211810646</v>
      </c>
      <c r="U79" s="824">
        <f>IF(INDEX(Historical!$I$7:$I$1455,MATCH(B79,Historical!$B$7:$B$1455,0))=0,"n/a",((INDEX(Historical!$C$7:$C$1455,MATCH(B79,Historical!$B$7:$B$1455,0))/INDEX(Historical!$I$7:$I$1455,MATCH(B79,Historical!$B$7:$B$1455,0)))^(1/5)-1)*100)</f>
        <v>10.769164624430871</v>
      </c>
      <c r="V79" s="824">
        <f>IF(INDEX(Historical!$O$7:$O$1455,MATCH(B79,Historical!$B$7:$B$1455,0))=0,"n/a",((INDEX(Historical!$C$7:$C$1455,MATCH(B79,Historical!$B$7:$B$1455,0))/INDEX(Historical!$O$7:$O$1455,MATCH(B79,Historical!$B$7:$B$1455,0)))^(1/10)-1)*100)</f>
        <v>7.6438249453615992</v>
      </c>
      <c r="W79" s="825">
        <f>IF(OR(U79&lt;=0,U79="n/a",V79&lt;=0,V79="n/a"),"n/a",U79/V79)</f>
        <v>1.4088711739749848</v>
      </c>
      <c r="X79" s="826" t="str">
        <f>IF(OR(AJ79&lt;=0,AJ79="n/a",U79&lt;=0,U79="n/a"),"n/a",U79/AJ79)</f>
        <v>n/a</v>
      </c>
      <c r="Y79" s="1032" t="s">
        <v>830</v>
      </c>
      <c r="Z79" s="766">
        <f>IF(OR(AC79&lt;0.01,AC79="n/a"),"n/a",M79/AC79*100)</f>
        <v>23.4375</v>
      </c>
      <c r="AA79" s="1042">
        <f>IF(OR(AC79&lt;0.01,AC79="n/a"),"n/a",I79/AC79)</f>
        <v>17.140625</v>
      </c>
      <c r="AB79" s="1043">
        <v>12</v>
      </c>
      <c r="AC79" s="1021">
        <v>2.56</v>
      </c>
      <c r="AD79" s="1021">
        <v>2.39</v>
      </c>
      <c r="AE79" s="1021">
        <v>0.81</v>
      </c>
      <c r="AF79" s="1021">
        <v>1.85</v>
      </c>
      <c r="AG79" s="1021">
        <v>10.5</v>
      </c>
      <c r="AH79" s="1021">
        <v>-13.5</v>
      </c>
      <c r="AI79" s="1021">
        <v>-4.7</v>
      </c>
      <c r="AJ79" s="1021">
        <v>-7.3</v>
      </c>
      <c r="AK79" s="1021">
        <v>7.1800000000000006</v>
      </c>
      <c r="AL79" s="1034">
        <v>43700</v>
      </c>
      <c r="AM79" s="1028">
        <v>12.9</v>
      </c>
      <c r="AN79" s="1021">
        <v>4.88</v>
      </c>
      <c r="AO79" s="868">
        <f>IF(U79="n/a","n/a",IF(AA79&lt;0,"n/a",IF(AA79="n/a","n/a",J79+U79-AA79)))</f>
        <v>-5.0040948331807975</v>
      </c>
      <c r="AP79" s="869">
        <f>IF(U79="n/a","n/a",J79+U79)</f>
        <v>12.136530166819202</v>
      </c>
      <c r="AQ79" s="1044">
        <f>IF(OR(AC79&lt;0.01,AF79="n/a"),"n/a",(I79/SQRT(22.5*AC79*(I79/AF79))-1)*100)</f>
        <v>18.715638303375105</v>
      </c>
      <c r="AR79" s="766">
        <f>INDEX(Historical!$C$7:$C$1455,MATCH(B79,Historical!$B$7:$B$1455,0))*IF(AH79="n/a",1.03,IF(AH79&lt;0,1.01,IF(AH79&gt;10,1.1,(1+AH79/100))))</f>
        <v>0.5656000000000001</v>
      </c>
      <c r="AS79" s="1042">
        <f>IF($AI79="n/a",1.03*AR79,IF($AI79&lt;0,1.01*AR79,IF($AI79&gt;10,1.1*AR79,(1+$AI79/100)*AR79)))</f>
        <v>0.5712560000000001</v>
      </c>
      <c r="AT79" s="1042">
        <f>IF($AK79="n/a",1.03*AS79,IF($AK79&lt;0,1.01*AS79,IF($AK79&gt;10,1.1*AS79,(1+$AK79/100)*AS79)))</f>
        <v>0.61227218080000012</v>
      </c>
      <c r="AU79" s="1042">
        <f>IF($AK79="n/a",1.03*AT79,IF($AK79&lt;0,1.01*AT79,IF($AK79&gt;10,1.1*AT79,(1+$AK79/100)*AT79)))</f>
        <v>0.65623332338144014</v>
      </c>
      <c r="AV79" s="1042">
        <f>IF($AK79="n/a",1.03*AU79,IF($AK79&lt;0,1.01*AU79,IF($AK79&gt;10,1.1*AU79,(1+$AK79/100)*AU79)))</f>
        <v>0.70335087600022761</v>
      </c>
      <c r="AW79" s="766">
        <f>SUM(AR79:AV79)</f>
        <v>3.1087123801816681</v>
      </c>
      <c r="AX79" s="877">
        <f>AW79/I79*100</f>
        <v>7.0845769830940473</v>
      </c>
      <c r="AY79" s="1212">
        <v>1</v>
      </c>
      <c r="AZ79" s="1028">
        <v>17.89</v>
      </c>
      <c r="BA79" s="1028">
        <v>-2.58</v>
      </c>
      <c r="BB79" s="1028">
        <v>2.58</v>
      </c>
      <c r="BC79" s="1028">
        <v>6.2399999999999993</v>
      </c>
      <c r="BE79" s="721">
        <v>2012</v>
      </c>
      <c r="BF79" s="1057">
        <f>IF(BE79&gt;2008,0,IF(BE79&gt;2001,1,IF(BE79&gt;1990,2,IF(BE79&gt;1980,3,IF(BE79&gt;1973,4,IF(BE79&gt;1970,5,IF(BE79&gt;1960,6,IF(BE79&gt;1958,7,IF(BE79&gt;1953,8,9)))))))))</f>
        <v>0</v>
      </c>
    </row>
    <row r="80" spans="1:58" ht="11.25" customHeight="1" x14ac:dyDescent="0.2">
      <c r="A80" s="1036" t="s">
        <v>1026</v>
      </c>
      <c r="B80" s="1031" t="s">
        <v>1027</v>
      </c>
      <c r="C80" s="1181" t="s">
        <v>4414</v>
      </c>
      <c r="D80" s="1181" t="s">
        <v>4445</v>
      </c>
      <c r="E80" s="857">
        <v>6</v>
      </c>
      <c r="F80" s="1245">
        <v>687</v>
      </c>
      <c r="G80" s="1245" t="s">
        <v>107</v>
      </c>
      <c r="H80" s="1245" t="s">
        <v>107</v>
      </c>
      <c r="I80" s="1030">
        <v>17.66</v>
      </c>
      <c r="J80" s="766">
        <f>(M80/I80)*100</f>
        <v>7.1347678369195924</v>
      </c>
      <c r="K80" s="1033">
        <v>0.315</v>
      </c>
      <c r="L80" s="1043">
        <v>4</v>
      </c>
      <c r="M80" s="756">
        <f>K80*L80</f>
        <v>1.26</v>
      </c>
      <c r="N80" s="1026" t="s">
        <v>153</v>
      </c>
      <c r="O80" s="860">
        <v>0.29499999999999998</v>
      </c>
      <c r="P80" s="1016">
        <v>43158</v>
      </c>
      <c r="Q80" s="1016">
        <v>43188</v>
      </c>
      <c r="R80" s="756">
        <f>(K80-O80)/O80*100</f>
        <v>6.7796610169491593</v>
      </c>
      <c r="S80" s="824">
        <f>IF(INDEX(Historical!$D$7:$D$1455,MATCH(B80,Historical!$B$7:$B$1455,0))=0,"n/a",(INDEX(Historical!$C$7:$C$1455,MATCH(B80,Historical!$B$7:$B$1455,0))/INDEX(Historical!$D$7:$D$1455,MATCH(B80,Historical!$B$7:$B$1455,0))-1)*100)</f>
        <v>5.3571428571428381</v>
      </c>
      <c r="T80" s="824">
        <f>IF(INDEX(Historical!$F$7:$F$1455,MATCH(B80,Historical!$B$7:$B$1455,0))=0,"n/a",((INDEX(Historical!$C$7:$C$1455,MATCH(B80,Historical!$B$7:$B$1455,0))/INDEX(Historical!$F$7:$F$1455,MATCH(B80,Historical!$B$7:$B$1455,0)))^(1/3)-1)*100)</f>
        <v>5.6721805258720837</v>
      </c>
      <c r="U80" s="824" t="str">
        <f>IF(INDEX(Historical!$I$7:$I$1455,MATCH(B80,Historical!$B$7:$B$1455,0))=0,"n/a",((INDEX(Historical!$C$7:$C$1455,MATCH(B80,Historical!$B$7:$B$1455,0))/INDEX(Historical!$I$7:$I$1455,MATCH(B80,Historical!$B$7:$B$1455,0)))^(1/5)-1)*100)</f>
        <v>n/a</v>
      </c>
      <c r="V80" s="824" t="str">
        <f>IF(INDEX(Historical!$O$7:$O$1455,MATCH(B80,Historical!$B$7:$B$1455,0))=0,"n/a",((INDEX(Historical!$C$7:$C$1455,MATCH(B80,Historical!$B$7:$B$1455,0))/INDEX(Historical!$O$7:$O$1455,MATCH(B80,Historical!$B$7:$B$1455,0)))^(1/10)-1)*100)</f>
        <v>n/a</v>
      </c>
      <c r="W80" s="825" t="str">
        <f>IF(OR(U80&lt;=0,U80="n/a",V80&lt;=0,V80="n/a"),"n/a",U80/V80)</f>
        <v>n/a</v>
      </c>
      <c r="X80" s="826" t="str">
        <f>IF(OR(AJ80&lt;=0,AJ80="n/a",U80&lt;=0,U80="n/a"),"n/a",U80/AJ80)</f>
        <v>n/a</v>
      </c>
      <c r="Y80" s="1031" t="s">
        <v>481</v>
      </c>
      <c r="Z80" s="766">
        <f>IF(OR(AC80&lt;0.01,AC80="n/a"),"n/a",M80/AC80*100)</f>
        <v>63.959390862944169</v>
      </c>
      <c r="AA80" s="1042">
        <f>IF(OR(AC80&lt;0.01,AC80="n/a"),"n/a",I80/AC80)</f>
        <v>8.964467005076143</v>
      </c>
      <c r="AB80" s="1043">
        <v>12</v>
      </c>
      <c r="AC80" s="1021">
        <v>1.97</v>
      </c>
      <c r="AD80" s="1021" t="s">
        <v>138</v>
      </c>
      <c r="AE80" s="1021">
        <v>0.69</v>
      </c>
      <c r="AF80" s="1021">
        <v>0.59</v>
      </c>
      <c r="AG80" s="1021">
        <v>7.9</v>
      </c>
      <c r="AH80" s="1021">
        <v>-78.5</v>
      </c>
      <c r="AI80" s="1021">
        <v>-8.6199999999999992</v>
      </c>
      <c r="AJ80" s="1021">
        <v>-41</v>
      </c>
      <c r="AK80" s="1021" t="s">
        <v>138</v>
      </c>
      <c r="AL80" s="1034">
        <v>4610</v>
      </c>
      <c r="AM80" s="1028">
        <v>1.38</v>
      </c>
      <c r="AN80" s="1021">
        <v>4.93</v>
      </c>
      <c r="AO80" s="868" t="str">
        <f>IF(U80="n/a","n/a",IF(AA80&lt;0,"n/a",IF(AA80="n/a","n/a",J80+U80-AA80)))</f>
        <v>n/a</v>
      </c>
      <c r="AP80" s="869" t="str">
        <f>IF(U80="n/a","n/a",J80+U80)</f>
        <v>n/a</v>
      </c>
      <c r="AQ80" s="1044">
        <f>IF(OR(AC80&lt;0.01,AF80="n/a"),"n/a",(I80/SQRT(22.5*AC80*(I80/AF80))-1)*100)</f>
        <v>-51.516162908564525</v>
      </c>
      <c r="AR80" s="766">
        <f>INDEX(Historical!$C$7:$C$1455,MATCH(B80,Historical!$B$7:$B$1455,0))*IF(AH80="n/a",1.03,IF(AH80&lt;0,1.01,IF(AH80&gt;10,1.1,(1+AH80/100))))</f>
        <v>1.1918</v>
      </c>
      <c r="AS80" s="1042">
        <f>IF($AI80="n/a",1.03*AR80,IF($AI80&lt;0,1.01*AR80,IF($AI80&gt;10,1.1*AR80,(1+$AI80/100)*AR80)))</f>
        <v>1.2037180000000001</v>
      </c>
      <c r="AT80" s="1042">
        <f>IF($AK80="n/a",1.03*AS80,IF($AK80&lt;0,1.01*AS80,IF($AK80&gt;10,1.1*AS80,(1+$AK80/100)*AS80)))</f>
        <v>1.2398295400000001</v>
      </c>
      <c r="AU80" s="1042">
        <f>IF($AK80="n/a",1.03*AT80,IF($AK80&lt;0,1.01*AT80,IF($AK80&gt;10,1.1*AT80,(1+$AK80/100)*AT80)))</f>
        <v>1.2770244262000001</v>
      </c>
      <c r="AV80" s="1042">
        <f>IF($AK80="n/a",1.03*AU80,IF($AK80&lt;0,1.01*AU80,IF($AK80&gt;10,1.1*AU80,(1+$AK80/100)*AU80)))</f>
        <v>1.3153351589860001</v>
      </c>
      <c r="AW80" s="766">
        <f>SUM(AR80:AV80)</f>
        <v>6.2277071251860008</v>
      </c>
      <c r="AX80" s="877">
        <f>AW80/I80*100</f>
        <v>35.26447975756512</v>
      </c>
      <c r="AY80" s="1212">
        <v>0.88</v>
      </c>
      <c r="AZ80" s="1028">
        <v>1.55</v>
      </c>
      <c r="BA80" s="1028">
        <v>-20.979999999999997</v>
      </c>
      <c r="BB80" s="1028">
        <v>-8.9499999999999993</v>
      </c>
      <c r="BC80" s="1028">
        <v>-10.209999999999999</v>
      </c>
      <c r="BE80" s="721">
        <v>2013</v>
      </c>
      <c r="BF80" s="1057">
        <f>IF(BE80&gt;2008,0,IF(BE80&gt;2001,1,IF(BE80&gt;1990,2,IF(BE80&gt;1980,3,IF(BE80&gt;1973,4,IF(BE80&gt;1970,5,IF(BE80&gt;1960,6,IF(BE80&gt;1958,7,IF(BE80&gt;1953,8,9)))))))))</f>
        <v>0</v>
      </c>
    </row>
    <row r="81" spans="1:58" s="905" customFormat="1" ht="11.25" customHeight="1" x14ac:dyDescent="0.2">
      <c r="A81" s="908" t="s">
        <v>4128</v>
      </c>
      <c r="B81" s="914" t="s">
        <v>4129</v>
      </c>
      <c r="C81" s="1181" t="s">
        <v>132</v>
      </c>
      <c r="D81" s="1181" t="s">
        <v>4425</v>
      </c>
      <c r="E81" s="885">
        <v>9</v>
      </c>
      <c r="F81" s="1245">
        <v>353</v>
      </c>
      <c r="G81" s="1244" t="s">
        <v>107</v>
      </c>
      <c r="H81" s="1244" t="s">
        <v>107</v>
      </c>
      <c r="I81" s="886">
        <v>28.62</v>
      </c>
      <c r="J81" s="887">
        <f>(M81/I81)*100</f>
        <v>6.848357791754017</v>
      </c>
      <c r="K81" s="888">
        <v>0.49</v>
      </c>
      <c r="L81" s="889">
        <v>4</v>
      </c>
      <c r="M81" s="890">
        <f>K81*L81</f>
        <v>1.96</v>
      </c>
      <c r="N81" s="891" t="s">
        <v>153</v>
      </c>
      <c r="O81" s="892">
        <v>0.46750000000000003</v>
      </c>
      <c r="P81" s="893">
        <v>43158</v>
      </c>
      <c r="Q81" s="893">
        <v>43188</v>
      </c>
      <c r="R81" s="890">
        <f>(K81-O81)/O81*100</f>
        <v>4.8128342245989231</v>
      </c>
      <c r="S81" s="824">
        <f>IF(INDEX(Historical!$D$7:$D$1455,MATCH(B81,Historical!$B$7:$B$1455,0))=0,"n/a",(INDEX(Historical!$C$7:$C$1455,MATCH(B81,Historical!$B$7:$B$1455,0))/INDEX(Historical!$D$7:$D$1455,MATCH(B81,Historical!$B$7:$B$1455,0))-1)*100)</f>
        <v>5.0561797752809001</v>
      </c>
      <c r="T81" s="824">
        <f>IF(INDEX(Historical!$F$7:$F$1455,MATCH(B81,Historical!$B$7:$B$1455,0))=0,"n/a",((INDEX(Historical!$C$7:$C$1455,MATCH(B81,Historical!$B$7:$B$1455,0))/INDEX(Historical!$F$7:$F$1455,MATCH(B81,Historical!$B$7:$B$1455,0)))^(1/3)-1)*100)</f>
        <v>7.0345335936430997</v>
      </c>
      <c r="U81" s="824">
        <f>IF(INDEX(Historical!$I$7:$I$1455,MATCH(B81,Historical!$B$7:$B$1455,0))=0,"n/a",((INDEX(Historical!$C$7:$C$1455,MATCH(B81,Historical!$B$7:$B$1455,0))/INDEX(Historical!$I$7:$I$1455,MATCH(B81,Historical!$B$7:$B$1455,0)))^(1/5)-1)*100)</f>
        <v>6.3814365616994273</v>
      </c>
      <c r="V81" s="824">
        <f>IF(INDEX(Historical!$O$7:$O$1455,MATCH(B81,Historical!$B$7:$B$1455,0))=0,"n/a",((INDEX(Historical!$C$7:$C$1455,MATCH(B81,Historical!$B$7:$B$1455,0))/INDEX(Historical!$O$7:$O$1455,MATCH(B81,Historical!$B$7:$B$1455,0)))^(1/10)-1)*100)</f>
        <v>4.1098377455094592</v>
      </c>
      <c r="W81" s="894">
        <f>IF(OR(U81&lt;=0,U81="n/a",V81&lt;=0,V81="n/a"),"n/a",U81/V81)</f>
        <v>1.5527222622528078</v>
      </c>
      <c r="X81" s="895" t="str">
        <f>IF(OR(AJ81&lt;=0,AJ81="n/a",U81&lt;=0,U81="n/a"),"n/a",U81/AJ81)</f>
        <v>n/a</v>
      </c>
      <c r="Y81" s="914" t="s">
        <v>481</v>
      </c>
      <c r="Z81" s="887" t="str">
        <f>IF(OR(AC81&lt;0.01,AC81="n/a"),"n/a",M81/AC81*100)</f>
        <v>n/a</v>
      </c>
      <c r="AA81" s="897" t="str">
        <f>IF(OR(AC81&lt;0.01,AC81="n/a"),"n/a",I81/AC81)</f>
        <v>n/a</v>
      </c>
      <c r="AB81" s="889">
        <v>12</v>
      </c>
      <c r="AC81" s="898">
        <v>-0.26</v>
      </c>
      <c r="AD81" s="898" t="s">
        <v>138</v>
      </c>
      <c r="AE81" s="898">
        <v>1.81</v>
      </c>
      <c r="AF81" s="898">
        <v>1.49</v>
      </c>
      <c r="AG81" s="898" t="s">
        <v>138</v>
      </c>
      <c r="AH81" s="898" t="s">
        <v>138</v>
      </c>
      <c r="AI81" s="898" t="s">
        <v>138</v>
      </c>
      <c r="AJ81" s="898">
        <v>-86.13</v>
      </c>
      <c r="AK81" s="898" t="s">
        <v>138</v>
      </c>
      <c r="AL81" s="899">
        <v>5160</v>
      </c>
      <c r="AM81" s="900" t="s">
        <v>138</v>
      </c>
      <c r="AN81" s="898" t="s">
        <v>138</v>
      </c>
      <c r="AO81" s="901" t="str">
        <f>IF(U81="n/a","n/a",IF(AA81&lt;0,"n/a",IF(AA81="n/a","n/a",J81+U81-AA81)))</f>
        <v>n/a</v>
      </c>
      <c r="AP81" s="902">
        <f>IF(U81="n/a","n/a",J81+U81)</f>
        <v>13.229794353453444</v>
      </c>
      <c r="AQ81" s="903" t="str">
        <f>IF(OR(AC81&lt;0.01,AF81="n/a"),"n/a",(I81/SQRT(22.5*AC81*(I81/AF81))-1)*100)</f>
        <v>n/a</v>
      </c>
      <c r="AR81" s="766">
        <f>INDEX(Historical!$C$7:$C$1455,MATCH(B81,Historical!$B$7:$B$1455,0))*IF(AH81="n/a",1.03,IF(AH81&lt;0,1.01,IF(AH81&gt;10,1.1,(1+AH81/100))))</f>
        <v>1.9261000000000001</v>
      </c>
      <c r="AS81" s="897">
        <f>IF($AI81="n/a",1.03*AR81,IF($AI81&lt;0,1.01*AR81,IF($AI81&gt;10,1.1*AR81,(1+$AI81/100)*AR81)))</f>
        <v>1.9838830000000003</v>
      </c>
      <c r="AT81" s="897">
        <f>IF($AK81="n/a",1.03*AS81,IF($AK81&lt;0,1.01*AS81,IF($AK81&gt;10,1.1*AS81,(1+$AK81/100)*AS81)))</f>
        <v>2.0433994900000005</v>
      </c>
      <c r="AU81" s="897">
        <f>IF($AK81="n/a",1.03*AT81,IF($AK81&lt;0,1.01*AT81,IF($AK81&gt;10,1.1*AT81,(1+$AK81/100)*AT81)))</f>
        <v>2.1047014747000006</v>
      </c>
      <c r="AV81" s="897">
        <f>IF($AK81="n/a",1.03*AU81,IF($AK81&lt;0,1.01*AU81,IF($AK81&gt;10,1.1*AU81,(1+$AK81/100)*AU81)))</f>
        <v>2.1678425189410007</v>
      </c>
      <c r="AW81" s="887">
        <f>SUM(AR81:AV81)</f>
        <v>10.225926483641002</v>
      </c>
      <c r="AX81" s="904">
        <f>AW81/I81*100</f>
        <v>35.730001689870726</v>
      </c>
      <c r="AY81" s="1213" t="s">
        <v>138</v>
      </c>
      <c r="AZ81" s="900">
        <v>9.74</v>
      </c>
      <c r="BA81" s="900">
        <v>-19.02</v>
      </c>
      <c r="BB81" s="900">
        <v>-1.3</v>
      </c>
      <c r="BC81" s="900">
        <v>-5.6899999999999995</v>
      </c>
      <c r="BD81" s="1079"/>
      <c r="BE81" s="721">
        <v>2010</v>
      </c>
      <c r="BF81" s="1057">
        <f>IF(BE81&gt;2008,0,IF(BE81&gt;2001,1,IF(BE81&gt;1990,2,IF(BE81&gt;1980,3,IF(BE81&gt;1973,4,IF(BE81&gt;1970,5,IF(BE81&gt;1960,6,IF(BE81&gt;1958,7,IF(BE81&gt;1953,8,9)))))))))</f>
        <v>0</v>
      </c>
    </row>
    <row r="82" spans="1:58" ht="11.25" customHeight="1" x14ac:dyDescent="0.2">
      <c r="A82" s="1019" t="s">
        <v>1028</v>
      </c>
      <c r="B82" s="1031" t="s">
        <v>1029</v>
      </c>
      <c r="C82" s="1181" t="s">
        <v>248</v>
      </c>
      <c r="D82" s="1181" t="s">
        <v>4441</v>
      </c>
      <c r="E82" s="857">
        <v>6</v>
      </c>
      <c r="F82" s="1245">
        <v>747</v>
      </c>
      <c r="G82" s="1245" t="s">
        <v>116</v>
      </c>
      <c r="H82" s="1245" t="s">
        <v>116</v>
      </c>
      <c r="I82" s="1030">
        <v>53.04</v>
      </c>
      <c r="J82" s="766">
        <f>(M82/I82)*100</f>
        <v>1.5837104072398189</v>
      </c>
      <c r="K82" s="1033">
        <v>0.21</v>
      </c>
      <c r="L82" s="1043">
        <v>4</v>
      </c>
      <c r="M82" s="756">
        <f>K82*L82</f>
        <v>0.84</v>
      </c>
      <c r="N82" s="1026" t="s">
        <v>150</v>
      </c>
      <c r="O82" s="860">
        <v>0.19</v>
      </c>
      <c r="P82" s="1016">
        <v>43423</v>
      </c>
      <c r="Q82" s="1016">
        <v>43448</v>
      </c>
      <c r="R82" s="756">
        <f>(K82-O82)/O82*100</f>
        <v>10.52631578947368</v>
      </c>
      <c r="S82" s="824">
        <f>IF(INDEX(Historical!$D$7:$D$1455,MATCH(B82,Historical!$B$7:$B$1455,0))=0,"n/a",(INDEX(Historical!$C$7:$C$1455,MATCH(B82,Historical!$B$7:$B$1455,0))/INDEX(Historical!$D$7:$D$1455,MATCH(B82,Historical!$B$7:$B$1455,0))-1)*100)</f>
        <v>11.38211382113823</v>
      </c>
      <c r="T82" s="824">
        <f>IF(INDEX(Historical!$F$7:$F$1455,MATCH(B82,Historical!$B$7:$B$1455,0))=0,"n/a",((INDEX(Historical!$C$7:$C$1455,MATCH(B82,Historical!$B$7:$B$1455,0))/INDEX(Historical!$F$7:$F$1455,MATCH(B82,Historical!$B$7:$B$1455,0)))^(1/3)-1)*100)</f>
        <v>15.033946430217027</v>
      </c>
      <c r="U82" s="824">
        <f>IF(INDEX(Historical!$I$7:$I$1455,MATCH(B82,Historical!$B$7:$B$1455,0))=0,"n/a",((INDEX(Historical!$C$7:$C$1455,MATCH(B82,Historical!$B$7:$B$1455,0))/INDEX(Historical!$I$7:$I$1455,MATCH(B82,Historical!$B$7:$B$1455,0)))^(1/5)-1)*100)</f>
        <v>68.788989601452812</v>
      </c>
      <c r="V82" s="824">
        <f>IF(INDEX(Historical!$O$7:$O$1455,MATCH(B82,Historical!$B$7:$B$1455,0))=0,"n/a",((INDEX(Historical!$C$7:$C$1455,MATCH(B82,Historical!$B$7:$B$1455,0))/INDEX(Historical!$O$7:$O$1455,MATCH(B82,Historical!$B$7:$B$1455,0)))^(1/10)-1)*100)</f>
        <v>1.3337074115553182</v>
      </c>
      <c r="W82" s="825">
        <f>IF(OR(U82&lt;=0,U82="n/a",V82&lt;=0,V82="n/a"),"n/a",U82/V82)</f>
        <v>51.577271750506164</v>
      </c>
      <c r="X82" s="826">
        <f>IF(OR(AJ82&lt;=0,AJ82="n/a",U82&lt;=0,U82="n/a"),"n/a",U82/AJ82)</f>
        <v>5.5031191681162248</v>
      </c>
      <c r="Y82" s="769"/>
      <c r="Z82" s="766">
        <f>IF(OR(AC82&lt;0.01,AC82="n/a"),"n/a",M82/AC82*100)</f>
        <v>32.941176470588232</v>
      </c>
      <c r="AA82" s="1042">
        <f>IF(OR(AC82&lt;0.01,AC82="n/a"),"n/a",I82/AC82)</f>
        <v>20.8</v>
      </c>
      <c r="AB82" s="1043">
        <v>12</v>
      </c>
      <c r="AC82" s="1021">
        <v>2.5499999999999998</v>
      </c>
      <c r="AD82" s="1021">
        <v>1.39</v>
      </c>
      <c r="AE82" s="1021">
        <v>0.96</v>
      </c>
      <c r="AF82" s="1021">
        <v>2.97</v>
      </c>
      <c r="AG82" s="1021">
        <v>6.5</v>
      </c>
      <c r="AH82" s="1021">
        <v>-2.9000000000000004</v>
      </c>
      <c r="AI82" s="1021">
        <v>11.73</v>
      </c>
      <c r="AJ82" s="1021">
        <v>12.5</v>
      </c>
      <c r="AK82" s="1021">
        <v>15</v>
      </c>
      <c r="AL82" s="1034">
        <v>4550</v>
      </c>
      <c r="AM82" s="1028">
        <v>1.0999999999999999</v>
      </c>
      <c r="AN82" s="1021">
        <v>0.79</v>
      </c>
      <c r="AO82" s="868">
        <f>IF(U82="n/a","n/a",IF(AA82&lt;0,"n/a",IF(AA82="n/a","n/a",J82+U82-AA82)))</f>
        <v>49.572700008692635</v>
      </c>
      <c r="AP82" s="869">
        <f>IF(U82="n/a","n/a",J82+U82)</f>
        <v>70.372700008692632</v>
      </c>
      <c r="AQ82" s="1044">
        <f>IF(OR(AC82&lt;0.01,AF82="n/a"),"n/a",(I82/SQRT(22.5*AC82*(I82/AF82))-1)*100)</f>
        <v>65.698521417663841</v>
      </c>
      <c r="AR82" s="766">
        <f>INDEX(Historical!$C$7:$C$1455,MATCH(B82,Historical!$B$7:$B$1455,0))*IF(AH82="n/a",1.03,IF(AH82&lt;0,1.01,IF(AH82&gt;10,1.1,(1+AH82/100))))</f>
        <v>0.69185000000000008</v>
      </c>
      <c r="AS82" s="1042">
        <f>IF($AI82="n/a",1.03*AR82,IF($AI82&lt;0,1.01*AR82,IF($AI82&gt;10,1.1*AR82,(1+$AI82/100)*AR82)))</f>
        <v>0.76103500000000013</v>
      </c>
      <c r="AT82" s="1042">
        <f>IF($AK82="n/a",1.03*AS82,IF($AK82&lt;0,1.01*AS82,IF($AK82&gt;10,1.1*AS82,(1+$AK82/100)*AS82)))</f>
        <v>0.83713850000000023</v>
      </c>
      <c r="AU82" s="1042">
        <f>IF($AK82="n/a",1.03*AT82,IF($AK82&lt;0,1.01*AT82,IF($AK82&gt;10,1.1*AT82,(1+$AK82/100)*AT82)))</f>
        <v>0.92085235000000032</v>
      </c>
      <c r="AV82" s="1042">
        <f>IF($AK82="n/a",1.03*AU82,IF($AK82&lt;0,1.01*AU82,IF($AK82&gt;10,1.1*AU82,(1+$AK82/100)*AU82)))</f>
        <v>1.0129375850000004</v>
      </c>
      <c r="AW82" s="766">
        <f>SUM(AR82:AV82)</f>
        <v>4.2238134350000012</v>
      </c>
      <c r="AX82" s="877">
        <f>AW82/I82*100</f>
        <v>7.9634491610105602</v>
      </c>
      <c r="AY82" s="1212">
        <v>1.78</v>
      </c>
      <c r="AZ82" s="1028">
        <v>9.68</v>
      </c>
      <c r="BA82" s="1028">
        <v>-24.03</v>
      </c>
      <c r="BB82" s="1028">
        <v>-8.18</v>
      </c>
      <c r="BC82" s="1028">
        <v>-14.32</v>
      </c>
      <c r="BE82" s="721">
        <v>2014</v>
      </c>
      <c r="BF82" s="1057">
        <f>IF(BE82&gt;2008,0,IF(BE82&gt;2001,1,IF(BE82&gt;1990,2,IF(BE82&gt;1980,3,IF(BE82&gt;1973,4,IF(BE82&gt;1970,5,IF(BE82&gt;1960,6,IF(BE82&gt;1958,7,IF(BE82&gt;1953,8,9)))))))))</f>
        <v>0</v>
      </c>
    </row>
    <row r="83" spans="1:58" ht="11.25" customHeight="1" x14ac:dyDescent="0.2">
      <c r="A83" s="1019" t="s">
        <v>1030</v>
      </c>
      <c r="B83" s="1031" t="s">
        <v>1031</v>
      </c>
      <c r="C83" s="1181" t="s">
        <v>109</v>
      </c>
      <c r="D83" s="1181" t="s">
        <v>4434</v>
      </c>
      <c r="E83" s="857">
        <v>8</v>
      </c>
      <c r="F83" s="1245">
        <v>515</v>
      </c>
      <c r="G83" s="1245" t="s">
        <v>116</v>
      </c>
      <c r="H83" s="1245" t="s">
        <v>116</v>
      </c>
      <c r="I83" s="1030">
        <v>39.32</v>
      </c>
      <c r="J83" s="766">
        <f>(M83/I83)*100</f>
        <v>2.5432349949135302</v>
      </c>
      <c r="K83" s="1033">
        <v>0.25</v>
      </c>
      <c r="L83" s="1043">
        <v>4</v>
      </c>
      <c r="M83" s="756">
        <f>K83*L83</f>
        <v>1</v>
      </c>
      <c r="N83" s="1026" t="s">
        <v>120</v>
      </c>
      <c r="O83" s="860">
        <v>0.22</v>
      </c>
      <c r="P83" s="1016">
        <v>43312</v>
      </c>
      <c r="Q83" s="1016">
        <v>43344</v>
      </c>
      <c r="R83" s="756">
        <f>(K83-O83)/O83*100</f>
        <v>13.636363636363635</v>
      </c>
      <c r="S83" s="824">
        <f>IF(INDEX(Historical!$D$7:$D$1455,MATCH(B83,Historical!$B$7:$B$1455,0))=0,"n/a",(INDEX(Historical!$C$7:$C$1455,MATCH(B83,Historical!$B$7:$B$1455,0))/INDEX(Historical!$D$7:$D$1455,MATCH(B83,Historical!$B$7:$B$1455,0))-1)*100)</f>
        <v>4.8780487804878092</v>
      </c>
      <c r="T83" s="824">
        <f>IF(INDEX(Historical!$F$7:$F$1455,MATCH(B83,Historical!$B$7:$B$1455,0))=0,"n/a",((INDEX(Historical!$C$7:$C$1455,MATCH(B83,Historical!$B$7:$B$1455,0))/INDEX(Historical!$F$7:$F$1455,MATCH(B83,Historical!$B$7:$B$1455,0)))^(1/3)-1)*100)</f>
        <v>5.1369991663735792</v>
      </c>
      <c r="U83" s="824">
        <f>IF(INDEX(Historical!$I$7:$I$1455,MATCH(B83,Historical!$B$7:$B$1455,0))=0,"n/a",((INDEX(Historical!$C$7:$C$1455,MATCH(B83,Historical!$B$7:$B$1455,0))/INDEX(Historical!$I$7:$I$1455,MATCH(B83,Historical!$B$7:$B$1455,0)))^(1/5)-1)*100)</f>
        <v>6.0873730420949013</v>
      </c>
      <c r="V83" s="824">
        <f>IF(INDEX(Historical!$O$7:$O$1455,MATCH(B83,Historical!$B$7:$B$1455,0))=0,"n/a",((INDEX(Historical!$C$7:$C$1455,MATCH(B83,Historical!$B$7:$B$1455,0))/INDEX(Historical!$O$7:$O$1455,MATCH(B83,Historical!$B$7:$B$1455,0)))^(1/10)-1)*100)</f>
        <v>5.572995598536834</v>
      </c>
      <c r="W83" s="825">
        <f>IF(OR(U83&lt;=0,U83="n/a",V83&lt;=0,V83="n/a"),"n/a",U83/V83)</f>
        <v>1.092298196627522</v>
      </c>
      <c r="X83" s="826">
        <f>IF(OR(AJ83&lt;=0,AJ83="n/a",U83&lt;=0,U83="n/a"),"n/a",U83/AJ83)</f>
        <v>0.92232924880225764</v>
      </c>
      <c r="Y83" s="781"/>
      <c r="Z83" s="766">
        <f>IF(OR(AC83&lt;0.01,AC83="n/a"),"n/a",M83/AC83*100)</f>
        <v>35.842293906810035</v>
      </c>
      <c r="AA83" s="1042">
        <f>IF(OR(AC83&lt;0.01,AC83="n/a"),"n/a",I83/AC83)</f>
        <v>14.093189964157705</v>
      </c>
      <c r="AB83" s="1043">
        <v>12</v>
      </c>
      <c r="AC83" s="1021">
        <v>2.79</v>
      </c>
      <c r="AD83" s="1021">
        <v>2.0099999999999998</v>
      </c>
      <c r="AE83" s="1021">
        <v>4.72</v>
      </c>
      <c r="AF83" s="1021">
        <v>1.44</v>
      </c>
      <c r="AG83" s="1021">
        <v>7.5</v>
      </c>
      <c r="AH83" s="1021">
        <v>3.8</v>
      </c>
      <c r="AI83" s="1021">
        <v>10.75</v>
      </c>
      <c r="AJ83" s="1021">
        <v>6.6000000000000005</v>
      </c>
      <c r="AK83" s="1021">
        <v>7.0000000000000009</v>
      </c>
      <c r="AL83" s="1034">
        <v>793.87</v>
      </c>
      <c r="AM83" s="1028">
        <v>1.3</v>
      </c>
      <c r="AN83" s="1021">
        <v>0.22</v>
      </c>
      <c r="AO83" s="868">
        <f>IF(U83="n/a","n/a",IF(AA83&lt;0,"n/a",IF(AA83="n/a","n/a",J83+U83-AA83)))</f>
        <v>-5.462581927149273</v>
      </c>
      <c r="AP83" s="869">
        <f>IF(U83="n/a","n/a",J83+U83)</f>
        <v>8.6306080370084324</v>
      </c>
      <c r="AQ83" s="1044">
        <f>IF(OR(AC83&lt;0.01,AF83="n/a"),"n/a",(I83/SQRT(22.5*AC83*(I83/AF83))-1)*100)</f>
        <v>-5.0282064133727484</v>
      </c>
      <c r="AR83" s="766">
        <f>INDEX(Historical!$C$7:$C$1455,MATCH(B83,Historical!$B$7:$B$1455,0))*IF(AH83="n/a",1.03,IF(AH83&lt;0,1.01,IF(AH83&gt;10,1.1,(1+AH83/100))))</f>
        <v>0.89268000000000003</v>
      </c>
      <c r="AS83" s="1042">
        <f>IF($AI83="n/a",1.03*AR83,IF($AI83&lt;0,1.01*AR83,IF($AI83&gt;10,1.1*AR83,(1+$AI83/100)*AR83)))</f>
        <v>0.98194800000000015</v>
      </c>
      <c r="AT83" s="1042">
        <f>IF($AK83="n/a",1.03*AS83,IF($AK83&lt;0,1.01*AS83,IF($AK83&gt;10,1.1*AS83,(1+$AK83/100)*AS83)))</f>
        <v>1.0506843600000002</v>
      </c>
      <c r="AU83" s="1042">
        <f>IF($AK83="n/a",1.03*AT83,IF($AK83&lt;0,1.01*AT83,IF($AK83&gt;10,1.1*AT83,(1+$AK83/100)*AT83)))</f>
        <v>1.1242322652000003</v>
      </c>
      <c r="AV83" s="1042">
        <f>IF($AK83="n/a",1.03*AU83,IF($AK83&lt;0,1.01*AU83,IF($AK83&gt;10,1.1*AU83,(1+$AK83/100)*AU83)))</f>
        <v>1.2029285237640004</v>
      </c>
      <c r="AW83" s="766">
        <f>SUM(AR83:AV83)</f>
        <v>5.2524731489640013</v>
      </c>
      <c r="AX83" s="877">
        <f>AW83/I83*100</f>
        <v>13.358273522288917</v>
      </c>
      <c r="AY83" s="1212">
        <v>0.61</v>
      </c>
      <c r="AZ83" s="1028">
        <v>4.83</v>
      </c>
      <c r="BA83" s="1028">
        <v>-21.91</v>
      </c>
      <c r="BB83" s="1028">
        <v>-6.87</v>
      </c>
      <c r="BC83" s="1028">
        <v>-13.86</v>
      </c>
      <c r="BE83" s="721">
        <v>2011</v>
      </c>
      <c r="BF83" s="1057">
        <f>IF(BE83&gt;2008,0,IF(BE83&gt;2001,1,IF(BE83&gt;1990,2,IF(BE83&gt;1980,3,IF(BE83&gt;1973,4,IF(BE83&gt;1970,5,IF(BE83&gt;1960,6,IF(BE83&gt;1958,7,IF(BE83&gt;1953,8,9)))))))))</f>
        <v>0</v>
      </c>
    </row>
    <row r="84" spans="1:58" ht="11.25" customHeight="1" x14ac:dyDescent="0.2">
      <c r="A84" s="1019" t="s">
        <v>1032</v>
      </c>
      <c r="B84" s="1031" t="s">
        <v>1033</v>
      </c>
      <c r="C84" s="1181" t="s">
        <v>4438</v>
      </c>
      <c r="D84" s="1181" t="s">
        <v>4447</v>
      </c>
      <c r="E84" s="857">
        <v>8</v>
      </c>
      <c r="F84" s="1245">
        <v>520</v>
      </c>
      <c r="G84" s="1245" t="s">
        <v>107</v>
      </c>
      <c r="H84" s="1245" t="s">
        <v>107</v>
      </c>
      <c r="I84" s="1030">
        <v>16.71</v>
      </c>
      <c r="J84" s="766">
        <f>(M84/I84)*100</f>
        <v>6.0442848593656491</v>
      </c>
      <c r="K84" s="1033">
        <v>0.505</v>
      </c>
      <c r="L84" s="1043">
        <v>2</v>
      </c>
      <c r="M84" s="756">
        <f>K84*L84</f>
        <v>1.01</v>
      </c>
      <c r="N84" s="1026" t="s">
        <v>1034</v>
      </c>
      <c r="O84" s="860">
        <v>0.49249999999999999</v>
      </c>
      <c r="P84" s="1016">
        <v>43321</v>
      </c>
      <c r="Q84" s="1016">
        <v>43353</v>
      </c>
      <c r="R84" s="756">
        <f>(K84-O84)/O84*100</f>
        <v>2.53807106598985</v>
      </c>
      <c r="S84" s="824">
        <f>IF(INDEX(Historical!$D$7:$D$1455,MATCH(B84,Historical!$B$7:$B$1455,0))=0,"n/a",(INDEX(Historical!$C$7:$C$1455,MATCH(B84,Historical!$B$7:$B$1455,0))/INDEX(Historical!$D$7:$D$1455,MATCH(B84,Historical!$B$7:$B$1455,0))-1)*100)</f>
        <v>1.1866554054053902</v>
      </c>
      <c r="T84" s="824">
        <f>IF(INDEX(Historical!$F$7:$F$1455,MATCH(B84,Historical!$B$7:$B$1455,0))=0,"n/a",((INDEX(Historical!$C$7:$C$1455,MATCH(B84,Historical!$B$7:$B$1455,0))/INDEX(Historical!$F$7:$F$1455,MATCH(B84,Historical!$B$7:$B$1455,0)))^(1/3)-1)*100)</f>
        <v>3.2881654571824237</v>
      </c>
      <c r="U84" s="824">
        <f>IF(INDEX(Historical!$I$7:$I$1455,MATCH(B84,Historical!$B$7:$B$1455,0))=0,"n/a",((INDEX(Historical!$C$7:$C$1455,MATCH(B84,Historical!$B$7:$B$1455,0))/INDEX(Historical!$I$7:$I$1455,MATCH(B84,Historical!$B$7:$B$1455,0)))^(1/5)-1)*100)</f>
        <v>8.1006812303032749</v>
      </c>
      <c r="V84" s="824">
        <f>IF(INDEX(Historical!$O$7:$O$1455,MATCH(B84,Historical!$B$7:$B$1455,0))=0,"n/a",((INDEX(Historical!$C$7:$C$1455,MATCH(B84,Historical!$B$7:$B$1455,0))/INDEX(Historical!$O$7:$O$1455,MATCH(B84,Historical!$B$7:$B$1455,0)))^(1/10)-1)*100)</f>
        <v>-4.2077936242328029</v>
      </c>
      <c r="W84" s="825" t="str">
        <f>IF(OR(U84&lt;=0,U84="n/a",V84&lt;=0,V84="n/a"),"n/a",U84/V84)</f>
        <v>n/a</v>
      </c>
      <c r="X84" s="826" t="str">
        <f>IF(OR(AJ84&lt;=0,AJ84="n/a",U84&lt;=0,U84="n/a"),"n/a",U84/AJ84)</f>
        <v>n/a</v>
      </c>
      <c r="Y84" s="1031" t="s">
        <v>4263</v>
      </c>
      <c r="Z84" s="766">
        <f>IF(OR(AC84&lt;0.01,AC84="n/a"),"n/a",M84/AC84*100)</f>
        <v>68.707482993197274</v>
      </c>
      <c r="AA84" s="1042">
        <f>IF(OR(AC84&lt;0.01,AC84="n/a"),"n/a",I84/AC84)</f>
        <v>11.36734693877551</v>
      </c>
      <c r="AB84" s="1043">
        <v>3</v>
      </c>
      <c r="AC84" s="1021">
        <v>1.47</v>
      </c>
      <c r="AD84" s="1021" t="s">
        <v>138</v>
      </c>
      <c r="AE84" s="1021">
        <v>1.0900000000000001</v>
      </c>
      <c r="AF84" s="1021">
        <v>2.36</v>
      </c>
      <c r="AG84" s="1023" t="s">
        <v>138</v>
      </c>
      <c r="AH84" s="1021">
        <v>6.9</v>
      </c>
      <c r="AI84" s="1021">
        <v>1.55</v>
      </c>
      <c r="AJ84" s="1021">
        <v>-3</v>
      </c>
      <c r="AK84" s="1021">
        <v>-11.5</v>
      </c>
      <c r="AL84" s="1034">
        <v>33150</v>
      </c>
      <c r="AM84" s="1028">
        <v>0.4</v>
      </c>
      <c r="AN84" s="1023">
        <v>1.56</v>
      </c>
      <c r="AO84" s="868">
        <f>IF(U84="n/a","n/a",IF(AA84&lt;0,"n/a",IF(AA84="n/a","n/a",J84+U84-AA84)))</f>
        <v>2.7776191508934129</v>
      </c>
      <c r="AP84" s="869">
        <f>IF(U84="n/a","n/a",J84+U84)</f>
        <v>14.144966089668923</v>
      </c>
      <c r="AQ84" s="1044">
        <f>IF(OR(AC84&lt;0.01,AF84="n/a"),"n/a",(I84/SQRT(22.5*AC84*(I84/AF84))-1)*100)</f>
        <v>9.1928747685798164</v>
      </c>
      <c r="AR84" s="766">
        <f>INDEX(Historical!$C$7:$C$1455,MATCH(B84,Historical!$B$7:$B$1455,0))*IF(AH84="n/a",1.03,IF(AH84&lt;0,1.01,IF(AH84&gt;10,1.1,(1+AH84/100))))</f>
        <v>1.0373795144999998</v>
      </c>
      <c r="AS84" s="1042">
        <f>IF($AI84="n/a",1.03*AR84,IF($AI84&lt;0,1.01*AR84,IF($AI84&gt;10,1.1*AR84,(1+$AI84/100)*AR84)))</f>
        <v>1.0534588969747498</v>
      </c>
      <c r="AT84" s="1042">
        <f>IF($AK84="n/a",1.03*AS84,IF($AK84&lt;0,1.01*AS84,IF($AK84&gt;10,1.1*AS84,(1+$AK84/100)*AS84)))</f>
        <v>1.0639934859444973</v>
      </c>
      <c r="AU84" s="1042">
        <f>IF($AK84="n/a",1.03*AT84,IF($AK84&lt;0,1.01*AT84,IF($AK84&gt;10,1.1*AT84,(1+$AK84/100)*AT84)))</f>
        <v>1.0746334208039423</v>
      </c>
      <c r="AV84" s="1042">
        <f>IF($AK84="n/a",1.03*AU84,IF($AK84&lt;0,1.01*AU84,IF($AK84&gt;10,1.1*AU84,(1+$AK84/100)*AU84)))</f>
        <v>1.0853797550119817</v>
      </c>
      <c r="AW84" s="766">
        <f>SUM(AR84:AV84)</f>
        <v>5.3148450732351709</v>
      </c>
      <c r="AX84" s="877">
        <f>AW84/I84*100</f>
        <v>31.806373867355898</v>
      </c>
      <c r="AY84" s="1212">
        <v>0.6</v>
      </c>
      <c r="AZ84" s="1028">
        <v>23.5</v>
      </c>
      <c r="BA84" s="1028">
        <v>-11.91</v>
      </c>
      <c r="BB84" s="1028">
        <v>5.4399999999999995</v>
      </c>
      <c r="BC84" s="1028">
        <v>8.3800000000000008</v>
      </c>
      <c r="BE84" s="721">
        <v>2011</v>
      </c>
      <c r="BF84" s="1057">
        <f>IF(BE84&gt;2008,0,IF(BE84&gt;2001,1,IF(BE84&gt;1990,2,IF(BE84&gt;1980,3,IF(BE84&gt;1973,4,IF(BE84&gt;1970,5,IF(BE84&gt;1960,6,IF(BE84&gt;1958,7,IF(BE84&gt;1953,8,9)))))))))</f>
        <v>0</v>
      </c>
    </row>
    <row r="85" spans="1:58" ht="11.25" customHeight="1" x14ac:dyDescent="0.2">
      <c r="A85" s="1019" t="s">
        <v>1035</v>
      </c>
      <c r="B85" s="1031" t="s">
        <v>1036</v>
      </c>
      <c r="C85" s="1181" t="s">
        <v>109</v>
      </c>
      <c r="D85" s="1181" t="s">
        <v>4434</v>
      </c>
      <c r="E85" s="857">
        <v>8</v>
      </c>
      <c r="F85" s="1245">
        <v>552</v>
      </c>
      <c r="G85" s="1245" t="s">
        <v>38</v>
      </c>
      <c r="H85" s="1245" t="s">
        <v>38</v>
      </c>
      <c r="I85" s="1030">
        <v>52.58</v>
      </c>
      <c r="J85" s="766">
        <f>(M85/I85)*100</f>
        <v>2.8147584632940283</v>
      </c>
      <c r="K85" s="1033">
        <v>0.37</v>
      </c>
      <c r="L85" s="1043">
        <v>4</v>
      </c>
      <c r="M85" s="756">
        <f>K85*L85</f>
        <v>1.48</v>
      </c>
      <c r="N85" s="1026" t="s">
        <v>147</v>
      </c>
      <c r="O85" s="860">
        <v>0.36</v>
      </c>
      <c r="P85" s="1016">
        <v>43447</v>
      </c>
      <c r="Q85" s="1016">
        <v>43466</v>
      </c>
      <c r="R85" s="756">
        <f>(K85-O85)/O85*100</f>
        <v>2.7777777777777803</v>
      </c>
      <c r="S85" s="824">
        <f>IF(INDEX(Historical!$D$7:$D$1455,MATCH(B85,Historical!$B$7:$B$1455,0))=0,"n/a",(INDEX(Historical!$C$7:$C$1455,MATCH(B85,Historical!$B$7:$B$1455,0))/INDEX(Historical!$D$7:$D$1455,MATCH(B85,Historical!$B$7:$B$1455,0))-1)*100)</f>
        <v>3.125</v>
      </c>
      <c r="T85" s="824">
        <f>IF(INDEX(Historical!$F$7:$F$1455,MATCH(B85,Historical!$B$7:$B$1455,0))=0,"n/a",((INDEX(Historical!$C$7:$C$1455,MATCH(B85,Historical!$B$7:$B$1455,0))/INDEX(Historical!$F$7:$F$1455,MATCH(B85,Historical!$B$7:$B$1455,0)))^(1/3)-1)*100)</f>
        <v>3.8079563634963343</v>
      </c>
      <c r="U85" s="824">
        <f>IF(INDEX(Historical!$I$7:$I$1455,MATCH(B85,Historical!$B$7:$B$1455,0))=0,"n/a",((INDEX(Historical!$C$7:$C$1455,MATCH(B85,Historical!$B$7:$B$1455,0))/INDEX(Historical!$I$7:$I$1455,MATCH(B85,Historical!$B$7:$B$1455,0)))^(1/5)-1)*100)</f>
        <v>4.683184708394994</v>
      </c>
      <c r="V85" s="824">
        <f>IF(INDEX(Historical!$O$7:$O$1455,MATCH(B85,Historical!$B$7:$B$1455,0))=0,"n/a",((INDEX(Historical!$C$7:$C$1455,MATCH(B85,Historical!$B$7:$B$1455,0))/INDEX(Historical!$O$7:$O$1455,MATCH(B85,Historical!$B$7:$B$1455,0)))^(1/10)-1)*100)</f>
        <v>0.62716204669364117</v>
      </c>
      <c r="W85" s="825">
        <f>IF(OR(U85&lt;=0,U85="n/a",V85&lt;=0,V85="n/a"),"n/a",U85/V85)</f>
        <v>7.4672642151808279</v>
      </c>
      <c r="X85" s="826" t="str">
        <f>IF(OR(AJ85&lt;=0,AJ85="n/a",U85&lt;=0,U85="n/a"),"n/a",U85/AJ85)</f>
        <v>n/a</v>
      </c>
      <c r="Y85" s="777" t="s">
        <v>4077</v>
      </c>
      <c r="Z85" s="766">
        <f>IF(OR(AC85&lt;0.01,AC85="n/a"),"n/a",M85/AC85*100)</f>
        <v>36.36363636363636</v>
      </c>
      <c r="AA85" s="1042">
        <f>IF(OR(AC85&lt;0.01,AC85="n/a"),"n/a",I85/AC85)</f>
        <v>12.918918918918918</v>
      </c>
      <c r="AB85" s="1043">
        <v>12</v>
      </c>
      <c r="AC85" s="1021">
        <v>4.07</v>
      </c>
      <c r="AD85" s="1021" t="s">
        <v>138</v>
      </c>
      <c r="AE85" s="1021">
        <v>2.02</v>
      </c>
      <c r="AF85" s="1021">
        <v>1.23</v>
      </c>
      <c r="AG85" s="1021">
        <v>7.3999999999999995</v>
      </c>
      <c r="AH85" s="1021">
        <v>-25.8</v>
      </c>
      <c r="AI85" s="1021" t="s">
        <v>138</v>
      </c>
      <c r="AJ85" s="1021">
        <v>-9.9</v>
      </c>
      <c r="AK85" s="1021" t="s">
        <v>138</v>
      </c>
      <c r="AL85" s="1034">
        <v>185.08</v>
      </c>
      <c r="AM85" s="1028">
        <v>2.2999999999999998</v>
      </c>
      <c r="AN85" s="1021">
        <v>0.97</v>
      </c>
      <c r="AO85" s="868">
        <f>IF(U85="n/a","n/a",IF(AA85&lt;0,"n/a",IF(AA85="n/a","n/a",J85+U85-AA85)))</f>
        <v>-5.4209757472298952</v>
      </c>
      <c r="AP85" s="869">
        <f>IF(U85="n/a","n/a",J85+U85)</f>
        <v>7.4979431716890224</v>
      </c>
      <c r="AQ85" s="1044">
        <f>IF(OR(AC85&lt;0.01,AF85="n/a"),"n/a",(I85/SQRT(22.5*AC85*(I85/AF85))-1)*100)</f>
        <v>-15.962256441868083</v>
      </c>
      <c r="AR85" s="766">
        <f>INDEX(Historical!$C$7:$C$1455,MATCH(B85,Historical!$B$7:$B$1455,0))*IF(AH85="n/a",1.03,IF(AH85&lt;0,1.01,IF(AH85&gt;10,1.1,(1+AH85/100))))</f>
        <v>1.3332000000000002</v>
      </c>
      <c r="AS85" s="1042">
        <f>IF($AI85="n/a",1.03*AR85,IF($AI85&lt;0,1.01*AR85,IF($AI85&gt;10,1.1*AR85,(1+$AI85/100)*AR85)))</f>
        <v>1.3731960000000003</v>
      </c>
      <c r="AT85" s="1042">
        <f>IF($AK85="n/a",1.03*AS85,IF($AK85&lt;0,1.01*AS85,IF($AK85&gt;10,1.1*AS85,(1+$AK85/100)*AS85)))</f>
        <v>1.4143918800000004</v>
      </c>
      <c r="AU85" s="1042">
        <f>IF($AK85="n/a",1.03*AT85,IF($AK85&lt;0,1.01*AT85,IF($AK85&gt;10,1.1*AT85,(1+$AK85/100)*AT85)))</f>
        <v>1.4568236364000005</v>
      </c>
      <c r="AV85" s="1042">
        <f>IF($AK85="n/a",1.03*AU85,IF($AK85&lt;0,1.01*AU85,IF($AK85&gt;10,1.1*AU85,(1+$AK85/100)*AU85)))</f>
        <v>1.5005283454920004</v>
      </c>
      <c r="AW85" s="766">
        <f>SUM(AR85:AV85)</f>
        <v>7.0781398618920015</v>
      </c>
      <c r="AX85" s="877">
        <f>AW85/I85*100</f>
        <v>13.461658162594144</v>
      </c>
      <c r="AY85" s="1212">
        <v>0.94</v>
      </c>
      <c r="AZ85" s="1028">
        <v>16.13</v>
      </c>
      <c r="BA85" s="1028">
        <v>-21.990000000000002</v>
      </c>
      <c r="BB85" s="1028">
        <v>-3.4099999999999997</v>
      </c>
      <c r="BC85" s="1028">
        <v>-8.6499999999999986</v>
      </c>
      <c r="BE85" s="721">
        <v>2012</v>
      </c>
      <c r="BF85" s="1057">
        <f>IF(BE85&gt;2008,0,IF(BE85&gt;2001,1,IF(BE85&gt;1990,2,IF(BE85&gt;1980,3,IF(BE85&gt;1973,4,IF(BE85&gt;1970,5,IF(BE85&gt;1960,6,IF(BE85&gt;1958,7,IF(BE85&gt;1953,8,9)))))))))</f>
        <v>0</v>
      </c>
    </row>
    <row r="86" spans="1:58" ht="11.25" customHeight="1" x14ac:dyDescent="0.2">
      <c r="A86" s="1027" t="s">
        <v>1037</v>
      </c>
      <c r="B86" s="1031" t="s">
        <v>1038</v>
      </c>
      <c r="C86" s="1181" t="s">
        <v>124</v>
      </c>
      <c r="D86" s="1181" t="s">
        <v>4262</v>
      </c>
      <c r="E86" s="857">
        <v>7</v>
      </c>
      <c r="F86" s="1245">
        <v>602</v>
      </c>
      <c r="G86" s="1245" t="s">
        <v>107</v>
      </c>
      <c r="H86" s="1245" t="s">
        <v>107</v>
      </c>
      <c r="I86" s="1030">
        <v>49.2</v>
      </c>
      <c r="J86" s="766">
        <f>(M86/I86)*100</f>
        <v>2.6829268292682928</v>
      </c>
      <c r="K86" s="1033">
        <v>0.33</v>
      </c>
      <c r="L86" s="1043">
        <v>4</v>
      </c>
      <c r="M86" s="756">
        <f>K86*L86</f>
        <v>1.32</v>
      </c>
      <c r="N86" s="1026" t="s">
        <v>229</v>
      </c>
      <c r="O86" s="860">
        <v>0.315</v>
      </c>
      <c r="P86" s="1016">
        <v>43244</v>
      </c>
      <c r="Q86" s="1016">
        <v>43259</v>
      </c>
      <c r="R86" s="756">
        <f>(K86-O86)/O86*100</f>
        <v>4.7619047619047654</v>
      </c>
      <c r="S86" s="824">
        <f>IF(INDEX(Historical!$D$7:$D$1455,MATCH(B86,Historical!$B$7:$B$1455,0))=0,"n/a",(INDEX(Historical!$C$7:$C$1455,MATCH(B86,Historical!$B$7:$B$1455,0))/INDEX(Historical!$D$7:$D$1455,MATCH(B86,Historical!$B$7:$B$1455,0))-1)*100)</f>
        <v>11.160714285714279</v>
      </c>
      <c r="T86" s="824">
        <f>IF(INDEX(Historical!$F$7:$F$1455,MATCH(B86,Historical!$B$7:$B$1455,0))=0,"n/a",((INDEX(Historical!$C$7:$C$1455,MATCH(B86,Historical!$B$7:$B$1455,0))/INDEX(Historical!$F$7:$F$1455,MATCH(B86,Historical!$B$7:$B$1455,0)))^(1/3)-1)*100)</f>
        <v>13.12457659485522</v>
      </c>
      <c r="U86" s="824">
        <f>IF(INDEX(Historical!$I$7:$I$1455,MATCH(B86,Historical!$B$7:$B$1455,0))=0,"n/a",((INDEX(Historical!$C$7:$C$1455,MATCH(B86,Historical!$B$7:$B$1455,0))/INDEX(Historical!$I$7:$I$1455,MATCH(B86,Historical!$B$7:$B$1455,0)))^(1/5)-1)*100)</f>
        <v>9.8031880624574121</v>
      </c>
      <c r="V86" s="824">
        <f>IF(INDEX(Historical!$O$7:$O$1455,MATCH(B86,Historical!$B$7:$B$1455,0))=0,"n/a",((INDEX(Historical!$C$7:$C$1455,MATCH(B86,Historical!$B$7:$B$1455,0))/INDEX(Historical!$O$7:$O$1455,MATCH(B86,Historical!$B$7:$B$1455,0)))^(1/10)-1)*100)</f>
        <v>5.6291257930365157</v>
      </c>
      <c r="W86" s="825">
        <f>IF(OR(U86&lt;=0,U86="n/a",V86&lt;=0,V86="n/a"),"n/a",U86/V86)</f>
        <v>1.7415116348233683</v>
      </c>
      <c r="X86" s="826" t="str">
        <f>IF(OR(AJ86&lt;=0,AJ86="n/a",U86&lt;=0,U86="n/a"),"n/a",U86/AJ86)</f>
        <v>n/a</v>
      </c>
      <c r="Y86" s="777"/>
      <c r="Z86" s="766">
        <f>IF(OR(AC86&lt;0.01,AC86="n/a"),"n/a",M86/AC86*100)</f>
        <v>183.33333333333334</v>
      </c>
      <c r="AA86" s="1042">
        <f>IF(OR(AC86&lt;0.01,AC86="n/a"),"n/a",I86/AC86)</f>
        <v>68.333333333333343</v>
      </c>
      <c r="AB86" s="1043">
        <v>9</v>
      </c>
      <c r="AC86" s="1021">
        <v>0.72</v>
      </c>
      <c r="AD86" s="1021">
        <v>5.59</v>
      </c>
      <c r="AE86" s="1021">
        <v>0.92</v>
      </c>
      <c r="AF86" s="1021">
        <v>2.62</v>
      </c>
      <c r="AG86" s="1021">
        <v>-9.4</v>
      </c>
      <c r="AH86" s="1021">
        <v>-81.399999999999991</v>
      </c>
      <c r="AI86" s="1021">
        <v>13.25</v>
      </c>
      <c r="AJ86" s="1021">
        <v>-21</v>
      </c>
      <c r="AK86" s="1021">
        <v>12.17</v>
      </c>
      <c r="AL86" s="1034">
        <v>3000</v>
      </c>
      <c r="AM86" s="1028">
        <v>0.89999999999999991</v>
      </c>
      <c r="AN86" s="1021">
        <v>0.87</v>
      </c>
      <c r="AO86" s="868">
        <f>IF(U86="n/a","n/a",IF(AA86&lt;0,"n/a",IF(AA86="n/a","n/a",J86+U86-AA86)))</f>
        <v>-55.847218441607637</v>
      </c>
      <c r="AP86" s="869">
        <f>IF(U86="n/a","n/a",J86+U86)</f>
        <v>12.486114891725705</v>
      </c>
      <c r="AQ86" s="1044">
        <f>IF(OR(AC86&lt;0.01,AF86="n/a"),"n/a",(I86/SQRT(22.5*AC86*(I86/AF86))-1)*100)</f>
        <v>182.08220498707536</v>
      </c>
      <c r="AR86" s="766">
        <f>INDEX(Historical!$C$7:$C$1455,MATCH(B86,Historical!$B$7:$B$1455,0))*IF(AH86="n/a",1.03,IF(AH86&lt;0,1.01,IF(AH86&gt;10,1.1,(1+AH86/100))))</f>
        <v>1.2574500000000002</v>
      </c>
      <c r="AS86" s="1042">
        <f>IF($AI86="n/a",1.03*AR86,IF($AI86&lt;0,1.01*AR86,IF($AI86&gt;10,1.1*AR86,(1+$AI86/100)*AR86)))</f>
        <v>1.3831950000000004</v>
      </c>
      <c r="AT86" s="1042">
        <f>IF($AK86="n/a",1.03*AS86,IF($AK86&lt;0,1.01*AS86,IF($AK86&gt;10,1.1*AS86,(1+$AK86/100)*AS86)))</f>
        <v>1.5215145000000005</v>
      </c>
      <c r="AU86" s="1042">
        <f>IF($AK86="n/a",1.03*AT86,IF($AK86&lt;0,1.01*AT86,IF($AK86&gt;10,1.1*AT86,(1+$AK86/100)*AT86)))</f>
        <v>1.6736659500000008</v>
      </c>
      <c r="AV86" s="1042">
        <f>IF($AK86="n/a",1.03*AU86,IF($AK86&lt;0,1.01*AU86,IF($AK86&gt;10,1.1*AU86,(1+$AK86/100)*AU86)))</f>
        <v>1.8410325450000011</v>
      </c>
      <c r="AW86" s="766">
        <f>SUM(AR86:AV86)</f>
        <v>7.6768579950000033</v>
      </c>
      <c r="AX86" s="877">
        <f>AW86/I86*100</f>
        <v>15.603369908536591</v>
      </c>
      <c r="AY86" s="1212">
        <v>1.47</v>
      </c>
      <c r="AZ86" s="1028">
        <v>7.24</v>
      </c>
      <c r="BA86" s="1028">
        <v>-28.310000000000002</v>
      </c>
      <c r="BB86" s="1028">
        <v>-9.11</v>
      </c>
      <c r="BC86" s="1028">
        <v>-17.349999999999998</v>
      </c>
      <c r="BE86" s="721">
        <v>2012</v>
      </c>
      <c r="BF86" s="1057">
        <f>IF(BE86&gt;2008,0,IF(BE86&gt;2001,1,IF(BE86&gt;1990,2,IF(BE86&gt;1980,3,IF(BE86&gt;1973,4,IF(BE86&gt;1970,5,IF(BE86&gt;1960,6,IF(BE86&gt;1958,7,IF(BE86&gt;1953,8,9)))))))))</f>
        <v>0</v>
      </c>
    </row>
    <row r="87" spans="1:58" ht="11.25" customHeight="1" x14ac:dyDescent="0.2">
      <c r="A87" s="1019" t="s">
        <v>1039</v>
      </c>
      <c r="B87" s="1031" t="s">
        <v>1040</v>
      </c>
      <c r="C87" s="1181" t="s">
        <v>129</v>
      </c>
      <c r="D87" s="1181" t="s">
        <v>4422</v>
      </c>
      <c r="E87" s="857">
        <v>7</v>
      </c>
      <c r="F87" s="1245">
        <v>640</v>
      </c>
      <c r="G87" s="1245" t="s">
        <v>107</v>
      </c>
      <c r="H87" s="1245" t="s">
        <v>107</v>
      </c>
      <c r="I87" s="1030">
        <v>98.28</v>
      </c>
      <c r="J87" s="766">
        <f>(M87/I87)*100</f>
        <v>1.0175010175010175</v>
      </c>
      <c r="K87" s="1033">
        <v>1</v>
      </c>
      <c r="L87" s="1043">
        <v>1</v>
      </c>
      <c r="M87" s="756">
        <f>K87*L87</f>
        <v>1</v>
      </c>
      <c r="N87" s="1026" t="s">
        <v>173</v>
      </c>
      <c r="O87" s="860">
        <v>0.95</v>
      </c>
      <c r="P87" s="1016">
        <v>43419</v>
      </c>
      <c r="Q87" s="1016">
        <v>43441</v>
      </c>
      <c r="R87" s="756">
        <f>(K87-O87)/O87*100</f>
        <v>5.2631578947368478</v>
      </c>
      <c r="S87" s="824">
        <f>IF(INDEX(Historical!$D$7:$D$1455,MATCH(B87,Historical!$B$7:$B$1455,0))=0,"n/a",(INDEX(Historical!$C$7:$C$1455,MATCH(B87,Historical!$B$7:$B$1455,0))/INDEX(Historical!$D$7:$D$1455,MATCH(B87,Historical!$B$7:$B$1455,0))-1)*100)</f>
        <v>5.555555555555558</v>
      </c>
      <c r="T87" s="824">
        <f>IF(INDEX(Historical!$F$7:$F$1455,MATCH(B87,Historical!$B$7:$B$1455,0))=0,"n/a",((INDEX(Historical!$C$7:$C$1455,MATCH(B87,Historical!$B$7:$B$1455,0))/INDEX(Historical!$F$7:$F$1455,MATCH(B87,Historical!$B$7:$B$1455,0)))^(1/3)-1)*100)</f>
        <v>8.1983855523197526</v>
      </c>
      <c r="U87" s="824">
        <f>IF(INDEX(Historical!$I$7:$I$1455,MATCH(B87,Historical!$B$7:$B$1455,0))=0,"n/a",((INDEX(Historical!$C$7:$C$1455,MATCH(B87,Historical!$B$7:$B$1455,0))/INDEX(Historical!$I$7:$I$1455,MATCH(B87,Historical!$B$7:$B$1455,0)))^(1/5)-1)*100)</f>
        <v>7.8852443962371455</v>
      </c>
      <c r="V87" s="824">
        <f>IF(INDEX(Historical!$O$7:$O$1455,MATCH(B87,Historical!$B$7:$B$1455,0))=0,"n/a",((INDEX(Historical!$C$7:$C$1455,MATCH(B87,Historical!$B$7:$B$1455,0))/INDEX(Historical!$O$7:$O$1455,MATCH(B87,Historical!$B$7:$B$1455,0)))^(1/10)-1)*100)</f>
        <v>10.500834061722086</v>
      </c>
      <c r="W87" s="825">
        <f>IF(OR(U87&lt;=0,U87="n/a",V87&lt;=0,V87="n/a"),"n/a",U87/V87)</f>
        <v>0.75091600818459203</v>
      </c>
      <c r="X87" s="826">
        <f>IF(OR(AJ87&lt;=0,AJ87="n/a",U87&lt;=0,U87="n/a"),"n/a",U87/AJ87)</f>
        <v>0.51876607869981217</v>
      </c>
      <c r="Y87" s="1032"/>
      <c r="Z87" s="766">
        <f>IF(OR(AC87&lt;0.01,AC87="n/a"),"n/a",M87/AC87*100)</f>
        <v>38.46153846153846</v>
      </c>
      <c r="AA87" s="1042">
        <f>IF(OR(AC87&lt;0.01,AC87="n/a"),"n/a",I87/AC87)</f>
        <v>37.799999999999997</v>
      </c>
      <c r="AB87" s="1043">
        <v>10</v>
      </c>
      <c r="AC87" s="1021">
        <v>2.6</v>
      </c>
      <c r="AD87" s="1021">
        <v>2.65</v>
      </c>
      <c r="AE87" s="1021">
        <v>1.57</v>
      </c>
      <c r="AF87" s="1021">
        <v>6.03</v>
      </c>
      <c r="AG87" s="1021">
        <v>16.8</v>
      </c>
      <c r="AH87" s="1021">
        <v>-2.4</v>
      </c>
      <c r="AI87" s="1021">
        <v>38.019999999999996</v>
      </c>
      <c r="AJ87" s="1021">
        <v>15.2</v>
      </c>
      <c r="AK87" s="1021">
        <v>14.299999999999999</v>
      </c>
      <c r="AL87" s="1034">
        <v>1710</v>
      </c>
      <c r="AM87" s="1028">
        <v>3.4000000000000004</v>
      </c>
      <c r="AN87" s="1021">
        <v>0.03</v>
      </c>
      <c r="AO87" s="868">
        <f>IF(U87="n/a","n/a",IF(AA87&lt;0,"n/a",IF(AA87="n/a","n/a",J87+U87-AA87)))</f>
        <v>-28.897254586261834</v>
      </c>
      <c r="AP87" s="869">
        <f>IF(U87="n/a","n/a",J87+U87)</f>
        <v>8.9027454137381632</v>
      </c>
      <c r="AQ87" s="1044">
        <f>IF(OR(AC87&lt;0.01,AF87="n/a"),"n/a",(I87/SQRT(22.5*AC87*(I87/AF87))-1)*100)</f>
        <v>218.28289303699626</v>
      </c>
      <c r="AR87" s="766">
        <f>INDEX(Historical!$C$7:$C$1455,MATCH(B87,Historical!$B$7:$B$1455,0))*IF(AH87="n/a",1.03,IF(AH87&lt;0,1.01,IF(AH87&gt;10,1.1,(1+AH87/100))))</f>
        <v>0.95949999999999991</v>
      </c>
      <c r="AS87" s="1042">
        <f>IF($AI87="n/a",1.03*AR87,IF($AI87&lt;0,1.01*AR87,IF($AI87&gt;10,1.1*AR87,(1+$AI87/100)*AR87)))</f>
        <v>1.05545</v>
      </c>
      <c r="AT87" s="1042">
        <f>IF($AK87="n/a",1.03*AS87,IF($AK87&lt;0,1.01*AS87,IF($AK87&gt;10,1.1*AS87,(1+$AK87/100)*AS87)))</f>
        <v>1.160995</v>
      </c>
      <c r="AU87" s="1042">
        <f>IF($AK87="n/a",1.03*AT87,IF($AK87&lt;0,1.01*AT87,IF($AK87&gt;10,1.1*AT87,(1+$AK87/100)*AT87)))</f>
        <v>1.2770945</v>
      </c>
      <c r="AV87" s="1042">
        <f>IF($AK87="n/a",1.03*AU87,IF($AK87&lt;0,1.01*AU87,IF($AK87&gt;10,1.1*AU87,(1+$AK87/100)*AU87)))</f>
        <v>1.4048039500000002</v>
      </c>
      <c r="AW87" s="766">
        <f>SUM(AR87:AV87)</f>
        <v>5.857843449999999</v>
      </c>
      <c r="AX87" s="877">
        <f>AW87/I87*100</f>
        <v>5.9603616707366696</v>
      </c>
      <c r="AY87" s="1212">
        <v>0.47</v>
      </c>
      <c r="AZ87" s="1028">
        <v>40.400000000000006</v>
      </c>
      <c r="BA87" s="1028">
        <v>-9</v>
      </c>
      <c r="BB87" s="1028">
        <v>0.47000000000000003</v>
      </c>
      <c r="BC87" s="1028">
        <v>3.29</v>
      </c>
      <c r="BE87" s="721">
        <v>2013</v>
      </c>
      <c r="BF87" s="1057">
        <f>IF(BE87&gt;2008,0,IF(BE87&gt;2001,1,IF(BE87&gt;1990,2,IF(BE87&gt;1980,3,IF(BE87&gt;1973,4,IF(BE87&gt;1970,5,IF(BE87&gt;1960,6,IF(BE87&gt;1958,7,IF(BE87&gt;1953,8,9)))))))))</f>
        <v>0</v>
      </c>
    </row>
    <row r="88" spans="1:58" ht="11.25" customHeight="1" x14ac:dyDescent="0.2">
      <c r="A88" s="1019" t="s">
        <v>1041</v>
      </c>
      <c r="B88" s="1031" t="s">
        <v>1042</v>
      </c>
      <c r="C88" s="1181" t="s">
        <v>4414</v>
      </c>
      <c r="D88" s="1181" t="s">
        <v>4415</v>
      </c>
      <c r="E88" s="857">
        <v>8</v>
      </c>
      <c r="F88" s="1245">
        <v>473</v>
      </c>
      <c r="G88" s="1245" t="s">
        <v>38</v>
      </c>
      <c r="H88" s="1245" t="s">
        <v>38</v>
      </c>
      <c r="I88" s="1030">
        <v>95.16</v>
      </c>
      <c r="J88" s="766">
        <f>(M88/I88)*100</f>
        <v>3.2366540563261874</v>
      </c>
      <c r="K88" s="1033">
        <v>0.77</v>
      </c>
      <c r="L88" s="1043">
        <v>4</v>
      </c>
      <c r="M88" s="756">
        <f>K88*L88</f>
        <v>3.08</v>
      </c>
      <c r="N88" s="1026" t="s">
        <v>576</v>
      </c>
      <c r="O88" s="860">
        <v>0.75</v>
      </c>
      <c r="P88" s="1016">
        <v>43188</v>
      </c>
      <c r="Q88" s="1016">
        <v>43207</v>
      </c>
      <c r="R88" s="756">
        <f>(K88-O88)/O88*100</f>
        <v>2.6666666666666687</v>
      </c>
      <c r="S88" s="824">
        <f>IF(INDEX(Historical!$D$7:$D$1455,MATCH(B88,Historical!$B$7:$B$1455,0))=0,"n/a",(INDEX(Historical!$C$7:$C$1455,MATCH(B88,Historical!$B$7:$B$1455,0))/INDEX(Historical!$D$7:$D$1455,MATCH(B88,Historical!$B$7:$B$1455,0))-1)*100)</f>
        <v>1.6949152542372836</v>
      </c>
      <c r="T88" s="824">
        <f>IF(INDEX(Historical!$F$7:$F$1455,MATCH(B88,Historical!$B$7:$B$1455,0))=0,"n/a",((INDEX(Historical!$C$7:$C$1455,MATCH(B88,Historical!$B$7:$B$1455,0))/INDEX(Historical!$F$7:$F$1455,MATCH(B88,Historical!$B$7:$B$1455,0)))^(1/3)-1)*100)</f>
        <v>4.7514996428468015</v>
      </c>
      <c r="U88" s="824">
        <f>IF(INDEX(Historical!$I$7:$I$1455,MATCH(B88,Historical!$B$7:$B$1455,0))=0,"n/a",((INDEX(Historical!$C$7:$C$1455,MATCH(B88,Historical!$B$7:$B$1455,0))/INDEX(Historical!$I$7:$I$1455,MATCH(B88,Historical!$B$7:$B$1455,0)))^(1/5)-1)*100)</f>
        <v>6.6921100298345859</v>
      </c>
      <c r="V88" s="824">
        <f>IF(INDEX(Historical!$O$7:$O$1455,MATCH(B88,Historical!$B$7:$B$1455,0))=0,"n/a",((INDEX(Historical!$C$7:$C$1455,MATCH(B88,Historical!$B$7:$B$1455,0))/INDEX(Historical!$O$7:$O$1455,MATCH(B88,Historical!$B$7:$B$1455,0)))^(1/10)-1)*100)</f>
        <v>0.94756806064828503</v>
      </c>
      <c r="W88" s="825">
        <f>IF(OR(U88&lt;=0,U88="n/a",V88&lt;=0,V88="n/a"),"n/a",U88/V88)</f>
        <v>7.0624056548045049</v>
      </c>
      <c r="X88" s="826">
        <f>IF(OR(AJ88&lt;=0,AJ88="n/a",U88&lt;=0,U88="n/a"),"n/a",U88/AJ88)</f>
        <v>1.8589194527318296</v>
      </c>
      <c r="Y88" s="780"/>
      <c r="Z88" s="766">
        <f>IF(OR(AC88&lt;0.01,AC88="n/a"),"n/a",M88/AC88*100)</f>
        <v>144.60093896713616</v>
      </c>
      <c r="AA88" s="1042">
        <f>IF(OR(AC88&lt;0.01,AC88="n/a"),"n/a",I88/AC88)</f>
        <v>44.676056338028168</v>
      </c>
      <c r="AB88" s="1043">
        <v>12</v>
      </c>
      <c r="AC88" s="1021">
        <v>2.13</v>
      </c>
      <c r="AD88" s="1021">
        <v>12.44</v>
      </c>
      <c r="AE88" s="1021">
        <v>9.48</v>
      </c>
      <c r="AF88" s="1021">
        <v>2.71</v>
      </c>
      <c r="AG88" s="1021">
        <v>6</v>
      </c>
      <c r="AH88" s="1021">
        <v>-55.800000000000004</v>
      </c>
      <c r="AI88" s="1021">
        <v>11</v>
      </c>
      <c r="AJ88" s="1021">
        <v>3.5999999999999996</v>
      </c>
      <c r="AK88" s="1021">
        <v>3.5999999999999996</v>
      </c>
      <c r="AL88" s="1021">
        <v>8910</v>
      </c>
      <c r="AM88" s="1028">
        <v>0.89999999999999991</v>
      </c>
      <c r="AN88" s="1021">
        <v>0.68</v>
      </c>
      <c r="AO88" s="868">
        <f>IF(U88="n/a","n/a",IF(AA88&lt;0,"n/a",IF(AA88="n/a","n/a",J88+U88-AA88)))</f>
        <v>-34.747292251867393</v>
      </c>
      <c r="AP88" s="869">
        <f>IF(U88="n/a","n/a",J88+U88)</f>
        <v>9.9287640861607738</v>
      </c>
      <c r="AQ88" s="1044">
        <f>IF(OR(AC88&lt;0.01,AF88="n/a"),"n/a",(I88/SQRT(22.5*AC88*(I88/AF88))-1)*100)</f>
        <v>131.96945457543552</v>
      </c>
      <c r="AR88" s="766">
        <f>INDEX(Historical!$C$7:$C$1455,MATCH(B88,Historical!$B$7:$B$1455,0))*IF(AH88="n/a",1.03,IF(AH88&lt;0,1.01,IF(AH88&gt;10,1.1,(1+AH88/100))))</f>
        <v>3.0300000000000002</v>
      </c>
      <c r="AS88" s="1042">
        <f>IF($AI88="n/a",1.03*AR88,IF($AI88&lt;0,1.01*AR88,IF($AI88&gt;10,1.1*AR88,(1+$AI88/100)*AR88)))</f>
        <v>3.3330000000000006</v>
      </c>
      <c r="AT88" s="1042">
        <f>IF($AK88="n/a",1.03*AS88,IF($AK88&lt;0,1.01*AS88,IF($AK88&gt;10,1.1*AS88,(1+$AK88/100)*AS88)))</f>
        <v>3.4529880000000008</v>
      </c>
      <c r="AU88" s="1042">
        <f>IF($AK88="n/a",1.03*AT88,IF($AK88&lt;0,1.01*AT88,IF($AK88&gt;10,1.1*AT88,(1+$AK88/100)*AT88)))</f>
        <v>3.5772955680000011</v>
      </c>
      <c r="AV88" s="1042">
        <f>IF($AK88="n/a",1.03*AU88,IF($AK88&lt;0,1.01*AU88,IF($AK88&gt;10,1.1*AU88,(1+$AK88/100)*AU88)))</f>
        <v>3.7060782084480013</v>
      </c>
      <c r="AW88" s="766">
        <f>SUM(AR88:AV88)</f>
        <v>17.099361776448006</v>
      </c>
      <c r="AX88" s="877">
        <f>AW88/I88*100</f>
        <v>17.9690644981589</v>
      </c>
      <c r="AY88" s="1212">
        <v>0.35</v>
      </c>
      <c r="AZ88" s="1028">
        <v>21.7</v>
      </c>
      <c r="BA88" s="1028">
        <v>-0.53</v>
      </c>
      <c r="BB88" s="1028">
        <v>3.08</v>
      </c>
      <c r="BC88" s="1028">
        <v>6.65</v>
      </c>
      <c r="BE88" s="721">
        <v>2011</v>
      </c>
      <c r="BF88" s="1057">
        <f>IF(BE88&gt;2008,0,IF(BE88&gt;2001,1,IF(BE88&gt;1990,2,IF(BE88&gt;1980,3,IF(BE88&gt;1973,4,IF(BE88&gt;1970,5,IF(BE88&gt;1960,6,IF(BE88&gt;1958,7,IF(BE88&gt;1953,8,9)))))))))</f>
        <v>0</v>
      </c>
    </row>
    <row r="89" spans="1:58" ht="11.25" customHeight="1" x14ac:dyDescent="0.2">
      <c r="A89" s="1019" t="s">
        <v>1044</v>
      </c>
      <c r="B89" s="1032" t="s">
        <v>1045</v>
      </c>
      <c r="C89" s="1181" t="s">
        <v>155</v>
      </c>
      <c r="D89" s="1181" t="s">
        <v>4419</v>
      </c>
      <c r="E89" s="857">
        <v>9</v>
      </c>
      <c r="F89" s="1245">
        <v>337</v>
      </c>
      <c r="G89" s="1245" t="s">
        <v>107</v>
      </c>
      <c r="H89" s="1245" t="s">
        <v>107</v>
      </c>
      <c r="I89" s="1030">
        <v>85.88</v>
      </c>
      <c r="J89" s="766">
        <f>(M89/I89)*100</f>
        <v>0.19795062878435027</v>
      </c>
      <c r="K89" s="1033">
        <v>8.5000000000000006E-2</v>
      </c>
      <c r="L89" s="1043">
        <v>2</v>
      </c>
      <c r="M89" s="756">
        <f>K89*L89</f>
        <v>0.17</v>
      </c>
      <c r="N89" s="1026" t="s">
        <v>232</v>
      </c>
      <c r="O89" s="860">
        <v>7.0000000000000007E-2</v>
      </c>
      <c r="P89" s="714">
        <v>43116</v>
      </c>
      <c r="Q89" s="714">
        <v>43131</v>
      </c>
      <c r="R89" s="756">
        <f>(K89-O89)/O89*100</f>
        <v>21.428571428571423</v>
      </c>
      <c r="S89" s="824">
        <f>IF(INDEX(Historical!$D$7:$D$1455,MATCH(B89,Historical!$B$7:$B$1455,0))=0,"n/a",(INDEX(Historical!$C$7:$C$1455,MATCH(B89,Historical!$B$7:$B$1455,0))/INDEX(Historical!$D$7:$D$1455,MATCH(B89,Historical!$B$7:$B$1455,0))-1)*100)</f>
        <v>16.666666666666675</v>
      </c>
      <c r="T89" s="824">
        <f>IF(INDEX(Historical!$F$7:$F$1455,MATCH(B89,Historical!$B$7:$B$1455,0))=0,"n/a",((INDEX(Historical!$C$7:$C$1455,MATCH(B89,Historical!$B$7:$B$1455,0))/INDEX(Historical!$F$7:$F$1455,MATCH(B89,Historical!$B$7:$B$1455,0)))^(1/3)-1)*100)</f>
        <v>15.867554829548336</v>
      </c>
      <c r="U89" s="824">
        <f>IF(INDEX(Historical!$I$7:$I$1455,MATCH(B89,Historical!$B$7:$B$1455,0))=0,"n/a",((INDEX(Historical!$C$7:$C$1455,MATCH(B89,Historical!$B$7:$B$1455,0))/INDEX(Historical!$I$7:$I$1455,MATCH(B89,Historical!$B$7:$B$1455,0)))^(1/5)-1)*100)</f>
        <v>17.525749162011152</v>
      </c>
      <c r="V89" s="824" t="str">
        <f>IF(INDEX(Historical!$O$7:$O$1455,MATCH(B89,Historical!$B$7:$B$1455,0))=0,"n/a",((INDEX(Historical!$C$7:$C$1455,MATCH(B89,Historical!$B$7:$B$1455,0))/INDEX(Historical!$O$7:$O$1455,MATCH(B89,Historical!$B$7:$B$1455,0)))^(1/10)-1)*100)</f>
        <v>n/a</v>
      </c>
      <c r="W89" s="825" t="str">
        <f>IF(OR(U89&lt;=0,U89="n/a",V89&lt;=0,V89="n/a"),"n/a",U89/V89)</f>
        <v>n/a</v>
      </c>
      <c r="X89" s="826">
        <f>IF(OR(AJ89&lt;=0,AJ89="n/a",U89&lt;=0,U89="n/a"),"n/a",U89/AJ89)</f>
        <v>1.1162897555421116</v>
      </c>
      <c r="Y89" s="1032"/>
      <c r="Z89" s="766">
        <f>IF(OR(AC89&lt;0.01,AC89="n/a"),"n/a",M89/AC89*100)</f>
        <v>8.6294416243654837</v>
      </c>
      <c r="AA89" s="1042">
        <f>IF(OR(AC89&lt;0.01,AC89="n/a"),"n/a",I89/AC89)</f>
        <v>43.593908629441621</v>
      </c>
      <c r="AB89" s="1043">
        <v>7</v>
      </c>
      <c r="AC89" s="1021">
        <v>1.97</v>
      </c>
      <c r="AD89" s="1021">
        <v>2.42</v>
      </c>
      <c r="AE89" s="1021">
        <v>4.09</v>
      </c>
      <c r="AF89" s="1021">
        <v>5.87</v>
      </c>
      <c r="AG89" s="1021">
        <v>15.5</v>
      </c>
      <c r="AH89" s="1021">
        <v>15.4</v>
      </c>
      <c r="AI89" s="1021">
        <v>13.719999999999999</v>
      </c>
      <c r="AJ89" s="1021">
        <v>15.7</v>
      </c>
      <c r="AK89" s="1021">
        <v>18</v>
      </c>
      <c r="AL89" s="1034">
        <v>3570</v>
      </c>
      <c r="AM89" s="1028">
        <v>9.4</v>
      </c>
      <c r="AN89" s="1021">
        <v>0.32</v>
      </c>
      <c r="AO89" s="868">
        <f>IF(U89="n/a","n/a",IF(AA89&lt;0,"n/a",IF(AA89="n/a","n/a",J89+U89-AA89)))</f>
        <v>-25.870208838646118</v>
      </c>
      <c r="AP89" s="869">
        <f>IF(U89="n/a","n/a",J89+U89)</f>
        <v>17.723699790795504</v>
      </c>
      <c r="AQ89" s="1044">
        <f>IF(OR(AC89&lt;0.01,AF89="n/a"),"n/a",(I89/SQRT(22.5*AC89*(I89/AF89))-1)*100)</f>
        <v>237.2412546628714</v>
      </c>
      <c r="AR89" s="766">
        <f>INDEX(Historical!$C$7:$C$1455,MATCH(B89,Historical!$B$7:$B$1455,0))*IF(AH89="n/a",1.03,IF(AH89&lt;0,1.01,IF(AH89&gt;10,1.1,(1+AH89/100))))</f>
        <v>0.15400000000000003</v>
      </c>
      <c r="AS89" s="1042">
        <f>IF($AI89="n/a",1.03*AR89,IF($AI89&lt;0,1.01*AR89,IF($AI89&gt;10,1.1*AR89,(1+$AI89/100)*AR89)))</f>
        <v>0.16940000000000005</v>
      </c>
      <c r="AT89" s="1042">
        <f>IF($AK89="n/a",1.03*AS89,IF($AK89&lt;0,1.01*AS89,IF($AK89&gt;10,1.1*AS89,(1+$AK89/100)*AS89)))</f>
        <v>0.18634000000000006</v>
      </c>
      <c r="AU89" s="1042">
        <f>IF($AK89="n/a",1.03*AT89,IF($AK89&lt;0,1.01*AT89,IF($AK89&gt;10,1.1*AT89,(1+$AK89/100)*AT89)))</f>
        <v>0.20497400000000007</v>
      </c>
      <c r="AV89" s="1042">
        <f>IF($AK89="n/a",1.03*AU89,IF($AK89&lt;0,1.01*AU89,IF($AK89&gt;10,1.1*AU89,(1+$AK89/100)*AU89)))</f>
        <v>0.2254714000000001</v>
      </c>
      <c r="AW89" s="766">
        <f>SUM(AR89:AV89)</f>
        <v>0.94018540000000028</v>
      </c>
      <c r="AX89" s="877">
        <f>AW89/I89*100</f>
        <v>1.0947664182580348</v>
      </c>
      <c r="AY89" s="1212">
        <v>1.02</v>
      </c>
      <c r="AZ89" s="1028">
        <v>10.68</v>
      </c>
      <c r="BA89" s="1028">
        <v>-34.4</v>
      </c>
      <c r="BB89" s="1028">
        <v>-0.57000000000000006</v>
      </c>
      <c r="BC89" s="1028">
        <v>-15.15</v>
      </c>
      <c r="BE89" s="721">
        <v>2010</v>
      </c>
      <c r="BF89" s="1057">
        <f>IF(BE89&gt;2008,0,IF(BE89&gt;2001,1,IF(BE89&gt;1990,2,IF(BE89&gt;1980,3,IF(BE89&gt;1973,4,IF(BE89&gt;1970,5,IF(BE89&gt;1960,6,IF(BE89&gt;1958,7,IF(BE89&gt;1953,8,9)))))))))</f>
        <v>0</v>
      </c>
    </row>
    <row r="90" spans="1:58" ht="11.25" customHeight="1" x14ac:dyDescent="0.2">
      <c r="A90" s="1036" t="s">
        <v>3840</v>
      </c>
      <c r="B90" s="1031" t="s">
        <v>3841</v>
      </c>
      <c r="C90" s="1181" t="s">
        <v>109</v>
      </c>
      <c r="D90" s="1181" t="s">
        <v>4434</v>
      </c>
      <c r="E90" s="857">
        <v>5</v>
      </c>
      <c r="F90" s="1245">
        <v>837</v>
      </c>
      <c r="G90" s="1245" t="s">
        <v>107</v>
      </c>
      <c r="H90" s="1245" t="s">
        <v>107</v>
      </c>
      <c r="I90" s="1030">
        <v>26.92</v>
      </c>
      <c r="J90" s="766">
        <f>(M90/I90)*100</f>
        <v>1.3372956909361069</v>
      </c>
      <c r="K90" s="1033">
        <v>0.09</v>
      </c>
      <c r="L90" s="1043">
        <v>4</v>
      </c>
      <c r="M90" s="756">
        <f>K90*L90</f>
        <v>0.36</v>
      </c>
      <c r="N90" s="1026" t="s">
        <v>524</v>
      </c>
      <c r="O90" s="860">
        <v>7.0000000000000007E-2</v>
      </c>
      <c r="P90" s="1016">
        <v>43342</v>
      </c>
      <c r="Q90" s="1016">
        <v>43360</v>
      </c>
      <c r="R90" s="756">
        <f>(K90-O90)/O90*100</f>
        <v>28.571428571428552</v>
      </c>
      <c r="S90" s="824">
        <f>IF(INDEX(Historical!$D$7:$D$1455,MATCH(B90,Historical!$B$7:$B$1455,0))=0,"n/a",(INDEX(Historical!$C$7:$C$1455,MATCH(B90,Historical!$B$7:$B$1455,0))/INDEX(Historical!$D$7:$D$1455,MATCH(B90,Historical!$B$7:$B$1455,0))-1)*100)</f>
        <v>41.176470588235283</v>
      </c>
      <c r="T90" s="824">
        <f>IF(INDEX(Historical!$F$7:$F$1455,MATCH(B90,Historical!$B$7:$B$1455,0))=0,"n/a",((INDEX(Historical!$C$7:$C$1455,MATCH(B90,Historical!$B$7:$B$1455,0))/INDEX(Historical!$F$7:$F$1455,MATCH(B90,Historical!$B$7:$B$1455,0)))^(1/3)-1)*100)</f>
        <v>38.672254870126935</v>
      </c>
      <c r="U90" s="824" t="str">
        <f>IF(INDEX(Historical!$I$7:$I$1455,MATCH(B90,Historical!$B$7:$B$1455,0))=0,"n/a",((INDEX(Historical!$C$7:$C$1455,MATCH(B90,Historical!$B$7:$B$1455,0))/INDEX(Historical!$I$7:$I$1455,MATCH(B90,Historical!$B$7:$B$1455,0)))^(1/5)-1)*100)</f>
        <v>n/a</v>
      </c>
      <c r="V90" s="824">
        <f>IF(INDEX(Historical!$O$7:$O$1455,MATCH(B90,Historical!$B$7:$B$1455,0))=0,"n/a",((INDEX(Historical!$C$7:$C$1455,MATCH(B90,Historical!$B$7:$B$1455,0))/INDEX(Historical!$O$7:$O$1455,MATCH(B90,Historical!$B$7:$B$1455,0)))^(1/10)-1)*100)</f>
        <v>-10.278755425427333</v>
      </c>
      <c r="W90" s="825" t="str">
        <f>IF(OR(U90&lt;=0,U90="n/a",V90&lt;=0,V90="n/a"),"n/a",U90/V90)</f>
        <v>n/a</v>
      </c>
      <c r="X90" s="826" t="str">
        <f>IF(OR(AJ90&lt;=0,AJ90="n/a",U90&lt;=0,U90="n/a"),"n/a",U90/AJ90)</f>
        <v>n/a</v>
      </c>
      <c r="Y90" s="777"/>
      <c r="Z90" s="766">
        <f>IF(OR(AC90&lt;0.01,AC90="n/a"),"n/a",M90/AC90*100)</f>
        <v>28.125</v>
      </c>
      <c r="AA90" s="1042">
        <f>IF(OR(AC90&lt;0.01,AC90="n/a"),"n/a",I90/AC90)</f>
        <v>21.03125</v>
      </c>
      <c r="AB90" s="1043">
        <v>12</v>
      </c>
      <c r="AC90" s="1021">
        <v>1.28</v>
      </c>
      <c r="AD90" s="1021">
        <v>3.51</v>
      </c>
      <c r="AE90" s="1021">
        <v>4.74</v>
      </c>
      <c r="AF90" s="1021">
        <v>1.54</v>
      </c>
      <c r="AG90" s="1021">
        <v>6.1</v>
      </c>
      <c r="AH90" s="1021">
        <v>27.500000000000004</v>
      </c>
      <c r="AI90" s="1021">
        <v>32.619999999999997</v>
      </c>
      <c r="AJ90" s="1021">
        <v>168.70000000000002</v>
      </c>
      <c r="AK90" s="1021">
        <v>6</v>
      </c>
      <c r="AL90" s="1034">
        <v>453.33</v>
      </c>
      <c r="AM90" s="1028">
        <v>22.6</v>
      </c>
      <c r="AN90" s="1021">
        <v>0.18</v>
      </c>
      <c r="AO90" s="868" t="str">
        <f>IF(U90="n/a","n/a",IF(AA90&lt;0,"n/a",IF(AA90="n/a","n/a",J90+U90-AA90)))</f>
        <v>n/a</v>
      </c>
      <c r="AP90" s="869" t="str">
        <f>IF(U90="n/a","n/a",J90+U90)</f>
        <v>n/a</v>
      </c>
      <c r="AQ90" s="1044">
        <f>IF(OR(AC90&lt;0.01,AF90="n/a"),"n/a",(I90/SQRT(22.5*AC90*(I90/AF90))-1)*100)</f>
        <v>19.978007243920427</v>
      </c>
      <c r="AR90" s="766">
        <f>INDEX(Historical!$C$7:$C$1455,MATCH(B90,Historical!$B$7:$B$1455,0))*IF(AH90="n/a",1.03,IF(AH90&lt;0,1.01,IF(AH90&gt;10,1.1,(1+AH90/100))))</f>
        <v>0.26400000000000001</v>
      </c>
      <c r="AS90" s="1042">
        <f>IF($AI90="n/a",1.03*AR90,IF($AI90&lt;0,1.01*AR90,IF($AI90&gt;10,1.1*AR90,(1+$AI90/100)*AR90)))</f>
        <v>0.29040000000000005</v>
      </c>
      <c r="AT90" s="1042">
        <f>IF($AK90="n/a",1.03*AS90,IF($AK90&lt;0,1.01*AS90,IF($AK90&gt;10,1.1*AS90,(1+$AK90/100)*AS90)))</f>
        <v>0.30782400000000004</v>
      </c>
      <c r="AU90" s="1042">
        <f>IF($AK90="n/a",1.03*AT90,IF($AK90&lt;0,1.01*AT90,IF($AK90&gt;10,1.1*AT90,(1+$AK90/100)*AT90)))</f>
        <v>0.32629344000000005</v>
      </c>
      <c r="AV90" s="1042">
        <f>IF($AK90="n/a",1.03*AU90,IF($AK90&lt;0,1.01*AU90,IF($AK90&gt;10,1.1*AU90,(1+$AK90/100)*AU90)))</f>
        <v>0.34587104640000005</v>
      </c>
      <c r="AW90" s="766">
        <f>SUM(AR90:AV90)</f>
        <v>1.5343884864000001</v>
      </c>
      <c r="AX90" s="877">
        <f>AW90/I90*100</f>
        <v>5.6998086419019316</v>
      </c>
      <c r="AY90" s="1212">
        <v>0.57999999999999996</v>
      </c>
      <c r="AZ90" s="1028">
        <v>35.11</v>
      </c>
      <c r="BA90" s="1028">
        <v>0.11</v>
      </c>
      <c r="BB90" s="1028">
        <v>11.85</v>
      </c>
      <c r="BC90" s="1028">
        <v>10.83</v>
      </c>
      <c r="BE90" s="721">
        <v>2014</v>
      </c>
      <c r="BF90" s="1057">
        <f>IF(BE90&gt;2008,0,IF(BE90&gt;2001,1,IF(BE90&gt;1990,2,IF(BE90&gt;1980,3,IF(BE90&gt;1973,4,IF(BE90&gt;1970,5,IF(BE90&gt;1960,6,IF(BE90&gt;1958,7,IF(BE90&gt;1953,8,9)))))))))</f>
        <v>0</v>
      </c>
    </row>
    <row r="91" spans="1:58" s="905" customFormat="1" ht="11.25" customHeight="1" x14ac:dyDescent="0.2">
      <c r="A91" s="968" t="s">
        <v>4184</v>
      </c>
      <c r="B91" s="969" t="s">
        <v>4185</v>
      </c>
      <c r="C91" s="1181" t="s">
        <v>4414</v>
      </c>
      <c r="D91" s="1181" t="s">
        <v>4415</v>
      </c>
      <c r="E91" s="885">
        <v>5</v>
      </c>
      <c r="F91" s="1245">
        <v>802</v>
      </c>
      <c r="G91" s="1244" t="s">
        <v>107</v>
      </c>
      <c r="H91" s="1244" t="s">
        <v>107</v>
      </c>
      <c r="I91" s="970">
        <v>20.02</v>
      </c>
      <c r="J91" s="887">
        <f>(M91/I91)*100</f>
        <v>4.0959040959040962</v>
      </c>
      <c r="K91" s="760">
        <v>0.20499999999999999</v>
      </c>
      <c r="L91" s="1244">
        <v>4</v>
      </c>
      <c r="M91" s="890">
        <f>K91*L91</f>
        <v>0.82</v>
      </c>
      <c r="N91" s="1244" t="s">
        <v>322</v>
      </c>
      <c r="O91" s="921">
        <v>0.185</v>
      </c>
      <c r="P91" s="922">
        <v>43187</v>
      </c>
      <c r="Q91" s="922">
        <v>43203</v>
      </c>
      <c r="R91" s="890">
        <f>(K91-O91)/O91*100</f>
        <v>10.810810810810805</v>
      </c>
      <c r="S91" s="824">
        <f>IF(INDEX(Historical!$D$7:$D$1455,MATCH(B91,Historical!$B$7:$B$1455,0))=0,"n/a",(INDEX(Historical!$C$7:$C$1455,MATCH(B91,Historical!$B$7:$B$1455,0))/INDEX(Historical!$D$7:$D$1455,MATCH(B91,Historical!$B$7:$B$1455,0))-1)*100)</f>
        <v>8.8235294117646959</v>
      </c>
      <c r="T91" s="824">
        <f>IF(INDEX(Historical!$F$7:$F$1455,MATCH(B91,Historical!$B$7:$B$1455,0))=0,"n/a",((INDEX(Historical!$C$7:$C$1455,MATCH(B91,Historical!$B$7:$B$1455,0))/INDEX(Historical!$F$7:$F$1455,MATCH(B91,Historical!$B$7:$B$1455,0)))^(1/3)-1)*100)</f>
        <v>80.900833930205479</v>
      </c>
      <c r="U91" s="824" t="str">
        <f>IF(INDEX(Historical!$I$7:$I$1455,MATCH(B91,Historical!$B$7:$B$1455,0))=0,"n/a",((INDEX(Historical!$C$7:$C$1455,MATCH(B91,Historical!$B$7:$B$1455,0))/INDEX(Historical!$I$7:$I$1455,MATCH(B91,Historical!$B$7:$B$1455,0)))^(1/5)-1)*100)</f>
        <v>n/a</v>
      </c>
      <c r="V91" s="824" t="str">
        <f>IF(INDEX(Historical!$O$7:$O$1455,MATCH(B91,Historical!$B$7:$B$1455,0))=0,"n/a",((INDEX(Historical!$C$7:$C$1455,MATCH(B91,Historical!$B$7:$B$1455,0))/INDEX(Historical!$O$7:$O$1455,MATCH(B91,Historical!$B$7:$B$1455,0)))^(1/10)-1)*100)</f>
        <v>n/a</v>
      </c>
      <c r="W91" s="894" t="str">
        <f>IF(OR(U91&lt;=0,U91="n/a",V91&lt;=0,V91="n/a"),"n/a",U91/V91)</f>
        <v>n/a</v>
      </c>
      <c r="X91" s="895" t="str">
        <f>IF(OR(AJ91&lt;=0,AJ91="n/a",U91&lt;=0,U91="n/a"),"n/a",U91/AJ91)</f>
        <v>n/a</v>
      </c>
      <c r="Y91" s="971"/>
      <c r="Z91" s="887">
        <f>IF(OR(AC91&lt;0.01,AC91="n/a"),"n/a",M91/AC91*100)</f>
        <v>143.85964912280701</v>
      </c>
      <c r="AA91" s="897">
        <f>IF(OR(AC91&lt;0.01,AC91="n/a"),"n/a",I91/AC91)</f>
        <v>35.122807017543863</v>
      </c>
      <c r="AB91" s="889">
        <v>12</v>
      </c>
      <c r="AC91" s="972">
        <v>0.56999999999999995</v>
      </c>
      <c r="AD91" s="972">
        <v>1.1599999999999999</v>
      </c>
      <c r="AE91" s="898">
        <v>10.74</v>
      </c>
      <c r="AF91" s="898">
        <v>2.2599999999999998</v>
      </c>
      <c r="AG91" s="898">
        <v>7.0000000000000009</v>
      </c>
      <c r="AH91" s="898">
        <v>-32.300000000000004</v>
      </c>
      <c r="AI91" s="898">
        <v>5.12</v>
      </c>
      <c r="AJ91" s="973">
        <v>135</v>
      </c>
      <c r="AK91" s="973">
        <v>30.3</v>
      </c>
      <c r="AL91" s="972">
        <v>1640</v>
      </c>
      <c r="AM91" s="972">
        <v>1</v>
      </c>
      <c r="AN91" s="972">
        <v>0.67</v>
      </c>
      <c r="AO91" s="901" t="str">
        <f>IF(U91="n/a","n/a",IF(AA91&lt;0,"n/a",IF(AA91="n/a","n/a",J91+U91-AA91)))</f>
        <v>n/a</v>
      </c>
      <c r="AP91" s="902" t="str">
        <f>IF(U91="n/a","n/a",J91+U91)</f>
        <v>n/a</v>
      </c>
      <c r="AQ91" s="903">
        <f>IF(OR(AC91&lt;0.01,AF91="n/a"),"n/a",(I91/SQRT(22.5*AC91*(I91/AF91))-1)*100)</f>
        <v>87.826804216188165</v>
      </c>
      <c r="AR91" s="766">
        <f>INDEX(Historical!$C$7:$C$1455,MATCH(B91,Historical!$B$7:$B$1455,0))*IF(AH91="n/a",1.03,IF(AH91&lt;0,1.01,IF(AH91&gt;10,1.1,(1+AH91/100))))</f>
        <v>0.74739999999999995</v>
      </c>
      <c r="AS91" s="897">
        <f>IF($AI91="n/a",1.03*AR91,IF($AI91&lt;0,1.01*AR91,IF($AI91&gt;10,1.1*AR91,(1+$AI91/100)*AR91)))</f>
        <v>0.78566687999999985</v>
      </c>
      <c r="AT91" s="897">
        <f>IF($AK91="n/a",1.03*AS91,IF($AK91&lt;0,1.01*AS91,IF($AK91&gt;10,1.1*AS91,(1+$AK91/100)*AS91)))</f>
        <v>0.86423356799999995</v>
      </c>
      <c r="AU91" s="897">
        <f>IF($AK91="n/a",1.03*AT91,IF($AK91&lt;0,1.01*AT91,IF($AK91&gt;10,1.1*AT91,(1+$AK91/100)*AT91)))</f>
        <v>0.95065692479999997</v>
      </c>
      <c r="AV91" s="897">
        <f>IF($AK91="n/a",1.03*AU91,IF($AK91&lt;0,1.01*AU91,IF($AK91&gt;10,1.1*AU91,(1+$AK91/100)*AU91)))</f>
        <v>1.04572261728</v>
      </c>
      <c r="AW91" s="887">
        <f>SUM(AR91:AV91)</f>
        <v>4.3936799900799999</v>
      </c>
      <c r="AX91" s="904">
        <f>AW91/I91*100</f>
        <v>21.946453496903096</v>
      </c>
      <c r="AY91" s="974">
        <v>0.76</v>
      </c>
      <c r="AZ91" s="898">
        <v>57.269999999999996</v>
      </c>
      <c r="BA91" s="898">
        <v>0.1</v>
      </c>
      <c r="BB91" s="898">
        <v>10.61</v>
      </c>
      <c r="BC91" s="898">
        <v>22.31</v>
      </c>
      <c r="BD91" s="1079"/>
      <c r="BE91" s="721">
        <v>2014</v>
      </c>
      <c r="BF91" s="1057">
        <f>IF(BE91&gt;2008,0,IF(BE91&gt;2001,1,IF(BE91&gt;1990,2,IF(BE91&gt;1980,3,IF(BE91&gt;1973,4,IF(BE91&gt;1970,5,IF(BE91&gt;1960,6,IF(BE91&gt;1958,7,IF(BE91&gt;1953,8,9)))))))))</f>
        <v>0</v>
      </c>
    </row>
    <row r="92" spans="1:58" ht="11.25" customHeight="1" x14ac:dyDescent="0.2">
      <c r="A92" s="1036" t="s">
        <v>4304</v>
      </c>
      <c r="B92" s="1031" t="s">
        <v>4008</v>
      </c>
      <c r="C92" s="1181" t="s">
        <v>109</v>
      </c>
      <c r="D92" s="1181" t="s">
        <v>4434</v>
      </c>
      <c r="E92" s="857">
        <v>6</v>
      </c>
      <c r="F92" s="1245">
        <v>729</v>
      </c>
      <c r="G92" s="1245" t="s">
        <v>107</v>
      </c>
      <c r="H92" s="1245" t="s">
        <v>107</v>
      </c>
      <c r="I92" s="1030">
        <v>34.36</v>
      </c>
      <c r="J92" s="766">
        <f>(M92/I92)*100</f>
        <v>0.81490104772991867</v>
      </c>
      <c r="K92" s="1033">
        <v>7.0000000000000007E-2</v>
      </c>
      <c r="L92" s="1043">
        <v>4</v>
      </c>
      <c r="M92" s="756">
        <f>K92*L92</f>
        <v>0.28000000000000003</v>
      </c>
      <c r="N92" s="1026" t="s">
        <v>4301</v>
      </c>
      <c r="O92" s="860">
        <v>0.06</v>
      </c>
      <c r="P92" s="1016">
        <v>43362</v>
      </c>
      <c r="Q92" s="1016">
        <v>43377</v>
      </c>
      <c r="R92" s="756">
        <f>(K92-O92)/O92*100</f>
        <v>16.666666666666682</v>
      </c>
      <c r="S92" s="824">
        <f>IF(INDEX(Historical!$D$7:$D$1455,MATCH(B92,Historical!$B$7:$B$1455,0))=0,"n/a",(INDEX(Historical!$C$7:$C$1455,MATCH(B92,Historical!$B$7:$B$1455,0))/INDEX(Historical!$D$7:$D$1455,MATCH(B92,Historical!$B$7:$B$1455,0))-1)*100)</f>
        <v>30.76923076923077</v>
      </c>
      <c r="T92" s="824">
        <f>IF(INDEX(Historical!$F$7:$F$1455,MATCH(B92,Historical!$B$7:$B$1455,0))=0,"n/a",((INDEX(Historical!$C$7:$C$1455,MATCH(B92,Historical!$B$7:$B$1455,0))/INDEX(Historical!$F$7:$F$1455,MATCH(B92,Historical!$B$7:$B$1455,0)))^(1/3)-1)*100)</f>
        <v>17.42300962858938</v>
      </c>
      <c r="U92" s="824" t="str">
        <f>IF(INDEX(Historical!$I$7:$I$1455,MATCH(B92,Historical!$B$7:$B$1455,0))=0,"n/a",((INDEX(Historical!$C$7:$C$1455,MATCH(B92,Historical!$B$7:$B$1455,0))/INDEX(Historical!$I$7:$I$1455,MATCH(B92,Historical!$B$7:$B$1455,0)))^(1/5)-1)*100)</f>
        <v>n/a</v>
      </c>
      <c r="V92" s="824" t="str">
        <f>IF(INDEX(Historical!$O$7:$O$1455,MATCH(B92,Historical!$B$7:$B$1455,0))=0,"n/a",((INDEX(Historical!$C$7:$C$1455,MATCH(B92,Historical!$B$7:$B$1455,0))/INDEX(Historical!$O$7:$O$1455,MATCH(B92,Historical!$B$7:$B$1455,0)))^(1/10)-1)*100)</f>
        <v>n/a</v>
      </c>
      <c r="W92" s="825" t="str">
        <f>IF(OR(U92&lt;=0,U92="n/a",V92&lt;=0,V92="n/a"),"n/a",U92/V92)</f>
        <v>n/a</v>
      </c>
      <c r="X92" s="826" t="str">
        <f>IF(OR(AJ92&lt;=0,AJ92="n/a",U92&lt;=0,U92="n/a"),"n/a",U92/AJ92)</f>
        <v>n/a</v>
      </c>
      <c r="Y92" s="777"/>
      <c r="Z92" s="766">
        <f>IF(OR(AC92&lt;0.01,AC92="n/a"),"n/a",M92/AC92*100)</f>
        <v>14.973262032085563</v>
      </c>
      <c r="AA92" s="1042">
        <f>IF(OR(AC92&lt;0.01,AC92="n/a"),"n/a",I92/AC92)</f>
        <v>18.374331550802136</v>
      </c>
      <c r="AB92" s="1043">
        <v>12</v>
      </c>
      <c r="AC92" s="1021">
        <v>1.87</v>
      </c>
      <c r="AD92" s="1021" t="s">
        <v>138</v>
      </c>
      <c r="AE92" s="1021">
        <v>5.08</v>
      </c>
      <c r="AF92" s="1021">
        <v>1.38</v>
      </c>
      <c r="AG92" s="1021">
        <v>7.9</v>
      </c>
      <c r="AH92" s="1021">
        <v>22.400000000000002</v>
      </c>
      <c r="AI92" s="1021">
        <v>1.1499999999999999</v>
      </c>
      <c r="AJ92" s="1021">
        <v>-1</v>
      </c>
      <c r="AK92" s="1021" t="s">
        <v>138</v>
      </c>
      <c r="AL92" s="1034">
        <v>764.17</v>
      </c>
      <c r="AM92" s="1028">
        <v>2.4</v>
      </c>
      <c r="AN92" s="1021">
        <v>0.08</v>
      </c>
      <c r="AO92" s="868" t="str">
        <f>IF(U92="n/a","n/a",IF(AA92&lt;0,"n/a",IF(AA92="n/a","n/a",J92+U92-AA92)))</f>
        <v>n/a</v>
      </c>
      <c r="AP92" s="869" t="str">
        <f>IF(U92="n/a","n/a",J92+U92)</f>
        <v>n/a</v>
      </c>
      <c r="AQ92" s="1044">
        <f>IF(OR(AC92&lt;0.01,AF92="n/a"),"n/a",(I92/SQRT(22.5*AC92*(I92/AF92))-1)*100)</f>
        <v>6.1583252402999777</v>
      </c>
      <c r="AR92" s="766">
        <f>INDEX(Historical!$C$7:$C$1455,MATCH(B92,Historical!$B$7:$B$1455,0))*IF(AH92="n/a",1.03,IF(AH92&lt;0,1.01,IF(AH92&gt;10,1.1,(1+AH92/100))))</f>
        <v>0.18700000000000003</v>
      </c>
      <c r="AS92" s="1042">
        <f>IF($AI92="n/a",1.03*AR92,IF($AI92&lt;0,1.01*AR92,IF($AI92&gt;10,1.1*AR92,(1+$AI92/100)*AR92)))</f>
        <v>0.18915050000000003</v>
      </c>
      <c r="AT92" s="1042">
        <f>IF($AK92="n/a",1.03*AS92,IF($AK92&lt;0,1.01*AS92,IF($AK92&gt;10,1.1*AS92,(1+$AK92/100)*AS92)))</f>
        <v>0.19482501500000005</v>
      </c>
      <c r="AU92" s="1042">
        <f>IF($AK92="n/a",1.03*AT92,IF($AK92&lt;0,1.01*AT92,IF($AK92&gt;10,1.1*AT92,(1+$AK92/100)*AT92)))</f>
        <v>0.20066976545000006</v>
      </c>
      <c r="AV92" s="1042">
        <f>IF($AK92="n/a",1.03*AU92,IF($AK92&lt;0,1.01*AU92,IF($AK92&gt;10,1.1*AU92,(1+$AK92/100)*AU92)))</f>
        <v>0.20668985841350007</v>
      </c>
      <c r="AW92" s="766">
        <f>SUM(AR92:AV92)</f>
        <v>0.97833513886350021</v>
      </c>
      <c r="AX92" s="877">
        <f>AW92/I92*100</f>
        <v>2.847308320324506</v>
      </c>
      <c r="AY92" s="1212">
        <v>0.68</v>
      </c>
      <c r="AZ92" s="1028">
        <v>20.599999999999998</v>
      </c>
      <c r="BA92" s="1028">
        <v>-24.62</v>
      </c>
      <c r="BB92" s="1028">
        <v>-1.48</v>
      </c>
      <c r="BC92" s="1028">
        <v>-13.530000000000001</v>
      </c>
      <c r="BE92" s="721">
        <v>2013</v>
      </c>
      <c r="BF92" s="1057">
        <f>IF(BE92&gt;2008,0,IF(BE92&gt;2001,1,IF(BE92&gt;1990,2,IF(BE92&gt;1980,3,IF(BE92&gt;1973,4,IF(BE92&gt;1970,5,IF(BE92&gt;1960,6,IF(BE92&gt;1958,7,IF(BE92&gt;1953,8,9)))))))))</f>
        <v>0</v>
      </c>
    </row>
    <row r="93" spans="1:58" ht="11.25" customHeight="1" x14ac:dyDescent="0.2">
      <c r="A93" s="1019" t="s">
        <v>1046</v>
      </c>
      <c r="B93" s="1031" t="s">
        <v>1047</v>
      </c>
      <c r="C93" s="1181" t="s">
        <v>248</v>
      </c>
      <c r="D93" s="1181" t="s">
        <v>4453</v>
      </c>
      <c r="E93" s="857">
        <v>6</v>
      </c>
      <c r="F93" s="1245">
        <v>686</v>
      </c>
      <c r="G93" s="1245" t="s">
        <v>107</v>
      </c>
      <c r="H93" s="1245" t="s">
        <v>107</v>
      </c>
      <c r="I93" s="1030">
        <v>92.5</v>
      </c>
      <c r="J93" s="766">
        <f>(M93/I93)*100</f>
        <v>1.9459459459459458</v>
      </c>
      <c r="K93" s="1033">
        <v>0.45</v>
      </c>
      <c r="L93" s="1043">
        <v>4</v>
      </c>
      <c r="M93" s="756">
        <f>K93*L93</f>
        <v>1.8</v>
      </c>
      <c r="N93" s="1026" t="s">
        <v>602</v>
      </c>
      <c r="O93" s="860">
        <v>0.37</v>
      </c>
      <c r="P93" s="1016">
        <v>43168</v>
      </c>
      <c r="Q93" s="1016">
        <v>43182</v>
      </c>
      <c r="R93" s="756">
        <f>(K93-O93)/O93*100</f>
        <v>21.621621621621625</v>
      </c>
      <c r="S93" s="824">
        <f>IF(INDEX(Historical!$D$7:$D$1455,MATCH(B93,Historical!$B$7:$B$1455,0))=0,"n/a",(INDEX(Historical!$C$7:$C$1455,MATCH(B93,Historical!$B$7:$B$1455,0))/INDEX(Historical!$D$7:$D$1455,MATCH(B93,Historical!$B$7:$B$1455,0))-1)*100)</f>
        <v>12.12121212121211</v>
      </c>
      <c r="T93" s="824">
        <f>IF(INDEX(Historical!$F$7:$F$1455,MATCH(B93,Historical!$B$7:$B$1455,0))=0,"n/a",((INDEX(Historical!$C$7:$C$1455,MATCH(B93,Historical!$B$7:$B$1455,0))/INDEX(Historical!$F$7:$F$1455,MATCH(B93,Historical!$B$7:$B$1455,0)))^(1/3)-1)*100)</f>
        <v>24.87707213199899</v>
      </c>
      <c r="U93" s="824" t="str">
        <f>IF(INDEX(Historical!$I$7:$I$1455,MATCH(B93,Historical!$B$7:$B$1455,0))=0,"n/a",((INDEX(Historical!$C$7:$C$1455,MATCH(B93,Historical!$B$7:$B$1455,0))/INDEX(Historical!$I$7:$I$1455,MATCH(B93,Historical!$B$7:$B$1455,0)))^(1/5)-1)*100)</f>
        <v>n/a</v>
      </c>
      <c r="V93" s="824" t="str">
        <f>IF(INDEX(Historical!$O$7:$O$1455,MATCH(B93,Historical!$B$7:$B$1455,0))=0,"n/a",((INDEX(Historical!$C$7:$C$1455,MATCH(B93,Historical!$B$7:$B$1455,0))/INDEX(Historical!$O$7:$O$1455,MATCH(B93,Historical!$B$7:$B$1455,0)))^(1/10)-1)*100)</f>
        <v>n/a</v>
      </c>
      <c r="W93" s="825" t="str">
        <f>IF(OR(U93&lt;=0,U93="n/a",V93&lt;=0,V93="n/a"),"n/a",U93/V93)</f>
        <v>n/a</v>
      </c>
      <c r="X93" s="826" t="str">
        <f>IF(OR(AJ93&lt;=0,AJ93="n/a",U93&lt;=0,U93="n/a"),"n/a",U93/AJ93)</f>
        <v>n/a</v>
      </c>
      <c r="Y93" s="780"/>
      <c r="Z93" s="766">
        <f>IF(OR(AC93&lt;0.01,AC93="n/a"),"n/a",M93/AC93*100)</f>
        <v>34.615384615384613</v>
      </c>
      <c r="AA93" s="1042">
        <f>IF(OR(AC93&lt;0.01,AC93="n/a"),"n/a",I93/AC93)</f>
        <v>17.788461538461537</v>
      </c>
      <c r="AB93" s="1043">
        <v>12</v>
      </c>
      <c r="AC93" s="1021">
        <v>5.2</v>
      </c>
      <c r="AD93" s="1021">
        <v>2.14</v>
      </c>
      <c r="AE93" s="1021">
        <v>1.24</v>
      </c>
      <c r="AF93" s="1021">
        <v>5.24</v>
      </c>
      <c r="AG93" s="1021">
        <v>34.200000000000003</v>
      </c>
      <c r="AH93" s="1021">
        <v>6.4</v>
      </c>
      <c r="AI93" s="1021">
        <v>9.09</v>
      </c>
      <c r="AJ93" s="1021">
        <v>15</v>
      </c>
      <c r="AK93" s="1021">
        <v>8.3000000000000007</v>
      </c>
      <c r="AL93" s="1034">
        <v>4210</v>
      </c>
      <c r="AM93" s="1028">
        <v>1.2</v>
      </c>
      <c r="AN93" s="1021">
        <v>0.98</v>
      </c>
      <c r="AO93" s="868" t="str">
        <f>IF(U93="n/a","n/a",IF(AA93&lt;0,"n/a",IF(AA93="n/a","n/a",J93+U93-AA93)))</f>
        <v>n/a</v>
      </c>
      <c r="AP93" s="869" t="str">
        <f>IF(U93="n/a","n/a",J93+U93)</f>
        <v>n/a</v>
      </c>
      <c r="AQ93" s="1044">
        <f>IF(OR(AC93&lt;0.01,AF93="n/a"),"n/a",(I93/SQRT(22.5*AC93*(I93/AF93))-1)*100)</f>
        <v>103.5370984055497</v>
      </c>
      <c r="AR93" s="766">
        <f>INDEX(Historical!$C$7:$C$1455,MATCH(B93,Historical!$B$7:$B$1455,0))*IF(AH93="n/a",1.03,IF(AH93&lt;0,1.01,IF(AH93&gt;10,1.1,(1+AH93/100))))</f>
        <v>1.5747200000000001</v>
      </c>
      <c r="AS93" s="1042">
        <f>IF($AI93="n/a",1.03*AR93,IF($AI93&lt;0,1.01*AR93,IF($AI93&gt;10,1.1*AR93,(1+$AI93/100)*AR93)))</f>
        <v>1.7178620480000002</v>
      </c>
      <c r="AT93" s="1042">
        <f>IF($AK93="n/a",1.03*AS93,IF($AK93&lt;0,1.01*AS93,IF($AK93&gt;10,1.1*AS93,(1+$AK93/100)*AS93)))</f>
        <v>1.8604445979840001</v>
      </c>
      <c r="AU93" s="1042">
        <f>IF($AK93="n/a",1.03*AT93,IF($AK93&lt;0,1.01*AT93,IF($AK93&gt;10,1.1*AT93,(1+$AK93/100)*AT93)))</f>
        <v>2.0148614996166718</v>
      </c>
      <c r="AV93" s="1042">
        <f>IF($AK93="n/a",1.03*AU93,IF($AK93&lt;0,1.01*AU93,IF($AK93&gt;10,1.1*AU93,(1+$AK93/100)*AU93)))</f>
        <v>2.1820950040848555</v>
      </c>
      <c r="AW93" s="766">
        <f>SUM(AR93:AV93)</f>
        <v>9.3499831496855279</v>
      </c>
      <c r="AX93" s="877">
        <f>AW93/I93*100</f>
        <v>10.108089891551922</v>
      </c>
      <c r="AY93" s="1212">
        <v>0.59</v>
      </c>
      <c r="AZ93" s="1028">
        <v>7.3400000000000007</v>
      </c>
      <c r="BA93" s="1028">
        <v>-28.29</v>
      </c>
      <c r="BB93" s="1028">
        <v>-2.33</v>
      </c>
      <c r="BC93" s="1028">
        <v>-11.940000000000001</v>
      </c>
      <c r="BE93" s="721">
        <v>2013</v>
      </c>
      <c r="BF93" s="1057">
        <f>IF(BE93&gt;2008,0,IF(BE93&gt;2001,1,IF(BE93&gt;1990,2,IF(BE93&gt;1980,3,IF(BE93&gt;1973,4,IF(BE93&gt;1970,5,IF(BE93&gt;1960,6,IF(BE93&gt;1958,7,IF(BE93&gt;1953,8,9)))))))))</f>
        <v>0</v>
      </c>
    </row>
    <row r="94" spans="1:58" ht="11.25" customHeight="1" x14ac:dyDescent="0.2">
      <c r="A94" s="1027" t="s">
        <v>1048</v>
      </c>
      <c r="B94" s="1031" t="s">
        <v>1049</v>
      </c>
      <c r="C94" s="1181" t="s">
        <v>109</v>
      </c>
      <c r="D94" s="1181" t="s">
        <v>4434</v>
      </c>
      <c r="E94" s="857">
        <v>6</v>
      </c>
      <c r="F94" s="1245">
        <v>746</v>
      </c>
      <c r="G94" s="1245" t="s">
        <v>116</v>
      </c>
      <c r="H94" s="1245" t="s">
        <v>116</v>
      </c>
      <c r="I94" s="1030">
        <v>39.57</v>
      </c>
      <c r="J94" s="766">
        <f>(M94/I94)*100</f>
        <v>3.133687136719737</v>
      </c>
      <c r="K94" s="1033">
        <v>0.31</v>
      </c>
      <c r="L94" s="1043">
        <v>4</v>
      </c>
      <c r="M94" s="756">
        <f>K94*L94</f>
        <v>1.24</v>
      </c>
      <c r="N94" s="1026" t="s">
        <v>144</v>
      </c>
      <c r="O94" s="860">
        <v>0.24</v>
      </c>
      <c r="P94" s="1016">
        <v>43434</v>
      </c>
      <c r="Q94" s="1016">
        <v>43447</v>
      </c>
      <c r="R94" s="756">
        <f>(K94-O94)/O94*100</f>
        <v>29.166666666666668</v>
      </c>
      <c r="S94" s="824">
        <f>IF(INDEX(Historical!$D$7:$D$1455,MATCH(B94,Historical!$B$7:$B$1455,0))=0,"n/a",(INDEX(Historical!$C$7:$C$1455,MATCH(B94,Historical!$B$7:$B$1455,0))/INDEX(Historical!$D$7:$D$1455,MATCH(B94,Historical!$B$7:$B$1455,0))-1)*100)</f>
        <v>15.999999999999993</v>
      </c>
      <c r="T94" s="824">
        <f>IF(INDEX(Historical!$F$7:$F$1455,MATCH(B94,Historical!$B$7:$B$1455,0))=0,"n/a",((INDEX(Historical!$C$7:$C$1455,MATCH(B94,Historical!$B$7:$B$1455,0))/INDEX(Historical!$F$7:$F$1455,MATCH(B94,Historical!$B$7:$B$1455,0)))^(1/3)-1)*100)</f>
        <v>44.224957030740832</v>
      </c>
      <c r="U94" s="824">
        <f>IF(INDEX(Historical!$I$7:$I$1455,MATCH(B94,Historical!$B$7:$B$1455,0))=0,"n/a",((INDEX(Historical!$C$7:$C$1455,MATCH(B94,Historical!$B$7:$B$1455,0))/INDEX(Historical!$I$7:$I$1455,MATCH(B94,Historical!$B$7:$B$1455,0)))^(1/5)-1)*100)</f>
        <v>85.136416067902559</v>
      </c>
      <c r="V94" s="824">
        <f>IF(INDEX(Historical!$O$7:$O$1455,MATCH(B94,Historical!$B$7:$B$1455,0))=0,"n/a",((INDEX(Historical!$C$7:$C$1455,MATCH(B94,Historical!$B$7:$B$1455,0))/INDEX(Historical!$O$7:$O$1455,MATCH(B94,Historical!$B$7:$B$1455,0)))^(1/10)-1)*100)</f>
        <v>7.9459674391478829</v>
      </c>
      <c r="W94" s="825">
        <f>IF(OR(U94&lt;=0,U94="n/a",V94&lt;=0,V94="n/a"),"n/a",U94/V94)</f>
        <v>10.714417938394233</v>
      </c>
      <c r="X94" s="826">
        <f>IF(OR(AJ94&lt;=0,AJ94="n/a",U94&lt;=0,U94="n/a"),"n/a",U94/AJ94)</f>
        <v>6.1249220192735647</v>
      </c>
      <c r="Y94" s="1032"/>
      <c r="Z94" s="766">
        <f>IF(OR(AC94&lt;0.01,AC94="n/a"),"n/a",M94/AC94*100)</f>
        <v>39.490445859872608</v>
      </c>
      <c r="AA94" s="1042">
        <f>IF(OR(AC94&lt;0.01,AC94="n/a"),"n/a",I94/AC94)</f>
        <v>12.601910828025478</v>
      </c>
      <c r="AB94" s="1043">
        <v>12</v>
      </c>
      <c r="AC94" s="1021">
        <v>3.14</v>
      </c>
      <c r="AD94" s="1021">
        <v>1.58</v>
      </c>
      <c r="AE94" s="1021">
        <v>4.91</v>
      </c>
      <c r="AF94" s="1021">
        <v>1.52</v>
      </c>
      <c r="AG94" s="1021">
        <v>11.4</v>
      </c>
      <c r="AH94" s="1021">
        <v>12.4</v>
      </c>
      <c r="AI94" s="1021">
        <v>5.3</v>
      </c>
      <c r="AJ94" s="1021">
        <v>13.900000000000002</v>
      </c>
      <c r="AK94" s="1021">
        <v>8</v>
      </c>
      <c r="AL94" s="1034">
        <v>3240</v>
      </c>
      <c r="AM94" s="1028">
        <v>0.5</v>
      </c>
      <c r="AN94" s="1021">
        <v>0.1</v>
      </c>
      <c r="AO94" s="868">
        <f>IF(U94="n/a","n/a",IF(AA94&lt;0,"n/a",IF(AA94="n/a","n/a",J94+U94-AA94)))</f>
        <v>75.668192376596821</v>
      </c>
      <c r="AP94" s="869">
        <f>IF(U94="n/a","n/a",J94+U94)</f>
        <v>88.270103204622302</v>
      </c>
      <c r="AQ94" s="1044">
        <f>IF(OR(AC94&lt;0.01,AF94="n/a"),"n/a",(I94/SQRT(22.5*AC94*(I94/AF94))-1)*100)</f>
        <v>-7.7325037161605774</v>
      </c>
      <c r="AR94" s="766">
        <f>INDEX(Historical!$C$7:$C$1455,MATCH(B94,Historical!$B$7:$B$1455,0))*IF(AH94="n/a",1.03,IF(AH94&lt;0,1.01,IF(AH94&gt;10,1.1,(1+AH94/100))))</f>
        <v>0.95700000000000007</v>
      </c>
      <c r="AS94" s="1042">
        <f>IF($AI94="n/a",1.03*AR94,IF($AI94&lt;0,1.01*AR94,IF($AI94&gt;10,1.1*AR94,(1+$AI94/100)*AR94)))</f>
        <v>1.0077210000000001</v>
      </c>
      <c r="AT94" s="1042">
        <f>IF($AK94="n/a",1.03*AS94,IF($AK94&lt;0,1.01*AS94,IF($AK94&gt;10,1.1*AS94,(1+$AK94/100)*AS94)))</f>
        <v>1.0883386800000001</v>
      </c>
      <c r="AU94" s="1042">
        <f>IF($AK94="n/a",1.03*AT94,IF($AK94&lt;0,1.01*AT94,IF($AK94&gt;10,1.1*AT94,(1+$AK94/100)*AT94)))</f>
        <v>1.1754057744000002</v>
      </c>
      <c r="AV94" s="1042">
        <f>IF($AK94="n/a",1.03*AU94,IF($AK94&lt;0,1.01*AU94,IF($AK94&gt;10,1.1*AU94,(1+$AK94/100)*AU94)))</f>
        <v>1.2694382363520003</v>
      </c>
      <c r="AW94" s="766">
        <f>SUM(AR94:AV94)</f>
        <v>5.4979036907520005</v>
      </c>
      <c r="AX94" s="877">
        <f>AW94/I94*100</f>
        <v>13.89412102793025</v>
      </c>
      <c r="AY94" s="1212">
        <v>1.2</v>
      </c>
      <c r="AZ94" s="1028">
        <v>10.75</v>
      </c>
      <c r="BA94" s="1028">
        <v>-13.200000000000001</v>
      </c>
      <c r="BB94" s="1028">
        <v>-0.03</v>
      </c>
      <c r="BC94" s="1028">
        <v>-3.9800000000000004</v>
      </c>
      <c r="BE94" s="721">
        <v>2014</v>
      </c>
      <c r="BF94" s="1057">
        <f>IF(BE94&gt;2008,0,IF(BE94&gt;2001,1,IF(BE94&gt;1990,2,IF(BE94&gt;1980,3,IF(BE94&gt;1973,4,IF(BE94&gt;1970,5,IF(BE94&gt;1960,6,IF(BE94&gt;1958,7,IF(BE94&gt;1953,8,9)))))))))</f>
        <v>0</v>
      </c>
    </row>
    <row r="95" spans="1:58" ht="11.25" customHeight="1" x14ac:dyDescent="0.2">
      <c r="A95" s="1019" t="s">
        <v>1050</v>
      </c>
      <c r="B95" s="1031" t="s">
        <v>1051</v>
      </c>
      <c r="C95" s="1181" t="s">
        <v>109</v>
      </c>
      <c r="D95" s="1181" t="s">
        <v>4430</v>
      </c>
      <c r="E95" s="857">
        <v>9</v>
      </c>
      <c r="F95" s="1245">
        <v>387</v>
      </c>
      <c r="G95" s="1245" t="s">
        <v>107</v>
      </c>
      <c r="H95" s="1245" t="s">
        <v>107</v>
      </c>
      <c r="I95" s="1030">
        <v>107.35</v>
      </c>
      <c r="J95" s="766">
        <f>(M95/I95)*100</f>
        <v>1.1551001397298557</v>
      </c>
      <c r="K95" s="1033">
        <v>0.31</v>
      </c>
      <c r="L95" s="1043">
        <v>4</v>
      </c>
      <c r="M95" s="756">
        <f>K95*L95</f>
        <v>1.24</v>
      </c>
      <c r="N95" s="1026" t="s">
        <v>150</v>
      </c>
      <c r="O95" s="860">
        <v>0.27</v>
      </c>
      <c r="P95" s="1016">
        <v>43342</v>
      </c>
      <c r="Q95" s="1016">
        <v>43357</v>
      </c>
      <c r="R95" s="756">
        <f>(K95-O95)/O95*100</f>
        <v>14.814814814814806</v>
      </c>
      <c r="S95" s="824">
        <f>IF(INDEX(Historical!$D$7:$D$1455,MATCH(B95,Historical!$B$7:$B$1455,0))=0,"n/a",(INDEX(Historical!$C$7:$C$1455,MATCH(B95,Historical!$B$7:$B$1455,0))/INDEX(Historical!$D$7:$D$1455,MATCH(B95,Historical!$B$7:$B$1455,0))-1)*100)</f>
        <v>8.3333333333333481</v>
      </c>
      <c r="T95" s="824">
        <f>IF(INDEX(Historical!$F$7:$F$1455,MATCH(B95,Historical!$B$7:$B$1455,0))=0,"n/a",((INDEX(Historical!$C$7:$C$1455,MATCH(B95,Historical!$B$7:$B$1455,0))/INDEX(Historical!$F$7:$F$1455,MATCH(B95,Historical!$B$7:$B$1455,0)))^(1/3)-1)*100)</f>
        <v>10.064241629820891</v>
      </c>
      <c r="U95" s="824">
        <f>IF(INDEX(Historical!$I$7:$I$1455,MATCH(B95,Historical!$B$7:$B$1455,0))=0,"n/a",((INDEX(Historical!$C$7:$C$1455,MATCH(B95,Historical!$B$7:$B$1455,0))/INDEX(Historical!$I$7:$I$1455,MATCH(B95,Historical!$B$7:$B$1455,0)))^(1/5)-1)*100)</f>
        <v>14.006054485197472</v>
      </c>
      <c r="V95" s="824" t="str">
        <f>IF(INDEX(Historical!$O$7:$O$1455,MATCH(B95,Historical!$B$7:$B$1455,0))=0,"n/a",((INDEX(Historical!$C$7:$C$1455,MATCH(B95,Historical!$B$7:$B$1455,0))/INDEX(Historical!$O$7:$O$1455,MATCH(B95,Historical!$B$7:$B$1455,0)))^(1/10)-1)*100)</f>
        <v>n/a</v>
      </c>
      <c r="W95" s="825" t="str">
        <f>IF(OR(U95&lt;=0,U95="n/a",V95&lt;=0,V95="n/a"),"n/a",U95/V95)</f>
        <v>n/a</v>
      </c>
      <c r="X95" s="826">
        <f>IF(OR(AJ95&lt;=0,AJ95="n/a",U95&lt;=0,U95="n/a"),"n/a",U95/AJ95)</f>
        <v>9.3373696567983142</v>
      </c>
      <c r="Y95" s="1031"/>
      <c r="Z95" s="766">
        <f>IF(OR(AC95&lt;0.01,AC95="n/a"),"n/a",M95/AC95*100)</f>
        <v>40</v>
      </c>
      <c r="AA95" s="1042">
        <f>IF(OR(AC95&lt;0.01,AC95="n/a"),"n/a",I95/AC95)</f>
        <v>34.629032258064512</v>
      </c>
      <c r="AB95" s="1043">
        <v>12</v>
      </c>
      <c r="AC95" s="1021">
        <v>3.1</v>
      </c>
      <c r="AD95" s="1021">
        <v>2.34</v>
      </c>
      <c r="AE95" s="1021">
        <v>4.58</v>
      </c>
      <c r="AF95" s="1021">
        <v>3.79</v>
      </c>
      <c r="AG95" s="1023">
        <v>17.100000000000001</v>
      </c>
      <c r="AH95" s="1021">
        <v>-15.8</v>
      </c>
      <c r="AI95" s="1021">
        <v>5.04</v>
      </c>
      <c r="AJ95" s="1021">
        <v>1.5</v>
      </c>
      <c r="AK95" s="1021">
        <v>14.790000000000001</v>
      </c>
      <c r="AL95" s="1034">
        <v>12110</v>
      </c>
      <c r="AM95" s="1028">
        <v>0.2</v>
      </c>
      <c r="AN95" s="1021">
        <v>0.39</v>
      </c>
      <c r="AO95" s="868">
        <f>IF(U95="n/a","n/a",IF(AA95&lt;0,"n/a",IF(AA95="n/a","n/a",J95+U95-AA95)))</f>
        <v>-19.467877633137185</v>
      </c>
      <c r="AP95" s="869">
        <f>IF(U95="n/a","n/a",J95+U95)</f>
        <v>15.161154624927327</v>
      </c>
      <c r="AQ95" s="1044">
        <f>IF(OR(AC95&lt;0.01,AF95="n/a"),"n/a",(I95/SQRT(22.5*AC95*(I95/AF95))-1)*100)</f>
        <v>141.51745486317182</v>
      </c>
      <c r="AR95" s="766">
        <f>INDEX(Historical!$C$7:$C$1455,MATCH(B95,Historical!$B$7:$B$1455,0))*IF(AH95="n/a",1.03,IF(AH95&lt;0,1.01,IF(AH95&gt;10,1.1,(1+AH95/100))))</f>
        <v>1.0504</v>
      </c>
      <c r="AS95" s="1042">
        <f>IF($AI95="n/a",1.03*AR95,IF($AI95&lt;0,1.01*AR95,IF($AI95&gt;10,1.1*AR95,(1+$AI95/100)*AR95)))</f>
        <v>1.1033401599999999</v>
      </c>
      <c r="AT95" s="1042">
        <f>IF($AK95="n/a",1.03*AS95,IF($AK95&lt;0,1.01*AS95,IF($AK95&gt;10,1.1*AS95,(1+$AK95/100)*AS95)))</f>
        <v>1.213674176</v>
      </c>
      <c r="AU95" s="1042">
        <f>IF($AK95="n/a",1.03*AT95,IF($AK95&lt;0,1.01*AT95,IF($AK95&gt;10,1.1*AT95,(1+$AK95/100)*AT95)))</f>
        <v>1.3350415936000002</v>
      </c>
      <c r="AV95" s="1042">
        <f>IF($AK95="n/a",1.03*AU95,IF($AK95&lt;0,1.01*AU95,IF($AK95&gt;10,1.1*AU95,(1+$AK95/100)*AU95)))</f>
        <v>1.4685457529600003</v>
      </c>
      <c r="AW95" s="766">
        <f>SUM(AR95:AV95)</f>
        <v>6.17100168256</v>
      </c>
      <c r="AX95" s="877">
        <f>AW95/I95*100</f>
        <v>5.7484878272566373</v>
      </c>
      <c r="AY95" s="1212">
        <v>0.2</v>
      </c>
      <c r="AZ95" s="1028">
        <v>17.84</v>
      </c>
      <c r="BA95" s="1028">
        <v>-22.509999999999998</v>
      </c>
      <c r="BB95" s="1028">
        <v>1.9300000000000002</v>
      </c>
      <c r="BC95" s="1028">
        <v>1.63</v>
      </c>
      <c r="BE95" s="721">
        <v>2010</v>
      </c>
      <c r="BF95" s="1057">
        <f>IF(BE95&gt;2008,0,IF(BE95&gt;2001,1,IF(BE95&gt;1990,2,IF(BE95&gt;1980,3,IF(BE95&gt;1973,4,IF(BE95&gt;1970,5,IF(BE95&gt;1960,6,IF(BE95&gt;1958,7,IF(BE95&gt;1953,8,9)))))))))</f>
        <v>0</v>
      </c>
    </row>
    <row r="96" spans="1:58" ht="11.25" customHeight="1" x14ac:dyDescent="0.2">
      <c r="A96" s="1019" t="s">
        <v>1054</v>
      </c>
      <c r="B96" s="1031" t="s">
        <v>1055</v>
      </c>
      <c r="C96" s="1181" t="s">
        <v>4283</v>
      </c>
      <c r="D96" s="1181" t="s">
        <v>4433</v>
      </c>
      <c r="E96" s="857">
        <v>6</v>
      </c>
      <c r="F96" s="1245">
        <v>744</v>
      </c>
      <c r="G96" s="1245" t="s">
        <v>107</v>
      </c>
      <c r="H96" s="1245" t="s">
        <v>107</v>
      </c>
      <c r="I96" s="1030">
        <v>92.68</v>
      </c>
      <c r="J96" s="766">
        <f>(M96/I96)*100</f>
        <v>1.2731981009926627</v>
      </c>
      <c r="K96" s="1033">
        <v>0.29499999999999998</v>
      </c>
      <c r="L96" s="1043">
        <v>4</v>
      </c>
      <c r="M96" s="756">
        <f>K96*L96</f>
        <v>1.18</v>
      </c>
      <c r="N96" s="1026" t="s">
        <v>144</v>
      </c>
      <c r="O96" s="860">
        <v>0.21</v>
      </c>
      <c r="P96" s="1016">
        <v>43427</v>
      </c>
      <c r="Q96" s="1016">
        <v>43444</v>
      </c>
      <c r="R96" s="756">
        <f>(K96-O96)/O96*100</f>
        <v>40.476190476190474</v>
      </c>
      <c r="S96" s="824">
        <f>IF(INDEX(Historical!$D$7:$D$1455,MATCH(B96,Historical!$B$7:$B$1455,0))=0,"n/a",(INDEX(Historical!$C$7:$C$1455,MATCH(B96,Historical!$B$7:$B$1455,0))/INDEX(Historical!$D$7:$D$1455,MATCH(B96,Historical!$B$7:$B$1455,0))-1)*100)</f>
        <v>43.005181347150256</v>
      </c>
      <c r="T96" s="824">
        <f>IF(INDEX(Historical!$F$7:$F$1455,MATCH(B96,Historical!$B$7:$B$1455,0))=0,"n/a",((INDEX(Historical!$C$7:$C$1455,MATCH(B96,Historical!$B$7:$B$1455,0))/INDEX(Historical!$F$7:$F$1455,MATCH(B96,Historical!$B$7:$B$1455,0)))^(1/3)-1)*100)</f>
        <v>52.383575580605132</v>
      </c>
      <c r="U96" s="824" t="str">
        <f>IF(INDEX(Historical!$I$7:$I$1455,MATCH(B96,Historical!$B$7:$B$1455,0))=0,"n/a",((INDEX(Historical!$C$7:$C$1455,MATCH(B96,Historical!$B$7:$B$1455,0))/INDEX(Historical!$I$7:$I$1455,MATCH(B96,Historical!$B$7:$B$1455,0)))^(1/5)-1)*100)</f>
        <v>n/a</v>
      </c>
      <c r="V96" s="824" t="str">
        <f>IF(INDEX(Historical!$O$7:$O$1455,MATCH(B96,Historical!$B$7:$B$1455,0))=0,"n/a",((INDEX(Historical!$C$7:$C$1455,MATCH(B96,Historical!$B$7:$B$1455,0))/INDEX(Historical!$O$7:$O$1455,MATCH(B96,Historical!$B$7:$B$1455,0)))^(1/10)-1)*100)</f>
        <v>n/a</v>
      </c>
      <c r="W96" s="825" t="str">
        <f>IF(OR(U96&lt;=0,U96="n/a",V96&lt;=0,V96="n/a"),"n/a",U96/V96)</f>
        <v>n/a</v>
      </c>
      <c r="X96" s="826" t="str">
        <f>IF(OR(AJ96&lt;=0,AJ96="n/a",U96&lt;=0,U96="n/a"),"n/a",U96/AJ96)</f>
        <v>n/a</v>
      </c>
      <c r="Y96" s="770"/>
      <c r="Z96" s="766">
        <f>IF(OR(AC96&lt;0.01,AC96="n/a"),"n/a",M96/AC96*100)</f>
        <v>30.179028132992325</v>
      </c>
      <c r="AA96" s="1042">
        <f>IF(OR(AC96&lt;0.01,AC96="n/a"),"n/a",I96/AC96)</f>
        <v>23.703324808184146</v>
      </c>
      <c r="AB96" s="1043">
        <v>12</v>
      </c>
      <c r="AC96" s="1021">
        <v>3.91</v>
      </c>
      <c r="AD96" s="1021">
        <v>1.4</v>
      </c>
      <c r="AE96" s="1021">
        <v>0.87</v>
      </c>
      <c r="AF96" s="1021">
        <v>12.05</v>
      </c>
      <c r="AG96" s="1021">
        <v>64.5</v>
      </c>
      <c r="AH96" s="1021">
        <v>10.5</v>
      </c>
      <c r="AI96" s="1021">
        <v>9.34</v>
      </c>
      <c r="AJ96" s="1021">
        <v>32</v>
      </c>
      <c r="AK96" s="1021">
        <v>17</v>
      </c>
      <c r="AL96" s="1034">
        <v>13990</v>
      </c>
      <c r="AM96" s="1028">
        <v>0.89999999999999991</v>
      </c>
      <c r="AN96" s="1021">
        <v>2.77</v>
      </c>
      <c r="AO96" s="868" t="str">
        <f>IF(U96="n/a","n/a",IF(AA96&lt;0,"n/a",IF(AA96="n/a","n/a",J96+U96-AA96)))</f>
        <v>n/a</v>
      </c>
      <c r="AP96" s="869" t="str">
        <f>IF(U96="n/a","n/a",J96+U96)</f>
        <v>n/a</v>
      </c>
      <c r="AQ96" s="1044">
        <f>IF(OR(AC96&lt;0.01,AF96="n/a"),"n/a",(I96/SQRT(22.5*AC96*(I96/AF96))-1)*100)</f>
        <v>256.29267865282952</v>
      </c>
      <c r="AR96" s="766">
        <f>INDEX(Historical!$C$7:$C$1455,MATCH(B96,Historical!$B$7:$B$1455,0))*IF(AH96="n/a",1.03,IF(AH96&lt;0,1.01,IF(AH96&gt;10,1.1,(1+AH96/100))))</f>
        <v>0.75900000000000001</v>
      </c>
      <c r="AS96" s="1042">
        <f>IF($AI96="n/a",1.03*AR96,IF($AI96&lt;0,1.01*AR96,IF($AI96&gt;10,1.1*AR96,(1+$AI96/100)*AR96)))</f>
        <v>0.82989059999999992</v>
      </c>
      <c r="AT96" s="1042">
        <f>IF($AK96="n/a",1.03*AS96,IF($AK96&lt;0,1.01*AS96,IF($AK96&gt;10,1.1*AS96,(1+$AK96/100)*AS96)))</f>
        <v>0.91287965999999998</v>
      </c>
      <c r="AU96" s="1042">
        <f>IF($AK96="n/a",1.03*AT96,IF($AK96&lt;0,1.01*AT96,IF($AK96&gt;10,1.1*AT96,(1+$AK96/100)*AT96)))</f>
        <v>1.0041676260000001</v>
      </c>
      <c r="AV96" s="1042">
        <f>IF($AK96="n/a",1.03*AU96,IF($AK96&lt;0,1.01*AU96,IF($AK96&gt;10,1.1*AU96,(1+$AK96/100)*AU96)))</f>
        <v>1.1045843886000002</v>
      </c>
      <c r="AW96" s="766">
        <f>SUM(AR96:AV96)</f>
        <v>4.6105222746000001</v>
      </c>
      <c r="AX96" s="877">
        <f>AW96/I96*100</f>
        <v>4.9746679700043162</v>
      </c>
      <c r="AY96" s="1212">
        <v>1.04</v>
      </c>
      <c r="AZ96" s="1028">
        <v>38.58</v>
      </c>
      <c r="BA96" s="1028">
        <v>-0.43</v>
      </c>
      <c r="BB96" s="1028">
        <v>7.2499999999999991</v>
      </c>
      <c r="BC96" s="1028">
        <v>13.79</v>
      </c>
      <c r="BE96" s="721">
        <v>2014</v>
      </c>
      <c r="BF96" s="1057">
        <f>IF(BE96&gt;2008,0,IF(BE96&gt;2001,1,IF(BE96&gt;1990,2,IF(BE96&gt;1980,3,IF(BE96&gt;1973,4,IF(BE96&gt;1970,5,IF(BE96&gt;1960,6,IF(BE96&gt;1958,7,IF(BE96&gt;1953,8,9)))))))))</f>
        <v>0</v>
      </c>
    </row>
    <row r="97" spans="1:58" ht="11.25" customHeight="1" x14ac:dyDescent="0.2">
      <c r="A97" s="1019" t="s">
        <v>1056</v>
      </c>
      <c r="B97" s="1031" t="s">
        <v>1057</v>
      </c>
      <c r="C97" s="1181" t="s">
        <v>248</v>
      </c>
      <c r="D97" s="1181" t="s">
        <v>4448</v>
      </c>
      <c r="E97" s="857">
        <v>8</v>
      </c>
      <c r="F97" s="1245">
        <v>549</v>
      </c>
      <c r="G97" s="1245" t="s">
        <v>38</v>
      </c>
      <c r="H97" s="1245" t="s">
        <v>38</v>
      </c>
      <c r="I97" s="1030">
        <v>54.72</v>
      </c>
      <c r="J97" s="766">
        <f>(M97/I97)*100</f>
        <v>6.7616959064327489</v>
      </c>
      <c r="K97" s="1033">
        <v>0.92500000000000004</v>
      </c>
      <c r="L97" s="1043">
        <v>4</v>
      </c>
      <c r="M97" s="756">
        <f>K97*L97</f>
        <v>3.7</v>
      </c>
      <c r="N97" s="1026" t="s">
        <v>150</v>
      </c>
      <c r="O97" s="860">
        <v>0.89</v>
      </c>
      <c r="P97" s="1016">
        <v>43437</v>
      </c>
      <c r="Q97" s="1016">
        <v>43451</v>
      </c>
      <c r="R97" s="756">
        <f>(K97-O97)/O97*100</f>
        <v>3.9325842696629247</v>
      </c>
      <c r="S97" s="824">
        <f>IF(INDEX(Historical!$D$7:$D$1455,MATCH(B97,Historical!$B$7:$B$1455,0))=0,"n/a",(INDEX(Historical!$C$7:$C$1455,MATCH(B97,Historical!$B$7:$B$1455,0))/INDEX(Historical!$D$7:$D$1455,MATCH(B97,Historical!$B$7:$B$1455,0))-1)*100)</f>
        <v>3.7537537537537524</v>
      </c>
      <c r="T97" s="824">
        <f>IF(INDEX(Historical!$F$7:$F$1455,MATCH(B97,Historical!$B$7:$B$1455,0))=0,"n/a",((INDEX(Historical!$C$7:$C$1455,MATCH(B97,Historical!$B$7:$B$1455,0))/INDEX(Historical!$F$7:$F$1455,MATCH(B97,Historical!$B$7:$B$1455,0)))^(1/3)-1)*100)</f>
        <v>6.6271326445796586</v>
      </c>
      <c r="U97" s="824">
        <f>IF(INDEX(Historical!$I$7:$I$1455,MATCH(B97,Historical!$B$7:$B$1455,0))=0,"n/a",((INDEX(Historical!$C$7:$C$1455,MATCH(B97,Historical!$B$7:$B$1455,0))/INDEX(Historical!$I$7:$I$1455,MATCH(B97,Historical!$B$7:$B$1455,0)))^(1/5)-1)*100)</f>
        <v>16.644862044071452</v>
      </c>
      <c r="V97" s="824">
        <f>IF(INDEX(Historical!$O$7:$O$1455,MATCH(B97,Historical!$B$7:$B$1455,0))=0,"n/a",((INDEX(Historical!$C$7:$C$1455,MATCH(B97,Historical!$B$7:$B$1455,0))/INDEX(Historical!$O$7:$O$1455,MATCH(B97,Historical!$B$7:$B$1455,0)))^(1/10)-1)*100)</f>
        <v>6.1900642917845472</v>
      </c>
      <c r="W97" s="825">
        <f>IF(OR(U97&lt;=0,U97="n/a",V97&lt;=0,V97="n/a"),"n/a",U97/V97)</f>
        <v>2.6889643240317409</v>
      </c>
      <c r="X97" s="826">
        <f>IF(OR(AJ97&lt;=0,AJ97="n/a",U97&lt;=0,U97="n/a"),"n/a",U97/AJ97)</f>
        <v>1.829105719128731</v>
      </c>
      <c r="Y97" s="1032"/>
      <c r="Z97" s="766">
        <f>IF(OR(AC97&lt;0.01,AC97="n/a"),"n/a",M97/AC97*100)</f>
        <v>139.09774436090225</v>
      </c>
      <c r="AA97" s="1042">
        <f>IF(OR(AC97&lt;0.01,AC97="n/a"),"n/a",I97/AC97)</f>
        <v>20.571428571428569</v>
      </c>
      <c r="AB97" s="1043">
        <v>12</v>
      </c>
      <c r="AC97" s="1021">
        <v>2.66</v>
      </c>
      <c r="AD97" s="1021">
        <v>3.44</v>
      </c>
      <c r="AE97" s="1021">
        <v>2.3199999999999998</v>
      </c>
      <c r="AF97" s="1023">
        <v>33.57</v>
      </c>
      <c r="AG97" s="1023" t="s">
        <v>138</v>
      </c>
      <c r="AH97" s="1021">
        <v>-10.199999999999999</v>
      </c>
      <c r="AI97" s="1021">
        <v>14.38</v>
      </c>
      <c r="AJ97" s="1021">
        <v>9.1</v>
      </c>
      <c r="AK97" s="1021">
        <v>6</v>
      </c>
      <c r="AL97" s="1034">
        <v>3070</v>
      </c>
      <c r="AM97" s="1028">
        <v>1</v>
      </c>
      <c r="AN97" s="1023">
        <v>18.13</v>
      </c>
      <c r="AO97" s="868">
        <f>IF(U97="n/a","n/a",IF(AA97&lt;0,"n/a",IF(AA97="n/a","n/a",J97+U97-AA97)))</f>
        <v>2.8351293790756316</v>
      </c>
      <c r="AP97" s="869">
        <f>IF(U97="n/a","n/a",J97+U97)</f>
        <v>23.406557950504201</v>
      </c>
      <c r="AQ97" s="1044">
        <f>IF(OR(AC97&lt;0.01,AF97="n/a"),"n/a",(I97/SQRT(22.5*AC97*(I97/AF97))-1)*100)</f>
        <v>454.00876733650551</v>
      </c>
      <c r="AR97" s="766">
        <f>INDEX(Historical!$C$7:$C$1455,MATCH(B97,Historical!$B$7:$B$1455,0))*IF(AH97="n/a",1.03,IF(AH97&lt;0,1.01,IF(AH97&gt;10,1.1,(1+AH97/100))))</f>
        <v>3.4895499999999999</v>
      </c>
      <c r="AS97" s="1042">
        <f>IF($AI97="n/a",1.03*AR97,IF($AI97&lt;0,1.01*AR97,IF($AI97&gt;10,1.1*AR97,(1+$AI97/100)*AR97)))</f>
        <v>3.8385050000000001</v>
      </c>
      <c r="AT97" s="1042">
        <f>IF($AK97="n/a",1.03*AS97,IF($AK97&lt;0,1.01*AS97,IF($AK97&gt;10,1.1*AS97,(1+$AK97/100)*AS97)))</f>
        <v>4.0688153000000007</v>
      </c>
      <c r="AU97" s="1042">
        <f>IF($AK97="n/a",1.03*AT97,IF($AK97&lt;0,1.01*AT97,IF($AK97&gt;10,1.1*AT97,(1+$AK97/100)*AT97)))</f>
        <v>4.3129442180000011</v>
      </c>
      <c r="AV97" s="1042">
        <f>IF($AK97="n/a",1.03*AU97,IF($AK97&lt;0,1.01*AU97,IF($AK97&gt;10,1.1*AU97,(1+$AK97/100)*AU97)))</f>
        <v>4.571720871080001</v>
      </c>
      <c r="AW97" s="766">
        <f>SUM(AR97:AV97)</f>
        <v>20.281535389080002</v>
      </c>
      <c r="AX97" s="877">
        <f>AW97/I97*100</f>
        <v>37.064209409868425</v>
      </c>
      <c r="AY97" s="1212">
        <v>0.28000000000000003</v>
      </c>
      <c r="AZ97" s="1028">
        <v>14.249999999999998</v>
      </c>
      <c r="BA97" s="1028">
        <v>-22.73</v>
      </c>
      <c r="BB97" s="1028">
        <v>3.2300000000000004</v>
      </c>
      <c r="BC97" s="1028">
        <v>-8.2100000000000009</v>
      </c>
      <c r="BE97" s="721">
        <v>2012</v>
      </c>
      <c r="BF97" s="1057">
        <f>IF(BE97&gt;2008,0,IF(BE97&gt;2001,1,IF(BE97&gt;1990,2,IF(BE97&gt;1980,3,IF(BE97&gt;1973,4,IF(BE97&gt;1970,5,IF(BE97&gt;1960,6,IF(BE97&gt;1958,7,IF(BE97&gt;1953,8,9)))))))))</f>
        <v>0</v>
      </c>
    </row>
    <row r="98" spans="1:58" ht="11.25" customHeight="1" x14ac:dyDescent="0.2">
      <c r="A98" s="1019" t="s">
        <v>1058</v>
      </c>
      <c r="B98" s="1031" t="s">
        <v>1059</v>
      </c>
      <c r="C98" s="1181" t="s">
        <v>124</v>
      </c>
      <c r="D98" s="1181" t="s">
        <v>4262</v>
      </c>
      <c r="E98" s="857">
        <v>9</v>
      </c>
      <c r="F98" s="1245">
        <v>365</v>
      </c>
      <c r="G98" s="1245" t="s">
        <v>107</v>
      </c>
      <c r="H98" s="1245" t="s">
        <v>107</v>
      </c>
      <c r="I98" s="1030">
        <v>100.93</v>
      </c>
      <c r="J98" s="766">
        <f>(M98/I98)*100</f>
        <v>2.1400970969979194</v>
      </c>
      <c r="K98" s="1033">
        <v>0.54</v>
      </c>
      <c r="L98" s="1043">
        <v>4</v>
      </c>
      <c r="M98" s="756">
        <f>K98*L98</f>
        <v>2.16</v>
      </c>
      <c r="N98" s="1026" t="s">
        <v>702</v>
      </c>
      <c r="O98" s="860">
        <v>0.46</v>
      </c>
      <c r="P98" s="1016">
        <v>43217</v>
      </c>
      <c r="Q98" s="1016">
        <v>43230</v>
      </c>
      <c r="R98" s="756">
        <f>(K98-O98)/O98*100</f>
        <v>17.39130434782609</v>
      </c>
      <c r="S98" s="824">
        <f>IF(INDEX(Historical!$D$7:$D$1455,MATCH(B98,Historical!$B$7:$B$1455,0))=0,"n/a",(INDEX(Historical!$C$7:$C$1455,MATCH(B98,Historical!$B$7:$B$1455,0))/INDEX(Historical!$D$7:$D$1455,MATCH(B98,Historical!$B$7:$B$1455,0))-1)*100)</f>
        <v>26.086956521739157</v>
      </c>
      <c r="T98" s="824">
        <f>IF(INDEX(Historical!$F$7:$F$1455,MATCH(B98,Historical!$B$7:$B$1455,0))=0,"n/a",((INDEX(Historical!$C$7:$C$1455,MATCH(B98,Historical!$B$7:$B$1455,0))/INDEX(Historical!$F$7:$F$1455,MATCH(B98,Historical!$B$7:$B$1455,0)))^(1/3)-1)*100)</f>
        <v>23.222145577329869</v>
      </c>
      <c r="U98" s="824">
        <f>IF(INDEX(Historical!$I$7:$I$1455,MATCH(B98,Historical!$B$7:$B$1455,0))=0,"n/a",((INDEX(Historical!$C$7:$C$1455,MATCH(B98,Historical!$B$7:$B$1455,0))/INDEX(Historical!$I$7:$I$1455,MATCH(B98,Historical!$B$7:$B$1455,0)))^(1/5)-1)*100)</f>
        <v>45.15670349524008</v>
      </c>
      <c r="V98" s="824">
        <f>IF(INDEX(Historical!$O$7:$O$1455,MATCH(B98,Historical!$B$7:$B$1455,0))=0,"n/a",((INDEX(Historical!$C$7:$C$1455,MATCH(B98,Historical!$B$7:$B$1455,0))/INDEX(Historical!$O$7:$O$1455,MATCH(B98,Historical!$B$7:$B$1455,0)))^(1/10)-1)*100)</f>
        <v>26.952987871313283</v>
      </c>
      <c r="W98" s="825">
        <f>IF(OR(U98&lt;=0,U98="n/a",V98&lt;=0,V98="n/a"),"n/a",U98/V98)</f>
        <v>1.6753876679958533</v>
      </c>
      <c r="X98" s="826">
        <f>IF(OR(AJ98&lt;=0,AJ98="n/a",U98&lt;=0,U98="n/a"),"n/a",U98/AJ98)</f>
        <v>1.897340482993281</v>
      </c>
      <c r="Y98" s="777"/>
      <c r="Z98" s="766">
        <f>IF(OR(AC98&lt;0.01,AC98="n/a"),"n/a",M98/AC98*100)</f>
        <v>21.011673151750976</v>
      </c>
      <c r="AA98" s="1042">
        <f>IF(OR(AC98&lt;0.01,AC98="n/a"),"n/a",I98/AC98)</f>
        <v>9.8180933852140093</v>
      </c>
      <c r="AB98" s="1043">
        <v>12</v>
      </c>
      <c r="AC98" s="1021">
        <v>10.28</v>
      </c>
      <c r="AD98" s="1021">
        <v>0.57999999999999996</v>
      </c>
      <c r="AE98" s="1021">
        <v>1.92</v>
      </c>
      <c r="AF98" s="1021">
        <v>3.83</v>
      </c>
      <c r="AG98" s="1021">
        <v>40.200000000000003</v>
      </c>
      <c r="AH98" s="1021">
        <v>10.5</v>
      </c>
      <c r="AI98" s="1021">
        <v>1.72</v>
      </c>
      <c r="AJ98" s="1021">
        <v>23.799999999999997</v>
      </c>
      <c r="AK98" s="1021">
        <v>16.950000000000003</v>
      </c>
      <c r="AL98" s="1034">
        <v>13580</v>
      </c>
      <c r="AM98" s="1028">
        <v>0.48</v>
      </c>
      <c r="AN98" s="1021">
        <v>0.97</v>
      </c>
      <c r="AO98" s="868">
        <f>IF(U98="n/a","n/a",IF(AA98&lt;0,"n/a",IF(AA98="n/a","n/a",J98+U98-AA98)))</f>
        <v>37.478707207023987</v>
      </c>
      <c r="AP98" s="869">
        <f>IF(U98="n/a","n/a",J98+U98)</f>
        <v>47.296800592238</v>
      </c>
      <c r="AQ98" s="1044">
        <f>IF(OR(AC98&lt;0.01,AF98="n/a"),"n/a",(I98/SQRT(22.5*AC98*(I98/AF98))-1)*100)</f>
        <v>29.277131543689094</v>
      </c>
      <c r="AR98" s="766">
        <f>INDEX(Historical!$C$7:$C$1455,MATCH(B98,Historical!$B$7:$B$1455,0))*IF(AH98="n/a",1.03,IF(AH98&lt;0,1.01,IF(AH98&gt;10,1.1,(1+AH98/100))))</f>
        <v>1.9140000000000004</v>
      </c>
      <c r="AS98" s="1042">
        <f>IF($AI98="n/a",1.03*AR98,IF($AI98&lt;0,1.01*AR98,IF($AI98&gt;10,1.1*AR98,(1+$AI98/100)*AR98)))</f>
        <v>1.9469208000000007</v>
      </c>
      <c r="AT98" s="1042">
        <f>IF($AK98="n/a",1.03*AS98,IF($AK98&lt;0,1.01*AS98,IF($AK98&gt;10,1.1*AS98,(1+$AK98/100)*AS98)))</f>
        <v>2.1416128800000007</v>
      </c>
      <c r="AU98" s="1042">
        <f>IF($AK98="n/a",1.03*AT98,IF($AK98&lt;0,1.01*AT98,IF($AK98&gt;10,1.1*AT98,(1+$AK98/100)*AT98)))</f>
        <v>2.3557741680000008</v>
      </c>
      <c r="AV98" s="1042">
        <f>IF($AK98="n/a",1.03*AU98,IF($AK98&lt;0,1.01*AU98,IF($AK98&gt;10,1.1*AU98,(1+$AK98/100)*AU98)))</f>
        <v>2.5913515848000013</v>
      </c>
      <c r="AW98" s="766">
        <f>SUM(AR98:AV98)</f>
        <v>10.949659432800004</v>
      </c>
      <c r="AX98" s="877">
        <f>AW98/I98*100</f>
        <v>10.848765909838505</v>
      </c>
      <c r="AY98" s="1212">
        <v>1.35</v>
      </c>
      <c r="AZ98" s="1028">
        <v>8.9</v>
      </c>
      <c r="BA98" s="1028">
        <v>-15.39</v>
      </c>
      <c r="BB98" s="1028">
        <v>-2.69</v>
      </c>
      <c r="BC98" s="1028">
        <v>-7.28</v>
      </c>
      <c r="BE98" s="721">
        <v>2010</v>
      </c>
      <c r="BF98" s="1057">
        <f>IF(BE98&gt;2008,0,IF(BE98&gt;2001,1,IF(BE98&gt;1990,2,IF(BE98&gt;1980,3,IF(BE98&gt;1973,4,IF(BE98&gt;1970,5,IF(BE98&gt;1960,6,IF(BE98&gt;1958,7,IF(BE98&gt;1953,8,9)))))))))</f>
        <v>0</v>
      </c>
    </row>
    <row r="99" spans="1:58" ht="11.25" customHeight="1" x14ac:dyDescent="0.2">
      <c r="A99" s="1019" t="s">
        <v>1060</v>
      </c>
      <c r="B99" s="1031" t="s">
        <v>1061</v>
      </c>
      <c r="C99" s="1181" t="s">
        <v>109</v>
      </c>
      <c r="D99" s="1181" t="s">
        <v>4434</v>
      </c>
      <c r="E99" s="857">
        <v>6</v>
      </c>
      <c r="F99" s="1245">
        <v>711</v>
      </c>
      <c r="G99" s="1245" t="s">
        <v>107</v>
      </c>
      <c r="H99" s="1245" t="s">
        <v>107</v>
      </c>
      <c r="I99" s="1030">
        <v>28.04</v>
      </c>
      <c r="J99" s="766">
        <f>(M99/I99)*100</f>
        <v>2.9957203994293864</v>
      </c>
      <c r="K99" s="1033">
        <v>0.21</v>
      </c>
      <c r="L99" s="1043">
        <v>4</v>
      </c>
      <c r="M99" s="756">
        <f>K99*L99</f>
        <v>0.84</v>
      </c>
      <c r="N99" s="1026" t="s">
        <v>150</v>
      </c>
      <c r="O99" s="860">
        <v>0.19</v>
      </c>
      <c r="P99" s="1016">
        <v>43250</v>
      </c>
      <c r="Q99" s="1016">
        <v>43266</v>
      </c>
      <c r="R99" s="756">
        <f>(K99-O99)/O99*100</f>
        <v>10.52631578947368</v>
      </c>
      <c r="S99" s="824">
        <f>IF(INDEX(Historical!$D$7:$D$1455,MATCH(B99,Historical!$B$7:$B$1455,0))=0,"n/a",(INDEX(Historical!$C$7:$C$1455,MATCH(B99,Historical!$B$7:$B$1455,0))/INDEX(Historical!$D$7:$D$1455,MATCH(B99,Historical!$B$7:$B$1455,0))-1)*100)</f>
        <v>16.666666666666675</v>
      </c>
      <c r="T99" s="824">
        <f>IF(INDEX(Historical!$F$7:$F$1455,MATCH(B99,Historical!$B$7:$B$1455,0))=0,"n/a",((INDEX(Historical!$C$7:$C$1455,MATCH(B99,Historical!$B$7:$B$1455,0))/INDEX(Historical!$F$7:$F$1455,MATCH(B99,Historical!$B$7:$B$1455,0)))^(1/3)-1)*100)</f>
        <v>24.814539786975121</v>
      </c>
      <c r="U99" s="824" t="str">
        <f>IF(INDEX(Historical!$I$7:$I$1455,MATCH(B99,Historical!$B$7:$B$1455,0))=0,"n/a",((INDEX(Historical!$C$7:$C$1455,MATCH(B99,Historical!$B$7:$B$1455,0))/INDEX(Historical!$I$7:$I$1455,MATCH(B99,Historical!$B$7:$B$1455,0)))^(1/5)-1)*100)</f>
        <v>n/a</v>
      </c>
      <c r="V99" s="824">
        <f>IF(INDEX(Historical!$O$7:$O$1455,MATCH(B99,Historical!$B$7:$B$1455,0))=0,"n/a",((INDEX(Historical!$C$7:$C$1455,MATCH(B99,Historical!$B$7:$B$1455,0))/INDEX(Historical!$O$7:$O$1455,MATCH(B99,Historical!$B$7:$B$1455,0)))^(1/10)-1)*100)</f>
        <v>-3.3087451654251088</v>
      </c>
      <c r="W99" s="825" t="str">
        <f>IF(OR(U99&lt;=0,U99="n/a",V99&lt;=0,V99="n/a"),"n/a",U99/V99)</f>
        <v>n/a</v>
      </c>
      <c r="X99" s="826" t="str">
        <f>IF(OR(AJ99&lt;=0,AJ99="n/a",U99&lt;=0,U99="n/a"),"n/a",U99/AJ99)</f>
        <v>n/a</v>
      </c>
      <c r="Y99" s="1032" t="s">
        <v>4077</v>
      </c>
      <c r="Z99" s="766">
        <f>IF(OR(AC99&lt;0.01,AC99="n/a"),"n/a",M99/AC99*100)</f>
        <v>45.652173913043477</v>
      </c>
      <c r="AA99" s="1042">
        <f>IF(OR(AC99&lt;0.01,AC99="n/a"),"n/a",I99/AC99)</f>
        <v>15.239130434782608</v>
      </c>
      <c r="AB99" s="1043">
        <v>12</v>
      </c>
      <c r="AC99" s="1021">
        <v>1.84</v>
      </c>
      <c r="AD99" s="1021">
        <v>1.91</v>
      </c>
      <c r="AE99" s="1021">
        <v>4.1900000000000004</v>
      </c>
      <c r="AF99" s="1021">
        <v>1.72</v>
      </c>
      <c r="AG99" s="1021">
        <v>9.9</v>
      </c>
      <c r="AH99" s="1021">
        <v>5.5</v>
      </c>
      <c r="AI99" s="1021">
        <v>4.49</v>
      </c>
      <c r="AJ99" s="1021">
        <v>7.1</v>
      </c>
      <c r="AK99" s="1021">
        <v>8</v>
      </c>
      <c r="AL99" s="1034">
        <v>809.8</v>
      </c>
      <c r="AM99" s="1028">
        <v>1.0999999999999999</v>
      </c>
      <c r="AN99" s="1021">
        <v>0.19</v>
      </c>
      <c r="AO99" s="868" t="str">
        <f>IF(U99="n/a","n/a",IF(AA99&lt;0,"n/a",IF(AA99="n/a","n/a",J99+U99-AA99)))</f>
        <v>n/a</v>
      </c>
      <c r="AP99" s="869" t="str">
        <f>IF(U99="n/a","n/a",J99+U99)</f>
        <v>n/a</v>
      </c>
      <c r="AQ99" s="1044">
        <f>IF(OR(AC99&lt;0.01,AF99="n/a"),"n/a",(I99/SQRT(22.5*AC99*(I99/AF99))-1)*100)</f>
        <v>7.9327040291023998</v>
      </c>
      <c r="AR99" s="766">
        <f>INDEX(Historical!$C$7:$C$1455,MATCH(B99,Historical!$B$7:$B$1455,0))*IF(AH99="n/a",1.03,IF(AH99&lt;0,1.01,IF(AH99&gt;10,1.1,(1+AH99/100))))</f>
        <v>0.73850000000000005</v>
      </c>
      <c r="AS99" s="1042">
        <f>IF($AI99="n/a",1.03*AR99,IF($AI99&lt;0,1.01*AR99,IF($AI99&gt;10,1.1*AR99,(1+$AI99/100)*AR99)))</f>
        <v>0.77165865</v>
      </c>
      <c r="AT99" s="1042">
        <f>IF($AK99="n/a",1.03*AS99,IF($AK99&lt;0,1.01*AS99,IF($AK99&gt;10,1.1*AS99,(1+$AK99/100)*AS99)))</f>
        <v>0.83339134200000009</v>
      </c>
      <c r="AU99" s="1042">
        <f>IF($AK99="n/a",1.03*AT99,IF($AK99&lt;0,1.01*AT99,IF($AK99&gt;10,1.1*AT99,(1+$AK99/100)*AT99)))</f>
        <v>0.90006264936000013</v>
      </c>
      <c r="AV99" s="1042">
        <f>IF($AK99="n/a",1.03*AU99,IF($AK99&lt;0,1.01*AU99,IF($AK99&gt;10,1.1*AU99,(1+$AK99/100)*AU99)))</f>
        <v>0.97206766130880018</v>
      </c>
      <c r="AW99" s="766">
        <f>SUM(AR99:AV99)</f>
        <v>4.215680302668801</v>
      </c>
      <c r="AX99" s="877">
        <f>AW99/I99*100</f>
        <v>15.034523190687594</v>
      </c>
      <c r="AY99" s="1212">
        <v>0.83</v>
      </c>
      <c r="AZ99" s="1028">
        <v>17.57</v>
      </c>
      <c r="BA99" s="1028">
        <v>-15.39</v>
      </c>
      <c r="BB99" s="1028">
        <v>4.5199999999999996</v>
      </c>
      <c r="BC99" s="1028">
        <v>-1.51</v>
      </c>
      <c r="BE99" s="721">
        <v>2013</v>
      </c>
      <c r="BF99" s="1057">
        <f>IF(BE99&gt;2008,0,IF(BE99&gt;2001,1,IF(BE99&gt;1990,2,IF(BE99&gt;1980,3,IF(BE99&gt;1973,4,IF(BE99&gt;1970,5,IF(BE99&gt;1960,6,IF(BE99&gt;1958,7,IF(BE99&gt;1953,8,9)))))))))</f>
        <v>0</v>
      </c>
    </row>
    <row r="100" spans="1:58" ht="11.25" customHeight="1" x14ac:dyDescent="0.2">
      <c r="A100" s="1019" t="s">
        <v>1062</v>
      </c>
      <c r="B100" s="1031" t="s">
        <v>1063</v>
      </c>
      <c r="C100" s="1181" t="s">
        <v>124</v>
      </c>
      <c r="D100" s="1181" t="s">
        <v>4262</v>
      </c>
      <c r="E100" s="857">
        <v>6</v>
      </c>
      <c r="F100" s="1245">
        <v>659</v>
      </c>
      <c r="G100" s="1245" t="s">
        <v>107</v>
      </c>
      <c r="H100" s="1245" t="s">
        <v>107</v>
      </c>
      <c r="I100" s="1030">
        <v>112.67</v>
      </c>
      <c r="J100" s="766">
        <f>(M100/I100)*100</f>
        <v>0.71003816455134472</v>
      </c>
      <c r="K100" s="1033">
        <v>0.8</v>
      </c>
      <c r="L100" s="1043">
        <v>1</v>
      </c>
      <c r="M100" s="756">
        <f>K100*L100</f>
        <v>0.8</v>
      </c>
      <c r="N100" s="1026" t="s">
        <v>173</v>
      </c>
      <c r="O100" s="860">
        <v>0.7</v>
      </c>
      <c r="P100" s="1022">
        <v>43047</v>
      </c>
      <c r="Q100" s="1022">
        <v>43075</v>
      </c>
      <c r="R100" s="756">
        <f>(K100-O100)/O100*100</f>
        <v>14.285714285714299</v>
      </c>
      <c r="S100" s="824">
        <f>IF(INDEX(Historical!$D$7:$D$1455,MATCH(B100,Historical!$B$7:$B$1455,0))=0,"n/a",(INDEX(Historical!$C$7:$C$1455,MATCH(B100,Historical!$B$7:$B$1455,0))/INDEX(Historical!$D$7:$D$1455,MATCH(B100,Historical!$B$7:$B$1455,0))-1)*100)</f>
        <v>14.285714285714302</v>
      </c>
      <c r="T100" s="824">
        <f>IF(INDEX(Historical!$F$7:$F$1455,MATCH(B100,Historical!$B$7:$B$1455,0))=0,"n/a",((INDEX(Historical!$C$7:$C$1455,MATCH(B100,Historical!$B$7:$B$1455,0))/INDEX(Historical!$F$7:$F$1455,MATCH(B100,Historical!$B$7:$B$1455,0)))^(1/3)-1)*100)</f>
        <v>10.064241629820891</v>
      </c>
      <c r="U100" s="824">
        <f>IF(INDEX(Historical!$I$7:$I$1455,MATCH(B100,Historical!$B$7:$B$1455,0))=0,"n/a",((INDEX(Historical!$C$7:$C$1455,MATCH(B100,Historical!$B$7:$B$1455,0))/INDEX(Historical!$I$7:$I$1455,MATCH(B100,Historical!$B$7:$B$1455,0)))^(1/5)-1)*100)</f>
        <v>14.869835499703509</v>
      </c>
      <c r="V100" s="824">
        <f>IF(INDEX(Historical!$O$7:$O$1455,MATCH(B100,Historical!$B$7:$B$1455,0))=0,"n/a",((INDEX(Historical!$C$7:$C$1455,MATCH(B100,Historical!$B$7:$B$1455,0))/INDEX(Historical!$O$7:$O$1455,MATCH(B100,Historical!$B$7:$B$1455,0)))^(1/10)-1)*100)</f>
        <v>12.334976252295826</v>
      </c>
      <c r="W100" s="825">
        <f>IF(OR(U100&lt;=0,U100="n/a",V100&lt;=0,V100="n/a"),"n/a",U100/V100)</f>
        <v>1.2055017533524548</v>
      </c>
      <c r="X100" s="826">
        <f>IF(OR(AJ100&lt;=0,AJ100="n/a",U100&lt;=0,U100="n/a"),"n/a",U100/AJ100)</f>
        <v>0.43734810293245613</v>
      </c>
      <c r="Y100" s="1032"/>
      <c r="Z100" s="766">
        <f>IF(OR(AC100&lt;0.01,AC100="n/a"),"n/a",M100/AC100*100)</f>
        <v>17.241379310344829</v>
      </c>
      <c r="AA100" s="1042">
        <f>IF(OR(AC100&lt;0.01,AC100="n/a"),"n/a",I100/AC100)</f>
        <v>24.2823275862069</v>
      </c>
      <c r="AB100" s="1043">
        <v>8</v>
      </c>
      <c r="AC100" s="1021">
        <v>4.6399999999999997</v>
      </c>
      <c r="AD100" s="1021" t="s">
        <v>138</v>
      </c>
      <c r="AE100" s="1021">
        <v>3.83</v>
      </c>
      <c r="AF100" s="1021">
        <v>4.41</v>
      </c>
      <c r="AG100" s="1021">
        <v>19.400000000000002</v>
      </c>
      <c r="AH100" s="1021">
        <v>25.8</v>
      </c>
      <c r="AI100" s="1021" t="s">
        <v>138</v>
      </c>
      <c r="AJ100" s="1021">
        <v>34</v>
      </c>
      <c r="AK100" s="1021" t="s">
        <v>138</v>
      </c>
      <c r="AL100" s="1034">
        <v>1060</v>
      </c>
      <c r="AM100" s="1028">
        <v>3.5999999999999996</v>
      </c>
      <c r="AN100" s="1021">
        <v>0</v>
      </c>
      <c r="AO100" s="868">
        <f>IF(U100="n/a","n/a",IF(AA100&lt;0,"n/a",IF(AA100="n/a","n/a",J100+U100-AA100)))</f>
        <v>-8.7024539219520474</v>
      </c>
      <c r="AP100" s="869">
        <f>IF(U100="n/a","n/a",J100+U100)</f>
        <v>15.579873664254853</v>
      </c>
      <c r="AQ100" s="1044">
        <f>IF(OR(AC100&lt;0.01,AF100="n/a"),"n/a",(I100/SQRT(22.5*AC100*(I100/AF100))-1)*100)</f>
        <v>118.15902930881759</v>
      </c>
      <c r="AR100" s="766">
        <f>INDEX(Historical!$C$7:$C$1455,MATCH(B100,Historical!$B$7:$B$1455,0))*IF(AH100="n/a",1.03,IF(AH100&lt;0,1.01,IF(AH100&gt;10,1.1,(1+AH100/100))))</f>
        <v>0.88000000000000012</v>
      </c>
      <c r="AS100" s="1042">
        <f>IF($AI100="n/a",1.03*AR100,IF($AI100&lt;0,1.01*AR100,IF($AI100&gt;10,1.1*AR100,(1+$AI100/100)*AR100)))</f>
        <v>0.90640000000000009</v>
      </c>
      <c r="AT100" s="1042">
        <f>IF($AK100="n/a",1.03*AS100,IF($AK100&lt;0,1.01*AS100,IF($AK100&gt;10,1.1*AS100,(1+$AK100/100)*AS100)))</f>
        <v>0.93359200000000009</v>
      </c>
      <c r="AU100" s="1042">
        <f>IF($AK100="n/a",1.03*AT100,IF($AK100&lt;0,1.01*AT100,IF($AK100&gt;10,1.1*AT100,(1+$AK100/100)*AT100)))</f>
        <v>0.96159976000000014</v>
      </c>
      <c r="AV100" s="1042">
        <f>IF($AK100="n/a",1.03*AU100,IF($AK100&lt;0,1.01*AU100,IF($AK100&gt;10,1.1*AU100,(1+$AK100/100)*AU100)))</f>
        <v>0.99044775280000019</v>
      </c>
      <c r="AW100" s="766">
        <f>SUM(AR100:AV100)</f>
        <v>4.6720395128000014</v>
      </c>
      <c r="AX100" s="877">
        <f>AW100/I100*100</f>
        <v>4.1466579504748395</v>
      </c>
      <c r="AY100" s="1212">
        <v>1</v>
      </c>
      <c r="AZ100" s="1028">
        <v>18.59</v>
      </c>
      <c r="BA100" s="1028">
        <v>-14.45</v>
      </c>
      <c r="BB100" s="1028">
        <v>0.05</v>
      </c>
      <c r="BC100" s="1028">
        <v>-3.29</v>
      </c>
      <c r="BE100" s="721">
        <v>2013</v>
      </c>
      <c r="BF100" s="1057">
        <f>IF(BE100&gt;2008,0,IF(BE100&gt;2001,1,IF(BE100&gt;1990,2,IF(BE100&gt;1980,3,IF(BE100&gt;1973,4,IF(BE100&gt;1970,5,IF(BE100&gt;1960,6,IF(BE100&gt;1958,7,IF(BE100&gt;1953,8,9)))))))))</f>
        <v>0</v>
      </c>
    </row>
    <row r="101" spans="1:58" s="905" customFormat="1" ht="11.25" customHeight="1" x14ac:dyDescent="0.2">
      <c r="A101" s="884" t="s">
        <v>1067</v>
      </c>
      <c r="B101" s="914" t="s">
        <v>1068</v>
      </c>
      <c r="C101" s="1181" t="s">
        <v>248</v>
      </c>
      <c r="D101" s="1181" t="s">
        <v>4448</v>
      </c>
      <c r="E101" s="885">
        <v>7</v>
      </c>
      <c r="F101" s="1245">
        <v>617</v>
      </c>
      <c r="G101" s="1244" t="s">
        <v>107</v>
      </c>
      <c r="H101" s="1244" t="s">
        <v>107</v>
      </c>
      <c r="I101" s="886">
        <v>47.19</v>
      </c>
      <c r="J101" s="887">
        <f>(M101/I101)*100</f>
        <v>2.7972027972027975</v>
      </c>
      <c r="K101" s="888">
        <v>0.33</v>
      </c>
      <c r="L101" s="889">
        <v>4</v>
      </c>
      <c r="M101" s="890">
        <f>K101*L101</f>
        <v>1.32</v>
      </c>
      <c r="N101" s="891" t="s">
        <v>809</v>
      </c>
      <c r="O101" s="892">
        <v>0.28999999999999998</v>
      </c>
      <c r="P101" s="893">
        <v>43326</v>
      </c>
      <c r="Q101" s="893">
        <v>43340</v>
      </c>
      <c r="R101" s="890">
        <f>(K101-O101)/O101*100</f>
        <v>13.793103448275875</v>
      </c>
      <c r="S101" s="824">
        <f>IF(INDEX(Historical!$D$7:$D$1455,MATCH(B101,Historical!$B$7:$B$1455,0))=0,"n/a",(INDEX(Historical!$C$7:$C$1455,MATCH(B101,Historical!$B$7:$B$1455,0))/INDEX(Historical!$D$7:$D$1455,MATCH(B101,Historical!$B$7:$B$1455,0))-1)*100)</f>
        <v>20.45454545454546</v>
      </c>
      <c r="T101" s="824">
        <f>IF(INDEX(Historical!$F$7:$F$1455,MATCH(B101,Historical!$B$7:$B$1455,0))=0,"n/a",((INDEX(Historical!$C$7:$C$1455,MATCH(B101,Historical!$B$7:$B$1455,0))/INDEX(Historical!$F$7:$F$1455,MATCH(B101,Historical!$B$7:$B$1455,0)))^(1/3)-1)*100)</f>
        <v>20.224231620910359</v>
      </c>
      <c r="U101" s="824">
        <f>IF(INDEX(Historical!$I$7:$I$1455,MATCH(B101,Historical!$B$7:$B$1455,0))=0,"n/a",((INDEX(Historical!$C$7:$C$1455,MATCH(B101,Historical!$B$7:$B$1455,0))/INDEX(Historical!$I$7:$I$1455,MATCH(B101,Historical!$B$7:$B$1455,0)))^(1/5)-1)*100)</f>
        <v>34.591900221695383</v>
      </c>
      <c r="V101" s="824" t="str">
        <f>IF(INDEX(Historical!$O$7:$O$1455,MATCH(B101,Historical!$B$7:$B$1455,0))=0,"n/a",((INDEX(Historical!$C$7:$C$1455,MATCH(B101,Historical!$B$7:$B$1455,0))/INDEX(Historical!$O$7:$O$1455,MATCH(B101,Historical!$B$7:$B$1455,0)))^(1/10)-1)*100)</f>
        <v>n/a</v>
      </c>
      <c r="W101" s="894" t="str">
        <f>IF(OR(U101&lt;=0,U101="n/a",V101&lt;=0,V101="n/a"),"n/a",U101/V101)</f>
        <v>n/a</v>
      </c>
      <c r="X101" s="895">
        <f>IF(OR(AJ101&lt;=0,AJ101="n/a",U101&lt;=0,U101="n/a"),"n/a",U101/AJ101)</f>
        <v>5.162970182342594</v>
      </c>
      <c r="Y101" s="911"/>
      <c r="Z101" s="887">
        <f>IF(OR(AC101&lt;0.01,AC101="n/a"),"n/a",M101/AC101*100)</f>
        <v>60.273972602739732</v>
      </c>
      <c r="AA101" s="897">
        <f>IF(OR(AC101&lt;0.01,AC101="n/a"),"n/a",I101/AC101)</f>
        <v>21.547945205479451</v>
      </c>
      <c r="AB101" s="889">
        <v>12</v>
      </c>
      <c r="AC101" s="898">
        <v>2.19</v>
      </c>
      <c r="AD101" s="898">
        <v>2.75</v>
      </c>
      <c r="AE101" s="898">
        <v>0.9</v>
      </c>
      <c r="AF101" s="898">
        <v>3.49</v>
      </c>
      <c r="AG101" s="898">
        <v>23.1</v>
      </c>
      <c r="AH101" s="898">
        <v>-12.6</v>
      </c>
      <c r="AI101" s="898">
        <v>9.09</v>
      </c>
      <c r="AJ101" s="898">
        <v>6.7</v>
      </c>
      <c r="AK101" s="898">
        <v>7.8299999999999992</v>
      </c>
      <c r="AL101" s="899">
        <v>2100</v>
      </c>
      <c r="AM101" s="900">
        <v>0.1</v>
      </c>
      <c r="AN101" s="898">
        <v>0.03</v>
      </c>
      <c r="AO101" s="901">
        <f>IF(U101="n/a","n/a",IF(AA101&lt;0,"n/a",IF(AA101="n/a","n/a",J101+U101-AA101)))</f>
        <v>15.841157813418732</v>
      </c>
      <c r="AP101" s="902">
        <f>IF(U101="n/a","n/a",J101+U101)</f>
        <v>37.389103018898183</v>
      </c>
      <c r="AQ101" s="903">
        <f>IF(OR(AC101&lt;0.01,AF101="n/a"),"n/a",(I101/SQRT(22.5*AC101*(I101/AF101))-1)*100)</f>
        <v>82.820286702085028</v>
      </c>
      <c r="AR101" s="766">
        <f>INDEX(Historical!$C$7:$C$1455,MATCH(B101,Historical!$B$7:$B$1455,0))*IF(AH101="n/a",1.03,IF(AH101&lt;0,1.01,IF(AH101&gt;10,1.1,(1+AH101/100))))</f>
        <v>1.0706</v>
      </c>
      <c r="AS101" s="897">
        <f>IF($AI101="n/a",1.03*AR101,IF($AI101&lt;0,1.01*AR101,IF($AI101&gt;10,1.1*AR101,(1+$AI101/100)*AR101)))</f>
        <v>1.1679175399999999</v>
      </c>
      <c r="AT101" s="897">
        <f>IF($AK101="n/a",1.03*AS101,IF($AK101&lt;0,1.01*AS101,IF($AK101&gt;10,1.1*AS101,(1+$AK101/100)*AS101)))</f>
        <v>1.2593654833820001</v>
      </c>
      <c r="AU101" s="897">
        <f>IF($AK101="n/a",1.03*AT101,IF($AK101&lt;0,1.01*AT101,IF($AK101&gt;10,1.1*AT101,(1+$AK101/100)*AT101)))</f>
        <v>1.3579738007308106</v>
      </c>
      <c r="AV101" s="897">
        <f>IF($AK101="n/a",1.03*AU101,IF($AK101&lt;0,1.01*AU101,IF($AK101&gt;10,1.1*AU101,(1+$AK101/100)*AU101)))</f>
        <v>1.4643031493280332</v>
      </c>
      <c r="AW101" s="887">
        <f>SUM(AR101:AV101)</f>
        <v>6.3201599734408447</v>
      </c>
      <c r="AX101" s="904">
        <f>AW101/I101*100</f>
        <v>13.393006936725675</v>
      </c>
      <c r="AY101" s="1213">
        <v>0.3</v>
      </c>
      <c r="AZ101" s="900">
        <v>9.08</v>
      </c>
      <c r="BA101" s="900">
        <v>-21.59</v>
      </c>
      <c r="BB101" s="900">
        <v>-6.8599999999999994</v>
      </c>
      <c r="BC101" s="900">
        <v>-9.1800000000000015</v>
      </c>
      <c r="BD101" s="1079"/>
      <c r="BE101" s="721">
        <v>2012</v>
      </c>
      <c r="BF101" s="1057">
        <f>IF(BE101&gt;2008,0,IF(BE101&gt;2001,1,IF(BE101&gt;1990,2,IF(BE101&gt;1980,3,IF(BE101&gt;1973,4,IF(BE101&gt;1970,5,IF(BE101&gt;1960,6,IF(BE101&gt;1958,7,IF(BE101&gt;1953,8,9)))))))))</f>
        <v>0</v>
      </c>
    </row>
    <row r="102" spans="1:58" ht="11.25" customHeight="1" x14ac:dyDescent="0.2">
      <c r="A102" s="1027" t="s">
        <v>1071</v>
      </c>
      <c r="B102" s="1031" t="s">
        <v>1072</v>
      </c>
      <c r="C102" s="1181" t="s">
        <v>109</v>
      </c>
      <c r="D102" s="1181" t="s">
        <v>4434</v>
      </c>
      <c r="E102" s="857">
        <v>7</v>
      </c>
      <c r="F102" s="1245">
        <v>622</v>
      </c>
      <c r="G102" s="1245" t="s">
        <v>38</v>
      </c>
      <c r="H102" s="1245" t="s">
        <v>38</v>
      </c>
      <c r="I102" s="1030">
        <v>47.2</v>
      </c>
      <c r="J102" s="766">
        <f>(M102/I102)*100</f>
        <v>2.8813559322033897</v>
      </c>
      <c r="K102" s="1033">
        <v>0.34</v>
      </c>
      <c r="L102" s="1043">
        <v>4</v>
      </c>
      <c r="M102" s="756">
        <f>K102*L102</f>
        <v>1.36</v>
      </c>
      <c r="N102" s="1026" t="s">
        <v>150</v>
      </c>
      <c r="O102" s="860">
        <v>0.28000000000000003</v>
      </c>
      <c r="P102" s="1016">
        <v>43349</v>
      </c>
      <c r="Q102" s="1016">
        <v>43364</v>
      </c>
      <c r="R102" s="756">
        <f>(K102-O102)/O102*100</f>
        <v>21.428571428571423</v>
      </c>
      <c r="S102" s="824">
        <f>IF(INDEX(Historical!$D$7:$D$1455,MATCH(B102,Historical!$B$7:$B$1455,0))=0,"n/a",(INDEX(Historical!$C$7:$C$1455,MATCH(B102,Historical!$B$7:$B$1455,0))/INDEX(Historical!$D$7:$D$1455,MATCH(B102,Historical!$B$7:$B$1455,0))-1)*100)</f>
        <v>3.7735849056603765</v>
      </c>
      <c r="T102" s="824">
        <f>IF(INDEX(Historical!$F$7:$F$1455,MATCH(B102,Historical!$B$7:$B$1455,0))=0,"n/a",((INDEX(Historical!$C$7:$C$1455,MATCH(B102,Historical!$B$7:$B$1455,0))/INDEX(Historical!$F$7:$F$1455,MATCH(B102,Historical!$B$7:$B$1455,0)))^(1/3)-1)*100)</f>
        <v>5.3792113089372373</v>
      </c>
      <c r="U102" s="824">
        <f>IF(INDEX(Historical!$I$7:$I$1455,MATCH(B102,Historical!$B$7:$B$1455,0))=0,"n/a",((INDEX(Historical!$C$7:$C$1455,MATCH(B102,Historical!$B$7:$B$1455,0))/INDEX(Historical!$I$7:$I$1455,MATCH(B102,Historical!$B$7:$B$1455,0)))^(1/5)-1)*100)</f>
        <v>6.0512438341298491</v>
      </c>
      <c r="V102" s="824">
        <f>IF(INDEX(Historical!$O$7:$O$1455,MATCH(B102,Historical!$B$7:$B$1455,0))=0,"n/a",((INDEX(Historical!$C$7:$C$1455,MATCH(B102,Historical!$B$7:$B$1455,0))/INDEX(Historical!$O$7:$O$1455,MATCH(B102,Historical!$B$7:$B$1455,0)))^(1/10)-1)*100)</f>
        <v>-0.35654369410516029</v>
      </c>
      <c r="W102" s="825" t="str">
        <f>IF(OR(U102&lt;=0,U102="n/a",V102&lt;=0,V102="n/a"),"n/a",U102/V102)</f>
        <v>n/a</v>
      </c>
      <c r="X102" s="826">
        <f>IF(OR(AJ102&lt;=0,AJ102="n/a",U102&lt;=0,U102="n/a"),"n/a",U102/AJ102)</f>
        <v>0.7379565651377864</v>
      </c>
      <c r="Y102" s="781"/>
      <c r="Z102" s="766">
        <f>IF(OR(AC102&lt;0.01,AC102="n/a"),"n/a",M102/AC102*100)</f>
        <v>36.657681940700812</v>
      </c>
      <c r="AA102" s="1042">
        <f>IF(OR(AC102&lt;0.01,AC102="n/a"),"n/a",I102/AC102)</f>
        <v>12.722371967654988</v>
      </c>
      <c r="AB102" s="1043">
        <v>12</v>
      </c>
      <c r="AC102" s="1021">
        <v>3.71</v>
      </c>
      <c r="AD102" s="1021">
        <v>1.41</v>
      </c>
      <c r="AE102" s="1021">
        <v>4.58</v>
      </c>
      <c r="AF102" s="1021">
        <v>1.21</v>
      </c>
      <c r="AG102" s="1021">
        <v>8.1</v>
      </c>
      <c r="AH102" s="1021">
        <v>25.900000000000002</v>
      </c>
      <c r="AI102" s="1021">
        <v>7.1999999999999993</v>
      </c>
      <c r="AJ102" s="1021">
        <v>8.2000000000000011</v>
      </c>
      <c r="AK102" s="1021">
        <v>9</v>
      </c>
      <c r="AL102" s="1034">
        <v>3370</v>
      </c>
      <c r="AM102" s="1028">
        <v>0.1</v>
      </c>
      <c r="AN102" s="1021">
        <v>0.01</v>
      </c>
      <c r="AO102" s="868">
        <f>IF(U102="n/a","n/a",IF(AA102&lt;0,"n/a",IF(AA102="n/a","n/a",J102+U102-AA102)))</f>
        <v>-3.7897722013217496</v>
      </c>
      <c r="AP102" s="869">
        <f>IF(U102="n/a","n/a",J102+U102)</f>
        <v>8.9325997663332384</v>
      </c>
      <c r="AQ102" s="1044">
        <f>IF(OR(AC102&lt;0.01,AF102="n/a"),"n/a",(I102/SQRT(22.5*AC102*(I102/AF102))-1)*100)</f>
        <v>-17.284772110404045</v>
      </c>
      <c r="AR102" s="766">
        <f>INDEX(Historical!$C$7:$C$1455,MATCH(B102,Historical!$B$7:$B$1455,0))*IF(AH102="n/a",1.03,IF(AH102&lt;0,1.01,IF(AH102&gt;10,1.1,(1+AH102/100))))</f>
        <v>1.2100000000000002</v>
      </c>
      <c r="AS102" s="1042">
        <f>IF($AI102="n/a",1.03*AR102,IF($AI102&lt;0,1.01*AR102,IF($AI102&gt;10,1.1*AR102,(1+$AI102/100)*AR102)))</f>
        <v>1.2971200000000003</v>
      </c>
      <c r="AT102" s="1042">
        <f>IF($AK102="n/a",1.03*AS102,IF($AK102&lt;0,1.01*AS102,IF($AK102&gt;10,1.1*AS102,(1+$AK102/100)*AS102)))</f>
        <v>1.4138608000000004</v>
      </c>
      <c r="AU102" s="1042">
        <f>IF($AK102="n/a",1.03*AT102,IF($AK102&lt;0,1.01*AT102,IF($AK102&gt;10,1.1*AT102,(1+$AK102/100)*AT102)))</f>
        <v>1.5411082720000004</v>
      </c>
      <c r="AV102" s="1042">
        <f>IF($AK102="n/a",1.03*AU102,IF($AK102&lt;0,1.01*AU102,IF($AK102&gt;10,1.1*AU102,(1+$AK102/100)*AU102)))</f>
        <v>1.6798080164800007</v>
      </c>
      <c r="AW102" s="766">
        <f>SUM(AR102:AV102)</f>
        <v>7.1418970884800022</v>
      </c>
      <c r="AX102" s="877">
        <f>AW102/I102*100</f>
        <v>15.131137899322036</v>
      </c>
      <c r="AY102" s="1212">
        <v>1.1200000000000001</v>
      </c>
      <c r="AZ102" s="1028">
        <v>12.46</v>
      </c>
      <c r="BA102" s="1028">
        <v>-21.11</v>
      </c>
      <c r="BB102" s="1028">
        <v>-4.01</v>
      </c>
      <c r="BC102" s="1028">
        <v>-13.780000000000001</v>
      </c>
      <c r="BE102" s="721">
        <v>2012</v>
      </c>
      <c r="BF102" s="1057">
        <f>IF(BE102&gt;2008,0,IF(BE102&gt;2001,1,IF(BE102&gt;1990,2,IF(BE102&gt;1980,3,IF(BE102&gt;1973,4,IF(BE102&gt;1970,5,IF(BE102&gt;1960,6,IF(BE102&gt;1958,7,IF(BE102&gt;1953,8,9)))))))))</f>
        <v>0</v>
      </c>
    </row>
    <row r="103" spans="1:58" ht="11.25" customHeight="1" x14ac:dyDescent="0.2">
      <c r="A103" s="1019" t="s">
        <v>1073</v>
      </c>
      <c r="B103" s="1031" t="s">
        <v>1074</v>
      </c>
      <c r="C103" s="1181" t="s">
        <v>248</v>
      </c>
      <c r="D103" s="1181" t="s">
        <v>4412</v>
      </c>
      <c r="E103" s="857">
        <v>9</v>
      </c>
      <c r="F103" s="1245">
        <v>362</v>
      </c>
      <c r="G103" s="1245" t="s">
        <v>107</v>
      </c>
      <c r="H103" s="1245" t="s">
        <v>107</v>
      </c>
      <c r="I103" s="1030">
        <v>5.4</v>
      </c>
      <c r="J103" s="766">
        <f>(M103/I103)*100</f>
        <v>6.2962962962962958</v>
      </c>
      <c r="K103" s="1033">
        <v>8.5000000000000006E-2</v>
      </c>
      <c r="L103" s="1043">
        <v>4</v>
      </c>
      <c r="M103" s="756">
        <f>K103*L103</f>
        <v>0.34</v>
      </c>
      <c r="N103" s="1026" t="s">
        <v>165</v>
      </c>
      <c r="O103" s="860">
        <v>8.2500000000000004E-2</v>
      </c>
      <c r="P103" s="1016">
        <v>43175</v>
      </c>
      <c r="Q103" s="1016">
        <v>43192</v>
      </c>
      <c r="R103" s="756">
        <f>(K103-O103)/O103*100</f>
        <v>3.0303030303030329</v>
      </c>
      <c r="S103" s="824">
        <f>IF(INDEX(Historical!$D$7:$D$1455,MATCH(B103,Historical!$B$7:$B$1455,0))=0,"n/a",(INDEX(Historical!$C$7:$C$1455,MATCH(B103,Historical!$B$7:$B$1455,0))/INDEX(Historical!$D$7:$D$1455,MATCH(B103,Historical!$B$7:$B$1455,0))-1)*100)</f>
        <v>3.125</v>
      </c>
      <c r="T103" s="824">
        <f>IF(INDEX(Historical!$F$7:$F$1455,MATCH(B103,Historical!$B$7:$B$1455,0))=0,"n/a",((INDEX(Historical!$C$7:$C$1455,MATCH(B103,Historical!$B$7:$B$1455,0))/INDEX(Historical!$F$7:$F$1455,MATCH(B103,Historical!$B$7:$B$1455,0)))^(1/3)-1)*100)</f>
        <v>3.228011545636722</v>
      </c>
      <c r="U103" s="824">
        <f>IF(INDEX(Historical!$I$7:$I$1455,MATCH(B103,Historical!$B$7:$B$1455,0))=0,"n/a",((INDEX(Historical!$C$7:$C$1455,MATCH(B103,Historical!$B$7:$B$1455,0))/INDEX(Historical!$I$7:$I$1455,MATCH(B103,Historical!$B$7:$B$1455,0)))^(1/5)-1)*100)</f>
        <v>9.4608784223157549</v>
      </c>
      <c r="V103" s="824" t="str">
        <f>IF(INDEX(Historical!$O$7:$O$1455,MATCH(B103,Historical!$B$7:$B$1455,0))=0,"n/a",((INDEX(Historical!$C$7:$C$1455,MATCH(B103,Historical!$B$7:$B$1455,0))/INDEX(Historical!$O$7:$O$1455,MATCH(B103,Historical!$B$7:$B$1455,0)))^(1/10)-1)*100)</f>
        <v>n/a</v>
      </c>
      <c r="W103" s="825" t="str">
        <f>IF(OR(U103&lt;=0,U103="n/a",V103&lt;=0,V103="n/a"),"n/a",U103/V103)</f>
        <v>n/a</v>
      </c>
      <c r="X103" s="826" t="str">
        <f>IF(OR(AJ103&lt;=0,AJ103="n/a",U103&lt;=0,U103="n/a"),"n/a",U103/AJ103)</f>
        <v>n/a</v>
      </c>
      <c r="Y103" s="780"/>
      <c r="Z103" s="766">
        <f>IF(OR(AC103&lt;0.01,AC103="n/a"),"n/a",M103/AC103*100)</f>
        <v>53.968253968253975</v>
      </c>
      <c r="AA103" s="1042">
        <f>IF(OR(AC103&lt;0.01,AC103="n/a"),"n/a",I103/AC103)</f>
        <v>8.5714285714285712</v>
      </c>
      <c r="AB103" s="1043">
        <v>1</v>
      </c>
      <c r="AC103" s="1021">
        <v>0.63</v>
      </c>
      <c r="AD103" s="1021">
        <v>0.56999999999999995</v>
      </c>
      <c r="AE103" s="1021">
        <v>0.31</v>
      </c>
      <c r="AF103" s="1021">
        <v>1.05</v>
      </c>
      <c r="AG103" s="1021">
        <v>13.600000000000001</v>
      </c>
      <c r="AH103" s="1021">
        <v>2.2999999999999998</v>
      </c>
      <c r="AI103" s="1021">
        <v>4.2299999999999995</v>
      </c>
      <c r="AJ103" s="1021">
        <v>-8.1</v>
      </c>
      <c r="AK103" s="1021">
        <v>15</v>
      </c>
      <c r="AL103" s="1034">
        <v>683.53</v>
      </c>
      <c r="AM103" s="1028">
        <v>0.8</v>
      </c>
      <c r="AN103" s="1021">
        <v>0.1</v>
      </c>
      <c r="AO103" s="868">
        <f>IF(U103="n/a","n/a",IF(AA103&lt;0,"n/a",IF(AA103="n/a","n/a",J103+U103-AA103)))</f>
        <v>7.1857461471834796</v>
      </c>
      <c r="AP103" s="869">
        <f>IF(U103="n/a","n/a",J103+U103)</f>
        <v>15.757174718612051</v>
      </c>
      <c r="AQ103" s="1044">
        <f>IF(OR(AC103&lt;0.01,AF103="n/a"),"n/a",(I103/SQRT(22.5*AC103*(I103/AF103))-1)*100)</f>
        <v>-36.754446796632415</v>
      </c>
      <c r="AR103" s="766">
        <f>INDEX(Historical!$C$7:$C$1455,MATCH(B103,Historical!$B$7:$B$1455,0))*IF(AH103="n/a",1.03,IF(AH103&lt;0,1.01,IF(AH103&gt;10,1.1,(1+AH103/100))))</f>
        <v>0.33759</v>
      </c>
      <c r="AS103" s="1042">
        <f>IF($AI103="n/a",1.03*AR103,IF($AI103&lt;0,1.01*AR103,IF($AI103&gt;10,1.1*AR103,(1+$AI103/100)*AR103)))</f>
        <v>0.35187005700000001</v>
      </c>
      <c r="AT103" s="1042">
        <f>IF($AK103="n/a",1.03*AS103,IF($AK103&lt;0,1.01*AS103,IF($AK103&gt;10,1.1*AS103,(1+$AK103/100)*AS103)))</f>
        <v>0.38705706270000007</v>
      </c>
      <c r="AU103" s="1042">
        <f>IF($AK103="n/a",1.03*AT103,IF($AK103&lt;0,1.01*AT103,IF($AK103&gt;10,1.1*AT103,(1+$AK103/100)*AT103)))</f>
        <v>0.42576276897000009</v>
      </c>
      <c r="AV103" s="1042">
        <f>IF($AK103="n/a",1.03*AU103,IF($AK103&lt;0,1.01*AU103,IF($AK103&gt;10,1.1*AU103,(1+$AK103/100)*AU103)))</f>
        <v>0.46833904586700015</v>
      </c>
      <c r="AW103" s="766">
        <f>SUM(AR103:AV103)</f>
        <v>1.9706189345370002</v>
      </c>
      <c r="AX103" s="877">
        <f>AW103/I103*100</f>
        <v>36.492943232166667</v>
      </c>
      <c r="AY103" s="1212">
        <v>0.77</v>
      </c>
      <c r="AZ103" s="1028">
        <v>22.17</v>
      </c>
      <c r="BA103" s="1028">
        <v>-50.460000000000008</v>
      </c>
      <c r="BB103" s="1028">
        <v>-29.62</v>
      </c>
      <c r="BC103" s="1028">
        <v>-38.74</v>
      </c>
      <c r="BE103" s="721">
        <v>2010</v>
      </c>
      <c r="BF103" s="1057">
        <f>IF(BE103&gt;2008,0,IF(BE103&gt;2001,1,IF(BE103&gt;1990,2,IF(BE103&gt;1980,3,IF(BE103&gt;1973,4,IF(BE103&gt;1970,5,IF(BE103&gt;1960,6,IF(BE103&gt;1958,7,IF(BE103&gt;1953,8,9)))))))))</f>
        <v>0</v>
      </c>
    </row>
    <row r="104" spans="1:58" ht="11.25" customHeight="1" x14ac:dyDescent="0.2">
      <c r="A104" s="1019" t="s">
        <v>3844</v>
      </c>
      <c r="B104" s="1031" t="s">
        <v>3845</v>
      </c>
      <c r="C104" s="1181" t="s">
        <v>248</v>
      </c>
      <c r="D104" s="1181" t="s">
        <v>4412</v>
      </c>
      <c r="E104" s="857">
        <v>5</v>
      </c>
      <c r="F104" s="1245">
        <v>805</v>
      </c>
      <c r="G104" s="1245" t="s">
        <v>107</v>
      </c>
      <c r="H104" s="1245" t="s">
        <v>107</v>
      </c>
      <c r="I104" s="1030">
        <v>129.63999999999999</v>
      </c>
      <c r="J104" s="766">
        <f>(M104/I104)*100</f>
        <v>1.5427337241592103</v>
      </c>
      <c r="K104" s="1033">
        <v>0.5</v>
      </c>
      <c r="L104" s="1043">
        <v>4</v>
      </c>
      <c r="M104" s="756">
        <f>K104*L104</f>
        <v>2</v>
      </c>
      <c r="N104" s="1026" t="s">
        <v>4134</v>
      </c>
      <c r="O104" s="860">
        <v>0.4</v>
      </c>
      <c r="P104" s="1016">
        <v>43203</v>
      </c>
      <c r="Q104" s="1016">
        <v>43217</v>
      </c>
      <c r="R104" s="756">
        <f>(K104-O104)/O104*100</f>
        <v>24.999999999999993</v>
      </c>
      <c r="S104" s="824">
        <f>IF(INDEX(Historical!$D$7:$D$1455,MATCH(B104,Historical!$B$7:$B$1455,0))=0,"n/a",(INDEX(Historical!$C$7:$C$1455,MATCH(B104,Historical!$B$7:$B$1455,0))/INDEX(Historical!$D$7:$D$1455,MATCH(B104,Historical!$B$7:$B$1455,0))-1)*100)</f>
        <v>86.666666666666643</v>
      </c>
      <c r="T104" s="824">
        <f>IF(INDEX(Historical!$F$7:$F$1455,MATCH(B104,Historical!$B$7:$B$1455,0))=0,"n/a",((INDEX(Historical!$C$7:$C$1455,MATCH(B104,Historical!$B$7:$B$1455,0))/INDEX(Historical!$F$7:$F$1455,MATCH(B104,Historical!$B$7:$B$1455,0)))^(1/3)-1)*100)</f>
        <v>52.147084349303263</v>
      </c>
      <c r="U104" s="824" t="str">
        <f>IF(INDEX(Historical!$I$7:$I$1455,MATCH(B104,Historical!$B$7:$B$1455,0))=0,"n/a",((INDEX(Historical!$C$7:$C$1455,MATCH(B104,Historical!$B$7:$B$1455,0))/INDEX(Historical!$I$7:$I$1455,MATCH(B104,Historical!$B$7:$B$1455,0)))^(1/5)-1)*100)</f>
        <v>n/a</v>
      </c>
      <c r="V104" s="824" t="str">
        <f>IF(INDEX(Historical!$O$7:$O$1455,MATCH(B104,Historical!$B$7:$B$1455,0))=0,"n/a",((INDEX(Historical!$C$7:$C$1455,MATCH(B104,Historical!$B$7:$B$1455,0))/INDEX(Historical!$O$7:$O$1455,MATCH(B104,Historical!$B$7:$B$1455,0)))^(1/10)-1)*100)</f>
        <v>n/a</v>
      </c>
      <c r="W104" s="825" t="str">
        <f>IF(OR(U104&lt;=0,U104="n/a",V104&lt;=0,V104="n/a"),"n/a",U104/V104)</f>
        <v>n/a</v>
      </c>
      <c r="X104" s="826" t="str">
        <f>IF(OR(AJ104&lt;=0,AJ104="n/a",U104&lt;=0,U104="n/a"),"n/a",U104/AJ104)</f>
        <v>n/a</v>
      </c>
      <c r="Y104" s="780"/>
      <c r="Z104" s="766">
        <f>IF(OR(AC104&lt;0.01,AC104="n/a"),"n/a",M104/AC104*100)</f>
        <v>28.248587570621471</v>
      </c>
      <c r="AA104" s="1042">
        <f>IF(OR(AC104&lt;0.01,AC104="n/a"),"n/a",I104/AC104)</f>
        <v>18.310734463276834</v>
      </c>
      <c r="AB104" s="1043">
        <v>1</v>
      </c>
      <c r="AC104" s="1021">
        <v>7.08</v>
      </c>
      <c r="AD104" s="1021">
        <v>1.17</v>
      </c>
      <c r="AE104" s="1021">
        <v>1.08</v>
      </c>
      <c r="AF104" s="1021">
        <v>6.68</v>
      </c>
      <c r="AG104" s="1021">
        <v>17.7</v>
      </c>
      <c r="AH104" s="1021">
        <v>39.300000000000004</v>
      </c>
      <c r="AI104" s="1021">
        <v>18.3</v>
      </c>
      <c r="AJ104" s="1021">
        <v>23.599999999999998</v>
      </c>
      <c r="AK104" s="1021">
        <v>15.6</v>
      </c>
      <c r="AL104" s="1034">
        <v>2110</v>
      </c>
      <c r="AM104" s="1028">
        <v>1.7000000000000002</v>
      </c>
      <c r="AN104" s="1021">
        <v>0.28000000000000003</v>
      </c>
      <c r="AO104" s="868" t="str">
        <f>IF(U104="n/a","n/a",IF(AA104&lt;0,"n/a",IF(AA104="n/a","n/a",J104+U104-AA104)))</f>
        <v>n/a</v>
      </c>
      <c r="AP104" s="869" t="str">
        <f>IF(U104="n/a","n/a",J104+U104)</f>
        <v>n/a</v>
      </c>
      <c r="AQ104" s="1044">
        <f>IF(OR(AC104&lt;0.01,AF104="n/a"),"n/a",(I104/SQRT(22.5*AC104*(I104/AF104))-1)*100)</f>
        <v>133.15774937886462</v>
      </c>
      <c r="AR104" s="766">
        <f>INDEX(Historical!$C$7:$C$1455,MATCH(B104,Historical!$B$7:$B$1455,0))*IF(AH104="n/a",1.03,IF(AH104&lt;0,1.01,IF(AH104&gt;10,1.1,(1+AH104/100))))</f>
        <v>1.54</v>
      </c>
      <c r="AS104" s="1042">
        <f>IF($AI104="n/a",1.03*AR104,IF($AI104&lt;0,1.01*AR104,IF($AI104&gt;10,1.1*AR104,(1+$AI104/100)*AR104)))</f>
        <v>1.6940000000000002</v>
      </c>
      <c r="AT104" s="1042">
        <f>IF($AK104="n/a",1.03*AS104,IF($AK104&lt;0,1.01*AS104,IF($AK104&gt;10,1.1*AS104,(1+$AK104/100)*AS104)))</f>
        <v>1.8634000000000004</v>
      </c>
      <c r="AU104" s="1042">
        <f>IF($AK104="n/a",1.03*AT104,IF($AK104&lt;0,1.01*AT104,IF($AK104&gt;10,1.1*AT104,(1+$AK104/100)*AT104)))</f>
        <v>2.0497400000000008</v>
      </c>
      <c r="AV104" s="1042">
        <f>IF($AK104="n/a",1.03*AU104,IF($AK104&lt;0,1.01*AU104,IF($AK104&gt;10,1.1*AU104,(1+$AK104/100)*AU104)))</f>
        <v>2.2547140000000012</v>
      </c>
      <c r="AW104" s="766">
        <f>SUM(AR104:AV104)</f>
        <v>9.4018540000000019</v>
      </c>
      <c r="AX104" s="877">
        <f>AW104/I104*100</f>
        <v>7.2522786177105854</v>
      </c>
      <c r="AY104" s="1212">
        <v>0.32</v>
      </c>
      <c r="AZ104" s="1028">
        <v>15.18</v>
      </c>
      <c r="BA104" s="1028">
        <v>-19.8</v>
      </c>
      <c r="BB104" s="1028">
        <v>-3.93</v>
      </c>
      <c r="BC104" s="1028">
        <v>-1.66</v>
      </c>
      <c r="BE104" s="721">
        <v>2014</v>
      </c>
      <c r="BF104" s="1057">
        <f>IF(BE104&gt;2008,0,IF(BE104&gt;2001,1,IF(BE104&gt;1990,2,IF(BE104&gt;1980,3,IF(BE104&gt;1973,4,IF(BE104&gt;1970,5,IF(BE104&gt;1960,6,IF(BE104&gt;1958,7,IF(BE104&gt;1953,8,9)))))))))</f>
        <v>0</v>
      </c>
    </row>
    <row r="105" spans="1:58" ht="11.25" customHeight="1" x14ac:dyDescent="0.2">
      <c r="A105" s="1027" t="s">
        <v>1075</v>
      </c>
      <c r="B105" s="1031" t="s">
        <v>1076</v>
      </c>
      <c r="C105" s="1181" t="s">
        <v>248</v>
      </c>
      <c r="D105" s="1181" t="s">
        <v>4448</v>
      </c>
      <c r="E105" s="857">
        <v>8</v>
      </c>
      <c r="F105" s="1245">
        <v>553</v>
      </c>
      <c r="G105" s="1245" t="s">
        <v>107</v>
      </c>
      <c r="H105" s="1245" t="s">
        <v>107</v>
      </c>
      <c r="I105" s="1030">
        <v>277.76</v>
      </c>
      <c r="J105" s="766">
        <f>(M105/I105)*100</f>
        <v>0.58683755760368661</v>
      </c>
      <c r="K105" s="1033">
        <v>1.63</v>
      </c>
      <c r="L105" s="1043">
        <v>1</v>
      </c>
      <c r="M105" s="756">
        <f>K105*L105</f>
        <v>1.63</v>
      </c>
      <c r="N105" s="1026" t="s">
        <v>986</v>
      </c>
      <c r="O105" s="860">
        <v>1.52</v>
      </c>
      <c r="P105" s="1016">
        <v>43440</v>
      </c>
      <c r="Q105" s="1016">
        <v>43469</v>
      </c>
      <c r="R105" s="756">
        <f>(K105-O105)/O105*100</f>
        <v>7.2368421052631495</v>
      </c>
      <c r="S105" s="824">
        <f>IF(INDEX(Historical!$D$7:$D$1455,MATCH(B105,Historical!$B$7:$B$1455,0))=0,"n/a",(INDEX(Historical!$C$7:$C$1455,MATCH(B105,Historical!$B$7:$B$1455,0))/INDEX(Historical!$D$7:$D$1455,MATCH(B105,Historical!$B$7:$B$1455,0))-1)*100)</f>
        <v>14.782608695652177</v>
      </c>
      <c r="T105" s="824">
        <f>IF(INDEX(Historical!$F$7:$F$1455,MATCH(B105,Historical!$B$7:$B$1455,0))=0,"n/a",((INDEX(Historical!$C$7:$C$1455,MATCH(B105,Historical!$B$7:$B$1455,0))/INDEX(Historical!$F$7:$F$1455,MATCH(B105,Historical!$B$7:$B$1455,0)))^(1/3)-1)*100)</f>
        <v>14.90834232364584</v>
      </c>
      <c r="U105" s="824">
        <f>IF(INDEX(Historical!$I$7:$I$1455,MATCH(B105,Historical!$B$7:$B$1455,0))=0,"n/a",((INDEX(Historical!$C$7:$C$1455,MATCH(B105,Historical!$B$7:$B$1455,0))/INDEX(Historical!$I$7:$I$1455,MATCH(B105,Historical!$B$7:$B$1455,0)))^(1/5)-1)*100)</f>
        <v>17.080491296489232</v>
      </c>
      <c r="V105" s="824">
        <f>IF(INDEX(Historical!$O$7:$O$1455,MATCH(B105,Historical!$B$7:$B$1455,0))=0,"n/a",((INDEX(Historical!$C$7:$C$1455,MATCH(B105,Historical!$B$7:$B$1455,0))/INDEX(Historical!$O$7:$O$1455,MATCH(B105,Historical!$B$7:$B$1455,0)))^(1/10)-1)*100)</f>
        <v>10.194620275875476</v>
      </c>
      <c r="W105" s="825">
        <f>IF(OR(U105&lt;=0,U105="n/a",V105&lt;=0,V105="n/a"),"n/a",U105/V105)</f>
        <v>1.675441638263709</v>
      </c>
      <c r="X105" s="826">
        <f>IF(OR(AJ105&lt;=0,AJ105="n/a",U105&lt;=0,U105="n/a"),"n/a",U105/AJ105)</f>
        <v>4.2701228241223079</v>
      </c>
      <c r="Y105" s="1032"/>
      <c r="Z105" s="766">
        <f>IF(OR(AC105&lt;0.01,AC105="n/a"),"n/a",M105/AC105*100)</f>
        <v>14.285714285714285</v>
      </c>
      <c r="AA105" s="1042">
        <f>IF(OR(AC105&lt;0.01,AC105="n/a"),"n/a",I105/AC105)</f>
        <v>24.343558282208587</v>
      </c>
      <c r="AB105" s="1043">
        <v>12</v>
      </c>
      <c r="AC105" s="1021">
        <v>11.41</v>
      </c>
      <c r="AD105" s="1021">
        <v>2.0299999999999998</v>
      </c>
      <c r="AE105" s="1021">
        <v>3.9</v>
      </c>
      <c r="AF105" s="1021">
        <v>7.34</v>
      </c>
      <c r="AG105" s="1021" t="s">
        <v>138</v>
      </c>
      <c r="AH105" s="1021">
        <v>-29.7</v>
      </c>
      <c r="AI105" s="1021">
        <v>21.099999999999998</v>
      </c>
      <c r="AJ105" s="1021">
        <v>4</v>
      </c>
      <c r="AK105" s="1021">
        <v>12</v>
      </c>
      <c r="AL105" s="1034">
        <v>3780</v>
      </c>
      <c r="AM105" s="1028">
        <v>0.5</v>
      </c>
      <c r="AN105" s="1021">
        <v>1.72</v>
      </c>
      <c r="AO105" s="868">
        <f>IF(U105="n/a","n/a",IF(AA105&lt;0,"n/a",IF(AA105="n/a","n/a",J105+U105-AA105)))</f>
        <v>-6.6762294281156684</v>
      </c>
      <c r="AP105" s="869">
        <f>IF(U105="n/a","n/a",J105+U105)</f>
        <v>17.667328854092919</v>
      </c>
      <c r="AQ105" s="1044">
        <f>IF(OR(AC105&lt;0.01,AF105="n/a"),"n/a",(I105/SQRT(22.5*AC105*(I105/AF105))-1)*100)</f>
        <v>181.80506879079141</v>
      </c>
      <c r="AR105" s="766">
        <f>INDEX(Historical!$C$7:$C$1455,MATCH(B105,Historical!$B$7:$B$1455,0))*IF(AH105="n/a",1.03,IF(AH105&lt;0,1.01,IF(AH105&gt;10,1.1,(1+AH105/100))))</f>
        <v>1.3332000000000002</v>
      </c>
      <c r="AS105" s="1042">
        <f>IF($AI105="n/a",1.03*AR105,IF($AI105&lt;0,1.01*AR105,IF($AI105&gt;10,1.1*AR105,(1+$AI105/100)*AR105)))</f>
        <v>1.4665200000000003</v>
      </c>
      <c r="AT105" s="1042">
        <f>IF($AK105="n/a",1.03*AS105,IF($AK105&lt;0,1.01*AS105,IF($AK105&gt;10,1.1*AS105,(1+$AK105/100)*AS105)))</f>
        <v>1.6131720000000005</v>
      </c>
      <c r="AU105" s="1042">
        <f>IF($AK105="n/a",1.03*AT105,IF($AK105&lt;0,1.01*AT105,IF($AK105&gt;10,1.1*AT105,(1+$AK105/100)*AT105)))</f>
        <v>1.7744892000000008</v>
      </c>
      <c r="AV105" s="1042">
        <f>IF($AK105="n/a",1.03*AU105,IF($AK105&lt;0,1.01*AU105,IF($AK105&gt;10,1.1*AU105,(1+$AK105/100)*AU105)))</f>
        <v>1.951938120000001</v>
      </c>
      <c r="AW105" s="766">
        <f>SUM(AR105:AV105)</f>
        <v>8.139319320000002</v>
      </c>
      <c r="AX105" s="877">
        <f>AW105/I105*100</f>
        <v>2.9303424971198164</v>
      </c>
      <c r="AY105" s="1212">
        <v>1.02</v>
      </c>
      <c r="AZ105" s="1028">
        <v>24.610000000000003</v>
      </c>
      <c r="BA105" s="1028">
        <v>-11.709999999999999</v>
      </c>
      <c r="BB105" s="1028">
        <v>2.69</v>
      </c>
      <c r="BC105" s="1028">
        <v>0.54</v>
      </c>
      <c r="BE105" s="721">
        <v>2012</v>
      </c>
      <c r="BF105" s="1057">
        <f>IF(BE105&gt;2008,0,IF(BE105&gt;2001,1,IF(BE105&gt;1990,2,IF(BE105&gt;1980,3,IF(BE105&gt;1973,4,IF(BE105&gt;1970,5,IF(BE105&gt;1960,6,IF(BE105&gt;1958,7,IF(BE105&gt;1953,8,9)))))))))</f>
        <v>0</v>
      </c>
    </row>
    <row r="106" spans="1:58" ht="11.25" customHeight="1" x14ac:dyDescent="0.2">
      <c r="A106" s="1019" t="s">
        <v>1077</v>
      </c>
      <c r="B106" s="1031" t="s">
        <v>1078</v>
      </c>
      <c r="C106" s="1181" t="s">
        <v>4283</v>
      </c>
      <c r="D106" s="1181" t="s">
        <v>4455</v>
      </c>
      <c r="E106" s="857">
        <v>8</v>
      </c>
      <c r="F106" s="1245">
        <v>476</v>
      </c>
      <c r="G106" s="1245" t="s">
        <v>116</v>
      </c>
      <c r="H106" s="1245" t="s">
        <v>116</v>
      </c>
      <c r="I106" s="1030">
        <v>47.87</v>
      </c>
      <c r="J106" s="766">
        <f>(M106/I106)*100</f>
        <v>2.7574681428869861</v>
      </c>
      <c r="K106" s="1033">
        <v>0.33</v>
      </c>
      <c r="L106" s="1043">
        <v>4</v>
      </c>
      <c r="M106" s="756">
        <f>K106*L106</f>
        <v>1.32</v>
      </c>
      <c r="N106" s="1026" t="s">
        <v>416</v>
      </c>
      <c r="O106" s="860">
        <v>0.28999999999999998</v>
      </c>
      <c r="P106" s="1016">
        <v>43194</v>
      </c>
      <c r="Q106" s="1016">
        <v>43215</v>
      </c>
      <c r="R106" s="756">
        <f>(K106-O106)/O106*100</f>
        <v>13.793103448275875</v>
      </c>
      <c r="S106" s="824">
        <f>IF(INDEX(Historical!$D$7:$D$1455,MATCH(B106,Historical!$B$7:$B$1455,0))=0,"n/a",(INDEX(Historical!$C$7:$C$1455,MATCH(B106,Historical!$B$7:$B$1455,0))/INDEX(Historical!$D$7:$D$1455,MATCH(B106,Historical!$B$7:$B$1455,0))-1)*100)</f>
        <v>14.141414141414121</v>
      </c>
      <c r="T106" s="824">
        <f>IF(INDEX(Historical!$F$7:$F$1455,MATCH(B106,Historical!$B$7:$B$1455,0))=0,"n/a",((INDEX(Historical!$C$7:$C$1455,MATCH(B106,Historical!$B$7:$B$1455,0))/INDEX(Historical!$F$7:$F$1455,MATCH(B106,Historical!$B$7:$B$1455,0)))^(1/3)-1)*100)</f>
        <v>15.154851934891322</v>
      </c>
      <c r="U106" s="824">
        <f>IF(INDEX(Historical!$I$7:$I$1455,MATCH(B106,Historical!$B$7:$B$1455,0))=0,"n/a",((INDEX(Historical!$C$7:$C$1455,MATCH(B106,Historical!$B$7:$B$1455,0))/INDEX(Historical!$I$7:$I$1455,MATCH(B106,Historical!$B$7:$B$1455,0)))^(1/5)-1)*100)</f>
        <v>25.705763030008356</v>
      </c>
      <c r="V106" s="824" t="str">
        <f>IF(INDEX(Historical!$O$7:$O$1455,MATCH(B106,Historical!$B$7:$B$1455,0))=0,"n/a",((INDEX(Historical!$C$7:$C$1455,MATCH(B106,Historical!$B$7:$B$1455,0))/INDEX(Historical!$O$7:$O$1455,MATCH(B106,Historical!$B$7:$B$1455,0)))^(1/10)-1)*100)</f>
        <v>n/a</v>
      </c>
      <c r="W106" s="825" t="str">
        <f>IF(OR(U106&lt;=0,U106="n/a",V106&lt;=0,V106="n/a"),"n/a",U106/V106)</f>
        <v>n/a</v>
      </c>
      <c r="X106" s="826">
        <f>IF(OR(AJ106&lt;=0,AJ106="n/a",U106&lt;=0,U106="n/a"),"n/a",U106/AJ106)</f>
        <v>8.568587676669452</v>
      </c>
      <c r="Y106" s="777"/>
      <c r="Z106" s="766">
        <f>IF(OR(AC106&lt;0.01,AC106="n/a"),"n/a",M106/AC106*100)</f>
        <v>54.098360655737707</v>
      </c>
      <c r="AA106" s="1042">
        <f>IF(OR(AC106&lt;0.01,AC106="n/a"),"n/a",I106/AC106)</f>
        <v>19.618852459016392</v>
      </c>
      <c r="AB106" s="1043">
        <v>7</v>
      </c>
      <c r="AC106" s="1021">
        <v>2.44</v>
      </c>
      <c r="AD106" s="1021">
        <v>2.15</v>
      </c>
      <c r="AE106" s="1021">
        <v>4.32</v>
      </c>
      <c r="AF106" s="1021">
        <v>4.9800000000000004</v>
      </c>
      <c r="AG106" s="1021">
        <v>2.7</v>
      </c>
      <c r="AH106" s="1021">
        <v>13.100000000000001</v>
      </c>
      <c r="AI106" s="1021">
        <v>8.66</v>
      </c>
      <c r="AJ106" s="1021">
        <v>3</v>
      </c>
      <c r="AK106" s="1021">
        <v>9.15</v>
      </c>
      <c r="AL106" s="1034">
        <v>216910</v>
      </c>
      <c r="AM106" s="1028">
        <v>0.1</v>
      </c>
      <c r="AN106" s="1021">
        <v>0.57999999999999996</v>
      </c>
      <c r="AO106" s="868">
        <f>IF(U106="n/a","n/a",IF(AA106&lt;0,"n/a",IF(AA106="n/a","n/a",J106+U106-AA106)))</f>
        <v>8.8443787138789496</v>
      </c>
      <c r="AP106" s="869">
        <f>IF(U106="n/a","n/a",J106+U106)</f>
        <v>28.463231172895341</v>
      </c>
      <c r="AQ106" s="1044">
        <f>IF(OR(AC106&lt;0.01,AF106="n/a"),"n/a",(I106/SQRT(22.5*AC106*(I106/AF106))-1)*100)</f>
        <v>108.38200524347018</v>
      </c>
      <c r="AR106" s="766">
        <f>INDEX(Historical!$C$7:$C$1455,MATCH(B106,Historical!$B$7:$B$1455,0))*IF(AH106="n/a",1.03,IF(AH106&lt;0,1.01,IF(AH106&gt;10,1.1,(1+AH106/100))))</f>
        <v>1.2429999999999999</v>
      </c>
      <c r="AS106" s="1042">
        <f>IF($AI106="n/a",1.03*AR106,IF($AI106&lt;0,1.01*AR106,IF($AI106&gt;10,1.1*AR106,(1+$AI106/100)*AR106)))</f>
        <v>1.3506437999999998</v>
      </c>
      <c r="AT106" s="1042">
        <f>IF($AK106="n/a",1.03*AS106,IF($AK106&lt;0,1.01*AS106,IF($AK106&gt;10,1.1*AS106,(1+$AK106/100)*AS106)))</f>
        <v>1.4742277076999997</v>
      </c>
      <c r="AU106" s="1042">
        <f>IF($AK106="n/a",1.03*AT106,IF($AK106&lt;0,1.01*AT106,IF($AK106&gt;10,1.1*AT106,(1+$AK106/100)*AT106)))</f>
        <v>1.6091195429545495</v>
      </c>
      <c r="AV106" s="1042">
        <f>IF($AK106="n/a",1.03*AU106,IF($AK106&lt;0,1.01*AU106,IF($AK106&gt;10,1.1*AU106,(1+$AK106/100)*AU106)))</f>
        <v>1.7563539811348907</v>
      </c>
      <c r="AW106" s="766">
        <f>SUM(AR106:AV106)</f>
        <v>7.4333450317894396</v>
      </c>
      <c r="AX106" s="877">
        <f>AW106/I106*100</f>
        <v>15.528191000186839</v>
      </c>
      <c r="AY106" s="1212">
        <v>1.1599999999999999</v>
      </c>
      <c r="AZ106" s="1028">
        <v>30.330000000000002</v>
      </c>
      <c r="BA106" s="1028">
        <v>-3.2300000000000004</v>
      </c>
      <c r="BB106" s="1028">
        <v>3.15</v>
      </c>
      <c r="BC106" s="1028">
        <v>7.1400000000000006</v>
      </c>
      <c r="BE106" s="721">
        <v>2011</v>
      </c>
      <c r="BF106" s="1057">
        <f>IF(BE106&gt;2008,0,IF(BE106&gt;2001,1,IF(BE106&gt;1990,2,IF(BE106&gt;1980,3,IF(BE106&gt;1973,4,IF(BE106&gt;1970,5,IF(BE106&gt;1960,6,IF(BE106&gt;1958,7,IF(BE106&gt;1953,8,9)))))))))</f>
        <v>0</v>
      </c>
    </row>
    <row r="107" spans="1:58" ht="11.25" customHeight="1" x14ac:dyDescent="0.2">
      <c r="A107" s="1027" t="s">
        <v>1079</v>
      </c>
      <c r="B107" s="1031" t="s">
        <v>1080</v>
      </c>
      <c r="C107" s="1181" t="s">
        <v>109</v>
      </c>
      <c r="D107" s="1181" t="s">
        <v>4426</v>
      </c>
      <c r="E107" s="857">
        <v>6</v>
      </c>
      <c r="F107" s="1245">
        <v>674</v>
      </c>
      <c r="G107" s="1245" t="s">
        <v>107</v>
      </c>
      <c r="H107" s="1245" t="s">
        <v>107</v>
      </c>
      <c r="I107" s="1030">
        <v>11.75</v>
      </c>
      <c r="J107" s="766">
        <f>(M107/I107)*100</f>
        <v>1.7021276595744681</v>
      </c>
      <c r="K107" s="1033">
        <v>0.2</v>
      </c>
      <c r="L107" s="1043">
        <v>1</v>
      </c>
      <c r="M107" s="756">
        <f>K107*L107</f>
        <v>0.2</v>
      </c>
      <c r="N107" s="1026" t="s">
        <v>251</v>
      </c>
      <c r="O107" s="860">
        <v>0.16</v>
      </c>
      <c r="P107" s="1016">
        <v>43139</v>
      </c>
      <c r="Q107" s="1016">
        <v>43167</v>
      </c>
      <c r="R107" s="756">
        <f>(K107-O107)/O107*100</f>
        <v>25.000000000000007</v>
      </c>
      <c r="S107" s="824">
        <f>IF(INDEX(Historical!$D$7:$D$1455,MATCH(B107,Historical!$B$7:$B$1455,0))=0,"n/a",(INDEX(Historical!$C$7:$C$1455,MATCH(B107,Historical!$B$7:$B$1455,0))/INDEX(Historical!$D$7:$D$1455,MATCH(B107,Historical!$B$7:$B$1455,0))-1)*100)</f>
        <v>33.33333333333335</v>
      </c>
      <c r="T107" s="824">
        <f>IF(INDEX(Historical!$F$7:$F$1455,MATCH(B107,Historical!$B$7:$B$1455,0))=0,"n/a",((INDEX(Historical!$C$7:$C$1455,MATCH(B107,Historical!$B$7:$B$1455,0))/INDEX(Historical!$F$7:$F$1455,MATCH(B107,Historical!$B$7:$B$1455,0)))^(1/3)-1)*100)</f>
        <v>58.74010519681994</v>
      </c>
      <c r="U107" s="824" t="str">
        <f>IF(INDEX(Historical!$I$7:$I$1455,MATCH(B107,Historical!$B$7:$B$1455,0))=0,"n/a",((INDEX(Historical!$C$7:$C$1455,MATCH(B107,Historical!$B$7:$B$1455,0))/INDEX(Historical!$I$7:$I$1455,MATCH(B107,Historical!$B$7:$B$1455,0)))^(1/5)-1)*100)</f>
        <v>n/a</v>
      </c>
      <c r="V107" s="824">
        <f>IF(INDEX(Historical!$O$7:$O$1455,MATCH(B107,Historical!$B$7:$B$1455,0))=0,"n/a",((INDEX(Historical!$C$7:$C$1455,MATCH(B107,Historical!$B$7:$B$1455,0))/INDEX(Historical!$O$7:$O$1455,MATCH(B107,Historical!$B$7:$B$1455,0)))^(1/10)-1)*100)</f>
        <v>-2.2067231457071457</v>
      </c>
      <c r="W107" s="825" t="str">
        <f>IF(OR(U107&lt;=0,U107="n/a",V107&lt;=0,V107="n/a"),"n/a",U107/V107)</f>
        <v>n/a</v>
      </c>
      <c r="X107" s="826" t="str">
        <f>IF(OR(AJ107&lt;=0,AJ107="n/a",U107&lt;=0,U107="n/a"),"n/a",U107/AJ107)</f>
        <v>n/a</v>
      </c>
      <c r="Y107" s="1032"/>
      <c r="Z107" s="766">
        <f>IF(OR(AC107&lt;0.01,AC107="n/a"),"n/a",M107/AC107*100)</f>
        <v>28.571428571428577</v>
      </c>
      <c r="AA107" s="1042">
        <f>IF(OR(AC107&lt;0.01,AC107="n/a"),"n/a",I107/AC107)</f>
        <v>16.785714285714288</v>
      </c>
      <c r="AB107" s="1043">
        <v>9</v>
      </c>
      <c r="AC107" s="1021">
        <v>0.7</v>
      </c>
      <c r="AD107" s="1021" t="s">
        <v>138</v>
      </c>
      <c r="AE107" s="1021">
        <v>3.26</v>
      </c>
      <c r="AF107" s="1021">
        <v>0.89</v>
      </c>
      <c r="AG107" s="1021">
        <v>4.5</v>
      </c>
      <c r="AH107" s="1021">
        <v>-5.3</v>
      </c>
      <c r="AI107" s="1021">
        <v>10.33</v>
      </c>
      <c r="AJ107" s="1021">
        <v>63.2</v>
      </c>
      <c r="AK107" s="1021" t="s">
        <v>138</v>
      </c>
      <c r="AL107" s="1034">
        <v>126.67</v>
      </c>
      <c r="AM107" s="1028">
        <v>2.2999999999999998</v>
      </c>
      <c r="AN107" s="1021">
        <v>0.39</v>
      </c>
      <c r="AO107" s="868" t="str">
        <f>IF(U107="n/a","n/a",IF(AA107&lt;0,"n/a",IF(AA107="n/a","n/a",J107+U107-AA107)))</f>
        <v>n/a</v>
      </c>
      <c r="AP107" s="869" t="str">
        <f>IF(U107="n/a","n/a",J107+U107)</f>
        <v>n/a</v>
      </c>
      <c r="AQ107" s="1044">
        <f>IF(OR(AC107&lt;0.01,AF107="n/a"),"n/a",(I107/SQRT(22.5*AC107*(I107/AF107))-1)*100)</f>
        <v>-18.5157528126906</v>
      </c>
      <c r="AR107" s="766">
        <f>INDEX(Historical!$C$7:$C$1455,MATCH(B107,Historical!$B$7:$B$1455,0))*IF(AH107="n/a",1.03,IF(AH107&lt;0,1.01,IF(AH107&gt;10,1.1,(1+AH107/100))))</f>
        <v>0.16159999999999999</v>
      </c>
      <c r="AS107" s="1042">
        <f>IF($AI107="n/a",1.03*AR107,IF($AI107&lt;0,1.01*AR107,IF($AI107&gt;10,1.1*AR107,(1+$AI107/100)*AR107)))</f>
        <v>0.17776</v>
      </c>
      <c r="AT107" s="1042">
        <f>IF($AK107="n/a",1.03*AS107,IF($AK107&lt;0,1.01*AS107,IF($AK107&gt;10,1.1*AS107,(1+$AK107/100)*AS107)))</f>
        <v>0.1830928</v>
      </c>
      <c r="AU107" s="1042">
        <f>IF($AK107="n/a",1.03*AT107,IF($AK107&lt;0,1.01*AT107,IF($AK107&gt;10,1.1*AT107,(1+$AK107/100)*AT107)))</f>
        <v>0.188585584</v>
      </c>
      <c r="AV107" s="1042">
        <f>IF($AK107="n/a",1.03*AU107,IF($AK107&lt;0,1.01*AU107,IF($AK107&gt;10,1.1*AU107,(1+$AK107/100)*AU107)))</f>
        <v>0.19424315152000002</v>
      </c>
      <c r="AW107" s="766">
        <f>SUM(AR107:AV107)</f>
        <v>0.90528153552000001</v>
      </c>
      <c r="AX107" s="877">
        <f>AW107/I107*100</f>
        <v>7.704523706553192</v>
      </c>
      <c r="AY107" s="1212">
        <v>0.2</v>
      </c>
      <c r="AZ107" s="1028">
        <v>0.33999999999999997</v>
      </c>
      <c r="BA107" s="1028">
        <v>-17.54</v>
      </c>
      <c r="BB107" s="1028">
        <v>-10.17</v>
      </c>
      <c r="BC107" s="1028">
        <v>-14.38</v>
      </c>
      <c r="BE107" s="721">
        <v>2013</v>
      </c>
      <c r="BF107" s="1057">
        <f>IF(BE107&gt;2008,0,IF(BE107&gt;2001,1,IF(BE107&gt;1990,2,IF(BE107&gt;1980,3,IF(BE107&gt;1973,4,IF(BE107&gt;1970,5,IF(BE107&gt;1960,6,IF(BE107&gt;1958,7,IF(BE107&gt;1953,8,9)))))))))</f>
        <v>0</v>
      </c>
    </row>
    <row r="108" spans="1:58" ht="11.25" customHeight="1" x14ac:dyDescent="0.2">
      <c r="A108" s="1027" t="s">
        <v>3846</v>
      </c>
      <c r="B108" s="1031" t="s">
        <v>3847</v>
      </c>
      <c r="C108" s="1181" t="s">
        <v>109</v>
      </c>
      <c r="D108" s="1181" t="s">
        <v>4434</v>
      </c>
      <c r="E108" s="857">
        <v>5</v>
      </c>
      <c r="F108" s="1245">
        <v>831</v>
      </c>
      <c r="G108" s="1245" t="s">
        <v>107</v>
      </c>
      <c r="H108" s="1245" t="s">
        <v>107</v>
      </c>
      <c r="I108" s="1030">
        <v>36.36</v>
      </c>
      <c r="J108" s="766">
        <f>(M108/I108)*100</f>
        <v>2.9702970297029707</v>
      </c>
      <c r="K108" s="1033">
        <v>0.27</v>
      </c>
      <c r="L108" s="1043">
        <v>4</v>
      </c>
      <c r="M108" s="756">
        <f>K108*L108</f>
        <v>1.08</v>
      </c>
      <c r="N108" s="1026" t="s">
        <v>108</v>
      </c>
      <c r="O108" s="860">
        <v>0.22</v>
      </c>
      <c r="P108" s="1016">
        <v>43312</v>
      </c>
      <c r="Q108" s="1016">
        <v>43327</v>
      </c>
      <c r="R108" s="756">
        <f>(K108-O108)/O108*100</f>
        <v>22.727272727272734</v>
      </c>
      <c r="S108" s="824">
        <f>IF(INDEX(Historical!$D$7:$D$1455,MATCH(B108,Historical!$B$7:$B$1455,0))=0,"n/a",(INDEX(Historical!$C$7:$C$1455,MATCH(B108,Historical!$B$7:$B$1455,0))/INDEX(Historical!$D$7:$D$1455,MATCH(B108,Historical!$B$7:$B$1455,0))-1)*100)</f>
        <v>39.130434782608688</v>
      </c>
      <c r="T108" s="824">
        <f>IF(INDEX(Historical!$F$7:$F$1455,MATCH(B108,Historical!$B$7:$B$1455,0))=0,"n/a",((INDEX(Historical!$C$7:$C$1455,MATCH(B108,Historical!$B$7:$B$1455,0))/INDEX(Historical!$F$7:$F$1455,MATCH(B108,Historical!$B$7:$B$1455,0)))^(1/3)-1)*100)</f>
        <v>85.663553344511129</v>
      </c>
      <c r="U108" s="824" t="str">
        <f>IF(INDEX(Historical!$I$7:$I$1455,MATCH(B108,Historical!$B$7:$B$1455,0))=0,"n/a",((INDEX(Historical!$C$7:$C$1455,MATCH(B108,Historical!$B$7:$B$1455,0))/INDEX(Historical!$I$7:$I$1455,MATCH(B108,Historical!$B$7:$B$1455,0)))^(1/5)-1)*100)</f>
        <v>n/a</v>
      </c>
      <c r="V108" s="824" t="str">
        <f>IF(INDEX(Historical!$O$7:$O$1455,MATCH(B108,Historical!$B$7:$B$1455,0))=0,"n/a",((INDEX(Historical!$C$7:$C$1455,MATCH(B108,Historical!$B$7:$B$1455,0))/INDEX(Historical!$O$7:$O$1455,MATCH(B108,Historical!$B$7:$B$1455,0)))^(1/10)-1)*100)</f>
        <v>n/a</v>
      </c>
      <c r="W108" s="825" t="str">
        <f>IF(OR(U108&lt;=0,U108="n/a",V108&lt;=0,V108="n/a"),"n/a",U108/V108)</f>
        <v>n/a</v>
      </c>
      <c r="X108" s="826" t="str">
        <f>IF(OR(AJ108&lt;=0,AJ108="n/a",U108&lt;=0,U108="n/a"),"n/a",U108/AJ108)</f>
        <v>n/a</v>
      </c>
      <c r="Y108" s="1032" t="s">
        <v>4077</v>
      </c>
      <c r="Z108" s="766">
        <f>IF(OR(AC108&lt;0.01,AC108="n/a"),"n/a",M108/AC108*100)</f>
        <v>33.230769230769234</v>
      </c>
      <c r="AA108" s="1042">
        <f>IF(OR(AC108&lt;0.01,AC108="n/a"),"n/a",I108/AC108)</f>
        <v>11.187692307692307</v>
      </c>
      <c r="AB108" s="1043">
        <v>12</v>
      </c>
      <c r="AC108" s="1021">
        <v>3.25</v>
      </c>
      <c r="AD108" s="1021">
        <v>0.69</v>
      </c>
      <c r="AE108" s="1021">
        <v>3.12</v>
      </c>
      <c r="AF108" s="1021">
        <v>0.88</v>
      </c>
      <c r="AG108" s="1021">
        <v>9.6</v>
      </c>
      <c r="AH108" s="1021">
        <v>31.900000000000002</v>
      </c>
      <c r="AI108" s="1021">
        <v>10.17</v>
      </c>
      <c r="AJ108" s="1021">
        <v>17.7</v>
      </c>
      <c r="AK108" s="1021">
        <v>16.34</v>
      </c>
      <c r="AL108" s="1034">
        <v>17160</v>
      </c>
      <c r="AM108" s="1028">
        <v>0.1</v>
      </c>
      <c r="AN108" s="1021">
        <v>0.79</v>
      </c>
      <c r="AO108" s="868" t="str">
        <f>IF(U108="n/a","n/a",IF(AA108&lt;0,"n/a",IF(AA108="n/a","n/a",J108+U108-AA108)))</f>
        <v>n/a</v>
      </c>
      <c r="AP108" s="869" t="str">
        <f>IF(U108="n/a","n/a",J108+U108)</f>
        <v>n/a</v>
      </c>
      <c r="AQ108" s="1044">
        <f>IF(OR(AC108&lt;0.01,AF108="n/a"),"n/a",(I108/SQRT(22.5*AC108*(I108/AF108))-1)*100)</f>
        <v>-33.85144922803849</v>
      </c>
      <c r="AR108" s="766">
        <f>INDEX(Historical!$C$7:$C$1455,MATCH(B108,Historical!$B$7:$B$1455,0))*IF(AH108="n/a",1.03,IF(AH108&lt;0,1.01,IF(AH108&gt;10,1.1,(1+AH108/100))))</f>
        <v>0.70400000000000007</v>
      </c>
      <c r="AS108" s="1042">
        <f>IF($AI108="n/a",1.03*AR108,IF($AI108&lt;0,1.01*AR108,IF($AI108&gt;10,1.1*AR108,(1+$AI108/100)*AR108)))</f>
        <v>0.77440000000000009</v>
      </c>
      <c r="AT108" s="1042">
        <f>IF($AK108="n/a",1.03*AS108,IF($AK108&lt;0,1.01*AS108,IF($AK108&gt;10,1.1*AS108,(1+$AK108/100)*AS108)))</f>
        <v>0.85184000000000015</v>
      </c>
      <c r="AU108" s="1042">
        <f>IF($AK108="n/a",1.03*AT108,IF($AK108&lt;0,1.01*AT108,IF($AK108&gt;10,1.1*AT108,(1+$AK108/100)*AT108)))</f>
        <v>0.93702400000000019</v>
      </c>
      <c r="AV108" s="1042">
        <f>IF($AK108="n/a",1.03*AU108,IF($AK108&lt;0,1.01*AU108,IF($AK108&gt;10,1.1*AU108,(1+$AK108/100)*AU108)))</f>
        <v>1.0307264000000003</v>
      </c>
      <c r="AW108" s="766">
        <f>SUM(AR108:AV108)</f>
        <v>4.2979904000000007</v>
      </c>
      <c r="AX108" s="877">
        <f>AW108/I108*100</f>
        <v>11.820655665566559</v>
      </c>
      <c r="AY108" s="1212">
        <v>1.26</v>
      </c>
      <c r="AZ108" s="1028">
        <v>4.42</v>
      </c>
      <c r="BA108" s="1028">
        <v>-24.610000000000003</v>
      </c>
      <c r="BB108" s="1028">
        <v>-2.5299999999999998</v>
      </c>
      <c r="BC108" s="1028">
        <v>-10.54</v>
      </c>
      <c r="BE108" s="721">
        <v>2014</v>
      </c>
      <c r="BF108" s="1057">
        <f>IF(BE108&gt;2008,0,IF(BE108&gt;2001,1,IF(BE108&gt;1990,2,IF(BE108&gt;1980,3,IF(BE108&gt;1973,4,IF(BE108&gt;1970,5,IF(BE108&gt;1960,6,IF(BE108&gt;1958,7,IF(BE108&gt;1953,8,9)))))))))</f>
        <v>0</v>
      </c>
    </row>
    <row r="109" spans="1:58" ht="11.25" customHeight="1" x14ac:dyDescent="0.2">
      <c r="A109" s="1027" t="s">
        <v>1081</v>
      </c>
      <c r="B109" s="1031" t="s">
        <v>1082</v>
      </c>
      <c r="C109" s="1181" t="s">
        <v>109</v>
      </c>
      <c r="D109" s="1181" t="s">
        <v>4434</v>
      </c>
      <c r="E109" s="857">
        <v>7</v>
      </c>
      <c r="F109" s="1245">
        <v>629</v>
      </c>
      <c r="G109" s="1245" t="s">
        <v>38</v>
      </c>
      <c r="H109" s="1245" t="s">
        <v>38</v>
      </c>
      <c r="I109" s="1030">
        <v>76.73</v>
      </c>
      <c r="J109" s="766">
        <f>(M109/I109)*100</f>
        <v>2.7629349667665841</v>
      </c>
      <c r="K109" s="1033">
        <v>0.53</v>
      </c>
      <c r="L109" s="1043">
        <v>4</v>
      </c>
      <c r="M109" s="756">
        <f>K109*L109</f>
        <v>2.12</v>
      </c>
      <c r="N109" s="1026" t="s">
        <v>162</v>
      </c>
      <c r="O109" s="860">
        <v>0.46</v>
      </c>
      <c r="P109" s="1016">
        <v>43385</v>
      </c>
      <c r="Q109" s="1016">
        <v>43404</v>
      </c>
      <c r="R109" s="756">
        <f>(K109-O109)/O109*100</f>
        <v>15.217391304347828</v>
      </c>
      <c r="S109" s="824">
        <f>IF(INDEX(Historical!$D$7:$D$1455,MATCH(B109,Historical!$B$7:$B$1455,0))=0,"n/a",(INDEX(Historical!$C$7:$C$1455,MATCH(B109,Historical!$B$7:$B$1455,0))/INDEX(Historical!$D$7:$D$1455,MATCH(B109,Historical!$B$7:$B$1455,0))-1)*100)</f>
        <v>2.9239766081871288</v>
      </c>
      <c r="T109" s="824">
        <f>IF(INDEX(Historical!$F$7:$F$1455,MATCH(B109,Historical!$B$7:$B$1455,0))=0,"n/a",((INDEX(Historical!$C$7:$C$1455,MATCH(B109,Historical!$B$7:$B$1455,0))/INDEX(Historical!$F$7:$F$1455,MATCH(B109,Historical!$B$7:$B$1455,0)))^(1/3)-1)*100)</f>
        <v>3.8813707842632272</v>
      </c>
      <c r="U109" s="824">
        <f>IF(INDEX(Historical!$I$7:$I$1455,MATCH(B109,Historical!$B$7:$B$1455,0))=0,"n/a",((INDEX(Historical!$C$7:$C$1455,MATCH(B109,Historical!$B$7:$B$1455,0))/INDEX(Historical!$I$7:$I$1455,MATCH(B109,Historical!$B$7:$B$1455,0)))^(1/5)-1)*100)</f>
        <v>4.683184708394994</v>
      </c>
      <c r="V109" s="824">
        <f>IF(INDEX(Historical!$O$7:$O$1455,MATCH(B109,Historical!$B$7:$B$1455,0))=0,"n/a",((INDEX(Historical!$C$7:$C$1455,MATCH(B109,Historical!$B$7:$B$1455,0))/INDEX(Historical!$O$7:$O$1455,MATCH(B109,Historical!$B$7:$B$1455,0)))^(1/10)-1)*100)</f>
        <v>3.818017112287686</v>
      </c>
      <c r="W109" s="825">
        <f>IF(OR(U109&lt;=0,U109="n/a",V109&lt;=0,V109="n/a"),"n/a",U109/V109)</f>
        <v>1.2266012882244299</v>
      </c>
      <c r="X109" s="826">
        <f>IF(OR(AJ109&lt;=0,AJ109="n/a",U109&lt;=0,U109="n/a"),"n/a",U109/AJ109)</f>
        <v>0.54455636144127839</v>
      </c>
      <c r="Y109" s="777"/>
      <c r="Z109" s="766">
        <f>IF(OR(AC109&lt;0.01,AC109="n/a"),"n/a",M109/AC109*100)</f>
        <v>43.265306122448976</v>
      </c>
      <c r="AA109" s="1042">
        <f>IF(OR(AC109&lt;0.01,AC109="n/a"),"n/a",I109/AC109)</f>
        <v>15.659183673469387</v>
      </c>
      <c r="AB109" s="1043">
        <v>12</v>
      </c>
      <c r="AC109" s="1021">
        <v>4.9000000000000004</v>
      </c>
      <c r="AD109" s="1021">
        <v>1.96</v>
      </c>
      <c r="AE109" s="1021">
        <v>7.52</v>
      </c>
      <c r="AF109" s="1021">
        <v>2.2999999999999998</v>
      </c>
      <c r="AG109" s="1021">
        <v>15.2</v>
      </c>
      <c r="AH109" s="1021">
        <v>14.099999999999998</v>
      </c>
      <c r="AI109" s="1021">
        <v>0.6</v>
      </c>
      <c r="AJ109" s="1021">
        <v>8.6</v>
      </c>
      <c r="AK109" s="1021">
        <v>8</v>
      </c>
      <c r="AL109" s="1034">
        <v>1180</v>
      </c>
      <c r="AM109" s="1028">
        <v>1.3</v>
      </c>
      <c r="AN109" s="1021">
        <v>0.03</v>
      </c>
      <c r="AO109" s="868">
        <f>IF(U109="n/a","n/a",IF(AA109&lt;0,"n/a",IF(AA109="n/a","n/a",J109+U109-AA109)))</f>
        <v>-8.2130639983078098</v>
      </c>
      <c r="AP109" s="869">
        <f>IF(U109="n/a","n/a",J109+U109)</f>
        <v>7.4461196751615777</v>
      </c>
      <c r="AQ109" s="1044">
        <f>IF(OR(AC109&lt;0.01,AF109="n/a"),"n/a",(I109/SQRT(22.5*AC109*(I109/AF109))-1)*100)</f>
        <v>26.519427491906612</v>
      </c>
      <c r="AR109" s="766">
        <f>INDEX(Historical!$C$7:$C$1455,MATCH(B109,Historical!$B$7:$B$1455,0))*IF(AH109="n/a",1.03,IF(AH109&lt;0,1.01,IF(AH109&gt;10,1.1,(1+AH109/100))))</f>
        <v>1.9360000000000002</v>
      </c>
      <c r="AS109" s="1042">
        <f>IF($AI109="n/a",1.03*AR109,IF($AI109&lt;0,1.01*AR109,IF($AI109&gt;10,1.1*AR109,(1+$AI109/100)*AR109)))</f>
        <v>1.9476160000000002</v>
      </c>
      <c r="AT109" s="1042">
        <f>IF($AK109="n/a",1.03*AS109,IF($AK109&lt;0,1.01*AS109,IF($AK109&gt;10,1.1*AS109,(1+$AK109/100)*AS109)))</f>
        <v>2.1034252800000002</v>
      </c>
      <c r="AU109" s="1042">
        <f>IF($AK109="n/a",1.03*AT109,IF($AK109&lt;0,1.01*AT109,IF($AK109&gt;10,1.1*AT109,(1+$AK109/100)*AT109)))</f>
        <v>2.2716993024000005</v>
      </c>
      <c r="AV109" s="1042">
        <f>IF($AK109="n/a",1.03*AU109,IF($AK109&lt;0,1.01*AU109,IF($AK109&gt;10,1.1*AU109,(1+$AK109/100)*AU109)))</f>
        <v>2.4534352465920009</v>
      </c>
      <c r="AW109" s="766">
        <f>SUM(AR109:AV109)</f>
        <v>10.712175828992002</v>
      </c>
      <c r="AX109" s="877">
        <f>AW109/I109*100</f>
        <v>13.960870362298971</v>
      </c>
      <c r="AY109" s="1212">
        <v>0.53</v>
      </c>
      <c r="AZ109" s="1028">
        <v>19.29</v>
      </c>
      <c r="BA109" s="1028">
        <v>-7.85</v>
      </c>
      <c r="BB109" s="1028">
        <v>2.31</v>
      </c>
      <c r="BC109" s="1028">
        <v>1.9</v>
      </c>
      <c r="BE109" s="721">
        <v>2012</v>
      </c>
      <c r="BF109" s="1057">
        <f>IF(BE109&gt;2008,0,IF(BE109&gt;2001,1,IF(BE109&gt;1990,2,IF(BE109&gt;1980,3,IF(BE109&gt;1973,4,IF(BE109&gt;1970,5,IF(BE109&gt;1960,6,IF(BE109&gt;1958,7,IF(BE109&gt;1953,8,9)))))))))</f>
        <v>0</v>
      </c>
    </row>
    <row r="110" spans="1:58" ht="11.25" customHeight="1" x14ac:dyDescent="0.2">
      <c r="A110" s="1037" t="s">
        <v>1083</v>
      </c>
      <c r="B110" s="1031" t="s">
        <v>1084</v>
      </c>
      <c r="C110" s="1181" t="s">
        <v>109</v>
      </c>
      <c r="D110" s="1181" t="s">
        <v>4434</v>
      </c>
      <c r="E110" s="857">
        <v>8</v>
      </c>
      <c r="F110" s="1245">
        <v>505</v>
      </c>
      <c r="G110" s="1245" t="s">
        <v>107</v>
      </c>
      <c r="H110" s="1245" t="s">
        <v>107</v>
      </c>
      <c r="I110" s="1030">
        <v>21.31</v>
      </c>
      <c r="J110" s="766">
        <f>(M110/I110)*100</f>
        <v>1.6893477240732049</v>
      </c>
      <c r="K110" s="1033">
        <v>0.09</v>
      </c>
      <c r="L110" s="1043">
        <v>4</v>
      </c>
      <c r="M110" s="756">
        <f>K110*L110</f>
        <v>0.36</v>
      </c>
      <c r="N110" s="1026" t="s">
        <v>141</v>
      </c>
      <c r="O110" s="860">
        <v>7.0000000000000007E-2</v>
      </c>
      <c r="P110" s="1016">
        <v>43304</v>
      </c>
      <c r="Q110" s="1016">
        <v>43313</v>
      </c>
      <c r="R110" s="756">
        <f>(K110-O110)/O110*100</f>
        <v>28.571428571428552</v>
      </c>
      <c r="S110" s="824">
        <f>IF(INDEX(Historical!$D$7:$D$1455,MATCH(B110,Historical!$B$7:$B$1455,0))=0,"n/a",(INDEX(Historical!$C$7:$C$1455,MATCH(B110,Historical!$B$7:$B$1455,0))/INDEX(Historical!$D$7:$D$1455,MATCH(B110,Historical!$B$7:$B$1455,0))-1)*100)</f>
        <v>13.636363636363647</v>
      </c>
      <c r="T110" s="824">
        <f>IF(INDEX(Historical!$F$7:$F$1455,MATCH(B110,Historical!$B$7:$B$1455,0))=0,"n/a",((INDEX(Historical!$C$7:$C$1455,MATCH(B110,Historical!$B$7:$B$1455,0))/INDEX(Historical!$F$7:$F$1455,MATCH(B110,Historical!$B$7:$B$1455,0)))^(1/3)-1)*100)</f>
        <v>9.5793708422175161</v>
      </c>
      <c r="U110" s="824">
        <f>IF(INDEX(Historical!$I$7:$I$1455,MATCH(B110,Historical!$B$7:$B$1455,0))=0,"n/a",((INDEX(Historical!$C$7:$C$1455,MATCH(B110,Historical!$B$7:$B$1455,0))/INDEX(Historical!$I$7:$I$1455,MATCH(B110,Historical!$B$7:$B$1455,0)))^(1/5)-1)*100)</f>
        <v>15.811517561929445</v>
      </c>
      <c r="V110" s="824">
        <f>IF(INDEX(Historical!$O$7:$O$1455,MATCH(B110,Historical!$B$7:$B$1455,0))=0,"n/a",((INDEX(Historical!$C$7:$C$1455,MATCH(B110,Historical!$B$7:$B$1455,0))/INDEX(Historical!$O$7:$O$1455,MATCH(B110,Historical!$B$7:$B$1455,0)))^(1/10)-1)*100)</f>
        <v>-13.925957826871594</v>
      </c>
      <c r="W110" s="825" t="str">
        <f>IF(OR(U110&lt;=0,U110="n/a",V110&lt;=0,V110="n/a"),"n/a",U110/V110)</f>
        <v>n/a</v>
      </c>
      <c r="X110" s="826">
        <f>IF(OR(AJ110&lt;=0,AJ110="n/a",U110&lt;=0,U110="n/a"),"n/a",U110/AJ110)</f>
        <v>0.8593216066266004</v>
      </c>
      <c r="Y110" s="780"/>
      <c r="Z110" s="766">
        <f>IF(OR(AC110&lt;0.01,AC110="n/a"),"n/a",M110/AC110*100)</f>
        <v>40.909090909090907</v>
      </c>
      <c r="AA110" s="1042">
        <f>IF(OR(AC110&lt;0.01,AC110="n/a"),"n/a",I110/AC110)</f>
        <v>24.21590909090909</v>
      </c>
      <c r="AB110" s="1043">
        <v>12</v>
      </c>
      <c r="AC110" s="1021">
        <v>0.88</v>
      </c>
      <c r="AD110" s="1021">
        <v>3.02</v>
      </c>
      <c r="AE110" s="1021">
        <v>4.95</v>
      </c>
      <c r="AF110" s="1021">
        <v>0.89</v>
      </c>
      <c r="AG110" s="1021">
        <v>4.8</v>
      </c>
      <c r="AH110" s="1021">
        <v>-15.6</v>
      </c>
      <c r="AI110" s="1021">
        <v>11.21</v>
      </c>
      <c r="AJ110" s="1021">
        <v>18.399999999999999</v>
      </c>
      <c r="AK110" s="1021">
        <v>8</v>
      </c>
      <c r="AL110" s="1034">
        <v>325.62</v>
      </c>
      <c r="AM110" s="1028">
        <v>0.5</v>
      </c>
      <c r="AN110" s="1021">
        <v>0.11</v>
      </c>
      <c r="AO110" s="868">
        <f>IF(U110="n/a","n/a",IF(AA110&lt;0,"n/a",IF(AA110="n/a","n/a",J110+U110-AA110)))</f>
        <v>-6.7150438049064398</v>
      </c>
      <c r="AP110" s="869">
        <f>IF(U110="n/a","n/a",J110+U110)</f>
        <v>17.50086528600265</v>
      </c>
      <c r="AQ110" s="1044">
        <f>IF(OR(AC110&lt;0.01,AF110="n/a"),"n/a",(I110/SQRT(22.5*AC110*(I110/AF110))-1)*100)</f>
        <v>-2.1289758215570109</v>
      </c>
      <c r="AR110" s="766">
        <f>INDEX(Historical!$C$7:$C$1455,MATCH(B110,Historical!$B$7:$B$1455,0))*IF(AH110="n/a",1.03,IF(AH110&lt;0,1.01,IF(AH110&gt;10,1.1,(1+AH110/100))))</f>
        <v>0.2525</v>
      </c>
      <c r="AS110" s="1042">
        <f>IF($AI110="n/a",1.03*AR110,IF($AI110&lt;0,1.01*AR110,IF($AI110&gt;10,1.1*AR110,(1+$AI110/100)*AR110)))</f>
        <v>0.27775000000000005</v>
      </c>
      <c r="AT110" s="1042">
        <f>IF($AK110="n/a",1.03*AS110,IF($AK110&lt;0,1.01*AS110,IF($AK110&gt;10,1.1*AS110,(1+$AK110/100)*AS110)))</f>
        <v>0.29997000000000007</v>
      </c>
      <c r="AU110" s="1042">
        <f>IF($AK110="n/a",1.03*AT110,IF($AK110&lt;0,1.01*AT110,IF($AK110&gt;10,1.1*AT110,(1+$AK110/100)*AT110)))</f>
        <v>0.32396760000000008</v>
      </c>
      <c r="AV110" s="1042">
        <f>IF($AK110="n/a",1.03*AU110,IF($AK110&lt;0,1.01*AU110,IF($AK110&gt;10,1.1*AU110,(1+$AK110/100)*AU110)))</f>
        <v>0.34988500800000011</v>
      </c>
      <c r="AW110" s="766">
        <f>SUM(AR110:AV110)</f>
        <v>1.5040726080000004</v>
      </c>
      <c r="AX110" s="877">
        <f>AW110/I110*100</f>
        <v>7.0580601032379189</v>
      </c>
      <c r="AY110" s="1212">
        <v>0.6</v>
      </c>
      <c r="AZ110" s="1028">
        <v>5.2299999999999995</v>
      </c>
      <c r="BA110" s="1028">
        <v>-17.669999999999998</v>
      </c>
      <c r="BB110" s="1028">
        <v>-6.5500000000000007</v>
      </c>
      <c r="BC110" s="1028">
        <v>-9.67</v>
      </c>
      <c r="BE110" s="721">
        <v>2011</v>
      </c>
      <c r="BF110" s="1057">
        <f>IF(BE110&gt;2008,0,IF(BE110&gt;2001,1,IF(BE110&gt;1990,2,IF(BE110&gt;1980,3,IF(BE110&gt;1973,4,IF(BE110&gt;1970,5,IF(BE110&gt;1960,6,IF(BE110&gt;1958,7,IF(BE110&gt;1953,8,9)))))))))</f>
        <v>0</v>
      </c>
    </row>
    <row r="111" spans="1:58" s="905" customFormat="1" ht="11.25" customHeight="1" x14ac:dyDescent="0.2">
      <c r="A111" s="908" t="s">
        <v>4345</v>
      </c>
      <c r="B111" s="914" t="s">
        <v>4344</v>
      </c>
      <c r="C111" s="1181" t="s">
        <v>132</v>
      </c>
      <c r="D111" s="1181" t="s">
        <v>4425</v>
      </c>
      <c r="E111" s="885">
        <v>6</v>
      </c>
      <c r="F111" s="1245">
        <v>750</v>
      </c>
      <c r="G111" s="1244" t="s">
        <v>107</v>
      </c>
      <c r="H111" s="1244" t="s">
        <v>107</v>
      </c>
      <c r="I111" s="886">
        <v>18.260000000000002</v>
      </c>
      <c r="J111" s="887">
        <f>(M111/I111)*100</f>
        <v>7.2508214676889375</v>
      </c>
      <c r="K111" s="888">
        <v>0.33100000000000002</v>
      </c>
      <c r="L111" s="889">
        <v>4</v>
      </c>
      <c r="M111" s="890">
        <f>K111*L111</f>
        <v>1.3240000000000001</v>
      </c>
      <c r="N111" s="891" t="s">
        <v>150</v>
      </c>
      <c r="O111" s="892">
        <v>0.32</v>
      </c>
      <c r="P111" s="893">
        <v>43434</v>
      </c>
      <c r="Q111" s="893">
        <v>43451</v>
      </c>
      <c r="R111" s="890">
        <f>(K111-O111)/O111*100</f>
        <v>3.4375000000000031</v>
      </c>
      <c r="S111" s="824">
        <f>IF(INDEX(Historical!$D$7:$D$1455,MATCH(B111,Historical!$B$7:$B$1455,0))=0,"n/a",(INDEX(Historical!$C$7:$C$1455,MATCH(B111,Historical!$B$7:$B$1455,0))/INDEX(Historical!$D$7:$D$1455,MATCH(B111,Historical!$B$7:$B$1455,0))-1)*100)</f>
        <v>16.1904761904762</v>
      </c>
      <c r="T111" s="824">
        <f>IF(INDEX(Historical!$F$7:$F$1455,MATCH(B111,Historical!$B$7:$B$1455,0))=0,"n/a",((INDEX(Historical!$C$7:$C$1455,MATCH(B111,Historical!$B$7:$B$1455,0))/INDEX(Historical!$F$7:$F$1455,MATCH(B111,Historical!$B$7:$B$1455,0)))^(1/3)-1)*100)</f>
        <v>15.641752289002442</v>
      </c>
      <c r="U111" s="824" t="str">
        <f>IF(INDEX(Historical!$I$7:$I$1455,MATCH(B111,Historical!$B$7:$B$1455,0))=0,"n/a",((INDEX(Historical!$C$7:$C$1455,MATCH(B111,Historical!$B$7:$B$1455,0))/INDEX(Historical!$I$7:$I$1455,MATCH(B111,Historical!$B$7:$B$1455,0)))^(1/5)-1)*100)</f>
        <v>n/a</v>
      </c>
      <c r="V111" s="824" t="str">
        <f>IF(INDEX(Historical!$O$7:$O$1455,MATCH(B111,Historical!$B$7:$B$1455,0))=0,"n/a",((INDEX(Historical!$C$7:$C$1455,MATCH(B111,Historical!$B$7:$B$1455,0))/INDEX(Historical!$O$7:$O$1455,MATCH(B111,Historical!$B$7:$B$1455,0)))^(1/10)-1)*100)</f>
        <v>n/a</v>
      </c>
      <c r="W111" s="894" t="str">
        <f>IF(OR(U111&lt;=0,U111="n/a",V111&lt;=0,V111="n/a"),"n/a",U111/V111)</f>
        <v>n/a</v>
      </c>
      <c r="X111" s="895" t="str">
        <f>IF(OR(AJ111&lt;=0,AJ111="n/a",U111&lt;=0,U111="n/a"),"n/a",U111/AJ111)</f>
        <v>n/a</v>
      </c>
      <c r="Y111" s="906" t="s">
        <v>4077</v>
      </c>
      <c r="Z111" s="887">
        <f>IF(OR(AC111&lt;0.01,AC111="n/a"),"n/a",M111/AC111*100)</f>
        <v>945.71428571428578</v>
      </c>
      <c r="AA111" s="897">
        <f>IF(OR(AC111&lt;0.01,AC111="n/a"),"n/a",I111/AC111)</f>
        <v>130.42857142857142</v>
      </c>
      <c r="AB111" s="889">
        <v>12</v>
      </c>
      <c r="AC111" s="898">
        <v>0.14000000000000001</v>
      </c>
      <c r="AD111" s="898" t="s">
        <v>138</v>
      </c>
      <c r="AE111" s="898">
        <v>1.27</v>
      </c>
      <c r="AF111" s="898">
        <v>1.02</v>
      </c>
      <c r="AG111" s="898" t="s">
        <v>138</v>
      </c>
      <c r="AH111" s="898" t="s">
        <v>138</v>
      </c>
      <c r="AI111" s="898" t="s">
        <v>138</v>
      </c>
      <c r="AJ111" s="898" t="s">
        <v>138</v>
      </c>
      <c r="AK111" s="898" t="s">
        <v>138</v>
      </c>
      <c r="AL111" s="899">
        <v>1330</v>
      </c>
      <c r="AM111" s="900">
        <v>0.54</v>
      </c>
      <c r="AN111" s="898" t="s">
        <v>138</v>
      </c>
      <c r="AO111" s="901" t="str">
        <f>IF(U111="n/a","n/a",IF(AA111&lt;0,"n/a",IF(AA111="n/a","n/a",J111+U111-AA111)))</f>
        <v>n/a</v>
      </c>
      <c r="AP111" s="902" t="str">
        <f>IF(U111="n/a","n/a",J111+U111)</f>
        <v>n/a</v>
      </c>
      <c r="AQ111" s="903">
        <f>IF(OR(AC111&lt;0.01,AF111="n/a"),"n/a",(I111/SQRT(22.5*AC111*(I111/AF111))-1)*100)</f>
        <v>143.16171377833942</v>
      </c>
      <c r="AR111" s="766">
        <f>INDEX(Historical!$C$7:$C$1455,MATCH(B111,Historical!$B$7:$B$1455,0))*IF(AH111="n/a",1.03,IF(AH111&lt;0,1.01,IF(AH111&gt;10,1.1,(1+AH111/100))))</f>
        <v>1.1309400000000001</v>
      </c>
      <c r="AS111" s="897">
        <f>IF($AI111="n/a",1.03*AR111,IF($AI111&lt;0,1.01*AR111,IF($AI111&gt;10,1.1*AR111,(1+$AI111/100)*AR111)))</f>
        <v>1.1648682000000001</v>
      </c>
      <c r="AT111" s="897">
        <f>IF($AK111="n/a",1.03*AS111,IF($AK111&lt;0,1.01*AS111,IF($AK111&gt;10,1.1*AS111,(1+$AK111/100)*AS111)))</f>
        <v>1.1998142460000001</v>
      </c>
      <c r="AU111" s="897">
        <f>IF($AK111="n/a",1.03*AT111,IF($AK111&lt;0,1.01*AT111,IF($AK111&gt;10,1.1*AT111,(1+$AK111/100)*AT111)))</f>
        <v>1.2358086733800002</v>
      </c>
      <c r="AV111" s="897">
        <f>IF($AK111="n/a",1.03*AU111,IF($AK111&lt;0,1.01*AU111,IF($AK111&gt;10,1.1*AU111,(1+$AK111/100)*AU111)))</f>
        <v>1.2728829335814003</v>
      </c>
      <c r="AW111" s="887">
        <f>SUM(AR111:AV111)</f>
        <v>6.0043140529614014</v>
      </c>
      <c r="AX111" s="904">
        <f>AW111/I111*100</f>
        <v>32.882333258277114</v>
      </c>
      <c r="AY111" s="1213" t="s">
        <v>138</v>
      </c>
      <c r="AZ111" s="900">
        <v>17.43</v>
      </c>
      <c r="BA111" s="900">
        <v>-12</v>
      </c>
      <c r="BB111" s="900">
        <v>-4.91</v>
      </c>
      <c r="BC111" s="900">
        <v>0.13999999999999999</v>
      </c>
      <c r="BD111" s="1079"/>
      <c r="BE111" s="721">
        <v>2013</v>
      </c>
      <c r="BF111" s="1057">
        <f>IF(BE111&gt;2008,0,IF(BE111&gt;2001,1,IF(BE111&gt;1990,2,IF(BE111&gt;1980,3,IF(BE111&gt;1973,4,IF(BE111&gt;1970,5,IF(BE111&gt;1960,6,IF(BE111&gt;1958,7,IF(BE111&gt;1953,8,9)))))))))</f>
        <v>0</v>
      </c>
    </row>
    <row r="112" spans="1:58" ht="11.25" customHeight="1" x14ac:dyDescent="0.2">
      <c r="A112" s="1019" t="s">
        <v>1085</v>
      </c>
      <c r="B112" s="1031" t="s">
        <v>1086</v>
      </c>
      <c r="C112" s="1181" t="s">
        <v>109</v>
      </c>
      <c r="D112" s="1181" t="s">
        <v>4430</v>
      </c>
      <c r="E112" s="857">
        <v>8</v>
      </c>
      <c r="F112" s="1245">
        <v>450</v>
      </c>
      <c r="G112" s="1245" t="s">
        <v>107</v>
      </c>
      <c r="H112" s="1245" t="s">
        <v>107</v>
      </c>
      <c r="I112" s="1030">
        <v>190.08</v>
      </c>
      <c r="J112" s="766">
        <f>(M112/I112)*100</f>
        <v>1.473063973063973</v>
      </c>
      <c r="K112" s="1033">
        <v>0.7</v>
      </c>
      <c r="L112" s="1043">
        <v>4</v>
      </c>
      <c r="M112" s="756">
        <f>K112*L112</f>
        <v>2.8</v>
      </c>
      <c r="N112" s="1026" t="s">
        <v>4010</v>
      </c>
      <c r="O112" s="860">
        <v>0.66</v>
      </c>
      <c r="P112" s="1016">
        <v>43167</v>
      </c>
      <c r="Q112" s="1016">
        <v>43185</v>
      </c>
      <c r="R112" s="756">
        <f>(K112-O112)/O112*100</f>
        <v>6.060606060606049</v>
      </c>
      <c r="S112" s="824">
        <f>IF(INDEX(Historical!$D$7:$D$1455,MATCH(B112,Historical!$B$7:$B$1455,0))=0,"n/a",(INDEX(Historical!$C$7:$C$1455,MATCH(B112,Historical!$B$7:$B$1455,0))/INDEX(Historical!$D$7:$D$1455,MATCH(B112,Historical!$B$7:$B$1455,0))-1)*100)</f>
        <v>10.000000000000009</v>
      </c>
      <c r="T112" s="824">
        <f>IF(INDEX(Historical!$F$7:$F$1455,MATCH(B112,Historical!$B$7:$B$1455,0))=0,"n/a",((INDEX(Historical!$C$7:$C$1455,MATCH(B112,Historical!$B$7:$B$1455,0))/INDEX(Historical!$F$7:$F$1455,MATCH(B112,Historical!$B$7:$B$1455,0)))^(1/3)-1)*100)</f>
        <v>11.982121911147271</v>
      </c>
      <c r="U112" s="824">
        <f>IF(INDEX(Historical!$I$7:$I$1455,MATCH(B112,Historical!$B$7:$B$1455,0))=0,"n/a",((INDEX(Historical!$C$7:$C$1455,MATCH(B112,Historical!$B$7:$B$1455,0))/INDEX(Historical!$I$7:$I$1455,MATCH(B112,Historical!$B$7:$B$1455,0)))^(1/5)-1)*100)</f>
        <v>8.0570692465026248</v>
      </c>
      <c r="V112" s="824">
        <f>IF(INDEX(Historical!$O$7:$O$1455,MATCH(B112,Historical!$B$7:$B$1455,0))=0,"n/a",((INDEX(Historical!$C$7:$C$1455,MATCH(B112,Historical!$B$7:$B$1455,0))/INDEX(Historical!$O$7:$O$1455,MATCH(B112,Historical!$B$7:$B$1455,0)))^(1/10)-1)*100)</f>
        <v>14.393552925209185</v>
      </c>
      <c r="W112" s="825">
        <f>IF(OR(U112&lt;=0,U112="n/a",V112&lt;=0,V112="n/a"),"n/a",U112/V112)</f>
        <v>0.55976931396773455</v>
      </c>
      <c r="X112" s="826">
        <f>IF(OR(AJ112&lt;=0,AJ112="n/a",U112&lt;=0,U112="n/a"),"n/a",U112/AJ112)</f>
        <v>0.82214992311251267</v>
      </c>
      <c r="Y112" s="781"/>
      <c r="Z112" s="766">
        <f>IF(OR(AC112&lt;0.01,AC112="n/a"),"n/a",M112/AC112*100)</f>
        <v>49.822064056939496</v>
      </c>
      <c r="AA112" s="1042">
        <f>IF(OR(AC112&lt;0.01,AC112="n/a"),"n/a",I112/AC112)</f>
        <v>33.822064056939503</v>
      </c>
      <c r="AB112" s="1043">
        <v>12</v>
      </c>
      <c r="AC112" s="1021">
        <v>5.62</v>
      </c>
      <c r="AD112" s="1021">
        <v>1.68</v>
      </c>
      <c r="AE112" s="1021">
        <v>16.37</v>
      </c>
      <c r="AF112" s="1021">
        <v>2.77</v>
      </c>
      <c r="AG112" s="1021">
        <v>19.7</v>
      </c>
      <c r="AH112" s="1021">
        <v>-5</v>
      </c>
      <c r="AI112" s="1021">
        <v>9.4600000000000009</v>
      </c>
      <c r="AJ112" s="1021">
        <v>9.8000000000000007</v>
      </c>
      <c r="AK112" s="1021">
        <v>20.18</v>
      </c>
      <c r="AL112" s="1034">
        <v>65019.999999999993</v>
      </c>
      <c r="AM112" s="1028">
        <v>1.2</v>
      </c>
      <c r="AN112" s="1021">
        <v>0.15</v>
      </c>
      <c r="AO112" s="868">
        <f>IF(U112="n/a","n/a",IF(AA112&lt;0,"n/a",IF(AA112="n/a","n/a",J112+U112-AA112)))</f>
        <v>-24.291930837372906</v>
      </c>
      <c r="AP112" s="869">
        <f>IF(U112="n/a","n/a",J112+U112)</f>
        <v>9.5301332195665971</v>
      </c>
      <c r="AQ112" s="1044">
        <f>IF(OR(AC112&lt;0.01,AF112="n/a"),"n/a",(I112/SQRT(22.5*AC112*(I112/AF112))-1)*100)</f>
        <v>104.05567588579831</v>
      </c>
      <c r="AR112" s="766">
        <f>INDEX(Historical!$C$7:$C$1455,MATCH(B112,Historical!$B$7:$B$1455,0))*IF(AH112="n/a",1.03,IF(AH112&lt;0,1.01,IF(AH112&gt;10,1.1,(1+AH112/100))))</f>
        <v>2.6664000000000003</v>
      </c>
      <c r="AS112" s="1042">
        <f>IF($AI112="n/a",1.03*AR112,IF($AI112&lt;0,1.01*AR112,IF($AI112&gt;10,1.1*AR112,(1+$AI112/100)*AR112)))</f>
        <v>2.9186414400000005</v>
      </c>
      <c r="AT112" s="1042">
        <f>IF($AK112="n/a",1.03*AS112,IF($AK112&lt;0,1.01*AS112,IF($AK112&gt;10,1.1*AS112,(1+$AK112/100)*AS112)))</f>
        <v>3.2105055840000007</v>
      </c>
      <c r="AU112" s="1042">
        <f>IF($AK112="n/a",1.03*AT112,IF($AK112&lt;0,1.01*AT112,IF($AK112&gt;10,1.1*AT112,(1+$AK112/100)*AT112)))</f>
        <v>3.5315561424000013</v>
      </c>
      <c r="AV112" s="1042">
        <f>IF($AK112="n/a",1.03*AU112,IF($AK112&lt;0,1.01*AU112,IF($AK112&gt;10,1.1*AU112,(1+$AK112/100)*AU112)))</f>
        <v>3.8847117566400016</v>
      </c>
      <c r="AW112" s="766">
        <f>SUM(AR112:AV112)</f>
        <v>16.211814923040002</v>
      </c>
      <c r="AX112" s="877">
        <f>AW112/I112*100</f>
        <v>8.5289430361111105</v>
      </c>
      <c r="AY112" s="1212">
        <v>0.44</v>
      </c>
      <c r="AZ112" s="1028">
        <v>32.300000000000004</v>
      </c>
      <c r="BA112" s="1028">
        <v>-3.55</v>
      </c>
      <c r="BB112" s="1028">
        <v>4.1900000000000004</v>
      </c>
      <c r="BC112" s="1028">
        <v>12.139999999999999</v>
      </c>
      <c r="BE112" s="721">
        <v>2011</v>
      </c>
      <c r="BF112" s="1057">
        <f>IF(BE112&gt;2008,0,IF(BE112&gt;2001,1,IF(BE112&gt;1990,2,IF(BE112&gt;1980,3,IF(BE112&gt;1973,4,IF(BE112&gt;1970,5,IF(BE112&gt;1960,6,IF(BE112&gt;1958,7,IF(BE112&gt;1953,8,9)))))))))</f>
        <v>0</v>
      </c>
    </row>
    <row r="113" spans="1:58" ht="11.25" customHeight="1" x14ac:dyDescent="0.2">
      <c r="A113" s="1027" t="s">
        <v>1087</v>
      </c>
      <c r="B113" s="1031" t="s">
        <v>1088</v>
      </c>
      <c r="C113" s="1181" t="s">
        <v>109</v>
      </c>
      <c r="D113" s="1181" t="s">
        <v>119</v>
      </c>
      <c r="E113" s="857">
        <v>7</v>
      </c>
      <c r="F113" s="1245">
        <v>606</v>
      </c>
      <c r="G113" s="1245" t="s">
        <v>107</v>
      </c>
      <c r="H113" s="1245" t="s">
        <v>107</v>
      </c>
      <c r="I113" s="1030">
        <v>18.3</v>
      </c>
      <c r="J113" s="766">
        <f>(M113/I113)*100</f>
        <v>2.1857923497267762</v>
      </c>
      <c r="K113" s="1033">
        <v>0.1</v>
      </c>
      <c r="L113" s="1043">
        <v>4</v>
      </c>
      <c r="M113" s="756">
        <f>K113*L113</f>
        <v>0.4</v>
      </c>
      <c r="N113" s="1026" t="s">
        <v>602</v>
      </c>
      <c r="O113" s="860">
        <v>0.09</v>
      </c>
      <c r="P113" s="1016">
        <v>43259</v>
      </c>
      <c r="Q113" s="1016">
        <v>43276</v>
      </c>
      <c r="R113" s="756">
        <f>(K113-O113)/O113*100</f>
        <v>11.111111111111121</v>
      </c>
      <c r="S113" s="824">
        <f>IF(INDEX(Historical!$D$7:$D$1455,MATCH(B113,Historical!$B$7:$B$1455,0))=0,"n/a",(INDEX(Historical!$C$7:$C$1455,MATCH(B113,Historical!$B$7:$B$1455,0))/INDEX(Historical!$D$7:$D$1455,MATCH(B113,Historical!$B$7:$B$1455,0))-1)*100)</f>
        <v>12.903225806451623</v>
      </c>
      <c r="T113" s="824">
        <f>IF(INDEX(Historical!$F$7:$F$1455,MATCH(B113,Historical!$B$7:$B$1455,0))=0,"n/a",((INDEX(Historical!$C$7:$C$1455,MATCH(B113,Historical!$B$7:$B$1455,0))/INDEX(Historical!$F$7:$F$1455,MATCH(B113,Historical!$B$7:$B$1455,0)))^(1/3)-1)*100)</f>
        <v>13.401535265889454</v>
      </c>
      <c r="U113" s="824">
        <f>IF(INDEX(Historical!$I$7:$I$1455,MATCH(B113,Historical!$B$7:$B$1455,0))=0,"n/a",((INDEX(Historical!$C$7:$C$1455,MATCH(B113,Historical!$B$7:$B$1455,0))/INDEX(Historical!$I$7:$I$1455,MATCH(B113,Historical!$B$7:$B$1455,0)))^(1/5)-1)*100)</f>
        <v>42.292942001772495</v>
      </c>
      <c r="V113" s="824" t="str">
        <f>IF(INDEX(Historical!$O$7:$O$1455,MATCH(B113,Historical!$B$7:$B$1455,0))=0,"n/a",((INDEX(Historical!$C$7:$C$1455,MATCH(B113,Historical!$B$7:$B$1455,0))/INDEX(Historical!$O$7:$O$1455,MATCH(B113,Historical!$B$7:$B$1455,0)))^(1/10)-1)*100)</f>
        <v>n/a</v>
      </c>
      <c r="W113" s="825" t="str">
        <f>IF(OR(U113&lt;=0,U113="n/a",V113&lt;=0,V113="n/a"),"n/a",U113/V113)</f>
        <v>n/a</v>
      </c>
      <c r="X113" s="826">
        <f>IF(OR(AJ113&lt;=0,AJ113="n/a",U113&lt;=0,U113="n/a"),"n/a",U113/AJ113)</f>
        <v>2.1688688206037177</v>
      </c>
      <c r="Y113" s="780"/>
      <c r="Z113" s="766" t="str">
        <f>IF(OR(AC113&lt;0.01,AC113="n/a"),"n/a",M113/AC113*100)</f>
        <v>n/a</v>
      </c>
      <c r="AA113" s="1042" t="str">
        <f>IF(OR(AC113&lt;0.01,AC113="n/a"),"n/a",I113/AC113)</f>
        <v>n/a</v>
      </c>
      <c r="AB113" s="1043">
        <v>12</v>
      </c>
      <c r="AC113" s="1021">
        <v>-1.51</v>
      </c>
      <c r="AD113" s="1021" t="s">
        <v>138</v>
      </c>
      <c r="AE113" s="1021">
        <v>0.66</v>
      </c>
      <c r="AF113" s="1021">
        <v>0.83</v>
      </c>
      <c r="AG113" s="1021">
        <v>-9.4</v>
      </c>
      <c r="AH113" s="1021">
        <v>0.70000000000000007</v>
      </c>
      <c r="AI113" s="1021">
        <v>8.66</v>
      </c>
      <c r="AJ113" s="1021">
        <v>19.5</v>
      </c>
      <c r="AK113" s="1021">
        <v>10</v>
      </c>
      <c r="AL113" s="1034">
        <v>3050</v>
      </c>
      <c r="AM113" s="1028">
        <v>0.2</v>
      </c>
      <c r="AN113" s="1021">
        <v>1.1000000000000001</v>
      </c>
      <c r="AO113" s="868" t="str">
        <f>IF(U113="n/a","n/a",IF(AA113&lt;0,"n/a",IF(AA113="n/a","n/a",J113+U113-AA113)))</f>
        <v>n/a</v>
      </c>
      <c r="AP113" s="869">
        <f>IF(U113="n/a","n/a",J113+U113)</f>
        <v>44.47873435149927</v>
      </c>
      <c r="AQ113" s="1044" t="str">
        <f>IF(OR(AC113&lt;0.01,AF113="n/a"),"n/a",(I113/SQRT(22.5*AC113*(I113/AF113))-1)*100)</f>
        <v>n/a</v>
      </c>
      <c r="AR113" s="766">
        <f>INDEX(Historical!$C$7:$C$1455,MATCH(B113,Historical!$B$7:$B$1455,0))*IF(AH113="n/a",1.03,IF(AH113&lt;0,1.01,IF(AH113&gt;10,1.1,(1+AH113/100))))</f>
        <v>0.35244999999999999</v>
      </c>
      <c r="AS113" s="1042">
        <f>IF($AI113="n/a",1.03*AR113,IF($AI113&lt;0,1.01*AR113,IF($AI113&gt;10,1.1*AR113,(1+$AI113/100)*AR113)))</f>
        <v>0.38297217</v>
      </c>
      <c r="AT113" s="1042">
        <f>IF($AK113="n/a",1.03*AS113,IF($AK113&lt;0,1.01*AS113,IF($AK113&gt;10,1.1*AS113,(1+$AK113/100)*AS113)))</f>
        <v>0.42126938700000005</v>
      </c>
      <c r="AU113" s="1042">
        <f>IF($AK113="n/a",1.03*AT113,IF($AK113&lt;0,1.01*AT113,IF($AK113&gt;10,1.1*AT113,(1+$AK113/100)*AT113)))</f>
        <v>0.46339632570000011</v>
      </c>
      <c r="AV113" s="1042">
        <f>IF($AK113="n/a",1.03*AU113,IF($AK113&lt;0,1.01*AU113,IF($AK113&gt;10,1.1*AU113,(1+$AK113/100)*AU113)))</f>
        <v>0.50973595827000018</v>
      </c>
      <c r="AW113" s="766">
        <f>SUM(AR113:AV113)</f>
        <v>2.1298238409700003</v>
      </c>
      <c r="AX113" s="877">
        <f>AW113/I113*100</f>
        <v>11.638381644644809</v>
      </c>
      <c r="AY113" s="1212">
        <v>1.1299999999999999</v>
      </c>
      <c r="AZ113" s="1028">
        <v>3.8</v>
      </c>
      <c r="BA113" s="1028">
        <v>-30.869999999999997</v>
      </c>
      <c r="BB113" s="1028">
        <v>-6.98</v>
      </c>
      <c r="BC113" s="1028">
        <v>-11.89</v>
      </c>
      <c r="BE113" s="721">
        <v>2012</v>
      </c>
      <c r="BF113" s="1057">
        <f>IF(BE113&gt;2008,0,IF(BE113&gt;2001,1,IF(BE113&gt;1990,2,IF(BE113&gt;1980,3,IF(BE113&gt;1973,4,IF(BE113&gt;1970,5,IF(BE113&gt;1960,6,IF(BE113&gt;1958,7,IF(BE113&gt;1953,8,9)))))))))</f>
        <v>0</v>
      </c>
    </row>
    <row r="114" spans="1:58" ht="11.25" customHeight="1" x14ac:dyDescent="0.2">
      <c r="A114" s="1027" t="s">
        <v>1091</v>
      </c>
      <c r="B114" s="1031" t="s">
        <v>1092</v>
      </c>
      <c r="C114" s="1181" t="s">
        <v>109</v>
      </c>
      <c r="D114" s="1181" t="s">
        <v>4434</v>
      </c>
      <c r="E114" s="857">
        <v>8</v>
      </c>
      <c r="F114" s="1245">
        <v>427</v>
      </c>
      <c r="G114" s="1245" t="s">
        <v>38</v>
      </c>
      <c r="H114" s="1245" t="s">
        <v>38</v>
      </c>
      <c r="I114" s="1030">
        <v>24.01</v>
      </c>
      <c r="J114" s="766">
        <f>(M114/I114)*100</f>
        <v>2.5822573927530192</v>
      </c>
      <c r="K114" s="1033">
        <v>0.155</v>
      </c>
      <c r="L114" s="1043">
        <v>4</v>
      </c>
      <c r="M114" s="756">
        <f>K114*L114</f>
        <v>0.62</v>
      </c>
      <c r="N114" s="1026" t="s">
        <v>821</v>
      </c>
      <c r="O114" s="860">
        <v>0.13500000000000001</v>
      </c>
      <c r="P114" s="714">
        <v>43122</v>
      </c>
      <c r="Q114" s="714">
        <v>43144</v>
      </c>
      <c r="R114" s="756">
        <f>(K114-O114)/O114*100</f>
        <v>14.814814814814806</v>
      </c>
      <c r="S114" s="824">
        <f>IF(INDEX(Historical!$D$7:$D$1455,MATCH(B114,Historical!$B$7:$B$1455,0))=0,"n/a",(INDEX(Historical!$C$7:$C$1455,MATCH(B114,Historical!$B$7:$B$1455,0))/INDEX(Historical!$D$7:$D$1455,MATCH(B114,Historical!$B$7:$B$1455,0))-1)*100)</f>
        <v>7.7087242026266489</v>
      </c>
      <c r="T114" s="824">
        <f>IF(INDEX(Historical!$F$7:$F$1455,MATCH(B114,Historical!$B$7:$B$1455,0))=0,"n/a",((INDEX(Historical!$C$7:$C$1455,MATCH(B114,Historical!$B$7:$B$1455,0))/INDEX(Historical!$F$7:$F$1455,MATCH(B114,Historical!$B$7:$B$1455,0)))^(1/3)-1)*100)</f>
        <v>7.1546738543707633</v>
      </c>
      <c r="U114" s="824">
        <f>IF(INDEX(Historical!$I$7:$I$1455,MATCH(B114,Historical!$B$7:$B$1455,0))=0,"n/a",((INDEX(Historical!$C$7:$C$1455,MATCH(B114,Historical!$B$7:$B$1455,0))/INDEX(Historical!$I$7:$I$1455,MATCH(B114,Historical!$B$7:$B$1455,0)))^(1/5)-1)*100)</f>
        <v>10.695802100497609</v>
      </c>
      <c r="V114" s="824">
        <f>IF(INDEX(Historical!$O$7:$O$1455,MATCH(B114,Historical!$B$7:$B$1455,0))=0,"n/a",((INDEX(Historical!$C$7:$C$1455,MATCH(B114,Historical!$B$7:$B$1455,0))/INDEX(Historical!$O$7:$O$1455,MATCH(B114,Historical!$B$7:$B$1455,0)))^(1/10)-1)*100)</f>
        <v>2.7449096448695531</v>
      </c>
      <c r="W114" s="825">
        <f>IF(OR(U114&lt;=0,U114="n/a",V114&lt;=0,V114="n/a"),"n/a",U114/V114)</f>
        <v>3.8965953289168858</v>
      </c>
      <c r="X114" s="826">
        <f>IF(OR(AJ114&lt;=0,AJ114="n/a",U114&lt;=0,U114="n/a"),"n/a",U114/AJ114)</f>
        <v>10.695802100497609</v>
      </c>
      <c r="Y114" s="786"/>
      <c r="Z114" s="766">
        <f>IF(OR(AC114&lt;0.01,AC114="n/a"),"n/a",M114/AC114*100)</f>
        <v>29.523809523809526</v>
      </c>
      <c r="AA114" s="1042">
        <f>IF(OR(AC114&lt;0.01,AC114="n/a"),"n/a",I114/AC114)</f>
        <v>11.433333333333334</v>
      </c>
      <c r="AB114" s="1043">
        <v>12</v>
      </c>
      <c r="AC114" s="1021">
        <v>2.1</v>
      </c>
      <c r="AD114" s="1021" t="s">
        <v>138</v>
      </c>
      <c r="AE114" s="1021">
        <v>2.62</v>
      </c>
      <c r="AF114" s="1021">
        <v>1.39</v>
      </c>
      <c r="AG114" s="1021">
        <v>9.9</v>
      </c>
      <c r="AH114" s="1021">
        <v>11.4</v>
      </c>
      <c r="AI114" s="1021" t="s">
        <v>138</v>
      </c>
      <c r="AJ114" s="1021">
        <v>1</v>
      </c>
      <c r="AK114" s="1021" t="s">
        <v>138</v>
      </c>
      <c r="AL114" s="1034">
        <v>203.6</v>
      </c>
      <c r="AM114" s="1028">
        <v>1.9</v>
      </c>
      <c r="AN114" s="1021">
        <v>0.06</v>
      </c>
      <c r="AO114" s="868">
        <f>IF(U114="n/a","n/a",IF(AA114&lt;0,"n/a",IF(AA114="n/a","n/a",J114+U114-AA114)))</f>
        <v>1.844726159917295</v>
      </c>
      <c r="AP114" s="869">
        <f>IF(U114="n/a","n/a",J114+U114)</f>
        <v>13.278059493250629</v>
      </c>
      <c r="AQ114" s="1044">
        <f>IF(OR(AC114&lt;0.01,AF114="n/a"),"n/a",(I114/SQRT(22.5*AC114*(I114/AF114))-1)*100)</f>
        <v>-15.956801231394946</v>
      </c>
      <c r="AR114" s="766">
        <f>INDEX(Historical!$C$7:$C$1455,MATCH(B114,Historical!$B$7:$B$1455,0))*IF(AH114="n/a",1.03,IF(AH114&lt;0,1.01,IF(AH114&gt;10,1.1,(1+AH114/100))))</f>
        <v>0.57278571428571445</v>
      </c>
      <c r="AS114" s="1042">
        <f>IF($AI114="n/a",1.03*AR114,IF($AI114&lt;0,1.01*AR114,IF($AI114&gt;10,1.1*AR114,(1+$AI114/100)*AR114)))</f>
        <v>0.58996928571428586</v>
      </c>
      <c r="AT114" s="1042">
        <f>IF($AK114="n/a",1.03*AS114,IF($AK114&lt;0,1.01*AS114,IF($AK114&gt;10,1.1*AS114,(1+$AK114/100)*AS114)))</f>
        <v>0.60766836428571447</v>
      </c>
      <c r="AU114" s="1042">
        <f>IF($AK114="n/a",1.03*AT114,IF($AK114&lt;0,1.01*AT114,IF($AK114&gt;10,1.1*AT114,(1+$AK114/100)*AT114)))</f>
        <v>0.62589841521428591</v>
      </c>
      <c r="AV114" s="1042">
        <f>IF($AK114="n/a",1.03*AU114,IF($AK114&lt;0,1.01*AU114,IF($AK114&gt;10,1.1*AU114,(1+$AK114/100)*AU114)))</f>
        <v>0.64467536767071454</v>
      </c>
      <c r="AW114" s="766">
        <f>SUM(AR114:AV114)</f>
        <v>3.0409971471707151</v>
      </c>
      <c r="AX114" s="877">
        <f>AW114/I114*100</f>
        <v>12.665544136487775</v>
      </c>
      <c r="AY114" s="1212">
        <v>0.68</v>
      </c>
      <c r="AZ114" s="1028">
        <v>3.49</v>
      </c>
      <c r="BA114" s="1028">
        <v>-24.63</v>
      </c>
      <c r="BB114" s="1028">
        <v>-11.76</v>
      </c>
      <c r="BC114" s="1028">
        <v>-14.23</v>
      </c>
      <c r="BE114" s="721">
        <v>2011</v>
      </c>
      <c r="BF114" s="1057">
        <f>IF(BE114&gt;2008,0,IF(BE114&gt;2001,1,IF(BE114&gt;1990,2,IF(BE114&gt;1980,3,IF(BE114&gt;1973,4,IF(BE114&gt;1970,5,IF(BE114&gt;1960,6,IF(BE114&gt;1958,7,IF(BE114&gt;1953,8,9)))))))))</f>
        <v>0</v>
      </c>
    </row>
    <row r="115" spans="1:58" ht="11.25" customHeight="1" x14ac:dyDescent="0.2">
      <c r="A115" s="1036" t="s">
        <v>1093</v>
      </c>
      <c r="B115" s="1031" t="s">
        <v>1094</v>
      </c>
      <c r="C115" s="1181" t="s">
        <v>4438</v>
      </c>
      <c r="D115" s="1181" t="s">
        <v>4447</v>
      </c>
      <c r="E115" s="857">
        <v>7</v>
      </c>
      <c r="F115" s="1245">
        <v>638</v>
      </c>
      <c r="G115" s="1245" t="s">
        <v>107</v>
      </c>
      <c r="H115" s="1245" t="s">
        <v>107</v>
      </c>
      <c r="I115" s="1030">
        <v>48.49</v>
      </c>
      <c r="J115" s="766">
        <f>(M115/I115)*100</f>
        <v>4.6195091771499284</v>
      </c>
      <c r="K115" s="1033">
        <v>0.56000000000000005</v>
      </c>
      <c r="L115" s="1043">
        <v>4</v>
      </c>
      <c r="M115" s="756">
        <f>K115*L115</f>
        <v>2.2400000000000002</v>
      </c>
      <c r="N115" s="1026" t="s">
        <v>4010</v>
      </c>
      <c r="O115" s="860">
        <v>0.54</v>
      </c>
      <c r="P115" s="1016">
        <v>43419</v>
      </c>
      <c r="Q115" s="1016">
        <v>43434</v>
      </c>
      <c r="R115" s="756">
        <f>(K115-O115)/O115*100</f>
        <v>3.7037037037037068</v>
      </c>
      <c r="S115" s="824">
        <f>IF(INDEX(Historical!$D$7:$D$1455,MATCH(B115,Historical!$B$7:$B$1455,0))=0,"n/a",(INDEX(Historical!$C$7:$C$1455,MATCH(B115,Historical!$B$7:$B$1455,0))/INDEX(Historical!$D$7:$D$1455,MATCH(B115,Historical!$B$7:$B$1455,0))-1)*100)</f>
        <v>19.20529801324502</v>
      </c>
      <c r="T115" s="824">
        <f>IF(INDEX(Historical!$F$7:$F$1455,MATCH(B115,Historical!$B$7:$B$1455,0))=0,"n/a",((INDEX(Historical!$C$7:$C$1455,MATCH(B115,Historical!$B$7:$B$1455,0))/INDEX(Historical!$F$7:$F$1455,MATCH(B115,Historical!$B$7:$B$1455,0)))^(1/3)-1)*100)</f>
        <v>15.441567326431937</v>
      </c>
      <c r="U115" s="824">
        <f>IF(INDEX(Historical!$I$7:$I$1455,MATCH(B115,Historical!$B$7:$B$1455,0))=0,"n/a",((INDEX(Historical!$C$7:$C$1455,MATCH(B115,Historical!$B$7:$B$1455,0))/INDEX(Historical!$I$7:$I$1455,MATCH(B115,Historical!$B$7:$B$1455,0)))^(1/5)-1)*100)</f>
        <v>53.677625687106591</v>
      </c>
      <c r="V115" s="824" t="str">
        <f>IF(INDEX(Historical!$O$7:$O$1455,MATCH(B115,Historical!$B$7:$B$1455,0))=0,"n/a",((INDEX(Historical!$C$7:$C$1455,MATCH(B115,Historical!$B$7:$B$1455,0))/INDEX(Historical!$O$7:$O$1455,MATCH(B115,Historical!$B$7:$B$1455,0)))^(1/10)-1)*100)</f>
        <v>n/a</v>
      </c>
      <c r="W115" s="825" t="str">
        <f>IF(OR(U115&lt;=0,U115="n/a",V115&lt;=0,V115="n/a"),"n/a",U115/V115)</f>
        <v>n/a</v>
      </c>
      <c r="X115" s="826">
        <f>IF(OR(AJ115&lt;=0,AJ115="n/a",U115&lt;=0,U115="n/a"),"n/a",U115/AJ115)</f>
        <v>1.2339684066001515</v>
      </c>
      <c r="Y115" s="1032" t="s">
        <v>4077</v>
      </c>
      <c r="Z115" s="766">
        <f>IF(OR(AC115&lt;0.01,AC115="n/a"),"n/a",M115/AC115*100)</f>
        <v>379.66101694915261</v>
      </c>
      <c r="AA115" s="1042">
        <f>IF(OR(AC115&lt;0.01,AC115="n/a"),"n/a",I115/AC115)</f>
        <v>82.186440677966104</v>
      </c>
      <c r="AB115" s="1043">
        <v>12</v>
      </c>
      <c r="AC115" s="1021">
        <v>0.59</v>
      </c>
      <c r="AD115" s="1021" t="s">
        <v>138</v>
      </c>
      <c r="AE115" s="1021">
        <v>4.32</v>
      </c>
      <c r="AF115" s="1023" t="s">
        <v>138</v>
      </c>
      <c r="AG115" s="1021">
        <v>-13.900000000000002</v>
      </c>
      <c r="AH115" s="1021">
        <v>14.499999999999998</v>
      </c>
      <c r="AI115" s="1021">
        <v>39.879999999999995</v>
      </c>
      <c r="AJ115" s="1021">
        <v>43.5</v>
      </c>
      <c r="AK115" s="1021" t="s">
        <v>138</v>
      </c>
      <c r="AL115" s="1034">
        <v>2220</v>
      </c>
      <c r="AM115" s="1028">
        <v>0.8</v>
      </c>
      <c r="AN115" s="1021" t="s">
        <v>138</v>
      </c>
      <c r="AO115" s="868">
        <f>IF(U115="n/a","n/a",IF(AA115&lt;0,"n/a",IF(AA115="n/a","n/a",J115+U115-AA115)))</f>
        <v>-23.889305813709584</v>
      </c>
      <c r="AP115" s="869">
        <f>IF(U115="n/a","n/a",J115+U115)</f>
        <v>58.29713486425652</v>
      </c>
      <c r="AQ115" s="1044" t="str">
        <f>IF(OR(AC115&lt;0.01,AF115="n/a"),"n/a",(I115/SQRT(22.5*AC115*(I115/AF115))-1)*100)</f>
        <v>n/a</v>
      </c>
      <c r="AR115" s="766">
        <f>INDEX(Historical!$C$7:$C$1455,MATCH(B115,Historical!$B$7:$B$1455,0))*IF(AH115="n/a",1.03,IF(AH115&lt;0,1.01,IF(AH115&gt;10,1.1,(1+AH115/100))))</f>
        <v>1.98</v>
      </c>
      <c r="AS115" s="1042">
        <f>IF($AI115="n/a",1.03*AR115,IF($AI115&lt;0,1.01*AR115,IF($AI115&gt;10,1.1*AR115,(1+$AI115/100)*AR115)))</f>
        <v>2.1779999999999999</v>
      </c>
      <c r="AT115" s="1042">
        <f>IF($AK115="n/a",1.03*AS115,IF($AK115&lt;0,1.01*AS115,IF($AK115&gt;10,1.1*AS115,(1+$AK115/100)*AS115)))</f>
        <v>2.2433399999999999</v>
      </c>
      <c r="AU115" s="1042">
        <f>IF($AK115="n/a",1.03*AT115,IF($AK115&lt;0,1.01*AT115,IF($AK115&gt;10,1.1*AT115,(1+$AK115/100)*AT115)))</f>
        <v>2.3106401999999999</v>
      </c>
      <c r="AV115" s="1042">
        <f>IF($AK115="n/a",1.03*AU115,IF($AK115&lt;0,1.01*AU115,IF($AK115&gt;10,1.1*AU115,(1+$AK115/100)*AU115)))</f>
        <v>2.3799594059999998</v>
      </c>
      <c r="AW115" s="766">
        <f>SUM(AR115:AV115)</f>
        <v>11.091939605999999</v>
      </c>
      <c r="AX115" s="877">
        <f>AW115/I115*100</f>
        <v>22.874695001031135</v>
      </c>
      <c r="AY115" s="1212">
        <v>0.61</v>
      </c>
      <c r="AZ115" s="1028">
        <v>35.64</v>
      </c>
      <c r="BA115" s="1028">
        <v>-15.89</v>
      </c>
      <c r="BB115" s="1028">
        <v>-5.93</v>
      </c>
      <c r="BC115" s="1028">
        <v>-3.5000000000000004</v>
      </c>
      <c r="BD115" s="1120"/>
      <c r="BE115" s="721">
        <v>2012</v>
      </c>
      <c r="BF115" s="1057">
        <f>IF(BE115&gt;2008,0,IF(BE115&gt;2001,1,IF(BE115&gt;1990,2,IF(BE115&gt;1980,3,IF(BE115&gt;1973,4,IF(BE115&gt;1970,5,IF(BE115&gt;1960,6,IF(BE115&gt;1958,7,IF(BE115&gt;1953,8,9)))))))))</f>
        <v>0</v>
      </c>
    </row>
    <row r="116" spans="1:58" ht="11.25" customHeight="1" x14ac:dyDescent="0.2">
      <c r="A116" s="1019" t="s">
        <v>1095</v>
      </c>
      <c r="B116" s="1031" t="s">
        <v>1096</v>
      </c>
      <c r="C116" s="1181" t="s">
        <v>109</v>
      </c>
      <c r="D116" s="1181" t="s">
        <v>4430</v>
      </c>
      <c r="E116" s="857">
        <v>9</v>
      </c>
      <c r="F116" s="1245">
        <v>350</v>
      </c>
      <c r="G116" s="1245" t="s">
        <v>107</v>
      </c>
      <c r="H116" s="1245" t="s">
        <v>107</v>
      </c>
      <c r="I116" s="1030">
        <v>37.36</v>
      </c>
      <c r="J116" s="766">
        <f>(M116/I116)*100</f>
        <v>3.5331905781584587</v>
      </c>
      <c r="K116" s="1033">
        <v>0.33</v>
      </c>
      <c r="L116" s="1043">
        <v>4</v>
      </c>
      <c r="M116" s="756">
        <f>K116*L116</f>
        <v>1.32</v>
      </c>
      <c r="N116" s="1026" t="s">
        <v>614</v>
      </c>
      <c r="O116" s="860">
        <v>0.28000000000000003</v>
      </c>
      <c r="P116" s="1016">
        <v>43166</v>
      </c>
      <c r="Q116" s="1016">
        <v>43181</v>
      </c>
      <c r="R116" s="756">
        <f>(K116-O116)/O116*100</f>
        <v>17.857142857142851</v>
      </c>
      <c r="S116" s="824">
        <f>IF(INDEX(Historical!$D$7:$D$1455,MATCH(B116,Historical!$B$7:$B$1455,0))=0,"n/a",(INDEX(Historical!$C$7:$C$1455,MATCH(B116,Historical!$B$7:$B$1455,0))/INDEX(Historical!$D$7:$D$1455,MATCH(B116,Historical!$B$7:$B$1455,0))-1)*100)</f>
        <v>7.6923076923077094</v>
      </c>
      <c r="T116" s="824">
        <f>IF(INDEX(Historical!$F$7:$F$1455,MATCH(B116,Historical!$B$7:$B$1455,0))=0,"n/a",((INDEX(Historical!$C$7:$C$1455,MATCH(B116,Historical!$B$7:$B$1455,0))/INDEX(Historical!$F$7:$F$1455,MATCH(B116,Historical!$B$7:$B$1455,0)))^(1/3)-1)*100)</f>
        <v>9.2043296137024999</v>
      </c>
      <c r="U116" s="824">
        <f>IF(INDEX(Historical!$I$7:$I$1455,MATCH(B116,Historical!$B$7:$B$1455,0))=0,"n/a",((INDEX(Historical!$C$7:$C$1455,MATCH(B116,Historical!$B$7:$B$1455,0))/INDEX(Historical!$I$7:$I$1455,MATCH(B116,Historical!$B$7:$B$1455,0)))^(1/5)-1)*100)</f>
        <v>9.2388464140373152</v>
      </c>
      <c r="V116" s="824">
        <f>IF(INDEX(Historical!$O$7:$O$1455,MATCH(B116,Historical!$B$7:$B$1455,0))=0,"n/a",((INDEX(Historical!$C$7:$C$1455,MATCH(B116,Historical!$B$7:$B$1455,0))/INDEX(Historical!$O$7:$O$1455,MATCH(B116,Historical!$B$7:$B$1455,0)))^(1/10)-1)*100)</f>
        <v>3.4219694129380196</v>
      </c>
      <c r="W116" s="825">
        <f>IF(OR(U116&lt;=0,U116="n/a",V116&lt;=0,V116="n/a"),"n/a",U116/V116)</f>
        <v>2.6998623597003655</v>
      </c>
      <c r="X116" s="826">
        <f>IF(OR(AJ116&lt;=0,AJ116="n/a",U116&lt;=0,U116="n/a"),"n/a",U116/AJ116)</f>
        <v>2.717307768834504</v>
      </c>
      <c r="Y116" s="780"/>
      <c r="Z116" s="766">
        <f>IF(OR(AC116&lt;0.01,AC116="n/a"),"n/a",M116/AC116*100)</f>
        <v>63.15789473684211</v>
      </c>
      <c r="AA116" s="1042">
        <f>IF(OR(AC116&lt;0.01,AC116="n/a"),"n/a",I116/AC116)</f>
        <v>17.875598086124402</v>
      </c>
      <c r="AB116" s="1043">
        <v>12</v>
      </c>
      <c r="AC116" s="1021">
        <v>2.09</v>
      </c>
      <c r="AD116" s="1021">
        <v>2.06</v>
      </c>
      <c r="AE116" s="1021">
        <v>4.45</v>
      </c>
      <c r="AF116" s="1021">
        <v>5.4</v>
      </c>
      <c r="AG116" s="1021">
        <v>36.700000000000003</v>
      </c>
      <c r="AH116" s="1021">
        <v>-12.4</v>
      </c>
      <c r="AI116" s="1021">
        <v>0.57000000000000006</v>
      </c>
      <c r="AJ116" s="1021">
        <v>3.4000000000000004</v>
      </c>
      <c r="AK116" s="1021">
        <v>8.6499999999999986</v>
      </c>
      <c r="AL116" s="1034">
        <v>1720</v>
      </c>
      <c r="AM116" s="1028">
        <v>26.6</v>
      </c>
      <c r="AN116" s="1021">
        <v>0</v>
      </c>
      <c r="AO116" s="868">
        <f>IF(U116="n/a","n/a",IF(AA116&lt;0,"n/a",IF(AA116="n/a","n/a",J116+U116-AA116)))</f>
        <v>-5.1035610939286276</v>
      </c>
      <c r="AP116" s="869">
        <f>IF(U116="n/a","n/a",J116+U116)</f>
        <v>12.772036992195774</v>
      </c>
      <c r="AQ116" s="1044">
        <f>IF(OR(AC116&lt;0.01,AF116="n/a"),"n/a",(I116/SQRT(22.5*AC116*(I116/AF116))-1)*100)</f>
        <v>107.12661684751809</v>
      </c>
      <c r="AR116" s="766">
        <f>INDEX(Historical!$C$7:$C$1455,MATCH(B116,Historical!$B$7:$B$1455,0))*IF(AH116="n/a",1.03,IF(AH116&lt;0,1.01,IF(AH116&gt;10,1.1,(1+AH116/100))))</f>
        <v>1.1312000000000002</v>
      </c>
      <c r="AS116" s="1042">
        <f>IF($AI116="n/a",1.03*AR116,IF($AI116&lt;0,1.01*AR116,IF($AI116&gt;10,1.1*AR116,(1+$AI116/100)*AR116)))</f>
        <v>1.1376478400000003</v>
      </c>
      <c r="AT116" s="1042">
        <f>IF($AK116="n/a",1.03*AS116,IF($AK116&lt;0,1.01*AS116,IF($AK116&gt;10,1.1*AS116,(1+$AK116/100)*AS116)))</f>
        <v>1.2360543781600004</v>
      </c>
      <c r="AU116" s="1042">
        <f>IF($AK116="n/a",1.03*AT116,IF($AK116&lt;0,1.01*AT116,IF($AK116&gt;10,1.1*AT116,(1+$AK116/100)*AT116)))</f>
        <v>1.3429730818708405</v>
      </c>
      <c r="AV116" s="1042">
        <f>IF($AK116="n/a",1.03*AU116,IF($AK116&lt;0,1.01*AU116,IF($AK116&gt;10,1.1*AU116,(1+$AK116/100)*AU116)))</f>
        <v>1.4591402534526683</v>
      </c>
      <c r="AW116" s="766">
        <f>SUM(AR116:AV116)</f>
        <v>6.3070155534835095</v>
      </c>
      <c r="AX116" s="877">
        <f>AW116/I116*100</f>
        <v>16.881733280202113</v>
      </c>
      <c r="AY116" s="1212">
        <v>1.05</v>
      </c>
      <c r="AZ116" s="1028">
        <v>12.55</v>
      </c>
      <c r="BA116" s="1028">
        <v>-16.46</v>
      </c>
      <c r="BB116" s="1028">
        <v>3.19</v>
      </c>
      <c r="BC116" s="1028">
        <v>-1.21</v>
      </c>
      <c r="BE116" s="721">
        <v>2010</v>
      </c>
      <c r="BF116" s="1057">
        <f>IF(BE116&gt;2008,0,IF(BE116&gt;2001,1,IF(BE116&gt;1990,2,IF(BE116&gt;1980,3,IF(BE116&gt;1973,4,IF(BE116&gt;1970,5,IF(BE116&gt;1960,6,IF(BE116&gt;1958,7,IF(BE116&gt;1953,8,9)))))))))</f>
        <v>0</v>
      </c>
    </row>
    <row r="117" spans="1:58" ht="11.25" customHeight="1" x14ac:dyDescent="0.2">
      <c r="A117" s="1027" t="s">
        <v>1097</v>
      </c>
      <c r="B117" s="1031" t="s">
        <v>1098</v>
      </c>
      <c r="C117" s="1181" t="s">
        <v>109</v>
      </c>
      <c r="D117" s="1181" t="s">
        <v>4434</v>
      </c>
      <c r="E117" s="857">
        <v>8</v>
      </c>
      <c r="F117" s="1245">
        <v>484</v>
      </c>
      <c r="G117" s="1245" t="s">
        <v>107</v>
      </c>
      <c r="H117" s="1245" t="s">
        <v>107</v>
      </c>
      <c r="I117" s="1030">
        <v>40.68</v>
      </c>
      <c r="J117" s="766">
        <f>(M117/I117)*100</f>
        <v>2.5565388397246807</v>
      </c>
      <c r="K117" s="1033">
        <v>0.26</v>
      </c>
      <c r="L117" s="1043">
        <v>4</v>
      </c>
      <c r="M117" s="756">
        <f>K117*L117</f>
        <v>1.04</v>
      </c>
      <c r="N117" s="1026" t="s">
        <v>438</v>
      </c>
      <c r="O117" s="860">
        <v>0.22</v>
      </c>
      <c r="P117" s="1016">
        <v>43228</v>
      </c>
      <c r="Q117" s="1016">
        <v>43243</v>
      </c>
      <c r="R117" s="756">
        <f>(K117-O117)/O117*100</f>
        <v>18.181818181818183</v>
      </c>
      <c r="S117" s="824">
        <f>IF(INDEX(Historical!$D$7:$D$1455,MATCH(B117,Historical!$B$7:$B$1455,0))=0,"n/a",(INDEX(Historical!$C$7:$C$1455,MATCH(B117,Historical!$B$7:$B$1455,0))/INDEX(Historical!$D$7:$D$1455,MATCH(B117,Historical!$B$7:$B$1455,0))-1)*100)</f>
        <v>14.285714285714279</v>
      </c>
      <c r="T117" s="824">
        <f>IF(INDEX(Historical!$F$7:$F$1455,MATCH(B117,Historical!$B$7:$B$1455,0))=0,"n/a",((INDEX(Historical!$C$7:$C$1455,MATCH(B117,Historical!$B$7:$B$1455,0))/INDEX(Historical!$F$7:$F$1455,MATCH(B117,Historical!$B$7:$B$1455,0)))^(1/3)-1)*100)</f>
        <v>17.678277844202107</v>
      </c>
      <c r="U117" s="824">
        <f>IF(INDEX(Historical!$I$7:$I$1455,MATCH(B117,Historical!$B$7:$B$1455,0))=0,"n/a",((INDEX(Historical!$C$7:$C$1455,MATCH(B117,Historical!$B$7:$B$1455,0))/INDEX(Historical!$I$7:$I$1455,MATCH(B117,Historical!$B$7:$B$1455,0)))^(1/5)-1)*100)</f>
        <v>20.948573633505596</v>
      </c>
      <c r="V117" s="824">
        <f>IF(INDEX(Historical!$O$7:$O$1455,MATCH(B117,Historical!$B$7:$B$1455,0))=0,"n/a",((INDEX(Historical!$C$7:$C$1455,MATCH(B117,Historical!$B$7:$B$1455,0))/INDEX(Historical!$O$7:$O$1455,MATCH(B117,Historical!$B$7:$B$1455,0)))^(1/10)-1)*100)</f>
        <v>2.9186008964760646</v>
      </c>
      <c r="W117" s="825">
        <f>IF(OR(U117&lt;=0,U117="n/a",V117&lt;=0,V117="n/a"),"n/a",U117/V117)</f>
        <v>7.1776081679406811</v>
      </c>
      <c r="X117" s="826">
        <f>IF(OR(AJ117&lt;=0,AJ117="n/a",U117&lt;=0,U117="n/a"),"n/a",U117/AJ117)</f>
        <v>1.7312870771492228</v>
      </c>
      <c r="Y117" s="1032"/>
      <c r="Z117" s="766">
        <f>IF(OR(AC117&lt;0.01,AC117="n/a"),"n/a",M117/AC117*100)</f>
        <v>48.148148148148145</v>
      </c>
      <c r="AA117" s="1042">
        <f>IF(OR(AC117&lt;0.01,AC117="n/a"),"n/a",I117/AC117)</f>
        <v>18.833333333333332</v>
      </c>
      <c r="AB117" s="1043">
        <v>12</v>
      </c>
      <c r="AC117" s="1021">
        <v>2.16</v>
      </c>
      <c r="AD117" s="1021">
        <v>2.5099999999999998</v>
      </c>
      <c r="AE117" s="1021">
        <v>6.19</v>
      </c>
      <c r="AF117" s="1021">
        <v>1.49</v>
      </c>
      <c r="AG117" s="1021">
        <v>7.3</v>
      </c>
      <c r="AH117" s="1021">
        <v>14.2</v>
      </c>
      <c r="AI117" s="1021">
        <v>14.16</v>
      </c>
      <c r="AJ117" s="1021">
        <v>12.1</v>
      </c>
      <c r="AK117" s="1021">
        <v>7.5</v>
      </c>
      <c r="AL117" s="1034">
        <v>2950</v>
      </c>
      <c r="AM117" s="1028">
        <v>0.4</v>
      </c>
      <c r="AN117" s="1021">
        <v>0.02</v>
      </c>
      <c r="AO117" s="868">
        <f>IF(U117="n/a","n/a",IF(AA117&lt;0,"n/a",IF(AA117="n/a","n/a",J117+U117-AA117)))</f>
        <v>4.6717791398969446</v>
      </c>
      <c r="AP117" s="869">
        <f>IF(U117="n/a","n/a",J117+U117)</f>
        <v>23.505112473230277</v>
      </c>
      <c r="AQ117" s="1044">
        <f>IF(OR(AC117&lt;0.01,AF117="n/a"),"n/a",(I117/SQRT(22.5*AC117*(I117/AF117))-1)*100)</f>
        <v>11.677445582587765</v>
      </c>
      <c r="AR117" s="766">
        <f>INDEX(Historical!$C$7:$C$1455,MATCH(B117,Historical!$B$7:$B$1455,0))*IF(AH117="n/a",1.03,IF(AH117&lt;0,1.01,IF(AH117&gt;10,1.1,(1+AH117/100))))</f>
        <v>0.96800000000000008</v>
      </c>
      <c r="AS117" s="1042">
        <f>IF($AI117="n/a",1.03*AR117,IF($AI117&lt;0,1.01*AR117,IF($AI117&gt;10,1.1*AR117,(1+$AI117/100)*AR117)))</f>
        <v>1.0648000000000002</v>
      </c>
      <c r="AT117" s="1042">
        <f>IF($AK117="n/a",1.03*AS117,IF($AK117&lt;0,1.01*AS117,IF($AK117&gt;10,1.1*AS117,(1+$AK117/100)*AS117)))</f>
        <v>1.1446600000000002</v>
      </c>
      <c r="AU117" s="1042">
        <f>IF($AK117="n/a",1.03*AT117,IF($AK117&lt;0,1.01*AT117,IF($AK117&gt;10,1.1*AT117,(1+$AK117/100)*AT117)))</f>
        <v>1.2305095000000001</v>
      </c>
      <c r="AV117" s="1042">
        <f>IF($AK117="n/a",1.03*AU117,IF($AK117&lt;0,1.01*AU117,IF($AK117&gt;10,1.1*AU117,(1+$AK117/100)*AU117)))</f>
        <v>1.3227977125000001</v>
      </c>
      <c r="AW117" s="766">
        <f>SUM(AR117:AV117)</f>
        <v>5.7307672125000009</v>
      </c>
      <c r="AX117" s="877">
        <f>AW117/I117*100</f>
        <v>14.087431692477878</v>
      </c>
      <c r="AY117" s="1212">
        <v>0.97</v>
      </c>
      <c r="AZ117" s="1028">
        <v>30.240000000000002</v>
      </c>
      <c r="BA117" s="1028">
        <v>-15.040000000000001</v>
      </c>
      <c r="BB117" s="1028">
        <v>7.42</v>
      </c>
      <c r="BC117" s="1028">
        <v>-1.18</v>
      </c>
      <c r="BE117" s="721">
        <v>2011</v>
      </c>
      <c r="BF117" s="1057">
        <f>IF(BE117&gt;2008,0,IF(BE117&gt;2001,1,IF(BE117&gt;1990,2,IF(BE117&gt;1980,3,IF(BE117&gt;1973,4,IF(BE117&gt;1970,5,IF(BE117&gt;1960,6,IF(BE117&gt;1958,7,IF(BE117&gt;1953,8,9)))))))))</f>
        <v>0</v>
      </c>
    </row>
    <row r="118" spans="1:58" ht="11.25" customHeight="1" x14ac:dyDescent="0.2">
      <c r="A118" s="1019" t="s">
        <v>1099</v>
      </c>
      <c r="B118" s="1031" t="s">
        <v>1100</v>
      </c>
      <c r="C118" s="1181" t="s">
        <v>109</v>
      </c>
      <c r="D118" s="1181" t="s">
        <v>4434</v>
      </c>
      <c r="E118" s="857">
        <v>9</v>
      </c>
      <c r="F118" s="1245">
        <v>392</v>
      </c>
      <c r="G118" s="1245" t="s">
        <v>38</v>
      </c>
      <c r="H118" s="1245" t="s">
        <v>38</v>
      </c>
      <c r="I118" s="1030">
        <v>79.180000000000007</v>
      </c>
      <c r="J118" s="766">
        <f>(M118/I118)*100</f>
        <v>3.0310684516291988</v>
      </c>
      <c r="K118" s="1033">
        <v>0.6</v>
      </c>
      <c r="L118" s="1043">
        <v>4</v>
      </c>
      <c r="M118" s="756">
        <f>K118*L118</f>
        <v>2.4</v>
      </c>
      <c r="N118" s="1026" t="s">
        <v>147</v>
      </c>
      <c r="O118" s="860">
        <v>0.34</v>
      </c>
      <c r="P118" s="1016">
        <v>43356</v>
      </c>
      <c r="Q118" s="1016">
        <v>43374</v>
      </c>
      <c r="R118" s="756">
        <f>(K118-O118)/O118*100</f>
        <v>76.470588235294102</v>
      </c>
      <c r="S118" s="824">
        <f>IF(INDEX(Historical!$D$7:$D$1455,MATCH(B118,Historical!$B$7:$B$1455,0))=0,"n/a",(INDEX(Historical!$C$7:$C$1455,MATCH(B118,Historical!$B$7:$B$1455,0))/INDEX(Historical!$D$7:$D$1455,MATCH(B118,Historical!$B$7:$B$1455,0))-1)*100)</f>
        <v>24.137931034482762</v>
      </c>
      <c r="T118" s="824">
        <f>IF(INDEX(Historical!$F$7:$F$1455,MATCH(B118,Historical!$B$7:$B$1455,0))=0,"n/a",((INDEX(Historical!$C$7:$C$1455,MATCH(B118,Historical!$B$7:$B$1455,0))/INDEX(Historical!$F$7:$F$1455,MATCH(B118,Historical!$B$7:$B$1455,0)))^(1/3)-1)*100)</f>
        <v>12.426853035294627</v>
      </c>
      <c r="U118" s="824">
        <f>IF(INDEX(Historical!$I$7:$I$1455,MATCH(B118,Historical!$B$7:$B$1455,0))=0,"n/a",((INDEX(Historical!$C$7:$C$1455,MATCH(B118,Historical!$B$7:$B$1455,0))/INDEX(Historical!$I$7:$I$1455,MATCH(B118,Historical!$B$7:$B$1455,0)))^(1/5)-1)*100)</f>
        <v>16.651613497612306</v>
      </c>
      <c r="V118" s="824">
        <f>IF(INDEX(Historical!$O$7:$O$1455,MATCH(B118,Historical!$B$7:$B$1455,0))=0,"n/a",((INDEX(Historical!$C$7:$C$1455,MATCH(B118,Historical!$B$7:$B$1455,0))/INDEX(Historical!$O$7:$O$1455,MATCH(B118,Historical!$B$7:$B$1455,0)))^(1/10)-1)*100)</f>
        <v>-8.0874101770873175</v>
      </c>
      <c r="W118" s="825" t="str">
        <f>IF(OR(U118&lt;=0,U118="n/a",V118&lt;=0,V118="n/a"),"n/a",U118/V118)</f>
        <v>n/a</v>
      </c>
      <c r="X118" s="826">
        <f>IF(OR(AJ118&lt;=0,AJ118="n/a",U118&lt;=0,U118="n/a"),"n/a",U118/AJ118)</f>
        <v>1.3761664047613478</v>
      </c>
      <c r="Y118" s="1032" t="s">
        <v>4077</v>
      </c>
      <c r="Z118" s="766">
        <f>IF(OR(AC118&lt;0.01,AC118="n/a"),"n/a",M118/AC118*100)</f>
        <v>36.809815950920246</v>
      </c>
      <c r="AA118" s="1042">
        <f>IF(OR(AC118&lt;0.01,AC118="n/a"),"n/a",I118/AC118)</f>
        <v>12.144171779141105</v>
      </c>
      <c r="AB118" s="1043">
        <v>12</v>
      </c>
      <c r="AC118" s="1021">
        <v>6.52</v>
      </c>
      <c r="AD118" s="1021">
        <v>0.6</v>
      </c>
      <c r="AE118" s="1021">
        <v>5.18</v>
      </c>
      <c r="AF118" s="1021">
        <v>1.7</v>
      </c>
      <c r="AG118" s="1021">
        <v>13</v>
      </c>
      <c r="AH118" s="1021">
        <v>77.600000000000009</v>
      </c>
      <c r="AI118" s="1021">
        <v>11.86</v>
      </c>
      <c r="AJ118" s="1021">
        <v>12.1</v>
      </c>
      <c r="AK118" s="1021">
        <v>20.100000000000001</v>
      </c>
      <c r="AL118" s="1034">
        <v>12910</v>
      </c>
      <c r="AM118" s="1028">
        <v>0.2</v>
      </c>
      <c r="AN118" s="1021">
        <v>0.82</v>
      </c>
      <c r="AO118" s="868">
        <f>IF(U118="n/a","n/a",IF(AA118&lt;0,"n/a",IF(AA118="n/a","n/a",J118+U118-AA118)))</f>
        <v>7.5385101701004</v>
      </c>
      <c r="AP118" s="869">
        <f>IF(U118="n/a","n/a",J118+U118)</f>
        <v>19.682681949241505</v>
      </c>
      <c r="AQ118" s="1044">
        <f>IF(OR(AC118&lt;0.01,AF118="n/a"),"n/a",(I118/SQRT(22.5*AC118*(I118/AF118))-1)*100)</f>
        <v>-4.2106662756700386</v>
      </c>
      <c r="AR118" s="766">
        <f>INDEX(Historical!$C$7:$C$1455,MATCH(B118,Historical!$B$7:$B$1455,0))*IF(AH118="n/a",1.03,IF(AH118&lt;0,1.01,IF(AH118&gt;10,1.1,(1+AH118/100))))</f>
        <v>1.1880000000000002</v>
      </c>
      <c r="AS118" s="1042">
        <f>IF($AI118="n/a",1.03*AR118,IF($AI118&lt;0,1.01*AR118,IF($AI118&gt;10,1.1*AR118,(1+$AI118/100)*AR118)))</f>
        <v>1.3068000000000002</v>
      </c>
      <c r="AT118" s="1042">
        <f>IF($AK118="n/a",1.03*AS118,IF($AK118&lt;0,1.01*AS118,IF($AK118&gt;10,1.1*AS118,(1+$AK118/100)*AS118)))</f>
        <v>1.4374800000000003</v>
      </c>
      <c r="AU118" s="1042">
        <f>IF($AK118="n/a",1.03*AT118,IF($AK118&lt;0,1.01*AT118,IF($AK118&gt;10,1.1*AT118,(1+$AK118/100)*AT118)))</f>
        <v>1.5812280000000005</v>
      </c>
      <c r="AV118" s="1042">
        <f>IF($AK118="n/a",1.03*AU118,IF($AK118&lt;0,1.01*AU118,IF($AK118&gt;10,1.1*AU118,(1+$AK118/100)*AU118)))</f>
        <v>1.7393508000000006</v>
      </c>
      <c r="AW118" s="766">
        <f>SUM(AR118:AV118)</f>
        <v>7.252858800000002</v>
      </c>
      <c r="AX118" s="877">
        <f>AW118/I118*100</f>
        <v>9.1599631220005069</v>
      </c>
      <c r="AY118" s="1212">
        <v>1.4</v>
      </c>
      <c r="AZ118" s="1028">
        <v>2.39</v>
      </c>
      <c r="BA118" s="1028">
        <v>-22.869999999999997</v>
      </c>
      <c r="BB118" s="1028">
        <v>-6.7100000000000009</v>
      </c>
      <c r="BC118" s="1028">
        <v>-15.2</v>
      </c>
      <c r="BE118" s="721">
        <v>2010</v>
      </c>
      <c r="BF118" s="1057">
        <f>IF(BE118&gt;2008,0,IF(BE118&gt;2001,1,IF(BE118&gt;1990,2,IF(BE118&gt;1980,3,IF(BE118&gt;1973,4,IF(BE118&gt;1970,5,IF(BE118&gt;1960,6,IF(BE118&gt;1958,7,IF(BE118&gt;1953,8,9)))))))))</f>
        <v>0</v>
      </c>
    </row>
    <row r="119" spans="1:58" ht="11.25" customHeight="1" x14ac:dyDescent="0.2">
      <c r="A119" s="1027" t="s">
        <v>1101</v>
      </c>
      <c r="B119" s="1031" t="s">
        <v>1102</v>
      </c>
      <c r="C119" s="1181" t="s">
        <v>113</v>
      </c>
      <c r="D119" s="1181" t="s">
        <v>4460</v>
      </c>
      <c r="E119" s="857">
        <v>6</v>
      </c>
      <c r="F119" s="1245">
        <v>737</v>
      </c>
      <c r="G119" s="1245" t="s">
        <v>107</v>
      </c>
      <c r="H119" s="1245" t="s">
        <v>107</v>
      </c>
      <c r="I119" s="1030">
        <v>52.66</v>
      </c>
      <c r="J119" s="766">
        <f>(M119/I119)*100</f>
        <v>0.68363083934675273</v>
      </c>
      <c r="K119" s="1033">
        <v>0.09</v>
      </c>
      <c r="L119" s="1043">
        <v>4</v>
      </c>
      <c r="M119" s="756">
        <f>K119*L119</f>
        <v>0.36</v>
      </c>
      <c r="N119" s="1026" t="s">
        <v>1001</v>
      </c>
      <c r="O119" s="860">
        <v>8.5000000000000006E-2</v>
      </c>
      <c r="P119" s="1016">
        <v>43412</v>
      </c>
      <c r="Q119" s="1016">
        <v>43424</v>
      </c>
      <c r="R119" s="756">
        <f>(K119-O119)/O119*100</f>
        <v>5.8823529411764595</v>
      </c>
      <c r="S119" s="824">
        <f>IF(INDEX(Historical!$D$7:$D$1455,MATCH(B119,Historical!$B$7:$B$1455,0))=0,"n/a",(INDEX(Historical!$C$7:$C$1455,MATCH(B119,Historical!$B$7:$B$1455,0))/INDEX(Historical!$D$7:$D$1455,MATCH(B119,Historical!$B$7:$B$1455,0))-1)*100)</f>
        <v>7.2727272727272529</v>
      </c>
      <c r="T119" s="824">
        <f>IF(INDEX(Historical!$F$7:$F$1455,MATCH(B119,Historical!$B$7:$B$1455,0))=0,"n/a",((INDEX(Historical!$C$7:$C$1455,MATCH(B119,Historical!$B$7:$B$1455,0))/INDEX(Historical!$F$7:$F$1455,MATCH(B119,Historical!$B$7:$B$1455,0)))^(1/3)-1)*100)</f>
        <v>9.4493447683380296</v>
      </c>
      <c r="U119" s="824">
        <f>IF(INDEX(Historical!$I$7:$I$1455,MATCH(B119,Historical!$B$7:$B$1455,0))=0,"n/a",((INDEX(Historical!$C$7:$C$1455,MATCH(B119,Historical!$B$7:$B$1455,0))/INDEX(Historical!$I$7:$I$1455,MATCH(B119,Historical!$B$7:$B$1455,0)))^(1/5)-1)*100)</f>
        <v>8.083252207959756</v>
      </c>
      <c r="V119" s="824">
        <f>IF(INDEX(Historical!$O$7:$O$1455,MATCH(B119,Historical!$B$7:$B$1455,0))=0,"n/a",((INDEX(Historical!$C$7:$C$1455,MATCH(B119,Historical!$B$7:$B$1455,0))/INDEX(Historical!$O$7:$O$1455,MATCH(B119,Historical!$B$7:$B$1455,0)))^(1/10)-1)*100)</f>
        <v>6.9973633117950573</v>
      </c>
      <c r="W119" s="825">
        <f>IF(OR(U119&lt;=0,U119="n/a",V119&lt;=0,V119="n/a"),"n/a",U119/V119)</f>
        <v>1.1551854388258327</v>
      </c>
      <c r="X119" s="826">
        <f>IF(OR(AJ119&lt;=0,AJ119="n/a",U119&lt;=0,U119="n/a"),"n/a",U119/AJ119)</f>
        <v>0.2876602209238347</v>
      </c>
      <c r="Y119" s="1032" t="s">
        <v>4077</v>
      </c>
      <c r="Z119" s="766">
        <f>IF(OR(AC119&lt;0.01,AC119="n/a"),"n/a",M119/AC119*100)</f>
        <v>15.789473684210527</v>
      </c>
      <c r="AA119" s="1042">
        <f>IF(OR(AC119&lt;0.01,AC119="n/a"),"n/a",I119/AC119)</f>
        <v>23.096491228070175</v>
      </c>
      <c r="AB119" s="1043">
        <v>12</v>
      </c>
      <c r="AC119" s="1021">
        <v>2.2799999999999998</v>
      </c>
      <c r="AD119" s="1021">
        <v>1.1499999999999999</v>
      </c>
      <c r="AE119" s="1021">
        <v>0.96</v>
      </c>
      <c r="AF119" s="1021">
        <v>3.99</v>
      </c>
      <c r="AG119" s="1021">
        <v>21.2</v>
      </c>
      <c r="AH119" s="1021">
        <v>-29.2</v>
      </c>
      <c r="AI119" s="1021">
        <v>11.93</v>
      </c>
      <c r="AJ119" s="1021">
        <v>28.1</v>
      </c>
      <c r="AK119" s="1021">
        <v>20</v>
      </c>
      <c r="AL119" s="1034">
        <v>1970</v>
      </c>
      <c r="AM119" s="1028">
        <v>1.4000000000000001</v>
      </c>
      <c r="AN119" s="1021">
        <v>0.2</v>
      </c>
      <c r="AO119" s="868">
        <f>IF(U119="n/a","n/a",IF(AA119&lt;0,"n/a",IF(AA119="n/a","n/a",J119+U119-AA119)))</f>
        <v>-14.329608180763666</v>
      </c>
      <c r="AP119" s="869">
        <f>IF(U119="n/a","n/a",J119+U119)</f>
        <v>8.7668830473065089</v>
      </c>
      <c r="AQ119" s="1044">
        <f>IF(OR(AC119&lt;0.01,AF119="n/a"),"n/a",(I119/SQRT(22.5*AC119*(I119/AF119))-1)*100)</f>
        <v>102.38028011092828</v>
      </c>
      <c r="AR119" s="766">
        <f>INDEX(Historical!$C$7:$C$1455,MATCH(B119,Historical!$B$7:$B$1455,0))*IF(AH119="n/a",1.03,IF(AH119&lt;0,1.01,IF(AH119&gt;10,1.1,(1+AH119/100))))</f>
        <v>0.29794999999999999</v>
      </c>
      <c r="AS119" s="1042">
        <f>IF($AI119="n/a",1.03*AR119,IF($AI119&lt;0,1.01*AR119,IF($AI119&gt;10,1.1*AR119,(1+$AI119/100)*AR119)))</f>
        <v>0.32774500000000001</v>
      </c>
      <c r="AT119" s="1042">
        <f>IF($AK119="n/a",1.03*AS119,IF($AK119&lt;0,1.01*AS119,IF($AK119&gt;10,1.1*AS119,(1+$AK119/100)*AS119)))</f>
        <v>0.36051950000000005</v>
      </c>
      <c r="AU119" s="1042">
        <f>IF($AK119="n/a",1.03*AT119,IF($AK119&lt;0,1.01*AT119,IF($AK119&gt;10,1.1*AT119,(1+$AK119/100)*AT119)))</f>
        <v>0.3965714500000001</v>
      </c>
      <c r="AV119" s="1042">
        <f>IF($AK119="n/a",1.03*AU119,IF($AK119&lt;0,1.01*AU119,IF($AK119&gt;10,1.1*AU119,(1+$AK119/100)*AU119)))</f>
        <v>0.43622859500000016</v>
      </c>
      <c r="AW119" s="766">
        <f>SUM(AR119:AV119)</f>
        <v>1.8190145450000004</v>
      </c>
      <c r="AX119" s="877">
        <f>AW119/I119*100</f>
        <v>3.4542623338397278</v>
      </c>
      <c r="AY119" s="1212">
        <v>1.21</v>
      </c>
      <c r="AZ119" s="1028">
        <v>33.650000000000006</v>
      </c>
      <c r="BA119" s="1028">
        <v>-11.98</v>
      </c>
      <c r="BB119" s="1028">
        <v>-2.54</v>
      </c>
      <c r="BC119" s="1028">
        <v>7.57</v>
      </c>
      <c r="BE119" s="721">
        <v>2013</v>
      </c>
      <c r="BF119" s="1057">
        <f>IF(BE119&gt;2008,0,IF(BE119&gt;2001,1,IF(BE119&gt;1990,2,IF(BE119&gt;1980,3,IF(BE119&gt;1973,4,IF(BE119&gt;1970,5,IF(BE119&gt;1960,6,IF(BE119&gt;1958,7,IF(BE119&gt;1953,8,9)))))))))</f>
        <v>0</v>
      </c>
    </row>
    <row r="120" spans="1:58" ht="11.25" customHeight="1" x14ac:dyDescent="0.2">
      <c r="A120" s="1036" t="s">
        <v>4234</v>
      </c>
      <c r="B120" s="1031" t="s">
        <v>4235</v>
      </c>
      <c r="C120" s="1181" t="s">
        <v>109</v>
      </c>
      <c r="D120" s="1181" t="s">
        <v>4434</v>
      </c>
      <c r="E120" s="857">
        <v>5</v>
      </c>
      <c r="F120" s="1245">
        <v>813</v>
      </c>
      <c r="G120" s="1245" t="s">
        <v>107</v>
      </c>
      <c r="H120" s="1245" t="s">
        <v>107</v>
      </c>
      <c r="I120" s="1030">
        <v>10.7</v>
      </c>
      <c r="J120" s="766">
        <f>(M120/I120)*100</f>
        <v>1.8691588785046731</v>
      </c>
      <c r="K120" s="1033">
        <v>0.05</v>
      </c>
      <c r="L120" s="1043">
        <v>4</v>
      </c>
      <c r="M120" s="756">
        <f>K120*L120</f>
        <v>0.2</v>
      </c>
      <c r="N120" s="1026" t="s">
        <v>211</v>
      </c>
      <c r="O120" s="860">
        <v>0.04</v>
      </c>
      <c r="P120" s="1016">
        <v>43230</v>
      </c>
      <c r="Q120" s="1016">
        <v>43251</v>
      </c>
      <c r="R120" s="756">
        <f>(K120-O120)/O120*100</f>
        <v>25.000000000000007</v>
      </c>
      <c r="S120" s="824">
        <f>IF(INDEX(Historical!$D$7:$D$1455,MATCH(B120,Historical!$B$7:$B$1455,0))=0,"n/a",(INDEX(Historical!$C$7:$C$1455,MATCH(B120,Historical!$B$7:$B$1455,0))/INDEX(Historical!$D$7:$D$1455,MATCH(B120,Historical!$B$7:$B$1455,0))-1)*100)</f>
        <v>14.814814814814813</v>
      </c>
      <c r="T120" s="824">
        <f>IF(INDEX(Historical!$F$7:$F$1455,MATCH(B120,Historical!$B$7:$B$1455,0))=0,"n/a",((INDEX(Historical!$C$7:$C$1455,MATCH(B120,Historical!$B$7:$B$1455,0))/INDEX(Historical!$F$7:$F$1455,MATCH(B120,Historical!$B$7:$B$1455,0)))^(1/3)-1)*100)</f>
        <v>57.069032619569661</v>
      </c>
      <c r="U120" s="824" t="str">
        <f>IF(INDEX(Historical!$I$7:$I$1455,MATCH(B120,Historical!$B$7:$B$1455,0))=0,"n/a",((INDEX(Historical!$C$7:$C$1455,MATCH(B120,Historical!$B$7:$B$1455,0))/INDEX(Historical!$I$7:$I$1455,MATCH(B120,Historical!$B$7:$B$1455,0)))^(1/5)-1)*100)</f>
        <v>n/a</v>
      </c>
      <c r="V120" s="824">
        <f>IF(INDEX(Historical!$O$7:$O$1455,MATCH(B120,Historical!$B$7:$B$1455,0))=0,"n/a",((INDEX(Historical!$C$7:$C$1455,MATCH(B120,Historical!$B$7:$B$1455,0))/INDEX(Historical!$O$7:$O$1455,MATCH(B120,Historical!$B$7:$B$1455,0)))^(1/10)-1)*100)</f>
        <v>-4.2779379482931308</v>
      </c>
      <c r="W120" s="825" t="str">
        <f>IF(OR(U120&lt;=0,U120="n/a",V120&lt;=0,V120="n/a"),"n/a",U120/V120)</f>
        <v>n/a</v>
      </c>
      <c r="X120" s="826" t="str">
        <f>IF(OR(AJ120&lt;=0,AJ120="n/a",U120&lt;=0,U120="n/a"),"n/a",U120/AJ120)</f>
        <v>n/a</v>
      </c>
      <c r="Y120" s="780"/>
      <c r="Z120" s="766">
        <f>IF(OR(AC120&lt;0.01,AC120="n/a"),"n/a",M120/AC120*100)</f>
        <v>22.222222222222225</v>
      </c>
      <c r="AA120" s="1042">
        <f>IF(OR(AC120&lt;0.01,AC120="n/a"),"n/a",I120/AC120)</f>
        <v>11.888888888888888</v>
      </c>
      <c r="AB120" s="1043">
        <v>12</v>
      </c>
      <c r="AC120" s="1021">
        <v>0.9</v>
      </c>
      <c r="AD120" s="1021" t="s">
        <v>138</v>
      </c>
      <c r="AE120" s="1021">
        <v>2.12</v>
      </c>
      <c r="AF120" s="1021">
        <v>1.17</v>
      </c>
      <c r="AG120" s="1021">
        <v>8.9</v>
      </c>
      <c r="AH120" s="1021">
        <v>16.8</v>
      </c>
      <c r="AI120" s="1021" t="s">
        <v>138</v>
      </c>
      <c r="AJ120" s="1021">
        <v>49.2</v>
      </c>
      <c r="AK120" s="1021" t="s">
        <v>138</v>
      </c>
      <c r="AL120" s="1034">
        <v>88.06</v>
      </c>
      <c r="AM120" s="1028">
        <v>11.4</v>
      </c>
      <c r="AN120" s="1021">
        <v>0.04</v>
      </c>
      <c r="AO120" s="868" t="str">
        <f>IF(U120="n/a","n/a",IF(AA120&lt;0,"n/a",IF(AA120="n/a","n/a",J120+U120-AA120)))</f>
        <v>n/a</v>
      </c>
      <c r="AP120" s="869" t="str">
        <f>IF(U120="n/a","n/a",J120+U120)</f>
        <v>n/a</v>
      </c>
      <c r="AQ120" s="1044">
        <f>IF(OR(AC120&lt;0.01,AF120="n/a"),"n/a",(I120/SQRT(22.5*AC120*(I120/AF120))-1)*100)</f>
        <v>-21.372891301903884</v>
      </c>
      <c r="AR120" s="766">
        <f>INDEX(Historical!$C$7:$C$1455,MATCH(B120,Historical!$B$7:$B$1455,0))*IF(AH120="n/a",1.03,IF(AH120&lt;0,1.01,IF(AH120&gt;10,1.1,(1+AH120/100))))</f>
        <v>0.17050000000000001</v>
      </c>
      <c r="AS120" s="1042">
        <f>IF($AI120="n/a",1.03*AR120,IF($AI120&lt;0,1.01*AR120,IF($AI120&gt;10,1.1*AR120,(1+$AI120/100)*AR120)))</f>
        <v>0.17561500000000002</v>
      </c>
      <c r="AT120" s="1042">
        <f>IF($AK120="n/a",1.03*AS120,IF($AK120&lt;0,1.01*AS120,IF($AK120&gt;10,1.1*AS120,(1+$AK120/100)*AS120)))</f>
        <v>0.18088345000000003</v>
      </c>
      <c r="AU120" s="1042">
        <f>IF($AK120="n/a",1.03*AT120,IF($AK120&lt;0,1.01*AT120,IF($AK120&gt;10,1.1*AT120,(1+$AK120/100)*AT120)))</f>
        <v>0.18630995350000004</v>
      </c>
      <c r="AV120" s="1042">
        <f>IF($AK120="n/a",1.03*AU120,IF($AK120&lt;0,1.01*AU120,IF($AK120&gt;10,1.1*AU120,(1+$AK120/100)*AU120)))</f>
        <v>0.19189925210500006</v>
      </c>
      <c r="AW120" s="766">
        <f>SUM(AR120:AV120)</f>
        <v>0.90520765560500016</v>
      </c>
      <c r="AX120" s="877">
        <f>AW120/I120*100</f>
        <v>8.4598846318224314</v>
      </c>
      <c r="AY120" s="1212">
        <v>0.46</v>
      </c>
      <c r="AZ120" s="1028">
        <v>4.3900000000000006</v>
      </c>
      <c r="BA120" s="1028">
        <v>-17.5</v>
      </c>
      <c r="BB120" s="1028">
        <v>-6.74</v>
      </c>
      <c r="BC120" s="1028">
        <v>-7.55</v>
      </c>
      <c r="BE120" s="721">
        <v>2014</v>
      </c>
      <c r="BF120" s="1057">
        <f>IF(BE120&gt;2008,0,IF(BE120&gt;2001,1,IF(BE120&gt;1990,2,IF(BE120&gt;1980,3,IF(BE120&gt;1973,4,IF(BE120&gt;1970,5,IF(BE120&gt;1960,6,IF(BE120&gt;1958,7,IF(BE120&gt;1953,8,9)))))))))</f>
        <v>0</v>
      </c>
    </row>
    <row r="121" spans="1:58" s="905" customFormat="1" ht="11.25" customHeight="1" x14ac:dyDescent="0.2">
      <c r="A121" s="968" t="s">
        <v>4254</v>
      </c>
      <c r="B121" s="969" t="s">
        <v>4251</v>
      </c>
      <c r="C121" s="1181" t="s">
        <v>4414</v>
      </c>
      <c r="D121" s="1181" t="s">
        <v>4445</v>
      </c>
      <c r="E121" s="885">
        <v>6</v>
      </c>
      <c r="F121" s="1245">
        <v>740</v>
      </c>
      <c r="G121" s="1244" t="s">
        <v>107</v>
      </c>
      <c r="H121" s="1244" t="s">
        <v>107</v>
      </c>
      <c r="I121" s="970">
        <v>58.02</v>
      </c>
      <c r="J121" s="887">
        <f>(M121/I121)*100</f>
        <v>0.55153395380903136</v>
      </c>
      <c r="K121" s="760">
        <v>0.08</v>
      </c>
      <c r="L121" s="1244">
        <v>4</v>
      </c>
      <c r="M121" s="890">
        <f>K121*L121</f>
        <v>0.32</v>
      </c>
      <c r="N121" s="1244" t="s">
        <v>521</v>
      </c>
      <c r="O121" s="921">
        <v>7.0000000000000007E-2</v>
      </c>
      <c r="P121" s="922">
        <v>43412</v>
      </c>
      <c r="Q121" s="922">
        <v>43434</v>
      </c>
      <c r="R121" s="890">
        <f>(K121-O121)/O121*100</f>
        <v>14.285714285714276</v>
      </c>
      <c r="S121" s="824">
        <f>IF(INDEX(Historical!$D$7:$D$1455,MATCH(B121,Historical!$B$7:$B$1455,0))=0,"n/a",(INDEX(Historical!$C$7:$C$1455,MATCH(B121,Historical!$B$7:$B$1455,0))/INDEX(Historical!$D$7:$D$1455,MATCH(B121,Historical!$B$7:$B$1455,0))-1)*100)</f>
        <v>12.5</v>
      </c>
      <c r="T121" s="824">
        <f>IF(INDEX(Historical!$F$7:$F$1455,MATCH(B121,Historical!$B$7:$B$1455,0))=0,"n/a",((INDEX(Historical!$C$7:$C$1455,MATCH(B121,Historical!$B$7:$B$1455,0))/INDEX(Historical!$F$7:$F$1455,MATCH(B121,Historical!$B$7:$B$1455,0)))^(1/3)-1)*100)</f>
        <v>37.00134211888826</v>
      </c>
      <c r="U121" s="824">
        <f>IF(INDEX(Historical!$I$7:$I$1455,MATCH(B121,Historical!$B$7:$B$1455,0))=0,"n/a",((INDEX(Historical!$C$7:$C$1455,MATCH(B121,Historical!$B$7:$B$1455,0))/INDEX(Historical!$I$7:$I$1455,MATCH(B121,Historical!$B$7:$B$1455,0)))^(1/5)-1)*100)</f>
        <v>35.096003852061351</v>
      </c>
      <c r="V121" s="824">
        <f>IF(INDEX(Historical!$O$7:$O$1455,MATCH(B121,Historical!$B$7:$B$1455,0))=0,"n/a",((INDEX(Historical!$C$7:$C$1455,MATCH(B121,Historical!$B$7:$B$1455,0))/INDEX(Historical!$O$7:$O$1455,MATCH(B121,Historical!$B$7:$B$1455,0)))^(1/10)-1)*100)</f>
        <v>-7.1998045617957533</v>
      </c>
      <c r="W121" s="894" t="str">
        <f>IF(OR(U121&lt;=0,U121="n/a",V121&lt;=0,V121="n/a"),"n/a",U121/V121)</f>
        <v>n/a</v>
      </c>
      <c r="X121" s="895">
        <f>IF(OR(AJ121&lt;=0,AJ121="n/a",U121&lt;=0,U121="n/a"),"n/a",U121/AJ121)</f>
        <v>0.31563993031802634</v>
      </c>
      <c r="Y121" s="971" t="s">
        <v>4077</v>
      </c>
      <c r="Z121" s="887">
        <f>IF(OR(AC121&lt;0.01,AC121="n/a"),"n/a",M121/AC121*100)</f>
        <v>6.4516129032258061</v>
      </c>
      <c r="AA121" s="897">
        <f>IF(OR(AC121&lt;0.01,AC121="n/a"),"n/a",I121/AC121)</f>
        <v>11.697580645161292</v>
      </c>
      <c r="AB121" s="889">
        <v>12</v>
      </c>
      <c r="AC121" s="972">
        <v>4.96</v>
      </c>
      <c r="AD121" s="972" t="s">
        <v>138</v>
      </c>
      <c r="AE121" s="898">
        <v>4.29</v>
      </c>
      <c r="AF121" s="898">
        <v>1.55</v>
      </c>
      <c r="AG121" s="898">
        <v>25.1</v>
      </c>
      <c r="AH121" s="898">
        <v>22.6</v>
      </c>
      <c r="AI121" s="898">
        <v>91.84</v>
      </c>
      <c r="AJ121" s="973">
        <v>111.19000000000001</v>
      </c>
      <c r="AK121" s="973" t="s">
        <v>138</v>
      </c>
      <c r="AL121" s="972">
        <v>319.69</v>
      </c>
      <c r="AM121" s="972">
        <v>3</v>
      </c>
      <c r="AN121" s="972">
        <v>0.86</v>
      </c>
      <c r="AO121" s="901">
        <f>IF(U121="n/a","n/a",IF(AA121&lt;0,"n/a",IF(AA121="n/a","n/a",J121+U121-AA121)))</f>
        <v>23.949957160709094</v>
      </c>
      <c r="AP121" s="902">
        <f>IF(U121="n/a","n/a",J121+U121)</f>
        <v>35.647537805870385</v>
      </c>
      <c r="AQ121" s="903">
        <f>IF(OR(AC121&lt;0.01,AF121="n/a"),"n/a",(I121/SQRT(22.5*AC121*(I121/AF121))-1)*100)</f>
        <v>-10.231779936698459</v>
      </c>
      <c r="AR121" s="766">
        <f>INDEX(Historical!$C$7:$C$1455,MATCH(B121,Historical!$B$7:$B$1455,0))*IF(AH121="n/a",1.03,IF(AH121&lt;0,1.01,IF(AH121&gt;10,1.1,(1+AH121/100))))</f>
        <v>0.19800000000000001</v>
      </c>
      <c r="AS121" s="897">
        <f>IF($AI121="n/a",1.03*AR121,IF($AI121&lt;0,1.01*AR121,IF($AI121&gt;10,1.1*AR121,(1+$AI121/100)*AR121)))</f>
        <v>0.21780000000000002</v>
      </c>
      <c r="AT121" s="897">
        <f>IF($AK121="n/a",1.03*AS121,IF($AK121&lt;0,1.01*AS121,IF($AK121&gt;10,1.1*AS121,(1+$AK121/100)*AS121)))</f>
        <v>0.22433400000000003</v>
      </c>
      <c r="AU121" s="897">
        <f>IF($AK121="n/a",1.03*AT121,IF($AK121&lt;0,1.01*AT121,IF($AK121&gt;10,1.1*AT121,(1+$AK121/100)*AT121)))</f>
        <v>0.23106402000000004</v>
      </c>
      <c r="AV121" s="897">
        <f>IF($AK121="n/a",1.03*AU121,IF($AK121&lt;0,1.01*AU121,IF($AK121&gt;10,1.1*AU121,(1+$AK121/100)*AU121)))</f>
        <v>0.23799594060000004</v>
      </c>
      <c r="AW121" s="887">
        <f>SUM(AR121:AV121)</f>
        <v>1.1091939606000001</v>
      </c>
      <c r="AX121" s="904">
        <f>AW121/I121*100</f>
        <v>1.9117441582213031</v>
      </c>
      <c r="AY121" s="974">
        <v>1.03</v>
      </c>
      <c r="AZ121" s="898">
        <v>2.92</v>
      </c>
      <c r="BA121" s="898">
        <v>-14.64</v>
      </c>
      <c r="BB121" s="898">
        <v>-2.78</v>
      </c>
      <c r="BC121" s="898">
        <v>-5.59</v>
      </c>
      <c r="BD121" s="1079"/>
      <c r="BE121" s="721">
        <v>2013</v>
      </c>
      <c r="BF121" s="1057">
        <f>IF(BE121&gt;2008,0,IF(BE121&gt;2001,1,IF(BE121&gt;1990,2,IF(BE121&gt;1980,3,IF(BE121&gt;1973,4,IF(BE121&gt;1970,5,IF(BE121&gt;1960,6,IF(BE121&gt;1958,7,IF(BE121&gt;1953,8,9)))))))))</f>
        <v>0</v>
      </c>
    </row>
    <row r="122" spans="1:58" ht="11.25" customHeight="1" x14ac:dyDescent="0.2">
      <c r="A122" s="1027" t="s">
        <v>1105</v>
      </c>
      <c r="B122" s="1031" t="s">
        <v>1106</v>
      </c>
      <c r="C122" s="1181" t="s">
        <v>248</v>
      </c>
      <c r="D122" s="1181" t="s">
        <v>4454</v>
      </c>
      <c r="E122" s="857">
        <v>8</v>
      </c>
      <c r="F122" s="1245">
        <v>546</v>
      </c>
      <c r="G122" s="1245" t="s">
        <v>107</v>
      </c>
      <c r="H122" s="1245" t="s">
        <v>107</v>
      </c>
      <c r="I122" s="1030">
        <v>26.28</v>
      </c>
      <c r="J122" s="766">
        <f>(M122/I122)*100</f>
        <v>1.6742770167427701</v>
      </c>
      <c r="K122" s="1033">
        <v>0.11</v>
      </c>
      <c r="L122" s="1043">
        <v>4</v>
      </c>
      <c r="M122" s="756">
        <f>K122*L122</f>
        <v>0.44</v>
      </c>
      <c r="N122" s="1026" t="s">
        <v>614</v>
      </c>
      <c r="O122" s="860">
        <v>0.1</v>
      </c>
      <c r="P122" s="1016">
        <v>43423</v>
      </c>
      <c r="Q122" s="1016">
        <v>43448</v>
      </c>
      <c r="R122" s="756">
        <f>(K122-O122)/O122*100</f>
        <v>9.9999999999999947</v>
      </c>
      <c r="S122" s="824">
        <f>IF(INDEX(Historical!$D$7:$D$1455,MATCH(B122,Historical!$B$7:$B$1455,0))=0,"n/a",(INDEX(Historical!$C$7:$C$1455,MATCH(B122,Historical!$B$7:$B$1455,0))/INDEX(Historical!$D$7:$D$1455,MATCH(B122,Historical!$B$7:$B$1455,0))-1)*100)</f>
        <v>12.12121212121211</v>
      </c>
      <c r="T122" s="824">
        <f>IF(INDEX(Historical!$F$7:$F$1455,MATCH(B122,Historical!$B$7:$B$1455,0))=0,"n/a",((INDEX(Historical!$C$7:$C$1455,MATCH(B122,Historical!$B$7:$B$1455,0))/INDEX(Historical!$F$7:$F$1455,MATCH(B122,Historical!$B$7:$B$1455,0)))^(1/3)-1)*100)</f>
        <v>17.17221217638938</v>
      </c>
      <c r="U122" s="824">
        <f>IF(INDEX(Historical!$I$7:$I$1455,MATCH(B122,Historical!$B$7:$B$1455,0))=0,"n/a",((INDEX(Historical!$C$7:$C$1455,MATCH(B122,Historical!$B$7:$B$1455,0))/INDEX(Historical!$I$7:$I$1455,MATCH(B122,Historical!$B$7:$B$1455,0)))^(1/5)-1)*100)</f>
        <v>16.153616167554617</v>
      </c>
      <c r="V122" s="824" t="str">
        <f>IF(INDEX(Historical!$O$7:$O$1455,MATCH(B122,Historical!$B$7:$B$1455,0))=0,"n/a",((INDEX(Historical!$C$7:$C$1455,MATCH(B122,Historical!$B$7:$B$1455,0))/INDEX(Historical!$O$7:$O$1455,MATCH(B122,Historical!$B$7:$B$1455,0)))^(1/10)-1)*100)</f>
        <v>n/a</v>
      </c>
      <c r="W122" s="825" t="str">
        <f>IF(OR(U122&lt;=0,U122="n/a",V122&lt;=0,V122="n/a"),"n/a",U122/V122)</f>
        <v>n/a</v>
      </c>
      <c r="X122" s="826" t="str">
        <f>IF(OR(AJ122&lt;=0,AJ122="n/a",U122&lt;=0,U122="n/a"),"n/a",U122/AJ122)</f>
        <v>n/a</v>
      </c>
      <c r="Y122" s="1031"/>
      <c r="Z122" s="766">
        <f>IF(OR(AC122&lt;0.01,AC122="n/a"),"n/a",M122/AC122*100)</f>
        <v>68.75</v>
      </c>
      <c r="AA122" s="1042">
        <f>IF(OR(AC122&lt;0.01,AC122="n/a"),"n/a",I122/AC122)</f>
        <v>41.0625</v>
      </c>
      <c r="AB122" s="1043">
        <v>12</v>
      </c>
      <c r="AC122" s="1021">
        <v>0.64</v>
      </c>
      <c r="AD122" s="1021">
        <v>11.39</v>
      </c>
      <c r="AE122" s="1021">
        <v>7.0000000000000007E-2</v>
      </c>
      <c r="AF122" s="1021">
        <v>2.13</v>
      </c>
      <c r="AG122" s="1021">
        <v>8</v>
      </c>
      <c r="AH122" s="1021">
        <v>-65.100000000000009</v>
      </c>
      <c r="AI122" s="1021">
        <v>7.06</v>
      </c>
      <c r="AJ122" s="1021">
        <v>-11</v>
      </c>
      <c r="AK122" s="1021">
        <v>3.5999999999999996</v>
      </c>
      <c r="AL122" s="1034">
        <v>1220</v>
      </c>
      <c r="AM122" s="1028">
        <v>0.6</v>
      </c>
      <c r="AN122" s="1021">
        <v>0.73</v>
      </c>
      <c r="AO122" s="868">
        <f>IF(U122="n/a","n/a",IF(AA122&lt;0,"n/a",IF(AA122="n/a","n/a",J122+U122-AA122)))</f>
        <v>-23.234606815702612</v>
      </c>
      <c r="AP122" s="869">
        <f>IF(U122="n/a","n/a",J122+U122)</f>
        <v>17.827893184297388</v>
      </c>
      <c r="AQ122" s="1044">
        <f>IF(OR(AC122&lt;0.01,AF122="n/a"),"n/a",(I122/SQRT(22.5*AC122*(I122/AF122))-1)*100)</f>
        <v>97.161101640257613</v>
      </c>
      <c r="AR122" s="766">
        <f>INDEX(Historical!$C$7:$C$1455,MATCH(B122,Historical!$B$7:$B$1455,0))*IF(AH122="n/a",1.03,IF(AH122&lt;0,1.01,IF(AH122&gt;10,1.1,(1+AH122/100))))</f>
        <v>0.37369999999999998</v>
      </c>
      <c r="AS122" s="1042">
        <f>IF($AI122="n/a",1.03*AR122,IF($AI122&lt;0,1.01*AR122,IF($AI122&gt;10,1.1*AR122,(1+$AI122/100)*AR122)))</f>
        <v>0.40008321999999996</v>
      </c>
      <c r="AT122" s="1042">
        <f>IF($AK122="n/a",1.03*AS122,IF($AK122&lt;0,1.01*AS122,IF($AK122&gt;10,1.1*AS122,(1+$AK122/100)*AS122)))</f>
        <v>0.41448621591999996</v>
      </c>
      <c r="AU122" s="1042">
        <f>IF($AK122="n/a",1.03*AT122,IF($AK122&lt;0,1.01*AT122,IF($AK122&gt;10,1.1*AT122,(1+$AK122/100)*AT122)))</f>
        <v>0.42940771969311997</v>
      </c>
      <c r="AV122" s="1042">
        <f>IF($AK122="n/a",1.03*AU122,IF($AK122&lt;0,1.01*AU122,IF($AK122&gt;10,1.1*AU122,(1+$AK122/100)*AU122)))</f>
        <v>0.44486639760207231</v>
      </c>
      <c r="AW122" s="766">
        <f>SUM(AR122:AV122)</f>
        <v>2.0625435532151921</v>
      </c>
      <c r="AX122" s="877">
        <f>AW122/I122*100</f>
        <v>7.8483392435890105</v>
      </c>
      <c r="AY122" s="1212">
        <v>0.74</v>
      </c>
      <c r="AZ122" s="1028">
        <v>53.680000000000007</v>
      </c>
      <c r="BA122" s="1028">
        <v>-34.5</v>
      </c>
      <c r="BB122" s="1028">
        <v>-20.64</v>
      </c>
      <c r="BC122" s="1028">
        <v>-0.27</v>
      </c>
      <c r="BE122" s="721">
        <v>2012</v>
      </c>
      <c r="BF122" s="1057">
        <f>IF(BE122&gt;2008,0,IF(BE122&gt;2001,1,IF(BE122&gt;1990,2,IF(BE122&gt;1980,3,IF(BE122&gt;1973,4,IF(BE122&gt;1970,5,IF(BE122&gt;1960,6,IF(BE122&gt;1958,7,IF(BE122&gt;1953,8,9)))))))))</f>
        <v>0</v>
      </c>
    </row>
    <row r="123" spans="1:58" ht="11.25" customHeight="1" x14ac:dyDescent="0.2">
      <c r="A123" s="1027" t="s">
        <v>1107</v>
      </c>
      <c r="B123" s="1031" t="s">
        <v>1108</v>
      </c>
      <c r="C123" s="1181" t="s">
        <v>4414</v>
      </c>
      <c r="D123" s="1181" t="s">
        <v>4415</v>
      </c>
      <c r="E123" s="857">
        <v>9</v>
      </c>
      <c r="F123" s="1245">
        <v>379</v>
      </c>
      <c r="G123" s="1245" t="s">
        <v>107</v>
      </c>
      <c r="H123" s="1245" t="s">
        <v>107</v>
      </c>
      <c r="I123" s="1030">
        <v>97.46</v>
      </c>
      <c r="J123" s="766">
        <f>(M123/I123)*100</f>
        <v>4.2273753334701416</v>
      </c>
      <c r="K123" s="1033">
        <v>1.03</v>
      </c>
      <c r="L123" s="1043">
        <v>4</v>
      </c>
      <c r="M123" s="756">
        <f>K123*L123</f>
        <v>4.12</v>
      </c>
      <c r="N123" s="1026" t="s">
        <v>221</v>
      </c>
      <c r="O123" s="860">
        <v>0.98</v>
      </c>
      <c r="P123" s="1016">
        <v>43279</v>
      </c>
      <c r="Q123" s="1016">
        <v>43297</v>
      </c>
      <c r="R123" s="756">
        <f>(K123-O123)/O123*100</f>
        <v>5.1020408163265358</v>
      </c>
      <c r="S123" s="824">
        <f>IF(INDEX(Historical!$D$7:$D$1455,MATCH(B123,Historical!$B$7:$B$1455,0))=0,"n/a",(INDEX(Historical!$C$7:$C$1455,MATCH(B123,Historical!$B$7:$B$1455,0))/INDEX(Historical!$D$7:$D$1455,MATCH(B123,Historical!$B$7:$B$1455,0))-1)*100)</f>
        <v>69.811320754716988</v>
      </c>
      <c r="T123" s="824">
        <f>IF(INDEX(Historical!$F$7:$F$1455,MATCH(B123,Historical!$B$7:$B$1455,0))=0,"n/a",((INDEX(Historical!$C$7:$C$1455,MATCH(B123,Historical!$B$7:$B$1455,0))/INDEX(Historical!$F$7:$F$1455,MATCH(B123,Historical!$B$7:$B$1455,0)))^(1/3)-1)*100)</f>
        <v>37.001342118888282</v>
      </c>
      <c r="U123" s="824">
        <f>IF(INDEX(Historical!$I$7:$I$1455,MATCH(B123,Historical!$B$7:$B$1455,0))=0,"n/a",((INDEX(Historical!$C$7:$C$1455,MATCH(B123,Historical!$B$7:$B$1455,0))/INDEX(Historical!$I$7:$I$1455,MATCH(B123,Historical!$B$7:$B$1455,0)))^(1/5)-1)*100)</f>
        <v>37.972966146121493</v>
      </c>
      <c r="V123" s="824" t="str">
        <f>IF(INDEX(Historical!$O$7:$O$1455,MATCH(B123,Historical!$B$7:$B$1455,0))=0,"n/a",((INDEX(Historical!$C$7:$C$1455,MATCH(B123,Historical!$B$7:$B$1455,0))/INDEX(Historical!$O$7:$O$1455,MATCH(B123,Historical!$B$7:$B$1455,0)))^(1/10)-1)*100)</f>
        <v>n/a</v>
      </c>
      <c r="W123" s="825" t="str">
        <f>IF(OR(U123&lt;=0,U123="n/a",V123&lt;=0,V123="n/a"),"n/a",U123/V123)</f>
        <v>n/a</v>
      </c>
      <c r="X123" s="826">
        <f>IF(OR(AJ123&lt;=0,AJ123="n/a",U123&lt;=0,U123="n/a"),"n/a",U123/AJ123)</f>
        <v>0.71647105936078292</v>
      </c>
      <c r="Y123" s="777"/>
      <c r="Z123" s="766">
        <f>IF(OR(AC123&lt;0.01,AC123="n/a"),"n/a",M123/AC123*100)</f>
        <v>194.33962264150944</v>
      </c>
      <c r="AA123" s="1042">
        <f>IF(OR(AC123&lt;0.01,AC123="n/a"),"n/a",I123/AC123)</f>
        <v>45.971698113207545</v>
      </c>
      <c r="AB123" s="1043">
        <v>12</v>
      </c>
      <c r="AC123" s="1021">
        <v>2.12</v>
      </c>
      <c r="AD123" s="1021">
        <v>3.08</v>
      </c>
      <c r="AE123" s="1021">
        <v>8.9</v>
      </c>
      <c r="AF123" s="1021">
        <v>13.12</v>
      </c>
      <c r="AG123" s="1021">
        <v>27.3</v>
      </c>
      <c r="AH123" s="1021">
        <v>19.400000000000002</v>
      </c>
      <c r="AI123" s="1021">
        <v>-0.27</v>
      </c>
      <c r="AJ123" s="1021">
        <v>53</v>
      </c>
      <c r="AK123" s="1021">
        <v>14.95</v>
      </c>
      <c r="AL123" s="1034">
        <v>4730</v>
      </c>
      <c r="AM123" s="1028">
        <v>0.70000000000000007</v>
      </c>
      <c r="AN123" s="1021">
        <v>4.07</v>
      </c>
      <c r="AO123" s="868">
        <f>IF(U123="n/a","n/a",IF(AA123&lt;0,"n/a",IF(AA123="n/a","n/a",J123+U123-AA123)))</f>
        <v>-3.771356633615909</v>
      </c>
      <c r="AP123" s="869">
        <f>IF(U123="n/a","n/a",J123+U123)</f>
        <v>42.200341479591636</v>
      </c>
      <c r="AQ123" s="1044">
        <f>IF(OR(AC123&lt;0.01,AF123="n/a"),"n/a",(I123/SQRT(22.5*AC123*(I123/AF123))-1)*100)</f>
        <v>417.75098229223113</v>
      </c>
      <c r="AR123" s="766">
        <f>INDEX(Historical!$C$7:$C$1455,MATCH(B123,Historical!$B$7:$B$1455,0))*IF(AH123="n/a",1.03,IF(AH123&lt;0,1.01,IF(AH123&gt;10,1.1,(1+AH123/100))))</f>
        <v>3.9600000000000004</v>
      </c>
      <c r="AS123" s="1042">
        <f>IF($AI123="n/a",1.03*AR123,IF($AI123&lt;0,1.01*AR123,IF($AI123&gt;10,1.1*AR123,(1+$AI123/100)*AR123)))</f>
        <v>3.9996000000000005</v>
      </c>
      <c r="AT123" s="1042">
        <f>IF($AK123="n/a",1.03*AS123,IF($AK123&lt;0,1.01*AS123,IF($AK123&gt;10,1.1*AS123,(1+$AK123/100)*AS123)))</f>
        <v>4.399560000000001</v>
      </c>
      <c r="AU123" s="1042">
        <f>IF($AK123="n/a",1.03*AT123,IF($AK123&lt;0,1.01*AT123,IF($AK123&gt;10,1.1*AT123,(1+$AK123/100)*AT123)))</f>
        <v>4.8395160000000015</v>
      </c>
      <c r="AV123" s="1042">
        <f>IF($AK123="n/a",1.03*AU123,IF($AK123&lt;0,1.01*AU123,IF($AK123&gt;10,1.1*AU123,(1+$AK123/100)*AU123)))</f>
        <v>5.3234676000000016</v>
      </c>
      <c r="AW123" s="766">
        <f>SUM(AR123:AV123)</f>
        <v>22.522143600000007</v>
      </c>
      <c r="AX123" s="877">
        <f>AW123/I123*100</f>
        <v>23.109115124153508</v>
      </c>
      <c r="AY123" s="1212">
        <v>0.59</v>
      </c>
      <c r="AZ123" s="1028">
        <v>10.290000000000001</v>
      </c>
      <c r="BA123" s="1028">
        <v>-18.029999999999998</v>
      </c>
      <c r="BB123" s="1028">
        <v>-3.2</v>
      </c>
      <c r="BC123" s="1028">
        <v>-7.8100000000000005</v>
      </c>
      <c r="BE123" s="721">
        <v>2010</v>
      </c>
      <c r="BF123" s="1057">
        <f>IF(BE123&gt;2008,0,IF(BE123&gt;2001,1,IF(BE123&gt;1990,2,IF(BE123&gt;1980,3,IF(BE123&gt;1973,4,IF(BE123&gt;1970,5,IF(BE123&gt;1960,6,IF(BE123&gt;1958,7,IF(BE123&gt;1953,8,9)))))))))</f>
        <v>0</v>
      </c>
    </row>
    <row r="124" spans="1:58" ht="11.25" customHeight="1" x14ac:dyDescent="0.2">
      <c r="A124" s="1019" t="s">
        <v>1109</v>
      </c>
      <c r="B124" s="1031" t="s">
        <v>1110</v>
      </c>
      <c r="C124" s="1181" t="s">
        <v>4283</v>
      </c>
      <c r="D124" s="1181" t="s">
        <v>4433</v>
      </c>
      <c r="E124" s="857">
        <v>8</v>
      </c>
      <c r="F124" s="1245">
        <v>452</v>
      </c>
      <c r="G124" s="1245" t="s">
        <v>107</v>
      </c>
      <c r="H124" s="1245" t="s">
        <v>107</v>
      </c>
      <c r="I124" s="1030">
        <v>32.22</v>
      </c>
      <c r="J124" s="766">
        <f>(M124/I124)*100</f>
        <v>2.2346368715083798</v>
      </c>
      <c r="K124" s="1033">
        <v>0.18</v>
      </c>
      <c r="L124" s="1043">
        <v>4</v>
      </c>
      <c r="M124" s="756">
        <f>K124*L124</f>
        <v>0.72</v>
      </c>
      <c r="N124" s="1026" t="s">
        <v>153</v>
      </c>
      <c r="O124" s="860">
        <v>0.155</v>
      </c>
      <c r="P124" s="1016">
        <v>43158</v>
      </c>
      <c r="Q124" s="1016">
        <v>43188</v>
      </c>
      <c r="R124" s="756">
        <f>(K124-O124)/O124*100</f>
        <v>16.129032258064512</v>
      </c>
      <c r="S124" s="824">
        <f>IF(INDEX(Historical!$D$7:$D$1455,MATCH(B124,Historical!$B$7:$B$1455,0))=0,"n/a",(INDEX(Historical!$C$7:$C$1455,MATCH(B124,Historical!$B$7:$B$1455,0))/INDEX(Historical!$D$7:$D$1455,MATCH(B124,Historical!$B$7:$B$1455,0))-1)*100)</f>
        <v>14.814814814814813</v>
      </c>
      <c r="T124" s="824">
        <f>IF(INDEX(Historical!$F$7:$F$1455,MATCH(B124,Historical!$B$7:$B$1455,0))=0,"n/a",((INDEX(Historical!$C$7:$C$1455,MATCH(B124,Historical!$B$7:$B$1455,0))/INDEX(Historical!$F$7:$F$1455,MATCH(B124,Historical!$B$7:$B$1455,0)))^(1/3)-1)*100)</f>
        <v>15.729452726293779</v>
      </c>
      <c r="U124" s="824">
        <f>IF(INDEX(Historical!$I$7:$I$1455,MATCH(B124,Historical!$B$7:$B$1455,0))=0,"n/a",((INDEX(Historical!$C$7:$C$1455,MATCH(B124,Historical!$B$7:$B$1455,0))/INDEX(Historical!$I$7:$I$1455,MATCH(B124,Historical!$B$7:$B$1455,0)))^(1/5)-1)*100)</f>
        <v>14.502831715794207</v>
      </c>
      <c r="V124" s="824">
        <f>IF(INDEX(Historical!$O$7:$O$1455,MATCH(B124,Historical!$B$7:$B$1455,0))=0,"n/a",((INDEX(Historical!$C$7:$C$1455,MATCH(B124,Historical!$B$7:$B$1455,0))/INDEX(Historical!$O$7:$O$1455,MATCH(B124,Historical!$B$7:$B$1455,0)))^(1/10)-1)*100)</f>
        <v>20.016005756677458</v>
      </c>
      <c r="W124" s="825">
        <f>IF(OR(U124&lt;=0,U124="n/a",V124&lt;=0,V124="n/a"),"n/a",U124/V124)</f>
        <v>0.72456172785401884</v>
      </c>
      <c r="X124" s="826" t="str">
        <f>IF(OR(AJ124&lt;=0,AJ124="n/a",U124&lt;=0,U124="n/a"),"n/a",U124/AJ124)</f>
        <v>n/a</v>
      </c>
      <c r="Y124" s="777"/>
      <c r="Z124" s="766" t="str">
        <f>IF(OR(AC124&lt;0.01,AC124="n/a"),"n/a",M124/AC124*100)</f>
        <v>n/a</v>
      </c>
      <c r="AA124" s="1042" t="str">
        <f>IF(OR(AC124&lt;0.01,AC124="n/a"),"n/a",I124/AC124)</f>
        <v>n/a</v>
      </c>
      <c r="AB124" s="1043">
        <v>12</v>
      </c>
      <c r="AC124" s="1021">
        <v>-0.83</v>
      </c>
      <c r="AD124" s="1021" t="s">
        <v>138</v>
      </c>
      <c r="AE124" s="1021">
        <v>2.38</v>
      </c>
      <c r="AF124" s="1021">
        <v>2.2400000000000002</v>
      </c>
      <c r="AG124" s="1021">
        <v>-6</v>
      </c>
      <c r="AH124" s="1023">
        <v>-117.5</v>
      </c>
      <c r="AI124" s="1023">
        <v>17.75</v>
      </c>
      <c r="AJ124" s="1021">
        <v>-20.3</v>
      </c>
      <c r="AK124" s="1021">
        <v>12.4</v>
      </c>
      <c r="AL124" s="1034">
        <v>25940</v>
      </c>
      <c r="AM124" s="1028">
        <v>0.1</v>
      </c>
      <c r="AN124" s="1021">
        <v>0.46</v>
      </c>
      <c r="AO124" s="868" t="str">
        <f>IF(U124="n/a","n/a",IF(AA124&lt;0,"n/a",IF(AA124="n/a","n/a",J124+U124-AA124)))</f>
        <v>n/a</v>
      </c>
      <c r="AP124" s="869">
        <f>IF(U124="n/a","n/a",J124+U124)</f>
        <v>16.737468587302587</v>
      </c>
      <c r="AQ124" s="1044" t="str">
        <f>IF(OR(AC124&lt;0.01,AF124="n/a"),"n/a",(I124/SQRT(22.5*AC124*(I124/AF124))-1)*100)</f>
        <v>n/a</v>
      </c>
      <c r="AR124" s="766">
        <f>INDEX(Historical!$C$7:$C$1455,MATCH(B124,Historical!$B$7:$B$1455,0))*IF(AH124="n/a",1.03,IF(AH124&lt;0,1.01,IF(AH124&gt;10,1.1,(1+AH124/100))))</f>
        <v>0.62619999999999998</v>
      </c>
      <c r="AS124" s="1042">
        <f>IF($AI124="n/a",1.03*AR124,IF($AI124&lt;0,1.01*AR124,IF($AI124&gt;10,1.1*AR124,(1+$AI124/100)*AR124)))</f>
        <v>0.68881999999999999</v>
      </c>
      <c r="AT124" s="1042">
        <f>IF($AK124="n/a",1.03*AS124,IF($AK124&lt;0,1.01*AS124,IF($AK124&gt;10,1.1*AS124,(1+$AK124/100)*AS124)))</f>
        <v>0.7577020000000001</v>
      </c>
      <c r="AU124" s="1042">
        <f>IF($AK124="n/a",1.03*AT124,IF($AK124&lt;0,1.01*AT124,IF($AK124&gt;10,1.1*AT124,(1+$AK124/100)*AT124)))</f>
        <v>0.83347220000000022</v>
      </c>
      <c r="AV124" s="1042">
        <f>IF($AK124="n/a",1.03*AU124,IF($AK124&lt;0,1.01*AU124,IF($AK124&gt;10,1.1*AU124,(1+$AK124/100)*AU124)))</f>
        <v>0.91681942000000027</v>
      </c>
      <c r="AW124" s="766">
        <f>SUM(AR124:AV124)</f>
        <v>3.8230136200000007</v>
      </c>
      <c r="AX124" s="877">
        <f>AW124/I124*100</f>
        <v>11.865343327126011</v>
      </c>
      <c r="AY124" s="1212">
        <v>1.3</v>
      </c>
      <c r="AZ124" s="1028">
        <v>23.400000000000002</v>
      </c>
      <c r="BA124" s="1028">
        <v>-11.87</v>
      </c>
      <c r="BB124" s="1028">
        <v>-1.9300000000000002</v>
      </c>
      <c r="BC124" s="1028">
        <v>5.9799999999999995</v>
      </c>
      <c r="BE124" s="721">
        <v>2011</v>
      </c>
      <c r="BF124" s="1057">
        <f>IF(BE124&gt;2008,0,IF(BE124&gt;2001,1,IF(BE124&gt;1990,2,IF(BE124&gt;1980,3,IF(BE124&gt;1973,4,IF(BE124&gt;1970,5,IF(BE124&gt;1960,6,IF(BE124&gt;1958,7,IF(BE124&gt;1953,8,9)))))))))</f>
        <v>0</v>
      </c>
    </row>
    <row r="125" spans="1:58" ht="11.25" customHeight="1" x14ac:dyDescent="0.2">
      <c r="A125" s="1019" t="s">
        <v>1111</v>
      </c>
      <c r="B125" s="1031" t="s">
        <v>1112</v>
      </c>
      <c r="C125" s="1181" t="s">
        <v>109</v>
      </c>
      <c r="D125" s="1181" t="s">
        <v>4434</v>
      </c>
      <c r="E125" s="857">
        <v>7</v>
      </c>
      <c r="F125" s="1245">
        <v>577</v>
      </c>
      <c r="G125" s="1245" t="s">
        <v>107</v>
      </c>
      <c r="H125" s="1245" t="s">
        <v>107</v>
      </c>
      <c r="I125" s="1030">
        <v>20.6</v>
      </c>
      <c r="J125" s="766">
        <f>(M125/I125)*100</f>
        <v>2.1359223300970873</v>
      </c>
      <c r="K125" s="1033">
        <v>0.11</v>
      </c>
      <c r="L125" s="1043">
        <v>4</v>
      </c>
      <c r="M125" s="756">
        <f>K125*L125</f>
        <v>0.44</v>
      </c>
      <c r="N125" s="1026" t="s">
        <v>120</v>
      </c>
      <c r="O125" s="860">
        <v>0.08</v>
      </c>
      <c r="P125" s="1016">
        <v>43138</v>
      </c>
      <c r="Q125" s="1016">
        <v>43160</v>
      </c>
      <c r="R125" s="756">
        <f>(K125-O125)/O125*100</f>
        <v>37.5</v>
      </c>
      <c r="S125" s="824">
        <f>IF(INDEX(Historical!$D$7:$D$1455,MATCH(B125,Historical!$B$7:$B$1455,0))=0,"n/a",(INDEX(Historical!$C$7:$C$1455,MATCH(B125,Historical!$B$7:$B$1455,0))/INDEX(Historical!$D$7:$D$1455,MATCH(B125,Historical!$B$7:$B$1455,0))-1)*100)</f>
        <v>14.285714285714279</v>
      </c>
      <c r="T125" s="824">
        <f>IF(INDEX(Historical!$F$7:$F$1455,MATCH(B125,Historical!$B$7:$B$1455,0))=0,"n/a",((INDEX(Historical!$C$7:$C$1455,MATCH(B125,Historical!$B$7:$B$1455,0))/INDEX(Historical!$F$7:$F$1455,MATCH(B125,Historical!$B$7:$B$1455,0)))^(1/3)-1)*100)</f>
        <v>21.141372855475971</v>
      </c>
      <c r="U125" s="824">
        <f>IF(INDEX(Historical!$I$7:$I$1455,MATCH(B125,Historical!$B$7:$B$1455,0))=0,"n/a",((INDEX(Historical!$C$7:$C$1455,MATCH(B125,Historical!$B$7:$B$1455,0))/INDEX(Historical!$I$7:$I$1455,MATCH(B125,Historical!$B$7:$B$1455,0)))^(1/5)-1)*100)</f>
        <v>60.548312352046139</v>
      </c>
      <c r="V125" s="824">
        <f>IF(INDEX(Historical!$O$7:$O$1455,MATCH(B125,Historical!$B$7:$B$1455,0))=0,"n/a",((INDEX(Historical!$C$7:$C$1455,MATCH(B125,Historical!$B$7:$B$1455,0))/INDEX(Historical!$O$7:$O$1455,MATCH(B125,Historical!$B$7:$B$1455,0)))^(1/10)-1)*100)</f>
        <v>-9.3527850056263624</v>
      </c>
      <c r="W125" s="825" t="str">
        <f>IF(OR(U125&lt;=0,U125="n/a",V125&lt;=0,V125="n/a"),"n/a",U125/V125)</f>
        <v>n/a</v>
      </c>
      <c r="X125" s="826" t="str">
        <f>IF(OR(AJ125&lt;=0,AJ125="n/a",U125&lt;=0,U125="n/a"),"n/a",U125/AJ125)</f>
        <v>n/a</v>
      </c>
      <c r="Y125" s="1032"/>
      <c r="Z125" s="766" t="str">
        <f>IF(OR(AC125&lt;0.01,AC125="n/a"),"n/a",M125/AC125*100)</f>
        <v>n/a</v>
      </c>
      <c r="AA125" s="1042" t="str">
        <f>IF(OR(AC125&lt;0.01,AC125="n/a"),"n/a",I125/AC125)</f>
        <v>n/a</v>
      </c>
      <c r="AB125" s="1043">
        <v>12</v>
      </c>
      <c r="AC125" s="1021" t="s">
        <v>138</v>
      </c>
      <c r="AD125" s="1021" t="s">
        <v>138</v>
      </c>
      <c r="AE125" s="1021" t="s">
        <v>138</v>
      </c>
      <c r="AF125" s="1021" t="s">
        <v>138</v>
      </c>
      <c r="AG125" s="1021" t="s">
        <v>138</v>
      </c>
      <c r="AH125" s="1021" t="s">
        <v>138</v>
      </c>
      <c r="AI125" s="1021" t="s">
        <v>138</v>
      </c>
      <c r="AJ125" s="1021" t="s">
        <v>138</v>
      </c>
      <c r="AK125" s="1021" t="s">
        <v>138</v>
      </c>
      <c r="AL125" s="1034" t="s">
        <v>138</v>
      </c>
      <c r="AM125" s="1028" t="s">
        <v>138</v>
      </c>
      <c r="AN125" s="1021" t="s">
        <v>138</v>
      </c>
      <c r="AO125" s="868" t="str">
        <f>IF(U125="n/a","n/a",IF(AA125&lt;0,"n/a",IF(AA125="n/a","n/a",J125+U125-AA125)))</f>
        <v>n/a</v>
      </c>
      <c r="AP125" s="869">
        <f>IF(U125="n/a","n/a",J125+U125)</f>
        <v>62.684234682143227</v>
      </c>
      <c r="AQ125" s="1044" t="str">
        <f>IF(OR(AC125&lt;0.01,AF125="n/a"),"n/a",(I125/SQRT(22.5*AC125*(I125/AF125))-1)*100)</f>
        <v>n/a</v>
      </c>
      <c r="AR125" s="766">
        <f>INDEX(Historical!$C$7:$C$1455,MATCH(B125,Historical!$B$7:$B$1455,0))*IF(AH125="n/a",1.03,IF(AH125&lt;0,1.01,IF(AH125&gt;10,1.1,(1+AH125/100))))</f>
        <v>0.3296</v>
      </c>
      <c r="AS125" s="1042">
        <f>IF($AI125="n/a",1.03*AR125,IF($AI125&lt;0,1.01*AR125,IF($AI125&gt;10,1.1*AR125,(1+$AI125/100)*AR125)))</f>
        <v>0.33948800000000001</v>
      </c>
      <c r="AT125" s="1042">
        <f>IF($AK125="n/a",1.03*AS125,IF($AK125&lt;0,1.01*AS125,IF($AK125&gt;10,1.1*AS125,(1+$AK125/100)*AS125)))</f>
        <v>0.34967264000000003</v>
      </c>
      <c r="AU125" s="1042">
        <f>IF($AK125="n/a",1.03*AT125,IF($AK125&lt;0,1.01*AT125,IF($AK125&gt;10,1.1*AT125,(1+$AK125/100)*AT125)))</f>
        <v>0.36016281920000004</v>
      </c>
      <c r="AV125" s="1042">
        <f>IF($AK125="n/a",1.03*AU125,IF($AK125&lt;0,1.01*AU125,IF($AK125&gt;10,1.1*AU125,(1+$AK125/100)*AU125)))</f>
        <v>0.37096770377600002</v>
      </c>
      <c r="AW125" s="766">
        <f>SUM(AR125:AV125)</f>
        <v>1.7498911629760001</v>
      </c>
      <c r="AX125" s="877">
        <f>AW125/I125*100</f>
        <v>8.4946172959999995</v>
      </c>
      <c r="AY125" s="1212" t="s">
        <v>138</v>
      </c>
      <c r="AZ125" s="1028" t="s">
        <v>138</v>
      </c>
      <c r="BA125" s="1028" t="s">
        <v>138</v>
      </c>
      <c r="BB125" s="1028" t="s">
        <v>138</v>
      </c>
      <c r="BC125" s="1028" t="s">
        <v>138</v>
      </c>
      <c r="BD125" s="1078" t="s">
        <v>4357</v>
      </c>
      <c r="BE125" s="721">
        <v>2012</v>
      </c>
      <c r="BF125" s="1057">
        <f>IF(BE125&gt;2008,0,IF(BE125&gt;2001,1,IF(BE125&gt;1990,2,IF(BE125&gt;1980,3,IF(BE125&gt;1973,4,IF(BE125&gt;1970,5,IF(BE125&gt;1960,6,IF(BE125&gt;1958,7,IF(BE125&gt;1953,8,9)))))))))</f>
        <v>0</v>
      </c>
    </row>
    <row r="126" spans="1:58" ht="11.25" customHeight="1" x14ac:dyDescent="0.2">
      <c r="A126" s="1036" t="s">
        <v>4395</v>
      </c>
      <c r="B126" s="681" t="s">
        <v>3851</v>
      </c>
      <c r="C126" s="1181" t="s">
        <v>4414</v>
      </c>
      <c r="D126" s="1181" t="s">
        <v>4415</v>
      </c>
      <c r="E126" s="857">
        <v>5</v>
      </c>
      <c r="F126" s="1245">
        <v>865</v>
      </c>
      <c r="G126" s="1245" t="s">
        <v>107</v>
      </c>
      <c r="H126" s="1245" t="s">
        <v>107</v>
      </c>
      <c r="I126" s="1030">
        <v>114.9</v>
      </c>
      <c r="J126" s="766">
        <f>(M126/I126)*100</f>
        <v>3.9164490861618799</v>
      </c>
      <c r="K126" s="1033">
        <v>1.125</v>
      </c>
      <c r="L126" s="1043">
        <v>4</v>
      </c>
      <c r="M126" s="756">
        <f>K126*L126</f>
        <v>4.5</v>
      </c>
      <c r="N126" s="1026" t="s">
        <v>322</v>
      </c>
      <c r="O126" s="860">
        <v>1.05</v>
      </c>
      <c r="P126" s="1016">
        <v>43447</v>
      </c>
      <c r="Q126" s="1016">
        <v>43465</v>
      </c>
      <c r="R126" s="756">
        <f>(K126-O126)/O126*100</f>
        <v>7.1428571428571379</v>
      </c>
      <c r="S126" s="824">
        <f>IF(INDEX(Historical!$D$7:$D$1455,MATCH(B126,Historical!$B$7:$B$1455,0))=0,"n/a",(INDEX(Historical!$C$7:$C$1455,MATCH(B126,Historical!$B$7:$B$1455,0))/INDEX(Historical!$D$7:$D$1455,MATCH(B126,Historical!$B$7:$B$1455,0))-1)*100)</f>
        <v>8.183079056865461</v>
      </c>
      <c r="T126" s="824">
        <f>IF(INDEX(Historical!$F$7:$F$1455,MATCH(B126,Historical!$B$7:$B$1455,0))=0,"n/a",((INDEX(Historical!$C$7:$C$1455,MATCH(B126,Historical!$B$7:$B$1455,0))/INDEX(Historical!$F$7:$F$1455,MATCH(B126,Historical!$B$7:$B$1455,0)))^(1/3)-1)*100)</f>
        <v>27.763754858254686</v>
      </c>
      <c r="U126" s="824" t="str">
        <f>IF(INDEX(Historical!$I$7:$I$1455,MATCH(B126,Historical!$B$7:$B$1455,0))=0,"n/a",((INDEX(Historical!$C$7:$C$1455,MATCH(B126,Historical!$B$7:$B$1455,0))/INDEX(Historical!$I$7:$I$1455,MATCH(B126,Historical!$B$7:$B$1455,0)))^(1/5)-1)*100)</f>
        <v>n/a</v>
      </c>
      <c r="V126" s="824" t="str">
        <f>IF(INDEX(Historical!$O$7:$O$1455,MATCH(B126,Historical!$B$7:$B$1455,0))=0,"n/a",((INDEX(Historical!$C$7:$C$1455,MATCH(B126,Historical!$B$7:$B$1455,0))/INDEX(Historical!$O$7:$O$1455,MATCH(B126,Historical!$B$7:$B$1455,0)))^(1/10)-1)*100)</f>
        <v>n/a</v>
      </c>
      <c r="W126" s="825" t="str">
        <f>IF(OR(U126&lt;=0,U126="n/a",V126&lt;=0,V126="n/a"),"n/a",U126/V126)</f>
        <v>n/a</v>
      </c>
      <c r="X126" s="826" t="str">
        <f>IF(OR(AJ126&lt;=0,AJ126="n/a",U126&lt;=0,U126="n/a"),"n/a",U126/AJ126)</f>
        <v>n/a</v>
      </c>
      <c r="Y126" s="777"/>
      <c r="Z126" s="766">
        <f>IF(OR(AC126&lt;0.01,AC126="n/a"),"n/a",M126/AC126*100)</f>
        <v>405.40540540540536</v>
      </c>
      <c r="AA126" s="1042">
        <f>IF(OR(AC126&lt;0.01,AC126="n/a"),"n/a",I126/AC126)</f>
        <v>103.51351351351352</v>
      </c>
      <c r="AB126" s="1043">
        <v>12</v>
      </c>
      <c r="AC126" s="1021">
        <v>1.1100000000000001</v>
      </c>
      <c r="AD126" s="1021">
        <v>5.24</v>
      </c>
      <c r="AE126" s="1021">
        <v>9.2200000000000006</v>
      </c>
      <c r="AF126" s="1021">
        <v>3.88</v>
      </c>
      <c r="AG126" s="1021">
        <v>3.5000000000000004</v>
      </c>
      <c r="AH126" s="1021">
        <v>10.7</v>
      </c>
      <c r="AI126" s="1021">
        <v>21.47</v>
      </c>
      <c r="AJ126" s="1021">
        <v>10.5</v>
      </c>
      <c r="AK126" s="1021">
        <v>19.670000000000002</v>
      </c>
      <c r="AL126" s="1021">
        <v>48330</v>
      </c>
      <c r="AM126" s="1028">
        <v>0.1</v>
      </c>
      <c r="AN126" s="1021">
        <v>1.34</v>
      </c>
      <c r="AO126" s="868" t="str">
        <f>IF(U126="n/a","n/a",IF(AA126&lt;0,"n/a",IF(AA126="n/a","n/a",J126+U126-AA126)))</f>
        <v>n/a</v>
      </c>
      <c r="AP126" s="869" t="str">
        <f>IF(U126="n/a","n/a",J126+U126)</f>
        <v>n/a</v>
      </c>
      <c r="AQ126" s="1044">
        <f>IF(OR(AC126&lt;0.01,AF126="n/a"),"n/a",(I126/SQRT(22.5*AC126*(I126/AF126))-1)*100)</f>
        <v>322.49651277058291</v>
      </c>
      <c r="AR126" s="766">
        <f>INDEX(Historical!$C$7:$C$1455,MATCH(B126,Historical!$B$7:$B$1455,0))*IF(AH126="n/a",1.03,IF(AH126&lt;0,1.01,IF(AH126&gt;10,1.1,(1+AH126/100))))</f>
        <v>4.29</v>
      </c>
      <c r="AS126" s="1042">
        <f>IF($AI126="n/a",1.03*AR126,IF($AI126&lt;0,1.01*AR126,IF($AI126&gt;10,1.1*AR126,(1+$AI126/100)*AR126)))</f>
        <v>4.7190000000000003</v>
      </c>
      <c r="AT126" s="1042">
        <f>IF($AK126="n/a",1.03*AS126,IF($AK126&lt;0,1.01*AS126,IF($AK126&gt;10,1.1*AS126,(1+$AK126/100)*AS126)))</f>
        <v>5.190900000000001</v>
      </c>
      <c r="AU126" s="1042">
        <f>IF($AK126="n/a",1.03*AT126,IF($AK126&lt;0,1.01*AT126,IF($AK126&gt;10,1.1*AT126,(1+$AK126/100)*AT126)))</f>
        <v>5.7099900000000012</v>
      </c>
      <c r="AV126" s="1042">
        <f>IF($AK126="n/a",1.03*AU126,IF($AK126&lt;0,1.01*AU126,IF($AK126&gt;10,1.1*AU126,(1+$AK126/100)*AU126)))</f>
        <v>6.2809890000000017</v>
      </c>
      <c r="AW126" s="766">
        <f>SUM(AR126:AV126)</f>
        <v>26.190879000000006</v>
      </c>
      <c r="AX126" s="877">
        <f>AW126/I126*100</f>
        <v>22.794498694516978</v>
      </c>
      <c r="AY126" s="1212">
        <v>0.38</v>
      </c>
      <c r="AZ126" s="1028">
        <v>16.239999999999998</v>
      </c>
      <c r="BA126" s="1028">
        <v>0.08</v>
      </c>
      <c r="BB126" s="1028">
        <v>5.28</v>
      </c>
      <c r="BC126" s="1028">
        <v>6.2600000000000007</v>
      </c>
      <c r="BE126" s="721">
        <v>2014</v>
      </c>
      <c r="BF126" s="1057">
        <f>IF(BE126&gt;2008,0,IF(BE126&gt;2001,1,IF(BE126&gt;1990,2,IF(BE126&gt;1980,3,IF(BE126&gt;1973,4,IF(BE126&gt;1970,5,IF(BE126&gt;1960,6,IF(BE126&gt;1958,7,IF(BE126&gt;1953,8,9)))))))))</f>
        <v>0</v>
      </c>
    </row>
    <row r="127" spans="1:58" ht="11.25" customHeight="1" x14ac:dyDescent="0.2">
      <c r="A127" s="1027" t="s">
        <v>1113</v>
      </c>
      <c r="B127" s="1031" t="s">
        <v>1114</v>
      </c>
      <c r="C127" s="1181" t="s">
        <v>4283</v>
      </c>
      <c r="D127" s="1181" t="s">
        <v>4420</v>
      </c>
      <c r="E127" s="857">
        <v>6</v>
      </c>
      <c r="F127" s="1245">
        <v>689</v>
      </c>
      <c r="G127" s="1245" t="s">
        <v>107</v>
      </c>
      <c r="H127" s="1245" t="s">
        <v>107</v>
      </c>
      <c r="I127" s="1030">
        <v>35.07</v>
      </c>
      <c r="J127" s="766">
        <f>(M127/I127)*100</f>
        <v>2.3952095808383231</v>
      </c>
      <c r="K127" s="1033">
        <v>0.21</v>
      </c>
      <c r="L127" s="1043">
        <v>4</v>
      </c>
      <c r="M127" s="756">
        <f>K127*L127</f>
        <v>0.84</v>
      </c>
      <c r="N127" s="1026" t="s">
        <v>153</v>
      </c>
      <c r="O127" s="860">
        <v>0.19750000000000001</v>
      </c>
      <c r="P127" s="1016">
        <v>43172</v>
      </c>
      <c r="Q127" s="1016">
        <v>43188</v>
      </c>
      <c r="R127" s="756">
        <f>(K127-O127)/O127*100</f>
        <v>6.329113924050624</v>
      </c>
      <c r="S127" s="824">
        <f>IF(INDEX(Historical!$D$7:$D$1455,MATCH(B127,Historical!$B$7:$B$1455,0))=0,"n/a",(INDEX(Historical!$C$7:$C$1455,MATCH(B127,Historical!$B$7:$B$1455,0))/INDEX(Historical!$D$7:$D$1455,MATCH(B127,Historical!$B$7:$B$1455,0))-1)*100)</f>
        <v>6.7567567567567544</v>
      </c>
      <c r="T127" s="824">
        <f>IF(INDEX(Historical!$F$7:$F$1455,MATCH(B127,Historical!$B$7:$B$1455,0))=0,"n/a",((INDEX(Historical!$C$7:$C$1455,MATCH(B127,Historical!$B$7:$B$1455,0))/INDEX(Historical!$F$7:$F$1455,MATCH(B127,Historical!$B$7:$B$1455,0)))^(1/3)-1)*100)</f>
        <v>8.2669523549249391</v>
      </c>
      <c r="U127" s="824" t="str">
        <f>IF(INDEX(Historical!$I$7:$I$1455,MATCH(B127,Historical!$B$7:$B$1455,0))=0,"n/a",((INDEX(Historical!$C$7:$C$1455,MATCH(B127,Historical!$B$7:$B$1455,0))/INDEX(Historical!$I$7:$I$1455,MATCH(B127,Historical!$B$7:$B$1455,0)))^(1/5)-1)*100)</f>
        <v>n/a</v>
      </c>
      <c r="V127" s="824" t="str">
        <f>IF(INDEX(Historical!$O$7:$O$1455,MATCH(B127,Historical!$B$7:$B$1455,0))=0,"n/a",((INDEX(Historical!$C$7:$C$1455,MATCH(B127,Historical!$B$7:$B$1455,0))/INDEX(Historical!$O$7:$O$1455,MATCH(B127,Historical!$B$7:$B$1455,0)))^(1/10)-1)*100)</f>
        <v>n/a</v>
      </c>
      <c r="W127" s="825" t="str">
        <f>IF(OR(U127&lt;=0,U127="n/a",V127&lt;=0,V127="n/a"),"n/a",U127/V127)</f>
        <v>n/a</v>
      </c>
      <c r="X127" s="826" t="str">
        <f>IF(OR(AJ127&lt;=0,AJ127="n/a",U127&lt;=0,U127="n/a"),"n/a",U127/AJ127)</f>
        <v>n/a</v>
      </c>
      <c r="Y127" s="780"/>
      <c r="Z127" s="766">
        <f>IF(OR(AC127&lt;0.01,AC127="n/a"),"n/a",M127/AC127*100)</f>
        <v>44.210526315789473</v>
      </c>
      <c r="AA127" s="1042">
        <f>IF(OR(AC127&lt;0.01,AC127="n/a"),"n/a",I127/AC127)</f>
        <v>18.457894736842107</v>
      </c>
      <c r="AB127" s="1043">
        <v>12</v>
      </c>
      <c r="AC127" s="1021">
        <v>1.9</v>
      </c>
      <c r="AD127" s="1021" t="s">
        <v>138</v>
      </c>
      <c r="AE127" s="1021">
        <v>1.41</v>
      </c>
      <c r="AF127" s="1021">
        <v>3.18</v>
      </c>
      <c r="AG127" s="1021">
        <v>17.100000000000001</v>
      </c>
      <c r="AH127" s="1021">
        <v>1.7000000000000002</v>
      </c>
      <c r="AI127" s="1021">
        <v>9.74</v>
      </c>
      <c r="AJ127" s="1021">
        <v>5.2</v>
      </c>
      <c r="AK127" s="1021">
        <v>-5</v>
      </c>
      <c r="AL127" s="1034">
        <v>1180</v>
      </c>
      <c r="AM127" s="1028">
        <v>1.6</v>
      </c>
      <c r="AN127" s="1021">
        <v>1.01</v>
      </c>
      <c r="AO127" s="868" t="str">
        <f>IF(U127="n/a","n/a",IF(AA127&lt;0,"n/a",IF(AA127="n/a","n/a",J127+U127-AA127)))</f>
        <v>n/a</v>
      </c>
      <c r="AP127" s="869" t="str">
        <f>IF(U127="n/a","n/a",J127+U127)</f>
        <v>n/a</v>
      </c>
      <c r="AQ127" s="1044">
        <f>IF(OR(AC127&lt;0.01,AF127="n/a"),"n/a",(I127/SQRT(22.5*AC127*(I127/AF127))-1)*100)</f>
        <v>61.515194005817442</v>
      </c>
      <c r="AR127" s="766">
        <f>INDEX(Historical!$C$7:$C$1455,MATCH(B127,Historical!$B$7:$B$1455,0))*IF(AH127="n/a",1.03,IF(AH127&lt;0,1.01,IF(AH127&gt;10,1.1,(1+AH127/100))))</f>
        <v>0.80342999999999998</v>
      </c>
      <c r="AS127" s="1042">
        <f>IF($AI127="n/a",1.03*AR127,IF($AI127&lt;0,1.01*AR127,IF($AI127&gt;10,1.1*AR127,(1+$AI127/100)*AR127)))</f>
        <v>0.88168408199999992</v>
      </c>
      <c r="AT127" s="1042">
        <f>IF($AK127="n/a",1.03*AS127,IF($AK127&lt;0,1.01*AS127,IF($AK127&gt;10,1.1*AS127,(1+$AK127/100)*AS127)))</f>
        <v>0.89050092281999993</v>
      </c>
      <c r="AU127" s="1042">
        <f>IF($AK127="n/a",1.03*AT127,IF($AK127&lt;0,1.01*AT127,IF($AK127&gt;10,1.1*AT127,(1+$AK127/100)*AT127)))</f>
        <v>0.89940593204819996</v>
      </c>
      <c r="AV127" s="1042">
        <f>IF($AK127="n/a",1.03*AU127,IF($AK127&lt;0,1.01*AU127,IF($AK127&gt;10,1.1*AU127,(1+$AK127/100)*AU127)))</f>
        <v>0.90839999136868199</v>
      </c>
      <c r="AW127" s="766">
        <f>SUM(AR127:AV127)</f>
        <v>4.3834209282368821</v>
      </c>
      <c r="AX127" s="877">
        <f>AW127/I127*100</f>
        <v>12.49906167161928</v>
      </c>
      <c r="AY127" s="1212">
        <v>0.85</v>
      </c>
      <c r="AZ127" s="1028">
        <v>5.2200000000000006</v>
      </c>
      <c r="BA127" s="1028">
        <v>-28.16</v>
      </c>
      <c r="BB127" s="1028">
        <v>-5.01</v>
      </c>
      <c r="BC127" s="1028">
        <v>-14.13</v>
      </c>
      <c r="BE127" s="721">
        <v>2013</v>
      </c>
      <c r="BF127" s="1057">
        <f>IF(BE127&gt;2008,0,IF(BE127&gt;2001,1,IF(BE127&gt;1990,2,IF(BE127&gt;1980,3,IF(BE127&gt;1973,4,IF(BE127&gt;1970,5,IF(BE127&gt;1960,6,IF(BE127&gt;1958,7,IF(BE127&gt;1953,8,9)))))))))</f>
        <v>0</v>
      </c>
    </row>
    <row r="128" spans="1:58" ht="11.25" customHeight="1" x14ac:dyDescent="0.2">
      <c r="A128" s="1019" t="s">
        <v>1115</v>
      </c>
      <c r="B128" s="1031" t="s">
        <v>1116</v>
      </c>
      <c r="C128" s="1181" t="s">
        <v>4414</v>
      </c>
      <c r="D128" s="1181" t="s">
        <v>4415</v>
      </c>
      <c r="E128" s="857">
        <v>8</v>
      </c>
      <c r="F128" s="1245">
        <v>422</v>
      </c>
      <c r="G128" s="1245" t="s">
        <v>107</v>
      </c>
      <c r="H128" s="1245" t="s">
        <v>107</v>
      </c>
      <c r="I128" s="1030">
        <v>31.14</v>
      </c>
      <c r="J128" s="766">
        <f>(M128/I128)*100</f>
        <v>3.8535645472061653</v>
      </c>
      <c r="K128" s="1033">
        <v>0.3</v>
      </c>
      <c r="L128" s="1043">
        <v>4</v>
      </c>
      <c r="M128" s="756">
        <f>K128*L128</f>
        <v>1.2</v>
      </c>
      <c r="N128" s="1026" t="s">
        <v>221</v>
      </c>
      <c r="O128" s="860">
        <v>0.27</v>
      </c>
      <c r="P128" s="714">
        <v>43098</v>
      </c>
      <c r="Q128" s="714">
        <v>43116</v>
      </c>
      <c r="R128" s="756">
        <f>(K128-O128)/O128*100</f>
        <v>11.1111111111111</v>
      </c>
      <c r="S128" s="824">
        <f>IF(INDEX(Historical!$D$7:$D$1455,MATCH(B128,Historical!$B$7:$B$1455,0))=0,"n/a",(INDEX(Historical!$C$7:$C$1455,MATCH(B128,Historical!$B$7:$B$1455,0))/INDEX(Historical!$D$7:$D$1455,MATCH(B128,Historical!$B$7:$B$1455,0))-1)*100)</f>
        <v>28.57142857142858</v>
      </c>
      <c r="T128" s="824">
        <f>IF(INDEX(Historical!$F$7:$F$1455,MATCH(B128,Historical!$B$7:$B$1455,0))=0,"n/a",((INDEX(Historical!$C$7:$C$1455,MATCH(B128,Historical!$B$7:$B$1455,0))/INDEX(Historical!$F$7:$F$1455,MATCH(B128,Historical!$B$7:$B$1455,0)))^(1/3)-1)*100)</f>
        <v>27.587111084897042</v>
      </c>
      <c r="U128" s="824">
        <f>IF(INDEX(Historical!$I$7:$I$1455,MATCH(B128,Historical!$B$7:$B$1455,0))=0,"n/a",((INDEX(Historical!$C$7:$C$1455,MATCH(B128,Historical!$B$7:$B$1455,0))/INDEX(Historical!$I$7:$I$1455,MATCH(B128,Historical!$B$7:$B$1455,0)))^(1/5)-1)*100)</f>
        <v>27.542450062579093</v>
      </c>
      <c r="V128" s="824">
        <f>IF(INDEX(Historical!$O$7:$O$1455,MATCH(B128,Historical!$B$7:$B$1455,0))=0,"n/a",((INDEX(Historical!$C$7:$C$1455,MATCH(B128,Historical!$B$7:$B$1455,0))/INDEX(Historical!$O$7:$O$1455,MATCH(B128,Historical!$B$7:$B$1455,0)))^(1/10)-1)*100)</f>
        <v>-0.71204251882022174</v>
      </c>
      <c r="W128" s="825" t="str">
        <f>IF(OR(U128&lt;=0,U128="n/a",V128&lt;=0,V128="n/a"),"n/a",U128/V128)</f>
        <v>n/a</v>
      </c>
      <c r="X128" s="826">
        <f>IF(OR(AJ128&lt;=0,AJ128="n/a",U128&lt;=0,U128="n/a"),"n/a",U128/AJ128)</f>
        <v>0.60934624032254625</v>
      </c>
      <c r="Y128" s="777"/>
      <c r="Z128" s="766">
        <f>IF(OR(AC128&lt;0.01,AC128="n/a"),"n/a",M128/AC128*100)</f>
        <v>142.85714285714286</v>
      </c>
      <c r="AA128" s="1042">
        <f>IF(OR(AC128&lt;0.01,AC128="n/a"),"n/a",I128/AC128)</f>
        <v>37.071428571428577</v>
      </c>
      <c r="AB128" s="1043">
        <v>12</v>
      </c>
      <c r="AC128" s="1021">
        <v>0.84</v>
      </c>
      <c r="AD128" s="1021">
        <v>6.16</v>
      </c>
      <c r="AE128" s="1021">
        <v>9.89</v>
      </c>
      <c r="AF128" s="1021">
        <v>3.42</v>
      </c>
      <c r="AG128" s="1021">
        <v>9.4</v>
      </c>
      <c r="AH128" s="1021">
        <v>66.2</v>
      </c>
      <c r="AI128" s="1021">
        <v>-0.35000000000000003</v>
      </c>
      <c r="AJ128" s="1021">
        <v>45.2</v>
      </c>
      <c r="AK128" s="1021">
        <v>6</v>
      </c>
      <c r="AL128" s="1034">
        <v>5810</v>
      </c>
      <c r="AM128" s="1028">
        <v>0.3</v>
      </c>
      <c r="AN128" s="1021">
        <v>0.97</v>
      </c>
      <c r="AO128" s="868">
        <f>IF(U128="n/a","n/a",IF(AA128&lt;0,"n/a",IF(AA128="n/a","n/a",J128+U128-AA128)))</f>
        <v>-5.6754139616433186</v>
      </c>
      <c r="AP128" s="869">
        <f>IF(U128="n/a","n/a",J128+U128)</f>
        <v>31.396014609785258</v>
      </c>
      <c r="AQ128" s="1044">
        <f>IF(OR(AC128&lt;0.01,AF128="n/a"),"n/a",(I128/SQRT(22.5*AC128*(I128/AF128))-1)*100)</f>
        <v>137.37854037079978</v>
      </c>
      <c r="AR128" s="766">
        <f>INDEX(Historical!$C$7:$C$1455,MATCH(B128,Historical!$B$7:$B$1455,0))*IF(AH128="n/a",1.03,IF(AH128&lt;0,1.01,IF(AH128&gt;10,1.1,(1+AH128/100))))</f>
        <v>1.1880000000000002</v>
      </c>
      <c r="AS128" s="1042">
        <f>IF($AI128="n/a",1.03*AR128,IF($AI128&lt;0,1.01*AR128,IF($AI128&gt;10,1.1*AR128,(1+$AI128/100)*AR128)))</f>
        <v>1.1998800000000003</v>
      </c>
      <c r="AT128" s="1042">
        <f>IF($AK128="n/a",1.03*AS128,IF($AK128&lt;0,1.01*AS128,IF($AK128&gt;10,1.1*AS128,(1+$AK128/100)*AS128)))</f>
        <v>1.2718728000000004</v>
      </c>
      <c r="AU128" s="1042">
        <f>IF($AK128="n/a",1.03*AT128,IF($AK128&lt;0,1.01*AT128,IF($AK128&gt;10,1.1*AT128,(1+$AK128/100)*AT128)))</f>
        <v>1.3481851680000005</v>
      </c>
      <c r="AV128" s="1042">
        <f>IF($AK128="n/a",1.03*AU128,IF($AK128&lt;0,1.01*AU128,IF($AK128&gt;10,1.1*AU128,(1+$AK128/100)*AU128)))</f>
        <v>1.4290762780800006</v>
      </c>
      <c r="AW128" s="766">
        <f>SUM(AR128:AV128)</f>
        <v>6.4370142460800022</v>
      </c>
      <c r="AX128" s="877">
        <f>AW128/I128*100</f>
        <v>20.671208240462434</v>
      </c>
      <c r="AY128" s="1212">
        <v>0.09</v>
      </c>
      <c r="AZ128" s="1028">
        <v>23.47</v>
      </c>
      <c r="BA128" s="1028">
        <v>-6.15</v>
      </c>
      <c r="BB128" s="1028">
        <v>7.99</v>
      </c>
      <c r="BC128" s="1028">
        <v>5.5</v>
      </c>
      <c r="BE128" s="721">
        <v>2011</v>
      </c>
      <c r="BF128" s="1057">
        <f>IF(BE128&gt;2008,0,IF(BE128&gt;2001,1,IF(BE128&gt;1990,2,IF(BE128&gt;1980,3,IF(BE128&gt;1973,4,IF(BE128&gt;1970,5,IF(BE128&gt;1960,6,IF(BE128&gt;1958,7,IF(BE128&gt;1953,8,9)))))))))</f>
        <v>0</v>
      </c>
    </row>
    <row r="129" spans="1:58" ht="11.25" customHeight="1" x14ac:dyDescent="0.2">
      <c r="A129" s="1019" t="s">
        <v>1117</v>
      </c>
      <c r="B129" s="1031" t="s">
        <v>1118</v>
      </c>
      <c r="C129" s="1181" t="s">
        <v>248</v>
      </c>
      <c r="D129" s="1181" t="s">
        <v>4453</v>
      </c>
      <c r="E129" s="857">
        <v>8</v>
      </c>
      <c r="F129" s="1245">
        <v>556</v>
      </c>
      <c r="G129" s="1245" t="s">
        <v>107</v>
      </c>
      <c r="H129" s="1245" t="s">
        <v>107</v>
      </c>
      <c r="I129" s="1030">
        <v>20.49</v>
      </c>
      <c r="J129" s="766">
        <f>(M129/I129)*100</f>
        <v>1.9521717911176188</v>
      </c>
      <c r="K129" s="1033">
        <v>0.1</v>
      </c>
      <c r="L129" s="1043">
        <v>4</v>
      </c>
      <c r="M129" s="756">
        <f>K129*L129</f>
        <v>0.4</v>
      </c>
      <c r="N129" s="1026" t="s">
        <v>221</v>
      </c>
      <c r="O129" s="860">
        <v>0.09</v>
      </c>
      <c r="P129" s="1016">
        <v>43465</v>
      </c>
      <c r="Q129" s="1016">
        <v>43481</v>
      </c>
      <c r="R129" s="756">
        <f>(K129-O129)/O129*100</f>
        <v>11.111111111111121</v>
      </c>
      <c r="S129" s="824">
        <f>IF(INDEX(Historical!$D$7:$D$1455,MATCH(B129,Historical!$B$7:$B$1455,0))=0,"n/a",(INDEX(Historical!$C$7:$C$1455,MATCH(B129,Historical!$B$7:$B$1455,0))/INDEX(Historical!$D$7:$D$1455,MATCH(B129,Historical!$B$7:$B$1455,0))-1)*100)</f>
        <v>14.285714285714279</v>
      </c>
      <c r="T129" s="824">
        <f>IF(INDEX(Historical!$F$7:$F$1455,MATCH(B129,Historical!$B$7:$B$1455,0))=0,"n/a",((INDEX(Historical!$C$7:$C$1455,MATCH(B129,Historical!$B$7:$B$1455,0))/INDEX(Historical!$F$7:$F$1455,MATCH(B129,Historical!$B$7:$B$1455,0)))^(1/3)-1)*100)</f>
        <v>16.960709528514649</v>
      </c>
      <c r="U129" s="824">
        <f>IF(INDEX(Historical!$I$7:$I$1455,MATCH(B129,Historical!$B$7:$B$1455,0))=0,"n/a",((INDEX(Historical!$C$7:$C$1455,MATCH(B129,Historical!$B$7:$B$1455,0))/INDEX(Historical!$I$7:$I$1455,MATCH(B129,Historical!$B$7:$B$1455,0)))^(1/5)-1)*100)</f>
        <v>39.76542375431584</v>
      </c>
      <c r="V129" s="824" t="str">
        <f>IF(INDEX(Historical!$O$7:$O$1455,MATCH(B129,Historical!$B$7:$B$1455,0))=0,"n/a",((INDEX(Historical!$C$7:$C$1455,MATCH(B129,Historical!$B$7:$B$1455,0))/INDEX(Historical!$O$7:$O$1455,MATCH(B129,Historical!$B$7:$B$1455,0)))^(1/10)-1)*100)</f>
        <v>n/a</v>
      </c>
      <c r="W129" s="825" t="str">
        <f>IF(OR(U129&lt;=0,U129="n/a",V129&lt;=0,V129="n/a"),"n/a",U129/V129)</f>
        <v>n/a</v>
      </c>
      <c r="X129" s="826">
        <f>IF(OR(AJ129&lt;=0,AJ129="n/a",U129&lt;=0,U129="n/a"),"n/a",U129/AJ129)</f>
        <v>132.55141251438613</v>
      </c>
      <c r="Y129" s="777"/>
      <c r="Z129" s="766">
        <f>IF(OR(AC129&lt;0.01,AC129="n/a"),"n/a",M129/AC129*100)</f>
        <v>33.898305084745765</v>
      </c>
      <c r="AA129" s="1042">
        <f>IF(OR(AC129&lt;0.01,AC129="n/a"),"n/a",I129/AC129)</f>
        <v>17.364406779661017</v>
      </c>
      <c r="AB129" s="1043">
        <v>4</v>
      </c>
      <c r="AC129" s="1021">
        <v>1.18</v>
      </c>
      <c r="AD129" s="1021">
        <v>1.93</v>
      </c>
      <c r="AE129" s="1021">
        <v>0.79</v>
      </c>
      <c r="AF129" s="1021">
        <v>1.59</v>
      </c>
      <c r="AG129" s="1021">
        <v>10.7</v>
      </c>
      <c r="AH129" s="1021">
        <v>-16.5</v>
      </c>
      <c r="AI129" s="1021">
        <v>30.09</v>
      </c>
      <c r="AJ129" s="1021">
        <v>0.3</v>
      </c>
      <c r="AK129" s="1021">
        <v>9</v>
      </c>
      <c r="AL129" s="1034">
        <v>249.98</v>
      </c>
      <c r="AM129" s="1028">
        <v>3.1</v>
      </c>
      <c r="AN129" s="1021">
        <v>0.02</v>
      </c>
      <c r="AO129" s="868">
        <f>IF(U129="n/a","n/a",IF(AA129&lt;0,"n/a",IF(AA129="n/a","n/a",J129+U129-AA129)))</f>
        <v>24.353188765772444</v>
      </c>
      <c r="AP129" s="869">
        <f>IF(U129="n/a","n/a",J129+U129)</f>
        <v>41.717595545433461</v>
      </c>
      <c r="AQ129" s="1044">
        <f>IF(OR(AC129&lt;0.01,AF129="n/a"),"n/a",(I129/SQRT(22.5*AC129*(I129/AF129))-1)*100)</f>
        <v>10.773857284230726</v>
      </c>
      <c r="AR129" s="766">
        <f>INDEX(Historical!$C$7:$C$1455,MATCH(B129,Historical!$B$7:$B$1455,0))*IF(AH129="n/a",1.03,IF(AH129&lt;0,1.01,IF(AH129&gt;10,1.1,(1+AH129/100))))</f>
        <v>0.32319999999999999</v>
      </c>
      <c r="AS129" s="1042">
        <f>IF($AI129="n/a",1.03*AR129,IF($AI129&lt;0,1.01*AR129,IF($AI129&gt;10,1.1*AR129,(1+$AI129/100)*AR129)))</f>
        <v>0.35552</v>
      </c>
      <c r="AT129" s="1042">
        <f>IF($AK129="n/a",1.03*AS129,IF($AK129&lt;0,1.01*AS129,IF($AK129&gt;10,1.1*AS129,(1+$AK129/100)*AS129)))</f>
        <v>0.38751680000000005</v>
      </c>
      <c r="AU129" s="1042">
        <f>IF($AK129="n/a",1.03*AT129,IF($AK129&lt;0,1.01*AT129,IF($AK129&gt;10,1.1*AT129,(1+$AK129/100)*AT129)))</f>
        <v>0.42239331200000008</v>
      </c>
      <c r="AV129" s="1042">
        <f>IF($AK129="n/a",1.03*AU129,IF($AK129&lt;0,1.01*AU129,IF($AK129&gt;10,1.1*AU129,(1+$AK129/100)*AU129)))</f>
        <v>0.46040871008000012</v>
      </c>
      <c r="AW129" s="766">
        <f>SUM(AR129:AV129)</f>
        <v>1.9490388220800001</v>
      </c>
      <c r="AX129" s="877">
        <f>AW129/I129*100</f>
        <v>9.5121465206442188</v>
      </c>
      <c r="AY129" s="1212">
        <v>0.17</v>
      </c>
      <c r="AZ129" s="1028">
        <v>-0.28999999999999998</v>
      </c>
      <c r="BA129" s="1028">
        <v>-39.82</v>
      </c>
      <c r="BB129" s="1028">
        <v>-9.84</v>
      </c>
      <c r="BC129" s="1028">
        <v>-23.21</v>
      </c>
      <c r="BE129" s="721">
        <v>2012</v>
      </c>
      <c r="BF129" s="1057">
        <f>IF(BE129&gt;2008,0,IF(BE129&gt;2001,1,IF(BE129&gt;1990,2,IF(BE129&gt;1980,3,IF(BE129&gt;1973,4,IF(BE129&gt;1970,5,IF(BE129&gt;1960,6,IF(BE129&gt;1958,7,IF(BE129&gt;1953,8,9)))))))))</f>
        <v>0</v>
      </c>
    </row>
    <row r="130" spans="1:58" ht="11.25" customHeight="1" x14ac:dyDescent="0.2">
      <c r="A130" s="1027" t="s">
        <v>1119</v>
      </c>
      <c r="B130" s="1031" t="s">
        <v>1120</v>
      </c>
      <c r="C130" s="1181" t="s">
        <v>4414</v>
      </c>
      <c r="D130" s="1181" t="s">
        <v>4415</v>
      </c>
      <c r="E130" s="857">
        <v>6</v>
      </c>
      <c r="F130" s="1245">
        <v>697</v>
      </c>
      <c r="G130" s="1245" t="s">
        <v>107</v>
      </c>
      <c r="H130" s="1245" t="s">
        <v>107</v>
      </c>
      <c r="I130" s="1030">
        <v>56.08</v>
      </c>
      <c r="J130" s="766">
        <f>(M130/I130)*100</f>
        <v>3.2810271041369474</v>
      </c>
      <c r="K130" s="1033">
        <v>0.46</v>
      </c>
      <c r="L130" s="1043">
        <v>4</v>
      </c>
      <c r="M130" s="756">
        <f>K130*L130</f>
        <v>1.84</v>
      </c>
      <c r="N130" s="1026" t="s">
        <v>242</v>
      </c>
      <c r="O130" s="860">
        <v>0.42</v>
      </c>
      <c r="P130" s="1016">
        <v>43187</v>
      </c>
      <c r="Q130" s="1016">
        <v>43203</v>
      </c>
      <c r="R130" s="756">
        <f>(K130-O130)/O130*100</f>
        <v>9.5238095238095326</v>
      </c>
      <c r="S130" s="824">
        <f>IF(INDEX(Historical!$D$7:$D$1455,MATCH(B130,Historical!$B$7:$B$1455,0))=0,"n/a",(INDEX(Historical!$C$7:$C$1455,MATCH(B130,Historical!$B$7:$B$1455,0))/INDEX(Historical!$D$7:$D$1455,MATCH(B130,Historical!$B$7:$B$1455,0))-1)*100)</f>
        <v>12.714776632302405</v>
      </c>
      <c r="T130" s="824">
        <f>IF(INDEX(Historical!$F$7:$F$1455,MATCH(B130,Historical!$B$7:$B$1455,0))=0,"n/a",((INDEX(Historical!$C$7:$C$1455,MATCH(B130,Historical!$B$7:$B$1455,0))/INDEX(Historical!$F$7:$F$1455,MATCH(B130,Historical!$B$7:$B$1455,0)))^(1/3)-1)*100)</f>
        <v>27.567169366678399</v>
      </c>
      <c r="U130" s="824" t="str">
        <f>IF(INDEX(Historical!$I$7:$I$1455,MATCH(B130,Historical!$B$7:$B$1455,0))=0,"n/a",((INDEX(Historical!$C$7:$C$1455,MATCH(B130,Historical!$B$7:$B$1455,0))/INDEX(Historical!$I$7:$I$1455,MATCH(B130,Historical!$B$7:$B$1455,0)))^(1/5)-1)*100)</f>
        <v>n/a</v>
      </c>
      <c r="V130" s="824" t="str">
        <f>IF(INDEX(Historical!$O$7:$O$1455,MATCH(B130,Historical!$B$7:$B$1455,0))=0,"n/a",((INDEX(Historical!$C$7:$C$1455,MATCH(B130,Historical!$B$7:$B$1455,0))/INDEX(Historical!$O$7:$O$1455,MATCH(B130,Historical!$B$7:$B$1455,0)))^(1/10)-1)*100)</f>
        <v>n/a</v>
      </c>
      <c r="W130" s="825" t="str">
        <f>IF(OR(U130&lt;=0,U130="n/a",V130&lt;=0,V130="n/a"),"n/a",U130/V130)</f>
        <v>n/a</v>
      </c>
      <c r="X130" s="826" t="str">
        <f>IF(OR(AJ130&lt;=0,AJ130="n/a",U130&lt;=0,U130="n/a"),"n/a",U130/AJ130)</f>
        <v>n/a</v>
      </c>
      <c r="Y130" s="777"/>
      <c r="Z130" s="766">
        <f>IF(OR(AC130&lt;0.01,AC130="n/a"),"n/a",M130/AC130*100)</f>
        <v>165.76576576576576</v>
      </c>
      <c r="AA130" s="1042">
        <f>IF(OR(AC130&lt;0.01,AC130="n/a"),"n/a",I130/AC130)</f>
        <v>50.522522522522515</v>
      </c>
      <c r="AB130" s="1043">
        <v>12</v>
      </c>
      <c r="AC130" s="1021">
        <v>1.1100000000000001</v>
      </c>
      <c r="AD130" s="1021">
        <v>2.23</v>
      </c>
      <c r="AE130" s="1021">
        <v>7.59</v>
      </c>
      <c r="AF130" s="1021">
        <v>2.4700000000000002</v>
      </c>
      <c r="AG130" s="1021">
        <v>5.7</v>
      </c>
      <c r="AH130" s="1023">
        <v>-490.59999999999997</v>
      </c>
      <c r="AI130" s="1023">
        <v>-93.5</v>
      </c>
      <c r="AJ130" s="1021">
        <v>2</v>
      </c>
      <c r="AK130" s="1021">
        <v>22.6</v>
      </c>
      <c r="AL130" s="1034">
        <v>5920</v>
      </c>
      <c r="AM130" s="1028">
        <v>0.89999999999999991</v>
      </c>
      <c r="AN130" s="1021">
        <v>1.22</v>
      </c>
      <c r="AO130" s="868" t="str">
        <f>IF(U130="n/a","n/a",IF(AA130&lt;0,"n/a",IF(AA130="n/a","n/a",J130+U130-AA130)))</f>
        <v>n/a</v>
      </c>
      <c r="AP130" s="869" t="str">
        <f>IF(U130="n/a","n/a",J130+U130)</f>
        <v>n/a</v>
      </c>
      <c r="AQ130" s="1044">
        <f>IF(OR(AC130&lt;0.01,AF130="n/a"),"n/a",(I130/SQRT(22.5*AC130*(I130/AF130))-1)*100)</f>
        <v>135.50478233467467</v>
      </c>
      <c r="AR130" s="766">
        <f>INDEX(Historical!$C$7:$C$1455,MATCH(B130,Historical!$B$7:$B$1455,0))*IF(AH130="n/a",1.03,IF(AH130&lt;0,1.01,IF(AH130&gt;10,1.1,(1+AH130/100))))</f>
        <v>1.6564000000000001</v>
      </c>
      <c r="AS130" s="1042">
        <f>IF($AI130="n/a",1.03*AR130,IF($AI130&lt;0,1.01*AR130,IF($AI130&gt;10,1.1*AR130,(1+$AI130/100)*AR130)))</f>
        <v>1.6729640000000001</v>
      </c>
      <c r="AT130" s="1042">
        <f>IF($AK130="n/a",1.03*AS130,IF($AK130&lt;0,1.01*AS130,IF($AK130&gt;10,1.1*AS130,(1+$AK130/100)*AS130)))</f>
        <v>1.8402604000000002</v>
      </c>
      <c r="AU130" s="1042">
        <f>IF($AK130="n/a",1.03*AT130,IF($AK130&lt;0,1.01*AT130,IF($AK130&gt;10,1.1*AT130,(1+$AK130/100)*AT130)))</f>
        <v>2.0242864400000005</v>
      </c>
      <c r="AV130" s="1042">
        <f>IF($AK130="n/a",1.03*AU130,IF($AK130&lt;0,1.01*AU130,IF($AK130&gt;10,1.1*AU130,(1+$AK130/100)*AU130)))</f>
        <v>2.2267150840000007</v>
      </c>
      <c r="AW130" s="766">
        <f>SUM(AR130:AV130)</f>
        <v>9.4206259240000012</v>
      </c>
      <c r="AX130" s="877">
        <f>AW130/I130*100</f>
        <v>16.798548366619119</v>
      </c>
      <c r="AY130" s="1212">
        <v>1.06</v>
      </c>
      <c r="AZ130" s="1028">
        <v>28.96</v>
      </c>
      <c r="BA130" s="1028">
        <v>-18.740000000000002</v>
      </c>
      <c r="BB130" s="1028">
        <v>-4.38</v>
      </c>
      <c r="BC130" s="1028">
        <v>-2.86</v>
      </c>
      <c r="BE130" s="721">
        <v>2013</v>
      </c>
      <c r="BF130" s="1057">
        <f>IF(BE130&gt;2008,0,IF(BE130&gt;2001,1,IF(BE130&gt;1990,2,IF(BE130&gt;1980,3,IF(BE130&gt;1973,4,IF(BE130&gt;1970,5,IF(BE130&gt;1960,6,IF(BE130&gt;1958,7,IF(BE130&gt;1953,8,9)))))))))</f>
        <v>0</v>
      </c>
    </row>
    <row r="131" spans="1:58" ht="11.25" customHeight="1" x14ac:dyDescent="0.2">
      <c r="A131" s="1027" t="s">
        <v>2178</v>
      </c>
      <c r="B131" s="1031" t="s">
        <v>2179</v>
      </c>
      <c r="C131" s="1181" t="s">
        <v>155</v>
      </c>
      <c r="D131" s="1181" t="s">
        <v>4419</v>
      </c>
      <c r="E131" s="857">
        <v>5</v>
      </c>
      <c r="F131" s="1245">
        <v>804</v>
      </c>
      <c r="G131" s="1245" t="s">
        <v>107</v>
      </c>
      <c r="H131" s="1245" t="s">
        <v>107</v>
      </c>
      <c r="I131" s="1030">
        <v>109.54</v>
      </c>
      <c r="J131" s="766">
        <f>(M131/I131)*100</f>
        <v>0.58426145700200838</v>
      </c>
      <c r="K131" s="1033">
        <v>0.16</v>
      </c>
      <c r="L131" s="1043">
        <v>4</v>
      </c>
      <c r="M131" s="756">
        <f>K131*L131</f>
        <v>0.64</v>
      </c>
      <c r="N131" s="1026" t="s">
        <v>4134</v>
      </c>
      <c r="O131" s="860">
        <v>0.14000000000000001</v>
      </c>
      <c r="P131" s="1016">
        <v>43187</v>
      </c>
      <c r="Q131" s="1016">
        <v>43217</v>
      </c>
      <c r="R131" s="756">
        <f>(K131-O131)/O131*100</f>
        <v>14.285714285714276</v>
      </c>
      <c r="S131" s="824">
        <f>IF(INDEX(Historical!$D$7:$D$1455,MATCH(B131,Historical!$B$7:$B$1455,0))=0,"n/a",(INDEX(Historical!$C$7:$C$1455,MATCH(B131,Historical!$B$7:$B$1455,0))/INDEX(Historical!$D$7:$D$1455,MATCH(B131,Historical!$B$7:$B$1455,0))-1)*100)</f>
        <v>11.471990695871304</v>
      </c>
      <c r="T131" s="824">
        <f>IF(INDEX(Historical!$F$7:$F$1455,MATCH(B131,Historical!$B$7:$B$1455,0))=0,"n/a",((INDEX(Historical!$C$7:$C$1455,MATCH(B131,Historical!$B$7:$B$1455,0))/INDEX(Historical!$F$7:$F$1455,MATCH(B131,Historical!$B$7:$B$1455,0)))^(1/3)-1)*100)</f>
        <v>42.887528056229215</v>
      </c>
      <c r="U131" s="824">
        <f>IF(INDEX(Historical!$I$7:$I$1455,MATCH(B131,Historical!$B$7:$B$1455,0))=0,"n/a",((INDEX(Historical!$C$7:$C$1455,MATCH(B131,Historical!$B$7:$B$1455,0))/INDEX(Historical!$I$7:$I$1455,MATCH(B131,Historical!$B$7:$B$1455,0)))^(1/5)-1)*100)</f>
        <v>56.81746115733872</v>
      </c>
      <c r="V131" s="824">
        <f>IF(INDEX(Historical!$O$7:$O$1455,MATCH(B131,Historical!$B$7:$B$1455,0))=0,"n/a",((INDEX(Historical!$C$7:$C$1455,MATCH(B131,Historical!$B$7:$B$1455,0))/INDEX(Historical!$O$7:$O$1455,MATCH(B131,Historical!$B$7:$B$1455,0)))^(1/10)-1)*100)</f>
        <v>34.214738261580813</v>
      </c>
      <c r="W131" s="825">
        <f>IF(OR(U131&lt;=0,U131="n/a",V131&lt;=0,V131="n/a"),"n/a",U131/V131)</f>
        <v>1.6606136432479492</v>
      </c>
      <c r="X131" s="826">
        <f>IF(OR(AJ131&lt;=0,AJ131="n/a",U131&lt;=0,U131="n/a"),"n/a",U131/AJ131)</f>
        <v>35.510913223336701</v>
      </c>
      <c r="Y131" s="790"/>
      <c r="Z131" s="766">
        <f>IF(OR(AC131&lt;0.01,AC131="n/a"),"n/a",M131/AC131*100)</f>
        <v>16.410256410256409</v>
      </c>
      <c r="AA131" s="1042">
        <f>IF(OR(AC131&lt;0.01,AC131="n/a"),"n/a",I131/AC131)</f>
        <v>28.08717948717949</v>
      </c>
      <c r="AB131" s="1043">
        <v>12</v>
      </c>
      <c r="AC131" s="1021">
        <v>3.9</v>
      </c>
      <c r="AD131" s="1021">
        <v>3.13</v>
      </c>
      <c r="AE131" s="1021">
        <v>3.93</v>
      </c>
      <c r="AF131" s="1021">
        <v>2.78</v>
      </c>
      <c r="AG131" s="1021">
        <v>10.199999999999999</v>
      </c>
      <c r="AH131" s="1021">
        <v>13.700000000000001</v>
      </c>
      <c r="AI131" s="1021">
        <v>7.2900000000000009</v>
      </c>
      <c r="AJ131" s="1021">
        <v>1.6</v>
      </c>
      <c r="AK131" s="1021">
        <v>8.98</v>
      </c>
      <c r="AL131" s="1034">
        <v>77170</v>
      </c>
      <c r="AM131" s="1028">
        <v>0.4</v>
      </c>
      <c r="AN131" s="1021">
        <v>0.38</v>
      </c>
      <c r="AO131" s="868">
        <f>IF(U131="n/a","n/a",IF(AA131&lt;0,"n/a",IF(AA131="n/a","n/a",J131+U131-AA131)))</f>
        <v>29.314543127161237</v>
      </c>
      <c r="AP131" s="869">
        <f>IF(U131="n/a","n/a",J131+U131)</f>
        <v>57.401722614340727</v>
      </c>
      <c r="AQ131" s="1044">
        <f>IF(OR(AC131&lt;0.01,AF131="n/a"),"n/a",(I131/SQRT(22.5*AC131*(I131/AF131))-1)*100)</f>
        <v>86.288138793833724</v>
      </c>
      <c r="AR131" s="766">
        <f>INDEX(Historical!$C$7:$C$1455,MATCH(B131,Historical!$B$7:$B$1455,0))*IF(AH131="n/a",1.03,IF(AH131&lt;0,1.01,IF(AH131&gt;10,1.1,(1+AH131/100))))</f>
        <v>0.59950000000000014</v>
      </c>
      <c r="AS131" s="1042">
        <f>IF($AI131="n/a",1.03*AR131,IF($AI131&lt;0,1.01*AR131,IF($AI131&gt;10,1.1*AR131,(1+$AI131/100)*AR131)))</f>
        <v>0.64320355000000018</v>
      </c>
      <c r="AT131" s="1042">
        <f>IF($AK131="n/a",1.03*AS131,IF($AK131&lt;0,1.01*AS131,IF($AK131&gt;10,1.1*AS131,(1+$AK131/100)*AS131)))</f>
        <v>0.70096322879000028</v>
      </c>
      <c r="AU131" s="1042">
        <f>IF($AK131="n/a",1.03*AT131,IF($AK131&lt;0,1.01*AT131,IF($AK131&gt;10,1.1*AT131,(1+$AK131/100)*AT131)))</f>
        <v>0.76390972673534241</v>
      </c>
      <c r="AV131" s="1042">
        <f>IF($AK131="n/a",1.03*AU131,IF($AK131&lt;0,1.01*AU131,IF($AK131&gt;10,1.1*AU131,(1+$AK131/100)*AU131)))</f>
        <v>0.83250882019617622</v>
      </c>
      <c r="AW131" s="766">
        <f>SUM(AR131:AV131)</f>
        <v>3.540085325721519</v>
      </c>
      <c r="AX131" s="877">
        <f>AW131/I131*100</f>
        <v>3.2317740786210694</v>
      </c>
      <c r="AY131" s="1212">
        <v>1.02</v>
      </c>
      <c r="AZ131" s="1028">
        <v>19.27</v>
      </c>
      <c r="BA131" s="1028">
        <v>-0.54</v>
      </c>
      <c r="BB131" s="1028">
        <v>5.93</v>
      </c>
      <c r="BC131" s="1028">
        <v>7.9699999999999989</v>
      </c>
      <c r="BE131" s="721">
        <v>2014</v>
      </c>
      <c r="BF131" s="1057">
        <f>IF(BE131&gt;2008,0,IF(BE131&gt;2001,1,IF(BE131&gt;1990,2,IF(BE131&gt;1980,3,IF(BE131&gt;1973,4,IF(BE131&gt;1970,5,IF(BE131&gt;1960,6,IF(BE131&gt;1958,7,IF(BE131&gt;1953,8,9)))))))))</f>
        <v>0</v>
      </c>
    </row>
    <row r="132" spans="1:58" ht="11.25" customHeight="1" x14ac:dyDescent="0.2">
      <c r="A132" s="1027" t="s">
        <v>1121</v>
      </c>
      <c r="B132" s="1031" t="s">
        <v>1122</v>
      </c>
      <c r="C132" s="1181" t="s">
        <v>180</v>
      </c>
      <c r="D132" s="1181" t="s">
        <v>4432</v>
      </c>
      <c r="E132" s="857">
        <v>6</v>
      </c>
      <c r="F132" s="1245">
        <v>733</v>
      </c>
      <c r="G132" s="1245" t="s">
        <v>107</v>
      </c>
      <c r="H132" s="1245" t="s">
        <v>107</v>
      </c>
      <c r="I132" s="1030">
        <v>30.48</v>
      </c>
      <c r="J132" s="766">
        <f>(M132/I132)*100</f>
        <v>10.36745406824147</v>
      </c>
      <c r="K132" s="1033">
        <v>0.79</v>
      </c>
      <c r="L132" s="1043">
        <v>4</v>
      </c>
      <c r="M132" s="756">
        <f>K132*L132</f>
        <v>3.16</v>
      </c>
      <c r="N132" s="1026" t="s">
        <v>108</v>
      </c>
      <c r="O132" s="860">
        <v>0.77</v>
      </c>
      <c r="P132" s="1016">
        <v>43405</v>
      </c>
      <c r="Q132" s="1016">
        <v>43413</v>
      </c>
      <c r="R132" s="756">
        <f>(K132-O132)/O132*100</f>
        <v>2.5974025974025996</v>
      </c>
      <c r="S132" s="824">
        <f>IF(INDEX(Historical!$D$7:$D$1455,MATCH(B132,Historical!$B$7:$B$1455,0))=0,"n/a",(INDEX(Historical!$C$7:$C$1455,MATCH(B132,Historical!$B$7:$B$1455,0))/INDEX(Historical!$D$7:$D$1455,MATCH(B132,Historical!$B$7:$B$1455,0))-1)*100)</f>
        <v>12.273641851106643</v>
      </c>
      <c r="T132" s="824">
        <f>IF(INDEX(Historical!$F$7:$F$1455,MATCH(B132,Historical!$B$7:$B$1455,0))=0,"n/a",((INDEX(Historical!$C$7:$C$1455,MATCH(B132,Historical!$B$7:$B$1455,0))/INDEX(Historical!$F$7:$F$1455,MATCH(B132,Historical!$B$7:$B$1455,0)))^(1/3)-1)*100)</f>
        <v>15.622493836590689</v>
      </c>
      <c r="U132" s="824" t="str">
        <f>IF(INDEX(Historical!$I$7:$I$1455,MATCH(B132,Historical!$B$7:$B$1455,0))=0,"n/a",((INDEX(Historical!$C$7:$C$1455,MATCH(B132,Historical!$B$7:$B$1455,0))/INDEX(Historical!$I$7:$I$1455,MATCH(B132,Historical!$B$7:$B$1455,0)))^(1/5)-1)*100)</f>
        <v>n/a</v>
      </c>
      <c r="V132" s="824" t="str">
        <f>IF(INDEX(Historical!$O$7:$O$1455,MATCH(B132,Historical!$B$7:$B$1455,0))=0,"n/a",((INDEX(Historical!$C$7:$C$1455,MATCH(B132,Historical!$B$7:$B$1455,0))/INDEX(Historical!$O$7:$O$1455,MATCH(B132,Historical!$B$7:$B$1455,0)))^(1/10)-1)*100)</f>
        <v>n/a</v>
      </c>
      <c r="W132" s="825" t="str">
        <f>IF(OR(U132&lt;=0,U132="n/a",V132&lt;=0,V132="n/a"),"n/a",U132/V132)</f>
        <v>n/a</v>
      </c>
      <c r="X132" s="826" t="str">
        <f>IF(OR(AJ132&lt;=0,AJ132="n/a",U132&lt;=0,U132="n/a"),"n/a",U132/AJ132)</f>
        <v>n/a</v>
      </c>
      <c r="Y132" s="1032" t="s">
        <v>4077</v>
      </c>
      <c r="Z132" s="766">
        <f>IF(OR(AC132&lt;0.01,AC132="n/a"),"n/a",M132/AC132*100)</f>
        <v>119.6969696969697</v>
      </c>
      <c r="AA132" s="1042">
        <f>IF(OR(AC132&lt;0.01,AC132="n/a"),"n/a",I132/AC132)</f>
        <v>11.545454545454545</v>
      </c>
      <c r="AB132" s="1043">
        <v>12</v>
      </c>
      <c r="AC132" s="1021">
        <v>2.64</v>
      </c>
      <c r="AD132" s="1021">
        <v>0.32</v>
      </c>
      <c r="AE132" s="1021">
        <v>1.2</v>
      </c>
      <c r="AF132" s="1021">
        <v>4.3</v>
      </c>
      <c r="AG132" s="1021">
        <v>37.1</v>
      </c>
      <c r="AH132" s="1021">
        <v>0.70000000000000007</v>
      </c>
      <c r="AI132" s="1021">
        <v>26.56</v>
      </c>
      <c r="AJ132" s="1021">
        <v>29.7</v>
      </c>
      <c r="AK132" s="1021">
        <v>35.659999999999997</v>
      </c>
      <c r="AL132" s="1034">
        <v>779.68</v>
      </c>
      <c r="AM132" s="1028">
        <v>0.2</v>
      </c>
      <c r="AN132" s="1021">
        <v>4.49</v>
      </c>
      <c r="AO132" s="868" t="str">
        <f>IF(U132="n/a","n/a",IF(AA132&lt;0,"n/a",IF(AA132="n/a","n/a",J132+U132-AA132)))</f>
        <v>n/a</v>
      </c>
      <c r="AP132" s="869" t="str">
        <f>IF(U132="n/a","n/a",J132+U132)</f>
        <v>n/a</v>
      </c>
      <c r="AQ132" s="1044">
        <f>IF(OR(AC132&lt;0.01,AF132="n/a"),"n/a",(I132/SQRT(22.5*AC132*(I132/AF132))-1)*100)</f>
        <v>48.541733074063927</v>
      </c>
      <c r="AR132" s="766">
        <f>INDEX(Historical!$C$7:$C$1455,MATCH(B132,Historical!$B$7:$B$1455,0))*IF(AH132="n/a",1.03,IF(AH132&lt;0,1.01,IF(AH132&gt;10,1.1,(1+AH132/100))))</f>
        <v>2.8095299999999996</v>
      </c>
      <c r="AS132" s="1042">
        <f>IF($AI132="n/a",1.03*AR132,IF($AI132&lt;0,1.01*AR132,IF($AI132&gt;10,1.1*AR132,(1+$AI132/100)*AR132)))</f>
        <v>3.0904829999999999</v>
      </c>
      <c r="AT132" s="1042">
        <f>IF($AK132="n/a",1.03*AS132,IF($AK132&lt;0,1.01*AS132,IF($AK132&gt;10,1.1*AS132,(1+$AK132/100)*AS132)))</f>
        <v>3.3995313</v>
      </c>
      <c r="AU132" s="1042">
        <f>IF($AK132="n/a",1.03*AT132,IF($AK132&lt;0,1.01*AT132,IF($AK132&gt;10,1.1*AT132,(1+$AK132/100)*AT132)))</f>
        <v>3.7394844300000005</v>
      </c>
      <c r="AV132" s="1042">
        <f>IF($AK132="n/a",1.03*AU132,IF($AK132&lt;0,1.01*AU132,IF($AK132&gt;10,1.1*AU132,(1+$AK132/100)*AU132)))</f>
        <v>4.1134328730000007</v>
      </c>
      <c r="AW132" s="766">
        <f>SUM(AR132:AV132)</f>
        <v>17.152461602999999</v>
      </c>
      <c r="AX132" s="877">
        <f>AW132/I132*100</f>
        <v>56.274480324803143</v>
      </c>
      <c r="AY132" s="1212">
        <v>1.22</v>
      </c>
      <c r="AZ132" s="1028">
        <v>15.02</v>
      </c>
      <c r="BA132" s="1028">
        <v>-14.14</v>
      </c>
      <c r="BB132" s="1028">
        <v>-3.74</v>
      </c>
      <c r="BC132" s="1028">
        <v>1.6400000000000001</v>
      </c>
      <c r="BE132" s="721">
        <v>2013</v>
      </c>
      <c r="BF132" s="1057">
        <f>IF(BE132&gt;2008,0,IF(BE132&gt;2001,1,IF(BE132&gt;1990,2,IF(BE132&gt;1980,3,IF(BE132&gt;1973,4,IF(BE132&gt;1970,5,IF(BE132&gt;1960,6,IF(BE132&gt;1958,7,IF(BE132&gt;1953,8,9)))))))))</f>
        <v>0</v>
      </c>
    </row>
    <row r="133" spans="1:58" ht="11.25" customHeight="1" x14ac:dyDescent="0.2">
      <c r="A133" s="1027" t="s">
        <v>1123</v>
      </c>
      <c r="B133" s="1031" t="s">
        <v>1124</v>
      </c>
      <c r="C133" s="1181" t="s">
        <v>113</v>
      </c>
      <c r="D133" s="1181" t="s">
        <v>4428</v>
      </c>
      <c r="E133" s="857">
        <v>6</v>
      </c>
      <c r="F133" s="1245">
        <v>722</v>
      </c>
      <c r="G133" s="1245" t="s">
        <v>116</v>
      </c>
      <c r="H133" s="1245" t="s">
        <v>116</v>
      </c>
      <c r="I133" s="1030">
        <v>60.71</v>
      </c>
      <c r="J133" s="766">
        <f>(M133/I133)*100</f>
        <v>2.3060451325975952</v>
      </c>
      <c r="K133" s="1033">
        <v>0.35</v>
      </c>
      <c r="L133" s="1043">
        <v>4</v>
      </c>
      <c r="M133" s="756">
        <f>K133*L133</f>
        <v>1.4</v>
      </c>
      <c r="N133" s="1026" t="s">
        <v>265</v>
      </c>
      <c r="O133" s="860">
        <v>0.30499999999999999</v>
      </c>
      <c r="P133" s="1016">
        <v>43306</v>
      </c>
      <c r="Q133" s="1016">
        <v>43325</v>
      </c>
      <c r="R133" s="756">
        <f>(K133-O133)/O133*100</f>
        <v>14.754098360655732</v>
      </c>
      <c r="S133" s="824">
        <f>IF(INDEX(Historical!$D$7:$D$1455,MATCH(B133,Historical!$B$7:$B$1455,0))=0,"n/a",(INDEX(Historical!$C$7:$C$1455,MATCH(B133,Historical!$B$7:$B$1455,0))/INDEX(Historical!$D$7:$D$1455,MATCH(B133,Historical!$B$7:$B$1455,0))-1)*100)</f>
        <v>113.68421052631584</v>
      </c>
      <c r="T133" s="824">
        <f>IF(INDEX(Historical!$F$7:$F$1455,MATCH(B133,Historical!$B$7:$B$1455,0))=0,"n/a",((INDEX(Historical!$C$7:$C$1455,MATCH(B133,Historical!$B$7:$B$1455,0))/INDEX(Historical!$F$7:$F$1455,MATCH(B133,Historical!$B$7:$B$1455,0)))^(1/3)-1)*100)</f>
        <v>50.123355318751031</v>
      </c>
      <c r="U133" s="824" t="str">
        <f>IF(INDEX(Historical!$I$7:$I$1455,MATCH(B133,Historical!$B$7:$B$1455,0))=0,"n/a",((INDEX(Historical!$C$7:$C$1455,MATCH(B133,Historical!$B$7:$B$1455,0))/INDEX(Historical!$I$7:$I$1455,MATCH(B133,Historical!$B$7:$B$1455,0)))^(1/5)-1)*100)</f>
        <v>n/a</v>
      </c>
      <c r="V133" s="824" t="str">
        <f>IF(INDEX(Historical!$O$7:$O$1455,MATCH(B133,Historical!$B$7:$B$1455,0))=0,"n/a",((INDEX(Historical!$C$7:$C$1455,MATCH(B133,Historical!$B$7:$B$1455,0))/INDEX(Historical!$O$7:$O$1455,MATCH(B133,Historical!$B$7:$B$1455,0)))^(1/10)-1)*100)</f>
        <v>n/a</v>
      </c>
      <c r="W133" s="825" t="str">
        <f>IF(OR(U133&lt;=0,U133="n/a",V133&lt;=0,V133="n/a"),"n/a",U133/V133)</f>
        <v>n/a</v>
      </c>
      <c r="X133" s="826" t="str">
        <f>IF(OR(AJ133&lt;=0,AJ133="n/a",U133&lt;=0,U133="n/a"),"n/a",U133/AJ133)</f>
        <v>n/a</v>
      </c>
      <c r="Y133" s="769"/>
      <c r="Z133" s="766">
        <f>IF(OR(AC133&lt;0.01,AC133="n/a"),"n/a",M133/AC133*100)</f>
        <v>27.079303675048354</v>
      </c>
      <c r="AA133" s="1042">
        <f>IF(OR(AC133&lt;0.01,AC133="n/a"),"n/a",I133/AC133)</f>
        <v>11.742746615087041</v>
      </c>
      <c r="AB133" s="1043">
        <v>12</v>
      </c>
      <c r="AC133" s="1021">
        <v>5.17</v>
      </c>
      <c r="AD133" s="1021">
        <v>0.73</v>
      </c>
      <c r="AE133" s="1021">
        <v>0.95</v>
      </c>
      <c r="AF133" s="1021">
        <v>3.04</v>
      </c>
      <c r="AG133" s="1021">
        <v>26.8</v>
      </c>
      <c r="AH133" s="1021">
        <v>-11</v>
      </c>
      <c r="AI133" s="1021">
        <v>15.57</v>
      </c>
      <c r="AJ133" s="1021">
        <v>34.1</v>
      </c>
      <c r="AK133" s="1021">
        <v>16.02</v>
      </c>
      <c r="AL133" s="1034">
        <v>41650</v>
      </c>
      <c r="AM133" s="1028">
        <v>0.2</v>
      </c>
      <c r="AN133" s="1021">
        <v>0.68</v>
      </c>
      <c r="AO133" s="868" t="str">
        <f>IF(U133="n/a","n/a",IF(AA133&lt;0,"n/a",IF(AA133="n/a","n/a",J133+U133-AA133)))</f>
        <v>n/a</v>
      </c>
      <c r="AP133" s="869" t="str">
        <f>IF(U133="n/a","n/a",J133+U133)</f>
        <v>n/a</v>
      </c>
      <c r="AQ133" s="1044">
        <f>IF(OR(AC133&lt;0.01,AF133="n/a"),"n/a",(I133/SQRT(22.5*AC133*(I133/AF133))-1)*100)</f>
        <v>25.959340370639005</v>
      </c>
      <c r="AR133" s="766">
        <f>INDEX(Historical!$C$7:$C$1455,MATCH(B133,Historical!$B$7:$B$1455,0))*IF(AH133="n/a",1.03,IF(AH133&lt;0,1.01,IF(AH133&gt;10,1.1,(1+AH133/100))))</f>
        <v>1.0251500000000002</v>
      </c>
      <c r="AS133" s="1042">
        <f>IF($AI133="n/a",1.03*AR133,IF($AI133&lt;0,1.01*AR133,IF($AI133&gt;10,1.1*AR133,(1+$AI133/100)*AR133)))</f>
        <v>1.1276650000000004</v>
      </c>
      <c r="AT133" s="1042">
        <f>IF($AK133="n/a",1.03*AS133,IF($AK133&lt;0,1.01*AS133,IF($AK133&gt;10,1.1*AS133,(1+$AK133/100)*AS133)))</f>
        <v>1.2404315000000006</v>
      </c>
      <c r="AU133" s="1042">
        <f>IF($AK133="n/a",1.03*AT133,IF($AK133&lt;0,1.01*AT133,IF($AK133&gt;10,1.1*AT133,(1+$AK133/100)*AT133)))</f>
        <v>1.3644746500000007</v>
      </c>
      <c r="AV133" s="1042">
        <f>IF($AK133="n/a",1.03*AU133,IF($AK133&lt;0,1.01*AU133,IF($AK133&gt;10,1.1*AU133,(1+$AK133/100)*AU133)))</f>
        <v>1.5009221150000009</v>
      </c>
      <c r="AW133" s="766">
        <f>SUM(AR133:AV133)</f>
        <v>6.2586432650000026</v>
      </c>
      <c r="AX133" s="877">
        <f>AW133/I133*100</f>
        <v>10.309081312798554</v>
      </c>
      <c r="AY133" s="1212">
        <v>0.88</v>
      </c>
      <c r="AZ133" s="1028">
        <v>25.119999999999997</v>
      </c>
      <c r="BA133" s="1028">
        <v>-0.13</v>
      </c>
      <c r="BB133" s="1028">
        <v>9.89</v>
      </c>
      <c r="BC133" s="1028">
        <v>11.65</v>
      </c>
      <c r="BE133" s="721">
        <v>2013</v>
      </c>
      <c r="BF133" s="1057">
        <f>IF(BE133&gt;2008,0,IF(BE133&gt;2001,1,IF(BE133&gt;1990,2,IF(BE133&gt;1980,3,IF(BE133&gt;1973,4,IF(BE133&gt;1970,5,IF(BE133&gt;1960,6,IF(BE133&gt;1958,7,IF(BE133&gt;1953,8,9)))))))))</f>
        <v>0</v>
      </c>
    </row>
    <row r="134" spans="1:58" ht="11.25" customHeight="1" x14ac:dyDescent="0.2">
      <c r="A134" s="1027" t="s">
        <v>1125</v>
      </c>
      <c r="B134" s="1031" t="s">
        <v>1126</v>
      </c>
      <c r="C134" s="1181" t="s">
        <v>155</v>
      </c>
      <c r="D134" s="1181" t="s">
        <v>4419</v>
      </c>
      <c r="E134" s="858">
        <v>6</v>
      </c>
      <c r="F134" s="1245">
        <v>654</v>
      </c>
      <c r="G134" s="1245" t="s">
        <v>107</v>
      </c>
      <c r="H134" s="1245" t="s">
        <v>107</v>
      </c>
      <c r="I134" s="1030">
        <v>37.78</v>
      </c>
      <c r="J134" s="766">
        <f>(M134/I134)*100</f>
        <v>0.92641609317098994</v>
      </c>
      <c r="K134" s="1033">
        <v>8.7499999999999994E-2</v>
      </c>
      <c r="L134" s="1043">
        <v>4</v>
      </c>
      <c r="M134" s="756">
        <f>K134*L134</f>
        <v>0.35</v>
      </c>
      <c r="N134" s="1026" t="s">
        <v>242</v>
      </c>
      <c r="O134" s="860">
        <v>7.7499999999999999E-2</v>
      </c>
      <c r="P134" s="1022">
        <v>42823</v>
      </c>
      <c r="Q134" s="1022">
        <v>42838</v>
      </c>
      <c r="R134" s="756">
        <f>(K134-O134)/O134*100</f>
        <v>12.903225806451607</v>
      </c>
      <c r="S134" s="824">
        <f>IF(INDEX(Historical!$D$7:$D$1455,MATCH(B134,Historical!$B$7:$B$1455,0))=0,"n/a",(INDEX(Historical!$C$7:$C$1455,MATCH(B134,Historical!$B$7:$B$1455,0))/INDEX(Historical!$D$7:$D$1455,MATCH(B134,Historical!$B$7:$B$1455,0))-1)*100)</f>
        <v>11.475409836065564</v>
      </c>
      <c r="T134" s="824">
        <f>IF(INDEX(Historical!$F$7:$F$1455,MATCH(B134,Historical!$B$7:$B$1455,0))=0,"n/a",((INDEX(Historical!$C$7:$C$1455,MATCH(B134,Historical!$B$7:$B$1455,0))/INDEX(Historical!$F$7:$F$1455,MATCH(B134,Historical!$B$7:$B$1455,0)))^(1/3)-1)*100)</f>
        <v>9.1794425732751428</v>
      </c>
      <c r="U134" s="824">
        <f>IF(INDEX(Historical!$I$7:$I$1455,MATCH(B134,Historical!$B$7:$B$1455,0))=0,"n/a",((INDEX(Historical!$C$7:$C$1455,MATCH(B134,Historical!$B$7:$B$1455,0))/INDEX(Historical!$I$7:$I$1455,MATCH(B134,Historical!$B$7:$B$1455,0)))^(1/5)-1)*100)</f>
        <v>9.0966078501449665</v>
      </c>
      <c r="V134" s="824">
        <f>IF(INDEX(Historical!$O$7:$O$1455,MATCH(B134,Historical!$B$7:$B$1455,0))=0,"n/a",((INDEX(Historical!$C$7:$C$1455,MATCH(B134,Historical!$B$7:$B$1455,0))/INDEX(Historical!$O$7:$O$1455,MATCH(B134,Historical!$B$7:$B$1455,0)))^(1/10)-1)*100)</f>
        <v>7.8290784167006633</v>
      </c>
      <c r="W134" s="825">
        <f>IF(OR(U134&lt;=0,U134="n/a",V134&lt;=0,V134="n/a"),"n/a",U134/V134)</f>
        <v>1.1619002091919863</v>
      </c>
      <c r="X134" s="826" t="str">
        <f>IF(OR(AJ134&lt;=0,AJ134="n/a",U134&lt;=0,U134="n/a"),"n/a",U134/AJ134)</f>
        <v>n/a</v>
      </c>
      <c r="Y134" s="769"/>
      <c r="Z134" s="766" t="str">
        <f>IF(OR(AC134&lt;0.01,AC134="n/a"),"n/a",M134/AC134*100)</f>
        <v>n/a</v>
      </c>
      <c r="AA134" s="1042" t="str">
        <f>IF(OR(AC134&lt;0.01,AC134="n/a"),"n/a",I134/AC134)</f>
        <v>n/a</v>
      </c>
      <c r="AB134" s="1043">
        <v>12</v>
      </c>
      <c r="AC134" s="1021">
        <v>-7.27</v>
      </c>
      <c r="AD134" s="1021" t="s">
        <v>138</v>
      </c>
      <c r="AE134" s="1021">
        <v>2.11</v>
      </c>
      <c r="AF134" s="1021">
        <v>1.63</v>
      </c>
      <c r="AG134" s="1021">
        <v>-28.199999999999996</v>
      </c>
      <c r="AH134" s="1023">
        <v>-443.79999999999995</v>
      </c>
      <c r="AI134" s="1023">
        <v>12.790000000000001</v>
      </c>
      <c r="AJ134" s="1021">
        <v>-38.299999999999997</v>
      </c>
      <c r="AK134" s="1021">
        <v>-1.69</v>
      </c>
      <c r="AL134" s="1034">
        <v>8500</v>
      </c>
      <c r="AM134" s="1028">
        <v>0.2</v>
      </c>
      <c r="AN134" s="1021">
        <v>0.34</v>
      </c>
      <c r="AO134" s="868" t="str">
        <f>IF(U134="n/a","n/a",IF(AA134&lt;0,"n/a",IF(AA134="n/a","n/a",J134+U134-AA134)))</f>
        <v>n/a</v>
      </c>
      <c r="AP134" s="869">
        <f>IF(U134="n/a","n/a",J134+U134)</f>
        <v>10.023023943315957</v>
      </c>
      <c r="AQ134" s="1044" t="str">
        <f>IF(OR(AC134&lt;0.01,AF134="n/a"),"n/a",(I134/SQRT(22.5*AC134*(I134/AF134))-1)*100)</f>
        <v>n/a</v>
      </c>
      <c r="AR134" s="766">
        <f>INDEX(Historical!$C$7:$C$1455,MATCH(B134,Historical!$B$7:$B$1455,0))*IF(AH134="n/a",1.03,IF(AH134&lt;0,1.01,IF(AH134&gt;10,1.1,(1+AH134/100))))</f>
        <v>0.34339999999999998</v>
      </c>
      <c r="AS134" s="1042">
        <f>IF($AI134="n/a",1.03*AR134,IF($AI134&lt;0,1.01*AR134,IF($AI134&gt;10,1.1*AR134,(1+$AI134/100)*AR134)))</f>
        <v>0.37774000000000002</v>
      </c>
      <c r="AT134" s="1042">
        <f>IF($AK134="n/a",1.03*AS134,IF($AK134&lt;0,1.01*AS134,IF($AK134&gt;10,1.1*AS134,(1+$AK134/100)*AS134)))</f>
        <v>0.38151740000000001</v>
      </c>
      <c r="AU134" s="1042">
        <f>IF($AK134="n/a",1.03*AT134,IF($AK134&lt;0,1.01*AT134,IF($AK134&gt;10,1.1*AT134,(1+$AK134/100)*AT134)))</f>
        <v>0.38533257399999998</v>
      </c>
      <c r="AV134" s="1042">
        <f>IF($AK134="n/a",1.03*AU134,IF($AK134&lt;0,1.01*AU134,IF($AK134&gt;10,1.1*AU134,(1+$AK134/100)*AU134)))</f>
        <v>0.38918589974000001</v>
      </c>
      <c r="AW134" s="766">
        <f>SUM(AR134:AV134)</f>
        <v>1.8771758737399999</v>
      </c>
      <c r="AX134" s="877">
        <f>AW134/I134*100</f>
        <v>4.9687026832715722</v>
      </c>
      <c r="AY134" s="1212">
        <v>1.1100000000000001</v>
      </c>
      <c r="AZ134" s="1028">
        <v>11.35</v>
      </c>
      <c r="BA134" s="1028">
        <v>-44.82</v>
      </c>
      <c r="BB134" s="1028">
        <v>3.62</v>
      </c>
      <c r="BC134" s="1028">
        <v>-14.67</v>
      </c>
      <c r="BE134" s="721">
        <v>2013</v>
      </c>
      <c r="BF134" s="1057">
        <f>IF(BE134&gt;2008,0,IF(BE134&gt;2001,1,IF(BE134&gt;1990,2,IF(BE134&gt;1980,3,IF(BE134&gt;1973,4,IF(BE134&gt;1970,5,IF(BE134&gt;1960,6,IF(BE134&gt;1958,7,IF(BE134&gt;1953,8,9)))))))))</f>
        <v>0</v>
      </c>
    </row>
    <row r="135" spans="1:58" ht="11.25" customHeight="1" x14ac:dyDescent="0.2">
      <c r="A135" s="1037" t="s">
        <v>3855</v>
      </c>
      <c r="B135" s="1031" t="s">
        <v>3856</v>
      </c>
      <c r="C135" s="1181" t="s">
        <v>109</v>
      </c>
      <c r="D135" s="1181" t="s">
        <v>4430</v>
      </c>
      <c r="E135" s="857">
        <v>5</v>
      </c>
      <c r="F135" s="1245">
        <v>856</v>
      </c>
      <c r="G135" s="1245" t="s">
        <v>107</v>
      </c>
      <c r="H135" s="1245" t="s">
        <v>107</v>
      </c>
      <c r="I135" s="1030">
        <v>168.3</v>
      </c>
      <c r="J135" s="766">
        <f>(M135/I135)*100</f>
        <v>4.7534165181224006</v>
      </c>
      <c r="K135" s="1033">
        <v>8</v>
      </c>
      <c r="L135" s="1043">
        <v>1</v>
      </c>
      <c r="M135" s="756">
        <f>K135*L135</f>
        <v>8</v>
      </c>
      <c r="N135" s="1026" t="s">
        <v>173</v>
      </c>
      <c r="O135" s="860">
        <v>7</v>
      </c>
      <c r="P135" s="1016">
        <v>43434</v>
      </c>
      <c r="Q135" s="1016">
        <v>43437</v>
      </c>
      <c r="R135" s="756">
        <f>(K135-O135)/O135*100</f>
        <v>14.285714285714285</v>
      </c>
      <c r="S135" s="824">
        <f>IF(INDEX(Historical!$D$7:$D$1455,MATCH(B135,Historical!$B$7:$B$1455,0))=0,"n/a",(INDEX(Historical!$C$7:$C$1455,MATCH(B135,Historical!$B$7:$B$1455,0))/INDEX(Historical!$D$7:$D$1455,MATCH(B135,Historical!$B$7:$B$1455,0))-1)*100)</f>
        <v>16.666666666666675</v>
      </c>
      <c r="T135" s="824">
        <f>IF(INDEX(Historical!$F$7:$F$1455,MATCH(B135,Historical!$B$7:$B$1455,0))=0,"n/a",((INDEX(Historical!$C$7:$C$1455,MATCH(B135,Historical!$B$7:$B$1455,0))/INDEX(Historical!$F$7:$F$1455,MATCH(B135,Historical!$B$7:$B$1455,0)))^(1/3)-1)*100)</f>
        <v>20.507113208761506</v>
      </c>
      <c r="U135" s="824">
        <f>IF(INDEX(Historical!$I$7:$I$1455,MATCH(B135,Historical!$B$7:$B$1455,0))=0,"n/a",((INDEX(Historical!$C$7:$C$1455,MATCH(B135,Historical!$B$7:$B$1455,0))/INDEX(Historical!$I$7:$I$1455,MATCH(B135,Historical!$B$7:$B$1455,0)))^(1/5)-1)*100)</f>
        <v>-2.6352819384831916</v>
      </c>
      <c r="V135" s="824" t="str">
        <f>IF(INDEX(Historical!$O$7:$O$1455,MATCH(B135,Historical!$B$7:$B$1455,0))=0,"n/a",((INDEX(Historical!$C$7:$C$1455,MATCH(B135,Historical!$B$7:$B$1455,0))/INDEX(Historical!$O$7:$O$1455,MATCH(B135,Historical!$B$7:$B$1455,0)))^(1/10)-1)*100)</f>
        <v>n/a</v>
      </c>
      <c r="W135" s="825" t="str">
        <f>IF(OR(U135&lt;=0,U135="n/a",V135&lt;=0,V135="n/a"),"n/a",U135/V135)</f>
        <v>n/a</v>
      </c>
      <c r="X135" s="826" t="str">
        <f>IF(OR(AJ135&lt;=0,AJ135="n/a",U135&lt;=0,U135="n/a"),"n/a",U135/AJ135)</f>
        <v>n/a</v>
      </c>
      <c r="Y135" s="1032"/>
      <c r="Z135" s="766">
        <f>IF(OR(AC135&lt;0.01,AC135="n/a"),"n/a",M135/AC135*100)</f>
        <v>48.309178743961354</v>
      </c>
      <c r="AA135" s="1042">
        <f>IF(OR(AC135&lt;0.01,AC135="n/a"),"n/a",I135/AC135)</f>
        <v>10.163043478260871</v>
      </c>
      <c r="AB135" s="1043">
        <v>12</v>
      </c>
      <c r="AC135" s="1021">
        <v>16.559999999999999</v>
      </c>
      <c r="AD135" s="1021" t="s">
        <v>138</v>
      </c>
      <c r="AE135" s="1021">
        <v>3.99</v>
      </c>
      <c r="AF135" s="1021">
        <v>2.65</v>
      </c>
      <c r="AG135" s="1021">
        <v>27.400000000000002</v>
      </c>
      <c r="AH135" s="1021">
        <v>15</v>
      </c>
      <c r="AI135" s="1021" t="s">
        <v>138</v>
      </c>
      <c r="AJ135" s="1021">
        <v>23.3</v>
      </c>
      <c r="AK135" s="1021" t="s">
        <v>138</v>
      </c>
      <c r="AL135" s="1034">
        <v>594.1</v>
      </c>
      <c r="AM135" s="1028">
        <v>6.38</v>
      </c>
      <c r="AN135" s="1021">
        <v>0</v>
      </c>
      <c r="AO135" s="868">
        <f>IF(U135="n/a","n/a",IF(AA135&lt;0,"n/a",IF(AA135="n/a","n/a",J135+U135-AA135)))</f>
        <v>-8.0449088986216619</v>
      </c>
      <c r="AP135" s="869">
        <f>IF(U135="n/a","n/a",J135+U135)</f>
        <v>2.118134579639209</v>
      </c>
      <c r="AQ135" s="1044">
        <f>IF(OR(AC135&lt;0.01,AF135="n/a"),"n/a",(I135/SQRT(22.5*AC135*(I135/AF135))-1)*100)</f>
        <v>9.4066120638283124</v>
      </c>
      <c r="AR135" s="766">
        <f>INDEX(Historical!$C$7:$C$1455,MATCH(B135,Historical!$B$7:$B$1455,0))*IF(AH135="n/a",1.03,IF(AH135&lt;0,1.01,IF(AH135&gt;10,1.1,(1+AH135/100))))</f>
        <v>7.7000000000000011</v>
      </c>
      <c r="AS135" s="1042">
        <f>IF($AI135="n/a",1.03*AR135,IF($AI135&lt;0,1.01*AR135,IF($AI135&gt;10,1.1*AR135,(1+$AI135/100)*AR135)))</f>
        <v>7.9310000000000009</v>
      </c>
      <c r="AT135" s="1042">
        <f>IF($AK135="n/a",1.03*AS135,IF($AK135&lt;0,1.01*AS135,IF($AK135&gt;10,1.1*AS135,(1+$AK135/100)*AS135)))</f>
        <v>8.1689300000000014</v>
      </c>
      <c r="AU135" s="1042">
        <f>IF($AK135="n/a",1.03*AT135,IF($AK135&lt;0,1.01*AT135,IF($AK135&gt;10,1.1*AT135,(1+$AK135/100)*AT135)))</f>
        <v>8.4139979000000018</v>
      </c>
      <c r="AV135" s="1042">
        <f>IF($AK135="n/a",1.03*AU135,IF($AK135&lt;0,1.01*AU135,IF($AK135&gt;10,1.1*AU135,(1+$AK135/100)*AU135)))</f>
        <v>8.6664178370000027</v>
      </c>
      <c r="AW135" s="766">
        <f>SUM(AR135:AV135)</f>
        <v>40.880345737000006</v>
      </c>
      <c r="AX135" s="877">
        <f>AW135/I135*100</f>
        <v>24.290163836601309</v>
      </c>
      <c r="AY135" s="1212">
        <v>0.61</v>
      </c>
      <c r="AZ135" s="1028">
        <v>11.940000000000001</v>
      </c>
      <c r="BA135" s="1028">
        <v>-18.73</v>
      </c>
      <c r="BB135" s="1028">
        <v>3.16</v>
      </c>
      <c r="BC135" s="1028">
        <v>-7.02</v>
      </c>
      <c r="BE135" s="721">
        <v>2014</v>
      </c>
      <c r="BF135" s="1057">
        <f>IF(BE135&gt;2008,0,IF(BE135&gt;2001,1,IF(BE135&gt;1990,2,IF(BE135&gt;1980,3,IF(BE135&gt;1973,4,IF(BE135&gt;1970,5,IF(BE135&gt;1960,6,IF(BE135&gt;1958,7,IF(BE135&gt;1953,8,9)))))))))</f>
        <v>0</v>
      </c>
    </row>
    <row r="136" spans="1:58" ht="11.25" customHeight="1" x14ac:dyDescent="0.2">
      <c r="A136" s="1019" t="s">
        <v>1127</v>
      </c>
      <c r="B136" s="1031" t="s">
        <v>1128</v>
      </c>
      <c r="C136" s="1181" t="s">
        <v>248</v>
      </c>
      <c r="D136" s="1181" t="s">
        <v>4443</v>
      </c>
      <c r="E136" s="857">
        <v>7</v>
      </c>
      <c r="F136" s="1245">
        <v>564</v>
      </c>
      <c r="G136" s="1245" t="s">
        <v>107</v>
      </c>
      <c r="H136" s="1245" t="s">
        <v>107</v>
      </c>
      <c r="I136" s="1030">
        <v>69.39</v>
      </c>
      <c r="J136" s="766">
        <f>(M136/I136)*100</f>
        <v>0.57645193831964259</v>
      </c>
      <c r="K136" s="1033">
        <v>0.1</v>
      </c>
      <c r="L136" s="1043">
        <v>4</v>
      </c>
      <c r="M136" s="756">
        <f>K136*L136</f>
        <v>0.4</v>
      </c>
      <c r="N136" s="1026" t="s">
        <v>729</v>
      </c>
      <c r="O136" s="860">
        <v>7.0000000000000007E-2</v>
      </c>
      <c r="P136" s="1022">
        <v>43006</v>
      </c>
      <c r="Q136" s="1022">
        <v>43038</v>
      </c>
      <c r="R136" s="756">
        <f>(K136-O136)/O136*100</f>
        <v>42.857142857142847</v>
      </c>
      <c r="S136" s="824">
        <f>IF(INDEX(Historical!$D$7:$D$1455,MATCH(B136,Historical!$B$7:$B$1455,0))=0,"n/a",(INDEX(Historical!$C$7:$C$1455,MATCH(B136,Historical!$B$7:$B$1455,0))/INDEX(Historical!$D$7:$D$1455,MATCH(B136,Historical!$B$7:$B$1455,0))-1)*100)</f>
        <v>10.714285714285721</v>
      </c>
      <c r="T136" s="824">
        <f>IF(INDEX(Historical!$F$7:$F$1455,MATCH(B136,Historical!$B$7:$B$1455,0))=0,"n/a",((INDEX(Historical!$C$7:$C$1455,MATCH(B136,Historical!$B$7:$B$1455,0))/INDEX(Historical!$F$7:$F$1455,MATCH(B136,Historical!$B$7:$B$1455,0)))^(1/3)-1)*100)</f>
        <v>8.9055846181262268</v>
      </c>
      <c r="U136" s="824">
        <f>IF(INDEX(Historical!$I$7:$I$1455,MATCH(B136,Historical!$B$7:$B$1455,0))=0,"n/a",((INDEX(Historical!$C$7:$C$1455,MATCH(B136,Historical!$B$7:$B$1455,0))/INDEX(Historical!$I$7:$I$1455,MATCH(B136,Historical!$B$7:$B$1455,0)))^(1/5)-1)*100)</f>
        <v>9.1607069589288557</v>
      </c>
      <c r="V136" s="824">
        <f>IF(INDEX(Historical!$O$7:$O$1455,MATCH(B136,Historical!$B$7:$B$1455,0))=0,"n/a",((INDEX(Historical!$C$7:$C$1455,MATCH(B136,Historical!$B$7:$B$1455,0))/INDEX(Historical!$O$7:$O$1455,MATCH(B136,Historical!$B$7:$B$1455,0)))^(1/10)-1)*100)</f>
        <v>6.8376117222214372</v>
      </c>
      <c r="W136" s="825">
        <f>IF(OR(U136&lt;=0,U136="n/a",V136&lt;=0,V136="n/a"),"n/a",U136/V136)</f>
        <v>1.3397524356578527</v>
      </c>
      <c r="X136" s="826" t="str">
        <f>IF(OR(AJ136&lt;=0,AJ136="n/a",U136&lt;=0,U136="n/a"),"n/a",U136/AJ136)</f>
        <v>n/a</v>
      </c>
      <c r="Y136" s="780"/>
      <c r="Z136" s="766">
        <f>IF(OR(AC136&lt;0.01,AC136="n/a"),"n/a",M136/AC136*100)</f>
        <v>6.8027210884353746</v>
      </c>
      <c r="AA136" s="1042">
        <f>IF(OR(AC136&lt;0.01,AC136="n/a"),"n/a",I136/AC136)</f>
        <v>11.801020408163266</v>
      </c>
      <c r="AB136" s="1043">
        <v>1</v>
      </c>
      <c r="AC136" s="1021">
        <v>5.88</v>
      </c>
      <c r="AD136" s="1021">
        <v>1.55</v>
      </c>
      <c r="AE136" s="1021">
        <v>0.28999999999999998</v>
      </c>
      <c r="AF136" s="1021">
        <v>1.1399999999999999</v>
      </c>
      <c r="AG136" s="1021">
        <v>14.2</v>
      </c>
      <c r="AH136" s="1021">
        <v>-1</v>
      </c>
      <c r="AI136" s="1021">
        <v>-3.6900000000000004</v>
      </c>
      <c r="AJ136" s="1021">
        <v>-6.6000000000000005</v>
      </c>
      <c r="AK136" s="1021">
        <v>7.61</v>
      </c>
      <c r="AL136" s="1034">
        <v>1910</v>
      </c>
      <c r="AM136" s="1028">
        <v>15.7</v>
      </c>
      <c r="AN136" s="1021">
        <v>0.48</v>
      </c>
      <c r="AO136" s="868">
        <f>IF(U136="n/a","n/a",IF(AA136&lt;0,"n/a",IF(AA136="n/a","n/a",J136+U136-AA136)))</f>
        <v>-2.0638615109147675</v>
      </c>
      <c r="AP136" s="869">
        <f>IF(U136="n/a","n/a",J136+U136)</f>
        <v>9.7371588972484986</v>
      </c>
      <c r="AQ136" s="1044">
        <f>IF(OR(AC136&lt;0.01,AF136="n/a"),"n/a",(I136/SQRT(22.5*AC136*(I136/AF136))-1)*100)</f>
        <v>-22.674818632806382</v>
      </c>
      <c r="AR136" s="766">
        <f>INDEX(Historical!$C$7:$C$1455,MATCH(B136,Historical!$B$7:$B$1455,0))*IF(AH136="n/a",1.03,IF(AH136&lt;0,1.01,IF(AH136&gt;10,1.1,(1+AH136/100))))</f>
        <v>0.31310000000000004</v>
      </c>
      <c r="AS136" s="1042">
        <f>IF($AI136="n/a",1.03*AR136,IF($AI136&lt;0,1.01*AR136,IF($AI136&gt;10,1.1*AR136,(1+$AI136/100)*AR136)))</f>
        <v>0.31623100000000004</v>
      </c>
      <c r="AT136" s="1042">
        <f>IF($AK136="n/a",1.03*AS136,IF($AK136&lt;0,1.01*AS136,IF($AK136&gt;10,1.1*AS136,(1+$AK136/100)*AS136)))</f>
        <v>0.34029617910000004</v>
      </c>
      <c r="AU136" s="1042">
        <f>IF($AK136="n/a",1.03*AT136,IF($AK136&lt;0,1.01*AT136,IF($AK136&gt;10,1.1*AT136,(1+$AK136/100)*AT136)))</f>
        <v>0.36619271832951006</v>
      </c>
      <c r="AV136" s="1042">
        <f>IF($AK136="n/a",1.03*AU136,IF($AK136&lt;0,1.01*AU136,IF($AK136&gt;10,1.1*AU136,(1+$AK136/100)*AU136)))</f>
        <v>0.39405998419438582</v>
      </c>
      <c r="AW136" s="766">
        <f>SUM(AR136:AV136)</f>
        <v>1.7298798816238961</v>
      </c>
      <c r="AX136" s="877">
        <f>AW136/I136*100</f>
        <v>2.4929815270556217</v>
      </c>
      <c r="AY136" s="1212">
        <v>0.86</v>
      </c>
      <c r="AZ136" s="1028">
        <v>24.18</v>
      </c>
      <c r="BA136" s="1028">
        <v>-29.73</v>
      </c>
      <c r="BB136" s="1028">
        <v>-4.38</v>
      </c>
      <c r="BC136" s="1028">
        <v>-12.09</v>
      </c>
      <c r="BE136" s="721">
        <v>2012</v>
      </c>
      <c r="BF136" s="1057">
        <f>IF(BE136&gt;2008,0,IF(BE136&gt;2001,1,IF(BE136&gt;1990,2,IF(BE136&gt;1980,3,IF(BE136&gt;1973,4,IF(BE136&gt;1970,5,IF(BE136&gt;1960,6,IF(BE136&gt;1958,7,IF(BE136&gt;1953,8,9)))))))))</f>
        <v>0</v>
      </c>
    </row>
    <row r="137" spans="1:58" ht="11.25" customHeight="1" x14ac:dyDescent="0.2">
      <c r="A137" s="1019" t="s">
        <v>1129</v>
      </c>
      <c r="B137" s="1031" t="s">
        <v>1130</v>
      </c>
      <c r="C137" s="1181" t="s">
        <v>109</v>
      </c>
      <c r="D137" s="1181" t="s">
        <v>4439</v>
      </c>
      <c r="E137" s="857">
        <v>8</v>
      </c>
      <c r="F137" s="1245">
        <v>519</v>
      </c>
      <c r="G137" s="1245" t="s">
        <v>38</v>
      </c>
      <c r="H137" s="1245" t="s">
        <v>116</v>
      </c>
      <c r="I137" s="1030">
        <v>71.3</v>
      </c>
      <c r="J137" s="766">
        <f>(M137/I137)*100</f>
        <v>2.2440392706872374</v>
      </c>
      <c r="K137" s="1033">
        <v>0.4</v>
      </c>
      <c r="L137" s="1043">
        <v>4</v>
      </c>
      <c r="M137" s="756">
        <f>K137*L137</f>
        <v>1.6</v>
      </c>
      <c r="N137" s="1026" t="s">
        <v>432</v>
      </c>
      <c r="O137" s="860">
        <v>0.35</v>
      </c>
      <c r="P137" s="1016">
        <v>43334</v>
      </c>
      <c r="Q137" s="1016">
        <v>43349</v>
      </c>
      <c r="R137" s="756">
        <f>(K137-O137)/O137*100</f>
        <v>14.285714285714299</v>
      </c>
      <c r="S137" s="824">
        <f>IF(INDEX(Historical!$D$7:$D$1455,MATCH(B137,Historical!$B$7:$B$1455,0))=0,"n/a",(INDEX(Historical!$C$7:$C$1455,MATCH(B137,Historical!$B$7:$B$1455,0))/INDEX(Historical!$D$7:$D$1455,MATCH(B137,Historical!$B$7:$B$1455,0))-1)*100)</f>
        <v>12.06896551724137</v>
      </c>
      <c r="T137" s="824">
        <f>IF(INDEX(Historical!$F$7:$F$1455,MATCH(B137,Historical!$B$7:$B$1455,0))=0,"n/a",((INDEX(Historical!$C$7:$C$1455,MATCH(B137,Historical!$B$7:$B$1455,0))/INDEX(Historical!$F$7:$F$1455,MATCH(B137,Historical!$B$7:$B$1455,0)))^(1/3)-1)*100)</f>
        <v>12.215239743615559</v>
      </c>
      <c r="U137" s="824">
        <f>IF(INDEX(Historical!$I$7:$I$1455,MATCH(B137,Historical!$B$7:$B$1455,0))=0,"n/a",((INDEX(Historical!$C$7:$C$1455,MATCH(B137,Historical!$B$7:$B$1455,0))/INDEX(Historical!$I$7:$I$1455,MATCH(B137,Historical!$B$7:$B$1455,0)))^(1/5)-1)*100)</f>
        <v>26.583375415798361</v>
      </c>
      <c r="V137" s="824">
        <f>IF(INDEX(Historical!$O$7:$O$1455,MATCH(B137,Historical!$B$7:$B$1455,0))=0,"n/a",((INDEX(Historical!$C$7:$C$1455,MATCH(B137,Historical!$B$7:$B$1455,0))/INDEX(Historical!$O$7:$O$1455,MATCH(B137,Historical!$B$7:$B$1455,0)))^(1/10)-1)*100)</f>
        <v>36.012621164574441</v>
      </c>
      <c r="W137" s="825">
        <f>IF(OR(U137&lt;=0,U137="n/a",V137&lt;=0,V137="n/a"),"n/a",U137/V137)</f>
        <v>0.7381683020048645</v>
      </c>
      <c r="X137" s="826">
        <f>IF(OR(AJ137&lt;=0,AJ137="n/a",U137&lt;=0,U137="n/a"),"n/a",U137/AJ137)</f>
        <v>0.34301129568772076</v>
      </c>
      <c r="Y137" s="780"/>
      <c r="Z137" s="766">
        <f>IF(OR(AC137&lt;0.01,AC137="n/a"),"n/a",M137/AC137*100)</f>
        <v>19.753086419753089</v>
      </c>
      <c r="AA137" s="1042">
        <f>IF(OR(AC137&lt;0.01,AC137="n/a"),"n/a",I137/AC137)</f>
        <v>8.80246913580247</v>
      </c>
      <c r="AB137" s="1043">
        <v>12</v>
      </c>
      <c r="AC137" s="1021">
        <v>8.1</v>
      </c>
      <c r="AD137" s="1021">
        <v>0.5</v>
      </c>
      <c r="AE137" s="1021">
        <v>2.2799999999999998</v>
      </c>
      <c r="AF137" s="1021">
        <v>2.33</v>
      </c>
      <c r="AG137" s="1021">
        <v>22.900000000000002</v>
      </c>
      <c r="AH137" s="1021">
        <v>3</v>
      </c>
      <c r="AI137" s="1021">
        <v>10.67</v>
      </c>
      <c r="AJ137" s="1021">
        <v>77.5</v>
      </c>
      <c r="AK137" s="1021">
        <v>17.5</v>
      </c>
      <c r="AL137" s="1034">
        <v>24060</v>
      </c>
      <c r="AM137" s="1028">
        <v>0.6</v>
      </c>
      <c r="AN137" s="1021">
        <v>2.58</v>
      </c>
      <c r="AO137" s="868">
        <f>IF(U137="n/a","n/a",IF(AA137&lt;0,"n/a",IF(AA137="n/a","n/a",J137+U137-AA137)))</f>
        <v>20.024945550683128</v>
      </c>
      <c r="AP137" s="869">
        <f>IF(U137="n/a","n/a",J137+U137)</f>
        <v>28.8274146864856</v>
      </c>
      <c r="AQ137" s="1044">
        <f>IF(OR(AC137&lt;0.01,AF137="n/a"),"n/a",(I137/SQRT(22.5*AC137*(I137/AF137))-1)*100)</f>
        <v>-4.5251561080796758</v>
      </c>
      <c r="AR137" s="766">
        <f>INDEX(Historical!$C$7:$C$1455,MATCH(B137,Historical!$B$7:$B$1455,0))*IF(AH137="n/a",1.03,IF(AH137&lt;0,1.01,IF(AH137&gt;10,1.1,(1+AH137/100))))</f>
        <v>1.3389999999999997</v>
      </c>
      <c r="AS137" s="1042">
        <f>IF($AI137="n/a",1.03*AR137,IF($AI137&lt;0,1.01*AR137,IF($AI137&gt;10,1.1*AR137,(1+$AI137/100)*AR137)))</f>
        <v>1.4728999999999999</v>
      </c>
      <c r="AT137" s="1042">
        <f>IF($AK137="n/a",1.03*AS137,IF($AK137&lt;0,1.01*AS137,IF($AK137&gt;10,1.1*AS137,(1+$AK137/100)*AS137)))</f>
        <v>1.62019</v>
      </c>
      <c r="AU137" s="1042">
        <f>IF($AK137="n/a",1.03*AT137,IF($AK137&lt;0,1.01*AT137,IF($AK137&gt;10,1.1*AT137,(1+$AK137/100)*AT137)))</f>
        <v>1.7822090000000002</v>
      </c>
      <c r="AV137" s="1042">
        <f>IF($AK137="n/a",1.03*AU137,IF($AK137&lt;0,1.01*AU137,IF($AK137&gt;10,1.1*AU137,(1+$AK137/100)*AU137)))</f>
        <v>1.9604299000000003</v>
      </c>
      <c r="AW137" s="766">
        <f>SUM(AR137:AV137)</f>
        <v>8.1747288999999999</v>
      </c>
      <c r="AX137" s="877">
        <f>AW137/I137*100</f>
        <v>11.465257924263675</v>
      </c>
      <c r="AY137" s="1212">
        <v>1.48</v>
      </c>
      <c r="AZ137" s="1028">
        <v>6.69</v>
      </c>
      <c r="BA137" s="1028">
        <v>-12.97</v>
      </c>
      <c r="BB137" s="1028">
        <v>-2.52</v>
      </c>
      <c r="BC137" s="1028">
        <v>-3.8600000000000003</v>
      </c>
      <c r="BE137" s="721">
        <v>2011</v>
      </c>
      <c r="BF137" s="1057">
        <f>IF(BE137&gt;2008,0,IF(BE137&gt;2001,1,IF(BE137&gt;1990,2,IF(BE137&gt;1980,3,IF(BE137&gt;1973,4,IF(BE137&gt;1970,5,IF(BE137&gt;1960,6,IF(BE137&gt;1958,7,IF(BE137&gt;1953,8,9)))))))))</f>
        <v>0</v>
      </c>
    </row>
    <row r="138" spans="1:58" ht="11.25" customHeight="1" x14ac:dyDescent="0.2">
      <c r="A138" s="1036" t="s">
        <v>4396</v>
      </c>
      <c r="B138" s="681" t="s">
        <v>3858</v>
      </c>
      <c r="C138" s="1181" t="s">
        <v>4283</v>
      </c>
      <c r="D138" s="1181" t="s">
        <v>4433</v>
      </c>
      <c r="E138" s="857">
        <v>5</v>
      </c>
      <c r="F138" s="1245">
        <v>845</v>
      </c>
      <c r="G138" s="1245" t="s">
        <v>107</v>
      </c>
      <c r="H138" s="1245" t="s">
        <v>107</v>
      </c>
      <c r="I138" s="1030">
        <v>70.400000000000006</v>
      </c>
      <c r="J138" s="766">
        <f>(M138/I138)*100</f>
        <v>1.0795454545454544</v>
      </c>
      <c r="K138" s="1033">
        <v>0.19</v>
      </c>
      <c r="L138" s="1043">
        <v>4</v>
      </c>
      <c r="M138" s="756">
        <f>K138*L138</f>
        <v>0.76</v>
      </c>
      <c r="N138" s="1026" t="s">
        <v>108</v>
      </c>
      <c r="O138" s="860">
        <v>0.16</v>
      </c>
      <c r="P138" s="1016">
        <v>43406</v>
      </c>
      <c r="Q138" s="1016">
        <v>43418</v>
      </c>
      <c r="R138" s="756">
        <f>(K138-O138)/O138*100</f>
        <v>18.75</v>
      </c>
      <c r="S138" s="824">
        <f>IF(INDEX(Historical!$D$7:$D$1455,MATCH(B138,Historical!$B$7:$B$1455,0))=0,"n/a",(INDEX(Historical!$C$7:$C$1455,MATCH(B138,Historical!$B$7:$B$1455,0))/INDEX(Historical!$D$7:$D$1455,MATCH(B138,Historical!$B$7:$B$1455,0))-1)*100)</f>
        <v>15.999999999999993</v>
      </c>
      <c r="T138" s="824">
        <f>IF(INDEX(Historical!$F$7:$F$1455,MATCH(B138,Historical!$B$7:$B$1455,0))=0,"n/a",((INDEX(Historical!$C$7:$C$1455,MATCH(B138,Historical!$B$7:$B$1455,0))/INDEX(Historical!$F$7:$F$1455,MATCH(B138,Historical!$B$7:$B$1455,0)))^(1/3)-1)*100)</f>
        <v>79.670177914305242</v>
      </c>
      <c r="U138" s="824" t="str">
        <f>IF(INDEX(Historical!$I$7:$I$1455,MATCH(B138,Historical!$B$7:$B$1455,0))=0,"n/a",((INDEX(Historical!$C$7:$C$1455,MATCH(B138,Historical!$B$7:$B$1455,0))/INDEX(Historical!$I$7:$I$1455,MATCH(B138,Historical!$B$7:$B$1455,0)))^(1/5)-1)*100)</f>
        <v>n/a</v>
      </c>
      <c r="V138" s="824" t="str">
        <f>IF(INDEX(Historical!$O$7:$O$1455,MATCH(B138,Historical!$B$7:$B$1455,0))=0,"n/a",((INDEX(Historical!$C$7:$C$1455,MATCH(B138,Historical!$B$7:$B$1455,0))/INDEX(Historical!$O$7:$O$1455,MATCH(B138,Historical!$B$7:$B$1455,0)))^(1/10)-1)*100)</f>
        <v>n/a</v>
      </c>
      <c r="W138" s="825" t="str">
        <f>IF(OR(U138&lt;=0,U138="n/a",V138&lt;=0,V138="n/a"),"n/a",U138/V138)</f>
        <v>n/a</v>
      </c>
      <c r="X138" s="826" t="str">
        <f>IF(OR(AJ138&lt;=0,AJ138="n/a",U138&lt;=0,U138="n/a"),"n/a",U138/AJ138)</f>
        <v>n/a</v>
      </c>
      <c r="Y138" s="777"/>
      <c r="Z138" s="766">
        <f>IF(OR(AC138&lt;0.01,AC138="n/a"),"n/a",M138/AC138*100)</f>
        <v>32.900432900432904</v>
      </c>
      <c r="AA138" s="1042">
        <f>IF(OR(AC138&lt;0.01,AC138="n/a"),"n/a",I138/AC138)</f>
        <v>30.476190476190478</v>
      </c>
      <c r="AB138" s="1043">
        <v>12</v>
      </c>
      <c r="AC138" s="1021">
        <v>2.31</v>
      </c>
      <c r="AD138" s="1021">
        <v>1.91</v>
      </c>
      <c r="AE138" s="1021">
        <v>6.13</v>
      </c>
      <c r="AF138" s="1021">
        <v>3.32</v>
      </c>
      <c r="AG138" s="1021">
        <v>5.7</v>
      </c>
      <c r="AH138" s="1021">
        <v>16.600000000000001</v>
      </c>
      <c r="AI138" s="1021">
        <v>16.669999999999998</v>
      </c>
      <c r="AJ138" s="1021">
        <v>4.3</v>
      </c>
      <c r="AK138" s="1021">
        <v>16</v>
      </c>
      <c r="AL138" s="1034">
        <v>7180</v>
      </c>
      <c r="AM138" s="1028">
        <v>0.5</v>
      </c>
      <c r="AN138" s="1021">
        <v>0</v>
      </c>
      <c r="AO138" s="868" t="str">
        <f>IF(U138="n/a","n/a",IF(AA138&lt;0,"n/a",IF(AA138="n/a","n/a",J138+U138-AA138)))</f>
        <v>n/a</v>
      </c>
      <c r="AP138" s="869" t="str">
        <f>IF(U138="n/a","n/a",J138+U138)</f>
        <v>n/a</v>
      </c>
      <c r="AQ138" s="1044">
        <f>IF(OR(AC138&lt;0.01,AF138="n/a"),"n/a",(I138/SQRT(22.5*AC138*(I138/AF138))-1)*100)</f>
        <v>112.05969010944101</v>
      </c>
      <c r="AR138" s="766">
        <f>INDEX(Historical!$C$7:$C$1455,MATCH(B138,Historical!$B$7:$B$1455,0))*IF(AH138="n/a",1.03,IF(AH138&lt;0,1.01,IF(AH138&gt;10,1.1,(1+AH138/100))))</f>
        <v>0.63800000000000001</v>
      </c>
      <c r="AS138" s="1042">
        <f>IF($AI138="n/a",1.03*AR138,IF($AI138&lt;0,1.01*AR138,IF($AI138&gt;10,1.1*AR138,(1+$AI138/100)*AR138)))</f>
        <v>0.70180000000000009</v>
      </c>
      <c r="AT138" s="1042">
        <f>IF($AK138="n/a",1.03*AS138,IF($AK138&lt;0,1.01*AS138,IF($AK138&gt;10,1.1*AS138,(1+$AK138/100)*AS138)))</f>
        <v>0.77198000000000011</v>
      </c>
      <c r="AU138" s="1042">
        <f>IF($AK138="n/a",1.03*AT138,IF($AK138&lt;0,1.01*AT138,IF($AK138&gt;10,1.1*AT138,(1+$AK138/100)*AT138)))</f>
        <v>0.84917800000000021</v>
      </c>
      <c r="AV138" s="1042">
        <f>IF($AK138="n/a",1.03*AU138,IF($AK138&lt;0,1.01*AU138,IF($AK138&gt;10,1.1*AU138,(1+$AK138/100)*AU138)))</f>
        <v>0.93409580000000025</v>
      </c>
      <c r="AW138" s="766">
        <f>SUM(AR138:AV138)</f>
        <v>3.8950538000000008</v>
      </c>
      <c r="AX138" s="877">
        <f>AW138/I138*100</f>
        <v>5.5327468750000008</v>
      </c>
      <c r="AY138" s="1212">
        <v>0.74</v>
      </c>
      <c r="AZ138" s="1028">
        <v>20.61</v>
      </c>
      <c r="BA138" s="1028">
        <v>-5.24</v>
      </c>
      <c r="BB138" s="1028">
        <v>2.73</v>
      </c>
      <c r="BC138" s="1028">
        <v>6.81</v>
      </c>
      <c r="BE138" s="721">
        <v>2014</v>
      </c>
      <c r="BF138" s="1057">
        <f>IF(BE138&gt;2008,0,IF(BE138&gt;2001,1,IF(BE138&gt;1990,2,IF(BE138&gt;1980,3,IF(BE138&gt;1973,4,IF(BE138&gt;1970,5,IF(BE138&gt;1960,6,IF(BE138&gt;1958,7,IF(BE138&gt;1953,8,9)))))))))</f>
        <v>0</v>
      </c>
    </row>
    <row r="139" spans="1:58" ht="11.25" customHeight="1" x14ac:dyDescent="0.2">
      <c r="A139" s="1027" t="s">
        <v>1131</v>
      </c>
      <c r="B139" s="1031" t="s">
        <v>1132</v>
      </c>
      <c r="C139" s="1181" t="s">
        <v>248</v>
      </c>
      <c r="D139" s="1181" t="s">
        <v>4448</v>
      </c>
      <c r="E139" s="857">
        <v>6</v>
      </c>
      <c r="F139" s="1245">
        <v>692</v>
      </c>
      <c r="G139" s="1245" t="s">
        <v>116</v>
      </c>
      <c r="H139" s="1245" t="s">
        <v>116</v>
      </c>
      <c r="I139" s="1030">
        <v>277.32</v>
      </c>
      <c r="J139" s="766">
        <f>(M139/I139)*100</f>
        <v>0.79330737054666089</v>
      </c>
      <c r="K139" s="1033">
        <v>0.55000000000000004</v>
      </c>
      <c r="L139" s="1043">
        <v>4</v>
      </c>
      <c r="M139" s="756">
        <f>K139*L139</f>
        <v>2.2000000000000002</v>
      </c>
      <c r="N139" s="1026" t="s">
        <v>322</v>
      </c>
      <c r="O139" s="860">
        <v>0.46</v>
      </c>
      <c r="P139" s="1016">
        <v>43173</v>
      </c>
      <c r="Q139" s="1016">
        <v>43189</v>
      </c>
      <c r="R139" s="756">
        <f>(K139-O139)/O139*100</f>
        <v>19.565217391304351</v>
      </c>
      <c r="S139" s="824">
        <f>IF(INDEX(Historical!$D$7:$D$1455,MATCH(B139,Historical!$B$7:$B$1455,0))=0,"n/a",(INDEX(Historical!$C$7:$C$1455,MATCH(B139,Historical!$B$7:$B$1455,0))/INDEX(Historical!$D$7:$D$1455,MATCH(B139,Historical!$B$7:$B$1455,0))-1)*100)</f>
        <v>21.052631578947366</v>
      </c>
      <c r="T139" s="824">
        <f>IF(INDEX(Historical!$F$7:$F$1455,MATCH(B139,Historical!$B$7:$B$1455,0))=0,"n/a",((INDEX(Historical!$C$7:$C$1455,MATCH(B139,Historical!$B$7:$B$1455,0))/INDEX(Historical!$F$7:$F$1455,MATCH(B139,Historical!$B$7:$B$1455,0)))^(1/3)-1)*100)</f>
        <v>22.538513504568325</v>
      </c>
      <c r="U139" s="824" t="str">
        <f>IF(INDEX(Historical!$I$7:$I$1455,MATCH(B139,Historical!$B$7:$B$1455,0))=0,"n/a",((INDEX(Historical!$C$7:$C$1455,MATCH(B139,Historical!$B$7:$B$1455,0))/INDEX(Historical!$I$7:$I$1455,MATCH(B139,Historical!$B$7:$B$1455,0)))^(1/5)-1)*100)</f>
        <v>n/a</v>
      </c>
      <c r="V139" s="824" t="str">
        <f>IF(INDEX(Historical!$O$7:$O$1455,MATCH(B139,Historical!$B$7:$B$1455,0))=0,"n/a",((INDEX(Historical!$C$7:$C$1455,MATCH(B139,Historical!$B$7:$B$1455,0))/INDEX(Historical!$O$7:$O$1455,MATCH(B139,Historical!$B$7:$B$1455,0)))^(1/10)-1)*100)</f>
        <v>n/a</v>
      </c>
      <c r="W139" s="825" t="str">
        <f>IF(OR(U139&lt;=0,U139="n/a",V139&lt;=0,V139="n/a"),"n/a",U139/V139)</f>
        <v>n/a</v>
      </c>
      <c r="X139" s="826" t="str">
        <f>IF(OR(AJ139&lt;=0,AJ139="n/a",U139&lt;=0,U139="n/a"),"n/a",U139/AJ139)</f>
        <v>n/a</v>
      </c>
      <c r="Y139" s="777"/>
      <c r="Z139" s="766">
        <f>IF(OR(AC139&lt;0.01,AC139="n/a"),"n/a",M139/AC139*100)</f>
        <v>27.918781725888326</v>
      </c>
      <c r="AA139" s="1042">
        <f>IF(OR(AC139&lt;0.01,AC139="n/a"),"n/a",I139/AC139)</f>
        <v>35.192893401015226</v>
      </c>
      <c r="AB139" s="1043">
        <v>12</v>
      </c>
      <c r="AC139" s="1021">
        <v>7.88</v>
      </c>
      <c r="AD139" s="1021">
        <v>1.7</v>
      </c>
      <c r="AE139" s="1021">
        <v>3.56</v>
      </c>
      <c r="AF139" s="1021" t="s">
        <v>138</v>
      </c>
      <c r="AG139" s="1021">
        <v>-12</v>
      </c>
      <c r="AH139" s="1021">
        <v>35.6</v>
      </c>
      <c r="AI139" s="1021">
        <v>12.590000000000002</v>
      </c>
      <c r="AJ139" s="1021">
        <v>25.1</v>
      </c>
      <c r="AK139" s="1021">
        <v>20.73</v>
      </c>
      <c r="AL139" s="1034">
        <v>11530</v>
      </c>
      <c r="AM139" s="1028">
        <v>0.2</v>
      </c>
      <c r="AN139" s="1021" t="s">
        <v>138</v>
      </c>
      <c r="AO139" s="868" t="str">
        <f>IF(U139="n/a","n/a",IF(AA139&lt;0,"n/a",IF(AA139="n/a","n/a",J139+U139-AA139)))</f>
        <v>n/a</v>
      </c>
      <c r="AP139" s="869" t="str">
        <f>IF(U139="n/a","n/a",J139+U139)</f>
        <v>n/a</v>
      </c>
      <c r="AQ139" s="1044" t="str">
        <f>IF(OR(AC139&lt;0.01,AF139="n/a"),"n/a",(I139/SQRT(22.5*AC139*(I139/AF139))-1)*100)</f>
        <v>n/a</v>
      </c>
      <c r="AR139" s="766">
        <f>INDEX(Historical!$C$7:$C$1455,MATCH(B139,Historical!$B$7:$B$1455,0))*IF(AH139="n/a",1.03,IF(AH139&lt;0,1.01,IF(AH139&gt;10,1.1,(1+AH139/100))))</f>
        <v>2.0240000000000005</v>
      </c>
      <c r="AS139" s="1042">
        <f>IF($AI139="n/a",1.03*AR139,IF($AI139&lt;0,1.01*AR139,IF($AI139&gt;10,1.1*AR139,(1+$AI139/100)*AR139)))</f>
        <v>2.2264000000000008</v>
      </c>
      <c r="AT139" s="1042">
        <f>IF($AK139="n/a",1.03*AS139,IF($AK139&lt;0,1.01*AS139,IF($AK139&gt;10,1.1*AS139,(1+$AK139/100)*AS139)))</f>
        <v>2.449040000000001</v>
      </c>
      <c r="AU139" s="1042">
        <f>IF($AK139="n/a",1.03*AT139,IF($AK139&lt;0,1.01*AT139,IF($AK139&gt;10,1.1*AT139,(1+$AK139/100)*AT139)))</f>
        <v>2.6939440000000014</v>
      </c>
      <c r="AV139" s="1042">
        <f>IF($AK139="n/a",1.03*AU139,IF($AK139&lt;0,1.01*AU139,IF($AK139&gt;10,1.1*AU139,(1+$AK139/100)*AU139)))</f>
        <v>2.9633384000000018</v>
      </c>
      <c r="AW139" s="766">
        <f>SUM(AR139:AV139)</f>
        <v>12.356722400000004</v>
      </c>
      <c r="AX139" s="877">
        <f>AW139/I139*100</f>
        <v>4.4557631616904674</v>
      </c>
      <c r="AY139" s="1212">
        <v>0.44</v>
      </c>
      <c r="AZ139" s="1028">
        <v>56.47</v>
      </c>
      <c r="BA139" s="1028">
        <v>-9.1800000000000015</v>
      </c>
      <c r="BB139" s="1028">
        <v>2.06</v>
      </c>
      <c r="BC139" s="1028">
        <v>5.82</v>
      </c>
      <c r="BE139" s="721">
        <v>2013</v>
      </c>
      <c r="BF139" s="1057">
        <f>IF(BE139&gt;2008,0,IF(BE139&gt;2001,1,IF(BE139&gt;1990,2,IF(BE139&gt;1980,3,IF(BE139&gt;1973,4,IF(BE139&gt;1970,5,IF(BE139&gt;1960,6,IF(BE139&gt;1958,7,IF(BE139&gt;1953,8,9)))))))))</f>
        <v>0</v>
      </c>
    </row>
    <row r="140" spans="1:58" s="905" customFormat="1" ht="11.25" customHeight="1" x14ac:dyDescent="0.2">
      <c r="A140" s="760" t="s">
        <v>1133</v>
      </c>
      <c r="B140" s="914" t="s">
        <v>1134</v>
      </c>
      <c r="C140" s="1181" t="s">
        <v>124</v>
      </c>
      <c r="D140" s="1181" t="s">
        <v>4461</v>
      </c>
      <c r="E140" s="885">
        <v>9</v>
      </c>
      <c r="F140" s="1245">
        <v>363</v>
      </c>
      <c r="G140" s="1244" t="s">
        <v>107</v>
      </c>
      <c r="H140" s="1244" t="s">
        <v>107</v>
      </c>
      <c r="I140" s="886">
        <v>43.58</v>
      </c>
      <c r="J140" s="887">
        <f>(M140/I140)*100</f>
        <v>3.9926571821936672</v>
      </c>
      <c r="K140" s="888">
        <v>0.435</v>
      </c>
      <c r="L140" s="889">
        <v>4</v>
      </c>
      <c r="M140" s="890">
        <f>K140*L140</f>
        <v>1.74</v>
      </c>
      <c r="N140" s="891" t="s">
        <v>497</v>
      </c>
      <c r="O140" s="892">
        <v>0.41499999999999998</v>
      </c>
      <c r="P140" s="893">
        <v>43189</v>
      </c>
      <c r="Q140" s="893">
        <v>43205</v>
      </c>
      <c r="R140" s="890">
        <f>(K140-O140)/O140*100</f>
        <v>4.8192771084337398</v>
      </c>
      <c r="S140" s="824">
        <f>IF(INDEX(Historical!$D$7:$D$1455,MATCH(B140,Historical!$B$7:$B$1455,0))=0,"n/a",(INDEX(Historical!$C$7:$C$1455,MATCH(B140,Historical!$B$7:$B$1455,0))/INDEX(Historical!$D$7:$D$1455,MATCH(B140,Historical!$B$7:$B$1455,0))-1)*100)</f>
        <v>1.8404907975460238</v>
      </c>
      <c r="T140" s="824">
        <f>IF(INDEX(Historical!$F$7:$F$1455,MATCH(B140,Historical!$B$7:$B$1455,0))=0,"n/a",((INDEX(Historical!$C$7:$C$1455,MATCH(B140,Historical!$B$7:$B$1455,0))/INDEX(Historical!$F$7:$F$1455,MATCH(B140,Historical!$B$7:$B$1455,0)))^(1/3)-1)*100)</f>
        <v>8.4896342939231761</v>
      </c>
      <c r="U140" s="824">
        <f>IF(INDEX(Historical!$I$7:$I$1455,MATCH(B140,Historical!$B$7:$B$1455,0))=0,"n/a",((INDEX(Historical!$C$7:$C$1455,MATCH(B140,Historical!$B$7:$B$1455,0))/INDEX(Historical!$I$7:$I$1455,MATCH(B140,Historical!$B$7:$B$1455,0)))^(1/5)-1)*100)</f>
        <v>14.324110877035867</v>
      </c>
      <c r="V140" s="824" t="str">
        <f>IF(INDEX(Historical!$O$7:$O$1455,MATCH(B140,Historical!$B$7:$B$1455,0))=0,"n/a",((INDEX(Historical!$C$7:$C$1455,MATCH(B140,Historical!$B$7:$B$1455,0))/INDEX(Historical!$O$7:$O$1455,MATCH(B140,Historical!$B$7:$B$1455,0)))^(1/10)-1)*100)</f>
        <v>n/a</v>
      </c>
      <c r="W140" s="894" t="str">
        <f>IF(OR(U140&lt;=0,U140="n/a",V140&lt;=0,V140="n/a"),"n/a",U140/V140)</f>
        <v>n/a</v>
      </c>
      <c r="X140" s="895" t="str">
        <f>IF(OR(AJ140&lt;=0,AJ140="n/a",U140&lt;=0,U140="n/a"),"n/a",U140/AJ140)</f>
        <v>n/a</v>
      </c>
      <c r="Y140" s="906" t="s">
        <v>4130</v>
      </c>
      <c r="Z140" s="887" t="str">
        <f>IF(OR(AC140&lt;0.01,AC140="n/a"),"n/a",M140/AC140*100)</f>
        <v>n/a</v>
      </c>
      <c r="AA140" s="897" t="str">
        <f>IF(OR(AC140&lt;0.01,AC140="n/a"),"n/a",I140/AC140)</f>
        <v>n/a</v>
      </c>
      <c r="AB140" s="889">
        <v>12</v>
      </c>
      <c r="AC140" s="898">
        <v>-5.24</v>
      </c>
      <c r="AD140" s="898" t="s">
        <v>138</v>
      </c>
      <c r="AE140" s="898">
        <v>0.51</v>
      </c>
      <c r="AF140" s="898">
        <v>1.07</v>
      </c>
      <c r="AG140" s="898">
        <v>-7.6</v>
      </c>
      <c r="AH140" s="907">
        <v>-410.9</v>
      </c>
      <c r="AI140" s="907">
        <v>10.68</v>
      </c>
      <c r="AJ140" s="898">
        <v>-36.1</v>
      </c>
      <c r="AK140" s="898">
        <v>5</v>
      </c>
      <c r="AL140" s="899">
        <v>2750</v>
      </c>
      <c r="AM140" s="900">
        <v>0.1</v>
      </c>
      <c r="AN140" s="898">
        <v>0.43</v>
      </c>
      <c r="AO140" s="901" t="str">
        <f>IF(U140="n/a","n/a",IF(AA140&lt;0,"n/a",IF(AA140="n/a","n/a",J140+U140-AA140)))</f>
        <v>n/a</v>
      </c>
      <c r="AP140" s="902">
        <f>IF(U140="n/a","n/a",J140+U140)</f>
        <v>18.316768059229535</v>
      </c>
      <c r="AQ140" s="903" t="str">
        <f>IF(OR(AC140&lt;0.01,AF140="n/a"),"n/a",(I140/SQRT(22.5*AC140*(I140/AF140))-1)*100)</f>
        <v>n/a</v>
      </c>
      <c r="AR140" s="766">
        <f>INDEX(Historical!$C$7:$C$1455,MATCH(B140,Historical!$B$7:$B$1455,0))*IF(AH140="n/a",1.03,IF(AH140&lt;0,1.01,IF(AH140&gt;10,1.1,(1+AH140/100))))</f>
        <v>1.6765999999999999</v>
      </c>
      <c r="AS140" s="897">
        <f>IF($AI140="n/a",1.03*AR140,IF($AI140&lt;0,1.01*AR140,IF($AI140&gt;10,1.1*AR140,(1+$AI140/100)*AR140)))</f>
        <v>1.84426</v>
      </c>
      <c r="AT140" s="897">
        <f>IF($AK140="n/a",1.03*AS140,IF($AK140&lt;0,1.01*AS140,IF($AK140&gt;10,1.1*AS140,(1+$AK140/100)*AS140)))</f>
        <v>1.9364730000000001</v>
      </c>
      <c r="AU140" s="897">
        <f>IF($AK140="n/a",1.03*AT140,IF($AK140&lt;0,1.01*AT140,IF($AK140&gt;10,1.1*AT140,(1+$AK140/100)*AT140)))</f>
        <v>2.03329665</v>
      </c>
      <c r="AV140" s="897">
        <f>IF($AK140="n/a",1.03*AU140,IF($AK140&lt;0,1.01*AU140,IF($AK140&gt;10,1.1*AU140,(1+$AK140/100)*AU140)))</f>
        <v>2.1349614825000001</v>
      </c>
      <c r="AW140" s="887">
        <f>SUM(AR140:AV140)</f>
        <v>9.6255911325000003</v>
      </c>
      <c r="AX140" s="904">
        <f>AW140/I140*100</f>
        <v>22.087175613813677</v>
      </c>
      <c r="AY140" s="1213">
        <v>1.6</v>
      </c>
      <c r="AZ140" s="900">
        <v>7.02</v>
      </c>
      <c r="BA140" s="900">
        <v>-20.04</v>
      </c>
      <c r="BB140" s="900">
        <v>-7.93</v>
      </c>
      <c r="BC140" s="900">
        <v>-8.01</v>
      </c>
      <c r="BD140" s="1079"/>
      <c r="BE140" s="721">
        <v>2010</v>
      </c>
      <c r="BF140" s="1057">
        <f>IF(BE140&gt;2008,0,IF(BE140&gt;2001,1,IF(BE140&gt;1990,2,IF(BE140&gt;1980,3,IF(BE140&gt;1973,4,IF(BE140&gt;1970,5,IF(BE140&gt;1960,6,IF(BE140&gt;1958,7,IF(BE140&gt;1953,8,9)))))))))</f>
        <v>0</v>
      </c>
    </row>
    <row r="141" spans="1:58" ht="11.25" customHeight="1" x14ac:dyDescent="0.2">
      <c r="A141" s="1019" t="s">
        <v>1135</v>
      </c>
      <c r="B141" s="1031" t="s">
        <v>1136</v>
      </c>
      <c r="C141" s="1181" t="s">
        <v>113</v>
      </c>
      <c r="D141" s="1181" t="s">
        <v>214</v>
      </c>
      <c r="E141" s="857">
        <v>9</v>
      </c>
      <c r="F141" s="1245">
        <v>361</v>
      </c>
      <c r="G141" s="1245" t="s">
        <v>116</v>
      </c>
      <c r="H141" s="1245" t="s">
        <v>116</v>
      </c>
      <c r="I141" s="1030">
        <v>37.270000000000003</v>
      </c>
      <c r="J141" s="766">
        <f>(M141/I141)*100</f>
        <v>2.8441105446740003</v>
      </c>
      <c r="K141" s="1033">
        <v>0.26500000000000001</v>
      </c>
      <c r="L141" s="1043">
        <v>4</v>
      </c>
      <c r="M141" s="756">
        <f>K141*L141</f>
        <v>1.06</v>
      </c>
      <c r="N141" s="1026" t="s">
        <v>322</v>
      </c>
      <c r="O141" s="860">
        <v>0.24</v>
      </c>
      <c r="P141" s="1016">
        <v>43180</v>
      </c>
      <c r="Q141" s="1016">
        <v>43189</v>
      </c>
      <c r="R141" s="756">
        <f>(K141-O141)/O141*100</f>
        <v>10.416666666666677</v>
      </c>
      <c r="S141" s="824">
        <f>IF(INDEX(Historical!$D$7:$D$1455,MATCH(B141,Historical!$B$7:$B$1455,0))=0,"n/a",(INDEX(Historical!$C$7:$C$1455,MATCH(B141,Historical!$B$7:$B$1455,0))/INDEX(Historical!$D$7:$D$1455,MATCH(B141,Historical!$B$7:$B$1455,0))-1)*100)</f>
        <v>2.1276595744680771</v>
      </c>
      <c r="T141" s="824">
        <f>IF(INDEX(Historical!$F$7:$F$1455,MATCH(B141,Historical!$B$7:$B$1455,0))=0,"n/a",((INDEX(Historical!$C$7:$C$1455,MATCH(B141,Historical!$B$7:$B$1455,0))/INDEX(Historical!$F$7:$F$1455,MATCH(B141,Historical!$B$7:$B$1455,0)))^(1/3)-1)*100)</f>
        <v>3.335765289365078</v>
      </c>
      <c r="U141" s="824">
        <f>IF(INDEX(Historical!$I$7:$I$1455,MATCH(B141,Historical!$B$7:$B$1455,0))=0,"n/a",((INDEX(Historical!$C$7:$C$1455,MATCH(B141,Historical!$B$7:$B$1455,0))/INDEX(Historical!$I$7:$I$1455,MATCH(B141,Historical!$B$7:$B$1455,0)))^(1/5)-1)*100)</f>
        <v>3.1399853262473965</v>
      </c>
      <c r="V141" s="824" t="str">
        <f>IF(INDEX(Historical!$O$7:$O$1455,MATCH(B141,Historical!$B$7:$B$1455,0))=0,"n/a",((INDEX(Historical!$C$7:$C$1455,MATCH(B141,Historical!$B$7:$B$1455,0))/INDEX(Historical!$O$7:$O$1455,MATCH(B141,Historical!$B$7:$B$1455,0)))^(1/10)-1)*100)</f>
        <v>n/a</v>
      </c>
      <c r="W141" s="825" t="str">
        <f>IF(OR(U141&lt;=0,U141="n/a",V141&lt;=0,V141="n/a"),"n/a",U141/V141)</f>
        <v>n/a</v>
      </c>
      <c r="X141" s="826">
        <f>IF(OR(AJ141&lt;=0,AJ141="n/a",U141&lt;=0,U141="n/a"),"n/a",U141/AJ141)</f>
        <v>4.7575535246172675E-2</v>
      </c>
      <c r="Y141" s="777"/>
      <c r="Z141" s="766">
        <f>IF(OR(AC141&lt;0.01,AC141="n/a"),"n/a",M141/AC141*100)</f>
        <v>28.11671087533157</v>
      </c>
      <c r="AA141" s="1042">
        <f>IF(OR(AC141&lt;0.01,AC141="n/a"),"n/a",I141/AC141)</f>
        <v>9.8859416445623349</v>
      </c>
      <c r="AB141" s="1043">
        <v>12</v>
      </c>
      <c r="AC141" s="1021">
        <v>3.77</v>
      </c>
      <c r="AD141" s="1021">
        <v>0.66</v>
      </c>
      <c r="AE141" s="1021">
        <v>1.67</v>
      </c>
      <c r="AF141" s="1021">
        <v>3.08</v>
      </c>
      <c r="AG141" s="1021">
        <v>10.199999999999999</v>
      </c>
      <c r="AH141" s="1021">
        <v>99.4</v>
      </c>
      <c r="AI141" s="1021">
        <v>3.15</v>
      </c>
      <c r="AJ141" s="1021">
        <v>66</v>
      </c>
      <c r="AK141" s="1021">
        <v>15</v>
      </c>
      <c r="AL141" s="1034">
        <v>852.36</v>
      </c>
      <c r="AM141" s="1028">
        <v>1.0999999999999999</v>
      </c>
      <c r="AN141" s="1021">
        <v>1.1399999999999999</v>
      </c>
      <c r="AO141" s="868">
        <f>IF(U141="n/a","n/a",IF(AA141&lt;0,"n/a",IF(AA141="n/a","n/a",J141+U141-AA141)))</f>
        <v>-3.9018457736409378</v>
      </c>
      <c r="AP141" s="869">
        <f>IF(U141="n/a","n/a",J141+U141)</f>
        <v>5.9840958709213972</v>
      </c>
      <c r="AQ141" s="1044">
        <f>IF(OR(AC141&lt;0.01,AF141="n/a"),"n/a",(I141/SQRT(22.5*AC141*(I141/AF141))-1)*100)</f>
        <v>16.330372961859485</v>
      </c>
      <c r="AR141" s="766">
        <f>INDEX(Historical!$C$7:$C$1455,MATCH(B141,Historical!$B$7:$B$1455,0))*IF(AH141="n/a",1.03,IF(AH141&lt;0,1.01,IF(AH141&gt;10,1.1,(1+AH141/100))))</f>
        <v>1.056</v>
      </c>
      <c r="AS141" s="1042">
        <f>IF($AI141="n/a",1.03*AR141,IF($AI141&lt;0,1.01*AR141,IF($AI141&gt;10,1.1*AR141,(1+$AI141/100)*AR141)))</f>
        <v>1.0892640000000002</v>
      </c>
      <c r="AT141" s="1042">
        <f>IF($AK141="n/a",1.03*AS141,IF($AK141&lt;0,1.01*AS141,IF($AK141&gt;10,1.1*AS141,(1+$AK141/100)*AS141)))</f>
        <v>1.1981904000000003</v>
      </c>
      <c r="AU141" s="1042">
        <f>IF($AK141="n/a",1.03*AT141,IF($AK141&lt;0,1.01*AT141,IF($AK141&gt;10,1.1*AT141,(1+$AK141/100)*AT141)))</f>
        <v>1.3180094400000004</v>
      </c>
      <c r="AV141" s="1042">
        <f>IF($AK141="n/a",1.03*AU141,IF($AK141&lt;0,1.01*AU141,IF($AK141&gt;10,1.1*AU141,(1+$AK141/100)*AU141)))</f>
        <v>1.4498103840000005</v>
      </c>
      <c r="AW141" s="766">
        <f>SUM(AR141:AV141)</f>
        <v>6.1112742240000024</v>
      </c>
      <c r="AX141" s="877">
        <f>AW141/I141*100</f>
        <v>16.397301379125306</v>
      </c>
      <c r="AY141" s="1212">
        <v>1.1200000000000001</v>
      </c>
      <c r="AZ141" s="1028">
        <v>2.96</v>
      </c>
      <c r="BA141" s="1028">
        <v>-24.709999999999997</v>
      </c>
      <c r="BB141" s="1028">
        <v>-10.14</v>
      </c>
      <c r="BC141" s="1028">
        <v>-16</v>
      </c>
      <c r="BE141" s="721">
        <v>2010</v>
      </c>
      <c r="BF141" s="1057">
        <f>IF(BE141&gt;2008,0,IF(BE141&gt;2001,1,IF(BE141&gt;1990,2,IF(BE141&gt;1980,3,IF(BE141&gt;1973,4,IF(BE141&gt;1970,5,IF(BE141&gt;1960,6,IF(BE141&gt;1958,7,IF(BE141&gt;1953,8,9)))))))))</f>
        <v>0</v>
      </c>
    </row>
    <row r="142" spans="1:58" ht="11.25" customHeight="1" x14ac:dyDescent="0.2">
      <c r="A142" s="1019" t="s">
        <v>1137</v>
      </c>
      <c r="B142" s="1031" t="s">
        <v>1138</v>
      </c>
      <c r="C142" s="1181" t="s">
        <v>4414</v>
      </c>
      <c r="D142" s="1181" t="s">
        <v>4415</v>
      </c>
      <c r="E142" s="858">
        <v>8</v>
      </c>
      <c r="F142" s="1245">
        <v>421</v>
      </c>
      <c r="G142" s="1245" t="s">
        <v>107</v>
      </c>
      <c r="H142" s="1245" t="s">
        <v>107</v>
      </c>
      <c r="I142" s="1030">
        <v>36.92</v>
      </c>
      <c r="J142" s="766">
        <f>(M142/I142)*100</f>
        <v>2.7085590465872156</v>
      </c>
      <c r="K142" s="1033">
        <v>0.25</v>
      </c>
      <c r="L142" s="1043">
        <v>4</v>
      </c>
      <c r="M142" s="756">
        <f>K142*L142</f>
        <v>1</v>
      </c>
      <c r="N142" s="1026" t="s">
        <v>497</v>
      </c>
      <c r="O142" s="860">
        <v>0.23</v>
      </c>
      <c r="P142" s="714">
        <v>43097</v>
      </c>
      <c r="Q142" s="714">
        <v>43114</v>
      </c>
      <c r="R142" s="756">
        <f>(K142-O142)/O142*100</f>
        <v>8.6956521739130395</v>
      </c>
      <c r="S142" s="824">
        <f>IF(INDEX(Historical!$D$7:$D$1455,MATCH(B142,Historical!$B$7:$B$1455,0))=0,"n/a",(INDEX(Historical!$C$7:$C$1455,MATCH(B142,Historical!$B$7:$B$1455,0))/INDEX(Historical!$D$7:$D$1455,MATCH(B142,Historical!$B$7:$B$1455,0))-1)*100)</f>
        <v>4.5454545454545414</v>
      </c>
      <c r="T142" s="824">
        <f>IF(INDEX(Historical!$F$7:$F$1455,MATCH(B142,Historical!$B$7:$B$1455,0))=0,"n/a",((INDEX(Historical!$C$7:$C$1455,MATCH(B142,Historical!$B$7:$B$1455,0))/INDEX(Historical!$F$7:$F$1455,MATCH(B142,Historical!$B$7:$B$1455,0)))^(1/3)-1)*100)</f>
        <v>4.7689553171647248</v>
      </c>
      <c r="U142" s="824">
        <f>IF(INDEX(Historical!$I$7:$I$1455,MATCH(B142,Historical!$B$7:$B$1455,0))=0,"n/a",((INDEX(Historical!$C$7:$C$1455,MATCH(B142,Historical!$B$7:$B$1455,0))/INDEX(Historical!$I$7:$I$1455,MATCH(B142,Historical!$B$7:$B$1455,0)))^(1/5)-1)*100)</f>
        <v>9.6659908140676709</v>
      </c>
      <c r="V142" s="824">
        <f>IF(INDEX(Historical!$O$7:$O$1455,MATCH(B142,Historical!$B$7:$B$1455,0))=0,"n/a",((INDEX(Historical!$C$7:$C$1455,MATCH(B142,Historical!$B$7:$B$1455,0))/INDEX(Historical!$O$7:$O$1455,MATCH(B142,Historical!$B$7:$B$1455,0)))^(1/10)-1)*100)</f>
        <v>3.6150429301250675</v>
      </c>
      <c r="W142" s="825">
        <f>IF(OR(U142&lt;=0,U142="n/a",V142&lt;=0,V142="n/a"),"n/a",U142/V142)</f>
        <v>2.6738246269549175</v>
      </c>
      <c r="X142" s="826">
        <f>IF(OR(AJ142&lt;=0,AJ142="n/a",U142&lt;=0,U142="n/a"),"n/a",U142/AJ142)</f>
        <v>0.32989729740845297</v>
      </c>
      <c r="Y142" s="777"/>
      <c r="Z142" s="766">
        <f>IF(OR(AC142&lt;0.01,AC142="n/a"),"n/a",M142/AC142*100)</f>
        <v>142.85714285714286</v>
      </c>
      <c r="AA142" s="1042">
        <f>IF(OR(AC142&lt;0.01,AC142="n/a"),"n/a",I142/AC142)</f>
        <v>52.742857142857147</v>
      </c>
      <c r="AB142" s="1043">
        <v>12</v>
      </c>
      <c r="AC142" s="1021">
        <v>0.7</v>
      </c>
      <c r="AD142" s="1021">
        <v>6.57</v>
      </c>
      <c r="AE142" s="1021">
        <v>7.22</v>
      </c>
      <c r="AF142" s="1021">
        <v>2.5499999999999998</v>
      </c>
      <c r="AG142" s="1021">
        <v>4.9000000000000004</v>
      </c>
      <c r="AH142" s="1021">
        <v>5</v>
      </c>
      <c r="AI142" s="1021">
        <v>8.58</v>
      </c>
      <c r="AJ142" s="1021">
        <v>29.299999999999997</v>
      </c>
      <c r="AK142" s="1021">
        <v>8</v>
      </c>
      <c r="AL142" s="1034">
        <v>6240</v>
      </c>
      <c r="AM142" s="1028">
        <v>5.79</v>
      </c>
      <c r="AN142" s="1021">
        <v>1.68</v>
      </c>
      <c r="AO142" s="868">
        <f>IF(U142="n/a","n/a",IF(AA142&lt;0,"n/a",IF(AA142="n/a","n/a",J142+U142-AA142)))</f>
        <v>-40.36830728220226</v>
      </c>
      <c r="AP142" s="869">
        <f>IF(U142="n/a","n/a",J142+U142)</f>
        <v>12.374549860654886</v>
      </c>
      <c r="AQ142" s="1044">
        <f>IF(OR(AC142&lt;0.01,AF142="n/a"),"n/a",(I142/SQRT(22.5*AC142*(I142/AF142))-1)*100)</f>
        <v>144.48975049117726</v>
      </c>
      <c r="AR142" s="766">
        <f>INDEX(Historical!$C$7:$C$1455,MATCH(B142,Historical!$B$7:$B$1455,0))*IF(AH142="n/a",1.03,IF(AH142&lt;0,1.01,IF(AH142&gt;10,1.1,(1+AH142/100))))</f>
        <v>0.96600000000000008</v>
      </c>
      <c r="AS142" s="1042">
        <f>IF($AI142="n/a",1.03*AR142,IF($AI142&lt;0,1.01*AR142,IF($AI142&gt;10,1.1*AR142,(1+$AI142/100)*AR142)))</f>
        <v>1.0488828000000001</v>
      </c>
      <c r="AT142" s="1042">
        <f>IF($AK142="n/a",1.03*AS142,IF($AK142&lt;0,1.01*AS142,IF($AK142&gt;10,1.1*AS142,(1+$AK142/100)*AS142)))</f>
        <v>1.1327934240000002</v>
      </c>
      <c r="AU142" s="1042">
        <f>IF($AK142="n/a",1.03*AT142,IF($AK142&lt;0,1.01*AT142,IF($AK142&gt;10,1.1*AT142,(1+$AK142/100)*AT142)))</f>
        <v>1.2234168979200002</v>
      </c>
      <c r="AV142" s="1042">
        <f>IF($AK142="n/a",1.03*AU142,IF($AK142&lt;0,1.01*AU142,IF($AK142&gt;10,1.1*AU142,(1+$AK142/100)*AU142)))</f>
        <v>1.3212902497536003</v>
      </c>
      <c r="AW142" s="766">
        <f>SUM(AR142:AV142)</f>
        <v>5.6923833716736008</v>
      </c>
      <c r="AX142" s="877">
        <f>AW142/I142*100</f>
        <v>15.418156477989168</v>
      </c>
      <c r="AY142" s="1212">
        <v>0.65</v>
      </c>
      <c r="AZ142" s="1028">
        <v>6.34</v>
      </c>
      <c r="BA142" s="1028">
        <v>-11.23</v>
      </c>
      <c r="BB142" s="1028">
        <v>1.1400000000000001</v>
      </c>
      <c r="BC142" s="1028">
        <v>-1.9900000000000002</v>
      </c>
      <c r="BE142" s="721">
        <v>2011</v>
      </c>
      <c r="BF142" s="1057">
        <f>IF(BE142&gt;2008,0,IF(BE142&gt;2001,1,IF(BE142&gt;1990,2,IF(BE142&gt;1980,3,IF(BE142&gt;1973,4,IF(BE142&gt;1970,5,IF(BE142&gt;1960,6,IF(BE142&gt;1958,7,IF(BE142&gt;1953,8,9)))))))))</f>
        <v>0</v>
      </c>
    </row>
    <row r="143" spans="1:58" ht="11.25" customHeight="1" x14ac:dyDescent="0.2">
      <c r="A143" s="1027" t="s">
        <v>1141</v>
      </c>
      <c r="B143" s="1031" t="s">
        <v>1142</v>
      </c>
      <c r="C143" s="1181" t="s">
        <v>248</v>
      </c>
      <c r="D143" s="1181" t="s">
        <v>4448</v>
      </c>
      <c r="E143" s="857">
        <v>7</v>
      </c>
      <c r="F143" s="1245">
        <v>581</v>
      </c>
      <c r="G143" s="1245" t="s">
        <v>107</v>
      </c>
      <c r="H143" s="1245" t="s">
        <v>107</v>
      </c>
      <c r="I143" s="1030">
        <v>74</v>
      </c>
      <c r="J143" s="766">
        <f>(M143/I143)*100</f>
        <v>1.8783783783783783</v>
      </c>
      <c r="K143" s="1033">
        <v>0.34749999999999998</v>
      </c>
      <c r="L143" s="1043">
        <v>4</v>
      </c>
      <c r="M143" s="756">
        <f>K143*L143</f>
        <v>1.39</v>
      </c>
      <c r="N143" s="1026" t="s">
        <v>718</v>
      </c>
      <c r="O143" s="860">
        <v>0.32250000000000001</v>
      </c>
      <c r="P143" s="1016">
        <v>43168</v>
      </c>
      <c r="Q143" s="1016">
        <v>43180</v>
      </c>
      <c r="R143" s="756">
        <f>(K143-O143)/O143*100</f>
        <v>7.7519379844961129</v>
      </c>
      <c r="S143" s="824">
        <f>IF(INDEX(Historical!$D$7:$D$1455,MATCH(B143,Historical!$B$7:$B$1455,0))=0,"n/a",(INDEX(Historical!$C$7:$C$1455,MATCH(B143,Historical!$B$7:$B$1455,0))/INDEX(Historical!$D$7:$D$1455,MATCH(B143,Historical!$B$7:$B$1455,0))-1)*100)</f>
        <v>7.5000000000000178</v>
      </c>
      <c r="T143" s="824">
        <f>IF(INDEX(Historical!$F$7:$F$1455,MATCH(B143,Historical!$B$7:$B$1455,0))=0,"n/a",((INDEX(Historical!$C$7:$C$1455,MATCH(B143,Historical!$B$7:$B$1455,0))/INDEX(Historical!$F$7:$F$1455,MATCH(B143,Historical!$B$7:$B$1455,0)))^(1/3)-1)*100)</f>
        <v>11.926767417742724</v>
      </c>
      <c r="U143" s="824">
        <f>IF(INDEX(Historical!$I$7:$I$1455,MATCH(B143,Historical!$B$7:$B$1455,0))=0,"n/a",((INDEX(Historical!$C$7:$C$1455,MATCH(B143,Historical!$B$7:$B$1455,0))/INDEX(Historical!$I$7:$I$1455,MATCH(B143,Historical!$B$7:$B$1455,0)))^(1/5)-1)*100)</f>
        <v>16.543402167042554</v>
      </c>
      <c r="V143" s="824" t="str">
        <f>IF(INDEX(Historical!$O$7:$O$1455,MATCH(B143,Historical!$B$7:$B$1455,0))=0,"n/a",((INDEX(Historical!$C$7:$C$1455,MATCH(B143,Historical!$B$7:$B$1455,0))/INDEX(Historical!$O$7:$O$1455,MATCH(B143,Historical!$B$7:$B$1455,0)))^(1/10)-1)*100)</f>
        <v>n/a</v>
      </c>
      <c r="W143" s="825" t="str">
        <f>IF(OR(U143&lt;=0,U143="n/a",V143&lt;=0,V143="n/a"),"n/a",U143/V143)</f>
        <v>n/a</v>
      </c>
      <c r="X143" s="826">
        <f>IF(OR(AJ143&lt;=0,AJ143="n/a",U143&lt;=0,U143="n/a"),"n/a",U143/AJ143)</f>
        <v>0.85717109673795611</v>
      </c>
      <c r="Y143" s="780"/>
      <c r="Z143" s="766">
        <f>IF(OR(AC143&lt;0.01,AC143="n/a"),"n/a",M143/AC143*100)</f>
        <v>52.651515151515149</v>
      </c>
      <c r="AA143" s="1042">
        <f>IF(OR(AC143&lt;0.01,AC143="n/a"),"n/a",I143/AC143)</f>
        <v>28.030303030303028</v>
      </c>
      <c r="AB143" s="1043">
        <v>12</v>
      </c>
      <c r="AC143" s="1021">
        <v>2.64</v>
      </c>
      <c r="AD143" s="1021">
        <v>2.12</v>
      </c>
      <c r="AE143" s="1021">
        <v>5.0199999999999996</v>
      </c>
      <c r="AF143" s="1023" t="s">
        <v>138</v>
      </c>
      <c r="AG143" s="1024">
        <v>-55.800000000000004</v>
      </c>
      <c r="AH143" s="1021">
        <v>6.5</v>
      </c>
      <c r="AI143" s="1021">
        <v>5.4</v>
      </c>
      <c r="AJ143" s="1021">
        <v>19.3</v>
      </c>
      <c r="AK143" s="1021">
        <v>13.200000000000001</v>
      </c>
      <c r="AL143" s="1034">
        <v>6170</v>
      </c>
      <c r="AM143" s="1028">
        <v>0.4</v>
      </c>
      <c r="AN143" s="1021" t="s">
        <v>138</v>
      </c>
      <c r="AO143" s="868">
        <f>IF(U143="n/a","n/a",IF(AA143&lt;0,"n/a",IF(AA143="n/a","n/a",J143+U143-AA143)))</f>
        <v>-9.6085224848820943</v>
      </c>
      <c r="AP143" s="869">
        <f>IF(U143="n/a","n/a",J143+U143)</f>
        <v>18.421780545420933</v>
      </c>
      <c r="AQ143" s="1044" t="str">
        <f>IF(OR(AC143&lt;0.01,AF143="n/a"),"n/a",(I143/SQRT(22.5*AC143*(I143/AF143))-1)*100)</f>
        <v>n/a</v>
      </c>
      <c r="AR143" s="766">
        <f>INDEX(Historical!$C$7:$C$1455,MATCH(B143,Historical!$B$7:$B$1455,0))*IF(AH143="n/a",1.03,IF(AH143&lt;0,1.01,IF(AH143&gt;10,1.1,(1+AH143/100))))</f>
        <v>1.37385</v>
      </c>
      <c r="AS143" s="1042">
        <f>IF($AI143="n/a",1.03*AR143,IF($AI143&lt;0,1.01*AR143,IF($AI143&gt;10,1.1*AR143,(1+$AI143/100)*AR143)))</f>
        <v>1.4480379000000001</v>
      </c>
      <c r="AT143" s="1042">
        <f>IF($AK143="n/a",1.03*AS143,IF($AK143&lt;0,1.01*AS143,IF($AK143&gt;10,1.1*AS143,(1+$AK143/100)*AS143)))</f>
        <v>1.5928416900000002</v>
      </c>
      <c r="AU143" s="1042">
        <f>IF($AK143="n/a",1.03*AT143,IF($AK143&lt;0,1.01*AT143,IF($AK143&gt;10,1.1*AT143,(1+$AK143/100)*AT143)))</f>
        <v>1.7521258590000004</v>
      </c>
      <c r="AV143" s="1042">
        <f>IF($AK143="n/a",1.03*AU143,IF($AK143&lt;0,1.01*AU143,IF($AK143&gt;10,1.1*AU143,(1+$AK143/100)*AU143)))</f>
        <v>1.9273384449000006</v>
      </c>
      <c r="AW143" s="766">
        <f>SUM(AR143:AV143)</f>
        <v>8.0941938939000018</v>
      </c>
      <c r="AX143" s="877">
        <f>AW143/I143*100</f>
        <v>10.938099856621623</v>
      </c>
      <c r="AY143" s="1212">
        <v>0.31</v>
      </c>
      <c r="AZ143" s="1028">
        <v>30.349999999999998</v>
      </c>
      <c r="BA143" s="1028">
        <v>-4.0599999999999996</v>
      </c>
      <c r="BB143" s="1028">
        <v>1.9300000000000002</v>
      </c>
      <c r="BC143" s="1028">
        <v>8.9</v>
      </c>
      <c r="BE143" s="721">
        <v>2012</v>
      </c>
      <c r="BF143" s="1057">
        <f>IF(BE143&gt;2008,0,IF(BE143&gt;2001,1,IF(BE143&gt;1990,2,IF(BE143&gt;1980,3,IF(BE143&gt;1973,4,IF(BE143&gt;1970,5,IF(BE143&gt;1960,6,IF(BE143&gt;1958,7,IF(BE143&gt;1953,8,9)))))))))</f>
        <v>0</v>
      </c>
    </row>
    <row r="144" spans="1:58" ht="11.25" customHeight="1" x14ac:dyDescent="0.2">
      <c r="A144" s="1027" t="s">
        <v>1143</v>
      </c>
      <c r="B144" s="1031" t="s">
        <v>1144</v>
      </c>
      <c r="C144" s="1181" t="s">
        <v>4414</v>
      </c>
      <c r="D144" s="1181" t="s">
        <v>4415</v>
      </c>
      <c r="E144" s="857">
        <v>7</v>
      </c>
      <c r="F144" s="1245">
        <v>627</v>
      </c>
      <c r="G144" s="1245" t="s">
        <v>107</v>
      </c>
      <c r="H144" s="1245" t="s">
        <v>107</v>
      </c>
      <c r="I144" s="1030">
        <v>100.02</v>
      </c>
      <c r="J144" s="766">
        <f>(M144/I144)*100</f>
        <v>2.8794241151769646</v>
      </c>
      <c r="K144" s="1033">
        <v>0.72</v>
      </c>
      <c r="L144" s="1043">
        <v>4</v>
      </c>
      <c r="M144" s="756">
        <f>K144*L144</f>
        <v>2.88</v>
      </c>
      <c r="N144" s="1026" t="s">
        <v>153</v>
      </c>
      <c r="O144" s="860">
        <v>0.64</v>
      </c>
      <c r="P144" s="1016">
        <v>43370</v>
      </c>
      <c r="Q144" s="1016">
        <v>43388</v>
      </c>
      <c r="R144" s="756">
        <f>(K144-O144)/O144*100</f>
        <v>12.499999999999993</v>
      </c>
      <c r="S144" s="824">
        <f>IF(INDEX(Historical!$D$7:$D$1455,MATCH(B144,Historical!$B$7:$B$1455,0))=0,"n/a",(INDEX(Historical!$C$7:$C$1455,MATCH(B144,Historical!$B$7:$B$1455,0))/INDEX(Historical!$D$7:$D$1455,MATCH(B144,Historical!$B$7:$B$1455,0))-1)*100)</f>
        <v>3.2786885245901676</v>
      </c>
      <c r="T144" s="824">
        <f>IF(INDEX(Historical!$F$7:$F$1455,MATCH(B144,Historical!$B$7:$B$1455,0))=0,"n/a",((INDEX(Historical!$C$7:$C$1455,MATCH(B144,Historical!$B$7:$B$1455,0))/INDEX(Historical!$F$7:$F$1455,MATCH(B144,Historical!$B$7:$B$1455,0)))^(1/3)-1)*100)</f>
        <v>4.3155828045921885</v>
      </c>
      <c r="U144" s="824">
        <f>IF(INDEX(Historical!$I$7:$I$1455,MATCH(B144,Historical!$B$7:$B$1455,0))=0,"n/a",((INDEX(Historical!$C$7:$C$1455,MATCH(B144,Historical!$B$7:$B$1455,0))/INDEX(Historical!$I$7:$I$1455,MATCH(B144,Historical!$B$7:$B$1455,0)))^(1/5)-1)*100)</f>
        <v>3.7137289336648172</v>
      </c>
      <c r="V144" s="824">
        <f>IF(INDEX(Historical!$O$7:$O$1455,MATCH(B144,Historical!$B$7:$B$1455,0))=0,"n/a",((INDEX(Historical!$C$7:$C$1455,MATCH(B144,Historical!$B$7:$B$1455,0))/INDEX(Historical!$O$7:$O$1455,MATCH(B144,Historical!$B$7:$B$1455,0)))^(1/10)-1)*100)</f>
        <v>2.3380304557162335</v>
      </c>
      <c r="W144" s="825">
        <f>IF(OR(U144&lt;=0,U144="n/a",V144&lt;=0,V144="n/a"),"n/a",U144/V144)</f>
        <v>1.5884005807474186</v>
      </c>
      <c r="X144" s="826">
        <f>IF(OR(AJ144&lt;=0,AJ144="n/a",U144&lt;=0,U144="n/a"),"n/a",U144/AJ144)</f>
        <v>0.16579147025289362</v>
      </c>
      <c r="Y144" s="781"/>
      <c r="Z144" s="766">
        <f>IF(OR(AC144&lt;0.01,AC144="n/a"),"n/a",M144/AC144*100)</f>
        <v>115.19999999999999</v>
      </c>
      <c r="AA144" s="1042">
        <f>IF(OR(AC144&lt;0.01,AC144="n/a"),"n/a",I144/AC144)</f>
        <v>40.007999999999996</v>
      </c>
      <c r="AB144" s="1043">
        <v>12</v>
      </c>
      <c r="AC144" s="1021">
        <v>2.5</v>
      </c>
      <c r="AD144" s="1021">
        <v>5.2</v>
      </c>
      <c r="AE144" s="1021">
        <v>12.29</v>
      </c>
      <c r="AF144" s="1021">
        <v>4.1100000000000003</v>
      </c>
      <c r="AG144" s="1021">
        <v>10.8</v>
      </c>
      <c r="AH144" s="1021">
        <v>-16.5</v>
      </c>
      <c r="AI144" s="1021">
        <v>-11.110000000000001</v>
      </c>
      <c r="AJ144" s="1021">
        <v>22.400000000000002</v>
      </c>
      <c r="AK144" s="1021">
        <v>7.7</v>
      </c>
      <c r="AL144" s="1034">
        <v>3610</v>
      </c>
      <c r="AM144" s="1028">
        <v>2.1</v>
      </c>
      <c r="AN144" s="1021">
        <v>1.26</v>
      </c>
      <c r="AO144" s="868">
        <f>IF(U144="n/a","n/a",IF(AA144&lt;0,"n/a",IF(AA144="n/a","n/a",J144+U144-AA144)))</f>
        <v>-33.414846951158211</v>
      </c>
      <c r="AP144" s="869">
        <f>IF(U144="n/a","n/a",J144+U144)</f>
        <v>6.5931530488417813</v>
      </c>
      <c r="AQ144" s="1044">
        <f>IF(OR(AC144&lt;0.01,AF144="n/a"),"n/a",(I144/SQRT(22.5*AC144*(I144/AF144))-1)*100)</f>
        <v>170.33549526468033</v>
      </c>
      <c r="AR144" s="766">
        <f>INDEX(Historical!$C$7:$C$1455,MATCH(B144,Historical!$B$7:$B$1455,0))*IF(AH144="n/a",1.03,IF(AH144&lt;0,1.01,IF(AH144&gt;10,1.1,(1+AH144/100))))</f>
        <v>2.5451999999999999</v>
      </c>
      <c r="AS144" s="1042">
        <f>IF($AI144="n/a",1.03*AR144,IF($AI144&lt;0,1.01*AR144,IF($AI144&gt;10,1.1*AR144,(1+$AI144/100)*AR144)))</f>
        <v>2.5706519999999999</v>
      </c>
      <c r="AT144" s="1042">
        <f>IF($AK144="n/a",1.03*AS144,IF($AK144&lt;0,1.01*AS144,IF($AK144&gt;10,1.1*AS144,(1+$AK144/100)*AS144)))</f>
        <v>2.7685922039999999</v>
      </c>
      <c r="AU144" s="1042">
        <f>IF($AK144="n/a",1.03*AT144,IF($AK144&lt;0,1.01*AT144,IF($AK144&gt;10,1.1*AT144,(1+$AK144/100)*AT144)))</f>
        <v>2.9817738037079997</v>
      </c>
      <c r="AV144" s="1042">
        <f>IF($AK144="n/a",1.03*AU144,IF($AK144&lt;0,1.01*AU144,IF($AK144&gt;10,1.1*AU144,(1+$AK144/100)*AU144)))</f>
        <v>3.2113703865935155</v>
      </c>
      <c r="AW144" s="766">
        <f>SUM(AR144:AV144)</f>
        <v>14.077588394301515</v>
      </c>
      <c r="AX144" s="877">
        <f>AW144/I144*100</f>
        <v>14.074773439613592</v>
      </c>
      <c r="AY144" s="1212">
        <v>0.67</v>
      </c>
      <c r="AZ144" s="1028">
        <v>28.660000000000004</v>
      </c>
      <c r="BA144" s="1028">
        <v>-0.83</v>
      </c>
      <c r="BB144" s="1028">
        <v>4.07</v>
      </c>
      <c r="BC144" s="1028">
        <v>8.57</v>
      </c>
      <c r="BE144" s="721">
        <v>2012</v>
      </c>
      <c r="BF144" s="1057">
        <f>IF(BE144&gt;2008,0,IF(BE144&gt;2001,1,IF(BE144&gt;1990,2,IF(BE144&gt;1980,3,IF(BE144&gt;1973,4,IF(BE144&gt;1970,5,IF(BE144&gt;1960,6,IF(BE144&gt;1958,7,IF(BE144&gt;1953,8,9)))))))))</f>
        <v>0</v>
      </c>
    </row>
    <row r="145" spans="1:58" ht="11.25" customHeight="1" x14ac:dyDescent="0.2">
      <c r="A145" s="1019" t="s">
        <v>1145</v>
      </c>
      <c r="B145" s="1031" t="s">
        <v>1146</v>
      </c>
      <c r="C145" s="1181" t="s">
        <v>124</v>
      </c>
      <c r="D145" s="1181" t="s">
        <v>4262</v>
      </c>
      <c r="E145" s="857">
        <v>8</v>
      </c>
      <c r="F145" s="1245">
        <v>418</v>
      </c>
      <c r="G145" s="1245" t="s">
        <v>116</v>
      </c>
      <c r="H145" s="1245" t="s">
        <v>116</v>
      </c>
      <c r="I145" s="1030">
        <v>78.819999999999993</v>
      </c>
      <c r="J145" s="766">
        <f>(M145/I145)*100</f>
        <v>2.8419182948490236</v>
      </c>
      <c r="K145" s="1033">
        <v>0.56000000000000005</v>
      </c>
      <c r="L145" s="1043">
        <v>4</v>
      </c>
      <c r="M145" s="756">
        <f>K145*L145</f>
        <v>2.2400000000000002</v>
      </c>
      <c r="N145" s="1026" t="s">
        <v>510</v>
      </c>
      <c r="O145" s="860">
        <v>0.51</v>
      </c>
      <c r="P145" s="714">
        <v>43084</v>
      </c>
      <c r="Q145" s="714">
        <v>43105</v>
      </c>
      <c r="R145" s="756">
        <f>(K145-O145)/O145*100</f>
        <v>9.8039215686274588</v>
      </c>
      <c r="S145" s="824">
        <f>IF(INDEX(Historical!$D$7:$D$1455,MATCH(B145,Historical!$B$7:$B$1455,0))=0,"n/a",(INDEX(Historical!$C$7:$C$1455,MATCH(B145,Historical!$B$7:$B$1455,0))/INDEX(Historical!$D$7:$D$1455,MATCH(B145,Historical!$B$7:$B$1455,0))-1)*100)</f>
        <v>10.869565217391308</v>
      </c>
      <c r="T145" s="824">
        <f>IF(INDEX(Historical!$F$7:$F$1455,MATCH(B145,Historical!$B$7:$B$1455,0))=0,"n/a",((INDEX(Historical!$C$7:$C$1455,MATCH(B145,Historical!$B$7:$B$1455,0))/INDEX(Historical!$F$7:$F$1455,MATCH(B145,Historical!$B$7:$B$1455,0)))^(1/3)-1)*100)</f>
        <v>13.370669304847693</v>
      </c>
      <c r="U145" s="824">
        <f>IF(INDEX(Historical!$I$7:$I$1455,MATCH(B145,Historical!$B$7:$B$1455,0))=0,"n/a",((INDEX(Historical!$C$7:$C$1455,MATCH(B145,Historical!$B$7:$B$1455,0))/INDEX(Historical!$I$7:$I$1455,MATCH(B145,Historical!$B$7:$B$1455,0)))^(1/5)-1)*100)</f>
        <v>14.424590174890017</v>
      </c>
      <c r="V145" s="824">
        <f>IF(INDEX(Historical!$O$7:$O$1455,MATCH(B145,Historical!$B$7:$B$1455,0))=0,"n/a",((INDEX(Historical!$C$7:$C$1455,MATCH(B145,Historical!$B$7:$B$1455,0))/INDEX(Historical!$O$7:$O$1455,MATCH(B145,Historical!$B$7:$B$1455,0)))^(1/10)-1)*100)</f>
        <v>8.7714077995258322</v>
      </c>
      <c r="W145" s="825">
        <f>IF(OR(U145&lt;=0,U145="n/a",V145&lt;=0,V145="n/a"),"n/a",U145/V145)</f>
        <v>1.6445011456051315</v>
      </c>
      <c r="X145" s="826">
        <f>IF(OR(AJ145&lt;=0,AJ145="n/a",U145&lt;=0,U145="n/a"),"n/a",U145/AJ145)</f>
        <v>0.73594847831071508</v>
      </c>
      <c r="Y145" s="777"/>
      <c r="Z145" s="766">
        <f>IF(OR(AC145&lt;0.01,AC145="n/a"),"n/a",M145/AC145*100)</f>
        <v>26.890756302521012</v>
      </c>
      <c r="AA145" s="1042">
        <f>IF(OR(AC145&lt;0.01,AC145="n/a"),"n/a",I145/AC145)</f>
        <v>9.4621848739495782</v>
      </c>
      <c r="AB145" s="1043">
        <v>12</v>
      </c>
      <c r="AC145" s="1021">
        <v>8.33</v>
      </c>
      <c r="AD145" s="1021">
        <v>0.93</v>
      </c>
      <c r="AE145" s="1021">
        <v>1.1299999999999999</v>
      </c>
      <c r="AF145" s="1021">
        <v>1.87</v>
      </c>
      <c r="AG145" s="1021">
        <v>27.200000000000003</v>
      </c>
      <c r="AH145" s="1023">
        <v>24.3</v>
      </c>
      <c r="AI145" s="1023">
        <v>8.81</v>
      </c>
      <c r="AJ145" s="1021">
        <v>19.600000000000001</v>
      </c>
      <c r="AK145" s="1021">
        <v>10.220000000000001</v>
      </c>
      <c r="AL145" s="1034">
        <v>11410</v>
      </c>
      <c r="AM145" s="1028">
        <v>0.1</v>
      </c>
      <c r="AN145" s="1021">
        <v>1.1200000000000001</v>
      </c>
      <c r="AO145" s="868">
        <f>IF(U145="n/a","n/a",IF(AA145&lt;0,"n/a",IF(AA145="n/a","n/a",J145+U145-AA145)))</f>
        <v>7.8043235957894623</v>
      </c>
      <c r="AP145" s="869">
        <f>IF(U145="n/a","n/a",J145+U145)</f>
        <v>17.266508469739041</v>
      </c>
      <c r="AQ145" s="1044">
        <f>IF(OR(AC145&lt;0.01,AF145="n/a"),"n/a",(I145/SQRT(22.5*AC145*(I145/AF145))-1)*100)</f>
        <v>-11.320086918586902</v>
      </c>
      <c r="AR145" s="766">
        <f>INDEX(Historical!$C$7:$C$1455,MATCH(B145,Historical!$B$7:$B$1455,0))*IF(AH145="n/a",1.03,IF(AH145&lt;0,1.01,IF(AH145&gt;10,1.1,(1+AH145/100))))</f>
        <v>2.2440000000000002</v>
      </c>
      <c r="AS145" s="1042">
        <f>IF($AI145="n/a",1.03*AR145,IF($AI145&lt;0,1.01*AR145,IF($AI145&gt;10,1.1*AR145,(1+$AI145/100)*AR145)))</f>
        <v>2.4416964000000005</v>
      </c>
      <c r="AT145" s="1042">
        <f>IF($AK145="n/a",1.03*AS145,IF($AK145&lt;0,1.01*AS145,IF($AK145&gt;10,1.1*AS145,(1+$AK145/100)*AS145)))</f>
        <v>2.685866040000001</v>
      </c>
      <c r="AU145" s="1042">
        <f>IF($AK145="n/a",1.03*AT145,IF($AK145&lt;0,1.01*AT145,IF($AK145&gt;10,1.1*AT145,(1+$AK145/100)*AT145)))</f>
        <v>2.9544526440000012</v>
      </c>
      <c r="AV145" s="1042">
        <f>IF($AK145="n/a",1.03*AU145,IF($AK145&lt;0,1.01*AU145,IF($AK145&gt;10,1.1*AU145,(1+$AK145/100)*AU145)))</f>
        <v>3.2498979084000017</v>
      </c>
      <c r="AW145" s="766">
        <f>SUM(AR145:AV145)</f>
        <v>13.575912992400005</v>
      </c>
      <c r="AX145" s="877">
        <f>AW145/I145*100</f>
        <v>17.223944420705411</v>
      </c>
      <c r="AY145" s="1212">
        <v>1.25</v>
      </c>
      <c r="AZ145" s="1028">
        <v>6.59</v>
      </c>
      <c r="BA145" s="1028">
        <v>-29.909999999999997</v>
      </c>
      <c r="BB145" s="1028">
        <v>-7.37</v>
      </c>
      <c r="BC145" s="1028">
        <v>-20</v>
      </c>
      <c r="BE145" s="721">
        <v>2011</v>
      </c>
      <c r="BF145" s="1057">
        <f>IF(BE145&gt;2008,0,IF(BE145&gt;2001,1,IF(BE145&gt;1990,2,IF(BE145&gt;1980,3,IF(BE145&gt;1973,4,IF(BE145&gt;1970,5,IF(BE145&gt;1960,6,IF(BE145&gt;1958,7,IF(BE145&gt;1953,8,9)))))))))</f>
        <v>0</v>
      </c>
    </row>
    <row r="146" spans="1:58" ht="11.25" customHeight="1" x14ac:dyDescent="0.2">
      <c r="A146" s="1019" t="s">
        <v>1147</v>
      </c>
      <c r="B146" s="1031" t="s">
        <v>1148</v>
      </c>
      <c r="C146" s="1181" t="s">
        <v>113</v>
      </c>
      <c r="D146" s="1181" t="s">
        <v>4458</v>
      </c>
      <c r="E146" s="857">
        <v>9</v>
      </c>
      <c r="F146" s="1245">
        <v>352</v>
      </c>
      <c r="G146" s="1245" t="s">
        <v>116</v>
      </c>
      <c r="H146" s="1245" t="s">
        <v>116</v>
      </c>
      <c r="I146" s="1030">
        <v>76.94</v>
      </c>
      <c r="J146" s="766">
        <f>(M146/I146)*100</f>
        <v>3.4312451260722647</v>
      </c>
      <c r="K146" s="1033">
        <v>0.66</v>
      </c>
      <c r="L146" s="1043">
        <v>4</v>
      </c>
      <c r="M146" s="756">
        <f>K146*L146</f>
        <v>2.64</v>
      </c>
      <c r="N146" s="1026" t="s">
        <v>602</v>
      </c>
      <c r="O146" s="860">
        <v>0.6</v>
      </c>
      <c r="P146" s="1016">
        <v>43168</v>
      </c>
      <c r="Q146" s="1016">
        <v>43182</v>
      </c>
      <c r="R146" s="756">
        <f>(K146-O146)/O146*100</f>
        <v>10.000000000000009</v>
      </c>
      <c r="S146" s="824">
        <f>IF(INDEX(Historical!$D$7:$D$1455,MATCH(B146,Historical!$B$7:$B$1455,0))=0,"n/a",(INDEX(Historical!$C$7:$C$1455,MATCH(B146,Historical!$B$7:$B$1455,0))/INDEX(Historical!$D$7:$D$1455,MATCH(B146,Historical!$B$7:$B$1455,0))-1)*100)</f>
        <v>5.2631578947368363</v>
      </c>
      <c r="T146" s="824">
        <f>IF(INDEX(Historical!$F$7:$F$1455,MATCH(B146,Historical!$B$7:$B$1455,0))=0,"n/a",((INDEX(Historical!$C$7:$C$1455,MATCH(B146,Historical!$B$7:$B$1455,0))/INDEX(Historical!$F$7:$F$1455,MATCH(B146,Historical!$B$7:$B$1455,0)))^(1/3)-1)*100)</f>
        <v>6.9838912459786684</v>
      </c>
      <c r="U146" s="824">
        <f>IF(INDEX(Historical!$I$7:$I$1455,MATCH(B146,Historical!$B$7:$B$1455,0))=0,"n/a",((INDEX(Historical!$C$7:$C$1455,MATCH(B146,Historical!$B$7:$B$1455,0))/INDEX(Historical!$I$7:$I$1455,MATCH(B146,Historical!$B$7:$B$1455,0)))^(1/5)-1)*100)</f>
        <v>9.5654257747853855</v>
      </c>
      <c r="V146" s="824">
        <f>IF(INDEX(Historical!$O$7:$O$1455,MATCH(B146,Historical!$B$7:$B$1455,0))=0,"n/a",((INDEX(Historical!$C$7:$C$1455,MATCH(B146,Historical!$B$7:$B$1455,0))/INDEX(Historical!$O$7:$O$1455,MATCH(B146,Historical!$B$7:$B$1455,0)))^(1/10)-1)*100)</f>
        <v>10.80804153352133</v>
      </c>
      <c r="W146" s="825">
        <f>IF(OR(U146&lt;=0,U146="n/a",V146&lt;=0,V146="n/a"),"n/a",U146/V146)</f>
        <v>0.88502859145369217</v>
      </c>
      <c r="X146" s="826">
        <f>IF(OR(AJ146&lt;=0,AJ146="n/a",U146&lt;=0,U146="n/a"),"n/a",U146/AJ146)</f>
        <v>0.70855005739151</v>
      </c>
      <c r="Y146" s="779" t="s">
        <v>288</v>
      </c>
      <c r="Z146" s="766">
        <f>IF(OR(AC146&lt;0.01,AC146="n/a"),"n/a",M146/AC146*100)</f>
        <v>55.462184873949582</v>
      </c>
      <c r="AA146" s="1042">
        <f>IF(OR(AC146&lt;0.01,AC146="n/a"),"n/a",I146/AC146)</f>
        <v>16.163865546218489</v>
      </c>
      <c r="AB146" s="1043">
        <v>12</v>
      </c>
      <c r="AC146" s="1021">
        <v>4.76</v>
      </c>
      <c r="AD146" s="1021">
        <v>1.52</v>
      </c>
      <c r="AE146" s="1021">
        <v>1.56</v>
      </c>
      <c r="AF146" s="1021">
        <v>1.99</v>
      </c>
      <c r="AG146" s="1021">
        <v>12.7</v>
      </c>
      <c r="AH146" s="1021">
        <v>55.800000000000004</v>
      </c>
      <c r="AI146" s="1021">
        <v>9.8000000000000007</v>
      </c>
      <c r="AJ146" s="1021">
        <v>13.5</v>
      </c>
      <c r="AK146" s="1021">
        <v>10.65</v>
      </c>
      <c r="AL146" s="1034">
        <v>33340</v>
      </c>
      <c r="AM146" s="1028">
        <v>0.1</v>
      </c>
      <c r="AN146" s="1021">
        <v>0.43</v>
      </c>
      <c r="AO146" s="868">
        <f>IF(U146="n/a","n/a",IF(AA146&lt;0,"n/a",IF(AA146="n/a","n/a",J146+U146-AA146)))</f>
        <v>-3.1671946453608388</v>
      </c>
      <c r="AP146" s="869">
        <f>IF(U146="n/a","n/a",J146+U146)</f>
        <v>12.99667090085765</v>
      </c>
      <c r="AQ146" s="1044">
        <f>IF(OR(AC146&lt;0.01,AF146="n/a"),"n/a",(I146/SQRT(22.5*AC146*(I146/AF146))-1)*100)</f>
        <v>19.566053222057576</v>
      </c>
      <c r="AR146" s="766">
        <f>INDEX(Historical!$C$7:$C$1455,MATCH(B146,Historical!$B$7:$B$1455,0))*IF(AH146="n/a",1.03,IF(AH146&lt;0,1.01,IF(AH146&gt;10,1.1,(1+AH146/100))))</f>
        <v>2.64</v>
      </c>
      <c r="AS146" s="1042">
        <f>IF($AI146="n/a",1.03*AR146,IF($AI146&lt;0,1.01*AR146,IF($AI146&gt;10,1.1*AR146,(1+$AI146/100)*AR146)))</f>
        <v>2.8987200000000004</v>
      </c>
      <c r="AT146" s="1042">
        <f>IF($AK146="n/a",1.03*AS146,IF($AK146&lt;0,1.01*AS146,IF($AK146&gt;10,1.1*AS146,(1+$AK146/100)*AS146)))</f>
        <v>3.1885920000000008</v>
      </c>
      <c r="AU146" s="1042">
        <f>IF($AK146="n/a",1.03*AT146,IF($AK146&lt;0,1.01*AT146,IF($AK146&gt;10,1.1*AT146,(1+$AK146/100)*AT146)))</f>
        <v>3.5074512000000011</v>
      </c>
      <c r="AV146" s="1042">
        <f>IF($AK146="n/a",1.03*AU146,IF($AK146&lt;0,1.01*AU146,IF($AK146&gt;10,1.1*AU146,(1+$AK146/100)*AU146)))</f>
        <v>3.8581963200000016</v>
      </c>
      <c r="AW146" s="766">
        <f>SUM(AR146:AV146)</f>
        <v>16.092959520000004</v>
      </c>
      <c r="AX146" s="877">
        <f>AW146/I146*100</f>
        <v>20.916245801923584</v>
      </c>
      <c r="AY146" s="1212">
        <v>1.43</v>
      </c>
      <c r="AZ146" s="1028">
        <v>13.65</v>
      </c>
      <c r="BA146" s="1028">
        <v>-14.37</v>
      </c>
      <c r="BB146" s="1028">
        <v>-1.78</v>
      </c>
      <c r="BC146" s="1028">
        <v>-2.83</v>
      </c>
      <c r="BE146" s="721">
        <v>2010</v>
      </c>
      <c r="BF146" s="1057">
        <f>IF(BE146&gt;2008,0,IF(BE146&gt;2001,1,IF(BE146&gt;1990,2,IF(BE146&gt;1980,3,IF(BE146&gt;1973,4,IF(BE146&gt;1970,5,IF(BE146&gt;1960,6,IF(BE146&gt;1958,7,IF(BE146&gt;1953,8,9)))))))))</f>
        <v>0</v>
      </c>
    </row>
    <row r="147" spans="1:58" ht="11.25" customHeight="1" x14ac:dyDescent="0.2">
      <c r="A147" s="1019" t="s">
        <v>1151</v>
      </c>
      <c r="B147" s="1031" t="s">
        <v>1152</v>
      </c>
      <c r="C147" s="1181" t="s">
        <v>132</v>
      </c>
      <c r="D147" s="1181" t="s">
        <v>4424</v>
      </c>
      <c r="E147" s="857">
        <v>8</v>
      </c>
      <c r="F147" s="1245">
        <v>498</v>
      </c>
      <c r="G147" s="1245" t="s">
        <v>107</v>
      </c>
      <c r="H147" s="1245" t="s">
        <v>107</v>
      </c>
      <c r="I147" s="1030">
        <v>55.35</v>
      </c>
      <c r="J147" s="766">
        <f>(M147/I147)*100</f>
        <v>2.6016260162601625</v>
      </c>
      <c r="K147" s="1033">
        <v>0.36</v>
      </c>
      <c r="L147" s="1043">
        <v>4</v>
      </c>
      <c r="M147" s="756">
        <f>K147*L147</f>
        <v>1.44</v>
      </c>
      <c r="N147" s="1026" t="s">
        <v>322</v>
      </c>
      <c r="O147" s="860">
        <v>0.33500000000000002</v>
      </c>
      <c r="P147" s="1016">
        <v>43265</v>
      </c>
      <c r="Q147" s="1016">
        <v>43280</v>
      </c>
      <c r="R147" s="756">
        <f>(K147-O147)/O147*100</f>
        <v>7.4626865671641687</v>
      </c>
      <c r="S147" s="824">
        <f>IF(INDEX(Historical!$D$7:$D$1455,MATCH(B147,Historical!$B$7:$B$1455,0))=0,"n/a",(INDEX(Historical!$C$7:$C$1455,MATCH(B147,Historical!$B$7:$B$1455,0))/INDEX(Historical!$D$7:$D$1455,MATCH(B147,Historical!$B$7:$B$1455,0))-1)*100)</f>
        <v>7.3469387755102034</v>
      </c>
      <c r="T147" s="824">
        <f>IF(INDEX(Historical!$F$7:$F$1455,MATCH(B147,Historical!$B$7:$B$1455,0))=0,"n/a",((INDEX(Historical!$C$7:$C$1455,MATCH(B147,Historical!$B$7:$B$1455,0))/INDEX(Historical!$F$7:$F$1455,MATCH(B147,Historical!$B$7:$B$1455,0)))^(1/3)-1)*100)</f>
        <v>5.9711933371516146</v>
      </c>
      <c r="U147" s="824">
        <f>IF(INDEX(Historical!$I$7:$I$1455,MATCH(B147,Historical!$B$7:$B$1455,0))=0,"n/a",((INDEX(Historical!$C$7:$C$1455,MATCH(B147,Historical!$B$7:$B$1455,0))/INDEX(Historical!$I$7:$I$1455,MATCH(B147,Historical!$B$7:$B$1455,0)))^(1/5)-1)*100)</f>
        <v>6.2749241585869919</v>
      </c>
      <c r="V147" s="824" t="str">
        <f>IF(INDEX(Historical!$O$7:$O$1455,MATCH(B147,Historical!$B$7:$B$1455,0))=0,"n/a",((INDEX(Historical!$C$7:$C$1455,MATCH(B147,Historical!$B$7:$B$1455,0))/INDEX(Historical!$O$7:$O$1455,MATCH(B147,Historical!$B$7:$B$1455,0)))^(1/10)-1)*100)</f>
        <v>n/a</v>
      </c>
      <c r="W147" s="825" t="str">
        <f>IF(OR(U147&lt;=0,U147="n/a",V147&lt;=0,V147="n/a"),"n/a",U147/V147)</f>
        <v>n/a</v>
      </c>
      <c r="X147" s="826">
        <f>IF(OR(AJ147&lt;=0,AJ147="n/a",U147&lt;=0,U147="n/a"),"n/a",U147/AJ147)</f>
        <v>4.826864737374609</v>
      </c>
      <c r="Y147" s="1031"/>
      <c r="Z147" s="766">
        <f>IF(OR(AC147&lt;0.01,AC147="n/a"),"n/a",M147/AC147*100)</f>
        <v>55.38461538461538</v>
      </c>
      <c r="AA147" s="1042">
        <f>IF(OR(AC147&lt;0.01,AC147="n/a"),"n/a",I147/AC147)</f>
        <v>21.288461538461537</v>
      </c>
      <c r="AB147" s="1043">
        <v>12</v>
      </c>
      <c r="AC147" s="1021">
        <v>2.6</v>
      </c>
      <c r="AD147" s="1021">
        <v>4.53</v>
      </c>
      <c r="AE147" s="1021">
        <v>2.4700000000000002</v>
      </c>
      <c r="AF147" s="1021">
        <v>1.87</v>
      </c>
      <c r="AG147" s="1021">
        <v>8</v>
      </c>
      <c r="AH147" s="1021">
        <v>1.2</v>
      </c>
      <c r="AI147" s="1021">
        <v>4.08</v>
      </c>
      <c r="AJ147" s="1021">
        <v>1.3</v>
      </c>
      <c r="AK147" s="1021">
        <v>4.7</v>
      </c>
      <c r="AL147" s="1034">
        <v>2240</v>
      </c>
      <c r="AM147" s="1028">
        <v>0.70000000000000007</v>
      </c>
      <c r="AN147" s="1021">
        <v>1.17</v>
      </c>
      <c r="AO147" s="868">
        <f>IF(U147="n/a","n/a",IF(AA147&lt;0,"n/a",IF(AA147="n/a","n/a",J147+U147-AA147)))</f>
        <v>-12.411911363614383</v>
      </c>
      <c r="AP147" s="869">
        <f>IF(U147="n/a","n/a",J147+U147)</f>
        <v>8.8765501748471536</v>
      </c>
      <c r="AQ147" s="1044">
        <f>IF(OR(AC147&lt;0.01,AF147="n/a"),"n/a",(I147/SQRT(22.5*AC147*(I147/AF147))-1)*100)</f>
        <v>33.015325895465629</v>
      </c>
      <c r="AR147" s="766">
        <f>INDEX(Historical!$C$7:$C$1455,MATCH(B147,Historical!$B$7:$B$1455,0))*IF(AH147="n/a",1.03,IF(AH147&lt;0,1.01,IF(AH147&gt;10,1.1,(1+AH147/100))))</f>
        <v>1.3307800000000001</v>
      </c>
      <c r="AS147" s="1042">
        <f>IF($AI147="n/a",1.03*AR147,IF($AI147&lt;0,1.01*AR147,IF($AI147&gt;10,1.1*AR147,(1+$AI147/100)*AR147)))</f>
        <v>1.3850758240000001</v>
      </c>
      <c r="AT147" s="1042">
        <f>IF($AK147="n/a",1.03*AS147,IF($AK147&lt;0,1.01*AS147,IF($AK147&gt;10,1.1*AS147,(1+$AK147/100)*AS147)))</f>
        <v>1.450174387728</v>
      </c>
      <c r="AU147" s="1042">
        <f>IF($AK147="n/a",1.03*AT147,IF($AK147&lt;0,1.01*AT147,IF($AK147&gt;10,1.1*AT147,(1+$AK147/100)*AT147)))</f>
        <v>1.5183325839512158</v>
      </c>
      <c r="AV147" s="1042">
        <f>IF($AK147="n/a",1.03*AU147,IF($AK147&lt;0,1.01*AU147,IF($AK147&gt;10,1.1*AU147,(1+$AK147/100)*AU147)))</f>
        <v>1.5896942153969229</v>
      </c>
      <c r="AW147" s="766">
        <f>SUM(AR147:AV147)</f>
        <v>7.2740570110761382</v>
      </c>
      <c r="AX147" s="877">
        <f>AW147/I147*100</f>
        <v>13.141927752621749</v>
      </c>
      <c r="AY147" s="1212">
        <v>0.33</v>
      </c>
      <c r="AZ147" s="1028">
        <v>15.190000000000001</v>
      </c>
      <c r="BA147" s="1028">
        <v>-13.99</v>
      </c>
      <c r="BB147" s="1028">
        <v>-4.2</v>
      </c>
      <c r="BC147" s="1028">
        <v>-2.1</v>
      </c>
      <c r="BE147" s="721">
        <v>2011</v>
      </c>
      <c r="BF147" s="1057">
        <f>IF(BE147&gt;2008,0,IF(BE147&gt;2001,1,IF(BE147&gt;1990,2,IF(BE147&gt;1980,3,IF(BE147&gt;1973,4,IF(BE147&gt;1970,5,IF(BE147&gt;1960,6,IF(BE147&gt;1958,7,IF(BE147&gt;1953,8,9)))))))))</f>
        <v>0</v>
      </c>
    </row>
    <row r="148" spans="1:58" ht="11.25" customHeight="1" x14ac:dyDescent="0.2">
      <c r="A148" s="1019" t="s">
        <v>1153</v>
      </c>
      <c r="B148" s="1031" t="s">
        <v>1154</v>
      </c>
      <c r="C148" s="1181" t="s">
        <v>109</v>
      </c>
      <c r="D148" s="1181" t="s">
        <v>119</v>
      </c>
      <c r="E148" s="857">
        <v>9</v>
      </c>
      <c r="F148" s="1245">
        <v>397</v>
      </c>
      <c r="G148" s="1245" t="s">
        <v>38</v>
      </c>
      <c r="H148" s="1245" t="s">
        <v>38</v>
      </c>
      <c r="I148" s="1030">
        <v>31.98</v>
      </c>
      <c r="J148" s="766">
        <f>(M148/I148)*100</f>
        <v>2.8767979987492183</v>
      </c>
      <c r="K148" s="1033">
        <v>0.23</v>
      </c>
      <c r="L148" s="1043">
        <v>4</v>
      </c>
      <c r="M148" s="756">
        <f>K148*L148</f>
        <v>0.92</v>
      </c>
      <c r="N148" s="1026" t="s">
        <v>474</v>
      </c>
      <c r="O148" s="860">
        <v>0.22</v>
      </c>
      <c r="P148" s="1016">
        <v>43418</v>
      </c>
      <c r="Q148" s="1016">
        <v>43426</v>
      </c>
      <c r="R148" s="756">
        <f>(K148-O148)/O148*100</f>
        <v>4.5454545454545494</v>
      </c>
      <c r="S148" s="824">
        <f>IF(INDEX(Historical!$D$7:$D$1455,MATCH(B148,Historical!$B$7:$B$1455,0))=0,"n/a",(INDEX(Historical!$C$7:$C$1455,MATCH(B148,Historical!$B$7:$B$1455,0))/INDEX(Historical!$D$7:$D$1455,MATCH(B148,Historical!$B$7:$B$1455,0))-1)*100)</f>
        <v>8.9743589743589638</v>
      </c>
      <c r="T148" s="824">
        <f>IF(INDEX(Historical!$F$7:$F$1455,MATCH(B148,Historical!$B$7:$B$1455,0))=0,"n/a",((INDEX(Historical!$C$7:$C$1455,MATCH(B148,Historical!$B$7:$B$1455,0))/INDEX(Historical!$F$7:$F$1455,MATCH(B148,Historical!$B$7:$B$1455,0)))^(1/3)-1)*100)</f>
        <v>10.694857039868166</v>
      </c>
      <c r="U148" s="824">
        <f>IF(INDEX(Historical!$I$7:$I$1455,MATCH(B148,Historical!$B$7:$B$1455,0))=0,"n/a",((INDEX(Historical!$C$7:$C$1455,MATCH(B148,Historical!$B$7:$B$1455,0))/INDEX(Historical!$I$7:$I$1455,MATCH(B148,Historical!$B$7:$B$1455,0)))^(1/5)-1)*100)</f>
        <v>9.497709143447409</v>
      </c>
      <c r="V148" s="824">
        <f>IF(INDEX(Historical!$O$7:$O$1455,MATCH(B148,Historical!$B$7:$B$1455,0))=0,"n/a",((INDEX(Historical!$C$7:$C$1455,MATCH(B148,Historical!$B$7:$B$1455,0))/INDEX(Historical!$O$7:$O$1455,MATCH(B148,Historical!$B$7:$B$1455,0)))^(1/10)-1)*100)</f>
        <v>6.332520723438928</v>
      </c>
      <c r="W148" s="825">
        <f>IF(OR(U148&lt;=0,U148="n/a",V148&lt;=0,V148="n/a"),"n/a",U148/V148)</f>
        <v>1.49983072432641</v>
      </c>
      <c r="X148" s="826" t="str">
        <f>IF(OR(AJ148&lt;=0,AJ148="n/a",U148&lt;=0,U148="n/a"),"n/a",U148/AJ148)</f>
        <v>n/a</v>
      </c>
      <c r="Y148" s="780"/>
      <c r="Z148" s="766">
        <f>IF(OR(AC148&lt;0.01,AC148="n/a"),"n/a",M148/AC148*100)</f>
        <v>63.448275862068968</v>
      </c>
      <c r="AA148" s="1042">
        <f>IF(OR(AC148&lt;0.01,AC148="n/a"),"n/a",I148/AC148)</f>
        <v>22.055172413793105</v>
      </c>
      <c r="AB148" s="1043">
        <v>12</v>
      </c>
      <c r="AC148" s="1021">
        <v>1.45</v>
      </c>
      <c r="AD148" s="1021">
        <v>4.41</v>
      </c>
      <c r="AE148" s="1021">
        <v>0.98</v>
      </c>
      <c r="AF148" s="1021">
        <v>1.2</v>
      </c>
      <c r="AG148" s="1021">
        <v>6.9</v>
      </c>
      <c r="AH148" s="1021">
        <v>-35.699999999999996</v>
      </c>
      <c r="AI148" s="1021">
        <v>-2.4</v>
      </c>
      <c r="AJ148" s="1021">
        <v>-6.4</v>
      </c>
      <c r="AK148" s="1021">
        <v>5</v>
      </c>
      <c r="AL148" s="1034">
        <v>683.09</v>
      </c>
      <c r="AM148" s="1028">
        <v>0.1</v>
      </c>
      <c r="AN148" s="1021">
        <v>0.04</v>
      </c>
      <c r="AO148" s="868">
        <f>IF(U148="n/a","n/a",IF(AA148&lt;0,"n/a",IF(AA148="n/a","n/a",J148+U148-AA148)))</f>
        <v>-9.680665271596478</v>
      </c>
      <c r="AP148" s="869">
        <f>IF(U148="n/a","n/a",J148+U148)</f>
        <v>12.374507142196627</v>
      </c>
      <c r="AQ148" s="1044">
        <f>IF(OR(AC148&lt;0.01,AF148="n/a"),"n/a",(I148/SQRT(22.5*AC148*(I148/AF148))-1)*100)</f>
        <v>8.4562521051214201</v>
      </c>
      <c r="AR148" s="766">
        <f>INDEX(Historical!$C$7:$C$1455,MATCH(B148,Historical!$B$7:$B$1455,0))*IF(AH148="n/a",1.03,IF(AH148&lt;0,1.01,IF(AH148&gt;10,1.1,(1+AH148/100))))</f>
        <v>0.85849999999999993</v>
      </c>
      <c r="AS148" s="1042">
        <f>IF($AI148="n/a",1.03*AR148,IF($AI148&lt;0,1.01*AR148,IF($AI148&gt;10,1.1*AR148,(1+$AI148/100)*AR148)))</f>
        <v>0.86708499999999988</v>
      </c>
      <c r="AT148" s="1042">
        <f>IF($AK148="n/a",1.03*AS148,IF($AK148&lt;0,1.01*AS148,IF($AK148&gt;10,1.1*AS148,(1+$AK148/100)*AS148)))</f>
        <v>0.91043924999999992</v>
      </c>
      <c r="AU148" s="1042">
        <f>IF($AK148="n/a",1.03*AT148,IF($AK148&lt;0,1.01*AT148,IF($AK148&gt;10,1.1*AT148,(1+$AK148/100)*AT148)))</f>
        <v>0.95596121249999999</v>
      </c>
      <c r="AV148" s="1042">
        <f>IF($AK148="n/a",1.03*AU148,IF($AK148&lt;0,1.01*AU148,IF($AK148&gt;10,1.1*AU148,(1+$AK148/100)*AU148)))</f>
        <v>1.003759273125</v>
      </c>
      <c r="AW148" s="766">
        <f>SUM(AR148:AV148)</f>
        <v>4.5957447356249999</v>
      </c>
      <c r="AX148" s="877">
        <f>AW148/I148*100</f>
        <v>14.37068397631332</v>
      </c>
      <c r="AY148" s="1212">
        <v>0.47</v>
      </c>
      <c r="AZ148" s="1028">
        <v>39.160000000000004</v>
      </c>
      <c r="BA148" s="1028">
        <v>-4.01</v>
      </c>
      <c r="BB148" s="1028">
        <v>24.93</v>
      </c>
      <c r="BC148" s="1028">
        <v>21.18</v>
      </c>
      <c r="BE148" s="721">
        <v>2011</v>
      </c>
      <c r="BF148" s="1057">
        <f>IF(BE148&gt;2008,0,IF(BE148&gt;2001,1,IF(BE148&gt;1990,2,IF(BE148&gt;1980,3,IF(BE148&gt;1973,4,IF(BE148&gt;1970,5,IF(BE148&gt;1960,6,IF(BE148&gt;1958,7,IF(BE148&gt;1953,8,9)))))))))</f>
        <v>0</v>
      </c>
    </row>
    <row r="149" spans="1:58" ht="11.25" customHeight="1" x14ac:dyDescent="0.2">
      <c r="A149" s="1019" t="s">
        <v>1155</v>
      </c>
      <c r="B149" s="1031" t="s">
        <v>1156</v>
      </c>
      <c r="C149" s="1181" t="s">
        <v>109</v>
      </c>
      <c r="D149" s="1181" t="s">
        <v>4434</v>
      </c>
      <c r="E149" s="857">
        <v>8</v>
      </c>
      <c r="F149" s="1245">
        <v>446</v>
      </c>
      <c r="G149" s="1245" t="s">
        <v>38</v>
      </c>
      <c r="H149" s="1245" t="s">
        <v>38</v>
      </c>
      <c r="I149" s="1030">
        <v>33</v>
      </c>
      <c r="J149" s="766">
        <f>(M149/I149)*100</f>
        <v>3.3939393939393945</v>
      </c>
      <c r="K149" s="1033">
        <v>0.28000000000000003</v>
      </c>
      <c r="L149" s="1043">
        <v>4</v>
      </c>
      <c r="M149" s="756">
        <f>K149*L149</f>
        <v>1.1200000000000001</v>
      </c>
      <c r="N149" s="1026" t="s">
        <v>602</v>
      </c>
      <c r="O149" s="860">
        <v>0.27</v>
      </c>
      <c r="P149" s="1016">
        <v>43159</v>
      </c>
      <c r="Q149" s="1016">
        <v>43182</v>
      </c>
      <c r="R149" s="756">
        <f>(K149-O149)/O149*100</f>
        <v>3.7037037037037068</v>
      </c>
      <c r="S149" s="824">
        <f>IF(INDEX(Historical!$D$7:$D$1455,MATCH(B149,Historical!$B$7:$B$1455,0))=0,"n/a",(INDEX(Historical!$C$7:$C$1455,MATCH(B149,Historical!$B$7:$B$1455,0))/INDEX(Historical!$D$7:$D$1455,MATCH(B149,Historical!$B$7:$B$1455,0))-1)*100)</f>
        <v>3.8461538461538547</v>
      </c>
      <c r="T149" s="824">
        <f>IF(INDEX(Historical!$F$7:$F$1455,MATCH(B149,Historical!$B$7:$B$1455,0))=0,"n/a",((INDEX(Historical!$C$7:$C$1455,MATCH(B149,Historical!$B$7:$B$1455,0))/INDEX(Historical!$F$7:$F$1455,MATCH(B149,Historical!$B$7:$B$1455,0)))^(1/3)-1)*100)</f>
        <v>7.0648783255412351</v>
      </c>
      <c r="U149" s="824">
        <f>IF(INDEX(Historical!$I$7:$I$1455,MATCH(B149,Historical!$B$7:$B$1455,0))=0,"n/a",((INDEX(Historical!$C$7:$C$1455,MATCH(B149,Historical!$B$7:$B$1455,0))/INDEX(Historical!$I$7:$I$1455,MATCH(B149,Historical!$B$7:$B$1455,0)))^(1/5)-1)*100)</f>
        <v>8.4471771197698544</v>
      </c>
      <c r="V149" s="824">
        <f>IF(INDEX(Historical!$O$7:$O$1455,MATCH(B149,Historical!$B$7:$B$1455,0))=0,"n/a",((INDEX(Historical!$C$7:$C$1455,MATCH(B149,Historical!$B$7:$B$1455,0))/INDEX(Historical!$O$7:$O$1455,MATCH(B149,Historical!$B$7:$B$1455,0)))^(1/10)-1)*100)</f>
        <v>-0.96523408081689022</v>
      </c>
      <c r="W149" s="825" t="str">
        <f>IF(OR(U149&lt;=0,U149="n/a",V149&lt;=0,V149="n/a"),"n/a",U149/V149)</f>
        <v>n/a</v>
      </c>
      <c r="X149" s="826">
        <f>IF(OR(AJ149&lt;=0,AJ149="n/a",U149&lt;=0,U149="n/a"),"n/a",U149/AJ149)</f>
        <v>1.6894354239539708</v>
      </c>
      <c r="Y149" s="1032"/>
      <c r="Z149" s="766">
        <f>IF(OR(AC149&lt;0.01,AC149="n/a"),"n/a",M149/AC149*100)</f>
        <v>1.0331150262890878</v>
      </c>
      <c r="AA149" s="1042">
        <f>IF(OR(AC149&lt;0.01,AC149="n/a"),"n/a",I149/AC149)</f>
        <v>0.3043999631030348</v>
      </c>
      <c r="AB149" s="1043">
        <v>12</v>
      </c>
      <c r="AC149" s="1021">
        <v>108.41</v>
      </c>
      <c r="AD149" s="1021" t="s">
        <v>138</v>
      </c>
      <c r="AE149" s="1021">
        <v>3.12</v>
      </c>
      <c r="AF149" s="1021">
        <v>1.26</v>
      </c>
      <c r="AG149" s="1021">
        <v>7.6</v>
      </c>
      <c r="AH149" s="1021">
        <v>24.4</v>
      </c>
      <c r="AI149" s="1021" t="s">
        <v>138</v>
      </c>
      <c r="AJ149" s="1021">
        <v>5</v>
      </c>
      <c r="AK149" s="1021" t="s">
        <v>138</v>
      </c>
      <c r="AL149" s="1034">
        <v>90.42</v>
      </c>
      <c r="AM149" s="1028">
        <v>2.8000000000000003</v>
      </c>
      <c r="AN149" s="1021">
        <v>0.33</v>
      </c>
      <c r="AO149" s="868">
        <f>IF(U149="n/a","n/a",IF(AA149&lt;0,"n/a",IF(AA149="n/a","n/a",J149+U149-AA149)))</f>
        <v>11.536716550606213</v>
      </c>
      <c r="AP149" s="869">
        <f>IF(U149="n/a","n/a",J149+U149)</f>
        <v>11.841116513709249</v>
      </c>
      <c r="AQ149" s="1044">
        <f>IF(OR(AC149&lt;0.01,AF149="n/a"),"n/a",(I149/SQRT(22.5*AC149*(I149/AF149))-1)*100)</f>
        <v>-86.94381451810294</v>
      </c>
      <c r="AR149" s="766">
        <f>INDEX(Historical!$C$7:$C$1455,MATCH(B149,Historical!$B$7:$B$1455,0))*IF(AH149="n/a",1.03,IF(AH149&lt;0,1.01,IF(AH149&gt;10,1.1,(1+AH149/100))))</f>
        <v>1.1880000000000002</v>
      </c>
      <c r="AS149" s="1042">
        <f>IF($AI149="n/a",1.03*AR149,IF($AI149&lt;0,1.01*AR149,IF($AI149&gt;10,1.1*AR149,(1+$AI149/100)*AR149)))</f>
        <v>1.2236400000000003</v>
      </c>
      <c r="AT149" s="1042">
        <f>IF($AK149="n/a",1.03*AS149,IF($AK149&lt;0,1.01*AS149,IF($AK149&gt;10,1.1*AS149,(1+$AK149/100)*AS149)))</f>
        <v>1.2603492000000003</v>
      </c>
      <c r="AU149" s="1042">
        <f>IF($AK149="n/a",1.03*AT149,IF($AK149&lt;0,1.01*AT149,IF($AK149&gt;10,1.1*AT149,(1+$AK149/100)*AT149)))</f>
        <v>1.2981596760000003</v>
      </c>
      <c r="AV149" s="1042">
        <f>IF($AK149="n/a",1.03*AU149,IF($AK149&lt;0,1.01*AU149,IF($AK149&gt;10,1.1*AU149,(1+$AK149/100)*AU149)))</f>
        <v>1.3371044662800002</v>
      </c>
      <c r="AW149" s="766">
        <f>SUM(AR149:AV149)</f>
        <v>6.307253342280001</v>
      </c>
      <c r="AX149" s="877">
        <f>AW149/I149*100</f>
        <v>19.112888916000003</v>
      </c>
      <c r="AY149" s="1212">
        <v>0.53</v>
      </c>
      <c r="AZ149" s="1028">
        <v>15.1</v>
      </c>
      <c r="BA149" s="1028">
        <v>-14.729999999999999</v>
      </c>
      <c r="BB149" s="1028">
        <v>-4.2700000000000005</v>
      </c>
      <c r="BC149" s="1028">
        <v>-3.2199999999999998</v>
      </c>
      <c r="BE149" s="721">
        <v>2011</v>
      </c>
      <c r="BF149" s="1057">
        <f>IF(BE149&gt;2008,0,IF(BE149&gt;2001,1,IF(BE149&gt;1990,2,IF(BE149&gt;1980,3,IF(BE149&gt;1973,4,IF(BE149&gt;1970,5,IF(BE149&gt;1960,6,IF(BE149&gt;1958,7,IF(BE149&gt;1953,8,9)))))))))</f>
        <v>0</v>
      </c>
    </row>
    <row r="150" spans="1:58" s="905" customFormat="1" ht="11.25" customHeight="1" x14ac:dyDescent="0.2">
      <c r="A150" s="884" t="s">
        <v>4070</v>
      </c>
      <c r="B150" s="914" t="s">
        <v>4069</v>
      </c>
      <c r="C150" s="1181" t="s">
        <v>155</v>
      </c>
      <c r="D150" s="1181" t="s">
        <v>4416</v>
      </c>
      <c r="E150" s="885">
        <v>6</v>
      </c>
      <c r="F150" s="1245">
        <v>730</v>
      </c>
      <c r="G150" s="1244" t="s">
        <v>107</v>
      </c>
      <c r="H150" s="1244" t="s">
        <v>107</v>
      </c>
      <c r="I150" s="886">
        <v>75.209999999999994</v>
      </c>
      <c r="J150" s="887">
        <f>(M150/I150)*100</f>
        <v>1.4359792580773836</v>
      </c>
      <c r="K150" s="888">
        <v>0.27</v>
      </c>
      <c r="L150" s="889">
        <v>4</v>
      </c>
      <c r="M150" s="890">
        <f>K150*L150</f>
        <v>1.08</v>
      </c>
      <c r="N150" s="891" t="s">
        <v>221</v>
      </c>
      <c r="O150" s="892">
        <v>0.25</v>
      </c>
      <c r="P150" s="893">
        <v>43371</v>
      </c>
      <c r="Q150" s="893">
        <v>43388</v>
      </c>
      <c r="R150" s="890">
        <f>(K150-O150)/O150*100</f>
        <v>8.0000000000000071</v>
      </c>
      <c r="S150" s="824">
        <f>IF(INDEX(Historical!$D$7:$D$1455,MATCH(B150,Historical!$B$7:$B$1455,0))=0,"n/a",(INDEX(Historical!$C$7:$C$1455,MATCH(B150,Historical!$B$7:$B$1455,0))/INDEX(Historical!$D$7:$D$1455,MATCH(B150,Historical!$B$7:$B$1455,0))-1)*100)</f>
        <v>4.3010752688172005</v>
      </c>
      <c r="T150" s="824">
        <f>IF(INDEX(Historical!$F$7:$F$1455,MATCH(B150,Historical!$B$7:$B$1455,0))=0,"n/a",((INDEX(Historical!$C$7:$C$1455,MATCH(B150,Historical!$B$7:$B$1455,0))/INDEX(Historical!$F$7:$F$1455,MATCH(B150,Historical!$B$7:$B$1455,0)))^(1/3)-1)*100)</f>
        <v>8.9524055975049208</v>
      </c>
      <c r="U150" s="824" t="str">
        <f>IF(INDEX(Historical!$I$7:$I$1455,MATCH(B150,Historical!$B$7:$B$1455,0))=0,"n/a",((INDEX(Historical!$C$7:$C$1455,MATCH(B150,Historical!$B$7:$B$1455,0))/INDEX(Historical!$I$7:$I$1455,MATCH(B150,Historical!$B$7:$B$1455,0)))^(1/5)-1)*100)</f>
        <v>n/a</v>
      </c>
      <c r="V150" s="824" t="str">
        <f>IF(INDEX(Historical!$O$7:$O$1455,MATCH(B150,Historical!$B$7:$B$1455,0))=0,"n/a",((INDEX(Historical!$C$7:$C$1455,MATCH(B150,Historical!$B$7:$B$1455,0))/INDEX(Historical!$O$7:$O$1455,MATCH(B150,Historical!$B$7:$B$1455,0)))^(1/10)-1)*100)</f>
        <v>n/a</v>
      </c>
      <c r="W150" s="894" t="str">
        <f>IF(OR(U150&lt;=0,U150="n/a",V150&lt;=0,V150="n/a"),"n/a",U150/V150)</f>
        <v>n/a</v>
      </c>
      <c r="X150" s="895" t="str">
        <f>IF(OR(AJ150&lt;=0,AJ150="n/a",U150&lt;=0,U150="n/a"),"n/a",U150/AJ150)</f>
        <v>n/a</v>
      </c>
      <c r="Y150" s="1240" t="s">
        <v>4071</v>
      </c>
      <c r="Z150" s="887">
        <f>IF(OR(AC150&lt;0.01,AC150="n/a"),"n/a",M150/AC150*100)</f>
        <v>33.027522935779821</v>
      </c>
      <c r="AA150" s="897">
        <f>IF(OR(AC150&lt;0.01,AC150="n/a"),"n/a",I150/AC150)</f>
        <v>22.999999999999996</v>
      </c>
      <c r="AB150" s="889">
        <v>12</v>
      </c>
      <c r="AC150" s="898">
        <v>3.27</v>
      </c>
      <c r="AD150" s="898">
        <v>1.77</v>
      </c>
      <c r="AE150" s="898">
        <v>1.76</v>
      </c>
      <c r="AF150" s="898">
        <v>5.59</v>
      </c>
      <c r="AG150" s="898">
        <v>26.1</v>
      </c>
      <c r="AH150" s="898">
        <v>4</v>
      </c>
      <c r="AI150" s="898">
        <v>4.38</v>
      </c>
      <c r="AJ150" s="898">
        <v>9.1999999999999993</v>
      </c>
      <c r="AK150" s="898">
        <v>12.989999999999998</v>
      </c>
      <c r="AL150" s="899">
        <v>7380</v>
      </c>
      <c r="AM150" s="900">
        <v>0.70000000000000007</v>
      </c>
      <c r="AN150" s="898">
        <v>1.93</v>
      </c>
      <c r="AO150" s="901" t="str">
        <f>IF(U150="n/a","n/a",IF(AA150&lt;0,"n/a",IF(AA150="n/a","n/a",J150+U150-AA150)))</f>
        <v>n/a</v>
      </c>
      <c r="AP150" s="902" t="str">
        <f>IF(U150="n/a","n/a",J150+U150)</f>
        <v>n/a</v>
      </c>
      <c r="AQ150" s="903">
        <f>IF(OR(AC150&lt;0.01,AF150="n/a"),"n/a",(I150/SQRT(22.5*AC150*(I150/AF150))-1)*100)</f>
        <v>139.04439383140158</v>
      </c>
      <c r="AR150" s="766">
        <f>INDEX(Historical!$C$7:$C$1455,MATCH(B150,Historical!$B$7:$B$1455,0))*IF(AH150="n/a",1.03,IF(AH150&lt;0,1.01,IF(AH150&gt;10,1.1,(1+AH150/100))))</f>
        <v>1.0087999999999999</v>
      </c>
      <c r="AS150" s="897">
        <f>IF($AI150="n/a",1.03*AR150,IF($AI150&lt;0,1.01*AR150,IF($AI150&gt;10,1.1*AR150,(1+$AI150/100)*AR150)))</f>
        <v>1.0529854400000001</v>
      </c>
      <c r="AT150" s="897">
        <f>IF($AK150="n/a",1.03*AS150,IF($AK150&lt;0,1.01*AS150,IF($AK150&gt;10,1.1*AS150,(1+$AK150/100)*AS150)))</f>
        <v>1.1582839840000001</v>
      </c>
      <c r="AU150" s="897">
        <f>IF($AK150="n/a",1.03*AT150,IF($AK150&lt;0,1.01*AT150,IF($AK150&gt;10,1.1*AT150,(1+$AK150/100)*AT150)))</f>
        <v>1.2741123824000002</v>
      </c>
      <c r="AV150" s="897">
        <f>IF($AK150="n/a",1.03*AU150,IF($AK150&lt;0,1.01*AU150,IF($AK150&gt;10,1.1*AU150,(1+$AK150/100)*AU150)))</f>
        <v>1.4015236206400004</v>
      </c>
      <c r="AW150" s="887">
        <f>SUM(AR150:AV150)</f>
        <v>5.8957054270400011</v>
      </c>
      <c r="AX150" s="904">
        <f>AW150/I150*100</f>
        <v>7.8389913934849105</v>
      </c>
      <c r="AY150" s="1213">
        <v>0.47</v>
      </c>
      <c r="AZ150" s="900">
        <v>57.64</v>
      </c>
      <c r="BA150" s="900">
        <v>-8.7900000000000009</v>
      </c>
      <c r="BB150" s="900">
        <v>1.8499999999999999</v>
      </c>
      <c r="BC150" s="900">
        <v>10.09</v>
      </c>
      <c r="BD150" s="1079"/>
      <c r="BE150" s="721">
        <v>2013</v>
      </c>
      <c r="BF150" s="1057">
        <f>IF(BE150&gt;2008,0,IF(BE150&gt;2001,1,IF(BE150&gt;1990,2,IF(BE150&gt;1980,3,IF(BE150&gt;1973,4,IF(BE150&gt;1970,5,IF(BE150&gt;1960,6,IF(BE150&gt;1958,7,IF(BE150&gt;1953,8,9)))))))))</f>
        <v>0</v>
      </c>
    </row>
    <row r="151" spans="1:58" ht="11.25" customHeight="1" x14ac:dyDescent="0.2">
      <c r="A151" s="1036" t="s">
        <v>1157</v>
      </c>
      <c r="B151" s="1031" t="s">
        <v>1158</v>
      </c>
      <c r="C151" s="1181" t="s">
        <v>4438</v>
      </c>
      <c r="D151" s="1181" t="s">
        <v>527</v>
      </c>
      <c r="E151" s="857">
        <v>5</v>
      </c>
      <c r="F151" s="1245">
        <v>763</v>
      </c>
      <c r="G151" s="1245" t="s">
        <v>107</v>
      </c>
      <c r="H151" s="1245" t="s">
        <v>107</v>
      </c>
      <c r="I151" s="1030">
        <v>3.23</v>
      </c>
      <c r="J151" s="766">
        <f>(M151/I151)*100</f>
        <v>6.1919504643962853</v>
      </c>
      <c r="K151" s="1033">
        <v>0.05</v>
      </c>
      <c r="L151" s="1043">
        <v>4</v>
      </c>
      <c r="M151" s="756">
        <f>K151*L151</f>
        <v>0.2</v>
      </c>
      <c r="N151" s="1026" t="s">
        <v>153</v>
      </c>
      <c r="O151" s="860">
        <v>3.125E-2</v>
      </c>
      <c r="P151" s="1022">
        <v>42991</v>
      </c>
      <c r="Q151" s="1022">
        <v>43007</v>
      </c>
      <c r="R151" s="756">
        <f>(K151-O151)/O151*100</f>
        <v>60.000000000000007</v>
      </c>
      <c r="S151" s="824">
        <f>IF(INDEX(Historical!$D$7:$D$1455,MATCH(B151,Historical!$B$7:$B$1455,0))=0,"n/a",(INDEX(Historical!$C$7:$C$1455,MATCH(B151,Historical!$B$7:$B$1455,0))/INDEX(Historical!$D$7:$D$1455,MATCH(B151,Historical!$B$7:$B$1455,0))-1)*100)</f>
        <v>30.000000000000004</v>
      </c>
      <c r="T151" s="824">
        <f>IF(INDEX(Historical!$F$7:$F$1455,MATCH(B151,Historical!$B$7:$B$1455,0))=0,"n/a",((INDEX(Historical!$C$7:$C$1455,MATCH(B151,Historical!$B$7:$B$1455,0))/INDEX(Historical!$F$7:$F$1455,MATCH(B151,Historical!$B$7:$B$1455,0)))^(1/3)-1)*100)</f>
        <v>17.566734386037886</v>
      </c>
      <c r="U151" s="824" t="str">
        <f>IF(INDEX(Historical!$I$7:$I$1455,MATCH(B151,Historical!$B$7:$B$1455,0))=0,"n/a",((INDEX(Historical!$C$7:$C$1455,MATCH(B151,Historical!$B$7:$B$1455,0))/INDEX(Historical!$I$7:$I$1455,MATCH(B151,Historical!$B$7:$B$1455,0)))^(1/5)-1)*100)</f>
        <v>n/a</v>
      </c>
      <c r="V151" s="824" t="str">
        <f>IF(INDEX(Historical!$O$7:$O$1455,MATCH(B151,Historical!$B$7:$B$1455,0))=0,"n/a",((INDEX(Historical!$C$7:$C$1455,MATCH(B151,Historical!$B$7:$B$1455,0))/INDEX(Historical!$O$7:$O$1455,MATCH(B151,Historical!$B$7:$B$1455,0)))^(1/10)-1)*100)</f>
        <v>n/a</v>
      </c>
      <c r="W151" s="825" t="str">
        <f>IF(OR(U151&lt;=0,U151="n/a",V151&lt;=0,V151="n/a"),"n/a",U151/V151)</f>
        <v>n/a</v>
      </c>
      <c r="X151" s="826" t="str">
        <f>IF(OR(AJ151&lt;=0,AJ151="n/a",U151&lt;=0,U151="n/a"),"n/a",U151/AJ151)</f>
        <v>n/a</v>
      </c>
      <c r="Y151" s="780"/>
      <c r="Z151" s="766">
        <f>IF(OR(AC151&lt;0.01,AC151="n/a"),"n/a",M151/AC151*100)</f>
        <v>2000</v>
      </c>
      <c r="AA151" s="1042">
        <f>IF(OR(AC151&lt;0.01,AC151="n/a"),"n/a",I151/AC151)</f>
        <v>323</v>
      </c>
      <c r="AB151" s="1043">
        <v>12</v>
      </c>
      <c r="AC151" s="1021">
        <v>0.01</v>
      </c>
      <c r="AD151" s="1021" t="s">
        <v>138</v>
      </c>
      <c r="AE151" s="1021">
        <v>0.94</v>
      </c>
      <c r="AF151" s="1021">
        <v>0.85</v>
      </c>
      <c r="AG151" s="1021">
        <v>5.4</v>
      </c>
      <c r="AH151" s="1021">
        <v>688.1</v>
      </c>
      <c r="AI151" s="1021">
        <v>5.5100000000000007</v>
      </c>
      <c r="AJ151" s="1021">
        <v>62.1</v>
      </c>
      <c r="AK151" s="1021" t="s">
        <v>138</v>
      </c>
      <c r="AL151" s="1034">
        <v>272.42</v>
      </c>
      <c r="AM151" s="1029">
        <v>1.2</v>
      </c>
      <c r="AN151" s="1021">
        <v>0.88</v>
      </c>
      <c r="AO151" s="868" t="str">
        <f>IF(U151="n/a","n/a",IF(AA151&lt;0,"n/a",IF(AA151="n/a","n/a",J151+U151-AA151)))</f>
        <v>n/a</v>
      </c>
      <c r="AP151" s="869" t="str">
        <f>IF(U151="n/a","n/a",J151+U151)</f>
        <v>n/a</v>
      </c>
      <c r="AQ151" s="1044">
        <f>IF(OR(AC151&lt;0.01,AF151="n/a"),"n/a",(I151/SQRT(22.5*AC151*(I151/AF151))-1)*100)</f>
        <v>249.31679350157535</v>
      </c>
      <c r="AR151" s="766">
        <f>INDEX(Historical!$C$7:$C$1455,MATCH(B151,Historical!$B$7:$B$1455,0))*IF(AH151="n/a",1.03,IF(AH151&lt;0,1.01,IF(AH151&gt;10,1.1,(1+AH151/100))))</f>
        <v>0.17875000000000002</v>
      </c>
      <c r="AS151" s="1042">
        <f>IF($AI151="n/a",1.03*AR151,IF($AI151&lt;0,1.01*AR151,IF($AI151&gt;10,1.1*AR151,(1+$AI151/100)*AR151)))</f>
        <v>0.18859912500000001</v>
      </c>
      <c r="AT151" s="1042">
        <f>IF($AK151="n/a",1.03*AS151,IF($AK151&lt;0,1.01*AS151,IF($AK151&gt;10,1.1*AS151,(1+$AK151/100)*AS151)))</f>
        <v>0.19425709875000002</v>
      </c>
      <c r="AU151" s="1042">
        <f>IF($AK151="n/a",1.03*AT151,IF($AK151&lt;0,1.01*AT151,IF($AK151&gt;10,1.1*AT151,(1+$AK151/100)*AT151)))</f>
        <v>0.20008481171250003</v>
      </c>
      <c r="AV151" s="1042">
        <f>IF($AK151="n/a",1.03*AU151,IF($AK151&lt;0,1.01*AU151,IF($AK151&gt;10,1.1*AU151,(1+$AK151/100)*AU151)))</f>
        <v>0.20608735606387504</v>
      </c>
      <c r="AW151" s="766">
        <f>SUM(AR151:AV151)</f>
        <v>0.96777839152637524</v>
      </c>
      <c r="AX151" s="877">
        <f>AW151/I151*100</f>
        <v>29.962179304222143</v>
      </c>
      <c r="AY151" s="1212">
        <v>1.42</v>
      </c>
      <c r="AZ151" s="1028">
        <v>0.94000000000000006</v>
      </c>
      <c r="BA151" s="1028">
        <v>-59.11</v>
      </c>
      <c r="BB151" s="1028">
        <v>-27.88</v>
      </c>
      <c r="BC151" s="1028">
        <v>-33.739999999999995</v>
      </c>
      <c r="BE151" s="721">
        <v>2014</v>
      </c>
      <c r="BF151" s="1057">
        <f>IF(BE151&gt;2008,0,IF(BE151&gt;2001,1,IF(BE151&gt;1990,2,IF(BE151&gt;1980,3,IF(BE151&gt;1973,4,IF(BE151&gt;1970,5,IF(BE151&gt;1960,6,IF(BE151&gt;1958,7,IF(BE151&gt;1953,8,9)))))))))</f>
        <v>0</v>
      </c>
    </row>
    <row r="152" spans="1:58" ht="11.25" customHeight="1" x14ac:dyDescent="0.2">
      <c r="A152" s="1019" t="s">
        <v>1159</v>
      </c>
      <c r="B152" s="1031" t="s">
        <v>1160</v>
      </c>
      <c r="C152" s="1181" t="s">
        <v>4414</v>
      </c>
      <c r="D152" s="1181" t="s">
        <v>4415</v>
      </c>
      <c r="E152" s="857">
        <v>8</v>
      </c>
      <c r="F152" s="1245">
        <v>428</v>
      </c>
      <c r="G152" s="1245" t="s">
        <v>38</v>
      </c>
      <c r="H152" s="1245" t="s">
        <v>38</v>
      </c>
      <c r="I152" s="1030">
        <v>70.83</v>
      </c>
      <c r="J152" s="766">
        <f>(M152/I152)*100</f>
        <v>6.099110546378653</v>
      </c>
      <c r="K152" s="1033">
        <v>0.36</v>
      </c>
      <c r="L152" s="1043">
        <v>12</v>
      </c>
      <c r="M152" s="756">
        <f>K152*L152</f>
        <v>4.32</v>
      </c>
      <c r="N152" s="1026" t="s">
        <v>1066</v>
      </c>
      <c r="O152" s="860">
        <v>0.34</v>
      </c>
      <c r="P152" s="714">
        <v>43130</v>
      </c>
      <c r="Q152" s="714">
        <v>43146</v>
      </c>
      <c r="R152" s="756">
        <f>(K152-O152)/O152*100</f>
        <v>5.8823529411764595</v>
      </c>
      <c r="S152" s="824">
        <f>IF(INDEX(Historical!$D$7:$D$1455,MATCH(B152,Historical!$B$7:$B$1455,0))=0,"n/a",(INDEX(Historical!$C$7:$C$1455,MATCH(B152,Historical!$B$7:$B$1455,0))/INDEX(Historical!$D$7:$D$1455,MATCH(B152,Historical!$B$7:$B$1455,0))-1)*100)</f>
        <v>6.7364290385873105</v>
      </c>
      <c r="T152" s="824">
        <f>IF(INDEX(Historical!$F$7:$F$1455,MATCH(B152,Historical!$B$7:$B$1455,0))=0,"n/a",((INDEX(Historical!$C$7:$C$1455,MATCH(B152,Historical!$B$7:$B$1455,0))/INDEX(Historical!$F$7:$F$1455,MATCH(B152,Historical!$B$7:$B$1455,0)))^(1/3)-1)*100)</f>
        <v>6.2835738003697017</v>
      </c>
      <c r="U152" s="824">
        <f>IF(INDEX(Historical!$I$7:$I$1455,MATCH(B152,Historical!$B$7:$B$1455,0))=0,"n/a",((INDEX(Historical!$C$7:$C$1455,MATCH(B152,Historical!$B$7:$B$1455,0))/INDEX(Historical!$I$7:$I$1455,MATCH(B152,Historical!$B$7:$B$1455,0)))^(1/5)-1)*100)</f>
        <v>6.7007886539045769</v>
      </c>
      <c r="V152" s="824">
        <f>IF(INDEX(Historical!$O$7:$O$1455,MATCH(B152,Historical!$B$7:$B$1455,0))=0,"n/a",((INDEX(Historical!$C$7:$C$1455,MATCH(B152,Historical!$B$7:$B$1455,0))/INDEX(Historical!$O$7:$O$1455,MATCH(B152,Historical!$B$7:$B$1455,0)))^(1/10)-1)*100)</f>
        <v>3.2349955859489077</v>
      </c>
      <c r="W152" s="825">
        <f>IF(OR(U152&lt;=0,U152="n/a",V152&lt;=0,V152="n/a"),"n/a",U152/V152)</f>
        <v>2.0713439866840075</v>
      </c>
      <c r="X152" s="826">
        <f>IF(OR(AJ152&lt;=0,AJ152="n/a",U152&lt;=0,U152="n/a"),"n/a",U152/AJ152)</f>
        <v>1.0469982271725902</v>
      </c>
      <c r="Y152" s="1032"/>
      <c r="Z152" s="766">
        <f>IF(OR(AC152&lt;0.01,AC152="n/a"),"n/a",M152/AC152*100)</f>
        <v>128.57142857142858</v>
      </c>
      <c r="AA152" s="1042">
        <f>IF(OR(AC152&lt;0.01,AC152="n/a"),"n/a",I152/AC152)</f>
        <v>21.080357142857142</v>
      </c>
      <c r="AB152" s="1043">
        <v>12</v>
      </c>
      <c r="AC152" s="1021">
        <v>3.36</v>
      </c>
      <c r="AD152" s="1021">
        <v>3.01</v>
      </c>
      <c r="AE152" s="1021">
        <v>7.72</v>
      </c>
      <c r="AF152" s="1021">
        <v>1.82</v>
      </c>
      <c r="AG152" s="1021">
        <v>8.6</v>
      </c>
      <c r="AH152" s="1021">
        <v>3.6999999999999997</v>
      </c>
      <c r="AI152" s="1021">
        <v>-4.16</v>
      </c>
      <c r="AJ152" s="1021">
        <v>6.4</v>
      </c>
      <c r="AK152" s="1021">
        <v>7.0000000000000009</v>
      </c>
      <c r="AL152" s="1034">
        <v>5270</v>
      </c>
      <c r="AM152" s="1028">
        <v>0.70000000000000007</v>
      </c>
      <c r="AN152" s="1021">
        <v>1.02</v>
      </c>
      <c r="AO152" s="868">
        <f>IF(U152="n/a","n/a",IF(AA152&lt;0,"n/a",IF(AA152="n/a","n/a",J152+U152-AA152)))</f>
        <v>-8.2804579425739124</v>
      </c>
      <c r="AP152" s="869">
        <f>IF(U152="n/a","n/a",J152+U152)</f>
        <v>12.79989920028323</v>
      </c>
      <c r="AQ152" s="1044">
        <f>IF(OR(AC152&lt;0.01,AF152="n/a"),"n/a",(I152/SQRT(22.5*AC152*(I152/AF152))-1)*100)</f>
        <v>30.582030412559714</v>
      </c>
      <c r="AR152" s="766">
        <f>INDEX(Historical!$C$7:$C$1455,MATCH(B152,Historical!$B$7:$B$1455,0))*IF(AH152="n/a",1.03,IF(AH152&lt;0,1.01,IF(AH152&gt;10,1.1,(1+AH152/100))))</f>
        <v>4.2309599999999996</v>
      </c>
      <c r="AS152" s="1042">
        <f>IF($AI152="n/a",1.03*AR152,IF($AI152&lt;0,1.01*AR152,IF($AI152&gt;10,1.1*AR152,(1+$AI152/100)*AR152)))</f>
        <v>4.2732695999999999</v>
      </c>
      <c r="AT152" s="1042">
        <f>IF($AK152="n/a",1.03*AS152,IF($AK152&lt;0,1.01*AS152,IF($AK152&gt;10,1.1*AS152,(1+$AK152/100)*AS152)))</f>
        <v>4.5723984719999997</v>
      </c>
      <c r="AU152" s="1042">
        <f>IF($AK152="n/a",1.03*AT152,IF($AK152&lt;0,1.01*AT152,IF($AK152&gt;10,1.1*AT152,(1+$AK152/100)*AT152)))</f>
        <v>4.8924663650399998</v>
      </c>
      <c r="AV152" s="1042">
        <f>IF($AK152="n/a",1.03*AU152,IF($AK152&lt;0,1.01*AU152,IF($AK152&gt;10,1.1*AU152,(1+$AK152/100)*AU152)))</f>
        <v>5.2349390105928002</v>
      </c>
      <c r="AW152" s="766">
        <f>SUM(AR152:AV152)</f>
        <v>23.204033447632799</v>
      </c>
      <c r="AX152" s="877">
        <f>AW152/I152*100</f>
        <v>32.760177110875055</v>
      </c>
      <c r="AY152" s="1212">
        <v>0.43</v>
      </c>
      <c r="AZ152" s="1028">
        <v>36.549999999999997</v>
      </c>
      <c r="BA152" s="1028">
        <v>-1.87</v>
      </c>
      <c r="BB152" s="1028">
        <v>2.82</v>
      </c>
      <c r="BC152" s="1028">
        <v>11.34</v>
      </c>
      <c r="BE152" s="721">
        <v>2011</v>
      </c>
      <c r="BF152" s="1057">
        <f>IF(BE152&gt;2008,0,IF(BE152&gt;2001,1,IF(BE152&gt;1990,2,IF(BE152&gt;1980,3,IF(BE152&gt;1973,4,IF(BE152&gt;1970,5,IF(BE152&gt;1960,6,IF(BE152&gt;1958,7,IF(BE152&gt;1953,8,9)))))))))</f>
        <v>0</v>
      </c>
    </row>
    <row r="153" spans="1:58" ht="11.25" customHeight="1" x14ac:dyDescent="0.2">
      <c r="A153" s="1027" t="s">
        <v>1161</v>
      </c>
      <c r="B153" s="1031" t="s">
        <v>1162</v>
      </c>
      <c r="C153" s="1181" t="s">
        <v>180</v>
      </c>
      <c r="D153" s="1181" t="s">
        <v>4432</v>
      </c>
      <c r="E153" s="857">
        <v>7</v>
      </c>
      <c r="F153" s="1245">
        <v>633</v>
      </c>
      <c r="G153" s="1245" t="s">
        <v>107</v>
      </c>
      <c r="H153" s="1245" t="s">
        <v>107</v>
      </c>
      <c r="I153" s="1030">
        <v>47.66</v>
      </c>
      <c r="J153" s="766">
        <f>(M153/I153)*100</f>
        <v>9.3579521611414194</v>
      </c>
      <c r="K153" s="1033">
        <v>1.115</v>
      </c>
      <c r="L153" s="1043">
        <v>4</v>
      </c>
      <c r="M153" s="756">
        <f>K153*L153</f>
        <v>4.46</v>
      </c>
      <c r="N153" s="1026" t="s">
        <v>108</v>
      </c>
      <c r="O153" s="860">
        <v>1.0900000000000001</v>
      </c>
      <c r="P153" s="1016">
        <v>43405</v>
      </c>
      <c r="Q153" s="1016">
        <v>43418</v>
      </c>
      <c r="R153" s="756">
        <f>(K153-O153)/O153*100</f>
        <v>2.2935779816513682</v>
      </c>
      <c r="S153" s="824">
        <f>IF(INDEX(Historical!$D$7:$D$1455,MATCH(B153,Historical!$B$7:$B$1455,0))=0,"n/a",(INDEX(Historical!$C$7:$C$1455,MATCH(B153,Historical!$B$7:$B$1455,0))/INDEX(Historical!$D$7:$D$1455,MATCH(B153,Historical!$B$7:$B$1455,0))-1)*100)</f>
        <v>19.836065573770512</v>
      </c>
      <c r="T153" s="824">
        <f>IF(INDEX(Historical!$F$7:$F$1455,MATCH(B153,Historical!$B$7:$B$1455,0))=0,"n/a",((INDEX(Historical!$C$7:$C$1455,MATCH(B153,Historical!$B$7:$B$1455,0))/INDEX(Historical!$F$7:$F$1455,MATCH(B153,Historical!$B$7:$B$1455,0)))^(1/3)-1)*100)</f>
        <v>21.855556467972235</v>
      </c>
      <c r="U153" s="824">
        <f>IF(INDEX(Historical!$I$7:$I$1455,MATCH(B153,Historical!$B$7:$B$1455,0))=0,"n/a",((INDEX(Historical!$C$7:$C$1455,MATCH(B153,Historical!$B$7:$B$1455,0))/INDEX(Historical!$I$7:$I$1455,MATCH(B153,Historical!$B$7:$B$1455,0)))^(1/5)-1)*100)</f>
        <v>59.868856062520969</v>
      </c>
      <c r="V153" s="824" t="str">
        <f>IF(INDEX(Historical!$O$7:$O$1455,MATCH(B153,Historical!$B$7:$B$1455,0))=0,"n/a",((INDEX(Historical!$C$7:$C$1455,MATCH(B153,Historical!$B$7:$B$1455,0))/INDEX(Historical!$O$7:$O$1455,MATCH(B153,Historical!$B$7:$B$1455,0)))^(1/10)-1)*100)</f>
        <v>n/a</v>
      </c>
      <c r="W153" s="825" t="str">
        <f>IF(OR(U153&lt;=0,U153="n/a",V153&lt;=0,V153="n/a"),"n/a",U153/V153)</f>
        <v>n/a</v>
      </c>
      <c r="X153" s="826">
        <f>IF(OR(AJ153&lt;=0,AJ153="n/a",U153&lt;=0,U153="n/a"),"n/a",U153/AJ153)</f>
        <v>1.5672475409036901</v>
      </c>
      <c r="Y153" s="1032" t="s">
        <v>4077</v>
      </c>
      <c r="Z153" s="766">
        <f>IF(OR(AC153&lt;0.01,AC153="n/a"),"n/a",M153/AC153*100)</f>
        <v>97.59299781181619</v>
      </c>
      <c r="AA153" s="1042">
        <f>IF(OR(AC153&lt;0.01,AC153="n/a"),"n/a",I153/AC153)</f>
        <v>10.428884026258205</v>
      </c>
      <c r="AB153" s="1043">
        <v>12</v>
      </c>
      <c r="AC153" s="1021">
        <v>4.57</v>
      </c>
      <c r="AD153" s="1021">
        <v>1.23</v>
      </c>
      <c r="AE153" s="1021">
        <v>4.34</v>
      </c>
      <c r="AF153" s="1021">
        <v>1.06</v>
      </c>
      <c r="AG153" s="1021">
        <v>12.2</v>
      </c>
      <c r="AH153" s="1021">
        <v>-0.3</v>
      </c>
      <c r="AI153" s="1021">
        <v>-10.58</v>
      </c>
      <c r="AJ153" s="1021">
        <v>38.200000000000003</v>
      </c>
      <c r="AK153" s="1021">
        <v>8.5</v>
      </c>
      <c r="AL153" s="1034">
        <v>5800</v>
      </c>
      <c r="AM153" s="1028">
        <v>31.080000000000002</v>
      </c>
      <c r="AN153" s="1021">
        <v>0</v>
      </c>
      <c r="AO153" s="868">
        <f>IF(U153="n/a","n/a",IF(AA153&lt;0,"n/a",IF(AA153="n/a","n/a",J153+U153-AA153)))</f>
        <v>58.797924197404186</v>
      </c>
      <c r="AP153" s="869">
        <f>IF(U153="n/a","n/a",J153+U153)</f>
        <v>69.226808223662388</v>
      </c>
      <c r="AQ153" s="1044">
        <f>IF(OR(AC153&lt;0.01,AF153="n/a"),"n/a",(I153/SQRT(22.5*AC153*(I153/AF153))-1)*100)</f>
        <v>-29.90604062218042</v>
      </c>
      <c r="AR153" s="766">
        <f>INDEX(Historical!$C$7:$C$1455,MATCH(B153,Historical!$B$7:$B$1455,0))*IF(AH153="n/a",1.03,IF(AH153&lt;0,1.01,IF(AH153&gt;10,1.1,(1+AH153/100))))</f>
        <v>3.6915500000000003</v>
      </c>
      <c r="AS153" s="1042">
        <f>IF($AI153="n/a",1.03*AR153,IF($AI153&lt;0,1.01*AR153,IF($AI153&gt;10,1.1*AR153,(1+$AI153/100)*AR153)))</f>
        <v>3.7284655000000004</v>
      </c>
      <c r="AT153" s="1042">
        <f>IF($AK153="n/a",1.03*AS153,IF($AK153&lt;0,1.01*AS153,IF($AK153&gt;10,1.1*AS153,(1+$AK153/100)*AS153)))</f>
        <v>4.0453850675000007</v>
      </c>
      <c r="AU153" s="1042">
        <f>IF($AK153="n/a",1.03*AT153,IF($AK153&lt;0,1.01*AT153,IF($AK153&gt;10,1.1*AT153,(1+$AK153/100)*AT153)))</f>
        <v>4.3892427982375004</v>
      </c>
      <c r="AV153" s="1042">
        <f>IF($AK153="n/a",1.03*AU153,IF($AK153&lt;0,1.01*AU153,IF($AK153&gt;10,1.1*AU153,(1+$AK153/100)*AU153)))</f>
        <v>4.7623284360876879</v>
      </c>
      <c r="AW153" s="766">
        <f>SUM(AR153:AV153)</f>
        <v>20.616971801825191</v>
      </c>
      <c r="AX153" s="877">
        <f>AW153/I153*100</f>
        <v>43.25843852669994</v>
      </c>
      <c r="AY153" s="1212">
        <v>1.05</v>
      </c>
      <c r="AZ153" s="1028">
        <v>11.17</v>
      </c>
      <c r="BA153" s="1028">
        <v>-38.869999999999997</v>
      </c>
      <c r="BB153" s="1028">
        <v>-4.1900000000000004</v>
      </c>
      <c r="BC153" s="1028">
        <v>-13.370000000000001</v>
      </c>
      <c r="BE153" s="721">
        <v>2012</v>
      </c>
      <c r="BF153" s="1057">
        <f>IF(BE153&gt;2008,0,IF(BE153&gt;2001,1,IF(BE153&gt;1990,2,IF(BE153&gt;1980,3,IF(BE153&gt;1973,4,IF(BE153&gt;1970,5,IF(BE153&gt;1960,6,IF(BE153&gt;1958,7,IF(BE153&gt;1953,8,9)))))))))</f>
        <v>0</v>
      </c>
    </row>
    <row r="154" spans="1:58" ht="11.25" customHeight="1" x14ac:dyDescent="0.2">
      <c r="A154" s="1019" t="s">
        <v>1165</v>
      </c>
      <c r="B154" s="1031" t="s">
        <v>1166</v>
      </c>
      <c r="C154" s="1181" t="s">
        <v>248</v>
      </c>
      <c r="D154" s="1181" t="s">
        <v>4441</v>
      </c>
      <c r="E154" s="857">
        <v>9</v>
      </c>
      <c r="F154" s="1245">
        <v>349</v>
      </c>
      <c r="G154" s="1245" t="s">
        <v>107</v>
      </c>
      <c r="H154" s="1245" t="s">
        <v>107</v>
      </c>
      <c r="I154" s="1030">
        <v>11.85</v>
      </c>
      <c r="J154" s="766">
        <f>(M154/I154)*100</f>
        <v>4.2194092827004219</v>
      </c>
      <c r="K154" s="1033">
        <v>0.125</v>
      </c>
      <c r="L154" s="1043">
        <v>4</v>
      </c>
      <c r="M154" s="756">
        <f>K154*L154</f>
        <v>0.5</v>
      </c>
      <c r="N154" s="1026" t="s">
        <v>346</v>
      </c>
      <c r="O154" s="860">
        <v>0.115</v>
      </c>
      <c r="P154" s="1016">
        <v>43168</v>
      </c>
      <c r="Q154" s="1016">
        <v>43178</v>
      </c>
      <c r="R154" s="756">
        <f>(K154-O154)/O154*100</f>
        <v>8.6956521739130395</v>
      </c>
      <c r="S154" s="824">
        <f>IF(INDEX(Historical!$D$7:$D$1455,MATCH(B154,Historical!$B$7:$B$1455,0))=0,"n/a",(INDEX(Historical!$C$7:$C$1455,MATCH(B154,Historical!$B$7:$B$1455,0))/INDEX(Historical!$D$7:$D$1455,MATCH(B154,Historical!$B$7:$B$1455,0))-1)*100)</f>
        <v>4.5454545454545414</v>
      </c>
      <c r="T154" s="824">
        <f>IF(INDEX(Historical!$F$7:$F$1455,MATCH(B154,Historical!$B$7:$B$1455,0))=0,"n/a",((INDEX(Historical!$C$7:$C$1455,MATCH(B154,Historical!$B$7:$B$1455,0))/INDEX(Historical!$F$7:$F$1455,MATCH(B154,Historical!$B$7:$B$1455,0)))^(1/3)-1)*100)</f>
        <v>6.5756716652330516</v>
      </c>
      <c r="U154" s="824">
        <f>IF(INDEX(Historical!$I$7:$I$1455,MATCH(B154,Historical!$B$7:$B$1455,0))=0,"n/a",((INDEX(Historical!$C$7:$C$1455,MATCH(B154,Historical!$B$7:$B$1455,0))/INDEX(Historical!$I$7:$I$1455,MATCH(B154,Historical!$B$7:$B$1455,0)))^(1/5)-1)*100)</f>
        <v>8.2129477676936791</v>
      </c>
      <c r="V154" s="824">
        <f>IF(INDEX(Historical!$O$7:$O$1455,MATCH(B154,Historical!$B$7:$B$1455,0))=0,"n/a",((INDEX(Historical!$C$7:$C$1455,MATCH(B154,Historical!$B$7:$B$1455,0))/INDEX(Historical!$O$7:$O$1455,MATCH(B154,Historical!$B$7:$B$1455,0)))^(1/10)-1)*100)</f>
        <v>7.6548289095374811</v>
      </c>
      <c r="W154" s="825">
        <f>IF(OR(U154&lt;=0,U154="n/a",V154&lt;=0,V154="n/a"),"n/a",U154/V154)</f>
        <v>1.0729106900692207</v>
      </c>
      <c r="X154" s="826" t="str">
        <f>IF(OR(AJ154&lt;=0,AJ154="n/a",U154&lt;=0,U154="n/a"),"n/a",U154/AJ154)</f>
        <v>n/a</v>
      </c>
      <c r="Y154" s="780"/>
      <c r="Z154" s="766">
        <f>IF(OR(AC154&lt;0.01,AC154="n/a"),"n/a",M154/AC154*100)</f>
        <v>32.894736842105267</v>
      </c>
      <c r="AA154" s="1042">
        <f>IF(OR(AC154&lt;0.01,AC154="n/a"),"n/a",I154/AC154)</f>
        <v>7.7960526315789469</v>
      </c>
      <c r="AB154" s="1043">
        <v>12</v>
      </c>
      <c r="AC154" s="1021">
        <v>1.52</v>
      </c>
      <c r="AD154" s="1021">
        <v>0.52</v>
      </c>
      <c r="AE154" s="1021">
        <v>0.97</v>
      </c>
      <c r="AF154" s="1021">
        <v>1.35</v>
      </c>
      <c r="AG154" s="1021">
        <v>20.5</v>
      </c>
      <c r="AH154" s="1021">
        <v>-4.1000000000000005</v>
      </c>
      <c r="AI154" s="1021">
        <v>-40.28</v>
      </c>
      <c r="AJ154" s="1021">
        <v>-1.0999999999999999</v>
      </c>
      <c r="AK154" s="1021">
        <v>15</v>
      </c>
      <c r="AL154" s="1034">
        <v>171.11</v>
      </c>
      <c r="AM154" s="1028">
        <v>8.1</v>
      </c>
      <c r="AN154" s="1021">
        <v>0</v>
      </c>
      <c r="AO154" s="868">
        <f>IF(U154="n/a","n/a",IF(AA154&lt;0,"n/a",IF(AA154="n/a","n/a",J154+U154-AA154)))</f>
        <v>4.6363044188151541</v>
      </c>
      <c r="AP154" s="869">
        <f>IF(U154="n/a","n/a",J154+U154)</f>
        <v>12.432357050394101</v>
      </c>
      <c r="AQ154" s="1044">
        <f>IF(OR(AC154&lt;0.01,AF154="n/a"),"n/a",(I154/SQRT(22.5*AC154*(I154/AF154))-1)*100)</f>
        <v>-31.606787040325646</v>
      </c>
      <c r="AR154" s="766">
        <f>INDEX(Historical!$C$7:$C$1455,MATCH(B154,Historical!$B$7:$B$1455,0))*IF(AH154="n/a",1.03,IF(AH154&lt;0,1.01,IF(AH154&gt;10,1.1,(1+AH154/100))))</f>
        <v>0.46460000000000001</v>
      </c>
      <c r="AS154" s="1042">
        <f>IF($AI154="n/a",1.03*AR154,IF($AI154&lt;0,1.01*AR154,IF($AI154&gt;10,1.1*AR154,(1+$AI154/100)*AR154)))</f>
        <v>0.469246</v>
      </c>
      <c r="AT154" s="1042">
        <f>IF($AK154="n/a",1.03*AS154,IF($AK154&lt;0,1.01*AS154,IF($AK154&gt;10,1.1*AS154,(1+$AK154/100)*AS154)))</f>
        <v>0.51617060000000003</v>
      </c>
      <c r="AU154" s="1042">
        <f>IF($AK154="n/a",1.03*AT154,IF($AK154&lt;0,1.01*AT154,IF($AK154&gt;10,1.1*AT154,(1+$AK154/100)*AT154)))</f>
        <v>0.56778766000000014</v>
      </c>
      <c r="AV154" s="1042">
        <f>IF($AK154="n/a",1.03*AU154,IF($AK154&lt;0,1.01*AU154,IF($AK154&gt;10,1.1*AU154,(1+$AK154/100)*AU154)))</f>
        <v>0.62456642600000023</v>
      </c>
      <c r="AW154" s="766">
        <f>SUM(AR154:AV154)</f>
        <v>2.6423706860000005</v>
      </c>
      <c r="AX154" s="877">
        <f>AW154/I154*100</f>
        <v>22.298486801687769</v>
      </c>
      <c r="AY154" s="1212">
        <v>0.16</v>
      </c>
      <c r="AZ154" s="1028">
        <v>7.0499999999999989</v>
      </c>
      <c r="BA154" s="1028">
        <v>-22.3</v>
      </c>
      <c r="BB154" s="1028">
        <v>-2.2200000000000002</v>
      </c>
      <c r="BC154" s="1028">
        <v>-10.33</v>
      </c>
      <c r="BE154" s="721">
        <v>2010</v>
      </c>
      <c r="BF154" s="1057">
        <f>IF(BE154&gt;2008,0,IF(BE154&gt;2001,1,IF(BE154&gt;1990,2,IF(BE154&gt;1980,3,IF(BE154&gt;1973,4,IF(BE154&gt;1970,5,IF(BE154&gt;1960,6,IF(BE154&gt;1958,7,IF(BE154&gt;1953,8,9)))))))))</f>
        <v>0</v>
      </c>
    </row>
    <row r="155" spans="1:58" ht="11.25" customHeight="1" x14ac:dyDescent="0.2">
      <c r="A155" s="1019" t="s">
        <v>1167</v>
      </c>
      <c r="B155" s="1031" t="s">
        <v>1168</v>
      </c>
      <c r="C155" s="1181" t="s">
        <v>129</v>
      </c>
      <c r="D155" s="1181" t="s">
        <v>194</v>
      </c>
      <c r="E155" s="857">
        <v>9</v>
      </c>
      <c r="F155" s="1245">
        <v>405</v>
      </c>
      <c r="G155" s="1245" t="s">
        <v>116</v>
      </c>
      <c r="H155" s="1245" t="s">
        <v>116</v>
      </c>
      <c r="I155" s="1030">
        <v>142.66</v>
      </c>
      <c r="J155" s="766">
        <f>(M155/I155)*100</f>
        <v>1.2056638160661712</v>
      </c>
      <c r="K155" s="1033">
        <v>0.43</v>
      </c>
      <c r="L155" s="1043">
        <v>4</v>
      </c>
      <c r="M155" s="756">
        <f>K155*L155</f>
        <v>1.72</v>
      </c>
      <c r="N155" s="1026" t="s">
        <v>147</v>
      </c>
      <c r="O155" s="860">
        <v>0.38</v>
      </c>
      <c r="P155" s="1016">
        <v>43433</v>
      </c>
      <c r="Q155" s="1016">
        <v>43451</v>
      </c>
      <c r="R155" s="756">
        <f>(K155-O155)/O155*100</f>
        <v>13.157894736842103</v>
      </c>
      <c r="S155" s="824">
        <f>IF(INDEX(Historical!$D$7:$D$1455,MATCH(B155,Historical!$B$7:$B$1455,0))=0,"n/a",(INDEX(Historical!$C$7:$C$1455,MATCH(B155,Historical!$B$7:$B$1455,0))/INDEX(Historical!$D$7:$D$1455,MATCH(B155,Historical!$B$7:$B$1455,0))-1)*100)</f>
        <v>12.903225806451601</v>
      </c>
      <c r="T155" s="824">
        <f>IF(INDEX(Historical!$F$7:$F$1455,MATCH(B155,Historical!$B$7:$B$1455,0))=0,"n/a",((INDEX(Historical!$C$7:$C$1455,MATCH(B155,Historical!$B$7:$B$1455,0))/INDEX(Historical!$F$7:$F$1455,MATCH(B155,Historical!$B$7:$B$1455,0)))^(1/3)-1)*100)</f>
        <v>18.563110149668759</v>
      </c>
      <c r="U155" s="824">
        <f>IF(INDEX(Historical!$I$7:$I$1455,MATCH(B155,Historical!$B$7:$B$1455,0))=0,"n/a",((INDEX(Historical!$C$7:$C$1455,MATCH(B155,Historical!$B$7:$B$1455,0))/INDEX(Historical!$I$7:$I$1455,MATCH(B155,Historical!$B$7:$B$1455,0)))^(1/5)-1)*100)</f>
        <v>14.224458489960789</v>
      </c>
      <c r="V155" s="824">
        <f>IF(INDEX(Historical!$O$7:$O$1455,MATCH(B155,Historical!$B$7:$B$1455,0))=0,"n/a",((INDEX(Historical!$C$7:$C$1455,MATCH(B155,Historical!$B$7:$B$1455,0))/INDEX(Historical!$O$7:$O$1455,MATCH(B155,Historical!$B$7:$B$1455,0)))^(1/10)-1)*100)</f>
        <v>17.673733882009145</v>
      </c>
      <c r="W155" s="825">
        <f>IF(OR(U155&lt;=0,U155="n/a",V155&lt;=0,V155="n/a"),"n/a",U155/V155)</f>
        <v>0.80483606831041388</v>
      </c>
      <c r="X155" s="826">
        <f>IF(OR(AJ155&lt;=0,AJ155="n/a",U155&lt;=0,U155="n/a"),"n/a",U155/AJ155)</f>
        <v>1.4817144260375823</v>
      </c>
      <c r="Y155" s="1032"/>
      <c r="Z155" s="766">
        <f>IF(OR(AC155&lt;0.01,AC155="n/a"),"n/a",M155/AC155*100)</f>
        <v>40.093240093240091</v>
      </c>
      <c r="AA155" s="1042">
        <f>IF(OR(AC155&lt;0.01,AC155="n/a"),"n/a",I155/AC155)</f>
        <v>33.254079254079251</v>
      </c>
      <c r="AB155" s="1043">
        <v>6</v>
      </c>
      <c r="AC155" s="1021">
        <v>4.29</v>
      </c>
      <c r="AD155" s="1021">
        <v>3.53</v>
      </c>
      <c r="AE155" s="1021">
        <v>3.73</v>
      </c>
      <c r="AF155" s="1021">
        <v>11.88</v>
      </c>
      <c r="AG155" s="1021">
        <v>25.7</v>
      </c>
      <c r="AH155" s="1021">
        <v>22</v>
      </c>
      <c r="AI155" s="1021">
        <v>10.85</v>
      </c>
      <c r="AJ155" s="1021">
        <v>9.6</v>
      </c>
      <c r="AK155" s="1021">
        <v>9.43</v>
      </c>
      <c r="AL155" s="1034">
        <v>51970</v>
      </c>
      <c r="AM155" s="1029">
        <v>0.3</v>
      </c>
      <c r="AN155" s="1021">
        <v>0.8</v>
      </c>
      <c r="AO155" s="868">
        <f>IF(U155="n/a","n/a",IF(AA155&lt;0,"n/a",IF(AA155="n/a","n/a",J155+U155-AA155)))</f>
        <v>-17.823956948052292</v>
      </c>
      <c r="AP155" s="869">
        <f>IF(U155="n/a","n/a",J155+U155)</f>
        <v>15.430122306026959</v>
      </c>
      <c r="AQ155" s="1044">
        <f>IF(OR(AC155&lt;0.01,AF155="n/a"),"n/a",(I155/SQRT(22.5*AC155*(I155/AF155))-1)*100)</f>
        <v>319.02450818721621</v>
      </c>
      <c r="AR155" s="766">
        <f>INDEX(Historical!$C$7:$C$1455,MATCH(B155,Historical!$B$7:$B$1455,0))*IF(AH155="n/a",1.03,IF(AH155&lt;0,1.01,IF(AH155&gt;10,1.1,(1+AH155/100))))</f>
        <v>1.54</v>
      </c>
      <c r="AS155" s="1042">
        <f>IF($AI155="n/a",1.03*AR155,IF($AI155&lt;0,1.01*AR155,IF($AI155&gt;10,1.1*AR155,(1+$AI155/100)*AR155)))</f>
        <v>1.6940000000000002</v>
      </c>
      <c r="AT155" s="1042">
        <f>IF($AK155="n/a",1.03*AS155,IF($AK155&lt;0,1.01*AS155,IF($AK155&gt;10,1.1*AS155,(1+$AK155/100)*AS155)))</f>
        <v>1.8537442000000002</v>
      </c>
      <c r="AU155" s="1042">
        <f>IF($AK155="n/a",1.03*AT155,IF($AK155&lt;0,1.01*AT155,IF($AK155&gt;10,1.1*AT155,(1+$AK155/100)*AT155)))</f>
        <v>2.0285522780600003</v>
      </c>
      <c r="AV155" s="1042">
        <f>IF($AK155="n/a",1.03*AU155,IF($AK155&lt;0,1.01*AU155,IF($AK155&gt;10,1.1*AU155,(1+$AK155/100)*AU155)))</f>
        <v>2.2198447578810585</v>
      </c>
      <c r="AW155" s="766">
        <f>SUM(AR155:AV155)</f>
        <v>9.33614123594106</v>
      </c>
      <c r="AX155" s="877">
        <f>AW155/I155*100</f>
        <v>6.5443300406147902</v>
      </c>
      <c r="AY155" s="1212">
        <v>0.61</v>
      </c>
      <c r="AZ155" s="1028">
        <v>17</v>
      </c>
      <c r="BA155" s="1028">
        <v>-10.16</v>
      </c>
      <c r="BB155" s="1028">
        <v>3.7600000000000002</v>
      </c>
      <c r="BC155" s="1028">
        <v>0.48</v>
      </c>
      <c r="BE155" s="721">
        <v>2011</v>
      </c>
      <c r="BF155" s="1057">
        <f>IF(BE155&gt;2008,0,IF(BE155&gt;2001,1,IF(BE155&gt;1990,2,IF(BE155&gt;1980,3,IF(BE155&gt;1973,4,IF(BE155&gt;1970,5,IF(BE155&gt;1960,6,IF(BE155&gt;1958,7,IF(BE155&gt;1953,8,9)))))))))</f>
        <v>0</v>
      </c>
    </row>
    <row r="156" spans="1:58" ht="11.25" customHeight="1" x14ac:dyDescent="0.2">
      <c r="A156" s="1036" t="s">
        <v>1171</v>
      </c>
      <c r="B156" s="1031" t="s">
        <v>1172</v>
      </c>
      <c r="C156" s="1181" t="s">
        <v>109</v>
      </c>
      <c r="D156" s="1181" t="s">
        <v>4434</v>
      </c>
      <c r="E156" s="857">
        <v>7</v>
      </c>
      <c r="F156" s="1245">
        <v>589</v>
      </c>
      <c r="G156" s="1245" t="s">
        <v>107</v>
      </c>
      <c r="H156" s="1245" t="s">
        <v>107</v>
      </c>
      <c r="I156" s="1030">
        <v>40.5</v>
      </c>
      <c r="J156" s="766">
        <f>(M156/I156)*100</f>
        <v>2.2716049382716053</v>
      </c>
      <c r="K156" s="1033">
        <v>0.46</v>
      </c>
      <c r="L156" s="1043">
        <v>2</v>
      </c>
      <c r="M156" s="756">
        <f>K156*L156</f>
        <v>0.92</v>
      </c>
      <c r="N156" s="1026" t="s">
        <v>619</v>
      </c>
      <c r="O156" s="860">
        <v>0.4</v>
      </c>
      <c r="P156" s="1016">
        <v>43171</v>
      </c>
      <c r="Q156" s="1016">
        <v>43193</v>
      </c>
      <c r="R156" s="756">
        <f>(K156-O156)/O156*100</f>
        <v>15</v>
      </c>
      <c r="S156" s="824">
        <f>IF(INDEX(Historical!$D$7:$D$1455,MATCH(B156,Historical!$B$7:$B$1455,0))=0,"n/a",(INDEX(Historical!$C$7:$C$1455,MATCH(B156,Historical!$B$7:$B$1455,0))/INDEX(Historical!$D$7:$D$1455,MATCH(B156,Historical!$B$7:$B$1455,0))-1)*100)</f>
        <v>5.2631578947368363</v>
      </c>
      <c r="T156" s="824">
        <f>IF(INDEX(Historical!$F$7:$F$1455,MATCH(B156,Historical!$B$7:$B$1455,0))=0,"n/a",((INDEX(Historical!$C$7:$C$1455,MATCH(B156,Historical!$B$7:$B$1455,0))/INDEX(Historical!$F$7:$F$1455,MATCH(B156,Historical!$B$7:$B$1455,0)))^(1/3)-1)*100)</f>
        <v>7.1664579674248774</v>
      </c>
      <c r="U156" s="824">
        <f>IF(INDEX(Historical!$I$7:$I$1455,MATCH(B156,Historical!$B$7:$B$1455,0))=0,"n/a",((INDEX(Historical!$C$7:$C$1455,MATCH(B156,Historical!$B$7:$B$1455,0))/INDEX(Historical!$I$7:$I$1455,MATCH(B156,Historical!$B$7:$B$1455,0)))^(1/5)-1)*100)</f>
        <v>12.700920209792542</v>
      </c>
      <c r="V156" s="824">
        <f>IF(INDEX(Historical!$O$7:$O$1455,MATCH(B156,Historical!$B$7:$B$1455,0))=0,"n/a",((INDEX(Historical!$C$7:$C$1455,MATCH(B156,Historical!$B$7:$B$1455,0))/INDEX(Historical!$O$7:$O$1455,MATCH(B156,Historical!$B$7:$B$1455,0)))^(1/10)-1)*100)</f>
        <v>1.200617817561711</v>
      </c>
      <c r="W156" s="825">
        <f>IF(OR(U156&lt;=0,U156="n/a",V156&lt;=0,V156="n/a"),"n/a",U156/V156)</f>
        <v>10.578653776425172</v>
      </c>
      <c r="X156" s="826">
        <f>IF(OR(AJ156&lt;=0,AJ156="n/a",U156&lt;=0,U156="n/a"),"n/a",U156/AJ156)</f>
        <v>2.1898138292745761</v>
      </c>
      <c r="Y156" s="1032"/>
      <c r="Z156" s="766">
        <f>IF(OR(AC156&lt;0.01,AC156="n/a"),"n/a",M156/AC156*100)</f>
        <v>30.16393442622951</v>
      </c>
      <c r="AA156" s="1042">
        <f>IF(OR(AC156&lt;0.01,AC156="n/a"),"n/a",I156/AC156)</f>
        <v>13.278688524590164</v>
      </c>
      <c r="AB156" s="1043">
        <v>12</v>
      </c>
      <c r="AC156" s="1021">
        <v>3.05</v>
      </c>
      <c r="AD156" s="1021" t="s">
        <v>138</v>
      </c>
      <c r="AE156" s="1021">
        <v>3.55</v>
      </c>
      <c r="AF156" s="1021">
        <v>1.55</v>
      </c>
      <c r="AG156" s="1021">
        <v>10.6</v>
      </c>
      <c r="AH156" s="1021">
        <v>36.4</v>
      </c>
      <c r="AI156" s="1021">
        <v>10.639999999999999</v>
      </c>
      <c r="AJ156" s="1021">
        <v>5.8000000000000007</v>
      </c>
      <c r="AK156" s="1021" t="s">
        <v>138</v>
      </c>
      <c r="AL156" s="1034">
        <v>195.37</v>
      </c>
      <c r="AM156" s="1028">
        <v>2.9000000000000004</v>
      </c>
      <c r="AN156" s="1021">
        <v>0.17</v>
      </c>
      <c r="AO156" s="868">
        <f>IF(U156="n/a","n/a",IF(AA156&lt;0,"n/a",IF(AA156="n/a","n/a",J156+U156-AA156)))</f>
        <v>1.6938366234739828</v>
      </c>
      <c r="AP156" s="869">
        <f>IF(U156="n/a","n/a",J156+U156)</f>
        <v>14.972525148064147</v>
      </c>
      <c r="AQ156" s="1044">
        <f>IF(OR(AC156&lt;0.01,AF156="n/a"),"n/a",(I156/SQRT(22.5*AC156*(I156/AF156))-1)*100)</f>
        <v>-4.3572219997424</v>
      </c>
      <c r="AR156" s="766">
        <f>INDEX(Historical!$C$7:$C$1455,MATCH(B156,Historical!$B$7:$B$1455,0))*IF(AH156="n/a",1.03,IF(AH156&lt;0,1.01,IF(AH156&gt;10,1.1,(1+AH156/100))))</f>
        <v>0.88000000000000012</v>
      </c>
      <c r="AS156" s="1042">
        <f>IF($AI156="n/a",1.03*AR156,IF($AI156&lt;0,1.01*AR156,IF($AI156&gt;10,1.1*AR156,(1+$AI156/100)*AR156)))</f>
        <v>0.96800000000000019</v>
      </c>
      <c r="AT156" s="1042">
        <f>IF($AK156="n/a",1.03*AS156,IF($AK156&lt;0,1.01*AS156,IF($AK156&gt;10,1.1*AS156,(1+$AK156/100)*AS156)))</f>
        <v>0.99704000000000026</v>
      </c>
      <c r="AU156" s="1042">
        <f>IF($AK156="n/a",1.03*AT156,IF($AK156&lt;0,1.01*AT156,IF($AK156&gt;10,1.1*AT156,(1+$AK156/100)*AT156)))</f>
        <v>1.0269512000000003</v>
      </c>
      <c r="AV156" s="1042">
        <f>IF($AK156="n/a",1.03*AU156,IF($AK156&lt;0,1.01*AU156,IF($AK156&gt;10,1.1*AU156,(1+$AK156/100)*AU156)))</f>
        <v>1.0577597360000004</v>
      </c>
      <c r="AW156" s="766">
        <f>SUM(AR156:AV156)</f>
        <v>4.9297509360000014</v>
      </c>
      <c r="AX156" s="877">
        <f>AW156/I156*100</f>
        <v>12.172224533333337</v>
      </c>
      <c r="AY156" s="1212">
        <v>0.35</v>
      </c>
      <c r="AZ156" s="1028">
        <v>6.3</v>
      </c>
      <c r="BA156" s="1028">
        <v>-17.73</v>
      </c>
      <c r="BB156" s="1028">
        <v>-8.2199999999999989</v>
      </c>
      <c r="BC156" s="1028">
        <v>-11.25</v>
      </c>
      <c r="BE156" s="721">
        <v>2012</v>
      </c>
      <c r="BF156" s="1057">
        <f>IF(BE156&gt;2008,0,IF(BE156&gt;2001,1,IF(BE156&gt;1990,2,IF(BE156&gt;1980,3,IF(BE156&gt;1973,4,IF(BE156&gt;1970,5,IF(BE156&gt;1960,6,IF(BE156&gt;1958,7,IF(BE156&gt;1953,8,9)))))))))</f>
        <v>0</v>
      </c>
    </row>
    <row r="157" spans="1:58" ht="11.25" customHeight="1" x14ac:dyDescent="0.2">
      <c r="A157" s="1027" t="s">
        <v>1173</v>
      </c>
      <c r="B157" s="1031" t="s">
        <v>1174</v>
      </c>
      <c r="C157" s="1181" t="s">
        <v>109</v>
      </c>
      <c r="D157" s="1181" t="s">
        <v>119</v>
      </c>
      <c r="E157" s="857">
        <v>6</v>
      </c>
      <c r="F157" s="1245">
        <v>745</v>
      </c>
      <c r="G157" s="1245" t="s">
        <v>107</v>
      </c>
      <c r="H157" s="1245" t="s">
        <v>107</v>
      </c>
      <c r="I157" s="1030">
        <v>222.08</v>
      </c>
      <c r="J157" s="766">
        <f>(M157/I157)*100</f>
        <v>2.521613832853026</v>
      </c>
      <c r="K157" s="1033">
        <v>1.4</v>
      </c>
      <c r="L157" s="1043">
        <v>4</v>
      </c>
      <c r="M157" s="756">
        <f>K157*L157</f>
        <v>5.6</v>
      </c>
      <c r="N157" s="1026" t="s">
        <v>265</v>
      </c>
      <c r="O157" s="860">
        <v>1.3</v>
      </c>
      <c r="P157" s="1016">
        <v>43431</v>
      </c>
      <c r="Q157" s="1016">
        <v>43446</v>
      </c>
      <c r="R157" s="756">
        <f>(K157-O157)/O157*100</f>
        <v>7.6923076923076819</v>
      </c>
      <c r="S157" s="824">
        <f>IF(INDEX(Historical!$D$7:$D$1455,MATCH(B157,Historical!$B$7:$B$1455,0))=0,"n/a",(INDEX(Historical!$C$7:$C$1455,MATCH(B157,Historical!$B$7:$B$1455,0))/INDEX(Historical!$D$7:$D$1455,MATCH(B157,Historical!$B$7:$B$1455,0))-1)*100)</f>
        <v>7.4468085106382809</v>
      </c>
      <c r="T157" s="824">
        <f>IF(INDEX(Historical!$F$7:$F$1455,MATCH(B157,Historical!$B$7:$B$1455,0))=0,"n/a",((INDEX(Historical!$C$7:$C$1455,MATCH(B157,Historical!$B$7:$B$1455,0))/INDEX(Historical!$F$7:$F$1455,MATCH(B157,Historical!$B$7:$B$1455,0)))^(1/3)-1)*100)</f>
        <v>16.425237695095895</v>
      </c>
      <c r="U157" s="824">
        <f>IF(INDEX(Historical!$I$7:$I$1455,MATCH(B157,Historical!$B$7:$B$1455,0))=0,"n/a",((INDEX(Historical!$C$7:$C$1455,MATCH(B157,Historical!$B$7:$B$1455,0))/INDEX(Historical!$I$7:$I$1455,MATCH(B157,Historical!$B$7:$B$1455,0)))^(1/5)-1)*100)</f>
        <v>21.338334610640896</v>
      </c>
      <c r="V157" s="824">
        <f>IF(INDEX(Historical!$O$7:$O$1455,MATCH(B157,Historical!$B$7:$B$1455,0))=0,"n/a",((INDEX(Historical!$C$7:$C$1455,MATCH(B157,Historical!$B$7:$B$1455,0))/INDEX(Historical!$O$7:$O$1455,MATCH(B157,Historical!$B$7:$B$1455,0)))^(1/10)-1)*100)</f>
        <v>10.153681105372447</v>
      </c>
      <c r="W157" s="825">
        <f>IF(OR(U157&lt;=0,U157="n/a",V157&lt;=0,V157="n/a"),"n/a",U157/V157)</f>
        <v>2.1015368110537271</v>
      </c>
      <c r="X157" s="826" t="str">
        <f>IF(OR(AJ157&lt;=0,AJ157="n/a",U157&lt;=0,U157="n/a"),"n/a",U157/AJ157)</f>
        <v>n/a</v>
      </c>
      <c r="Y157" s="1032" t="s">
        <v>481</v>
      </c>
      <c r="Z157" s="766">
        <f>IF(OR(AC157&lt;0.01,AC157="n/a"),"n/a",M157/AC157*100)</f>
        <v>21.815348656018696</v>
      </c>
      <c r="AA157" s="1042">
        <f>IF(OR(AC157&lt;0.01,AC157="n/a"),"n/a",I157/AC157)</f>
        <v>8.6513439813011299</v>
      </c>
      <c r="AB157" s="1043">
        <v>12</v>
      </c>
      <c r="AC157" s="1021">
        <v>25.67</v>
      </c>
      <c r="AD157" s="1021">
        <v>0.22</v>
      </c>
      <c r="AE157" s="1021">
        <v>1.21</v>
      </c>
      <c r="AF157" s="1021">
        <v>1.08</v>
      </c>
      <c r="AG157" s="1021">
        <v>8.3000000000000007</v>
      </c>
      <c r="AH157" s="1021">
        <v>-51.2</v>
      </c>
      <c r="AI157" s="1021">
        <v>44.68</v>
      </c>
      <c r="AJ157" s="1021">
        <v>-6</v>
      </c>
      <c r="AK157" s="1021">
        <v>39.94</v>
      </c>
      <c r="AL157" s="1034">
        <v>9040</v>
      </c>
      <c r="AM157" s="1028">
        <v>0.1</v>
      </c>
      <c r="AN157" s="1021">
        <v>0.08</v>
      </c>
      <c r="AO157" s="868">
        <f>IF(U157="n/a","n/a",IF(AA157&lt;0,"n/a",IF(AA157="n/a","n/a",J157+U157-AA157)))</f>
        <v>15.20860446219279</v>
      </c>
      <c r="AP157" s="869">
        <f>IF(U157="n/a","n/a",J157+U157)</f>
        <v>23.85994844349392</v>
      </c>
      <c r="AQ157" s="1044">
        <f>IF(OR(AC157&lt;0.01,AF157="n/a"),"n/a",(I157/SQRT(22.5*AC157*(I157/AF157))-1)*100)</f>
        <v>-35.558979593549708</v>
      </c>
      <c r="AR157" s="766">
        <f>INDEX(Historical!$C$7:$C$1455,MATCH(B157,Historical!$B$7:$B$1455,0))*IF(AH157="n/a",1.03,IF(AH157&lt;0,1.01,IF(AH157&gt;10,1.1,(1+AH157/100))))</f>
        <v>5.1005000000000003</v>
      </c>
      <c r="AS157" s="1042">
        <f>IF($AI157="n/a",1.03*AR157,IF($AI157&lt;0,1.01*AR157,IF($AI157&gt;10,1.1*AR157,(1+$AI157/100)*AR157)))</f>
        <v>5.6105500000000008</v>
      </c>
      <c r="AT157" s="1042">
        <f>IF($AK157="n/a",1.03*AS157,IF($AK157&lt;0,1.01*AS157,IF($AK157&gt;10,1.1*AS157,(1+$AK157/100)*AS157)))</f>
        <v>6.1716050000000013</v>
      </c>
      <c r="AU157" s="1042">
        <f>IF($AK157="n/a",1.03*AT157,IF($AK157&lt;0,1.01*AT157,IF($AK157&gt;10,1.1*AT157,(1+$AK157/100)*AT157)))</f>
        <v>6.788765500000002</v>
      </c>
      <c r="AV157" s="1042">
        <f>IF($AK157="n/a",1.03*AU157,IF($AK157&lt;0,1.01*AU157,IF($AK157&gt;10,1.1*AU157,(1+$AK157/100)*AU157)))</f>
        <v>7.4676420500000029</v>
      </c>
      <c r="AW157" s="766">
        <f>SUM(AR157:AV157)</f>
        <v>31.139062550000006</v>
      </c>
      <c r="AX157" s="877">
        <f>AW157/I157*100</f>
        <v>14.021551940742077</v>
      </c>
      <c r="AY157" s="1212">
        <v>0.43</v>
      </c>
      <c r="AZ157" s="1028">
        <v>8.92</v>
      </c>
      <c r="BA157" s="1028">
        <v>-16.16</v>
      </c>
      <c r="BB157" s="1028">
        <v>1.41</v>
      </c>
      <c r="BC157" s="1028">
        <v>-3.47</v>
      </c>
      <c r="BE157" s="721">
        <v>2014</v>
      </c>
      <c r="BF157" s="1057">
        <f>IF(BE157&gt;2008,0,IF(BE157&gt;2001,1,IF(BE157&gt;1990,2,IF(BE157&gt;1980,3,IF(BE157&gt;1973,4,IF(BE157&gt;1970,5,IF(BE157&gt;1960,6,IF(BE157&gt;1958,7,IF(BE157&gt;1953,8,9)))))))))</f>
        <v>0</v>
      </c>
    </row>
    <row r="158" spans="1:58" ht="11.25" customHeight="1" x14ac:dyDescent="0.2">
      <c r="A158" s="1027" t="s">
        <v>1175</v>
      </c>
      <c r="B158" s="1031" t="s">
        <v>1176</v>
      </c>
      <c r="C158" s="1181" t="s">
        <v>109</v>
      </c>
      <c r="D158" s="1181" t="s">
        <v>4434</v>
      </c>
      <c r="E158" s="857">
        <v>6</v>
      </c>
      <c r="F158" s="1245">
        <v>748</v>
      </c>
      <c r="G158" s="1245" t="s">
        <v>107</v>
      </c>
      <c r="H158" s="1245" t="s">
        <v>107</v>
      </c>
      <c r="I158" s="1030">
        <v>157</v>
      </c>
      <c r="J158" s="766">
        <f>(M158/I158)*100</f>
        <v>2.547770700636943</v>
      </c>
      <c r="K158" s="1033">
        <v>1</v>
      </c>
      <c r="L158" s="1043">
        <v>4</v>
      </c>
      <c r="M158" s="756">
        <f>K158*L158</f>
        <v>4</v>
      </c>
      <c r="N158" s="1026" t="s">
        <v>137</v>
      </c>
      <c r="O158" s="860">
        <v>0.95</v>
      </c>
      <c r="P158" s="1016">
        <v>43433</v>
      </c>
      <c r="Q158" s="1016">
        <v>43448</v>
      </c>
      <c r="R158" s="756">
        <f>(K158-O158)/O158*100</f>
        <v>5.2631578947368478</v>
      </c>
      <c r="S158" s="824">
        <f>IF(INDEX(Historical!$D$7:$D$1455,MATCH(B158,Historical!$B$7:$B$1455,0))=0,"n/a",(INDEX(Historical!$C$7:$C$1455,MATCH(B158,Historical!$B$7:$B$1455,0))/INDEX(Historical!$D$7:$D$1455,MATCH(B158,Historical!$B$7:$B$1455,0))-1)*100)</f>
        <v>19.298245614035103</v>
      </c>
      <c r="T158" s="824">
        <f>IF(INDEX(Historical!$F$7:$F$1455,MATCH(B158,Historical!$B$7:$B$1455,0))=0,"n/a",((INDEX(Historical!$C$7:$C$1455,MATCH(B158,Historical!$B$7:$B$1455,0))/INDEX(Historical!$F$7:$F$1455,MATCH(B158,Historical!$B$7:$B$1455,0)))^(1/3)-1)*100)</f>
        <v>29.931885166802896</v>
      </c>
      <c r="U158" s="824">
        <f>IF(INDEX(Historical!$I$7:$I$1455,MATCH(B158,Historical!$B$7:$B$1455,0))=0,"n/a",((INDEX(Historical!$C$7:$C$1455,MATCH(B158,Historical!$B$7:$B$1455,0))/INDEX(Historical!$I$7:$I$1455,MATCH(B158,Historical!$B$7:$B$1455,0)))^(1/5)-1)*100)</f>
        <v>46.724210912152842</v>
      </c>
      <c r="V158" s="824">
        <f>IF(INDEX(Historical!$O$7:$O$1455,MATCH(B158,Historical!$B$7:$B$1455,0))=0,"n/a",((INDEX(Historical!$C$7:$C$1455,MATCH(B158,Historical!$B$7:$B$1455,0))/INDEX(Historical!$O$7:$O$1455,MATCH(B158,Historical!$B$7:$B$1455,0)))^(1/10)-1)*100)</f>
        <v>-1.6120543459473669</v>
      </c>
      <c r="W158" s="825" t="str">
        <f>IF(OR(U158&lt;=0,U158="n/a",V158&lt;=0,V158="n/a"),"n/a",U158/V158)</f>
        <v>n/a</v>
      </c>
      <c r="X158" s="826" t="str">
        <f>IF(OR(AJ158&lt;=0,AJ158="n/a",U158&lt;=0,U158="n/a"),"n/a",U158/AJ158)</f>
        <v>n/a</v>
      </c>
      <c r="Y158" s="1032" t="s">
        <v>4077</v>
      </c>
      <c r="Z158" s="766" t="str">
        <f>IF(OR(AC158&lt;0.01,AC158="n/a"),"n/a",M158/AC158*100)</f>
        <v>n/a</v>
      </c>
      <c r="AA158" s="1042" t="str">
        <f>IF(OR(AC158&lt;0.01,AC158="n/a"),"n/a",I158/AC158)</f>
        <v>n/a</v>
      </c>
      <c r="AB158" s="1043">
        <v>12</v>
      </c>
      <c r="AC158" s="1021" t="s">
        <v>138</v>
      </c>
      <c r="AD158" s="1021" t="s">
        <v>138</v>
      </c>
      <c r="AE158" s="1021" t="s">
        <v>138</v>
      </c>
      <c r="AF158" s="1021" t="s">
        <v>138</v>
      </c>
      <c r="AG158" s="1021" t="s">
        <v>138</v>
      </c>
      <c r="AH158" s="1021" t="s">
        <v>138</v>
      </c>
      <c r="AI158" s="1021" t="s">
        <v>138</v>
      </c>
      <c r="AJ158" s="1021" t="s">
        <v>138</v>
      </c>
      <c r="AK158" s="1021" t="s">
        <v>138</v>
      </c>
      <c r="AL158" s="1034" t="s">
        <v>138</v>
      </c>
      <c r="AM158" s="1028" t="s">
        <v>138</v>
      </c>
      <c r="AN158" s="1021" t="s">
        <v>138</v>
      </c>
      <c r="AO158" s="868" t="str">
        <f>IF(U158="n/a","n/a",IF(AA158&lt;0,"n/a",IF(AA158="n/a","n/a",J158+U158-AA158)))</f>
        <v>n/a</v>
      </c>
      <c r="AP158" s="869">
        <f>IF(U158="n/a","n/a",J158+U158)</f>
        <v>49.271981612789787</v>
      </c>
      <c r="AQ158" s="1044" t="str">
        <f>IF(OR(AC158&lt;0.01,AF158="n/a"),"n/a",(I158/SQRT(22.5*AC158*(I158/AF158))-1)*100)</f>
        <v>n/a</v>
      </c>
      <c r="AR158" s="766">
        <f>INDEX(Historical!$C$7:$C$1455,MATCH(B158,Historical!$B$7:$B$1455,0))*IF(AH158="n/a",1.03,IF(AH158&lt;0,1.01,IF(AH158&gt;10,1.1,(1+AH158/100))))</f>
        <v>3.5020000000000007</v>
      </c>
      <c r="AS158" s="1042">
        <f>IF($AI158="n/a",1.03*AR158,IF($AI158&lt;0,1.01*AR158,IF($AI158&gt;10,1.1*AR158,(1+$AI158/100)*AR158)))</f>
        <v>3.6070600000000006</v>
      </c>
      <c r="AT158" s="1042">
        <f>IF($AK158="n/a",1.03*AS158,IF($AK158&lt;0,1.01*AS158,IF($AK158&gt;10,1.1*AS158,(1+$AK158/100)*AS158)))</f>
        <v>3.7152718000000009</v>
      </c>
      <c r="AU158" s="1042">
        <f>IF($AK158="n/a",1.03*AT158,IF($AK158&lt;0,1.01*AT158,IF($AK158&gt;10,1.1*AT158,(1+$AK158/100)*AT158)))</f>
        <v>3.826729954000001</v>
      </c>
      <c r="AV158" s="1042">
        <f>IF($AK158="n/a",1.03*AU158,IF($AK158&lt;0,1.01*AU158,IF($AK158&gt;10,1.1*AU158,(1+$AK158/100)*AU158)))</f>
        <v>3.9415318526200012</v>
      </c>
      <c r="AW158" s="766">
        <f>SUM(AR158:AV158)</f>
        <v>18.592593606620007</v>
      </c>
      <c r="AX158" s="877">
        <f>AW158/I158*100</f>
        <v>11.842416309949048</v>
      </c>
      <c r="AY158" s="1212" t="s">
        <v>138</v>
      </c>
      <c r="AZ158" s="1028" t="s">
        <v>138</v>
      </c>
      <c r="BA158" s="1028" t="s">
        <v>138</v>
      </c>
      <c r="BB158" s="1028" t="s">
        <v>138</v>
      </c>
      <c r="BC158" s="1028" t="s">
        <v>138</v>
      </c>
      <c r="BD158" s="1078" t="s">
        <v>4357</v>
      </c>
      <c r="BE158" s="721">
        <v>2013</v>
      </c>
      <c r="BF158" s="1057">
        <f>IF(BE158&gt;2008,0,IF(BE158&gt;2001,1,IF(BE158&gt;1990,2,IF(BE158&gt;1980,3,IF(BE158&gt;1973,4,IF(BE158&gt;1970,5,IF(BE158&gt;1960,6,IF(BE158&gt;1958,7,IF(BE158&gt;1953,8,9)))))))))</f>
        <v>0</v>
      </c>
    </row>
    <row r="159" spans="1:58" ht="11.25" customHeight="1" x14ac:dyDescent="0.2">
      <c r="A159" s="1027" t="s">
        <v>1177</v>
      </c>
      <c r="B159" s="1031" t="s">
        <v>1178</v>
      </c>
      <c r="C159" s="1181" t="s">
        <v>248</v>
      </c>
      <c r="D159" s="1181" t="s">
        <v>4459</v>
      </c>
      <c r="E159" s="857">
        <v>7</v>
      </c>
      <c r="F159" s="1245">
        <v>620</v>
      </c>
      <c r="G159" s="1245" t="s">
        <v>107</v>
      </c>
      <c r="H159" s="1245" t="s">
        <v>107</v>
      </c>
      <c r="I159" s="1030">
        <v>120.79</v>
      </c>
      <c r="J159" s="766">
        <f>(M159/I159)*100</f>
        <v>1.0596903717195132</v>
      </c>
      <c r="K159" s="1033">
        <v>0.32</v>
      </c>
      <c r="L159" s="1043">
        <v>4</v>
      </c>
      <c r="M159" s="756">
        <f>K159*L159</f>
        <v>1.28</v>
      </c>
      <c r="N159" s="1026" t="s">
        <v>137</v>
      </c>
      <c r="O159" s="860">
        <v>0.3</v>
      </c>
      <c r="P159" s="1016">
        <v>43334</v>
      </c>
      <c r="Q159" s="1016">
        <v>43356</v>
      </c>
      <c r="R159" s="756">
        <f>(K159-O159)/O159*100</f>
        <v>6.6666666666666732</v>
      </c>
      <c r="S159" s="824">
        <f>IF(INDEX(Historical!$D$7:$D$1455,MATCH(B159,Historical!$B$7:$B$1455,0))=0,"n/a",(INDEX(Historical!$C$7:$C$1455,MATCH(B159,Historical!$B$7:$B$1455,0))/INDEX(Historical!$D$7:$D$1455,MATCH(B159,Historical!$B$7:$B$1455,0))-1)*100)</f>
        <v>15.999999999999993</v>
      </c>
      <c r="T159" s="824">
        <f>IF(INDEX(Historical!$F$7:$F$1455,MATCH(B159,Historical!$B$7:$B$1455,0))=0,"n/a",((INDEX(Historical!$C$7:$C$1455,MATCH(B159,Historical!$B$7:$B$1455,0))/INDEX(Historical!$F$7:$F$1455,MATCH(B159,Historical!$B$7:$B$1455,0)))^(1/3)-1)*100)</f>
        <v>20.680754822438118</v>
      </c>
      <c r="U159" s="824">
        <f>IF(INDEX(Historical!$I$7:$I$1455,MATCH(B159,Historical!$B$7:$B$1455,0))=0,"n/a",((INDEX(Historical!$C$7:$C$1455,MATCH(B159,Historical!$B$7:$B$1455,0))/INDEX(Historical!$I$7:$I$1455,MATCH(B159,Historical!$B$7:$B$1455,0)))^(1/5)-1)*100)</f>
        <v>21.395073542319597</v>
      </c>
      <c r="V159" s="824" t="str">
        <f>IF(INDEX(Historical!$O$7:$O$1455,MATCH(B159,Historical!$B$7:$B$1455,0))=0,"n/a",((INDEX(Historical!$C$7:$C$1455,MATCH(B159,Historical!$B$7:$B$1455,0))/INDEX(Historical!$O$7:$O$1455,MATCH(B159,Historical!$B$7:$B$1455,0)))^(1/10)-1)*100)</f>
        <v>n/a</v>
      </c>
      <c r="W159" s="825" t="str">
        <f>IF(OR(U159&lt;=0,U159="n/a",V159&lt;=0,V159="n/a"),"n/a",U159/V159)</f>
        <v>n/a</v>
      </c>
      <c r="X159" s="826">
        <f>IF(OR(AJ159&lt;=0,AJ159="n/a",U159&lt;=0,U159="n/a"),"n/a",U159/AJ159)</f>
        <v>14.263382361546398</v>
      </c>
      <c r="Y159" s="1032"/>
      <c r="Z159" s="766">
        <f>IF(OR(AC159&lt;0.01,AC159="n/a"),"n/a",M159/AC159*100)</f>
        <v>45.714285714285715</v>
      </c>
      <c r="AA159" s="1042">
        <f>IF(OR(AC159&lt;0.01,AC159="n/a"),"n/a",I159/AC159)</f>
        <v>43.13928571428572</v>
      </c>
      <c r="AB159" s="1043">
        <v>12</v>
      </c>
      <c r="AC159" s="1021">
        <v>2.8</v>
      </c>
      <c r="AD159" s="1021">
        <v>2.59</v>
      </c>
      <c r="AE159" s="1021">
        <v>1.64</v>
      </c>
      <c r="AF159" s="1021">
        <v>4.12</v>
      </c>
      <c r="AG159" s="1021">
        <v>10.4</v>
      </c>
      <c r="AH159" s="1021">
        <v>27.6</v>
      </c>
      <c r="AI159" s="1021">
        <v>16.25</v>
      </c>
      <c r="AJ159" s="1021">
        <v>1.5</v>
      </c>
      <c r="AK159" s="1021">
        <v>16.669999999999998</v>
      </c>
      <c r="AL159" s="1034">
        <v>17990</v>
      </c>
      <c r="AM159" s="1028">
        <v>8.6999999999999993</v>
      </c>
      <c r="AN159" s="1021">
        <v>0.85</v>
      </c>
      <c r="AO159" s="868">
        <f>IF(U159="n/a","n/a",IF(AA159&lt;0,"n/a",IF(AA159="n/a","n/a",J159+U159-AA159)))</f>
        <v>-20.68452180024661</v>
      </c>
      <c r="AP159" s="869">
        <f>IF(U159="n/a","n/a",J159+U159)</f>
        <v>22.454763914039109</v>
      </c>
      <c r="AQ159" s="1044">
        <f>IF(OR(AC159&lt;0.01,AF159="n/a"),"n/a",(I159/SQRT(22.5*AC159*(I159/AF159))-1)*100)</f>
        <v>181.05662311503247</v>
      </c>
      <c r="AR159" s="766">
        <f>INDEX(Historical!$C$7:$C$1455,MATCH(B159,Historical!$B$7:$B$1455,0))*IF(AH159="n/a",1.03,IF(AH159&lt;0,1.01,IF(AH159&gt;10,1.1,(1+AH159/100))))</f>
        <v>1.276</v>
      </c>
      <c r="AS159" s="1042">
        <f>IF($AI159="n/a",1.03*AR159,IF($AI159&lt;0,1.01*AR159,IF($AI159&gt;10,1.1*AR159,(1+$AI159/100)*AR159)))</f>
        <v>1.4036000000000002</v>
      </c>
      <c r="AT159" s="1042">
        <f>IF($AK159="n/a",1.03*AS159,IF($AK159&lt;0,1.01*AS159,IF($AK159&gt;10,1.1*AS159,(1+$AK159/100)*AS159)))</f>
        <v>1.5439600000000002</v>
      </c>
      <c r="AU159" s="1042">
        <f>IF($AK159="n/a",1.03*AT159,IF($AK159&lt;0,1.01*AT159,IF($AK159&gt;10,1.1*AT159,(1+$AK159/100)*AT159)))</f>
        <v>1.6983560000000004</v>
      </c>
      <c r="AV159" s="1042">
        <f>IF($AK159="n/a",1.03*AU159,IF($AK159&lt;0,1.01*AU159,IF($AK159&gt;10,1.1*AU159,(1+$AK159/100)*AU159)))</f>
        <v>1.8681916000000005</v>
      </c>
      <c r="AW159" s="766">
        <f>SUM(AR159:AV159)</f>
        <v>7.7901076000000016</v>
      </c>
      <c r="AX159" s="877">
        <f>AW159/I159*100</f>
        <v>6.4492984518585983</v>
      </c>
      <c r="AY159" s="1212">
        <v>1.24</v>
      </c>
      <c r="AZ159" s="1028">
        <v>22.6</v>
      </c>
      <c r="BA159" s="1028">
        <v>-13.58</v>
      </c>
      <c r="BB159" s="1028">
        <v>-1.4500000000000002</v>
      </c>
      <c r="BC159" s="1028">
        <v>0.63</v>
      </c>
      <c r="BE159" s="721">
        <v>2012</v>
      </c>
      <c r="BF159" s="1057">
        <f>IF(BE159&gt;2008,0,IF(BE159&gt;2001,1,IF(BE159&gt;1990,2,IF(BE159&gt;1980,3,IF(BE159&gt;1973,4,IF(BE159&gt;1970,5,IF(BE159&gt;1960,6,IF(BE159&gt;1958,7,IF(BE159&gt;1953,8,9)))))))))</f>
        <v>0</v>
      </c>
    </row>
    <row r="160" spans="1:58" s="905" customFormat="1" ht="11.25" customHeight="1" x14ac:dyDescent="0.2">
      <c r="A160" s="884" t="s">
        <v>1179</v>
      </c>
      <c r="B160" s="914" t="s">
        <v>1180</v>
      </c>
      <c r="C160" s="1181" t="s">
        <v>113</v>
      </c>
      <c r="D160" s="1181" t="s">
        <v>4457</v>
      </c>
      <c r="E160" s="885">
        <v>6</v>
      </c>
      <c r="F160" s="1245">
        <v>684</v>
      </c>
      <c r="G160" s="1244" t="s">
        <v>107</v>
      </c>
      <c r="H160" s="1244" t="s">
        <v>107</v>
      </c>
      <c r="I160" s="886">
        <v>50.32</v>
      </c>
      <c r="J160" s="887">
        <f>(M160/I160)*100</f>
        <v>1.0333863275039747</v>
      </c>
      <c r="K160" s="1183">
        <v>0.13</v>
      </c>
      <c r="L160" s="889">
        <v>4</v>
      </c>
      <c r="M160" s="890">
        <f>K160*L160</f>
        <v>0.52</v>
      </c>
      <c r="N160" s="891" t="s">
        <v>602</v>
      </c>
      <c r="O160" s="1184">
        <v>0.105</v>
      </c>
      <c r="P160" s="893">
        <v>43160</v>
      </c>
      <c r="Q160" s="893">
        <v>43182</v>
      </c>
      <c r="R160" s="890">
        <f>(K160-O160)/O160*100</f>
        <v>23.809523809523821</v>
      </c>
      <c r="S160" s="824">
        <f>IF(INDEX(Historical!$D$7:$D$1455,MATCH(B160,Historical!$B$7:$B$1455,0))=0,"n/a",(INDEX(Historical!$C$7:$C$1455,MATCH(B160,Historical!$B$7:$B$1455,0))/INDEX(Historical!$D$7:$D$1455,MATCH(B160,Historical!$B$7:$B$1455,0))-1)*100)</f>
        <v>16.666666666666675</v>
      </c>
      <c r="T160" s="824">
        <f>IF(INDEX(Historical!$F$7:$F$1455,MATCH(B160,Historical!$B$7:$B$1455,0))=0,"n/a",((INDEX(Historical!$C$7:$C$1455,MATCH(B160,Historical!$B$7:$B$1455,0))/INDEX(Historical!$F$7:$F$1455,MATCH(B160,Historical!$B$7:$B$1455,0)))^(1/3)-1)*100)</f>
        <v>18.878439055262586</v>
      </c>
      <c r="U160" s="824" t="str">
        <f>IF(INDEX(Historical!$I$7:$I$1455,MATCH(B160,Historical!$B$7:$B$1455,0))=0,"n/a",((INDEX(Historical!$C$7:$C$1455,MATCH(B160,Historical!$B$7:$B$1455,0))/INDEX(Historical!$I$7:$I$1455,MATCH(B160,Historical!$B$7:$B$1455,0)))^(1/5)-1)*100)</f>
        <v>n/a</v>
      </c>
      <c r="V160" s="824" t="str">
        <f>IF(INDEX(Historical!$O$7:$O$1455,MATCH(B160,Historical!$B$7:$B$1455,0))=0,"n/a",((INDEX(Historical!$C$7:$C$1455,MATCH(B160,Historical!$B$7:$B$1455,0))/INDEX(Historical!$O$7:$O$1455,MATCH(B160,Historical!$B$7:$B$1455,0)))^(1/10)-1)*100)</f>
        <v>n/a</v>
      </c>
      <c r="W160" s="894" t="str">
        <f>IF(OR(U160&lt;=0,U160="n/a",V160&lt;=0,V160="n/a"),"n/a",U160/V160)</f>
        <v>n/a</v>
      </c>
      <c r="X160" s="895" t="str">
        <f>IF(OR(AJ160&lt;=0,AJ160="n/a",U160&lt;=0,U160="n/a"),"n/a",U160/AJ160)</f>
        <v>n/a</v>
      </c>
      <c r="Y160" s="1185" t="s">
        <v>4269</v>
      </c>
      <c r="Z160" s="887">
        <f>IF(OR(AC160&lt;0.01,AC160="n/a"),"n/a",M160/AC160*100)</f>
        <v>40.625</v>
      </c>
      <c r="AA160" s="897">
        <f>IF(OR(AC160&lt;0.01,AC160="n/a"),"n/a",I160/AC160)</f>
        <v>39.3125</v>
      </c>
      <c r="AB160" s="889">
        <v>12</v>
      </c>
      <c r="AC160" s="898">
        <v>1.28</v>
      </c>
      <c r="AD160" s="898">
        <v>2.62</v>
      </c>
      <c r="AE160" s="898">
        <v>6.94</v>
      </c>
      <c r="AF160" s="898">
        <v>8.08</v>
      </c>
      <c r="AG160" s="898">
        <v>16.900000000000002</v>
      </c>
      <c r="AH160" s="898">
        <v>22.6</v>
      </c>
      <c r="AI160" s="898">
        <v>6.93</v>
      </c>
      <c r="AJ160" s="898">
        <v>8.3000000000000007</v>
      </c>
      <c r="AK160" s="898">
        <v>15</v>
      </c>
      <c r="AL160" s="899">
        <v>2610</v>
      </c>
      <c r="AM160" s="900">
        <v>0.2</v>
      </c>
      <c r="AN160" s="898">
        <v>0</v>
      </c>
      <c r="AO160" s="901" t="str">
        <f>IF(U160="n/a","n/a",IF(AA160&lt;0,"n/a",IF(AA160="n/a","n/a",J160+U160-AA160)))</f>
        <v>n/a</v>
      </c>
      <c r="AP160" s="902" t="str">
        <f>IF(U160="n/a","n/a",J160+U160)</f>
        <v>n/a</v>
      </c>
      <c r="AQ160" s="903">
        <f>IF(OR(AC160&lt;0.01,AF160="n/a"),"n/a",(I160/SQRT(22.5*AC160*(I160/AF160))-1)*100)</f>
        <v>275.73335699077285</v>
      </c>
      <c r="AR160" s="766">
        <f>INDEX(Historical!$C$7:$C$1455,MATCH(B160,Historical!$B$7:$B$1455,0))*IF(AH160="n/a",1.03,IF(AH160&lt;0,1.01,IF(AH160&gt;10,1.1,(1+AH160/100))))</f>
        <v>0.92400000000000004</v>
      </c>
      <c r="AS160" s="897">
        <f>IF($AI160="n/a",1.03*AR160,IF($AI160&lt;0,1.01*AR160,IF($AI160&gt;10,1.1*AR160,(1+$AI160/100)*AR160)))</f>
        <v>0.98803319999999994</v>
      </c>
      <c r="AT160" s="897">
        <f>IF($AK160="n/a",1.03*AS160,IF($AK160&lt;0,1.01*AS160,IF($AK160&gt;10,1.1*AS160,(1+$AK160/100)*AS160)))</f>
        <v>1.0868365200000001</v>
      </c>
      <c r="AU160" s="897">
        <f>IF($AK160="n/a",1.03*AT160,IF($AK160&lt;0,1.01*AT160,IF($AK160&gt;10,1.1*AT160,(1+$AK160/100)*AT160)))</f>
        <v>1.1955201720000002</v>
      </c>
      <c r="AV160" s="897">
        <f>IF($AK160="n/a",1.03*AU160,IF($AK160&lt;0,1.01*AU160,IF($AK160&gt;10,1.1*AU160,(1+$AK160/100)*AU160)))</f>
        <v>1.3150721892000004</v>
      </c>
      <c r="AW160" s="887">
        <f>SUM(AR160:AV160)</f>
        <v>5.5094620812000006</v>
      </c>
      <c r="AX160" s="904">
        <f>AW160/I160*100</f>
        <v>10.948851512718601</v>
      </c>
      <c r="AY160" s="1213">
        <v>0.62</v>
      </c>
      <c r="AZ160" s="900">
        <v>44.18</v>
      </c>
      <c r="BA160" s="900">
        <v>-7.8</v>
      </c>
      <c r="BB160" s="900">
        <v>-1.21</v>
      </c>
      <c r="BC160" s="900">
        <v>5.82</v>
      </c>
      <c r="BD160" s="1079"/>
      <c r="BE160" s="721">
        <v>2013</v>
      </c>
      <c r="BF160" s="1057">
        <f>IF(BE160&gt;2008,0,IF(BE160&gt;2001,1,IF(BE160&gt;1990,2,IF(BE160&gt;1980,3,IF(BE160&gt;1973,4,IF(BE160&gt;1970,5,IF(BE160&gt;1960,6,IF(BE160&gt;1958,7,IF(BE160&gt;1953,8,9)))))))))</f>
        <v>0</v>
      </c>
    </row>
    <row r="161" spans="1:58" ht="11.25" customHeight="1" x14ac:dyDescent="0.2">
      <c r="A161" s="1027" t="s">
        <v>3861</v>
      </c>
      <c r="B161" s="1031" t="s">
        <v>3862</v>
      </c>
      <c r="C161" s="1181" t="s">
        <v>248</v>
      </c>
      <c r="D161" s="1181" t="s">
        <v>4448</v>
      </c>
      <c r="E161" s="857">
        <v>5</v>
      </c>
      <c r="F161" s="1245">
        <v>811</v>
      </c>
      <c r="G161" s="1245" t="s">
        <v>107</v>
      </c>
      <c r="H161" s="1245" t="s">
        <v>107</v>
      </c>
      <c r="I161" s="1030">
        <v>18.2</v>
      </c>
      <c r="J161" s="766">
        <f>(M161/I161)*100</f>
        <v>4.8351648351648358</v>
      </c>
      <c r="K161" s="1033">
        <v>0.22</v>
      </c>
      <c r="L161" s="1043">
        <v>4</v>
      </c>
      <c r="M161" s="756">
        <f>K161*L161</f>
        <v>0.88</v>
      </c>
      <c r="N161" s="1026" t="s">
        <v>1001</v>
      </c>
      <c r="O161" s="860">
        <v>0.21</v>
      </c>
      <c r="P161" s="1016">
        <v>43230</v>
      </c>
      <c r="Q161" s="1016">
        <v>43245</v>
      </c>
      <c r="R161" s="756">
        <f>(K161-O161)/O161*100</f>
        <v>4.7619047619047663</v>
      </c>
      <c r="S161" s="824">
        <f>IF(INDEX(Historical!$D$7:$D$1455,MATCH(B161,Historical!$B$7:$B$1455,0))=0,"n/a",(INDEX(Historical!$C$7:$C$1455,MATCH(B161,Historical!$B$7:$B$1455,0))/INDEX(Historical!$D$7:$D$1455,MATCH(B161,Historical!$B$7:$B$1455,0))-1)*100)</f>
        <v>10.810810810810811</v>
      </c>
      <c r="T161" s="824">
        <f>IF(INDEX(Historical!$F$7:$F$1455,MATCH(B161,Historical!$B$7:$B$1455,0))=0,"n/a",((INDEX(Historical!$C$7:$C$1455,MATCH(B161,Historical!$B$7:$B$1455,0))/INDEX(Historical!$F$7:$F$1455,MATCH(B161,Historical!$B$7:$B$1455,0)))^(1/3)-1)*100)</f>
        <v>15.658971921573418</v>
      </c>
      <c r="U161" s="824" t="str">
        <f>IF(INDEX(Historical!$I$7:$I$1455,MATCH(B161,Historical!$B$7:$B$1455,0))=0,"n/a",((INDEX(Historical!$C$7:$C$1455,MATCH(B161,Historical!$B$7:$B$1455,0))/INDEX(Historical!$I$7:$I$1455,MATCH(B161,Historical!$B$7:$B$1455,0)))^(1/5)-1)*100)</f>
        <v>n/a</v>
      </c>
      <c r="V161" s="824" t="str">
        <f>IF(INDEX(Historical!$O$7:$O$1455,MATCH(B161,Historical!$B$7:$B$1455,0))=0,"n/a",((INDEX(Historical!$C$7:$C$1455,MATCH(B161,Historical!$B$7:$B$1455,0))/INDEX(Historical!$O$7:$O$1455,MATCH(B161,Historical!$B$7:$B$1455,0)))^(1/10)-1)*100)</f>
        <v>n/a</v>
      </c>
      <c r="W161" s="825" t="str">
        <f>IF(OR(U161&lt;=0,U161="n/a",V161&lt;=0,V161="n/a"),"n/a",U161/V161)</f>
        <v>n/a</v>
      </c>
      <c r="X161" s="826" t="str">
        <f>IF(OR(AJ161&lt;=0,AJ161="n/a",U161&lt;=0,U161="n/a"),"n/a",U161/AJ161)</f>
        <v>n/a</v>
      </c>
      <c r="Y161" s="780"/>
      <c r="Z161" s="766">
        <f>IF(OR(AC161&lt;0.01,AC161="n/a"),"n/a",M161/AC161*100)</f>
        <v>157.14285714285714</v>
      </c>
      <c r="AA161" s="1042">
        <f>IF(OR(AC161&lt;0.01,AC161="n/a"),"n/a",I161/AC161)</f>
        <v>32.499999999999993</v>
      </c>
      <c r="AB161" s="1043">
        <v>12</v>
      </c>
      <c r="AC161" s="1021">
        <v>0.56000000000000005</v>
      </c>
      <c r="AD161" s="1021">
        <v>7.72</v>
      </c>
      <c r="AE161" s="1021">
        <v>2.67</v>
      </c>
      <c r="AF161" s="1021">
        <v>4.07</v>
      </c>
      <c r="AG161" s="1021">
        <v>12.9</v>
      </c>
      <c r="AH161" s="1021">
        <v>22.900000000000002</v>
      </c>
      <c r="AI161" s="1021">
        <v>1.1499999999999999</v>
      </c>
      <c r="AJ161" s="1021">
        <v>32.9</v>
      </c>
      <c r="AK161" s="1021">
        <v>4.2</v>
      </c>
      <c r="AL161" s="1034">
        <v>3440</v>
      </c>
      <c r="AM161" s="1028">
        <v>0.3</v>
      </c>
      <c r="AN161" s="1021">
        <v>2.93</v>
      </c>
      <c r="AO161" s="868" t="str">
        <f>IF(U161="n/a","n/a",IF(AA161&lt;0,"n/a",IF(AA161="n/a","n/a",J161+U161-AA161)))</f>
        <v>n/a</v>
      </c>
      <c r="AP161" s="869" t="str">
        <f>IF(U161="n/a","n/a",J161+U161)</f>
        <v>n/a</v>
      </c>
      <c r="AQ161" s="1044">
        <f>IF(OR(AC161&lt;0.01,AF161="n/a"),"n/a",(I161/SQRT(22.5*AC161*(I161/AF161))-1)*100)</f>
        <v>142.46420125224444</v>
      </c>
      <c r="AR161" s="766">
        <f>INDEX(Historical!$C$7:$C$1455,MATCH(B161,Historical!$B$7:$B$1455,0))*IF(AH161="n/a",1.03,IF(AH161&lt;0,1.01,IF(AH161&gt;10,1.1,(1+AH161/100))))</f>
        <v>0.90200000000000002</v>
      </c>
      <c r="AS161" s="1042">
        <f>IF($AI161="n/a",1.03*AR161,IF($AI161&lt;0,1.01*AR161,IF($AI161&gt;10,1.1*AR161,(1+$AI161/100)*AR161)))</f>
        <v>0.9123730000000001</v>
      </c>
      <c r="AT161" s="1042">
        <f>IF($AK161="n/a",1.03*AS161,IF($AK161&lt;0,1.01*AS161,IF($AK161&gt;10,1.1*AS161,(1+$AK161/100)*AS161)))</f>
        <v>0.95069266600000013</v>
      </c>
      <c r="AU161" s="1042">
        <f>IF($AK161="n/a",1.03*AT161,IF($AK161&lt;0,1.01*AT161,IF($AK161&gt;10,1.1*AT161,(1+$AK161/100)*AT161)))</f>
        <v>0.99062175797200014</v>
      </c>
      <c r="AV161" s="1042">
        <f>IF($AK161="n/a",1.03*AU161,IF($AK161&lt;0,1.01*AU161,IF($AK161&gt;10,1.1*AU161,(1+$AK161/100)*AU161)))</f>
        <v>1.0322278718068241</v>
      </c>
      <c r="AW161" s="766">
        <f>SUM(AR161:AV161)</f>
        <v>4.7879152957788245</v>
      </c>
      <c r="AX161" s="877">
        <f>AW161/I161*100</f>
        <v>26.307226899883652</v>
      </c>
      <c r="AY161" s="1212">
        <v>0.98</v>
      </c>
      <c r="AZ161" s="1028">
        <v>15.67</v>
      </c>
      <c r="BA161" s="1028">
        <v>-19.400000000000002</v>
      </c>
      <c r="BB161" s="1028">
        <v>-0.82000000000000006</v>
      </c>
      <c r="BC161" s="1028">
        <v>-8.7099999999999991</v>
      </c>
      <c r="BE161" s="721">
        <v>2014</v>
      </c>
      <c r="BF161" s="1057">
        <f>IF(BE161&gt;2008,0,IF(BE161&gt;2001,1,IF(BE161&gt;1990,2,IF(BE161&gt;1980,3,IF(BE161&gt;1973,4,IF(BE161&gt;1970,5,IF(BE161&gt;1960,6,IF(BE161&gt;1958,7,IF(BE161&gt;1953,8,9)))))))))</f>
        <v>0</v>
      </c>
    </row>
    <row r="162" spans="1:58" ht="11.25" customHeight="1" x14ac:dyDescent="0.2">
      <c r="A162" s="1019" t="s">
        <v>1181</v>
      </c>
      <c r="B162" s="1031" t="s">
        <v>1182</v>
      </c>
      <c r="C162" s="1181" t="s">
        <v>4414</v>
      </c>
      <c r="D162" s="1181" t="s">
        <v>4415</v>
      </c>
      <c r="E162" s="857">
        <v>9</v>
      </c>
      <c r="F162" s="1245">
        <v>376</v>
      </c>
      <c r="G162" s="1245" t="s">
        <v>107</v>
      </c>
      <c r="H162" s="1245" t="s">
        <v>107</v>
      </c>
      <c r="I162" s="1030">
        <v>95.98</v>
      </c>
      <c r="J162" s="766">
        <f>(M162/I162)*100</f>
        <v>3.5840800166701396</v>
      </c>
      <c r="K162" s="1033">
        <v>0.86</v>
      </c>
      <c r="L162" s="1043">
        <v>4</v>
      </c>
      <c r="M162" s="756">
        <f>K162*L162</f>
        <v>3.44</v>
      </c>
      <c r="N162" s="1026" t="s">
        <v>322</v>
      </c>
      <c r="O162" s="860">
        <v>0.78</v>
      </c>
      <c r="P162" s="1016">
        <v>43265</v>
      </c>
      <c r="Q162" s="1016">
        <v>43280</v>
      </c>
      <c r="R162" s="756">
        <f>(K162-O162)/O162*100</f>
        <v>10.25641025641025</v>
      </c>
      <c r="S162" s="824">
        <f>IF(INDEX(Historical!$D$7:$D$1455,MATCH(B162,Historical!$B$7:$B$1455,0))=0,"n/a",(INDEX(Historical!$C$7:$C$1455,MATCH(B162,Historical!$B$7:$B$1455,0))/INDEX(Historical!$D$7:$D$1455,MATCH(B162,Historical!$B$7:$B$1455,0))-1)*100)</f>
        <v>6.4846416382252636</v>
      </c>
      <c r="T162" s="824">
        <f>IF(INDEX(Historical!$F$7:$F$1455,MATCH(B162,Historical!$B$7:$B$1455,0))=0,"n/a",((INDEX(Historical!$C$7:$C$1455,MATCH(B162,Historical!$B$7:$B$1455,0))/INDEX(Historical!$F$7:$F$1455,MATCH(B162,Historical!$B$7:$B$1455,0)))^(1/3)-1)*100)</f>
        <v>19.901699730735189</v>
      </c>
      <c r="U162" s="824">
        <f>IF(INDEX(Historical!$I$7:$I$1455,MATCH(B162,Historical!$B$7:$B$1455,0))=0,"n/a",((INDEX(Historical!$C$7:$C$1455,MATCH(B162,Historical!$B$7:$B$1455,0))/INDEX(Historical!$I$7:$I$1455,MATCH(B162,Historical!$B$7:$B$1455,0)))^(1/5)-1)*100)</f>
        <v>31.615034074848403</v>
      </c>
      <c r="V162" s="824">
        <f>IF(INDEX(Historical!$O$7:$O$1455,MATCH(B162,Historical!$B$7:$B$1455,0))=0,"n/a",((INDEX(Historical!$C$7:$C$1455,MATCH(B162,Historical!$B$7:$B$1455,0))/INDEX(Historical!$O$7:$O$1455,MATCH(B162,Historical!$B$7:$B$1455,0)))^(1/10)-1)*100)</f>
        <v>12.836751697172</v>
      </c>
      <c r="W162" s="825">
        <f>IF(OR(U162&lt;=0,U162="n/a",V162&lt;=0,V162="n/a"),"n/a",U162/V162)</f>
        <v>2.4628531283200994</v>
      </c>
      <c r="X162" s="826">
        <f>IF(OR(AJ162&lt;=0,AJ162="n/a",U162&lt;=0,U162="n/a"),"n/a",U162/AJ162)</f>
        <v>1.1930201537678642</v>
      </c>
      <c r="Y162" s="780"/>
      <c r="Z162" s="766">
        <f>IF(OR(AC162&lt;0.01,AC162="n/a"),"n/a",M162/AC162*100)</f>
        <v>87.309644670050758</v>
      </c>
      <c r="AA162" s="1042">
        <f>IF(OR(AC162&lt;0.01,AC162="n/a"),"n/a",I162/AC162)</f>
        <v>24.36040609137056</v>
      </c>
      <c r="AB162" s="1043">
        <v>12</v>
      </c>
      <c r="AC162" s="1021">
        <v>3.94</v>
      </c>
      <c r="AD162" s="1021">
        <v>4.0599999999999996</v>
      </c>
      <c r="AE162" s="1021">
        <v>10.35</v>
      </c>
      <c r="AF162" s="1021">
        <v>5.07</v>
      </c>
      <c r="AG162" s="1021">
        <v>17</v>
      </c>
      <c r="AH162" s="1021">
        <v>27.3</v>
      </c>
      <c r="AI162" s="1021">
        <v>5.36</v>
      </c>
      <c r="AJ162" s="1021">
        <v>26.5</v>
      </c>
      <c r="AK162" s="1021">
        <v>6</v>
      </c>
      <c r="AL162" s="1034">
        <v>12120</v>
      </c>
      <c r="AM162" s="1028">
        <v>1.2</v>
      </c>
      <c r="AN162" s="1021">
        <v>1.99</v>
      </c>
      <c r="AO162" s="868">
        <f>IF(U162="n/a","n/a",IF(AA162&lt;0,"n/a",IF(AA162="n/a","n/a",J162+U162-AA162)))</f>
        <v>10.838708000147985</v>
      </c>
      <c r="AP162" s="869">
        <f>IF(U162="n/a","n/a",J162+U162)</f>
        <v>35.199114091518545</v>
      </c>
      <c r="AQ162" s="1044">
        <f>IF(OR(AC162&lt;0.01,AF162="n/a"),"n/a",(I162/SQRT(22.5*AC162*(I162/AF162))-1)*100)</f>
        <v>134.29066361940602</v>
      </c>
      <c r="AR162" s="766">
        <f>INDEX(Historical!$C$7:$C$1455,MATCH(B162,Historical!$B$7:$B$1455,0))*IF(AH162="n/a",1.03,IF(AH162&lt;0,1.01,IF(AH162&gt;10,1.1,(1+AH162/100))))</f>
        <v>3.4320000000000004</v>
      </c>
      <c r="AS162" s="1042">
        <f>IF($AI162="n/a",1.03*AR162,IF($AI162&lt;0,1.01*AR162,IF($AI162&gt;10,1.1*AR162,(1+$AI162/100)*AR162)))</f>
        <v>3.6159552000000006</v>
      </c>
      <c r="AT162" s="1042">
        <f>IF($AK162="n/a",1.03*AS162,IF($AK162&lt;0,1.01*AS162,IF($AK162&gt;10,1.1*AS162,(1+$AK162/100)*AS162)))</f>
        <v>3.8329125120000009</v>
      </c>
      <c r="AU162" s="1042">
        <f>IF($AK162="n/a",1.03*AT162,IF($AK162&lt;0,1.01*AT162,IF($AK162&gt;10,1.1*AT162,(1+$AK162/100)*AT162)))</f>
        <v>4.0628872627200012</v>
      </c>
      <c r="AV162" s="1042">
        <f>IF($AK162="n/a",1.03*AU162,IF($AK162&lt;0,1.01*AU162,IF($AK162&gt;10,1.1*AU162,(1+$AK162/100)*AU162)))</f>
        <v>4.3066604984832013</v>
      </c>
      <c r="AW162" s="766">
        <f>SUM(AR162:AV162)</f>
        <v>19.250415473203201</v>
      </c>
      <c r="AX162" s="877">
        <f>AW162/I162*100</f>
        <v>20.056694595960824</v>
      </c>
      <c r="AY162" s="1212">
        <v>0.12</v>
      </c>
      <c r="AZ162" s="1028">
        <v>23.799999999999997</v>
      </c>
      <c r="BA162" s="1028">
        <v>-5.86</v>
      </c>
      <c r="BB162" s="1028">
        <v>8.0299999999999994</v>
      </c>
      <c r="BC162" s="1028">
        <v>5.46</v>
      </c>
      <c r="BE162" s="721">
        <v>2010</v>
      </c>
      <c r="BF162" s="1057">
        <f>IF(BE162&gt;2008,0,IF(BE162&gt;2001,1,IF(BE162&gt;1990,2,IF(BE162&gt;1980,3,IF(BE162&gt;1973,4,IF(BE162&gt;1970,5,IF(BE162&gt;1960,6,IF(BE162&gt;1958,7,IF(BE162&gt;1953,8,9)))))))))</f>
        <v>0</v>
      </c>
    </row>
    <row r="163" spans="1:58" ht="11.25" customHeight="1" x14ac:dyDescent="0.2">
      <c r="A163" s="1036" t="s">
        <v>1183</v>
      </c>
      <c r="B163" s="1031" t="s">
        <v>1184</v>
      </c>
      <c r="C163" s="1181" t="s">
        <v>109</v>
      </c>
      <c r="D163" s="1181" t="s">
        <v>4434</v>
      </c>
      <c r="E163" s="857">
        <v>7</v>
      </c>
      <c r="F163" s="1245">
        <v>598</v>
      </c>
      <c r="G163" s="1245" t="s">
        <v>107</v>
      </c>
      <c r="H163" s="1245" t="s">
        <v>107</v>
      </c>
      <c r="I163" s="1030">
        <v>33</v>
      </c>
      <c r="J163" s="766">
        <f>(M163/I163)*100</f>
        <v>3.0303030303030303</v>
      </c>
      <c r="K163" s="1033">
        <v>0.25</v>
      </c>
      <c r="L163" s="1043">
        <v>4</v>
      </c>
      <c r="M163" s="756">
        <f>K163*L163</f>
        <v>1</v>
      </c>
      <c r="N163" s="1026" t="s">
        <v>979</v>
      </c>
      <c r="O163" s="860">
        <v>0.24</v>
      </c>
      <c r="P163" s="1016">
        <v>43221</v>
      </c>
      <c r="Q163" s="1016">
        <v>43235</v>
      </c>
      <c r="R163" s="756">
        <f>(K163-O163)/O163*100</f>
        <v>4.1666666666666705</v>
      </c>
      <c r="S163" s="824">
        <f>IF(INDEX(Historical!$D$7:$D$1455,MATCH(B163,Historical!$B$7:$B$1455,0))=0,"n/a",(INDEX(Historical!$C$7:$C$1455,MATCH(B163,Historical!$B$7:$B$1455,0))/INDEX(Historical!$D$7:$D$1455,MATCH(B163,Historical!$B$7:$B$1455,0))-1)*100)</f>
        <v>16.666666666666675</v>
      </c>
      <c r="T163" s="824">
        <f>IF(INDEX(Historical!$F$7:$F$1455,MATCH(B163,Historical!$B$7:$B$1455,0))=0,"n/a",((INDEX(Historical!$C$7:$C$1455,MATCH(B163,Historical!$B$7:$B$1455,0))/INDEX(Historical!$F$7:$F$1455,MATCH(B163,Historical!$B$7:$B$1455,0)))^(1/3)-1)*100)</f>
        <v>9.1392883061105934</v>
      </c>
      <c r="U163" s="824">
        <f>IF(INDEX(Historical!$I$7:$I$1455,MATCH(B163,Historical!$B$7:$B$1455,0))=0,"n/a",((INDEX(Historical!$C$7:$C$1455,MATCH(B163,Historical!$B$7:$B$1455,0))/INDEX(Historical!$I$7:$I$1455,MATCH(B163,Historical!$B$7:$B$1455,0)))^(1/5)-1)*100)</f>
        <v>7.2932211056065954</v>
      </c>
      <c r="V163" s="824" t="str">
        <f>IF(INDEX(Historical!$O$7:$O$1455,MATCH(B163,Historical!$B$7:$B$1455,0))=0,"n/a",((INDEX(Historical!$C$7:$C$1455,MATCH(B163,Historical!$B$7:$B$1455,0))/INDEX(Historical!$O$7:$O$1455,MATCH(B163,Historical!$B$7:$B$1455,0)))^(1/10)-1)*100)</f>
        <v>n/a</v>
      </c>
      <c r="W163" s="825" t="str">
        <f>IF(OR(U163&lt;=0,U163="n/a",V163&lt;=0,V163="n/a"),"n/a",U163/V163)</f>
        <v>n/a</v>
      </c>
      <c r="X163" s="826" t="str">
        <f>IF(OR(AJ163&lt;=0,AJ163="n/a",U163&lt;=0,U163="n/a"),"n/a",U163/AJ163)</f>
        <v>n/a</v>
      </c>
      <c r="Y163" s="1032"/>
      <c r="Z163" s="766" t="str">
        <f>IF(OR(AC163&lt;0.01,AC163="n/a"),"n/a",M163/AC163*100)</f>
        <v>n/a</v>
      </c>
      <c r="AA163" s="1042" t="str">
        <f>IF(OR(AC163&lt;0.01,AC163="n/a"),"n/a",I163/AC163)</f>
        <v>n/a</v>
      </c>
      <c r="AB163" s="1043">
        <v>12</v>
      </c>
      <c r="AC163" s="1021" t="s">
        <v>138</v>
      </c>
      <c r="AD163" s="1021" t="s">
        <v>138</v>
      </c>
      <c r="AE163" s="1021" t="s">
        <v>138</v>
      </c>
      <c r="AF163" s="1021" t="s">
        <v>138</v>
      </c>
      <c r="AG163" s="1021" t="s">
        <v>138</v>
      </c>
      <c r="AH163" s="1021" t="s">
        <v>138</v>
      </c>
      <c r="AI163" s="1021" t="s">
        <v>138</v>
      </c>
      <c r="AJ163" s="1021" t="s">
        <v>138</v>
      </c>
      <c r="AK163" s="1021" t="s">
        <v>138</v>
      </c>
      <c r="AL163" s="1034" t="s">
        <v>138</v>
      </c>
      <c r="AM163" s="1028" t="s">
        <v>138</v>
      </c>
      <c r="AN163" s="1021" t="s">
        <v>138</v>
      </c>
      <c r="AO163" s="868" t="str">
        <f>IF(U163="n/a","n/a",IF(AA163&lt;0,"n/a",IF(AA163="n/a","n/a",J163+U163-AA163)))</f>
        <v>n/a</v>
      </c>
      <c r="AP163" s="869">
        <f>IF(U163="n/a","n/a",J163+U163)</f>
        <v>10.323524135909626</v>
      </c>
      <c r="AQ163" s="1044" t="str">
        <f>IF(OR(AC163&lt;0.01,AF163="n/a"),"n/a",(I163/SQRT(22.5*AC163*(I163/AF163))-1)*100)</f>
        <v>n/a</v>
      </c>
      <c r="AR163" s="766">
        <f>INDEX(Historical!$C$7:$C$1455,MATCH(B163,Historical!$B$7:$B$1455,0))*IF(AH163="n/a",1.03,IF(AH163&lt;0,1.01,IF(AH163&gt;10,1.1,(1+AH163/100))))</f>
        <v>0.93730000000000002</v>
      </c>
      <c r="AS163" s="1042">
        <f>IF($AI163="n/a",1.03*AR163,IF($AI163&lt;0,1.01*AR163,IF($AI163&gt;10,1.1*AR163,(1+$AI163/100)*AR163)))</f>
        <v>0.96541900000000003</v>
      </c>
      <c r="AT163" s="1042">
        <f>IF($AK163="n/a",1.03*AS163,IF($AK163&lt;0,1.01*AS163,IF($AK163&gt;10,1.1*AS163,(1+$AK163/100)*AS163)))</f>
        <v>0.99438157000000005</v>
      </c>
      <c r="AU163" s="1042">
        <f>IF($AK163="n/a",1.03*AT163,IF($AK163&lt;0,1.01*AT163,IF($AK163&gt;10,1.1*AT163,(1+$AK163/100)*AT163)))</f>
        <v>1.0242130171000001</v>
      </c>
      <c r="AV163" s="1042">
        <f>IF($AK163="n/a",1.03*AU163,IF($AK163&lt;0,1.01*AU163,IF($AK163&gt;10,1.1*AU163,(1+$AK163/100)*AU163)))</f>
        <v>1.0549394076130001</v>
      </c>
      <c r="AW163" s="766">
        <f>SUM(AR163:AV163)</f>
        <v>4.9762529947130005</v>
      </c>
      <c r="AX163" s="877">
        <f>AW163/I163*100</f>
        <v>15.079554529433334</v>
      </c>
      <c r="AY163" s="1212" t="s">
        <v>138</v>
      </c>
      <c r="AZ163" s="1028" t="s">
        <v>138</v>
      </c>
      <c r="BA163" s="1028" t="s">
        <v>138</v>
      </c>
      <c r="BB163" s="1028" t="s">
        <v>138</v>
      </c>
      <c r="BC163" s="1028" t="s">
        <v>138</v>
      </c>
      <c r="BD163" s="1078" t="s">
        <v>4357</v>
      </c>
      <c r="BE163" s="721">
        <v>2012</v>
      </c>
      <c r="BF163" s="1057">
        <f>IF(BE163&gt;2008,0,IF(BE163&gt;2001,1,IF(BE163&gt;1990,2,IF(BE163&gt;1980,3,IF(BE163&gt;1973,4,IF(BE163&gt;1970,5,IF(BE163&gt;1960,6,IF(BE163&gt;1958,7,IF(BE163&gt;1953,8,9)))))))))</f>
        <v>0</v>
      </c>
    </row>
    <row r="164" spans="1:58" ht="11.25" customHeight="1" x14ac:dyDescent="0.2">
      <c r="A164" s="1036" t="s">
        <v>1185</v>
      </c>
      <c r="B164" s="1031" t="s">
        <v>1186</v>
      </c>
      <c r="C164" s="1181" t="s">
        <v>109</v>
      </c>
      <c r="D164" s="1181" t="s">
        <v>4434</v>
      </c>
      <c r="E164" s="857">
        <v>7</v>
      </c>
      <c r="F164" s="1245">
        <v>628</v>
      </c>
      <c r="G164" s="1245" t="s">
        <v>107</v>
      </c>
      <c r="H164" s="1245" t="s">
        <v>107</v>
      </c>
      <c r="I164" s="1030">
        <v>17</v>
      </c>
      <c r="J164" s="766">
        <f>(M164/I164)*100</f>
        <v>2.5882352941176472</v>
      </c>
      <c r="K164" s="1033">
        <v>0.11</v>
      </c>
      <c r="L164" s="1043">
        <v>4</v>
      </c>
      <c r="M164" s="756">
        <f>K164*L164</f>
        <v>0.44</v>
      </c>
      <c r="N164" s="1026" t="s">
        <v>221</v>
      </c>
      <c r="O164" s="860">
        <v>0.1</v>
      </c>
      <c r="P164" s="1016">
        <v>43377</v>
      </c>
      <c r="Q164" s="1016">
        <v>43388</v>
      </c>
      <c r="R164" s="756">
        <f>(K164-O164)/O164*100</f>
        <v>9.9999999999999947</v>
      </c>
      <c r="S164" s="824">
        <f>IF(INDEX(Historical!$D$7:$D$1455,MATCH(B164,Historical!$B$7:$B$1455,0))=0,"n/a",(INDEX(Historical!$C$7:$C$1455,MATCH(B164,Historical!$B$7:$B$1455,0))/INDEX(Historical!$D$7:$D$1455,MATCH(B164,Historical!$B$7:$B$1455,0))-1)*100)</f>
        <v>25</v>
      </c>
      <c r="T164" s="824">
        <f>IF(INDEX(Historical!$F$7:$F$1455,MATCH(B164,Historical!$B$7:$B$1455,0))=0,"n/a",((INDEX(Historical!$C$7:$C$1455,MATCH(B164,Historical!$B$7:$B$1455,0))/INDEX(Historical!$F$7:$F$1455,MATCH(B164,Historical!$B$7:$B$1455,0)))^(1/3)-1)*100)</f>
        <v>49.380158218572156</v>
      </c>
      <c r="U164" s="824">
        <f>IF(INDEX(Historical!$I$7:$I$1455,MATCH(B164,Historical!$B$7:$B$1455,0))=0,"n/a",((INDEX(Historical!$C$7:$C$1455,MATCH(B164,Historical!$B$7:$B$1455,0))/INDEX(Historical!$I$7:$I$1455,MATCH(B164,Historical!$B$7:$B$1455,0)))^(1/5)-1)*100)</f>
        <v>30.919799162122974</v>
      </c>
      <c r="V164" s="824" t="str">
        <f>IF(INDEX(Historical!$O$7:$O$1455,MATCH(B164,Historical!$B$7:$B$1455,0))=0,"n/a",((INDEX(Historical!$C$7:$C$1455,MATCH(B164,Historical!$B$7:$B$1455,0))/INDEX(Historical!$O$7:$O$1455,MATCH(B164,Historical!$B$7:$B$1455,0)))^(1/10)-1)*100)</f>
        <v>n/a</v>
      </c>
      <c r="W164" s="825" t="str">
        <f>IF(OR(U164&lt;=0,U164="n/a",V164&lt;=0,V164="n/a"),"n/a",U164/V164)</f>
        <v>n/a</v>
      </c>
      <c r="X164" s="826" t="str">
        <f>IF(OR(AJ164&lt;=0,AJ164="n/a",U164&lt;=0,U164="n/a"),"n/a",U164/AJ164)</f>
        <v>n/a</v>
      </c>
      <c r="Y164" s="1032"/>
      <c r="Z164" s="766" t="str">
        <f>IF(OR(AC164&lt;0.01,AC164="n/a"),"n/a",M164/AC164*100)</f>
        <v>n/a</v>
      </c>
      <c r="AA164" s="1042" t="str">
        <f>IF(OR(AC164&lt;0.01,AC164="n/a"),"n/a",I164/AC164)</f>
        <v>n/a</v>
      </c>
      <c r="AB164" s="1043">
        <v>12</v>
      </c>
      <c r="AC164" s="1021" t="s">
        <v>138</v>
      </c>
      <c r="AD164" s="1021" t="s">
        <v>138</v>
      </c>
      <c r="AE164" s="1021" t="s">
        <v>138</v>
      </c>
      <c r="AF164" s="1021" t="s">
        <v>138</v>
      </c>
      <c r="AG164" s="1021" t="s">
        <v>138</v>
      </c>
      <c r="AH164" s="1021" t="s">
        <v>138</v>
      </c>
      <c r="AI164" s="1021" t="s">
        <v>138</v>
      </c>
      <c r="AJ164" s="1021" t="s">
        <v>138</v>
      </c>
      <c r="AK164" s="1021" t="s">
        <v>138</v>
      </c>
      <c r="AL164" s="1034" t="s">
        <v>138</v>
      </c>
      <c r="AM164" s="1028" t="s">
        <v>138</v>
      </c>
      <c r="AN164" s="1021" t="s">
        <v>138</v>
      </c>
      <c r="AO164" s="868" t="str">
        <f>IF(U164="n/a","n/a",IF(AA164&lt;0,"n/a",IF(AA164="n/a","n/a",J164+U164-AA164)))</f>
        <v>n/a</v>
      </c>
      <c r="AP164" s="869">
        <f>IF(U164="n/a","n/a",J164+U164)</f>
        <v>33.508034456240622</v>
      </c>
      <c r="AQ164" s="1044" t="str">
        <f>IF(OR(AC164&lt;0.01,AF164="n/a"),"n/a",(I164/SQRT(22.5*AC164*(I164/AF164))-1)*100)</f>
        <v>n/a</v>
      </c>
      <c r="AR164" s="766">
        <f>INDEX(Historical!$C$7:$C$1455,MATCH(B164,Historical!$B$7:$B$1455,0))*IF(AH164="n/a",1.03,IF(AH164&lt;0,1.01,IF(AH164&gt;10,1.1,(1+AH164/100))))</f>
        <v>0.41200000000000003</v>
      </c>
      <c r="AS164" s="1042">
        <f>IF($AI164="n/a",1.03*AR164,IF($AI164&lt;0,1.01*AR164,IF($AI164&gt;10,1.1*AR164,(1+$AI164/100)*AR164)))</f>
        <v>0.42436000000000007</v>
      </c>
      <c r="AT164" s="1042">
        <f>IF($AK164="n/a",1.03*AS164,IF($AK164&lt;0,1.01*AS164,IF($AK164&gt;10,1.1*AS164,(1+$AK164/100)*AS164)))</f>
        <v>0.43709080000000006</v>
      </c>
      <c r="AU164" s="1042">
        <f>IF($AK164="n/a",1.03*AT164,IF($AK164&lt;0,1.01*AT164,IF($AK164&gt;10,1.1*AT164,(1+$AK164/100)*AT164)))</f>
        <v>0.45020352400000008</v>
      </c>
      <c r="AV164" s="1042">
        <f>IF($AK164="n/a",1.03*AU164,IF($AK164&lt;0,1.01*AU164,IF($AK164&gt;10,1.1*AU164,(1+$AK164/100)*AU164)))</f>
        <v>0.46370962972000007</v>
      </c>
      <c r="AW164" s="766">
        <f>SUM(AR164:AV164)</f>
        <v>2.1873639537200003</v>
      </c>
      <c r="AX164" s="877">
        <f>AW164/I164*100</f>
        <v>12.866846786588237</v>
      </c>
      <c r="AY164" s="1212" t="s">
        <v>138</v>
      </c>
      <c r="AZ164" s="1028" t="s">
        <v>138</v>
      </c>
      <c r="BA164" s="1028" t="s">
        <v>138</v>
      </c>
      <c r="BB164" s="1028" t="s">
        <v>138</v>
      </c>
      <c r="BC164" s="1028" t="s">
        <v>138</v>
      </c>
      <c r="BD164" s="1078" t="s">
        <v>4357</v>
      </c>
      <c r="BE164" s="721">
        <v>2013</v>
      </c>
      <c r="BF164" s="1057">
        <f>IF(BE164&gt;2008,0,IF(BE164&gt;2001,1,IF(BE164&gt;1990,2,IF(BE164&gt;1980,3,IF(BE164&gt;1973,4,IF(BE164&gt;1970,5,IF(BE164&gt;1960,6,IF(BE164&gt;1958,7,IF(BE164&gt;1953,8,9)))))))))</f>
        <v>0</v>
      </c>
    </row>
    <row r="165" spans="1:58" ht="11.25" customHeight="1" x14ac:dyDescent="0.2">
      <c r="A165" s="1027" t="s">
        <v>1187</v>
      </c>
      <c r="B165" s="1031" t="s">
        <v>1188</v>
      </c>
      <c r="C165" s="1181" t="s">
        <v>109</v>
      </c>
      <c r="D165" s="1181" t="s">
        <v>119</v>
      </c>
      <c r="E165" s="857">
        <v>8</v>
      </c>
      <c r="F165" s="1245">
        <v>454</v>
      </c>
      <c r="G165" s="1245" t="s">
        <v>38</v>
      </c>
      <c r="H165" s="1245" t="s">
        <v>116</v>
      </c>
      <c r="I165" s="1030">
        <v>70.33</v>
      </c>
      <c r="J165" s="766">
        <f>(M165/I165)*100</f>
        <v>2.6162377363856111</v>
      </c>
      <c r="K165" s="1033">
        <v>0.46</v>
      </c>
      <c r="L165" s="1043">
        <v>4</v>
      </c>
      <c r="M165" s="756">
        <f>K165*L165</f>
        <v>1.84</v>
      </c>
      <c r="N165" s="1026" t="s">
        <v>153</v>
      </c>
      <c r="O165" s="860">
        <v>0.44</v>
      </c>
      <c r="P165" s="1016">
        <v>43173</v>
      </c>
      <c r="Q165" s="1016">
        <v>43188</v>
      </c>
      <c r="R165" s="756">
        <f>(K165-O165)/O165*100</f>
        <v>4.5454545454545494</v>
      </c>
      <c r="S165" s="824">
        <f>IF(INDEX(Historical!$D$7:$D$1455,MATCH(B165,Historical!$B$7:$B$1455,0))=0,"n/a",(INDEX(Historical!$C$7:$C$1455,MATCH(B165,Historical!$B$7:$B$1455,0))/INDEX(Historical!$D$7:$D$1455,MATCH(B165,Historical!$B$7:$B$1455,0))-1)*100)</f>
        <v>4.7619047619047672</v>
      </c>
      <c r="T165" s="824">
        <f>IF(INDEX(Historical!$F$7:$F$1455,MATCH(B165,Historical!$B$7:$B$1455,0))=0,"n/a",((INDEX(Historical!$C$7:$C$1455,MATCH(B165,Historical!$B$7:$B$1455,0))/INDEX(Historical!$F$7:$F$1455,MATCH(B165,Historical!$B$7:$B$1455,0)))^(1/3)-1)*100)</f>
        <v>7.9265291666473336</v>
      </c>
      <c r="U165" s="824">
        <f>IF(INDEX(Historical!$I$7:$I$1455,MATCH(B165,Historical!$B$7:$B$1455,0))=0,"n/a",((INDEX(Historical!$C$7:$C$1455,MATCH(B165,Historical!$B$7:$B$1455,0))/INDEX(Historical!$I$7:$I$1455,MATCH(B165,Historical!$B$7:$B$1455,0)))^(1/5)-1)*100)</f>
        <v>34.490167754521849</v>
      </c>
      <c r="V165" s="824">
        <f>IF(INDEX(Historical!$O$7:$O$1455,MATCH(B165,Historical!$B$7:$B$1455,0))=0,"n/a",((INDEX(Historical!$C$7:$C$1455,MATCH(B165,Historical!$B$7:$B$1455,0))/INDEX(Historical!$O$7:$O$1455,MATCH(B165,Historical!$B$7:$B$1455,0)))^(1/10)-1)*100)</f>
        <v>13.874673044960195</v>
      </c>
      <c r="W165" s="825">
        <f>IF(OR(U165&lt;=0,U165="n/a",V165&lt;=0,V165="n/a"),"n/a",U165/V165)</f>
        <v>2.4858364332448164</v>
      </c>
      <c r="X165" s="826">
        <f>IF(OR(AJ165&lt;=0,AJ165="n/a",U165&lt;=0,U165="n/a"),"n/a",U165/AJ165)</f>
        <v>4.4218163787848521</v>
      </c>
      <c r="Y165" s="781"/>
      <c r="Z165" s="766">
        <f>IF(OR(AC165&lt;0.01,AC165="n/a"),"n/a",M165/AC165*100)</f>
        <v>41.818181818181813</v>
      </c>
      <c r="AA165" s="1042">
        <f>IF(OR(AC165&lt;0.01,AC165="n/a"),"n/a",I165/AC165)</f>
        <v>15.984090909090908</v>
      </c>
      <c r="AB165" s="1043">
        <v>12</v>
      </c>
      <c r="AC165" s="1021">
        <v>4.4000000000000004</v>
      </c>
      <c r="AD165" s="1021">
        <v>1.1200000000000001</v>
      </c>
      <c r="AE165" s="1021">
        <v>2.2999999999999998</v>
      </c>
      <c r="AF165" s="1021">
        <v>1.47</v>
      </c>
      <c r="AG165" s="1021">
        <v>8.7999999999999989</v>
      </c>
      <c r="AH165" s="1021">
        <v>1.0999999999999999</v>
      </c>
      <c r="AI165" s="1021">
        <v>2.06</v>
      </c>
      <c r="AJ165" s="1021">
        <v>7.8</v>
      </c>
      <c r="AK165" s="1021">
        <v>14.2</v>
      </c>
      <c r="AL165" s="1034">
        <v>1720</v>
      </c>
      <c r="AM165" s="1028">
        <v>59.77</v>
      </c>
      <c r="AN165" s="1021">
        <v>0</v>
      </c>
      <c r="AO165" s="868">
        <f>IF(U165="n/a","n/a",IF(AA165&lt;0,"n/a",IF(AA165="n/a","n/a",J165+U165-AA165)))</f>
        <v>21.122314581816553</v>
      </c>
      <c r="AP165" s="869">
        <f>IF(U165="n/a","n/a",J165+U165)</f>
        <v>37.106405490907463</v>
      </c>
      <c r="AQ165" s="1044">
        <f>IF(OR(AC165&lt;0.01,AF165="n/a"),"n/a",(I165/SQRT(22.5*AC165*(I165/AF165))-1)*100)</f>
        <v>2.1907011128673659</v>
      </c>
      <c r="AR165" s="766">
        <f>INDEX(Historical!$C$7:$C$1455,MATCH(B165,Historical!$B$7:$B$1455,0))*IF(AH165="n/a",1.03,IF(AH165&lt;0,1.01,IF(AH165&gt;10,1.1,(1+AH165/100))))</f>
        <v>1.7793599999999998</v>
      </c>
      <c r="AS165" s="1042">
        <f>IF($AI165="n/a",1.03*AR165,IF($AI165&lt;0,1.01*AR165,IF($AI165&gt;10,1.1*AR165,(1+$AI165/100)*AR165)))</f>
        <v>1.8160148159999998</v>
      </c>
      <c r="AT165" s="1042">
        <f>IF($AK165="n/a",1.03*AS165,IF($AK165&lt;0,1.01*AS165,IF($AK165&gt;10,1.1*AS165,(1+$AK165/100)*AS165)))</f>
        <v>1.9976162976</v>
      </c>
      <c r="AU165" s="1042">
        <f>IF($AK165="n/a",1.03*AT165,IF($AK165&lt;0,1.01*AT165,IF($AK165&gt;10,1.1*AT165,(1+$AK165/100)*AT165)))</f>
        <v>2.1973779273600003</v>
      </c>
      <c r="AV165" s="1042">
        <f>IF($AK165="n/a",1.03*AU165,IF($AK165&lt;0,1.01*AU165,IF($AK165&gt;10,1.1*AU165,(1+$AK165/100)*AU165)))</f>
        <v>2.4171157200960005</v>
      </c>
      <c r="AW165" s="766">
        <f>SUM(AR165:AV165)</f>
        <v>10.207484761056001</v>
      </c>
      <c r="AX165" s="877">
        <f>AW165/I165*100</f>
        <v>14.513699361660745</v>
      </c>
      <c r="AY165" s="1212">
        <v>0.91</v>
      </c>
      <c r="AZ165" s="1028">
        <v>12.19</v>
      </c>
      <c r="BA165" s="1028">
        <v>-17.93</v>
      </c>
      <c r="BB165" s="1028">
        <v>-2.4500000000000002</v>
      </c>
      <c r="BC165" s="1028">
        <v>-7.580000000000001</v>
      </c>
      <c r="BE165" s="721">
        <v>2011</v>
      </c>
      <c r="BF165" s="1057">
        <f>IF(BE165&gt;2008,0,IF(BE165&gt;2001,1,IF(BE165&gt;1990,2,IF(BE165&gt;1980,3,IF(BE165&gt;1973,4,IF(BE165&gt;1970,5,IF(BE165&gt;1960,6,IF(BE165&gt;1958,7,IF(BE165&gt;1953,8,9)))))))))</f>
        <v>0</v>
      </c>
    </row>
    <row r="166" spans="1:58" ht="11.25" customHeight="1" x14ac:dyDescent="0.2">
      <c r="A166" s="1027" t="s">
        <v>1189</v>
      </c>
      <c r="B166" s="1031" t="s">
        <v>1190</v>
      </c>
      <c r="C166" s="1181" t="s">
        <v>109</v>
      </c>
      <c r="D166" s="1181" t="s">
        <v>4426</v>
      </c>
      <c r="E166" s="857">
        <v>7</v>
      </c>
      <c r="F166" s="1245">
        <v>586</v>
      </c>
      <c r="G166" s="1245" t="s">
        <v>107</v>
      </c>
      <c r="H166" s="1245" t="s">
        <v>107</v>
      </c>
      <c r="I166" s="1030">
        <v>66.06</v>
      </c>
      <c r="J166" s="766">
        <f>(M166/I166)*100</f>
        <v>3.5119588253103231</v>
      </c>
      <c r="K166" s="1033">
        <v>0.57999999999999996</v>
      </c>
      <c r="L166" s="1043">
        <v>4</v>
      </c>
      <c r="M166" s="756">
        <f>K166*L166</f>
        <v>2.3199999999999998</v>
      </c>
      <c r="N166" s="1026" t="s">
        <v>322</v>
      </c>
      <c r="O166" s="860">
        <v>0.36</v>
      </c>
      <c r="P166" s="1016">
        <v>43175</v>
      </c>
      <c r="Q166" s="1016">
        <v>43189</v>
      </c>
      <c r="R166" s="756">
        <f>(K166-O166)/O166*100</f>
        <v>61.111111111111107</v>
      </c>
      <c r="S166" s="824">
        <f>IF(INDEX(Historical!$D$7:$D$1455,MATCH(B166,Historical!$B$7:$B$1455,0))=0,"n/a",(INDEX(Historical!$C$7:$C$1455,MATCH(B166,Historical!$B$7:$B$1455,0))/INDEX(Historical!$D$7:$D$1455,MATCH(B166,Historical!$B$7:$B$1455,0))-1)*100)</f>
        <v>38.46153846153846</v>
      </c>
      <c r="T166" s="824">
        <f>IF(INDEX(Historical!$F$7:$F$1455,MATCH(B166,Historical!$B$7:$B$1455,0))=0,"n/a",((INDEX(Historical!$C$7:$C$1455,MATCH(B166,Historical!$B$7:$B$1455,0))/INDEX(Historical!$F$7:$F$1455,MATCH(B166,Historical!$B$7:$B$1455,0)))^(1/3)-1)*100)</f>
        <v>37.00134211888826</v>
      </c>
      <c r="U166" s="824">
        <f>IF(INDEX(Historical!$I$7:$I$1455,MATCH(B166,Historical!$B$7:$B$1455,0))=0,"n/a",((INDEX(Historical!$C$7:$C$1455,MATCH(B166,Historical!$B$7:$B$1455,0))/INDEX(Historical!$I$7:$I$1455,MATCH(B166,Historical!$B$7:$B$1455,0)))^(1/5)-1)*100)</f>
        <v>29.19940099556333</v>
      </c>
      <c r="V166" s="824">
        <f>IF(INDEX(Historical!$O$7:$O$1455,MATCH(B166,Historical!$B$7:$B$1455,0))=0,"n/a",((INDEX(Historical!$C$7:$C$1455,MATCH(B166,Historical!$B$7:$B$1455,0))/INDEX(Historical!$O$7:$O$1455,MATCH(B166,Historical!$B$7:$B$1455,0)))^(1/10)-1)*100)</f>
        <v>13.665914413936475</v>
      </c>
      <c r="W166" s="825">
        <f>IF(OR(U166&lt;=0,U166="n/a",V166&lt;=0,V166="n/a"),"n/a",U166/V166)</f>
        <v>2.1366591441393656</v>
      </c>
      <c r="X166" s="826">
        <f>IF(OR(AJ166&lt;=0,AJ166="n/a",U166&lt;=0,U166="n/a"),"n/a",U166/AJ166)</f>
        <v>2.630576666266967</v>
      </c>
      <c r="Y166" s="1032" t="s">
        <v>1191</v>
      </c>
      <c r="Z166" s="766">
        <f>IF(OR(AC166&lt;0.01,AC166="n/a"),"n/a",M166/AC166*100)</f>
        <v>26.697353279631759</v>
      </c>
      <c r="AA166" s="1042">
        <f>IF(OR(AC166&lt;0.01,AC166="n/a"),"n/a",I166/AC166)</f>
        <v>7.6018411967779063</v>
      </c>
      <c r="AB166" s="1043">
        <v>12</v>
      </c>
      <c r="AC166" s="1021">
        <v>8.69</v>
      </c>
      <c r="AD166" s="1021">
        <v>0.69</v>
      </c>
      <c r="AE166" s="1021">
        <v>1.34</v>
      </c>
      <c r="AF166" s="1021">
        <v>1.23</v>
      </c>
      <c r="AG166" s="1021">
        <v>16.900000000000002</v>
      </c>
      <c r="AH166" s="1021">
        <v>12.7</v>
      </c>
      <c r="AI166" s="1021">
        <v>3.35</v>
      </c>
      <c r="AJ166" s="1021">
        <v>11.1</v>
      </c>
      <c r="AK166" s="1021">
        <v>11</v>
      </c>
      <c r="AL166" s="1034">
        <v>683.72</v>
      </c>
      <c r="AM166" s="1028">
        <v>0.3</v>
      </c>
      <c r="AN166" s="1023">
        <v>30.18</v>
      </c>
      <c r="AO166" s="868">
        <f>IF(U166="n/a","n/a",IF(AA166&lt;0,"n/a",IF(AA166="n/a","n/a",J166+U166-AA166)))</f>
        <v>25.109518624095749</v>
      </c>
      <c r="AP166" s="869">
        <f>IF(U166="n/a","n/a",J166+U166)</f>
        <v>32.711359820873653</v>
      </c>
      <c r="AQ166" s="1044">
        <f>IF(OR(AC166&lt;0.01,AF166="n/a"),"n/a",(I166/SQRT(22.5*AC166*(I166/AF166))-1)*100)</f>
        <v>-35.535488929396806</v>
      </c>
      <c r="AR166" s="766">
        <f>INDEX(Historical!$C$7:$C$1455,MATCH(B166,Historical!$B$7:$B$1455,0))*IF(AH166="n/a",1.03,IF(AH166&lt;0,1.01,IF(AH166&gt;10,1.1,(1+AH166/100))))</f>
        <v>1.5840000000000001</v>
      </c>
      <c r="AS166" s="1042">
        <f>IF($AI166="n/a",1.03*AR166,IF($AI166&lt;0,1.01*AR166,IF($AI166&gt;10,1.1*AR166,(1+$AI166/100)*AR166)))</f>
        <v>1.6370640000000003</v>
      </c>
      <c r="AT166" s="1042">
        <f>IF($AK166="n/a",1.03*AS166,IF($AK166&lt;0,1.01*AS166,IF($AK166&gt;10,1.1*AS166,(1+$AK166/100)*AS166)))</f>
        <v>1.8007704000000004</v>
      </c>
      <c r="AU166" s="1042">
        <f>IF($AK166="n/a",1.03*AT166,IF($AK166&lt;0,1.01*AT166,IF($AK166&gt;10,1.1*AT166,(1+$AK166/100)*AT166)))</f>
        <v>1.9808474400000007</v>
      </c>
      <c r="AV166" s="1042">
        <f>IF($AK166="n/a",1.03*AU166,IF($AK166&lt;0,1.01*AU166,IF($AK166&gt;10,1.1*AU166,(1+$AK166/100)*AU166)))</f>
        <v>2.1789321840000011</v>
      </c>
      <c r="AW166" s="766">
        <f>SUM(AR166:AV166)</f>
        <v>9.1816140240000017</v>
      </c>
      <c r="AX166" s="877">
        <f>AW166/I166*100</f>
        <v>13.898901035422345</v>
      </c>
      <c r="AY166" s="1212">
        <v>1.21</v>
      </c>
      <c r="AZ166" s="1028">
        <v>4.2</v>
      </c>
      <c r="BA166" s="1028">
        <v>-33.35</v>
      </c>
      <c r="BB166" s="1028">
        <v>-5.96</v>
      </c>
      <c r="BC166" s="1028">
        <v>-20.34</v>
      </c>
      <c r="BE166" s="721">
        <v>2012</v>
      </c>
      <c r="BF166" s="1057">
        <f>IF(BE166&gt;2008,0,IF(BE166&gt;2001,1,IF(BE166&gt;1990,2,IF(BE166&gt;1980,3,IF(BE166&gt;1973,4,IF(BE166&gt;1970,5,IF(BE166&gt;1960,6,IF(BE166&gt;1958,7,IF(BE166&gt;1953,8,9)))))))))</f>
        <v>0</v>
      </c>
    </row>
    <row r="167" spans="1:58" ht="11.25" customHeight="1" x14ac:dyDescent="0.2">
      <c r="A167" s="1027" t="s">
        <v>1194</v>
      </c>
      <c r="B167" s="1031" t="s">
        <v>1195</v>
      </c>
      <c r="C167" s="1181" t="s">
        <v>109</v>
      </c>
      <c r="D167" s="1181" t="s">
        <v>119</v>
      </c>
      <c r="E167" s="857">
        <v>7</v>
      </c>
      <c r="F167" s="1245">
        <v>585</v>
      </c>
      <c r="G167" s="1245" t="s">
        <v>107</v>
      </c>
      <c r="H167" s="1245" t="s">
        <v>107</v>
      </c>
      <c r="I167" s="1030">
        <v>33.6</v>
      </c>
      <c r="J167" s="766">
        <f>(M167/I167)*100</f>
        <v>3.5714285714285712</v>
      </c>
      <c r="K167" s="1033">
        <v>0.3</v>
      </c>
      <c r="L167" s="1043">
        <v>4</v>
      </c>
      <c r="M167" s="756">
        <f>K167*L167</f>
        <v>1.2</v>
      </c>
      <c r="N167" s="1026" t="s">
        <v>322</v>
      </c>
      <c r="O167" s="865">
        <v>0.21238199999999999</v>
      </c>
      <c r="P167" s="1016">
        <v>43174</v>
      </c>
      <c r="Q167" s="1016">
        <v>43189</v>
      </c>
      <c r="R167" s="756">
        <f>(K167-O167)/O167*100</f>
        <v>41.254908608074132</v>
      </c>
      <c r="S167" s="824">
        <f>IF(INDEX(Historical!$D$7:$D$1455,MATCH(B167,Historical!$B$7:$B$1455,0))=0,"n/a",(INDEX(Historical!$C$7:$C$1455,MATCH(B167,Historical!$B$7:$B$1455,0))/INDEX(Historical!$D$7:$D$1455,MATCH(B167,Historical!$B$7:$B$1455,0))-1)*100)</f>
        <v>15.909090909090917</v>
      </c>
      <c r="T167" s="824">
        <f>IF(INDEX(Historical!$F$7:$F$1455,MATCH(B167,Historical!$B$7:$B$1455,0))=0,"n/a",((INDEX(Historical!$C$7:$C$1455,MATCH(B167,Historical!$B$7:$B$1455,0))/INDEX(Historical!$F$7:$F$1455,MATCH(B167,Historical!$B$7:$B$1455,0)))^(1/3)-1)*100)</f>
        <v>15.264509429949701</v>
      </c>
      <c r="U167" s="824">
        <f>IF(INDEX(Historical!$I$7:$I$1455,MATCH(B167,Historical!$B$7:$B$1455,0))=0,"n/a",((INDEX(Historical!$C$7:$C$1455,MATCH(B167,Historical!$B$7:$B$1455,0))/INDEX(Historical!$I$7:$I$1455,MATCH(B167,Historical!$B$7:$B$1455,0)))^(1/5)-1)*100)</f>
        <v>16.418452350098221</v>
      </c>
      <c r="V167" s="824">
        <f>IF(INDEX(Historical!$O$7:$O$1455,MATCH(B167,Historical!$B$7:$B$1455,0))=0,"n/a",((INDEX(Historical!$C$7:$C$1455,MATCH(B167,Historical!$B$7:$B$1455,0))/INDEX(Historical!$O$7:$O$1455,MATCH(B167,Historical!$B$7:$B$1455,0)))^(1/10)-1)*100)</f>
        <v>0.33104662682446051</v>
      </c>
      <c r="W167" s="825">
        <f>IF(OR(U167&lt;=0,U167="n/a",V167&lt;=0,V167="n/a"),"n/a",U167/V167)</f>
        <v>49.595588716885509</v>
      </c>
      <c r="X167" s="826" t="str">
        <f>IF(OR(AJ167&lt;=0,AJ167="n/a",U167&lt;=0,U167="n/a"),"n/a",U167/AJ167)</f>
        <v>n/a</v>
      </c>
      <c r="Y167" s="775" t="s">
        <v>961</v>
      </c>
      <c r="Z167" s="766">
        <f>IF(OR(AC167&lt;0.01,AC167="n/a"),"n/a",M167/AC167*100)</f>
        <v>53.571428571428569</v>
      </c>
      <c r="AA167" s="1042">
        <f>IF(OR(AC167&lt;0.01,AC167="n/a"),"n/a",I167/AC167)</f>
        <v>15</v>
      </c>
      <c r="AB167" s="1043">
        <v>12</v>
      </c>
      <c r="AC167" s="1021">
        <v>2.2400000000000002</v>
      </c>
      <c r="AD167" s="1021">
        <v>1.1000000000000001</v>
      </c>
      <c r="AE167" s="1021">
        <v>1.4</v>
      </c>
      <c r="AF167" s="1021">
        <v>1.96</v>
      </c>
      <c r="AG167" s="1021">
        <v>18.099999999999998</v>
      </c>
      <c r="AH167" s="1021">
        <v>-8.5</v>
      </c>
      <c r="AI167" s="1021">
        <v>4.2299999999999995</v>
      </c>
      <c r="AJ167" s="1021">
        <v>-7.6</v>
      </c>
      <c r="AK167" s="1021">
        <v>13.700000000000001</v>
      </c>
      <c r="AL167" s="1034">
        <v>9340</v>
      </c>
      <c r="AM167" s="1028">
        <v>2.5</v>
      </c>
      <c r="AN167" s="1021">
        <v>0.18</v>
      </c>
      <c r="AO167" s="868">
        <f>IF(U167="n/a","n/a",IF(AA167&lt;0,"n/a",IF(AA167="n/a","n/a",J167+U167-AA167)))</f>
        <v>4.9898809215267903</v>
      </c>
      <c r="AP167" s="869">
        <f>IF(U167="n/a","n/a",J167+U167)</f>
        <v>19.98988092152679</v>
      </c>
      <c r="AQ167" s="1044">
        <f>IF(OR(AC167&lt;0.01,AF167="n/a"),"n/a",(I167/SQRT(22.5*AC167*(I167/AF167))-1)*100)</f>
        <v>14.309521329881637</v>
      </c>
      <c r="AR167" s="766">
        <f>INDEX(Historical!$C$7:$C$1455,MATCH(B167,Historical!$B$7:$B$1455,0))*IF(AH167="n/a",1.03,IF(AH167&lt;0,1.01,IF(AH167&gt;10,1.1,(1+AH167/100))))</f>
        <v>0.81035531999999999</v>
      </c>
      <c r="AS167" s="1042">
        <f>IF($AI167="n/a",1.03*AR167,IF($AI167&lt;0,1.01*AR167,IF($AI167&gt;10,1.1*AR167,(1+$AI167/100)*AR167)))</f>
        <v>0.84463335003600004</v>
      </c>
      <c r="AT167" s="1042">
        <f>IF($AK167="n/a",1.03*AS167,IF($AK167&lt;0,1.01*AS167,IF($AK167&gt;10,1.1*AS167,(1+$AK167/100)*AS167)))</f>
        <v>0.92909668503960008</v>
      </c>
      <c r="AU167" s="1042">
        <f>IF($AK167="n/a",1.03*AT167,IF($AK167&lt;0,1.01*AT167,IF($AK167&gt;10,1.1*AT167,(1+$AK167/100)*AT167)))</f>
        <v>1.0220063535435602</v>
      </c>
      <c r="AV167" s="1042">
        <f>IF($AK167="n/a",1.03*AU167,IF($AK167&lt;0,1.01*AU167,IF($AK167&gt;10,1.1*AU167,(1+$AK167/100)*AU167)))</f>
        <v>1.1242069888979163</v>
      </c>
      <c r="AW167" s="766">
        <f>SUM(AR167:AV167)</f>
        <v>4.7302986975170764</v>
      </c>
      <c r="AX167" s="877">
        <f>AW167/I167*100</f>
        <v>14.078269933086537</v>
      </c>
      <c r="AY167" s="1212">
        <v>0.86</v>
      </c>
      <c r="AZ167" s="1028">
        <v>7.9</v>
      </c>
      <c r="BA167" s="1028">
        <v>-20.979999999999997</v>
      </c>
      <c r="BB167" s="1028">
        <v>-4.2700000000000005</v>
      </c>
      <c r="BC167" s="1028">
        <v>-11.37</v>
      </c>
      <c r="BE167" s="721">
        <v>2012</v>
      </c>
      <c r="BF167" s="1057">
        <f>IF(BE167&gt;2008,0,IF(BE167&gt;2001,1,IF(BE167&gt;1990,2,IF(BE167&gt;1980,3,IF(BE167&gt;1973,4,IF(BE167&gt;1970,5,IF(BE167&gt;1960,6,IF(BE167&gt;1958,7,IF(BE167&gt;1953,8,9)))))))))</f>
        <v>0</v>
      </c>
    </row>
    <row r="168" spans="1:58" ht="11.25" customHeight="1" x14ac:dyDescent="0.2">
      <c r="A168" s="827" t="s">
        <v>2281</v>
      </c>
      <c r="B168" s="925" t="s">
        <v>2282</v>
      </c>
      <c r="C168" s="1181" t="s">
        <v>109</v>
      </c>
      <c r="D168" s="1181" t="s">
        <v>4434</v>
      </c>
      <c r="E168" s="857">
        <v>8</v>
      </c>
      <c r="F168" s="1245">
        <v>503</v>
      </c>
      <c r="G168" s="1245" t="s">
        <v>107</v>
      </c>
      <c r="H168" s="1245" t="s">
        <v>107</v>
      </c>
      <c r="I168" s="1039">
        <v>27.93</v>
      </c>
      <c r="J168" s="766">
        <f>(M168/I168)*100</f>
        <v>2.5778732545649836</v>
      </c>
      <c r="K168" s="1019">
        <v>0.18</v>
      </c>
      <c r="L168" s="1245">
        <v>4</v>
      </c>
      <c r="M168" s="756">
        <f>K168*L168</f>
        <v>0.72</v>
      </c>
      <c r="N168" s="1245" t="s">
        <v>497</v>
      </c>
      <c r="O168" s="696">
        <v>0.16</v>
      </c>
      <c r="P168" s="745">
        <v>43279</v>
      </c>
      <c r="Q168" s="745">
        <v>43297</v>
      </c>
      <c r="R168" s="756">
        <f>(K168-O168)/O168*100</f>
        <v>12.499999999999993</v>
      </c>
      <c r="S168" s="824">
        <f>IF(INDEX(Historical!$D$7:$D$1455,MATCH(B168,Historical!$B$7:$B$1455,0))=0,"n/a",(INDEX(Historical!$C$7:$C$1455,MATCH(B168,Historical!$B$7:$B$1455,0))/INDEX(Historical!$D$7:$D$1455,MATCH(B168,Historical!$B$7:$B$1455,0))-1)*100)</f>
        <v>13.207547169811317</v>
      </c>
      <c r="T168" s="824">
        <f>IF(INDEX(Historical!$F$7:$F$1455,MATCH(B168,Historical!$B$7:$B$1455,0))=0,"n/a",((INDEX(Historical!$C$7:$C$1455,MATCH(B168,Historical!$B$7:$B$1455,0))/INDEX(Historical!$F$7:$F$1455,MATCH(B168,Historical!$B$7:$B$1455,0)))^(1/3)-1)*100)</f>
        <v>5.5667191978000741</v>
      </c>
      <c r="U168" s="824">
        <f>IF(INDEX(Historical!$I$7:$I$1455,MATCH(B168,Historical!$B$7:$B$1455,0))=0,"n/a",((INDEX(Historical!$C$7:$C$1455,MATCH(B168,Historical!$B$7:$B$1455,0))/INDEX(Historical!$I$7:$I$1455,MATCH(B168,Historical!$B$7:$B$1455,0)))^(1/5)-1)*100)</f>
        <v>10.756634324829006</v>
      </c>
      <c r="V168" s="824">
        <f>IF(INDEX(Historical!$O$7:$O$1455,MATCH(B168,Historical!$B$7:$B$1455,0))=0,"n/a",((INDEX(Historical!$C$7:$C$1455,MATCH(B168,Historical!$B$7:$B$1455,0))/INDEX(Historical!$O$7:$O$1455,MATCH(B168,Historical!$B$7:$B$1455,0)))^(1/10)-1)*100)</f>
        <v>-9.8905719931865139</v>
      </c>
      <c r="W168" s="825" t="str">
        <f>IF(OR(U168&lt;=0,U168="n/a",V168&lt;=0,V168="n/a"),"n/a",U168/V168)</f>
        <v>n/a</v>
      </c>
      <c r="X168" s="826">
        <f>IF(OR(AJ168&lt;=0,AJ168="n/a",U168&lt;=0,U168="n/a"),"n/a",U168/AJ168)</f>
        <v>1.2086105982953939</v>
      </c>
      <c r="Y168" s="767"/>
      <c r="Z168" s="766">
        <f>IF(OR(AC168&lt;0.01,AC168="n/a"),"n/a",M168/AC168*100)</f>
        <v>26.277372262773717</v>
      </c>
      <c r="AA168" s="1042">
        <f>IF(OR(AC168&lt;0.01,AC168="n/a"),"n/a",I168/AC168)</f>
        <v>10.193430656934305</v>
      </c>
      <c r="AB168" s="1043">
        <v>12</v>
      </c>
      <c r="AC168" s="1038">
        <v>2.74</v>
      </c>
      <c r="AD168" s="1038">
        <v>1.7</v>
      </c>
      <c r="AE168" s="1021">
        <v>3.72</v>
      </c>
      <c r="AF168" s="1021">
        <v>1.29</v>
      </c>
      <c r="AG168" s="1021">
        <v>14.399999999999999</v>
      </c>
      <c r="AH168" s="1021">
        <v>31.4</v>
      </c>
      <c r="AI168" s="1021">
        <v>8.9499999999999993</v>
      </c>
      <c r="AJ168" s="804">
        <v>8.9</v>
      </c>
      <c r="AK168" s="804">
        <v>6</v>
      </c>
      <c r="AL168" s="1038">
        <v>18370</v>
      </c>
      <c r="AM168" s="1038">
        <v>0.1</v>
      </c>
      <c r="AN168" s="1038">
        <v>1</v>
      </c>
      <c r="AO168" s="868">
        <f>IF(U168="n/a","n/a",IF(AA168&lt;0,"n/a",IF(AA168="n/a","n/a",J168+U168-AA168)))</f>
        <v>3.1410769224596837</v>
      </c>
      <c r="AP168" s="869">
        <f>IF(U168="n/a","n/a",J168+U168)</f>
        <v>13.334507579393989</v>
      </c>
      <c r="AQ168" s="1044">
        <f>IF(OR(AC168&lt;0.01,AF168="n/a"),"n/a",(I168/SQRT(22.5*AC168*(I168/AF168))-1)*100)</f>
        <v>-23.552412878872786</v>
      </c>
      <c r="AR168" s="766">
        <f>INDEX(Historical!$C$7:$C$1455,MATCH(B168,Historical!$B$7:$B$1455,0))*IF(AH168="n/a",1.03,IF(AH168&lt;0,1.01,IF(AH168&gt;10,1.1,(1+AH168/100))))</f>
        <v>0.66</v>
      </c>
      <c r="AS168" s="1042">
        <f>IF($AI168="n/a",1.03*AR168,IF($AI168&lt;0,1.01*AR168,IF($AI168&gt;10,1.1*AR168,(1+$AI168/100)*AR168)))</f>
        <v>0.71906999999999999</v>
      </c>
      <c r="AT168" s="1042">
        <f>IF($AK168="n/a",1.03*AS168,IF($AK168&lt;0,1.01*AS168,IF($AK168&gt;10,1.1*AS168,(1+$AK168/100)*AS168)))</f>
        <v>0.76221420000000006</v>
      </c>
      <c r="AU168" s="1042">
        <f>IF($AK168="n/a",1.03*AT168,IF($AK168&lt;0,1.01*AT168,IF($AK168&gt;10,1.1*AT168,(1+$AK168/100)*AT168)))</f>
        <v>0.80794705200000005</v>
      </c>
      <c r="AV168" s="1042">
        <f>IF($AK168="n/a",1.03*AU168,IF($AK168&lt;0,1.01*AU168,IF($AK168&gt;10,1.1*AU168,(1+$AK168/100)*AU168)))</f>
        <v>0.85642387512000007</v>
      </c>
      <c r="AW168" s="766">
        <f>SUM(AR168:AV168)</f>
        <v>3.8056551271200005</v>
      </c>
      <c r="AX168" s="877">
        <f>AW168/I168*100</f>
        <v>13.62568967819549</v>
      </c>
      <c r="AY168" s="853">
        <v>1.17</v>
      </c>
      <c r="AZ168" s="1021">
        <v>15.89</v>
      </c>
      <c r="BA168" s="1021">
        <v>-19.439999999999998</v>
      </c>
      <c r="BB168" s="1021">
        <v>1.82</v>
      </c>
      <c r="BC168" s="1021">
        <v>-7.59</v>
      </c>
      <c r="BE168" s="721">
        <v>2011</v>
      </c>
      <c r="BF168" s="1057">
        <f>IF(BE168&gt;2008,0,IF(BE168&gt;2001,1,IF(BE168&gt;1990,2,IF(BE168&gt;1980,3,IF(BE168&gt;1973,4,IF(BE168&gt;1970,5,IF(BE168&gt;1960,6,IF(BE168&gt;1958,7,IF(BE168&gt;1953,8,9)))))))))</f>
        <v>0</v>
      </c>
    </row>
    <row r="169" spans="1:58" ht="11.25" customHeight="1" x14ac:dyDescent="0.2">
      <c r="A169" s="827" t="s">
        <v>2284</v>
      </c>
      <c r="B169" s="925" t="s">
        <v>2285</v>
      </c>
      <c r="C169" s="1181" t="s">
        <v>109</v>
      </c>
      <c r="D169" s="1181" t="s">
        <v>4434</v>
      </c>
      <c r="E169" s="857">
        <v>8</v>
      </c>
      <c r="F169" s="1245">
        <v>465</v>
      </c>
      <c r="G169" s="1245" t="s">
        <v>107</v>
      </c>
      <c r="H169" s="1245" t="s">
        <v>107</v>
      </c>
      <c r="I169" s="1039">
        <v>30.08</v>
      </c>
      <c r="J169" s="766">
        <f>(M169/I169)*100</f>
        <v>3.1914893617021276</v>
      </c>
      <c r="K169" s="1019">
        <v>0.24</v>
      </c>
      <c r="L169" s="1245">
        <v>4</v>
      </c>
      <c r="M169" s="756">
        <f>K169*L169</f>
        <v>0.96</v>
      </c>
      <c r="N169" s="1245" t="s">
        <v>4258</v>
      </c>
      <c r="O169" s="696">
        <v>0.22</v>
      </c>
      <c r="P169" s="745">
        <v>43173</v>
      </c>
      <c r="Q169" s="745">
        <v>43192</v>
      </c>
      <c r="R169" s="756">
        <f>(K169-O169)/O169*100</f>
        <v>9.0909090909090864</v>
      </c>
      <c r="S169" s="824">
        <f>IF(INDEX(Historical!$D$7:$D$1455,MATCH(B169,Historical!$B$7:$B$1455,0))=0,"n/a",(INDEX(Historical!$C$7:$C$1455,MATCH(B169,Historical!$B$7:$B$1455,0))/INDEX(Historical!$D$7:$D$1455,MATCH(B169,Historical!$B$7:$B$1455,0))-1)*100)</f>
        <v>4.9382716049382713</v>
      </c>
      <c r="T169" s="824">
        <f>IF(INDEX(Historical!$F$7:$F$1455,MATCH(B169,Historical!$B$7:$B$1455,0))=0,"n/a",((INDEX(Historical!$C$7:$C$1455,MATCH(B169,Historical!$B$7:$B$1455,0))/INDEX(Historical!$F$7:$F$1455,MATCH(B169,Historical!$B$7:$B$1455,0)))^(1/3)-1)*100)</f>
        <v>3.3497428041154853</v>
      </c>
      <c r="U169" s="824">
        <f>IF(INDEX(Historical!$I$7:$I$1455,MATCH(B169,Historical!$B$7:$B$1455,0))=0,"n/a",((INDEX(Historical!$C$7:$C$1455,MATCH(B169,Historical!$B$7:$B$1455,0))/INDEX(Historical!$I$7:$I$1455,MATCH(B169,Historical!$B$7:$B$1455,0)))^(1/5)-1)*100)</f>
        <v>8.3200405718355075</v>
      </c>
      <c r="V169" s="824">
        <f>IF(INDEX(Historical!$O$7:$O$1455,MATCH(B169,Historical!$B$7:$B$1455,0))=0,"n/a",((INDEX(Historical!$C$7:$C$1455,MATCH(B169,Historical!$B$7:$B$1455,0))/INDEX(Historical!$O$7:$O$1455,MATCH(B169,Historical!$B$7:$B$1455,0)))^(1/10)-1)*100)</f>
        <v>6.332520723438928</v>
      </c>
      <c r="W169" s="825">
        <f>IF(OR(U169&lt;=0,U169="n/a",V169&lt;=0,V169="n/a"),"n/a",U169/V169)</f>
        <v>1.3138591937078163</v>
      </c>
      <c r="X169" s="826">
        <f>IF(OR(AJ169&lt;=0,AJ169="n/a",U169&lt;=0,U169="n/a"),"n/a",U169/AJ169)</f>
        <v>2.1333437363680789</v>
      </c>
      <c r="Y169" s="767"/>
      <c r="Z169" s="766">
        <f>IF(OR(AC169&lt;0.01,AC169="n/a"),"n/a",M169/AC169*100)</f>
        <v>39.506172839506171</v>
      </c>
      <c r="AA169" s="1042">
        <f>IF(OR(AC169&lt;0.01,AC169="n/a"),"n/a",I169/AC169)</f>
        <v>12.378600823045266</v>
      </c>
      <c r="AB169" s="1043">
        <v>12</v>
      </c>
      <c r="AC169" s="1038">
        <v>2.4300000000000002</v>
      </c>
      <c r="AD169" s="1038">
        <v>1.55</v>
      </c>
      <c r="AE169" s="1021">
        <v>3.27</v>
      </c>
      <c r="AF169" s="1021">
        <v>1.28</v>
      </c>
      <c r="AG169" s="1021">
        <v>11.3</v>
      </c>
      <c r="AH169" s="1021">
        <v>-8.1</v>
      </c>
      <c r="AI169" s="1021">
        <v>3.45</v>
      </c>
      <c r="AJ169" s="804">
        <v>3.9</v>
      </c>
      <c r="AK169" s="804">
        <v>8</v>
      </c>
      <c r="AL169" s="1038">
        <v>477.97</v>
      </c>
      <c r="AM169" s="1038">
        <v>3.1</v>
      </c>
      <c r="AN169" s="1038">
        <v>0.1</v>
      </c>
      <c r="AO169" s="868">
        <f>IF(U169="n/a","n/a",IF(AA169&lt;0,"n/a",IF(AA169="n/a","n/a",J169+U169-AA169)))</f>
        <v>-0.867070889507632</v>
      </c>
      <c r="AP169" s="869">
        <f>IF(U169="n/a","n/a",J169+U169)</f>
        <v>11.511529933537634</v>
      </c>
      <c r="AQ169" s="1044">
        <f>IF(OR(AC169&lt;0.01,AF169="n/a"),"n/a",(I169/SQRT(22.5*AC169*(I169/AF169))-1)*100)</f>
        <v>-16.083085922912378</v>
      </c>
      <c r="AR169" s="766">
        <f>INDEX(Historical!$C$7:$C$1455,MATCH(B169,Historical!$B$7:$B$1455,0))*IF(AH169="n/a",1.03,IF(AH169&lt;0,1.01,IF(AH169&gt;10,1.1,(1+AH169/100))))</f>
        <v>0.85849999999999993</v>
      </c>
      <c r="AS169" s="1042">
        <f>IF($AI169="n/a",1.03*AR169,IF($AI169&lt;0,1.01*AR169,IF($AI169&gt;10,1.1*AR169,(1+$AI169/100)*AR169)))</f>
        <v>0.88811824999999989</v>
      </c>
      <c r="AT169" s="1042">
        <f>IF($AK169="n/a",1.03*AS169,IF($AK169&lt;0,1.01*AS169,IF($AK169&gt;10,1.1*AS169,(1+$AK169/100)*AS169)))</f>
        <v>0.9591677099999999</v>
      </c>
      <c r="AU169" s="1042">
        <f>IF($AK169="n/a",1.03*AT169,IF($AK169&lt;0,1.01*AT169,IF($AK169&gt;10,1.1*AT169,(1+$AK169/100)*AT169)))</f>
        <v>1.0359011268</v>
      </c>
      <c r="AV169" s="1042">
        <f>IF($AK169="n/a",1.03*AU169,IF($AK169&lt;0,1.01*AU169,IF($AK169&gt;10,1.1*AU169,(1+$AK169/100)*AU169)))</f>
        <v>1.1187732169440001</v>
      </c>
      <c r="AW169" s="766">
        <f>SUM(AR169:AV169)</f>
        <v>4.8604603037440004</v>
      </c>
      <c r="AX169" s="877">
        <f>AW169/I169*100</f>
        <v>16.158445158723406</v>
      </c>
      <c r="AY169" s="853">
        <v>0.9</v>
      </c>
      <c r="AZ169" s="1021">
        <v>13.600000000000001</v>
      </c>
      <c r="BA169" s="1021">
        <v>-12.43</v>
      </c>
      <c r="BB169" s="1021">
        <v>1.71</v>
      </c>
      <c r="BC169" s="1021">
        <v>-4.26</v>
      </c>
      <c r="BE169" s="721">
        <v>2011</v>
      </c>
      <c r="BF169" s="1057">
        <f>IF(BE169&gt;2008,0,IF(BE169&gt;2001,1,IF(BE169&gt;1990,2,IF(BE169&gt;1980,3,IF(BE169&gt;1973,4,IF(BE169&gt;1970,5,IF(BE169&gt;1960,6,IF(BE169&gt;1958,7,IF(BE169&gt;1953,8,9)))))))))</f>
        <v>0</v>
      </c>
    </row>
    <row r="170" spans="1:58" s="905" customFormat="1" ht="11.25" customHeight="1" x14ac:dyDescent="0.2">
      <c r="A170" s="760" t="s">
        <v>1196</v>
      </c>
      <c r="B170" s="914" t="s">
        <v>1197</v>
      </c>
      <c r="C170" s="1181" t="s">
        <v>109</v>
      </c>
      <c r="D170" s="1181" t="s">
        <v>119</v>
      </c>
      <c r="E170" s="885">
        <v>9</v>
      </c>
      <c r="F170" s="1245">
        <v>389</v>
      </c>
      <c r="G170" s="1244" t="s">
        <v>38</v>
      </c>
      <c r="H170" s="1244" t="s">
        <v>38</v>
      </c>
      <c r="I170" s="886">
        <v>48.33</v>
      </c>
      <c r="J170" s="887">
        <f>(M170/I170)*100</f>
        <v>3.4761018001241464</v>
      </c>
      <c r="K170" s="888">
        <v>0.42</v>
      </c>
      <c r="L170" s="889">
        <v>4</v>
      </c>
      <c r="M170" s="890">
        <f>K170*L170</f>
        <v>1.68</v>
      </c>
      <c r="N170" s="891" t="s">
        <v>150</v>
      </c>
      <c r="O170" s="892">
        <v>0.38</v>
      </c>
      <c r="P170" s="893">
        <v>43350</v>
      </c>
      <c r="Q170" s="893">
        <v>43360</v>
      </c>
      <c r="R170" s="890">
        <f>(K170-O170)/O170*100</f>
        <v>10.52631578947368</v>
      </c>
      <c r="S170" s="824">
        <f>IF(INDEX(Historical!$D$7:$D$1455,MATCH(B170,Historical!$B$7:$B$1455,0))=0,"n/a",(INDEX(Historical!$C$7:$C$1455,MATCH(B170,Historical!$B$7:$B$1455,0))/INDEX(Historical!$D$7:$D$1455,MATCH(B170,Historical!$B$7:$B$1455,0))-1)*100)</f>
        <v>19.999999999999996</v>
      </c>
      <c r="T170" s="824">
        <f>IF(INDEX(Historical!$F$7:$F$1455,MATCH(B170,Historical!$B$7:$B$1455,0))=0,"n/a",((INDEX(Historical!$C$7:$C$1455,MATCH(B170,Historical!$B$7:$B$1455,0))/INDEX(Historical!$F$7:$F$1455,MATCH(B170,Historical!$B$7:$B$1455,0)))^(1/3)-1)*100)</f>
        <v>19.681696117715084</v>
      </c>
      <c r="U170" s="824">
        <f>IF(INDEX(Historical!$I$7:$I$1455,MATCH(B170,Historical!$B$7:$B$1455,0))=0,"n/a",((INDEX(Historical!$C$7:$C$1455,MATCH(B170,Historical!$B$7:$B$1455,0))/INDEX(Historical!$I$7:$I$1455,MATCH(B170,Historical!$B$7:$B$1455,0)))^(1/5)-1)*100)</f>
        <v>36.851085783726333</v>
      </c>
      <c r="V170" s="824" t="str">
        <f>IF(INDEX(Historical!$O$7:$O$1455,MATCH(B170,Historical!$B$7:$B$1455,0))=0,"n/a",((INDEX(Historical!$C$7:$C$1455,MATCH(B170,Historical!$B$7:$B$1455,0))/INDEX(Historical!$O$7:$O$1455,MATCH(B170,Historical!$B$7:$B$1455,0)))^(1/10)-1)*100)</f>
        <v>n/a</v>
      </c>
      <c r="W170" s="894" t="str">
        <f>IF(OR(U170&lt;=0,U170="n/a",V170&lt;=0,V170="n/a"),"n/a",U170/V170)</f>
        <v>n/a</v>
      </c>
      <c r="X170" s="895" t="str">
        <f>IF(OR(AJ170&lt;=0,AJ170="n/a",U170&lt;=0,U170="n/a"),"n/a",U170/AJ170)</f>
        <v>n/a</v>
      </c>
      <c r="Y170" s="914"/>
      <c r="Z170" s="887">
        <f>IF(OR(AC170&lt;0.01,AC170="n/a"),"n/a",M170/AC170*100)</f>
        <v>38.799076212471128</v>
      </c>
      <c r="AA170" s="897">
        <f>IF(OR(AC170&lt;0.01,AC170="n/a"),"n/a",I170/AC170)</f>
        <v>11.161662817551962</v>
      </c>
      <c r="AB170" s="889">
        <v>12</v>
      </c>
      <c r="AC170" s="898">
        <v>4.33</v>
      </c>
      <c r="AD170" s="898">
        <v>0.89</v>
      </c>
      <c r="AE170" s="898">
        <v>0.93</v>
      </c>
      <c r="AF170" s="898">
        <v>1.48</v>
      </c>
      <c r="AG170" s="898">
        <v>17</v>
      </c>
      <c r="AH170" s="898">
        <v>-11</v>
      </c>
      <c r="AI170" s="898">
        <v>3.44</v>
      </c>
      <c r="AJ170" s="898">
        <v>-0.1</v>
      </c>
      <c r="AK170" s="898">
        <v>12.5</v>
      </c>
      <c r="AL170" s="899">
        <v>5390</v>
      </c>
      <c r="AM170" s="900">
        <v>0.4</v>
      </c>
      <c r="AN170" s="898">
        <v>0.22</v>
      </c>
      <c r="AO170" s="901">
        <f>IF(U170="n/a","n/a",IF(AA170&lt;0,"n/a",IF(AA170="n/a","n/a",J170+U170-AA170)))</f>
        <v>29.165524766298518</v>
      </c>
      <c r="AP170" s="902">
        <f>IF(U170="n/a","n/a",J170+U170)</f>
        <v>40.327187583850481</v>
      </c>
      <c r="AQ170" s="903">
        <f>IF(OR(AC170&lt;0.01,AF170="n/a"),"n/a",(I170/SQRT(22.5*AC170*(I170/AF170))-1)*100)</f>
        <v>-14.315148570857749</v>
      </c>
      <c r="AR170" s="766">
        <f>INDEX(Historical!$C$7:$C$1455,MATCH(B170,Historical!$B$7:$B$1455,0))*IF(AH170="n/a",1.03,IF(AH170&lt;0,1.01,IF(AH170&gt;10,1.1,(1+AH170/100))))</f>
        <v>1.4543999999999999</v>
      </c>
      <c r="AS170" s="897">
        <f>IF($AI170="n/a",1.03*AR170,IF($AI170&lt;0,1.01*AR170,IF($AI170&gt;10,1.1*AR170,(1+$AI170/100)*AR170)))</f>
        <v>1.5044313599999999</v>
      </c>
      <c r="AT170" s="897">
        <f>IF($AK170="n/a",1.03*AS170,IF($AK170&lt;0,1.01*AS170,IF($AK170&gt;10,1.1*AS170,(1+$AK170/100)*AS170)))</f>
        <v>1.6548744959999999</v>
      </c>
      <c r="AU170" s="897">
        <f>IF($AK170="n/a",1.03*AT170,IF($AK170&lt;0,1.01*AT170,IF($AK170&gt;10,1.1*AT170,(1+$AK170/100)*AT170)))</f>
        <v>1.8203619456</v>
      </c>
      <c r="AV170" s="897">
        <f>IF($AK170="n/a",1.03*AU170,IF($AK170&lt;0,1.01*AU170,IF($AK170&gt;10,1.1*AU170,(1+$AK170/100)*AU170)))</f>
        <v>2.00239814016</v>
      </c>
      <c r="AW170" s="887">
        <f>SUM(AR170:AV170)</f>
        <v>8.4364659417599999</v>
      </c>
      <c r="AX170" s="904">
        <f>AW170/I170*100</f>
        <v>17.455960980260706</v>
      </c>
      <c r="AY170" s="1213">
        <v>0.81</v>
      </c>
      <c r="AZ170" s="900">
        <v>15.18</v>
      </c>
      <c r="BA170" s="900">
        <v>-22.93</v>
      </c>
      <c r="BB170" s="900">
        <v>1.4200000000000002</v>
      </c>
      <c r="BC170" s="900">
        <v>-9.0300000000000011</v>
      </c>
      <c r="BD170" s="1079"/>
      <c r="BE170" s="721">
        <v>2010</v>
      </c>
      <c r="BF170" s="1057">
        <f>IF(BE170&gt;2008,0,IF(BE170&gt;2001,1,IF(BE170&gt;1990,2,IF(BE170&gt;1980,3,IF(BE170&gt;1973,4,IF(BE170&gt;1970,5,IF(BE170&gt;1960,6,IF(BE170&gt;1958,7,IF(BE170&gt;1953,8,9)))))))))</f>
        <v>0</v>
      </c>
    </row>
    <row r="171" spans="1:58" ht="11.25" customHeight="1" x14ac:dyDescent="0.2">
      <c r="A171" s="1019" t="s">
        <v>3863</v>
      </c>
      <c r="B171" s="1031" t="s">
        <v>3864</v>
      </c>
      <c r="C171" s="1181" t="s">
        <v>109</v>
      </c>
      <c r="D171" s="1181" t="s">
        <v>4434</v>
      </c>
      <c r="E171" s="857">
        <v>5</v>
      </c>
      <c r="F171" s="1245">
        <v>825</v>
      </c>
      <c r="G171" s="1245" t="s">
        <v>107</v>
      </c>
      <c r="H171" s="1245" t="s">
        <v>107</v>
      </c>
      <c r="I171" s="1035">
        <v>28.43</v>
      </c>
      <c r="J171" s="766">
        <f>(M171/I171)*100</f>
        <v>4.0801969750263805</v>
      </c>
      <c r="K171" s="1040">
        <v>0.28999999999999998</v>
      </c>
      <c r="L171" s="721">
        <v>4</v>
      </c>
      <c r="M171" s="756">
        <f>K171*L171</f>
        <v>1.1599999999999999</v>
      </c>
      <c r="N171" s="721" t="s">
        <v>729</v>
      </c>
      <c r="O171" s="861">
        <v>0.24</v>
      </c>
      <c r="P171" s="745">
        <v>43287</v>
      </c>
      <c r="Q171" s="745">
        <v>43312</v>
      </c>
      <c r="R171" s="756">
        <f>(K171-O171)/O171*100</f>
        <v>20.833333333333329</v>
      </c>
      <c r="S171" s="824">
        <f>IF(INDEX(Historical!$D$7:$D$1455,MATCH(B171,Historical!$B$7:$B$1455,0))=0,"n/a",(INDEX(Historical!$C$7:$C$1455,MATCH(B171,Historical!$B$7:$B$1455,0))/INDEX(Historical!$D$7:$D$1455,MATCH(B171,Historical!$B$7:$B$1455,0))-1)*100)</f>
        <v>4.840508587999115</v>
      </c>
      <c r="T171" s="824">
        <f>IF(INDEX(Historical!$F$7:$F$1455,MATCH(B171,Historical!$B$7:$B$1455,0))=0,"n/a",((INDEX(Historical!$C$7:$C$1455,MATCH(B171,Historical!$B$7:$B$1455,0))/INDEX(Historical!$F$7:$F$1455,MATCH(B171,Historical!$B$7:$B$1455,0)))^(1/3)-1)*100)</f>
        <v>4.7856791051444025</v>
      </c>
      <c r="U171" s="824">
        <f>IF(INDEX(Historical!$I$7:$I$1455,MATCH(B171,Historical!$B$7:$B$1455,0))=0,"n/a",((INDEX(Historical!$C$7:$C$1455,MATCH(B171,Historical!$B$7:$B$1455,0))/INDEX(Historical!$I$7:$I$1455,MATCH(B171,Historical!$B$7:$B$1455,0)))^(1/5)-1)*100)</f>
        <v>3.8769076158921667</v>
      </c>
      <c r="V171" s="824">
        <f>IF(INDEX(Historical!$O$7:$O$1455,MATCH(B171,Historical!$B$7:$B$1455,0))=0,"n/a",((INDEX(Historical!$C$7:$C$1455,MATCH(B171,Historical!$B$7:$B$1455,0))/INDEX(Historical!$O$7:$O$1455,MATCH(B171,Historical!$B$7:$B$1455,0)))^(1/10)-1)*100)</f>
        <v>3.4826778041185058</v>
      </c>
      <c r="W171" s="825">
        <f>IF(OR(U171&lt;=0,U171="n/a",V171&lt;=0,V171="n/a"),"n/a",U171/V171)</f>
        <v>1.1131973251466032</v>
      </c>
      <c r="X171" s="826">
        <f>IF(OR(AJ171&lt;=0,AJ171="n/a",U171&lt;=0,U171="n/a"),"n/a",U171/AJ171)</f>
        <v>0.46153662093954362</v>
      </c>
      <c r="Y171" s="1031"/>
      <c r="Z171" s="766">
        <f>IF(OR(AC171&lt;0.01,AC171="n/a"),"n/a",M171/AC171*100)</f>
        <v>56.038647342995176</v>
      </c>
      <c r="AA171" s="1042">
        <f>IF(OR(AC171&lt;0.01,AC171="n/a"),"n/a",I171/AC171)</f>
        <v>13.734299516908214</v>
      </c>
      <c r="AB171" s="1245">
        <v>12</v>
      </c>
      <c r="AC171" s="1035">
        <v>2.0699999999999998</v>
      </c>
      <c r="AD171" s="1035" t="s">
        <v>138</v>
      </c>
      <c r="AE171" s="1035">
        <v>4.5599999999999996</v>
      </c>
      <c r="AF171" s="1035">
        <v>1.66</v>
      </c>
      <c r="AG171" s="1035">
        <v>12.2</v>
      </c>
      <c r="AH171" s="1035">
        <v>9.6</v>
      </c>
      <c r="AI171" s="1035" t="s">
        <v>138</v>
      </c>
      <c r="AJ171" s="1035">
        <v>8.4</v>
      </c>
      <c r="AK171" s="1035" t="s">
        <v>138</v>
      </c>
      <c r="AL171" s="1035">
        <v>308.18</v>
      </c>
      <c r="AM171" s="1035">
        <v>2.1</v>
      </c>
      <c r="AN171" s="1035">
        <v>0</v>
      </c>
      <c r="AO171" s="868">
        <f>IF(U171="n/a","n/a",IF(AA171&lt;0,"n/a",IF(AA171="n/a","n/a",J171+U171-AA171)))</f>
        <v>-5.7771949259896669</v>
      </c>
      <c r="AP171" s="869">
        <f>IF(U171="n/a","n/a",J171+U171)</f>
        <v>7.9571045909185472</v>
      </c>
      <c r="AQ171" s="1044">
        <f>IF(OR(AC171&lt;0.01,AF171="n/a"),"n/a",(I171/SQRT(22.5*AC171*(I171/AF171))-1)*100)</f>
        <v>0.66211291702031883</v>
      </c>
      <c r="AR171" s="766">
        <f>INDEX(Historical!$C$7:$C$1455,MATCH(B171,Historical!$B$7:$B$1455,0))*IF(AH171="n/a",1.03,IF(AH171&lt;0,1.01,IF(AH171&gt;10,1.1,(1+AH171/100))))</f>
        <v>1.03024</v>
      </c>
      <c r="AS171" s="1042">
        <f>IF($AI171="n/a",1.03*AR171,IF($AI171&lt;0,1.01*AR171,IF($AI171&gt;10,1.1*AR171,(1+$AI171/100)*AR171)))</f>
        <v>1.0611472000000002</v>
      </c>
      <c r="AT171" s="1042">
        <f>IF($AK171="n/a",1.03*AS171,IF($AK171&lt;0,1.01*AS171,IF($AK171&gt;10,1.1*AS171,(1+$AK171/100)*AS171)))</f>
        <v>1.0929816160000003</v>
      </c>
      <c r="AU171" s="1042">
        <f>IF($AK171="n/a",1.03*AT171,IF($AK171&lt;0,1.01*AT171,IF($AK171&gt;10,1.1*AT171,(1+$AK171/100)*AT171)))</f>
        <v>1.1257710644800003</v>
      </c>
      <c r="AV171" s="1042">
        <f>IF($AK171="n/a",1.03*AU171,IF($AK171&lt;0,1.01*AU171,IF($AK171&gt;10,1.1*AU171,(1+$AK171/100)*AU171)))</f>
        <v>1.1595441964144004</v>
      </c>
      <c r="AW171" s="766">
        <f>SUM(AR171:AV171)</f>
        <v>5.4696840768944019</v>
      </c>
      <c r="AX171" s="877">
        <f>AW171/I171*100</f>
        <v>19.239127952495259</v>
      </c>
      <c r="AY171" s="853">
        <v>0.61</v>
      </c>
      <c r="AZ171" s="1038">
        <v>13.58</v>
      </c>
      <c r="BA171" s="1038">
        <v>-12.06</v>
      </c>
      <c r="BB171" s="1038">
        <v>0.33999999999999997</v>
      </c>
      <c r="BC171" s="1038">
        <v>-0.94000000000000006</v>
      </c>
      <c r="BE171" s="721">
        <v>2014</v>
      </c>
      <c r="BF171" s="1057">
        <f>IF(BE171&gt;2008,0,IF(BE171&gt;2001,1,IF(BE171&gt;1990,2,IF(BE171&gt;1980,3,IF(BE171&gt;1973,4,IF(BE171&gt;1970,5,IF(BE171&gt;1960,6,IF(BE171&gt;1958,7,IF(BE171&gt;1953,8,9)))))))))</f>
        <v>0</v>
      </c>
    </row>
    <row r="172" spans="1:58" ht="11.25" customHeight="1" x14ac:dyDescent="0.2">
      <c r="A172" s="1027" t="s">
        <v>3865</v>
      </c>
      <c r="B172" s="1031" t="s">
        <v>3866</v>
      </c>
      <c r="C172" s="1181" t="s">
        <v>109</v>
      </c>
      <c r="D172" s="1181" t="s">
        <v>4434</v>
      </c>
      <c r="E172" s="857">
        <v>5</v>
      </c>
      <c r="F172" s="1245">
        <v>775</v>
      </c>
      <c r="G172" s="1245" t="s">
        <v>107</v>
      </c>
      <c r="H172" s="1245" t="s">
        <v>107</v>
      </c>
      <c r="I172" s="1030">
        <v>28.69</v>
      </c>
      <c r="J172" s="766">
        <f>(M172/I172)*100</f>
        <v>2.7884280237016381</v>
      </c>
      <c r="K172" s="1033">
        <v>0.2</v>
      </c>
      <c r="L172" s="1043">
        <v>4</v>
      </c>
      <c r="M172" s="756">
        <f>K172*L172</f>
        <v>0.8</v>
      </c>
      <c r="N172" s="1026" t="s">
        <v>543</v>
      </c>
      <c r="O172" s="860">
        <v>0.18</v>
      </c>
      <c r="P172" s="714">
        <v>43125</v>
      </c>
      <c r="Q172" s="714">
        <v>43133</v>
      </c>
      <c r="R172" s="756">
        <f>(K172-O172)/O172*100</f>
        <v>11.111111111111121</v>
      </c>
      <c r="S172" s="824">
        <f>IF(INDEX(Historical!$D$7:$D$1455,MATCH(B172,Historical!$B$7:$B$1455,0))=0,"n/a",(INDEX(Historical!$C$7:$C$1455,MATCH(B172,Historical!$B$7:$B$1455,0))/INDEX(Historical!$D$7:$D$1455,MATCH(B172,Historical!$B$7:$B$1455,0))-1)*100)</f>
        <v>5.8823529411764497</v>
      </c>
      <c r="T172" s="824">
        <f>IF(INDEX(Historical!$F$7:$F$1455,MATCH(B172,Historical!$B$7:$B$1455,0))=0,"n/a",((INDEX(Historical!$C$7:$C$1455,MATCH(B172,Historical!$B$7:$B$1455,0))/INDEX(Historical!$F$7:$F$1455,MATCH(B172,Historical!$B$7:$B$1455,0)))^(1/3)-1)*100)</f>
        <v>8.0983869874452274</v>
      </c>
      <c r="U172" s="824">
        <f>IF(INDEX(Historical!$I$7:$I$1455,MATCH(B172,Historical!$B$7:$B$1455,0))=0,"n/a",((INDEX(Historical!$C$7:$C$1455,MATCH(B172,Historical!$B$7:$B$1455,0))/INDEX(Historical!$I$7:$I$1455,MATCH(B172,Historical!$B$7:$B$1455,0)))^(1/5)-1)*100)</f>
        <v>8.4471771197698544</v>
      </c>
      <c r="V172" s="824">
        <f>IF(INDEX(Historical!$O$7:$O$1455,MATCH(B172,Historical!$B$7:$B$1455,0))=0,"n/a",((INDEX(Historical!$C$7:$C$1455,MATCH(B172,Historical!$B$7:$B$1455,0))/INDEX(Historical!$O$7:$O$1455,MATCH(B172,Historical!$B$7:$B$1455,0)))^(1/10)-1)*100)</f>
        <v>-10.404154015923783</v>
      </c>
      <c r="W172" s="825" t="str">
        <f>IF(OR(U172&lt;=0,U172="n/a",V172&lt;=0,V172="n/a"),"n/a",U172/V172)</f>
        <v>n/a</v>
      </c>
      <c r="X172" s="826">
        <f>IF(OR(AJ172&lt;=0,AJ172="n/a",U172&lt;=0,U172="n/a"),"n/a",U172/AJ172)</f>
        <v>0.41407730979263996</v>
      </c>
      <c r="Y172" s="780"/>
      <c r="Z172" s="766">
        <f>IF(OR(AC172&lt;0.01,AC172="n/a"),"n/a",M172/AC172*100)</f>
        <v>41.884816753926707</v>
      </c>
      <c r="AA172" s="1042">
        <f>IF(OR(AC172&lt;0.01,AC172="n/a"),"n/a",I172/AC172)</f>
        <v>15.020942408376964</v>
      </c>
      <c r="AB172" s="1043">
        <v>12</v>
      </c>
      <c r="AC172" s="1021">
        <v>1.91</v>
      </c>
      <c r="AD172" s="1021">
        <v>2.5</v>
      </c>
      <c r="AE172" s="1021">
        <v>4.96</v>
      </c>
      <c r="AF172" s="1021">
        <v>1.44</v>
      </c>
      <c r="AG172" s="1021">
        <v>9</v>
      </c>
      <c r="AH172" s="1021">
        <v>17</v>
      </c>
      <c r="AI172" s="1021">
        <v>13.63</v>
      </c>
      <c r="AJ172" s="1021">
        <v>20.399999999999999</v>
      </c>
      <c r="AK172" s="1021">
        <v>6</v>
      </c>
      <c r="AL172" s="1034">
        <v>1400</v>
      </c>
      <c r="AM172" s="1028">
        <v>5.0999999999999996</v>
      </c>
      <c r="AN172" s="1021">
        <v>0.23</v>
      </c>
      <c r="AO172" s="868">
        <f>IF(U172="n/a","n/a",IF(AA172&lt;0,"n/a",IF(AA172="n/a","n/a",J172+U172-AA172)))</f>
        <v>-3.785337264905472</v>
      </c>
      <c r="AP172" s="869">
        <f>IF(U172="n/a","n/a",J172+U172)</f>
        <v>11.235605143471492</v>
      </c>
      <c r="AQ172" s="1044">
        <f>IF(OR(AC172&lt;0.01,AF172="n/a"),"n/a",(I172/SQRT(22.5*AC172*(I172/AF172))-1)*100)</f>
        <v>-1.9520365261916583</v>
      </c>
      <c r="AR172" s="766">
        <f>INDEX(Historical!$C$7:$C$1455,MATCH(B172,Historical!$B$7:$B$1455,0))*IF(AH172="n/a",1.03,IF(AH172&lt;0,1.01,IF(AH172&gt;10,1.1,(1+AH172/100))))</f>
        <v>0.79200000000000004</v>
      </c>
      <c r="AS172" s="1042">
        <f>IF($AI172="n/a",1.03*AR172,IF($AI172&lt;0,1.01*AR172,IF($AI172&gt;10,1.1*AR172,(1+$AI172/100)*AR172)))</f>
        <v>0.87120000000000009</v>
      </c>
      <c r="AT172" s="1042">
        <f>IF($AK172="n/a",1.03*AS172,IF($AK172&lt;0,1.01*AS172,IF($AK172&gt;10,1.1*AS172,(1+$AK172/100)*AS172)))</f>
        <v>0.92347200000000018</v>
      </c>
      <c r="AU172" s="1042">
        <f>IF($AK172="n/a",1.03*AT172,IF($AK172&lt;0,1.01*AT172,IF($AK172&gt;10,1.1*AT172,(1+$AK172/100)*AT172)))</f>
        <v>0.97888032000000025</v>
      </c>
      <c r="AV172" s="1042">
        <f>IF($AK172="n/a",1.03*AU172,IF($AK172&lt;0,1.01*AU172,IF($AK172&gt;10,1.1*AU172,(1+$AK172/100)*AU172)))</f>
        <v>1.0376131392000003</v>
      </c>
      <c r="AW172" s="766">
        <f>SUM(AR172:AV172)</f>
        <v>4.6031654592000013</v>
      </c>
      <c r="AX172" s="877">
        <f>AW172/I172*100</f>
        <v>16.044494455210877</v>
      </c>
      <c r="AY172" s="1212">
        <v>0.99</v>
      </c>
      <c r="AZ172" s="1028">
        <v>7.82</v>
      </c>
      <c r="BA172" s="1028">
        <v>-13.71</v>
      </c>
      <c r="BB172" s="1028">
        <v>-1.1100000000000001</v>
      </c>
      <c r="BC172" s="1028">
        <v>-6.74</v>
      </c>
      <c r="BE172" s="721">
        <v>2014</v>
      </c>
      <c r="BF172" s="1057">
        <f>IF(BE172&gt;2008,0,IF(BE172&gt;2001,1,IF(BE172&gt;1990,2,IF(BE172&gt;1980,3,IF(BE172&gt;1973,4,IF(BE172&gt;1970,5,IF(BE172&gt;1960,6,IF(BE172&gt;1958,7,IF(BE172&gt;1953,8,9)))))))))</f>
        <v>0</v>
      </c>
    </row>
    <row r="173" spans="1:58" ht="11.25" customHeight="1" x14ac:dyDescent="0.2">
      <c r="A173" s="1027" t="s">
        <v>1200</v>
      </c>
      <c r="B173" s="1031" t="s">
        <v>1201</v>
      </c>
      <c r="C173" s="1181" t="s">
        <v>109</v>
      </c>
      <c r="D173" s="1181" t="s">
        <v>4434</v>
      </c>
      <c r="E173" s="857">
        <v>6</v>
      </c>
      <c r="F173" s="1245">
        <v>664</v>
      </c>
      <c r="G173" s="1245" t="s">
        <v>107</v>
      </c>
      <c r="H173" s="1245" t="s">
        <v>107</v>
      </c>
      <c r="I173" s="1030">
        <v>21.45</v>
      </c>
      <c r="J173" s="766">
        <f>(M173/I173)*100</f>
        <v>2.6107226107226111</v>
      </c>
      <c r="K173" s="1033">
        <v>0.14000000000000001</v>
      </c>
      <c r="L173" s="1043">
        <v>4</v>
      </c>
      <c r="M173" s="756">
        <f>K173*L173</f>
        <v>0.56000000000000005</v>
      </c>
      <c r="N173" s="1026" t="s">
        <v>108</v>
      </c>
      <c r="O173" s="860">
        <v>0.13</v>
      </c>
      <c r="P173" s="1016">
        <v>43133</v>
      </c>
      <c r="Q173" s="1016">
        <v>43146</v>
      </c>
      <c r="R173" s="756">
        <f>(K173-O173)/O173*100</f>
        <v>7.6923076923076987</v>
      </c>
      <c r="S173" s="824">
        <f>IF(INDEX(Historical!$D$7:$D$1455,MATCH(B173,Historical!$B$7:$B$1455,0))=0,"n/a",(INDEX(Historical!$C$7:$C$1455,MATCH(B173,Historical!$B$7:$B$1455,0))/INDEX(Historical!$D$7:$D$1455,MATCH(B173,Historical!$B$7:$B$1455,0))-1)*100)</f>
        <v>8.3333333333333481</v>
      </c>
      <c r="T173" s="824">
        <f>IF(INDEX(Historical!$F$7:$F$1455,MATCH(B173,Historical!$B$7:$B$1455,0))=0,"n/a",((INDEX(Historical!$C$7:$C$1455,MATCH(B173,Historical!$B$7:$B$1455,0))/INDEX(Historical!$F$7:$F$1455,MATCH(B173,Historical!$B$7:$B$1455,0)))^(1/3)-1)*100)</f>
        <v>7.3786693294802586</v>
      </c>
      <c r="U173" s="824">
        <f>IF(INDEX(Historical!$I$7:$I$1455,MATCH(B173,Historical!$B$7:$B$1455,0))=0,"n/a",((INDEX(Historical!$C$7:$C$1455,MATCH(B173,Historical!$B$7:$B$1455,0))/INDEX(Historical!$I$7:$I$1455,MATCH(B173,Historical!$B$7:$B$1455,0)))^(1/5)-1)*100)</f>
        <v>30.009492078866451</v>
      </c>
      <c r="V173" s="824">
        <f>IF(INDEX(Historical!$O$7:$O$1455,MATCH(B173,Historical!$B$7:$B$1455,0))=0,"n/a",((INDEX(Historical!$C$7:$C$1455,MATCH(B173,Historical!$B$7:$B$1455,0))/INDEX(Historical!$O$7:$O$1455,MATCH(B173,Historical!$B$7:$B$1455,0)))^(1/10)-1)*100)</f>
        <v>15.093107438043196</v>
      </c>
      <c r="W173" s="825">
        <f>IF(OR(U173&lt;=0,U173="n/a",V173&lt;=0,V173="n/a"),"n/a",U173/V173)</f>
        <v>1.9882911588653707</v>
      </c>
      <c r="X173" s="826" t="str">
        <f>IF(OR(AJ173&lt;=0,AJ173="n/a",U173&lt;=0,U173="n/a"),"n/a",U173/AJ173)</f>
        <v>n/a</v>
      </c>
      <c r="Y173" s="780"/>
      <c r="Z173" s="766">
        <f>IF(OR(AC173&lt;0.01,AC173="n/a"),"n/a",M173/AC173*100)</f>
        <v>29.015544041450781</v>
      </c>
      <c r="AA173" s="1042">
        <f>IF(OR(AC173&lt;0.01,AC173="n/a"),"n/a",I173/AC173)</f>
        <v>11.1139896373057</v>
      </c>
      <c r="AB173" s="1043">
        <v>12</v>
      </c>
      <c r="AC173" s="1021">
        <v>1.93</v>
      </c>
      <c r="AD173" s="1021">
        <v>1.39</v>
      </c>
      <c r="AE173" s="1021">
        <v>2.13</v>
      </c>
      <c r="AF173" s="1021">
        <v>1.05</v>
      </c>
      <c r="AG173" s="1021">
        <v>9.3000000000000007</v>
      </c>
      <c r="AH173" s="1021">
        <v>-16.2</v>
      </c>
      <c r="AI173" s="1021">
        <v>9.98</v>
      </c>
      <c r="AJ173" s="1021">
        <v>-2.7</v>
      </c>
      <c r="AK173" s="1021">
        <v>8</v>
      </c>
      <c r="AL173" s="1034">
        <v>183.4</v>
      </c>
      <c r="AM173" s="1028">
        <v>3.2</v>
      </c>
      <c r="AN173" s="1021">
        <v>0.19</v>
      </c>
      <c r="AO173" s="868">
        <f>IF(U173="n/a","n/a",IF(AA173&lt;0,"n/a",IF(AA173="n/a","n/a",J173+U173-AA173)))</f>
        <v>21.506225052283362</v>
      </c>
      <c r="AP173" s="869">
        <f>IF(U173="n/a","n/a",J173+U173)</f>
        <v>32.620214689589062</v>
      </c>
      <c r="AQ173" s="1044">
        <f>IF(OR(AC173&lt;0.01,AF173="n/a"),"n/a",(I173/SQRT(22.5*AC173*(I173/AF173))-1)*100)</f>
        <v>-27.982443130793953</v>
      </c>
      <c r="AR173" s="766">
        <f>INDEX(Historical!$C$7:$C$1455,MATCH(B173,Historical!$B$7:$B$1455,0))*IF(AH173="n/a",1.03,IF(AH173&lt;0,1.01,IF(AH173&gt;10,1.1,(1+AH173/100))))</f>
        <v>0.5252</v>
      </c>
      <c r="AS173" s="1042">
        <f>IF($AI173="n/a",1.03*AR173,IF($AI173&lt;0,1.01*AR173,IF($AI173&gt;10,1.1*AR173,(1+$AI173/100)*AR173)))</f>
        <v>0.57761496000000001</v>
      </c>
      <c r="AT173" s="1042">
        <f>IF($AK173="n/a",1.03*AS173,IF($AK173&lt;0,1.01*AS173,IF($AK173&gt;10,1.1*AS173,(1+$AK173/100)*AS173)))</f>
        <v>0.62382415680000003</v>
      </c>
      <c r="AU173" s="1042">
        <f>IF($AK173="n/a",1.03*AT173,IF($AK173&lt;0,1.01*AT173,IF($AK173&gt;10,1.1*AT173,(1+$AK173/100)*AT173)))</f>
        <v>0.67373008934400003</v>
      </c>
      <c r="AV173" s="1042">
        <f>IF($AK173="n/a",1.03*AU173,IF($AK173&lt;0,1.01*AU173,IF($AK173&gt;10,1.1*AU173,(1+$AK173/100)*AU173)))</f>
        <v>0.72762849649152006</v>
      </c>
      <c r="AW173" s="766">
        <f>SUM(AR173:AV173)</f>
        <v>3.1279977026355201</v>
      </c>
      <c r="AX173" s="877">
        <f>AW173/I173*100</f>
        <v>14.582739872426668</v>
      </c>
      <c r="AY173" s="1212">
        <v>0.77</v>
      </c>
      <c r="AZ173" s="1028">
        <v>9.7199999999999989</v>
      </c>
      <c r="BA173" s="1028">
        <v>-20.41</v>
      </c>
      <c r="BB173" s="1028">
        <v>0.45999999999999996</v>
      </c>
      <c r="BC173" s="1028">
        <v>-10.37</v>
      </c>
      <c r="BE173" s="721">
        <v>2013</v>
      </c>
      <c r="BF173" s="1057">
        <f>IF(BE173&gt;2008,0,IF(BE173&gt;2001,1,IF(BE173&gt;1990,2,IF(BE173&gt;1980,3,IF(BE173&gt;1973,4,IF(BE173&gt;1970,5,IF(BE173&gt;1960,6,IF(BE173&gt;1958,7,IF(BE173&gt;1953,8,9)))))))))</f>
        <v>0</v>
      </c>
    </row>
    <row r="174" spans="1:58" ht="11.25" customHeight="1" x14ac:dyDescent="0.2">
      <c r="A174" s="1027" t="s">
        <v>1202</v>
      </c>
      <c r="B174" s="1031" t="s">
        <v>1203</v>
      </c>
      <c r="C174" s="1181" t="s">
        <v>109</v>
      </c>
      <c r="D174" s="1181" t="s">
        <v>4434</v>
      </c>
      <c r="E174" s="857">
        <v>7</v>
      </c>
      <c r="F174" s="1245">
        <v>616</v>
      </c>
      <c r="G174" s="1245" t="s">
        <v>38</v>
      </c>
      <c r="H174" s="1245" t="s">
        <v>38</v>
      </c>
      <c r="I174" s="1030">
        <v>34.770000000000003</v>
      </c>
      <c r="J174" s="766">
        <f>(M174/I174)*100</f>
        <v>2.4158757549611729</v>
      </c>
      <c r="K174" s="1033">
        <v>0.21</v>
      </c>
      <c r="L174" s="1043">
        <v>4</v>
      </c>
      <c r="M174" s="756">
        <f>K174*L174</f>
        <v>0.84</v>
      </c>
      <c r="N174" s="1026" t="s">
        <v>239</v>
      </c>
      <c r="O174" s="860">
        <v>0.18</v>
      </c>
      <c r="P174" s="1016">
        <v>43314</v>
      </c>
      <c r="Q174" s="1016">
        <v>43329</v>
      </c>
      <c r="R174" s="756">
        <f>(K174-O174)/O174*100</f>
        <v>16.666666666666664</v>
      </c>
      <c r="S174" s="824">
        <f>IF(INDEX(Historical!$D$7:$D$1455,MATCH(B174,Historical!$B$7:$B$1455,0))=0,"n/a",(INDEX(Historical!$C$7:$C$1455,MATCH(B174,Historical!$B$7:$B$1455,0))/INDEX(Historical!$D$7:$D$1455,MATCH(B174,Historical!$B$7:$B$1455,0))-1)*100)</f>
        <v>13.33333333333333</v>
      </c>
      <c r="T174" s="824">
        <f>IF(INDEX(Historical!$F$7:$F$1455,MATCH(B174,Historical!$B$7:$B$1455,0))=0,"n/a",((INDEX(Historical!$C$7:$C$1455,MATCH(B174,Historical!$B$7:$B$1455,0))/INDEX(Historical!$F$7:$F$1455,MATCH(B174,Historical!$B$7:$B$1455,0)))^(1/3)-1)*100)</f>
        <v>10.793165135089279</v>
      </c>
      <c r="U174" s="824">
        <f>IF(INDEX(Historical!$I$7:$I$1455,MATCH(B174,Historical!$B$7:$B$1455,0))=0,"n/a",((INDEX(Historical!$C$7:$C$1455,MATCH(B174,Historical!$B$7:$B$1455,0))/INDEX(Historical!$I$7:$I$1455,MATCH(B174,Historical!$B$7:$B$1455,0)))^(1/5)-1)*100)</f>
        <v>9.5993785007892249</v>
      </c>
      <c r="V174" s="824">
        <f>IF(INDEX(Historical!$O$7:$O$1455,MATCH(B174,Historical!$B$7:$B$1455,0))=0,"n/a",((INDEX(Historical!$C$7:$C$1455,MATCH(B174,Historical!$B$7:$B$1455,0))/INDEX(Historical!$O$7:$O$1455,MATCH(B174,Historical!$B$7:$B$1455,0)))^(1/10)-1)*100)</f>
        <v>-4.5208562299941075</v>
      </c>
      <c r="W174" s="825" t="str">
        <f>IF(OR(U174&lt;=0,U174="n/a",V174&lt;=0,V174="n/a"),"n/a",U174/V174)</f>
        <v>n/a</v>
      </c>
      <c r="X174" s="826">
        <f>IF(OR(AJ174&lt;=0,AJ174="n/a",U174&lt;=0,U174="n/a"),"n/a",U174/AJ174)</f>
        <v>2.3998446251973062</v>
      </c>
      <c r="Y174" s="777"/>
      <c r="Z174" s="766">
        <f>IF(OR(AC174&lt;0.01,AC174="n/a"),"n/a",M174/AC174*100)</f>
        <v>42.857142857142854</v>
      </c>
      <c r="AA174" s="1042">
        <f>IF(OR(AC174&lt;0.01,AC174="n/a"),"n/a",I174/AC174)</f>
        <v>17.739795918367349</v>
      </c>
      <c r="AB174" s="1043">
        <v>12</v>
      </c>
      <c r="AC174" s="1021">
        <v>1.96</v>
      </c>
      <c r="AD174" s="1021">
        <v>3.54</v>
      </c>
      <c r="AE174" s="1021">
        <v>5.75</v>
      </c>
      <c r="AF174" s="1021">
        <v>1.7</v>
      </c>
      <c r="AG174" s="1021">
        <v>8.2000000000000011</v>
      </c>
      <c r="AH174" s="1021">
        <v>13.5</v>
      </c>
      <c r="AI174" s="1021">
        <v>1.34</v>
      </c>
      <c r="AJ174" s="1021">
        <v>4</v>
      </c>
      <c r="AK174" s="1021">
        <v>5</v>
      </c>
      <c r="AL174" s="1034">
        <v>555.97</v>
      </c>
      <c r="AM174" s="1028">
        <v>1.4000000000000001</v>
      </c>
      <c r="AN174" s="1021">
        <v>0</v>
      </c>
      <c r="AO174" s="868">
        <f>IF(U174="n/a","n/a",IF(AA174&lt;0,"n/a",IF(AA174="n/a","n/a",J174+U174-AA174)))</f>
        <v>-5.7245416626169519</v>
      </c>
      <c r="AP174" s="869">
        <f>IF(U174="n/a","n/a",J174+U174)</f>
        <v>12.015254255750397</v>
      </c>
      <c r="AQ174" s="1044">
        <f>IF(OR(AC174&lt;0.01,AF174="n/a"),"n/a",(I174/SQRT(22.5*AC174*(I174/AF174))-1)*100)</f>
        <v>15.773059735606099</v>
      </c>
      <c r="AR174" s="766">
        <f>INDEX(Historical!$C$7:$C$1455,MATCH(B174,Historical!$B$7:$B$1455,0))*IF(AH174="n/a",1.03,IF(AH174&lt;0,1.01,IF(AH174&gt;10,1.1,(1+AH174/100))))</f>
        <v>0.748</v>
      </c>
      <c r="AS174" s="1042">
        <f>IF($AI174="n/a",1.03*AR174,IF($AI174&lt;0,1.01*AR174,IF($AI174&gt;10,1.1*AR174,(1+$AI174/100)*AR174)))</f>
        <v>0.75802320000000001</v>
      </c>
      <c r="AT174" s="1042">
        <f>IF($AK174="n/a",1.03*AS174,IF($AK174&lt;0,1.01*AS174,IF($AK174&gt;10,1.1*AS174,(1+$AK174/100)*AS174)))</f>
        <v>0.79592436</v>
      </c>
      <c r="AU174" s="1042">
        <f>IF($AK174="n/a",1.03*AT174,IF($AK174&lt;0,1.01*AT174,IF($AK174&gt;10,1.1*AT174,(1+$AK174/100)*AT174)))</f>
        <v>0.83572057799999999</v>
      </c>
      <c r="AV174" s="1042">
        <f>IF($AK174="n/a",1.03*AU174,IF($AK174&lt;0,1.01*AU174,IF($AK174&gt;10,1.1*AU174,(1+$AK174/100)*AU174)))</f>
        <v>0.87750660690000004</v>
      </c>
      <c r="AW174" s="766">
        <f>SUM(AR174:AV174)</f>
        <v>4.0151747449000004</v>
      </c>
      <c r="AX174" s="877">
        <f>AW174/I174*100</f>
        <v>11.547813473971814</v>
      </c>
      <c r="AY174" s="1212">
        <v>0.53</v>
      </c>
      <c r="AZ174" s="1028">
        <v>36.74</v>
      </c>
      <c r="BA174" s="1028">
        <v>-3.66</v>
      </c>
      <c r="BB174" s="1028">
        <v>2.59</v>
      </c>
      <c r="BC174" s="1028">
        <v>7.1400000000000006</v>
      </c>
      <c r="BE174" s="721">
        <v>2012</v>
      </c>
      <c r="BF174" s="1057">
        <f>IF(BE174&gt;2008,0,IF(BE174&gt;2001,1,IF(BE174&gt;1990,2,IF(BE174&gt;1980,3,IF(BE174&gt;1973,4,IF(BE174&gt;1970,5,IF(BE174&gt;1960,6,IF(BE174&gt;1958,7,IF(BE174&gt;1953,8,9)))))))))</f>
        <v>0</v>
      </c>
    </row>
    <row r="175" spans="1:58" ht="11.25" customHeight="1" x14ac:dyDescent="0.2">
      <c r="A175" s="1027" t="s">
        <v>1204</v>
      </c>
      <c r="B175" s="1031" t="s">
        <v>1205</v>
      </c>
      <c r="C175" s="1181" t="s">
        <v>109</v>
      </c>
      <c r="D175" s="1181" t="s">
        <v>4434</v>
      </c>
      <c r="E175" s="857">
        <v>6</v>
      </c>
      <c r="F175" s="1245">
        <v>662</v>
      </c>
      <c r="G175" s="1245" t="s">
        <v>38</v>
      </c>
      <c r="H175" s="1245" t="s">
        <v>38</v>
      </c>
      <c r="I175" s="1030">
        <v>23.48</v>
      </c>
      <c r="J175" s="766">
        <f>(M175/I175)*100</f>
        <v>1.7035775127768313</v>
      </c>
      <c r="K175" s="1033">
        <v>0.1</v>
      </c>
      <c r="L175" s="1043">
        <v>4</v>
      </c>
      <c r="M175" s="756">
        <f>K175*L175</f>
        <v>0.4</v>
      </c>
      <c r="N175" s="1026" t="s">
        <v>108</v>
      </c>
      <c r="O175" s="860">
        <v>0.09</v>
      </c>
      <c r="P175" s="714">
        <v>43131</v>
      </c>
      <c r="Q175" s="714">
        <v>43146</v>
      </c>
      <c r="R175" s="756">
        <f>(K175-O175)/O175*100</f>
        <v>11.111111111111121</v>
      </c>
      <c r="S175" s="824">
        <f>IF(INDEX(Historical!$D$7:$D$1455,MATCH(B175,Historical!$B$7:$B$1455,0))=0,"n/a",(INDEX(Historical!$C$7:$C$1455,MATCH(B175,Historical!$B$7:$B$1455,0))/INDEX(Historical!$D$7:$D$1455,MATCH(B175,Historical!$B$7:$B$1455,0))-1)*100)</f>
        <v>12.5</v>
      </c>
      <c r="T175" s="824">
        <f>IF(INDEX(Historical!$F$7:$F$1455,MATCH(B175,Historical!$B$7:$B$1455,0))=0,"n/a",((INDEX(Historical!$C$7:$C$1455,MATCH(B175,Historical!$B$7:$B$1455,0))/INDEX(Historical!$F$7:$F$1455,MATCH(B175,Historical!$B$7:$B$1455,0)))^(1/3)-1)*100)</f>
        <v>14.471424255333186</v>
      </c>
      <c r="U175" s="824">
        <f>IF(INDEX(Historical!$I$7:$I$1455,MATCH(B175,Historical!$B$7:$B$1455,0))=0,"n/a",((INDEX(Historical!$C$7:$C$1455,MATCH(B175,Historical!$B$7:$B$1455,0))/INDEX(Historical!$I$7:$I$1455,MATCH(B175,Historical!$B$7:$B$1455,0)))^(1/5)-1)*100)</f>
        <v>17.607902252467355</v>
      </c>
      <c r="V175" s="824">
        <f>IF(INDEX(Historical!$O$7:$O$1455,MATCH(B175,Historical!$B$7:$B$1455,0))=0,"n/a",((INDEX(Historical!$C$7:$C$1455,MATCH(B175,Historical!$B$7:$B$1455,0))/INDEX(Historical!$O$7:$O$1455,MATCH(B175,Historical!$B$7:$B$1455,0)))^(1/10)-1)*100)</f>
        <v>2.9186008964760646</v>
      </c>
      <c r="W175" s="825">
        <f>IF(OR(U175&lt;=0,U175="n/a",V175&lt;=0,V175="n/a"),"n/a",U175/V175)</f>
        <v>6.0329941903763675</v>
      </c>
      <c r="X175" s="826">
        <f>IF(OR(AJ175&lt;=0,AJ175="n/a",U175&lt;=0,U175="n/a"),"n/a",U175/AJ175)</f>
        <v>3.5215804504934711</v>
      </c>
      <c r="Y175" s="781"/>
      <c r="Z175" s="766">
        <f>IF(OR(AC175&lt;0.01,AC175="n/a"),"n/a",M175/AC175*100)</f>
        <v>29.850746268656714</v>
      </c>
      <c r="AA175" s="1042">
        <f>IF(OR(AC175&lt;0.01,AC175="n/a"),"n/a",I175/AC175)</f>
        <v>17.522388059701491</v>
      </c>
      <c r="AB175" s="1043">
        <v>12</v>
      </c>
      <c r="AC175" s="1021">
        <v>1.34</v>
      </c>
      <c r="AD175" s="1021" t="s">
        <v>138</v>
      </c>
      <c r="AE175" s="1021">
        <v>4.67</v>
      </c>
      <c r="AF175" s="1021">
        <v>1.65</v>
      </c>
      <c r="AG175" s="1021">
        <v>8.5</v>
      </c>
      <c r="AH175" s="1021">
        <v>2.4</v>
      </c>
      <c r="AI175" s="1021">
        <v>3.58</v>
      </c>
      <c r="AJ175" s="1021">
        <v>5</v>
      </c>
      <c r="AK175" s="1021" t="s">
        <v>138</v>
      </c>
      <c r="AL175" s="1034">
        <v>176.8</v>
      </c>
      <c r="AM175" s="1028">
        <v>3</v>
      </c>
      <c r="AN175" s="1021">
        <v>0.14000000000000001</v>
      </c>
      <c r="AO175" s="868">
        <f>IF(U175="n/a","n/a",IF(AA175&lt;0,"n/a",IF(AA175="n/a","n/a",J175+U175-AA175)))</f>
        <v>1.7890917055426954</v>
      </c>
      <c r="AP175" s="869">
        <f>IF(U175="n/a","n/a",J175+U175)</f>
        <v>19.311479765244187</v>
      </c>
      <c r="AQ175" s="1044">
        <f>IF(OR(AC175&lt;0.01,AF175="n/a"),"n/a",(I175/SQRT(22.5*AC175*(I175/AF175))-1)*100)</f>
        <v>13.356743265590932</v>
      </c>
      <c r="AR175" s="766">
        <f>INDEX(Historical!$C$7:$C$1455,MATCH(B175,Historical!$B$7:$B$1455,0))*IF(AH175="n/a",1.03,IF(AH175&lt;0,1.01,IF(AH175&gt;10,1.1,(1+AH175/100))))</f>
        <v>0.36863999999999997</v>
      </c>
      <c r="AS175" s="1042">
        <f>IF($AI175="n/a",1.03*AR175,IF($AI175&lt;0,1.01*AR175,IF($AI175&gt;10,1.1*AR175,(1+$AI175/100)*AR175)))</f>
        <v>0.38183731199999998</v>
      </c>
      <c r="AT175" s="1042">
        <f>IF($AK175="n/a",1.03*AS175,IF($AK175&lt;0,1.01*AS175,IF($AK175&gt;10,1.1*AS175,(1+$AK175/100)*AS175)))</f>
        <v>0.39329243135999997</v>
      </c>
      <c r="AU175" s="1042">
        <f>IF($AK175="n/a",1.03*AT175,IF($AK175&lt;0,1.01*AT175,IF($AK175&gt;10,1.1*AT175,(1+$AK175/100)*AT175)))</f>
        <v>0.40509120430079998</v>
      </c>
      <c r="AV175" s="1042">
        <f>IF($AK175="n/a",1.03*AU175,IF($AK175&lt;0,1.01*AU175,IF($AK175&gt;10,1.1*AU175,(1+$AK175/100)*AU175)))</f>
        <v>0.41724394042982399</v>
      </c>
      <c r="AW175" s="766">
        <f>SUM(AR175:AV175)</f>
        <v>1.9661048880906238</v>
      </c>
      <c r="AX175" s="877">
        <f>AW175/I175*100</f>
        <v>8.3735301877794868</v>
      </c>
      <c r="AY175" s="1212">
        <v>0.62</v>
      </c>
      <c r="AZ175" s="1028">
        <v>15.49</v>
      </c>
      <c r="BA175" s="1028">
        <v>-10.549999999999999</v>
      </c>
      <c r="BB175" s="1028">
        <v>2.56</v>
      </c>
      <c r="BC175" s="1028">
        <v>-0.71000000000000008</v>
      </c>
      <c r="BE175" s="721">
        <v>2013</v>
      </c>
      <c r="BF175" s="1057">
        <f>IF(BE175&gt;2008,0,IF(BE175&gt;2001,1,IF(BE175&gt;1990,2,IF(BE175&gt;1980,3,IF(BE175&gt;1973,4,IF(BE175&gt;1970,5,IF(BE175&gt;1960,6,IF(BE175&gt;1958,7,IF(BE175&gt;1953,8,9)))))))))</f>
        <v>0</v>
      </c>
    </row>
    <row r="176" spans="1:58" ht="11.25" customHeight="1" x14ac:dyDescent="0.2">
      <c r="A176" s="1027" t="s">
        <v>1206</v>
      </c>
      <c r="B176" s="1031" t="s">
        <v>1207</v>
      </c>
      <c r="C176" s="1181" t="s">
        <v>109</v>
      </c>
      <c r="D176" s="1181" t="s">
        <v>4426</v>
      </c>
      <c r="E176" s="857">
        <v>8</v>
      </c>
      <c r="F176" s="1245">
        <v>513</v>
      </c>
      <c r="G176" s="1245" t="s">
        <v>38</v>
      </c>
      <c r="H176" s="1245" t="s">
        <v>38</v>
      </c>
      <c r="I176" s="1030">
        <v>28.18</v>
      </c>
      <c r="J176" s="766">
        <f>(M176/I176)*100</f>
        <v>2.4130589070262598</v>
      </c>
      <c r="K176" s="1033">
        <v>0.17</v>
      </c>
      <c r="L176" s="1043">
        <v>4</v>
      </c>
      <c r="M176" s="756">
        <f>K176*L176</f>
        <v>0.68</v>
      </c>
      <c r="N176" s="1026" t="s">
        <v>438</v>
      </c>
      <c r="O176" s="864">
        <v>0.15</v>
      </c>
      <c r="P176" s="1016">
        <v>43328</v>
      </c>
      <c r="Q176" s="1016">
        <v>43336</v>
      </c>
      <c r="R176" s="756">
        <f>(K176-O176)/O176*100</f>
        <v>13.333333333333346</v>
      </c>
      <c r="S176" s="824">
        <f>IF(INDEX(Historical!$D$7:$D$1455,MATCH(B176,Historical!$B$7:$B$1455,0))=0,"n/a",(INDEX(Historical!$C$7:$C$1455,MATCH(B176,Historical!$B$7:$B$1455,0))/INDEX(Historical!$D$7:$D$1455,MATCH(B176,Historical!$B$7:$B$1455,0))-1)*100)</f>
        <v>13.636363636363647</v>
      </c>
      <c r="T176" s="824">
        <f>IF(INDEX(Historical!$F$7:$F$1455,MATCH(B176,Historical!$B$7:$B$1455,0))=0,"n/a",((INDEX(Historical!$C$7:$C$1455,MATCH(B176,Historical!$B$7:$B$1455,0))/INDEX(Historical!$F$7:$F$1455,MATCH(B176,Historical!$B$7:$B$1455,0)))^(1/3)-1)*100)</f>
        <v>16.960709528514649</v>
      </c>
      <c r="U176" s="824">
        <f>IF(INDEX(Historical!$I$7:$I$1455,MATCH(B176,Historical!$B$7:$B$1455,0))=0,"n/a",((INDEX(Historical!$C$7:$C$1455,MATCH(B176,Historical!$B$7:$B$1455,0))/INDEX(Historical!$I$7:$I$1455,MATCH(B176,Historical!$B$7:$B$1455,0)))^(1/5)-1)*100)</f>
        <v>37.972966146121493</v>
      </c>
      <c r="V176" s="824">
        <f>IF(INDEX(Historical!$O$7:$O$1455,MATCH(B176,Historical!$B$7:$B$1455,0))=0,"n/a",((INDEX(Historical!$C$7:$C$1455,MATCH(B176,Historical!$B$7:$B$1455,0))/INDEX(Historical!$O$7:$O$1455,MATCH(B176,Historical!$B$7:$B$1455,0)))^(1/10)-1)*100)</f>
        <v>0</v>
      </c>
      <c r="W176" s="825" t="str">
        <f>IF(OR(U176&lt;=0,U176="n/a",V176&lt;=0,V176="n/a"),"n/a",U176/V176)</f>
        <v>n/a</v>
      </c>
      <c r="X176" s="826">
        <f>IF(OR(AJ176&lt;=0,AJ176="n/a",U176&lt;=0,U176="n/a"),"n/a",U176/AJ176)</f>
        <v>3.0623359795259266</v>
      </c>
      <c r="Y176" s="792" t="s">
        <v>4044</v>
      </c>
      <c r="Z176" s="766">
        <f>IF(OR(AC176&lt;0.01,AC176="n/a"),"n/a",M176/AC176*100)</f>
        <v>31.775700934579437</v>
      </c>
      <c r="AA176" s="1042">
        <f>IF(OR(AC176&lt;0.01,AC176="n/a"),"n/a",I176/AC176)</f>
        <v>13.16822429906542</v>
      </c>
      <c r="AB176" s="1043">
        <v>12</v>
      </c>
      <c r="AC176" s="1021">
        <v>2.14</v>
      </c>
      <c r="AD176" s="1021">
        <v>1.46</v>
      </c>
      <c r="AE176" s="1021">
        <v>4.7699999999999996</v>
      </c>
      <c r="AF176" s="1021">
        <v>1.46</v>
      </c>
      <c r="AG176" s="1021">
        <v>11.4</v>
      </c>
      <c r="AH176" s="1021">
        <v>1.4000000000000001</v>
      </c>
      <c r="AI176" s="1021">
        <v>3.46</v>
      </c>
      <c r="AJ176" s="1021">
        <v>12.4</v>
      </c>
      <c r="AK176" s="1021">
        <v>9</v>
      </c>
      <c r="AL176" s="1034">
        <v>570.92999999999995</v>
      </c>
      <c r="AM176" s="1028">
        <v>0.5</v>
      </c>
      <c r="AN176" s="1021">
        <v>0.09</v>
      </c>
      <c r="AO176" s="868">
        <f>IF(U176="n/a","n/a",IF(AA176&lt;0,"n/a",IF(AA176="n/a","n/a",J176+U176-AA176)))</f>
        <v>27.217800754082333</v>
      </c>
      <c r="AP176" s="869">
        <f>IF(U176="n/a","n/a",J176+U176)</f>
        <v>40.386025053147755</v>
      </c>
      <c r="AQ176" s="1044">
        <f>IF(OR(AC176&lt;0.01,AF176="n/a"),"n/a",(I176/SQRT(22.5*AC176*(I176/AF176))-1)*100)</f>
        <v>-7.5623754412726836</v>
      </c>
      <c r="AR176" s="766">
        <f>INDEX(Historical!$C$7:$C$1455,MATCH(B176,Historical!$B$7:$B$1455,0))*IF(AH176="n/a",1.03,IF(AH176&lt;0,1.01,IF(AH176&gt;10,1.1,(1+AH176/100))))</f>
        <v>1.014</v>
      </c>
      <c r="AS176" s="1042">
        <f>IF($AI176="n/a",1.03*AR176,IF($AI176&lt;0,1.01*AR176,IF($AI176&gt;10,1.1*AR176,(1+$AI176/100)*AR176)))</f>
        <v>1.0490843999999999</v>
      </c>
      <c r="AT176" s="1042">
        <f>IF($AK176="n/a",1.03*AS176,IF($AK176&lt;0,1.01*AS176,IF($AK176&gt;10,1.1*AS176,(1+$AK176/100)*AS176)))</f>
        <v>1.1435019959999999</v>
      </c>
      <c r="AU176" s="1042">
        <f>IF($AK176="n/a",1.03*AT176,IF($AK176&lt;0,1.01*AT176,IF($AK176&gt;10,1.1*AT176,(1+$AK176/100)*AT176)))</f>
        <v>1.24641717564</v>
      </c>
      <c r="AV176" s="1042">
        <f>IF($AK176="n/a",1.03*AU176,IF($AK176&lt;0,1.01*AU176,IF($AK176&gt;10,1.1*AU176,(1+$AK176/100)*AU176)))</f>
        <v>1.3585947214476002</v>
      </c>
      <c r="AW176" s="766">
        <f>SUM(AR176:AV176)</f>
        <v>5.8115982930876005</v>
      </c>
      <c r="AX176" s="877">
        <f>AW176/I176*100</f>
        <v>20.623130919402417</v>
      </c>
      <c r="AY176" s="1212">
        <v>0.75</v>
      </c>
      <c r="AZ176" s="1028">
        <v>10.549999999999999</v>
      </c>
      <c r="BA176" s="1028">
        <v>-19.489999999999998</v>
      </c>
      <c r="BB176" s="1028">
        <v>0.27999999999999997</v>
      </c>
      <c r="BC176" s="1028">
        <v>-6.4799999999999995</v>
      </c>
      <c r="BE176" s="721">
        <v>2011</v>
      </c>
      <c r="BF176" s="1057">
        <f>IF(BE176&gt;2008,0,IF(BE176&gt;2001,1,IF(BE176&gt;1990,2,IF(BE176&gt;1980,3,IF(BE176&gt;1973,4,IF(BE176&gt;1970,5,IF(BE176&gt;1960,6,IF(BE176&gt;1958,7,IF(BE176&gt;1953,8,9)))))))))</f>
        <v>0</v>
      </c>
    </row>
    <row r="177" spans="1:58" ht="11.25" customHeight="1" x14ac:dyDescent="0.2">
      <c r="A177" s="1019" t="s">
        <v>1210</v>
      </c>
      <c r="B177" s="1031" t="s">
        <v>1211</v>
      </c>
      <c r="C177" s="1181" t="s">
        <v>109</v>
      </c>
      <c r="D177" s="1181" t="s">
        <v>4434</v>
      </c>
      <c r="E177" s="857">
        <v>8</v>
      </c>
      <c r="F177" s="1245">
        <v>499</v>
      </c>
      <c r="G177" s="1245" t="s">
        <v>107</v>
      </c>
      <c r="H177" s="1245" t="s">
        <v>107</v>
      </c>
      <c r="I177" s="1030">
        <v>65.52</v>
      </c>
      <c r="J177" s="766">
        <f>(M177/I177)*100</f>
        <v>1.2820512820512819</v>
      </c>
      <c r="K177" s="1033">
        <v>0.21</v>
      </c>
      <c r="L177" s="1043">
        <v>4</v>
      </c>
      <c r="M177" s="756">
        <f>K177*L177</f>
        <v>0.84</v>
      </c>
      <c r="N177" s="1026" t="s">
        <v>165</v>
      </c>
      <c r="O177" s="860">
        <v>0.19</v>
      </c>
      <c r="P177" s="1016">
        <v>43265</v>
      </c>
      <c r="Q177" s="1016">
        <v>43283</v>
      </c>
      <c r="R177" s="756">
        <f>(K177-O177)/O177*100</f>
        <v>10.52631578947368</v>
      </c>
      <c r="S177" s="824">
        <f>IF(INDEX(Historical!$D$7:$D$1455,MATCH(B177,Historical!$B$7:$B$1455,0))=0,"n/a",(INDEX(Historical!$C$7:$C$1455,MATCH(B177,Historical!$B$7:$B$1455,0))/INDEX(Historical!$D$7:$D$1455,MATCH(B177,Historical!$B$7:$B$1455,0))-1)*100)</f>
        <v>8.8235294117646959</v>
      </c>
      <c r="T177" s="824">
        <f>IF(INDEX(Historical!$F$7:$F$1455,MATCH(B177,Historical!$B$7:$B$1455,0))=0,"n/a",((INDEX(Historical!$C$7:$C$1455,MATCH(B177,Historical!$B$7:$B$1455,0))/INDEX(Historical!$F$7:$F$1455,MATCH(B177,Historical!$B$7:$B$1455,0)))^(1/3)-1)*100)</f>
        <v>11.07406172153178</v>
      </c>
      <c r="U177" s="824">
        <f>IF(INDEX(Historical!$I$7:$I$1455,MATCH(B177,Historical!$B$7:$B$1455,0))=0,"n/a",((INDEX(Historical!$C$7:$C$1455,MATCH(B177,Historical!$B$7:$B$1455,0))/INDEX(Historical!$I$7:$I$1455,MATCH(B177,Historical!$B$7:$B$1455,0)))^(1/5)-1)*100)</f>
        <v>8.5943244415670925</v>
      </c>
      <c r="V177" s="824">
        <f>IF(INDEX(Historical!$O$7:$O$1455,MATCH(B177,Historical!$B$7:$B$1455,0))=0,"n/a",((INDEX(Historical!$C$7:$C$1455,MATCH(B177,Historical!$B$7:$B$1455,0))/INDEX(Historical!$O$7:$O$1455,MATCH(B177,Historical!$B$7:$B$1455,0)))^(1/10)-1)*100)</f>
        <v>5.9969769186164035</v>
      </c>
      <c r="W177" s="825">
        <f>IF(OR(U177&lt;=0,U177="n/a",V177&lt;=0,V177="n/a"),"n/a",U177/V177)</f>
        <v>1.4331094746901141</v>
      </c>
      <c r="X177" s="826">
        <f>IF(OR(AJ177&lt;=0,AJ177="n/a",U177&lt;=0,U177="n/a"),"n/a",U177/AJ177)</f>
        <v>1.1308321633640912</v>
      </c>
      <c r="Y177" s="781"/>
      <c r="Z177" s="766">
        <f>IF(OR(AC177&lt;0.01,AC177="n/a"),"n/a",M177/AC177*100)</f>
        <v>40.38461538461538</v>
      </c>
      <c r="AA177" s="1042">
        <f>IF(OR(AC177&lt;0.01,AC177="n/a"),"n/a",I177/AC177)</f>
        <v>31.499999999999996</v>
      </c>
      <c r="AB177" s="1043">
        <v>12</v>
      </c>
      <c r="AC177" s="1021">
        <v>2.08</v>
      </c>
      <c r="AD177" s="1021">
        <v>3.15</v>
      </c>
      <c r="AE177" s="1021">
        <v>15.79</v>
      </c>
      <c r="AF177" s="1021">
        <v>4.45</v>
      </c>
      <c r="AG177" s="1021">
        <v>15.299999999999999</v>
      </c>
      <c r="AH177" s="1021">
        <v>7.1999999999999993</v>
      </c>
      <c r="AI177" s="1021">
        <v>5.87</v>
      </c>
      <c r="AJ177" s="1021">
        <v>7.6</v>
      </c>
      <c r="AK177" s="1021">
        <v>10</v>
      </c>
      <c r="AL177" s="1034">
        <v>4400</v>
      </c>
      <c r="AM177" s="1028">
        <v>1.0999999999999999</v>
      </c>
      <c r="AN177" s="1021">
        <v>0</v>
      </c>
      <c r="AO177" s="868">
        <f>IF(U177="n/a","n/a",IF(AA177&lt;0,"n/a",IF(AA177="n/a","n/a",J177+U177-AA177)))</f>
        <v>-21.623624276381623</v>
      </c>
      <c r="AP177" s="869">
        <f>IF(U177="n/a","n/a",J177+U177)</f>
        <v>9.8763757236183736</v>
      </c>
      <c r="AQ177" s="1044">
        <f>IF(OR(AC177&lt;0.01,AF177="n/a"),"n/a",(I177/SQRT(22.5*AC177*(I177/AF177))-1)*100)</f>
        <v>149.59967948697371</v>
      </c>
      <c r="AR177" s="766">
        <f>INDEX(Historical!$C$7:$C$1455,MATCH(B177,Historical!$B$7:$B$1455,0))*IF(AH177="n/a",1.03,IF(AH177&lt;0,1.01,IF(AH177&gt;10,1.1,(1+AH177/100))))</f>
        <v>0.79327999999999999</v>
      </c>
      <c r="AS177" s="1042">
        <f>IF($AI177="n/a",1.03*AR177,IF($AI177&lt;0,1.01*AR177,IF($AI177&gt;10,1.1*AR177,(1+$AI177/100)*AR177)))</f>
        <v>0.839845536</v>
      </c>
      <c r="AT177" s="1042">
        <f>IF($AK177="n/a",1.03*AS177,IF($AK177&lt;0,1.01*AS177,IF($AK177&gt;10,1.1*AS177,(1+$AK177/100)*AS177)))</f>
        <v>0.92383008960000013</v>
      </c>
      <c r="AU177" s="1042">
        <f>IF($AK177="n/a",1.03*AT177,IF($AK177&lt;0,1.01*AT177,IF($AK177&gt;10,1.1*AT177,(1+$AK177/100)*AT177)))</f>
        <v>1.0162130985600002</v>
      </c>
      <c r="AV177" s="1042">
        <f>IF($AK177="n/a",1.03*AU177,IF($AK177&lt;0,1.01*AU177,IF($AK177&gt;10,1.1*AU177,(1+$AK177/100)*AU177)))</f>
        <v>1.1178344084160003</v>
      </c>
      <c r="AW177" s="766">
        <f>SUM(AR177:AV177)</f>
        <v>4.6910031325760002</v>
      </c>
      <c r="AX177" s="877">
        <f>AW177/I177*100</f>
        <v>7.1596506907448116</v>
      </c>
      <c r="AY177" s="1212">
        <v>0.94</v>
      </c>
      <c r="AZ177" s="1028">
        <v>48.74</v>
      </c>
      <c r="BA177" s="1028">
        <v>-1.96</v>
      </c>
      <c r="BB177" s="1028">
        <v>8.15</v>
      </c>
      <c r="BC177" s="1028">
        <v>19.350000000000001</v>
      </c>
      <c r="BE177" s="721">
        <v>2011</v>
      </c>
      <c r="BF177" s="1057">
        <f>IF(BE177&gt;2008,0,IF(BE177&gt;2001,1,IF(BE177&gt;1990,2,IF(BE177&gt;1980,3,IF(BE177&gt;1973,4,IF(BE177&gt;1970,5,IF(BE177&gt;1960,6,IF(BE177&gt;1958,7,IF(BE177&gt;1953,8,9)))))))))</f>
        <v>0</v>
      </c>
    </row>
    <row r="178" spans="1:58" ht="11.25" customHeight="1" x14ac:dyDescent="0.2">
      <c r="A178" s="1027" t="s">
        <v>1212</v>
      </c>
      <c r="B178" s="1031" t="s">
        <v>1213</v>
      </c>
      <c r="C178" s="1181" t="s">
        <v>109</v>
      </c>
      <c r="D178" s="1181" t="s">
        <v>4434</v>
      </c>
      <c r="E178" s="857">
        <v>7</v>
      </c>
      <c r="F178" s="1245">
        <v>588</v>
      </c>
      <c r="G178" s="1245" t="s">
        <v>107</v>
      </c>
      <c r="H178" s="1245" t="s">
        <v>107</v>
      </c>
      <c r="I178" s="1030">
        <v>16.489999999999998</v>
      </c>
      <c r="J178" s="766">
        <f>(M178/I178)*100</f>
        <v>2.9108550636749544</v>
      </c>
      <c r="K178" s="1033">
        <v>0.12</v>
      </c>
      <c r="L178" s="1043">
        <v>4</v>
      </c>
      <c r="M178" s="756">
        <f>K178*L178</f>
        <v>0.48</v>
      </c>
      <c r="N178" s="1026" t="s">
        <v>165</v>
      </c>
      <c r="O178" s="860">
        <v>0.09</v>
      </c>
      <c r="P178" s="1016">
        <v>43167</v>
      </c>
      <c r="Q178" s="1016">
        <v>43192</v>
      </c>
      <c r="R178" s="756">
        <f>(K178-O178)/O178*100</f>
        <v>33.333333333333329</v>
      </c>
      <c r="S178" s="824">
        <f>IF(INDEX(Historical!$D$7:$D$1455,MATCH(B178,Historical!$B$7:$B$1455,0))=0,"n/a",(INDEX(Historical!$C$7:$C$1455,MATCH(B178,Historical!$B$7:$B$1455,0))/INDEX(Historical!$D$7:$D$1455,MATCH(B178,Historical!$B$7:$B$1455,0))-1)*100)</f>
        <v>25.925925925925931</v>
      </c>
      <c r="T178" s="824">
        <f>IF(INDEX(Historical!$F$7:$F$1455,MATCH(B178,Historical!$B$7:$B$1455,0))=0,"n/a",((INDEX(Historical!$C$7:$C$1455,MATCH(B178,Historical!$B$7:$B$1455,0))/INDEX(Historical!$F$7:$F$1455,MATCH(B178,Historical!$B$7:$B$1455,0)))^(1/3)-1)*100)</f>
        <v>19.348319192733697</v>
      </c>
      <c r="U178" s="824">
        <f>IF(INDEX(Historical!$I$7:$I$1455,MATCH(B178,Historical!$B$7:$B$1455,0))=0,"n/a",((INDEX(Historical!$C$7:$C$1455,MATCH(B178,Historical!$B$7:$B$1455,0))/INDEX(Historical!$I$7:$I$1455,MATCH(B178,Historical!$B$7:$B$1455,0)))^(1/5)-1)*100)</f>
        <v>53.420638252491102</v>
      </c>
      <c r="V178" s="824">
        <f>IF(INDEX(Historical!$O$7:$O$1455,MATCH(B178,Historical!$B$7:$B$1455,0))=0,"n/a",((INDEX(Historical!$C$7:$C$1455,MATCH(B178,Historical!$B$7:$B$1455,0))/INDEX(Historical!$O$7:$O$1455,MATCH(B178,Historical!$B$7:$B$1455,0)))^(1/10)-1)*100)</f>
        <v>-14.961566491884515</v>
      </c>
      <c r="W178" s="825" t="str">
        <f>IF(OR(U178&lt;=0,U178="n/a",V178&lt;=0,V178="n/a"),"n/a",U178/V178)</f>
        <v>n/a</v>
      </c>
      <c r="X178" s="826">
        <f>IF(OR(AJ178&lt;=0,AJ178="n/a",U178&lt;=0,U178="n/a"),"n/a",U178/AJ178)</f>
        <v>0.87718617820182432</v>
      </c>
      <c r="Y178" s="780"/>
      <c r="Z178" s="766">
        <f>IF(OR(AC178&lt;0.01,AC178="n/a"),"n/a",M178/AC178*100)</f>
        <v>32.87671232876712</v>
      </c>
      <c r="AA178" s="1042">
        <f>IF(OR(AC178&lt;0.01,AC178="n/a"),"n/a",I178/AC178)</f>
        <v>11.294520547945204</v>
      </c>
      <c r="AB178" s="1043">
        <v>12</v>
      </c>
      <c r="AC178" s="1021">
        <v>1.46</v>
      </c>
      <c r="AD178" s="1021">
        <v>0.93</v>
      </c>
      <c r="AE178" s="1021">
        <v>3.72</v>
      </c>
      <c r="AF178" s="1021">
        <v>1.23</v>
      </c>
      <c r="AG178" s="1021">
        <v>9.1999999999999993</v>
      </c>
      <c r="AH178" s="1021">
        <v>5.2</v>
      </c>
      <c r="AI178" s="1021">
        <v>9.56</v>
      </c>
      <c r="AJ178" s="1021">
        <v>60.9</v>
      </c>
      <c r="AK178" s="1021">
        <v>12.22</v>
      </c>
      <c r="AL178" s="1034">
        <v>5330</v>
      </c>
      <c r="AM178" s="1028">
        <v>0.70000000000000007</v>
      </c>
      <c r="AN178" s="1021">
        <v>0.28000000000000003</v>
      </c>
      <c r="AO178" s="868">
        <f>IF(U178="n/a","n/a",IF(AA178&lt;0,"n/a",IF(AA178="n/a","n/a",J178+U178-AA178)))</f>
        <v>45.036972768220849</v>
      </c>
      <c r="AP178" s="869">
        <f>IF(U178="n/a","n/a",J178+U178)</f>
        <v>56.331493316166053</v>
      </c>
      <c r="AQ178" s="1044">
        <f>IF(OR(AC178&lt;0.01,AF178="n/a"),"n/a",(I178/SQRT(22.5*AC178*(I178/AF178))-1)*100)</f>
        <v>-21.423044729746763</v>
      </c>
      <c r="AR178" s="766">
        <f>INDEX(Historical!$C$7:$C$1455,MATCH(B178,Historical!$B$7:$B$1455,0))*IF(AH178="n/a",1.03,IF(AH178&lt;0,1.01,IF(AH178&gt;10,1.1,(1+AH178/100))))</f>
        <v>0.35768000000000005</v>
      </c>
      <c r="AS178" s="1042">
        <f>IF($AI178="n/a",1.03*AR178,IF($AI178&lt;0,1.01*AR178,IF($AI178&gt;10,1.1*AR178,(1+$AI178/100)*AR178)))</f>
        <v>0.391874208</v>
      </c>
      <c r="AT178" s="1042">
        <f>IF($AK178="n/a",1.03*AS178,IF($AK178&lt;0,1.01*AS178,IF($AK178&gt;10,1.1*AS178,(1+$AK178/100)*AS178)))</f>
        <v>0.43106162880000004</v>
      </c>
      <c r="AU178" s="1042">
        <f>IF($AK178="n/a",1.03*AT178,IF($AK178&lt;0,1.01*AT178,IF($AK178&gt;10,1.1*AT178,(1+$AK178/100)*AT178)))</f>
        <v>0.47416779168000006</v>
      </c>
      <c r="AV178" s="1042">
        <f>IF($AK178="n/a",1.03*AU178,IF($AK178&lt;0,1.01*AU178,IF($AK178&gt;10,1.1*AU178,(1+$AK178/100)*AU178)))</f>
        <v>0.52158457084800014</v>
      </c>
      <c r="AW178" s="766">
        <f>SUM(AR178:AV178)</f>
        <v>2.1763681993280004</v>
      </c>
      <c r="AX178" s="877">
        <f>AW178/I178*100</f>
        <v>13.198109152989696</v>
      </c>
      <c r="AY178" s="1212">
        <v>0.91</v>
      </c>
      <c r="AZ178" s="1028">
        <v>10.37</v>
      </c>
      <c r="BA178" s="1028">
        <v>-20.95</v>
      </c>
      <c r="BB178" s="1028">
        <v>-0.05</v>
      </c>
      <c r="BC178" s="1028">
        <v>-9.06</v>
      </c>
      <c r="BE178" s="721">
        <v>2012</v>
      </c>
      <c r="BF178" s="1057">
        <f>IF(BE178&gt;2008,0,IF(BE178&gt;2001,1,IF(BE178&gt;1990,2,IF(BE178&gt;1980,3,IF(BE178&gt;1973,4,IF(BE178&gt;1970,5,IF(BE178&gt;1960,6,IF(BE178&gt;1958,7,IF(BE178&gt;1953,8,9)))))))))</f>
        <v>0</v>
      </c>
    </row>
    <row r="179" spans="1:58" ht="11.25" customHeight="1" x14ac:dyDescent="0.2">
      <c r="A179" s="1027" t="s">
        <v>1214</v>
      </c>
      <c r="B179" s="1031" t="s">
        <v>1215</v>
      </c>
      <c r="C179" s="1181" t="s">
        <v>4414</v>
      </c>
      <c r="D179" s="1181" t="s">
        <v>4415</v>
      </c>
      <c r="E179" s="857">
        <v>6</v>
      </c>
      <c r="F179" s="1245">
        <v>698</v>
      </c>
      <c r="G179" s="1245" t="s">
        <v>38</v>
      </c>
      <c r="H179" s="1245" t="s">
        <v>38</v>
      </c>
      <c r="I179" s="1030">
        <v>32.06</v>
      </c>
      <c r="J179" s="766">
        <f>(M179/I179)*100</f>
        <v>2.7136618839675606</v>
      </c>
      <c r="K179" s="1033">
        <v>0.2175</v>
      </c>
      <c r="L179" s="1043">
        <v>4</v>
      </c>
      <c r="M179" s="756">
        <f>K179*L179</f>
        <v>0.87</v>
      </c>
      <c r="N179" s="1026" t="s">
        <v>221</v>
      </c>
      <c r="O179" s="860">
        <v>0.21</v>
      </c>
      <c r="P179" s="1016">
        <v>43187</v>
      </c>
      <c r="Q179" s="1016">
        <v>43206</v>
      </c>
      <c r="R179" s="756">
        <f>(K179-O179)/O179*100</f>
        <v>3.5714285714285747</v>
      </c>
      <c r="S179" s="824">
        <f>IF(INDEX(Historical!$D$7:$D$1455,MATCH(B179,Historical!$B$7:$B$1455,0))=0,"n/a",(INDEX(Historical!$C$7:$C$1455,MATCH(B179,Historical!$B$7:$B$1455,0))/INDEX(Historical!$D$7:$D$1455,MATCH(B179,Historical!$B$7:$B$1455,0))-1)*100)</f>
        <v>17.647058823529438</v>
      </c>
      <c r="T179" s="824">
        <f>IF(INDEX(Historical!$F$7:$F$1455,MATCH(B179,Historical!$B$7:$B$1455,0))=0,"n/a",((INDEX(Historical!$C$7:$C$1455,MATCH(B179,Historical!$B$7:$B$1455,0))/INDEX(Historical!$F$7:$F$1455,MATCH(B179,Historical!$B$7:$B$1455,0)))^(1/3)-1)*100)</f>
        <v>28.000705985023444</v>
      </c>
      <c r="U179" s="824" t="str">
        <f>IF(INDEX(Historical!$I$7:$I$1455,MATCH(B179,Historical!$B$7:$B$1455,0))=0,"n/a",((INDEX(Historical!$C$7:$C$1455,MATCH(B179,Historical!$B$7:$B$1455,0))/INDEX(Historical!$I$7:$I$1455,MATCH(B179,Historical!$B$7:$B$1455,0)))^(1/5)-1)*100)</f>
        <v>n/a</v>
      </c>
      <c r="V179" s="824">
        <f>IF(INDEX(Historical!$O$7:$O$1455,MATCH(B179,Historical!$B$7:$B$1455,0))=0,"n/a",((INDEX(Historical!$C$7:$C$1455,MATCH(B179,Historical!$B$7:$B$1455,0))/INDEX(Historical!$O$7:$O$1455,MATCH(B179,Historical!$B$7:$B$1455,0)))^(1/10)-1)*100)</f>
        <v>-11.681933800904986</v>
      </c>
      <c r="W179" s="825" t="str">
        <f>IF(OR(U179&lt;=0,U179="n/a",V179&lt;=0,V179="n/a"),"n/a",U179/V179)</f>
        <v>n/a</v>
      </c>
      <c r="X179" s="826" t="str">
        <f>IF(OR(AJ179&lt;=0,AJ179="n/a",U179&lt;=0,U179="n/a"),"n/a",U179/AJ179)</f>
        <v>n/a</v>
      </c>
      <c r="Y179" s="1032"/>
      <c r="Z179" s="766">
        <f>IF(OR(AC179&lt;0.01,AC179="n/a"),"n/a",M179/AC179*100)</f>
        <v>50.581395348837212</v>
      </c>
      <c r="AA179" s="1042">
        <f>IF(OR(AC179&lt;0.01,AC179="n/a"),"n/a",I179/AC179)</f>
        <v>18.63953488372093</v>
      </c>
      <c r="AB179" s="1043">
        <v>12</v>
      </c>
      <c r="AC179" s="1021">
        <v>1.72</v>
      </c>
      <c r="AD179" s="1021">
        <v>1.86</v>
      </c>
      <c r="AE179" s="1021">
        <v>10.14</v>
      </c>
      <c r="AF179" s="1021">
        <v>2.48</v>
      </c>
      <c r="AG179" s="1021">
        <v>13.700000000000001</v>
      </c>
      <c r="AH179" s="1021">
        <v>61.4</v>
      </c>
      <c r="AI179" s="1021">
        <v>-20.18</v>
      </c>
      <c r="AJ179" s="1021">
        <v>42.5</v>
      </c>
      <c r="AK179" s="1021">
        <v>10</v>
      </c>
      <c r="AL179" s="1034">
        <v>4070.0000000000005</v>
      </c>
      <c r="AM179" s="1028">
        <v>0.70000000000000007</v>
      </c>
      <c r="AN179" s="1021">
        <v>0.8</v>
      </c>
      <c r="AO179" s="868" t="str">
        <f>IF(U179="n/a","n/a",IF(AA179&lt;0,"n/a",IF(AA179="n/a","n/a",J179+U179-AA179)))</f>
        <v>n/a</v>
      </c>
      <c r="AP179" s="869" t="str">
        <f>IF(U179="n/a","n/a",J179+U179)</f>
        <v>n/a</v>
      </c>
      <c r="AQ179" s="1044">
        <f>IF(OR(AC179&lt;0.01,AF179="n/a"),"n/a",(I179/SQRT(22.5*AC179*(I179/AF179))-1)*100)</f>
        <v>43.334955822798229</v>
      </c>
      <c r="AR179" s="766">
        <f>INDEX(Historical!$C$7:$C$1455,MATCH(B179,Historical!$B$7:$B$1455,0))*IF(AH179="n/a",1.03,IF(AH179&lt;0,1.01,IF(AH179&gt;10,1.1,(1+AH179/100))))</f>
        <v>0.90200000000000014</v>
      </c>
      <c r="AS179" s="1042">
        <f>IF($AI179="n/a",1.03*AR179,IF($AI179&lt;0,1.01*AR179,IF($AI179&gt;10,1.1*AR179,(1+$AI179/100)*AR179)))</f>
        <v>0.91102000000000016</v>
      </c>
      <c r="AT179" s="1042">
        <f>IF($AK179="n/a",1.03*AS179,IF($AK179&lt;0,1.01*AS179,IF($AK179&gt;10,1.1*AS179,(1+$AK179/100)*AS179)))</f>
        <v>1.0021220000000002</v>
      </c>
      <c r="AU179" s="1042">
        <f>IF($AK179="n/a",1.03*AT179,IF($AK179&lt;0,1.01*AT179,IF($AK179&gt;10,1.1*AT179,(1+$AK179/100)*AT179)))</f>
        <v>1.1023342000000003</v>
      </c>
      <c r="AV179" s="1042">
        <f>IF($AK179="n/a",1.03*AU179,IF($AK179&lt;0,1.01*AU179,IF($AK179&gt;10,1.1*AU179,(1+$AK179/100)*AU179)))</f>
        <v>1.2125676200000004</v>
      </c>
      <c r="AW179" s="766">
        <f>SUM(AR179:AV179)</f>
        <v>5.1300438200000018</v>
      </c>
      <c r="AX179" s="877">
        <f>AW179/I179*100</f>
        <v>16.001384341859019</v>
      </c>
      <c r="AY179" s="1212">
        <v>0.63</v>
      </c>
      <c r="AZ179" s="1028">
        <v>16.12</v>
      </c>
      <c r="BA179" s="1028">
        <v>-5.82</v>
      </c>
      <c r="BB179" s="1028">
        <v>2.86</v>
      </c>
      <c r="BC179" s="1028">
        <v>2.34</v>
      </c>
      <c r="BE179" s="721">
        <v>2013</v>
      </c>
      <c r="BF179" s="1057">
        <f>IF(BE179&gt;2008,0,IF(BE179&gt;2001,1,IF(BE179&gt;1990,2,IF(BE179&gt;1980,3,IF(BE179&gt;1973,4,IF(BE179&gt;1970,5,IF(BE179&gt;1960,6,IF(BE179&gt;1958,7,IF(BE179&gt;1953,8,9)))))))))</f>
        <v>0</v>
      </c>
    </row>
    <row r="180" spans="1:58" s="905" customFormat="1" ht="11.25" customHeight="1" x14ac:dyDescent="0.2">
      <c r="A180" s="760" t="s">
        <v>1216</v>
      </c>
      <c r="B180" s="914" t="s">
        <v>1217</v>
      </c>
      <c r="C180" s="1181" t="s">
        <v>109</v>
      </c>
      <c r="D180" s="1181" t="s">
        <v>4434</v>
      </c>
      <c r="E180" s="885">
        <v>9</v>
      </c>
      <c r="F180" s="1245">
        <v>341</v>
      </c>
      <c r="G180" s="1244" t="s">
        <v>107</v>
      </c>
      <c r="H180" s="1244" t="s">
        <v>107</v>
      </c>
      <c r="I180" s="886">
        <v>43.43</v>
      </c>
      <c r="J180" s="887">
        <f>(M180/I180)*100</f>
        <v>2.5788625374165326</v>
      </c>
      <c r="K180" s="888">
        <v>0.28000000000000003</v>
      </c>
      <c r="L180" s="889">
        <v>4</v>
      </c>
      <c r="M180" s="890">
        <f>K180*L180</f>
        <v>1.1200000000000001</v>
      </c>
      <c r="N180" s="891" t="s">
        <v>446</v>
      </c>
      <c r="O180" s="892">
        <v>0.24</v>
      </c>
      <c r="P180" s="893">
        <v>43140</v>
      </c>
      <c r="Q180" s="893">
        <v>43153</v>
      </c>
      <c r="R180" s="890">
        <f>(K180-O180)/O180*100</f>
        <v>16.666666666666682</v>
      </c>
      <c r="S180" s="824">
        <f>IF(INDEX(Historical!$D$7:$D$1455,MATCH(B180,Historical!$B$7:$B$1455,0))=0,"n/a",(INDEX(Historical!$C$7:$C$1455,MATCH(B180,Historical!$B$7:$B$1455,0))/INDEX(Historical!$D$7:$D$1455,MATCH(B180,Historical!$B$7:$B$1455,0))-1)*100)</f>
        <v>9.0909090909090828</v>
      </c>
      <c r="T180" s="824">
        <f>IF(INDEX(Historical!$F$7:$F$1455,MATCH(B180,Historical!$B$7:$B$1455,0))=0,"n/a",((INDEX(Historical!$C$7:$C$1455,MATCH(B180,Historical!$B$7:$B$1455,0))/INDEX(Historical!$F$7:$F$1455,MATCH(B180,Historical!$B$7:$B$1455,0)))^(1/3)-1)*100)</f>
        <v>14.471424255333186</v>
      </c>
      <c r="U180" s="824">
        <f>IF(INDEX(Historical!$I$7:$I$1455,MATCH(B180,Historical!$B$7:$B$1455,0))=0,"n/a",((INDEX(Historical!$C$7:$C$1455,MATCH(B180,Historical!$B$7:$B$1455,0))/INDEX(Historical!$I$7:$I$1455,MATCH(B180,Historical!$B$7:$B$1455,0)))^(1/5)-1)*100)</f>
        <v>14.869835499703509</v>
      </c>
      <c r="V180" s="824" t="str">
        <f>IF(INDEX(Historical!$O$7:$O$1455,MATCH(B180,Historical!$B$7:$B$1455,0))=0,"n/a",((INDEX(Historical!$C$7:$C$1455,MATCH(B180,Historical!$B$7:$B$1455,0))/INDEX(Historical!$O$7:$O$1455,MATCH(B180,Historical!$B$7:$B$1455,0)))^(1/10)-1)*100)</f>
        <v>n/a</v>
      </c>
      <c r="W180" s="894" t="str">
        <f>IF(OR(U180&lt;=0,U180="n/a",V180&lt;=0,V180="n/a"),"n/a",U180/V180)</f>
        <v>n/a</v>
      </c>
      <c r="X180" s="895">
        <f>IF(OR(AJ180&lt;=0,AJ180="n/a",U180&lt;=0,U180="n/a"),"n/a",U180/AJ180)</f>
        <v>1.5652458420740536</v>
      </c>
      <c r="Y180" s="911"/>
      <c r="Z180" s="887">
        <f>IF(OR(AC180&lt;0.01,AC180="n/a"),"n/a",M180/AC180*100)</f>
        <v>42.264150943396231</v>
      </c>
      <c r="AA180" s="897">
        <f>IF(OR(AC180&lt;0.01,AC180="n/a"),"n/a",I180/AC180)</f>
        <v>16.388679245283019</v>
      </c>
      <c r="AB180" s="889">
        <v>12</v>
      </c>
      <c r="AC180" s="898">
        <v>2.65</v>
      </c>
      <c r="AD180" s="898">
        <v>2.0499999999999998</v>
      </c>
      <c r="AE180" s="898">
        <v>5.79</v>
      </c>
      <c r="AF180" s="898">
        <v>1.53</v>
      </c>
      <c r="AG180" s="898">
        <v>10.299999999999999</v>
      </c>
      <c r="AH180" s="898">
        <v>-5.6000000000000005</v>
      </c>
      <c r="AI180" s="898">
        <v>13.020000000000001</v>
      </c>
      <c r="AJ180" s="898">
        <v>9.5</v>
      </c>
      <c r="AK180" s="898">
        <v>8</v>
      </c>
      <c r="AL180" s="899">
        <v>2610</v>
      </c>
      <c r="AM180" s="900">
        <v>0.4</v>
      </c>
      <c r="AN180" s="898">
        <v>7.0000000000000007E-2</v>
      </c>
      <c r="AO180" s="901">
        <f>IF(U180="n/a","n/a",IF(AA180&lt;0,"n/a",IF(AA180="n/a","n/a",J180+U180-AA180)))</f>
        <v>1.0600187918370239</v>
      </c>
      <c r="AP180" s="902">
        <f>IF(U180="n/a","n/a",J180+U180)</f>
        <v>17.448698037120042</v>
      </c>
      <c r="AQ180" s="903">
        <f>IF(OR(AC180&lt;0.01,AF180="n/a"),"n/a",(I180/SQRT(22.5*AC180*(I180/AF180))-1)*100)</f>
        <v>5.5665756136498601</v>
      </c>
      <c r="AR180" s="766">
        <f>INDEX(Historical!$C$7:$C$1455,MATCH(B180,Historical!$B$7:$B$1455,0))*IF(AH180="n/a",1.03,IF(AH180&lt;0,1.01,IF(AH180&gt;10,1.1,(1+AH180/100))))</f>
        <v>0.96960000000000002</v>
      </c>
      <c r="AS180" s="897">
        <f>IF($AI180="n/a",1.03*AR180,IF($AI180&lt;0,1.01*AR180,IF($AI180&gt;10,1.1*AR180,(1+$AI180/100)*AR180)))</f>
        <v>1.0665600000000002</v>
      </c>
      <c r="AT180" s="897">
        <f>IF($AK180="n/a",1.03*AS180,IF($AK180&lt;0,1.01*AS180,IF($AK180&gt;10,1.1*AS180,(1+$AK180/100)*AS180)))</f>
        <v>1.1518848000000004</v>
      </c>
      <c r="AU180" s="897">
        <f>IF($AK180="n/a",1.03*AT180,IF($AK180&lt;0,1.01*AT180,IF($AK180&gt;10,1.1*AT180,(1+$AK180/100)*AT180)))</f>
        <v>1.2440355840000006</v>
      </c>
      <c r="AV180" s="897">
        <f>IF($AK180="n/a",1.03*AU180,IF($AK180&lt;0,1.01*AU180,IF($AK180&gt;10,1.1*AU180,(1+$AK180/100)*AU180)))</f>
        <v>1.3435584307200008</v>
      </c>
      <c r="AW180" s="887">
        <f>SUM(AR180:AV180)</f>
        <v>5.7756388147200015</v>
      </c>
      <c r="AX180" s="904">
        <f>AW180/I180*100</f>
        <v>13.298730865116282</v>
      </c>
      <c r="AY180" s="1213">
        <v>1.04</v>
      </c>
      <c r="AZ180" s="900">
        <v>14.44</v>
      </c>
      <c r="BA180" s="900">
        <v>-7.6899999999999995</v>
      </c>
      <c r="BB180" s="900">
        <v>0.01</v>
      </c>
      <c r="BC180" s="900">
        <v>1.46</v>
      </c>
      <c r="BD180" s="1079"/>
      <c r="BE180" s="721">
        <v>2010</v>
      </c>
      <c r="BF180" s="1057">
        <f>IF(BE180&gt;2008,0,IF(BE180&gt;2001,1,IF(BE180&gt;1990,2,IF(BE180&gt;1980,3,IF(BE180&gt;1973,4,IF(BE180&gt;1970,5,IF(BE180&gt;1960,6,IF(BE180&gt;1958,7,IF(BE180&gt;1953,8,9)))))))))</f>
        <v>0</v>
      </c>
    </row>
    <row r="181" spans="1:58" ht="11.25" customHeight="1" x14ac:dyDescent="0.2">
      <c r="A181" s="1027" t="s">
        <v>1218</v>
      </c>
      <c r="B181" s="1031" t="s">
        <v>1219</v>
      </c>
      <c r="C181" s="1181" t="s">
        <v>109</v>
      </c>
      <c r="D181" s="1181" t="s">
        <v>4434</v>
      </c>
      <c r="E181" s="857">
        <v>7</v>
      </c>
      <c r="F181" s="1245">
        <v>603</v>
      </c>
      <c r="G181" s="1245" t="s">
        <v>107</v>
      </c>
      <c r="H181" s="1245" t="s">
        <v>107</v>
      </c>
      <c r="I181" s="1030">
        <v>42.04</v>
      </c>
      <c r="J181" s="766">
        <f>(M181/I181)*100</f>
        <v>2.093244529019981</v>
      </c>
      <c r="K181" s="1033">
        <v>0.22</v>
      </c>
      <c r="L181" s="1043">
        <v>4</v>
      </c>
      <c r="M181" s="756">
        <f>K181*L181</f>
        <v>0.88</v>
      </c>
      <c r="N181" s="1026" t="s">
        <v>599</v>
      </c>
      <c r="O181" s="860">
        <v>0.18</v>
      </c>
      <c r="P181" s="1016">
        <v>43251</v>
      </c>
      <c r="Q181" s="1016">
        <v>43266</v>
      </c>
      <c r="R181" s="756">
        <f>(K181-O181)/O181*100</f>
        <v>22.222222222222225</v>
      </c>
      <c r="S181" s="824">
        <f>IF(INDEX(Historical!$D$7:$D$1455,MATCH(B181,Historical!$B$7:$B$1455,0))=0,"n/a",(INDEX(Historical!$C$7:$C$1455,MATCH(B181,Historical!$B$7:$B$1455,0))/INDEX(Historical!$D$7:$D$1455,MATCH(B181,Historical!$B$7:$B$1455,0))-1)*100)</f>
        <v>27.777777777777789</v>
      </c>
      <c r="T181" s="824">
        <f>IF(INDEX(Historical!$F$7:$F$1455,MATCH(B181,Historical!$B$7:$B$1455,0))=0,"n/a",((INDEX(Historical!$C$7:$C$1455,MATCH(B181,Historical!$B$7:$B$1455,0))/INDEX(Historical!$F$7:$F$1455,MATCH(B181,Historical!$B$7:$B$1455,0)))^(1/3)-1)*100)</f>
        <v>33.500747560002587</v>
      </c>
      <c r="U181" s="824">
        <f>IF(INDEX(Historical!$I$7:$I$1455,MATCH(B181,Historical!$B$7:$B$1455,0))=0,"n/a",((INDEX(Historical!$C$7:$C$1455,MATCH(B181,Historical!$B$7:$B$1455,0))/INDEX(Historical!$I$7:$I$1455,MATCH(B181,Historical!$B$7:$B$1455,0)))^(1/5)-1)*100)</f>
        <v>47.153236398134425</v>
      </c>
      <c r="V181" s="824">
        <f>IF(INDEX(Historical!$O$7:$O$1455,MATCH(B181,Historical!$B$7:$B$1455,0))=0,"n/a",((INDEX(Historical!$C$7:$C$1455,MATCH(B181,Historical!$B$7:$B$1455,0))/INDEX(Historical!$O$7:$O$1455,MATCH(B181,Historical!$B$7:$B$1455,0)))^(1/10)-1)*100)</f>
        <v>-2.8358342136926451</v>
      </c>
      <c r="W181" s="825" t="str">
        <f>IF(OR(U181&lt;=0,U181="n/a",V181&lt;=0,V181="n/a"),"n/a",U181/V181)</f>
        <v>n/a</v>
      </c>
      <c r="X181" s="826">
        <f>IF(OR(AJ181&lt;=0,AJ181="n/a",U181&lt;=0,U181="n/a"),"n/a",U181/AJ181)</f>
        <v>4.9117954581390029</v>
      </c>
      <c r="Y181" s="1032"/>
      <c r="Z181" s="766">
        <f>IF(OR(AC181&lt;0.01,AC181="n/a"),"n/a",M181/AC181*100)</f>
        <v>29.629629629629626</v>
      </c>
      <c r="AA181" s="1042">
        <f>IF(OR(AC181&lt;0.01,AC181="n/a"),"n/a",I181/AC181)</f>
        <v>14.154882154882154</v>
      </c>
      <c r="AB181" s="1043">
        <v>12</v>
      </c>
      <c r="AC181" s="1021">
        <v>2.97</v>
      </c>
      <c r="AD181" s="1021">
        <v>2.02</v>
      </c>
      <c r="AE181" s="1021">
        <v>5.37</v>
      </c>
      <c r="AF181" s="1021">
        <v>1.52</v>
      </c>
      <c r="AG181" s="1021">
        <v>10.7</v>
      </c>
      <c r="AH181" s="1021">
        <v>12.8</v>
      </c>
      <c r="AI181" s="1021">
        <v>7.4899999999999993</v>
      </c>
      <c r="AJ181" s="1021">
        <v>9.6</v>
      </c>
      <c r="AK181" s="1021">
        <v>7.0000000000000009</v>
      </c>
      <c r="AL181" s="1034">
        <v>2090</v>
      </c>
      <c r="AM181" s="1028">
        <v>1.2</v>
      </c>
      <c r="AN181" s="1021">
        <v>0.1</v>
      </c>
      <c r="AO181" s="868">
        <f>IF(U181="n/a","n/a",IF(AA181&lt;0,"n/a",IF(AA181="n/a","n/a",J181+U181-AA181)))</f>
        <v>35.091598772272256</v>
      </c>
      <c r="AP181" s="869">
        <f>IF(U181="n/a","n/a",J181+U181)</f>
        <v>49.246480927154408</v>
      </c>
      <c r="AQ181" s="1044">
        <f>IF(OR(AC181&lt;0.01,AF181="n/a"),"n/a",(I181/SQRT(22.5*AC181*(I181/AF181))-1)*100)</f>
        <v>-2.2124277938917691</v>
      </c>
      <c r="AR181" s="766">
        <f>INDEX(Historical!$C$7:$C$1455,MATCH(B181,Historical!$B$7:$B$1455,0))*IF(AH181="n/a",1.03,IF(AH181&lt;0,1.01,IF(AH181&gt;10,1.1,(1+AH181/100))))</f>
        <v>0.75900000000000012</v>
      </c>
      <c r="AS181" s="1042">
        <f>IF($AI181="n/a",1.03*AR181,IF($AI181&lt;0,1.01*AR181,IF($AI181&gt;10,1.1*AR181,(1+$AI181/100)*AR181)))</f>
        <v>0.8158491000000001</v>
      </c>
      <c r="AT181" s="1042">
        <f>IF($AK181="n/a",1.03*AS181,IF($AK181&lt;0,1.01*AS181,IF($AK181&gt;10,1.1*AS181,(1+$AK181/100)*AS181)))</f>
        <v>0.87295853700000015</v>
      </c>
      <c r="AU181" s="1042">
        <f>IF($AK181="n/a",1.03*AT181,IF($AK181&lt;0,1.01*AT181,IF($AK181&gt;10,1.1*AT181,(1+$AK181/100)*AT181)))</f>
        <v>0.93406563459000025</v>
      </c>
      <c r="AV181" s="1042">
        <f>IF($AK181="n/a",1.03*AU181,IF($AK181&lt;0,1.01*AU181,IF($AK181&gt;10,1.1*AU181,(1+$AK181/100)*AU181)))</f>
        <v>0.99945022901130032</v>
      </c>
      <c r="AW181" s="766">
        <f>SUM(AR181:AV181)</f>
        <v>4.3813235006013009</v>
      </c>
      <c r="AX181" s="877">
        <f>AW181/I181*100</f>
        <v>10.42179709943221</v>
      </c>
      <c r="AY181" s="1212">
        <v>0.81</v>
      </c>
      <c r="AZ181" s="1028">
        <v>5.9499999999999993</v>
      </c>
      <c r="BA181" s="1028">
        <v>-16.650000000000002</v>
      </c>
      <c r="BB181" s="1028">
        <v>-2.13</v>
      </c>
      <c r="BC181" s="1028">
        <v>-6.29</v>
      </c>
      <c r="BE181" s="721">
        <v>2012</v>
      </c>
      <c r="BF181" s="1057">
        <f>IF(BE181&gt;2008,0,IF(BE181&gt;2001,1,IF(BE181&gt;1990,2,IF(BE181&gt;1980,3,IF(BE181&gt;1973,4,IF(BE181&gt;1970,5,IF(BE181&gt;1960,6,IF(BE181&gt;1958,7,IF(BE181&gt;1953,8,9)))))))))</f>
        <v>0</v>
      </c>
    </row>
    <row r="182" spans="1:58" ht="11.25" customHeight="1" x14ac:dyDescent="0.2">
      <c r="A182" s="1027" t="s">
        <v>1220</v>
      </c>
      <c r="B182" s="1031" t="s">
        <v>1221</v>
      </c>
      <c r="C182" s="1181" t="s">
        <v>109</v>
      </c>
      <c r="D182" s="1181" t="s">
        <v>4434</v>
      </c>
      <c r="E182" s="857">
        <v>8</v>
      </c>
      <c r="F182" s="1245">
        <v>540</v>
      </c>
      <c r="G182" s="1245" t="s">
        <v>107</v>
      </c>
      <c r="H182" s="1245" t="s">
        <v>107</v>
      </c>
      <c r="I182" s="1030">
        <v>37.03</v>
      </c>
      <c r="J182" s="766">
        <f>(M182/I182)*100</f>
        <v>1.9443694301917365</v>
      </c>
      <c r="K182" s="1033">
        <v>0.36</v>
      </c>
      <c r="L182" s="1043">
        <v>2</v>
      </c>
      <c r="M182" s="756">
        <f>K182*L182</f>
        <v>0.72</v>
      </c>
      <c r="N182" s="1026" t="s">
        <v>251</v>
      </c>
      <c r="O182" s="860">
        <v>0.34</v>
      </c>
      <c r="P182" s="1016">
        <v>43410</v>
      </c>
      <c r="Q182" s="1016">
        <v>43418</v>
      </c>
      <c r="R182" s="756">
        <f>(K182-O182)/O182*100</f>
        <v>5.8823529411764595</v>
      </c>
      <c r="S182" s="824">
        <f>IF(INDEX(Historical!$D$7:$D$1455,MATCH(B182,Historical!$B$7:$B$1455,0))=0,"n/a",(INDEX(Historical!$C$7:$C$1455,MATCH(B182,Historical!$B$7:$B$1455,0))/INDEX(Historical!$D$7:$D$1455,MATCH(B182,Historical!$B$7:$B$1455,0))-1)*100)</f>
        <v>6.4516129032258229</v>
      </c>
      <c r="T182" s="824">
        <f>IF(INDEX(Historical!$F$7:$F$1455,MATCH(B182,Historical!$B$7:$B$1455,0))=0,"n/a",((INDEX(Historical!$C$7:$C$1455,MATCH(B182,Historical!$B$7:$B$1455,0))/INDEX(Historical!$F$7:$F$1455,MATCH(B182,Historical!$B$7:$B$1455,0)))^(1/3)-1)*100)</f>
        <v>6.917810999860885</v>
      </c>
      <c r="U182" s="824">
        <f>IF(INDEX(Historical!$I$7:$I$1455,MATCH(B182,Historical!$B$7:$B$1455,0))=0,"n/a",((INDEX(Historical!$C$7:$C$1455,MATCH(B182,Historical!$B$7:$B$1455,0))/INDEX(Historical!$I$7:$I$1455,MATCH(B182,Historical!$B$7:$B$1455,0)))^(1/5)-1)*100)</f>
        <v>9.4608784223157549</v>
      </c>
      <c r="V182" s="824">
        <f>IF(INDEX(Historical!$O$7:$O$1455,MATCH(B182,Historical!$B$7:$B$1455,0))=0,"n/a",((INDEX(Historical!$C$7:$C$1455,MATCH(B182,Historical!$B$7:$B$1455,0))/INDEX(Historical!$O$7:$O$1455,MATCH(B182,Historical!$B$7:$B$1455,0)))^(1/10)-1)*100)</f>
        <v>5.7689737075117486</v>
      </c>
      <c r="W182" s="825">
        <f>IF(OR(U182&lt;=0,U182="n/a",V182&lt;=0,V182="n/a"),"n/a",U182/V182)</f>
        <v>1.6399586654376319</v>
      </c>
      <c r="X182" s="826">
        <f>IF(OR(AJ182&lt;=0,AJ182="n/a",U182&lt;=0,U182="n/a"),"n/a",U182/AJ182)</f>
        <v>1.4120714063157842</v>
      </c>
      <c r="Y182" s="1032"/>
      <c r="Z182" s="766">
        <f>IF(OR(AC182&lt;0.01,AC182="n/a"),"n/a",M182/AC182*100)</f>
        <v>30.125523012552296</v>
      </c>
      <c r="AA182" s="1042">
        <f>IF(OR(AC182&lt;0.01,AC182="n/a"),"n/a",I182/AC182)</f>
        <v>15.493723849372385</v>
      </c>
      <c r="AB182" s="1043">
        <v>12</v>
      </c>
      <c r="AC182" s="1021">
        <v>2.39</v>
      </c>
      <c r="AD182" s="1021">
        <v>1.72</v>
      </c>
      <c r="AE182" s="1021">
        <v>4.91</v>
      </c>
      <c r="AF182" s="1021">
        <v>1.36</v>
      </c>
      <c r="AG182" s="1021">
        <v>8.6999999999999993</v>
      </c>
      <c r="AH182" s="1021">
        <v>13.700000000000001</v>
      </c>
      <c r="AI182" s="1021">
        <v>14.87</v>
      </c>
      <c r="AJ182" s="1021">
        <v>6.7</v>
      </c>
      <c r="AK182" s="1021">
        <v>9</v>
      </c>
      <c r="AL182" s="1034">
        <v>560.63</v>
      </c>
      <c r="AM182" s="1028">
        <v>1.9</v>
      </c>
      <c r="AN182" s="1021">
        <v>0.14000000000000001</v>
      </c>
      <c r="AO182" s="868">
        <f>IF(U182="n/a","n/a",IF(AA182&lt;0,"n/a",IF(AA182="n/a","n/a",J182+U182-AA182)))</f>
        <v>-4.0884759968648936</v>
      </c>
      <c r="AP182" s="869">
        <f>IF(U182="n/a","n/a",J182+U182)</f>
        <v>11.405247852507491</v>
      </c>
      <c r="AQ182" s="1044">
        <f>IF(OR(AC182&lt;0.01,AF182="n/a"),"n/a",(I182/SQRT(22.5*AC182*(I182/AF182))-1)*100)</f>
        <v>-3.226577488912119</v>
      </c>
      <c r="AR182" s="766">
        <f>INDEX(Historical!$C$7:$C$1455,MATCH(B182,Historical!$B$7:$B$1455,0))*IF(AH182="n/a",1.03,IF(AH182&lt;0,1.01,IF(AH182&gt;10,1.1,(1+AH182/100))))</f>
        <v>0.72600000000000009</v>
      </c>
      <c r="AS182" s="1042">
        <f>IF($AI182="n/a",1.03*AR182,IF($AI182&lt;0,1.01*AR182,IF($AI182&gt;10,1.1*AR182,(1+$AI182/100)*AR182)))</f>
        <v>0.7986000000000002</v>
      </c>
      <c r="AT182" s="1042">
        <f>IF($AK182="n/a",1.03*AS182,IF($AK182&lt;0,1.01*AS182,IF($AK182&gt;10,1.1*AS182,(1+$AK182/100)*AS182)))</f>
        <v>0.8704740000000003</v>
      </c>
      <c r="AU182" s="1042">
        <f>IF($AK182="n/a",1.03*AT182,IF($AK182&lt;0,1.01*AT182,IF($AK182&gt;10,1.1*AT182,(1+$AK182/100)*AT182)))</f>
        <v>0.94881666000000042</v>
      </c>
      <c r="AV182" s="1042">
        <f>IF($AK182="n/a",1.03*AU182,IF($AK182&lt;0,1.01*AU182,IF($AK182&gt;10,1.1*AU182,(1+$AK182/100)*AU182)))</f>
        <v>1.0342101594000006</v>
      </c>
      <c r="AW182" s="766">
        <f>SUM(AR182:AV182)</f>
        <v>4.378100819400002</v>
      </c>
      <c r="AX182" s="877">
        <f>AW182/I182*100</f>
        <v>11.823118604914939</v>
      </c>
      <c r="AY182" s="1212">
        <v>0.21</v>
      </c>
      <c r="AZ182" s="1028">
        <v>23.39</v>
      </c>
      <c r="BA182" s="1028">
        <v>-12.790000000000001</v>
      </c>
      <c r="BB182" s="1028">
        <v>-1.32</v>
      </c>
      <c r="BC182" s="1028">
        <v>-3.3000000000000003</v>
      </c>
      <c r="BE182" s="721">
        <v>2012</v>
      </c>
      <c r="BF182" s="1057">
        <f>IF(BE182&gt;2008,0,IF(BE182&gt;2001,1,IF(BE182&gt;1990,2,IF(BE182&gt;1980,3,IF(BE182&gt;1973,4,IF(BE182&gt;1970,5,IF(BE182&gt;1960,6,IF(BE182&gt;1958,7,IF(BE182&gt;1953,8,9)))))))))</f>
        <v>0</v>
      </c>
    </row>
    <row r="183" spans="1:58" ht="11.25" customHeight="1" x14ac:dyDescent="0.2">
      <c r="A183" s="1036" t="s">
        <v>1222</v>
      </c>
      <c r="B183" s="1031" t="s">
        <v>1223</v>
      </c>
      <c r="C183" s="1181" t="s">
        <v>109</v>
      </c>
      <c r="D183" s="1181" t="s">
        <v>4434</v>
      </c>
      <c r="E183" s="857">
        <v>7</v>
      </c>
      <c r="F183" s="1245">
        <v>651</v>
      </c>
      <c r="G183" s="1245" t="s">
        <v>107</v>
      </c>
      <c r="H183" s="1245" t="s">
        <v>107</v>
      </c>
      <c r="I183" s="1030">
        <v>23.59</v>
      </c>
      <c r="J183" s="766">
        <f>(M183/I183)*100</f>
        <v>2.0347604917337851</v>
      </c>
      <c r="K183" s="1033">
        <v>0.12</v>
      </c>
      <c r="L183" s="1043">
        <v>4</v>
      </c>
      <c r="M183" s="756">
        <f>K183*L183</f>
        <v>0.48</v>
      </c>
      <c r="N183" s="1026" t="s">
        <v>128</v>
      </c>
      <c r="O183" s="860">
        <v>0.11</v>
      </c>
      <c r="P183" s="1016">
        <v>43454</v>
      </c>
      <c r="Q183" s="1016">
        <v>43473</v>
      </c>
      <c r="R183" s="756">
        <f>(K183-O183)/O183*100</f>
        <v>9.0909090909090864</v>
      </c>
      <c r="S183" s="824">
        <f>IF(INDEX(Historical!$D$7:$D$1455,MATCH(B183,Historical!$B$7:$B$1455,0))=0,"n/a",(INDEX(Historical!$C$7:$C$1455,MATCH(B183,Historical!$B$7:$B$1455,0))/INDEX(Historical!$D$7:$D$1455,MATCH(B183,Historical!$B$7:$B$1455,0))-1)*100)</f>
        <v>5.555555555555558</v>
      </c>
      <c r="T183" s="824">
        <f>IF(INDEX(Historical!$F$7:$F$1455,MATCH(B183,Historical!$B$7:$B$1455,0))=0,"n/a",((INDEX(Historical!$C$7:$C$1455,MATCH(B183,Historical!$B$7:$B$1455,0))/INDEX(Historical!$F$7:$F$1455,MATCH(B183,Historical!$B$7:$B$1455,0)))^(1/3)-1)*100)</f>
        <v>8.1983855523197757</v>
      </c>
      <c r="U183" s="824">
        <f>IF(INDEX(Historical!$I$7:$I$1455,MATCH(B183,Historical!$B$7:$B$1455,0))=0,"n/a",((INDEX(Historical!$C$7:$C$1455,MATCH(B183,Historical!$B$7:$B$1455,0))/INDEX(Historical!$I$7:$I$1455,MATCH(B183,Historical!$B$7:$B$1455,0)))^(1/5)-1)*100)</f>
        <v>56.871742653604976</v>
      </c>
      <c r="V183" s="824">
        <f>IF(INDEX(Historical!$O$7:$O$1455,MATCH(B183,Historical!$B$7:$B$1455,0))=0,"n/a",((INDEX(Historical!$C$7:$C$1455,MATCH(B183,Historical!$B$7:$B$1455,0))/INDEX(Historical!$O$7:$O$1455,MATCH(B183,Historical!$B$7:$B$1455,0)))^(1/10)-1)*100)</f>
        <v>-10.712603659774356</v>
      </c>
      <c r="W183" s="825" t="str">
        <f>IF(OR(U183&lt;=0,U183="n/a",V183&lt;=0,V183="n/a"),"n/a",U183/V183)</f>
        <v>n/a</v>
      </c>
      <c r="X183" s="826">
        <f>IF(OR(AJ183&lt;=0,AJ183="n/a",U183&lt;=0,U183="n/a"),"n/a",U183/AJ183)</f>
        <v>1.2722984933692387</v>
      </c>
      <c r="Y183" s="780"/>
      <c r="Z183" s="766">
        <f>IF(OR(AC183&lt;0.01,AC183="n/a"),"n/a",M183/AC183*100)</f>
        <v>33.802816901408448</v>
      </c>
      <c r="AA183" s="1042">
        <f>IF(OR(AC183&lt;0.01,AC183="n/a"),"n/a",I183/AC183)</f>
        <v>16.612676056338028</v>
      </c>
      <c r="AB183" s="1043">
        <v>12</v>
      </c>
      <c r="AC183" s="1021">
        <v>1.42</v>
      </c>
      <c r="AD183" s="1021">
        <v>2.38</v>
      </c>
      <c r="AE183" s="1021">
        <v>4.54</v>
      </c>
      <c r="AF183" s="1021">
        <v>1.26</v>
      </c>
      <c r="AG183" s="1021">
        <v>6.3</v>
      </c>
      <c r="AH183" s="1021">
        <v>6.9</v>
      </c>
      <c r="AI183" s="1021">
        <v>19.52</v>
      </c>
      <c r="AJ183" s="1021">
        <v>44.7</v>
      </c>
      <c r="AK183" s="1021">
        <v>7.0000000000000009</v>
      </c>
      <c r="AL183" s="1034">
        <v>2510</v>
      </c>
      <c r="AM183" s="1028">
        <v>0.3</v>
      </c>
      <c r="AN183" s="1021">
        <v>0.1</v>
      </c>
      <c r="AO183" s="868">
        <f>IF(U183="n/a","n/a",IF(AA183&lt;0,"n/a",IF(AA183="n/a","n/a",J183+U183-AA183)))</f>
        <v>42.293827089000729</v>
      </c>
      <c r="AP183" s="869">
        <f>IF(U183="n/a","n/a",J183+U183)</f>
        <v>58.90650314533876</v>
      </c>
      <c r="AQ183" s="1044">
        <f>IF(OR(AC183&lt;0.01,AF183="n/a"),"n/a",(I183/SQRT(22.5*AC183*(I183/AF183))-1)*100)</f>
        <v>-3.5474282792351097</v>
      </c>
      <c r="AR183" s="766">
        <f>INDEX(Historical!$C$7:$C$1455,MATCH(B183,Historical!$B$7:$B$1455,0))*IF(AH183="n/a",1.03,IF(AH183&lt;0,1.01,IF(AH183&gt;10,1.1,(1+AH183/100))))</f>
        <v>0.40621999999999997</v>
      </c>
      <c r="AS183" s="1042">
        <f>IF($AI183="n/a",1.03*AR183,IF($AI183&lt;0,1.01*AR183,IF($AI183&gt;10,1.1*AR183,(1+$AI183/100)*AR183)))</f>
        <v>0.44684200000000002</v>
      </c>
      <c r="AT183" s="1042">
        <f>IF($AK183="n/a",1.03*AS183,IF($AK183&lt;0,1.01*AS183,IF($AK183&gt;10,1.1*AS183,(1+$AK183/100)*AS183)))</f>
        <v>0.47812094000000005</v>
      </c>
      <c r="AU183" s="1042">
        <f>IF($AK183="n/a",1.03*AT183,IF($AK183&lt;0,1.01*AT183,IF($AK183&gt;10,1.1*AT183,(1+$AK183/100)*AT183)))</f>
        <v>0.51158940580000012</v>
      </c>
      <c r="AV183" s="1042">
        <f>IF($AK183="n/a",1.03*AU183,IF($AK183&lt;0,1.01*AU183,IF($AK183&gt;10,1.1*AU183,(1+$AK183/100)*AU183)))</f>
        <v>0.5474006642060002</v>
      </c>
      <c r="AW183" s="766">
        <f>SUM(AR183:AV183)</f>
        <v>2.3901730100060004</v>
      </c>
      <c r="AX183" s="877">
        <f>AW183/I183*100</f>
        <v>10.132145019101316</v>
      </c>
      <c r="AY183" s="1212">
        <v>1.17</v>
      </c>
      <c r="AZ183" s="1028">
        <v>11.01</v>
      </c>
      <c r="BA183" s="1028">
        <v>-14.84</v>
      </c>
      <c r="BB183" s="1028">
        <v>-3.44</v>
      </c>
      <c r="BC183" s="1028">
        <v>-7.71</v>
      </c>
      <c r="BE183" s="721">
        <v>2013</v>
      </c>
      <c r="BF183" s="1057">
        <f>IF(BE183&gt;2008,0,IF(BE183&gt;2001,1,IF(BE183&gt;1990,2,IF(BE183&gt;1980,3,IF(BE183&gt;1973,4,IF(BE183&gt;1970,5,IF(BE183&gt;1960,6,IF(BE183&gt;1958,7,IF(BE183&gt;1953,8,9)))))))))</f>
        <v>0</v>
      </c>
    </row>
    <row r="184" spans="1:58" ht="11.25" customHeight="1" x14ac:dyDescent="0.2">
      <c r="A184" s="1027" t="s">
        <v>3869</v>
      </c>
      <c r="B184" s="1031" t="s">
        <v>3870</v>
      </c>
      <c r="C184" s="1181" t="s">
        <v>109</v>
      </c>
      <c r="D184" s="1181" t="s">
        <v>4434</v>
      </c>
      <c r="E184" s="857">
        <v>5</v>
      </c>
      <c r="F184" s="1245">
        <v>790</v>
      </c>
      <c r="G184" s="1245" t="s">
        <v>107</v>
      </c>
      <c r="H184" s="1245" t="s">
        <v>107</v>
      </c>
      <c r="I184" s="1030">
        <v>19.350000000000001</v>
      </c>
      <c r="J184" s="766">
        <f>(M184/I184)*100</f>
        <v>1.03359173126615</v>
      </c>
      <c r="K184" s="1033">
        <v>0.05</v>
      </c>
      <c r="L184" s="1043">
        <v>4</v>
      </c>
      <c r="M184" s="756">
        <f>K184*L184</f>
        <v>0.2</v>
      </c>
      <c r="N184" s="1026" t="s">
        <v>599</v>
      </c>
      <c r="O184" s="860">
        <v>3.5000000000000003E-2</v>
      </c>
      <c r="P184" s="1016">
        <v>43160</v>
      </c>
      <c r="Q184" s="1016">
        <v>43175</v>
      </c>
      <c r="R184" s="756">
        <f>(K184-O184)/O184*100</f>
        <v>42.857142857142847</v>
      </c>
      <c r="S184" s="824">
        <f>IF(INDEX(Historical!$D$7:$D$1455,MATCH(B184,Historical!$B$7:$B$1455,0))=0,"n/a",(INDEX(Historical!$C$7:$C$1455,MATCH(B184,Historical!$B$7:$B$1455,0))/INDEX(Historical!$D$7:$D$1455,MATCH(B184,Historical!$B$7:$B$1455,0))-1)*100)</f>
        <v>16.666666666666675</v>
      </c>
      <c r="T184" s="824">
        <f>IF(INDEX(Historical!$F$7:$F$1455,MATCH(B184,Historical!$B$7:$B$1455,0))=0,"n/a",((INDEX(Historical!$C$7:$C$1455,MATCH(B184,Historical!$B$7:$B$1455,0))/INDEX(Historical!$F$7:$F$1455,MATCH(B184,Historical!$B$7:$B$1455,0)))^(1/3)-1)*100)</f>
        <v>23.127650029855573</v>
      </c>
      <c r="U184" s="824" t="str">
        <f>IF(INDEX(Historical!$I$7:$I$1455,MATCH(B184,Historical!$B$7:$B$1455,0))=0,"n/a",((INDEX(Historical!$C$7:$C$1455,MATCH(B184,Historical!$B$7:$B$1455,0))/INDEX(Historical!$I$7:$I$1455,MATCH(B184,Historical!$B$7:$B$1455,0)))^(1/5)-1)*100)</f>
        <v>n/a</v>
      </c>
      <c r="V184" s="824">
        <f>IF(INDEX(Historical!$O$7:$O$1455,MATCH(B184,Historical!$B$7:$B$1455,0))=0,"n/a",((INDEX(Historical!$C$7:$C$1455,MATCH(B184,Historical!$B$7:$B$1455,0))/INDEX(Historical!$O$7:$O$1455,MATCH(B184,Historical!$B$7:$B$1455,0)))^(1/10)-1)*100)</f>
        <v>-12.464298473359515</v>
      </c>
      <c r="W184" s="825" t="str">
        <f>IF(OR(U184&lt;=0,U184="n/a",V184&lt;=0,V184="n/a"),"n/a",U184/V184)</f>
        <v>n/a</v>
      </c>
      <c r="X184" s="826" t="str">
        <f>IF(OR(AJ184&lt;=0,AJ184="n/a",U184&lt;=0,U184="n/a"),"n/a",U184/AJ184)</f>
        <v>n/a</v>
      </c>
      <c r="Y184" s="1032"/>
      <c r="Z184" s="766" t="str">
        <f>IF(OR(AC184&lt;0.01,AC184="n/a"),"n/a",M184/AC184*100)</f>
        <v>n/a</v>
      </c>
      <c r="AA184" s="1042" t="str">
        <f>IF(OR(AC184&lt;0.01,AC184="n/a"),"n/a",I184/AC184)</f>
        <v>n/a</v>
      </c>
      <c r="AB184" s="1043">
        <v>12</v>
      </c>
      <c r="AC184" s="1021" t="s">
        <v>138</v>
      </c>
      <c r="AD184" s="1021" t="s">
        <v>138</v>
      </c>
      <c r="AE184" s="1021" t="s">
        <v>138</v>
      </c>
      <c r="AF184" s="1021" t="s">
        <v>138</v>
      </c>
      <c r="AG184" s="1021" t="s">
        <v>138</v>
      </c>
      <c r="AH184" s="1021" t="s">
        <v>138</v>
      </c>
      <c r="AI184" s="1021" t="s">
        <v>138</v>
      </c>
      <c r="AJ184" s="1021" t="s">
        <v>138</v>
      </c>
      <c r="AK184" s="1021" t="s">
        <v>138</v>
      </c>
      <c r="AL184" s="1034" t="s">
        <v>138</v>
      </c>
      <c r="AM184" s="1028" t="s">
        <v>138</v>
      </c>
      <c r="AN184" s="1021" t="s">
        <v>138</v>
      </c>
      <c r="AO184" s="868" t="str">
        <f>IF(U184="n/a","n/a",IF(AA184&lt;0,"n/a",IF(AA184="n/a","n/a",J184+U184-AA184)))</f>
        <v>n/a</v>
      </c>
      <c r="AP184" s="869" t="str">
        <f>IF(U184="n/a","n/a",J184+U184)</f>
        <v>n/a</v>
      </c>
      <c r="AQ184" s="1044" t="str">
        <f>IF(OR(AC184&lt;0.01,AF184="n/a"),"n/a",(I184/SQRT(22.5*AC184*(I184/AF184))-1)*100)</f>
        <v>n/a</v>
      </c>
      <c r="AR184" s="766">
        <f>INDEX(Historical!$C$7:$C$1455,MATCH(B184,Historical!$B$7:$B$1455,0))*IF(AH184="n/a",1.03,IF(AH184&lt;0,1.01,IF(AH184&gt;10,1.1,(1+AH184/100))))</f>
        <v>0.14420000000000002</v>
      </c>
      <c r="AS184" s="1042">
        <f>IF($AI184="n/a",1.03*AR184,IF($AI184&lt;0,1.01*AR184,IF($AI184&gt;10,1.1*AR184,(1+$AI184/100)*AR184)))</f>
        <v>0.14852600000000002</v>
      </c>
      <c r="AT184" s="1042">
        <f>IF($AK184="n/a",1.03*AS184,IF($AK184&lt;0,1.01*AS184,IF($AK184&gt;10,1.1*AS184,(1+$AK184/100)*AS184)))</f>
        <v>0.15298178000000001</v>
      </c>
      <c r="AU184" s="1042">
        <f>IF($AK184="n/a",1.03*AT184,IF($AK184&lt;0,1.01*AT184,IF($AK184&gt;10,1.1*AT184,(1+$AK184/100)*AT184)))</f>
        <v>0.15757123340000001</v>
      </c>
      <c r="AV184" s="1042">
        <f>IF($AK184="n/a",1.03*AU184,IF($AK184&lt;0,1.01*AU184,IF($AK184&gt;10,1.1*AU184,(1+$AK184/100)*AU184)))</f>
        <v>0.16229837040200001</v>
      </c>
      <c r="AW184" s="766">
        <f>SUM(AR184:AV184)</f>
        <v>0.76557738380200013</v>
      </c>
      <c r="AX184" s="877">
        <f>AW184/I184*100</f>
        <v>3.9564722677105943</v>
      </c>
      <c r="AY184" s="1212" t="s">
        <v>138</v>
      </c>
      <c r="AZ184" s="1028" t="s">
        <v>138</v>
      </c>
      <c r="BA184" s="1028" t="s">
        <v>138</v>
      </c>
      <c r="BB184" s="1028" t="s">
        <v>138</v>
      </c>
      <c r="BC184" s="1028" t="s">
        <v>138</v>
      </c>
      <c r="BD184" s="1078" t="s">
        <v>4357</v>
      </c>
      <c r="BE184" s="721">
        <v>2014</v>
      </c>
      <c r="BF184" s="1057">
        <f>IF(BE184&gt;2008,0,IF(BE184&gt;2001,1,IF(BE184&gt;1990,2,IF(BE184&gt;1980,3,IF(BE184&gt;1973,4,IF(BE184&gt;1970,5,IF(BE184&gt;1960,6,IF(BE184&gt;1958,7,IF(BE184&gt;1953,8,9)))))))))</f>
        <v>0</v>
      </c>
    </row>
    <row r="185" spans="1:58" ht="11.25" customHeight="1" x14ac:dyDescent="0.2">
      <c r="A185" s="1027" t="s">
        <v>1224</v>
      </c>
      <c r="B185" s="1031" t="s">
        <v>1225</v>
      </c>
      <c r="C185" s="1181" t="s">
        <v>109</v>
      </c>
      <c r="D185" s="1181" t="s">
        <v>4434</v>
      </c>
      <c r="E185" s="857">
        <v>7</v>
      </c>
      <c r="F185" s="1245">
        <v>596</v>
      </c>
      <c r="G185" s="1245" t="s">
        <v>107</v>
      </c>
      <c r="H185" s="1245" t="s">
        <v>107</v>
      </c>
      <c r="I185" s="1030">
        <v>99.15</v>
      </c>
      <c r="J185" s="766">
        <f>(M185/I185)*100</f>
        <v>0.72617246596066554</v>
      </c>
      <c r="K185" s="1033">
        <v>0.18</v>
      </c>
      <c r="L185" s="1043">
        <v>4</v>
      </c>
      <c r="M185" s="756">
        <f>K185*L185</f>
        <v>0.72</v>
      </c>
      <c r="N185" s="1026" t="s">
        <v>702</v>
      </c>
      <c r="O185" s="860">
        <v>0.17</v>
      </c>
      <c r="P185" s="1016">
        <v>43215</v>
      </c>
      <c r="Q185" s="1016">
        <v>43230</v>
      </c>
      <c r="R185" s="756">
        <f>(K185-O185)/O185*100</f>
        <v>5.8823529411764595</v>
      </c>
      <c r="S185" s="824">
        <f>IF(INDEX(Historical!$D$7:$D$1455,MATCH(B185,Historical!$B$7:$B$1455,0))=0,"n/a",(INDEX(Historical!$C$7:$C$1455,MATCH(B185,Historical!$B$7:$B$1455,0))/INDEX(Historical!$D$7:$D$1455,MATCH(B185,Historical!$B$7:$B$1455,0))-1)*100)</f>
        <v>6.3492063492063489</v>
      </c>
      <c r="T185" s="824">
        <f>IF(INDEX(Historical!$F$7:$F$1455,MATCH(B185,Historical!$B$7:$B$1455,0))=0,"n/a",((INDEX(Historical!$C$7:$C$1455,MATCH(B185,Historical!$B$7:$B$1455,0))/INDEX(Historical!$F$7:$F$1455,MATCH(B185,Historical!$B$7:$B$1455,0)))^(1/3)-1)*100)</f>
        <v>7.4550954544485792</v>
      </c>
      <c r="U185" s="824">
        <f>IF(INDEX(Historical!$I$7:$I$1455,MATCH(B185,Historical!$B$7:$B$1455,0))=0,"n/a",((INDEX(Historical!$C$7:$C$1455,MATCH(B185,Historical!$B$7:$B$1455,0))/INDEX(Historical!$I$7:$I$1455,MATCH(B185,Historical!$B$7:$B$1455,0)))^(1/5)-1)*100)</f>
        <v>27.35293592635999</v>
      </c>
      <c r="V185" s="824" t="str">
        <f>IF(INDEX(Historical!$O$7:$O$1455,MATCH(B185,Historical!$B$7:$B$1455,0))=0,"n/a",((INDEX(Historical!$C$7:$C$1455,MATCH(B185,Historical!$B$7:$B$1455,0))/INDEX(Historical!$O$7:$O$1455,MATCH(B185,Historical!$B$7:$B$1455,0)))^(1/10)-1)*100)</f>
        <v>n/a</v>
      </c>
      <c r="W185" s="825" t="str">
        <f>IF(OR(U185&lt;=0,U185="n/a",V185&lt;=0,V185="n/a"),"n/a",U185/V185)</f>
        <v>n/a</v>
      </c>
      <c r="X185" s="826">
        <f>IF(OR(AJ185&lt;=0,AJ185="n/a",U185&lt;=0,U185="n/a"),"n/a",U185/AJ185)</f>
        <v>2.580465653430188</v>
      </c>
      <c r="Y185" s="780"/>
      <c r="Z185" s="766">
        <f>IF(OR(AC185&lt;0.01,AC185="n/a"),"n/a",M185/AC185*100)</f>
        <v>14.814814814814813</v>
      </c>
      <c r="AA185" s="1042">
        <f>IF(OR(AC185&lt;0.01,AC185="n/a"),"n/a",I185/AC185)</f>
        <v>20.401234567901234</v>
      </c>
      <c r="AB185" s="1043">
        <v>12</v>
      </c>
      <c r="AC185" s="1021">
        <v>4.8600000000000003</v>
      </c>
      <c r="AD185" s="1021">
        <v>1.68</v>
      </c>
      <c r="AE185" s="1021">
        <v>5.61</v>
      </c>
      <c r="AF185" s="1021">
        <v>2.25</v>
      </c>
      <c r="AG185" s="1021">
        <v>10.6</v>
      </c>
      <c r="AH185" s="1021">
        <v>16</v>
      </c>
      <c r="AI185" s="1021">
        <v>13.639999999999999</v>
      </c>
      <c r="AJ185" s="1021">
        <v>10.6</v>
      </c>
      <c r="AK185" s="1021">
        <v>12.15</v>
      </c>
      <c r="AL185" s="1034">
        <v>16079.999999999998</v>
      </c>
      <c r="AM185" s="1028">
        <v>0.4</v>
      </c>
      <c r="AN185" s="1021">
        <v>0.23</v>
      </c>
      <c r="AO185" s="868">
        <f>IF(U185="n/a","n/a",IF(AA185&lt;0,"n/a",IF(AA185="n/a","n/a",J185+U185-AA185)))</f>
        <v>7.6778738244194216</v>
      </c>
      <c r="AP185" s="869">
        <f>IF(U185="n/a","n/a",J185+U185)</f>
        <v>28.079108392320656</v>
      </c>
      <c r="AQ185" s="1044">
        <f>IF(OR(AC185&lt;0.01,AF185="n/a"),"n/a",(I185/SQRT(22.5*AC185*(I185/AF185))-1)*100)</f>
        <v>42.832890357582663</v>
      </c>
      <c r="AR185" s="766">
        <f>INDEX(Historical!$C$7:$C$1455,MATCH(B185,Historical!$B$7:$B$1455,0))*IF(AH185="n/a",1.03,IF(AH185&lt;0,1.01,IF(AH185&gt;10,1.1,(1+AH185/100))))</f>
        <v>0.7370000000000001</v>
      </c>
      <c r="AS185" s="1042">
        <f>IF($AI185="n/a",1.03*AR185,IF($AI185&lt;0,1.01*AR185,IF($AI185&gt;10,1.1*AR185,(1+$AI185/100)*AR185)))</f>
        <v>0.8107000000000002</v>
      </c>
      <c r="AT185" s="1042">
        <f>IF($AK185="n/a",1.03*AS185,IF($AK185&lt;0,1.01*AS185,IF($AK185&gt;10,1.1*AS185,(1+$AK185/100)*AS185)))</f>
        <v>0.89177000000000028</v>
      </c>
      <c r="AU185" s="1042">
        <f>IF($AK185="n/a",1.03*AT185,IF($AK185&lt;0,1.01*AT185,IF($AK185&gt;10,1.1*AT185,(1+$AK185/100)*AT185)))</f>
        <v>0.98094700000000035</v>
      </c>
      <c r="AV185" s="1042">
        <f>IF($AK185="n/a",1.03*AU185,IF($AK185&lt;0,1.01*AU185,IF($AK185&gt;10,1.1*AU185,(1+$AK185/100)*AU185)))</f>
        <v>1.0790417000000005</v>
      </c>
      <c r="AW185" s="766">
        <f>SUM(AR185:AV185)</f>
        <v>4.4994587000000017</v>
      </c>
      <c r="AX185" s="877">
        <f>AW185/I185*100</f>
        <v>4.5380319717599615</v>
      </c>
      <c r="AY185" s="1212">
        <v>0.78</v>
      </c>
      <c r="AZ185" s="1028">
        <v>17.37</v>
      </c>
      <c r="BA185" s="1028">
        <v>-7.12</v>
      </c>
      <c r="BB185" s="1028">
        <v>6.370000000000001</v>
      </c>
      <c r="BC185" s="1028">
        <v>2.5299999999999998</v>
      </c>
      <c r="BE185" s="721">
        <v>2012</v>
      </c>
      <c r="BF185" s="1057">
        <f>IF(BE185&gt;2008,0,IF(BE185&gt;2001,1,IF(BE185&gt;1990,2,IF(BE185&gt;1980,3,IF(BE185&gt;1973,4,IF(BE185&gt;1970,5,IF(BE185&gt;1960,6,IF(BE185&gt;1958,7,IF(BE185&gt;1953,8,9)))))))))</f>
        <v>0</v>
      </c>
    </row>
    <row r="186" spans="1:58" ht="11.25" customHeight="1" x14ac:dyDescent="0.2">
      <c r="A186" s="1027" t="s">
        <v>3871</v>
      </c>
      <c r="B186" s="1031" t="s">
        <v>3872</v>
      </c>
      <c r="C186" s="1181" t="s">
        <v>109</v>
      </c>
      <c r="D186" s="1181" t="s">
        <v>4434</v>
      </c>
      <c r="E186" s="857">
        <v>5</v>
      </c>
      <c r="F186" s="1245">
        <v>795</v>
      </c>
      <c r="G186" s="1245" t="s">
        <v>107</v>
      </c>
      <c r="H186" s="1245" t="s">
        <v>107</v>
      </c>
      <c r="I186" s="1030">
        <v>57.32</v>
      </c>
      <c r="J186" s="766">
        <f>(M186/I186)*100</f>
        <v>1.0467550593161199</v>
      </c>
      <c r="K186" s="1033">
        <v>0.15</v>
      </c>
      <c r="L186" s="1043">
        <v>4</v>
      </c>
      <c r="M186" s="756">
        <f>K186*L186</f>
        <v>0.6</v>
      </c>
      <c r="N186" s="1026" t="s">
        <v>322</v>
      </c>
      <c r="O186" s="860">
        <v>0.14000000000000001</v>
      </c>
      <c r="P186" s="1016">
        <v>43160</v>
      </c>
      <c r="Q186" s="1016">
        <v>43189</v>
      </c>
      <c r="R186" s="756">
        <f>(K186-O186)/O186*100</f>
        <v>7.1428571428571281</v>
      </c>
      <c r="S186" s="824">
        <f>IF(INDEX(Historical!$D$7:$D$1455,MATCH(B186,Historical!$B$7:$B$1455,0))=0,"n/a",(INDEX(Historical!$C$7:$C$1455,MATCH(B186,Historical!$B$7:$B$1455,0))/INDEX(Historical!$D$7:$D$1455,MATCH(B186,Historical!$B$7:$B$1455,0))-1)*100)</f>
        <v>7.6923076923077094</v>
      </c>
      <c r="T186" s="824">
        <f>IF(INDEX(Historical!$F$7:$F$1455,MATCH(B186,Historical!$B$7:$B$1455,0))=0,"n/a",((INDEX(Historical!$C$7:$C$1455,MATCH(B186,Historical!$B$7:$B$1455,0))/INDEX(Historical!$F$7:$F$1455,MATCH(B186,Historical!$B$7:$B$1455,0)))^(1/3)-1)*100)</f>
        <v>8.3706762661827092</v>
      </c>
      <c r="U186" s="824">
        <f>IF(INDEX(Historical!$I$7:$I$1455,MATCH(B186,Historical!$B$7:$B$1455,0))=0,"n/a",((INDEX(Historical!$C$7:$C$1455,MATCH(B186,Historical!$B$7:$B$1455,0))/INDEX(Historical!$I$7:$I$1455,MATCH(B186,Historical!$B$7:$B$1455,0)))^(1/5)-1)*100)</f>
        <v>6.9610375725068785</v>
      </c>
      <c r="V186" s="824" t="str">
        <f>IF(INDEX(Historical!$O$7:$O$1455,MATCH(B186,Historical!$B$7:$B$1455,0))=0,"n/a",((INDEX(Historical!$C$7:$C$1455,MATCH(B186,Historical!$B$7:$B$1455,0))/INDEX(Historical!$O$7:$O$1455,MATCH(B186,Historical!$B$7:$B$1455,0)))^(1/10)-1)*100)</f>
        <v>n/a</v>
      </c>
      <c r="W186" s="825" t="str">
        <f>IF(OR(U186&lt;=0,U186="n/a",V186&lt;=0,V186="n/a"),"n/a",U186/V186)</f>
        <v>n/a</v>
      </c>
      <c r="X186" s="826">
        <f>IF(OR(AJ186&lt;=0,AJ186="n/a",U186&lt;=0,U186="n/a"),"n/a",U186/AJ186)</f>
        <v>0.41933961280161913</v>
      </c>
      <c r="Y186" s="780"/>
      <c r="Z186" s="766">
        <f>IF(OR(AC186&lt;0.01,AC186="n/a"),"n/a",M186/AC186*100)</f>
        <v>13.186813186813188</v>
      </c>
      <c r="AA186" s="1042">
        <f>IF(OR(AC186&lt;0.01,AC186="n/a"),"n/a",I186/AC186)</f>
        <v>12.597802197802199</v>
      </c>
      <c r="AB186" s="1043">
        <v>12</v>
      </c>
      <c r="AC186" s="1021">
        <v>4.55</v>
      </c>
      <c r="AD186" s="1021" t="s">
        <v>138</v>
      </c>
      <c r="AE186" s="1021">
        <v>3.07</v>
      </c>
      <c r="AF186" s="1021">
        <v>1.34</v>
      </c>
      <c r="AG186" s="1021">
        <v>10.299999999999999</v>
      </c>
      <c r="AH186" s="1021">
        <v>16.5</v>
      </c>
      <c r="AI186" s="1021" t="s">
        <v>138</v>
      </c>
      <c r="AJ186" s="1021">
        <v>16.600000000000001</v>
      </c>
      <c r="AK186" s="1021" t="s">
        <v>138</v>
      </c>
      <c r="AL186" s="1034">
        <v>129.54</v>
      </c>
      <c r="AM186" s="1028">
        <v>2.5</v>
      </c>
      <c r="AN186" s="1021">
        <v>0</v>
      </c>
      <c r="AO186" s="868">
        <f>IF(U186="n/a","n/a",IF(AA186&lt;0,"n/a",IF(AA186="n/a","n/a",J186+U186-AA186)))</f>
        <v>-4.5900095659792015</v>
      </c>
      <c r="AP186" s="869">
        <f>IF(U186="n/a","n/a",J186+U186)</f>
        <v>8.0077926318229977</v>
      </c>
      <c r="AQ186" s="1044">
        <f>IF(OR(AC186&lt;0.01,AF186="n/a"),"n/a",(I186/SQRT(22.5*AC186*(I186/AF186))-1)*100)</f>
        <v>-13.381924018764501</v>
      </c>
      <c r="AR186" s="766">
        <f>INDEX(Historical!$C$7:$C$1455,MATCH(B186,Historical!$B$7:$B$1455,0))*IF(AH186="n/a",1.03,IF(AH186&lt;0,1.01,IF(AH186&gt;10,1.1,(1+AH186/100))))</f>
        <v>0.6160000000000001</v>
      </c>
      <c r="AS186" s="1042">
        <f>IF($AI186="n/a",1.03*AR186,IF($AI186&lt;0,1.01*AR186,IF($AI186&gt;10,1.1*AR186,(1+$AI186/100)*AR186)))</f>
        <v>0.63448000000000015</v>
      </c>
      <c r="AT186" s="1042">
        <f>IF($AK186="n/a",1.03*AS186,IF($AK186&lt;0,1.01*AS186,IF($AK186&gt;10,1.1*AS186,(1+$AK186/100)*AS186)))</f>
        <v>0.65351440000000016</v>
      </c>
      <c r="AU186" s="1042">
        <f>IF($AK186="n/a",1.03*AT186,IF($AK186&lt;0,1.01*AT186,IF($AK186&gt;10,1.1*AT186,(1+$AK186/100)*AT186)))</f>
        <v>0.67311983200000014</v>
      </c>
      <c r="AV186" s="1042">
        <f>IF($AK186="n/a",1.03*AU186,IF($AK186&lt;0,1.01*AU186,IF($AK186&gt;10,1.1*AU186,(1+$AK186/100)*AU186)))</f>
        <v>0.6933134269600002</v>
      </c>
      <c r="AW186" s="766">
        <f>SUM(AR186:AV186)</f>
        <v>3.2704276589600005</v>
      </c>
      <c r="AX186" s="877">
        <f>AW186/I186*100</f>
        <v>5.7055611635729244</v>
      </c>
      <c r="AY186" s="1212">
        <v>0.32</v>
      </c>
      <c r="AZ186" s="1028">
        <v>1.66</v>
      </c>
      <c r="BA186" s="1028">
        <v>-28.360000000000003</v>
      </c>
      <c r="BB186" s="1028">
        <v>-11.32</v>
      </c>
      <c r="BC186" s="1028">
        <v>-16.220000000000002</v>
      </c>
      <c r="BE186" s="721">
        <v>2014</v>
      </c>
      <c r="BF186" s="1057">
        <f>IF(BE186&gt;2008,0,IF(BE186&gt;2001,1,IF(BE186&gt;1990,2,IF(BE186&gt;1980,3,IF(BE186&gt;1973,4,IF(BE186&gt;1970,5,IF(BE186&gt;1960,6,IF(BE186&gt;1958,7,IF(BE186&gt;1953,8,9)))))))))</f>
        <v>0</v>
      </c>
    </row>
    <row r="187" spans="1:58" ht="11.25" customHeight="1" x14ac:dyDescent="0.2">
      <c r="A187" s="1027" t="s">
        <v>1226</v>
      </c>
      <c r="B187" s="1031" t="s">
        <v>1227</v>
      </c>
      <c r="C187" s="1181" t="s">
        <v>248</v>
      </c>
      <c r="D187" s="1181" t="s">
        <v>4446</v>
      </c>
      <c r="E187" s="857">
        <v>7</v>
      </c>
      <c r="F187" s="1245">
        <v>563</v>
      </c>
      <c r="G187" s="1245" t="s">
        <v>107</v>
      </c>
      <c r="H187" s="1245" t="s">
        <v>107</v>
      </c>
      <c r="I187" s="1030">
        <v>24.82</v>
      </c>
      <c r="J187" s="766">
        <f>(M187/I187)*100</f>
        <v>3.5455278001611608</v>
      </c>
      <c r="K187" s="1033">
        <v>0.22</v>
      </c>
      <c r="L187" s="1043">
        <v>4</v>
      </c>
      <c r="M187" s="756">
        <f>K187*L187</f>
        <v>0.88</v>
      </c>
      <c r="N187" s="1026" t="s">
        <v>592</v>
      </c>
      <c r="O187" s="860">
        <v>0.2</v>
      </c>
      <c r="P187" s="1022">
        <v>42999</v>
      </c>
      <c r="Q187" s="1022">
        <v>43014</v>
      </c>
      <c r="R187" s="756">
        <f>(K187-O187)/O187*100</f>
        <v>9.9999999999999947</v>
      </c>
      <c r="S187" s="824">
        <f>IF(INDEX(Historical!$D$7:$D$1455,MATCH(B187,Historical!$B$7:$B$1455,0))=0,"n/a",(INDEX(Historical!$C$7:$C$1455,MATCH(B187,Historical!$B$7:$B$1455,0))/INDEX(Historical!$D$7:$D$1455,MATCH(B187,Historical!$B$7:$B$1455,0))-1)*100)</f>
        <v>10.810810810810811</v>
      </c>
      <c r="T187" s="824">
        <f>IF(INDEX(Historical!$F$7:$F$1455,MATCH(B187,Historical!$B$7:$B$1455,0))=0,"n/a",((INDEX(Historical!$C$7:$C$1455,MATCH(B187,Historical!$B$7:$B$1455,0))/INDEX(Historical!$F$7:$F$1455,MATCH(B187,Historical!$B$7:$B$1455,0)))^(1/3)-1)*100)</f>
        <v>9.1836899742743014</v>
      </c>
      <c r="U187" s="824">
        <f>IF(INDEX(Historical!$I$7:$I$1455,MATCH(B187,Historical!$B$7:$B$1455,0))=0,"n/a",((INDEX(Historical!$C$7:$C$1455,MATCH(B187,Historical!$B$7:$B$1455,0))/INDEX(Historical!$I$7:$I$1455,MATCH(B187,Historical!$B$7:$B$1455,0)))^(1/5)-1)*100)</f>
        <v>10.399922776586902</v>
      </c>
      <c r="V187" s="824">
        <f>IF(INDEX(Historical!$O$7:$O$1455,MATCH(B187,Historical!$B$7:$B$1455,0))=0,"n/a",((INDEX(Historical!$C$7:$C$1455,MATCH(B187,Historical!$B$7:$B$1455,0))/INDEX(Historical!$O$7:$O$1455,MATCH(B187,Historical!$B$7:$B$1455,0)))^(1/10)-1)*100)</f>
        <v>4.6600772299310922</v>
      </c>
      <c r="W187" s="825">
        <f>IF(OR(U187&lt;=0,U187="n/a",V187&lt;=0,V187="n/a"),"n/a",U187/V187)</f>
        <v>2.2317060991585076</v>
      </c>
      <c r="X187" s="826">
        <f>IF(OR(AJ187&lt;=0,AJ187="n/a",U187&lt;=0,U187="n/a"),"n/a",U187/AJ187)</f>
        <v>4.7272376257213198</v>
      </c>
      <c r="Y187" s="780"/>
      <c r="Z187" s="766">
        <f>IF(OR(AC187&lt;0.01,AC187="n/a"),"n/a",M187/AC187*100)</f>
        <v>64.705882352941174</v>
      </c>
      <c r="AA187" s="1042">
        <f>IF(OR(AC187&lt;0.01,AC187="n/a"),"n/a",I187/AC187)</f>
        <v>18.25</v>
      </c>
      <c r="AB187" s="1043">
        <v>6</v>
      </c>
      <c r="AC187" s="1021">
        <v>1.36</v>
      </c>
      <c r="AD187" s="1021" t="s">
        <v>138</v>
      </c>
      <c r="AE187" s="1021">
        <v>0.4</v>
      </c>
      <c r="AF187" s="1021">
        <v>0.81</v>
      </c>
      <c r="AG187" s="1021">
        <v>5.3</v>
      </c>
      <c r="AH187" s="1021">
        <v>-33.6</v>
      </c>
      <c r="AI187" s="1021" t="s">
        <v>138</v>
      </c>
      <c r="AJ187" s="1021">
        <v>2.1999999999999997</v>
      </c>
      <c r="AK187" s="1021" t="s">
        <v>138</v>
      </c>
      <c r="AL187" s="1034">
        <v>192.11</v>
      </c>
      <c r="AM187" s="1029">
        <v>3.3000000000000003</v>
      </c>
      <c r="AN187" s="1021">
        <v>0</v>
      </c>
      <c r="AO187" s="868">
        <f>IF(U187="n/a","n/a",IF(AA187&lt;0,"n/a",IF(AA187="n/a","n/a",J187+U187-AA187)))</f>
        <v>-4.3045494232519381</v>
      </c>
      <c r="AP187" s="869">
        <f>IF(U187="n/a","n/a",J187+U187)</f>
        <v>13.945450576748062</v>
      </c>
      <c r="AQ187" s="1044">
        <f>IF(OR(AC187&lt;0.01,AF187="n/a"),"n/a",(I187/SQRT(22.5*AC187*(I187/AF187))-1)*100)</f>
        <v>-18.944463483362227</v>
      </c>
      <c r="AR187" s="766">
        <f>INDEX(Historical!$C$7:$C$1455,MATCH(B187,Historical!$B$7:$B$1455,0))*IF(AH187="n/a",1.03,IF(AH187&lt;0,1.01,IF(AH187&gt;10,1.1,(1+AH187/100))))</f>
        <v>0.82820000000000005</v>
      </c>
      <c r="AS187" s="1042">
        <f>IF($AI187="n/a",1.03*AR187,IF($AI187&lt;0,1.01*AR187,IF($AI187&gt;10,1.1*AR187,(1+$AI187/100)*AR187)))</f>
        <v>0.85304600000000008</v>
      </c>
      <c r="AT187" s="1042">
        <f>IF($AK187="n/a",1.03*AS187,IF($AK187&lt;0,1.01*AS187,IF($AK187&gt;10,1.1*AS187,(1+$AK187/100)*AS187)))</f>
        <v>0.87863738000000013</v>
      </c>
      <c r="AU187" s="1042">
        <f>IF($AK187="n/a",1.03*AT187,IF($AK187&lt;0,1.01*AT187,IF($AK187&gt;10,1.1*AT187,(1+$AK187/100)*AT187)))</f>
        <v>0.90499650140000021</v>
      </c>
      <c r="AV187" s="1042">
        <f>IF($AK187="n/a",1.03*AU187,IF($AK187&lt;0,1.01*AU187,IF($AK187&gt;10,1.1*AU187,(1+$AK187/100)*AU187)))</f>
        <v>0.93214639644200026</v>
      </c>
      <c r="AW187" s="766">
        <f>SUM(AR187:AV187)</f>
        <v>4.3970262778420013</v>
      </c>
      <c r="AX187" s="877">
        <f>AW187/I187*100</f>
        <v>17.715657847872688</v>
      </c>
      <c r="AY187" s="1212">
        <v>1.81</v>
      </c>
      <c r="AZ187" s="1028">
        <v>9.629999999999999</v>
      </c>
      <c r="BA187" s="1028">
        <v>-53.169999999999995</v>
      </c>
      <c r="BB187" s="1028">
        <v>-8.2799999999999994</v>
      </c>
      <c r="BC187" s="1028">
        <v>-29.189999999999998</v>
      </c>
      <c r="BE187" s="721">
        <v>2012</v>
      </c>
      <c r="BF187" s="1057">
        <f>IF(BE187&gt;2008,0,IF(BE187&gt;2001,1,IF(BE187&gt;1990,2,IF(BE187&gt;1980,3,IF(BE187&gt;1973,4,IF(BE187&gt;1970,5,IF(BE187&gt;1960,6,IF(BE187&gt;1958,7,IF(BE187&gt;1953,8,9)))))))))</f>
        <v>0</v>
      </c>
    </row>
    <row r="188" spans="1:58" ht="11.25" customHeight="1" x14ac:dyDescent="0.2">
      <c r="A188" s="1019" t="s">
        <v>1228</v>
      </c>
      <c r="B188" s="1031" t="s">
        <v>1229</v>
      </c>
      <c r="C188" s="1181" t="s">
        <v>4283</v>
      </c>
      <c r="D188" s="1181" t="s">
        <v>4433</v>
      </c>
      <c r="E188" s="857">
        <v>8</v>
      </c>
      <c r="F188" s="1245">
        <v>437</v>
      </c>
      <c r="G188" s="1245" t="s">
        <v>107</v>
      </c>
      <c r="H188" s="1245" t="s">
        <v>107</v>
      </c>
      <c r="I188" s="1030">
        <v>45.86</v>
      </c>
      <c r="J188" s="766">
        <f>(M188/I188)*100</f>
        <v>1.3955516790231139</v>
      </c>
      <c r="K188" s="1033">
        <v>0.16</v>
      </c>
      <c r="L188" s="1043">
        <v>4</v>
      </c>
      <c r="M188" s="756">
        <f>K188*L188</f>
        <v>0.64</v>
      </c>
      <c r="N188" s="1026" t="s">
        <v>229</v>
      </c>
      <c r="O188" s="860">
        <v>0.15</v>
      </c>
      <c r="P188" s="1016">
        <v>43153</v>
      </c>
      <c r="Q188" s="1016">
        <v>43168</v>
      </c>
      <c r="R188" s="756">
        <f>(K188-O188)/O188*100</f>
        <v>6.6666666666666732</v>
      </c>
      <c r="S188" s="824">
        <f>IF(INDEX(Historical!$D$7:$D$1455,MATCH(B188,Historical!$B$7:$B$1455,0))=0,"n/a",(INDEX(Historical!$C$7:$C$1455,MATCH(B188,Historical!$B$7:$B$1455,0))/INDEX(Historical!$D$7:$D$1455,MATCH(B188,Historical!$B$7:$B$1455,0))-1)*100)</f>
        <v>25</v>
      </c>
      <c r="T188" s="824">
        <f>IF(INDEX(Historical!$F$7:$F$1455,MATCH(B188,Historical!$B$7:$B$1455,0))=0,"n/a",((INDEX(Historical!$C$7:$C$1455,MATCH(B188,Historical!$B$7:$B$1455,0))/INDEX(Historical!$F$7:$F$1455,MATCH(B188,Historical!$B$7:$B$1455,0)))^(1/3)-1)*100)</f>
        <v>14.471424255333186</v>
      </c>
      <c r="U188" s="824">
        <f>IF(INDEX(Historical!$I$7:$I$1455,MATCH(B188,Historical!$B$7:$B$1455,0))=0,"n/a",((INDEX(Historical!$C$7:$C$1455,MATCH(B188,Historical!$B$7:$B$1455,0))/INDEX(Historical!$I$7:$I$1455,MATCH(B188,Historical!$B$7:$B$1455,0)))^(1/5)-1)*100)</f>
        <v>16.465861577965679</v>
      </c>
      <c r="V188" s="824" t="str">
        <f>IF(INDEX(Historical!$O$7:$O$1455,MATCH(B188,Historical!$B$7:$B$1455,0))=0,"n/a",((INDEX(Historical!$C$7:$C$1455,MATCH(B188,Historical!$B$7:$B$1455,0))/INDEX(Historical!$O$7:$O$1455,MATCH(B188,Historical!$B$7:$B$1455,0)))^(1/10)-1)*100)</f>
        <v>n/a</v>
      </c>
      <c r="W188" s="825" t="str">
        <f>IF(OR(U188&lt;=0,U188="n/a",V188&lt;=0,V188="n/a"),"n/a",U188/V188)</f>
        <v>n/a</v>
      </c>
      <c r="X188" s="826" t="str">
        <f>IF(OR(AJ188&lt;=0,AJ188="n/a",U188&lt;=0,U188="n/a"),"n/a",U188/AJ188)</f>
        <v>n/a</v>
      </c>
      <c r="Y188" s="780"/>
      <c r="Z188" s="766">
        <f>IF(OR(AC188&lt;0.01,AC188="n/a"),"n/a",M188/AC188*100)</f>
        <v>39.263803680981596</v>
      </c>
      <c r="AA188" s="1042">
        <f>IF(OR(AC188&lt;0.01,AC188="n/a"),"n/a",I188/AC188)</f>
        <v>28.134969325153374</v>
      </c>
      <c r="AB188" s="1043">
        <v>12</v>
      </c>
      <c r="AC188" s="1021">
        <v>1.63</v>
      </c>
      <c r="AD188" s="1021">
        <v>1.29</v>
      </c>
      <c r="AE188" s="1021">
        <v>3.46</v>
      </c>
      <c r="AF188" s="1021">
        <v>3.26</v>
      </c>
      <c r="AG188" s="1021">
        <v>7.3</v>
      </c>
      <c r="AH188" s="1021">
        <v>20</v>
      </c>
      <c r="AI188" s="1021">
        <v>7.580000000000001</v>
      </c>
      <c r="AJ188" s="1021">
        <v>-0.3</v>
      </c>
      <c r="AK188" s="1021">
        <v>21.9</v>
      </c>
      <c r="AL188" s="1034">
        <v>6300</v>
      </c>
      <c r="AM188" s="1028">
        <v>0.6</v>
      </c>
      <c r="AN188" s="1021">
        <v>0</v>
      </c>
      <c r="AO188" s="868">
        <f>IF(U188="n/a","n/a",IF(AA188&lt;0,"n/a",IF(AA188="n/a","n/a",J188+U188-AA188)))</f>
        <v>-10.273556068164581</v>
      </c>
      <c r="AP188" s="869">
        <f>IF(U188="n/a","n/a",J188+U188)</f>
        <v>17.861413256988794</v>
      </c>
      <c r="AQ188" s="1044">
        <f>IF(OR(AC188&lt;0.01,AF188="n/a"),"n/a",(I188/SQRT(22.5*AC188*(I188/AF188))-1)*100)</f>
        <v>101.90206646898008</v>
      </c>
      <c r="AR188" s="766">
        <f>INDEX(Historical!$C$7:$C$1455,MATCH(B188,Historical!$B$7:$B$1455,0))*IF(AH188="n/a",1.03,IF(AH188&lt;0,1.01,IF(AH188&gt;10,1.1,(1+AH188/100))))</f>
        <v>0.66</v>
      </c>
      <c r="AS188" s="1042">
        <f>IF($AI188="n/a",1.03*AR188,IF($AI188&lt;0,1.01*AR188,IF($AI188&gt;10,1.1*AR188,(1+$AI188/100)*AR188)))</f>
        <v>0.7100280000000001</v>
      </c>
      <c r="AT188" s="1042">
        <f>IF($AK188="n/a",1.03*AS188,IF($AK188&lt;0,1.01*AS188,IF($AK188&gt;10,1.1*AS188,(1+$AK188/100)*AS188)))</f>
        <v>0.78103080000000014</v>
      </c>
      <c r="AU188" s="1042">
        <f>IF($AK188="n/a",1.03*AT188,IF($AK188&lt;0,1.01*AT188,IF($AK188&gt;10,1.1*AT188,(1+$AK188/100)*AT188)))</f>
        <v>0.85913388000000024</v>
      </c>
      <c r="AV188" s="1042">
        <f>IF($AK188="n/a",1.03*AU188,IF($AK188&lt;0,1.01*AU188,IF($AK188&gt;10,1.1*AU188,(1+$AK188/100)*AU188)))</f>
        <v>0.94504726800000038</v>
      </c>
      <c r="AW188" s="766">
        <f>SUM(AR188:AV188)</f>
        <v>3.9552399480000009</v>
      </c>
      <c r="AX188" s="877">
        <f>AW188/I188*100</f>
        <v>8.6245964849542105</v>
      </c>
      <c r="AY188" s="1212">
        <v>1.0900000000000001</v>
      </c>
      <c r="AZ188" s="1028">
        <v>3.3300000000000005</v>
      </c>
      <c r="BA188" s="1028">
        <v>-28.21</v>
      </c>
      <c r="BB188" s="1028">
        <v>-13.74</v>
      </c>
      <c r="BC188" s="1028">
        <v>-15.459999999999999</v>
      </c>
      <c r="BE188" s="721">
        <v>2011</v>
      </c>
      <c r="BF188" s="1057">
        <f>IF(BE188&gt;2008,0,IF(BE188&gt;2001,1,IF(BE188&gt;1990,2,IF(BE188&gt;1980,3,IF(BE188&gt;1973,4,IF(BE188&gt;1970,5,IF(BE188&gt;1960,6,IF(BE188&gt;1958,7,IF(BE188&gt;1953,8,9)))))))))</f>
        <v>0</v>
      </c>
    </row>
    <row r="189" spans="1:58" ht="11.25" customHeight="1" x14ac:dyDescent="0.2">
      <c r="A189" s="1027" t="s">
        <v>3873</v>
      </c>
      <c r="B189" s="1031" t="s">
        <v>3874</v>
      </c>
      <c r="C189" s="1181" t="s">
        <v>109</v>
      </c>
      <c r="D189" s="1181" t="s">
        <v>4434</v>
      </c>
      <c r="E189" s="857">
        <v>5</v>
      </c>
      <c r="F189" s="1245">
        <v>796</v>
      </c>
      <c r="G189" s="1245" t="s">
        <v>107</v>
      </c>
      <c r="H189" s="1245" t="s">
        <v>107</v>
      </c>
      <c r="I189" s="1030">
        <v>23.37</v>
      </c>
      <c r="J189" s="766">
        <f>(M189/I189)*100</f>
        <v>3.4231921266581091</v>
      </c>
      <c r="K189" s="1033">
        <v>0.2</v>
      </c>
      <c r="L189" s="1043">
        <v>4</v>
      </c>
      <c r="M189" s="756">
        <f>K189*L189</f>
        <v>0.8</v>
      </c>
      <c r="N189" s="1026" t="s">
        <v>322</v>
      </c>
      <c r="O189" s="860">
        <v>0.18</v>
      </c>
      <c r="P189" s="1016">
        <v>43167</v>
      </c>
      <c r="Q189" s="1016">
        <v>43189</v>
      </c>
      <c r="R189" s="756">
        <f>(K189-O189)/O189*100</f>
        <v>11.111111111111121</v>
      </c>
      <c r="S189" s="824">
        <f>IF(INDEX(Historical!$D$7:$D$1455,MATCH(B189,Historical!$B$7:$B$1455,0))=0,"n/a",(INDEX(Historical!$C$7:$C$1455,MATCH(B189,Historical!$B$7:$B$1455,0))/INDEX(Historical!$D$7:$D$1455,MATCH(B189,Historical!$B$7:$B$1455,0))-1)*100)</f>
        <v>5.8823529411764497</v>
      </c>
      <c r="T189" s="824">
        <f>IF(INDEX(Historical!$F$7:$F$1455,MATCH(B189,Historical!$B$7:$B$1455,0))=0,"n/a",((INDEX(Historical!$C$7:$C$1455,MATCH(B189,Historical!$B$7:$B$1455,0))/INDEX(Historical!$F$7:$F$1455,MATCH(B189,Historical!$B$7:$B$1455,0)))^(1/3)-1)*100)</f>
        <v>6.2658569182611146</v>
      </c>
      <c r="U189" s="824">
        <f>IF(INDEX(Historical!$I$7:$I$1455,MATCH(B189,Historical!$B$7:$B$1455,0))=0,"n/a",((INDEX(Historical!$C$7:$C$1455,MATCH(B189,Historical!$B$7:$B$1455,0))/INDEX(Historical!$I$7:$I$1455,MATCH(B189,Historical!$B$7:$B$1455,0)))^(1/5)-1)*100)</f>
        <v>6.7249181879538877</v>
      </c>
      <c r="V189" s="824">
        <f>IF(INDEX(Historical!$O$7:$O$1455,MATCH(B189,Historical!$B$7:$B$1455,0))=0,"n/a",((INDEX(Historical!$C$7:$C$1455,MATCH(B189,Historical!$B$7:$B$1455,0))/INDEX(Historical!$O$7:$O$1455,MATCH(B189,Historical!$B$7:$B$1455,0)))^(1/10)-1)*100)</f>
        <v>4.1379743992410623</v>
      </c>
      <c r="W189" s="825">
        <f>IF(OR(U189&lt;=0,U189="n/a",V189&lt;=0,V189="n/a"),"n/a",U189/V189)</f>
        <v>1.6251715305892882</v>
      </c>
      <c r="X189" s="826">
        <f>IF(OR(AJ189&lt;=0,AJ189="n/a",U189&lt;=0,U189="n/a"),"n/a",U189/AJ189)</f>
        <v>1.034602798146752</v>
      </c>
      <c r="Y189" s="780"/>
      <c r="Z189" s="766">
        <f>IF(OR(AC189&lt;0.01,AC189="n/a"),"n/a",M189/AC189*100)</f>
        <v>43.956043956043956</v>
      </c>
      <c r="AA189" s="1042">
        <f>IF(OR(AC189&lt;0.01,AC189="n/a"),"n/a",I189/AC189)</f>
        <v>12.840659340659341</v>
      </c>
      <c r="AB189" s="1043">
        <v>12</v>
      </c>
      <c r="AC189" s="1021">
        <v>1.82</v>
      </c>
      <c r="AD189" s="1021">
        <v>1.5</v>
      </c>
      <c r="AE189" s="1021">
        <v>2.59</v>
      </c>
      <c r="AF189" s="1021">
        <v>1.23</v>
      </c>
      <c r="AG189" s="1021">
        <v>9.1</v>
      </c>
      <c r="AH189" s="1021">
        <v>-31.1</v>
      </c>
      <c r="AI189" s="1021">
        <v>-0.70000000000000007</v>
      </c>
      <c r="AJ189" s="1021">
        <v>6.5</v>
      </c>
      <c r="AK189" s="1021">
        <v>8.6</v>
      </c>
      <c r="AL189" s="1034">
        <v>646.65</v>
      </c>
      <c r="AM189" s="1028">
        <v>0.4</v>
      </c>
      <c r="AN189" s="1021">
        <v>0.21</v>
      </c>
      <c r="AO189" s="868">
        <f>IF(U189="n/a","n/a",IF(AA189&lt;0,"n/a",IF(AA189="n/a","n/a",J189+U189-AA189)))</f>
        <v>-2.6925490260473435</v>
      </c>
      <c r="AP189" s="869">
        <f>IF(U189="n/a","n/a",J189+U189)</f>
        <v>10.148110314611998</v>
      </c>
      <c r="AQ189" s="1044">
        <f>IF(OR(AC189&lt;0.01,AF189="n/a"),"n/a",(I189/SQRT(22.5*AC189*(I189/AF189))-1)*100)</f>
        <v>-16.217182909856508</v>
      </c>
      <c r="AR189" s="766">
        <f>INDEX(Historical!$C$7:$C$1455,MATCH(B189,Historical!$B$7:$B$1455,0))*IF(AH189="n/a",1.03,IF(AH189&lt;0,1.01,IF(AH189&gt;10,1.1,(1+AH189/100))))</f>
        <v>0.72719999999999996</v>
      </c>
      <c r="AS189" s="1042">
        <f>IF($AI189="n/a",1.03*AR189,IF($AI189&lt;0,1.01*AR189,IF($AI189&gt;10,1.1*AR189,(1+$AI189/100)*AR189)))</f>
        <v>0.73447200000000001</v>
      </c>
      <c r="AT189" s="1042">
        <f>IF($AK189="n/a",1.03*AS189,IF($AK189&lt;0,1.01*AS189,IF($AK189&gt;10,1.1*AS189,(1+$AK189/100)*AS189)))</f>
        <v>0.79763659200000003</v>
      </c>
      <c r="AU189" s="1042">
        <f>IF($AK189="n/a",1.03*AT189,IF($AK189&lt;0,1.01*AT189,IF($AK189&gt;10,1.1*AT189,(1+$AK189/100)*AT189)))</f>
        <v>0.86623333891200005</v>
      </c>
      <c r="AV189" s="1042">
        <f>IF($AK189="n/a",1.03*AU189,IF($AK189&lt;0,1.01*AU189,IF($AK189&gt;10,1.1*AU189,(1+$AK189/100)*AU189)))</f>
        <v>0.94072940605843214</v>
      </c>
      <c r="AW189" s="766">
        <f>SUM(AR189:AV189)</f>
        <v>4.0662713369704324</v>
      </c>
      <c r="AX189" s="877">
        <f>AW189/I189*100</f>
        <v>17.399535031965907</v>
      </c>
      <c r="AY189" s="1212">
        <v>0.88</v>
      </c>
      <c r="AZ189" s="1028">
        <v>14.899999999999999</v>
      </c>
      <c r="BA189" s="1028">
        <v>-20.91</v>
      </c>
      <c r="BB189" s="1028">
        <v>1.43</v>
      </c>
      <c r="BC189" s="1028">
        <v>-9.1800000000000015</v>
      </c>
      <c r="BE189" s="721">
        <v>2014</v>
      </c>
      <c r="BF189" s="1057">
        <f>IF(BE189&gt;2008,0,IF(BE189&gt;2001,1,IF(BE189&gt;1990,2,IF(BE189&gt;1980,3,IF(BE189&gt;1973,4,IF(BE189&gt;1970,5,IF(BE189&gt;1960,6,IF(BE189&gt;1958,7,IF(BE189&gt;1953,8,9)))))))))</f>
        <v>0</v>
      </c>
    </row>
    <row r="190" spans="1:58" s="905" customFormat="1" ht="11.25" customHeight="1" x14ac:dyDescent="0.2">
      <c r="A190" s="760" t="s">
        <v>1230</v>
      </c>
      <c r="B190" s="914" t="s">
        <v>1231</v>
      </c>
      <c r="C190" s="1181" t="s">
        <v>248</v>
      </c>
      <c r="D190" s="1181" t="s">
        <v>4412</v>
      </c>
      <c r="E190" s="885">
        <v>8</v>
      </c>
      <c r="F190" s="1245">
        <v>479</v>
      </c>
      <c r="G190" s="1244" t="s">
        <v>107</v>
      </c>
      <c r="H190" s="1244" t="s">
        <v>107</v>
      </c>
      <c r="I190" s="886">
        <v>56.4</v>
      </c>
      <c r="J190" s="887">
        <f>(M190/I190)*100</f>
        <v>2.4468085106382977</v>
      </c>
      <c r="K190" s="888">
        <v>0.34499999999999997</v>
      </c>
      <c r="L190" s="889">
        <v>4</v>
      </c>
      <c r="M190" s="890">
        <f>K190*L190</f>
        <v>1.38</v>
      </c>
      <c r="N190" s="891" t="s">
        <v>245</v>
      </c>
      <c r="O190" s="892">
        <v>0.31</v>
      </c>
      <c r="P190" s="893">
        <v>43209</v>
      </c>
      <c r="Q190" s="893">
        <v>43225</v>
      </c>
      <c r="R190" s="890">
        <f>(K190-O190)/O190*100</f>
        <v>11.290322580645155</v>
      </c>
      <c r="S190" s="824">
        <f>IF(INDEX(Historical!$D$7:$D$1455,MATCH(B190,Historical!$B$7:$B$1455,0))=0,"n/a",(INDEX(Historical!$C$7:$C$1455,MATCH(B190,Historical!$B$7:$B$1455,0))/INDEX(Historical!$D$7:$D$1455,MATCH(B190,Historical!$B$7:$B$1455,0))-1)*100)</f>
        <v>12.093023255813961</v>
      </c>
      <c r="T190" s="824">
        <f>IF(INDEX(Historical!$F$7:$F$1455,MATCH(B190,Historical!$B$7:$B$1455,0))=0,"n/a",((INDEX(Historical!$C$7:$C$1455,MATCH(B190,Historical!$B$7:$B$1455,0))/INDEX(Historical!$F$7:$F$1455,MATCH(B190,Historical!$B$7:$B$1455,0)))^(1/3)-1)*100)</f>
        <v>11.899857092147581</v>
      </c>
      <c r="U190" s="824">
        <f>IF(INDEX(Historical!$I$7:$I$1455,MATCH(B190,Historical!$B$7:$B$1455,0))=0,"n/a",((INDEX(Historical!$C$7:$C$1455,MATCH(B190,Historical!$B$7:$B$1455,0))/INDEX(Historical!$I$7:$I$1455,MATCH(B190,Historical!$B$7:$B$1455,0)))^(1/5)-1)*100)</f>
        <v>11.316511057992251</v>
      </c>
      <c r="V190" s="824">
        <f>IF(INDEX(Historical!$O$7:$O$1455,MATCH(B190,Historical!$B$7:$B$1455,0))=0,"n/a",((INDEX(Historical!$C$7:$C$1455,MATCH(B190,Historical!$B$7:$B$1455,0))/INDEX(Historical!$O$7:$O$1455,MATCH(B190,Historical!$B$7:$B$1455,0)))^(1/10)-1)*100)</f>
        <v>9.1947364059481007</v>
      </c>
      <c r="W190" s="894">
        <f>IF(OR(U190&lt;=0,U190="n/a",V190&lt;=0,V190="n/a"),"n/a",U190/V190)</f>
        <v>1.2307597040706428</v>
      </c>
      <c r="X190" s="895">
        <f>IF(OR(AJ190&lt;=0,AJ190="n/a",U190&lt;=0,U190="n/a"),"n/a",U190/AJ190)</f>
        <v>3.7721703526640837</v>
      </c>
      <c r="Y190" s="1257"/>
      <c r="Z190" s="887">
        <f>IF(OR(AC190&lt;0.01,AC190="n/a"),"n/a",M190/AC190*100)</f>
        <v>39.655172413793096</v>
      </c>
      <c r="AA190" s="897">
        <f>IF(OR(AC190&lt;0.01,AC190="n/a"),"n/a",I190/AC190)</f>
        <v>16.206896551724139</v>
      </c>
      <c r="AB190" s="889">
        <v>1</v>
      </c>
      <c r="AC190" s="898">
        <v>3.48</v>
      </c>
      <c r="AD190" s="898">
        <v>1.46</v>
      </c>
      <c r="AE190" s="898">
        <v>0.82</v>
      </c>
      <c r="AF190" s="898">
        <v>2.65</v>
      </c>
      <c r="AG190" s="898">
        <v>10.5</v>
      </c>
      <c r="AH190" s="898">
        <v>-39.1</v>
      </c>
      <c r="AI190" s="898">
        <v>8.32</v>
      </c>
      <c r="AJ190" s="898">
        <v>3</v>
      </c>
      <c r="AK190" s="898">
        <v>11.14</v>
      </c>
      <c r="AL190" s="899">
        <v>6480</v>
      </c>
      <c r="AM190" s="900">
        <v>0.6</v>
      </c>
      <c r="AN190" s="898">
        <v>0</v>
      </c>
      <c r="AO190" s="901">
        <f>IF(U190="n/a","n/a",IF(AA190&lt;0,"n/a",IF(AA190="n/a","n/a",J190+U190-AA190)))</f>
        <v>-2.443576983093589</v>
      </c>
      <c r="AP190" s="902">
        <f>IF(U190="n/a","n/a",J190+U190)</f>
        <v>13.76331956863055</v>
      </c>
      <c r="AQ190" s="903">
        <f>IF(OR(AC190&lt;0.01,AF190="n/a"),"n/a",(I190/SQRT(22.5*AC190*(I190/AF190))-1)*100)</f>
        <v>38.159772022698355</v>
      </c>
      <c r="AR190" s="766">
        <f>INDEX(Historical!$C$7:$C$1455,MATCH(B190,Historical!$B$7:$B$1455,0))*IF(AH190="n/a",1.03,IF(AH190&lt;0,1.01,IF(AH190&gt;10,1.1,(1+AH190/100))))</f>
        <v>1.2170500000000002</v>
      </c>
      <c r="AS190" s="897">
        <f>IF($AI190="n/a",1.03*AR190,IF($AI190&lt;0,1.01*AR190,IF($AI190&gt;10,1.1*AR190,(1+$AI190/100)*AR190)))</f>
        <v>1.3183085600000002</v>
      </c>
      <c r="AT190" s="897">
        <f>IF($AK190="n/a",1.03*AS190,IF($AK190&lt;0,1.01*AS190,IF($AK190&gt;10,1.1*AS190,(1+$AK190/100)*AS190)))</f>
        <v>1.4501394160000003</v>
      </c>
      <c r="AU190" s="897">
        <f>IF($AK190="n/a",1.03*AT190,IF($AK190&lt;0,1.01*AT190,IF($AK190&gt;10,1.1*AT190,(1+$AK190/100)*AT190)))</f>
        <v>1.5951533576000005</v>
      </c>
      <c r="AV190" s="897">
        <f>IF($AK190="n/a",1.03*AU190,IF($AK190&lt;0,1.01*AU190,IF($AK190&gt;10,1.1*AU190,(1+$AK190/100)*AU190)))</f>
        <v>1.7546686933600006</v>
      </c>
      <c r="AW190" s="887">
        <f>SUM(AR190:AV190)</f>
        <v>7.3353200269600016</v>
      </c>
      <c r="AX190" s="904">
        <f>AW190/I190*100</f>
        <v>13.005886572624117</v>
      </c>
      <c r="AY190" s="1213">
        <v>0.72</v>
      </c>
      <c r="AZ190" s="900">
        <v>47.760000000000005</v>
      </c>
      <c r="BA190" s="900">
        <v>-5.0500000000000007</v>
      </c>
      <c r="BB190" s="900">
        <v>13.919999999999998</v>
      </c>
      <c r="BC190" s="900">
        <v>16.34</v>
      </c>
      <c r="BD190" s="1079"/>
      <c r="BE190" s="721">
        <v>2011</v>
      </c>
      <c r="BF190" s="1057">
        <f>IF(BE190&gt;2008,0,IF(BE190&gt;2001,1,IF(BE190&gt;1990,2,IF(BE190&gt;1980,3,IF(BE190&gt;1973,4,IF(BE190&gt;1970,5,IF(BE190&gt;1960,6,IF(BE190&gt;1958,7,IF(BE190&gt;1953,8,9)))))))))</f>
        <v>0</v>
      </c>
    </row>
    <row r="191" spans="1:58" ht="11.25" customHeight="1" x14ac:dyDescent="0.2">
      <c r="A191" s="1027" t="s">
        <v>1232</v>
      </c>
      <c r="B191" s="1031" t="s">
        <v>1233</v>
      </c>
      <c r="C191" s="1181" t="s">
        <v>113</v>
      </c>
      <c r="D191" s="1181" t="s">
        <v>4457</v>
      </c>
      <c r="E191" s="857">
        <v>7</v>
      </c>
      <c r="F191" s="1245">
        <v>580</v>
      </c>
      <c r="G191" s="1245" t="s">
        <v>107</v>
      </c>
      <c r="H191" s="1245" t="s">
        <v>107</v>
      </c>
      <c r="I191" s="1030">
        <v>46.74</v>
      </c>
      <c r="J191" s="766">
        <f>(M191/I191)*100</f>
        <v>1.7115960633290546</v>
      </c>
      <c r="K191" s="1033">
        <v>0.2</v>
      </c>
      <c r="L191" s="1043">
        <v>4</v>
      </c>
      <c r="M191" s="756">
        <f>K191*L191</f>
        <v>0.8</v>
      </c>
      <c r="N191" s="1026" t="s">
        <v>718</v>
      </c>
      <c r="O191" s="860">
        <v>0.19</v>
      </c>
      <c r="P191" s="1016">
        <v>43165</v>
      </c>
      <c r="Q191" s="1016">
        <v>43180</v>
      </c>
      <c r="R191" s="756">
        <f>(K191-O191)/O191*100</f>
        <v>5.2631578947368469</v>
      </c>
      <c r="S191" s="824">
        <f>IF(INDEX(Historical!$D$7:$D$1455,MATCH(B191,Historical!$B$7:$B$1455,0))=0,"n/a",(INDEX(Historical!$C$7:$C$1455,MATCH(B191,Historical!$B$7:$B$1455,0))/INDEX(Historical!$D$7:$D$1455,MATCH(B191,Historical!$B$7:$B$1455,0))-1)*100)</f>
        <v>5.555555555555558</v>
      </c>
      <c r="T191" s="824">
        <f>IF(INDEX(Historical!$F$7:$F$1455,MATCH(B191,Historical!$B$7:$B$1455,0))=0,"n/a",((INDEX(Historical!$C$7:$C$1455,MATCH(B191,Historical!$B$7:$B$1455,0))/INDEX(Historical!$F$7:$F$1455,MATCH(B191,Historical!$B$7:$B$1455,0)))^(1/3)-1)*100)</f>
        <v>5.8955896063723312</v>
      </c>
      <c r="U191" s="824">
        <f>IF(INDEX(Historical!$I$7:$I$1455,MATCH(B191,Historical!$B$7:$B$1455,0))=0,"n/a",((INDEX(Historical!$C$7:$C$1455,MATCH(B191,Historical!$B$7:$B$1455,0))/INDEX(Historical!$I$7:$I$1455,MATCH(B191,Historical!$B$7:$B$1455,0)))^(1/5)-1)*100)</f>
        <v>6.2980048262344379</v>
      </c>
      <c r="V191" s="824" t="str">
        <f>IF(INDEX(Historical!$O$7:$O$1455,MATCH(B191,Historical!$B$7:$B$1455,0))=0,"n/a",((INDEX(Historical!$C$7:$C$1455,MATCH(B191,Historical!$B$7:$B$1455,0))/INDEX(Historical!$O$7:$O$1455,MATCH(B191,Historical!$B$7:$B$1455,0)))^(1/10)-1)*100)</f>
        <v>n/a</v>
      </c>
      <c r="W191" s="825" t="str">
        <f>IF(OR(U191&lt;=0,U191="n/a",V191&lt;=0,V191="n/a"),"n/a",U191/V191)</f>
        <v>n/a</v>
      </c>
      <c r="X191" s="826" t="str">
        <f>IF(OR(AJ191&lt;=0,AJ191="n/a",U191&lt;=0,U191="n/a"),"n/a",U191/AJ191)</f>
        <v>n/a</v>
      </c>
      <c r="Y191" s="1032"/>
      <c r="Z191" s="766">
        <f>IF(OR(AC191&lt;0.01,AC191="n/a"),"n/a",M191/AC191*100)</f>
        <v>106.66666666666667</v>
      </c>
      <c r="AA191" s="1042">
        <f>IF(OR(AC191&lt;0.01,AC191="n/a"),"n/a",I191/AC191)</f>
        <v>62.32</v>
      </c>
      <c r="AB191" s="1043">
        <v>12</v>
      </c>
      <c r="AC191" s="1021">
        <v>0.75</v>
      </c>
      <c r="AD191" s="1021">
        <v>5.22</v>
      </c>
      <c r="AE191" s="1021">
        <v>2.48</v>
      </c>
      <c r="AF191" s="1021">
        <v>5.76</v>
      </c>
      <c r="AG191" s="1021">
        <v>8.5</v>
      </c>
      <c r="AH191" s="1021">
        <v>-5</v>
      </c>
      <c r="AI191" s="1021">
        <v>15.870000000000001</v>
      </c>
      <c r="AJ191" s="1021">
        <v>-4.3999999999999995</v>
      </c>
      <c r="AK191" s="1021">
        <v>12</v>
      </c>
      <c r="AL191" s="1034">
        <v>867.49</v>
      </c>
      <c r="AM191" s="1028">
        <v>1.3</v>
      </c>
      <c r="AN191" s="1021">
        <v>0</v>
      </c>
      <c r="AO191" s="868">
        <f>IF(U191="n/a","n/a",IF(AA191&lt;0,"n/a",IF(AA191="n/a","n/a",J191+U191-AA191)))</f>
        <v>-54.310399110436506</v>
      </c>
      <c r="AP191" s="869">
        <f>IF(U191="n/a","n/a",J191+U191)</f>
        <v>8.009600889563492</v>
      </c>
      <c r="AQ191" s="1044">
        <f>IF(OR(AC191&lt;0.01,AF191="n/a"),"n/a",(I191/SQRT(22.5*AC191*(I191/AF191))-1)*100)</f>
        <v>299.42358468172608</v>
      </c>
      <c r="AR191" s="766">
        <f>INDEX(Historical!$C$7:$C$1455,MATCH(B191,Historical!$B$7:$B$1455,0))*IF(AH191="n/a",1.03,IF(AH191&lt;0,1.01,IF(AH191&gt;10,1.1,(1+AH191/100))))</f>
        <v>0.76760000000000006</v>
      </c>
      <c r="AS191" s="1042">
        <f>IF($AI191="n/a",1.03*AR191,IF($AI191&lt;0,1.01*AR191,IF($AI191&gt;10,1.1*AR191,(1+$AI191/100)*AR191)))</f>
        <v>0.84436000000000011</v>
      </c>
      <c r="AT191" s="1042">
        <f>IF($AK191="n/a",1.03*AS191,IF($AK191&lt;0,1.01*AS191,IF($AK191&gt;10,1.1*AS191,(1+$AK191/100)*AS191)))</f>
        <v>0.92879600000000018</v>
      </c>
      <c r="AU191" s="1042">
        <f>IF($AK191="n/a",1.03*AT191,IF($AK191&lt;0,1.01*AT191,IF($AK191&gt;10,1.1*AT191,(1+$AK191/100)*AT191)))</f>
        <v>1.0216756000000002</v>
      </c>
      <c r="AV191" s="1042">
        <f>IF($AK191="n/a",1.03*AU191,IF($AK191&lt;0,1.01*AU191,IF($AK191&gt;10,1.1*AU191,(1+$AK191/100)*AU191)))</f>
        <v>1.1238431600000003</v>
      </c>
      <c r="AW191" s="766">
        <f>SUM(AR191:AV191)</f>
        <v>4.6862747600000016</v>
      </c>
      <c r="AX191" s="877">
        <f>AW191/I191*100</f>
        <v>10.026261788617889</v>
      </c>
      <c r="AY191" s="1212">
        <v>0.48</v>
      </c>
      <c r="AZ191" s="1028">
        <v>29.15</v>
      </c>
      <c r="BA191" s="1028">
        <v>-6.52</v>
      </c>
      <c r="BB191" s="1028">
        <v>8.92</v>
      </c>
      <c r="BC191" s="1028">
        <v>7.22</v>
      </c>
      <c r="BE191" s="721">
        <v>2012</v>
      </c>
      <c r="BF191" s="1057">
        <f>IF(BE191&gt;2008,0,IF(BE191&gt;2001,1,IF(BE191&gt;1990,2,IF(BE191&gt;1980,3,IF(BE191&gt;1973,4,IF(BE191&gt;1970,5,IF(BE191&gt;1960,6,IF(BE191&gt;1958,7,IF(BE191&gt;1953,8,9)))))))))</f>
        <v>0</v>
      </c>
    </row>
    <row r="192" spans="1:58" ht="11.25" customHeight="1" x14ac:dyDescent="0.2">
      <c r="A192" s="1027" t="s">
        <v>1234</v>
      </c>
      <c r="B192" s="1031" t="s">
        <v>1235</v>
      </c>
      <c r="C192" s="1181" t="s">
        <v>113</v>
      </c>
      <c r="D192" s="1181" t="s">
        <v>1236</v>
      </c>
      <c r="E192" s="857">
        <v>6</v>
      </c>
      <c r="F192" s="1245">
        <v>676</v>
      </c>
      <c r="G192" s="1245" t="s">
        <v>107</v>
      </c>
      <c r="H192" s="1245" t="s">
        <v>107</v>
      </c>
      <c r="I192" s="1030">
        <v>43.8</v>
      </c>
      <c r="J192" s="766">
        <f>(M192/I192)*100</f>
        <v>1.8264840182648405</v>
      </c>
      <c r="K192" s="1033">
        <v>0.2</v>
      </c>
      <c r="L192" s="1043">
        <v>4</v>
      </c>
      <c r="M192" s="756">
        <f>K192*L192</f>
        <v>0.8</v>
      </c>
      <c r="N192" s="1026" t="s">
        <v>137</v>
      </c>
      <c r="O192" s="860">
        <v>0.18</v>
      </c>
      <c r="P192" s="1016">
        <v>43153</v>
      </c>
      <c r="Q192" s="1016">
        <v>43173</v>
      </c>
      <c r="R192" s="756">
        <f>(K192-O192)/O192*100</f>
        <v>11.111111111111121</v>
      </c>
      <c r="S192" s="824">
        <f>IF(INDEX(Historical!$D$7:$D$1455,MATCH(B192,Historical!$B$7:$B$1455,0))=0,"n/a",(INDEX(Historical!$C$7:$C$1455,MATCH(B192,Historical!$B$7:$B$1455,0))/INDEX(Historical!$D$7:$D$1455,MATCH(B192,Historical!$B$7:$B$1455,0))-1)*100)</f>
        <v>12.5</v>
      </c>
      <c r="T192" s="824">
        <f>IF(INDEX(Historical!$F$7:$F$1455,MATCH(B192,Historical!$B$7:$B$1455,0))=0,"n/a",((INDEX(Historical!$C$7:$C$1455,MATCH(B192,Historical!$B$7:$B$1455,0))/INDEX(Historical!$F$7:$F$1455,MATCH(B192,Historical!$B$7:$B$1455,0)))^(1/3)-1)*100)</f>
        <v>14.471424255333186</v>
      </c>
      <c r="U192" s="824" t="str">
        <f>IF(INDEX(Historical!$I$7:$I$1455,MATCH(B192,Historical!$B$7:$B$1455,0))=0,"n/a",((INDEX(Historical!$C$7:$C$1455,MATCH(B192,Historical!$B$7:$B$1455,0))/INDEX(Historical!$I$7:$I$1455,MATCH(B192,Historical!$B$7:$B$1455,0)))^(1/5)-1)*100)</f>
        <v>n/a</v>
      </c>
      <c r="V192" s="824" t="str">
        <f>IF(INDEX(Historical!$O$7:$O$1455,MATCH(B192,Historical!$B$7:$B$1455,0))=0,"n/a",((INDEX(Historical!$C$7:$C$1455,MATCH(B192,Historical!$B$7:$B$1455,0))/INDEX(Historical!$O$7:$O$1455,MATCH(B192,Historical!$B$7:$B$1455,0)))^(1/10)-1)*100)</f>
        <v>n/a</v>
      </c>
      <c r="W192" s="825" t="str">
        <f>IF(OR(U192&lt;=0,U192="n/a",V192&lt;=0,V192="n/a"),"n/a",U192/V192)</f>
        <v>n/a</v>
      </c>
      <c r="X192" s="826" t="str">
        <f>IF(OR(AJ192&lt;=0,AJ192="n/a",U192&lt;=0,U192="n/a"),"n/a",U192/AJ192)</f>
        <v>n/a</v>
      </c>
      <c r="Y192" s="777"/>
      <c r="Z192" s="766">
        <f>IF(OR(AC192&lt;0.01,AC192="n/a"),"n/a",M192/AC192*100)</f>
        <v>29.090909090909093</v>
      </c>
      <c r="AA192" s="1042">
        <f>IF(OR(AC192&lt;0.01,AC192="n/a"),"n/a",I192/AC192)</f>
        <v>15.927272727272726</v>
      </c>
      <c r="AB192" s="1043">
        <v>12</v>
      </c>
      <c r="AC192" s="1021">
        <v>2.75</v>
      </c>
      <c r="AD192" s="1021">
        <v>1.5</v>
      </c>
      <c r="AE192" s="1021">
        <v>1.1399999999999999</v>
      </c>
      <c r="AF192" s="1021">
        <v>2.8</v>
      </c>
      <c r="AG192" s="1021">
        <v>18.5</v>
      </c>
      <c r="AH192" s="1021">
        <v>10.4</v>
      </c>
      <c r="AI192" s="1021">
        <v>12.959999999999999</v>
      </c>
      <c r="AJ192" s="1021">
        <v>34.9</v>
      </c>
      <c r="AK192" s="1021">
        <v>10.6</v>
      </c>
      <c r="AL192" s="1034">
        <v>6210</v>
      </c>
      <c r="AM192" s="1028">
        <v>0.1</v>
      </c>
      <c r="AN192" s="1021">
        <v>1.1299999999999999</v>
      </c>
      <c r="AO192" s="868" t="str">
        <f>IF(U192="n/a","n/a",IF(AA192&lt;0,"n/a",IF(AA192="n/a","n/a",J192+U192-AA192)))</f>
        <v>n/a</v>
      </c>
      <c r="AP192" s="869" t="str">
        <f>IF(U192="n/a","n/a",J192+U192)</f>
        <v>n/a</v>
      </c>
      <c r="AQ192" s="1044">
        <f>IF(OR(AC192&lt;0.01,AF192="n/a"),"n/a",(I192/SQRT(22.5*AC192*(I192/AF192))-1)*100)</f>
        <v>40.785674202335144</v>
      </c>
      <c r="AR192" s="766">
        <f>INDEX(Historical!$C$7:$C$1455,MATCH(B192,Historical!$B$7:$B$1455,0))*IF(AH192="n/a",1.03,IF(AH192&lt;0,1.01,IF(AH192&gt;10,1.1,(1+AH192/100))))</f>
        <v>0.79200000000000004</v>
      </c>
      <c r="AS192" s="1042">
        <f>IF($AI192="n/a",1.03*AR192,IF($AI192&lt;0,1.01*AR192,IF($AI192&gt;10,1.1*AR192,(1+$AI192/100)*AR192)))</f>
        <v>0.87120000000000009</v>
      </c>
      <c r="AT192" s="1042">
        <f>IF($AK192="n/a",1.03*AS192,IF($AK192&lt;0,1.01*AS192,IF($AK192&gt;10,1.1*AS192,(1+$AK192/100)*AS192)))</f>
        <v>0.95832000000000017</v>
      </c>
      <c r="AU192" s="1042">
        <f>IF($AK192="n/a",1.03*AT192,IF($AK192&lt;0,1.01*AT192,IF($AK192&gt;10,1.1*AT192,(1+$AK192/100)*AT192)))</f>
        <v>1.0541520000000002</v>
      </c>
      <c r="AV192" s="1042">
        <f>IF($AK192="n/a",1.03*AU192,IF($AK192&lt;0,1.01*AU192,IF($AK192&gt;10,1.1*AU192,(1+$AK192/100)*AU192)))</f>
        <v>1.1595672000000004</v>
      </c>
      <c r="AW192" s="766">
        <f>SUM(AR192:AV192)</f>
        <v>4.8352392000000011</v>
      </c>
      <c r="AX192" s="877">
        <f>AW192/I192*100</f>
        <v>11.039358904109593</v>
      </c>
      <c r="AY192" s="1212">
        <v>1.31</v>
      </c>
      <c r="AZ192" s="1028">
        <v>7.12</v>
      </c>
      <c r="BA192" s="1028">
        <v>-40.510000000000005</v>
      </c>
      <c r="BB192" s="1028">
        <v>-7.16</v>
      </c>
      <c r="BC192" s="1028">
        <v>-19.79</v>
      </c>
      <c r="BE192" s="721">
        <v>2013</v>
      </c>
      <c r="BF192" s="1057">
        <f>IF(BE192&gt;2008,0,IF(BE192&gt;2001,1,IF(BE192&gt;1990,2,IF(BE192&gt;1980,3,IF(BE192&gt;1973,4,IF(BE192&gt;1970,5,IF(BE192&gt;1960,6,IF(BE192&gt;1958,7,IF(BE192&gt;1953,8,9)))))))))</f>
        <v>0</v>
      </c>
    </row>
    <row r="193" spans="1:58" ht="11.25" customHeight="1" x14ac:dyDescent="0.2">
      <c r="A193" s="1027" t="s">
        <v>1240</v>
      </c>
      <c r="B193" s="1031" t="s">
        <v>1241</v>
      </c>
      <c r="C193" s="1181" t="s">
        <v>109</v>
      </c>
      <c r="D193" s="1181" t="s">
        <v>4426</v>
      </c>
      <c r="E193" s="857">
        <v>6</v>
      </c>
      <c r="F193" s="1245">
        <v>705</v>
      </c>
      <c r="G193" s="1245" t="s">
        <v>107</v>
      </c>
      <c r="H193" s="1245" t="s">
        <v>107</v>
      </c>
      <c r="I193" s="1030">
        <v>47.86</v>
      </c>
      <c r="J193" s="766">
        <f>(M193/I193)*100</f>
        <v>1.1700793982448812</v>
      </c>
      <c r="K193" s="1033">
        <v>0.14000000000000001</v>
      </c>
      <c r="L193" s="1043">
        <v>4</v>
      </c>
      <c r="M193" s="756">
        <f>K193*L193</f>
        <v>0.56000000000000005</v>
      </c>
      <c r="N193" s="1026" t="s">
        <v>564</v>
      </c>
      <c r="O193" s="860">
        <v>0.11</v>
      </c>
      <c r="P193" s="1016">
        <v>43217</v>
      </c>
      <c r="Q193" s="1016">
        <v>43234</v>
      </c>
      <c r="R193" s="756">
        <f>(K193-O193)/O193*100</f>
        <v>27.27272727272728</v>
      </c>
      <c r="S193" s="824">
        <f>IF(INDEX(Historical!$D$7:$D$1455,MATCH(B193,Historical!$B$7:$B$1455,0))=0,"n/a",(INDEX(Historical!$C$7:$C$1455,MATCH(B193,Historical!$B$7:$B$1455,0))/INDEX(Historical!$D$7:$D$1455,MATCH(B193,Historical!$B$7:$B$1455,0))-1)*100)</f>
        <v>16.216216216216228</v>
      </c>
      <c r="T193" s="824">
        <f>IF(INDEX(Historical!$F$7:$F$1455,MATCH(B193,Historical!$B$7:$B$1455,0))=0,"n/a",((INDEX(Historical!$C$7:$C$1455,MATCH(B193,Historical!$B$7:$B$1455,0))/INDEX(Historical!$F$7:$F$1455,MATCH(B193,Historical!$B$7:$B$1455,0)))^(1/3)-1)*100)</f>
        <v>23.191347739112</v>
      </c>
      <c r="U193" s="824" t="str">
        <f>IF(INDEX(Historical!$I$7:$I$1455,MATCH(B193,Historical!$B$7:$B$1455,0))=0,"n/a",((INDEX(Historical!$C$7:$C$1455,MATCH(B193,Historical!$B$7:$B$1455,0))/INDEX(Historical!$I$7:$I$1455,MATCH(B193,Historical!$B$7:$B$1455,0)))^(1/5)-1)*100)</f>
        <v>n/a</v>
      </c>
      <c r="V193" s="824" t="str">
        <f>IF(INDEX(Historical!$O$7:$O$1455,MATCH(B193,Historical!$B$7:$B$1455,0))=0,"n/a",((INDEX(Historical!$C$7:$C$1455,MATCH(B193,Historical!$B$7:$B$1455,0))/INDEX(Historical!$O$7:$O$1455,MATCH(B193,Historical!$B$7:$B$1455,0)))^(1/10)-1)*100)</f>
        <v>n/a</v>
      </c>
      <c r="W193" s="825" t="str">
        <f>IF(OR(U193&lt;=0,U193="n/a",V193&lt;=0,V193="n/a"),"n/a",U193/V193)</f>
        <v>n/a</v>
      </c>
      <c r="X193" s="826" t="str">
        <f>IF(OR(AJ193&lt;=0,AJ193="n/a",U193&lt;=0,U193="n/a"),"n/a",U193/AJ193)</f>
        <v>n/a</v>
      </c>
      <c r="Y193" s="1032"/>
      <c r="Z193" s="766">
        <f>IF(OR(AC193&lt;0.01,AC193="n/a"),"n/a",M193/AC193*100)</f>
        <v>13.238770685579196</v>
      </c>
      <c r="AA193" s="1042">
        <f>IF(OR(AC193&lt;0.01,AC193="n/a"),"n/a",I193/AC193)</f>
        <v>11.314420803782504</v>
      </c>
      <c r="AB193" s="1043">
        <v>12</v>
      </c>
      <c r="AC193" s="1021">
        <v>4.2300000000000004</v>
      </c>
      <c r="AD193" s="1021">
        <v>1.62</v>
      </c>
      <c r="AE193" s="1021">
        <v>3.27</v>
      </c>
      <c r="AF193" s="1021">
        <v>1.3</v>
      </c>
      <c r="AG193" s="1021">
        <v>12.8</v>
      </c>
      <c r="AH193" s="1021">
        <v>18.399999999999999</v>
      </c>
      <c r="AI193" s="1021">
        <v>22.06</v>
      </c>
      <c r="AJ193" s="1021">
        <v>18.8</v>
      </c>
      <c r="AK193" s="1021">
        <v>7.0000000000000009</v>
      </c>
      <c r="AL193" s="1034">
        <v>180.91</v>
      </c>
      <c r="AM193" s="1028">
        <v>4.5999999999999996</v>
      </c>
      <c r="AN193" s="1021">
        <v>7.0000000000000007E-2</v>
      </c>
      <c r="AO193" s="868" t="str">
        <f>IF(U193="n/a","n/a",IF(AA193&lt;0,"n/a",IF(AA193="n/a","n/a",J193+U193-AA193)))</f>
        <v>n/a</v>
      </c>
      <c r="AP193" s="869" t="str">
        <f>IF(U193="n/a","n/a",J193+U193)</f>
        <v>n/a</v>
      </c>
      <c r="AQ193" s="1044">
        <f>IF(OR(AC193&lt;0.01,AF193="n/a"),"n/a",(I193/SQRT(22.5*AC193*(I193/AF193))-1)*100)</f>
        <v>-19.146917752925997</v>
      </c>
      <c r="AR193" s="766">
        <f>INDEX(Historical!$C$7:$C$1455,MATCH(B193,Historical!$B$7:$B$1455,0))*IF(AH193="n/a",1.03,IF(AH193&lt;0,1.01,IF(AH193&gt;10,1.1,(1+AH193/100))))</f>
        <v>0.47300000000000009</v>
      </c>
      <c r="AS193" s="1042">
        <f>IF($AI193="n/a",1.03*AR193,IF($AI193&lt;0,1.01*AR193,IF($AI193&gt;10,1.1*AR193,(1+$AI193/100)*AR193)))</f>
        <v>0.5203000000000001</v>
      </c>
      <c r="AT193" s="1042">
        <f>IF($AK193="n/a",1.03*AS193,IF($AK193&lt;0,1.01*AS193,IF($AK193&gt;10,1.1*AS193,(1+$AK193/100)*AS193)))</f>
        <v>0.55672100000000013</v>
      </c>
      <c r="AU193" s="1042">
        <f>IF($AK193="n/a",1.03*AT193,IF($AK193&lt;0,1.01*AT193,IF($AK193&gt;10,1.1*AT193,(1+$AK193/100)*AT193)))</f>
        <v>0.59569147000000022</v>
      </c>
      <c r="AV193" s="1042">
        <f>IF($AK193="n/a",1.03*AU193,IF($AK193&lt;0,1.01*AU193,IF($AK193&gt;10,1.1*AU193,(1+$AK193/100)*AU193)))</f>
        <v>0.63738987290000026</v>
      </c>
      <c r="AW193" s="766">
        <f>SUM(AR193:AV193)</f>
        <v>2.7831023429000004</v>
      </c>
      <c r="AX193" s="877">
        <f>AW193/I193*100</f>
        <v>5.8150905618470548</v>
      </c>
      <c r="AY193" s="1212">
        <v>0.75</v>
      </c>
      <c r="AZ193" s="1028">
        <v>13.900000000000002</v>
      </c>
      <c r="BA193" s="1028">
        <v>-27.92</v>
      </c>
      <c r="BB193" s="1028">
        <v>-2.3199999999999998</v>
      </c>
      <c r="BC193" s="1028">
        <v>-14.38</v>
      </c>
      <c r="BE193" s="721">
        <v>2013</v>
      </c>
      <c r="BF193" s="1057">
        <f>IF(BE193&gt;2008,0,IF(BE193&gt;2001,1,IF(BE193&gt;1990,2,IF(BE193&gt;1980,3,IF(BE193&gt;1973,4,IF(BE193&gt;1970,5,IF(BE193&gt;1960,6,IF(BE193&gt;1958,7,IF(BE193&gt;1953,8,9)))))))))</f>
        <v>0</v>
      </c>
    </row>
    <row r="194" spans="1:58" ht="11.25" customHeight="1" x14ac:dyDescent="0.2">
      <c r="A194" s="1037" t="s">
        <v>4471</v>
      </c>
      <c r="B194" s="1031" t="s">
        <v>3876</v>
      </c>
      <c r="C194" s="1181" t="s">
        <v>4414</v>
      </c>
      <c r="D194" s="1181" t="s">
        <v>4415</v>
      </c>
      <c r="E194" s="857">
        <v>5</v>
      </c>
      <c r="F194" s="1245">
        <v>861</v>
      </c>
      <c r="G194" s="1245" t="s">
        <v>107</v>
      </c>
      <c r="H194" s="1245" t="s">
        <v>107</v>
      </c>
      <c r="I194" s="1030">
        <v>34.43</v>
      </c>
      <c r="J194" s="766">
        <f>(M194/I194)*100</f>
        <v>7.9000871333139706</v>
      </c>
      <c r="K194" s="1033">
        <v>0.68</v>
      </c>
      <c r="L194" s="1043">
        <v>4</v>
      </c>
      <c r="M194" s="756">
        <f>K194*L194</f>
        <v>2.72</v>
      </c>
      <c r="N194" s="1026" t="s">
        <v>291</v>
      </c>
      <c r="O194" s="860">
        <v>0.63</v>
      </c>
      <c r="P194" s="1016">
        <v>43447</v>
      </c>
      <c r="Q194" s="1016">
        <v>43462</v>
      </c>
      <c r="R194" s="756">
        <f>(K194-O194)/O194*100</f>
        <v>7.936507936507943</v>
      </c>
      <c r="S194" s="824">
        <f>IF(INDEX(Historical!$D$7:$D$1455,MATCH(B194,Historical!$B$7:$B$1455,0))=0,"n/a",(INDEX(Historical!$C$7:$C$1455,MATCH(B194,Historical!$B$7:$B$1455,0))/INDEX(Historical!$D$7:$D$1455,MATCH(B194,Historical!$B$7:$B$1455,0))-1)*100)</f>
        <v>7.7586206896551824</v>
      </c>
      <c r="T194" s="824">
        <f>IF(INDEX(Historical!$F$7:$F$1455,MATCH(B194,Historical!$B$7:$B$1455,0))=0,"n/a",((INDEX(Historical!$C$7:$C$1455,MATCH(B194,Historical!$B$7:$B$1455,0))/INDEX(Historical!$F$7:$F$1455,MATCH(B194,Historical!$B$7:$B$1455,0)))^(1/3)-1)*100)</f>
        <v>6.3225925707475428</v>
      </c>
      <c r="U194" s="824" t="str">
        <f>IF(INDEX(Historical!$I$7:$I$1455,MATCH(B194,Historical!$B$7:$B$1455,0))=0,"n/a",((INDEX(Historical!$C$7:$C$1455,MATCH(B194,Historical!$B$7:$B$1455,0))/INDEX(Historical!$I$7:$I$1455,MATCH(B194,Historical!$B$7:$B$1455,0)))^(1/5)-1)*100)</f>
        <v>n/a</v>
      </c>
      <c r="V194" s="824" t="str">
        <f>IF(INDEX(Historical!$O$7:$O$1455,MATCH(B194,Historical!$B$7:$B$1455,0))=0,"n/a",((INDEX(Historical!$C$7:$C$1455,MATCH(B194,Historical!$B$7:$B$1455,0))/INDEX(Historical!$O$7:$O$1455,MATCH(B194,Historical!$B$7:$B$1455,0)))^(1/10)-1)*100)</f>
        <v>n/a</v>
      </c>
      <c r="W194" s="825" t="str">
        <f>IF(OR(U194&lt;=0,U194="n/a",V194&lt;=0,V194="n/a"),"n/a",U194/V194)</f>
        <v>n/a</v>
      </c>
      <c r="X194" s="826" t="str">
        <f>IF(OR(AJ194&lt;=0,AJ194="n/a",U194&lt;=0,U194="n/a"),"n/a",U194/AJ194)</f>
        <v>n/a</v>
      </c>
      <c r="Y194" s="1032"/>
      <c r="Z194" s="766">
        <f>IF(OR(AC194&lt;0.01,AC194="n/a"),"n/a",M194/AC194*100)</f>
        <v>150.27624309392266</v>
      </c>
      <c r="AA194" s="1042">
        <f>IF(OR(AC194&lt;0.01,AC194="n/a"),"n/a",I194/AC194)</f>
        <v>19.02209944751381</v>
      </c>
      <c r="AB194" s="1043">
        <v>12</v>
      </c>
      <c r="AC194" s="1021">
        <v>1.81</v>
      </c>
      <c r="AD194" s="1021">
        <v>1.46</v>
      </c>
      <c r="AE194" s="1021">
        <v>7.44</v>
      </c>
      <c r="AF194" s="1021">
        <v>3.12</v>
      </c>
      <c r="AG194" s="1021">
        <v>16.100000000000001</v>
      </c>
      <c r="AH194" s="1021">
        <v>12.3</v>
      </c>
      <c r="AI194" s="1021">
        <v>20.84</v>
      </c>
      <c r="AJ194" s="1021">
        <v>55.400000000000006</v>
      </c>
      <c r="AK194" s="1021">
        <v>13.07</v>
      </c>
      <c r="AL194" s="1034">
        <v>7390</v>
      </c>
      <c r="AM194" s="1028">
        <v>0.2</v>
      </c>
      <c r="AN194" s="1021">
        <v>2.31</v>
      </c>
      <c r="AO194" s="868" t="str">
        <f>IF(U194="n/a","n/a",IF(AA194&lt;0,"n/a",IF(AA194="n/a","n/a",J194+U194-AA194)))</f>
        <v>n/a</v>
      </c>
      <c r="AP194" s="869" t="str">
        <f>IF(U194="n/a","n/a",J194+U194)</f>
        <v>n/a</v>
      </c>
      <c r="AQ194" s="1044">
        <f>IF(OR(AC194&lt;0.01,AF194="n/a"),"n/a",(I194/SQRT(22.5*AC194*(I194/AF194))-1)*100)</f>
        <v>62.410933233836865</v>
      </c>
      <c r="AR194" s="766">
        <f>INDEX(Historical!$C$7:$C$1455,MATCH(B194,Historical!$B$7:$B$1455,0))*IF(AH194="n/a",1.03,IF(AH194&lt;0,1.01,IF(AH194&gt;10,1.1,(1+AH194/100))))</f>
        <v>2.75</v>
      </c>
      <c r="AS194" s="1042">
        <f>IF($AI194="n/a",1.03*AR194,IF($AI194&lt;0,1.01*AR194,IF($AI194&gt;10,1.1*AR194,(1+$AI194/100)*AR194)))</f>
        <v>3.0250000000000004</v>
      </c>
      <c r="AT194" s="1042">
        <f>IF($AK194="n/a",1.03*AS194,IF($AK194&lt;0,1.01*AS194,IF($AK194&gt;10,1.1*AS194,(1+$AK194/100)*AS194)))</f>
        <v>3.3275000000000006</v>
      </c>
      <c r="AU194" s="1042">
        <f>IF($AK194="n/a",1.03*AT194,IF($AK194&lt;0,1.01*AT194,IF($AK194&gt;10,1.1*AT194,(1+$AK194/100)*AT194)))</f>
        <v>3.6602500000000009</v>
      </c>
      <c r="AV194" s="1042">
        <f>IF($AK194="n/a",1.03*AU194,IF($AK194&lt;0,1.01*AU194,IF($AK194&gt;10,1.1*AU194,(1+$AK194/100)*AU194)))</f>
        <v>4.0262750000000009</v>
      </c>
      <c r="AW194" s="766">
        <f>SUM(AR194:AV194)</f>
        <v>16.789025000000002</v>
      </c>
      <c r="AX194" s="877">
        <f>AW194/I194*100</f>
        <v>48.762779552715664</v>
      </c>
      <c r="AY194" s="1212">
        <v>0.78</v>
      </c>
      <c r="AZ194" s="1028">
        <v>5.91</v>
      </c>
      <c r="BA194" s="1028">
        <v>-7.6700000000000008</v>
      </c>
      <c r="BB194" s="1028">
        <v>1.1900000000000002</v>
      </c>
      <c r="BC194" s="1028">
        <v>-0.37</v>
      </c>
      <c r="BE194" s="721">
        <v>2014</v>
      </c>
      <c r="BF194" s="1057">
        <f>IF(BE194&gt;2008,0,IF(BE194&gt;2001,1,IF(BE194&gt;1990,2,IF(BE194&gt;1980,3,IF(BE194&gt;1973,4,IF(BE194&gt;1970,5,IF(BE194&gt;1960,6,IF(BE194&gt;1958,7,IF(BE194&gt;1953,8,9)))))))))</f>
        <v>0</v>
      </c>
    </row>
    <row r="195" spans="1:58" ht="11.25" customHeight="1" x14ac:dyDescent="0.2">
      <c r="A195" s="1027" t="s">
        <v>3877</v>
      </c>
      <c r="B195" s="1031" t="s">
        <v>3878</v>
      </c>
      <c r="C195" s="1181" t="s">
        <v>180</v>
      </c>
      <c r="D195" s="1181" t="s">
        <v>4432</v>
      </c>
      <c r="E195" s="857">
        <v>5</v>
      </c>
      <c r="F195" s="1245">
        <v>807</v>
      </c>
      <c r="G195" s="1245" t="s">
        <v>107</v>
      </c>
      <c r="H195" s="1245" t="s">
        <v>107</v>
      </c>
      <c r="I195" s="1030">
        <v>23.01</v>
      </c>
      <c r="J195" s="766">
        <f>(M195/I195)*100</f>
        <v>9.2133854845719245</v>
      </c>
      <c r="K195" s="1033">
        <v>0.53</v>
      </c>
      <c r="L195" s="1043">
        <v>4</v>
      </c>
      <c r="M195" s="756">
        <f>K195*L195</f>
        <v>2.12</v>
      </c>
      <c r="N195" s="1026" t="s">
        <v>564</v>
      </c>
      <c r="O195" s="860">
        <v>0.52349999999999997</v>
      </c>
      <c r="P195" s="1016">
        <v>43224</v>
      </c>
      <c r="Q195" s="1016">
        <v>43231</v>
      </c>
      <c r="R195" s="756">
        <f>(K195-O195)/O195*100</f>
        <v>1.2416427889207378</v>
      </c>
      <c r="S195" s="824">
        <f>IF(INDEX(Historical!$D$7:$D$1455,MATCH(B195,Historical!$B$7:$B$1455,0))=0,"n/a",(INDEX(Historical!$C$7:$C$1455,MATCH(B195,Historical!$B$7:$B$1455,0))/INDEX(Historical!$D$7:$D$1455,MATCH(B195,Historical!$B$7:$B$1455,0))-1)*100)</f>
        <v>5.5177824267782505</v>
      </c>
      <c r="T195" s="824">
        <f>IF(INDEX(Historical!$F$7:$F$1455,MATCH(B195,Historical!$B$7:$B$1455,0))=0,"n/a",((INDEX(Historical!$C$7:$C$1455,MATCH(B195,Historical!$B$7:$B$1455,0))/INDEX(Historical!$F$7:$F$1455,MATCH(B195,Historical!$B$7:$B$1455,0)))^(1/3)-1)*100)</f>
        <v>51.42671606934497</v>
      </c>
      <c r="U195" s="824" t="str">
        <f>IF(INDEX(Historical!$I$7:$I$1455,MATCH(B195,Historical!$B$7:$B$1455,0))=0,"n/a",((INDEX(Historical!$C$7:$C$1455,MATCH(B195,Historical!$B$7:$B$1455,0))/INDEX(Historical!$I$7:$I$1455,MATCH(B195,Historical!$B$7:$B$1455,0)))^(1/5)-1)*100)</f>
        <v>n/a</v>
      </c>
      <c r="V195" s="824" t="str">
        <f>IF(INDEX(Historical!$O$7:$O$1455,MATCH(B195,Historical!$B$7:$B$1455,0))=0,"n/a",((INDEX(Historical!$C$7:$C$1455,MATCH(B195,Historical!$B$7:$B$1455,0))/INDEX(Historical!$O$7:$O$1455,MATCH(B195,Historical!$B$7:$B$1455,0)))^(1/10)-1)*100)</f>
        <v>n/a</v>
      </c>
      <c r="W195" s="825" t="str">
        <f>IF(OR(U195&lt;=0,U195="n/a",V195&lt;=0,V195="n/a"),"n/a",U195/V195)</f>
        <v>n/a</v>
      </c>
      <c r="X195" s="826" t="str">
        <f>IF(OR(AJ195&lt;=0,AJ195="n/a",U195&lt;=0,U195="n/a"),"n/a",U195/AJ195)</f>
        <v>n/a</v>
      </c>
      <c r="Y195" s="1032" t="s">
        <v>4113</v>
      </c>
      <c r="Z195" s="766">
        <f>IF(OR(AC195&lt;0.01,AC195="n/a"),"n/a",M195/AC195*100)</f>
        <v>89.830508474576277</v>
      </c>
      <c r="AA195" s="1042">
        <f>IF(OR(AC195&lt;0.01,AC195="n/a"),"n/a",I195/AC195)</f>
        <v>9.7500000000000018</v>
      </c>
      <c r="AB195" s="1043">
        <v>12</v>
      </c>
      <c r="AC195" s="1021">
        <v>2.36</v>
      </c>
      <c r="AD195" s="1021" t="s">
        <v>138</v>
      </c>
      <c r="AE195" s="1021">
        <v>3.26</v>
      </c>
      <c r="AF195" s="1021">
        <v>1.19</v>
      </c>
      <c r="AG195" s="1021">
        <v>13.200000000000001</v>
      </c>
      <c r="AH195" s="1021">
        <v>-11</v>
      </c>
      <c r="AI195" s="1021">
        <v>17.309999999999999</v>
      </c>
      <c r="AJ195" s="1021">
        <v>115.9</v>
      </c>
      <c r="AK195" s="1021">
        <v>-0.92999999999999994</v>
      </c>
      <c r="AL195" s="1034">
        <v>1100</v>
      </c>
      <c r="AM195" s="1028">
        <v>27.36</v>
      </c>
      <c r="AN195" s="1021">
        <v>1.37</v>
      </c>
      <c r="AO195" s="868" t="str">
        <f>IF(U195="n/a","n/a",IF(AA195&lt;0,"n/a",IF(AA195="n/a","n/a",J195+U195-AA195)))</f>
        <v>n/a</v>
      </c>
      <c r="AP195" s="869" t="str">
        <f>IF(U195="n/a","n/a",J195+U195)</f>
        <v>n/a</v>
      </c>
      <c r="AQ195" s="1044">
        <f>IF(OR(AC195&lt;0.01,AF195="n/a"),"n/a",(I195/SQRT(22.5*AC195*(I195/AF195))-1)*100)</f>
        <v>-28.190065682618346</v>
      </c>
      <c r="AR195" s="766">
        <f>INDEX(Historical!$C$7:$C$1455,MATCH(B195,Historical!$B$7:$B$1455,0))*IF(AH195="n/a",1.03,IF(AH195&lt;0,1.01,IF(AH195&gt;10,1.1,(1+AH195/100))))</f>
        <v>2.0376750000000001</v>
      </c>
      <c r="AS195" s="1042">
        <f>IF($AI195="n/a",1.03*AR195,IF($AI195&lt;0,1.01*AR195,IF($AI195&gt;10,1.1*AR195,(1+$AI195/100)*AR195)))</f>
        <v>2.2414425000000002</v>
      </c>
      <c r="AT195" s="1042">
        <f>IF($AK195="n/a",1.03*AS195,IF($AK195&lt;0,1.01*AS195,IF($AK195&gt;10,1.1*AS195,(1+$AK195/100)*AS195)))</f>
        <v>2.2638569250000002</v>
      </c>
      <c r="AU195" s="1042">
        <f>IF($AK195="n/a",1.03*AT195,IF($AK195&lt;0,1.01*AT195,IF($AK195&gt;10,1.1*AT195,(1+$AK195/100)*AT195)))</f>
        <v>2.2864954942500004</v>
      </c>
      <c r="AV195" s="1042">
        <f>IF($AK195="n/a",1.03*AU195,IF($AK195&lt;0,1.01*AU195,IF($AK195&gt;10,1.1*AU195,(1+$AK195/100)*AU195)))</f>
        <v>2.3093604491925004</v>
      </c>
      <c r="AW195" s="766">
        <f>SUM(AR195:AV195)</f>
        <v>11.138830368442502</v>
      </c>
      <c r="AX195" s="877">
        <f>AW195/I195*100</f>
        <v>48.408650014960891</v>
      </c>
      <c r="AY195" s="1212">
        <v>1.1599999999999999</v>
      </c>
      <c r="AZ195" s="1028">
        <v>5.3100000000000005</v>
      </c>
      <c r="BA195" s="1028">
        <v>-11.469999999999999</v>
      </c>
      <c r="BB195" s="1028">
        <v>-6.49</v>
      </c>
      <c r="BC195" s="1028">
        <v>-4.8899999999999997</v>
      </c>
      <c r="BE195" s="721">
        <v>2014</v>
      </c>
      <c r="BF195" s="1057">
        <f>IF(BE195&gt;2008,0,IF(BE195&gt;2001,1,IF(BE195&gt;1990,2,IF(BE195&gt;1980,3,IF(BE195&gt;1973,4,IF(BE195&gt;1970,5,IF(BE195&gt;1960,6,IF(BE195&gt;1958,7,IF(BE195&gt;1953,8,9)))))))))</f>
        <v>0</v>
      </c>
    </row>
    <row r="196" spans="1:58" ht="11.25" customHeight="1" x14ac:dyDescent="0.2">
      <c r="A196" s="1027" t="s">
        <v>1244</v>
      </c>
      <c r="B196" s="1031" t="s">
        <v>1245</v>
      </c>
      <c r="C196" s="1181" t="s">
        <v>113</v>
      </c>
      <c r="D196" s="1181" t="s">
        <v>4427</v>
      </c>
      <c r="E196" s="857">
        <v>8</v>
      </c>
      <c r="F196" s="1245">
        <v>460</v>
      </c>
      <c r="G196" s="1245" t="s">
        <v>38</v>
      </c>
      <c r="H196" s="1245" t="s">
        <v>38</v>
      </c>
      <c r="I196" s="1030">
        <v>83.51</v>
      </c>
      <c r="J196" s="766">
        <f>(M196/I196)*100</f>
        <v>2.107532032091965</v>
      </c>
      <c r="K196" s="1033">
        <v>0.44</v>
      </c>
      <c r="L196" s="1043">
        <v>4</v>
      </c>
      <c r="M196" s="756">
        <f>K196*L196</f>
        <v>1.76</v>
      </c>
      <c r="N196" s="1026" t="s">
        <v>359</v>
      </c>
      <c r="O196" s="860">
        <v>0.42</v>
      </c>
      <c r="P196" s="1016">
        <v>43161</v>
      </c>
      <c r="Q196" s="1016">
        <v>43190</v>
      </c>
      <c r="R196" s="756">
        <f>(K196-O196)/O196*100</f>
        <v>4.7619047619047663</v>
      </c>
      <c r="S196" s="824">
        <f>IF(INDEX(Historical!$D$7:$D$1455,MATCH(B196,Historical!$B$7:$B$1455,0))=0,"n/a",(INDEX(Historical!$C$7:$C$1455,MATCH(B196,Historical!$B$7:$B$1455,0))/INDEX(Historical!$D$7:$D$1455,MATCH(B196,Historical!$B$7:$B$1455,0))-1)*100)</f>
        <v>4.9999999999999822</v>
      </c>
      <c r="T196" s="824">
        <f>IF(INDEX(Historical!$F$7:$F$1455,MATCH(B196,Historical!$B$7:$B$1455,0))=0,"n/a",((INDEX(Historical!$C$7:$C$1455,MATCH(B196,Historical!$B$7:$B$1455,0))/INDEX(Historical!$F$7:$F$1455,MATCH(B196,Historical!$B$7:$B$1455,0)))^(1/3)-1)*100)</f>
        <v>8.3706762661827092</v>
      </c>
      <c r="U196" s="824">
        <f>IF(INDEX(Historical!$I$7:$I$1455,MATCH(B196,Historical!$B$7:$B$1455,0))=0,"n/a",((INDEX(Historical!$C$7:$C$1455,MATCH(B196,Historical!$B$7:$B$1455,0))/INDEX(Historical!$I$7:$I$1455,MATCH(B196,Historical!$B$7:$B$1455,0)))^(1/5)-1)*100)</f>
        <v>6.9610375725068785</v>
      </c>
      <c r="V196" s="824">
        <f>IF(INDEX(Historical!$O$7:$O$1455,MATCH(B196,Historical!$B$7:$B$1455,0))=0,"n/a",((INDEX(Historical!$C$7:$C$1455,MATCH(B196,Historical!$B$7:$B$1455,0))/INDEX(Historical!$O$7:$O$1455,MATCH(B196,Historical!$B$7:$B$1455,0)))^(1/10)-1)*100)</f>
        <v>5.7557050338252314</v>
      </c>
      <c r="W196" s="825">
        <f>IF(OR(U196&lt;=0,U196="n/a",V196&lt;=0,V196="n/a"),"n/a",U196/V196)</f>
        <v>1.2094152726031175</v>
      </c>
      <c r="X196" s="826">
        <f>IF(OR(AJ196&lt;=0,AJ196="n/a",U196&lt;=0,U196="n/a"),"n/a",U196/AJ196)</f>
        <v>0.66933053581796909</v>
      </c>
      <c r="Y196" s="780"/>
      <c r="Z196" s="766">
        <f>IF(OR(AC196&lt;0.01,AC196="n/a"),"n/a",M196/AC196*100)</f>
        <v>35.991820040899796</v>
      </c>
      <c r="AA196" s="1042">
        <f>IF(OR(AC196&lt;0.01,AC196="n/a"),"n/a",I196/AC196)</f>
        <v>17.077709611451944</v>
      </c>
      <c r="AB196" s="1043">
        <v>12</v>
      </c>
      <c r="AC196" s="1021">
        <v>4.8899999999999997</v>
      </c>
      <c r="AD196" s="1021">
        <v>1.42</v>
      </c>
      <c r="AE196" s="1021">
        <v>2.3199999999999998</v>
      </c>
      <c r="AF196" s="1021">
        <v>1.71</v>
      </c>
      <c r="AG196" s="1021">
        <v>27.700000000000003</v>
      </c>
      <c r="AH196" s="1021">
        <v>-24.9</v>
      </c>
      <c r="AI196" s="1021">
        <v>-0.18</v>
      </c>
      <c r="AJ196" s="1021">
        <v>10.4</v>
      </c>
      <c r="AK196" s="1021">
        <v>12</v>
      </c>
      <c r="AL196" s="1034">
        <v>3150</v>
      </c>
      <c r="AM196" s="1028">
        <v>1.5</v>
      </c>
      <c r="AN196" s="1021">
        <v>2.4</v>
      </c>
      <c r="AO196" s="868">
        <f>IF(U196="n/a","n/a",IF(AA196&lt;0,"n/a",IF(AA196="n/a","n/a",J196+U196-AA196)))</f>
        <v>-8.0091400068530998</v>
      </c>
      <c r="AP196" s="869">
        <f>IF(U196="n/a","n/a",J196+U196)</f>
        <v>9.068569604598844</v>
      </c>
      <c r="AQ196" s="1044">
        <f>IF(OR(AC196&lt;0.01,AF196="n/a"),"n/a",(I196/SQRT(22.5*AC196*(I196/AF196))-1)*100)</f>
        <v>13.92567447552584</v>
      </c>
      <c r="AR196" s="766">
        <f>INDEX(Historical!$C$7:$C$1455,MATCH(B196,Historical!$B$7:$B$1455,0))*IF(AH196="n/a",1.03,IF(AH196&lt;0,1.01,IF(AH196&gt;10,1.1,(1+AH196/100))))</f>
        <v>1.6967999999999999</v>
      </c>
      <c r="AS196" s="1042">
        <f>IF($AI196="n/a",1.03*AR196,IF($AI196&lt;0,1.01*AR196,IF($AI196&gt;10,1.1*AR196,(1+$AI196/100)*AR196)))</f>
        <v>1.713768</v>
      </c>
      <c r="AT196" s="1042">
        <f>IF($AK196="n/a",1.03*AS196,IF($AK196&lt;0,1.01*AS196,IF($AK196&gt;10,1.1*AS196,(1+$AK196/100)*AS196)))</f>
        <v>1.8851448000000002</v>
      </c>
      <c r="AU196" s="1042">
        <f>IF($AK196="n/a",1.03*AT196,IF($AK196&lt;0,1.01*AT196,IF($AK196&gt;10,1.1*AT196,(1+$AK196/100)*AT196)))</f>
        <v>2.0736592800000002</v>
      </c>
      <c r="AV196" s="1042">
        <f>IF($AK196="n/a",1.03*AU196,IF($AK196&lt;0,1.01*AU196,IF($AK196&gt;10,1.1*AU196,(1+$AK196/100)*AU196)))</f>
        <v>2.2810252080000004</v>
      </c>
      <c r="AW196" s="766">
        <f>SUM(AR196:AV196)</f>
        <v>9.6503972880000006</v>
      </c>
      <c r="AX196" s="877">
        <f>AW196/I196*100</f>
        <v>11.555978072087175</v>
      </c>
      <c r="AY196" s="1212">
        <v>1.41</v>
      </c>
      <c r="AZ196" s="1028">
        <v>41.589999999999996</v>
      </c>
      <c r="BA196" s="1028">
        <v>-8.35</v>
      </c>
      <c r="BB196" s="1028">
        <v>2.34</v>
      </c>
      <c r="BC196" s="1028">
        <v>9.24</v>
      </c>
      <c r="BE196" s="721">
        <v>2011</v>
      </c>
      <c r="BF196" s="1057">
        <f>IF(BE196&gt;2008,0,IF(BE196&gt;2001,1,IF(BE196&gt;1990,2,IF(BE196&gt;1980,3,IF(BE196&gt;1973,4,IF(BE196&gt;1970,5,IF(BE196&gt;1960,6,IF(BE196&gt;1958,7,IF(BE196&gt;1953,8,9)))))))))</f>
        <v>0</v>
      </c>
    </row>
    <row r="197" spans="1:58" ht="11.25" customHeight="1" x14ac:dyDescent="0.2">
      <c r="A197" s="1019" t="s">
        <v>1248</v>
      </c>
      <c r="B197" s="1031" t="s">
        <v>1249</v>
      </c>
      <c r="C197" s="1181" t="s">
        <v>248</v>
      </c>
      <c r="D197" s="1181" t="s">
        <v>4429</v>
      </c>
      <c r="E197" s="857">
        <v>8</v>
      </c>
      <c r="F197" s="1245">
        <v>474</v>
      </c>
      <c r="G197" s="1245" t="s">
        <v>107</v>
      </c>
      <c r="H197" s="1245" t="s">
        <v>107</v>
      </c>
      <c r="I197" s="1030">
        <v>22.52</v>
      </c>
      <c r="J197" s="766">
        <f>(M197/I197)*100</f>
        <v>1.9538188277087036</v>
      </c>
      <c r="K197" s="1033">
        <v>0.11</v>
      </c>
      <c r="L197" s="1043">
        <v>4</v>
      </c>
      <c r="M197" s="756">
        <f>K197*L197</f>
        <v>0.44</v>
      </c>
      <c r="N197" s="1026" t="s">
        <v>629</v>
      </c>
      <c r="O197" s="860">
        <v>0.1</v>
      </c>
      <c r="P197" s="1016">
        <v>43195</v>
      </c>
      <c r="Q197" s="1016">
        <v>43208</v>
      </c>
      <c r="R197" s="756">
        <f>(K197-O197)/O197*100</f>
        <v>9.9999999999999947</v>
      </c>
      <c r="S197" s="824">
        <f>IF(INDEX(Historical!$D$7:$D$1455,MATCH(B197,Historical!$B$7:$B$1455,0))=0,"n/a",(INDEX(Historical!$C$7:$C$1455,MATCH(B197,Historical!$B$7:$B$1455,0))/INDEX(Historical!$D$7:$D$1455,MATCH(B197,Historical!$B$7:$B$1455,0))-1)*100)</f>
        <v>8.5714285714285854</v>
      </c>
      <c r="T197" s="824">
        <f>IF(INDEX(Historical!$F$7:$F$1455,MATCH(B197,Historical!$B$7:$B$1455,0))=0,"n/a",((INDEX(Historical!$C$7:$C$1455,MATCH(B197,Historical!$B$7:$B$1455,0))/INDEX(Historical!$F$7:$F$1455,MATCH(B197,Historical!$B$7:$B$1455,0)))^(1/3)-1)*100)</f>
        <v>8.1983855523197757</v>
      </c>
      <c r="U197" s="824">
        <f>IF(INDEX(Historical!$I$7:$I$1455,MATCH(B197,Historical!$B$7:$B$1455,0))=0,"n/a",((INDEX(Historical!$C$7:$C$1455,MATCH(B197,Historical!$B$7:$B$1455,0))/INDEX(Historical!$I$7:$I$1455,MATCH(B197,Historical!$B$7:$B$1455,0)))^(1/5)-1)*100)</f>
        <v>8.3050440268092487</v>
      </c>
      <c r="V197" s="824">
        <f>IF(INDEX(Historical!$O$7:$O$1455,MATCH(B197,Historical!$B$7:$B$1455,0))=0,"n/a",((INDEX(Historical!$C$7:$C$1455,MATCH(B197,Historical!$B$7:$B$1455,0))/INDEX(Historical!$O$7:$O$1455,MATCH(B197,Historical!$B$7:$B$1455,0)))^(1/10)-1)*100)</f>
        <v>6.8993091473804391</v>
      </c>
      <c r="W197" s="825">
        <f>IF(OR(U197&lt;=0,U197="n/a",V197&lt;=0,V197="n/a"),"n/a",U197/V197)</f>
        <v>1.2037500928571299</v>
      </c>
      <c r="X197" s="826">
        <f>IF(OR(AJ197&lt;=0,AJ197="n/a",U197&lt;=0,U197="n/a"),"n/a",U197/AJ197)</f>
        <v>0.38990817027273467</v>
      </c>
      <c r="Y197" s="769"/>
      <c r="Z197" s="766">
        <f>IF(OR(AC197&lt;0.01,AC197="n/a"),"n/a",M197/AC197*100)</f>
        <v>24.30939226519337</v>
      </c>
      <c r="AA197" s="1042">
        <f>IF(OR(AC197&lt;0.01,AC197="n/a"),"n/a",I197/AC197)</f>
        <v>12.441988950276242</v>
      </c>
      <c r="AB197" s="1043">
        <v>12</v>
      </c>
      <c r="AC197" s="1021">
        <v>1.81</v>
      </c>
      <c r="AD197" s="1021">
        <v>0.83</v>
      </c>
      <c r="AE197" s="1021">
        <v>3.2</v>
      </c>
      <c r="AF197" s="1021">
        <v>3.24</v>
      </c>
      <c r="AG197" s="1021">
        <v>23.7</v>
      </c>
      <c r="AH197" s="1021">
        <v>28.999999999999996</v>
      </c>
      <c r="AI197" s="1021">
        <v>6.59</v>
      </c>
      <c r="AJ197" s="1021">
        <v>21.3</v>
      </c>
      <c r="AK197" s="1021">
        <v>15</v>
      </c>
      <c r="AL197" s="1034">
        <v>5890</v>
      </c>
      <c r="AM197" s="1028">
        <v>0.1</v>
      </c>
      <c r="AN197" s="1021">
        <v>0</v>
      </c>
      <c r="AO197" s="868">
        <f>IF(U197="n/a","n/a",IF(AA197&lt;0,"n/a",IF(AA197="n/a","n/a",J197+U197-AA197)))</f>
        <v>-2.1831260957582899</v>
      </c>
      <c r="AP197" s="869">
        <f>IF(U197="n/a","n/a",J197+U197)</f>
        <v>10.258862854517952</v>
      </c>
      <c r="AQ197" s="1044">
        <f>IF(OR(AC197&lt;0.01,AF197="n/a"),"n/a",(I197/SQRT(22.5*AC197*(I197/AF197))-1)*100)</f>
        <v>33.852396647941241</v>
      </c>
      <c r="AR197" s="766">
        <f>INDEX(Historical!$C$7:$C$1455,MATCH(B197,Historical!$B$7:$B$1455,0))*IF(AH197="n/a",1.03,IF(AH197&lt;0,1.01,IF(AH197&gt;10,1.1,(1+AH197/100))))</f>
        <v>0.41800000000000004</v>
      </c>
      <c r="AS197" s="1042">
        <f>IF($AI197="n/a",1.03*AR197,IF($AI197&lt;0,1.01*AR197,IF($AI197&gt;10,1.1*AR197,(1+$AI197/100)*AR197)))</f>
        <v>0.44554620000000006</v>
      </c>
      <c r="AT197" s="1042">
        <f>IF($AK197="n/a",1.03*AS197,IF($AK197&lt;0,1.01*AS197,IF($AK197&gt;10,1.1*AS197,(1+$AK197/100)*AS197)))</f>
        <v>0.4901008200000001</v>
      </c>
      <c r="AU197" s="1042">
        <f>IF($AK197="n/a",1.03*AT197,IF($AK197&lt;0,1.01*AT197,IF($AK197&gt;10,1.1*AT197,(1+$AK197/100)*AT197)))</f>
        <v>0.53911090200000011</v>
      </c>
      <c r="AV197" s="1042">
        <f>IF($AK197="n/a",1.03*AU197,IF($AK197&lt;0,1.01*AU197,IF($AK197&gt;10,1.1*AU197,(1+$AK197/100)*AU197)))</f>
        <v>0.59302199220000018</v>
      </c>
      <c r="AW197" s="766">
        <f>SUM(AR197:AV197)</f>
        <v>2.4857799142000006</v>
      </c>
      <c r="AX197" s="877">
        <f>AW197/I197*100</f>
        <v>11.038099086145651</v>
      </c>
      <c r="AY197" s="1212">
        <v>1.08</v>
      </c>
      <c r="AZ197" s="1028">
        <v>26.52</v>
      </c>
      <c r="BA197" s="1028">
        <v>-11.37</v>
      </c>
      <c r="BB197" s="1028">
        <v>6.21</v>
      </c>
      <c r="BC197" s="1028">
        <v>-1.54</v>
      </c>
      <c r="BE197" s="721">
        <v>2011</v>
      </c>
      <c r="BF197" s="1057">
        <f>IF(BE197&gt;2008,0,IF(BE197&gt;2001,1,IF(BE197&gt;1990,2,IF(BE197&gt;1980,3,IF(BE197&gt;1973,4,IF(BE197&gt;1970,5,IF(BE197&gt;1960,6,IF(BE197&gt;1958,7,IF(BE197&gt;1953,8,9)))))))))</f>
        <v>0</v>
      </c>
    </row>
    <row r="198" spans="1:58" ht="11.25" customHeight="1" x14ac:dyDescent="0.2">
      <c r="A198" s="1027" t="s">
        <v>1250</v>
      </c>
      <c r="B198" s="1031" t="s">
        <v>1251</v>
      </c>
      <c r="C198" s="1181" t="s">
        <v>4414</v>
      </c>
      <c r="D198" s="1181" t="s">
        <v>4415</v>
      </c>
      <c r="E198" s="857">
        <v>6</v>
      </c>
      <c r="F198" s="1245">
        <v>655</v>
      </c>
      <c r="G198" s="1245" t="s">
        <v>107</v>
      </c>
      <c r="H198" s="1245" t="s">
        <v>107</v>
      </c>
      <c r="I198" s="1030">
        <v>23.24</v>
      </c>
      <c r="J198" s="766">
        <f>(M198/I198)*100</f>
        <v>8.0895008605851988</v>
      </c>
      <c r="K198" s="1033">
        <v>0.47</v>
      </c>
      <c r="L198" s="1043">
        <v>4</v>
      </c>
      <c r="M198" s="756">
        <f>K198*L198</f>
        <v>1.88</v>
      </c>
      <c r="N198" s="1026" t="s">
        <v>423</v>
      </c>
      <c r="O198" s="860">
        <v>0.46666666666666662</v>
      </c>
      <c r="P198" s="1022">
        <v>42860</v>
      </c>
      <c r="Q198" s="1022">
        <v>42874</v>
      </c>
      <c r="R198" s="756">
        <f>(K198-O198)/O198*100</f>
        <v>0.71428571428571896</v>
      </c>
      <c r="S198" s="824">
        <f>IF(INDEX(Historical!$D$7:$D$1455,MATCH(B198,Historical!$B$7:$B$1455,0))=0,"n/a",(INDEX(Historical!$C$7:$C$1455,MATCH(B198,Historical!$B$7:$B$1455,0))/INDEX(Historical!$D$7:$D$1455,MATCH(B198,Historical!$B$7:$B$1455,0))-1)*100)</f>
        <v>8.2692499999999836</v>
      </c>
      <c r="T198" s="824">
        <f>IF(INDEX(Historical!$F$7:$F$1455,MATCH(B198,Historical!$B$7:$B$1455,0))=0,"n/a",((INDEX(Historical!$C$7:$C$1455,MATCH(B198,Historical!$B$7:$B$1455,0))/INDEX(Historical!$F$7:$F$1455,MATCH(B198,Historical!$B$7:$B$1455,0)))^(1/3)-1)*100)</f>
        <v>6.5060271528572189</v>
      </c>
      <c r="U198" s="824">
        <f>IF(INDEX(Historical!$I$7:$I$1455,MATCH(B198,Historical!$B$7:$B$1455,0))=0,"n/a",((INDEX(Historical!$C$7:$C$1455,MATCH(B198,Historical!$B$7:$B$1455,0))/INDEX(Historical!$I$7:$I$1455,MATCH(B198,Historical!$B$7:$B$1455,0)))^(1/5)-1)*100)</f>
        <v>47.735102220164862</v>
      </c>
      <c r="V198" s="824" t="str">
        <f>IF(INDEX(Historical!$O$7:$O$1455,MATCH(B198,Historical!$B$7:$B$1455,0))=0,"n/a",((INDEX(Historical!$C$7:$C$1455,MATCH(B198,Historical!$B$7:$B$1455,0))/INDEX(Historical!$O$7:$O$1455,MATCH(B198,Historical!$B$7:$B$1455,0)))^(1/10)-1)*100)</f>
        <v>n/a</v>
      </c>
      <c r="W198" s="825" t="str">
        <f>IF(OR(U198&lt;=0,U198="n/a",V198&lt;=0,V198="n/a"),"n/a",U198/V198)</f>
        <v>n/a</v>
      </c>
      <c r="X198" s="826" t="str">
        <f>IF(OR(AJ198&lt;=0,AJ198="n/a",U198&lt;=0,U198="n/a"),"n/a",U198/AJ198)</f>
        <v>n/a</v>
      </c>
      <c r="Y198" s="1032"/>
      <c r="Z198" s="766">
        <f>IF(OR(AC198&lt;0.01,AC198="n/a"),"n/a",M198/AC198*100)</f>
        <v>144.61538461538461</v>
      </c>
      <c r="AA198" s="1042">
        <f>IF(OR(AC198&lt;0.01,AC198="n/a"),"n/a",I198/AC198)</f>
        <v>17.876923076923074</v>
      </c>
      <c r="AB198" s="1043">
        <v>12</v>
      </c>
      <c r="AC198" s="1021">
        <v>1.3</v>
      </c>
      <c r="AD198" s="1021">
        <v>1.19</v>
      </c>
      <c r="AE198" s="1021">
        <v>1.21</v>
      </c>
      <c r="AF198" s="1021">
        <v>2.57</v>
      </c>
      <c r="AG198" s="1021">
        <v>13.100000000000001</v>
      </c>
      <c r="AH198" s="1021">
        <v>-3.3000000000000003</v>
      </c>
      <c r="AI198" s="1021">
        <v>11.63</v>
      </c>
      <c r="AJ198" s="1021">
        <v>-4</v>
      </c>
      <c r="AK198" s="1021">
        <v>15</v>
      </c>
      <c r="AL198" s="1034">
        <v>2780</v>
      </c>
      <c r="AM198" s="1028">
        <v>1.5</v>
      </c>
      <c r="AN198" s="1021">
        <v>2.5299999999999998</v>
      </c>
      <c r="AO198" s="868">
        <f>IF(U198="n/a","n/a",IF(AA198&lt;0,"n/a",IF(AA198="n/a","n/a",J198+U198-AA198)))</f>
        <v>37.947680003826989</v>
      </c>
      <c r="AP198" s="869">
        <f>IF(U198="n/a","n/a",J198+U198)</f>
        <v>55.824603080750059</v>
      </c>
      <c r="AQ198" s="1044">
        <f>IF(OR(AC198&lt;0.01,AF198="n/a"),"n/a",(I198/SQRT(22.5*AC198*(I198/AF198))-1)*100)</f>
        <v>42.896531810323509</v>
      </c>
      <c r="AR198" s="766">
        <f>INDEX(Historical!$C$7:$C$1455,MATCH(B198,Historical!$B$7:$B$1455,0))*IF(AH198="n/a",1.03,IF(AH198&lt;0,1.01,IF(AH198&gt;10,1.1,(1+AH198/100))))</f>
        <v>1.8954336699999998</v>
      </c>
      <c r="AS198" s="1042">
        <f>IF($AI198="n/a",1.03*AR198,IF($AI198&lt;0,1.01*AR198,IF($AI198&gt;10,1.1*AR198,(1+$AI198/100)*AR198)))</f>
        <v>2.0849770369999998</v>
      </c>
      <c r="AT198" s="1042">
        <f>IF($AK198="n/a",1.03*AS198,IF($AK198&lt;0,1.01*AS198,IF($AK198&gt;10,1.1*AS198,(1+$AK198/100)*AS198)))</f>
        <v>2.2934747406999998</v>
      </c>
      <c r="AU198" s="1042">
        <f>IF($AK198="n/a",1.03*AT198,IF($AK198&lt;0,1.01*AT198,IF($AK198&gt;10,1.1*AT198,(1+$AK198/100)*AT198)))</f>
        <v>2.5228222147700001</v>
      </c>
      <c r="AV198" s="1042">
        <f>IF($AK198="n/a",1.03*AU198,IF($AK198&lt;0,1.01*AU198,IF($AK198&gt;10,1.1*AU198,(1+$AK198/100)*AU198)))</f>
        <v>2.7751044362470005</v>
      </c>
      <c r="AW198" s="766">
        <f>SUM(AR198:AV198)</f>
        <v>11.571812098717</v>
      </c>
      <c r="AX198" s="877">
        <f>AW198/I198*100</f>
        <v>49.792651027181591</v>
      </c>
      <c r="AY198" s="1212">
        <v>1.26</v>
      </c>
      <c r="AZ198" s="1028">
        <v>21.990000000000002</v>
      </c>
      <c r="BA198" s="1028">
        <v>-17.18</v>
      </c>
      <c r="BB198" s="1028">
        <v>-0.86</v>
      </c>
      <c r="BC198" s="1028">
        <v>-2.6100000000000003</v>
      </c>
      <c r="BE198" s="721">
        <v>2013</v>
      </c>
      <c r="BF198" s="1057">
        <f>IF(BE198&gt;2008,0,IF(BE198&gt;2001,1,IF(BE198&gt;1990,2,IF(BE198&gt;1980,3,IF(BE198&gt;1973,4,IF(BE198&gt;1970,5,IF(BE198&gt;1960,6,IF(BE198&gt;1958,7,IF(BE198&gt;1953,8,9)))))))))</f>
        <v>0</v>
      </c>
    </row>
    <row r="199" spans="1:58" ht="11.25" customHeight="1" x14ac:dyDescent="0.2">
      <c r="A199" s="1027" t="s">
        <v>1252</v>
      </c>
      <c r="B199" s="1031" t="s">
        <v>1253</v>
      </c>
      <c r="C199" s="1181" t="s">
        <v>109</v>
      </c>
      <c r="D199" s="1181" t="s">
        <v>4434</v>
      </c>
      <c r="E199" s="857">
        <v>6</v>
      </c>
      <c r="F199" s="1245">
        <v>667</v>
      </c>
      <c r="G199" s="1245" t="s">
        <v>107</v>
      </c>
      <c r="H199" s="1245" t="s">
        <v>107</v>
      </c>
      <c r="I199" s="1030">
        <v>31.54</v>
      </c>
      <c r="J199" s="766">
        <f>(M199/I199)*100</f>
        <v>1.9023462270133165</v>
      </c>
      <c r="K199" s="1033">
        <v>0.15</v>
      </c>
      <c r="L199" s="1043">
        <v>4</v>
      </c>
      <c r="M199" s="756">
        <f>K199*L199</f>
        <v>0.6</v>
      </c>
      <c r="N199" s="1026" t="s">
        <v>1254</v>
      </c>
      <c r="O199" s="860">
        <v>0.13</v>
      </c>
      <c r="P199" s="1016">
        <v>43139</v>
      </c>
      <c r="Q199" s="1016">
        <v>43151</v>
      </c>
      <c r="R199" s="756">
        <f>(K199-O199)/O199*100</f>
        <v>15.384615384615378</v>
      </c>
      <c r="S199" s="824">
        <f>IF(INDEX(Historical!$D$7:$D$1455,MATCH(B199,Historical!$B$7:$B$1455,0))=0,"n/a",(INDEX(Historical!$C$7:$C$1455,MATCH(B199,Historical!$B$7:$B$1455,0))/INDEX(Historical!$D$7:$D$1455,MATCH(B199,Historical!$B$7:$B$1455,0))-1)*100)</f>
        <v>7.6389583333333455</v>
      </c>
      <c r="T199" s="824">
        <f>IF(INDEX(Historical!$F$7:$F$1455,MATCH(B199,Historical!$B$7:$B$1455,0))=0,"n/a",((INDEX(Historical!$C$7:$C$1455,MATCH(B199,Historical!$B$7:$B$1455,0))/INDEX(Historical!$F$7:$F$1455,MATCH(B199,Historical!$B$7:$B$1455,0)))^(1/3)-1)*100)</f>
        <v>6.5877602131090729</v>
      </c>
      <c r="U199" s="824">
        <f>IF(INDEX(Historical!$I$7:$I$1455,MATCH(B199,Historical!$B$7:$B$1455,0))=0,"n/a",((INDEX(Historical!$C$7:$C$1455,MATCH(B199,Historical!$B$7:$B$1455,0))/INDEX(Historical!$I$7:$I$1455,MATCH(B199,Historical!$B$7:$B$1455,0)))^(1/5)-1)*100)</f>
        <v>6.7143420666609943</v>
      </c>
      <c r="V199" s="824">
        <f>IF(INDEX(Historical!$O$7:$O$1455,MATCH(B199,Historical!$B$7:$B$1455,0))=0,"n/a",((INDEX(Historical!$C$7:$C$1455,MATCH(B199,Historical!$B$7:$B$1455,0))/INDEX(Historical!$O$7:$O$1455,MATCH(B199,Historical!$B$7:$B$1455,0)))^(1/10)-1)*100)</f>
        <v>3.3026340741904692</v>
      </c>
      <c r="W199" s="825">
        <f>IF(OR(U199&lt;=0,U199="n/a",V199&lt;=0,V199="n/a"),"n/a",U199/V199)</f>
        <v>2.0330263407419098</v>
      </c>
      <c r="X199" s="826">
        <f>IF(OR(AJ199&lt;=0,AJ199="n/a",U199&lt;=0,U199="n/a"),"n/a",U199/AJ199)</f>
        <v>1.1779547485370165</v>
      </c>
      <c r="Y199" s="1032"/>
      <c r="Z199" s="766">
        <f>IF(OR(AC199&lt;0.01,AC199="n/a"),"n/a",M199/AC199*100)</f>
        <v>30.612244897959183</v>
      </c>
      <c r="AA199" s="1042">
        <f>IF(OR(AC199&lt;0.01,AC199="n/a"),"n/a",I199/AC199)</f>
        <v>16.091836734693878</v>
      </c>
      <c r="AB199" s="1043">
        <v>12</v>
      </c>
      <c r="AC199" s="1021">
        <v>1.96</v>
      </c>
      <c r="AD199" s="1021">
        <v>1.79</v>
      </c>
      <c r="AE199" s="1021">
        <v>6.43</v>
      </c>
      <c r="AF199" s="1021">
        <v>1.93</v>
      </c>
      <c r="AG199" s="1021">
        <v>12.8</v>
      </c>
      <c r="AH199" s="1021">
        <v>6.6000000000000005</v>
      </c>
      <c r="AI199" s="1021">
        <v>15.559999999999999</v>
      </c>
      <c r="AJ199" s="1021">
        <v>5.7</v>
      </c>
      <c r="AK199" s="1021">
        <v>9</v>
      </c>
      <c r="AL199" s="1034">
        <v>789.45</v>
      </c>
      <c r="AM199" s="1028">
        <v>1.6</v>
      </c>
      <c r="AN199" s="1021">
        <v>0</v>
      </c>
      <c r="AO199" s="868">
        <f>IF(U199="n/a","n/a",IF(AA199&lt;0,"n/a",IF(AA199="n/a","n/a",J199+U199-AA199)))</f>
        <v>-7.4751484410195665</v>
      </c>
      <c r="AP199" s="869">
        <f>IF(U199="n/a","n/a",J199+U199)</f>
        <v>8.6166882936743114</v>
      </c>
      <c r="AQ199" s="1044">
        <f>IF(OR(AC199&lt;0.01,AF199="n/a"),"n/a",(I199/SQRT(22.5*AC199*(I199/AF199))-1)*100)</f>
        <v>17.487105482467836</v>
      </c>
      <c r="AR199" s="766">
        <f>INDEX(Historical!$C$7:$C$1455,MATCH(B199,Historical!$B$7:$B$1455,0))*IF(AH199="n/a",1.03,IF(AH199&lt;0,1.01,IF(AH199&gt;10,1.1,(1+AH199/100))))</f>
        <v>0.55076702200000005</v>
      </c>
      <c r="AS199" s="1042">
        <f>IF($AI199="n/a",1.03*AR199,IF($AI199&lt;0,1.01*AR199,IF($AI199&gt;10,1.1*AR199,(1+$AI199/100)*AR199)))</f>
        <v>0.6058437242000001</v>
      </c>
      <c r="AT199" s="1042">
        <f>IF($AK199="n/a",1.03*AS199,IF($AK199&lt;0,1.01*AS199,IF($AK199&gt;10,1.1*AS199,(1+$AK199/100)*AS199)))</f>
        <v>0.66036965937800018</v>
      </c>
      <c r="AU199" s="1042">
        <f>IF($AK199="n/a",1.03*AT199,IF($AK199&lt;0,1.01*AT199,IF($AK199&gt;10,1.1*AT199,(1+$AK199/100)*AT199)))</f>
        <v>0.71980292872202023</v>
      </c>
      <c r="AV199" s="1042">
        <f>IF($AK199="n/a",1.03*AU199,IF($AK199&lt;0,1.01*AU199,IF($AK199&gt;10,1.1*AU199,(1+$AK199/100)*AU199)))</f>
        <v>0.78458519230700208</v>
      </c>
      <c r="AW199" s="766">
        <f>SUM(AR199:AV199)</f>
        <v>3.3213685266070225</v>
      </c>
      <c r="AX199" s="877">
        <f>AW199/I199*100</f>
        <v>10.530654808519413</v>
      </c>
      <c r="AY199" s="1212">
        <v>0.84</v>
      </c>
      <c r="AZ199" s="1028">
        <v>4.0199999999999996</v>
      </c>
      <c r="BA199" s="1028">
        <v>-18.399999999999999</v>
      </c>
      <c r="BB199" s="1028">
        <v>-3.7199999999999998</v>
      </c>
      <c r="BC199" s="1028">
        <v>-10.050000000000001</v>
      </c>
      <c r="BE199" s="721">
        <v>2013</v>
      </c>
      <c r="BF199" s="1057">
        <f>IF(BE199&gt;2008,0,IF(BE199&gt;2001,1,IF(BE199&gt;1990,2,IF(BE199&gt;1980,3,IF(BE199&gt;1973,4,IF(BE199&gt;1970,5,IF(BE199&gt;1960,6,IF(BE199&gt;1958,7,IF(BE199&gt;1953,8,9)))))))))</f>
        <v>0</v>
      </c>
    </row>
    <row r="200" spans="1:58" s="905" customFormat="1" ht="11.25" customHeight="1" x14ac:dyDescent="0.2">
      <c r="A200" s="884" t="s">
        <v>1255</v>
      </c>
      <c r="B200" s="914" t="s">
        <v>1256</v>
      </c>
      <c r="C200" s="1181" t="s">
        <v>4414</v>
      </c>
      <c r="D200" s="1181" t="s">
        <v>4415</v>
      </c>
      <c r="E200" s="885">
        <v>7</v>
      </c>
      <c r="F200" s="1245">
        <v>650</v>
      </c>
      <c r="G200" s="1244" t="s">
        <v>38</v>
      </c>
      <c r="H200" s="1244" t="s">
        <v>116</v>
      </c>
      <c r="I200" s="886">
        <v>30.59</v>
      </c>
      <c r="J200" s="887">
        <f>(M200/I200)*100</f>
        <v>4.5766590389016013</v>
      </c>
      <c r="K200" s="888">
        <v>0.35</v>
      </c>
      <c r="L200" s="889">
        <v>4</v>
      </c>
      <c r="M200" s="890">
        <f>K200*L200</f>
        <v>1.4</v>
      </c>
      <c r="N200" s="891" t="s">
        <v>268</v>
      </c>
      <c r="O200" s="892">
        <v>0.32</v>
      </c>
      <c r="P200" s="893">
        <v>43453</v>
      </c>
      <c r="Q200" s="893">
        <v>43469</v>
      </c>
      <c r="R200" s="890">
        <f>(K200-O200)/O200*100</f>
        <v>9.3749999999999911</v>
      </c>
      <c r="S200" s="824">
        <f>IF(INDEX(Historical!$D$7:$D$1455,MATCH(B200,Historical!$B$7:$B$1455,0))=0,"n/a",(INDEX(Historical!$C$7:$C$1455,MATCH(B200,Historical!$B$7:$B$1455,0))/INDEX(Historical!$D$7:$D$1455,MATCH(B200,Historical!$B$7:$B$1455,0))-1)*100)</f>
        <v>12.000000000000011</v>
      </c>
      <c r="T200" s="824">
        <f>IF(INDEX(Historical!$F$7:$F$1455,MATCH(B200,Historical!$B$7:$B$1455,0))=0,"n/a",((INDEX(Historical!$C$7:$C$1455,MATCH(B200,Historical!$B$7:$B$1455,0))/INDEX(Historical!$F$7:$F$1455,MATCH(B200,Historical!$B$7:$B$1455,0)))^(1/3)-1)*100)</f>
        <v>11.868894208139679</v>
      </c>
      <c r="U200" s="824">
        <f>IF(INDEX(Historical!$I$7:$I$1455,MATCH(B200,Historical!$B$7:$B$1455,0))=0,"n/a",((INDEX(Historical!$C$7:$C$1455,MATCH(B200,Historical!$B$7:$B$1455,0))/INDEX(Historical!$I$7:$I$1455,MATCH(B200,Historical!$B$7:$B$1455,0)))^(1/5)-1)*100)</f>
        <v>17.503175548239234</v>
      </c>
      <c r="V200" s="824">
        <f>IF(INDEX(Historical!$O$7:$O$1455,MATCH(B200,Historical!$B$7:$B$1455,0))=0,"n/a",((INDEX(Historical!$C$7:$C$1455,MATCH(B200,Historical!$B$7:$B$1455,0))/INDEX(Historical!$O$7:$O$1455,MATCH(B200,Historical!$B$7:$B$1455,0)))^(1/10)-1)*100)</f>
        <v>-4.8431581251013434</v>
      </c>
      <c r="W200" s="894" t="str">
        <f>IF(OR(U200&lt;=0,U200="n/a",V200&lt;=0,V200="n/a"),"n/a",U200/V200)</f>
        <v>n/a</v>
      </c>
      <c r="X200" s="895">
        <f>IF(OR(AJ200&lt;=0,AJ200="n/a",U200&lt;=0,U200="n/a"),"n/a",U200/AJ200)</f>
        <v>0.7262728443252795</v>
      </c>
      <c r="Y200" s="896"/>
      <c r="Z200" s="887">
        <f>IF(OR(AC200&lt;0.01,AC200="n/a"),"n/a",M200/AC200*100)</f>
        <v>117.64705882352942</v>
      </c>
      <c r="AA200" s="897">
        <f>IF(OR(AC200&lt;0.01,AC200="n/a"),"n/a",I200/AC200)</f>
        <v>25.705882352941178</v>
      </c>
      <c r="AB200" s="889">
        <v>12</v>
      </c>
      <c r="AC200" s="898">
        <v>1.19</v>
      </c>
      <c r="AD200" s="898" t="s">
        <v>138</v>
      </c>
      <c r="AE200" s="898">
        <v>9.17</v>
      </c>
      <c r="AF200" s="898">
        <v>2.16</v>
      </c>
      <c r="AG200" s="898">
        <v>8.4</v>
      </c>
      <c r="AH200" s="898">
        <v>3.5999999999999996</v>
      </c>
      <c r="AI200" s="898">
        <v>8.0500000000000007</v>
      </c>
      <c r="AJ200" s="898">
        <v>24.099999999999998</v>
      </c>
      <c r="AK200" s="898" t="s">
        <v>138</v>
      </c>
      <c r="AL200" s="899">
        <v>1240</v>
      </c>
      <c r="AM200" s="900">
        <v>18.649999999999999</v>
      </c>
      <c r="AN200" s="898">
        <v>0.74</v>
      </c>
      <c r="AO200" s="901">
        <f>IF(U200="n/a","n/a",IF(AA200&lt;0,"n/a",IF(AA200="n/a","n/a",J200+U200-AA200)))</f>
        <v>-3.6260477658003403</v>
      </c>
      <c r="AP200" s="902">
        <f>IF(U200="n/a","n/a",J200+U200)</f>
        <v>22.079834587140837</v>
      </c>
      <c r="AQ200" s="903">
        <f>IF(OR(AC200&lt;0.01,AF200="n/a"),"n/a",(I200/SQRT(22.5*AC200*(I200/AF200))-1)*100)</f>
        <v>57.091206179160551</v>
      </c>
      <c r="AR200" s="766">
        <f>INDEX(Historical!$C$7:$C$1455,MATCH(B200,Historical!$B$7:$B$1455,0))*IF(AH200="n/a",1.03,IF(AH200&lt;0,1.01,IF(AH200&gt;10,1.1,(1+AH200/100))))</f>
        <v>1.1603200000000002</v>
      </c>
      <c r="AS200" s="897">
        <f>IF($AI200="n/a",1.03*AR200,IF($AI200&lt;0,1.01*AR200,IF($AI200&gt;10,1.1*AR200,(1+$AI200/100)*AR200)))</f>
        <v>1.2537257600000002</v>
      </c>
      <c r="AT200" s="897">
        <f>IF($AK200="n/a",1.03*AS200,IF($AK200&lt;0,1.01*AS200,IF($AK200&gt;10,1.1*AS200,(1+$AK200/100)*AS200)))</f>
        <v>1.2913375328000003</v>
      </c>
      <c r="AU200" s="897">
        <f>IF($AK200="n/a",1.03*AT200,IF($AK200&lt;0,1.01*AT200,IF($AK200&gt;10,1.1*AT200,(1+$AK200/100)*AT200)))</f>
        <v>1.3300776587840004</v>
      </c>
      <c r="AV200" s="897">
        <f>IF($AK200="n/a",1.03*AU200,IF($AK200&lt;0,1.01*AU200,IF($AK200&gt;10,1.1*AU200,(1+$AK200/100)*AU200)))</f>
        <v>1.3699799885475206</v>
      </c>
      <c r="AW200" s="887">
        <f>SUM(AR200:AV200)</f>
        <v>6.4054409401315215</v>
      </c>
      <c r="AX200" s="904">
        <f>AW200/I200*100</f>
        <v>20.9396565548595</v>
      </c>
      <c r="AY200" s="1213">
        <v>0.47</v>
      </c>
      <c r="AZ200" s="900">
        <v>34.880000000000003</v>
      </c>
      <c r="BA200" s="900">
        <v>0.43</v>
      </c>
      <c r="BB200" s="900">
        <v>9.17</v>
      </c>
      <c r="BC200" s="900">
        <v>13.19</v>
      </c>
      <c r="BD200" s="1079"/>
      <c r="BE200" s="721">
        <v>2013</v>
      </c>
      <c r="BF200" s="1057">
        <f>IF(BE200&gt;2008,0,IF(BE200&gt;2001,1,IF(BE200&gt;1990,2,IF(BE200&gt;1980,3,IF(BE200&gt;1973,4,IF(BE200&gt;1970,5,IF(BE200&gt;1960,6,IF(BE200&gt;1958,7,IF(BE200&gt;1953,8,9)))))))))</f>
        <v>0</v>
      </c>
    </row>
    <row r="201" spans="1:58" ht="11.25" customHeight="1" x14ac:dyDescent="0.2">
      <c r="A201" s="1019" t="s">
        <v>1257</v>
      </c>
      <c r="B201" s="1031" t="s">
        <v>1258</v>
      </c>
      <c r="C201" s="1181" t="s">
        <v>248</v>
      </c>
      <c r="D201" s="1181" t="s">
        <v>4453</v>
      </c>
      <c r="E201" s="857">
        <v>8</v>
      </c>
      <c r="F201" s="1245">
        <v>463</v>
      </c>
      <c r="G201" s="1245" t="s">
        <v>107</v>
      </c>
      <c r="H201" s="1245" t="s">
        <v>107</v>
      </c>
      <c r="I201" s="1030">
        <v>32.840000000000003</v>
      </c>
      <c r="J201" s="766">
        <f>(M201/I201)*100</f>
        <v>1.3641900121802679</v>
      </c>
      <c r="K201" s="1033">
        <v>0.112</v>
      </c>
      <c r="L201" s="1043">
        <v>4</v>
      </c>
      <c r="M201" s="756">
        <f>K201*L201</f>
        <v>0.44800000000000001</v>
      </c>
      <c r="N201" s="1026" t="s">
        <v>165</v>
      </c>
      <c r="O201" s="860">
        <v>9.35E-2</v>
      </c>
      <c r="P201" s="1016">
        <v>43166</v>
      </c>
      <c r="Q201" s="1016">
        <v>43192</v>
      </c>
      <c r="R201" s="756">
        <f>(K201-O201)/O201*100</f>
        <v>19.786096256684495</v>
      </c>
      <c r="S201" s="824">
        <f>IF(INDEX(Historical!$D$7:$D$1455,MATCH(B201,Historical!$B$7:$B$1455,0))=0,"n/a",(INDEX(Historical!$C$7:$C$1455,MATCH(B201,Historical!$B$7:$B$1455,0))/INDEX(Historical!$D$7:$D$1455,MATCH(B201,Historical!$B$7:$B$1455,0))-1)*100)</f>
        <v>19.899665551839462</v>
      </c>
      <c r="T201" s="824">
        <f>IF(INDEX(Historical!$F$7:$F$1455,MATCH(B201,Historical!$B$7:$B$1455,0))=0,"n/a",((INDEX(Historical!$C$7:$C$1455,MATCH(B201,Historical!$B$7:$B$1455,0))/INDEX(Historical!$F$7:$F$1455,MATCH(B201,Historical!$B$7:$B$1455,0)))^(1/3)-1)*100)</f>
        <v>18.581489178044031</v>
      </c>
      <c r="U201" s="824">
        <f>IF(INDEX(Historical!$I$7:$I$1455,MATCH(B201,Historical!$B$7:$B$1455,0))=0,"n/a",((INDEX(Historical!$C$7:$C$1455,MATCH(B201,Historical!$B$7:$B$1455,0))/INDEX(Historical!$I$7:$I$1455,MATCH(B201,Historical!$B$7:$B$1455,0)))^(1/5)-1)*100)</f>
        <v>19.036344110610859</v>
      </c>
      <c r="V201" s="824" t="str">
        <f>IF(INDEX(Historical!$O$7:$O$1455,MATCH(B201,Historical!$B$7:$B$1455,0))=0,"n/a",((INDEX(Historical!$C$7:$C$1455,MATCH(B201,Historical!$B$7:$B$1455,0))/INDEX(Historical!$O$7:$O$1455,MATCH(B201,Historical!$B$7:$B$1455,0)))^(1/10)-1)*100)</f>
        <v>n/a</v>
      </c>
      <c r="W201" s="825" t="str">
        <f>IF(OR(U201&lt;=0,U201="n/a",V201&lt;=0,V201="n/a"),"n/a",U201/V201)</f>
        <v>n/a</v>
      </c>
      <c r="X201" s="826">
        <f>IF(OR(AJ201&lt;=0,AJ201="n/a",U201&lt;=0,U201="n/a"),"n/a",U201/AJ201)</f>
        <v>4.4270567699095018</v>
      </c>
      <c r="Y201" s="780"/>
      <c r="Z201" s="766">
        <f>IF(OR(AC201&lt;0.01,AC201="n/a"),"n/a",M201/AC201*100)</f>
        <v>27.484662576687118</v>
      </c>
      <c r="AA201" s="1042">
        <f>IF(OR(AC201&lt;0.01,AC201="n/a"),"n/a",I201/AC201)</f>
        <v>20.147239263803684</v>
      </c>
      <c r="AB201" s="1043">
        <v>9</v>
      </c>
      <c r="AC201" s="1021">
        <v>1.63</v>
      </c>
      <c r="AD201" s="1021">
        <v>1.73</v>
      </c>
      <c r="AE201" s="1021">
        <v>2.41</v>
      </c>
      <c r="AF201" s="1021">
        <v>3.51</v>
      </c>
      <c r="AG201" s="1021">
        <v>17.5</v>
      </c>
      <c r="AH201" s="1021">
        <v>9.9</v>
      </c>
      <c r="AI201" s="1021">
        <v>12.13</v>
      </c>
      <c r="AJ201" s="1021">
        <v>4.3</v>
      </c>
      <c r="AK201" s="1021">
        <v>11.700000000000001</v>
      </c>
      <c r="AL201" s="1034">
        <v>6780</v>
      </c>
      <c r="AM201" s="1028">
        <v>8.4</v>
      </c>
      <c r="AN201" s="1021">
        <v>0.45</v>
      </c>
      <c r="AO201" s="868">
        <f>IF(U201="n/a","n/a",IF(AA201&lt;0,"n/a",IF(AA201="n/a","n/a",J201+U201-AA201)))</f>
        <v>0.25329485898744153</v>
      </c>
      <c r="AP201" s="869">
        <f>IF(U201="n/a","n/a",J201+U201)</f>
        <v>20.400534122791125</v>
      </c>
      <c r="AQ201" s="1044">
        <f>IF(OR(AC201&lt;0.01,AF201="n/a"),"n/a",(I201/SQRT(22.5*AC201*(I201/AF201))-1)*100)</f>
        <v>77.284216024816345</v>
      </c>
      <c r="AR201" s="766">
        <f>INDEX(Historical!$C$7:$C$1455,MATCH(B201,Historical!$B$7:$B$1455,0))*IF(AH201="n/a",1.03,IF(AH201&lt;0,1.01,IF(AH201&gt;10,1.1,(1+AH201/100))))</f>
        <v>0.39399149999999999</v>
      </c>
      <c r="AS201" s="1042">
        <f>IF($AI201="n/a",1.03*AR201,IF($AI201&lt;0,1.01*AR201,IF($AI201&gt;10,1.1*AR201,(1+$AI201/100)*AR201)))</f>
        <v>0.43339065000000004</v>
      </c>
      <c r="AT201" s="1042">
        <f>IF($AK201="n/a",1.03*AS201,IF($AK201&lt;0,1.01*AS201,IF($AK201&gt;10,1.1*AS201,(1+$AK201/100)*AS201)))</f>
        <v>0.47672971500000011</v>
      </c>
      <c r="AU201" s="1042">
        <f>IF($AK201="n/a",1.03*AT201,IF($AK201&lt;0,1.01*AT201,IF($AK201&gt;10,1.1*AT201,(1+$AK201/100)*AT201)))</f>
        <v>0.52440268650000021</v>
      </c>
      <c r="AV201" s="1042">
        <f>IF($AK201="n/a",1.03*AU201,IF($AK201&lt;0,1.01*AU201,IF($AK201&gt;10,1.1*AU201,(1+$AK201/100)*AU201)))</f>
        <v>0.57684295515000028</v>
      </c>
      <c r="AW201" s="766">
        <f>SUM(AR201:AV201)</f>
        <v>2.4053575066500006</v>
      </c>
      <c r="AX201" s="877">
        <f>AW201/I201*100</f>
        <v>7.3244747461936672</v>
      </c>
      <c r="AY201" s="1212">
        <v>0.68</v>
      </c>
      <c r="AZ201" s="1028">
        <v>29.65</v>
      </c>
      <c r="BA201" s="1028">
        <v>-3.95</v>
      </c>
      <c r="BB201" s="1028">
        <v>7.85</v>
      </c>
      <c r="BC201" s="1028">
        <v>11.75</v>
      </c>
      <c r="BE201" s="721">
        <v>2011</v>
      </c>
      <c r="BF201" s="1057">
        <f>IF(BE201&gt;2008,0,IF(BE201&gt;2001,1,IF(BE201&gt;1990,2,IF(BE201&gt;1980,3,IF(BE201&gt;1973,4,IF(BE201&gt;1970,5,IF(BE201&gt;1960,6,IF(BE201&gt;1958,7,IF(BE201&gt;1953,8,9)))))))))</f>
        <v>0</v>
      </c>
    </row>
    <row r="202" spans="1:58" ht="11.25" customHeight="1" x14ac:dyDescent="0.2">
      <c r="A202" s="1027" t="s">
        <v>1259</v>
      </c>
      <c r="B202" s="1031" t="s">
        <v>1260</v>
      </c>
      <c r="C202" s="1181" t="s">
        <v>109</v>
      </c>
      <c r="D202" s="1181" t="s">
        <v>4434</v>
      </c>
      <c r="E202" s="857">
        <v>7</v>
      </c>
      <c r="F202" s="1245">
        <v>612</v>
      </c>
      <c r="G202" s="1245" t="s">
        <v>116</v>
      </c>
      <c r="H202" s="1245" t="s">
        <v>116</v>
      </c>
      <c r="I202" s="1030">
        <v>47.22</v>
      </c>
      <c r="J202" s="766">
        <f>(M202/I202)*100</f>
        <v>2.2024565861922913</v>
      </c>
      <c r="K202" s="1033">
        <v>0.26</v>
      </c>
      <c r="L202" s="1043">
        <v>4</v>
      </c>
      <c r="M202" s="756">
        <f>K202*L202</f>
        <v>1.04</v>
      </c>
      <c r="N202" s="1026" t="s">
        <v>429</v>
      </c>
      <c r="O202" s="860">
        <v>0.23</v>
      </c>
      <c r="P202" s="1016">
        <v>43290</v>
      </c>
      <c r="Q202" s="1016">
        <v>43300</v>
      </c>
      <c r="R202" s="756">
        <f>(K202-O202)/O202*100</f>
        <v>13.043478260869565</v>
      </c>
      <c r="S202" s="824">
        <f>IF(INDEX(Historical!$D$7:$D$1455,MATCH(B202,Historical!$B$7:$B$1455,0))=0,"n/a",(INDEX(Historical!$C$7:$C$1455,MATCH(B202,Historical!$B$7:$B$1455,0))/INDEX(Historical!$D$7:$D$1455,MATCH(B202,Historical!$B$7:$B$1455,0))-1)*100)</f>
        <v>5.0632911392405111</v>
      </c>
      <c r="T202" s="824">
        <f>IF(INDEX(Historical!$F$7:$F$1455,MATCH(B202,Historical!$B$7:$B$1455,0))=0,"n/a",((INDEX(Historical!$C$7:$C$1455,MATCH(B202,Historical!$B$7:$B$1455,0))/INDEX(Historical!$F$7:$F$1455,MATCH(B202,Historical!$B$7:$B$1455,0)))^(1/3)-1)*100)</f>
        <v>6.8701436680861372</v>
      </c>
      <c r="U202" s="824">
        <f>IF(INDEX(Historical!$I$7:$I$1455,MATCH(B202,Historical!$B$7:$B$1455,0))=0,"n/a",((INDEX(Historical!$C$7:$C$1455,MATCH(B202,Historical!$B$7:$B$1455,0))/INDEX(Historical!$I$7:$I$1455,MATCH(B202,Historical!$B$7:$B$1455,0)))^(1/5)-1)*100)</f>
        <v>9.385673350658541</v>
      </c>
      <c r="V202" s="824">
        <f>IF(INDEX(Historical!$O$7:$O$1455,MATCH(B202,Historical!$B$7:$B$1455,0))=0,"n/a",((INDEX(Historical!$C$7:$C$1455,MATCH(B202,Historical!$B$7:$B$1455,0))/INDEX(Historical!$O$7:$O$1455,MATCH(B202,Historical!$B$7:$B$1455,0)))^(1/10)-1)*100)</f>
        <v>5.4115504543722937</v>
      </c>
      <c r="W202" s="825">
        <f>IF(OR(U202&lt;=0,U202="n/a",V202&lt;=0,V202="n/a"),"n/a",U202/V202)</f>
        <v>1.7343778700382126</v>
      </c>
      <c r="X202" s="826">
        <f>IF(OR(AJ202&lt;=0,AJ202="n/a",U202&lt;=0,U202="n/a"),"n/a",U202/AJ202)</f>
        <v>0.86904382876467967</v>
      </c>
      <c r="Y202" s="781"/>
      <c r="Z202" s="766">
        <f>IF(OR(AC202&lt;0.01,AC202="n/a"),"n/a",M202/AC202*100)</f>
        <v>51.231527093596064</v>
      </c>
      <c r="AA202" s="1042">
        <f>IF(OR(AC202&lt;0.01,AC202="n/a"),"n/a",I202/AC202)</f>
        <v>23.261083743842367</v>
      </c>
      <c r="AB202" s="1043">
        <v>12</v>
      </c>
      <c r="AC202" s="1021">
        <v>2.0299999999999998</v>
      </c>
      <c r="AD202" s="1021">
        <v>2.33</v>
      </c>
      <c r="AE202" s="1021">
        <v>9.06</v>
      </c>
      <c r="AF202" s="1021">
        <v>2.67</v>
      </c>
      <c r="AG202" s="1021">
        <v>10.5</v>
      </c>
      <c r="AH202" s="1021">
        <v>10.5</v>
      </c>
      <c r="AI202" s="1021">
        <v>11.92</v>
      </c>
      <c r="AJ202" s="1021">
        <v>10.8</v>
      </c>
      <c r="AK202" s="1021">
        <v>10</v>
      </c>
      <c r="AL202" s="1034">
        <v>3990</v>
      </c>
      <c r="AM202" s="1028">
        <v>0.42</v>
      </c>
      <c r="AN202" s="1021">
        <v>0.1</v>
      </c>
      <c r="AO202" s="868">
        <f>IF(U202="n/a","n/a",IF(AA202&lt;0,"n/a",IF(AA202="n/a","n/a",J202+U202-AA202)))</f>
        <v>-11.672953806991535</v>
      </c>
      <c r="AP202" s="869">
        <f>IF(U202="n/a","n/a",J202+U202)</f>
        <v>11.588129936850832</v>
      </c>
      <c r="AQ202" s="1044">
        <f>IF(OR(AC202&lt;0.01,AF202="n/a"),"n/a",(I202/SQRT(22.5*AC202*(I202/AF202))-1)*100)</f>
        <v>66.141965527555996</v>
      </c>
      <c r="AR202" s="766">
        <f>INDEX(Historical!$C$7:$C$1455,MATCH(B202,Historical!$B$7:$B$1455,0))*IF(AH202="n/a",1.03,IF(AH202&lt;0,1.01,IF(AH202&gt;10,1.1,(1+AH202/100))))</f>
        <v>0.91300000000000014</v>
      </c>
      <c r="AS202" s="1042">
        <f>IF($AI202="n/a",1.03*AR202,IF($AI202&lt;0,1.01*AR202,IF($AI202&gt;10,1.1*AR202,(1+$AI202/100)*AR202)))</f>
        <v>1.0043000000000002</v>
      </c>
      <c r="AT202" s="1042">
        <f>IF($AK202="n/a",1.03*AS202,IF($AK202&lt;0,1.01*AS202,IF($AK202&gt;10,1.1*AS202,(1+$AK202/100)*AS202)))</f>
        <v>1.1047300000000002</v>
      </c>
      <c r="AU202" s="1042">
        <f>IF($AK202="n/a",1.03*AT202,IF($AK202&lt;0,1.01*AT202,IF($AK202&gt;10,1.1*AT202,(1+$AK202/100)*AT202)))</f>
        <v>1.2152030000000003</v>
      </c>
      <c r="AV202" s="1042">
        <f>IF($AK202="n/a",1.03*AU202,IF($AK202&lt;0,1.01*AU202,IF($AK202&gt;10,1.1*AU202,(1+$AK202/100)*AU202)))</f>
        <v>1.3367233000000003</v>
      </c>
      <c r="AW202" s="766">
        <f>SUM(AR202:AV202)</f>
        <v>5.5739563000000016</v>
      </c>
      <c r="AX202" s="877">
        <f>AW202/I202*100</f>
        <v>11.804227657772135</v>
      </c>
      <c r="AY202" s="1212">
        <v>1.1599999999999999</v>
      </c>
      <c r="AZ202" s="1028">
        <v>32.01</v>
      </c>
      <c r="BA202" s="1028">
        <v>0.25</v>
      </c>
      <c r="BB202" s="1028">
        <v>8.4699999999999989</v>
      </c>
      <c r="BC202" s="1028">
        <v>13.8</v>
      </c>
      <c r="BE202" s="721">
        <v>2012</v>
      </c>
      <c r="BF202" s="1057">
        <f>IF(BE202&gt;2008,0,IF(BE202&gt;2001,1,IF(BE202&gt;1990,2,IF(BE202&gt;1980,3,IF(BE202&gt;1973,4,IF(BE202&gt;1970,5,IF(BE202&gt;1960,6,IF(BE202&gt;1958,7,IF(BE202&gt;1953,8,9)))))))))</f>
        <v>0</v>
      </c>
    </row>
    <row r="203" spans="1:58" ht="11.25" customHeight="1" x14ac:dyDescent="0.2">
      <c r="A203" s="1036" t="s">
        <v>1261</v>
      </c>
      <c r="B203" s="1031" t="s">
        <v>1262</v>
      </c>
      <c r="C203" s="1181" t="s">
        <v>109</v>
      </c>
      <c r="D203" s="1181" t="s">
        <v>4430</v>
      </c>
      <c r="E203" s="857">
        <v>7</v>
      </c>
      <c r="F203" s="1245">
        <v>631</v>
      </c>
      <c r="G203" s="1245" t="s">
        <v>107</v>
      </c>
      <c r="H203" s="1245" t="s">
        <v>107</v>
      </c>
      <c r="I203" s="1030">
        <v>9.94</v>
      </c>
      <c r="J203" s="766">
        <f>(M203/I203)*100</f>
        <v>8.2092555331991957</v>
      </c>
      <c r="K203" s="1033">
        <v>6.8000000000000005E-2</v>
      </c>
      <c r="L203" s="1043">
        <v>12</v>
      </c>
      <c r="M203" s="756">
        <f>K203*L203</f>
        <v>0.81600000000000006</v>
      </c>
      <c r="N203" s="1026" t="s">
        <v>1066</v>
      </c>
      <c r="O203" s="860">
        <v>6.7000000000000004E-2</v>
      </c>
      <c r="P203" s="1016">
        <v>43391</v>
      </c>
      <c r="Q203" s="1016">
        <v>43404</v>
      </c>
      <c r="R203" s="756">
        <f>(K203-O203)/O203*100</f>
        <v>1.492537313432837</v>
      </c>
      <c r="S203" s="824">
        <f>IF(INDEX(Historical!$D$7:$D$1455,MATCH(B203,Historical!$B$7:$B$1455,0))=0,"n/a",(INDEX(Historical!$C$7:$C$1455,MATCH(B203,Historical!$B$7:$B$1455,0))/INDEX(Historical!$D$7:$D$1455,MATCH(B203,Historical!$B$7:$B$1455,0))-1)*100)</f>
        <v>2.8000000000000247</v>
      </c>
      <c r="T203" s="824">
        <f>IF(INDEX(Historical!$F$7:$F$1455,MATCH(B203,Historical!$B$7:$B$1455,0))=0,"n/a",((INDEX(Historical!$C$7:$C$1455,MATCH(B203,Historical!$B$7:$B$1455,0))/INDEX(Historical!$F$7:$F$1455,MATCH(B203,Historical!$B$7:$B$1455,0)))^(1/3)-1)*100)</f>
        <v>2.3074579638266091</v>
      </c>
      <c r="U203" s="824">
        <f>IF(INDEX(Historical!$I$7:$I$1455,MATCH(B203,Historical!$B$7:$B$1455,0))=0,"n/a",((INDEX(Historical!$C$7:$C$1455,MATCH(B203,Historical!$B$7:$B$1455,0))/INDEX(Historical!$I$7:$I$1455,MATCH(B203,Historical!$B$7:$B$1455,0)))^(1/5)-1)*100)</f>
        <v>5.1430632213731453</v>
      </c>
      <c r="V203" s="824">
        <f>IF(INDEX(Historical!$O$7:$O$1455,MATCH(B203,Historical!$B$7:$B$1455,0))=0,"n/a",((INDEX(Historical!$C$7:$C$1455,MATCH(B203,Historical!$B$7:$B$1455,0))/INDEX(Historical!$O$7:$O$1455,MATCH(B203,Historical!$B$7:$B$1455,0)))^(1/10)-1)*100)</f>
        <v>-1.6977794109721556</v>
      </c>
      <c r="W203" s="825" t="str">
        <f>IF(OR(U203&lt;=0,U203="n/a",V203&lt;=0,V203="n/a"),"n/a",U203/V203)</f>
        <v>n/a</v>
      </c>
      <c r="X203" s="826">
        <f>IF(OR(AJ203&lt;=0,AJ203="n/a",U203&lt;=0,U203="n/a"),"n/a",U203/AJ203)</f>
        <v>36.73616586695104</v>
      </c>
      <c r="Y203" s="794" t="s">
        <v>4399</v>
      </c>
      <c r="Z203" s="766">
        <f>IF(OR(AC203&lt;0.01,AC203="n/a"),"n/a",M203/AC203*100)</f>
        <v>31.384615384615383</v>
      </c>
      <c r="AA203" s="1042">
        <f>IF(OR(AC203&lt;0.01,AC203="n/a"),"n/a",I203/AC203)</f>
        <v>3.8230769230769228</v>
      </c>
      <c r="AB203" s="1043">
        <v>3</v>
      </c>
      <c r="AC203" s="1021">
        <v>2.6</v>
      </c>
      <c r="AD203" s="1021">
        <v>0.55000000000000004</v>
      </c>
      <c r="AE203" s="1021">
        <v>5.42</v>
      </c>
      <c r="AF203" s="1021">
        <v>0.86</v>
      </c>
      <c r="AG203" s="1021" t="s">
        <v>138</v>
      </c>
      <c r="AH203" s="1021">
        <v>-67.100000000000009</v>
      </c>
      <c r="AI203" s="1021">
        <v>185.20000000000002</v>
      </c>
      <c r="AJ203" s="1021">
        <v>0.13999999999999999</v>
      </c>
      <c r="AK203" s="1021">
        <v>7.0000000000000009</v>
      </c>
      <c r="AL203" s="1034">
        <v>326.26</v>
      </c>
      <c r="AM203" s="1028">
        <v>2.29</v>
      </c>
      <c r="AN203" s="1021" t="s">
        <v>138</v>
      </c>
      <c r="AO203" s="868">
        <f>IF(U203="n/a","n/a",IF(AA203&lt;0,"n/a",IF(AA203="n/a","n/a",J203+U203-AA203)))</f>
        <v>9.529241831495419</v>
      </c>
      <c r="AP203" s="869">
        <f>IF(U203="n/a","n/a",J203+U203)</f>
        <v>13.352318754572341</v>
      </c>
      <c r="AQ203" s="1044">
        <f>IF(OR(AC203&lt;0.01,AF203="n/a"),"n/a",(I203/SQRT(22.5*AC203*(I203/AF203))-1)*100)</f>
        <v>-61.773504512380981</v>
      </c>
      <c r="AR203" s="766">
        <f>INDEX(Historical!$C$7:$C$1455,MATCH(B203,Historical!$B$7:$B$1455,0))*IF(AH203="n/a",1.03,IF(AH203&lt;0,1.01,IF(AH203&gt;10,1.1,(1+AH203/100))))</f>
        <v>0.77871000000000012</v>
      </c>
      <c r="AS203" s="1042">
        <f>IF($AI203="n/a",1.03*AR203,IF($AI203&lt;0,1.01*AR203,IF($AI203&gt;10,1.1*AR203,(1+$AI203/100)*AR203)))</f>
        <v>0.85658100000000026</v>
      </c>
      <c r="AT203" s="1042">
        <f>IF($AK203="n/a",1.03*AS203,IF($AK203&lt;0,1.01*AS203,IF($AK203&gt;10,1.1*AS203,(1+$AK203/100)*AS203)))</f>
        <v>0.91654167000000031</v>
      </c>
      <c r="AU203" s="1042">
        <f>IF($AK203="n/a",1.03*AT203,IF($AK203&lt;0,1.01*AT203,IF($AK203&gt;10,1.1*AT203,(1+$AK203/100)*AT203)))</f>
        <v>0.98069958690000036</v>
      </c>
      <c r="AV203" s="1042">
        <f>IF($AK203="n/a",1.03*AU203,IF($AK203&lt;0,1.01*AU203,IF($AK203&gt;10,1.1*AU203,(1+$AK203/100)*AU203)))</f>
        <v>1.0493485579830004</v>
      </c>
      <c r="AW203" s="766">
        <f>SUM(AR203:AV203)</f>
        <v>4.5818808148830019</v>
      </c>
      <c r="AX203" s="877">
        <f>AW203/I203*100</f>
        <v>46.095380431418533</v>
      </c>
      <c r="AY203" s="1212" t="s">
        <v>138</v>
      </c>
      <c r="AZ203" s="1028">
        <v>11.020000000000001</v>
      </c>
      <c r="BA203" s="1028">
        <v>-18.920000000000002</v>
      </c>
      <c r="BB203" s="1028">
        <v>-4.91</v>
      </c>
      <c r="BC203" s="1028">
        <v>-9.89</v>
      </c>
      <c r="BE203" s="721">
        <v>2012</v>
      </c>
      <c r="BF203" s="1057">
        <f>IF(BE203&gt;2008,0,IF(BE203&gt;2001,1,IF(BE203&gt;1990,2,IF(BE203&gt;1980,3,IF(BE203&gt;1973,4,IF(BE203&gt;1970,5,IF(BE203&gt;1960,6,IF(BE203&gt;1958,7,IF(BE203&gt;1953,8,9)))))))))</f>
        <v>0</v>
      </c>
    </row>
    <row r="204" spans="1:58" ht="11.25" customHeight="1" x14ac:dyDescent="0.2">
      <c r="A204" s="1027" t="s">
        <v>1263</v>
      </c>
      <c r="B204" s="1031" t="s">
        <v>1264</v>
      </c>
      <c r="C204" s="1181" t="s">
        <v>109</v>
      </c>
      <c r="D204" s="1181" t="s">
        <v>4430</v>
      </c>
      <c r="E204" s="857">
        <v>8</v>
      </c>
      <c r="F204" s="1245">
        <v>497</v>
      </c>
      <c r="G204" s="1245" t="s">
        <v>107</v>
      </c>
      <c r="H204" s="1245" t="s">
        <v>107</v>
      </c>
      <c r="I204" s="1030">
        <v>190.69</v>
      </c>
      <c r="J204" s="766">
        <f>(M204/I204)*100</f>
        <v>1.6781163144370443</v>
      </c>
      <c r="K204" s="1033">
        <v>0.8</v>
      </c>
      <c r="L204" s="1043">
        <v>4</v>
      </c>
      <c r="M204" s="756">
        <f>K204*L204</f>
        <v>3.2</v>
      </c>
      <c r="N204" s="1026" t="s">
        <v>291</v>
      </c>
      <c r="O204" s="860">
        <v>0.75</v>
      </c>
      <c r="P204" s="1016">
        <v>43250</v>
      </c>
      <c r="Q204" s="1016">
        <v>43279</v>
      </c>
      <c r="R204" s="756">
        <f>(K204-O204)/O204*100</f>
        <v>6.6666666666666723</v>
      </c>
      <c r="S204" s="824">
        <f>IF(INDEX(Historical!$D$7:$D$1455,MATCH(B204,Historical!$B$7:$B$1455,0))=0,"n/a",(INDEX(Historical!$C$7:$C$1455,MATCH(B204,Historical!$B$7:$B$1455,0))/INDEX(Historical!$D$7:$D$1455,MATCH(B204,Historical!$B$7:$B$1455,0))-1)*100)</f>
        <v>11.538461538461542</v>
      </c>
      <c r="T204" s="824">
        <f>IF(INDEX(Historical!$F$7:$F$1455,MATCH(B204,Historical!$B$7:$B$1455,0))=0,"n/a",((INDEX(Historical!$C$7:$C$1455,MATCH(B204,Historical!$B$7:$B$1455,0))/INDEX(Historical!$F$7:$F$1455,MATCH(B204,Historical!$B$7:$B$1455,0)))^(1/3)-1)*100)</f>
        <v>8.8274600686327975</v>
      </c>
      <c r="U204" s="824">
        <f>IF(INDEX(Historical!$I$7:$I$1455,MATCH(B204,Historical!$B$7:$B$1455,0))=0,"n/a",((INDEX(Historical!$C$7:$C$1455,MATCH(B204,Historical!$B$7:$B$1455,0))/INDEX(Historical!$I$7:$I$1455,MATCH(B204,Historical!$B$7:$B$1455,0)))^(1/5)-1)*100)</f>
        <v>10.378616512160544</v>
      </c>
      <c r="V204" s="824">
        <f>IF(INDEX(Historical!$O$7:$O$1455,MATCH(B204,Historical!$B$7:$B$1455,0))=0,"n/a",((INDEX(Historical!$C$7:$C$1455,MATCH(B204,Historical!$B$7:$B$1455,0))/INDEX(Historical!$O$7:$O$1455,MATCH(B204,Historical!$B$7:$B$1455,0)))^(1/10)-1)*100)</f>
        <v>7.5541063708897793</v>
      </c>
      <c r="W204" s="825">
        <f>IF(OR(U204&lt;=0,U204="n/a",V204&lt;=0,V204="n/a"),"n/a",U204/V204)</f>
        <v>1.3739039407963847</v>
      </c>
      <c r="X204" s="826">
        <f>IF(OR(AJ204&lt;=0,AJ204="n/a",U204&lt;=0,U204="n/a"),"n/a",U204/AJ204)</f>
        <v>1.5041473206029774</v>
      </c>
      <c r="Y204" s="780"/>
      <c r="Z204" s="766">
        <f>IF(OR(AC204&lt;0.01,AC204="n/a"),"n/a",M204/AC204*100)</f>
        <v>12.794882047181128</v>
      </c>
      <c r="AA204" s="1042">
        <f>IF(OR(AC204&lt;0.01,AC204="n/a"),"n/a",I204/AC204)</f>
        <v>7.6245501799280282</v>
      </c>
      <c r="AB204" s="1043">
        <v>12</v>
      </c>
      <c r="AC204" s="1021">
        <v>25.01</v>
      </c>
      <c r="AD204" s="1021">
        <v>0.31</v>
      </c>
      <c r="AE204" s="1021">
        <v>1.42</v>
      </c>
      <c r="AF204" s="1021">
        <v>0.97</v>
      </c>
      <c r="AG204" s="1021">
        <v>7.3</v>
      </c>
      <c r="AH204" s="1021">
        <v>21.3</v>
      </c>
      <c r="AI204" s="1021">
        <v>0.86</v>
      </c>
      <c r="AJ204" s="1021">
        <v>6.9</v>
      </c>
      <c r="AK204" s="1021">
        <v>24.240000000000002</v>
      </c>
      <c r="AL204" s="1034">
        <v>72240</v>
      </c>
      <c r="AM204" s="1028">
        <v>0.1</v>
      </c>
      <c r="AN204" s="1021">
        <v>7.08</v>
      </c>
      <c r="AO204" s="868">
        <f>IF(U204="n/a","n/a",IF(AA204&lt;0,"n/a",IF(AA204="n/a","n/a",J204+U204-AA204)))</f>
        <v>4.4321826466695606</v>
      </c>
      <c r="AP204" s="869">
        <f>IF(U204="n/a","n/a",J204+U204)</f>
        <v>12.056732826597589</v>
      </c>
      <c r="AQ204" s="1044">
        <f>IF(OR(AC204&lt;0.01,AF204="n/a"),"n/a",(I204/SQRT(22.5*AC204*(I204/AF204))-1)*100)</f>
        <v>-42.667388862958688</v>
      </c>
      <c r="AR204" s="766">
        <f>INDEX(Historical!$C$7:$C$1455,MATCH(B204,Historical!$B$7:$B$1455,0))*IF(AH204="n/a",1.03,IF(AH204&lt;0,1.01,IF(AH204&gt;10,1.1,(1+AH204/100))))</f>
        <v>3.19</v>
      </c>
      <c r="AS204" s="1042">
        <f>IF($AI204="n/a",1.03*AR204,IF($AI204&lt;0,1.01*AR204,IF($AI204&gt;10,1.1*AR204,(1+$AI204/100)*AR204)))</f>
        <v>3.2174339999999999</v>
      </c>
      <c r="AT204" s="1042">
        <f>IF($AK204="n/a",1.03*AS204,IF($AK204&lt;0,1.01*AS204,IF($AK204&gt;10,1.1*AS204,(1+$AK204/100)*AS204)))</f>
        <v>3.5391774000000003</v>
      </c>
      <c r="AU204" s="1042">
        <f>IF($AK204="n/a",1.03*AT204,IF($AK204&lt;0,1.01*AT204,IF($AK204&gt;10,1.1*AT204,(1+$AK204/100)*AT204)))</f>
        <v>3.8930951400000007</v>
      </c>
      <c r="AV204" s="1042">
        <f>IF($AK204="n/a",1.03*AU204,IF($AK204&lt;0,1.01*AU204,IF($AK204&gt;10,1.1*AU204,(1+$AK204/100)*AU204)))</f>
        <v>4.2824046540000014</v>
      </c>
      <c r="AW204" s="766">
        <f>SUM(AR204:AV204)</f>
        <v>18.122111194000002</v>
      </c>
      <c r="AX204" s="877">
        <f>AW204/I204*100</f>
        <v>9.5034407645917476</v>
      </c>
      <c r="AY204" s="1212">
        <v>1.21</v>
      </c>
      <c r="AZ204" s="1028">
        <v>0.92999999999999994</v>
      </c>
      <c r="BA204" s="1028">
        <v>-30.740000000000002</v>
      </c>
      <c r="BB204" s="1028">
        <v>-12.24</v>
      </c>
      <c r="BC204" s="1028">
        <v>-18.91</v>
      </c>
      <c r="BE204" s="721">
        <v>2011</v>
      </c>
      <c r="BF204" s="1057">
        <f>IF(BE204&gt;2008,0,IF(BE204&gt;2001,1,IF(BE204&gt;1990,2,IF(BE204&gt;1980,3,IF(BE204&gt;1973,4,IF(BE204&gt;1970,5,IF(BE204&gt;1960,6,IF(BE204&gt;1958,7,IF(BE204&gt;1953,8,9)))))))))</f>
        <v>0</v>
      </c>
    </row>
    <row r="205" spans="1:58" ht="11.25" customHeight="1" x14ac:dyDescent="0.2">
      <c r="A205" s="1027" t="s">
        <v>1265</v>
      </c>
      <c r="B205" s="1031" t="s">
        <v>1266</v>
      </c>
      <c r="C205" s="1181" t="s">
        <v>248</v>
      </c>
      <c r="D205" s="1181" t="s">
        <v>4429</v>
      </c>
      <c r="E205" s="857">
        <v>6</v>
      </c>
      <c r="F205" s="1245">
        <v>742</v>
      </c>
      <c r="G205" s="1245" t="s">
        <v>116</v>
      </c>
      <c r="H205" s="1245" t="s">
        <v>116</v>
      </c>
      <c r="I205" s="1030">
        <v>23.16</v>
      </c>
      <c r="J205" s="766">
        <f>(M205/I205)*100</f>
        <v>2.7633851468048358</v>
      </c>
      <c r="K205" s="1033">
        <v>0.16</v>
      </c>
      <c r="L205" s="1043">
        <v>4</v>
      </c>
      <c r="M205" s="756">
        <f>K205*L205</f>
        <v>0.64</v>
      </c>
      <c r="N205" s="1026" t="s">
        <v>120</v>
      </c>
      <c r="O205" s="860">
        <v>0.14000000000000001</v>
      </c>
      <c r="P205" s="1016">
        <v>43404</v>
      </c>
      <c r="Q205" s="1016">
        <v>43437</v>
      </c>
      <c r="R205" s="756">
        <f>(K205-O205)/O205*100</f>
        <v>14.285714285714276</v>
      </c>
      <c r="S205" s="824">
        <f>IF(INDEX(Historical!$D$7:$D$1455,MATCH(B205,Historical!$B$7:$B$1455,0))=0,"n/a",(INDEX(Historical!$C$7:$C$1455,MATCH(B205,Historical!$B$7:$B$1455,0))/INDEX(Historical!$D$7:$D$1455,MATCH(B205,Historical!$B$7:$B$1455,0))-1)*100)</f>
        <v>41.935483870967772</v>
      </c>
      <c r="T205" s="824">
        <f>IF(INDEX(Historical!$F$7:$F$1455,MATCH(B205,Historical!$B$7:$B$1455,0))=0,"n/a",((INDEX(Historical!$C$7:$C$1455,MATCH(B205,Historical!$B$7:$B$1455,0))/INDEX(Historical!$F$7:$F$1455,MATCH(B205,Historical!$B$7:$B$1455,0)))^(1/3)-1)*100)</f>
        <v>25.99210498948732</v>
      </c>
      <c r="U205" s="824" t="str">
        <f>IF(INDEX(Historical!$I$7:$I$1455,MATCH(B205,Historical!$B$7:$B$1455,0))=0,"n/a",((INDEX(Historical!$C$7:$C$1455,MATCH(B205,Historical!$B$7:$B$1455,0))/INDEX(Historical!$I$7:$I$1455,MATCH(B205,Historical!$B$7:$B$1455,0)))^(1/5)-1)*100)</f>
        <v>n/a</v>
      </c>
      <c r="V205" s="824" t="str">
        <f>IF(INDEX(Historical!$O$7:$O$1455,MATCH(B205,Historical!$B$7:$B$1455,0))=0,"n/a",((INDEX(Historical!$C$7:$C$1455,MATCH(B205,Historical!$B$7:$B$1455,0))/INDEX(Historical!$O$7:$O$1455,MATCH(B205,Historical!$B$7:$B$1455,0)))^(1/10)-1)*100)</f>
        <v>n/a</v>
      </c>
      <c r="W205" s="825" t="str">
        <f>IF(OR(U205&lt;=0,U205="n/a",V205&lt;=0,V205="n/a"),"n/a",U205/V205)</f>
        <v>n/a</v>
      </c>
      <c r="X205" s="826" t="str">
        <f>IF(OR(AJ205&lt;=0,AJ205="n/a",U205&lt;=0,U205="n/a"),"n/a",U205/AJ205)</f>
        <v>n/a</v>
      </c>
      <c r="Y205" s="777"/>
      <c r="Z205" s="766">
        <f>IF(OR(AC205&lt;0.01,AC205="n/a"),"n/a",M205/AC205*100)</f>
        <v>19.335347432024168</v>
      </c>
      <c r="AA205" s="1042">
        <f>IF(OR(AC205&lt;0.01,AC205="n/a"),"n/a",I205/AC205)</f>
        <v>6.9969788519637461</v>
      </c>
      <c r="AB205" s="1043">
        <v>12</v>
      </c>
      <c r="AC205" s="1021">
        <v>3.31</v>
      </c>
      <c r="AD205" s="1021">
        <v>1.08</v>
      </c>
      <c r="AE205" s="1021">
        <v>0.35</v>
      </c>
      <c r="AF205" s="1021">
        <v>1.1399999999999999</v>
      </c>
      <c r="AG205" s="1021">
        <v>10.4</v>
      </c>
      <c r="AH205" s="1021">
        <v>-46.300000000000004</v>
      </c>
      <c r="AI205" s="1021">
        <v>15.379999999999999</v>
      </c>
      <c r="AJ205" s="1021">
        <v>28.000000000000004</v>
      </c>
      <c r="AK205" s="1021">
        <v>6.49</v>
      </c>
      <c r="AL205" s="1034">
        <v>5430</v>
      </c>
      <c r="AM205" s="1028">
        <v>0.33999999999999997</v>
      </c>
      <c r="AN205" s="1021">
        <v>1.36</v>
      </c>
      <c r="AO205" s="868" t="str">
        <f>IF(U205="n/a","n/a",IF(AA205&lt;0,"n/a",IF(AA205="n/a","n/a",J205+U205-AA205)))</f>
        <v>n/a</v>
      </c>
      <c r="AP205" s="869" t="str">
        <f>IF(U205="n/a","n/a",J205+U205)</f>
        <v>n/a</v>
      </c>
      <c r="AQ205" s="1044">
        <f>IF(OR(AC205&lt;0.01,AF205="n/a"),"n/a",(I205/SQRT(22.5*AC205*(I205/AF205))-1)*100)</f>
        <v>-40.458955739241254</v>
      </c>
      <c r="AR205" s="766">
        <f>INDEX(Historical!$C$7:$C$1455,MATCH(B205,Historical!$B$7:$B$1455,0))*IF(AH205="n/a",1.03,IF(AH205&lt;0,1.01,IF(AH205&gt;10,1.1,(1+AH205/100))))</f>
        <v>0.44440000000000007</v>
      </c>
      <c r="AS205" s="1042">
        <f>IF($AI205="n/a",1.03*AR205,IF($AI205&lt;0,1.01*AR205,IF($AI205&gt;10,1.1*AR205,(1+$AI205/100)*AR205)))</f>
        <v>0.48884000000000011</v>
      </c>
      <c r="AT205" s="1042">
        <f>IF($AK205="n/a",1.03*AS205,IF($AK205&lt;0,1.01*AS205,IF($AK205&gt;10,1.1*AS205,(1+$AK205/100)*AS205)))</f>
        <v>0.52056571600000012</v>
      </c>
      <c r="AU205" s="1042">
        <f>IF($AK205="n/a",1.03*AT205,IF($AK205&lt;0,1.01*AT205,IF($AK205&gt;10,1.1*AT205,(1+$AK205/100)*AT205)))</f>
        <v>0.55435043096840009</v>
      </c>
      <c r="AV205" s="1042">
        <f>IF($AK205="n/a",1.03*AU205,IF($AK205&lt;0,1.01*AU205,IF($AK205&gt;10,1.1*AU205,(1+$AK205/100)*AU205)))</f>
        <v>0.5903277739382492</v>
      </c>
      <c r="AW205" s="766">
        <f>SUM(AR205:AV205)</f>
        <v>2.5984839209066495</v>
      </c>
      <c r="AX205" s="877">
        <f>AW205/I205*100</f>
        <v>11.219706048819731</v>
      </c>
      <c r="AY205" s="1212">
        <v>1.65</v>
      </c>
      <c r="AZ205" s="1028">
        <v>20.309999999999999</v>
      </c>
      <c r="BA205" s="1028">
        <v>-35.79</v>
      </c>
      <c r="BB205" s="1028">
        <v>4.6399999999999997</v>
      </c>
      <c r="BC205" s="1028">
        <v>-5.7700000000000005</v>
      </c>
      <c r="BE205" s="721">
        <v>2014</v>
      </c>
      <c r="BF205" s="1057">
        <f>IF(BE205&gt;2008,0,IF(BE205&gt;2001,1,IF(BE205&gt;1990,2,IF(BE205&gt;1980,3,IF(BE205&gt;1973,4,IF(BE205&gt;1970,5,IF(BE205&gt;1960,6,IF(BE205&gt;1958,7,IF(BE205&gt;1953,8,9)))))))))</f>
        <v>0</v>
      </c>
    </row>
    <row r="206" spans="1:58" ht="11.25" customHeight="1" x14ac:dyDescent="0.2">
      <c r="A206" s="1027" t="s">
        <v>3879</v>
      </c>
      <c r="B206" s="1031" t="s">
        <v>3880</v>
      </c>
      <c r="C206" s="1181" t="s">
        <v>109</v>
      </c>
      <c r="D206" s="1181" t="s">
        <v>4434</v>
      </c>
      <c r="E206" s="857">
        <v>5</v>
      </c>
      <c r="F206" s="1245">
        <v>842</v>
      </c>
      <c r="G206" s="1245" t="s">
        <v>107</v>
      </c>
      <c r="H206" s="1245" t="s">
        <v>107</v>
      </c>
      <c r="I206" s="1030">
        <v>54.28</v>
      </c>
      <c r="J206" s="766">
        <f>(M206/I206)*100</f>
        <v>2.3581429624170966</v>
      </c>
      <c r="K206" s="1033">
        <v>0.32</v>
      </c>
      <c r="L206" s="1043">
        <v>4</v>
      </c>
      <c r="M206" s="756">
        <f>K206*L206</f>
        <v>1.28</v>
      </c>
      <c r="N206" s="1026" t="s">
        <v>221</v>
      </c>
      <c r="O206" s="860">
        <v>0.28000000000000003</v>
      </c>
      <c r="P206" s="1016">
        <v>43371</v>
      </c>
      <c r="Q206" s="1016">
        <v>43388</v>
      </c>
      <c r="R206" s="756">
        <f>(K206-O206)/O206*100</f>
        <v>14.285714285714276</v>
      </c>
      <c r="S206" s="824">
        <f>IF(INDEX(Historical!$D$7:$D$1455,MATCH(B206,Historical!$B$7:$B$1455,0))=0,"n/a",(INDEX(Historical!$C$7:$C$1455,MATCH(B206,Historical!$B$7:$B$1455,0))/INDEX(Historical!$D$7:$D$1455,MATCH(B206,Historical!$B$7:$B$1455,0))-1)*100)</f>
        <v>4.5454545454545414</v>
      </c>
      <c r="T206" s="824">
        <f>IF(INDEX(Historical!$F$7:$F$1455,MATCH(B206,Historical!$B$7:$B$1455,0))=0,"n/a",((INDEX(Historical!$C$7:$C$1455,MATCH(B206,Historical!$B$7:$B$1455,0))/INDEX(Historical!$F$7:$F$1455,MATCH(B206,Historical!$B$7:$B$1455,0)))^(1/3)-1)*100)</f>
        <v>5.6568701546746425</v>
      </c>
      <c r="U206" s="824">
        <f>IF(INDEX(Historical!$I$7:$I$1455,MATCH(B206,Historical!$B$7:$B$1455,0))=0,"n/a",((INDEX(Historical!$C$7:$C$1455,MATCH(B206,Historical!$B$7:$B$1455,0))/INDEX(Historical!$I$7:$I$1455,MATCH(B206,Historical!$B$7:$B$1455,0)))^(1/5)-1)*100)</f>
        <v>5.0246072638682637</v>
      </c>
      <c r="V206" s="824">
        <f>IF(INDEX(Historical!$O$7:$O$1455,MATCH(B206,Historical!$B$7:$B$1455,0))=0,"n/a",((INDEX(Historical!$C$7:$C$1455,MATCH(B206,Historical!$B$7:$B$1455,0))/INDEX(Historical!$O$7:$O$1455,MATCH(B206,Historical!$B$7:$B$1455,0)))^(1/10)-1)*100)</f>
        <v>3.3771105406886548</v>
      </c>
      <c r="W206" s="825">
        <f>IF(OR(U206&lt;=0,U206="n/a",V206&lt;=0,V206="n/a"),"n/a",U206/V206)</f>
        <v>1.4878421074258512</v>
      </c>
      <c r="X206" s="826">
        <f>IF(OR(AJ206&lt;=0,AJ206="n/a",U206&lt;=0,U206="n/a"),"n/a",U206/AJ206)</f>
        <v>1.4778256658436069</v>
      </c>
      <c r="Y206" s="1032" t="s">
        <v>4077</v>
      </c>
      <c r="Z206" s="766">
        <f>IF(OR(AC206&lt;0.01,AC206="n/a"),"n/a",M206/AC206*100)</f>
        <v>28.256070640176599</v>
      </c>
      <c r="AA206" s="1042">
        <f>IF(OR(AC206&lt;0.01,AC206="n/a"),"n/a",I206/AC206)</f>
        <v>11.98233995584989</v>
      </c>
      <c r="AB206" s="1043">
        <v>12</v>
      </c>
      <c r="AC206" s="1021">
        <v>4.53</v>
      </c>
      <c r="AD206" s="1021">
        <v>2</v>
      </c>
      <c r="AE206" s="1021">
        <v>3.94</v>
      </c>
      <c r="AF206" s="1021">
        <v>1.51</v>
      </c>
      <c r="AG206" s="1021">
        <v>12.7</v>
      </c>
      <c r="AH206" s="1021">
        <v>18</v>
      </c>
      <c r="AI206" s="1021">
        <v>-6.5100000000000007</v>
      </c>
      <c r="AJ206" s="1021">
        <v>3.4000000000000004</v>
      </c>
      <c r="AK206" s="1021">
        <v>6</v>
      </c>
      <c r="AL206" s="1034">
        <v>772.95</v>
      </c>
      <c r="AM206" s="1028">
        <v>2.5</v>
      </c>
      <c r="AN206" s="1021">
        <v>0.2</v>
      </c>
      <c r="AO206" s="868">
        <f>IF(U206="n/a","n/a",IF(AA206&lt;0,"n/a",IF(AA206="n/a","n/a",J206+U206-AA206)))</f>
        <v>-4.5995897295645296</v>
      </c>
      <c r="AP206" s="869">
        <f>IF(U206="n/a","n/a",J206+U206)</f>
        <v>7.3827502262853599</v>
      </c>
      <c r="AQ206" s="1044">
        <f>IF(OR(AC206&lt;0.01,AF206="n/a"),"n/a",(I206/SQRT(22.5*AC206*(I206/AF206))-1)*100)</f>
        <v>-10.32569218844518</v>
      </c>
      <c r="AR206" s="766">
        <f>INDEX(Historical!$C$7:$C$1455,MATCH(B206,Historical!$B$7:$B$1455,0))*IF(AH206="n/a",1.03,IF(AH206&lt;0,1.01,IF(AH206&gt;10,1.1,(1+AH206/100))))</f>
        <v>1.0120000000000002</v>
      </c>
      <c r="AS206" s="1042">
        <f>IF($AI206="n/a",1.03*AR206,IF($AI206&lt;0,1.01*AR206,IF($AI206&gt;10,1.1*AR206,(1+$AI206/100)*AR206)))</f>
        <v>1.0221200000000001</v>
      </c>
      <c r="AT206" s="1042">
        <f>IF($AK206="n/a",1.03*AS206,IF($AK206&lt;0,1.01*AS206,IF($AK206&gt;10,1.1*AS206,(1+$AK206/100)*AS206)))</f>
        <v>1.0834472000000002</v>
      </c>
      <c r="AU206" s="1042">
        <f>IF($AK206="n/a",1.03*AT206,IF($AK206&lt;0,1.01*AT206,IF($AK206&gt;10,1.1*AT206,(1+$AK206/100)*AT206)))</f>
        <v>1.1484540320000003</v>
      </c>
      <c r="AV206" s="1042">
        <f>IF($AK206="n/a",1.03*AU206,IF($AK206&lt;0,1.01*AU206,IF($AK206&gt;10,1.1*AU206,(1+$AK206/100)*AU206)))</f>
        <v>1.2173612739200004</v>
      </c>
      <c r="AW206" s="766">
        <f>SUM(AR206:AV206)</f>
        <v>5.4833825059200016</v>
      </c>
      <c r="AX206" s="877">
        <f>AW206/I206*100</f>
        <v>10.102031145762714</v>
      </c>
      <c r="AY206" s="1212">
        <v>0.88</v>
      </c>
      <c r="AZ206" s="1028">
        <v>12.85</v>
      </c>
      <c r="BA206" s="1028">
        <v>-11.95</v>
      </c>
      <c r="BB206" s="1028">
        <v>0.31</v>
      </c>
      <c r="BC206" s="1028">
        <v>-2.08</v>
      </c>
      <c r="BE206" s="721">
        <v>2014</v>
      </c>
      <c r="BF206" s="1057">
        <f>IF(BE206&gt;2008,0,IF(BE206&gt;2001,1,IF(BE206&gt;1990,2,IF(BE206&gt;1980,3,IF(BE206&gt;1973,4,IF(BE206&gt;1970,5,IF(BE206&gt;1960,6,IF(BE206&gt;1958,7,IF(BE206&gt;1953,8,9)))))))))</f>
        <v>0</v>
      </c>
    </row>
    <row r="207" spans="1:58" ht="11.25" customHeight="1" x14ac:dyDescent="0.2">
      <c r="A207" s="1027" t="s">
        <v>3881</v>
      </c>
      <c r="B207" s="1031" t="s">
        <v>3882</v>
      </c>
      <c r="C207" s="1181" t="s">
        <v>113</v>
      </c>
      <c r="D207" s="1181" t="s">
        <v>214</v>
      </c>
      <c r="E207" s="857">
        <v>5</v>
      </c>
      <c r="F207" s="1245">
        <v>809</v>
      </c>
      <c r="G207" s="1245" t="s">
        <v>107</v>
      </c>
      <c r="H207" s="1245" t="s">
        <v>107</v>
      </c>
      <c r="I207" s="1030">
        <v>48.91</v>
      </c>
      <c r="J207" s="766">
        <f>(M207/I207)*100</f>
        <v>2.0445716622367613</v>
      </c>
      <c r="K207" s="1033">
        <v>0.25</v>
      </c>
      <c r="L207" s="1043">
        <v>4</v>
      </c>
      <c r="M207" s="756">
        <f>K207*L207</f>
        <v>1</v>
      </c>
      <c r="N207" s="1026" t="s">
        <v>979</v>
      </c>
      <c r="O207" s="860">
        <v>0.23</v>
      </c>
      <c r="P207" s="1016">
        <v>43213</v>
      </c>
      <c r="Q207" s="1016">
        <v>43236</v>
      </c>
      <c r="R207" s="756">
        <f>(K207-O207)/O207*100</f>
        <v>8.6956521739130395</v>
      </c>
      <c r="S207" s="824">
        <f>IF(INDEX(Historical!$D$7:$D$1455,MATCH(B207,Historical!$B$7:$B$1455,0))=0,"n/a",(INDEX(Historical!$C$7:$C$1455,MATCH(B207,Historical!$B$7:$B$1455,0))/INDEX(Historical!$D$7:$D$1455,MATCH(B207,Historical!$B$7:$B$1455,0))-1)*100)</f>
        <v>7.3170731707317138</v>
      </c>
      <c r="T207" s="824">
        <f>IF(INDEX(Historical!$F$7:$F$1455,MATCH(B207,Historical!$B$7:$B$1455,0))=0,"n/a",((INDEX(Historical!$C$7:$C$1455,MATCH(B207,Historical!$B$7:$B$1455,0))/INDEX(Historical!$F$7:$F$1455,MATCH(B207,Historical!$B$7:$B$1455,0)))^(1/3)-1)*100)</f>
        <v>43.148611267929418</v>
      </c>
      <c r="U207" s="824" t="str">
        <f>IF(INDEX(Historical!$I$7:$I$1455,MATCH(B207,Historical!$B$7:$B$1455,0))=0,"n/a",((INDEX(Historical!$C$7:$C$1455,MATCH(B207,Historical!$B$7:$B$1455,0))/INDEX(Historical!$I$7:$I$1455,MATCH(B207,Historical!$B$7:$B$1455,0)))^(1/5)-1)*100)</f>
        <v>n/a</v>
      </c>
      <c r="V207" s="824">
        <f>IF(INDEX(Historical!$O$7:$O$1455,MATCH(B207,Historical!$B$7:$B$1455,0))=0,"n/a",((INDEX(Historical!$C$7:$C$1455,MATCH(B207,Historical!$B$7:$B$1455,0))/INDEX(Historical!$O$7:$O$1455,MATCH(B207,Historical!$B$7:$B$1455,0)))^(1/10)-1)*100)</f>
        <v>10.645376106020565</v>
      </c>
      <c r="W207" s="825" t="str">
        <f>IF(OR(U207&lt;=0,U207="n/a",V207&lt;=0,V207="n/a"),"n/a",U207/V207)</f>
        <v>n/a</v>
      </c>
      <c r="X207" s="826" t="str">
        <f>IF(OR(AJ207&lt;=0,AJ207="n/a",U207&lt;=0,U207="n/a"),"n/a",U207/AJ207)</f>
        <v>n/a</v>
      </c>
      <c r="Y207" s="770"/>
      <c r="Z207" s="766">
        <f>IF(OR(AC207&lt;0.01,AC207="n/a"),"n/a",M207/AC207*100)</f>
        <v>24.096385542168672</v>
      </c>
      <c r="AA207" s="1042">
        <f>IF(OR(AC207&lt;0.01,AC207="n/a"),"n/a",I207/AC207)</f>
        <v>11.785542168674697</v>
      </c>
      <c r="AB207" s="1043">
        <v>8</v>
      </c>
      <c r="AC207" s="1021">
        <v>4.1500000000000004</v>
      </c>
      <c r="AD207" s="1021">
        <v>0.98</v>
      </c>
      <c r="AE207" s="1021">
        <v>0.63</v>
      </c>
      <c r="AF207" s="1021">
        <v>1.28</v>
      </c>
      <c r="AG207" s="1021">
        <v>13.200000000000001</v>
      </c>
      <c r="AH207" s="1021">
        <v>5.8999999999999995</v>
      </c>
      <c r="AI207" s="1021">
        <v>5.07</v>
      </c>
      <c r="AJ207" s="1021">
        <v>62.5</v>
      </c>
      <c r="AK207" s="1021">
        <v>12</v>
      </c>
      <c r="AL207" s="1034">
        <v>1590</v>
      </c>
      <c r="AM207" s="1028">
        <v>0.6</v>
      </c>
      <c r="AN207" s="1021">
        <v>0.37</v>
      </c>
      <c r="AO207" s="868" t="str">
        <f>IF(U207="n/a","n/a",IF(AA207&lt;0,"n/a",IF(AA207="n/a","n/a",J207+U207-AA207)))</f>
        <v>n/a</v>
      </c>
      <c r="AP207" s="869" t="str">
        <f>IF(U207="n/a","n/a",J207+U207)</f>
        <v>n/a</v>
      </c>
      <c r="AQ207" s="1044">
        <f>IF(OR(AC207&lt;0.01,AF207="n/a"),"n/a",(I207/SQRT(22.5*AC207*(I207/AF207))-1)*100)</f>
        <v>-18.117987388618161</v>
      </c>
      <c r="AR207" s="766">
        <f>INDEX(Historical!$C$7:$C$1455,MATCH(B207,Historical!$B$7:$B$1455,0))*IF(AH207="n/a",1.03,IF(AH207&lt;0,1.01,IF(AH207&gt;10,1.1,(1+AH207/100))))</f>
        <v>0.93191999999999997</v>
      </c>
      <c r="AS207" s="1042">
        <f>IF($AI207="n/a",1.03*AR207,IF($AI207&lt;0,1.01*AR207,IF($AI207&gt;10,1.1*AR207,(1+$AI207/100)*AR207)))</f>
        <v>0.97916834399999997</v>
      </c>
      <c r="AT207" s="1042">
        <f>IF($AK207="n/a",1.03*AS207,IF($AK207&lt;0,1.01*AS207,IF($AK207&gt;10,1.1*AS207,(1+$AK207/100)*AS207)))</f>
        <v>1.0770851784</v>
      </c>
      <c r="AU207" s="1042">
        <f>IF($AK207="n/a",1.03*AT207,IF($AK207&lt;0,1.01*AT207,IF($AK207&gt;10,1.1*AT207,(1+$AK207/100)*AT207)))</f>
        <v>1.1847936962400001</v>
      </c>
      <c r="AV207" s="1042">
        <f>IF($AK207="n/a",1.03*AU207,IF($AK207&lt;0,1.01*AU207,IF($AK207&gt;10,1.1*AU207,(1+$AK207/100)*AU207)))</f>
        <v>1.3032730658640002</v>
      </c>
      <c r="AW207" s="766">
        <f>SUM(AR207:AV207)</f>
        <v>5.4762402845040006</v>
      </c>
      <c r="AX207" s="877">
        <f>AW207/I207*100</f>
        <v>11.19656570129626</v>
      </c>
      <c r="AY207" s="1212">
        <v>1.85</v>
      </c>
      <c r="AZ207" s="1028">
        <v>13.61</v>
      </c>
      <c r="BA207" s="1028">
        <v>-24.6</v>
      </c>
      <c r="BB207" s="1028">
        <v>-9.2299999999999986</v>
      </c>
      <c r="BC207" s="1028">
        <v>-6.83</v>
      </c>
      <c r="BE207" s="721">
        <v>2014</v>
      </c>
      <c r="BF207" s="1057">
        <f>IF(BE207&gt;2008,0,IF(BE207&gt;2001,1,IF(BE207&gt;1990,2,IF(BE207&gt;1980,3,IF(BE207&gt;1973,4,IF(BE207&gt;1970,5,IF(BE207&gt;1960,6,IF(BE207&gt;1958,7,IF(BE207&gt;1953,8,9)))))))))</f>
        <v>0</v>
      </c>
    </row>
    <row r="208" spans="1:58" ht="11.25" customHeight="1" x14ac:dyDescent="0.2">
      <c r="A208" s="1027" t="s">
        <v>1267</v>
      </c>
      <c r="B208" s="1031" t="s">
        <v>1268</v>
      </c>
      <c r="C208" s="1181" t="s">
        <v>113</v>
      </c>
      <c r="D208" s="1181" t="s">
        <v>1236</v>
      </c>
      <c r="E208" s="857">
        <v>8</v>
      </c>
      <c r="F208" s="1245">
        <v>550</v>
      </c>
      <c r="G208" s="1245" t="s">
        <v>107</v>
      </c>
      <c r="H208" s="1245" t="s">
        <v>107</v>
      </c>
      <c r="I208" s="1021">
        <v>12.16</v>
      </c>
      <c r="J208" s="766">
        <f>(M208/I208)*100</f>
        <v>2.3848684210526314</v>
      </c>
      <c r="K208" s="1033">
        <v>7.2499999999999995E-2</v>
      </c>
      <c r="L208" s="1043">
        <v>4</v>
      </c>
      <c r="M208" s="756">
        <f>K208*L208</f>
        <v>0.28999999999999998</v>
      </c>
      <c r="N208" s="1026" t="s">
        <v>718</v>
      </c>
      <c r="O208" s="860">
        <v>7.0000000000000007E-2</v>
      </c>
      <c r="P208" s="1016">
        <v>43432</v>
      </c>
      <c r="Q208" s="1016">
        <v>43454</v>
      </c>
      <c r="R208" s="756">
        <f>(K208-O208)/O208*100</f>
        <v>3.5714285714285547</v>
      </c>
      <c r="S208" s="824">
        <f>IF(INDEX(Historical!$D$7:$D$1455,MATCH(B208,Historical!$B$7:$B$1455,0))=0,"n/a",(INDEX(Historical!$C$7:$C$1455,MATCH(B208,Historical!$B$7:$B$1455,0))/INDEX(Historical!$D$7:$D$1455,MATCH(B208,Historical!$B$7:$B$1455,0))-1)*100)</f>
        <v>19.047619047619047</v>
      </c>
      <c r="T208" s="824">
        <f>IF(INDEX(Historical!$F$7:$F$1455,MATCH(B208,Historical!$B$7:$B$1455,0))=0,"n/a",((INDEX(Historical!$C$7:$C$1455,MATCH(B208,Historical!$B$7:$B$1455,0))/INDEX(Historical!$F$7:$F$1455,MATCH(B208,Historical!$B$7:$B$1455,0)))^(1/3)-1)*100)</f>
        <v>24.355658659858115</v>
      </c>
      <c r="U208" s="824">
        <f>IF(INDEX(Historical!$I$7:$I$1455,MATCH(B208,Historical!$B$7:$B$1455,0))=0,"n/a",((INDEX(Historical!$C$7:$C$1455,MATCH(B208,Historical!$B$7:$B$1455,0))/INDEX(Historical!$I$7:$I$1455,MATCH(B208,Historical!$B$7:$B$1455,0)))^(1/5)-1)*100)</f>
        <v>24.080694774776745</v>
      </c>
      <c r="V208" s="824" t="str">
        <f>IF(INDEX(Historical!$O$7:$O$1455,MATCH(B208,Historical!$B$7:$B$1455,0))=0,"n/a",((INDEX(Historical!$C$7:$C$1455,MATCH(B208,Historical!$B$7:$B$1455,0))/INDEX(Historical!$O$7:$O$1455,MATCH(B208,Historical!$B$7:$B$1455,0)))^(1/10)-1)*100)</f>
        <v>n/a</v>
      </c>
      <c r="W208" s="825" t="str">
        <f>IF(OR(U208&lt;=0,U208="n/a",V208&lt;=0,V208="n/a"),"n/a",U208/V208)</f>
        <v>n/a</v>
      </c>
      <c r="X208" s="826">
        <f>IF(OR(AJ208&lt;=0,AJ208="n/a",U208&lt;=0,U208="n/a"),"n/a",U208/AJ208)</f>
        <v>1.2040347387388373</v>
      </c>
      <c r="Y208" s="778"/>
      <c r="Z208" s="766">
        <f>IF(OR(AC208&lt;0.01,AC208="n/a"),"n/a",M208/AC208*100)</f>
        <v>96.666666666666671</v>
      </c>
      <c r="AA208" s="1042">
        <f>IF(OR(AC208&lt;0.01,AC208="n/a"),"n/a",I208/AC208)</f>
        <v>40.533333333333339</v>
      </c>
      <c r="AB208" s="1043">
        <v>9</v>
      </c>
      <c r="AC208" s="1021">
        <v>0.3</v>
      </c>
      <c r="AD208" s="1021">
        <v>7.71</v>
      </c>
      <c r="AE208" s="1021">
        <v>0.28999999999999998</v>
      </c>
      <c r="AF208" s="1021">
        <v>1.03</v>
      </c>
      <c r="AG208" s="1021">
        <v>27.200000000000003</v>
      </c>
      <c r="AH208" s="1023">
        <v>-27.800000000000004</v>
      </c>
      <c r="AI208" s="1023">
        <v>35.82</v>
      </c>
      <c r="AJ208" s="1021">
        <v>20</v>
      </c>
      <c r="AK208" s="1021">
        <v>5.21</v>
      </c>
      <c r="AL208" s="1034">
        <v>582.59</v>
      </c>
      <c r="AM208" s="1028">
        <v>11.799999999999999</v>
      </c>
      <c r="AN208" s="1021">
        <v>2.36</v>
      </c>
      <c r="AO208" s="868">
        <f>IF(U208="n/a","n/a",IF(AA208&lt;0,"n/a",IF(AA208="n/a","n/a",J208+U208-AA208)))</f>
        <v>-14.067770137503963</v>
      </c>
      <c r="AP208" s="869">
        <f>IF(U208="n/a","n/a",J208+U208)</f>
        <v>26.465563195829375</v>
      </c>
      <c r="AQ208" s="1044">
        <f>IF(OR(AC208&lt;0.01,AF208="n/a"),"n/a",(I208/SQRT(22.5*AC208*(I208/AF208))-1)*100)</f>
        <v>36.217690698599256</v>
      </c>
      <c r="AR208" s="766">
        <f>INDEX(Historical!$C$7:$C$1455,MATCH(B208,Historical!$B$7:$B$1455,0))*IF(AH208="n/a",1.03,IF(AH208&lt;0,1.01,IF(AH208&gt;10,1.1,(1+AH208/100))))</f>
        <v>0.2525</v>
      </c>
      <c r="AS208" s="1042">
        <f>IF($AI208="n/a",1.03*AR208,IF($AI208&lt;0,1.01*AR208,IF($AI208&gt;10,1.1*AR208,(1+$AI208/100)*AR208)))</f>
        <v>0.27775000000000005</v>
      </c>
      <c r="AT208" s="1042">
        <f>IF($AK208="n/a",1.03*AS208,IF($AK208&lt;0,1.01*AS208,IF($AK208&gt;10,1.1*AS208,(1+$AK208/100)*AS208)))</f>
        <v>0.29222077500000004</v>
      </c>
      <c r="AU208" s="1042">
        <f>IF($AK208="n/a",1.03*AT208,IF($AK208&lt;0,1.01*AT208,IF($AK208&gt;10,1.1*AT208,(1+$AK208/100)*AT208)))</f>
        <v>0.30744547737750005</v>
      </c>
      <c r="AV208" s="1042">
        <f>IF($AK208="n/a",1.03*AU208,IF($AK208&lt;0,1.01*AU208,IF($AK208&gt;10,1.1*AU208,(1+$AK208/100)*AU208)))</f>
        <v>0.32346338674886782</v>
      </c>
      <c r="AW208" s="766">
        <f>SUM(AR208:AV208)</f>
        <v>1.4533796391263683</v>
      </c>
      <c r="AX208" s="877">
        <f>AW208/I208*100</f>
        <v>11.952135190183949</v>
      </c>
      <c r="AY208" s="1212">
        <v>1.53</v>
      </c>
      <c r="AZ208" s="1028">
        <v>19.809999999999999</v>
      </c>
      <c r="BA208" s="1028">
        <v>-48.370000000000005</v>
      </c>
      <c r="BB208" s="1028">
        <v>-13.5</v>
      </c>
      <c r="BC208" s="1028">
        <v>-32.14</v>
      </c>
      <c r="BE208" s="721">
        <v>2012</v>
      </c>
      <c r="BF208" s="1057">
        <f>IF(BE208&gt;2008,0,IF(BE208&gt;2001,1,IF(BE208&gt;1990,2,IF(BE208&gt;1980,3,IF(BE208&gt;1973,4,IF(BE208&gt;1970,5,IF(BE208&gt;1960,6,IF(BE208&gt;1958,7,IF(BE208&gt;1953,8,9)))))))))</f>
        <v>0</v>
      </c>
    </row>
    <row r="209" spans="1:58" ht="11.25" customHeight="1" x14ac:dyDescent="0.2">
      <c r="A209" s="1019" t="s">
        <v>1269</v>
      </c>
      <c r="B209" s="1031" t="s">
        <v>1270</v>
      </c>
      <c r="C209" s="1181" t="s">
        <v>248</v>
      </c>
      <c r="D209" s="1181" t="s">
        <v>4412</v>
      </c>
      <c r="E209" s="857">
        <v>9</v>
      </c>
      <c r="F209" s="1245">
        <v>346</v>
      </c>
      <c r="G209" s="1245" t="s">
        <v>107</v>
      </c>
      <c r="H209" s="1245" t="s">
        <v>107</v>
      </c>
      <c r="I209" s="1030">
        <v>56.2</v>
      </c>
      <c r="J209" s="766">
        <f>(M209/I209)*100</f>
        <v>1.8505338078291813</v>
      </c>
      <c r="K209" s="1033">
        <v>0.26</v>
      </c>
      <c r="L209" s="1043">
        <v>4</v>
      </c>
      <c r="M209" s="756">
        <f>K209*L209</f>
        <v>1.04</v>
      </c>
      <c r="N209" s="1026" t="s">
        <v>150</v>
      </c>
      <c r="O209" s="860">
        <v>0.25</v>
      </c>
      <c r="P209" s="1016">
        <v>43159</v>
      </c>
      <c r="Q209" s="1016">
        <v>43174</v>
      </c>
      <c r="R209" s="756">
        <f>(K209-O209)/O209*100</f>
        <v>4.0000000000000036</v>
      </c>
      <c r="S209" s="824">
        <f>IF(INDEX(Historical!$D$7:$D$1455,MATCH(B209,Historical!$B$7:$B$1455,0))=0,"n/a",(INDEX(Historical!$C$7:$C$1455,MATCH(B209,Historical!$B$7:$B$1455,0))/INDEX(Historical!$D$7:$D$1455,MATCH(B209,Historical!$B$7:$B$1455,0))-1)*100)</f>
        <v>6.5934065934065922</v>
      </c>
      <c r="T209" s="824">
        <f>IF(INDEX(Historical!$F$7:$F$1455,MATCH(B209,Historical!$B$7:$B$1455,0))=0,"n/a",((INDEX(Historical!$C$7:$C$1455,MATCH(B209,Historical!$B$7:$B$1455,0))/INDEX(Historical!$F$7:$F$1455,MATCH(B209,Historical!$B$7:$B$1455,0)))^(1/3)-1)*100)</f>
        <v>11.487086138406234</v>
      </c>
      <c r="U209" s="824">
        <f>IF(INDEX(Historical!$I$7:$I$1455,MATCH(B209,Historical!$B$7:$B$1455,0))=0,"n/a",((INDEX(Historical!$C$7:$C$1455,MATCH(B209,Historical!$B$7:$B$1455,0))/INDEX(Historical!$I$7:$I$1455,MATCH(B209,Historical!$B$7:$B$1455,0)))^(1/5)-1)*100)</f>
        <v>10.454634915180328</v>
      </c>
      <c r="V209" s="824">
        <f>IF(INDEX(Historical!$O$7:$O$1455,MATCH(B209,Historical!$B$7:$B$1455,0))=0,"n/a",((INDEX(Historical!$C$7:$C$1455,MATCH(B209,Historical!$B$7:$B$1455,0))/INDEX(Historical!$O$7:$O$1455,MATCH(B209,Historical!$B$7:$B$1455,0)))^(1/10)-1)*100)</f>
        <v>5.6472922994543762</v>
      </c>
      <c r="W209" s="825">
        <f>IF(OR(U209&lt;=0,U209="n/a",V209&lt;=0,V209="n/a"),"n/a",U209/V209)</f>
        <v>1.8512650595738462</v>
      </c>
      <c r="X209" s="826">
        <f>IF(OR(AJ209&lt;=0,AJ209="n/a",U209&lt;=0,U209="n/a"),"n/a",U209/AJ209)</f>
        <v>1.136373360345688</v>
      </c>
      <c r="Y209" s="1032"/>
      <c r="Z209" s="766">
        <f>IF(OR(AC209&lt;0.01,AC209="n/a"),"n/a",M209/AC209*100)</f>
        <v>13.350449293966623</v>
      </c>
      <c r="AA209" s="1042">
        <f>IF(OR(AC209&lt;0.01,AC209="n/a"),"n/a",I209/AC209)</f>
        <v>7.2143774069319644</v>
      </c>
      <c r="AB209" s="1043">
        <v>12</v>
      </c>
      <c r="AC209" s="1021">
        <v>7.79</v>
      </c>
      <c r="AD209" s="1021" t="s">
        <v>138</v>
      </c>
      <c r="AE209" s="1021">
        <v>0.09</v>
      </c>
      <c r="AF209" s="1021">
        <v>0.94</v>
      </c>
      <c r="AG209" s="1021">
        <v>19.8</v>
      </c>
      <c r="AH209" s="1021">
        <v>-2.4</v>
      </c>
      <c r="AI209" s="1021">
        <v>1.92</v>
      </c>
      <c r="AJ209" s="1021">
        <v>9.1999999999999993</v>
      </c>
      <c r="AK209" s="1021">
        <v>-3</v>
      </c>
      <c r="AL209" s="1034">
        <v>1070</v>
      </c>
      <c r="AM209" s="1029">
        <v>1.7000000000000002</v>
      </c>
      <c r="AN209" s="1021">
        <v>2.5299999999999998</v>
      </c>
      <c r="AO209" s="868">
        <f>IF(U209="n/a","n/a",IF(AA209&lt;0,"n/a",IF(AA209="n/a","n/a",J209+U209-AA209)))</f>
        <v>5.0907913160775458</v>
      </c>
      <c r="AP209" s="869">
        <f>IF(U209="n/a","n/a",J209+U209)</f>
        <v>12.30516872300951</v>
      </c>
      <c r="AQ209" s="1044">
        <f>IF(OR(AC209&lt;0.01,AF209="n/a"),"n/a",(I209/SQRT(22.5*AC209*(I209/AF209))-1)*100)</f>
        <v>-45.100031319514919</v>
      </c>
      <c r="AR209" s="766">
        <f>INDEX(Historical!$C$7:$C$1455,MATCH(B209,Historical!$B$7:$B$1455,0))*IF(AH209="n/a",1.03,IF(AH209&lt;0,1.01,IF(AH209&gt;10,1.1,(1+AH209/100))))</f>
        <v>0.97970000000000002</v>
      </c>
      <c r="AS209" s="1042">
        <f>IF($AI209="n/a",1.03*AR209,IF($AI209&lt;0,1.01*AR209,IF($AI209&gt;10,1.1*AR209,(1+$AI209/100)*AR209)))</f>
        <v>0.9985102400000001</v>
      </c>
      <c r="AT209" s="1042">
        <f>IF($AK209="n/a",1.03*AS209,IF($AK209&lt;0,1.01*AS209,IF($AK209&gt;10,1.1*AS209,(1+$AK209/100)*AS209)))</f>
        <v>1.0084953424</v>
      </c>
      <c r="AU209" s="1042">
        <f>IF($AK209="n/a",1.03*AT209,IF($AK209&lt;0,1.01*AT209,IF($AK209&gt;10,1.1*AT209,(1+$AK209/100)*AT209)))</f>
        <v>1.018580295824</v>
      </c>
      <c r="AV209" s="1042">
        <f>IF($AK209="n/a",1.03*AU209,IF($AK209&lt;0,1.01*AU209,IF($AK209&gt;10,1.1*AU209,(1+$AK209/100)*AU209)))</f>
        <v>1.02876609878224</v>
      </c>
      <c r="AW209" s="766">
        <f>SUM(AR209:AV209)</f>
        <v>5.0340519770062402</v>
      </c>
      <c r="AX209" s="877">
        <f>AW209/I209*100</f>
        <v>8.9573878594417078</v>
      </c>
      <c r="AY209" s="1212">
        <v>2.0299999999999998</v>
      </c>
      <c r="AZ209" s="1028">
        <v>7.23</v>
      </c>
      <c r="BA209" s="1028">
        <v>-33.07</v>
      </c>
      <c r="BB209" s="1028">
        <v>-4.62</v>
      </c>
      <c r="BC209" s="1028">
        <v>-16.78</v>
      </c>
      <c r="BE209" s="721">
        <v>2010</v>
      </c>
      <c r="BF209" s="1057">
        <f>IF(BE209&gt;2008,0,IF(BE209&gt;2001,1,IF(BE209&gt;1990,2,IF(BE209&gt;1980,3,IF(BE209&gt;1973,4,IF(BE209&gt;1970,5,IF(BE209&gt;1960,6,IF(BE209&gt;1958,7,IF(BE209&gt;1953,8,9)))))))))</f>
        <v>0</v>
      </c>
    </row>
    <row r="210" spans="1:58" s="905" customFormat="1" ht="11.25" customHeight="1" x14ac:dyDescent="0.2">
      <c r="A210" s="884" t="s">
        <v>1271</v>
      </c>
      <c r="B210" s="914" t="s">
        <v>1272</v>
      </c>
      <c r="C210" s="1181" t="s">
        <v>109</v>
      </c>
      <c r="D210" s="1181" t="s">
        <v>4434</v>
      </c>
      <c r="E210" s="885">
        <v>6</v>
      </c>
      <c r="F210" s="1245">
        <v>673</v>
      </c>
      <c r="G210" s="1244" t="s">
        <v>107</v>
      </c>
      <c r="H210" s="1244" t="s">
        <v>107</v>
      </c>
      <c r="I210" s="886">
        <v>25.61</v>
      </c>
      <c r="J210" s="887">
        <f>(M210/I210)*100</f>
        <v>2.5380710659898478</v>
      </c>
      <c r="K210" s="888">
        <v>0.16250000000000001</v>
      </c>
      <c r="L210" s="889">
        <v>4</v>
      </c>
      <c r="M210" s="890">
        <f>K210*L210</f>
        <v>0.65</v>
      </c>
      <c r="N210" s="891" t="s">
        <v>1008</v>
      </c>
      <c r="O210" s="892">
        <v>0.125</v>
      </c>
      <c r="P210" s="893">
        <v>43153</v>
      </c>
      <c r="Q210" s="893">
        <v>43161</v>
      </c>
      <c r="R210" s="890">
        <f>(K210-O210)/O210*100</f>
        <v>30.000000000000004</v>
      </c>
      <c r="S210" s="824">
        <f>IF(INDEX(Historical!$D$7:$D$1455,MATCH(B210,Historical!$B$7:$B$1455,0))=0,"n/a",(INDEX(Historical!$C$7:$C$1455,MATCH(B210,Historical!$B$7:$B$1455,0))/INDEX(Historical!$D$7:$D$1455,MATCH(B210,Historical!$B$7:$B$1455,0))-1)*100)</f>
        <v>8.6956521739130377</v>
      </c>
      <c r="T210" s="824">
        <f>IF(INDEX(Historical!$F$7:$F$1455,MATCH(B210,Historical!$B$7:$B$1455,0))=0,"n/a",((INDEX(Historical!$C$7:$C$1455,MATCH(B210,Historical!$B$7:$B$1455,0))/INDEX(Historical!$F$7:$F$1455,MATCH(B210,Historical!$B$7:$B$1455,0)))^(1/3)-1)*100)</f>
        <v>35.72088082974534</v>
      </c>
      <c r="U210" s="824" t="str">
        <f>IF(INDEX(Historical!$I$7:$I$1455,MATCH(B210,Historical!$B$7:$B$1455,0))=0,"n/a",((INDEX(Historical!$C$7:$C$1455,MATCH(B210,Historical!$B$7:$B$1455,0))/INDEX(Historical!$I$7:$I$1455,MATCH(B210,Historical!$B$7:$B$1455,0)))^(1/5)-1)*100)</f>
        <v>n/a</v>
      </c>
      <c r="V210" s="824" t="str">
        <f>IF(INDEX(Historical!$O$7:$O$1455,MATCH(B210,Historical!$B$7:$B$1455,0))=0,"n/a",((INDEX(Historical!$C$7:$C$1455,MATCH(B210,Historical!$B$7:$B$1455,0))/INDEX(Historical!$O$7:$O$1455,MATCH(B210,Historical!$B$7:$B$1455,0)))^(1/10)-1)*100)</f>
        <v>n/a</v>
      </c>
      <c r="W210" s="894" t="str">
        <f>IF(OR(U210&lt;=0,U210="n/a",V210&lt;=0,V210="n/a"),"n/a",U210/V210)</f>
        <v>n/a</v>
      </c>
      <c r="X210" s="895" t="str">
        <f>IF(OR(AJ210&lt;=0,AJ210="n/a",U210&lt;=0,U210="n/a"),"n/a",U210/AJ210)</f>
        <v>n/a</v>
      </c>
      <c r="Y210" s="911"/>
      <c r="Z210" s="887">
        <f>IF(OR(AC210&lt;0.01,AC210="n/a"),"n/a",M210/AC210*100)</f>
        <v>36.72316384180791</v>
      </c>
      <c r="AA210" s="897">
        <f>IF(OR(AC210&lt;0.01,AC210="n/a"),"n/a",I210/AC210)</f>
        <v>14.468926553672317</v>
      </c>
      <c r="AB210" s="889">
        <v>12</v>
      </c>
      <c r="AC210" s="898">
        <v>1.77</v>
      </c>
      <c r="AD210" s="898">
        <v>1.45</v>
      </c>
      <c r="AE210" s="898">
        <v>5.13</v>
      </c>
      <c r="AF210" s="898">
        <v>1.73</v>
      </c>
      <c r="AG210" s="898">
        <v>12.1</v>
      </c>
      <c r="AH210" s="898">
        <v>33.1</v>
      </c>
      <c r="AI210" s="898">
        <v>9.4700000000000006</v>
      </c>
      <c r="AJ210" s="898">
        <v>14.099999999999998</v>
      </c>
      <c r="AK210" s="898">
        <v>10</v>
      </c>
      <c r="AL210" s="899">
        <v>757.03</v>
      </c>
      <c r="AM210" s="900">
        <v>0.2</v>
      </c>
      <c r="AN210" s="898">
        <v>0.15</v>
      </c>
      <c r="AO210" s="901" t="str">
        <f>IF(U210="n/a","n/a",IF(AA210&lt;0,"n/a",IF(AA210="n/a","n/a",J210+U210-AA210)))</f>
        <v>n/a</v>
      </c>
      <c r="AP210" s="902" t="str">
        <f>IF(U210="n/a","n/a",J210+U210)</f>
        <v>n/a</v>
      </c>
      <c r="AQ210" s="903">
        <f>IF(OR(AC210&lt;0.01,AF210="n/a"),"n/a",(I210/SQRT(22.5*AC210*(I210/AF210))-1)*100)</f>
        <v>5.4751006696274418</v>
      </c>
      <c r="AR210" s="766">
        <f>INDEX(Historical!$C$7:$C$1455,MATCH(B210,Historical!$B$7:$B$1455,0))*IF(AH210="n/a",1.03,IF(AH210&lt;0,1.01,IF(AH210&gt;10,1.1,(1+AH210/100))))</f>
        <v>0.55000000000000004</v>
      </c>
      <c r="AS210" s="897">
        <f>IF($AI210="n/a",1.03*AR210,IF($AI210&lt;0,1.01*AR210,IF($AI210&gt;10,1.1*AR210,(1+$AI210/100)*AR210)))</f>
        <v>0.60208500000000009</v>
      </c>
      <c r="AT210" s="897">
        <f>IF($AK210="n/a",1.03*AS210,IF($AK210&lt;0,1.01*AS210,IF($AK210&gt;10,1.1*AS210,(1+$AK210/100)*AS210)))</f>
        <v>0.6622935000000002</v>
      </c>
      <c r="AU210" s="897">
        <f>IF($AK210="n/a",1.03*AT210,IF($AK210&lt;0,1.01*AT210,IF($AK210&gt;10,1.1*AT210,(1+$AK210/100)*AT210)))</f>
        <v>0.72852285000000028</v>
      </c>
      <c r="AV210" s="897">
        <f>IF($AK210="n/a",1.03*AU210,IF($AK210&lt;0,1.01*AU210,IF($AK210&gt;10,1.1*AU210,(1+$AK210/100)*AU210)))</f>
        <v>0.80137513500000035</v>
      </c>
      <c r="AW210" s="887">
        <f>SUM(AR210:AV210)</f>
        <v>3.3442764850000004</v>
      </c>
      <c r="AX210" s="904">
        <f>AW210/I210*100</f>
        <v>13.058479051151895</v>
      </c>
      <c r="AY210" s="1213">
        <v>0.91</v>
      </c>
      <c r="AZ210" s="900">
        <v>7.9699999999999989</v>
      </c>
      <c r="BA210" s="900">
        <v>-27.24</v>
      </c>
      <c r="BB210" s="900">
        <v>-6.68</v>
      </c>
      <c r="BC210" s="900">
        <v>-13.350000000000001</v>
      </c>
      <c r="BD210" s="1079"/>
      <c r="BE210" s="721">
        <v>2013</v>
      </c>
      <c r="BF210" s="1057">
        <f>IF(BE210&gt;2008,0,IF(BE210&gt;2001,1,IF(BE210&gt;1990,2,IF(BE210&gt;1980,3,IF(BE210&gt;1973,4,IF(BE210&gt;1970,5,IF(BE210&gt;1960,6,IF(BE210&gt;1958,7,IF(BE210&gt;1953,8,9)))))))))</f>
        <v>0</v>
      </c>
    </row>
    <row r="211" spans="1:58" ht="11.25" customHeight="1" x14ac:dyDescent="0.2">
      <c r="A211" s="1036" t="s">
        <v>4018</v>
      </c>
      <c r="B211" s="1031" t="s">
        <v>4019</v>
      </c>
      <c r="C211" s="1181" t="s">
        <v>109</v>
      </c>
      <c r="D211" s="1181" t="s">
        <v>4426</v>
      </c>
      <c r="E211" s="857">
        <v>5</v>
      </c>
      <c r="F211" s="1245">
        <v>770</v>
      </c>
      <c r="G211" s="1245" t="s">
        <v>107</v>
      </c>
      <c r="H211" s="1245" t="s">
        <v>107</v>
      </c>
      <c r="I211" s="1030">
        <v>22.67</v>
      </c>
      <c r="J211" s="766">
        <f>(M211/I211)*100</f>
        <v>2.1173356859285395</v>
      </c>
      <c r="K211" s="1033">
        <v>0.12</v>
      </c>
      <c r="L211" s="1043">
        <v>4</v>
      </c>
      <c r="M211" s="756">
        <f>K211*L211</f>
        <v>0.48</v>
      </c>
      <c r="N211" s="1026" t="s">
        <v>242</v>
      </c>
      <c r="O211" s="860">
        <v>0.1</v>
      </c>
      <c r="P211" s="714">
        <v>43102</v>
      </c>
      <c r="Q211" s="714">
        <v>43113</v>
      </c>
      <c r="R211" s="756">
        <f>(K211-O211)/O211*100</f>
        <v>19.999999999999989</v>
      </c>
      <c r="S211" s="824">
        <f>IF(INDEX(Historical!$D$7:$D$1455,MATCH(B211,Historical!$B$7:$B$1455,0))=0,"n/a",(INDEX(Historical!$C$7:$C$1455,MATCH(B211,Historical!$B$7:$B$1455,0))/INDEX(Historical!$D$7:$D$1455,MATCH(B211,Historical!$B$7:$B$1455,0))-1)*100)</f>
        <v>25</v>
      </c>
      <c r="T211" s="824">
        <f>IF(INDEX(Historical!$F$7:$F$1455,MATCH(B211,Historical!$B$7:$B$1455,0))=0,"n/a",((INDEX(Historical!$C$7:$C$1455,MATCH(B211,Historical!$B$7:$B$1455,0))/INDEX(Historical!$F$7:$F$1455,MATCH(B211,Historical!$B$7:$B$1455,0)))^(1/3)-1)*100)</f>
        <v>38.672254870126935</v>
      </c>
      <c r="U211" s="824" t="str">
        <f>IF(INDEX(Historical!$I$7:$I$1455,MATCH(B211,Historical!$B$7:$B$1455,0))=0,"n/a",((INDEX(Historical!$C$7:$C$1455,MATCH(B211,Historical!$B$7:$B$1455,0))/INDEX(Historical!$I$7:$I$1455,MATCH(B211,Historical!$B$7:$B$1455,0)))^(1/5)-1)*100)</f>
        <v>n/a</v>
      </c>
      <c r="V211" s="824">
        <f>IF(INDEX(Historical!$O$7:$O$1455,MATCH(B211,Historical!$B$7:$B$1455,0))=0,"n/a",((INDEX(Historical!$C$7:$C$1455,MATCH(B211,Historical!$B$7:$B$1455,0))/INDEX(Historical!$O$7:$O$1455,MATCH(B211,Historical!$B$7:$B$1455,0)))^(1/10)-1)*100)</f>
        <v>-5.3062991636801504</v>
      </c>
      <c r="W211" s="825" t="str">
        <f>IF(OR(U211&lt;=0,U211="n/a",V211&lt;=0,V211="n/a"),"n/a",U211/V211)</f>
        <v>n/a</v>
      </c>
      <c r="X211" s="826" t="str">
        <f>IF(OR(AJ211&lt;=0,AJ211="n/a",U211&lt;=0,U211="n/a"),"n/a",U211/AJ211)</f>
        <v>n/a</v>
      </c>
      <c r="Y211" s="777"/>
      <c r="Z211" s="766">
        <f>IF(OR(AC211&lt;0.01,AC211="n/a"),"n/a",M211/AC211*100)</f>
        <v>33.802816901408448</v>
      </c>
      <c r="AA211" s="1042">
        <f>IF(OR(AC211&lt;0.01,AC211="n/a"),"n/a",I211/AC211)</f>
        <v>15.964788732394368</v>
      </c>
      <c r="AB211" s="1043">
        <v>12</v>
      </c>
      <c r="AC211" s="1021">
        <v>1.42</v>
      </c>
      <c r="AD211" s="1021" t="s">
        <v>138</v>
      </c>
      <c r="AE211" s="1021">
        <v>2.57</v>
      </c>
      <c r="AF211" s="1021">
        <v>1.27</v>
      </c>
      <c r="AG211" s="1021">
        <v>7.0000000000000009</v>
      </c>
      <c r="AH211" s="1021">
        <v>9.8000000000000007</v>
      </c>
      <c r="AI211" s="1021">
        <v>-4.5</v>
      </c>
      <c r="AJ211" s="1021">
        <v>35.6</v>
      </c>
      <c r="AK211" s="1021" t="s">
        <v>138</v>
      </c>
      <c r="AL211" s="1034">
        <v>101.79</v>
      </c>
      <c r="AM211" s="1028">
        <v>8.67</v>
      </c>
      <c r="AN211" s="1021">
        <v>0.34</v>
      </c>
      <c r="AO211" s="868" t="str">
        <f>IF(U211="n/a","n/a",IF(AA211&lt;0,"n/a",IF(AA211="n/a","n/a",J211+U211-AA211)))</f>
        <v>n/a</v>
      </c>
      <c r="AP211" s="869" t="str">
        <f>IF(U211="n/a","n/a",J211+U211)</f>
        <v>n/a</v>
      </c>
      <c r="AQ211" s="1044">
        <f>IF(OR(AC211&lt;0.01,AF211="n/a"),"n/a",(I211/SQRT(22.5*AC211*(I211/AF211))-1)*100)</f>
        <v>-5.0724681310565956</v>
      </c>
      <c r="AR211" s="766">
        <f>INDEX(Historical!$C$7:$C$1455,MATCH(B211,Historical!$B$7:$B$1455,0))*IF(AH211="n/a",1.03,IF(AH211&lt;0,1.01,IF(AH211&gt;10,1.1,(1+AH211/100))))</f>
        <v>0.43920000000000003</v>
      </c>
      <c r="AS211" s="1042">
        <f>IF($AI211="n/a",1.03*AR211,IF($AI211&lt;0,1.01*AR211,IF($AI211&gt;10,1.1*AR211,(1+$AI211/100)*AR211)))</f>
        <v>0.44359200000000004</v>
      </c>
      <c r="AT211" s="1042">
        <f>IF($AK211="n/a",1.03*AS211,IF($AK211&lt;0,1.01*AS211,IF($AK211&gt;10,1.1*AS211,(1+$AK211/100)*AS211)))</f>
        <v>0.45689976000000004</v>
      </c>
      <c r="AU211" s="1042">
        <f>IF($AK211="n/a",1.03*AT211,IF($AK211&lt;0,1.01*AT211,IF($AK211&gt;10,1.1*AT211,(1+$AK211/100)*AT211)))</f>
        <v>0.47060675280000008</v>
      </c>
      <c r="AV211" s="1042">
        <f>IF($AK211="n/a",1.03*AU211,IF($AK211&lt;0,1.01*AU211,IF($AK211&gt;10,1.1*AU211,(1+$AK211/100)*AU211)))</f>
        <v>0.48472495538400012</v>
      </c>
      <c r="AW211" s="766">
        <f>SUM(AR211:AV211)</f>
        <v>2.2950234681840005</v>
      </c>
      <c r="AX211" s="877">
        <f>AW211/I211*100</f>
        <v>10.123614769228057</v>
      </c>
      <c r="AY211" s="1212">
        <v>-0.03</v>
      </c>
      <c r="AZ211" s="1028">
        <v>11.07</v>
      </c>
      <c r="BA211" s="1028">
        <v>-17.239999999999998</v>
      </c>
      <c r="BB211" s="1028">
        <v>-6.81</v>
      </c>
      <c r="BC211" s="1028">
        <v>-3.9899999999999998</v>
      </c>
      <c r="BE211" s="721">
        <v>2014</v>
      </c>
      <c r="BF211" s="1057">
        <f>IF(BE211&gt;2008,0,IF(BE211&gt;2001,1,IF(BE211&gt;1990,2,IF(BE211&gt;1980,3,IF(BE211&gt;1973,4,IF(BE211&gt;1970,5,IF(BE211&gt;1960,6,IF(BE211&gt;1958,7,IF(BE211&gt;1953,8,9)))))))))</f>
        <v>0</v>
      </c>
    </row>
    <row r="212" spans="1:58" ht="11.25" customHeight="1" x14ac:dyDescent="0.2">
      <c r="A212" s="1027" t="s">
        <v>1275</v>
      </c>
      <c r="B212" s="1031" t="s">
        <v>1276</v>
      </c>
      <c r="C212" s="1181" t="s">
        <v>109</v>
      </c>
      <c r="D212" s="1181" t="s">
        <v>4434</v>
      </c>
      <c r="E212" s="857">
        <v>6</v>
      </c>
      <c r="F212" s="1245">
        <v>669</v>
      </c>
      <c r="G212" s="1245" t="s">
        <v>107</v>
      </c>
      <c r="H212" s="1245" t="s">
        <v>107</v>
      </c>
      <c r="I212" s="1030">
        <v>22.44</v>
      </c>
      <c r="J212" s="766">
        <f>(M212/I212)*100</f>
        <v>4.2780748663101598</v>
      </c>
      <c r="K212" s="1033">
        <v>0.24</v>
      </c>
      <c r="L212" s="1043">
        <v>4</v>
      </c>
      <c r="M212" s="756">
        <f>K212*L212</f>
        <v>0.96</v>
      </c>
      <c r="N212" s="1026" t="s">
        <v>438</v>
      </c>
      <c r="O212" s="860">
        <v>0.21</v>
      </c>
      <c r="P212" s="1016">
        <v>43133</v>
      </c>
      <c r="Q212" s="1016">
        <v>43154</v>
      </c>
      <c r="R212" s="756">
        <f>(K212-O212)/O212*100</f>
        <v>14.285714285714285</v>
      </c>
      <c r="S212" s="824">
        <f>IF(INDEX(Historical!$D$7:$D$1455,MATCH(B212,Historical!$B$7:$B$1455,0))=0,"n/a",(INDEX(Historical!$C$7:$C$1455,MATCH(B212,Historical!$B$7:$B$1455,0))/INDEX(Historical!$D$7:$D$1455,MATCH(B212,Historical!$B$7:$B$1455,0))-1)*100)</f>
        <v>31.147540983606568</v>
      </c>
      <c r="T212" s="824">
        <f>IF(INDEX(Historical!$F$7:$F$1455,MATCH(B212,Historical!$B$7:$B$1455,0))=0,"n/a",((INDEX(Historical!$C$7:$C$1455,MATCH(B212,Historical!$B$7:$B$1455,0))/INDEX(Historical!$F$7:$F$1455,MATCH(B212,Historical!$B$7:$B$1455,0)))^(1/3)-1)*100)</f>
        <v>56.179333123816001</v>
      </c>
      <c r="U212" s="824" t="str">
        <f>IF(INDEX(Historical!$I$7:$I$1455,MATCH(B212,Historical!$B$7:$B$1455,0))=0,"n/a",((INDEX(Historical!$C$7:$C$1455,MATCH(B212,Historical!$B$7:$B$1455,0))/INDEX(Historical!$I$7:$I$1455,MATCH(B212,Historical!$B$7:$B$1455,0)))^(1/5)-1)*100)</f>
        <v>n/a</v>
      </c>
      <c r="V212" s="824">
        <f>IF(INDEX(Historical!$O$7:$O$1455,MATCH(B212,Historical!$B$7:$B$1455,0))=0,"n/a",((INDEX(Historical!$C$7:$C$1455,MATCH(B212,Historical!$B$7:$B$1455,0))/INDEX(Historical!$O$7:$O$1455,MATCH(B212,Historical!$B$7:$B$1455,0)))^(1/10)-1)*100)</f>
        <v>-6.696700846319259</v>
      </c>
      <c r="W212" s="825" t="str">
        <f>IF(OR(U212&lt;=0,U212="n/a",V212&lt;=0,V212="n/a"),"n/a",U212/V212)</f>
        <v>n/a</v>
      </c>
      <c r="X212" s="826" t="str">
        <f>IF(OR(AJ212&lt;=0,AJ212="n/a",U212&lt;=0,U212="n/a"),"n/a",U212/AJ212)</f>
        <v>n/a</v>
      </c>
      <c r="Y212" s="780"/>
      <c r="Z212" s="766">
        <f>IF(OR(AC212&lt;0.01,AC212="n/a"),"n/a",M212/AC212*100)</f>
        <v>50.261780104712038</v>
      </c>
      <c r="AA212" s="1042">
        <f>IF(OR(AC212&lt;0.01,AC212="n/a"),"n/a",I212/AC212)</f>
        <v>11.74869109947644</v>
      </c>
      <c r="AB212" s="1043">
        <v>12</v>
      </c>
      <c r="AC212" s="1021">
        <v>1.91</v>
      </c>
      <c r="AD212" s="1021">
        <v>1.47</v>
      </c>
      <c r="AE212" s="1021">
        <v>3.13</v>
      </c>
      <c r="AF212" s="1021">
        <v>1.27</v>
      </c>
      <c r="AG212" s="1021">
        <v>10.199999999999999</v>
      </c>
      <c r="AH212" s="1021">
        <v>2.4</v>
      </c>
      <c r="AI212" s="1021">
        <v>11.41</v>
      </c>
      <c r="AJ212" s="1021">
        <v>-8.7999999999999989</v>
      </c>
      <c r="AK212" s="1021">
        <v>8</v>
      </c>
      <c r="AL212" s="1034">
        <v>714.04</v>
      </c>
      <c r="AM212" s="1028">
        <v>1.7999999999999998</v>
      </c>
      <c r="AN212" s="1021">
        <v>0.21</v>
      </c>
      <c r="AO212" s="868" t="str">
        <f>IF(U212="n/a","n/a",IF(AA212&lt;0,"n/a",IF(AA212="n/a","n/a",J212+U212-AA212)))</f>
        <v>n/a</v>
      </c>
      <c r="AP212" s="869" t="str">
        <f>IF(U212="n/a","n/a",J212+U212)</f>
        <v>n/a</v>
      </c>
      <c r="AQ212" s="1044">
        <f>IF(OR(AC212&lt;0.01,AF212="n/a"),"n/a",(I212/SQRT(22.5*AC212*(I212/AF212))-1)*100)</f>
        <v>-18.566079422679348</v>
      </c>
      <c r="AR212" s="766">
        <f>INDEX(Historical!$C$7:$C$1455,MATCH(B212,Historical!$B$7:$B$1455,0))*IF(AH212="n/a",1.03,IF(AH212&lt;0,1.01,IF(AH212&gt;10,1.1,(1+AH212/100))))</f>
        <v>0.81920000000000004</v>
      </c>
      <c r="AS212" s="1042">
        <f>IF($AI212="n/a",1.03*AR212,IF($AI212&lt;0,1.01*AR212,IF($AI212&gt;10,1.1*AR212,(1+$AI212/100)*AR212)))</f>
        <v>0.90112000000000014</v>
      </c>
      <c r="AT212" s="1042">
        <f>IF($AK212="n/a",1.03*AS212,IF($AK212&lt;0,1.01*AS212,IF($AK212&gt;10,1.1*AS212,(1+$AK212/100)*AS212)))</f>
        <v>0.97320960000000023</v>
      </c>
      <c r="AU212" s="1042">
        <f>IF($AK212="n/a",1.03*AT212,IF($AK212&lt;0,1.01*AT212,IF($AK212&gt;10,1.1*AT212,(1+$AK212/100)*AT212)))</f>
        <v>1.0510663680000003</v>
      </c>
      <c r="AV212" s="1042">
        <f>IF($AK212="n/a",1.03*AU212,IF($AK212&lt;0,1.01*AU212,IF($AK212&gt;10,1.1*AU212,(1+$AK212/100)*AU212)))</f>
        <v>1.1351516774400003</v>
      </c>
      <c r="AW212" s="766">
        <f>SUM(AR212:AV212)</f>
        <v>4.8797476454400011</v>
      </c>
      <c r="AX212" s="877">
        <f>AW212/I212*100</f>
        <v>21.745755995721929</v>
      </c>
      <c r="AY212" s="1212">
        <v>0.84</v>
      </c>
      <c r="AZ212" s="1028">
        <v>27.79</v>
      </c>
      <c r="BA212" s="1028">
        <v>-32.21</v>
      </c>
      <c r="BB212" s="1028">
        <v>-0.08</v>
      </c>
      <c r="BC212" s="1028">
        <v>-17.580000000000002</v>
      </c>
      <c r="BE212" s="721">
        <v>2013</v>
      </c>
      <c r="BF212" s="1057">
        <f>IF(BE212&gt;2008,0,IF(BE212&gt;2001,1,IF(BE212&gt;1990,2,IF(BE212&gt;1980,3,IF(BE212&gt;1973,4,IF(BE212&gt;1970,5,IF(BE212&gt;1960,6,IF(BE212&gt;1958,7,IF(BE212&gt;1953,8,9)))))))))</f>
        <v>0</v>
      </c>
    </row>
    <row r="213" spans="1:58" ht="11.25" customHeight="1" x14ac:dyDescent="0.2">
      <c r="A213" s="1019" t="s">
        <v>1279</v>
      </c>
      <c r="B213" s="1031" t="s">
        <v>1280</v>
      </c>
      <c r="C213" s="1181" t="s">
        <v>248</v>
      </c>
      <c r="D213" s="1181" t="s">
        <v>4462</v>
      </c>
      <c r="E213" s="857">
        <v>8</v>
      </c>
      <c r="F213" s="1245">
        <v>433</v>
      </c>
      <c r="G213" s="1245" t="s">
        <v>116</v>
      </c>
      <c r="H213" s="1245" t="s">
        <v>116</v>
      </c>
      <c r="I213" s="1021">
        <v>42.29</v>
      </c>
      <c r="J213" s="766">
        <f>(M213/I213)*100</f>
        <v>3.4996453062189645</v>
      </c>
      <c r="K213" s="1040">
        <v>0.37</v>
      </c>
      <c r="L213" s="1043">
        <v>4</v>
      </c>
      <c r="M213" s="756">
        <f>K213*L213</f>
        <v>1.48</v>
      </c>
      <c r="N213" s="1026" t="s">
        <v>1008</v>
      </c>
      <c r="O213" s="861">
        <v>0.36499999999999999</v>
      </c>
      <c r="P213" s="1016">
        <v>43144</v>
      </c>
      <c r="Q213" s="1016">
        <v>43161</v>
      </c>
      <c r="R213" s="756">
        <f>(K213-O213)/O213*100</f>
        <v>1.3698630136986314</v>
      </c>
      <c r="S213" s="824">
        <f>IF(INDEX(Historical!$D$7:$D$1455,MATCH(B213,Historical!$B$7:$B$1455,0))=0,"n/a",(INDEX(Historical!$C$7:$C$1455,MATCH(B213,Historical!$B$7:$B$1455,0))/INDEX(Historical!$D$7:$D$1455,MATCH(B213,Historical!$B$7:$B$1455,0))-1)*100)</f>
        <v>4.2857142857142927</v>
      </c>
      <c r="T213" s="824">
        <f>IF(INDEX(Historical!$F$7:$F$1455,MATCH(B213,Historical!$B$7:$B$1455,0))=0,"n/a",((INDEX(Historical!$C$7:$C$1455,MATCH(B213,Historical!$B$7:$B$1455,0))/INDEX(Historical!$F$7:$F$1455,MATCH(B213,Historical!$B$7:$B$1455,0)))^(1/3)-1)*100)</f>
        <v>9.8972243146180148</v>
      </c>
      <c r="U213" s="824">
        <f>IF(INDEX(Historical!$I$7:$I$1455,MATCH(B213,Historical!$B$7:$B$1455,0))=0,"n/a",((INDEX(Historical!$C$7:$C$1455,MATCH(B213,Historical!$B$7:$B$1455,0))/INDEX(Historical!$I$7:$I$1455,MATCH(B213,Historical!$B$7:$B$1455,0)))^(1/5)-1)*100)</f>
        <v>18.684015949694064</v>
      </c>
      <c r="V213" s="824">
        <f>IF(INDEX(Historical!$O$7:$O$1455,MATCH(B213,Historical!$B$7:$B$1455,0))=0,"n/a",((INDEX(Historical!$C$7:$C$1455,MATCH(B213,Historical!$B$7:$B$1455,0))/INDEX(Historical!$O$7:$O$1455,MATCH(B213,Historical!$B$7:$B$1455,0)))^(1/10)-1)*100)</f>
        <v>3.2534802967586707</v>
      </c>
      <c r="W213" s="825">
        <f>IF(OR(U213&lt;=0,U213="n/a",V213&lt;=0,V213="n/a"),"n/a",U213/V213)</f>
        <v>5.7427782698755854</v>
      </c>
      <c r="X213" s="826">
        <f>IF(OR(AJ213&lt;=0,AJ213="n/a",U213&lt;=0,U213="n/a"),"n/a",U213/AJ213)</f>
        <v>4.5570770609009905</v>
      </c>
      <c r="Y213" s="780"/>
      <c r="Z213" s="766">
        <f>IF(OR(AC213&lt;0.01,AC213="n/a"),"n/a",M213/AC213*100)</f>
        <v>41.926345609065159</v>
      </c>
      <c r="AA213" s="1042">
        <f>IF(OR(AC213&lt;0.01,AC213="n/a"),"n/a",I213/AC213)</f>
        <v>11.980169971671389</v>
      </c>
      <c r="AB213" s="1043">
        <v>12</v>
      </c>
      <c r="AC213" s="1021">
        <v>3.53</v>
      </c>
      <c r="AD213" s="1021">
        <v>1.1299999999999999</v>
      </c>
      <c r="AE213" s="1021">
        <v>1.19</v>
      </c>
      <c r="AF213" s="1021">
        <v>3.26</v>
      </c>
      <c r="AG213" s="1021">
        <v>26.5</v>
      </c>
      <c r="AH213" s="1021">
        <v>-13.3</v>
      </c>
      <c r="AI213" s="1021">
        <v>-2.2599999999999998</v>
      </c>
      <c r="AJ213" s="1021">
        <v>4.1000000000000005</v>
      </c>
      <c r="AK213" s="1021">
        <v>10.65</v>
      </c>
      <c r="AL213" s="1034">
        <v>6920</v>
      </c>
      <c r="AM213" s="1028">
        <v>0.57999999999999996</v>
      </c>
      <c r="AN213" s="1021">
        <v>3.3</v>
      </c>
      <c r="AO213" s="868">
        <f>IF(U213="n/a","n/a",IF(AA213&lt;0,"n/a",IF(AA213="n/a","n/a",J213+U213-AA213)))</f>
        <v>10.203491284241641</v>
      </c>
      <c r="AP213" s="869">
        <f>IF(U213="n/a","n/a",J213+U213)</f>
        <v>22.18366125591303</v>
      </c>
      <c r="AQ213" s="1044">
        <f>IF(OR(AC213&lt;0.01,AF213="n/a"),"n/a",(I213/SQRT(22.5*AC213*(I213/AF213))-1)*100)</f>
        <v>31.749516731390635</v>
      </c>
      <c r="AR213" s="766">
        <f>INDEX(Historical!$C$7:$C$1455,MATCH(B213,Historical!$B$7:$B$1455,0))*IF(AH213="n/a",1.03,IF(AH213&lt;0,1.01,IF(AH213&gt;10,1.1,(1+AH213/100))))</f>
        <v>1.4745999999999999</v>
      </c>
      <c r="AS213" s="1042">
        <f>IF($AI213="n/a",1.03*AR213,IF($AI213&lt;0,1.01*AR213,IF($AI213&gt;10,1.1*AR213,(1+$AI213/100)*AR213)))</f>
        <v>1.4893459999999998</v>
      </c>
      <c r="AT213" s="1042">
        <f>IF($AK213="n/a",1.03*AS213,IF($AK213&lt;0,1.01*AS213,IF($AK213&gt;10,1.1*AS213,(1+$AK213/100)*AS213)))</f>
        <v>1.6382805999999999</v>
      </c>
      <c r="AU213" s="1042">
        <f>IF($AK213="n/a",1.03*AT213,IF($AK213&lt;0,1.01*AT213,IF($AK213&gt;10,1.1*AT213,(1+$AK213/100)*AT213)))</f>
        <v>1.80210866</v>
      </c>
      <c r="AV213" s="1042">
        <f>IF($AK213="n/a",1.03*AU213,IF($AK213&lt;0,1.01*AU213,IF($AK213&gt;10,1.1*AU213,(1+$AK213/100)*AU213)))</f>
        <v>1.9823195260000002</v>
      </c>
      <c r="AW213" s="766">
        <f>SUM(AR213:AV213)</f>
        <v>8.3866547859999994</v>
      </c>
      <c r="AX213" s="877">
        <f>AW213/I213*100</f>
        <v>19.831295308583588</v>
      </c>
      <c r="AY213" s="1212">
        <v>1.02</v>
      </c>
      <c r="AZ213" s="1028">
        <v>18.260000000000002</v>
      </c>
      <c r="BA213" s="1028">
        <v>-25.15</v>
      </c>
      <c r="BB213" s="1028">
        <v>2.27</v>
      </c>
      <c r="BC213" s="1028">
        <v>-0.71000000000000008</v>
      </c>
      <c r="BE213" s="721">
        <v>2011</v>
      </c>
      <c r="BF213" s="1057">
        <f>IF(BE213&gt;2008,0,IF(BE213&gt;2001,1,IF(BE213&gt;1990,2,IF(BE213&gt;1980,3,IF(BE213&gt;1973,4,IF(BE213&gt;1970,5,IF(BE213&gt;1960,6,IF(BE213&gt;1958,7,IF(BE213&gt;1953,8,9)))))))))</f>
        <v>0</v>
      </c>
    </row>
    <row r="214" spans="1:58" ht="11.25" customHeight="1" x14ac:dyDescent="0.2">
      <c r="A214" s="1027" t="s">
        <v>1281</v>
      </c>
      <c r="B214" s="1031" t="s">
        <v>1282</v>
      </c>
      <c r="C214" s="1181" t="s">
        <v>109</v>
      </c>
      <c r="D214" s="1181" t="s">
        <v>119</v>
      </c>
      <c r="E214" s="857">
        <v>8</v>
      </c>
      <c r="F214" s="1245">
        <v>526</v>
      </c>
      <c r="G214" s="1245" t="s">
        <v>38</v>
      </c>
      <c r="H214" s="1245" t="s">
        <v>38</v>
      </c>
      <c r="I214" s="1030">
        <v>44.19</v>
      </c>
      <c r="J214" s="766">
        <f>(M214/I214)*100</f>
        <v>2.7155465037338766</v>
      </c>
      <c r="K214" s="1033">
        <v>0.3</v>
      </c>
      <c r="L214" s="1043">
        <v>4</v>
      </c>
      <c r="M214" s="756">
        <f>K214*L214</f>
        <v>1.2</v>
      </c>
      <c r="N214" s="1026" t="s">
        <v>165</v>
      </c>
      <c r="O214" s="860">
        <v>0.25</v>
      </c>
      <c r="P214" s="1016">
        <v>43343</v>
      </c>
      <c r="Q214" s="1016">
        <v>43374</v>
      </c>
      <c r="R214" s="756">
        <f>(K214-O214)/O214*100</f>
        <v>19.999999999999996</v>
      </c>
      <c r="S214" s="824">
        <f>IF(INDEX(Historical!$D$7:$D$1455,MATCH(B214,Historical!$B$7:$B$1455,0))=0,"n/a",(INDEX(Historical!$C$7:$C$1455,MATCH(B214,Historical!$B$7:$B$1455,0))/INDEX(Historical!$D$7:$D$1455,MATCH(B214,Historical!$B$7:$B$1455,0))-1)*100)</f>
        <v>9.5238095238095344</v>
      </c>
      <c r="T214" s="824">
        <f>IF(INDEX(Historical!$F$7:$F$1455,MATCH(B214,Historical!$B$7:$B$1455,0))=0,"n/a",((INDEX(Historical!$C$7:$C$1455,MATCH(B214,Historical!$B$7:$B$1455,0))/INDEX(Historical!$F$7:$F$1455,MATCH(B214,Historical!$B$7:$B$1455,0)))^(1/3)-1)*100)</f>
        <v>13.452941227266413</v>
      </c>
      <c r="U214" s="824">
        <f>IF(INDEX(Historical!$I$7:$I$1455,MATCH(B214,Historical!$B$7:$B$1455,0))=0,"n/a",((INDEX(Historical!$C$7:$C$1455,MATCH(B214,Historical!$B$7:$B$1455,0))/INDEX(Historical!$I$7:$I$1455,MATCH(B214,Historical!$B$7:$B$1455,0)))^(1/5)-1)*100)</f>
        <v>18.126018804310839</v>
      </c>
      <c r="V214" s="824">
        <f>IF(INDEX(Historical!$O$7:$O$1455,MATCH(B214,Historical!$B$7:$B$1455,0))=0,"n/a",((INDEX(Historical!$C$7:$C$1455,MATCH(B214,Historical!$B$7:$B$1455,0))/INDEX(Historical!$O$7:$O$1455,MATCH(B214,Historical!$B$7:$B$1455,0)))^(1/10)-1)*100)</f>
        <v>-7.4714443101084882</v>
      </c>
      <c r="W214" s="825" t="str">
        <f>IF(OR(U214&lt;=0,U214="n/a",V214&lt;=0,V214="n/a"),"n/a",U214/V214)</f>
        <v>n/a</v>
      </c>
      <c r="X214" s="826">
        <f>IF(OR(AJ214&lt;=0,AJ214="n/a",U214&lt;=0,U214="n/a"),"n/a",U214/AJ214)</f>
        <v>0.54927329710032846</v>
      </c>
      <c r="Y214" s="777"/>
      <c r="Z214" s="766">
        <f>IF(OR(AC214&lt;0.01,AC214="n/a"),"n/a",M214/AC214*100)</f>
        <v>27.027027027027025</v>
      </c>
      <c r="AA214" s="1042">
        <f>IF(OR(AC214&lt;0.01,AC214="n/a"),"n/a",I214/AC214)</f>
        <v>9.9527027027027017</v>
      </c>
      <c r="AB214" s="1043">
        <v>12</v>
      </c>
      <c r="AC214" s="1021">
        <v>4.4400000000000004</v>
      </c>
      <c r="AD214" s="1021">
        <v>0.49</v>
      </c>
      <c r="AE214" s="1021">
        <v>0.85</v>
      </c>
      <c r="AF214" s="1021">
        <v>1.24</v>
      </c>
      <c r="AG214" s="1021" t="s">
        <v>138</v>
      </c>
      <c r="AH214" s="1021">
        <v>8.9</v>
      </c>
      <c r="AI214" s="1021">
        <v>5.99</v>
      </c>
      <c r="AJ214" s="1021">
        <v>33</v>
      </c>
      <c r="AK214" s="1021">
        <v>20.14</v>
      </c>
      <c r="AL214" s="1034">
        <v>15940</v>
      </c>
      <c r="AM214" s="1028">
        <v>0.2</v>
      </c>
      <c r="AN214" s="1021">
        <v>0.37</v>
      </c>
      <c r="AO214" s="868">
        <f>IF(U214="n/a","n/a",IF(AA214&lt;0,"n/a",IF(AA214="n/a","n/a",J214+U214-AA214)))</f>
        <v>10.888862605342013</v>
      </c>
      <c r="AP214" s="869">
        <f>IF(U214="n/a","n/a",J214+U214)</f>
        <v>20.841565308044714</v>
      </c>
      <c r="AQ214" s="1044">
        <f>IF(OR(AC214&lt;0.01,AF214="n/a"),"n/a",(I214/SQRT(22.5*AC214*(I214/AF214))-1)*100)</f>
        <v>-25.938910046873843</v>
      </c>
      <c r="AR214" s="766">
        <f>INDEX(Historical!$C$7:$C$1455,MATCH(B214,Historical!$B$7:$B$1455,0))*IF(AH214="n/a",1.03,IF(AH214&lt;0,1.01,IF(AH214&gt;10,1.1,(1+AH214/100))))</f>
        <v>1.0018800000000001</v>
      </c>
      <c r="AS214" s="1042">
        <f>IF($AI214="n/a",1.03*AR214,IF($AI214&lt;0,1.01*AR214,IF($AI214&gt;10,1.1*AR214,(1+$AI214/100)*AR214)))</f>
        <v>1.0618926120000001</v>
      </c>
      <c r="AT214" s="1042">
        <f>IF($AK214="n/a",1.03*AS214,IF($AK214&lt;0,1.01*AS214,IF($AK214&gt;10,1.1*AS214,(1+$AK214/100)*AS214)))</f>
        <v>1.1680818732000002</v>
      </c>
      <c r="AU214" s="1042">
        <f>IF($AK214="n/a",1.03*AT214,IF($AK214&lt;0,1.01*AT214,IF($AK214&gt;10,1.1*AT214,(1+$AK214/100)*AT214)))</f>
        <v>1.2848900605200004</v>
      </c>
      <c r="AV214" s="1042">
        <f>IF($AK214="n/a",1.03*AU214,IF($AK214&lt;0,1.01*AU214,IF($AK214&gt;10,1.1*AU214,(1+$AK214/100)*AU214)))</f>
        <v>1.4133790665720005</v>
      </c>
      <c r="AW214" s="766">
        <f>SUM(AR214:AV214)</f>
        <v>5.9301236122920011</v>
      </c>
      <c r="AX214" s="877">
        <f>AW214/I214*100</f>
        <v>13.419605368391041</v>
      </c>
      <c r="AY214" s="1212">
        <v>0.92</v>
      </c>
      <c r="AZ214" s="1028">
        <v>2.0299999999999998</v>
      </c>
      <c r="BA214" s="1028">
        <v>-25.35</v>
      </c>
      <c r="BB214" s="1028">
        <v>-5.46</v>
      </c>
      <c r="BC214" s="1028">
        <v>-13.15</v>
      </c>
      <c r="BE214" s="721">
        <v>2011</v>
      </c>
      <c r="BF214" s="1057">
        <f>IF(BE214&gt;2008,0,IF(BE214&gt;2001,1,IF(BE214&gt;1990,2,IF(BE214&gt;1980,3,IF(BE214&gt;1973,4,IF(BE214&gt;1970,5,IF(BE214&gt;1960,6,IF(BE214&gt;1958,7,IF(BE214&gt;1953,8,9)))))))))</f>
        <v>0</v>
      </c>
    </row>
    <row r="215" spans="1:58" ht="11.25" customHeight="1" x14ac:dyDescent="0.2">
      <c r="A215" s="1027" t="s">
        <v>1283</v>
      </c>
      <c r="B215" s="1031" t="s">
        <v>1284</v>
      </c>
      <c r="C215" s="1181" t="s">
        <v>248</v>
      </c>
      <c r="D215" s="1181" t="s">
        <v>4412</v>
      </c>
      <c r="E215" s="857">
        <v>9</v>
      </c>
      <c r="F215" s="1245">
        <v>354</v>
      </c>
      <c r="G215" s="1245" t="s">
        <v>107</v>
      </c>
      <c r="H215" s="1245" t="s">
        <v>107</v>
      </c>
      <c r="I215" s="1030">
        <v>20.49</v>
      </c>
      <c r="J215" s="766">
        <f>(M215/I215)*100</f>
        <v>3.5139092240117131</v>
      </c>
      <c r="K215" s="1033">
        <v>0.18</v>
      </c>
      <c r="L215" s="1043">
        <v>4</v>
      </c>
      <c r="M215" s="756">
        <f>K215*L215</f>
        <v>0.72</v>
      </c>
      <c r="N215" s="1026" t="s">
        <v>153</v>
      </c>
      <c r="O215" s="860">
        <v>0.15</v>
      </c>
      <c r="P215" s="1016">
        <v>43172</v>
      </c>
      <c r="Q215" s="1016">
        <v>43188</v>
      </c>
      <c r="R215" s="756">
        <f>(K215-O215)/O215*100</f>
        <v>20</v>
      </c>
      <c r="S215" s="824">
        <f>IF(INDEX(Historical!$D$7:$D$1455,MATCH(B215,Historical!$B$7:$B$1455,0))=0,"n/a",(INDEX(Historical!$C$7:$C$1455,MATCH(B215,Historical!$B$7:$B$1455,0))/INDEX(Historical!$D$7:$D$1455,MATCH(B215,Historical!$B$7:$B$1455,0))-1)*100)</f>
        <v>22.72727272727273</v>
      </c>
      <c r="T215" s="824">
        <f>IF(INDEX(Historical!$F$7:$F$1455,MATCH(B215,Historical!$B$7:$B$1455,0))=0,"n/a",((INDEX(Historical!$C$7:$C$1455,MATCH(B215,Historical!$B$7:$B$1455,0))/INDEX(Historical!$F$7:$F$1455,MATCH(B215,Historical!$B$7:$B$1455,0)))^(1/3)-1)*100)</f>
        <v>19.055078897614951</v>
      </c>
      <c r="U215" s="824">
        <f>IF(INDEX(Historical!$I$7:$I$1455,MATCH(B215,Historical!$B$7:$B$1455,0))=0,"n/a",((INDEX(Historical!$C$7:$C$1455,MATCH(B215,Historical!$B$7:$B$1455,0))/INDEX(Historical!$I$7:$I$1455,MATCH(B215,Historical!$B$7:$B$1455,0)))^(1/5)-1)*100)</f>
        <v>27.542450062579093</v>
      </c>
      <c r="V215" s="824">
        <f>IF(INDEX(Historical!$O$7:$O$1455,MATCH(B215,Historical!$B$7:$B$1455,0))=0,"n/a",((INDEX(Historical!$C$7:$C$1455,MATCH(B215,Historical!$B$7:$B$1455,0))/INDEX(Historical!$O$7:$O$1455,MATCH(B215,Historical!$B$7:$B$1455,0)))^(1/10)-1)*100)</f>
        <v>7.1773462536293131</v>
      </c>
      <c r="W215" s="825">
        <f>IF(OR(U215&lt;=0,U215="n/a",V215&lt;=0,V215="n/a"),"n/a",U215/V215)</f>
        <v>3.8374141485304425</v>
      </c>
      <c r="X215" s="826">
        <f>IF(OR(AJ215&lt;=0,AJ215="n/a",U215&lt;=0,U215="n/a"),"n/a",U215/AJ215)</f>
        <v>1.9126701432346593</v>
      </c>
      <c r="Y215" s="1031"/>
      <c r="Z215" s="766">
        <f>IF(OR(AC215&lt;0.01,AC215="n/a"),"n/a",M215/AC215*100)</f>
        <v>55.38461538461538</v>
      </c>
      <c r="AA215" s="1042">
        <f>IF(OR(AC215&lt;0.01,AC215="n/a"),"n/a",I215/AC215)</f>
        <v>15.761538461538461</v>
      </c>
      <c r="AB215" s="1043">
        <v>12</v>
      </c>
      <c r="AC215" s="1021">
        <v>1.3</v>
      </c>
      <c r="AD215" s="1021">
        <v>1.2</v>
      </c>
      <c r="AE215" s="1021">
        <v>0.51</v>
      </c>
      <c r="AF215" s="1021">
        <v>1.46</v>
      </c>
      <c r="AG215" s="1021">
        <v>8.1</v>
      </c>
      <c r="AH215" s="1021">
        <v>-3</v>
      </c>
      <c r="AI215" s="1021">
        <v>0.95</v>
      </c>
      <c r="AJ215" s="1021">
        <v>14.399999999999999</v>
      </c>
      <c r="AK215" s="1021">
        <v>13.100000000000001</v>
      </c>
      <c r="AL215" s="1034">
        <v>421.68</v>
      </c>
      <c r="AM215" s="1028">
        <v>0.4</v>
      </c>
      <c r="AN215" s="1021">
        <v>0.18</v>
      </c>
      <c r="AO215" s="868">
        <f>IF(U215="n/a","n/a",IF(AA215&lt;0,"n/a",IF(AA215="n/a","n/a",J215+U215-AA215)))</f>
        <v>15.294820825052344</v>
      </c>
      <c r="AP215" s="869">
        <f>IF(U215="n/a","n/a",J215+U215)</f>
        <v>31.056359286590805</v>
      </c>
      <c r="AQ215" s="1044">
        <f>IF(OR(AC215&lt;0.01,AF215="n/a"),"n/a",(I215/SQRT(22.5*AC215*(I215/AF215))-1)*100)</f>
        <v>1.1310396440537884</v>
      </c>
      <c r="AR215" s="766">
        <f>INDEX(Historical!$C$7:$C$1455,MATCH(B215,Historical!$B$7:$B$1455,0))*IF(AH215="n/a",1.03,IF(AH215&lt;0,1.01,IF(AH215&gt;10,1.1,(1+AH215/100))))</f>
        <v>0.5454</v>
      </c>
      <c r="AS215" s="1042">
        <f>IF($AI215="n/a",1.03*AR215,IF($AI215&lt;0,1.01*AR215,IF($AI215&gt;10,1.1*AR215,(1+$AI215/100)*AR215)))</f>
        <v>0.55058130000000005</v>
      </c>
      <c r="AT215" s="1042">
        <f>IF($AK215="n/a",1.03*AS215,IF($AK215&lt;0,1.01*AS215,IF($AK215&gt;10,1.1*AS215,(1+$AK215/100)*AS215)))</f>
        <v>0.60563943000000009</v>
      </c>
      <c r="AU215" s="1042">
        <f>IF($AK215="n/a",1.03*AT215,IF($AK215&lt;0,1.01*AT215,IF($AK215&gt;10,1.1*AT215,(1+$AK215/100)*AT215)))</f>
        <v>0.6662033730000001</v>
      </c>
      <c r="AV215" s="1042">
        <f>IF($AK215="n/a",1.03*AU215,IF($AK215&lt;0,1.01*AU215,IF($AK215&gt;10,1.1*AU215,(1+$AK215/100)*AU215)))</f>
        <v>0.73282371030000015</v>
      </c>
      <c r="AW215" s="766">
        <f>SUM(AR215:AV215)</f>
        <v>3.1006478133000002</v>
      </c>
      <c r="AX215" s="877">
        <f>AW215/I215*100</f>
        <v>15.132492988286971</v>
      </c>
      <c r="AY215" s="1212">
        <v>0.71</v>
      </c>
      <c r="AZ215" s="1028">
        <v>21.349999999999998</v>
      </c>
      <c r="BA215" s="1028">
        <v>-14.42</v>
      </c>
      <c r="BB215" s="1028">
        <v>1.2</v>
      </c>
      <c r="BC215" s="1028">
        <v>3.32</v>
      </c>
      <c r="BE215" s="721">
        <v>2010</v>
      </c>
      <c r="BF215" s="1057">
        <f>IF(BE215&gt;2008,0,IF(BE215&gt;2001,1,IF(BE215&gt;1990,2,IF(BE215&gt;1980,3,IF(BE215&gt;1973,4,IF(BE215&gt;1970,5,IF(BE215&gt;1960,6,IF(BE215&gt;1958,7,IF(BE215&gt;1953,8,9)))))))))</f>
        <v>0</v>
      </c>
    </row>
    <row r="216" spans="1:58" ht="11.25" customHeight="1" x14ac:dyDescent="0.2">
      <c r="A216" s="1027" t="s">
        <v>4167</v>
      </c>
      <c r="B216" s="1031" t="s">
        <v>4168</v>
      </c>
      <c r="C216" s="1181" t="s">
        <v>248</v>
      </c>
      <c r="D216" s="1181" t="s">
        <v>4412</v>
      </c>
      <c r="E216" s="857">
        <v>9</v>
      </c>
      <c r="F216" s="1245">
        <v>355</v>
      </c>
      <c r="G216" s="1245" t="s">
        <v>107</v>
      </c>
      <c r="H216" s="1245" t="s">
        <v>107</v>
      </c>
      <c r="I216" s="1030">
        <v>22</v>
      </c>
      <c r="J216" s="766">
        <f>(M216/I216)*100</f>
        <v>3.0909090909090908</v>
      </c>
      <c r="K216" s="1033">
        <v>0.17</v>
      </c>
      <c r="L216" s="1043">
        <v>4</v>
      </c>
      <c r="M216" s="756">
        <f>K216*L216</f>
        <v>0.68</v>
      </c>
      <c r="N216" s="1026" t="s">
        <v>153</v>
      </c>
      <c r="O216" s="860">
        <v>0.14249999999999999</v>
      </c>
      <c r="P216" s="1016">
        <v>43172</v>
      </c>
      <c r="Q216" s="1016">
        <v>43188</v>
      </c>
      <c r="R216" s="756">
        <f>(K216-O216)/O216*100</f>
        <v>19.298245614035107</v>
      </c>
      <c r="S216" s="824">
        <f>IF(INDEX(Historical!$D$7:$D$1455,MATCH(B216,Historical!$B$7:$B$1455,0))=0,"n/a",(INDEX(Historical!$C$7:$C$1455,MATCH(B216,Historical!$B$7:$B$1455,0))/INDEX(Historical!$D$7:$D$1455,MATCH(B216,Historical!$B$7:$B$1455,0))-1)*100)</f>
        <v>22.891566265060259</v>
      </c>
      <c r="T216" s="824">
        <f>IF(INDEX(Historical!$F$7:$F$1455,MATCH(B216,Historical!$B$7:$B$1455,0))=0,"n/a",((INDEX(Historical!$C$7:$C$1455,MATCH(B216,Historical!$B$7:$B$1455,0))/INDEX(Historical!$F$7:$F$1455,MATCH(B216,Historical!$B$7:$B$1455,0)))^(1/3)-1)*100)</f>
        <v>19.348319192733697</v>
      </c>
      <c r="U216" s="824">
        <f>IF(INDEX(Historical!$I$7:$I$1455,MATCH(B216,Historical!$B$7:$B$1455,0))=0,"n/a",((INDEX(Historical!$C$7:$C$1455,MATCH(B216,Historical!$B$7:$B$1455,0))/INDEX(Historical!$I$7:$I$1455,MATCH(B216,Historical!$B$7:$B$1455,0)))^(1/5)-1)*100)</f>
        <v>27.730844458753978</v>
      </c>
      <c r="V216" s="824">
        <f>IF(INDEX(Historical!$O$7:$O$1455,MATCH(B216,Historical!$B$7:$B$1455,0))=0,"n/a",((INDEX(Historical!$C$7:$C$1455,MATCH(B216,Historical!$B$7:$B$1455,0))/INDEX(Historical!$O$7:$O$1455,MATCH(B216,Historical!$B$7:$B$1455,0)))^(1/10)-1)*100)</f>
        <v>7.3897958414493869</v>
      </c>
      <c r="W216" s="825">
        <f>IF(OR(U216&lt;=0,U216="n/a",V216&lt;=0,V216="n/a"),"n/a",U216/V216)</f>
        <v>3.7525860055851052</v>
      </c>
      <c r="X216" s="826" t="str">
        <f>IF(OR(AJ216&lt;=0,AJ216="n/a",U216&lt;=0,U216="n/a"),"n/a",U216/AJ216)</f>
        <v>n/a</v>
      </c>
      <c r="Y216" s="1031"/>
      <c r="Z216" s="766">
        <f>IF(OR(AC216&lt;0.01,AC216="n/a"),"n/a",M216/AC216*100)</f>
        <v>60.714285714285708</v>
      </c>
      <c r="AA216" s="1042">
        <f>IF(OR(AC216&lt;0.01,AC216="n/a"),"n/a",I216/AC216)</f>
        <v>19.642857142857142</v>
      </c>
      <c r="AB216" s="1043">
        <v>12</v>
      </c>
      <c r="AC216" s="1021">
        <v>1.1200000000000001</v>
      </c>
      <c r="AD216" s="1021" t="s">
        <v>138</v>
      </c>
      <c r="AE216" s="1021">
        <v>0.56000000000000005</v>
      </c>
      <c r="AF216" s="1021">
        <v>1.56</v>
      </c>
      <c r="AG216" s="1021">
        <v>8.1199999999999992</v>
      </c>
      <c r="AH216" s="1021" t="s">
        <v>138</v>
      </c>
      <c r="AI216" s="1021" t="s">
        <v>138</v>
      </c>
      <c r="AJ216" s="1021" t="s">
        <v>138</v>
      </c>
      <c r="AK216" s="1021" t="s">
        <v>138</v>
      </c>
      <c r="AL216" s="1034">
        <v>459.86</v>
      </c>
      <c r="AM216" s="1028">
        <v>6.77</v>
      </c>
      <c r="AN216" s="1021" t="s">
        <v>138</v>
      </c>
      <c r="AO216" s="868">
        <f>IF(U216="n/a","n/a",IF(AA216&lt;0,"n/a",IF(AA216="n/a","n/a",J216+U216-AA216)))</f>
        <v>11.178896406805926</v>
      </c>
      <c r="AP216" s="869">
        <f>IF(U216="n/a","n/a",J216+U216)</f>
        <v>30.821753549663068</v>
      </c>
      <c r="AQ216" s="1044">
        <f>IF(OR(AC216&lt;0.01,AF216="n/a"),"n/a",(I216/SQRT(22.5*AC216*(I216/AF216))-1)*100)</f>
        <v>16.700675315302348</v>
      </c>
      <c r="AR216" s="766">
        <f>INDEX(Historical!$C$7:$C$1455,MATCH(B216,Historical!$B$7:$B$1455,0))*IF(AH216="n/a",1.03,IF(AH216&lt;0,1.01,IF(AH216&gt;10,1.1,(1+AH216/100))))</f>
        <v>0.52529999999999999</v>
      </c>
      <c r="AS216" s="1042">
        <f>IF($AI216="n/a",1.03*AR216,IF($AI216&lt;0,1.01*AR216,IF($AI216&gt;10,1.1*AR216,(1+$AI216/100)*AR216)))</f>
        <v>0.54105899999999996</v>
      </c>
      <c r="AT216" s="1042">
        <f>IF($AK216="n/a",1.03*AS216,IF($AK216&lt;0,1.01*AS216,IF($AK216&gt;10,1.1*AS216,(1+$AK216/100)*AS216)))</f>
        <v>0.55729076999999994</v>
      </c>
      <c r="AU216" s="1042">
        <f>IF($AK216="n/a",1.03*AT216,IF($AK216&lt;0,1.01*AT216,IF($AK216&gt;10,1.1*AT216,(1+$AK216/100)*AT216)))</f>
        <v>0.57400949309999993</v>
      </c>
      <c r="AV216" s="1042">
        <f>IF($AK216="n/a",1.03*AU216,IF($AK216&lt;0,1.01*AU216,IF($AK216&gt;10,1.1*AU216,(1+$AK216/100)*AU216)))</f>
        <v>0.59122977789299991</v>
      </c>
      <c r="AW216" s="766">
        <f>SUM(AR216:AV216)</f>
        <v>2.7888890409929994</v>
      </c>
      <c r="AX216" s="877">
        <f>AW216/I216*100</f>
        <v>12.676768368149997</v>
      </c>
      <c r="AY216" s="1212">
        <v>0.47</v>
      </c>
      <c r="AZ216" s="1028">
        <v>22.220000000000002</v>
      </c>
      <c r="BA216" s="1028">
        <v>-8.75</v>
      </c>
      <c r="BB216" s="1028">
        <v>3.6799999999999997</v>
      </c>
      <c r="BC216" s="1028">
        <v>2.85</v>
      </c>
      <c r="BE216" s="721">
        <v>2010</v>
      </c>
      <c r="BF216" s="1057">
        <f>IF(BE216&gt;2008,0,IF(BE216&gt;2001,1,IF(BE216&gt;1990,2,IF(BE216&gt;1980,3,IF(BE216&gt;1973,4,IF(BE216&gt;1970,5,IF(BE216&gt;1960,6,IF(BE216&gt;1958,7,IF(BE216&gt;1953,8,9)))))))))</f>
        <v>0</v>
      </c>
    </row>
    <row r="217" spans="1:58" ht="11.25" customHeight="1" x14ac:dyDescent="0.2">
      <c r="A217" s="1027" t="s">
        <v>4272</v>
      </c>
      <c r="B217" s="1031" t="s">
        <v>4273</v>
      </c>
      <c r="C217" s="1181" t="s">
        <v>109</v>
      </c>
      <c r="D217" s="1181" t="s">
        <v>4434</v>
      </c>
      <c r="E217" s="857">
        <v>7</v>
      </c>
      <c r="F217" s="1245">
        <v>609</v>
      </c>
      <c r="G217" s="1245" t="s">
        <v>38</v>
      </c>
      <c r="H217" s="1245" t="s">
        <v>38</v>
      </c>
      <c r="I217" s="1030">
        <v>22.69</v>
      </c>
      <c r="J217" s="766">
        <f>(M217/I217)*100</f>
        <v>1.7628911414720141</v>
      </c>
      <c r="K217" s="1033">
        <v>0.1</v>
      </c>
      <c r="L217" s="1043">
        <v>4</v>
      </c>
      <c r="M217" s="756">
        <f>K217*L217</f>
        <v>0.4</v>
      </c>
      <c r="N217" s="1026" t="s">
        <v>147</v>
      </c>
      <c r="O217" s="860">
        <v>7.0000000000000007E-2</v>
      </c>
      <c r="P217" s="1016">
        <v>43265</v>
      </c>
      <c r="Q217" s="1016">
        <v>43282</v>
      </c>
      <c r="R217" s="756">
        <f>(K217-O217)/O217*100</f>
        <v>42.857142857142847</v>
      </c>
      <c r="S217" s="824">
        <f>IF(INDEX(Historical!$D$7:$D$1455,MATCH(B217,Historical!$B$7:$B$1455,0))=0,"n/a",(INDEX(Historical!$C$7:$C$1455,MATCH(B217,Historical!$B$7:$B$1455,0))/INDEX(Historical!$D$7:$D$1455,MATCH(B217,Historical!$B$7:$B$1455,0))-1)*100)</f>
        <v>33.845999999999975</v>
      </c>
      <c r="T217" s="824">
        <f>IF(INDEX(Historical!$F$7:$F$1455,MATCH(B217,Historical!$B$7:$B$1455,0))=0,"n/a",((INDEX(Historical!$C$7:$C$1455,MATCH(B217,Historical!$B$7:$B$1455,0))/INDEX(Historical!$F$7:$F$1455,MATCH(B217,Historical!$B$7:$B$1455,0)))^(1/3)-1)*100)</f>
        <v>14.271427117218938</v>
      </c>
      <c r="U217" s="824">
        <f>IF(INDEX(Historical!$I$7:$I$1455,MATCH(B217,Historical!$B$7:$B$1455,0))=0,"n/a",((INDEX(Historical!$C$7:$C$1455,MATCH(B217,Historical!$B$7:$B$1455,0))/INDEX(Historical!$I$7:$I$1455,MATCH(B217,Historical!$B$7:$B$1455,0)))^(1/5)-1)*100)</f>
        <v>10.02856803611496</v>
      </c>
      <c r="V217" s="824">
        <f>IF(INDEX(Historical!$O$7:$O$1455,MATCH(B217,Historical!$B$7:$B$1455,0))=0,"n/a",((INDEX(Historical!$C$7:$C$1455,MATCH(B217,Historical!$B$7:$B$1455,0))/INDEX(Historical!$O$7:$O$1455,MATCH(B217,Historical!$B$7:$B$1455,0)))^(1/10)-1)*100)</f>
        <v>-7.9603403261319432</v>
      </c>
      <c r="W217" s="825" t="str">
        <f>IF(OR(U217&lt;=0,U217="n/a",V217&lt;=0,V217="n/a"),"n/a",U217/V217)</f>
        <v>n/a</v>
      </c>
      <c r="X217" s="826">
        <f>IF(OR(AJ217&lt;=0,AJ217="n/a",U217&lt;=0,U217="n/a"),"n/a",U217/AJ217)</f>
        <v>0.20508319092259633</v>
      </c>
      <c r="Y217" s="792"/>
      <c r="Z217" s="766">
        <f>IF(OR(AC217&lt;0.01,AC217="n/a"),"n/a",M217/AC217*100)</f>
        <v>24.539877300613501</v>
      </c>
      <c r="AA217" s="1042">
        <f>IF(OR(AC217&lt;0.01,AC217="n/a"),"n/a",I217/AC217)</f>
        <v>13.920245398773007</v>
      </c>
      <c r="AB217" s="1043">
        <v>12</v>
      </c>
      <c r="AC217" s="1021">
        <v>1.63</v>
      </c>
      <c r="AD217" s="1021" t="s">
        <v>138</v>
      </c>
      <c r="AE217" s="1021">
        <v>2.46</v>
      </c>
      <c r="AF217" s="1021">
        <v>1.44</v>
      </c>
      <c r="AG217" s="1021">
        <v>6.2</v>
      </c>
      <c r="AH217" s="1021">
        <v>3.8</v>
      </c>
      <c r="AI217" s="1021" t="s">
        <v>138</v>
      </c>
      <c r="AJ217" s="1021">
        <v>48.9</v>
      </c>
      <c r="AK217" s="1021" t="s">
        <v>138</v>
      </c>
      <c r="AL217" s="1034">
        <v>137.05000000000001</v>
      </c>
      <c r="AM217" s="1028">
        <v>0.89999999999999991</v>
      </c>
      <c r="AN217" s="1021">
        <v>0.52</v>
      </c>
      <c r="AO217" s="868">
        <f>IF(U217="n/a","n/a",IF(AA217&lt;0,"n/a",IF(AA217="n/a","n/a",J217+U217-AA217)))</f>
        <v>-2.1287862211860329</v>
      </c>
      <c r="AP217" s="869">
        <f>IF(U217="n/a","n/a",J217+U217)</f>
        <v>11.791459177586974</v>
      </c>
      <c r="AQ217" s="1044">
        <f>IF(OR(AC217&lt;0.01,AF217="n/a"),"n/a",(I217/SQRT(22.5*AC217*(I217/AF217))-1)*100)</f>
        <v>-5.6127283198909028</v>
      </c>
      <c r="AR217" s="766">
        <f>INDEX(Historical!$C$7:$C$1455,MATCH(B217,Historical!$B$7:$B$1455,0))*IF(AH217="n/a",1.03,IF(AH217&lt;0,1.01,IF(AH217&gt;10,1.1,(1+AH217/100))))</f>
        <v>0.27786429600000001</v>
      </c>
      <c r="AS217" s="1042">
        <f>IF($AI217="n/a",1.03*AR217,IF($AI217&lt;0,1.01*AR217,IF($AI217&gt;10,1.1*AR217,(1+$AI217/100)*AR217)))</f>
        <v>0.28620022488000002</v>
      </c>
      <c r="AT217" s="1042">
        <f>IF($AK217="n/a",1.03*AS217,IF($AK217&lt;0,1.01*AS217,IF($AK217&gt;10,1.1*AS217,(1+$AK217/100)*AS217)))</f>
        <v>0.29478623162640005</v>
      </c>
      <c r="AU217" s="1042">
        <f>IF($AK217="n/a",1.03*AT217,IF($AK217&lt;0,1.01*AT217,IF($AK217&gt;10,1.1*AT217,(1+$AK217/100)*AT217)))</f>
        <v>0.30362981857519206</v>
      </c>
      <c r="AV217" s="1042">
        <f>IF($AK217="n/a",1.03*AU217,IF($AK217&lt;0,1.01*AU217,IF($AK217&gt;10,1.1*AU217,(1+$AK217/100)*AU217)))</f>
        <v>0.31273871313244783</v>
      </c>
      <c r="AW217" s="766">
        <f>SUM(AR217:AV217)</f>
        <v>1.4752192842140399</v>
      </c>
      <c r="AX217" s="877">
        <f>AW217/I217*100</f>
        <v>6.5016275196740398</v>
      </c>
      <c r="AY217" s="1212">
        <v>0.1</v>
      </c>
      <c r="AZ217" s="1028">
        <v>17.990000000000002</v>
      </c>
      <c r="BA217" s="1028">
        <v>-8.7999999999999989</v>
      </c>
      <c r="BB217" s="1028">
        <v>-1.95</v>
      </c>
      <c r="BC217" s="1028">
        <v>4.84</v>
      </c>
      <c r="BE217" s="721">
        <v>2012</v>
      </c>
      <c r="BF217" s="1057">
        <f>IF(BE217&gt;2008,0,IF(BE217&gt;2001,1,IF(BE217&gt;1990,2,IF(BE217&gt;1980,3,IF(BE217&gt;1973,4,IF(BE217&gt;1970,5,IF(BE217&gt;1960,6,IF(BE217&gt;1958,7,IF(BE217&gt;1953,8,9)))))))))</f>
        <v>0</v>
      </c>
    </row>
    <row r="218" spans="1:58" ht="11.25" customHeight="1" x14ac:dyDescent="0.2">
      <c r="A218" s="1036" t="s">
        <v>1285</v>
      </c>
      <c r="B218" s="1031" t="s">
        <v>1286</v>
      </c>
      <c r="C218" s="1181" t="s">
        <v>4414</v>
      </c>
      <c r="D218" s="1181" t="s">
        <v>4415</v>
      </c>
      <c r="E218" s="857">
        <v>7</v>
      </c>
      <c r="F218" s="1245">
        <v>624</v>
      </c>
      <c r="G218" s="1245" t="s">
        <v>107</v>
      </c>
      <c r="H218" s="1245" t="s">
        <v>107</v>
      </c>
      <c r="I218" s="1030">
        <v>28.12</v>
      </c>
      <c r="J218" s="766">
        <f>(M218/I218)*100</f>
        <v>4.4096728307254622</v>
      </c>
      <c r="K218" s="1033">
        <v>0.31</v>
      </c>
      <c r="L218" s="1043">
        <v>4</v>
      </c>
      <c r="M218" s="756">
        <f>K218*L218</f>
        <v>1.24</v>
      </c>
      <c r="N218" s="1026" t="s">
        <v>592</v>
      </c>
      <c r="O218" s="860">
        <v>0.30499999999999999</v>
      </c>
      <c r="P218" s="1016">
        <v>43374</v>
      </c>
      <c r="Q218" s="1016">
        <v>43378</v>
      </c>
      <c r="R218" s="756">
        <f>(K218-O218)/O218*100</f>
        <v>1.6393442622950833</v>
      </c>
      <c r="S218" s="824">
        <f>IF(INDEX(Historical!$D$7:$D$1455,MATCH(B218,Historical!$B$7:$B$1455,0))=0,"n/a",(INDEX(Historical!$C$7:$C$1455,MATCH(B218,Historical!$B$7:$B$1455,0))/INDEX(Historical!$D$7:$D$1455,MATCH(B218,Historical!$B$7:$B$1455,0))-1)*100)</f>
        <v>1.6877637130801482</v>
      </c>
      <c r="T218" s="824">
        <f>IF(INDEX(Historical!$F$7:$F$1455,MATCH(B218,Historical!$B$7:$B$1455,0))=0,"n/a",((INDEX(Historical!$C$7:$C$1455,MATCH(B218,Historical!$B$7:$B$1455,0))/INDEX(Historical!$F$7:$F$1455,MATCH(B218,Historical!$B$7:$B$1455,0)))^(1/3)-1)*100)</f>
        <v>1.495947983426138</v>
      </c>
      <c r="U218" s="824">
        <f>IF(INDEX(Historical!$I$7:$I$1455,MATCH(B218,Historical!$B$7:$B$1455,0))=0,"n/a",((INDEX(Historical!$C$7:$C$1455,MATCH(B218,Historical!$B$7:$B$1455,0))/INDEX(Historical!$I$7:$I$1455,MATCH(B218,Historical!$B$7:$B$1455,0)))^(1/5)-1)*100)</f>
        <v>25.745999664166554</v>
      </c>
      <c r="V218" s="824" t="str">
        <f>IF(INDEX(Historical!$O$7:$O$1455,MATCH(B218,Historical!$B$7:$B$1455,0))=0,"n/a",((INDEX(Historical!$C$7:$C$1455,MATCH(B218,Historical!$B$7:$B$1455,0))/INDEX(Historical!$O$7:$O$1455,MATCH(B218,Historical!$B$7:$B$1455,0)))^(1/10)-1)*100)</f>
        <v>n/a</v>
      </c>
      <c r="W218" s="825" t="str">
        <f>IF(OR(U218&lt;=0,U218="n/a",V218&lt;=0,V218="n/a"),"n/a",U218/V218)</f>
        <v>n/a</v>
      </c>
      <c r="X218" s="826">
        <f>IF(OR(AJ218&lt;=0,AJ218="n/a",U218&lt;=0,U218="n/a"),"n/a",U218/AJ218)</f>
        <v>0.8877930918678123</v>
      </c>
      <c r="Y218" s="775"/>
      <c r="Z218" s="766">
        <f>IF(OR(AC218&lt;0.01,AC218="n/a"),"n/a",M218/AC218*100)</f>
        <v>108.77192982456141</v>
      </c>
      <c r="AA218" s="1042">
        <f>IF(OR(AC218&lt;0.01,AC218="n/a"),"n/a",I218/AC218)</f>
        <v>24.666666666666671</v>
      </c>
      <c r="AB218" s="1043">
        <v>12</v>
      </c>
      <c r="AC218" s="1021">
        <v>1.1399999999999999</v>
      </c>
      <c r="AD218" s="1021" t="s">
        <v>138</v>
      </c>
      <c r="AE218" s="1021">
        <v>8.2899999999999991</v>
      </c>
      <c r="AF218" s="1021">
        <v>1.74</v>
      </c>
      <c r="AG218" s="1021">
        <v>7.3</v>
      </c>
      <c r="AH218" s="1021">
        <v>5.4</v>
      </c>
      <c r="AI218" s="1021">
        <v>-68.17</v>
      </c>
      <c r="AJ218" s="1021">
        <v>28.999999999999996</v>
      </c>
      <c r="AK218" s="1021" t="s">
        <v>138</v>
      </c>
      <c r="AL218" s="1034">
        <v>5790</v>
      </c>
      <c r="AM218" s="1028">
        <v>0.47000000000000003</v>
      </c>
      <c r="AN218" s="1021">
        <v>0.78</v>
      </c>
      <c r="AO218" s="868">
        <f>IF(U218="n/a","n/a",IF(AA218&lt;0,"n/a",IF(AA218="n/a","n/a",J218+U218-AA218)))</f>
        <v>5.4890058282253449</v>
      </c>
      <c r="AP218" s="869">
        <f>IF(U218="n/a","n/a",J218+U218)</f>
        <v>30.155672494892016</v>
      </c>
      <c r="AQ218" s="1044">
        <f>IF(OR(AC218&lt;0.01,AF218="n/a"),"n/a",(I218/SQRT(22.5*AC218*(I218/AF218))-1)*100)</f>
        <v>38.114284400837995</v>
      </c>
      <c r="AR218" s="766">
        <f>INDEX(Historical!$C$7:$C$1455,MATCH(B218,Historical!$B$7:$B$1455,0))*IF(AH218="n/a",1.03,IF(AH218&lt;0,1.01,IF(AH218&gt;10,1.1,(1+AH218/100))))</f>
        <v>1.2700699999999998</v>
      </c>
      <c r="AS218" s="1042">
        <f>IF($AI218="n/a",1.03*AR218,IF($AI218&lt;0,1.01*AR218,IF($AI218&gt;10,1.1*AR218,(1+$AI218/100)*AR218)))</f>
        <v>1.2827706999999999</v>
      </c>
      <c r="AT218" s="1042">
        <f>IF($AK218="n/a",1.03*AS218,IF($AK218&lt;0,1.01*AS218,IF($AK218&gt;10,1.1*AS218,(1+$AK218/100)*AS218)))</f>
        <v>1.321253821</v>
      </c>
      <c r="AU218" s="1042">
        <f>IF($AK218="n/a",1.03*AT218,IF($AK218&lt;0,1.01*AT218,IF($AK218&gt;10,1.1*AT218,(1+$AK218/100)*AT218)))</f>
        <v>1.3608914356299999</v>
      </c>
      <c r="AV218" s="1042">
        <f>IF($AK218="n/a",1.03*AU218,IF($AK218&lt;0,1.01*AU218,IF($AK218&gt;10,1.1*AU218,(1+$AK218/100)*AU218)))</f>
        <v>1.4017181786988999</v>
      </c>
      <c r="AW218" s="766">
        <f>SUM(AR218:AV218)</f>
        <v>6.6367041353289</v>
      </c>
      <c r="AX218" s="877">
        <f>AW218/I218*100</f>
        <v>23.601366057357396</v>
      </c>
      <c r="AY218" s="1212">
        <v>0.21</v>
      </c>
      <c r="AZ218" s="1028">
        <v>16.900000000000002</v>
      </c>
      <c r="BA218" s="1028">
        <v>-11.27</v>
      </c>
      <c r="BB218" s="1028">
        <v>6.77</v>
      </c>
      <c r="BC218" s="1028">
        <v>6.72</v>
      </c>
      <c r="BE218" s="721">
        <v>2012</v>
      </c>
      <c r="BF218" s="1057">
        <f>IF(BE218&gt;2008,0,IF(BE218&gt;2001,1,IF(BE218&gt;1990,2,IF(BE218&gt;1980,3,IF(BE218&gt;1973,4,IF(BE218&gt;1970,5,IF(BE218&gt;1960,6,IF(BE218&gt;1958,7,IF(BE218&gt;1953,8,9)))))))))</f>
        <v>0</v>
      </c>
    </row>
    <row r="219" spans="1:58" ht="11.25" customHeight="1" x14ac:dyDescent="0.2">
      <c r="A219" s="1036" t="s">
        <v>1289</v>
      </c>
      <c r="B219" s="1031" t="s">
        <v>1290</v>
      </c>
      <c r="C219" s="1181" t="s">
        <v>109</v>
      </c>
      <c r="D219" s="1181" t="s">
        <v>4434</v>
      </c>
      <c r="E219" s="857">
        <v>6</v>
      </c>
      <c r="F219" s="1245">
        <v>695</v>
      </c>
      <c r="G219" s="1245" t="s">
        <v>107</v>
      </c>
      <c r="H219" s="1245" t="s">
        <v>107</v>
      </c>
      <c r="I219" s="1030">
        <v>87</v>
      </c>
      <c r="J219" s="766">
        <f>(M219/I219)*100</f>
        <v>2.1751724137931037</v>
      </c>
      <c r="K219" s="1033">
        <v>0.47310000000000002</v>
      </c>
      <c r="L219" s="1043">
        <v>4</v>
      </c>
      <c r="M219" s="756">
        <f>K219*L219</f>
        <v>1.8924000000000001</v>
      </c>
      <c r="N219" s="1026" t="s">
        <v>128</v>
      </c>
      <c r="O219" s="860">
        <v>0.43009999999999998</v>
      </c>
      <c r="P219" s="1016">
        <v>43181</v>
      </c>
      <c r="Q219" s="1016">
        <v>43200</v>
      </c>
      <c r="R219" s="756">
        <f>(K219-O219)/O219*100</f>
        <v>9.9976749593117979</v>
      </c>
      <c r="S219" s="824">
        <f>IF(INDEX(Historical!$D$7:$D$1455,MATCH(B219,Historical!$B$7:$B$1455,0))=0,"n/a",(INDEX(Historical!$C$7:$C$1455,MATCH(B219,Historical!$B$7:$B$1455,0))/INDEX(Historical!$D$7:$D$1455,MATCH(B219,Historical!$B$7:$B$1455,0))-1)*100)</f>
        <v>8.9842483956699137</v>
      </c>
      <c r="T219" s="824">
        <f>IF(INDEX(Historical!$F$7:$F$1455,MATCH(B219,Historical!$B$7:$B$1455,0))=0,"n/a",((INDEX(Historical!$C$7:$C$1455,MATCH(B219,Historical!$B$7:$B$1455,0))/INDEX(Historical!$F$7:$F$1455,MATCH(B219,Historical!$B$7:$B$1455,0)))^(1/3)-1)*100)</f>
        <v>5.821686266483983</v>
      </c>
      <c r="U219" s="824">
        <f>IF(INDEX(Historical!$I$7:$I$1455,MATCH(B219,Historical!$B$7:$B$1455,0))=0,"n/a",((INDEX(Historical!$C$7:$C$1455,MATCH(B219,Historical!$B$7:$B$1455,0))/INDEX(Historical!$I$7:$I$1455,MATCH(B219,Historical!$B$7:$B$1455,0)))^(1/5)-1)*100)</f>
        <v>5.4937746852231406</v>
      </c>
      <c r="V219" s="824">
        <f>IF(INDEX(Historical!$O$7:$O$1455,MATCH(B219,Historical!$B$7:$B$1455,0))=0,"n/a",((INDEX(Historical!$C$7:$C$1455,MATCH(B219,Historical!$B$7:$B$1455,0))/INDEX(Historical!$O$7:$O$1455,MATCH(B219,Historical!$B$7:$B$1455,0)))^(1/10)-1)*100)</f>
        <v>4.3852118412921026</v>
      </c>
      <c r="W219" s="825">
        <f>IF(OR(U219&lt;=0,U219="n/a",V219&lt;=0,V219="n/a"),"n/a",U219/V219)</f>
        <v>1.2527957334905855</v>
      </c>
      <c r="X219" s="826" t="str">
        <f>IF(OR(AJ219&lt;=0,AJ219="n/a",U219&lt;=0,U219="n/a"),"n/a",U219/AJ219)</f>
        <v>n/a</v>
      </c>
      <c r="Y219" s="780"/>
      <c r="Z219" s="766" t="str">
        <f>IF(OR(AC219&lt;0.01,AC219="n/a"),"n/a",M219/AC219*100)</f>
        <v>n/a</v>
      </c>
      <c r="AA219" s="1042" t="str">
        <f>IF(OR(AC219&lt;0.01,AC219="n/a"),"n/a",I219/AC219)</f>
        <v>n/a</v>
      </c>
      <c r="AB219" s="1043">
        <v>12</v>
      </c>
      <c r="AC219" s="1021" t="s">
        <v>138</v>
      </c>
      <c r="AD219" s="1021" t="s">
        <v>138</v>
      </c>
      <c r="AE219" s="1021" t="s">
        <v>138</v>
      </c>
      <c r="AF219" s="1021" t="s">
        <v>138</v>
      </c>
      <c r="AG219" s="1021" t="s">
        <v>138</v>
      </c>
      <c r="AH219" s="1021" t="s">
        <v>138</v>
      </c>
      <c r="AI219" s="1021" t="s">
        <v>138</v>
      </c>
      <c r="AJ219" s="1021" t="s">
        <v>138</v>
      </c>
      <c r="AK219" s="1021" t="s">
        <v>138</v>
      </c>
      <c r="AL219" s="1034" t="s">
        <v>138</v>
      </c>
      <c r="AM219" s="1028" t="s">
        <v>138</v>
      </c>
      <c r="AN219" s="1021" t="s">
        <v>138</v>
      </c>
      <c r="AO219" s="868" t="str">
        <f>IF(U219="n/a","n/a",IF(AA219&lt;0,"n/a",IF(AA219="n/a","n/a",J219+U219-AA219)))</f>
        <v>n/a</v>
      </c>
      <c r="AP219" s="869">
        <f>IF(U219="n/a","n/a",J219+U219)</f>
        <v>7.6689470990162443</v>
      </c>
      <c r="AQ219" s="1044" t="str">
        <f>IF(OR(AC219&lt;0.01,AF219="n/a"),"n/a",(I219/SQRT(22.5*AC219*(I219/AF219))-1)*100)</f>
        <v>n/a</v>
      </c>
      <c r="AR219" s="766">
        <f>INDEX(Historical!$C$7:$C$1455,MATCH(B219,Historical!$B$7:$B$1455,0))*IF(AH219="n/a",1.03,IF(AH219&lt;0,1.01,IF(AH219&gt;10,1.1,(1+AH219/100))))</f>
        <v>1.7317390000000001</v>
      </c>
      <c r="AS219" s="1042">
        <f>IF($AI219="n/a",1.03*AR219,IF($AI219&lt;0,1.01*AR219,IF($AI219&gt;10,1.1*AR219,(1+$AI219/100)*AR219)))</f>
        <v>1.7836911700000002</v>
      </c>
      <c r="AT219" s="1042">
        <f>IF($AK219="n/a",1.03*AS219,IF($AK219&lt;0,1.01*AS219,IF($AK219&gt;10,1.1*AS219,(1+$AK219/100)*AS219)))</f>
        <v>1.8372019051000004</v>
      </c>
      <c r="AU219" s="1042">
        <f>IF($AK219="n/a",1.03*AT219,IF($AK219&lt;0,1.01*AT219,IF($AK219&gt;10,1.1*AT219,(1+$AK219/100)*AT219)))</f>
        <v>1.8923179622530004</v>
      </c>
      <c r="AV219" s="1042">
        <f>IF($AK219="n/a",1.03*AU219,IF($AK219&lt;0,1.01*AU219,IF($AK219&gt;10,1.1*AU219,(1+$AK219/100)*AU219)))</f>
        <v>1.9490875011205904</v>
      </c>
      <c r="AW219" s="766">
        <f>SUM(AR219:AV219)</f>
        <v>9.1940375384735908</v>
      </c>
      <c r="AX219" s="877">
        <f>AW219/I219*100</f>
        <v>10.567859239624818</v>
      </c>
      <c r="AY219" s="1212" t="s">
        <v>138</v>
      </c>
      <c r="AZ219" s="1028" t="s">
        <v>138</v>
      </c>
      <c r="BA219" s="1028" t="s">
        <v>138</v>
      </c>
      <c r="BB219" s="1028" t="s">
        <v>138</v>
      </c>
      <c r="BC219" s="1028" t="s">
        <v>138</v>
      </c>
      <c r="BD219" s="1078" t="s">
        <v>4357</v>
      </c>
      <c r="BE219" s="721">
        <v>2013</v>
      </c>
      <c r="BF219" s="1057">
        <f>IF(BE219&gt;2008,0,IF(BE219&gt;2001,1,IF(BE219&gt;1990,2,IF(BE219&gt;1980,3,IF(BE219&gt;1973,4,IF(BE219&gt;1970,5,IF(BE219&gt;1960,6,IF(BE219&gt;1958,7,IF(BE219&gt;1953,8,9)))))))))</f>
        <v>0</v>
      </c>
    </row>
    <row r="220" spans="1:58" s="905" customFormat="1" ht="11.25" customHeight="1" x14ac:dyDescent="0.2">
      <c r="A220" s="884" t="s">
        <v>3883</v>
      </c>
      <c r="B220" s="914" t="s">
        <v>3884</v>
      </c>
      <c r="C220" s="1181" t="s">
        <v>109</v>
      </c>
      <c r="D220" s="1181" t="s">
        <v>4430</v>
      </c>
      <c r="E220" s="885">
        <v>5</v>
      </c>
      <c r="F220" s="1245">
        <v>857</v>
      </c>
      <c r="G220" s="1244" t="s">
        <v>107</v>
      </c>
      <c r="H220" s="1244" t="s">
        <v>107</v>
      </c>
      <c r="I220" s="886">
        <v>11.42</v>
      </c>
      <c r="J220" s="887">
        <f>(M220/I220)*100</f>
        <v>3.8528896672504378</v>
      </c>
      <c r="K220" s="888">
        <v>0.11</v>
      </c>
      <c r="L220" s="889">
        <v>4</v>
      </c>
      <c r="M220" s="890">
        <f>K220*L220</f>
        <v>0.44</v>
      </c>
      <c r="N220" s="891" t="s">
        <v>307</v>
      </c>
      <c r="O220" s="892">
        <v>0.1</v>
      </c>
      <c r="P220" s="893">
        <v>43413</v>
      </c>
      <c r="Q220" s="893">
        <v>43439</v>
      </c>
      <c r="R220" s="890">
        <f>(K220-O220)/O220*100</f>
        <v>9.9999999999999947</v>
      </c>
      <c r="S220" s="824">
        <f>IF(INDEX(Historical!$D$7:$D$1455,MATCH(B220,Historical!$B$7:$B$1455,0))=0,"n/a",(INDEX(Historical!$C$7:$C$1455,MATCH(B220,Historical!$B$7:$B$1455,0))/INDEX(Historical!$D$7:$D$1455,MATCH(B220,Historical!$B$7:$B$1455,0))-1)*100)</f>
        <v>28.676996108812091</v>
      </c>
      <c r="T220" s="824">
        <f>IF(INDEX(Historical!$F$7:$F$1455,MATCH(B220,Historical!$B$7:$B$1455,0))=0,"n/a",((INDEX(Historical!$C$7:$C$1455,MATCH(B220,Historical!$B$7:$B$1455,0))/INDEX(Historical!$F$7:$F$1455,MATCH(B220,Historical!$B$7:$B$1455,0)))^(1/3)-1)*100)</f>
        <v>37.039634376297428</v>
      </c>
      <c r="U220" s="824">
        <f>IF(INDEX(Historical!$I$7:$I$1455,MATCH(B220,Historical!$B$7:$B$1455,0))=0,"n/a",((INDEX(Historical!$C$7:$C$1455,MATCH(B220,Historical!$B$7:$B$1455,0))/INDEX(Historical!$I$7:$I$1455,MATCH(B220,Historical!$B$7:$B$1455,0)))^(1/5)-1)*100)</f>
        <v>28.473956196996532</v>
      </c>
      <c r="V220" s="824">
        <f>IF(INDEX(Historical!$O$7:$O$1455,MATCH(B220,Historical!$B$7:$B$1455,0))=0,"n/a",((INDEX(Historical!$C$7:$C$1455,MATCH(B220,Historical!$B$7:$B$1455,0))/INDEX(Historical!$O$7:$O$1455,MATCH(B220,Historical!$B$7:$B$1455,0)))^(1/10)-1)*100)</f>
        <v>23.424306877672873</v>
      </c>
      <c r="W220" s="894">
        <f>IF(OR(U220&lt;=0,U220="n/a",V220&lt;=0,V220="n/a"),"n/a",U220/V220)</f>
        <v>1.215573051774556</v>
      </c>
      <c r="X220" s="895">
        <f>IF(OR(AJ220&lt;=0,AJ220="n/a",U220&lt;=0,U220="n/a"),"n/a",U220/AJ220)</f>
        <v>0.37318422276535429</v>
      </c>
      <c r="Y220" s="911"/>
      <c r="Z220" s="887">
        <f>IF(OR(AC220&lt;0.01,AC220="n/a"),"n/a",M220/AC220*100)</f>
        <v>14.239482200647249</v>
      </c>
      <c r="AA220" s="897">
        <f>IF(OR(AC220&lt;0.01,AC220="n/a"),"n/a",I220/AC220)</f>
        <v>3.6957928802589</v>
      </c>
      <c r="AB220" s="889">
        <v>9</v>
      </c>
      <c r="AC220" s="898">
        <v>3.09</v>
      </c>
      <c r="AD220" s="898" t="s">
        <v>138</v>
      </c>
      <c r="AE220" s="898">
        <v>1.63</v>
      </c>
      <c r="AF220" s="898">
        <v>1.31</v>
      </c>
      <c r="AG220" s="898">
        <v>33.4</v>
      </c>
      <c r="AH220" s="898">
        <v>3</v>
      </c>
      <c r="AI220" s="898">
        <v>4.6899999999999995</v>
      </c>
      <c r="AJ220" s="898">
        <v>76.3</v>
      </c>
      <c r="AK220" s="898" t="s">
        <v>138</v>
      </c>
      <c r="AL220" s="899">
        <v>88.96</v>
      </c>
      <c r="AM220" s="900">
        <v>42.4</v>
      </c>
      <c r="AN220" s="898">
        <v>0.34</v>
      </c>
      <c r="AO220" s="901">
        <f>IF(U220="n/a","n/a",IF(AA220&lt;0,"n/a",IF(AA220="n/a","n/a",J220+U220-AA220)))</f>
        <v>28.63105298398807</v>
      </c>
      <c r="AP220" s="902">
        <f>IF(U220="n/a","n/a",J220+U220)</f>
        <v>32.32684586424697</v>
      </c>
      <c r="AQ220" s="903">
        <f>IF(OR(AC220&lt;0.01,AF220="n/a"),"n/a",(I220/SQRT(22.5*AC220*(I220/AF220))-1)*100)</f>
        <v>-53.612795475288607</v>
      </c>
      <c r="AR220" s="766">
        <f>INDEX(Historical!$C$7:$C$1455,MATCH(B220,Historical!$B$7:$B$1455,0))*IF(AH220="n/a",1.03,IF(AH220&lt;0,1.01,IF(AH220&gt;10,1.1,(1+AH220/100))))</f>
        <v>0.30041701000000004</v>
      </c>
      <c r="AS220" s="897">
        <f>IF($AI220="n/a",1.03*AR220,IF($AI220&lt;0,1.01*AR220,IF($AI220&gt;10,1.1*AR220,(1+$AI220/100)*AR220)))</f>
        <v>0.31450656776900004</v>
      </c>
      <c r="AT220" s="897">
        <f>IF($AK220="n/a",1.03*AS220,IF($AK220&lt;0,1.01*AS220,IF($AK220&gt;10,1.1*AS220,(1+$AK220/100)*AS220)))</f>
        <v>0.32394176480207004</v>
      </c>
      <c r="AU220" s="897">
        <f>IF($AK220="n/a",1.03*AT220,IF($AK220&lt;0,1.01*AT220,IF($AK220&gt;10,1.1*AT220,(1+$AK220/100)*AT220)))</f>
        <v>0.33366001774613213</v>
      </c>
      <c r="AV220" s="897">
        <f>IF($AK220="n/a",1.03*AU220,IF($AK220&lt;0,1.01*AU220,IF($AK220&gt;10,1.1*AU220,(1+$AK220/100)*AU220)))</f>
        <v>0.34366981827851611</v>
      </c>
      <c r="AW220" s="887">
        <f>SUM(AR220:AV220)</f>
        <v>1.6161951785957183</v>
      </c>
      <c r="AX220" s="904">
        <f>AW220/I220*100</f>
        <v>14.152322054253224</v>
      </c>
      <c r="AY220" s="1213">
        <v>0.6</v>
      </c>
      <c r="AZ220" s="900">
        <v>12.61</v>
      </c>
      <c r="BA220" s="900">
        <v>-42.9</v>
      </c>
      <c r="BB220" s="900">
        <v>-11.959999999999999</v>
      </c>
      <c r="BC220" s="900">
        <v>-30.53</v>
      </c>
      <c r="BD220" s="1079"/>
      <c r="BE220" s="721">
        <v>2014</v>
      </c>
      <c r="BF220" s="1057">
        <f>IF(BE220&gt;2008,0,IF(BE220&gt;2001,1,IF(BE220&gt;1990,2,IF(BE220&gt;1980,3,IF(BE220&gt;1973,4,IF(BE220&gt;1970,5,IF(BE220&gt;1960,6,IF(BE220&gt;1958,7,IF(BE220&gt;1953,8,9)))))))))</f>
        <v>0</v>
      </c>
    </row>
    <row r="221" spans="1:58" ht="11.25" customHeight="1" x14ac:dyDescent="0.2">
      <c r="A221" s="1027" t="s">
        <v>1291</v>
      </c>
      <c r="B221" s="1031" t="s">
        <v>1292</v>
      </c>
      <c r="C221" s="1181" t="s">
        <v>109</v>
      </c>
      <c r="D221" s="1181" t="s">
        <v>4434</v>
      </c>
      <c r="E221" s="857">
        <v>6</v>
      </c>
      <c r="F221" s="1245">
        <v>668</v>
      </c>
      <c r="G221" s="1245" t="s">
        <v>107</v>
      </c>
      <c r="H221" s="1245" t="s">
        <v>107</v>
      </c>
      <c r="I221" s="1030">
        <v>14.29</v>
      </c>
      <c r="J221" s="766">
        <f>(M221/I221)*100</f>
        <v>3.0790762771168652</v>
      </c>
      <c r="K221" s="1033">
        <v>0.11</v>
      </c>
      <c r="L221" s="1043">
        <v>4</v>
      </c>
      <c r="M221" s="756">
        <f>K221*L221</f>
        <v>0.44</v>
      </c>
      <c r="N221" s="1026" t="s">
        <v>446</v>
      </c>
      <c r="O221" s="860">
        <v>0.1</v>
      </c>
      <c r="P221" s="1016">
        <v>43138</v>
      </c>
      <c r="Q221" s="1016">
        <v>43153</v>
      </c>
      <c r="R221" s="756">
        <f>(K221-O221)/O221*100</f>
        <v>9.9999999999999947</v>
      </c>
      <c r="S221" s="824">
        <f>IF(INDEX(Historical!$D$7:$D$1455,MATCH(B221,Historical!$B$7:$B$1455,0))=0,"n/a",(INDEX(Historical!$C$7:$C$1455,MATCH(B221,Historical!$B$7:$B$1455,0))/INDEX(Historical!$D$7:$D$1455,MATCH(B221,Historical!$B$7:$B$1455,0))-1)*100)</f>
        <v>11.111111111111116</v>
      </c>
      <c r="T221" s="824">
        <f>IF(INDEX(Historical!$F$7:$F$1455,MATCH(B221,Historical!$B$7:$B$1455,0))=0,"n/a",((INDEX(Historical!$C$7:$C$1455,MATCH(B221,Historical!$B$7:$B$1455,0))/INDEX(Historical!$F$7:$F$1455,MATCH(B221,Historical!$B$7:$B$1455,0)))^(1/3)-1)*100)</f>
        <v>30.495588038962108</v>
      </c>
      <c r="U221" s="824" t="str">
        <f>IF(INDEX(Historical!$I$7:$I$1455,MATCH(B221,Historical!$B$7:$B$1455,0))=0,"n/a",((INDEX(Historical!$C$7:$C$1455,MATCH(B221,Historical!$B$7:$B$1455,0))/INDEX(Historical!$I$7:$I$1455,MATCH(B221,Historical!$B$7:$B$1455,0)))^(1/5)-1)*100)</f>
        <v>n/a</v>
      </c>
      <c r="V221" s="824">
        <f>IF(INDEX(Historical!$O$7:$O$1455,MATCH(B221,Historical!$B$7:$B$1455,0))=0,"n/a",((INDEX(Historical!$C$7:$C$1455,MATCH(B221,Historical!$B$7:$B$1455,0))/INDEX(Historical!$O$7:$O$1455,MATCH(B221,Historical!$B$7:$B$1455,0)))^(1/10)-1)*100)</f>
        <v>4.4019629627884527</v>
      </c>
      <c r="W221" s="825" t="str">
        <f>IF(OR(U221&lt;=0,U221="n/a",V221&lt;=0,V221="n/a"),"n/a",U221/V221)</f>
        <v>n/a</v>
      </c>
      <c r="X221" s="826" t="str">
        <f>IF(OR(AJ221&lt;=0,AJ221="n/a",U221&lt;=0,U221="n/a"),"n/a",U221/AJ221)</f>
        <v>n/a</v>
      </c>
      <c r="Y221" s="780"/>
      <c r="Z221" s="766">
        <f>IF(OR(AC221&lt;0.01,AC221="n/a"),"n/a",M221/AC221*100)</f>
        <v>58.666666666666664</v>
      </c>
      <c r="AA221" s="1042">
        <f>IF(OR(AC221&lt;0.01,AC221="n/a"),"n/a",I221/AC221)</f>
        <v>19.053333333333331</v>
      </c>
      <c r="AB221" s="1043">
        <v>12</v>
      </c>
      <c r="AC221" s="1021">
        <v>0.75</v>
      </c>
      <c r="AD221" s="1021">
        <v>2.73</v>
      </c>
      <c r="AE221" s="1021">
        <v>5.04</v>
      </c>
      <c r="AF221" s="1021">
        <v>1.75</v>
      </c>
      <c r="AG221" s="1021">
        <v>7.5</v>
      </c>
      <c r="AH221" s="1021">
        <v>11.5</v>
      </c>
      <c r="AI221" s="1021">
        <v>46.63</v>
      </c>
      <c r="AJ221" s="1021">
        <v>24.099999999999998</v>
      </c>
      <c r="AK221" s="1021">
        <v>7.0000000000000009</v>
      </c>
      <c r="AL221" s="1034">
        <v>618.47</v>
      </c>
      <c r="AM221" s="1028">
        <v>0.5</v>
      </c>
      <c r="AN221" s="1021">
        <v>0.11</v>
      </c>
      <c r="AO221" s="868" t="str">
        <f>IF(U221="n/a","n/a",IF(AA221&lt;0,"n/a",IF(AA221="n/a","n/a",J221+U221-AA221)))</f>
        <v>n/a</v>
      </c>
      <c r="AP221" s="869" t="str">
        <f>IF(U221="n/a","n/a",J221+U221)</f>
        <v>n/a</v>
      </c>
      <c r="AQ221" s="1044">
        <f>IF(OR(AC221&lt;0.01,AF221="n/a"),"n/a",(I221/SQRT(22.5*AC221*(I221/AF221))-1)*100)</f>
        <v>21.734379939519364</v>
      </c>
      <c r="AR221" s="766">
        <f>INDEX(Historical!$C$7:$C$1455,MATCH(B221,Historical!$B$7:$B$1455,0))*IF(AH221="n/a",1.03,IF(AH221&lt;0,1.01,IF(AH221&gt;10,1.1,(1+AH221/100))))</f>
        <v>0.44000000000000006</v>
      </c>
      <c r="AS221" s="1042">
        <f>IF($AI221="n/a",1.03*AR221,IF($AI221&lt;0,1.01*AR221,IF($AI221&gt;10,1.1*AR221,(1+$AI221/100)*AR221)))</f>
        <v>0.4840000000000001</v>
      </c>
      <c r="AT221" s="1042">
        <f>IF($AK221="n/a",1.03*AS221,IF($AK221&lt;0,1.01*AS221,IF($AK221&gt;10,1.1*AS221,(1+$AK221/100)*AS221)))</f>
        <v>0.51788000000000012</v>
      </c>
      <c r="AU221" s="1042">
        <f>IF($AK221="n/a",1.03*AT221,IF($AK221&lt;0,1.01*AT221,IF($AK221&gt;10,1.1*AT221,(1+$AK221/100)*AT221)))</f>
        <v>0.55413160000000017</v>
      </c>
      <c r="AV221" s="1042">
        <f>IF($AK221="n/a",1.03*AU221,IF($AK221&lt;0,1.01*AU221,IF($AK221&gt;10,1.1*AU221,(1+$AK221/100)*AU221)))</f>
        <v>0.59292081200000024</v>
      </c>
      <c r="AW221" s="766">
        <f>SUM(AR221:AV221)</f>
        <v>2.588932412000001</v>
      </c>
      <c r="AX221" s="877">
        <f>AW221/I221*100</f>
        <v>18.117091756473066</v>
      </c>
      <c r="AY221" s="1212">
        <v>0.45</v>
      </c>
      <c r="AZ221" s="1028">
        <v>4.54</v>
      </c>
      <c r="BA221" s="1028">
        <v>-21.05</v>
      </c>
      <c r="BB221" s="1028">
        <v>-2.79</v>
      </c>
      <c r="BC221" s="1028">
        <v>-10.870000000000001</v>
      </c>
      <c r="BE221" s="721">
        <v>2013</v>
      </c>
      <c r="BF221" s="1057">
        <f>IF(BE221&gt;2008,0,IF(BE221&gt;2001,1,IF(BE221&gt;1990,2,IF(BE221&gt;1980,3,IF(BE221&gt;1973,4,IF(BE221&gt;1970,5,IF(BE221&gt;1960,6,IF(BE221&gt;1958,7,IF(BE221&gt;1953,8,9)))))))))</f>
        <v>0</v>
      </c>
    </row>
    <row r="222" spans="1:58" ht="11.25" customHeight="1" x14ac:dyDescent="0.2">
      <c r="A222" s="1019" t="s">
        <v>1293</v>
      </c>
      <c r="B222" s="1031" t="s">
        <v>1294</v>
      </c>
      <c r="C222" s="1181" t="s">
        <v>109</v>
      </c>
      <c r="D222" s="1181" t="s">
        <v>4434</v>
      </c>
      <c r="E222" s="857">
        <v>8</v>
      </c>
      <c r="F222" s="1245">
        <v>541</v>
      </c>
      <c r="G222" s="1245" t="s">
        <v>107</v>
      </c>
      <c r="H222" s="1245" t="s">
        <v>107</v>
      </c>
      <c r="I222" s="1030">
        <v>34.97</v>
      </c>
      <c r="J222" s="766">
        <f>(M222/I222)*100</f>
        <v>1.9445238776093796</v>
      </c>
      <c r="K222" s="1033">
        <v>0.17</v>
      </c>
      <c r="L222" s="1043">
        <v>4</v>
      </c>
      <c r="M222" s="756">
        <f>K222*L222</f>
        <v>0.68</v>
      </c>
      <c r="N222" s="1026" t="s">
        <v>715</v>
      </c>
      <c r="O222" s="860">
        <v>0.15</v>
      </c>
      <c r="P222" s="1016">
        <v>43410</v>
      </c>
      <c r="Q222" s="1016">
        <v>43425</v>
      </c>
      <c r="R222" s="756">
        <f>(K222-O222)/O222*100</f>
        <v>13.333333333333346</v>
      </c>
      <c r="S222" s="824">
        <f>IF(INDEX(Historical!$D$7:$D$1455,MATCH(B222,Historical!$B$7:$B$1455,0))=0,"n/a",(INDEX(Historical!$C$7:$C$1455,MATCH(B222,Historical!$B$7:$B$1455,0))/INDEX(Historical!$D$7:$D$1455,MATCH(B222,Historical!$B$7:$B$1455,0))-1)*100)</f>
        <v>8.5106382978723527</v>
      </c>
      <c r="T222" s="824">
        <f>IF(INDEX(Historical!$F$7:$F$1455,MATCH(B222,Historical!$B$7:$B$1455,0))=0,"n/a",((INDEX(Historical!$C$7:$C$1455,MATCH(B222,Historical!$B$7:$B$1455,0))/INDEX(Historical!$F$7:$F$1455,MATCH(B222,Historical!$B$7:$B$1455,0)))^(1/3)-1)*100)</f>
        <v>14.471424255333186</v>
      </c>
      <c r="U222" s="824">
        <f>IF(INDEX(Historical!$I$7:$I$1455,MATCH(B222,Historical!$B$7:$B$1455,0))=0,"n/a",((INDEX(Historical!$C$7:$C$1455,MATCH(B222,Historical!$B$7:$B$1455,0))/INDEX(Historical!$I$7:$I$1455,MATCH(B222,Historical!$B$7:$B$1455,0)))^(1/5)-1)*100)</f>
        <v>11.196158593857897</v>
      </c>
      <c r="V222" s="824">
        <f>IF(INDEX(Historical!$O$7:$O$1455,MATCH(B222,Historical!$B$7:$B$1455,0))=0,"n/a",((INDEX(Historical!$C$7:$C$1455,MATCH(B222,Historical!$B$7:$B$1455,0))/INDEX(Historical!$O$7:$O$1455,MATCH(B222,Historical!$B$7:$B$1455,0)))^(1/10)-1)*100)</f>
        <v>-4.8674607411369202</v>
      </c>
      <c r="W222" s="825" t="str">
        <f>IF(OR(U222&lt;=0,U222="n/a",V222&lt;=0,V222="n/a"),"n/a",U222/V222)</f>
        <v>n/a</v>
      </c>
      <c r="X222" s="826">
        <f>IF(OR(AJ222&lt;=0,AJ222="n/a",U222&lt;=0,U222="n/a"),"n/a",U222/AJ222)</f>
        <v>0.99965701730874068</v>
      </c>
      <c r="Y222" s="781" t="s">
        <v>4400</v>
      </c>
      <c r="Z222" s="766">
        <f>IF(OR(AC222&lt;0.01,AC222="n/a"),"n/a",M222/AC222*100)</f>
        <v>47.887323943661983</v>
      </c>
      <c r="AA222" s="1042">
        <f>IF(OR(AC222&lt;0.01,AC222="n/a"),"n/a",I222/AC222)</f>
        <v>24.626760563380284</v>
      </c>
      <c r="AB222" s="1043">
        <v>12</v>
      </c>
      <c r="AC222" s="1021">
        <v>1.42</v>
      </c>
      <c r="AD222" s="1021">
        <v>3.53</v>
      </c>
      <c r="AE222" s="1021">
        <v>6.92</v>
      </c>
      <c r="AF222" s="1021">
        <v>1.72</v>
      </c>
      <c r="AG222" s="1021">
        <v>7.1999999999999993</v>
      </c>
      <c r="AH222" s="1021">
        <v>13.700000000000001</v>
      </c>
      <c r="AI222" s="1021">
        <v>38.17</v>
      </c>
      <c r="AJ222" s="1021">
        <v>11.200000000000001</v>
      </c>
      <c r="AK222" s="1021">
        <v>7.0000000000000009</v>
      </c>
      <c r="AL222" s="1034">
        <v>1270</v>
      </c>
      <c r="AM222" s="1028">
        <v>1</v>
      </c>
      <c r="AN222" s="1021">
        <v>0.03</v>
      </c>
      <c r="AO222" s="868">
        <f>IF(U222="n/a","n/a",IF(AA222&lt;0,"n/a",IF(AA222="n/a","n/a",J222+U222-AA222)))</f>
        <v>-11.486078091913008</v>
      </c>
      <c r="AP222" s="869">
        <f>IF(U222="n/a","n/a",J222+U222)</f>
        <v>13.140682471467276</v>
      </c>
      <c r="AQ222" s="1044">
        <f>IF(OR(AC222&lt;0.01,AF222="n/a"),"n/a",(I222/SQRT(22.5*AC222*(I222/AF222))-1)*100)</f>
        <v>37.207107313504693</v>
      </c>
      <c r="AR222" s="766">
        <f>INDEX(Historical!$C$7:$C$1455,MATCH(B222,Historical!$B$7:$B$1455,0))*IF(AH222="n/a",1.03,IF(AH222&lt;0,1.01,IF(AH222&gt;10,1.1,(1+AH222/100))))</f>
        <v>0.56100000000000005</v>
      </c>
      <c r="AS222" s="1042">
        <f>IF($AI222="n/a",1.03*AR222,IF($AI222&lt;0,1.01*AR222,IF($AI222&gt;10,1.1*AR222,(1+$AI222/100)*AR222)))</f>
        <v>0.61710000000000009</v>
      </c>
      <c r="AT222" s="1042">
        <f>IF($AK222="n/a",1.03*AS222,IF($AK222&lt;0,1.01*AS222,IF($AK222&gt;10,1.1*AS222,(1+$AK222/100)*AS222)))</f>
        <v>0.66029700000000013</v>
      </c>
      <c r="AU222" s="1042">
        <f>IF($AK222="n/a",1.03*AT222,IF($AK222&lt;0,1.01*AT222,IF($AK222&gt;10,1.1*AT222,(1+$AK222/100)*AT222)))</f>
        <v>0.70651779000000015</v>
      </c>
      <c r="AV222" s="1042">
        <f>IF($AK222="n/a",1.03*AU222,IF($AK222&lt;0,1.01*AU222,IF($AK222&gt;10,1.1*AU222,(1+$AK222/100)*AU222)))</f>
        <v>0.75597403530000018</v>
      </c>
      <c r="AW222" s="766">
        <f>SUM(AR222:AV222)</f>
        <v>3.3008888253000004</v>
      </c>
      <c r="AX222" s="877">
        <f>AW222/I222*100</f>
        <v>9.4392016737203335</v>
      </c>
      <c r="AY222" s="1212">
        <v>0.5</v>
      </c>
      <c r="AZ222" s="1028">
        <v>23.25</v>
      </c>
      <c r="BA222" s="1028">
        <v>-6.21</v>
      </c>
      <c r="BB222" s="1028">
        <v>3.53</v>
      </c>
      <c r="BC222" s="1028">
        <v>4.92</v>
      </c>
      <c r="BE222" s="721">
        <v>2011</v>
      </c>
      <c r="BF222" s="1057">
        <f>IF(BE222&gt;2008,0,IF(BE222&gt;2001,1,IF(BE222&gt;1990,2,IF(BE222&gt;1980,3,IF(BE222&gt;1973,4,IF(BE222&gt;1970,5,IF(BE222&gt;1960,6,IF(BE222&gt;1958,7,IF(BE222&gt;1953,8,9)))))))))</f>
        <v>0</v>
      </c>
    </row>
    <row r="223" spans="1:58" ht="11.25" customHeight="1" x14ac:dyDescent="0.2">
      <c r="A223" s="1027" t="s">
        <v>1295</v>
      </c>
      <c r="B223" s="1031" t="s">
        <v>1296</v>
      </c>
      <c r="C223" s="1181" t="s">
        <v>113</v>
      </c>
      <c r="D223" s="1181" t="s">
        <v>4417</v>
      </c>
      <c r="E223" s="857">
        <v>7</v>
      </c>
      <c r="F223" s="1245">
        <v>626</v>
      </c>
      <c r="G223" s="1245" t="s">
        <v>107</v>
      </c>
      <c r="H223" s="1245" t="s">
        <v>107</v>
      </c>
      <c r="I223" s="1021">
        <v>33.86</v>
      </c>
      <c r="J223" s="766">
        <f>(M223/I223)*100</f>
        <v>2.333136444181926</v>
      </c>
      <c r="K223" s="1033">
        <v>0.19750000000000001</v>
      </c>
      <c r="L223" s="1043">
        <v>4</v>
      </c>
      <c r="M223" s="756">
        <f>K223*L223</f>
        <v>0.79</v>
      </c>
      <c r="N223" s="1026" t="s">
        <v>497</v>
      </c>
      <c r="O223" s="860">
        <v>0.18</v>
      </c>
      <c r="P223" s="1016">
        <v>43342</v>
      </c>
      <c r="Q223" s="1016">
        <v>43388</v>
      </c>
      <c r="R223" s="756">
        <f>(K223-O223)/O223*100</f>
        <v>9.7222222222222303</v>
      </c>
      <c r="S223" s="824">
        <f>IF(INDEX(Historical!$D$7:$D$1455,MATCH(B223,Historical!$B$7:$B$1455,0))=0,"n/a",(INDEX(Historical!$C$7:$C$1455,MATCH(B223,Historical!$B$7:$B$1455,0))/INDEX(Historical!$D$7:$D$1455,MATCH(B223,Historical!$B$7:$B$1455,0))-1)*100)</f>
        <v>12.65306122448977</v>
      </c>
      <c r="T223" s="824">
        <f>IF(INDEX(Historical!$F$7:$F$1455,MATCH(B223,Historical!$B$7:$B$1455,0))=0,"n/a",((INDEX(Historical!$C$7:$C$1455,MATCH(B223,Historical!$B$7:$B$1455,0))/INDEX(Historical!$F$7:$F$1455,MATCH(B223,Historical!$B$7:$B$1455,0)))^(1/3)-1)*100)</f>
        <v>8.1809679110735001</v>
      </c>
      <c r="U223" s="824">
        <f>IF(INDEX(Historical!$I$7:$I$1455,MATCH(B223,Historical!$B$7:$B$1455,0))=0,"n/a",((INDEX(Historical!$C$7:$C$1455,MATCH(B223,Historical!$B$7:$B$1455,0))/INDEX(Historical!$I$7:$I$1455,MATCH(B223,Historical!$B$7:$B$1455,0)))^(1/5)-1)*100)</f>
        <v>34.630946326387438</v>
      </c>
      <c r="V223" s="824">
        <f>IF(INDEX(Historical!$O$7:$O$1455,MATCH(B223,Historical!$B$7:$B$1455,0))=0,"n/a",((INDEX(Historical!$C$7:$C$1455,MATCH(B223,Historical!$B$7:$B$1455,0))/INDEX(Historical!$O$7:$O$1455,MATCH(B223,Historical!$B$7:$B$1455,0)))^(1/10)-1)*100)</f>
        <v>7.4610256515159179</v>
      </c>
      <c r="W223" s="825">
        <f>IF(OR(U223&lt;=0,U223="n/a",V223&lt;=0,V223="n/a"),"n/a",U223/V223)</f>
        <v>4.6415798502651153</v>
      </c>
      <c r="X223" s="826">
        <f>IF(OR(AJ223&lt;=0,AJ223="n/a",U223&lt;=0,U223="n/a"),"n/a",U223/AJ223)</f>
        <v>3.2365370398492934</v>
      </c>
      <c r="Y223" s="1031"/>
      <c r="Z223" s="766">
        <f>IF(OR(AC223&lt;0.01,AC223="n/a"),"n/a",M223/AC223*100)</f>
        <v>39.898989898989903</v>
      </c>
      <c r="AA223" s="1042">
        <f>IF(OR(AC223&lt;0.01,AC223="n/a"),"n/a",I223/AC223)</f>
        <v>17.1010101010101</v>
      </c>
      <c r="AB223" s="1043">
        <v>5</v>
      </c>
      <c r="AC223" s="1021">
        <v>1.98</v>
      </c>
      <c r="AD223" s="1021" t="s">
        <v>138</v>
      </c>
      <c r="AE223" s="1021">
        <v>0.83</v>
      </c>
      <c r="AF223" s="1021">
        <v>2.99</v>
      </c>
      <c r="AG223" s="1021">
        <v>19.900000000000002</v>
      </c>
      <c r="AH223" s="1021">
        <v>-5.8000000000000007</v>
      </c>
      <c r="AI223" s="1021">
        <v>16.189999999999998</v>
      </c>
      <c r="AJ223" s="1021">
        <v>10.7</v>
      </c>
      <c r="AK223" s="1021" t="s">
        <v>138</v>
      </c>
      <c r="AL223" s="1034">
        <v>2020</v>
      </c>
      <c r="AM223" s="1028">
        <v>0.3</v>
      </c>
      <c r="AN223" s="1021">
        <v>0.42</v>
      </c>
      <c r="AO223" s="868">
        <f>IF(U223="n/a","n/a",IF(AA223&lt;0,"n/a",IF(AA223="n/a","n/a",J223+U223-AA223)))</f>
        <v>19.863072669559262</v>
      </c>
      <c r="AP223" s="869">
        <f>IF(U223="n/a","n/a",J223+U223)</f>
        <v>36.964082770569362</v>
      </c>
      <c r="AQ223" s="1044">
        <f>IF(OR(AC223&lt;0.01,AF223="n/a"),"n/a",(I223/SQRT(22.5*AC223*(I223/AF223))-1)*100)</f>
        <v>50.749269689803086</v>
      </c>
      <c r="AR223" s="766">
        <f>INDEX(Historical!$C$7:$C$1455,MATCH(B223,Historical!$B$7:$B$1455,0))*IF(AH223="n/a",1.03,IF(AH223&lt;0,1.01,IF(AH223&gt;10,1.1,(1+AH223/100))))</f>
        <v>0.69689999999999996</v>
      </c>
      <c r="AS223" s="1042">
        <f>IF($AI223="n/a",1.03*AR223,IF($AI223&lt;0,1.01*AR223,IF($AI223&gt;10,1.1*AR223,(1+$AI223/100)*AR223)))</f>
        <v>0.76658999999999999</v>
      </c>
      <c r="AT223" s="1042">
        <f>IF($AK223="n/a",1.03*AS223,IF($AK223&lt;0,1.01*AS223,IF($AK223&gt;10,1.1*AS223,(1+$AK223/100)*AS223)))</f>
        <v>0.7895877</v>
      </c>
      <c r="AU223" s="1042">
        <f>IF($AK223="n/a",1.03*AT223,IF($AK223&lt;0,1.01*AT223,IF($AK223&gt;10,1.1*AT223,(1+$AK223/100)*AT223)))</f>
        <v>0.81327533100000005</v>
      </c>
      <c r="AV223" s="1042">
        <f>IF($AK223="n/a",1.03*AU223,IF($AK223&lt;0,1.01*AU223,IF($AK223&gt;10,1.1*AU223,(1+$AK223/100)*AU223)))</f>
        <v>0.83767359093000004</v>
      </c>
      <c r="AW223" s="766">
        <f>SUM(AR223:AV223)</f>
        <v>3.9040266219300004</v>
      </c>
      <c r="AX223" s="877">
        <f>AW223/I223*100</f>
        <v>11.529907329976375</v>
      </c>
      <c r="AY223" s="1212">
        <v>1.4</v>
      </c>
      <c r="AZ223" s="1028">
        <v>13.059999999999999</v>
      </c>
      <c r="BA223" s="1028">
        <v>-19.079999999999998</v>
      </c>
      <c r="BB223" s="1028">
        <v>-2.69</v>
      </c>
      <c r="BC223" s="1028">
        <v>-4.0599999999999996</v>
      </c>
      <c r="BE223" s="721">
        <v>2012</v>
      </c>
      <c r="BF223" s="1057">
        <f>IF(BE223&gt;2008,0,IF(BE223&gt;2001,1,IF(BE223&gt;1990,2,IF(BE223&gt;1980,3,IF(BE223&gt;1973,4,IF(BE223&gt;1970,5,IF(BE223&gt;1960,6,IF(BE223&gt;1958,7,IF(BE223&gt;1953,8,9)))))))))</f>
        <v>0</v>
      </c>
    </row>
    <row r="224" spans="1:58" ht="11.25" customHeight="1" x14ac:dyDescent="0.2">
      <c r="A224" s="1019" t="s">
        <v>1297</v>
      </c>
      <c r="B224" s="1031" t="s">
        <v>1298</v>
      </c>
      <c r="C224" s="1181" t="s">
        <v>129</v>
      </c>
      <c r="D224" s="1181" t="s">
        <v>4422</v>
      </c>
      <c r="E224" s="857">
        <v>9</v>
      </c>
      <c r="F224" s="1245">
        <v>386</v>
      </c>
      <c r="G224" s="1245" t="s">
        <v>116</v>
      </c>
      <c r="H224" s="1245" t="s">
        <v>116</v>
      </c>
      <c r="I224" s="1030">
        <v>108.3</v>
      </c>
      <c r="J224" s="766">
        <f>(M224/I224)*100</f>
        <v>2.6666666666666665</v>
      </c>
      <c r="K224" s="1033">
        <v>0.72199999999999998</v>
      </c>
      <c r="L224" s="1043">
        <v>4</v>
      </c>
      <c r="M224" s="756">
        <f>K224*L224</f>
        <v>2.8879999999999999</v>
      </c>
      <c r="N224" s="1026" t="s">
        <v>150</v>
      </c>
      <c r="O224" s="860">
        <v>0.65600000000000003</v>
      </c>
      <c r="P224" s="1016">
        <v>43335</v>
      </c>
      <c r="Q224" s="1016">
        <v>43357</v>
      </c>
      <c r="R224" s="756">
        <f>(K224-O224)/O224*100</f>
        <v>10.06097560975609</v>
      </c>
      <c r="S224" s="824">
        <f>IF(INDEX(Historical!$D$7:$D$1455,MATCH(B224,Historical!$B$7:$B$1455,0))=0,"n/a",(INDEX(Historical!$C$7:$C$1455,MATCH(B224,Historical!$B$7:$B$1455,0))/INDEX(Historical!$D$7:$D$1455,MATCH(B224,Historical!$B$7:$B$1455,0))-1)*100)</f>
        <v>6.0782681099084135</v>
      </c>
      <c r="T224" s="824">
        <f>IF(INDEX(Historical!$F$7:$F$1455,MATCH(B224,Historical!$B$7:$B$1455,0))=0,"n/a",((INDEX(Historical!$C$7:$C$1455,MATCH(B224,Historical!$B$7:$B$1455,0))/INDEX(Historical!$F$7:$F$1455,MATCH(B224,Historical!$B$7:$B$1455,0)))^(1/3)-1)*100)</f>
        <v>7.6935645906597516</v>
      </c>
      <c r="U224" s="824">
        <f>IF(INDEX(Historical!$I$7:$I$1455,MATCH(B224,Historical!$B$7:$B$1455,0))=0,"n/a",((INDEX(Historical!$C$7:$C$1455,MATCH(B224,Historical!$B$7:$B$1455,0))/INDEX(Historical!$I$7:$I$1455,MATCH(B224,Historical!$B$7:$B$1455,0)))^(1/5)-1)*100)</f>
        <v>10.310020440058288</v>
      </c>
      <c r="V224" s="824">
        <f>IF(INDEX(Historical!$O$7:$O$1455,MATCH(B224,Historical!$B$7:$B$1455,0))=0,"n/a",((INDEX(Historical!$C$7:$C$1455,MATCH(B224,Historical!$B$7:$B$1455,0))/INDEX(Historical!$O$7:$O$1455,MATCH(B224,Historical!$B$7:$B$1455,0)))^(1/10)-1)*100)</f>
        <v>8.4227344772567214</v>
      </c>
      <c r="W224" s="825">
        <f>IF(OR(U224&lt;=0,U224="n/a",V224&lt;=0,V224="n/a"),"n/a",U224/V224)</f>
        <v>1.2240704569160601</v>
      </c>
      <c r="X224" s="826">
        <f>IF(OR(AJ224&lt;=0,AJ224="n/a",U224&lt;=0,U224="n/a"),"n/a",U224/AJ224)</f>
        <v>2.6435949846303304</v>
      </c>
      <c r="Y224" s="787"/>
      <c r="Z224" s="766">
        <f>IF(OR(AC224&lt;0.01,AC224="n/a"),"n/a",M224/AC224*100)</f>
        <v>61.70940170940171</v>
      </c>
      <c r="AA224" s="1042">
        <f>IF(OR(AC224&lt;0.01,AC224="n/a"),"n/a",I224/AC224)</f>
        <v>23.141025641025642</v>
      </c>
      <c r="AB224" s="1043">
        <v>12</v>
      </c>
      <c r="AC224" s="1021">
        <v>4.68</v>
      </c>
      <c r="AD224" s="1021">
        <v>2.42</v>
      </c>
      <c r="AE224" s="1021">
        <v>2.93</v>
      </c>
      <c r="AF224" s="1021">
        <v>18.39</v>
      </c>
      <c r="AG224" s="1023">
        <v>98</v>
      </c>
      <c r="AH224" s="1021">
        <v>5</v>
      </c>
      <c r="AI224" s="1021">
        <v>5.13</v>
      </c>
      <c r="AJ224" s="1021">
        <v>3.9</v>
      </c>
      <c r="AK224" s="1021">
        <v>9.5500000000000007</v>
      </c>
      <c r="AL224" s="1034">
        <v>22710</v>
      </c>
      <c r="AM224" s="1029">
        <v>0.3</v>
      </c>
      <c r="AN224" s="1021">
        <v>3.81</v>
      </c>
      <c r="AO224" s="868">
        <f>IF(U224="n/a","n/a",IF(AA224&lt;0,"n/a",IF(AA224="n/a","n/a",J224+U224-AA224)))</f>
        <v>-10.164338534300688</v>
      </c>
      <c r="AP224" s="869">
        <f>IF(U224="n/a","n/a",J224+U224)</f>
        <v>12.976687106724954</v>
      </c>
      <c r="AQ224" s="1044">
        <f>IF(OR(AC224&lt;0.01,AF224="n/a"),"n/a",(I224/SQRT(22.5*AC224*(I224/AF224))-1)*100)</f>
        <v>334.90150176714303</v>
      </c>
      <c r="AR224" s="766">
        <f>INDEX(Historical!$C$7:$C$1455,MATCH(B224,Historical!$B$7:$B$1455,0))*IF(AH224="n/a",1.03,IF(AH224&lt;0,1.01,IF(AH224&gt;10,1.1,(1+AH224/100))))</f>
        <v>2.6754000000000002</v>
      </c>
      <c r="AS224" s="1042">
        <f>IF($AI224="n/a",1.03*AR224,IF($AI224&lt;0,1.01*AR224,IF($AI224&gt;10,1.1*AR224,(1+$AI224/100)*AR224)))</f>
        <v>2.8126480200000001</v>
      </c>
      <c r="AT224" s="1042">
        <f>IF($AK224="n/a",1.03*AS224,IF($AK224&lt;0,1.01*AS224,IF($AK224&gt;10,1.1*AS224,(1+$AK224/100)*AS224)))</f>
        <v>3.08125590591</v>
      </c>
      <c r="AU224" s="1042">
        <f>IF($AK224="n/a",1.03*AT224,IF($AK224&lt;0,1.01*AT224,IF($AK224&gt;10,1.1*AT224,(1+$AK224/100)*AT224)))</f>
        <v>3.3755158449244047</v>
      </c>
      <c r="AV224" s="1042">
        <f>IF($AK224="n/a",1.03*AU224,IF($AK224&lt;0,1.01*AU224,IF($AK224&gt;10,1.1*AU224,(1+$AK224/100)*AU224)))</f>
        <v>3.6978776081146849</v>
      </c>
      <c r="AW224" s="766">
        <f>SUM(AR224:AV224)</f>
        <v>15.642697378949091</v>
      </c>
      <c r="AX224" s="877">
        <f>AW224/I224*100</f>
        <v>14.443857228946531</v>
      </c>
      <c r="AY224" s="1212">
        <v>0.17</v>
      </c>
      <c r="AZ224" s="1028">
        <v>21.55</v>
      </c>
      <c r="BA224" s="1028">
        <v>-6.49</v>
      </c>
      <c r="BB224" s="1028">
        <v>2.65</v>
      </c>
      <c r="BC224" s="1028">
        <v>9.8000000000000007</v>
      </c>
      <c r="BE224" s="721">
        <v>2010</v>
      </c>
      <c r="BF224" s="1057">
        <f>IF(BE224&gt;2008,0,IF(BE224&gt;2001,1,IF(BE224&gt;1990,2,IF(BE224&gt;1980,3,IF(BE224&gt;1973,4,IF(BE224&gt;1970,5,IF(BE224&gt;1960,6,IF(BE224&gt;1958,7,IF(BE224&gt;1953,8,9)))))))))</f>
        <v>0</v>
      </c>
    </row>
    <row r="225" spans="1:58" ht="11.25" customHeight="1" x14ac:dyDescent="0.2">
      <c r="A225" s="1019" t="s">
        <v>1299</v>
      </c>
      <c r="B225" s="1031" t="s">
        <v>1300</v>
      </c>
      <c r="C225" s="1181" t="s">
        <v>155</v>
      </c>
      <c r="D225" s="1181" t="s">
        <v>4419</v>
      </c>
      <c r="E225" s="857">
        <v>8</v>
      </c>
      <c r="F225" s="1245">
        <v>459</v>
      </c>
      <c r="G225" s="1245" t="s">
        <v>38</v>
      </c>
      <c r="H225" s="1245" t="s">
        <v>116</v>
      </c>
      <c r="I225" s="1030">
        <v>96.96</v>
      </c>
      <c r="J225" s="766">
        <f>(M225/I225)*100</f>
        <v>0.82508250825082519</v>
      </c>
      <c r="K225" s="1033">
        <v>0.2</v>
      </c>
      <c r="L225" s="1043">
        <v>4</v>
      </c>
      <c r="M225" s="756">
        <f>K225*L225</f>
        <v>0.8</v>
      </c>
      <c r="N225" s="1026" t="s">
        <v>322</v>
      </c>
      <c r="O225" s="860">
        <v>0.18</v>
      </c>
      <c r="P225" s="1016">
        <v>43181</v>
      </c>
      <c r="Q225" s="1016">
        <v>43189</v>
      </c>
      <c r="R225" s="756">
        <f>(K225-O225)/O225*100</f>
        <v>11.111111111111121</v>
      </c>
      <c r="S225" s="824">
        <f>IF(INDEX(Historical!$D$7:$D$1455,MATCH(B225,Historical!$B$7:$B$1455,0))=0,"n/a",(INDEX(Historical!$C$7:$C$1455,MATCH(B225,Historical!$B$7:$B$1455,0))/INDEX(Historical!$D$7:$D$1455,MATCH(B225,Historical!$B$7:$B$1455,0))-1)*100)</f>
        <v>5.8823529411764497</v>
      </c>
      <c r="T225" s="824">
        <f>IF(INDEX(Historical!$F$7:$F$1455,MATCH(B225,Historical!$B$7:$B$1455,0))=0,"n/a",((INDEX(Historical!$C$7:$C$1455,MATCH(B225,Historical!$B$7:$B$1455,0))/INDEX(Historical!$F$7:$F$1455,MATCH(B225,Historical!$B$7:$B$1455,0)))^(1/3)-1)*100)</f>
        <v>5.6819667993607048</v>
      </c>
      <c r="U225" s="824">
        <f>IF(INDEX(Historical!$I$7:$I$1455,MATCH(B225,Historical!$B$7:$B$1455,0))=0,"n/a",((INDEX(Historical!$C$7:$C$1455,MATCH(B225,Historical!$B$7:$B$1455,0))/INDEX(Historical!$I$7:$I$1455,MATCH(B225,Historical!$B$7:$B$1455,0)))^(1/5)-1)*100)</f>
        <v>7.5653756932570149</v>
      </c>
      <c r="V225" s="824">
        <f>IF(INDEX(Historical!$O$7:$O$1455,MATCH(B225,Historical!$B$7:$B$1455,0))=0,"n/a",((INDEX(Historical!$C$7:$C$1455,MATCH(B225,Historical!$B$7:$B$1455,0))/INDEX(Historical!$O$7:$O$1455,MATCH(B225,Historical!$B$7:$B$1455,0)))^(1/10)-1)*100)</f>
        <v>1.6235325732324002</v>
      </c>
      <c r="W225" s="825">
        <f>IF(OR(U225&lt;=0,U225="n/a",V225&lt;=0,V225="n/a"),"n/a",U225/V225)</f>
        <v>4.659823780556863</v>
      </c>
      <c r="X225" s="826">
        <f>IF(OR(AJ225&lt;=0,AJ225="n/a",U225&lt;=0,U225="n/a"),"n/a",U225/AJ225)</f>
        <v>0.84059729925077942</v>
      </c>
      <c r="Y225" s="1031"/>
      <c r="Z225" s="766">
        <f>IF(OR(AC225&lt;0.01,AC225="n/a"),"n/a",M225/AC225*100)</f>
        <v>29.850746268656714</v>
      </c>
      <c r="AA225" s="1042">
        <f>IF(OR(AC225&lt;0.01,AC225="n/a"),"n/a",I225/AC225)</f>
        <v>36.179104477611936</v>
      </c>
      <c r="AB225" s="1043">
        <v>9</v>
      </c>
      <c r="AC225" s="1021">
        <v>2.68</v>
      </c>
      <c r="AD225" s="1021">
        <v>2.59</v>
      </c>
      <c r="AE225" s="1021">
        <v>2.2599999999999998</v>
      </c>
      <c r="AF225" s="1021">
        <v>3.99</v>
      </c>
      <c r="AG225" s="1021">
        <v>16.600000000000001</v>
      </c>
      <c r="AH225" s="1021">
        <v>35.099999999999994</v>
      </c>
      <c r="AI225" s="1021">
        <v>10.77</v>
      </c>
      <c r="AJ225" s="1021">
        <v>9</v>
      </c>
      <c r="AK225" s="1021">
        <v>13.969999999999999</v>
      </c>
      <c r="AL225" s="1034">
        <v>6420</v>
      </c>
      <c r="AM225" s="1028">
        <v>0.3</v>
      </c>
      <c r="AN225" s="1021">
        <v>1.22</v>
      </c>
      <c r="AO225" s="868">
        <f>IF(U225="n/a","n/a",IF(AA225&lt;0,"n/a",IF(AA225="n/a","n/a",J225+U225-AA225)))</f>
        <v>-27.788646276104096</v>
      </c>
      <c r="AP225" s="869">
        <f>IF(U225="n/a","n/a",J225+U225)</f>
        <v>8.3904582015078404</v>
      </c>
      <c r="AQ225" s="1044">
        <f>IF(OR(AC225&lt;0.01,AF225="n/a"),"n/a",(I225/SQRT(22.5*AC225*(I225/AF225))-1)*100)</f>
        <v>153.29352921126608</v>
      </c>
      <c r="AR225" s="766">
        <f>INDEX(Historical!$C$7:$C$1455,MATCH(B225,Historical!$B$7:$B$1455,0))*IF(AH225="n/a",1.03,IF(AH225&lt;0,1.01,IF(AH225&gt;10,1.1,(1+AH225/100))))</f>
        <v>0.79200000000000004</v>
      </c>
      <c r="AS225" s="1042">
        <f>IF($AI225="n/a",1.03*AR225,IF($AI225&lt;0,1.01*AR225,IF($AI225&gt;10,1.1*AR225,(1+$AI225/100)*AR225)))</f>
        <v>0.87120000000000009</v>
      </c>
      <c r="AT225" s="1042">
        <f>IF($AK225="n/a",1.03*AS225,IF($AK225&lt;0,1.01*AS225,IF($AK225&gt;10,1.1*AS225,(1+$AK225/100)*AS225)))</f>
        <v>0.95832000000000017</v>
      </c>
      <c r="AU225" s="1042">
        <f>IF($AK225="n/a",1.03*AT225,IF($AK225&lt;0,1.01*AT225,IF($AK225&gt;10,1.1*AT225,(1+$AK225/100)*AT225)))</f>
        <v>1.0541520000000002</v>
      </c>
      <c r="AV225" s="1042">
        <f>IF($AK225="n/a",1.03*AU225,IF($AK225&lt;0,1.01*AU225,IF($AK225&gt;10,1.1*AU225,(1+$AK225/100)*AU225)))</f>
        <v>1.1595672000000004</v>
      </c>
      <c r="AW225" s="766">
        <f>SUM(AR225:AV225)</f>
        <v>4.8352392000000011</v>
      </c>
      <c r="AX225" s="877">
        <f>AW225/I225*100</f>
        <v>4.9868391089108925</v>
      </c>
      <c r="AY225" s="1212">
        <v>0.84</v>
      </c>
      <c r="AZ225" s="1028">
        <v>24.05</v>
      </c>
      <c r="BA225" s="1028">
        <v>-2.02</v>
      </c>
      <c r="BB225" s="1028">
        <v>6.7299999999999995</v>
      </c>
      <c r="BC225" s="1028">
        <v>7.4499999999999993</v>
      </c>
      <c r="BE225" s="721">
        <v>2011</v>
      </c>
      <c r="BF225" s="1057">
        <f>IF(BE225&gt;2008,0,IF(BE225&gt;2001,1,IF(BE225&gt;1990,2,IF(BE225&gt;1980,3,IF(BE225&gt;1973,4,IF(BE225&gt;1970,5,IF(BE225&gt;1960,6,IF(BE225&gt;1958,7,IF(BE225&gt;1953,8,9)))))))))</f>
        <v>0</v>
      </c>
    </row>
    <row r="226" spans="1:58" ht="11.25" customHeight="1" x14ac:dyDescent="0.2">
      <c r="A226" s="1019" t="s">
        <v>1301</v>
      </c>
      <c r="B226" s="1031" t="s">
        <v>1302</v>
      </c>
      <c r="C226" s="1181" t="s">
        <v>113</v>
      </c>
      <c r="D226" s="1181" t="s">
        <v>4417</v>
      </c>
      <c r="E226" s="857">
        <v>8</v>
      </c>
      <c r="F226" s="1245">
        <v>488</v>
      </c>
      <c r="G226" s="1245" t="s">
        <v>107</v>
      </c>
      <c r="H226" s="1245" t="s">
        <v>107</v>
      </c>
      <c r="I226" s="1021">
        <v>38.549999999999997</v>
      </c>
      <c r="J226" s="766">
        <f>(M226/I226)*100</f>
        <v>3.0609597924773024</v>
      </c>
      <c r="K226" s="1033">
        <v>0.29499999999999998</v>
      </c>
      <c r="L226" s="1043">
        <v>4</v>
      </c>
      <c r="M226" s="756">
        <f>K226*L226</f>
        <v>1.18</v>
      </c>
      <c r="N226" s="1026" t="s">
        <v>120</v>
      </c>
      <c r="O226" s="860">
        <v>0.28499999999999998</v>
      </c>
      <c r="P226" s="1016">
        <v>43237</v>
      </c>
      <c r="Q226" s="1016">
        <v>43252</v>
      </c>
      <c r="R226" s="756">
        <f>(K226-O226)/O226*100</f>
        <v>3.5087719298245648</v>
      </c>
      <c r="S226" s="824">
        <f>IF(INDEX(Historical!$D$7:$D$1455,MATCH(B226,Historical!$B$7:$B$1455,0))=0,"n/a",(INDEX(Historical!$C$7:$C$1455,MATCH(B226,Historical!$B$7:$B$1455,0))/INDEX(Historical!$D$7:$D$1455,MATCH(B226,Historical!$B$7:$B$1455,0))-1)*100)</f>
        <v>3.6697247706421798</v>
      </c>
      <c r="T226" s="824">
        <f>IF(INDEX(Historical!$F$7:$F$1455,MATCH(B226,Historical!$B$7:$B$1455,0))=0,"n/a",((INDEX(Historical!$C$7:$C$1455,MATCH(B226,Historical!$B$7:$B$1455,0))/INDEX(Historical!$F$7:$F$1455,MATCH(B226,Historical!$B$7:$B$1455,0)))^(1/3)-1)*100)</f>
        <v>4.5075699869106645</v>
      </c>
      <c r="U226" s="824">
        <f>IF(INDEX(Historical!$I$7:$I$1455,MATCH(B226,Historical!$B$7:$B$1455,0))=0,"n/a",((INDEX(Historical!$C$7:$C$1455,MATCH(B226,Historical!$B$7:$B$1455,0))/INDEX(Historical!$I$7:$I$1455,MATCH(B226,Historical!$B$7:$B$1455,0)))^(1/5)-1)*100)</f>
        <v>3.5311332075272484</v>
      </c>
      <c r="V226" s="824">
        <f>IF(INDEX(Historical!$O$7:$O$1455,MATCH(B226,Historical!$B$7:$B$1455,0))=0,"n/a",((INDEX(Historical!$C$7:$C$1455,MATCH(B226,Historical!$B$7:$B$1455,0))/INDEX(Historical!$O$7:$O$1455,MATCH(B226,Historical!$B$7:$B$1455,0)))^(1/10)-1)*100)</f>
        <v>3.7763481758571249</v>
      </c>
      <c r="W226" s="825">
        <f>IF(OR(U226&lt;=0,U226="n/a",V226&lt;=0,V226="n/a"),"n/a",U226/V226)</f>
        <v>0.93506558269770246</v>
      </c>
      <c r="X226" s="826" t="str">
        <f>IF(OR(AJ226&lt;=0,AJ226="n/a",U226&lt;=0,U226="n/a"),"n/a",U226/AJ226)</f>
        <v>n/a</v>
      </c>
      <c r="Y226" s="781"/>
      <c r="Z226" s="766">
        <f>IF(OR(AC226&lt;0.01,AC226="n/a"),"n/a",M226/AC226*100)</f>
        <v>105.35714285714283</v>
      </c>
      <c r="AA226" s="1042">
        <f>IF(OR(AC226&lt;0.01,AC226="n/a"),"n/a",I226/AC226)</f>
        <v>34.419642857142854</v>
      </c>
      <c r="AB226" s="1043">
        <v>12</v>
      </c>
      <c r="AC226" s="1021">
        <v>1.1200000000000001</v>
      </c>
      <c r="AD226" s="1021">
        <v>3.12</v>
      </c>
      <c r="AE226" s="1021">
        <v>0.76</v>
      </c>
      <c r="AF226" s="1021">
        <v>3.06</v>
      </c>
      <c r="AG226" s="1021">
        <v>18</v>
      </c>
      <c r="AH226" s="1021">
        <v>-46.6</v>
      </c>
      <c r="AI226" s="1021">
        <v>26.07</v>
      </c>
      <c r="AJ226" s="1021">
        <v>-1.3</v>
      </c>
      <c r="AK226" s="1021">
        <v>11</v>
      </c>
      <c r="AL226" s="1034">
        <v>1700</v>
      </c>
      <c r="AM226" s="1028">
        <v>1.0999999999999999</v>
      </c>
      <c r="AN226" s="1021">
        <v>0.45</v>
      </c>
      <c r="AO226" s="868">
        <f>IF(U226="n/a","n/a",IF(AA226&lt;0,"n/a",IF(AA226="n/a","n/a",J226+U226-AA226)))</f>
        <v>-27.827549857138301</v>
      </c>
      <c r="AP226" s="869">
        <f>IF(U226="n/a","n/a",J226+U226)</f>
        <v>6.5920930000045512</v>
      </c>
      <c r="AQ226" s="1044">
        <f>IF(OR(AC226&lt;0.01,AF226="n/a"),"n/a",(I226/SQRT(22.5*AC226*(I226/AF226))-1)*100)</f>
        <v>116.35783851229951</v>
      </c>
      <c r="AR226" s="766">
        <f>INDEX(Historical!$C$7:$C$1455,MATCH(B226,Historical!$B$7:$B$1455,0))*IF(AH226="n/a",1.03,IF(AH226&lt;0,1.01,IF(AH226&gt;10,1.1,(1+AH226/100))))</f>
        <v>1.1413</v>
      </c>
      <c r="AS226" s="1042">
        <f>IF($AI226="n/a",1.03*AR226,IF($AI226&lt;0,1.01*AR226,IF($AI226&gt;10,1.1*AR226,(1+$AI226/100)*AR226)))</f>
        <v>1.25543</v>
      </c>
      <c r="AT226" s="1042">
        <f>IF($AK226="n/a",1.03*AS226,IF($AK226&lt;0,1.01*AS226,IF($AK226&gt;10,1.1*AS226,(1+$AK226/100)*AS226)))</f>
        <v>1.3809730000000002</v>
      </c>
      <c r="AU226" s="1042">
        <f>IF($AK226="n/a",1.03*AT226,IF($AK226&lt;0,1.01*AT226,IF($AK226&gt;10,1.1*AT226,(1+$AK226/100)*AT226)))</f>
        <v>1.5190703000000003</v>
      </c>
      <c r="AV226" s="1042">
        <f>IF($AK226="n/a",1.03*AU226,IF($AK226&lt;0,1.01*AU226,IF($AK226&gt;10,1.1*AU226,(1+$AK226/100)*AU226)))</f>
        <v>1.6709773300000006</v>
      </c>
      <c r="AW226" s="766">
        <f>SUM(AR226:AV226)</f>
        <v>6.9677506300000003</v>
      </c>
      <c r="AX226" s="877">
        <f>AW226/I226*100</f>
        <v>18.074580103761349</v>
      </c>
      <c r="AY226" s="1212">
        <v>1.4</v>
      </c>
      <c r="AZ226" s="1028">
        <v>18.43</v>
      </c>
      <c r="BA226" s="1028">
        <v>-15.09</v>
      </c>
      <c r="BB226" s="1028">
        <v>-3.09</v>
      </c>
      <c r="BC226" s="1028">
        <v>-1.4500000000000002</v>
      </c>
      <c r="BE226" s="721">
        <v>2011</v>
      </c>
      <c r="BF226" s="1057">
        <f>IF(BE226&gt;2008,0,IF(BE226&gt;2001,1,IF(BE226&gt;1990,2,IF(BE226&gt;1980,3,IF(BE226&gt;1973,4,IF(BE226&gt;1970,5,IF(BE226&gt;1960,6,IF(BE226&gt;1958,7,IF(BE226&gt;1953,8,9)))))))))</f>
        <v>0</v>
      </c>
    </row>
    <row r="227" spans="1:58" ht="11.25" customHeight="1" x14ac:dyDescent="0.2">
      <c r="A227" s="1036" t="s">
        <v>4217</v>
      </c>
      <c r="B227" s="1031" t="s">
        <v>4218</v>
      </c>
      <c r="C227" s="1181" t="s">
        <v>180</v>
      </c>
      <c r="D227" s="1181" t="s">
        <v>4432</v>
      </c>
      <c r="E227" s="857">
        <v>5</v>
      </c>
      <c r="F227" s="1245">
        <v>808</v>
      </c>
      <c r="G227" s="1245" t="s">
        <v>107</v>
      </c>
      <c r="H227" s="1245" t="s">
        <v>107</v>
      </c>
      <c r="I227" s="1030">
        <v>17.149999999999999</v>
      </c>
      <c r="J227" s="766">
        <f>(M227/I227)*100</f>
        <v>10.262390670553936</v>
      </c>
      <c r="K227" s="1033">
        <v>0.44</v>
      </c>
      <c r="L227" s="1043">
        <v>4</v>
      </c>
      <c r="M227" s="756">
        <f>K227*L227</f>
        <v>1.76</v>
      </c>
      <c r="N227" s="1026" t="s">
        <v>108</v>
      </c>
      <c r="O227" s="860">
        <v>0.43</v>
      </c>
      <c r="P227" s="1016">
        <v>43223</v>
      </c>
      <c r="Q227" s="1016">
        <v>43235</v>
      </c>
      <c r="R227" s="756">
        <f>(K227-O227)/O227*100</f>
        <v>2.3255813953488391</v>
      </c>
      <c r="S227" s="824">
        <f>IF(INDEX(Historical!$D$7:$D$1455,MATCH(B227,Historical!$B$7:$B$1455,0))=0,"n/a",(INDEX(Historical!$C$7:$C$1455,MATCH(B227,Historical!$B$7:$B$1455,0))/INDEX(Historical!$D$7:$D$1455,MATCH(B227,Historical!$B$7:$B$1455,0))-1)*100)</f>
        <v>3.1818181818181968</v>
      </c>
      <c r="T227" s="824">
        <f>IF(INDEX(Historical!$F$7:$F$1455,MATCH(B227,Historical!$B$7:$B$1455,0))=0,"n/a",((INDEX(Historical!$C$7:$C$1455,MATCH(B227,Historical!$B$7:$B$1455,0))/INDEX(Historical!$F$7:$F$1455,MATCH(B227,Historical!$B$7:$B$1455,0)))^(1/3)-1)*100)</f>
        <v>110.16606670859157</v>
      </c>
      <c r="U227" s="824" t="str">
        <f>IF(INDEX(Historical!$I$7:$I$1455,MATCH(B227,Historical!$B$7:$B$1455,0))=0,"n/a",((INDEX(Historical!$C$7:$C$1455,MATCH(B227,Historical!$B$7:$B$1455,0))/INDEX(Historical!$I$7:$I$1455,MATCH(B227,Historical!$B$7:$B$1455,0)))^(1/5)-1)*100)</f>
        <v>n/a</v>
      </c>
      <c r="V227" s="824" t="str">
        <f>IF(INDEX(Historical!$O$7:$O$1455,MATCH(B227,Historical!$B$7:$B$1455,0))=0,"n/a",((INDEX(Historical!$C$7:$C$1455,MATCH(B227,Historical!$B$7:$B$1455,0))/INDEX(Historical!$O$7:$O$1455,MATCH(B227,Historical!$B$7:$B$1455,0)))^(1/10)-1)*100)</f>
        <v>n/a</v>
      </c>
      <c r="W227" s="825" t="str">
        <f>IF(OR(U227&lt;=0,U227="n/a",V227&lt;=0,V227="n/a"),"n/a",U227/V227)</f>
        <v>n/a</v>
      </c>
      <c r="X227" s="826" t="str">
        <f>IF(OR(AJ227&lt;=0,AJ227="n/a",U227&lt;=0,U227="n/a"),"n/a",U227/AJ227)</f>
        <v>n/a</v>
      </c>
      <c r="Y227" s="1032"/>
      <c r="Z227" s="766">
        <f>IF(OR(AC227&lt;0.01,AC227="n/a"),"n/a",M227/AC227*100)</f>
        <v>114.28571428571428</v>
      </c>
      <c r="AA227" s="1042">
        <f>IF(OR(AC227&lt;0.01,AC227="n/a"),"n/a",I227/AC227)</f>
        <v>11.136363636363635</v>
      </c>
      <c r="AB227" s="1043">
        <v>12</v>
      </c>
      <c r="AC227" s="1021">
        <v>1.54</v>
      </c>
      <c r="AD227" s="1021">
        <v>1.06</v>
      </c>
      <c r="AE227" s="1021">
        <v>4.03</v>
      </c>
      <c r="AF227" s="1021">
        <v>1.46</v>
      </c>
      <c r="AG227" s="1021">
        <v>14.799999999999999</v>
      </c>
      <c r="AH227" s="1021">
        <v>-16.400000000000002</v>
      </c>
      <c r="AI227" s="1021">
        <v>-9.9699999999999989</v>
      </c>
      <c r="AJ227" s="1021">
        <v>52</v>
      </c>
      <c r="AK227" s="1021">
        <v>10.5</v>
      </c>
      <c r="AL227" s="1034">
        <v>583.27</v>
      </c>
      <c r="AM227" s="1028">
        <v>13.05</v>
      </c>
      <c r="AN227" s="1021">
        <v>1.34</v>
      </c>
      <c r="AO227" s="868" t="str">
        <f>IF(U227="n/a","n/a",IF(AA227&lt;0,"n/a",IF(AA227="n/a","n/a",J227+U227-AA227)))</f>
        <v>n/a</v>
      </c>
      <c r="AP227" s="869" t="str">
        <f>IF(U227="n/a","n/a",J227+U227)</f>
        <v>n/a</v>
      </c>
      <c r="AQ227" s="1044">
        <f>IF(OR(AC227&lt;0.01,AF227="n/a"),"n/a",(I227/SQRT(22.5*AC227*(I227/AF227))-1)*100)</f>
        <v>-14.992573111153263</v>
      </c>
      <c r="AR227" s="766">
        <f>INDEX(Historical!$C$7:$C$1455,MATCH(B227,Historical!$B$7:$B$1455,0))*IF(AH227="n/a",1.03,IF(AH227&lt;0,1.01,IF(AH227&gt;10,1.1,(1+AH227/100))))</f>
        <v>1.7195250000000002</v>
      </c>
      <c r="AS227" s="1042">
        <f>IF($AI227="n/a",1.03*AR227,IF($AI227&lt;0,1.01*AR227,IF($AI227&gt;10,1.1*AR227,(1+$AI227/100)*AR227)))</f>
        <v>1.7367202500000003</v>
      </c>
      <c r="AT227" s="1042">
        <f>IF($AK227="n/a",1.03*AS227,IF($AK227&lt;0,1.01*AS227,IF($AK227&gt;10,1.1*AS227,(1+$AK227/100)*AS227)))</f>
        <v>1.9103922750000004</v>
      </c>
      <c r="AU227" s="1042">
        <f>IF($AK227="n/a",1.03*AT227,IF($AK227&lt;0,1.01*AT227,IF($AK227&gt;10,1.1*AT227,(1+$AK227/100)*AT227)))</f>
        <v>2.1014315025000005</v>
      </c>
      <c r="AV227" s="1042">
        <f>IF($AK227="n/a",1.03*AU227,IF($AK227&lt;0,1.01*AU227,IF($AK227&gt;10,1.1*AU227,(1+$AK227/100)*AU227)))</f>
        <v>2.311574652750001</v>
      </c>
      <c r="AW227" s="766">
        <f>SUM(AR227:AV227)</f>
        <v>9.7796436802500022</v>
      </c>
      <c r="AX227" s="877">
        <f>AW227/I227*100</f>
        <v>57.024161400874654</v>
      </c>
      <c r="AY227" s="1212">
        <v>0.87</v>
      </c>
      <c r="AZ227" s="1028">
        <v>11.91</v>
      </c>
      <c r="BA227" s="1028">
        <v>-13.600000000000001</v>
      </c>
      <c r="BB227" s="1028">
        <v>-2.5700000000000003</v>
      </c>
      <c r="BC227" s="1028">
        <v>-3.1399999999999997</v>
      </c>
      <c r="BE227" s="721">
        <v>2014</v>
      </c>
      <c r="BF227" s="1057">
        <f>IF(BE227&gt;2008,0,IF(BE227&gt;2001,1,IF(BE227&gt;1990,2,IF(BE227&gt;1980,3,IF(BE227&gt;1973,4,IF(BE227&gt;1970,5,IF(BE227&gt;1960,6,IF(BE227&gt;1958,7,IF(BE227&gt;1953,8,9)))))))))</f>
        <v>0</v>
      </c>
    </row>
    <row r="228" spans="1:58" ht="11.25" customHeight="1" x14ac:dyDescent="0.2">
      <c r="A228" s="1027" t="s">
        <v>3885</v>
      </c>
      <c r="B228" s="1031" t="s">
        <v>3886</v>
      </c>
      <c r="C228" s="1181" t="s">
        <v>109</v>
      </c>
      <c r="D228" s="1181" t="s">
        <v>4426</v>
      </c>
      <c r="E228" s="857">
        <v>5</v>
      </c>
      <c r="F228" s="1245">
        <v>847</v>
      </c>
      <c r="G228" s="1245" t="s">
        <v>107</v>
      </c>
      <c r="H228" s="1245" t="s">
        <v>107</v>
      </c>
      <c r="I228" s="1030">
        <v>37.979999999999997</v>
      </c>
      <c r="J228" s="766">
        <f>(M228/I228)*100</f>
        <v>2.1063717746182204</v>
      </c>
      <c r="K228" s="1033">
        <v>0.2</v>
      </c>
      <c r="L228" s="1043">
        <v>4</v>
      </c>
      <c r="M228" s="756">
        <f>K228*L228</f>
        <v>0.8</v>
      </c>
      <c r="N228" s="1026" t="s">
        <v>239</v>
      </c>
      <c r="O228" s="860">
        <v>0.19</v>
      </c>
      <c r="P228" s="1016">
        <v>43406</v>
      </c>
      <c r="Q228" s="1016">
        <v>43420</v>
      </c>
      <c r="R228" s="756">
        <f>(K228-O228)/O228*100</f>
        <v>5.2631578947368469</v>
      </c>
      <c r="S228" s="824">
        <f>IF(INDEX(Historical!$D$7:$D$1455,MATCH(B228,Historical!$B$7:$B$1455,0))=0,"n/a",(INDEX(Historical!$C$7:$C$1455,MATCH(B228,Historical!$B$7:$B$1455,0))/INDEX(Historical!$D$7:$D$1455,MATCH(B228,Historical!$B$7:$B$1455,0))-1)*100)</f>
        <v>34.146341463414643</v>
      </c>
      <c r="T228" s="824">
        <f>IF(INDEX(Historical!$F$7:$F$1455,MATCH(B228,Historical!$B$7:$B$1455,0))=0,"n/a",((INDEX(Historical!$C$7:$C$1455,MATCH(B228,Historical!$B$7:$B$1455,0))/INDEX(Historical!$F$7:$F$1455,MATCH(B228,Historical!$B$7:$B$1455,0)))^(1/3)-1)*100)</f>
        <v>98.802366494429592</v>
      </c>
      <c r="U228" s="824" t="str">
        <f>IF(INDEX(Historical!$I$7:$I$1455,MATCH(B228,Historical!$B$7:$B$1455,0))=0,"n/a",((INDEX(Historical!$C$7:$C$1455,MATCH(B228,Historical!$B$7:$B$1455,0))/INDEX(Historical!$I$7:$I$1455,MATCH(B228,Historical!$B$7:$B$1455,0)))^(1/5)-1)*100)</f>
        <v>n/a</v>
      </c>
      <c r="V228" s="824" t="str">
        <f>IF(INDEX(Historical!$O$7:$O$1455,MATCH(B228,Historical!$B$7:$B$1455,0))=0,"n/a",((INDEX(Historical!$C$7:$C$1455,MATCH(B228,Historical!$B$7:$B$1455,0))/INDEX(Historical!$O$7:$O$1455,MATCH(B228,Historical!$B$7:$B$1455,0)))^(1/10)-1)*100)</f>
        <v>n/a</v>
      </c>
      <c r="W228" s="825" t="str">
        <f>IF(OR(U228&lt;=0,U228="n/a",V228&lt;=0,V228="n/a"),"n/a",U228/V228)</f>
        <v>n/a</v>
      </c>
      <c r="X228" s="826" t="str">
        <f>IF(OR(AJ228&lt;=0,AJ228="n/a",U228&lt;=0,U228="n/a"),"n/a",U228/AJ228)</f>
        <v>n/a</v>
      </c>
      <c r="Y228" s="1032" t="s">
        <v>4077</v>
      </c>
      <c r="Z228" s="766">
        <f>IF(OR(AC228&lt;0.01,AC228="n/a"),"n/a",M228/AC228*100)</f>
        <v>24.316109422492403</v>
      </c>
      <c r="AA228" s="1042">
        <f>IF(OR(AC228&lt;0.01,AC228="n/a"),"n/a",I228/AC228)</f>
        <v>11.544072948328266</v>
      </c>
      <c r="AB228" s="1043">
        <v>12</v>
      </c>
      <c r="AC228" s="1021">
        <v>3.29</v>
      </c>
      <c r="AD228" s="1021" t="s">
        <v>138</v>
      </c>
      <c r="AE228" s="1021">
        <v>3.65</v>
      </c>
      <c r="AF228" s="1021">
        <v>1.17</v>
      </c>
      <c r="AG228" s="1021">
        <v>9.3000000000000007</v>
      </c>
      <c r="AH228" s="1021">
        <v>17.399999999999999</v>
      </c>
      <c r="AI228" s="1021">
        <v>1.24</v>
      </c>
      <c r="AJ228" s="1021">
        <v>15.6</v>
      </c>
      <c r="AK228" s="1021" t="s">
        <v>138</v>
      </c>
      <c r="AL228" s="1034">
        <v>359.29</v>
      </c>
      <c r="AM228" s="1028">
        <v>7.9</v>
      </c>
      <c r="AN228" s="1021">
        <v>0</v>
      </c>
      <c r="AO228" s="868" t="str">
        <f>IF(U228="n/a","n/a",IF(AA228&lt;0,"n/a",IF(AA228="n/a","n/a",J228+U228-AA228)))</f>
        <v>n/a</v>
      </c>
      <c r="AP228" s="869" t="str">
        <f>IF(U228="n/a","n/a",J228+U228)</f>
        <v>n/a</v>
      </c>
      <c r="AQ228" s="1044">
        <f>IF(OR(AC228&lt;0.01,AF228="n/a"),"n/a",(I228/SQRT(22.5*AC228*(I228/AF228))-1)*100)</f>
        <v>-22.521500187918598</v>
      </c>
      <c r="AR228" s="766">
        <f>INDEX(Historical!$C$7:$C$1455,MATCH(B228,Historical!$B$7:$B$1455,0))*IF(AH228="n/a",1.03,IF(AH228&lt;0,1.01,IF(AH228&gt;10,1.1,(1+AH228/100))))</f>
        <v>0.60500000000000009</v>
      </c>
      <c r="AS228" s="1042">
        <f>IF($AI228="n/a",1.03*AR228,IF($AI228&lt;0,1.01*AR228,IF($AI228&gt;10,1.1*AR228,(1+$AI228/100)*AR228)))</f>
        <v>0.6125020000000001</v>
      </c>
      <c r="AT228" s="1042">
        <f>IF($AK228="n/a",1.03*AS228,IF($AK228&lt;0,1.01*AS228,IF($AK228&gt;10,1.1*AS228,(1+$AK228/100)*AS228)))</f>
        <v>0.6308770600000001</v>
      </c>
      <c r="AU228" s="1042">
        <f>IF($AK228="n/a",1.03*AT228,IF($AK228&lt;0,1.01*AT228,IF($AK228&gt;10,1.1*AT228,(1+$AK228/100)*AT228)))</f>
        <v>0.64980337180000014</v>
      </c>
      <c r="AV228" s="1042">
        <f>IF($AK228="n/a",1.03*AU228,IF($AK228&lt;0,1.01*AU228,IF($AK228&gt;10,1.1*AU228,(1+$AK228/100)*AU228)))</f>
        <v>0.66929747295400022</v>
      </c>
      <c r="AW228" s="766">
        <f>SUM(AR228:AV228)</f>
        <v>3.1674799047540003</v>
      </c>
      <c r="AX228" s="877">
        <f>AW228/I228*100</f>
        <v>8.3398628350552944</v>
      </c>
      <c r="AY228" s="1212">
        <v>0.25</v>
      </c>
      <c r="AZ228" s="1028">
        <v>11.31</v>
      </c>
      <c r="BA228" s="1028">
        <v>-21.64</v>
      </c>
      <c r="BB228" s="1028">
        <v>-6.4</v>
      </c>
      <c r="BC228" s="1028">
        <v>-12.809999999999999</v>
      </c>
      <c r="BE228" s="721">
        <v>2014</v>
      </c>
      <c r="BF228" s="1057">
        <f>IF(BE228&gt;2008,0,IF(BE228&gt;2001,1,IF(BE228&gt;1990,2,IF(BE228&gt;1980,3,IF(BE228&gt;1973,4,IF(BE228&gt;1970,5,IF(BE228&gt;1960,6,IF(BE228&gt;1958,7,IF(BE228&gt;1953,8,9)))))))))</f>
        <v>0</v>
      </c>
    </row>
    <row r="229" spans="1:58" ht="11.25" customHeight="1" x14ac:dyDescent="0.2">
      <c r="A229" s="1019" t="s">
        <v>1303</v>
      </c>
      <c r="B229" s="1031" t="s">
        <v>1304</v>
      </c>
      <c r="C229" s="1181" t="s">
        <v>109</v>
      </c>
      <c r="D229" s="1181" t="s">
        <v>4434</v>
      </c>
      <c r="E229" s="857">
        <v>8</v>
      </c>
      <c r="F229" s="1245">
        <v>518</v>
      </c>
      <c r="G229" s="1245" t="s">
        <v>107</v>
      </c>
      <c r="H229" s="1245" t="s">
        <v>107</v>
      </c>
      <c r="I229" s="1030">
        <v>19.61</v>
      </c>
      <c r="J229" s="766">
        <f>(M229/I229)*100</f>
        <v>2.4477307496175422</v>
      </c>
      <c r="K229" s="1033">
        <v>0.12</v>
      </c>
      <c r="L229" s="1043">
        <v>4</v>
      </c>
      <c r="M229" s="756">
        <f>K229*L229</f>
        <v>0.48</v>
      </c>
      <c r="N229" s="1026" t="s">
        <v>802</v>
      </c>
      <c r="O229" s="860">
        <v>0.11</v>
      </c>
      <c r="P229" s="1016">
        <v>43326</v>
      </c>
      <c r="Q229" s="1016">
        <v>43348</v>
      </c>
      <c r="R229" s="756">
        <f>(K229-O229)/O229*100</f>
        <v>9.0909090909090864</v>
      </c>
      <c r="S229" s="824">
        <f>IF(INDEX(Historical!$D$7:$D$1455,MATCH(B229,Historical!$B$7:$B$1455,0))=0,"n/a",(INDEX(Historical!$C$7:$C$1455,MATCH(B229,Historical!$B$7:$B$1455,0))/INDEX(Historical!$D$7:$D$1455,MATCH(B229,Historical!$B$7:$B$1455,0))-1)*100)</f>
        <v>16.788321167883204</v>
      </c>
      <c r="T229" s="824">
        <f>IF(INDEX(Historical!$F$7:$F$1455,MATCH(B229,Historical!$B$7:$B$1455,0))=0,"n/a",((INDEX(Historical!$C$7:$C$1455,MATCH(B229,Historical!$B$7:$B$1455,0))/INDEX(Historical!$F$7:$F$1455,MATCH(B229,Historical!$B$7:$B$1455,0)))^(1/3)-1)*100)</f>
        <v>31.726751201669899</v>
      </c>
      <c r="U229" s="824">
        <f>IF(INDEX(Historical!$I$7:$I$1455,MATCH(B229,Historical!$B$7:$B$1455,0))=0,"n/a",((INDEX(Historical!$C$7:$C$1455,MATCH(B229,Historical!$B$7:$B$1455,0))/INDEX(Historical!$I$7:$I$1455,MATCH(B229,Historical!$B$7:$B$1455,0)))^(1/5)-1)*100)</f>
        <v>28.878802995450847</v>
      </c>
      <c r="V229" s="824">
        <f>IF(INDEX(Historical!$O$7:$O$1455,MATCH(B229,Historical!$B$7:$B$1455,0))=0,"n/a",((INDEX(Historical!$C$7:$C$1455,MATCH(B229,Historical!$B$7:$B$1455,0))/INDEX(Historical!$O$7:$O$1455,MATCH(B229,Historical!$B$7:$B$1455,0)))^(1/10)-1)*100)</f>
        <v>21.881394038340041</v>
      </c>
      <c r="W229" s="825">
        <f>IF(OR(U229&lt;=0,U229="n/a",V229&lt;=0,V229="n/a"),"n/a",U229/V229)</f>
        <v>1.3197880786228755</v>
      </c>
      <c r="X229" s="826">
        <f>IF(OR(AJ229&lt;=0,AJ229="n/a",U229&lt;=0,U229="n/a"),"n/a",U229/AJ229)</f>
        <v>1.8752469477565485</v>
      </c>
      <c r="Y229" s="1032"/>
      <c r="Z229" s="766">
        <f>IF(OR(AC229&lt;0.01,AC229="n/a"),"n/a",M229/AC229*100)</f>
        <v>28.915662650602407</v>
      </c>
      <c r="AA229" s="1042">
        <f>IF(OR(AC229&lt;0.01,AC229="n/a"),"n/a",I229/AC229)</f>
        <v>11.813253012048193</v>
      </c>
      <c r="AB229" s="1043">
        <v>12</v>
      </c>
      <c r="AC229" s="1021">
        <v>1.66</v>
      </c>
      <c r="AD229" s="1021">
        <v>2.36</v>
      </c>
      <c r="AE229" s="1021">
        <v>5.07</v>
      </c>
      <c r="AF229" s="1021">
        <v>1.46</v>
      </c>
      <c r="AG229" s="1021">
        <v>11.1</v>
      </c>
      <c r="AH229" s="1021">
        <v>-9.4</v>
      </c>
      <c r="AI229" s="1021">
        <v>5.26</v>
      </c>
      <c r="AJ229" s="1021">
        <v>15.4</v>
      </c>
      <c r="AK229" s="1021">
        <v>5</v>
      </c>
      <c r="AL229" s="1034">
        <v>3380</v>
      </c>
      <c r="AM229" s="1028">
        <v>0.8</v>
      </c>
      <c r="AN229" s="1021">
        <v>0.16</v>
      </c>
      <c r="AO229" s="868">
        <f>IF(U229="n/a","n/a",IF(AA229&lt;0,"n/a",IF(AA229="n/a","n/a",J229+U229-AA229)))</f>
        <v>19.513280733020196</v>
      </c>
      <c r="AP229" s="869">
        <f>IF(U229="n/a","n/a",J229+U229)</f>
        <v>31.326533745068389</v>
      </c>
      <c r="AQ229" s="1044">
        <f>IF(OR(AC229&lt;0.01,AF229="n/a"),"n/a",(I229/SQRT(22.5*AC229*(I229/AF229))-1)*100)</f>
        <v>-12.447223795294359</v>
      </c>
      <c r="AR229" s="766">
        <f>INDEX(Historical!$C$7:$C$1455,MATCH(B229,Historical!$B$7:$B$1455,0))*IF(AH229="n/a",1.03,IF(AH229&lt;0,1.01,IF(AH229&gt;10,1.1,(1+AH229/100))))</f>
        <v>0.40400000000000003</v>
      </c>
      <c r="AS229" s="1042">
        <f>IF($AI229="n/a",1.03*AR229,IF($AI229&lt;0,1.01*AR229,IF($AI229&gt;10,1.1*AR229,(1+$AI229/100)*AR229)))</f>
        <v>0.42525040000000003</v>
      </c>
      <c r="AT229" s="1042">
        <f>IF($AK229="n/a",1.03*AS229,IF($AK229&lt;0,1.01*AS229,IF($AK229&gt;10,1.1*AS229,(1+$AK229/100)*AS229)))</f>
        <v>0.44651292000000004</v>
      </c>
      <c r="AU229" s="1042">
        <f>IF($AK229="n/a",1.03*AT229,IF($AK229&lt;0,1.01*AT229,IF($AK229&gt;10,1.1*AT229,(1+$AK229/100)*AT229)))</f>
        <v>0.46883856600000007</v>
      </c>
      <c r="AV229" s="1042">
        <f>IF($AK229="n/a",1.03*AU229,IF($AK229&lt;0,1.01*AU229,IF($AK229&gt;10,1.1*AU229,(1+$AK229/100)*AU229)))</f>
        <v>0.49228049430000009</v>
      </c>
      <c r="AW229" s="766">
        <f>SUM(AR229:AV229)</f>
        <v>2.2368823803</v>
      </c>
      <c r="AX229" s="877">
        <f>AW229/I229*100</f>
        <v>11.406845386537482</v>
      </c>
      <c r="AY229" s="1212">
        <v>1.08</v>
      </c>
      <c r="AZ229" s="1028">
        <v>8.76</v>
      </c>
      <c r="BA229" s="1028">
        <v>-22.73</v>
      </c>
      <c r="BB229" s="1028">
        <v>-3.2399999999999998</v>
      </c>
      <c r="BC229" s="1028">
        <v>-13.13</v>
      </c>
      <c r="BE229" s="721">
        <v>2011</v>
      </c>
      <c r="BF229" s="1057">
        <f>IF(BE229&gt;2008,0,IF(BE229&gt;2001,1,IF(BE229&gt;1990,2,IF(BE229&gt;1980,3,IF(BE229&gt;1973,4,IF(BE229&gt;1970,5,IF(BE229&gt;1960,6,IF(BE229&gt;1958,7,IF(BE229&gt;1953,8,9)))))))))</f>
        <v>0</v>
      </c>
    </row>
    <row r="230" spans="1:58" s="905" customFormat="1" ht="11.25" customHeight="1" x14ac:dyDescent="0.2">
      <c r="A230" s="760" t="s">
        <v>1305</v>
      </c>
      <c r="B230" s="914" t="s">
        <v>1306</v>
      </c>
      <c r="C230" s="1181" t="s">
        <v>248</v>
      </c>
      <c r="D230" s="1181" t="s">
        <v>4412</v>
      </c>
      <c r="E230" s="885">
        <v>9</v>
      </c>
      <c r="F230" s="1245">
        <v>351</v>
      </c>
      <c r="G230" s="1244" t="s">
        <v>116</v>
      </c>
      <c r="H230" s="1244" t="s">
        <v>116</v>
      </c>
      <c r="I230" s="886">
        <v>180.32</v>
      </c>
      <c r="J230" s="887">
        <f>(M230/I230)*100</f>
        <v>2.2848269742679683</v>
      </c>
      <c r="K230" s="888">
        <v>1.03</v>
      </c>
      <c r="L230" s="889">
        <v>4</v>
      </c>
      <c r="M230" s="890">
        <f>K230*L230</f>
        <v>4.12</v>
      </c>
      <c r="N230" s="891" t="s">
        <v>614</v>
      </c>
      <c r="O230" s="892">
        <v>0.89</v>
      </c>
      <c r="P230" s="893">
        <v>43166</v>
      </c>
      <c r="Q230" s="893">
        <v>43181</v>
      </c>
      <c r="R230" s="890">
        <f>(K230-O230)/O230*100</f>
        <v>15.730337078651688</v>
      </c>
      <c r="S230" s="824">
        <f>IF(INDEX(Historical!$D$7:$D$1455,MATCH(B230,Historical!$B$7:$B$1455,0))=0,"n/a",(INDEX(Historical!$C$7:$C$1455,MATCH(B230,Historical!$B$7:$B$1455,0))/INDEX(Historical!$D$7:$D$1455,MATCH(B230,Historical!$B$7:$B$1455,0))-1)*100)</f>
        <v>28.98550724637683</v>
      </c>
      <c r="T230" s="824">
        <f>IF(INDEX(Historical!$F$7:$F$1455,MATCH(B230,Historical!$B$7:$B$1455,0))=0,"n/a",((INDEX(Historical!$C$7:$C$1455,MATCH(B230,Historical!$B$7:$B$1455,0))/INDEX(Historical!$F$7:$F$1455,MATCH(B230,Historical!$B$7:$B$1455,0)))^(1/3)-1)*100)</f>
        <v>23.717380567504321</v>
      </c>
      <c r="U230" s="824">
        <f>IF(INDEX(Historical!$I$7:$I$1455,MATCH(B230,Historical!$B$7:$B$1455,0))=0,"n/a",((INDEX(Historical!$C$7:$C$1455,MATCH(B230,Historical!$B$7:$B$1455,0))/INDEX(Historical!$I$7:$I$1455,MATCH(B230,Historical!$B$7:$B$1455,0)))^(1/5)-1)*100)</f>
        <v>25.140648648228357</v>
      </c>
      <c r="V230" s="824">
        <f>IF(INDEX(Historical!$O$7:$O$1455,MATCH(B230,Historical!$B$7:$B$1455,0))=0,"n/a",((INDEX(Historical!$C$7:$C$1455,MATCH(B230,Historical!$B$7:$B$1455,0))/INDEX(Historical!$O$7:$O$1455,MATCH(B230,Historical!$B$7:$B$1455,0)))^(1/10)-1)*100)</f>
        <v>14.741559656107217</v>
      </c>
      <c r="W230" s="894">
        <f>IF(OR(U230&lt;=0,U230="n/a",V230&lt;=0,V230="n/a"),"n/a",U230/V230)</f>
        <v>1.7054266464819376</v>
      </c>
      <c r="X230" s="895">
        <f>IF(OR(AJ230&lt;=0,AJ230="n/a",U230&lt;=0,U230="n/a"),"n/a",U230/AJ230)</f>
        <v>1.2263731047916271</v>
      </c>
      <c r="Y230" s="911"/>
      <c r="Z230" s="887">
        <f>IF(OR(AC230&lt;0.01,AC230="n/a"),"n/a",M230/AC230*100)</f>
        <v>43.783209351753456</v>
      </c>
      <c r="AA230" s="897">
        <f>IF(OR(AC230&lt;0.01,AC230="n/a"),"n/a",I230/AC230)</f>
        <v>19.162592986184908</v>
      </c>
      <c r="AB230" s="889">
        <v>1</v>
      </c>
      <c r="AC230" s="898">
        <v>9.41</v>
      </c>
      <c r="AD230" s="898">
        <v>1.35</v>
      </c>
      <c r="AE230" s="898">
        <v>1.93</v>
      </c>
      <c r="AF230" s="907">
        <v>155.44999999999999</v>
      </c>
      <c r="AG230" s="907">
        <v>652.6</v>
      </c>
      <c r="AH230" s="898">
        <v>18.3</v>
      </c>
      <c r="AI230" s="898">
        <v>5</v>
      </c>
      <c r="AJ230" s="898">
        <v>20.5</v>
      </c>
      <c r="AK230" s="898">
        <v>14.180000000000001</v>
      </c>
      <c r="AL230" s="899">
        <v>204220</v>
      </c>
      <c r="AM230" s="900">
        <v>0.11</v>
      </c>
      <c r="AN230" s="907">
        <v>19.53</v>
      </c>
      <c r="AO230" s="901">
        <f>IF(U230="n/a","n/a",IF(AA230&lt;0,"n/a",IF(AA230="n/a","n/a",J230+U230-AA230)))</f>
        <v>8.2628826363114172</v>
      </c>
      <c r="AP230" s="902">
        <f>IF(U230="n/a","n/a",J230+U230)</f>
        <v>27.425475622496325</v>
      </c>
      <c r="AQ230" s="903">
        <f>IF(OR(AC230&lt;0.01,AF230="n/a"),"n/a",(I230/SQRT(22.5*AC230*(I230/AF230))-1)*100)</f>
        <v>1050.6182067243376</v>
      </c>
      <c r="AR230" s="766">
        <f>INDEX(Historical!$C$7:$C$1455,MATCH(B230,Historical!$B$7:$B$1455,0))*IF(AH230="n/a",1.03,IF(AH230&lt;0,1.01,IF(AH230&gt;10,1.1,(1+AH230/100))))</f>
        <v>3.9160000000000004</v>
      </c>
      <c r="AS230" s="897">
        <f>IF($AI230="n/a",1.03*AR230,IF($AI230&lt;0,1.01*AR230,IF($AI230&gt;10,1.1*AR230,(1+$AI230/100)*AR230)))</f>
        <v>4.1118000000000006</v>
      </c>
      <c r="AT230" s="897">
        <f>IF($AK230="n/a",1.03*AS230,IF($AK230&lt;0,1.01*AS230,IF($AK230&gt;10,1.1*AS230,(1+$AK230/100)*AS230)))</f>
        <v>4.5229800000000013</v>
      </c>
      <c r="AU230" s="897">
        <f>IF($AK230="n/a",1.03*AT230,IF($AK230&lt;0,1.01*AT230,IF($AK230&gt;10,1.1*AT230,(1+$AK230/100)*AT230)))</f>
        <v>4.9752780000000021</v>
      </c>
      <c r="AV230" s="897">
        <f>IF($AK230="n/a",1.03*AU230,IF($AK230&lt;0,1.01*AU230,IF($AK230&gt;10,1.1*AU230,(1+$AK230/100)*AU230)))</f>
        <v>5.4728058000000024</v>
      </c>
      <c r="AW230" s="887">
        <f>SUM(AR230:AV230)</f>
        <v>22.998863800000009</v>
      </c>
      <c r="AX230" s="904">
        <f>AW230/I230*100</f>
        <v>12.754471938775517</v>
      </c>
      <c r="AY230" s="1213">
        <v>1.28</v>
      </c>
      <c r="AZ230" s="900">
        <v>7.9799999999999995</v>
      </c>
      <c r="BA230" s="900">
        <v>-16.3</v>
      </c>
      <c r="BB230" s="900">
        <v>-3.45</v>
      </c>
      <c r="BC230" s="900">
        <v>-4.91</v>
      </c>
      <c r="BD230" s="1079"/>
      <c r="BE230" s="721">
        <v>2010</v>
      </c>
      <c r="BF230" s="1057">
        <f>IF(BE230&gt;2008,0,IF(BE230&gt;2001,1,IF(BE230&gt;1990,2,IF(BE230&gt;1980,3,IF(BE230&gt;1973,4,IF(BE230&gt;1970,5,IF(BE230&gt;1960,6,IF(BE230&gt;1958,7,IF(BE230&gt;1953,8,9)))))))))</f>
        <v>0</v>
      </c>
    </row>
    <row r="231" spans="1:58" ht="11.25" customHeight="1" x14ac:dyDescent="0.2">
      <c r="A231" s="1019" t="s">
        <v>4286</v>
      </c>
      <c r="B231" s="1031" t="s">
        <v>3887</v>
      </c>
      <c r="C231" s="1181" t="s">
        <v>109</v>
      </c>
      <c r="D231" s="1181" t="s">
        <v>4426</v>
      </c>
      <c r="E231" s="857">
        <v>5</v>
      </c>
      <c r="F231" s="1245">
        <v>826</v>
      </c>
      <c r="G231" s="1245" t="s">
        <v>107</v>
      </c>
      <c r="H231" s="1245" t="s">
        <v>107</v>
      </c>
      <c r="I231" s="1035">
        <v>31</v>
      </c>
      <c r="J231" s="766">
        <f>(M231/I231)*100</f>
        <v>1.806451612903226</v>
      </c>
      <c r="K231" s="1040">
        <v>0.14000000000000001</v>
      </c>
      <c r="L231" s="721">
        <v>4</v>
      </c>
      <c r="M231" s="756">
        <f>K231*L231</f>
        <v>0.56000000000000005</v>
      </c>
      <c r="N231" s="721" t="s">
        <v>4287</v>
      </c>
      <c r="O231" s="861">
        <v>0.12</v>
      </c>
      <c r="P231" s="745">
        <v>43301</v>
      </c>
      <c r="Q231" s="745">
        <v>43318</v>
      </c>
      <c r="R231" s="756">
        <f>(K231-O231)/O231*100</f>
        <v>16.666666666666682</v>
      </c>
      <c r="S231" s="824">
        <f>IF(INDEX(Historical!$D$7:$D$1455,MATCH(B231,Historical!$B$7:$B$1455,0))=0,"n/a",(INDEX(Historical!$C$7:$C$1455,MATCH(B231,Historical!$B$7:$B$1455,0))/INDEX(Historical!$D$7:$D$1455,MATCH(B231,Historical!$B$7:$B$1455,0))-1)*100)</f>
        <v>23.529411764705866</v>
      </c>
      <c r="T231" s="824">
        <f>IF(INDEX(Historical!$F$7:$F$1455,MATCH(B231,Historical!$B$7:$B$1455,0))=0,"n/a",((INDEX(Historical!$C$7:$C$1455,MATCH(B231,Historical!$B$7:$B$1455,0))/INDEX(Historical!$F$7:$F$1455,MATCH(B231,Historical!$B$7:$B$1455,0)))^(1/3)-1)*100)</f>
        <v>17.33438845558204</v>
      </c>
      <c r="U231" s="824">
        <f>IF(INDEX(Historical!$I$7:$I$1455,MATCH(B231,Historical!$B$7:$B$1455,0))=0,"n/a",((INDEX(Historical!$C$7:$C$1455,MATCH(B231,Historical!$B$7:$B$1455,0))/INDEX(Historical!$I$7:$I$1455,MATCH(B231,Historical!$B$7:$B$1455,0)))^(1/5)-1)*100)</f>
        <v>11.842691472014465</v>
      </c>
      <c r="V231" s="824">
        <f>IF(INDEX(Historical!$O$7:$O$1455,MATCH(B231,Historical!$B$7:$B$1455,0))=0,"n/a",((INDEX(Historical!$C$7:$C$1455,MATCH(B231,Historical!$B$7:$B$1455,0))/INDEX(Historical!$O$7:$O$1455,MATCH(B231,Historical!$B$7:$B$1455,0)))^(1/10)-1)*100)</f>
        <v>5.7557050338252314</v>
      </c>
      <c r="W231" s="825">
        <f>IF(OR(U231&lt;=0,U231="n/a",V231&lt;=0,V231="n/a"),"n/a",U231/V231)</f>
        <v>2.057557050338251</v>
      </c>
      <c r="X231" s="826">
        <f>IF(OR(AJ231&lt;=0,AJ231="n/a",U231&lt;=0,U231="n/a"),"n/a",U231/AJ231)</f>
        <v>1.0766083156376787</v>
      </c>
      <c r="Y231" s="1031"/>
      <c r="Z231" s="766">
        <f>IF(OR(AC231&lt;0.01,AC231="n/a"),"n/a",M231/AC231*100)</f>
        <v>23.931623931623935</v>
      </c>
      <c r="AA231" s="1042">
        <f>IF(OR(AC231&lt;0.01,AC231="n/a"),"n/a",I231/AC231)</f>
        <v>13.247863247863249</v>
      </c>
      <c r="AB231" s="1245">
        <v>12</v>
      </c>
      <c r="AC231" s="1035">
        <v>2.34</v>
      </c>
      <c r="AD231" s="1035" t="s">
        <v>138</v>
      </c>
      <c r="AE231" s="1035">
        <v>3.12</v>
      </c>
      <c r="AF231" s="1035">
        <v>1.1599999999999999</v>
      </c>
      <c r="AG231" s="1035">
        <v>8.1</v>
      </c>
      <c r="AH231" s="1035">
        <v>15.2</v>
      </c>
      <c r="AI231" s="1035" t="s">
        <v>138</v>
      </c>
      <c r="AJ231" s="1035">
        <v>11</v>
      </c>
      <c r="AK231" s="1035" t="s">
        <v>138</v>
      </c>
      <c r="AL231" s="1035">
        <v>58.28</v>
      </c>
      <c r="AM231" s="1035">
        <v>8.2000000000000011</v>
      </c>
      <c r="AN231" s="1035">
        <v>0</v>
      </c>
      <c r="AO231" s="868">
        <f>IF(U231="n/a","n/a",IF(AA231&lt;0,"n/a",IF(AA231="n/a","n/a",J231+U231-AA231)))</f>
        <v>0.40127983705444237</v>
      </c>
      <c r="AP231" s="869">
        <f>IF(U231="n/a","n/a",J231+U231)</f>
        <v>13.649143084917691</v>
      </c>
      <c r="AQ231" s="1044">
        <f>IF(OR(AC231&lt;0.01,AF231="n/a"),"n/a",(I231/SQRT(22.5*AC231*(I231/AF231))-1)*100)</f>
        <v>-17.356128498985701</v>
      </c>
      <c r="AR231" s="766">
        <f>INDEX(Historical!$C$7:$C$1455,MATCH(B231,Historical!$B$7:$B$1455,0))*IF(AH231="n/a",1.03,IF(AH231&lt;0,1.01,IF(AH231&gt;10,1.1,(1+AH231/100))))</f>
        <v>0.46200000000000002</v>
      </c>
      <c r="AS231" s="1042">
        <f>IF($AI231="n/a",1.03*AR231,IF($AI231&lt;0,1.01*AR231,IF($AI231&gt;10,1.1*AR231,(1+$AI231/100)*AR231)))</f>
        <v>0.47586000000000006</v>
      </c>
      <c r="AT231" s="1042">
        <f>IF($AK231="n/a",1.03*AS231,IF($AK231&lt;0,1.01*AS231,IF($AK231&gt;10,1.1*AS231,(1+$AK231/100)*AS231)))</f>
        <v>0.49013580000000007</v>
      </c>
      <c r="AU231" s="1042">
        <f>IF($AK231="n/a",1.03*AT231,IF($AK231&lt;0,1.01*AT231,IF($AK231&gt;10,1.1*AT231,(1+$AK231/100)*AT231)))</f>
        <v>0.50483987400000008</v>
      </c>
      <c r="AV231" s="1042">
        <f>IF($AK231="n/a",1.03*AU231,IF($AK231&lt;0,1.01*AU231,IF($AK231&gt;10,1.1*AU231,(1+$AK231/100)*AU231)))</f>
        <v>0.51998507022000007</v>
      </c>
      <c r="AW231" s="766">
        <f>SUM(AR231:AV231)</f>
        <v>2.4528207442200003</v>
      </c>
      <c r="AX231" s="877">
        <f>AW231/I231*100</f>
        <v>7.91232498135484</v>
      </c>
      <c r="AY231" s="853">
        <v>0.63</v>
      </c>
      <c r="AZ231" s="1038">
        <v>14.81</v>
      </c>
      <c r="BA231" s="1038">
        <v>-16.89</v>
      </c>
      <c r="BB231" s="1038">
        <v>-7.01</v>
      </c>
      <c r="BC231" s="1038">
        <v>1.6400000000000001</v>
      </c>
      <c r="BE231" s="721">
        <v>2014</v>
      </c>
      <c r="BF231" s="1057">
        <f>IF(BE231&gt;2008,0,IF(BE231&gt;2001,1,IF(BE231&gt;1990,2,IF(BE231&gt;1980,3,IF(BE231&gt;1973,4,IF(BE231&gt;1970,5,IF(BE231&gt;1960,6,IF(BE231&gt;1958,7,IF(BE231&gt;1953,8,9)))))))))</f>
        <v>0</v>
      </c>
    </row>
    <row r="232" spans="1:58" ht="11.25" customHeight="1" x14ac:dyDescent="0.2">
      <c r="A232" s="1027" t="s">
        <v>1307</v>
      </c>
      <c r="B232" s="1031" t="s">
        <v>1308</v>
      </c>
      <c r="C232" s="1181" t="s">
        <v>113</v>
      </c>
      <c r="D232" s="1181" t="s">
        <v>4456</v>
      </c>
      <c r="E232" s="857">
        <v>8</v>
      </c>
      <c r="F232" s="1245">
        <v>545</v>
      </c>
      <c r="G232" s="1245" t="s">
        <v>38</v>
      </c>
      <c r="H232" s="1245" t="s">
        <v>38</v>
      </c>
      <c r="I232" s="1030">
        <v>146.75</v>
      </c>
      <c r="J232" s="766">
        <f>(M232/I232)*100</f>
        <v>2.2350936967632027</v>
      </c>
      <c r="K232" s="1033">
        <v>0.82</v>
      </c>
      <c r="L232" s="1043">
        <v>4</v>
      </c>
      <c r="M232" s="756">
        <f>K232*L232</f>
        <v>3.28</v>
      </c>
      <c r="N232" s="1026" t="s">
        <v>251</v>
      </c>
      <c r="O232" s="860">
        <v>0.745</v>
      </c>
      <c r="P232" s="1016">
        <v>43419</v>
      </c>
      <c r="Q232" s="1016">
        <v>43441</v>
      </c>
      <c r="R232" s="756">
        <f>(K232-O232)/O232*100</f>
        <v>10.067114093959725</v>
      </c>
      <c r="S232" s="824">
        <f>IF(INDEX(Historical!$D$7:$D$1455,MATCH(B232,Historical!$B$7:$B$1455,0))=0,"n/a",(INDEX(Historical!$C$7:$C$1455,MATCH(B232,Historical!$B$7:$B$1455,0))/INDEX(Historical!$D$7:$D$1455,MATCH(B232,Historical!$B$7:$B$1455,0))-1)*100)</f>
        <v>11.83673469387756</v>
      </c>
      <c r="T232" s="824">
        <f>IF(INDEX(Historical!$F$7:$F$1455,MATCH(B232,Historical!$B$7:$B$1455,0))=0,"n/a",((INDEX(Historical!$C$7:$C$1455,MATCH(B232,Historical!$B$7:$B$1455,0))/INDEX(Historical!$F$7:$F$1455,MATCH(B232,Historical!$B$7:$B$1455,0)))^(1/3)-1)*100)</f>
        <v>13.630953456272943</v>
      </c>
      <c r="U232" s="824">
        <f>IF(INDEX(Historical!$I$7:$I$1455,MATCH(B232,Historical!$B$7:$B$1455,0))=0,"n/a",((INDEX(Historical!$C$7:$C$1455,MATCH(B232,Historical!$B$7:$B$1455,0))/INDEX(Historical!$I$7:$I$1455,MATCH(B232,Historical!$B$7:$B$1455,0)))^(1/5)-1)*100)</f>
        <v>12.396779808134117</v>
      </c>
      <c r="V232" s="824">
        <f>IF(INDEX(Historical!$O$7:$O$1455,MATCH(B232,Historical!$B$7:$B$1455,0))=0,"n/a",((INDEX(Historical!$C$7:$C$1455,MATCH(B232,Historical!$B$7:$B$1455,0))/INDEX(Historical!$O$7:$O$1455,MATCH(B232,Historical!$B$7:$B$1455,0)))^(1/10)-1)*100)</f>
        <v>10.605075433200174</v>
      </c>
      <c r="W232" s="825">
        <f>IF(OR(U232&lt;=0,U232="n/a",V232&lt;=0,V232="n/a"),"n/a",U232/V232)</f>
        <v>1.1689478199584367</v>
      </c>
      <c r="X232" s="826">
        <f>IF(OR(AJ232&lt;=0,AJ232="n/a",U232&lt;=0,U232="n/a"),"n/a",U232/AJ232)</f>
        <v>3.9989612284303599</v>
      </c>
      <c r="Y232" s="769"/>
      <c r="Z232" s="766">
        <f>IF(OR(AC232&lt;0.01,AC232="n/a"),"n/a",M232/AC232*100)</f>
        <v>57.543859649122794</v>
      </c>
      <c r="AA232" s="1042">
        <f>IF(OR(AC232&lt;0.01,AC232="n/a"),"n/a",I232/AC232)</f>
        <v>25.745614035087719</v>
      </c>
      <c r="AB232" s="1043">
        <v>12</v>
      </c>
      <c r="AC232" s="1021">
        <v>5.7</v>
      </c>
      <c r="AD232" s="1021">
        <v>4.0199999999999996</v>
      </c>
      <c r="AE232" s="1021">
        <v>2.5499999999999998</v>
      </c>
      <c r="AF232" s="1021">
        <v>5.97</v>
      </c>
      <c r="AG232" s="1021">
        <v>15.1</v>
      </c>
      <c r="AH232" s="1021">
        <v>-30.7</v>
      </c>
      <c r="AI232" s="1021">
        <v>-0.51</v>
      </c>
      <c r="AJ232" s="1021">
        <v>3.1</v>
      </c>
      <c r="AK232" s="1021">
        <v>6.41</v>
      </c>
      <c r="AL232" s="1034">
        <v>109270</v>
      </c>
      <c r="AM232" s="1028">
        <v>0.1</v>
      </c>
      <c r="AN232" s="1021">
        <v>1</v>
      </c>
      <c r="AO232" s="868">
        <f>IF(U232="n/a","n/a",IF(AA232&lt;0,"n/a",IF(AA232="n/a","n/a",J232+U232-AA232)))</f>
        <v>-11.1137405301904</v>
      </c>
      <c r="AP232" s="869">
        <f>IF(U232="n/a","n/a",J232+U232)</f>
        <v>14.631873504897319</v>
      </c>
      <c r="AQ232" s="1044">
        <f>IF(OR(AC232&lt;0.01,AF232="n/a"),"n/a",(I232/SQRT(22.5*AC232*(I232/AF232))-1)*100)</f>
        <v>161.36506252066815</v>
      </c>
      <c r="AR232" s="766">
        <f>INDEX(Historical!$C$7:$C$1455,MATCH(B232,Historical!$B$7:$B$1455,0))*IF(AH232="n/a",1.03,IF(AH232&lt;0,1.01,IF(AH232&gt;10,1.1,(1+AH232/100))))</f>
        <v>2.7674000000000003</v>
      </c>
      <c r="AS232" s="1042">
        <f>IF($AI232="n/a",1.03*AR232,IF($AI232&lt;0,1.01*AR232,IF($AI232&gt;10,1.1*AR232,(1+$AI232/100)*AR232)))</f>
        <v>2.7950740000000005</v>
      </c>
      <c r="AT232" s="1042">
        <f>IF($AK232="n/a",1.03*AS232,IF($AK232&lt;0,1.01*AS232,IF($AK232&gt;10,1.1*AS232,(1+$AK232/100)*AS232)))</f>
        <v>2.9742382434000008</v>
      </c>
      <c r="AU232" s="1042">
        <f>IF($AK232="n/a",1.03*AT232,IF($AK232&lt;0,1.01*AT232,IF($AK232&gt;10,1.1*AT232,(1+$AK232/100)*AT232)))</f>
        <v>3.164886914801941</v>
      </c>
      <c r="AV232" s="1042">
        <f>IF($AK232="n/a",1.03*AU232,IF($AK232&lt;0,1.01*AU232,IF($AK232&gt;10,1.1*AU232,(1+$AK232/100)*AU232)))</f>
        <v>3.3677561660407456</v>
      </c>
      <c r="AW232" s="766">
        <f>SUM(AR232:AV232)</f>
        <v>15.069355324242689</v>
      </c>
      <c r="AX232" s="877">
        <f>AW232/I232*100</f>
        <v>10.268725944969464</v>
      </c>
      <c r="AY232" s="1212">
        <v>1.02</v>
      </c>
      <c r="AZ232" s="1028">
        <v>9.86</v>
      </c>
      <c r="BA232" s="1028">
        <v>-9.629999999999999</v>
      </c>
      <c r="BB232" s="1028">
        <v>-2.3800000000000003</v>
      </c>
      <c r="BC232" s="1028">
        <v>0.47000000000000003</v>
      </c>
      <c r="BE232" s="721">
        <v>2012</v>
      </c>
      <c r="BF232" s="1057">
        <f>IF(BE232&gt;2008,0,IF(BE232&gt;2001,1,IF(BE232&gt;1990,2,IF(BE232&gt;1980,3,IF(BE232&gt;1973,4,IF(BE232&gt;1970,5,IF(BE232&gt;1960,6,IF(BE232&gt;1958,7,IF(BE232&gt;1953,8,9)))))))))</f>
        <v>0</v>
      </c>
    </row>
    <row r="233" spans="1:58" ht="11.25" customHeight="1" x14ac:dyDescent="0.2">
      <c r="A233" s="1019" t="s">
        <v>1309</v>
      </c>
      <c r="B233" s="1031" t="s">
        <v>1310</v>
      </c>
      <c r="C233" s="1181" t="s">
        <v>109</v>
      </c>
      <c r="D233" s="1181" t="s">
        <v>4434</v>
      </c>
      <c r="E233" s="857">
        <v>7</v>
      </c>
      <c r="F233" s="1245">
        <v>615</v>
      </c>
      <c r="G233" s="1245" t="s">
        <v>107</v>
      </c>
      <c r="H233" s="1245" t="s">
        <v>107</v>
      </c>
      <c r="I233" s="1030">
        <v>15.2</v>
      </c>
      <c r="J233" s="766">
        <f>(M233/I233)*100</f>
        <v>3.6842105263157898</v>
      </c>
      <c r="K233" s="1033">
        <v>0.14000000000000001</v>
      </c>
      <c r="L233" s="1043">
        <v>4</v>
      </c>
      <c r="M233" s="756">
        <f>K233*L233</f>
        <v>0.56000000000000005</v>
      </c>
      <c r="N233" s="1026" t="s">
        <v>564</v>
      </c>
      <c r="O233" s="860">
        <v>0.13</v>
      </c>
      <c r="P233" s="1016">
        <v>43307</v>
      </c>
      <c r="Q233" s="1016">
        <v>43322</v>
      </c>
      <c r="R233" s="756">
        <f>(K233-O233)/O233*100</f>
        <v>7.6923076923076987</v>
      </c>
      <c r="S233" s="824">
        <f>IF(INDEX(Historical!$D$7:$D$1455,MATCH(B233,Historical!$B$7:$B$1455,0))=0,"n/a",(INDEX(Historical!$C$7:$C$1455,MATCH(B233,Historical!$B$7:$B$1455,0))/INDEX(Historical!$D$7:$D$1455,MATCH(B233,Historical!$B$7:$B$1455,0))-1)*100)</f>
        <v>11.111111111111116</v>
      </c>
      <c r="T233" s="824">
        <f>IF(INDEX(Historical!$F$7:$F$1455,MATCH(B233,Historical!$B$7:$B$1455,0))=0,"n/a",((INDEX(Historical!$C$7:$C$1455,MATCH(B233,Historical!$B$7:$B$1455,0))/INDEX(Historical!$F$7:$F$1455,MATCH(B233,Historical!$B$7:$B$1455,0)))^(1/3)-1)*100)</f>
        <v>12.624788044360603</v>
      </c>
      <c r="U233" s="824">
        <f>IF(INDEX(Historical!$I$7:$I$1455,MATCH(B233,Historical!$B$7:$B$1455,0))=0,"n/a",((INDEX(Historical!$C$7:$C$1455,MATCH(B233,Historical!$B$7:$B$1455,0))/INDEX(Historical!$I$7:$I$1455,MATCH(B233,Historical!$B$7:$B$1455,0)))^(1/5)-1)*100)</f>
        <v>58.692968256407063</v>
      </c>
      <c r="V233" s="824">
        <f>IF(INDEX(Historical!$O$7:$O$1455,MATCH(B233,Historical!$B$7:$B$1455,0))=0,"n/a",((INDEX(Historical!$C$7:$C$1455,MATCH(B233,Historical!$B$7:$B$1455,0))/INDEX(Historical!$O$7:$O$1455,MATCH(B233,Historical!$B$7:$B$1455,0)))^(1/10)-1)*100)</f>
        <v>16.347681109755463</v>
      </c>
      <c r="W233" s="825">
        <f>IF(OR(U233&lt;=0,U233="n/a",V233&lt;=0,V233="n/a"),"n/a",U233/V233)</f>
        <v>3.5902931958577349</v>
      </c>
      <c r="X233" s="826">
        <f>IF(OR(AJ233&lt;=0,AJ233="n/a",U233&lt;=0,U233="n/a"),"n/a",U233/AJ233)</f>
        <v>14.315358111318794</v>
      </c>
      <c r="Y233" s="780"/>
      <c r="Z233" s="766">
        <f>IF(OR(AC233&lt;0.01,AC233="n/a"),"n/a",M233/AC233*100)</f>
        <v>39.716312056737593</v>
      </c>
      <c r="AA233" s="1042">
        <f>IF(OR(AC233&lt;0.01,AC233="n/a"),"n/a",I233/AC233)</f>
        <v>10.780141843971631</v>
      </c>
      <c r="AB233" s="1043">
        <v>12</v>
      </c>
      <c r="AC233" s="1021">
        <v>1.41</v>
      </c>
      <c r="AD233" s="1021">
        <v>1.35</v>
      </c>
      <c r="AE233" s="1021">
        <v>3.1</v>
      </c>
      <c r="AF233" s="1021">
        <v>1.04</v>
      </c>
      <c r="AG233" s="1021">
        <v>8.5</v>
      </c>
      <c r="AH233" s="1021">
        <v>10.6</v>
      </c>
      <c r="AI233" s="1021">
        <v>1.03</v>
      </c>
      <c r="AJ233" s="1021">
        <v>4.1000000000000005</v>
      </c>
      <c r="AK233" s="1021">
        <v>8</v>
      </c>
      <c r="AL233" s="1034">
        <v>1960</v>
      </c>
      <c r="AM233" s="1028">
        <v>0.89999999999999991</v>
      </c>
      <c r="AN233" s="1021">
        <v>0.15</v>
      </c>
      <c r="AO233" s="868">
        <f>IF(U233="n/a","n/a",IF(AA233&lt;0,"n/a",IF(AA233="n/a","n/a",J233+U233-AA233)))</f>
        <v>51.597036938751216</v>
      </c>
      <c r="AP233" s="869">
        <f>IF(U233="n/a","n/a",J233+U233)</f>
        <v>62.377178782722851</v>
      </c>
      <c r="AQ233" s="1044">
        <f>IF(OR(AC233&lt;0.01,AF233="n/a"),"n/a",(I233/SQRT(22.5*AC233*(I233/AF233))-1)*100)</f>
        <v>-29.41089943205586</v>
      </c>
      <c r="AR233" s="766">
        <f>INDEX(Historical!$C$7:$C$1455,MATCH(B233,Historical!$B$7:$B$1455,0))*IF(AH233="n/a",1.03,IF(AH233&lt;0,1.01,IF(AH233&gt;10,1.1,(1+AH233/100))))</f>
        <v>0.55000000000000004</v>
      </c>
      <c r="AS233" s="1042">
        <f>IF($AI233="n/a",1.03*AR233,IF($AI233&lt;0,1.01*AR233,IF($AI233&gt;10,1.1*AR233,(1+$AI233/100)*AR233)))</f>
        <v>0.55566500000000008</v>
      </c>
      <c r="AT233" s="1042">
        <f>IF($AK233="n/a",1.03*AS233,IF($AK233&lt;0,1.01*AS233,IF($AK233&gt;10,1.1*AS233,(1+$AK233/100)*AS233)))</f>
        <v>0.60011820000000016</v>
      </c>
      <c r="AU233" s="1042">
        <f>IF($AK233="n/a",1.03*AT233,IF($AK233&lt;0,1.01*AT233,IF($AK233&gt;10,1.1*AT233,(1+$AK233/100)*AT233)))</f>
        <v>0.64812765600000022</v>
      </c>
      <c r="AV233" s="1042">
        <f>IF($AK233="n/a",1.03*AU233,IF($AK233&lt;0,1.01*AU233,IF($AK233&gt;10,1.1*AU233,(1+$AK233/100)*AU233)))</f>
        <v>0.69997786848000032</v>
      </c>
      <c r="AW233" s="766">
        <f>SUM(AR233:AV233)</f>
        <v>3.053888724480001</v>
      </c>
      <c r="AX233" s="877">
        <f>AW233/I233*100</f>
        <v>20.091373187368429</v>
      </c>
      <c r="AY233" s="1212">
        <v>1.25</v>
      </c>
      <c r="AZ233" s="1028">
        <v>13.01</v>
      </c>
      <c r="BA233" s="1028">
        <v>-23.46</v>
      </c>
      <c r="BB233" s="1028">
        <v>-0.13999999999999999</v>
      </c>
      <c r="BC233" s="1028">
        <v>-11.940000000000001</v>
      </c>
      <c r="BE233" s="721">
        <v>2012</v>
      </c>
      <c r="BF233" s="1057">
        <f>IF(BE233&gt;2008,0,IF(BE233&gt;2001,1,IF(BE233&gt;1990,2,IF(BE233&gt;1980,3,IF(BE233&gt;1973,4,IF(BE233&gt;1970,5,IF(BE233&gt;1960,6,IF(BE233&gt;1958,7,IF(BE233&gt;1953,8,9)))))))))</f>
        <v>0</v>
      </c>
    </row>
    <row r="234" spans="1:58" ht="11.25" customHeight="1" x14ac:dyDescent="0.2">
      <c r="A234" s="1019" t="s">
        <v>1311</v>
      </c>
      <c r="B234" s="1031" t="s">
        <v>1312</v>
      </c>
      <c r="C234" s="1181" t="s">
        <v>109</v>
      </c>
      <c r="D234" s="1181" t="s">
        <v>119</v>
      </c>
      <c r="E234" s="857">
        <v>9</v>
      </c>
      <c r="F234" s="1245">
        <v>358</v>
      </c>
      <c r="G234" s="1245" t="s">
        <v>116</v>
      </c>
      <c r="H234" s="1245" t="s">
        <v>116</v>
      </c>
      <c r="I234" s="1030">
        <v>40.28</v>
      </c>
      <c r="J234" s="766">
        <f>(M234/I234)*100</f>
        <v>2.8301886792452828</v>
      </c>
      <c r="K234" s="1033">
        <v>0.28499999999999998</v>
      </c>
      <c r="L234" s="1043">
        <v>4</v>
      </c>
      <c r="M234" s="756">
        <f>K234*L234</f>
        <v>1.1399999999999999</v>
      </c>
      <c r="N234" s="1026" t="s">
        <v>322</v>
      </c>
      <c r="O234" s="860">
        <v>0.27500000000000002</v>
      </c>
      <c r="P234" s="1016">
        <v>43175</v>
      </c>
      <c r="Q234" s="1016">
        <v>43189</v>
      </c>
      <c r="R234" s="756">
        <f>(K234-O234)/O234*100</f>
        <v>3.6363636363636189</v>
      </c>
      <c r="S234" s="824">
        <f>IF(INDEX(Historical!$D$7:$D$1455,MATCH(B234,Historical!$B$7:$B$1455,0))=0,"n/a",(INDEX(Historical!$C$7:$C$1455,MATCH(B234,Historical!$B$7:$B$1455,0))/INDEX(Historical!$D$7:$D$1455,MATCH(B234,Historical!$B$7:$B$1455,0))-1)*100)</f>
        <v>3.7735849056603765</v>
      </c>
      <c r="T234" s="824">
        <f>IF(INDEX(Historical!$F$7:$F$1455,MATCH(B234,Historical!$B$7:$B$1455,0))=0,"n/a",((INDEX(Historical!$C$7:$C$1455,MATCH(B234,Historical!$B$7:$B$1455,0))/INDEX(Historical!$F$7:$F$1455,MATCH(B234,Historical!$B$7:$B$1455,0)))^(1/3)-1)*100)</f>
        <v>6.1373611981101694</v>
      </c>
      <c r="U234" s="824">
        <f>IF(INDEX(Historical!$I$7:$I$1455,MATCH(B234,Historical!$B$7:$B$1455,0))=0,"n/a",((INDEX(Historical!$C$7:$C$1455,MATCH(B234,Historical!$B$7:$B$1455,0))/INDEX(Historical!$I$7:$I$1455,MATCH(B234,Historical!$B$7:$B$1455,0)))^(1/5)-1)*100)</f>
        <v>14.869835499703509</v>
      </c>
      <c r="V234" s="824">
        <f>IF(INDEX(Historical!$O$7:$O$1455,MATCH(B234,Historical!$B$7:$B$1455,0))=0,"n/a",((INDEX(Historical!$C$7:$C$1455,MATCH(B234,Historical!$B$7:$B$1455,0))/INDEX(Historical!$O$7:$O$1455,MATCH(B234,Historical!$B$7:$B$1455,0)))^(1/10)-1)*100)</f>
        <v>10.106850305941407</v>
      </c>
      <c r="W234" s="825">
        <f>IF(OR(U234&lt;=0,U234="n/a",V234&lt;=0,V234="n/a"),"n/a",U234/V234)</f>
        <v>1.4712630591710789</v>
      </c>
      <c r="X234" s="826" t="str">
        <f>IF(OR(AJ234&lt;=0,AJ234="n/a",U234&lt;=0,U234="n/a"),"n/a",U234/AJ234)</f>
        <v>n/a</v>
      </c>
      <c r="Y234" s="780"/>
      <c r="Z234" s="766">
        <f>IF(OR(AC234&lt;0.01,AC234="n/a"),"n/a",M234/AC234*100)</f>
        <v>73.548387096774178</v>
      </c>
      <c r="AA234" s="1042">
        <f>IF(OR(AC234&lt;0.01,AC234="n/a"),"n/a",I234/AC234)</f>
        <v>25.987096774193549</v>
      </c>
      <c r="AB234" s="1043">
        <v>12</v>
      </c>
      <c r="AC234" s="1021">
        <v>1.55</v>
      </c>
      <c r="AD234" s="1021">
        <v>2.04</v>
      </c>
      <c r="AE234" s="1021">
        <v>1.34</v>
      </c>
      <c r="AF234" s="1021">
        <v>1.29</v>
      </c>
      <c r="AG234" s="1021">
        <v>11.799999999999999</v>
      </c>
      <c r="AH234" s="1021">
        <v>-16.100000000000001</v>
      </c>
      <c r="AI234" s="1021">
        <v>60.83</v>
      </c>
      <c r="AJ234" s="1021">
        <v>-7.5</v>
      </c>
      <c r="AK234" s="1021">
        <v>12.7</v>
      </c>
      <c r="AL234" s="1034">
        <v>1650</v>
      </c>
      <c r="AM234" s="1028">
        <v>1.2</v>
      </c>
      <c r="AN234" s="1021">
        <v>0.23</v>
      </c>
      <c r="AO234" s="868">
        <f>IF(U234="n/a","n/a",IF(AA234&lt;0,"n/a",IF(AA234="n/a","n/a",J234+U234-AA234)))</f>
        <v>-8.2870725952447586</v>
      </c>
      <c r="AP234" s="869">
        <f>IF(U234="n/a","n/a",J234+U234)</f>
        <v>17.700024178948791</v>
      </c>
      <c r="AQ234" s="1044">
        <f>IF(OR(AC234&lt;0.01,AF234="n/a"),"n/a",(I234/SQRT(22.5*AC234*(I234/AF234))-1)*100)</f>
        <v>22.062561079162602</v>
      </c>
      <c r="AR234" s="766">
        <f>INDEX(Historical!$C$7:$C$1455,MATCH(B234,Historical!$B$7:$B$1455,0))*IF(AH234="n/a",1.03,IF(AH234&lt;0,1.01,IF(AH234&gt;10,1.1,(1+AH234/100))))</f>
        <v>1.1110000000000002</v>
      </c>
      <c r="AS234" s="1042">
        <f>IF($AI234="n/a",1.03*AR234,IF($AI234&lt;0,1.01*AR234,IF($AI234&gt;10,1.1*AR234,(1+$AI234/100)*AR234)))</f>
        <v>1.2221000000000004</v>
      </c>
      <c r="AT234" s="1042">
        <f>IF($AK234="n/a",1.03*AS234,IF($AK234&lt;0,1.01*AS234,IF($AK234&gt;10,1.1*AS234,(1+$AK234/100)*AS234)))</f>
        <v>1.3443100000000006</v>
      </c>
      <c r="AU234" s="1042">
        <f>IF($AK234="n/a",1.03*AT234,IF($AK234&lt;0,1.01*AT234,IF($AK234&gt;10,1.1*AT234,(1+$AK234/100)*AT234)))</f>
        <v>1.4787410000000007</v>
      </c>
      <c r="AV234" s="1042">
        <f>IF($AK234="n/a",1.03*AU234,IF($AK234&lt;0,1.01*AU234,IF($AK234&gt;10,1.1*AU234,(1+$AK234/100)*AU234)))</f>
        <v>1.6266151000000009</v>
      </c>
      <c r="AW234" s="766">
        <f>SUM(AR234:AV234)</f>
        <v>6.7827661000000035</v>
      </c>
      <c r="AX234" s="877">
        <f>AW234/I234*100</f>
        <v>16.839041956305866</v>
      </c>
      <c r="AY234" s="1212">
        <v>0.86</v>
      </c>
      <c r="AZ234" s="1028">
        <v>7.79</v>
      </c>
      <c r="BA234" s="1028">
        <v>-15.379999999999999</v>
      </c>
      <c r="BB234" s="1028">
        <v>-2.02</v>
      </c>
      <c r="BC234" s="1028">
        <v>-7.62</v>
      </c>
      <c r="BE234" s="721">
        <v>2010</v>
      </c>
      <c r="BF234" s="1057">
        <f>IF(BE234&gt;2008,0,IF(BE234&gt;2001,1,IF(BE234&gt;1990,2,IF(BE234&gt;1980,3,IF(BE234&gt;1973,4,IF(BE234&gt;1970,5,IF(BE234&gt;1960,6,IF(BE234&gt;1958,7,IF(BE234&gt;1953,8,9)))))))))</f>
        <v>0</v>
      </c>
    </row>
    <row r="235" spans="1:58" ht="11.25" customHeight="1" x14ac:dyDescent="0.2">
      <c r="A235" s="1019" t="s">
        <v>1313</v>
      </c>
      <c r="B235" s="1031" t="s">
        <v>1314</v>
      </c>
      <c r="C235" s="1181" t="s">
        <v>109</v>
      </c>
      <c r="D235" s="1181" t="s">
        <v>4434</v>
      </c>
      <c r="E235" s="857">
        <v>8</v>
      </c>
      <c r="F235" s="1245">
        <v>475</v>
      </c>
      <c r="G235" s="1245" t="s">
        <v>38</v>
      </c>
      <c r="H235" s="1245" t="s">
        <v>38</v>
      </c>
      <c r="I235" s="1030">
        <v>17.399999999999999</v>
      </c>
      <c r="J235" s="766">
        <f>(M235/I235)*100</f>
        <v>2.298850574712644</v>
      </c>
      <c r="K235" s="1041">
        <v>0.1</v>
      </c>
      <c r="L235" s="1043">
        <v>4</v>
      </c>
      <c r="M235" s="756">
        <f>K235*L235</f>
        <v>0.4</v>
      </c>
      <c r="N235" s="1026" t="s">
        <v>464</v>
      </c>
      <c r="O235" s="864">
        <v>8.6699999999999999E-2</v>
      </c>
      <c r="P235" s="1016">
        <v>43195</v>
      </c>
      <c r="Q235" s="1016">
        <v>43210</v>
      </c>
      <c r="R235" s="756">
        <f>(K235-O235)/O235*100</f>
        <v>15.340253748558256</v>
      </c>
      <c r="S235" s="824">
        <f>IF(INDEX(Historical!$D$7:$D$1455,MATCH(B235,Historical!$B$7:$B$1455,0))=0,"n/a",(INDEX(Historical!$C$7:$C$1455,MATCH(B235,Historical!$B$7:$B$1455,0))/INDEX(Historical!$D$7:$D$1455,MATCH(B235,Historical!$B$7:$B$1455,0))-1)*100)</f>
        <v>19.999999999999996</v>
      </c>
      <c r="T235" s="824">
        <f>IF(INDEX(Historical!$F$7:$F$1455,MATCH(B235,Historical!$B$7:$B$1455,0))=0,"n/a",((INDEX(Historical!$C$7:$C$1455,MATCH(B235,Historical!$B$7:$B$1455,0))/INDEX(Historical!$F$7:$F$1455,MATCH(B235,Historical!$B$7:$B$1455,0)))^(1/3)-1)*100)</f>
        <v>14.471424255333186</v>
      </c>
      <c r="U235" s="824">
        <f>IF(INDEX(Historical!$I$7:$I$1455,MATCH(B235,Historical!$B$7:$B$1455,0))=0,"n/a",((INDEX(Historical!$C$7:$C$1455,MATCH(B235,Historical!$B$7:$B$1455,0))/INDEX(Historical!$I$7:$I$1455,MATCH(B235,Historical!$B$7:$B$1455,0)))^(1/5)-1)*100)</f>
        <v>15.300941859535676</v>
      </c>
      <c r="V235" s="824">
        <f>IF(INDEX(Historical!$O$7:$O$1455,MATCH(B235,Historical!$B$7:$B$1455,0))=0,"n/a",((INDEX(Historical!$C$7:$C$1455,MATCH(B235,Historical!$B$7:$B$1455,0))/INDEX(Historical!$O$7:$O$1455,MATCH(B235,Historical!$B$7:$B$1455,0)))^(1/10)-1)*100)</f>
        <v>10.818354535471354</v>
      </c>
      <c r="W235" s="825">
        <f>IF(OR(U235&lt;=0,U235="n/a",V235&lt;=0,V235="n/a"),"n/a",U235/V235)</f>
        <v>1.4143501961750986</v>
      </c>
      <c r="X235" s="826" t="str">
        <f>IF(OR(AJ235&lt;=0,AJ235="n/a",U235&lt;=0,U235="n/a"),"n/a",U235/AJ235)</f>
        <v>n/a</v>
      </c>
      <c r="Y235" s="792" t="s">
        <v>4264</v>
      </c>
      <c r="Z235" s="766">
        <f>IF(OR(AC235&lt;0.01,AC235="n/a"),"n/a",M235/AC235*100)</f>
        <v>30.534351145038169</v>
      </c>
      <c r="AA235" s="1042">
        <f>IF(OR(AC235&lt;0.01,AC235="n/a"),"n/a",I235/AC235)</f>
        <v>13.282442748091601</v>
      </c>
      <c r="AB235" s="1043">
        <v>12</v>
      </c>
      <c r="AC235" s="1021">
        <v>1.31</v>
      </c>
      <c r="AD235" s="1021" t="s">
        <v>138</v>
      </c>
      <c r="AE235" s="1021">
        <v>4.16</v>
      </c>
      <c r="AF235" s="1021">
        <v>1.4</v>
      </c>
      <c r="AG235" s="1021">
        <v>10.199999999999999</v>
      </c>
      <c r="AH235" s="1021">
        <v>28.999999999999996</v>
      </c>
      <c r="AI235" s="1021">
        <v>12.379999999999999</v>
      </c>
      <c r="AJ235" s="1021">
        <v>0</v>
      </c>
      <c r="AK235" s="1021" t="s">
        <v>138</v>
      </c>
      <c r="AL235" s="1034">
        <v>661.55</v>
      </c>
      <c r="AM235" s="1028">
        <v>0.70000000000000007</v>
      </c>
      <c r="AN235" s="1021">
        <v>1.08</v>
      </c>
      <c r="AO235" s="868">
        <f>IF(U235="n/a","n/a",IF(AA235&lt;0,"n/a",IF(AA235="n/a","n/a",J235+U235-AA235)))</f>
        <v>4.3173496861567209</v>
      </c>
      <c r="AP235" s="869">
        <f>IF(U235="n/a","n/a",J235+U235)</f>
        <v>17.599792434248322</v>
      </c>
      <c r="AQ235" s="1044">
        <f>IF(OR(AC235&lt;0.01,AF235="n/a"),"n/a",(I235/SQRT(22.5*AC235*(I235/AF235))-1)*100)</f>
        <v>-9.0899838122498355</v>
      </c>
      <c r="AR235" s="766">
        <f>INDEX(Historical!$C$7:$C$1455,MATCH(B235,Historical!$B$7:$B$1455,0))*IF(AH235="n/a",1.03,IF(AH235&lt;0,1.01,IF(AH235&gt;10,1.1,(1+AH235/100))))</f>
        <v>0.52800000000000002</v>
      </c>
      <c r="AS235" s="1042">
        <f>IF($AI235="n/a",1.03*AR235,IF($AI235&lt;0,1.01*AR235,IF($AI235&gt;10,1.1*AR235,(1+$AI235/100)*AR235)))</f>
        <v>0.58080000000000009</v>
      </c>
      <c r="AT235" s="1042">
        <f>IF($AK235="n/a",1.03*AS235,IF($AK235&lt;0,1.01*AS235,IF($AK235&gt;10,1.1*AS235,(1+$AK235/100)*AS235)))</f>
        <v>0.59822400000000009</v>
      </c>
      <c r="AU235" s="1042">
        <f>IF($AK235="n/a",1.03*AT235,IF($AK235&lt;0,1.01*AT235,IF($AK235&gt;10,1.1*AT235,(1+$AK235/100)*AT235)))</f>
        <v>0.61617072000000006</v>
      </c>
      <c r="AV235" s="1042">
        <f>IF($AK235="n/a",1.03*AU235,IF($AK235&lt;0,1.01*AU235,IF($AK235&gt;10,1.1*AU235,(1+$AK235/100)*AU235)))</f>
        <v>0.6346558416000001</v>
      </c>
      <c r="AW235" s="766">
        <f>SUM(AR235:AV235)</f>
        <v>2.9578505615999999</v>
      </c>
      <c r="AX235" s="877">
        <f>AW235/I235*100</f>
        <v>16.999141158620688</v>
      </c>
      <c r="AY235" s="1212">
        <v>1.1100000000000001</v>
      </c>
      <c r="AZ235" s="1028">
        <v>6.36</v>
      </c>
      <c r="BA235" s="1028">
        <v>-21.36</v>
      </c>
      <c r="BB235" s="1028">
        <v>-3.0700000000000003</v>
      </c>
      <c r="BC235" s="1028">
        <v>-12.07</v>
      </c>
      <c r="BE235" s="721">
        <v>2011</v>
      </c>
      <c r="BF235" s="1057">
        <f>IF(BE235&gt;2008,0,IF(BE235&gt;2001,1,IF(BE235&gt;1990,2,IF(BE235&gt;1980,3,IF(BE235&gt;1973,4,IF(BE235&gt;1970,5,IF(BE235&gt;1960,6,IF(BE235&gt;1958,7,IF(BE235&gt;1953,8,9)))))))))</f>
        <v>0</v>
      </c>
    </row>
    <row r="236" spans="1:58" ht="11.25" customHeight="1" x14ac:dyDescent="0.2">
      <c r="A236" s="1027" t="s">
        <v>1315</v>
      </c>
      <c r="B236" s="1031" t="s">
        <v>1316</v>
      </c>
      <c r="C236" s="1181" t="s">
        <v>4414</v>
      </c>
      <c r="D236" s="1181" t="s">
        <v>4415</v>
      </c>
      <c r="E236" s="857">
        <v>7</v>
      </c>
      <c r="F236" s="1245">
        <v>599</v>
      </c>
      <c r="G236" s="1245" t="s">
        <v>38</v>
      </c>
      <c r="H236" s="1245" t="s">
        <v>38</v>
      </c>
      <c r="I236" s="1030">
        <v>26.84</v>
      </c>
      <c r="J236" s="766">
        <f>(M236/I236)*100</f>
        <v>7.8986587183308501</v>
      </c>
      <c r="K236" s="1033">
        <v>0.53</v>
      </c>
      <c r="L236" s="1043">
        <v>4</v>
      </c>
      <c r="M236" s="756">
        <f>K236*L236</f>
        <v>2.12</v>
      </c>
      <c r="N236" s="1026" t="s">
        <v>170</v>
      </c>
      <c r="O236" s="860">
        <v>0.52</v>
      </c>
      <c r="P236" s="1016">
        <v>43217</v>
      </c>
      <c r="Q236" s="1016">
        <v>43237</v>
      </c>
      <c r="R236" s="756">
        <f>(K236-O236)/O236*100</f>
        <v>1.9230769230769247</v>
      </c>
      <c r="S236" s="824">
        <f>IF(INDEX(Historical!$D$7:$D$1455,MATCH(B236,Historical!$B$7:$B$1455,0))=0,"n/a",(INDEX(Historical!$C$7:$C$1455,MATCH(B236,Historical!$B$7:$B$1455,0))/INDEX(Historical!$D$7:$D$1455,MATCH(B236,Historical!$B$7:$B$1455,0))-1)*100)</f>
        <v>1.9704433497537144</v>
      </c>
      <c r="T236" s="824">
        <f>IF(INDEX(Historical!$F$7:$F$1455,MATCH(B236,Historical!$B$7:$B$1455,0))=0,"n/a",((INDEX(Historical!$C$7:$C$1455,MATCH(B236,Historical!$B$7:$B$1455,0))/INDEX(Historical!$F$7:$F$1455,MATCH(B236,Historical!$B$7:$B$1455,0)))^(1/3)-1)*100)</f>
        <v>2.0105865449937532</v>
      </c>
      <c r="U236" s="824">
        <f>IF(INDEX(Historical!$I$7:$I$1455,MATCH(B236,Historical!$B$7:$B$1455,0))=0,"n/a",((INDEX(Historical!$C$7:$C$1455,MATCH(B236,Historical!$B$7:$B$1455,0))/INDEX(Historical!$I$7:$I$1455,MATCH(B236,Historical!$B$7:$B$1455,0)))^(1/5)-1)*100)</f>
        <v>2.6076618886557101</v>
      </c>
      <c r="V236" s="824">
        <f>IF(INDEX(Historical!$O$7:$O$1455,MATCH(B236,Historical!$B$7:$B$1455,0))=0,"n/a",((INDEX(Historical!$C$7:$C$1455,MATCH(B236,Historical!$B$7:$B$1455,0))/INDEX(Historical!$O$7:$O$1455,MATCH(B236,Historical!$B$7:$B$1455,0)))^(1/10)-1)*100)</f>
        <v>-3.7384674430512299</v>
      </c>
      <c r="W236" s="825" t="str">
        <f>IF(OR(U236&lt;=0,U236="n/a",V236&lt;=0,V236="n/a"),"n/a",U236/V236)</f>
        <v>n/a</v>
      </c>
      <c r="X236" s="826">
        <f>IF(OR(AJ236&lt;=0,AJ236="n/a",U236&lt;=0,U236="n/a"),"n/a",U236/AJ236)</f>
        <v>0.34768825182076135</v>
      </c>
      <c r="Y236" s="780"/>
      <c r="Z236" s="766">
        <f>IF(OR(AC236&lt;0.01,AC236="n/a"),"n/a",M236/AC236*100)</f>
        <v>108.71794871794873</v>
      </c>
      <c r="AA236" s="1042">
        <f>IF(OR(AC236&lt;0.01,AC236="n/a"),"n/a",I236/AC236)</f>
        <v>13.764102564102565</v>
      </c>
      <c r="AB236" s="1043">
        <v>12</v>
      </c>
      <c r="AC236" s="1021">
        <v>1.95</v>
      </c>
      <c r="AD236" s="1021">
        <v>2.75</v>
      </c>
      <c r="AE236" s="1021">
        <v>1.95</v>
      </c>
      <c r="AF236" s="1021">
        <v>1.58</v>
      </c>
      <c r="AG236" s="1021">
        <v>11.799999999999999</v>
      </c>
      <c r="AH236" s="1021">
        <v>-6.8000000000000007</v>
      </c>
      <c r="AI236" s="1021">
        <v>-24.64</v>
      </c>
      <c r="AJ236" s="1021">
        <v>7.5</v>
      </c>
      <c r="AK236" s="1021">
        <v>5</v>
      </c>
      <c r="AL236" s="1034">
        <v>4440</v>
      </c>
      <c r="AM236" s="1028">
        <v>0.3</v>
      </c>
      <c r="AN236" s="1021">
        <v>1.48</v>
      </c>
      <c r="AO236" s="868">
        <f>IF(U236="n/a","n/a",IF(AA236&lt;0,"n/a",IF(AA236="n/a","n/a",J236+U236-AA236)))</f>
        <v>-3.2577819571160056</v>
      </c>
      <c r="AP236" s="869">
        <f>IF(U236="n/a","n/a",J236+U236)</f>
        <v>10.506320606986559</v>
      </c>
      <c r="AQ236" s="1044">
        <f>IF(OR(AC236&lt;0.01,AF236="n/a"),"n/a",(I236/SQRT(22.5*AC236*(I236/AF236))-1)*100)</f>
        <v>-1.6869353063455161</v>
      </c>
      <c r="AR236" s="766">
        <f>INDEX(Historical!$C$7:$C$1455,MATCH(B236,Historical!$B$7:$B$1455,0))*IF(AH236="n/a",1.03,IF(AH236&lt;0,1.01,IF(AH236&gt;10,1.1,(1+AH236/100))))</f>
        <v>2.0907000000000004</v>
      </c>
      <c r="AS236" s="1042">
        <f>IF($AI236="n/a",1.03*AR236,IF($AI236&lt;0,1.01*AR236,IF($AI236&gt;10,1.1*AR236,(1+$AI236/100)*AR236)))</f>
        <v>2.1116070000000007</v>
      </c>
      <c r="AT236" s="1042">
        <f>IF($AK236="n/a",1.03*AS236,IF($AK236&lt;0,1.01*AS236,IF($AK236&gt;10,1.1*AS236,(1+$AK236/100)*AS236)))</f>
        <v>2.217187350000001</v>
      </c>
      <c r="AU236" s="1042">
        <f>IF($AK236="n/a",1.03*AT236,IF($AK236&lt;0,1.01*AT236,IF($AK236&gt;10,1.1*AT236,(1+$AK236/100)*AT236)))</f>
        <v>2.3280467175000013</v>
      </c>
      <c r="AV236" s="1042">
        <f>IF($AK236="n/a",1.03*AU236,IF($AK236&lt;0,1.01*AU236,IF($AK236&gt;10,1.1*AU236,(1+$AK236/100)*AU236)))</f>
        <v>2.4444490533750014</v>
      </c>
      <c r="AW236" s="766">
        <f>SUM(AR236:AV236)</f>
        <v>11.191990120875005</v>
      </c>
      <c r="AX236" s="877">
        <f>AW236/I236*100</f>
        <v>41.698919973453819</v>
      </c>
      <c r="AY236" s="1212">
        <v>0.94</v>
      </c>
      <c r="AZ236" s="1028">
        <v>12.629999999999999</v>
      </c>
      <c r="BA236" s="1028">
        <v>-14.17</v>
      </c>
      <c r="BB236" s="1028">
        <v>-0.2</v>
      </c>
      <c r="BC236" s="1028">
        <v>-1.31</v>
      </c>
      <c r="BE236" s="721">
        <v>2012</v>
      </c>
      <c r="BF236" s="1057">
        <f>IF(BE236&gt;2008,0,IF(BE236&gt;2001,1,IF(BE236&gt;1990,2,IF(BE236&gt;1980,3,IF(BE236&gt;1973,4,IF(BE236&gt;1970,5,IF(BE236&gt;1960,6,IF(BE236&gt;1958,7,IF(BE236&gt;1953,8,9)))))))))</f>
        <v>0</v>
      </c>
    </row>
    <row r="237" spans="1:58" ht="11.25" customHeight="1" x14ac:dyDescent="0.2">
      <c r="A237" s="1027" t="s">
        <v>1317</v>
      </c>
      <c r="B237" s="1031" t="s">
        <v>1318</v>
      </c>
      <c r="C237" s="1181" t="s">
        <v>4283</v>
      </c>
      <c r="D237" s="1181" t="s">
        <v>4413</v>
      </c>
      <c r="E237" s="857">
        <v>9</v>
      </c>
      <c r="F237" s="1245">
        <v>406</v>
      </c>
      <c r="G237" s="1245" t="s">
        <v>107</v>
      </c>
      <c r="H237" s="1245" t="s">
        <v>107</v>
      </c>
      <c r="I237" s="1030">
        <v>23</v>
      </c>
      <c r="J237" s="766">
        <f>(M237/I237)*100</f>
        <v>2.7860869565217392</v>
      </c>
      <c r="K237" s="1033">
        <v>0.16020000000000001</v>
      </c>
      <c r="L237" s="1043">
        <v>4</v>
      </c>
      <c r="M237" s="756">
        <f>K237*L237</f>
        <v>0.64080000000000004</v>
      </c>
      <c r="N237" s="1026" t="s">
        <v>191</v>
      </c>
      <c r="O237" s="860">
        <v>0.13930000000000001</v>
      </c>
      <c r="P237" s="1016">
        <v>43446</v>
      </c>
      <c r="Q237" s="1016">
        <v>43467</v>
      </c>
      <c r="R237" s="756">
        <f>(K237-O237)/O237*100</f>
        <v>15.003589375448673</v>
      </c>
      <c r="S237" s="824">
        <f>IF(INDEX(Historical!$D$7:$D$1455,MATCH(B237,Historical!$B$7:$B$1455,0))=0,"n/a",(INDEX(Historical!$C$7:$C$1455,MATCH(B237,Historical!$B$7:$B$1455,0))/INDEX(Historical!$D$7:$D$1455,MATCH(B237,Historical!$B$7:$B$1455,0))-1)*100)</f>
        <v>7.8861788617886397</v>
      </c>
      <c r="T237" s="824">
        <f>IF(INDEX(Historical!$F$7:$F$1455,MATCH(B237,Historical!$B$7:$B$1455,0))=0,"n/a",((INDEX(Historical!$C$7:$C$1455,MATCH(B237,Historical!$B$7:$B$1455,0))/INDEX(Historical!$F$7:$F$1455,MATCH(B237,Historical!$B$7:$B$1455,0)))^(1/3)-1)*100)</f>
        <v>22.634189195695932</v>
      </c>
      <c r="U237" s="824">
        <f>IF(INDEX(Historical!$I$7:$I$1455,MATCH(B237,Historical!$B$7:$B$1455,0))=0,"n/a",((INDEX(Historical!$C$7:$C$1455,MATCH(B237,Historical!$B$7:$B$1455,0))/INDEX(Historical!$I$7:$I$1455,MATCH(B237,Historical!$B$7:$B$1455,0)))^(1/5)-1)*100)</f>
        <v>17.436672194608093</v>
      </c>
      <c r="V237" s="824">
        <f>IF(INDEX(Historical!$O$7:$O$1455,MATCH(B237,Historical!$B$7:$B$1455,0))=0,"n/a",((INDEX(Historical!$C$7:$C$1455,MATCH(B237,Historical!$B$7:$B$1455,0))/INDEX(Historical!$O$7:$O$1455,MATCH(B237,Historical!$B$7:$B$1455,0)))^(1/10)-1)*100)</f>
        <v>13.404404887615296</v>
      </c>
      <c r="W237" s="825">
        <f>IF(OR(U237&lt;=0,U237="n/a",V237&lt;=0,V237="n/a"),"n/a",U237/V237)</f>
        <v>1.3008165853538429</v>
      </c>
      <c r="X237" s="826">
        <f>IF(OR(AJ237&lt;=0,AJ237="n/a",U237&lt;=0,U237="n/a"),"n/a",U237/AJ237)</f>
        <v>1.0021075973912699</v>
      </c>
      <c r="Y237" s="777"/>
      <c r="Z237" s="766">
        <f>IF(OR(AC237&lt;0.01,AC237="n/a"),"n/a",M237/AC237*100)</f>
        <v>39.801242236024841</v>
      </c>
      <c r="AA237" s="1042">
        <f>IF(OR(AC237&lt;0.01,AC237="n/a"),"n/a",I237/AC237)</f>
        <v>14.285714285714285</v>
      </c>
      <c r="AB237" s="1043">
        <v>10</v>
      </c>
      <c r="AC237" s="1021">
        <v>1.61</v>
      </c>
      <c r="AD237" s="1021">
        <v>1.1499999999999999</v>
      </c>
      <c r="AE237" s="1021">
        <v>0.64</v>
      </c>
      <c r="AF237" s="1023" t="s">
        <v>138</v>
      </c>
      <c r="AG237" s="1024">
        <v>-185.5</v>
      </c>
      <c r="AH237" s="1021">
        <v>-3</v>
      </c>
      <c r="AI237" s="1021">
        <v>8.3099999999999987</v>
      </c>
      <c r="AJ237" s="1021">
        <v>17.399999999999999</v>
      </c>
      <c r="AK237" s="1021">
        <v>12.4</v>
      </c>
      <c r="AL237" s="1034">
        <v>36640</v>
      </c>
      <c r="AM237" s="1028">
        <v>0.1</v>
      </c>
      <c r="AN237" s="1021" t="s">
        <v>138</v>
      </c>
      <c r="AO237" s="868">
        <f>IF(U237="n/a","n/a",IF(AA237&lt;0,"n/a",IF(AA237="n/a","n/a",J237+U237-AA237)))</f>
        <v>5.9370448654155474</v>
      </c>
      <c r="AP237" s="869">
        <f>IF(U237="n/a","n/a",J237+U237)</f>
        <v>20.222759151129832</v>
      </c>
      <c r="AQ237" s="1044" t="str">
        <f>IF(OR(AC237&lt;0.01,AF237="n/a"),"n/a",(I237/SQRT(22.5*AC237*(I237/AF237))-1)*100)</f>
        <v>n/a</v>
      </c>
      <c r="AR237" s="766">
        <f>INDEX(Historical!$C$7:$C$1455,MATCH(B237,Historical!$B$7:$B$1455,0))*IF(AH237="n/a",1.03,IF(AH237&lt;0,1.01,IF(AH237&gt;10,1.1,(1+AH237/100))))</f>
        <v>0.53610800000000003</v>
      </c>
      <c r="AS237" s="1042">
        <f>IF($AI237="n/a",1.03*AR237,IF($AI237&lt;0,1.01*AR237,IF($AI237&gt;10,1.1*AR237,(1+$AI237/100)*AR237)))</f>
        <v>0.58065857480000005</v>
      </c>
      <c r="AT237" s="1042">
        <f>IF($AK237="n/a",1.03*AS237,IF($AK237&lt;0,1.01*AS237,IF($AK237&gt;10,1.1*AS237,(1+$AK237/100)*AS237)))</f>
        <v>0.63872443228000009</v>
      </c>
      <c r="AU237" s="1042">
        <f>IF($AK237="n/a",1.03*AT237,IF($AK237&lt;0,1.01*AT237,IF($AK237&gt;10,1.1*AT237,(1+$AK237/100)*AT237)))</f>
        <v>0.70259687550800021</v>
      </c>
      <c r="AV237" s="1042">
        <f>IF($AK237="n/a",1.03*AU237,IF($AK237&lt;0,1.01*AU237,IF($AK237&gt;10,1.1*AU237,(1+$AK237/100)*AU237)))</f>
        <v>0.77285656305880024</v>
      </c>
      <c r="AW237" s="766">
        <f>SUM(AR237:AV237)</f>
        <v>3.2309444456468004</v>
      </c>
      <c r="AX237" s="877">
        <f>AW237/I237*100</f>
        <v>14.047584546290437</v>
      </c>
      <c r="AY237" s="1212">
        <v>1.5</v>
      </c>
      <c r="AZ237" s="1028">
        <v>19.11</v>
      </c>
      <c r="BA237" s="1028">
        <v>-15.07</v>
      </c>
      <c r="BB237" s="1028">
        <v>-5.46</v>
      </c>
      <c r="BC237" s="1028">
        <v>-1.52</v>
      </c>
      <c r="BE237" s="721">
        <v>2011</v>
      </c>
      <c r="BF237" s="1057">
        <f>IF(BE237&gt;2008,0,IF(BE237&gt;2001,1,IF(BE237&gt;1990,2,IF(BE237&gt;1980,3,IF(BE237&gt;1973,4,IF(BE237&gt;1970,5,IF(BE237&gt;1960,6,IF(BE237&gt;1958,7,IF(BE237&gt;1953,8,9)))))))))</f>
        <v>0</v>
      </c>
    </row>
    <row r="238" spans="1:58" ht="11.25" customHeight="1" x14ac:dyDescent="0.2">
      <c r="A238" s="1019" t="s">
        <v>1319</v>
      </c>
      <c r="B238" s="1031" t="s">
        <v>1320</v>
      </c>
      <c r="C238" s="1181" t="s">
        <v>155</v>
      </c>
      <c r="D238" s="1181" t="s">
        <v>4416</v>
      </c>
      <c r="E238" s="857">
        <v>8</v>
      </c>
      <c r="F238" s="1245">
        <v>477</v>
      </c>
      <c r="G238" s="1245" t="s">
        <v>107</v>
      </c>
      <c r="H238" s="1245" t="s">
        <v>107</v>
      </c>
      <c r="I238" s="1030">
        <v>329.47</v>
      </c>
      <c r="J238" s="766">
        <f>(M238/I238)*100</f>
        <v>0.60703554193097997</v>
      </c>
      <c r="K238" s="1033">
        <v>0.5</v>
      </c>
      <c r="L238" s="1043">
        <v>4</v>
      </c>
      <c r="M238" s="756">
        <f>K238*L238</f>
        <v>2</v>
      </c>
      <c r="N238" s="1026" t="s">
        <v>4134</v>
      </c>
      <c r="O238" s="860">
        <v>0.4</v>
      </c>
      <c r="P238" s="1016">
        <v>43188</v>
      </c>
      <c r="Q238" s="1016">
        <v>43217</v>
      </c>
      <c r="R238" s="756">
        <f>(K238-O238)/O238*100</f>
        <v>24.999999999999993</v>
      </c>
      <c r="S238" s="824">
        <f>IF(INDEX(Historical!$D$7:$D$1455,MATCH(B238,Historical!$B$7:$B$1455,0))=0,"n/a",(INDEX(Historical!$C$7:$C$1455,MATCH(B238,Historical!$B$7:$B$1455,0))/INDEX(Historical!$D$7:$D$1455,MATCH(B238,Historical!$B$7:$B$1455,0))-1)*100)</f>
        <v>28.448275862068996</v>
      </c>
      <c r="T238" s="824">
        <f>IF(INDEX(Historical!$F$7:$F$1455,MATCH(B238,Historical!$B$7:$B$1455,0))=0,"n/a",((INDEX(Historical!$C$7:$C$1455,MATCH(B238,Historical!$B$7:$B$1455,0))/INDEX(Historical!$F$7:$F$1455,MATCH(B238,Historical!$B$7:$B$1455,0)))^(1/3)-1)*100)</f>
        <v>10.644847467631081</v>
      </c>
      <c r="U238" s="824">
        <f>IF(INDEX(Historical!$I$7:$I$1455,MATCH(B238,Historical!$B$7:$B$1455,0))=0,"n/a",((INDEX(Historical!$C$7:$C$1455,MATCH(B238,Historical!$B$7:$B$1455,0))/INDEX(Historical!$I$7:$I$1455,MATCH(B238,Historical!$B$7:$B$1455,0)))^(1/5)-1)*100)</f>
        <v>7.8741084294023711</v>
      </c>
      <c r="V238" s="824" t="str">
        <f>IF(INDEX(Historical!$O$7:$O$1455,MATCH(B238,Historical!$B$7:$B$1455,0))=0,"n/a",((INDEX(Historical!$C$7:$C$1455,MATCH(B238,Historical!$B$7:$B$1455,0))/INDEX(Historical!$O$7:$O$1455,MATCH(B238,Historical!$B$7:$B$1455,0)))^(1/10)-1)*100)</f>
        <v>n/a</v>
      </c>
      <c r="W238" s="825" t="str">
        <f>IF(OR(U238&lt;=0,U238="n/a",V238&lt;=0,V238="n/a"),"n/a",U238/V238)</f>
        <v>n/a</v>
      </c>
      <c r="X238" s="826">
        <f>IF(OR(AJ238&lt;=0,AJ238="n/a",U238&lt;=0,U238="n/a"),"n/a",U238/AJ238)</f>
        <v>0.41661949361917311</v>
      </c>
      <c r="Y238" s="780"/>
      <c r="Z238" s="766">
        <f>IF(OR(AC238&lt;0.01,AC238="n/a"),"n/a",M238/AC238*100)</f>
        <v>16.556291390728479</v>
      </c>
      <c r="AA238" s="1042">
        <f>IF(OR(AC238&lt;0.01,AC238="n/a"),"n/a",I238/AC238)</f>
        <v>27.274006622516559</v>
      </c>
      <c r="AB238" s="1043">
        <v>12</v>
      </c>
      <c r="AC238" s="1021">
        <v>12.08</v>
      </c>
      <c r="AD238" s="1021">
        <v>1.71</v>
      </c>
      <c r="AE238" s="1021">
        <v>0.81</v>
      </c>
      <c r="AF238" s="1021">
        <v>4.28</v>
      </c>
      <c r="AG238" s="1021">
        <v>14.899999999999999</v>
      </c>
      <c r="AH238" s="1021">
        <v>335.8</v>
      </c>
      <c r="AI238" s="1021">
        <v>20.59</v>
      </c>
      <c r="AJ238" s="1021">
        <v>18.899999999999999</v>
      </c>
      <c r="AK238" s="1021">
        <v>15.989999999999998</v>
      </c>
      <c r="AL238" s="1034">
        <v>45080</v>
      </c>
      <c r="AM238" s="1028">
        <v>0.1</v>
      </c>
      <c r="AN238" s="1021">
        <v>0.51</v>
      </c>
      <c r="AO238" s="868">
        <f>IF(U238="n/a","n/a",IF(AA238&lt;0,"n/a",IF(AA238="n/a","n/a",J238+U238-AA238)))</f>
        <v>-18.792862651183206</v>
      </c>
      <c r="AP238" s="869">
        <f>IF(U238="n/a","n/a",J238+U238)</f>
        <v>8.481143971333351</v>
      </c>
      <c r="AQ238" s="1044">
        <f>IF(OR(AC238&lt;0.01,AF238="n/a"),"n/a",(I238/SQRT(22.5*AC238*(I238/AF238))-1)*100)</f>
        <v>127.77449700611139</v>
      </c>
      <c r="AR238" s="766">
        <f>INDEX(Historical!$C$7:$C$1455,MATCH(B238,Historical!$B$7:$B$1455,0))*IF(AH238="n/a",1.03,IF(AH238&lt;0,1.01,IF(AH238&gt;10,1.1,(1+AH238/100))))</f>
        <v>1.6390000000000005</v>
      </c>
      <c r="AS238" s="1042">
        <f>IF($AI238="n/a",1.03*AR238,IF($AI238&lt;0,1.01*AR238,IF($AI238&gt;10,1.1*AR238,(1+$AI238/100)*AR238)))</f>
        <v>1.8029000000000006</v>
      </c>
      <c r="AT238" s="1042">
        <f>IF($AK238="n/a",1.03*AS238,IF($AK238&lt;0,1.01*AS238,IF($AK238&gt;10,1.1*AS238,(1+$AK238/100)*AS238)))</f>
        <v>1.9831900000000009</v>
      </c>
      <c r="AU238" s="1042">
        <f>IF($AK238="n/a",1.03*AT238,IF($AK238&lt;0,1.01*AT238,IF($AK238&gt;10,1.1*AT238,(1+$AK238/100)*AT238)))</f>
        <v>2.181509000000001</v>
      </c>
      <c r="AV238" s="1042">
        <f>IF($AK238="n/a",1.03*AU238,IF($AK238&lt;0,1.01*AU238,IF($AK238&gt;10,1.1*AU238,(1+$AK238/100)*AU238)))</f>
        <v>2.3996599000000014</v>
      </c>
      <c r="AW238" s="766">
        <f>SUM(AR238:AV238)</f>
        <v>10.006258900000006</v>
      </c>
      <c r="AX238" s="877">
        <f>AW238/I238*100</f>
        <v>3.0370773970315978</v>
      </c>
      <c r="AY238" s="1212">
        <v>1</v>
      </c>
      <c r="AZ238" s="1028">
        <v>36.14</v>
      </c>
      <c r="BA238" s="1028">
        <v>-7.42</v>
      </c>
      <c r="BB238" s="1028">
        <v>0.8</v>
      </c>
      <c r="BC238" s="1028">
        <v>7.5</v>
      </c>
      <c r="BE238" s="721">
        <v>2011</v>
      </c>
      <c r="BF238" s="1057">
        <f>IF(BE238&gt;2008,0,IF(BE238&gt;2001,1,IF(BE238&gt;1990,2,IF(BE238&gt;1980,3,IF(BE238&gt;1973,4,IF(BE238&gt;1970,5,IF(BE238&gt;1960,6,IF(BE238&gt;1958,7,IF(BE238&gt;1953,8,9)))))))))</f>
        <v>0</v>
      </c>
    </row>
    <row r="239" spans="1:58" ht="11.25" customHeight="1" x14ac:dyDescent="0.2">
      <c r="A239" s="1019" t="s">
        <v>1321</v>
      </c>
      <c r="B239" s="1031" t="s">
        <v>1322</v>
      </c>
      <c r="C239" s="1181" t="s">
        <v>109</v>
      </c>
      <c r="D239" s="1181" t="s">
        <v>4434</v>
      </c>
      <c r="E239" s="857">
        <v>8</v>
      </c>
      <c r="F239" s="1245">
        <v>527</v>
      </c>
      <c r="G239" s="1245" t="s">
        <v>116</v>
      </c>
      <c r="H239" s="1245" t="s">
        <v>116</v>
      </c>
      <c r="I239" s="1030">
        <v>14.59</v>
      </c>
      <c r="J239" s="766">
        <f>(M239/I239)*100</f>
        <v>3.8382453735435229</v>
      </c>
      <c r="K239" s="1033">
        <v>0.14000000000000001</v>
      </c>
      <c r="L239" s="1043">
        <v>4</v>
      </c>
      <c r="M239" s="756">
        <f>K239*L239</f>
        <v>0.56000000000000005</v>
      </c>
      <c r="N239" s="1026" t="s">
        <v>165</v>
      </c>
      <c r="O239" s="860">
        <v>0.11</v>
      </c>
      <c r="P239" s="1016">
        <v>43357</v>
      </c>
      <c r="Q239" s="1016">
        <v>43374</v>
      </c>
      <c r="R239" s="756">
        <f>(K239-O239)/O239*100</f>
        <v>27.27272727272728</v>
      </c>
      <c r="S239" s="824">
        <f>IF(INDEX(Historical!$D$7:$D$1455,MATCH(B239,Historical!$B$7:$B$1455,0))=0,"n/a",(INDEX(Historical!$C$7:$C$1455,MATCH(B239,Historical!$B$7:$B$1455,0))/INDEX(Historical!$D$7:$D$1455,MATCH(B239,Historical!$B$7:$B$1455,0))-1)*100)</f>
        <v>14.285714285714279</v>
      </c>
      <c r="T239" s="824">
        <f>IF(INDEX(Historical!$F$7:$F$1455,MATCH(B239,Historical!$B$7:$B$1455,0))=0,"n/a",((INDEX(Historical!$C$7:$C$1455,MATCH(B239,Historical!$B$7:$B$1455,0))/INDEX(Historical!$F$7:$F$1455,MATCH(B239,Historical!$B$7:$B$1455,0)))^(1/3)-1)*100)</f>
        <v>16.960709528514649</v>
      </c>
      <c r="U239" s="824">
        <f>IF(INDEX(Historical!$I$7:$I$1455,MATCH(B239,Historical!$B$7:$B$1455,0))=0,"n/a",((INDEX(Historical!$C$7:$C$1455,MATCH(B239,Historical!$B$7:$B$1455,0))/INDEX(Historical!$I$7:$I$1455,MATCH(B239,Historical!$B$7:$B$1455,0)))^(1/5)-1)*100)</f>
        <v>14.869835499703509</v>
      </c>
      <c r="V239" s="824">
        <f>IF(INDEX(Historical!$O$7:$O$1455,MATCH(B239,Historical!$B$7:$B$1455,0))=0,"n/a",((INDEX(Historical!$C$7:$C$1455,MATCH(B239,Historical!$B$7:$B$1455,0))/INDEX(Historical!$O$7:$O$1455,MATCH(B239,Historical!$B$7:$B$1455,0)))^(1/10)-1)*100)</f>
        <v>-11.161059845874055</v>
      </c>
      <c r="W239" s="825" t="str">
        <f>IF(OR(U239&lt;=0,U239="n/a",V239&lt;=0,V239="n/a"),"n/a",U239/V239)</f>
        <v>n/a</v>
      </c>
      <c r="X239" s="826">
        <f>IF(OR(AJ239&lt;=0,AJ239="n/a",U239&lt;=0,U239="n/a"),"n/a",U239/AJ239)</f>
        <v>3.2325729347181542</v>
      </c>
      <c r="Y239" s="777" t="s">
        <v>4077</v>
      </c>
      <c r="Z239" s="766">
        <f>IF(OR(AC239&lt;0.01,AC239="n/a"),"n/a",M239/AC239*100)</f>
        <v>49.12280701754387</v>
      </c>
      <c r="AA239" s="1042">
        <f>IF(OR(AC239&lt;0.01,AC239="n/a"),"n/a",I239/AC239)</f>
        <v>12.798245614035089</v>
      </c>
      <c r="AB239" s="1043">
        <v>12</v>
      </c>
      <c r="AC239" s="1021">
        <v>1.1399999999999999</v>
      </c>
      <c r="AD239" s="1021">
        <v>0.66</v>
      </c>
      <c r="AE239" s="1021">
        <v>4.08</v>
      </c>
      <c r="AF239" s="1021">
        <v>1.63</v>
      </c>
      <c r="AG239" s="1021">
        <v>14.299999999999999</v>
      </c>
      <c r="AH239" s="1021">
        <v>23.400000000000002</v>
      </c>
      <c r="AI239" s="1021">
        <v>12.21</v>
      </c>
      <c r="AJ239" s="1021">
        <v>4.5999999999999996</v>
      </c>
      <c r="AK239" s="1021">
        <v>19.3</v>
      </c>
      <c r="AL239" s="1034">
        <v>15430</v>
      </c>
      <c r="AM239" s="1028">
        <v>0.8</v>
      </c>
      <c r="AN239" s="1021">
        <v>0.96</v>
      </c>
      <c r="AO239" s="868">
        <f>IF(U239="n/a","n/a",IF(AA239&lt;0,"n/a",IF(AA239="n/a","n/a",J239+U239-AA239)))</f>
        <v>5.9098352592119419</v>
      </c>
      <c r="AP239" s="869">
        <f>IF(U239="n/a","n/a",J239+U239)</f>
        <v>18.708080873247031</v>
      </c>
      <c r="AQ239" s="1044">
        <f>IF(OR(AC239&lt;0.01,AF239="n/a"),"n/a",(I239/SQRT(22.5*AC239*(I239/AF239))-1)*100)</f>
        <v>-3.7107589929009865</v>
      </c>
      <c r="AR239" s="766">
        <f>INDEX(Historical!$C$7:$C$1455,MATCH(B239,Historical!$B$7:$B$1455,0))*IF(AH239="n/a",1.03,IF(AH239&lt;0,1.01,IF(AH239&gt;10,1.1,(1+AH239/100))))</f>
        <v>0.35200000000000004</v>
      </c>
      <c r="AS239" s="1042">
        <f>IF($AI239="n/a",1.03*AR239,IF($AI239&lt;0,1.01*AR239,IF($AI239&gt;10,1.1*AR239,(1+$AI239/100)*AR239)))</f>
        <v>0.38720000000000004</v>
      </c>
      <c r="AT239" s="1042">
        <f>IF($AK239="n/a",1.03*AS239,IF($AK239&lt;0,1.01*AS239,IF($AK239&gt;10,1.1*AS239,(1+$AK239/100)*AS239)))</f>
        <v>0.42592000000000008</v>
      </c>
      <c r="AU239" s="1042">
        <f>IF($AK239="n/a",1.03*AT239,IF($AK239&lt;0,1.01*AT239,IF($AK239&gt;10,1.1*AT239,(1+$AK239/100)*AT239)))</f>
        <v>0.4685120000000001</v>
      </c>
      <c r="AV239" s="1042">
        <f>IF($AK239="n/a",1.03*AU239,IF($AK239&lt;0,1.01*AU239,IF($AK239&gt;10,1.1*AU239,(1+$AK239/100)*AU239)))</f>
        <v>0.51536320000000013</v>
      </c>
      <c r="AW239" s="766">
        <f>SUM(AR239:AV239)</f>
        <v>2.1489952000000003</v>
      </c>
      <c r="AX239" s="877">
        <f>AW239/I239*100</f>
        <v>14.729233721727214</v>
      </c>
      <c r="AY239" s="1212">
        <v>1.25</v>
      </c>
      <c r="AZ239" s="1028">
        <v>11.12</v>
      </c>
      <c r="BA239" s="1028">
        <v>-12.11</v>
      </c>
      <c r="BB239" s="1028">
        <v>-0.47000000000000003</v>
      </c>
      <c r="BC239" s="1028">
        <v>-4.21</v>
      </c>
      <c r="BE239" s="721">
        <v>2011</v>
      </c>
      <c r="BF239" s="1057">
        <f>IF(BE239&gt;2008,0,IF(BE239&gt;2001,1,IF(BE239&gt;1990,2,IF(BE239&gt;1980,3,IF(BE239&gt;1973,4,IF(BE239&gt;1970,5,IF(BE239&gt;1960,6,IF(BE239&gt;1958,7,IF(BE239&gt;1953,8,9)))))))))</f>
        <v>0</v>
      </c>
    </row>
    <row r="240" spans="1:58" s="905" customFormat="1" ht="11.25" customHeight="1" x14ac:dyDescent="0.2">
      <c r="A240" s="884" t="s">
        <v>1323</v>
      </c>
      <c r="B240" s="914" t="s">
        <v>1324</v>
      </c>
      <c r="C240" s="1181" t="s">
        <v>113</v>
      </c>
      <c r="D240" s="1181" t="s">
        <v>4440</v>
      </c>
      <c r="E240" s="885">
        <v>7</v>
      </c>
      <c r="F240" s="1245">
        <v>643</v>
      </c>
      <c r="G240" s="1244" t="s">
        <v>107</v>
      </c>
      <c r="H240" s="1244" t="s">
        <v>107</v>
      </c>
      <c r="I240" s="886">
        <v>215.5</v>
      </c>
      <c r="J240" s="887">
        <f>(M240/I240)*100</f>
        <v>1.596287703016241</v>
      </c>
      <c r="K240" s="888">
        <v>0.86</v>
      </c>
      <c r="L240" s="889">
        <v>4</v>
      </c>
      <c r="M240" s="890">
        <f>K240*L240</f>
        <v>3.44</v>
      </c>
      <c r="N240" s="891" t="s">
        <v>251</v>
      </c>
      <c r="O240" s="892">
        <v>0.72</v>
      </c>
      <c r="P240" s="893">
        <v>43433</v>
      </c>
      <c r="Q240" s="893">
        <v>43448</v>
      </c>
      <c r="R240" s="890">
        <f>(K240-O240)/O240*100</f>
        <v>19.444444444444446</v>
      </c>
      <c r="S240" s="824">
        <f>IF(INDEX(Historical!$D$7:$D$1455,MATCH(B240,Historical!$B$7:$B$1455,0))=0,"n/a",(INDEX(Historical!$C$7:$C$1455,MATCH(B240,Historical!$B$7:$B$1455,0))/INDEX(Historical!$D$7:$D$1455,MATCH(B240,Historical!$B$7:$B$1455,0))-1)*100)</f>
        <v>19.999999999999972</v>
      </c>
      <c r="T240" s="824">
        <f>IF(INDEX(Historical!$F$7:$F$1455,MATCH(B240,Historical!$B$7:$B$1455,0))=0,"n/a",((INDEX(Historical!$C$7:$C$1455,MATCH(B240,Historical!$B$7:$B$1455,0))/INDEX(Historical!$F$7:$F$1455,MATCH(B240,Historical!$B$7:$B$1455,0)))^(1/3)-1)*100)</f>
        <v>36.081842319067349</v>
      </c>
      <c r="U240" s="824">
        <f>IF(INDEX(Historical!$I$7:$I$1455,MATCH(B240,Historical!$B$7:$B$1455,0))=0,"n/a",((INDEX(Historical!$C$7:$C$1455,MATCH(B240,Historical!$B$7:$B$1455,0))/INDEX(Historical!$I$7:$I$1455,MATCH(B240,Historical!$B$7:$B$1455,0)))^(1/5)-1)*100)</f>
        <v>90.669008483344825</v>
      </c>
      <c r="V240" s="824" t="str">
        <f>IF(INDEX(Historical!$O$7:$O$1455,MATCH(B240,Historical!$B$7:$B$1455,0))=0,"n/a",((INDEX(Historical!$C$7:$C$1455,MATCH(B240,Historical!$B$7:$B$1455,0))/INDEX(Historical!$O$7:$O$1455,MATCH(B240,Historical!$B$7:$B$1455,0)))^(1/10)-1)*100)</f>
        <v>n/a</v>
      </c>
      <c r="W240" s="894" t="str">
        <f>IF(OR(U240&lt;=0,U240="n/a",V240&lt;=0,V240="n/a"),"n/a",U240/V240)</f>
        <v>n/a</v>
      </c>
      <c r="X240" s="895">
        <f>IF(OR(AJ240&lt;=0,AJ240="n/a",U240&lt;=0,U240="n/a"),"n/a",U240/AJ240)</f>
        <v>2.8334065151045258</v>
      </c>
      <c r="Y240" s="911"/>
      <c r="Z240" s="887">
        <f>IF(OR(AC240&lt;0.01,AC240="n/a"),"n/a",M240/AC240*100)</f>
        <v>20.476190476190474</v>
      </c>
      <c r="AA240" s="897">
        <f>IF(OR(AC240&lt;0.01,AC240="n/a"),"n/a",I240/AC240)</f>
        <v>12.827380952380953</v>
      </c>
      <c r="AB240" s="889">
        <v>12</v>
      </c>
      <c r="AC240" s="898">
        <v>16.8</v>
      </c>
      <c r="AD240" s="898">
        <v>1.1000000000000001</v>
      </c>
      <c r="AE240" s="898">
        <v>1.1499999999999999</v>
      </c>
      <c r="AF240" s="898">
        <v>5.1100000000000003</v>
      </c>
      <c r="AG240" s="898">
        <v>39.300000000000004</v>
      </c>
      <c r="AH240" s="898">
        <v>-3.8</v>
      </c>
      <c r="AI240" s="898">
        <v>-14.31</v>
      </c>
      <c r="AJ240" s="898">
        <v>32</v>
      </c>
      <c r="AK240" s="898">
        <v>11.61</v>
      </c>
      <c r="AL240" s="899">
        <v>9210</v>
      </c>
      <c r="AM240" s="900">
        <v>0.1</v>
      </c>
      <c r="AN240" s="898">
        <v>0.7</v>
      </c>
      <c r="AO240" s="901">
        <f>IF(U240="n/a","n/a",IF(AA240&lt;0,"n/a",IF(AA240="n/a","n/a",J240+U240-AA240)))</f>
        <v>79.437915233980121</v>
      </c>
      <c r="AP240" s="902">
        <f>IF(U240="n/a","n/a",J240+U240)</f>
        <v>92.26529618636107</v>
      </c>
      <c r="AQ240" s="903">
        <f>IF(OR(AC240&lt;0.01,AF240="n/a"),"n/a",(I240/SQRT(22.5*AC240*(I240/AF240))-1)*100)</f>
        <v>70.682182454430233</v>
      </c>
      <c r="AR240" s="766">
        <f>INDEX(Historical!$C$7:$C$1455,MATCH(B240,Historical!$B$7:$B$1455,0))*IF(AH240="n/a",1.03,IF(AH240&lt;0,1.01,IF(AH240&gt;10,1.1,(1+AH240/100))))</f>
        <v>2.5451999999999995</v>
      </c>
      <c r="AS240" s="897">
        <f>IF($AI240="n/a",1.03*AR240,IF($AI240&lt;0,1.01*AR240,IF($AI240&gt;10,1.1*AR240,(1+$AI240/100)*AR240)))</f>
        <v>2.5706519999999995</v>
      </c>
      <c r="AT240" s="897">
        <f>IF($AK240="n/a",1.03*AS240,IF($AK240&lt;0,1.01*AS240,IF($AK240&gt;10,1.1*AS240,(1+$AK240/100)*AS240)))</f>
        <v>2.8277171999999995</v>
      </c>
      <c r="AU240" s="897">
        <f>IF($AK240="n/a",1.03*AT240,IF($AK240&lt;0,1.01*AT240,IF($AK240&gt;10,1.1*AT240,(1+$AK240/100)*AT240)))</f>
        <v>3.1104889199999999</v>
      </c>
      <c r="AV240" s="897">
        <f>IF($AK240="n/a",1.03*AU240,IF($AK240&lt;0,1.01*AU240,IF($AK240&gt;10,1.1*AU240,(1+$AK240/100)*AU240)))</f>
        <v>3.421537812</v>
      </c>
      <c r="AW240" s="887">
        <f>SUM(AR240:AV240)</f>
        <v>14.475595931999997</v>
      </c>
      <c r="AX240" s="904">
        <f>AW240/I240*100</f>
        <v>6.7172138895591633</v>
      </c>
      <c r="AY240" s="1213">
        <v>1.1000000000000001</v>
      </c>
      <c r="AZ240" s="900">
        <v>6.92</v>
      </c>
      <c r="BA240" s="900">
        <v>-22.12</v>
      </c>
      <c r="BB240" s="900">
        <v>-6.94</v>
      </c>
      <c r="BC240" s="900">
        <v>-9.3000000000000007</v>
      </c>
      <c r="BD240" s="1079"/>
      <c r="BE240" s="721">
        <v>2013</v>
      </c>
      <c r="BF240" s="1057">
        <f>IF(BE240&gt;2008,0,IF(BE240&gt;2001,1,IF(BE240&gt;1990,2,IF(BE240&gt;1980,3,IF(BE240&gt;1973,4,IF(BE240&gt;1970,5,IF(BE240&gt;1960,6,IF(BE240&gt;1958,7,IF(BE240&gt;1953,8,9)))))))))</f>
        <v>0</v>
      </c>
    </row>
    <row r="241" spans="1:58" ht="11.25" customHeight="1" x14ac:dyDescent="0.2">
      <c r="A241" s="1027" t="s">
        <v>1325</v>
      </c>
      <c r="B241" s="1031" t="s">
        <v>1326</v>
      </c>
      <c r="C241" s="1181" t="s">
        <v>113</v>
      </c>
      <c r="D241" s="1181" t="s">
        <v>214</v>
      </c>
      <c r="E241" s="857">
        <v>6</v>
      </c>
      <c r="F241" s="1245">
        <v>701</v>
      </c>
      <c r="G241" s="1245" t="s">
        <v>107</v>
      </c>
      <c r="H241" s="1245" t="s">
        <v>107</v>
      </c>
      <c r="I241" s="1030">
        <v>38.21</v>
      </c>
      <c r="J241" s="766">
        <f>(M241/I241)*100</f>
        <v>1.151531012823868</v>
      </c>
      <c r="K241" s="1033">
        <v>0.11</v>
      </c>
      <c r="L241" s="1043">
        <v>4</v>
      </c>
      <c r="M241" s="756">
        <f>K241*L241</f>
        <v>0.44</v>
      </c>
      <c r="N241" s="1026" t="s">
        <v>221</v>
      </c>
      <c r="O241" s="860">
        <v>0.1</v>
      </c>
      <c r="P241" s="1016">
        <v>43189</v>
      </c>
      <c r="Q241" s="1016">
        <v>43206</v>
      </c>
      <c r="R241" s="756">
        <f>(K241-O241)/O241*100</f>
        <v>9.9999999999999947</v>
      </c>
      <c r="S241" s="824">
        <f>IF(INDEX(Historical!$D$7:$D$1455,MATCH(B241,Historical!$B$7:$B$1455,0))=0,"n/a",(INDEX(Historical!$C$7:$C$1455,MATCH(B241,Historical!$B$7:$B$1455,0))/INDEX(Historical!$D$7:$D$1455,MATCH(B241,Historical!$B$7:$B$1455,0))-1)*100)</f>
        <v>11.428571428571432</v>
      </c>
      <c r="T241" s="824">
        <f>IF(INDEX(Historical!$F$7:$F$1455,MATCH(B241,Historical!$B$7:$B$1455,0))=0,"n/a",((INDEX(Historical!$C$7:$C$1455,MATCH(B241,Historical!$B$7:$B$1455,0))/INDEX(Historical!$F$7:$F$1455,MATCH(B241,Historical!$B$7:$B$1455,0)))^(1/3)-1)*100)</f>
        <v>14.471424255333186</v>
      </c>
      <c r="U241" s="824" t="str">
        <f>IF(INDEX(Historical!$I$7:$I$1455,MATCH(B241,Historical!$B$7:$B$1455,0))=0,"n/a",((INDEX(Historical!$C$7:$C$1455,MATCH(B241,Historical!$B$7:$B$1455,0))/INDEX(Historical!$I$7:$I$1455,MATCH(B241,Historical!$B$7:$B$1455,0)))^(1/5)-1)*100)</f>
        <v>n/a</v>
      </c>
      <c r="V241" s="824" t="str">
        <f>IF(INDEX(Historical!$O$7:$O$1455,MATCH(B241,Historical!$B$7:$B$1455,0))=0,"n/a",((INDEX(Historical!$C$7:$C$1455,MATCH(B241,Historical!$B$7:$B$1455,0))/INDEX(Historical!$O$7:$O$1455,MATCH(B241,Historical!$B$7:$B$1455,0)))^(1/10)-1)*100)</f>
        <v>n/a</v>
      </c>
      <c r="W241" s="825" t="str">
        <f>IF(OR(U241&lt;=0,U241="n/a",V241&lt;=0,V241="n/a"),"n/a",U241/V241)</f>
        <v>n/a</v>
      </c>
      <c r="X241" s="826" t="str">
        <f>IF(OR(AJ241&lt;=0,AJ241="n/a",U241&lt;=0,U241="n/a"),"n/a",U241/AJ241)</f>
        <v>n/a</v>
      </c>
      <c r="Y241" s="780"/>
      <c r="Z241" s="766">
        <f>IF(OR(AC241&lt;0.01,AC241="n/a"),"n/a",M241/AC241*100)</f>
        <v>13.095238095238097</v>
      </c>
      <c r="AA241" s="1042">
        <f>IF(OR(AC241&lt;0.01,AC241="n/a"),"n/a",I241/AC241)</f>
        <v>11.37202380952381</v>
      </c>
      <c r="AB241" s="1043">
        <v>6</v>
      </c>
      <c r="AC241" s="1021">
        <v>3.36</v>
      </c>
      <c r="AD241" s="1021" t="s">
        <v>138</v>
      </c>
      <c r="AE241" s="1021">
        <v>0.88</v>
      </c>
      <c r="AF241" s="1021">
        <v>1.19</v>
      </c>
      <c r="AG241" s="1021">
        <v>9.4</v>
      </c>
      <c r="AH241" s="1021">
        <v>13</v>
      </c>
      <c r="AI241" s="1021" t="s">
        <v>138</v>
      </c>
      <c r="AJ241" s="1021">
        <v>-1.3</v>
      </c>
      <c r="AK241" s="1021" t="s">
        <v>138</v>
      </c>
      <c r="AL241" s="1034">
        <v>259.06</v>
      </c>
      <c r="AM241" s="1028">
        <v>1.7000000000000002</v>
      </c>
      <c r="AN241" s="1021">
        <v>0.01</v>
      </c>
      <c r="AO241" s="868" t="str">
        <f>IF(U241="n/a","n/a",IF(AA241&lt;0,"n/a",IF(AA241="n/a","n/a",J241+U241-AA241)))</f>
        <v>n/a</v>
      </c>
      <c r="AP241" s="869" t="str">
        <f>IF(U241="n/a","n/a",J241+U241)</f>
        <v>n/a</v>
      </c>
      <c r="AQ241" s="1044">
        <f>IF(OR(AC241&lt;0.01,AF241="n/a"),"n/a",(I241/SQRT(22.5*AC241*(I241/AF241))-1)*100)</f>
        <v>-22.446553674017565</v>
      </c>
      <c r="AR241" s="766">
        <f>INDEX(Historical!$C$7:$C$1455,MATCH(B241,Historical!$B$7:$B$1455,0))*IF(AH241="n/a",1.03,IF(AH241&lt;0,1.01,IF(AH241&gt;10,1.1,(1+AH241/100))))</f>
        <v>0.42900000000000005</v>
      </c>
      <c r="AS241" s="1042">
        <f>IF($AI241="n/a",1.03*AR241,IF($AI241&lt;0,1.01*AR241,IF($AI241&gt;10,1.1*AR241,(1+$AI241/100)*AR241)))</f>
        <v>0.44187000000000004</v>
      </c>
      <c r="AT241" s="1042">
        <f>IF($AK241="n/a",1.03*AS241,IF($AK241&lt;0,1.01*AS241,IF($AK241&gt;10,1.1*AS241,(1+$AK241/100)*AS241)))</f>
        <v>0.45512610000000003</v>
      </c>
      <c r="AU241" s="1042">
        <f>IF($AK241="n/a",1.03*AT241,IF($AK241&lt;0,1.01*AT241,IF($AK241&gt;10,1.1*AT241,(1+$AK241/100)*AT241)))</f>
        <v>0.46877988300000006</v>
      </c>
      <c r="AV241" s="1042">
        <f>IF($AK241="n/a",1.03*AU241,IF($AK241&lt;0,1.01*AU241,IF($AK241&gt;10,1.1*AU241,(1+$AK241/100)*AU241)))</f>
        <v>0.48284327949000005</v>
      </c>
      <c r="AW241" s="766">
        <f>SUM(AR241:AV241)</f>
        <v>2.27761926249</v>
      </c>
      <c r="AX241" s="877">
        <f>AW241/I241*100</f>
        <v>5.960793673096048</v>
      </c>
      <c r="AY241" s="1212">
        <v>0.55000000000000004</v>
      </c>
      <c r="AZ241" s="1028">
        <v>2.81</v>
      </c>
      <c r="BA241" s="1028">
        <v>-24.34</v>
      </c>
      <c r="BB241" s="1028">
        <v>-9.3000000000000007</v>
      </c>
      <c r="BC241" s="1028">
        <v>-13.370000000000001</v>
      </c>
      <c r="BE241" s="721">
        <v>2013</v>
      </c>
      <c r="BF241" s="1057">
        <f>IF(BE241&gt;2008,0,IF(BE241&gt;2001,1,IF(BE241&gt;1990,2,IF(BE241&gt;1980,3,IF(BE241&gt;1973,4,IF(BE241&gt;1970,5,IF(BE241&gt;1960,6,IF(BE241&gt;1958,7,IF(BE241&gt;1953,8,9)))))))))</f>
        <v>0</v>
      </c>
    </row>
    <row r="242" spans="1:58" ht="11.25" customHeight="1" x14ac:dyDescent="0.2">
      <c r="A242" s="1027" t="s">
        <v>1327</v>
      </c>
      <c r="B242" s="1031" t="s">
        <v>1328</v>
      </c>
      <c r="C242" s="1181" t="s">
        <v>113</v>
      </c>
      <c r="D242" s="1181" t="s">
        <v>214</v>
      </c>
      <c r="E242" s="857">
        <v>7</v>
      </c>
      <c r="F242" s="1245">
        <v>604</v>
      </c>
      <c r="G242" s="1245" t="s">
        <v>107</v>
      </c>
      <c r="H242" s="1245" t="s">
        <v>107</v>
      </c>
      <c r="I242" s="1030">
        <v>65.47</v>
      </c>
      <c r="J242" s="766">
        <f>(M242/I242)*100</f>
        <v>1.8939972506491523</v>
      </c>
      <c r="K242" s="1033">
        <v>0.31</v>
      </c>
      <c r="L242" s="1043">
        <v>4</v>
      </c>
      <c r="M242" s="756">
        <f>K242*L242</f>
        <v>1.24</v>
      </c>
      <c r="N242" s="1026" t="s">
        <v>150</v>
      </c>
      <c r="O242" s="860">
        <v>0.30249999999999999</v>
      </c>
      <c r="P242" s="1016">
        <v>43251</v>
      </c>
      <c r="Q242" s="1016">
        <v>43266</v>
      </c>
      <c r="R242" s="756">
        <f>(K242-O242)/O242*100</f>
        <v>2.4793388429752086</v>
      </c>
      <c r="S242" s="824">
        <f>IF(INDEX(Historical!$D$7:$D$1455,MATCH(B242,Historical!$B$7:$B$1455,0))=0,"n/a",(INDEX(Historical!$C$7:$C$1455,MATCH(B242,Historical!$B$7:$B$1455,0))/INDEX(Historical!$D$7:$D$1455,MATCH(B242,Historical!$B$7:$B$1455,0))-1)*100)</f>
        <v>2.7777777777777679</v>
      </c>
      <c r="T242" s="824">
        <f>IF(INDEX(Historical!$F$7:$F$1455,MATCH(B242,Historical!$B$7:$B$1455,0))=0,"n/a",((INDEX(Historical!$C$7:$C$1455,MATCH(B242,Historical!$B$7:$B$1455,0))/INDEX(Historical!$F$7:$F$1455,MATCH(B242,Historical!$B$7:$B$1455,0)))^(1/3)-1)*100)</f>
        <v>3.8067370872965522</v>
      </c>
      <c r="U242" s="824">
        <f>IF(INDEX(Historical!$I$7:$I$1455,MATCH(B242,Historical!$B$7:$B$1455,0))=0,"n/a",((INDEX(Historical!$C$7:$C$1455,MATCH(B242,Historical!$B$7:$B$1455,0))/INDEX(Historical!$I$7:$I$1455,MATCH(B242,Historical!$B$7:$B$1455,0)))^(1/5)-1)*100)</f>
        <v>36.908059611042113</v>
      </c>
      <c r="V242" s="824" t="str">
        <f>IF(INDEX(Historical!$O$7:$O$1455,MATCH(B242,Historical!$B$7:$B$1455,0))=0,"n/a",((INDEX(Historical!$C$7:$C$1455,MATCH(B242,Historical!$B$7:$B$1455,0))/INDEX(Historical!$O$7:$O$1455,MATCH(B242,Historical!$B$7:$B$1455,0)))^(1/10)-1)*100)</f>
        <v>n/a</v>
      </c>
      <c r="W242" s="825" t="str">
        <f>IF(OR(U242&lt;=0,U242="n/a",V242&lt;=0,V242="n/a"),"n/a",U242/V242)</f>
        <v>n/a</v>
      </c>
      <c r="X242" s="826" t="str">
        <f>IF(OR(AJ242&lt;=0,AJ242="n/a",U242&lt;=0,U242="n/a"),"n/a",U242/AJ242)</f>
        <v>n/a</v>
      </c>
      <c r="Y242" s="770"/>
      <c r="Z242" s="766">
        <f>IF(OR(AC242&lt;0.01,AC242="n/a"),"n/a",M242/AC242*100)</f>
        <v>28.571428571428569</v>
      </c>
      <c r="AA242" s="1042">
        <f>IF(OR(AC242&lt;0.01,AC242="n/a"),"n/a",I242/AC242)</f>
        <v>15.085253456221198</v>
      </c>
      <c r="AB242" s="1043">
        <v>12</v>
      </c>
      <c r="AC242" s="1021">
        <v>4.34</v>
      </c>
      <c r="AD242" s="1021">
        <v>1.01</v>
      </c>
      <c r="AE242" s="1021">
        <v>0.35</v>
      </c>
      <c r="AF242" s="1021">
        <v>1.94</v>
      </c>
      <c r="AG242" s="1021">
        <v>5.8999999999999995</v>
      </c>
      <c r="AH242" s="1021">
        <v>101.69999999999999</v>
      </c>
      <c r="AI242" s="1021">
        <v>73.36</v>
      </c>
      <c r="AJ242" s="1021">
        <v>-2.1</v>
      </c>
      <c r="AK242" s="1021">
        <v>15</v>
      </c>
      <c r="AL242" s="1034">
        <v>1090</v>
      </c>
      <c r="AM242" s="1028">
        <v>1.7999999999999998</v>
      </c>
      <c r="AN242" s="1021">
        <v>0.53</v>
      </c>
      <c r="AO242" s="868">
        <f>IF(U242="n/a","n/a",IF(AA242&lt;0,"n/a",IF(AA242="n/a","n/a",J242+U242-AA242)))</f>
        <v>23.716803405470067</v>
      </c>
      <c r="AP242" s="869">
        <f>IF(U242="n/a","n/a",J242+U242)</f>
        <v>38.802056861691263</v>
      </c>
      <c r="AQ242" s="1044">
        <f>IF(OR(AC242&lt;0.01,AF242="n/a"),"n/a",(I242/SQRT(22.5*AC242*(I242/AF242))-1)*100)</f>
        <v>14.047537272001186</v>
      </c>
      <c r="AR242" s="766">
        <f>INDEX(Historical!$C$7:$C$1455,MATCH(B242,Historical!$B$7:$B$1455,0))*IF(AH242="n/a",1.03,IF(AH242&lt;0,1.01,IF(AH242&gt;10,1.1,(1+AH242/100))))</f>
        <v>1.3227500000000001</v>
      </c>
      <c r="AS242" s="1042">
        <f>IF($AI242="n/a",1.03*AR242,IF($AI242&lt;0,1.01*AR242,IF($AI242&gt;10,1.1*AR242,(1+$AI242/100)*AR242)))</f>
        <v>1.4550250000000002</v>
      </c>
      <c r="AT242" s="1042">
        <f>IF($AK242="n/a",1.03*AS242,IF($AK242&lt;0,1.01*AS242,IF($AK242&gt;10,1.1*AS242,(1+$AK242/100)*AS242)))</f>
        <v>1.6005275000000003</v>
      </c>
      <c r="AU242" s="1042">
        <f>IF($AK242="n/a",1.03*AT242,IF($AK242&lt;0,1.01*AT242,IF($AK242&gt;10,1.1*AT242,(1+$AK242/100)*AT242)))</f>
        <v>1.7605802500000005</v>
      </c>
      <c r="AV242" s="1042">
        <f>IF($AK242="n/a",1.03*AU242,IF($AK242&lt;0,1.01*AU242,IF($AK242&gt;10,1.1*AU242,(1+$AK242/100)*AU242)))</f>
        <v>1.9366382750000006</v>
      </c>
      <c r="AW242" s="766">
        <f>SUM(AR242:AV242)</f>
        <v>8.0755210250000005</v>
      </c>
      <c r="AX242" s="877">
        <f>AW242/I242*100</f>
        <v>12.334689208797924</v>
      </c>
      <c r="AY242" s="1212">
        <v>1.07</v>
      </c>
      <c r="AZ242" s="1028">
        <v>16.079999999999998</v>
      </c>
      <c r="BA242" s="1028">
        <v>-28.360000000000003</v>
      </c>
      <c r="BB242" s="1028">
        <v>3.9</v>
      </c>
      <c r="BC242" s="1028">
        <v>-1.7999999999999998</v>
      </c>
      <c r="BE242" s="721">
        <v>2012</v>
      </c>
      <c r="BF242" s="1057">
        <f>IF(BE242&gt;2008,0,IF(BE242&gt;2001,1,IF(BE242&gt;1990,2,IF(BE242&gt;1980,3,IF(BE242&gt;1973,4,IF(BE242&gt;1970,5,IF(BE242&gt;1960,6,IF(BE242&gt;1958,7,IF(BE242&gt;1953,8,9)))))))))</f>
        <v>0</v>
      </c>
    </row>
    <row r="243" spans="1:58" ht="11.25" customHeight="1" x14ac:dyDescent="0.2">
      <c r="A243" s="1027" t="s">
        <v>1329</v>
      </c>
      <c r="B243" s="1031" t="s">
        <v>1330</v>
      </c>
      <c r="C243" s="1181" t="s">
        <v>132</v>
      </c>
      <c r="D243" s="1181" t="s">
        <v>4424</v>
      </c>
      <c r="E243" s="857">
        <v>7</v>
      </c>
      <c r="F243" s="1245">
        <v>636</v>
      </c>
      <c r="G243" s="1245" t="s">
        <v>38</v>
      </c>
      <c r="H243" s="1245" t="s">
        <v>38</v>
      </c>
      <c r="I243" s="1030">
        <v>98.24</v>
      </c>
      <c r="J243" s="766">
        <f>(M243/I243)*100</f>
        <v>2.5651465798045603</v>
      </c>
      <c r="K243" s="1033">
        <v>0.63</v>
      </c>
      <c r="L243" s="1043">
        <v>4</v>
      </c>
      <c r="M243" s="756">
        <f>K243*L243</f>
        <v>2.52</v>
      </c>
      <c r="N243" s="1026" t="s">
        <v>524</v>
      </c>
      <c r="O243" s="860">
        <v>0.59</v>
      </c>
      <c r="P243" s="1016">
        <v>43406</v>
      </c>
      <c r="Q243" s="1016">
        <v>43434</v>
      </c>
      <c r="R243" s="756">
        <f>(K243-O243)/O243*100</f>
        <v>6.7796610169491593</v>
      </c>
      <c r="S243" s="824">
        <f>IF(INDEX(Historical!$D$7:$D$1455,MATCH(B243,Historical!$B$7:$B$1455,0))=0,"n/a",(INDEX(Historical!$C$7:$C$1455,MATCH(B243,Historical!$B$7:$B$1455,0))/INDEX(Historical!$D$7:$D$1455,MATCH(B243,Historical!$B$7:$B$1455,0))-1)*100)</f>
        <v>7.6923076923077094</v>
      </c>
      <c r="T243" s="824">
        <f>IF(INDEX(Historical!$F$7:$F$1455,MATCH(B243,Historical!$B$7:$B$1455,0))=0,"n/a",((INDEX(Historical!$C$7:$C$1455,MATCH(B243,Historical!$B$7:$B$1455,0))/INDEX(Historical!$F$7:$F$1455,MATCH(B243,Historical!$B$7:$B$1455,0)))^(1/3)-1)*100)</f>
        <v>8.3706762661827092</v>
      </c>
      <c r="U243" s="824">
        <f>IF(INDEX(Historical!$I$7:$I$1455,MATCH(B243,Historical!$B$7:$B$1455,0))=0,"n/a",((INDEX(Historical!$C$7:$C$1455,MATCH(B243,Historical!$B$7:$B$1455,0))/INDEX(Historical!$I$7:$I$1455,MATCH(B243,Historical!$B$7:$B$1455,0)))^(1/5)-1)*100)</f>
        <v>10.333016068581657</v>
      </c>
      <c r="V243" s="824">
        <f>IF(INDEX(Historical!$O$7:$O$1455,MATCH(B243,Historical!$B$7:$B$1455,0))=0,"n/a",((INDEX(Historical!$C$7:$C$1455,MATCH(B243,Historical!$B$7:$B$1455,0))/INDEX(Historical!$O$7:$O$1455,MATCH(B243,Historical!$B$7:$B$1455,0)))^(1/10)-1)*100)</f>
        <v>6.4404439393772384</v>
      </c>
      <c r="W243" s="825">
        <f>IF(OR(U243&lt;=0,U243="n/a",V243&lt;=0,V243="n/a"),"n/a",U243/V243)</f>
        <v>1.6043950022458875</v>
      </c>
      <c r="X243" s="826">
        <f>IF(OR(AJ243&lt;=0,AJ243="n/a",U243&lt;=0,U243="n/a"),"n/a",U243/AJ243)</f>
        <v>2.4602419210908706</v>
      </c>
      <c r="Y243" s="780"/>
      <c r="Z243" s="766">
        <f>IF(OR(AC243&lt;0.01,AC243="n/a"),"n/a",M243/AC243*100)</f>
        <v>52.71966527196652</v>
      </c>
      <c r="AA243" s="1042">
        <f>IF(OR(AC243&lt;0.01,AC243="n/a"),"n/a",I243/AC243)</f>
        <v>20.552301255230123</v>
      </c>
      <c r="AB243" s="1043">
        <v>12</v>
      </c>
      <c r="AC243" s="1021">
        <v>4.78</v>
      </c>
      <c r="AD243" s="1021">
        <v>7.91</v>
      </c>
      <c r="AE243" s="1021">
        <v>3.62</v>
      </c>
      <c r="AF243" s="1021">
        <v>2.09</v>
      </c>
      <c r="AG243" s="1021">
        <v>10.4</v>
      </c>
      <c r="AH243" s="1021">
        <v>7.9</v>
      </c>
      <c r="AI243" s="1021">
        <v>0.22</v>
      </c>
      <c r="AJ243" s="1021">
        <v>4.2</v>
      </c>
      <c r="AK243" s="1021">
        <v>2.6</v>
      </c>
      <c r="AL243" s="1034">
        <v>4940</v>
      </c>
      <c r="AM243" s="1028">
        <v>0.1</v>
      </c>
      <c r="AN243" s="1021">
        <v>0</v>
      </c>
      <c r="AO243" s="868">
        <f>IF(U243="n/a","n/a",IF(AA243&lt;0,"n/a",IF(AA243="n/a","n/a",J243+U243-AA243)))</f>
        <v>-7.6541386068439063</v>
      </c>
      <c r="AP243" s="869">
        <f>IF(U243="n/a","n/a",J243+U243)</f>
        <v>12.898162648386217</v>
      </c>
      <c r="AQ243" s="1044">
        <f>IF(OR(AC243&lt;0.01,AF243="n/a"),"n/a",(I243/SQRT(22.5*AC243*(I243/AF243))-1)*100)</f>
        <v>38.16947664763164</v>
      </c>
      <c r="AR243" s="766">
        <f>INDEX(Historical!$C$7:$C$1455,MATCH(B243,Historical!$B$7:$B$1455,0))*IF(AH243="n/a",1.03,IF(AH243&lt;0,1.01,IF(AH243&gt;10,1.1,(1+AH243/100))))</f>
        <v>2.41696</v>
      </c>
      <c r="AS243" s="1042">
        <f>IF($AI243="n/a",1.03*AR243,IF($AI243&lt;0,1.01*AR243,IF($AI243&gt;10,1.1*AR243,(1+$AI243/100)*AR243)))</f>
        <v>2.4222773119999998</v>
      </c>
      <c r="AT243" s="1042">
        <f>IF($AK243="n/a",1.03*AS243,IF($AK243&lt;0,1.01*AS243,IF($AK243&gt;10,1.1*AS243,(1+$AK243/100)*AS243)))</f>
        <v>2.485256522112</v>
      </c>
      <c r="AU243" s="1042">
        <f>IF($AK243="n/a",1.03*AT243,IF($AK243&lt;0,1.01*AT243,IF($AK243&gt;10,1.1*AT243,(1+$AK243/100)*AT243)))</f>
        <v>2.549873191686912</v>
      </c>
      <c r="AV243" s="1042">
        <f>IF($AK243="n/a",1.03*AU243,IF($AK243&lt;0,1.01*AU243,IF($AK243&gt;10,1.1*AU243,(1+$AK243/100)*AU243)))</f>
        <v>2.6161698946707719</v>
      </c>
      <c r="AW243" s="766">
        <f>SUM(AR243:AV243)</f>
        <v>12.490536920469683</v>
      </c>
      <c r="AX243" s="877">
        <f>AW243/I243*100</f>
        <v>12.71430875454976</v>
      </c>
      <c r="AY243" s="1212">
        <v>0.28999999999999998</v>
      </c>
      <c r="AZ243" s="1028">
        <v>23.43</v>
      </c>
      <c r="BA243" s="1028">
        <v>-3.58</v>
      </c>
      <c r="BB243" s="1028">
        <v>0.44</v>
      </c>
      <c r="BC243" s="1028">
        <v>6.01</v>
      </c>
      <c r="BE243" s="721">
        <v>2013</v>
      </c>
      <c r="BF243" s="1057">
        <f>IF(BE243&gt;2008,0,IF(BE243&gt;2001,1,IF(BE243&gt;1990,2,IF(BE243&gt;1980,3,IF(BE243&gt;1973,4,IF(BE243&gt;1970,5,IF(BE243&gt;1960,6,IF(BE243&gt;1958,7,IF(BE243&gt;1953,8,9)))))))))</f>
        <v>0</v>
      </c>
    </row>
    <row r="244" spans="1:58" ht="11.25" customHeight="1" x14ac:dyDescent="0.2">
      <c r="A244" s="1019" t="s">
        <v>1331</v>
      </c>
      <c r="B244" s="1031" t="s">
        <v>1332</v>
      </c>
      <c r="C244" s="1181" t="s">
        <v>113</v>
      </c>
      <c r="D244" s="1181" t="s">
        <v>214</v>
      </c>
      <c r="E244" s="857">
        <v>9</v>
      </c>
      <c r="F244" s="1245">
        <v>367</v>
      </c>
      <c r="G244" s="1245" t="s">
        <v>107</v>
      </c>
      <c r="H244" s="1245" t="s">
        <v>107</v>
      </c>
      <c r="I244" s="1030">
        <v>137.4</v>
      </c>
      <c r="J244" s="766">
        <f>(M244/I244)*100</f>
        <v>1.2518195050946141</v>
      </c>
      <c r="K244" s="1033">
        <v>0.43</v>
      </c>
      <c r="L244" s="1043">
        <v>4</v>
      </c>
      <c r="M244" s="756">
        <f>K244*L244</f>
        <v>1.72</v>
      </c>
      <c r="N244" s="1026" t="s">
        <v>211</v>
      </c>
      <c r="O244" s="860">
        <v>0.37</v>
      </c>
      <c r="P244" s="1016">
        <v>43234</v>
      </c>
      <c r="Q244" s="1016">
        <v>43251</v>
      </c>
      <c r="R244" s="756">
        <f>(K244-O244)/O244*100</f>
        <v>16.216216216216218</v>
      </c>
      <c r="S244" s="824">
        <f>IF(INDEX(Historical!$D$7:$D$1455,MATCH(B244,Historical!$B$7:$B$1455,0))=0,"n/a",(INDEX(Historical!$C$7:$C$1455,MATCH(B244,Historical!$B$7:$B$1455,0))/INDEX(Historical!$D$7:$D$1455,MATCH(B244,Historical!$B$7:$B$1455,0))-1)*100)</f>
        <v>8.2089552238805865</v>
      </c>
      <c r="T244" s="824">
        <f>IF(INDEX(Historical!$F$7:$F$1455,MATCH(B244,Historical!$B$7:$B$1455,0))=0,"n/a",((INDEX(Historical!$C$7:$C$1455,MATCH(B244,Historical!$B$7:$B$1455,0))/INDEX(Historical!$F$7:$F$1455,MATCH(B244,Historical!$B$7:$B$1455,0)))^(1/3)-1)*100)</f>
        <v>10.661038494124275</v>
      </c>
      <c r="U244" s="824">
        <f>IF(INDEX(Historical!$I$7:$I$1455,MATCH(B244,Historical!$B$7:$B$1455,0))=0,"n/a",((INDEX(Historical!$C$7:$C$1455,MATCH(B244,Historical!$B$7:$B$1455,0))/INDEX(Historical!$I$7:$I$1455,MATCH(B244,Historical!$B$7:$B$1455,0)))^(1/5)-1)*100)</f>
        <v>13.494667121219873</v>
      </c>
      <c r="V244" s="824">
        <f>IF(INDEX(Historical!$O$7:$O$1455,MATCH(B244,Historical!$B$7:$B$1455,0))=0,"n/a",((INDEX(Historical!$C$7:$C$1455,MATCH(B244,Historical!$B$7:$B$1455,0))/INDEX(Historical!$O$7:$O$1455,MATCH(B244,Historical!$B$7:$B$1455,0)))^(1/10)-1)*100)</f>
        <v>12.165944334118063</v>
      </c>
      <c r="W244" s="825">
        <f>IF(OR(U244&lt;=0,U244="n/a",V244&lt;=0,V244="n/a"),"n/a",U244/V244)</f>
        <v>1.1092165762566866</v>
      </c>
      <c r="X244" s="826">
        <f>IF(OR(AJ244&lt;=0,AJ244="n/a",U244&lt;=0,U244="n/a"),"n/a",U244/AJ244)</f>
        <v>0.23468986297773695</v>
      </c>
      <c r="Y244" s="780"/>
      <c r="Z244" s="766">
        <f>IF(OR(AC244&lt;0.01,AC244="n/a"),"n/a",M244/AC244*100)</f>
        <v>30.604982206405694</v>
      </c>
      <c r="AA244" s="1042">
        <f>IF(OR(AC244&lt;0.01,AC244="n/a"),"n/a",I244/AC244)</f>
        <v>24.448398576512457</v>
      </c>
      <c r="AB244" s="1043">
        <v>12</v>
      </c>
      <c r="AC244" s="1021">
        <v>5.62</v>
      </c>
      <c r="AD244" s="1021">
        <v>1.63</v>
      </c>
      <c r="AE244" s="1021">
        <v>4.3499999999999996</v>
      </c>
      <c r="AF244" s="1021">
        <v>5.1100000000000003</v>
      </c>
      <c r="AG244" s="1021">
        <v>20.399999999999999</v>
      </c>
      <c r="AH244" s="1021">
        <v>23.400000000000002</v>
      </c>
      <c r="AI244" s="1021">
        <v>7.7700000000000005</v>
      </c>
      <c r="AJ244" s="1021">
        <v>57.499999999999993</v>
      </c>
      <c r="AK244" s="1021">
        <v>15</v>
      </c>
      <c r="AL244" s="1034">
        <v>10670</v>
      </c>
      <c r="AM244" s="1028">
        <v>0.3</v>
      </c>
      <c r="AN244" s="1021">
        <v>0.41</v>
      </c>
      <c r="AO244" s="868">
        <f>IF(U244="n/a","n/a",IF(AA244&lt;0,"n/a",IF(AA244="n/a","n/a",J244+U244-AA244)))</f>
        <v>-9.7019119501979691</v>
      </c>
      <c r="AP244" s="869">
        <f>IF(U244="n/a","n/a",J244+U244)</f>
        <v>14.746486626314487</v>
      </c>
      <c r="AQ244" s="1044">
        <f>IF(OR(AC244&lt;0.01,AF244="n/a"),"n/a",(I244/SQRT(22.5*AC244*(I244/AF244))-1)*100)</f>
        <v>135.63749628611851</v>
      </c>
      <c r="AR244" s="766">
        <f>INDEX(Historical!$C$7:$C$1455,MATCH(B244,Historical!$B$7:$B$1455,0))*IF(AH244="n/a",1.03,IF(AH244&lt;0,1.01,IF(AH244&gt;10,1.1,(1+AH244/100))))</f>
        <v>1.595</v>
      </c>
      <c r="AS244" s="1042">
        <f>IF($AI244="n/a",1.03*AR244,IF($AI244&lt;0,1.01*AR244,IF($AI244&gt;10,1.1*AR244,(1+$AI244/100)*AR244)))</f>
        <v>1.7189315000000001</v>
      </c>
      <c r="AT244" s="1042">
        <f>IF($AK244="n/a",1.03*AS244,IF($AK244&lt;0,1.01*AS244,IF($AK244&gt;10,1.1*AS244,(1+$AK244/100)*AS244)))</f>
        <v>1.8908246500000001</v>
      </c>
      <c r="AU244" s="1042">
        <f>IF($AK244="n/a",1.03*AT244,IF($AK244&lt;0,1.01*AT244,IF($AK244&gt;10,1.1*AT244,(1+$AK244/100)*AT244)))</f>
        <v>2.0799071150000001</v>
      </c>
      <c r="AV244" s="1042">
        <f>IF($AK244="n/a",1.03*AU244,IF($AK244&lt;0,1.01*AU244,IF($AK244&gt;10,1.1*AU244,(1+$AK244/100)*AU244)))</f>
        <v>2.2878978265000005</v>
      </c>
      <c r="AW244" s="766">
        <f>SUM(AR244:AV244)</f>
        <v>9.5725610915000008</v>
      </c>
      <c r="AX244" s="877">
        <f>AW244/I244*100</f>
        <v>6.9669294697962156</v>
      </c>
      <c r="AY244" s="1212">
        <v>1.26</v>
      </c>
      <c r="AZ244" s="1028">
        <v>11.28</v>
      </c>
      <c r="BA244" s="1028">
        <v>-12.950000000000001</v>
      </c>
      <c r="BB244" s="1028">
        <v>-0.54999999999999993</v>
      </c>
      <c r="BC244" s="1028">
        <v>-3.3300000000000005</v>
      </c>
      <c r="BE244" s="721">
        <v>2010</v>
      </c>
      <c r="BF244" s="1057">
        <f>IF(BE244&gt;2008,0,IF(BE244&gt;2001,1,IF(BE244&gt;1990,2,IF(BE244&gt;1980,3,IF(BE244&gt;1973,4,IF(BE244&gt;1970,5,IF(BE244&gt;1960,6,IF(BE244&gt;1958,7,IF(BE244&gt;1953,8,9)))))))))</f>
        <v>0</v>
      </c>
    </row>
    <row r="245" spans="1:58" ht="11.25" customHeight="1" x14ac:dyDescent="0.2">
      <c r="A245" s="827" t="s">
        <v>3888</v>
      </c>
      <c r="B245" s="925" t="s">
        <v>3889</v>
      </c>
      <c r="C245" s="1181" t="s">
        <v>109</v>
      </c>
      <c r="D245" s="1181" t="s">
        <v>119</v>
      </c>
      <c r="E245" s="857">
        <v>5</v>
      </c>
      <c r="F245" s="1245">
        <v>817</v>
      </c>
      <c r="G245" s="1245" t="s">
        <v>107</v>
      </c>
      <c r="H245" s="1245" t="s">
        <v>107</v>
      </c>
      <c r="I245" s="1039">
        <v>38.49</v>
      </c>
      <c r="J245" s="766">
        <f>(M245/I245)*100</f>
        <v>0.77942322681215892</v>
      </c>
      <c r="K245" s="1019">
        <v>0.15</v>
      </c>
      <c r="L245" s="1245">
        <v>2</v>
      </c>
      <c r="M245" s="756">
        <f>K245*L245</f>
        <v>0.3</v>
      </c>
      <c r="N245" s="1245" t="s">
        <v>4261</v>
      </c>
      <c r="O245" s="696">
        <v>0.1</v>
      </c>
      <c r="P245" s="745">
        <v>43245</v>
      </c>
      <c r="Q245" s="745">
        <v>43269</v>
      </c>
      <c r="R245" s="756">
        <f>(K245-O245)/O245*100</f>
        <v>49.999999999999986</v>
      </c>
      <c r="S245" s="824">
        <f>IF(INDEX(Historical!$D$7:$D$1455,MATCH(B245,Historical!$B$7:$B$1455,0))=0,"n/a",(INDEX(Historical!$C$7:$C$1455,MATCH(B245,Historical!$B$7:$B$1455,0))/INDEX(Historical!$D$7:$D$1455,MATCH(B245,Historical!$B$7:$B$1455,0))-1)*100)</f>
        <v>6.6666666666666652</v>
      </c>
      <c r="T245" s="824">
        <f>IF(INDEX(Historical!$F$7:$F$1455,MATCH(B245,Historical!$B$7:$B$1455,0))=0,"n/a",((INDEX(Historical!$C$7:$C$1455,MATCH(B245,Historical!$B$7:$B$1455,0))/INDEX(Historical!$F$7:$F$1455,MATCH(B245,Historical!$B$7:$B$1455,0)))^(1/3)-1)*100)</f>
        <v>31.726751201669899</v>
      </c>
      <c r="U245" s="824">
        <f>IF(INDEX(Historical!$I$7:$I$1455,MATCH(B245,Historical!$B$7:$B$1455,0))=0,"n/a",((INDEX(Historical!$C$7:$C$1455,MATCH(B245,Historical!$B$7:$B$1455,0))/INDEX(Historical!$I$7:$I$1455,MATCH(B245,Historical!$B$7:$B$1455,0)))^(1/5)-1)*100)</f>
        <v>10.98883056567086</v>
      </c>
      <c r="V245" s="824">
        <f>IF(INDEX(Historical!$O$7:$O$1455,MATCH(B245,Historical!$B$7:$B$1455,0))=0,"n/a",((INDEX(Historical!$C$7:$C$1455,MATCH(B245,Historical!$B$7:$B$1455,0))/INDEX(Historical!$O$7:$O$1455,MATCH(B245,Historical!$B$7:$B$1455,0)))^(1/10)-1)*100)</f>
        <v>12.334976252295826</v>
      </c>
      <c r="W245" s="825">
        <f>IF(OR(U245&lt;=0,U245="n/a",V245&lt;=0,V245="n/a"),"n/a",U245/V245)</f>
        <v>0.89086758992548387</v>
      </c>
      <c r="X245" s="826">
        <f>IF(OR(AJ245&lt;=0,AJ245="n/a",U245&lt;=0,U245="n/a"),"n/a",U245/AJ245)</f>
        <v>0.45408390767234957</v>
      </c>
      <c r="Y245" s="767"/>
      <c r="Z245" s="766">
        <f>IF(OR(AC245&lt;0.01,AC245="n/a"),"n/a",M245/AC245*100)</f>
        <v>8.9820359281437128</v>
      </c>
      <c r="AA245" s="1042">
        <f>IF(OR(AC245&lt;0.01,AC245="n/a"),"n/a",I245/AC245)</f>
        <v>11.523952095808385</v>
      </c>
      <c r="AB245" s="1043">
        <v>12</v>
      </c>
      <c r="AC245" s="1038">
        <v>3.34</v>
      </c>
      <c r="AD245" s="1038" t="s">
        <v>138</v>
      </c>
      <c r="AE245" s="1021">
        <v>1.67</v>
      </c>
      <c r="AF245" s="1021">
        <v>1.29</v>
      </c>
      <c r="AG245" s="1021">
        <v>9.5</v>
      </c>
      <c r="AH245" s="1021">
        <v>153.29999999999998</v>
      </c>
      <c r="AI245" s="1021" t="s">
        <v>138</v>
      </c>
      <c r="AJ245" s="804">
        <v>24.2</v>
      </c>
      <c r="AK245" s="804" t="s">
        <v>138</v>
      </c>
      <c r="AL245" s="1038">
        <v>578.12</v>
      </c>
      <c r="AM245" s="1038">
        <v>1.2</v>
      </c>
      <c r="AN245" s="1038">
        <v>0</v>
      </c>
      <c r="AO245" s="868">
        <f>IF(U245="n/a","n/a",IF(AA245&lt;0,"n/a",IF(AA245="n/a","n/a",J245+U245-AA245)))</f>
        <v>0.24430169667463453</v>
      </c>
      <c r="AP245" s="869">
        <f>IF(U245="n/a","n/a",J245+U245)</f>
        <v>11.768253792483019</v>
      </c>
      <c r="AQ245" s="1044">
        <f>IF(OR(AC245&lt;0.01,AF245="n/a"),"n/a",(I245/SQRT(22.5*AC245*(I245/AF245))-1)*100)</f>
        <v>-18.716140173688387</v>
      </c>
      <c r="AR245" s="766">
        <f>INDEX(Historical!$C$7:$C$1455,MATCH(B245,Historical!$B$7:$B$1455,0))*IF(AH245="n/a",1.03,IF(AH245&lt;0,1.01,IF(AH245&gt;10,1.1,(1+AH245/100))))</f>
        <v>0.17600000000000002</v>
      </c>
      <c r="AS245" s="1042">
        <f>IF($AI245="n/a",1.03*AR245,IF($AI245&lt;0,1.01*AR245,IF($AI245&gt;10,1.1*AR245,(1+$AI245/100)*AR245)))</f>
        <v>0.18128000000000002</v>
      </c>
      <c r="AT245" s="1042">
        <f>IF($AK245="n/a",1.03*AS245,IF($AK245&lt;0,1.01*AS245,IF($AK245&gt;10,1.1*AS245,(1+$AK245/100)*AS245)))</f>
        <v>0.18671840000000003</v>
      </c>
      <c r="AU245" s="1042">
        <f>IF($AK245="n/a",1.03*AT245,IF($AK245&lt;0,1.01*AT245,IF($AK245&gt;10,1.1*AT245,(1+$AK245/100)*AT245)))</f>
        <v>0.19231995200000004</v>
      </c>
      <c r="AV245" s="1042">
        <f>IF($AK245="n/a",1.03*AU245,IF($AK245&lt;0,1.01*AU245,IF($AK245&gt;10,1.1*AU245,(1+$AK245/100)*AU245)))</f>
        <v>0.19808955056000005</v>
      </c>
      <c r="AW245" s="766">
        <f>SUM(AR245:AV245)</f>
        <v>0.93440790256000028</v>
      </c>
      <c r="AX245" s="877">
        <f>AW245/I245*100</f>
        <v>2.4276640752403229</v>
      </c>
      <c r="AY245" s="853">
        <v>0.11</v>
      </c>
      <c r="AZ245" s="1021">
        <v>44.97</v>
      </c>
      <c r="BA245" s="1021">
        <v>-5.34</v>
      </c>
      <c r="BB245" s="1021">
        <v>5.4899999999999993</v>
      </c>
      <c r="BC245" s="1021">
        <v>9.1300000000000008</v>
      </c>
      <c r="BE245" s="721">
        <v>2014</v>
      </c>
      <c r="BF245" s="1057">
        <f>IF(BE245&gt;2008,0,IF(BE245&gt;2001,1,IF(BE245&gt;1990,2,IF(BE245&gt;1980,3,IF(BE245&gt;1973,4,IF(BE245&gt;1970,5,IF(BE245&gt;1960,6,IF(BE245&gt;1958,7,IF(BE245&gt;1953,8,9)))))))))</f>
        <v>0</v>
      </c>
    </row>
    <row r="246" spans="1:58" ht="11.25" customHeight="1" x14ac:dyDescent="0.2">
      <c r="A246" s="1027" t="s">
        <v>1333</v>
      </c>
      <c r="B246" s="1031" t="s">
        <v>1334</v>
      </c>
      <c r="C246" s="1181" t="s">
        <v>109</v>
      </c>
      <c r="D246" s="1181" t="s">
        <v>4434</v>
      </c>
      <c r="E246" s="857">
        <v>8</v>
      </c>
      <c r="F246" s="1245">
        <v>467</v>
      </c>
      <c r="G246" s="1245" t="s">
        <v>38</v>
      </c>
      <c r="H246" s="1245" t="s">
        <v>38</v>
      </c>
      <c r="I246" s="1030">
        <v>80.37</v>
      </c>
      <c r="J246" s="766">
        <f>(M246/I246)*100</f>
        <v>1.8912529550827424</v>
      </c>
      <c r="K246" s="1033">
        <v>0.38</v>
      </c>
      <c r="L246" s="1043">
        <v>4</v>
      </c>
      <c r="M246" s="756">
        <f>K246*L246</f>
        <v>1.52</v>
      </c>
      <c r="N246" s="1026" t="s">
        <v>592</v>
      </c>
      <c r="O246" s="860">
        <v>0.32</v>
      </c>
      <c r="P246" s="1016">
        <v>43182</v>
      </c>
      <c r="Q246" s="1016">
        <v>43196</v>
      </c>
      <c r="R246" s="756">
        <f>(K246-O246)/O246*100</f>
        <v>18.75</v>
      </c>
      <c r="S246" s="824">
        <f>IF(INDEX(Historical!$D$7:$D$1455,MATCH(B246,Historical!$B$7:$B$1455,0))=0,"n/a",(INDEX(Historical!$C$7:$C$1455,MATCH(B246,Historical!$B$7:$B$1455,0))/INDEX(Historical!$D$7:$D$1455,MATCH(B246,Historical!$B$7:$B$1455,0))-1)*100)</f>
        <v>10.619469026548689</v>
      </c>
      <c r="T246" s="824">
        <f>IF(INDEX(Historical!$F$7:$F$1455,MATCH(B246,Historical!$B$7:$B$1455,0))=0,"n/a",((INDEX(Historical!$C$7:$C$1455,MATCH(B246,Historical!$B$7:$B$1455,0))/INDEX(Historical!$F$7:$F$1455,MATCH(B246,Historical!$B$7:$B$1455,0)))^(1/3)-1)*100)</f>
        <v>9.9665803171091305</v>
      </c>
      <c r="U246" s="824">
        <f>IF(INDEX(Historical!$I$7:$I$1455,MATCH(B246,Historical!$B$7:$B$1455,0))=0,"n/a",((INDEX(Historical!$C$7:$C$1455,MATCH(B246,Historical!$B$7:$B$1455,0))/INDEX(Historical!$I$7:$I$1455,MATCH(B246,Historical!$B$7:$B$1455,0)))^(1/5)-1)*100)</f>
        <v>8.7975791805680714</v>
      </c>
      <c r="V246" s="824">
        <f>IF(INDEX(Historical!$O$7:$O$1455,MATCH(B246,Historical!$B$7:$B$1455,0))=0,"n/a",((INDEX(Historical!$C$7:$C$1455,MATCH(B246,Historical!$B$7:$B$1455,0))/INDEX(Historical!$O$7:$O$1455,MATCH(B246,Historical!$B$7:$B$1455,0)))^(1/10)-1)*100)</f>
        <v>6.4347687802806641</v>
      </c>
      <c r="W246" s="825">
        <f>IF(OR(U246&lt;=0,U246="n/a",V246&lt;=0,V246="n/a"),"n/a",U246/V246)</f>
        <v>1.36719429725715</v>
      </c>
      <c r="X246" s="826">
        <f>IF(OR(AJ246&lt;=0,AJ246="n/a",U246&lt;=0,U246="n/a"),"n/a",U246/AJ246)</f>
        <v>0.82220366173533388</v>
      </c>
      <c r="Y246" s="769"/>
      <c r="Z246" s="766">
        <f>IF(OR(AC246&lt;0.01,AC246="n/a"),"n/a",M246/AC246*100)</f>
        <v>36.19047619047619</v>
      </c>
      <c r="AA246" s="1042">
        <f>IF(OR(AC246&lt;0.01,AC246="n/a"),"n/a",I246/AC246)</f>
        <v>19.135714285714286</v>
      </c>
      <c r="AB246" s="1043">
        <v>12</v>
      </c>
      <c r="AC246" s="1021">
        <v>4.2</v>
      </c>
      <c r="AD246" s="1021">
        <v>2.39</v>
      </c>
      <c r="AE246" s="1021">
        <v>7.27</v>
      </c>
      <c r="AF246" s="1021">
        <v>2.2200000000000002</v>
      </c>
      <c r="AG246" s="1021">
        <v>11.700000000000001</v>
      </c>
      <c r="AH246" s="1021">
        <v>12.4</v>
      </c>
      <c r="AI246" s="1021">
        <v>23.21</v>
      </c>
      <c r="AJ246" s="1021">
        <v>10.7</v>
      </c>
      <c r="AK246" s="1021">
        <v>8</v>
      </c>
      <c r="AL246" s="1034">
        <v>2240</v>
      </c>
      <c r="AM246" s="1028">
        <v>1.0999999999999999</v>
      </c>
      <c r="AN246" s="1021">
        <v>0.11</v>
      </c>
      <c r="AO246" s="868">
        <f>IF(U246="n/a","n/a",IF(AA246&lt;0,"n/a",IF(AA246="n/a","n/a",J246+U246-AA246)))</f>
        <v>-8.4468821500634732</v>
      </c>
      <c r="AP246" s="869">
        <f>IF(U246="n/a","n/a",J246+U246)</f>
        <v>10.688832135650813</v>
      </c>
      <c r="AQ246" s="1044">
        <f>IF(OR(AC246&lt;0.01,AF246="n/a"),"n/a",(I246/SQRT(22.5*AC246*(I246/AF246))-1)*100)</f>
        <v>37.406591648914109</v>
      </c>
      <c r="AR246" s="766">
        <f>INDEX(Historical!$C$7:$C$1455,MATCH(B246,Historical!$B$7:$B$1455,0))*IF(AH246="n/a",1.03,IF(AH246&lt;0,1.01,IF(AH246&gt;10,1.1,(1+AH246/100))))</f>
        <v>1.375</v>
      </c>
      <c r="AS246" s="1042">
        <f>IF($AI246="n/a",1.03*AR246,IF($AI246&lt;0,1.01*AR246,IF($AI246&gt;10,1.1*AR246,(1+$AI246/100)*AR246)))</f>
        <v>1.5125000000000002</v>
      </c>
      <c r="AT246" s="1042">
        <f>IF($AK246="n/a",1.03*AS246,IF($AK246&lt;0,1.01*AS246,IF($AK246&gt;10,1.1*AS246,(1+$AK246/100)*AS246)))</f>
        <v>1.6335000000000004</v>
      </c>
      <c r="AU246" s="1042">
        <f>IF($AK246="n/a",1.03*AT246,IF($AK246&lt;0,1.01*AT246,IF($AK246&gt;10,1.1*AT246,(1+$AK246/100)*AT246)))</f>
        <v>1.7641800000000005</v>
      </c>
      <c r="AV246" s="1042">
        <f>IF($AK246="n/a",1.03*AU246,IF($AK246&lt;0,1.01*AU246,IF($AK246&gt;10,1.1*AU246,(1+$AK246/100)*AU246)))</f>
        <v>1.9053144000000006</v>
      </c>
      <c r="AW246" s="766">
        <f>SUM(AR246:AV246)</f>
        <v>8.1904944000000022</v>
      </c>
      <c r="AX246" s="877">
        <f>AW246/I246*100</f>
        <v>10.19098469578201</v>
      </c>
      <c r="AY246" s="1212">
        <v>0.96</v>
      </c>
      <c r="AZ246" s="1028">
        <v>20.13</v>
      </c>
      <c r="BA246" s="1028">
        <v>-15.4</v>
      </c>
      <c r="BB246" s="1028">
        <v>-0.33</v>
      </c>
      <c r="BC246" s="1028">
        <v>0.52</v>
      </c>
      <c r="BE246" s="721">
        <v>2011</v>
      </c>
      <c r="BF246" s="1057">
        <f>IF(BE246&gt;2008,0,IF(BE246&gt;2001,1,IF(BE246&gt;1990,2,IF(BE246&gt;1980,3,IF(BE246&gt;1973,4,IF(BE246&gt;1970,5,IF(BE246&gt;1960,6,IF(BE246&gt;1958,7,IF(BE246&gt;1953,8,9)))))))))</f>
        <v>0</v>
      </c>
    </row>
    <row r="247" spans="1:58" ht="11.25" customHeight="1" x14ac:dyDescent="0.2">
      <c r="A247" s="1027" t="s">
        <v>3890</v>
      </c>
      <c r="B247" s="1031" t="s">
        <v>3891</v>
      </c>
      <c r="C247" s="1181" t="s">
        <v>109</v>
      </c>
      <c r="D247" s="1181" t="s">
        <v>4434</v>
      </c>
      <c r="E247" s="857">
        <v>5</v>
      </c>
      <c r="F247" s="1245">
        <v>779</v>
      </c>
      <c r="G247" s="1245" t="s">
        <v>116</v>
      </c>
      <c r="H247" s="1245" t="s">
        <v>116</v>
      </c>
      <c r="I247" s="1030">
        <v>22.98</v>
      </c>
      <c r="J247" s="766">
        <f>(M247/I247)*100</f>
        <v>2.610966057441253</v>
      </c>
      <c r="K247" s="1033">
        <v>0.15</v>
      </c>
      <c r="L247" s="1043">
        <v>4</v>
      </c>
      <c r="M247" s="756">
        <f>K247*L247</f>
        <v>0.6</v>
      </c>
      <c r="N247" s="1026" t="s">
        <v>108</v>
      </c>
      <c r="O247" s="860">
        <v>0.12</v>
      </c>
      <c r="P247" s="1016">
        <v>43137</v>
      </c>
      <c r="Q247" s="1016">
        <v>43146</v>
      </c>
      <c r="R247" s="756">
        <f>(K247-O247)/O247*100</f>
        <v>25</v>
      </c>
      <c r="S247" s="824">
        <f>IF(INDEX(Historical!$D$7:$D$1455,MATCH(B247,Historical!$B$7:$B$1455,0))=0,"n/a",(INDEX(Historical!$C$7:$C$1455,MATCH(B247,Historical!$B$7:$B$1455,0))/INDEX(Historical!$D$7:$D$1455,MATCH(B247,Historical!$B$7:$B$1455,0))-1)*100)</f>
        <v>23.529411764705866</v>
      </c>
      <c r="T247" s="824">
        <f>IF(INDEX(Historical!$F$7:$F$1455,MATCH(B247,Historical!$B$7:$B$1455,0))=0,"n/a",((INDEX(Historical!$C$7:$C$1455,MATCH(B247,Historical!$B$7:$B$1455,0))/INDEX(Historical!$F$7:$F$1455,MATCH(B247,Historical!$B$7:$B$1455,0)))^(1/3)-1)*100)</f>
        <v>32.63524026321307</v>
      </c>
      <c r="U247" s="824" t="str">
        <f>IF(INDEX(Historical!$I$7:$I$1455,MATCH(B247,Historical!$B$7:$B$1455,0))=0,"n/a",((INDEX(Historical!$C$7:$C$1455,MATCH(B247,Historical!$B$7:$B$1455,0))/INDEX(Historical!$I$7:$I$1455,MATCH(B247,Historical!$B$7:$B$1455,0)))^(1/5)-1)*100)</f>
        <v>n/a</v>
      </c>
      <c r="V247" s="824">
        <f>IF(INDEX(Historical!$O$7:$O$1455,MATCH(B247,Historical!$B$7:$B$1455,0))=0,"n/a",((INDEX(Historical!$C$7:$C$1455,MATCH(B247,Historical!$B$7:$B$1455,0))/INDEX(Historical!$O$7:$O$1455,MATCH(B247,Historical!$B$7:$B$1455,0)))^(1/10)-1)*100)</f>
        <v>-6.5848920939388318</v>
      </c>
      <c r="W247" s="825" t="str">
        <f>IF(OR(U247&lt;=0,U247="n/a",V247&lt;=0,V247="n/a"),"n/a",U247/V247)</f>
        <v>n/a</v>
      </c>
      <c r="X247" s="826" t="str">
        <f>IF(OR(AJ247&lt;=0,AJ247="n/a",U247&lt;=0,U247="n/a"),"n/a",U247/AJ247)</f>
        <v>n/a</v>
      </c>
      <c r="Y247" s="1032"/>
      <c r="Z247" s="766">
        <f>IF(OR(AC247&lt;0.01,AC247="n/a"),"n/a",M247/AC247*100)</f>
        <v>36.809815950920246</v>
      </c>
      <c r="AA247" s="1042">
        <f>IF(OR(AC247&lt;0.01,AC247="n/a"),"n/a",I247/AC247)</f>
        <v>14.098159509202455</v>
      </c>
      <c r="AB247" s="1043">
        <v>12</v>
      </c>
      <c r="AC247" s="1021">
        <v>1.63</v>
      </c>
      <c r="AD247" s="1021">
        <v>1.76</v>
      </c>
      <c r="AE247" s="1021">
        <v>4.58</v>
      </c>
      <c r="AF247" s="1021">
        <v>1.61</v>
      </c>
      <c r="AG247" s="1021">
        <v>10.4</v>
      </c>
      <c r="AH247" s="1021">
        <v>16.7</v>
      </c>
      <c r="AI247" s="1021">
        <v>13.26</v>
      </c>
      <c r="AJ247" s="1021">
        <v>8.9</v>
      </c>
      <c r="AK247" s="1021">
        <v>8</v>
      </c>
      <c r="AL247" s="1034">
        <v>551.52</v>
      </c>
      <c r="AM247" s="1028">
        <v>1.0999999999999999</v>
      </c>
      <c r="AN247" s="1021">
        <v>0.35</v>
      </c>
      <c r="AO247" s="868" t="str">
        <f>IF(U247="n/a","n/a",IF(AA247&lt;0,"n/a",IF(AA247="n/a","n/a",J247+U247-AA247)))</f>
        <v>n/a</v>
      </c>
      <c r="AP247" s="869" t="str">
        <f>IF(U247="n/a","n/a",J247+U247)</f>
        <v>n/a</v>
      </c>
      <c r="AQ247" s="1044">
        <f>IF(OR(AC247&lt;0.01,AF247="n/a"),"n/a",(I247/SQRT(22.5*AC247*(I247/AF247))-1)*100)</f>
        <v>0.43911767791571243</v>
      </c>
      <c r="AR247" s="766">
        <f>INDEX(Historical!$C$7:$C$1455,MATCH(B247,Historical!$B$7:$B$1455,0))*IF(AH247="n/a",1.03,IF(AH247&lt;0,1.01,IF(AH247&gt;10,1.1,(1+AH247/100))))</f>
        <v>0.46200000000000002</v>
      </c>
      <c r="AS247" s="1042">
        <f>IF($AI247="n/a",1.03*AR247,IF($AI247&lt;0,1.01*AR247,IF($AI247&gt;10,1.1*AR247,(1+$AI247/100)*AR247)))</f>
        <v>0.5082000000000001</v>
      </c>
      <c r="AT247" s="1042">
        <f>IF($AK247="n/a",1.03*AS247,IF($AK247&lt;0,1.01*AS247,IF($AK247&gt;10,1.1*AS247,(1+$AK247/100)*AS247)))</f>
        <v>0.54885600000000012</v>
      </c>
      <c r="AU247" s="1042">
        <f>IF($AK247="n/a",1.03*AT247,IF($AK247&lt;0,1.01*AT247,IF($AK247&gt;10,1.1*AT247,(1+$AK247/100)*AT247)))</f>
        <v>0.59276448000000015</v>
      </c>
      <c r="AV247" s="1042">
        <f>IF($AK247="n/a",1.03*AU247,IF($AK247&lt;0,1.01*AU247,IF($AK247&gt;10,1.1*AU247,(1+$AK247/100)*AU247)))</f>
        <v>0.6401856384000002</v>
      </c>
      <c r="AW247" s="766">
        <f>SUM(AR247:AV247)</f>
        <v>2.7520061184000006</v>
      </c>
      <c r="AX247" s="877">
        <f>AW247/I247*100</f>
        <v>11.975657608355093</v>
      </c>
      <c r="AY247" s="1212">
        <v>0.11</v>
      </c>
      <c r="AZ247" s="1028">
        <v>8.86</v>
      </c>
      <c r="BA247" s="1028">
        <v>-15.2</v>
      </c>
      <c r="BB247" s="1028">
        <v>-1.25</v>
      </c>
      <c r="BC247" s="1028">
        <v>-5.55</v>
      </c>
      <c r="BE247" s="721">
        <v>2014</v>
      </c>
      <c r="BF247" s="1057">
        <f>IF(BE247&gt;2008,0,IF(BE247&gt;2001,1,IF(BE247&gt;1990,2,IF(BE247&gt;1980,3,IF(BE247&gt;1973,4,IF(BE247&gt;1970,5,IF(BE247&gt;1960,6,IF(BE247&gt;1958,7,IF(BE247&gt;1953,8,9)))))))))</f>
        <v>0</v>
      </c>
    </row>
    <row r="248" spans="1:58" ht="11.25" customHeight="1" x14ac:dyDescent="0.2">
      <c r="A248" s="1036" t="s">
        <v>4111</v>
      </c>
      <c r="B248" s="1031" t="s">
        <v>4112</v>
      </c>
      <c r="C248" s="1181" t="s">
        <v>109</v>
      </c>
      <c r="D248" s="1181" t="s">
        <v>4434</v>
      </c>
      <c r="E248" s="857">
        <v>5</v>
      </c>
      <c r="F248" s="1245">
        <v>810</v>
      </c>
      <c r="G248" s="1245" t="s">
        <v>107</v>
      </c>
      <c r="H248" s="1245" t="s">
        <v>107</v>
      </c>
      <c r="I248" s="1030">
        <v>57.22</v>
      </c>
      <c r="J248" s="766">
        <f>(M248/I248)*100</f>
        <v>0.97867878364208338</v>
      </c>
      <c r="K248" s="1033">
        <v>0.14000000000000001</v>
      </c>
      <c r="L248" s="1043">
        <v>4</v>
      </c>
      <c r="M248" s="756">
        <f>K248*L248</f>
        <v>0.56000000000000005</v>
      </c>
      <c r="N248" s="1026" t="s">
        <v>170</v>
      </c>
      <c r="O248" s="860">
        <v>0.12</v>
      </c>
      <c r="P248" s="1016">
        <v>43224</v>
      </c>
      <c r="Q248" s="1016">
        <v>43237</v>
      </c>
      <c r="R248" s="756">
        <f>(K248-O248)/O248*100</f>
        <v>16.666666666666682</v>
      </c>
      <c r="S248" s="824">
        <f>IF(INDEX(Historical!$D$7:$D$1455,MATCH(B248,Historical!$B$7:$B$1455,0))=0,"n/a",(INDEX(Historical!$C$7:$C$1455,MATCH(B248,Historical!$B$7:$B$1455,0))/INDEX(Historical!$D$7:$D$1455,MATCH(B248,Historical!$B$7:$B$1455,0))-1)*100)</f>
        <v>17.647058823529417</v>
      </c>
      <c r="T248" s="824">
        <f>IF(INDEX(Historical!$F$7:$F$1455,MATCH(B248,Historical!$B$7:$B$1455,0))=0,"n/a",((INDEX(Historical!$C$7:$C$1455,MATCH(B248,Historical!$B$7:$B$1455,0))/INDEX(Historical!$F$7:$F$1455,MATCH(B248,Historical!$B$7:$B$1455,0)))^(1/3)-1)*100)</f>
        <v>18.563110149668759</v>
      </c>
      <c r="U248" s="824" t="str">
        <f>IF(INDEX(Historical!$I$7:$I$1455,MATCH(B248,Historical!$B$7:$B$1455,0))=0,"n/a",((INDEX(Historical!$C$7:$C$1455,MATCH(B248,Historical!$B$7:$B$1455,0))/INDEX(Historical!$I$7:$I$1455,MATCH(B248,Historical!$B$7:$B$1455,0)))^(1/5)-1)*100)</f>
        <v>n/a</v>
      </c>
      <c r="V248" s="824" t="str">
        <f>IF(INDEX(Historical!$O$7:$O$1455,MATCH(B248,Historical!$B$7:$B$1455,0))=0,"n/a",((INDEX(Historical!$C$7:$C$1455,MATCH(B248,Historical!$B$7:$B$1455,0))/INDEX(Historical!$O$7:$O$1455,MATCH(B248,Historical!$B$7:$B$1455,0)))^(1/10)-1)*100)</f>
        <v>n/a</v>
      </c>
      <c r="W248" s="825" t="str">
        <f>IF(OR(U248&lt;=0,U248="n/a",V248&lt;=0,V248="n/a"),"n/a",U248/V248)</f>
        <v>n/a</v>
      </c>
      <c r="X248" s="826" t="str">
        <f>IF(OR(AJ248&lt;=0,AJ248="n/a",U248&lt;=0,U248="n/a"),"n/a",U248/AJ248)</f>
        <v>n/a</v>
      </c>
      <c r="Y248" s="1032" t="s">
        <v>4077</v>
      </c>
      <c r="Z248" s="766">
        <f>IF(OR(AC248&lt;0.01,AC248="n/a"),"n/a",M248/AC248*100)</f>
        <v>13.725490196078432</v>
      </c>
      <c r="AA248" s="1042">
        <f>IF(OR(AC248&lt;0.01,AC248="n/a"),"n/a",I248/AC248)</f>
        <v>14.024509803921568</v>
      </c>
      <c r="AB248" s="1043">
        <v>12</v>
      </c>
      <c r="AC248" s="1021">
        <v>4.08</v>
      </c>
      <c r="AD248" s="1021">
        <v>1.4</v>
      </c>
      <c r="AE248" s="1021">
        <v>4.62</v>
      </c>
      <c r="AF248" s="1021">
        <v>1.1000000000000001</v>
      </c>
      <c r="AG248" s="1021">
        <v>7.8</v>
      </c>
      <c r="AH248" s="1021">
        <v>10.7</v>
      </c>
      <c r="AI248" s="1021">
        <v>14.52</v>
      </c>
      <c r="AJ248" s="1021">
        <v>7.3999999999999995</v>
      </c>
      <c r="AK248" s="1021">
        <v>10</v>
      </c>
      <c r="AL248" s="1034">
        <v>1760</v>
      </c>
      <c r="AM248" s="1028">
        <v>2.1999999999999997</v>
      </c>
      <c r="AN248" s="1021">
        <v>0.11</v>
      </c>
      <c r="AO248" s="868" t="str">
        <f>IF(U248="n/a","n/a",IF(AA248&lt;0,"n/a",IF(AA248="n/a","n/a",J248+U248-AA248)))</f>
        <v>n/a</v>
      </c>
      <c r="AP248" s="869" t="str">
        <f>IF(U248="n/a","n/a",J248+U248)</f>
        <v>n/a</v>
      </c>
      <c r="AQ248" s="1044">
        <f>IF(OR(AC248&lt;0.01,AF248="n/a"),"n/a",(I248/SQRT(22.5*AC248*(I248/AF248))-1)*100)</f>
        <v>-17.196455297792077</v>
      </c>
      <c r="AR248" s="766">
        <f>INDEX(Historical!$C$7:$C$1455,MATCH(B248,Historical!$B$7:$B$1455,0))*IF(AH248="n/a",1.03,IF(AH248&lt;0,1.01,IF(AH248&gt;10,1.1,(1+AH248/100))))</f>
        <v>0.44000000000000006</v>
      </c>
      <c r="AS248" s="1042">
        <f>IF($AI248="n/a",1.03*AR248,IF($AI248&lt;0,1.01*AR248,IF($AI248&gt;10,1.1*AR248,(1+$AI248/100)*AR248)))</f>
        <v>0.4840000000000001</v>
      </c>
      <c r="AT248" s="1042">
        <f>IF($AK248="n/a",1.03*AS248,IF($AK248&lt;0,1.01*AS248,IF($AK248&gt;10,1.1*AS248,(1+$AK248/100)*AS248)))</f>
        <v>0.5324000000000001</v>
      </c>
      <c r="AU248" s="1042">
        <f>IF($AK248="n/a",1.03*AT248,IF($AK248&lt;0,1.01*AT248,IF($AK248&gt;10,1.1*AT248,(1+$AK248/100)*AT248)))</f>
        <v>0.58564000000000016</v>
      </c>
      <c r="AV248" s="1042">
        <f>IF($AK248="n/a",1.03*AU248,IF($AK248&lt;0,1.01*AU248,IF($AK248&gt;10,1.1*AU248,(1+$AK248/100)*AU248)))</f>
        <v>0.64420400000000022</v>
      </c>
      <c r="AW248" s="766">
        <f>SUM(AR248:AV248)</f>
        <v>2.6862440000000007</v>
      </c>
      <c r="AX248" s="877">
        <f>AW248/I248*100</f>
        <v>4.6945893044390088</v>
      </c>
      <c r="AY248" s="1212">
        <v>1.2</v>
      </c>
      <c r="AZ248" s="1028">
        <v>8.5599999999999987</v>
      </c>
      <c r="BA248" s="1028">
        <v>-27.57</v>
      </c>
      <c r="BB248" s="1028">
        <v>-6.4799999999999995</v>
      </c>
      <c r="BC248" s="1028">
        <v>-16.669999999999998</v>
      </c>
      <c r="BE248" s="721">
        <v>2014</v>
      </c>
      <c r="BF248" s="1057">
        <f>IF(BE248&gt;2008,0,IF(BE248&gt;2001,1,IF(BE248&gt;1990,2,IF(BE248&gt;1980,3,IF(BE248&gt;1973,4,IF(BE248&gt;1970,5,IF(BE248&gt;1960,6,IF(BE248&gt;1958,7,IF(BE248&gt;1953,8,9)))))))))</f>
        <v>0</v>
      </c>
    </row>
    <row r="249" spans="1:58" ht="11.25" customHeight="1" x14ac:dyDescent="0.2">
      <c r="A249" s="1019" t="s">
        <v>1335</v>
      </c>
      <c r="B249" s="1031" t="s">
        <v>1336</v>
      </c>
      <c r="C249" s="1181" t="s">
        <v>113</v>
      </c>
      <c r="D249" s="1181" t="s">
        <v>214</v>
      </c>
      <c r="E249" s="857">
        <v>8</v>
      </c>
      <c r="F249" s="1245">
        <v>523</v>
      </c>
      <c r="G249" s="1245" t="s">
        <v>107</v>
      </c>
      <c r="H249" s="1245" t="s">
        <v>107</v>
      </c>
      <c r="I249" s="1030">
        <v>103.52</v>
      </c>
      <c r="J249" s="766">
        <f>(M249/I249)*100</f>
        <v>2.0479134466769708</v>
      </c>
      <c r="K249" s="1033">
        <v>0.53</v>
      </c>
      <c r="L249" s="1043">
        <v>4</v>
      </c>
      <c r="M249" s="756">
        <f>K249*L249</f>
        <v>2.12</v>
      </c>
      <c r="N249" s="1026" t="s">
        <v>153</v>
      </c>
      <c r="O249" s="860">
        <v>0.45</v>
      </c>
      <c r="P249" s="1016">
        <v>43349</v>
      </c>
      <c r="Q249" s="1016">
        <v>43371</v>
      </c>
      <c r="R249" s="756">
        <f>(K249-O249)/O249*100</f>
        <v>17.777777777777782</v>
      </c>
      <c r="S249" s="824">
        <f>IF(INDEX(Historical!$D$7:$D$1455,MATCH(B249,Historical!$B$7:$B$1455,0))=0,"n/a",(INDEX(Historical!$C$7:$C$1455,MATCH(B249,Historical!$B$7:$B$1455,0))/INDEX(Historical!$D$7:$D$1455,MATCH(B249,Historical!$B$7:$B$1455,0))-1)*100)</f>
        <v>25</v>
      </c>
      <c r="T249" s="824">
        <f>IF(INDEX(Historical!$F$7:$F$1455,MATCH(B249,Historical!$B$7:$B$1455,0))=0,"n/a",((INDEX(Historical!$C$7:$C$1455,MATCH(B249,Historical!$B$7:$B$1455,0))/INDEX(Historical!$F$7:$F$1455,MATCH(B249,Historical!$B$7:$B$1455,0)))^(1/3)-1)*100)</f>
        <v>19.348319192733697</v>
      </c>
      <c r="U249" s="824">
        <f>IF(INDEX(Historical!$I$7:$I$1455,MATCH(B249,Historical!$B$7:$B$1455,0))=0,"n/a",((INDEX(Historical!$C$7:$C$1455,MATCH(B249,Historical!$B$7:$B$1455,0))/INDEX(Historical!$I$7:$I$1455,MATCH(B249,Historical!$B$7:$B$1455,0)))^(1/5)-1)*100)</f>
        <v>27.16617699047228</v>
      </c>
      <c r="V249" s="824">
        <f>IF(INDEX(Historical!$O$7:$O$1455,MATCH(B249,Historical!$B$7:$B$1455,0))=0,"n/a",((INDEX(Historical!$C$7:$C$1455,MATCH(B249,Historical!$B$7:$B$1455,0))/INDEX(Historical!$O$7:$O$1455,MATCH(B249,Historical!$B$7:$B$1455,0)))^(1/10)-1)*100)</f>
        <v>11.44794521587218</v>
      </c>
      <c r="W249" s="825">
        <f>IF(OR(U249&lt;=0,U249="n/a",V249&lt;=0,V249="n/a"),"n/a",U249/V249)</f>
        <v>2.3730177318465255</v>
      </c>
      <c r="X249" s="826">
        <f>IF(OR(AJ249&lt;=0,AJ249="n/a",U249&lt;=0,U249="n/a"),"n/a",U249/AJ249)</f>
        <v>1.7755671235602799</v>
      </c>
      <c r="Y249" s="1032" t="s">
        <v>1337</v>
      </c>
      <c r="Z249" s="766">
        <f>IF(OR(AC249&lt;0.01,AC249="n/a"),"n/a",M249/AC249*100)</f>
        <v>33.704292527821941</v>
      </c>
      <c r="AA249" s="1042">
        <f>IF(OR(AC249&lt;0.01,AC249="n/a"),"n/a",I249/AC249)</f>
        <v>16.457869634340224</v>
      </c>
      <c r="AB249" s="1043">
        <v>12</v>
      </c>
      <c r="AC249" s="1021">
        <v>6.29</v>
      </c>
      <c r="AD249" s="1021">
        <v>1.07</v>
      </c>
      <c r="AE249" s="1021">
        <v>1.65</v>
      </c>
      <c r="AF249" s="1021">
        <v>3.49</v>
      </c>
      <c r="AG249" s="1021">
        <v>21.8</v>
      </c>
      <c r="AH249" s="1021">
        <v>-8.2000000000000011</v>
      </c>
      <c r="AI249" s="1021">
        <v>13.11</v>
      </c>
      <c r="AJ249" s="1021">
        <v>15.299999999999999</v>
      </c>
      <c r="AK249" s="1021">
        <v>15.36</v>
      </c>
      <c r="AL249" s="1034">
        <v>25390</v>
      </c>
      <c r="AM249" s="1028">
        <v>0.2</v>
      </c>
      <c r="AN249" s="1021">
        <v>0.56000000000000005</v>
      </c>
      <c r="AO249" s="868">
        <f>IF(U249="n/a","n/a",IF(AA249&lt;0,"n/a",IF(AA249="n/a","n/a",J249+U249-AA249)))</f>
        <v>12.756220802809029</v>
      </c>
      <c r="AP249" s="869">
        <f>IF(U249="n/a","n/a",J249+U249)</f>
        <v>29.214090437149252</v>
      </c>
      <c r="AQ249" s="1044">
        <f>IF(OR(AC249&lt;0.01,AF249="n/a"),"n/a",(I249/SQRT(22.5*AC249*(I249/AF249))-1)*100)</f>
        <v>59.77479292755563</v>
      </c>
      <c r="AR249" s="766">
        <f>INDEX(Historical!$C$7:$C$1455,MATCH(B249,Historical!$B$7:$B$1455,0))*IF(AH249="n/a",1.03,IF(AH249&lt;0,1.01,IF(AH249&gt;10,1.1,(1+AH249/100))))</f>
        <v>1.7170000000000003</v>
      </c>
      <c r="AS249" s="1042">
        <f>IF($AI249="n/a",1.03*AR249,IF($AI249&lt;0,1.01*AR249,IF($AI249&gt;10,1.1*AR249,(1+$AI249/100)*AR249)))</f>
        <v>1.8887000000000005</v>
      </c>
      <c r="AT249" s="1042">
        <f>IF($AK249="n/a",1.03*AS249,IF($AK249&lt;0,1.01*AS249,IF($AK249&gt;10,1.1*AS249,(1+$AK249/100)*AS249)))</f>
        <v>2.0775700000000006</v>
      </c>
      <c r="AU249" s="1042">
        <f>IF($AK249="n/a",1.03*AT249,IF($AK249&lt;0,1.01*AT249,IF($AK249&gt;10,1.1*AT249,(1+$AK249/100)*AT249)))</f>
        <v>2.285327000000001</v>
      </c>
      <c r="AV249" s="1042">
        <f>IF($AK249="n/a",1.03*AU249,IF($AK249&lt;0,1.01*AU249,IF($AK249&gt;10,1.1*AU249,(1+$AK249/100)*AU249)))</f>
        <v>2.5138597000000011</v>
      </c>
      <c r="AW249" s="766">
        <f>SUM(AR249:AV249)</f>
        <v>10.482456700000004</v>
      </c>
      <c r="AX249" s="877">
        <f>AW249/I249*100</f>
        <v>10.126020768933545</v>
      </c>
      <c r="AY249" s="1212">
        <v>1.24</v>
      </c>
      <c r="AZ249" s="1028">
        <v>30</v>
      </c>
      <c r="BA249" s="1028">
        <v>-2.12</v>
      </c>
      <c r="BB249" s="1028">
        <v>3.4000000000000004</v>
      </c>
      <c r="BC249" s="1028">
        <v>10.68</v>
      </c>
      <c r="BE249" s="721">
        <v>2011</v>
      </c>
      <c r="BF249" s="1057">
        <f>IF(BE249&gt;2008,0,IF(BE249&gt;2001,1,IF(BE249&gt;1990,2,IF(BE249&gt;1980,3,IF(BE249&gt;1973,4,IF(BE249&gt;1970,5,IF(BE249&gt;1960,6,IF(BE249&gt;1958,7,IF(BE249&gt;1953,8,9)))))))))</f>
        <v>0</v>
      </c>
    </row>
    <row r="250" spans="1:58" s="905" customFormat="1" ht="11.25" customHeight="1" x14ac:dyDescent="0.2">
      <c r="A250" s="884" t="s">
        <v>1338</v>
      </c>
      <c r="B250" s="914" t="s">
        <v>1339</v>
      </c>
      <c r="C250" s="1181" t="s">
        <v>129</v>
      </c>
      <c r="D250" s="1181" t="s">
        <v>4422</v>
      </c>
      <c r="E250" s="885">
        <v>8</v>
      </c>
      <c r="F250" s="1245">
        <v>537</v>
      </c>
      <c r="G250" s="1244" t="s">
        <v>116</v>
      </c>
      <c r="H250" s="1244" t="s">
        <v>116</v>
      </c>
      <c r="I250" s="898">
        <v>104.46</v>
      </c>
      <c r="J250" s="887">
        <f>(M250/I250)*100</f>
        <v>2.3932605782117555</v>
      </c>
      <c r="K250" s="888">
        <v>0.625</v>
      </c>
      <c r="L250" s="889">
        <v>4</v>
      </c>
      <c r="M250" s="890">
        <f>K250*L250</f>
        <v>2.5</v>
      </c>
      <c r="N250" s="891" t="s">
        <v>416</v>
      </c>
      <c r="O250" s="892">
        <v>0.6</v>
      </c>
      <c r="P250" s="893">
        <v>43371</v>
      </c>
      <c r="Q250" s="893">
        <v>43398</v>
      </c>
      <c r="R250" s="890">
        <f>(K250-O250)/O250*100</f>
        <v>4.1666666666666705</v>
      </c>
      <c r="S250" s="824">
        <f>IF(INDEX(Historical!$D$7:$D$1455,MATCH(B250,Historical!$B$7:$B$1455,0))=0,"n/a",(INDEX(Historical!$C$7:$C$1455,MATCH(B250,Historical!$B$7:$B$1455,0))/INDEX(Historical!$D$7:$D$1455,MATCH(B250,Historical!$B$7:$B$1455,0))-1)*100)</f>
        <v>13.513513513513509</v>
      </c>
      <c r="T250" s="824">
        <f>IF(INDEX(Historical!$F$7:$F$1455,MATCH(B250,Historical!$B$7:$B$1455,0))=0,"n/a",((INDEX(Historical!$C$7:$C$1455,MATCH(B250,Historical!$B$7:$B$1455,0))/INDEX(Historical!$F$7:$F$1455,MATCH(B250,Historical!$B$7:$B$1455,0)))^(1/3)-1)*100)</f>
        <v>7.7217345015941907</v>
      </c>
      <c r="U250" s="824">
        <f>IF(INDEX(Historical!$I$7:$I$1455,MATCH(B250,Historical!$B$7:$B$1455,0))=0,"n/a",((INDEX(Historical!$C$7:$C$1455,MATCH(B250,Historical!$B$7:$B$1455,0))/INDEX(Historical!$I$7:$I$1455,MATCH(B250,Historical!$B$7:$B$1455,0)))^(1/5)-1)*100)</f>
        <v>19.548510293928189</v>
      </c>
      <c r="V250" s="824">
        <f>IF(INDEX(Historical!$O$7:$O$1455,MATCH(B250,Historical!$B$7:$B$1455,0))=0,"n/a",((INDEX(Historical!$C$7:$C$1455,MATCH(B250,Historical!$B$7:$B$1455,0))/INDEX(Historical!$O$7:$O$1455,MATCH(B250,Historical!$B$7:$B$1455,0)))^(1/10)-1)*100)</f>
        <v>18.643396149160107</v>
      </c>
      <c r="W250" s="894">
        <f>IF(OR(U250&lt;=0,U250="n/a",V250&lt;=0,V250="n/a"),"n/a",U250/V250)</f>
        <v>1.0485487803577491</v>
      </c>
      <c r="X250" s="895">
        <f>IF(OR(AJ250&lt;=0,AJ250="n/a",U250&lt;=0,U250="n/a"),"n/a",U250/AJ250)</f>
        <v>3.2046738186767523</v>
      </c>
      <c r="Y250" s="919"/>
      <c r="Z250" s="887">
        <f>IF(OR(AC250&lt;0.01,AC250="n/a"),"n/a",M250/AC250*100)</f>
        <v>38.81987577639751</v>
      </c>
      <c r="AA250" s="897">
        <f>IF(OR(AC250&lt;0.01,AC250="n/a"),"n/a",I250/AC250)</f>
        <v>16.220496894409937</v>
      </c>
      <c r="AB250" s="889">
        <v>12</v>
      </c>
      <c r="AC250" s="898">
        <v>6.44</v>
      </c>
      <c r="AD250" s="898">
        <v>8.5299999999999994</v>
      </c>
      <c r="AE250" s="898">
        <v>1.28</v>
      </c>
      <c r="AF250" s="898">
        <v>2.62</v>
      </c>
      <c r="AG250" s="898">
        <v>15.4</v>
      </c>
      <c r="AH250" s="898">
        <v>12.7</v>
      </c>
      <c r="AI250" s="898">
        <v>9.41</v>
      </c>
      <c r="AJ250" s="898">
        <v>6.1</v>
      </c>
      <c r="AK250" s="898">
        <v>1.9</v>
      </c>
      <c r="AL250" s="899">
        <v>7470</v>
      </c>
      <c r="AM250" s="900">
        <v>0.3</v>
      </c>
      <c r="AN250" s="898">
        <v>0.59</v>
      </c>
      <c r="AO250" s="901">
        <f>IF(U250="n/a","n/a",IF(AA250&lt;0,"n/a",IF(AA250="n/a","n/a",J250+U250-AA250)))</f>
        <v>5.7212739777300072</v>
      </c>
      <c r="AP250" s="902">
        <f>IF(U250="n/a","n/a",J250+U250)</f>
        <v>21.941770872139944</v>
      </c>
      <c r="AQ250" s="903">
        <f>IF(OR(AC250&lt;0.01,AF250="n/a"),"n/a",(I250/SQRT(22.5*AC250*(I250/AF250))-1)*100)</f>
        <v>37.433138270302258</v>
      </c>
      <c r="AR250" s="766">
        <f>INDEX(Historical!$C$7:$C$1455,MATCH(B250,Historical!$B$7:$B$1455,0))*IF(AH250="n/a",1.03,IF(AH250&lt;0,1.01,IF(AH250&gt;10,1.1,(1+AH250/100))))</f>
        <v>2.3100000000000005</v>
      </c>
      <c r="AS250" s="897">
        <f>IF($AI250="n/a",1.03*AR250,IF($AI250&lt;0,1.01*AR250,IF($AI250&gt;10,1.1*AR250,(1+$AI250/100)*AR250)))</f>
        <v>2.5273710000000009</v>
      </c>
      <c r="AT250" s="897">
        <f>IF($AK250="n/a",1.03*AS250,IF($AK250&lt;0,1.01*AS250,IF($AK250&gt;10,1.1*AS250,(1+$AK250/100)*AS250)))</f>
        <v>2.5753910490000007</v>
      </c>
      <c r="AU250" s="897">
        <f>IF($AK250="n/a",1.03*AT250,IF($AK250&lt;0,1.01*AT250,IF($AK250&gt;10,1.1*AT250,(1+$AK250/100)*AT250)))</f>
        <v>2.6243234789310006</v>
      </c>
      <c r="AV250" s="897">
        <f>IF($AK250="n/a",1.03*AU250,IF($AK250&lt;0,1.01*AU250,IF($AK250&gt;10,1.1*AU250,(1+$AK250/100)*AU250)))</f>
        <v>2.6741856250306895</v>
      </c>
      <c r="AW250" s="887">
        <f>SUM(AR250:AV250)</f>
        <v>12.711271152961691</v>
      </c>
      <c r="AX250" s="904">
        <f>AW250/I250*100</f>
        <v>12.168553659737404</v>
      </c>
      <c r="AY250" s="1213">
        <v>0.62</v>
      </c>
      <c r="AZ250" s="900">
        <v>16.739999999999998</v>
      </c>
      <c r="BA250" s="900">
        <v>-28.59</v>
      </c>
      <c r="BB250" s="900">
        <v>1.7000000000000002</v>
      </c>
      <c r="BC250" s="900">
        <v>-6.2399999999999993</v>
      </c>
      <c r="BD250" s="1079"/>
      <c r="BE250" s="721">
        <v>2011</v>
      </c>
      <c r="BF250" s="1057">
        <f>IF(BE250&gt;2008,0,IF(BE250&gt;2001,1,IF(BE250&gt;1990,2,IF(BE250&gt;1980,3,IF(BE250&gt;1973,4,IF(BE250&gt;1970,5,IF(BE250&gt;1960,6,IF(BE250&gt;1958,7,IF(BE250&gt;1953,8,9)))))))))</f>
        <v>0</v>
      </c>
    </row>
    <row r="251" spans="1:58" ht="11.25" customHeight="1" x14ac:dyDescent="0.2">
      <c r="A251" s="827" t="s">
        <v>3892</v>
      </c>
      <c r="B251" s="925" t="s">
        <v>3893</v>
      </c>
      <c r="C251" s="1181" t="s">
        <v>124</v>
      </c>
      <c r="D251" s="1181" t="s">
        <v>4262</v>
      </c>
      <c r="E251" s="857">
        <v>5</v>
      </c>
      <c r="F251" s="1245">
        <v>853</v>
      </c>
      <c r="G251" s="1245" t="s">
        <v>107</v>
      </c>
      <c r="H251" s="1245" t="s">
        <v>107</v>
      </c>
      <c r="I251" s="1039">
        <v>73.739999999999995</v>
      </c>
      <c r="J251" s="766">
        <f>(M251/I251)*100</f>
        <v>1.2205044751830758</v>
      </c>
      <c r="K251" s="1019">
        <v>0.45</v>
      </c>
      <c r="L251" s="1245">
        <v>2</v>
      </c>
      <c r="M251" s="756">
        <f>K251*L251</f>
        <v>0.9</v>
      </c>
      <c r="N251" s="1245" t="s">
        <v>404</v>
      </c>
      <c r="O251" s="696">
        <v>0.44</v>
      </c>
      <c r="P251" s="745">
        <v>43420</v>
      </c>
      <c r="Q251" s="745">
        <v>43433</v>
      </c>
      <c r="R251" s="756">
        <f>(K251-O251)/O251*100</f>
        <v>2.2727272727272747</v>
      </c>
      <c r="S251" s="824">
        <f>IF(INDEX(Historical!$D$7:$D$1455,MATCH(B251,Historical!$B$7:$B$1455,0))=0,"n/a",(INDEX(Historical!$C$7:$C$1455,MATCH(B251,Historical!$B$7:$B$1455,0))/INDEX(Historical!$D$7:$D$1455,MATCH(B251,Historical!$B$7:$B$1455,0))-1)*100)</f>
        <v>14.925373134328357</v>
      </c>
      <c r="T251" s="824">
        <f>IF(INDEX(Historical!$F$7:$F$1455,MATCH(B251,Historical!$B$7:$B$1455,0))=0,"n/a",((INDEX(Historical!$C$7:$C$1455,MATCH(B251,Historical!$B$7:$B$1455,0))/INDEX(Historical!$F$7:$F$1455,MATCH(B251,Historical!$B$7:$B$1455,0)))^(1/3)-1)*100)</f>
        <v>11.868894208139679</v>
      </c>
      <c r="U251" s="824">
        <f>IF(INDEX(Historical!$I$7:$I$1455,MATCH(B251,Historical!$B$7:$B$1455,0))=0,"n/a",((INDEX(Historical!$C$7:$C$1455,MATCH(B251,Historical!$B$7:$B$1455,0))/INDEX(Historical!$I$7:$I$1455,MATCH(B251,Historical!$B$7:$B$1455,0)))^(1/5)-1)*100)</f>
        <v>-17.378676823445272</v>
      </c>
      <c r="V251" s="824">
        <f>IF(INDEX(Historical!$O$7:$O$1455,MATCH(B251,Historical!$B$7:$B$1455,0))=0,"n/a",((INDEX(Historical!$C$7:$C$1455,MATCH(B251,Historical!$B$7:$B$1455,0))/INDEX(Historical!$O$7:$O$1455,MATCH(B251,Historical!$B$7:$B$1455,0)))^(1/10)-1)*100)</f>
        <v>23.943804137134038</v>
      </c>
      <c r="W251" s="825" t="str">
        <f>IF(OR(U251&lt;=0,U251="n/a",V251&lt;=0,V251="n/a"),"n/a",U251/V251)</f>
        <v>n/a</v>
      </c>
      <c r="X251" s="826" t="str">
        <f>IF(OR(AJ251&lt;=0,AJ251="n/a",U251&lt;=0,U251="n/a"),"n/a",U251/AJ251)</f>
        <v>n/a</v>
      </c>
      <c r="Y251" s="767" t="s">
        <v>4077</v>
      </c>
      <c r="Z251" s="766">
        <f>IF(OR(AC251&lt;0.01,AC251="n/a"),"n/a",M251/AC251*100)</f>
        <v>21.897810218978101</v>
      </c>
      <c r="AA251" s="1042">
        <f>IF(OR(AC251&lt;0.01,AC251="n/a"),"n/a",I251/AC251)</f>
        <v>17.941605839416056</v>
      </c>
      <c r="AB251" s="1043">
        <v>12</v>
      </c>
      <c r="AC251" s="1038">
        <v>4.1100000000000003</v>
      </c>
      <c r="AD251" s="1038">
        <v>2.39</v>
      </c>
      <c r="AE251" s="1021">
        <v>1.24</v>
      </c>
      <c r="AF251" s="1021">
        <v>2.14</v>
      </c>
      <c r="AG251" s="1021">
        <v>7.3</v>
      </c>
      <c r="AH251" s="1021">
        <v>25.7</v>
      </c>
      <c r="AI251" s="1021">
        <v>6.5500000000000007</v>
      </c>
      <c r="AJ251" s="804">
        <v>8.3000000000000007</v>
      </c>
      <c r="AK251" s="804">
        <v>7.5</v>
      </c>
      <c r="AL251" s="1038">
        <v>1780</v>
      </c>
      <c r="AM251" s="1038">
        <v>0.5</v>
      </c>
      <c r="AN251" s="1038">
        <v>0.27</v>
      </c>
      <c r="AO251" s="868">
        <f>IF(U251="n/a","n/a",IF(AA251&lt;0,"n/a",IF(AA251="n/a","n/a",J251+U251-AA251)))</f>
        <v>-34.099778187678254</v>
      </c>
      <c r="AP251" s="869">
        <f>IF(U251="n/a","n/a",J251+U251)</f>
        <v>-16.158172348262195</v>
      </c>
      <c r="AQ251" s="1044">
        <f>IF(OR(AC251&lt;0.01,AF251="n/a"),"n/a",(I251/SQRT(22.5*AC251*(I251/AF251))-1)*100)</f>
        <v>30.631009584419132</v>
      </c>
      <c r="AR251" s="766">
        <f>INDEX(Historical!$C$7:$C$1455,MATCH(B251,Historical!$B$7:$B$1455,0))*IF(AH251="n/a",1.03,IF(AH251&lt;0,1.01,IF(AH251&gt;10,1.1,(1+AH251/100))))</f>
        <v>0.84700000000000009</v>
      </c>
      <c r="AS251" s="1042">
        <f>IF($AI251="n/a",1.03*AR251,IF($AI251&lt;0,1.01*AR251,IF($AI251&gt;10,1.1*AR251,(1+$AI251/100)*AR251)))</f>
        <v>0.90247850000000018</v>
      </c>
      <c r="AT251" s="1042">
        <f>IF($AK251="n/a",1.03*AS251,IF($AK251&lt;0,1.01*AS251,IF($AK251&gt;10,1.1*AS251,(1+$AK251/100)*AS251)))</f>
        <v>0.97016438750000011</v>
      </c>
      <c r="AU251" s="1042">
        <f>IF($AK251="n/a",1.03*AT251,IF($AK251&lt;0,1.01*AT251,IF($AK251&gt;10,1.1*AT251,(1+$AK251/100)*AT251)))</f>
        <v>1.0429267165625</v>
      </c>
      <c r="AV251" s="1042">
        <f>IF($AK251="n/a",1.03*AU251,IF($AK251&lt;0,1.01*AU251,IF($AK251&gt;10,1.1*AU251,(1+$AK251/100)*AU251)))</f>
        <v>1.1211462203046876</v>
      </c>
      <c r="AW251" s="766">
        <f>SUM(AR251:AV251)</f>
        <v>4.8837158243671883</v>
      </c>
      <c r="AX251" s="877">
        <f>AW251/I251*100</f>
        <v>6.6228855768472856</v>
      </c>
      <c r="AY251" s="853">
        <v>1.02</v>
      </c>
      <c r="AZ251" s="1021">
        <v>18.7</v>
      </c>
      <c r="BA251" s="1021">
        <v>-11.37</v>
      </c>
      <c r="BB251" s="1021">
        <v>3.1399999999999997</v>
      </c>
      <c r="BC251" s="1021">
        <v>-0.37</v>
      </c>
      <c r="BE251" s="721">
        <v>2014</v>
      </c>
      <c r="BF251" s="1057">
        <f>IF(BE251&gt;2008,0,IF(BE251&gt;2001,1,IF(BE251&gt;1990,2,IF(BE251&gt;1980,3,IF(BE251&gt;1973,4,IF(BE251&gt;1970,5,IF(BE251&gt;1960,6,IF(BE251&gt;1958,7,IF(BE251&gt;1953,8,9)))))))))</f>
        <v>0</v>
      </c>
    </row>
    <row r="252" spans="1:58" ht="11.25" customHeight="1" x14ac:dyDescent="0.2">
      <c r="A252" s="1019" t="s">
        <v>1340</v>
      </c>
      <c r="B252" s="1031" t="s">
        <v>1341</v>
      </c>
      <c r="C252" s="1181" t="s">
        <v>113</v>
      </c>
      <c r="D252" s="1181" t="s">
        <v>4457</v>
      </c>
      <c r="E252" s="857">
        <v>8</v>
      </c>
      <c r="F252" s="1245">
        <v>445</v>
      </c>
      <c r="G252" s="1245" t="s">
        <v>107</v>
      </c>
      <c r="H252" s="1245" t="s">
        <v>107</v>
      </c>
      <c r="I252" s="1030">
        <v>100.04</v>
      </c>
      <c r="J252" s="766">
        <f>(M252/I252)*100</f>
        <v>0.79968012794882048</v>
      </c>
      <c r="K252" s="1033">
        <v>0.2</v>
      </c>
      <c r="L252" s="1043">
        <v>4</v>
      </c>
      <c r="M252" s="756">
        <f>K252*L252</f>
        <v>0.8</v>
      </c>
      <c r="N252" s="1026" t="s">
        <v>614</v>
      </c>
      <c r="O252" s="860">
        <v>0.15</v>
      </c>
      <c r="P252" s="1016">
        <v>43166</v>
      </c>
      <c r="Q252" s="1016">
        <v>43181</v>
      </c>
      <c r="R252" s="756">
        <f>(K252-O252)/O252*100</f>
        <v>33.33333333333335</v>
      </c>
      <c r="S252" s="824">
        <f>IF(INDEX(Historical!$D$7:$D$1455,MATCH(B252,Historical!$B$7:$B$1455,0))=0,"n/a",(INDEX(Historical!$C$7:$C$1455,MATCH(B252,Historical!$B$7:$B$1455,0))/INDEX(Historical!$D$7:$D$1455,MATCH(B252,Historical!$B$7:$B$1455,0))-1)*100)</f>
        <v>18.556701030927837</v>
      </c>
      <c r="T252" s="824">
        <f>IF(INDEX(Historical!$F$7:$F$1455,MATCH(B252,Historical!$B$7:$B$1455,0))=0,"n/a",((INDEX(Historical!$C$7:$C$1455,MATCH(B252,Historical!$B$7:$B$1455,0))/INDEX(Historical!$F$7:$F$1455,MATCH(B252,Historical!$B$7:$B$1455,0)))^(1/3)-1)*100)</f>
        <v>15.830262405076923</v>
      </c>
      <c r="U252" s="824">
        <f>IF(INDEX(Historical!$I$7:$I$1455,MATCH(B252,Historical!$B$7:$B$1455,0))=0,"n/a",((INDEX(Historical!$C$7:$C$1455,MATCH(B252,Historical!$B$7:$B$1455,0))/INDEX(Historical!$I$7:$I$1455,MATCH(B252,Historical!$B$7:$B$1455,0)))^(1/5)-1)*100)</f>
        <v>11.745689859000819</v>
      </c>
      <c r="V252" s="824">
        <f>IF(INDEX(Historical!$O$7:$O$1455,MATCH(B252,Historical!$B$7:$B$1455,0))=0,"n/a",((INDEX(Historical!$C$7:$C$1455,MATCH(B252,Historical!$B$7:$B$1455,0))/INDEX(Historical!$O$7:$O$1455,MATCH(B252,Historical!$B$7:$B$1455,0)))^(1/10)-1)*100)</f>
        <v>10.084079777731404</v>
      </c>
      <c r="W252" s="825">
        <f>IF(OR(U252&lt;=0,U252="n/a",V252&lt;=0,V252="n/a"),"n/a",U252/V252)</f>
        <v>1.1647755787234781</v>
      </c>
      <c r="X252" s="826">
        <f>IF(OR(AJ252&lt;=0,AJ252="n/a",U252&lt;=0,U252="n/a"),"n/a",U252/AJ252)</f>
        <v>1.9907948913560713</v>
      </c>
      <c r="Y252" s="777"/>
      <c r="Z252" s="766">
        <f>IF(OR(AC252&lt;0.01,AC252="n/a"),"n/a",M252/AC252*100)</f>
        <v>26.143790849673206</v>
      </c>
      <c r="AA252" s="1042">
        <f>IF(OR(AC252&lt;0.01,AC252="n/a"),"n/a",I252/AC252)</f>
        <v>32.692810457516345</v>
      </c>
      <c r="AB252" s="1043">
        <v>12</v>
      </c>
      <c r="AC252" s="1021">
        <v>3.06</v>
      </c>
      <c r="AD252" s="1021">
        <v>1.82</v>
      </c>
      <c r="AE252" s="1021">
        <v>1.1499999999999999</v>
      </c>
      <c r="AF252" s="1021">
        <v>27.18</v>
      </c>
      <c r="AG252" s="1023">
        <v>144.4</v>
      </c>
      <c r="AH252" s="1021">
        <v>34.599999999999994</v>
      </c>
      <c r="AI252" s="1021">
        <v>15.040000000000001</v>
      </c>
      <c r="AJ252" s="1021">
        <v>5.8999999999999995</v>
      </c>
      <c r="AK252" s="1021">
        <v>18</v>
      </c>
      <c r="AL252" s="1034">
        <v>4240</v>
      </c>
      <c r="AM252" s="1028">
        <v>2.2999999999999998</v>
      </c>
      <c r="AN252" s="1021">
        <v>0.69</v>
      </c>
      <c r="AO252" s="868">
        <f>IF(U252="n/a","n/a",IF(AA252&lt;0,"n/a",IF(AA252="n/a","n/a",J252+U252-AA252)))</f>
        <v>-20.147440470566707</v>
      </c>
      <c r="AP252" s="869">
        <f>IF(U252="n/a","n/a",J252+U252)</f>
        <v>12.545369986949639</v>
      </c>
      <c r="AQ252" s="1044">
        <f>IF(OR(AC252&lt;0.01,AF252="n/a"),"n/a",(I252/SQRT(22.5*AC252*(I252/AF252))-1)*100)</f>
        <v>528.43388699750869</v>
      </c>
      <c r="AR252" s="766">
        <f>INDEX(Historical!$C$7:$C$1455,MATCH(B252,Historical!$B$7:$B$1455,0))*IF(AH252="n/a",1.03,IF(AH252&lt;0,1.01,IF(AH252&gt;10,1.1,(1+AH252/100))))</f>
        <v>0.63249999999999995</v>
      </c>
      <c r="AS252" s="1042">
        <f>IF($AI252="n/a",1.03*AR252,IF($AI252&lt;0,1.01*AR252,IF($AI252&gt;10,1.1*AR252,(1+$AI252/100)*AR252)))</f>
        <v>0.69574999999999998</v>
      </c>
      <c r="AT252" s="1042">
        <f>IF($AK252="n/a",1.03*AS252,IF($AK252&lt;0,1.01*AS252,IF($AK252&gt;10,1.1*AS252,(1+$AK252/100)*AS252)))</f>
        <v>0.76532500000000003</v>
      </c>
      <c r="AU252" s="1042">
        <f>IF($AK252="n/a",1.03*AT252,IF($AK252&lt;0,1.01*AT252,IF($AK252&gt;10,1.1*AT252,(1+$AK252/100)*AT252)))</f>
        <v>0.84185750000000015</v>
      </c>
      <c r="AV252" s="1042">
        <f>IF($AK252="n/a",1.03*AU252,IF($AK252&lt;0,1.01*AU252,IF($AK252&gt;10,1.1*AU252,(1+$AK252/100)*AU252)))</f>
        <v>0.92604325000000021</v>
      </c>
      <c r="AW252" s="766">
        <f>SUM(AR252:AV252)</f>
        <v>3.8614757500000003</v>
      </c>
      <c r="AX252" s="877">
        <f>AW252/I252*100</f>
        <v>3.8599317772890842</v>
      </c>
      <c r="AY252" s="1212">
        <v>1.04</v>
      </c>
      <c r="AZ252" s="1028">
        <v>80.58</v>
      </c>
      <c r="BA252" s="1028">
        <v>-17.419999999999998</v>
      </c>
      <c r="BB252" s="1028">
        <v>-8.73</v>
      </c>
      <c r="BC252" s="1028">
        <v>4.97</v>
      </c>
      <c r="BE252" s="721">
        <v>2011</v>
      </c>
      <c r="BF252" s="1057">
        <f>IF(BE252&gt;2008,0,IF(BE252&gt;2001,1,IF(BE252&gt;1990,2,IF(BE252&gt;1980,3,IF(BE252&gt;1973,4,IF(BE252&gt;1970,5,IF(BE252&gt;1960,6,IF(BE252&gt;1958,7,IF(BE252&gt;1953,8,9)))))))))</f>
        <v>0</v>
      </c>
    </row>
    <row r="253" spans="1:58" ht="11.25" customHeight="1" x14ac:dyDescent="0.2">
      <c r="A253" s="1027" t="s">
        <v>1344</v>
      </c>
      <c r="B253" s="1031" t="s">
        <v>1345</v>
      </c>
      <c r="C253" s="1181" t="s">
        <v>109</v>
      </c>
      <c r="D253" s="1181" t="s">
        <v>4430</v>
      </c>
      <c r="E253" s="857">
        <v>6</v>
      </c>
      <c r="F253" s="1245">
        <v>690</v>
      </c>
      <c r="G253" s="1245" t="s">
        <v>107</v>
      </c>
      <c r="H253" s="1245" t="s">
        <v>107</v>
      </c>
      <c r="I253" s="1030">
        <v>81.72</v>
      </c>
      <c r="J253" s="766">
        <f>(M253/I253)*100</f>
        <v>1.1747430249632893</v>
      </c>
      <c r="K253" s="1033">
        <v>0.24</v>
      </c>
      <c r="L253" s="1043">
        <v>4</v>
      </c>
      <c r="M253" s="756">
        <f>K253*L253</f>
        <v>0.96</v>
      </c>
      <c r="N253" s="1026" t="s">
        <v>153</v>
      </c>
      <c r="O253" s="860">
        <v>0.2</v>
      </c>
      <c r="P253" s="1016">
        <v>43173</v>
      </c>
      <c r="Q253" s="1016">
        <v>43188</v>
      </c>
      <c r="R253" s="756">
        <f>(K253-O253)/O253*100</f>
        <v>19.999999999999989</v>
      </c>
      <c r="S253" s="824">
        <f>IF(INDEX(Historical!$D$7:$D$1455,MATCH(B253,Historical!$B$7:$B$1455,0))=0,"n/a",(INDEX(Historical!$C$7:$C$1455,MATCH(B253,Historical!$B$7:$B$1455,0))/INDEX(Historical!$D$7:$D$1455,MATCH(B253,Historical!$B$7:$B$1455,0))-1)*100)</f>
        <v>17.647058823529417</v>
      </c>
      <c r="T253" s="824">
        <f>IF(INDEX(Historical!$F$7:$F$1455,MATCH(B253,Historical!$B$7:$B$1455,0))=0,"n/a",((INDEX(Historical!$C$7:$C$1455,MATCH(B253,Historical!$B$7:$B$1455,0))/INDEX(Historical!$F$7:$F$1455,MATCH(B253,Historical!$B$7:$B$1455,0)))^(1/3)-1)*100)</f>
        <v>15.441567326431937</v>
      </c>
      <c r="U253" s="824" t="str">
        <f>IF(INDEX(Historical!$I$7:$I$1455,MATCH(B253,Historical!$B$7:$B$1455,0))=0,"n/a",((INDEX(Historical!$C$7:$C$1455,MATCH(B253,Historical!$B$7:$B$1455,0))/INDEX(Historical!$I$7:$I$1455,MATCH(B253,Historical!$B$7:$B$1455,0)))^(1/5)-1)*100)</f>
        <v>n/a</v>
      </c>
      <c r="V253" s="824" t="str">
        <f>IF(INDEX(Historical!$O$7:$O$1455,MATCH(B253,Historical!$B$7:$B$1455,0))=0,"n/a",((INDEX(Historical!$C$7:$C$1455,MATCH(B253,Historical!$B$7:$B$1455,0))/INDEX(Historical!$O$7:$O$1455,MATCH(B253,Historical!$B$7:$B$1455,0)))^(1/10)-1)*100)</f>
        <v>n/a</v>
      </c>
      <c r="W253" s="825" t="str">
        <f>IF(OR(U253&lt;=0,U253="n/a",V253&lt;=0,V253="n/a"),"n/a",U253/V253)</f>
        <v>n/a</v>
      </c>
      <c r="X253" s="826" t="str">
        <f>IF(OR(AJ253&lt;=0,AJ253="n/a",U253&lt;=0,U253="n/a"),"n/a",U253/AJ253)</f>
        <v>n/a</v>
      </c>
      <c r="Y253" s="777"/>
      <c r="Z253" s="766">
        <f>IF(OR(AC253&lt;0.01,AC253="n/a"),"n/a",M253/AC253*100)</f>
        <v>30.379746835443033</v>
      </c>
      <c r="AA253" s="1042">
        <f>IF(OR(AC253&lt;0.01,AC253="n/a"),"n/a",I253/AC253)</f>
        <v>25.860759493670884</v>
      </c>
      <c r="AB253" s="1043">
        <v>12</v>
      </c>
      <c r="AC253" s="1021">
        <v>3.16</v>
      </c>
      <c r="AD253" s="1021">
        <v>1.87</v>
      </c>
      <c r="AE253" s="1021">
        <v>9.7200000000000006</v>
      </c>
      <c r="AF253" s="1021">
        <v>2.78</v>
      </c>
      <c r="AG253" s="1021">
        <v>15.4</v>
      </c>
      <c r="AH253" s="1021">
        <v>24.099999999999998</v>
      </c>
      <c r="AI253" s="1021">
        <v>10.190000000000001</v>
      </c>
      <c r="AJ253" s="1021">
        <v>14.399999999999999</v>
      </c>
      <c r="AK253" s="1021">
        <v>13.81</v>
      </c>
      <c r="AL253" s="1034">
        <v>46790</v>
      </c>
      <c r="AM253" s="1028">
        <v>0.2</v>
      </c>
      <c r="AN253" s="1021">
        <v>0.46</v>
      </c>
      <c r="AO253" s="868" t="str">
        <f>IF(U253="n/a","n/a",IF(AA253&lt;0,"n/a",IF(AA253="n/a","n/a",J253+U253-AA253)))</f>
        <v>n/a</v>
      </c>
      <c r="AP253" s="869" t="str">
        <f>IF(U253="n/a","n/a",J253+U253)</f>
        <v>n/a</v>
      </c>
      <c r="AQ253" s="1044">
        <f>IF(OR(AC253&lt;0.01,AF253="n/a"),"n/a",(I253/SQRT(22.5*AC253*(I253/AF253))-1)*100)</f>
        <v>78.752356804857641</v>
      </c>
      <c r="AR253" s="766">
        <f>INDEX(Historical!$C$7:$C$1455,MATCH(B253,Historical!$B$7:$B$1455,0))*IF(AH253="n/a",1.03,IF(AH253&lt;0,1.01,IF(AH253&gt;10,1.1,(1+AH253/100))))</f>
        <v>0.88000000000000012</v>
      </c>
      <c r="AS253" s="1042">
        <f>IF($AI253="n/a",1.03*AR253,IF($AI253&lt;0,1.01*AR253,IF($AI253&gt;10,1.1*AR253,(1+$AI253/100)*AR253)))</f>
        <v>0.96800000000000019</v>
      </c>
      <c r="AT253" s="1042">
        <f>IF($AK253="n/a",1.03*AS253,IF($AK253&lt;0,1.01*AS253,IF($AK253&gt;10,1.1*AS253,(1+$AK253/100)*AS253)))</f>
        <v>1.0648000000000002</v>
      </c>
      <c r="AU253" s="1042">
        <f>IF($AK253="n/a",1.03*AT253,IF($AK253&lt;0,1.01*AT253,IF($AK253&gt;10,1.1*AT253,(1+$AK253/100)*AT253)))</f>
        <v>1.1712800000000003</v>
      </c>
      <c r="AV253" s="1042">
        <f>IF($AK253="n/a",1.03*AU253,IF($AK253&lt;0,1.01*AU253,IF($AK253&gt;10,1.1*AU253,(1+$AK253/100)*AU253)))</f>
        <v>1.2884080000000004</v>
      </c>
      <c r="AW253" s="766">
        <f>SUM(AR253:AV253)</f>
        <v>5.3724880000000015</v>
      </c>
      <c r="AX253" s="877">
        <f>AW253/I253*100</f>
        <v>6.5742633382280982</v>
      </c>
      <c r="AY253" s="1212">
        <v>0.48</v>
      </c>
      <c r="AZ253" s="1028">
        <v>22.12</v>
      </c>
      <c r="BA253" s="1028">
        <v>-0.27999999999999997</v>
      </c>
      <c r="BB253" s="1028">
        <v>6.6199999999999992</v>
      </c>
      <c r="BC253" s="1028">
        <v>9.77</v>
      </c>
      <c r="BE253" s="721">
        <v>2013</v>
      </c>
      <c r="BF253" s="1057">
        <f>IF(BE253&gt;2008,0,IF(BE253&gt;2001,1,IF(BE253&gt;1990,2,IF(BE253&gt;1980,3,IF(BE253&gt;1973,4,IF(BE253&gt;1970,5,IF(BE253&gt;1960,6,IF(BE253&gt;1958,7,IF(BE253&gt;1953,8,9)))))))))</f>
        <v>0</v>
      </c>
    </row>
    <row r="254" spans="1:58" ht="11.25" customHeight="1" x14ac:dyDescent="0.2">
      <c r="A254" s="1019" t="s">
        <v>1346</v>
      </c>
      <c r="B254" s="1031" t="s">
        <v>1347</v>
      </c>
      <c r="C254" s="1181" t="s">
        <v>113</v>
      </c>
      <c r="D254" s="1181" t="s">
        <v>4417</v>
      </c>
      <c r="E254" s="857">
        <v>8</v>
      </c>
      <c r="F254" s="1245">
        <v>415</v>
      </c>
      <c r="G254" s="1245" t="s">
        <v>107</v>
      </c>
      <c r="H254" s="1245" t="s">
        <v>107</v>
      </c>
      <c r="I254" s="1030">
        <v>16.2</v>
      </c>
      <c r="J254" s="766">
        <f>(M254/I254)*100</f>
        <v>1.6049382716049383</v>
      </c>
      <c r="K254" s="1033">
        <v>6.5000000000000002E-2</v>
      </c>
      <c r="L254" s="1043">
        <v>4</v>
      </c>
      <c r="M254" s="756">
        <f>K254*L254</f>
        <v>0.26</v>
      </c>
      <c r="N254" s="1026" t="s">
        <v>1001</v>
      </c>
      <c r="O254" s="860">
        <v>0.06</v>
      </c>
      <c r="P254" s="1022">
        <v>42956</v>
      </c>
      <c r="Q254" s="1022">
        <v>42972</v>
      </c>
      <c r="R254" s="756">
        <f>(K254-O254)/O254*100</f>
        <v>8.333333333333341</v>
      </c>
      <c r="S254" s="824">
        <f>IF(INDEX(Historical!$D$7:$D$1455,MATCH(B254,Historical!$B$7:$B$1455,0))=0,"n/a",(INDEX(Historical!$C$7:$C$1455,MATCH(B254,Historical!$B$7:$B$1455,0))/INDEX(Historical!$D$7:$D$1455,MATCH(B254,Historical!$B$7:$B$1455,0))-1)*100)</f>
        <v>13.636363636363647</v>
      </c>
      <c r="T254" s="824">
        <f>IF(INDEX(Historical!$F$7:$F$1455,MATCH(B254,Historical!$B$7:$B$1455,0))=0,"n/a",((INDEX(Historical!$C$7:$C$1455,MATCH(B254,Historical!$B$7:$B$1455,0))/INDEX(Historical!$F$7:$F$1455,MATCH(B254,Historical!$B$7:$B$1455,0)))^(1/3)-1)*100)</f>
        <v>21.321375160129328</v>
      </c>
      <c r="U254" s="824">
        <f>IF(INDEX(Historical!$I$7:$I$1455,MATCH(B254,Historical!$B$7:$B$1455,0))=0,"n/a",((INDEX(Historical!$C$7:$C$1455,MATCH(B254,Historical!$B$7:$B$1455,0))/INDEX(Historical!$I$7:$I$1455,MATCH(B254,Historical!$B$7:$B$1455,0)))^(1/5)-1)*100)</f>
        <v>22.670320469638881</v>
      </c>
      <c r="V254" s="824">
        <f>IF(INDEX(Historical!$O$7:$O$1455,MATCH(B254,Historical!$B$7:$B$1455,0))=0,"n/a",((INDEX(Historical!$C$7:$C$1455,MATCH(B254,Historical!$B$7:$B$1455,0))/INDEX(Historical!$O$7:$O$1455,MATCH(B254,Historical!$B$7:$B$1455,0)))^(1/10)-1)*100)</f>
        <v>12.068872384564933</v>
      </c>
      <c r="W254" s="825">
        <f>IF(OR(U254&lt;=0,U254="n/a",V254&lt;=0,V254="n/a"),"n/a",U254/V254)</f>
        <v>1.8784124769296842</v>
      </c>
      <c r="X254" s="826">
        <f>IF(OR(AJ254&lt;=0,AJ254="n/a",U254&lt;=0,U254="n/a"),"n/a",U254/AJ254)</f>
        <v>0.87193540267841851</v>
      </c>
      <c r="Y254" s="1031"/>
      <c r="Z254" s="766">
        <f>IF(OR(AC254&lt;0.01,AC254="n/a"),"n/a",M254/AC254*100)</f>
        <v>24.528301886792452</v>
      </c>
      <c r="AA254" s="1042">
        <f>IF(OR(AC254&lt;0.01,AC254="n/a"),"n/a",I254/AC254)</f>
        <v>15.283018867924527</v>
      </c>
      <c r="AB254" s="1043">
        <v>12</v>
      </c>
      <c r="AC254" s="1021">
        <v>1.06</v>
      </c>
      <c r="AD254" s="1021">
        <v>0.46</v>
      </c>
      <c r="AE254" s="1021">
        <v>0.87</v>
      </c>
      <c r="AF254" s="1021">
        <v>2.73</v>
      </c>
      <c r="AG254" s="1021">
        <v>14.099999999999998</v>
      </c>
      <c r="AH254" s="1021">
        <v>32.6</v>
      </c>
      <c r="AI254" s="1021">
        <v>18.509999999999998</v>
      </c>
      <c r="AJ254" s="1021">
        <v>26</v>
      </c>
      <c r="AK254" s="1021">
        <v>33.1</v>
      </c>
      <c r="AL254" s="1034">
        <v>964.22</v>
      </c>
      <c r="AM254" s="1028">
        <v>0.1</v>
      </c>
      <c r="AN254" s="1021">
        <v>1.84</v>
      </c>
      <c r="AO254" s="868">
        <f>IF(U254="n/a","n/a",IF(AA254&lt;0,"n/a",IF(AA254="n/a","n/a",J254+U254-AA254)))</f>
        <v>8.9922398733192903</v>
      </c>
      <c r="AP254" s="869">
        <f>IF(U254="n/a","n/a",J254+U254)</f>
        <v>24.275258741243817</v>
      </c>
      <c r="AQ254" s="1044">
        <f>IF(OR(AC254&lt;0.01,AF254="n/a"),"n/a",(I254/SQRT(22.5*AC254*(I254/AF254))-1)*100)</f>
        <v>36.17413934523357</v>
      </c>
      <c r="AR254" s="766">
        <f>INDEX(Historical!$C$7:$C$1455,MATCH(B254,Historical!$B$7:$B$1455,0))*IF(AH254="n/a",1.03,IF(AH254&lt;0,1.01,IF(AH254&gt;10,1.1,(1+AH254/100))))</f>
        <v>0.27500000000000002</v>
      </c>
      <c r="AS254" s="1042">
        <f>IF($AI254="n/a",1.03*AR254,IF($AI254&lt;0,1.01*AR254,IF($AI254&gt;10,1.1*AR254,(1+$AI254/100)*AR254)))</f>
        <v>0.30250000000000005</v>
      </c>
      <c r="AT254" s="1042">
        <f>IF($AK254="n/a",1.03*AS254,IF($AK254&lt;0,1.01*AS254,IF($AK254&gt;10,1.1*AS254,(1+$AK254/100)*AS254)))</f>
        <v>0.3327500000000001</v>
      </c>
      <c r="AU254" s="1042">
        <f>IF($AK254="n/a",1.03*AT254,IF($AK254&lt;0,1.01*AT254,IF($AK254&gt;10,1.1*AT254,(1+$AK254/100)*AT254)))</f>
        <v>0.36602500000000016</v>
      </c>
      <c r="AV254" s="1042">
        <f>IF($AK254="n/a",1.03*AU254,IF($AK254&lt;0,1.01*AU254,IF($AK254&gt;10,1.1*AU254,(1+$AK254/100)*AU254)))</f>
        <v>0.40262750000000019</v>
      </c>
      <c r="AW254" s="766">
        <f>SUM(AR254:AV254)</f>
        <v>1.6789025000000006</v>
      </c>
      <c r="AX254" s="877">
        <f>AW254/I254*100</f>
        <v>10.363595679012349</v>
      </c>
      <c r="AY254" s="1212">
        <v>1.46</v>
      </c>
      <c r="AZ254" s="1028">
        <v>3.71</v>
      </c>
      <c r="BA254" s="1028">
        <v>-38.29</v>
      </c>
      <c r="BB254" s="1028">
        <v>-14.82</v>
      </c>
      <c r="BC254" s="1028">
        <v>-28.15</v>
      </c>
      <c r="BE254" s="721">
        <v>2011</v>
      </c>
      <c r="BF254" s="1057">
        <f>IF(BE254&gt;2008,0,IF(BE254&gt;2001,1,IF(BE254&gt;1990,2,IF(BE254&gt;1980,3,IF(BE254&gt;1973,4,IF(BE254&gt;1970,5,IF(BE254&gt;1960,6,IF(BE254&gt;1958,7,IF(BE254&gt;1953,8,9)))))))))</f>
        <v>0</v>
      </c>
    </row>
    <row r="255" spans="1:58" ht="11.25" customHeight="1" x14ac:dyDescent="0.2">
      <c r="A255" s="1019" t="s">
        <v>1348</v>
      </c>
      <c r="B255" s="1031" t="s">
        <v>1349</v>
      </c>
      <c r="C255" s="1181" t="s">
        <v>109</v>
      </c>
      <c r="D255" s="1181" t="s">
        <v>4434</v>
      </c>
      <c r="E255" s="857">
        <v>9</v>
      </c>
      <c r="F255" s="1245">
        <v>394</v>
      </c>
      <c r="G255" s="1245" t="s">
        <v>107</v>
      </c>
      <c r="H255" s="1245" t="s">
        <v>107</v>
      </c>
      <c r="I255" s="1030">
        <v>38.39</v>
      </c>
      <c r="J255" s="766">
        <f>(M255/I255)*100</f>
        <v>2.1880698098463141</v>
      </c>
      <c r="K255" s="1033">
        <v>0.42</v>
      </c>
      <c r="L255" s="1043">
        <v>2</v>
      </c>
      <c r="M255" s="756">
        <f>K255*L255</f>
        <v>0.84</v>
      </c>
      <c r="N255" s="1026" t="s">
        <v>619</v>
      </c>
      <c r="O255" s="860">
        <v>0.33</v>
      </c>
      <c r="P255" s="1016">
        <v>43378</v>
      </c>
      <c r="Q255" s="1016">
        <v>43389</v>
      </c>
      <c r="R255" s="756">
        <f>(K255-O255)/O255*100</f>
        <v>27.272727272727259</v>
      </c>
      <c r="S255" s="824">
        <f>IF(INDEX(Historical!$D$7:$D$1455,MATCH(B255,Historical!$B$7:$B$1455,0))=0,"n/a",(INDEX(Historical!$C$7:$C$1455,MATCH(B255,Historical!$B$7:$B$1455,0))/INDEX(Historical!$D$7:$D$1455,MATCH(B255,Historical!$B$7:$B$1455,0))-1)*100)</f>
        <v>11.86440677966103</v>
      </c>
      <c r="T255" s="824">
        <f>IF(INDEX(Historical!$F$7:$F$1455,MATCH(B255,Historical!$B$7:$B$1455,0))=0,"n/a",((INDEX(Historical!$C$7:$C$1455,MATCH(B255,Historical!$B$7:$B$1455,0))/INDEX(Historical!$F$7:$F$1455,MATCH(B255,Historical!$B$7:$B$1455,0)))^(1/3)-1)*100)</f>
        <v>8.2713447015707828</v>
      </c>
      <c r="U255" s="824">
        <f>IF(INDEX(Historical!$I$7:$I$1455,MATCH(B255,Historical!$B$7:$B$1455,0))=0,"n/a",((INDEX(Historical!$C$7:$C$1455,MATCH(B255,Historical!$B$7:$B$1455,0))/INDEX(Historical!$I$7:$I$1455,MATCH(B255,Historical!$B$7:$B$1455,0)))^(1/5)-1)*100)</f>
        <v>10.534229649286942</v>
      </c>
      <c r="V255" s="824">
        <f>IF(INDEX(Historical!$O$7:$O$1455,MATCH(B255,Historical!$B$7:$B$1455,0))=0,"n/a",((INDEX(Historical!$C$7:$C$1455,MATCH(B255,Historical!$B$7:$B$1455,0))/INDEX(Historical!$O$7:$O$1455,MATCH(B255,Historical!$B$7:$B$1455,0)))^(1/10)-1)*100)</f>
        <v>0.18087738078023108</v>
      </c>
      <c r="W255" s="825">
        <f>IF(OR(U255&lt;=0,U255="n/a",V255&lt;=0,V255="n/a"),"n/a",U255/V255)</f>
        <v>58.239618485443465</v>
      </c>
      <c r="X255" s="826">
        <f>IF(OR(AJ255&lt;=0,AJ255="n/a",U255&lt;=0,U255="n/a"),"n/a",U255/AJ255)</f>
        <v>0.98450744385859279</v>
      </c>
      <c r="Y255" s="1032"/>
      <c r="Z255" s="766">
        <f>IF(OR(AC255&lt;0.01,AC255="n/a"),"n/a",M255/AC255*100)</f>
        <v>28.093645484949832</v>
      </c>
      <c r="AA255" s="1042">
        <f>IF(OR(AC255&lt;0.01,AC255="n/a"),"n/a",I255/AC255)</f>
        <v>12.839464882943144</v>
      </c>
      <c r="AB255" s="1043">
        <v>12</v>
      </c>
      <c r="AC255" s="1021">
        <v>2.99</v>
      </c>
      <c r="AD255" s="1021">
        <v>1.29</v>
      </c>
      <c r="AE255" s="1021">
        <v>5.59</v>
      </c>
      <c r="AF255" s="1021">
        <v>1.37</v>
      </c>
      <c r="AG255" s="1021">
        <v>10.9</v>
      </c>
      <c r="AH255" s="1021">
        <v>14.399999999999999</v>
      </c>
      <c r="AI255" s="1021" t="s">
        <v>138</v>
      </c>
      <c r="AJ255" s="1021">
        <v>10.7</v>
      </c>
      <c r="AK255" s="1021">
        <v>10</v>
      </c>
      <c r="AL255" s="1034">
        <v>2530</v>
      </c>
      <c r="AM255" s="1028">
        <v>6.6000000000000005</v>
      </c>
      <c r="AN255" s="1021">
        <v>0.09</v>
      </c>
      <c r="AO255" s="868">
        <f>IF(U255="n/a","n/a",IF(AA255&lt;0,"n/a",IF(AA255="n/a","n/a",J255+U255-AA255)))</f>
        <v>-0.1171654238098867</v>
      </c>
      <c r="AP255" s="869">
        <f>IF(U255="n/a","n/a",J255+U255)</f>
        <v>12.722299459133257</v>
      </c>
      <c r="AQ255" s="1044">
        <f>IF(OR(AC255&lt;0.01,AF255="n/a"),"n/a",(I255/SQRT(22.5*AC255*(I255/AF255))-1)*100)</f>
        <v>-11.581633658480451</v>
      </c>
      <c r="AR255" s="766">
        <f>INDEX(Historical!$C$7:$C$1455,MATCH(B255,Historical!$B$7:$B$1455,0))*IF(AH255="n/a",1.03,IF(AH255&lt;0,1.01,IF(AH255&gt;10,1.1,(1+AH255/100))))</f>
        <v>0.72600000000000009</v>
      </c>
      <c r="AS255" s="1042">
        <f>IF($AI255="n/a",1.03*AR255,IF($AI255&lt;0,1.01*AR255,IF($AI255&gt;10,1.1*AR255,(1+$AI255/100)*AR255)))</f>
        <v>0.74778000000000011</v>
      </c>
      <c r="AT255" s="1042">
        <f>IF($AK255="n/a",1.03*AS255,IF($AK255&lt;0,1.01*AS255,IF($AK255&gt;10,1.1*AS255,(1+$AK255/100)*AS255)))</f>
        <v>0.82255800000000023</v>
      </c>
      <c r="AU255" s="1042">
        <f>IF($AK255="n/a",1.03*AT255,IF($AK255&lt;0,1.01*AT255,IF($AK255&gt;10,1.1*AT255,(1+$AK255/100)*AT255)))</f>
        <v>0.90481380000000033</v>
      </c>
      <c r="AV255" s="1042">
        <f>IF($AK255="n/a",1.03*AU255,IF($AK255&lt;0,1.01*AU255,IF($AK255&gt;10,1.1*AU255,(1+$AK255/100)*AU255)))</f>
        <v>0.9952951800000005</v>
      </c>
      <c r="AW255" s="766">
        <f>SUM(AR255:AV255)</f>
        <v>4.196446980000001</v>
      </c>
      <c r="AX255" s="877">
        <f>AW255/I255*100</f>
        <v>10.931093982808026</v>
      </c>
      <c r="AY255" s="1212">
        <v>1.48</v>
      </c>
      <c r="AZ255" s="1028">
        <v>4.75</v>
      </c>
      <c r="BA255" s="1028">
        <v>-19.939999999999998</v>
      </c>
      <c r="BB255" s="1028">
        <v>-6.38</v>
      </c>
      <c r="BC255" s="1028">
        <v>-9.7199999999999989</v>
      </c>
      <c r="BE255" s="721">
        <v>2010</v>
      </c>
      <c r="BF255" s="1057">
        <f>IF(BE255&gt;2008,0,IF(BE255&gt;2001,1,IF(BE255&gt;1990,2,IF(BE255&gt;1980,3,IF(BE255&gt;1973,4,IF(BE255&gt;1970,5,IF(BE255&gt;1960,6,IF(BE255&gt;1958,7,IF(BE255&gt;1953,8,9)))))))))</f>
        <v>0</v>
      </c>
    </row>
    <row r="256" spans="1:58" ht="11.25" customHeight="1" x14ac:dyDescent="0.2">
      <c r="A256" s="1027" t="s">
        <v>1350</v>
      </c>
      <c r="B256" s="1031" t="s">
        <v>1351</v>
      </c>
      <c r="C256" s="1181" t="s">
        <v>124</v>
      </c>
      <c r="D256" s="1181" t="s">
        <v>4437</v>
      </c>
      <c r="E256" s="857">
        <v>9</v>
      </c>
      <c r="F256" s="1245">
        <v>404</v>
      </c>
      <c r="G256" s="1245" t="s">
        <v>38</v>
      </c>
      <c r="H256" s="1245" t="s">
        <v>38</v>
      </c>
      <c r="I256" s="1030">
        <v>46.19</v>
      </c>
      <c r="J256" s="766">
        <f>(M256/I256)*100</f>
        <v>4.3299415457891319</v>
      </c>
      <c r="K256" s="1033">
        <v>0.5</v>
      </c>
      <c r="L256" s="1043">
        <v>4</v>
      </c>
      <c r="M256" s="756">
        <f>K256*L256</f>
        <v>2</v>
      </c>
      <c r="N256" s="1026" t="s">
        <v>150</v>
      </c>
      <c r="O256" s="860">
        <v>0.47499999999999998</v>
      </c>
      <c r="P256" s="1016">
        <v>43418</v>
      </c>
      <c r="Q256" s="1016">
        <v>43448</v>
      </c>
      <c r="R256" s="756">
        <f>(K256-O256)/O256*100</f>
        <v>5.2631578947368478</v>
      </c>
      <c r="S256" s="824">
        <f>IF(INDEX(Historical!$D$7:$D$1455,MATCH(B256,Historical!$B$7:$B$1455,0))=0,"n/a",(INDEX(Historical!$C$7:$C$1455,MATCH(B256,Historical!$B$7:$B$1455,0))/INDEX(Historical!$D$7:$D$1455,MATCH(B256,Historical!$B$7:$B$1455,0))-1)*100)</f>
        <v>4.4880785413744961</v>
      </c>
      <c r="T256" s="824">
        <f>IF(INDEX(Historical!$F$7:$F$1455,MATCH(B256,Historical!$B$7:$B$1455,0))=0,"n/a",((INDEX(Historical!$C$7:$C$1455,MATCH(B256,Historical!$B$7:$B$1455,0))/INDEX(Historical!$F$7:$F$1455,MATCH(B256,Historical!$B$7:$B$1455,0)))^(1/3)-1)*100)</f>
        <v>8.9457818367183695</v>
      </c>
      <c r="U256" s="824">
        <f>IF(INDEX(Historical!$I$7:$I$1455,MATCH(B256,Historical!$B$7:$B$1455,0))=0,"n/a",((INDEX(Historical!$C$7:$C$1455,MATCH(B256,Historical!$B$7:$B$1455,0))/INDEX(Historical!$I$7:$I$1455,MATCH(B256,Historical!$B$7:$B$1455,0)))^(1/5)-1)*100)</f>
        <v>11.640256663686754</v>
      </c>
      <c r="V256" s="824">
        <f>IF(INDEX(Historical!$O$7:$O$1455,MATCH(B256,Historical!$B$7:$B$1455,0))=0,"n/a",((INDEX(Historical!$C$7:$C$1455,MATCH(B256,Historical!$B$7:$B$1455,0))/INDEX(Historical!$O$7:$O$1455,MATCH(B256,Historical!$B$7:$B$1455,0)))^(1/10)-1)*100)</f>
        <v>6.5646415182083473</v>
      </c>
      <c r="W256" s="825">
        <f>IF(OR(U256&lt;=0,U256="n/a",V256&lt;=0,V256="n/a"),"n/a",U256/V256)</f>
        <v>1.7731747623080669</v>
      </c>
      <c r="X256" s="826">
        <f>IF(OR(AJ256&lt;=0,AJ256="n/a",U256&lt;=0,U256="n/a"),"n/a",U256/AJ256)</f>
        <v>2.1556030858679174</v>
      </c>
      <c r="Y256" s="777"/>
      <c r="Z256" s="766">
        <f>IF(OR(AC256&lt;0.01,AC256="n/a"),"n/a",M256/AC256*100)</f>
        <v>52.083333333333336</v>
      </c>
      <c r="AA256" s="1042">
        <f>IF(OR(AC256&lt;0.01,AC256="n/a"),"n/a",I256/AC256)</f>
        <v>12.028645833333334</v>
      </c>
      <c r="AB256" s="1043">
        <v>12</v>
      </c>
      <c r="AC256" s="1021">
        <v>3.84</v>
      </c>
      <c r="AD256" s="1021">
        <v>0.94</v>
      </c>
      <c r="AE256" s="1021">
        <v>0.82</v>
      </c>
      <c r="AF256" s="1021">
        <v>2.67</v>
      </c>
      <c r="AG256" s="1021" t="s">
        <v>138</v>
      </c>
      <c r="AH256" s="1021">
        <v>10</v>
      </c>
      <c r="AI256" s="1021">
        <v>5.27</v>
      </c>
      <c r="AJ256" s="1021">
        <v>5.4</v>
      </c>
      <c r="AK256" s="1021">
        <v>12.8</v>
      </c>
      <c r="AL256" s="1034">
        <v>19020</v>
      </c>
      <c r="AM256" s="1028">
        <v>0.1</v>
      </c>
      <c r="AN256" s="1021">
        <v>1.6</v>
      </c>
      <c r="AO256" s="868">
        <f>IF(U256="n/a","n/a",IF(AA256&lt;0,"n/a",IF(AA256="n/a","n/a",J256+U256-AA256)))</f>
        <v>3.9415523761425515</v>
      </c>
      <c r="AP256" s="869">
        <f>IF(U256="n/a","n/a",J256+U256)</f>
        <v>15.970198209475885</v>
      </c>
      <c r="AQ256" s="1044">
        <f>IF(OR(AC256&lt;0.01,AF256="n/a"),"n/a",(I256/SQRT(22.5*AC256*(I256/AF256))-1)*100)</f>
        <v>19.473817447822238</v>
      </c>
      <c r="AR256" s="766">
        <f>INDEX(Historical!$C$7:$C$1455,MATCH(B256,Historical!$B$7:$B$1455,0))*IF(AH256="n/a",1.03,IF(AH256&lt;0,1.01,IF(AH256&gt;10,1.1,(1+AH256/100))))</f>
        <v>2.0487500000000005</v>
      </c>
      <c r="AS256" s="1042">
        <f>IF($AI256="n/a",1.03*AR256,IF($AI256&lt;0,1.01*AR256,IF($AI256&gt;10,1.1*AR256,(1+$AI256/100)*AR256)))</f>
        <v>2.1567191250000004</v>
      </c>
      <c r="AT256" s="1042">
        <f>IF($AK256="n/a",1.03*AS256,IF($AK256&lt;0,1.01*AS256,IF($AK256&gt;10,1.1*AS256,(1+$AK256/100)*AS256)))</f>
        <v>2.3723910375000008</v>
      </c>
      <c r="AU256" s="1042">
        <f>IF($AK256="n/a",1.03*AT256,IF($AK256&lt;0,1.01*AT256,IF($AK256&gt;10,1.1*AT256,(1+$AK256/100)*AT256)))</f>
        <v>2.6096301412500011</v>
      </c>
      <c r="AV256" s="1042">
        <f>IF($AK256="n/a",1.03*AU256,IF($AK256&lt;0,1.01*AU256,IF($AK256&gt;10,1.1*AU256,(1+$AK256/100)*AU256)))</f>
        <v>2.8705931553750017</v>
      </c>
      <c r="AW256" s="766">
        <f>SUM(AR256:AV256)</f>
        <v>12.058083459125005</v>
      </c>
      <c r="AX256" s="877">
        <f>AW256/I256*100</f>
        <v>26.105398266129043</v>
      </c>
      <c r="AY256" s="1212">
        <v>1.48</v>
      </c>
      <c r="AZ256" s="1028">
        <v>16.64</v>
      </c>
      <c r="BA256" s="1028">
        <v>-31</v>
      </c>
      <c r="BB256" s="1028">
        <v>0.12</v>
      </c>
      <c r="BC256" s="1028">
        <v>-10.93</v>
      </c>
      <c r="BE256" s="721">
        <v>2011</v>
      </c>
      <c r="BF256" s="1057">
        <f>IF(BE256&gt;2008,0,IF(BE256&gt;2001,1,IF(BE256&gt;1990,2,IF(BE256&gt;1980,3,IF(BE256&gt;1973,4,IF(BE256&gt;1970,5,IF(BE256&gt;1960,6,IF(BE256&gt;1958,7,IF(BE256&gt;1953,8,9)))))))))</f>
        <v>0</v>
      </c>
    </row>
    <row r="257" spans="1:58" ht="11.25" customHeight="1" x14ac:dyDescent="0.2">
      <c r="A257" s="1027" t="s">
        <v>1352</v>
      </c>
      <c r="B257" s="1031" t="s">
        <v>1353</v>
      </c>
      <c r="C257" s="1181" t="s">
        <v>4438</v>
      </c>
      <c r="D257" s="1181" t="s">
        <v>527</v>
      </c>
      <c r="E257" s="857">
        <v>6</v>
      </c>
      <c r="F257" s="1245">
        <v>678</v>
      </c>
      <c r="G257" s="1245" t="s">
        <v>116</v>
      </c>
      <c r="H257" s="1245" t="s">
        <v>116</v>
      </c>
      <c r="I257" s="1030">
        <v>23.5</v>
      </c>
      <c r="J257" s="766">
        <f>(M257/I257)*100</f>
        <v>3.5744680851063833</v>
      </c>
      <c r="K257" s="1033">
        <v>0.21</v>
      </c>
      <c r="L257" s="1043">
        <v>4</v>
      </c>
      <c r="M257" s="756">
        <f>K257*L257</f>
        <v>0.84</v>
      </c>
      <c r="N257" s="1026" t="s">
        <v>150</v>
      </c>
      <c r="O257" s="860">
        <v>0.18</v>
      </c>
      <c r="P257" s="1016">
        <v>43159</v>
      </c>
      <c r="Q257" s="1016">
        <v>43174</v>
      </c>
      <c r="R257" s="756">
        <f>(K257-O257)/O257*100</f>
        <v>16.666666666666664</v>
      </c>
      <c r="S257" s="824">
        <f>IF(INDEX(Historical!$D$7:$D$1455,MATCH(B257,Historical!$B$7:$B$1455,0))=0,"n/a",(INDEX(Historical!$C$7:$C$1455,MATCH(B257,Historical!$B$7:$B$1455,0))/INDEX(Historical!$D$7:$D$1455,MATCH(B257,Historical!$B$7:$B$1455,0))-1)*100)</f>
        <v>19.999999999999996</v>
      </c>
      <c r="T257" s="824">
        <f>IF(INDEX(Historical!$F$7:$F$1455,MATCH(B257,Historical!$B$7:$B$1455,0))=0,"n/a",((INDEX(Historical!$C$7:$C$1455,MATCH(B257,Historical!$B$7:$B$1455,0))/INDEX(Historical!$F$7:$F$1455,MATCH(B257,Historical!$B$7:$B$1455,0)))^(1/3)-1)*100)</f>
        <v>23.741763181570306</v>
      </c>
      <c r="U257" s="824">
        <f>IF(INDEX(Historical!$I$7:$I$1455,MATCH(B257,Historical!$B$7:$B$1455,0))=0,"n/a",((INDEX(Historical!$C$7:$C$1455,MATCH(B257,Historical!$B$7:$B$1455,0))/INDEX(Historical!$I$7:$I$1455,MATCH(B257,Historical!$B$7:$B$1455,0)))^(1/5)-1)*100)</f>
        <v>24.573093961551741</v>
      </c>
      <c r="V257" s="824" t="str">
        <f>IF(INDEX(Historical!$O$7:$O$1455,MATCH(B257,Historical!$B$7:$B$1455,0))=0,"n/a",((INDEX(Historical!$C$7:$C$1455,MATCH(B257,Historical!$B$7:$B$1455,0))/INDEX(Historical!$O$7:$O$1455,MATCH(B257,Historical!$B$7:$B$1455,0)))^(1/10)-1)*100)</f>
        <v>n/a</v>
      </c>
      <c r="W257" s="825" t="str">
        <f>IF(OR(U257&lt;=0,U257="n/a",V257&lt;=0,V257="n/a"),"n/a",U257/V257)</f>
        <v>n/a</v>
      </c>
      <c r="X257" s="826">
        <f>IF(OR(AJ257&lt;=0,AJ257="n/a",U257&lt;=0,U257="n/a"),"n/a",U257/AJ257)</f>
        <v>3.1503966617374028</v>
      </c>
      <c r="Y257" s="1031"/>
      <c r="Z257" s="766">
        <f>IF(OR(AC257&lt;0.01,AC257="n/a"),"n/a",M257/AC257*100)</f>
        <v>57.142857142857139</v>
      </c>
      <c r="AA257" s="1042">
        <f>IF(OR(AC257&lt;0.01,AC257="n/a"),"n/a",I257/AC257)</f>
        <v>15.986394557823129</v>
      </c>
      <c r="AB257" s="1043">
        <v>12</v>
      </c>
      <c r="AC257" s="1021">
        <v>1.47</v>
      </c>
      <c r="AD257" s="1021">
        <v>2.14</v>
      </c>
      <c r="AE257" s="1021">
        <v>1</v>
      </c>
      <c r="AF257" s="1021">
        <v>4.2</v>
      </c>
      <c r="AG257" s="1021">
        <v>28.599999999999998</v>
      </c>
      <c r="AH257" s="1021">
        <v>-8.4</v>
      </c>
      <c r="AI257" s="1021">
        <v>3.7800000000000002</v>
      </c>
      <c r="AJ257" s="1021">
        <v>7.8</v>
      </c>
      <c r="AK257" s="1021">
        <v>7.5</v>
      </c>
      <c r="AL257" s="1034">
        <v>9180</v>
      </c>
      <c r="AM257" s="1028">
        <v>0.3</v>
      </c>
      <c r="AN257" s="1021">
        <v>1.56</v>
      </c>
      <c r="AO257" s="868">
        <f>IF(U257="n/a","n/a",IF(AA257&lt;0,"n/a",IF(AA257="n/a","n/a",J257+U257-AA257)))</f>
        <v>12.161167488834995</v>
      </c>
      <c r="AP257" s="869">
        <f>IF(U257="n/a","n/a",J257+U257)</f>
        <v>28.147562046658123</v>
      </c>
      <c r="AQ257" s="1044">
        <f>IF(OR(AC257&lt;0.01,AF257="n/a"),"n/a",(I257/SQRT(22.5*AC257*(I257/AF257))-1)*100)</f>
        <v>72.746258544924316</v>
      </c>
      <c r="AR257" s="766">
        <f>INDEX(Historical!$C$7:$C$1455,MATCH(B257,Historical!$B$7:$B$1455,0))*IF(AH257="n/a",1.03,IF(AH257&lt;0,1.01,IF(AH257&gt;10,1.1,(1+AH257/100))))</f>
        <v>0.72719999999999996</v>
      </c>
      <c r="AS257" s="1042">
        <f>IF($AI257="n/a",1.03*AR257,IF($AI257&lt;0,1.01*AR257,IF($AI257&gt;10,1.1*AR257,(1+$AI257/100)*AR257)))</f>
        <v>0.75468815999999994</v>
      </c>
      <c r="AT257" s="1042">
        <f>IF($AK257="n/a",1.03*AS257,IF($AK257&lt;0,1.01*AS257,IF($AK257&gt;10,1.1*AS257,(1+$AK257/100)*AS257)))</f>
        <v>0.81128977199999985</v>
      </c>
      <c r="AU257" s="1042">
        <f>IF($AK257="n/a",1.03*AT257,IF($AK257&lt;0,1.01*AT257,IF($AK257&gt;10,1.1*AT257,(1+$AK257/100)*AT257)))</f>
        <v>0.87213650489999983</v>
      </c>
      <c r="AV257" s="1042">
        <f>IF($AK257="n/a",1.03*AU257,IF($AK257&lt;0,1.01*AU257,IF($AK257&gt;10,1.1*AU257,(1+$AK257/100)*AU257)))</f>
        <v>0.93754674276749983</v>
      </c>
      <c r="AW257" s="766">
        <f>SUM(AR257:AV257)</f>
        <v>4.1028611796674994</v>
      </c>
      <c r="AX257" s="877">
        <f>AW257/I257*100</f>
        <v>17.458983743265954</v>
      </c>
      <c r="AY257" s="1212">
        <v>1.04</v>
      </c>
      <c r="AZ257" s="1028">
        <v>23.75</v>
      </c>
      <c r="BA257" s="1028">
        <v>-9.65</v>
      </c>
      <c r="BB257" s="1028">
        <v>1.18</v>
      </c>
      <c r="BC257" s="1028">
        <v>1.34</v>
      </c>
      <c r="BE257" s="721">
        <v>2013</v>
      </c>
      <c r="BF257" s="1057">
        <f>IF(BE257&gt;2008,0,IF(BE257&gt;2001,1,IF(BE257&gt;1990,2,IF(BE257&gt;1980,3,IF(BE257&gt;1973,4,IF(BE257&gt;1970,5,IF(BE257&gt;1960,6,IF(BE257&gt;1958,7,IF(BE257&gt;1953,8,9)))))))))</f>
        <v>0</v>
      </c>
    </row>
    <row r="258" spans="1:58" ht="11.25" customHeight="1" x14ac:dyDescent="0.2">
      <c r="A258" s="1019" t="s">
        <v>1354</v>
      </c>
      <c r="B258" s="1031" t="s">
        <v>1355</v>
      </c>
      <c r="C258" s="1181" t="s">
        <v>4283</v>
      </c>
      <c r="D258" s="1181" t="s">
        <v>4464</v>
      </c>
      <c r="E258" s="857">
        <v>8</v>
      </c>
      <c r="F258" s="1245">
        <v>535</v>
      </c>
      <c r="G258" s="1245" t="s">
        <v>107</v>
      </c>
      <c r="H258" s="1245" t="s">
        <v>107</v>
      </c>
      <c r="I258" s="1030">
        <v>214.53</v>
      </c>
      <c r="J258" s="766">
        <f>(M258/I258)*100</f>
        <v>0.87633431221740532</v>
      </c>
      <c r="K258" s="1033">
        <v>0.47</v>
      </c>
      <c r="L258" s="1043">
        <v>4</v>
      </c>
      <c r="M258" s="756">
        <f>K258*L258</f>
        <v>1.88</v>
      </c>
      <c r="N258" s="1026" t="s">
        <v>383</v>
      </c>
      <c r="O258" s="860">
        <v>0.39</v>
      </c>
      <c r="P258" s="1016">
        <v>43382</v>
      </c>
      <c r="Q258" s="1016">
        <v>43391</v>
      </c>
      <c r="R258" s="756">
        <f>(K258-O258)/O258*100</f>
        <v>20.5128205128205</v>
      </c>
      <c r="S258" s="824">
        <f>IF(INDEX(Historical!$D$7:$D$1455,MATCH(B258,Historical!$B$7:$B$1455,0))=0,"n/a",(INDEX(Historical!$C$7:$C$1455,MATCH(B258,Historical!$B$7:$B$1455,0))/INDEX(Historical!$D$7:$D$1455,MATCH(B258,Historical!$B$7:$B$1455,0))-1)*100)</f>
        <v>13.709677419354849</v>
      </c>
      <c r="T258" s="824">
        <f>IF(INDEX(Historical!$F$7:$F$1455,MATCH(B258,Historical!$B$7:$B$1455,0))=0,"n/a",((INDEX(Historical!$C$7:$C$1455,MATCH(B258,Historical!$B$7:$B$1455,0))/INDEX(Historical!$F$7:$F$1455,MATCH(B258,Historical!$B$7:$B$1455,0)))^(1/3)-1)*100)</f>
        <v>19.803200461179536</v>
      </c>
      <c r="U258" s="824">
        <f>IF(INDEX(Historical!$I$7:$I$1455,MATCH(B258,Historical!$B$7:$B$1455,0))=0,"n/a",((INDEX(Historical!$C$7:$C$1455,MATCH(B258,Historical!$B$7:$B$1455,0))/INDEX(Historical!$I$7:$I$1455,MATCH(B258,Historical!$B$7:$B$1455,0)))^(1/5)-1)*100)</f>
        <v>17.859741609315805</v>
      </c>
      <c r="V258" s="824" t="str">
        <f>IF(INDEX(Historical!$O$7:$O$1455,MATCH(B258,Historical!$B$7:$B$1455,0))=0,"n/a",((INDEX(Historical!$C$7:$C$1455,MATCH(B258,Historical!$B$7:$B$1455,0))/INDEX(Historical!$O$7:$O$1455,MATCH(B258,Historical!$B$7:$B$1455,0)))^(1/10)-1)*100)</f>
        <v>n/a</v>
      </c>
      <c r="W258" s="825" t="str">
        <f>IF(OR(U258&lt;=0,U258="n/a",V258&lt;=0,V258="n/a"),"n/a",U258/V258)</f>
        <v>n/a</v>
      </c>
      <c r="X258" s="826">
        <f>IF(OR(AJ258&lt;=0,AJ258="n/a",U258&lt;=0,U258="n/a"),"n/a",U258/AJ258)</f>
        <v>1.4287793287452644</v>
      </c>
      <c r="Y258" s="785"/>
      <c r="Z258" s="766">
        <f>IF(OR(AC258&lt;0.01,AC258="n/a"),"n/a",M258/AC258*100)</f>
        <v>37.75100401606425</v>
      </c>
      <c r="AA258" s="1042">
        <f>IF(OR(AC258&lt;0.01,AC258="n/a"),"n/a",I258/AC258)</f>
        <v>43.078313253012048</v>
      </c>
      <c r="AB258" s="1043">
        <v>7</v>
      </c>
      <c r="AC258" s="1021">
        <v>4.9800000000000004</v>
      </c>
      <c r="AD258" s="1021">
        <v>2.96</v>
      </c>
      <c r="AE258" s="1021">
        <v>9.1999999999999993</v>
      </c>
      <c r="AF258" s="1021">
        <v>20.05</v>
      </c>
      <c r="AG258" s="1021">
        <v>55.400000000000006</v>
      </c>
      <c r="AH258" s="1021">
        <v>29.099999999999998</v>
      </c>
      <c r="AI258" s="1021">
        <v>12.83</v>
      </c>
      <c r="AJ258" s="1021">
        <v>12.5</v>
      </c>
      <c r="AK258" s="1021">
        <v>14.549999999999999</v>
      </c>
      <c r="AL258" s="1034">
        <v>56050</v>
      </c>
      <c r="AM258" s="1028">
        <v>0.2</v>
      </c>
      <c r="AN258" s="1021">
        <v>0.15</v>
      </c>
      <c r="AO258" s="868">
        <f>IF(U258="n/a","n/a",IF(AA258&lt;0,"n/a",IF(AA258="n/a","n/a",J258+U258-AA258)))</f>
        <v>-24.342237331478838</v>
      </c>
      <c r="AP258" s="869">
        <f>IF(U258="n/a","n/a",J258+U258)</f>
        <v>18.73607592153321</v>
      </c>
      <c r="AQ258" s="1044">
        <f>IF(OR(AC258&lt;0.01,AF258="n/a"),"n/a",(I258/SQRT(22.5*AC258*(I258/AF258))-1)*100)</f>
        <v>519.57698139685647</v>
      </c>
      <c r="AR258" s="766">
        <f>INDEX(Historical!$C$7:$C$1455,MATCH(B258,Historical!$B$7:$B$1455,0))*IF(AH258="n/a",1.03,IF(AH258&lt;0,1.01,IF(AH258&gt;10,1.1,(1+AH258/100))))</f>
        <v>1.5510000000000004</v>
      </c>
      <c r="AS258" s="1042">
        <f>IF($AI258="n/a",1.03*AR258,IF($AI258&lt;0,1.01*AR258,IF($AI258&gt;10,1.1*AR258,(1+$AI258/100)*AR258)))</f>
        <v>1.7061000000000006</v>
      </c>
      <c r="AT258" s="1042">
        <f>IF($AK258="n/a",1.03*AS258,IF($AK258&lt;0,1.01*AS258,IF($AK258&gt;10,1.1*AS258,(1+$AK258/100)*AS258)))</f>
        <v>1.8767100000000008</v>
      </c>
      <c r="AU258" s="1042">
        <f>IF($AK258="n/a",1.03*AT258,IF($AK258&lt;0,1.01*AT258,IF($AK258&gt;10,1.1*AT258,(1+$AK258/100)*AT258)))</f>
        <v>2.0643810000000009</v>
      </c>
      <c r="AV258" s="1042">
        <f>IF($AK258="n/a",1.03*AU258,IF($AK258&lt;0,1.01*AU258,IF($AK258&gt;10,1.1*AU258,(1+$AK258/100)*AU258)))</f>
        <v>2.2708191000000011</v>
      </c>
      <c r="AW258" s="766">
        <f>SUM(AR258:AV258)</f>
        <v>9.4690101000000038</v>
      </c>
      <c r="AX258" s="877">
        <f>AW258/I258*100</f>
        <v>4.4138396028527493</v>
      </c>
      <c r="AY258" s="1212">
        <v>1.22</v>
      </c>
      <c r="AZ258" s="1028">
        <v>42.61</v>
      </c>
      <c r="BA258" s="1028">
        <v>-7.4700000000000006</v>
      </c>
      <c r="BB258" s="1028">
        <v>0.74</v>
      </c>
      <c r="BC258" s="1028">
        <v>7.02</v>
      </c>
      <c r="BE258" s="721">
        <v>2011</v>
      </c>
      <c r="BF258" s="1057">
        <f>IF(BE258&gt;2008,0,IF(BE258&gt;2001,1,IF(BE258&gt;1990,2,IF(BE258&gt;1980,3,IF(BE258&gt;1973,4,IF(BE258&gt;1970,5,IF(BE258&gt;1960,6,IF(BE258&gt;1958,7,IF(BE258&gt;1953,8,9)))))))))</f>
        <v>0</v>
      </c>
    </row>
    <row r="259" spans="1:58" s="905" customFormat="1" ht="11.25" customHeight="1" x14ac:dyDescent="0.2">
      <c r="A259" s="760" t="s">
        <v>1356</v>
      </c>
      <c r="B259" s="914" t="s">
        <v>1357</v>
      </c>
      <c r="C259" s="1181" t="s">
        <v>109</v>
      </c>
      <c r="D259" s="1181" t="s">
        <v>4430</v>
      </c>
      <c r="E259" s="885">
        <v>9</v>
      </c>
      <c r="F259" s="1245">
        <v>369</v>
      </c>
      <c r="G259" s="1244" t="s">
        <v>116</v>
      </c>
      <c r="H259" s="1244" t="s">
        <v>116</v>
      </c>
      <c r="I259" s="886">
        <v>20.350000000000001</v>
      </c>
      <c r="J259" s="887">
        <f>(M259/I259)*100</f>
        <v>5.8968058968058967</v>
      </c>
      <c r="K259" s="888">
        <v>0.3</v>
      </c>
      <c r="L259" s="889">
        <v>4</v>
      </c>
      <c r="M259" s="890">
        <f>K259*L259</f>
        <v>1.2</v>
      </c>
      <c r="N259" s="891" t="s">
        <v>120</v>
      </c>
      <c r="O259" s="892">
        <v>0.28999999999999998</v>
      </c>
      <c r="P259" s="893">
        <v>43230</v>
      </c>
      <c r="Q259" s="893">
        <v>43252</v>
      </c>
      <c r="R259" s="890">
        <f>(K259-O259)/O259*100</f>
        <v>3.4482758620689689</v>
      </c>
      <c r="S259" s="824">
        <f>IF(INDEX(Historical!$D$7:$D$1455,MATCH(B259,Historical!$B$7:$B$1455,0))=0,"n/a",(INDEX(Historical!$C$7:$C$1455,MATCH(B259,Historical!$B$7:$B$1455,0))/INDEX(Historical!$D$7:$D$1455,MATCH(B259,Historical!$B$7:$B$1455,0))-1)*100)</f>
        <v>3.603603603603589</v>
      </c>
      <c r="T259" s="824">
        <f>IF(INDEX(Historical!$F$7:$F$1455,MATCH(B259,Historical!$B$7:$B$1455,0))=0,"n/a",((INDEX(Historical!$C$7:$C$1455,MATCH(B259,Historical!$B$7:$B$1455,0))/INDEX(Historical!$F$7:$F$1455,MATCH(B259,Historical!$B$7:$B$1455,0)))^(1/3)-1)*100)</f>
        <v>5.6568701546746425</v>
      </c>
      <c r="U259" s="824">
        <f>IF(INDEX(Historical!$I$7:$I$1455,MATCH(B259,Historical!$B$7:$B$1455,0))=0,"n/a",((INDEX(Historical!$C$7:$C$1455,MATCH(B259,Historical!$B$7:$B$1455,0))/INDEX(Historical!$I$7:$I$1455,MATCH(B259,Historical!$B$7:$B$1455,0)))^(1/5)-1)*100)</f>
        <v>12.435530480826129</v>
      </c>
      <c r="V259" s="824">
        <f>IF(INDEX(Historical!$O$7:$O$1455,MATCH(B259,Historical!$B$7:$B$1455,0))=0,"n/a",((INDEX(Historical!$C$7:$C$1455,MATCH(B259,Historical!$B$7:$B$1455,0))/INDEX(Historical!$O$7:$O$1455,MATCH(B259,Historical!$B$7:$B$1455,0)))^(1/10)-1)*100)</f>
        <v>11.947781134001989</v>
      </c>
      <c r="W259" s="894">
        <f>IF(OR(U259&lt;=0,U259="n/a",V259&lt;=0,V259="n/a"),"n/a",U259/V259)</f>
        <v>1.0408234249819042</v>
      </c>
      <c r="X259" s="895">
        <f>IF(OR(AJ259&lt;=0,AJ259="n/a",U259&lt;=0,U259="n/a"),"n/a",U259/AJ259)</f>
        <v>1.1408743560390944</v>
      </c>
      <c r="Y259" s="911"/>
      <c r="Z259" s="887">
        <f>IF(OR(AC259&lt;0.01,AC259="n/a"),"n/a",M259/AC259*100)</f>
        <v>47.244094488188978</v>
      </c>
      <c r="AA259" s="897">
        <f>IF(OR(AC259&lt;0.01,AC259="n/a"),"n/a",I259/AC259)</f>
        <v>8.0118110236220481</v>
      </c>
      <c r="AB259" s="889">
        <v>12</v>
      </c>
      <c r="AC259" s="898">
        <v>2.54</v>
      </c>
      <c r="AD259" s="898">
        <v>1.44</v>
      </c>
      <c r="AE259" s="898">
        <v>1.53</v>
      </c>
      <c r="AF259" s="898">
        <v>0.94</v>
      </c>
      <c r="AG259" s="898">
        <v>13.3</v>
      </c>
      <c r="AH259" s="898">
        <v>18.099999999999998</v>
      </c>
      <c r="AI259" s="898">
        <v>3.4099999999999997</v>
      </c>
      <c r="AJ259" s="898">
        <v>10.9</v>
      </c>
      <c r="AK259" s="898">
        <v>5.58</v>
      </c>
      <c r="AL259" s="899">
        <v>8320</v>
      </c>
      <c r="AM259" s="900">
        <v>0.3</v>
      </c>
      <c r="AN259" s="898">
        <v>0.85</v>
      </c>
      <c r="AO259" s="901">
        <f>IF(U259="n/a","n/a",IF(AA259&lt;0,"n/a",IF(AA259="n/a","n/a",J259+U259-AA259)))</f>
        <v>10.320525354009977</v>
      </c>
      <c r="AP259" s="902">
        <f>IF(U259="n/a","n/a",J259+U259)</f>
        <v>18.332336377632025</v>
      </c>
      <c r="AQ259" s="903">
        <f>IF(OR(AC259&lt;0.01,AF259="n/a"),"n/a",(I259/SQRT(22.5*AC259*(I259/AF259))-1)*100)</f>
        <v>-42.145383888367881</v>
      </c>
      <c r="AR259" s="766">
        <f>INDEX(Historical!$C$7:$C$1455,MATCH(B259,Historical!$B$7:$B$1455,0))*IF(AH259="n/a",1.03,IF(AH259&lt;0,1.01,IF(AH259&gt;10,1.1,(1+AH259/100))))</f>
        <v>1.2649999999999999</v>
      </c>
      <c r="AS259" s="897">
        <f>IF($AI259="n/a",1.03*AR259,IF($AI259&lt;0,1.01*AR259,IF($AI259&gt;10,1.1*AR259,(1+$AI259/100)*AR259)))</f>
        <v>1.3081364999999998</v>
      </c>
      <c r="AT259" s="897">
        <f>IF($AK259="n/a",1.03*AS259,IF($AK259&lt;0,1.01*AS259,IF($AK259&gt;10,1.1*AS259,(1+$AK259/100)*AS259)))</f>
        <v>1.3811305166999999</v>
      </c>
      <c r="AU259" s="897">
        <f>IF($AK259="n/a",1.03*AT259,IF($AK259&lt;0,1.01*AT259,IF($AK259&gt;10,1.1*AT259,(1+$AK259/100)*AT259)))</f>
        <v>1.4581975995318599</v>
      </c>
      <c r="AV259" s="897">
        <f>IF($AK259="n/a",1.03*AU259,IF($AK259&lt;0,1.01*AU259,IF($AK259&gt;10,1.1*AU259,(1+$AK259/100)*AU259)))</f>
        <v>1.5395650255857378</v>
      </c>
      <c r="AW259" s="887">
        <f>SUM(AR259:AV259)</f>
        <v>6.9520296418175969</v>
      </c>
      <c r="AX259" s="904">
        <f>AW259/I259*100</f>
        <v>34.162307822199487</v>
      </c>
      <c r="AY259" s="1213">
        <v>1.51</v>
      </c>
      <c r="AZ259" s="900">
        <v>5.55</v>
      </c>
      <c r="BA259" s="900">
        <v>-47.05</v>
      </c>
      <c r="BB259" s="900">
        <v>-5.36</v>
      </c>
      <c r="BC259" s="900">
        <v>-23.39</v>
      </c>
      <c r="BD259" s="1079"/>
      <c r="BE259" s="721">
        <v>2010</v>
      </c>
      <c r="BF259" s="1057">
        <f>IF(BE259&gt;2008,0,IF(BE259&gt;2001,1,IF(BE259&gt;1990,2,IF(BE259&gt;1980,3,IF(BE259&gt;1973,4,IF(BE259&gt;1970,5,IF(BE259&gt;1960,6,IF(BE259&gt;1958,7,IF(BE259&gt;1953,8,9)))))))))</f>
        <v>0</v>
      </c>
    </row>
    <row r="260" spans="1:58" ht="11.25" customHeight="1" x14ac:dyDescent="0.2">
      <c r="A260" s="1036" t="s">
        <v>4015</v>
      </c>
      <c r="B260" s="1031" t="s">
        <v>4016</v>
      </c>
      <c r="C260" s="1181" t="s">
        <v>109</v>
      </c>
      <c r="D260" s="1181" t="s">
        <v>4434</v>
      </c>
      <c r="E260" s="857">
        <v>5</v>
      </c>
      <c r="F260" s="1245">
        <v>843</v>
      </c>
      <c r="G260" s="1245" t="s">
        <v>107</v>
      </c>
      <c r="H260" s="1245" t="s">
        <v>107</v>
      </c>
      <c r="I260" s="1030">
        <v>25.13</v>
      </c>
      <c r="J260" s="766">
        <f>(M260/I260)*100</f>
        <v>0.71627536808595305</v>
      </c>
      <c r="K260" s="1033">
        <v>4.4999999999999998E-2</v>
      </c>
      <c r="L260" s="1043">
        <v>4</v>
      </c>
      <c r="M260" s="756">
        <f>K260*L260</f>
        <v>0.18</v>
      </c>
      <c r="N260" s="1026" t="s">
        <v>729</v>
      </c>
      <c r="O260" s="860">
        <v>0.04</v>
      </c>
      <c r="P260" s="1016">
        <v>43377</v>
      </c>
      <c r="Q260" s="1016">
        <v>43404</v>
      </c>
      <c r="R260" s="756">
        <f>(K260-O260)/O260*100</f>
        <v>12.499999999999993</v>
      </c>
      <c r="S260" s="824">
        <f>IF(INDEX(Historical!$D$7:$D$1455,MATCH(B260,Historical!$B$7:$B$1455,0))=0,"n/a",(INDEX(Historical!$C$7:$C$1455,MATCH(B260,Historical!$B$7:$B$1455,0))/INDEX(Historical!$D$7:$D$1455,MATCH(B260,Historical!$B$7:$B$1455,0))-1)*100)</f>
        <v>210.88082901554407</v>
      </c>
      <c r="T260" s="824">
        <f>IF(INDEX(Historical!$F$7:$F$1455,MATCH(B260,Historical!$B$7:$B$1455,0))=0,"n/a",((INDEX(Historical!$C$7:$C$1455,MATCH(B260,Historical!$B$7:$B$1455,0))/INDEX(Historical!$F$7:$F$1455,MATCH(B260,Historical!$B$7:$B$1455,0)))^(1/3)-1)*100)</f>
        <v>160.3499175330688</v>
      </c>
      <c r="U260" s="824" t="str">
        <f>IF(INDEX(Historical!$I$7:$I$1455,MATCH(B260,Historical!$B$7:$B$1455,0))=0,"n/a",((INDEX(Historical!$C$7:$C$1455,MATCH(B260,Historical!$B$7:$B$1455,0))/INDEX(Historical!$I$7:$I$1455,MATCH(B260,Historical!$B$7:$B$1455,0)))^(1/5)-1)*100)</f>
        <v>n/a</v>
      </c>
      <c r="V260" s="824" t="str">
        <f>IF(INDEX(Historical!$O$7:$O$1455,MATCH(B260,Historical!$B$7:$B$1455,0))=0,"n/a",((INDEX(Historical!$C$7:$C$1455,MATCH(B260,Historical!$B$7:$B$1455,0))/INDEX(Historical!$O$7:$O$1455,MATCH(B260,Historical!$B$7:$B$1455,0)))^(1/10)-1)*100)</f>
        <v>n/a</v>
      </c>
      <c r="W260" s="825" t="str">
        <f>IF(OR(U260&lt;=0,U260="n/a",V260&lt;=0,V260="n/a"),"n/a",U260/V260)</f>
        <v>n/a</v>
      </c>
      <c r="X260" s="826" t="str">
        <f>IF(OR(AJ260&lt;=0,AJ260="n/a",U260&lt;=0,U260="n/a"),"n/a",U260/AJ260)</f>
        <v>n/a</v>
      </c>
      <c r="Y260" s="1032" t="s">
        <v>4077</v>
      </c>
      <c r="Z260" s="766">
        <f>IF(OR(AC260&lt;0.01,AC260="n/a"),"n/a",M260/AC260*100)</f>
        <v>12.76595744680851</v>
      </c>
      <c r="AA260" s="1042">
        <f>IF(OR(AC260&lt;0.01,AC260="n/a"),"n/a",I260/AC260)</f>
        <v>17.822695035460992</v>
      </c>
      <c r="AB260" s="1043">
        <v>12</v>
      </c>
      <c r="AC260" s="1021">
        <v>1.41</v>
      </c>
      <c r="AD260" s="1021" t="s">
        <v>138</v>
      </c>
      <c r="AE260" s="1021">
        <v>3.37</v>
      </c>
      <c r="AF260" s="1021">
        <v>1.35</v>
      </c>
      <c r="AG260" s="1021">
        <v>7.1999999999999993</v>
      </c>
      <c r="AH260" s="1021">
        <v>-8.7999999999999989</v>
      </c>
      <c r="AI260" s="1021">
        <v>20.239999999999998</v>
      </c>
      <c r="AJ260" s="1021">
        <v>23.799999999999997</v>
      </c>
      <c r="AK260" s="1021" t="s">
        <v>138</v>
      </c>
      <c r="AL260" s="1034">
        <v>235.22</v>
      </c>
      <c r="AM260" s="1028">
        <v>6.2</v>
      </c>
      <c r="AN260" s="1021">
        <v>0.13</v>
      </c>
      <c r="AO260" s="868" t="str">
        <f>IF(U260="n/a","n/a",IF(AA260&lt;0,"n/a",IF(AA260="n/a","n/a",J260+U260-AA260)))</f>
        <v>n/a</v>
      </c>
      <c r="AP260" s="869" t="str">
        <f>IF(U260="n/a","n/a",J260+U260)</f>
        <v>n/a</v>
      </c>
      <c r="AQ260" s="1044">
        <f>IF(OR(AC260&lt;0.01,AF260="n/a"),"n/a",(I260/SQRT(22.5*AC260*(I260/AF260))-1)*100)</f>
        <v>3.4099464330032081</v>
      </c>
      <c r="AR260" s="766">
        <f>INDEX(Historical!$C$7:$C$1455,MATCH(B260,Historical!$B$7:$B$1455,0))*IF(AH260="n/a",1.03,IF(AH260&lt;0,1.01,IF(AH260&gt;10,1.1,(1+AH260/100))))</f>
        <v>0.1212</v>
      </c>
      <c r="AS260" s="1042">
        <f>IF($AI260="n/a",1.03*AR260,IF($AI260&lt;0,1.01*AR260,IF($AI260&gt;10,1.1*AR260,(1+$AI260/100)*AR260)))</f>
        <v>0.13332000000000002</v>
      </c>
      <c r="AT260" s="1042">
        <f>IF($AK260="n/a",1.03*AS260,IF($AK260&lt;0,1.01*AS260,IF($AK260&gt;10,1.1*AS260,(1+$AK260/100)*AS260)))</f>
        <v>0.13731960000000001</v>
      </c>
      <c r="AU260" s="1042">
        <f>IF($AK260="n/a",1.03*AT260,IF($AK260&lt;0,1.01*AT260,IF($AK260&gt;10,1.1*AT260,(1+$AK260/100)*AT260)))</f>
        <v>0.14143918800000002</v>
      </c>
      <c r="AV260" s="1042">
        <f>IF($AK260="n/a",1.03*AU260,IF($AK260&lt;0,1.01*AU260,IF($AK260&gt;10,1.1*AU260,(1+$AK260/100)*AU260)))</f>
        <v>0.14568236364000003</v>
      </c>
      <c r="AW260" s="766">
        <f>SUM(AR260:AV260)</f>
        <v>0.67896115164000004</v>
      </c>
      <c r="AX260" s="877">
        <f>AW260/I260*100</f>
        <v>2.7017952711500199</v>
      </c>
      <c r="AY260" s="1212">
        <v>0.38</v>
      </c>
      <c r="AZ260" s="1028">
        <v>11.52</v>
      </c>
      <c r="BA260" s="1028">
        <v>-15.950000000000001</v>
      </c>
      <c r="BB260" s="1028">
        <v>-1.4200000000000002</v>
      </c>
      <c r="BC260" s="1028">
        <v>-4.7300000000000004</v>
      </c>
      <c r="BE260" s="721">
        <v>2014</v>
      </c>
      <c r="BF260" s="1057">
        <f>IF(BE260&gt;2008,0,IF(BE260&gt;2001,1,IF(BE260&gt;1990,2,IF(BE260&gt;1980,3,IF(BE260&gt;1973,4,IF(BE260&gt;1970,5,IF(BE260&gt;1960,6,IF(BE260&gt;1958,7,IF(BE260&gt;1953,8,9)))))))))</f>
        <v>0</v>
      </c>
    </row>
    <row r="261" spans="1:58" ht="11.25" customHeight="1" x14ac:dyDescent="0.2">
      <c r="A261" s="1019" t="s">
        <v>1358</v>
      </c>
      <c r="B261" s="1031" t="s">
        <v>1359</v>
      </c>
      <c r="C261" s="1181" t="s">
        <v>109</v>
      </c>
      <c r="D261" s="1181" t="s">
        <v>4434</v>
      </c>
      <c r="E261" s="857">
        <v>7</v>
      </c>
      <c r="F261" s="1245">
        <v>635</v>
      </c>
      <c r="G261" s="1245" t="s">
        <v>107</v>
      </c>
      <c r="H261" s="1245" t="s">
        <v>107</v>
      </c>
      <c r="I261" s="1030">
        <v>12.28</v>
      </c>
      <c r="J261" s="766">
        <f>(M261/I261)*100</f>
        <v>3.5830618892508146</v>
      </c>
      <c r="K261" s="1033">
        <v>0.11</v>
      </c>
      <c r="L261" s="1043">
        <v>4</v>
      </c>
      <c r="M261" s="756">
        <f>K261*L261</f>
        <v>0.44</v>
      </c>
      <c r="N261" s="1026" t="s">
        <v>653</v>
      </c>
      <c r="O261" s="860">
        <v>0.09</v>
      </c>
      <c r="P261" s="1016">
        <v>43412</v>
      </c>
      <c r="Q261" s="1016">
        <v>43427</v>
      </c>
      <c r="R261" s="756">
        <f>(K261-O261)/O261*100</f>
        <v>22.222222222222225</v>
      </c>
      <c r="S261" s="824">
        <f>IF(INDEX(Historical!$D$7:$D$1455,MATCH(B261,Historical!$B$7:$B$1455,0))=0,"n/a",(INDEX(Historical!$C$7:$C$1455,MATCH(B261,Historical!$B$7:$B$1455,0))/INDEX(Historical!$D$7:$D$1455,MATCH(B261,Historical!$B$7:$B$1455,0))-1)*100)</f>
        <v>26.923076923076895</v>
      </c>
      <c r="T261" s="824">
        <f>IF(INDEX(Historical!$F$7:$F$1455,MATCH(B261,Historical!$B$7:$B$1455,0))=0,"n/a",((INDEX(Historical!$C$7:$C$1455,MATCH(B261,Historical!$B$7:$B$1455,0))/INDEX(Historical!$F$7:$F$1455,MATCH(B261,Historical!$B$7:$B$1455,0)))^(1/3)-1)*100)</f>
        <v>40.398992345318497</v>
      </c>
      <c r="U261" s="824">
        <f>IF(INDEX(Historical!$I$7:$I$1455,MATCH(B261,Historical!$B$7:$B$1455,0))=0,"n/a",((INDEX(Historical!$C$7:$C$1455,MATCH(B261,Historical!$B$7:$B$1455,0))/INDEX(Historical!$I$7:$I$1455,MATCH(B261,Historical!$B$7:$B$1455,0)))^(1/5)-1)*100)</f>
        <v>75.858347293405643</v>
      </c>
      <c r="V261" s="824" t="str">
        <f>IF(INDEX(Historical!$O$7:$O$1455,MATCH(B261,Historical!$B$7:$B$1455,0))=0,"n/a",((INDEX(Historical!$C$7:$C$1455,MATCH(B261,Historical!$B$7:$B$1455,0))/INDEX(Historical!$O$7:$O$1455,MATCH(B261,Historical!$B$7:$B$1455,0)))^(1/10)-1)*100)</f>
        <v>n/a</v>
      </c>
      <c r="W261" s="825" t="str">
        <f>IF(OR(U261&lt;=0,U261="n/a",V261&lt;=0,V261="n/a"),"n/a",U261/V261)</f>
        <v>n/a</v>
      </c>
      <c r="X261" s="826">
        <f>IF(OR(AJ261&lt;=0,AJ261="n/a",U261&lt;=0,U261="n/a"),"n/a",U261/AJ261)</f>
        <v>5.7036351348425294</v>
      </c>
      <c r="Y261" s="1032"/>
      <c r="Z261" s="766">
        <f>IF(OR(AC261&lt;0.01,AC261="n/a"),"n/a",M261/AC261*100)</f>
        <v>58.666666666666664</v>
      </c>
      <c r="AA261" s="1042">
        <f>IF(OR(AC261&lt;0.01,AC261="n/a"),"n/a",I261/AC261)</f>
        <v>16.373333333333331</v>
      </c>
      <c r="AB261" s="1043">
        <v>12</v>
      </c>
      <c r="AC261" s="1021">
        <v>0.75</v>
      </c>
      <c r="AD261" s="1021">
        <v>1.37</v>
      </c>
      <c r="AE261" s="1021">
        <v>3.79</v>
      </c>
      <c r="AF261" s="1024">
        <v>1.1399999999999999</v>
      </c>
      <c r="AG261" s="1021">
        <v>5.3</v>
      </c>
      <c r="AH261" s="1021">
        <v>-5.6000000000000005</v>
      </c>
      <c r="AI261" s="1021">
        <v>-1.1599999999999999</v>
      </c>
      <c r="AJ261" s="1021">
        <v>13.3</v>
      </c>
      <c r="AK261" s="1021">
        <v>12</v>
      </c>
      <c r="AL261" s="1034">
        <v>3580</v>
      </c>
      <c r="AM261" s="1028">
        <v>1.7999999999999998</v>
      </c>
      <c r="AN261" s="1021">
        <v>1.6</v>
      </c>
      <c r="AO261" s="868">
        <f>IF(U261="n/a","n/a",IF(AA261&lt;0,"n/a",IF(AA261="n/a","n/a",J261+U261-AA261)))</f>
        <v>63.068075849323122</v>
      </c>
      <c r="AP261" s="869">
        <f>IF(U261="n/a","n/a",J261+U261)</f>
        <v>79.441409182656457</v>
      </c>
      <c r="AQ261" s="1044">
        <f>IF(OR(AC261&lt;0.01,AF261="n/a"),"n/a",(I261/SQRT(22.5*AC261*(I261/AF261))-1)*100)</f>
        <v>-8.9185956288429846</v>
      </c>
      <c r="AR261" s="766">
        <f>INDEX(Historical!$C$7:$C$1455,MATCH(B261,Historical!$B$7:$B$1455,0))*IF(AH261="n/a",1.03,IF(AH261&lt;0,1.01,IF(AH261&gt;10,1.1,(1+AH261/100))))</f>
        <v>0.33329999999999999</v>
      </c>
      <c r="AS261" s="1042">
        <f>IF($AI261="n/a",1.03*AR261,IF($AI261&lt;0,1.01*AR261,IF($AI261&gt;10,1.1*AR261,(1+$AI261/100)*AR261)))</f>
        <v>0.33663300000000002</v>
      </c>
      <c r="AT261" s="1042">
        <f>IF($AK261="n/a",1.03*AS261,IF($AK261&lt;0,1.01*AS261,IF($AK261&gt;10,1.1*AS261,(1+$AK261/100)*AS261)))</f>
        <v>0.37029630000000002</v>
      </c>
      <c r="AU261" s="1042">
        <f>IF($AK261="n/a",1.03*AT261,IF($AK261&lt;0,1.01*AT261,IF($AK261&gt;10,1.1*AT261,(1+$AK261/100)*AT261)))</f>
        <v>0.40732593000000006</v>
      </c>
      <c r="AV261" s="1042">
        <f>IF($AK261="n/a",1.03*AU261,IF($AK261&lt;0,1.01*AU261,IF($AK261&gt;10,1.1*AU261,(1+$AK261/100)*AU261)))</f>
        <v>0.4480585230000001</v>
      </c>
      <c r="AW261" s="766">
        <f>SUM(AR261:AV261)</f>
        <v>1.8956137530000001</v>
      </c>
      <c r="AX261" s="877">
        <f>AW261/I261*100</f>
        <v>15.436594079804561</v>
      </c>
      <c r="AY261" s="1212">
        <v>0.54</v>
      </c>
      <c r="AZ261" s="1028">
        <v>19.57</v>
      </c>
      <c r="BA261" s="1028">
        <v>-16.41</v>
      </c>
      <c r="BB261" s="1028">
        <v>3.45</v>
      </c>
      <c r="BC261" s="1028">
        <v>-5.07</v>
      </c>
      <c r="BE261" s="721">
        <v>2013</v>
      </c>
      <c r="BF261" s="1057">
        <f>IF(BE261&gt;2008,0,IF(BE261&gt;2001,1,IF(BE261&gt;1990,2,IF(BE261&gt;1980,3,IF(BE261&gt;1973,4,IF(BE261&gt;1970,5,IF(BE261&gt;1960,6,IF(BE261&gt;1958,7,IF(BE261&gt;1953,8,9)))))))))</f>
        <v>0</v>
      </c>
    </row>
    <row r="262" spans="1:58" ht="11.25" customHeight="1" x14ac:dyDescent="0.2">
      <c r="A262" s="1019" t="s">
        <v>1360</v>
      </c>
      <c r="B262" s="1031" t="s">
        <v>1361</v>
      </c>
      <c r="C262" s="1181" t="s">
        <v>4414</v>
      </c>
      <c r="D262" s="1181" t="s">
        <v>4415</v>
      </c>
      <c r="E262" s="857">
        <v>9</v>
      </c>
      <c r="F262" s="1245">
        <v>407</v>
      </c>
      <c r="G262" s="1245" t="s">
        <v>107</v>
      </c>
      <c r="H262" s="1245" t="s">
        <v>107</v>
      </c>
      <c r="I262" s="1030">
        <v>33.97</v>
      </c>
      <c r="J262" s="766">
        <f>(M262/I262)*100</f>
        <v>7.1945834559905801</v>
      </c>
      <c r="K262" s="1033">
        <v>0.61099999999999999</v>
      </c>
      <c r="L262" s="1043">
        <v>4</v>
      </c>
      <c r="M262" s="756">
        <f>K262*L262</f>
        <v>2.444</v>
      </c>
      <c r="N262" s="1026" t="s">
        <v>165</v>
      </c>
      <c r="O262" s="860">
        <v>0.58750000000000002</v>
      </c>
      <c r="P262" s="1016">
        <v>43448</v>
      </c>
      <c r="Q262" s="1016">
        <v>43468</v>
      </c>
      <c r="R262" s="756">
        <f>(K262-O262)/O262*100</f>
        <v>3.9999999999999938</v>
      </c>
      <c r="S262" s="824">
        <f>IF(INDEX(Historical!$D$7:$D$1455,MATCH(B262,Historical!$B$7:$B$1455,0))=0,"n/a",(INDEX(Historical!$C$7:$C$1455,MATCH(B262,Historical!$B$7:$B$1455,0))/INDEX(Historical!$D$7:$D$1455,MATCH(B262,Historical!$B$7:$B$1455,0))-1)*100)</f>
        <v>9.7256857855361645</v>
      </c>
      <c r="T262" s="824">
        <f>IF(INDEX(Historical!$F$7:$F$1455,MATCH(B262,Historical!$B$7:$B$1455,0))=0,"n/a",((INDEX(Historical!$C$7:$C$1455,MATCH(B262,Historical!$B$7:$B$1455,0))/INDEX(Historical!$F$7:$F$1455,MATCH(B262,Historical!$B$7:$B$1455,0)))^(1/3)-1)*100)</f>
        <v>13.870738559557472</v>
      </c>
      <c r="U262" s="824">
        <f>IF(INDEX(Historical!$I$7:$I$1455,MATCH(B262,Historical!$B$7:$B$1455,0))=0,"n/a",((INDEX(Historical!$C$7:$C$1455,MATCH(B262,Historical!$B$7:$B$1455,0))/INDEX(Historical!$I$7:$I$1455,MATCH(B262,Historical!$B$7:$B$1455,0)))^(1/5)-1)*100)</f>
        <v>16.165687838587317</v>
      </c>
      <c r="V262" s="824" t="str">
        <f>IF(INDEX(Historical!$O$7:$O$1455,MATCH(B262,Historical!$B$7:$B$1455,0))=0,"n/a",((INDEX(Historical!$C$7:$C$1455,MATCH(B262,Historical!$B$7:$B$1455,0))/INDEX(Historical!$O$7:$O$1455,MATCH(B262,Historical!$B$7:$B$1455,0)))^(1/10)-1)*100)</f>
        <v>n/a</v>
      </c>
      <c r="W262" s="825" t="str">
        <f>IF(OR(U262&lt;=0,U262="n/a",V262&lt;=0,V262="n/a"),"n/a",U262/V262)</f>
        <v>n/a</v>
      </c>
      <c r="X262" s="826" t="str">
        <f>IF(OR(AJ262&lt;=0,AJ262="n/a",U262&lt;=0,U262="n/a"),"n/a",U262/AJ262)</f>
        <v>n/a</v>
      </c>
      <c r="Y262" s="777"/>
      <c r="Z262" s="766">
        <f>IF(OR(AC262&lt;0.01,AC262="n/a"),"n/a",M262/AC262*100)</f>
        <v>290.95238095238096</v>
      </c>
      <c r="AA262" s="1042">
        <f>IF(OR(AC262&lt;0.01,AC262="n/a"),"n/a",I262/AC262)</f>
        <v>40.44047619047619</v>
      </c>
      <c r="AB262" s="1043">
        <v>12</v>
      </c>
      <c r="AC262" s="1021">
        <v>0.84</v>
      </c>
      <c r="AD262" s="1021" t="s">
        <v>138</v>
      </c>
      <c r="AE262" s="1021">
        <v>2.35</v>
      </c>
      <c r="AF262" s="1021">
        <v>5.0199999999999996</v>
      </c>
      <c r="AG262" s="1021">
        <v>10.7</v>
      </c>
      <c r="AH262" s="1021">
        <v>69.3</v>
      </c>
      <c r="AI262" s="1021">
        <v>4.78</v>
      </c>
      <c r="AJ262" s="1021">
        <v>-6.2</v>
      </c>
      <c r="AK262" s="1021">
        <v>-0.97</v>
      </c>
      <c r="AL262" s="1034">
        <v>9770</v>
      </c>
      <c r="AM262" s="1028">
        <v>0.8</v>
      </c>
      <c r="AN262" s="1023">
        <v>4.3</v>
      </c>
      <c r="AO262" s="868">
        <f>IF(U262="n/a","n/a",IF(AA262&lt;0,"n/a",IF(AA262="n/a","n/a",J262+U262-AA262)))</f>
        <v>-17.080204895898291</v>
      </c>
      <c r="AP262" s="869">
        <f>IF(U262="n/a","n/a",J262+U262)</f>
        <v>23.360271294577899</v>
      </c>
      <c r="AQ262" s="1044">
        <f>IF(OR(AC262&lt;0.01,AF262="n/a"),"n/a",(I262/SQRT(22.5*AC262*(I262/AF262))-1)*100)</f>
        <v>200.37842094131153</v>
      </c>
      <c r="AR262" s="766">
        <f>INDEX(Historical!$C$7:$C$1455,MATCH(B262,Historical!$B$7:$B$1455,0))*IF(AH262="n/a",1.03,IF(AH262&lt;0,1.01,IF(AH262&gt;10,1.1,(1+AH262/100))))</f>
        <v>2.4200000000000004</v>
      </c>
      <c r="AS262" s="1042">
        <f>IF($AI262="n/a",1.03*AR262,IF($AI262&lt;0,1.01*AR262,IF($AI262&gt;10,1.1*AR262,(1+$AI262/100)*AR262)))</f>
        <v>2.5356760000000005</v>
      </c>
      <c r="AT262" s="1042">
        <f>IF($AK262="n/a",1.03*AS262,IF($AK262&lt;0,1.01*AS262,IF($AK262&gt;10,1.1*AS262,(1+$AK262/100)*AS262)))</f>
        <v>2.5610327600000007</v>
      </c>
      <c r="AU262" s="1042">
        <f>IF($AK262="n/a",1.03*AT262,IF($AK262&lt;0,1.01*AT262,IF($AK262&gt;10,1.1*AT262,(1+$AK262/100)*AT262)))</f>
        <v>2.5866430876000006</v>
      </c>
      <c r="AV262" s="1042">
        <f>IF($AK262="n/a",1.03*AU262,IF($AK262&lt;0,1.01*AU262,IF($AK262&gt;10,1.1*AU262,(1+$AK262/100)*AU262)))</f>
        <v>2.6125095184760005</v>
      </c>
      <c r="AW262" s="766">
        <f>SUM(AR262:AV262)</f>
        <v>12.715861366076004</v>
      </c>
      <c r="AX262" s="877">
        <f>AW262/I262*100</f>
        <v>37.43262103643216</v>
      </c>
      <c r="AY262" s="1212">
        <v>0.73</v>
      </c>
      <c r="AZ262" s="1028">
        <v>12.41</v>
      </c>
      <c r="BA262" s="1028">
        <v>-17.41</v>
      </c>
      <c r="BB262" s="1028">
        <v>3.37</v>
      </c>
      <c r="BC262" s="1028">
        <v>0.35000000000000003</v>
      </c>
      <c r="BE262" s="721">
        <v>2011</v>
      </c>
      <c r="BF262" s="1057">
        <f>IF(BE262&gt;2008,0,IF(BE262&gt;2001,1,IF(BE262&gt;1990,2,IF(BE262&gt;1980,3,IF(BE262&gt;1973,4,IF(BE262&gt;1970,5,IF(BE262&gt;1960,6,IF(BE262&gt;1958,7,IF(BE262&gt;1953,8,9)))))))))</f>
        <v>0</v>
      </c>
    </row>
    <row r="263" spans="1:58" ht="11.25" customHeight="1" x14ac:dyDescent="0.2">
      <c r="A263" s="1027" t="s">
        <v>1362</v>
      </c>
      <c r="B263" s="1031" t="s">
        <v>1363</v>
      </c>
      <c r="C263" s="1181" t="s">
        <v>113</v>
      </c>
      <c r="D263" s="1181" t="s">
        <v>214</v>
      </c>
      <c r="E263" s="857">
        <v>6</v>
      </c>
      <c r="F263" s="1245">
        <v>693</v>
      </c>
      <c r="G263" s="1245" t="s">
        <v>38</v>
      </c>
      <c r="H263" s="1245" t="s">
        <v>38</v>
      </c>
      <c r="I263" s="1030">
        <v>55.45</v>
      </c>
      <c r="J263" s="766">
        <f>(M263/I263)*100</f>
        <v>0.96663660955816044</v>
      </c>
      <c r="K263" s="1033">
        <v>0.13400000000000001</v>
      </c>
      <c r="L263" s="1043">
        <v>4</v>
      </c>
      <c r="M263" s="756">
        <f>K263*L263</f>
        <v>0.53600000000000003</v>
      </c>
      <c r="N263" s="1026" t="s">
        <v>165</v>
      </c>
      <c r="O263" s="860">
        <v>0.128</v>
      </c>
      <c r="P263" s="1016">
        <v>43168</v>
      </c>
      <c r="Q263" s="1016">
        <v>43192</v>
      </c>
      <c r="R263" s="756">
        <f>(K263-O263)/O263*100</f>
        <v>4.6875000000000044</v>
      </c>
      <c r="S263" s="824">
        <f>IF(INDEX(Historical!$D$7:$D$1455,MATCH(B263,Historical!$B$7:$B$1455,0))=0,"n/a",(INDEX(Historical!$C$7:$C$1455,MATCH(B263,Historical!$B$7:$B$1455,0))/INDEX(Historical!$D$7:$D$1455,MATCH(B263,Historical!$B$7:$B$1455,0))-1)*100)</f>
        <v>2.4193548387096753</v>
      </c>
      <c r="T263" s="824">
        <f>IF(INDEX(Historical!$F$7:$F$1455,MATCH(B263,Historical!$B$7:$B$1455,0))=0,"n/a",((INDEX(Historical!$C$7:$C$1455,MATCH(B263,Historical!$B$7:$B$1455,0))/INDEX(Historical!$F$7:$F$1455,MATCH(B263,Historical!$B$7:$B$1455,0)))^(1/3)-1)*100)</f>
        <v>4.9068093647468114</v>
      </c>
      <c r="U263" s="824">
        <f>IF(INDEX(Historical!$I$7:$I$1455,MATCH(B263,Historical!$B$7:$B$1455,0))=0,"n/a",((INDEX(Historical!$C$7:$C$1455,MATCH(B263,Historical!$B$7:$B$1455,0))/INDEX(Historical!$I$7:$I$1455,MATCH(B263,Historical!$B$7:$B$1455,0)))^(1/5)-1)*100)</f>
        <v>6.8937875742901333</v>
      </c>
      <c r="V263" s="824">
        <f>IF(INDEX(Historical!$O$7:$O$1455,MATCH(B263,Historical!$B$7:$B$1455,0))=0,"n/a",((INDEX(Historical!$C$7:$C$1455,MATCH(B263,Historical!$B$7:$B$1455,0))/INDEX(Historical!$O$7:$O$1455,MATCH(B263,Historical!$B$7:$B$1455,0)))^(1/10)-1)*100)</f>
        <v>9.0053192343046984</v>
      </c>
      <c r="W263" s="825">
        <f>IF(OR(U263&lt;=0,U263="n/a",V263&lt;=0,V263="n/a"),"n/a",U263/V263)</f>
        <v>0.76552395255784655</v>
      </c>
      <c r="X263" s="826">
        <f>IF(OR(AJ263&lt;=0,AJ263="n/a",U263&lt;=0,U263="n/a"),"n/a",U263/AJ263)</f>
        <v>0.34297450618358871</v>
      </c>
      <c r="Y263" s="789"/>
      <c r="Z263" s="766">
        <f>IF(OR(AC263&lt;0.01,AC263="n/a"),"n/a",M263/AC263*100)</f>
        <v>14.255319148936172</v>
      </c>
      <c r="AA263" s="1042">
        <f>IF(OR(AC263&lt;0.01,AC263="n/a"),"n/a",I263/AC263)</f>
        <v>14.747340425531917</v>
      </c>
      <c r="AB263" s="1043">
        <v>12</v>
      </c>
      <c r="AC263" s="1021">
        <v>3.76</v>
      </c>
      <c r="AD263" s="1021">
        <v>1.84</v>
      </c>
      <c r="AE263" s="1021">
        <v>1.78</v>
      </c>
      <c r="AF263" s="1021">
        <v>2.72</v>
      </c>
      <c r="AG263" s="1021">
        <v>12.8</v>
      </c>
      <c r="AH263" s="1021">
        <v>43.8</v>
      </c>
      <c r="AI263" s="1021">
        <v>13.52</v>
      </c>
      <c r="AJ263" s="1021">
        <v>20.100000000000001</v>
      </c>
      <c r="AK263" s="1021">
        <v>8</v>
      </c>
      <c r="AL263" s="1034">
        <v>4900</v>
      </c>
      <c r="AM263" s="1028">
        <v>0.3</v>
      </c>
      <c r="AN263" s="1021">
        <v>0.09</v>
      </c>
      <c r="AO263" s="868">
        <f>IF(U263="n/a","n/a",IF(AA263&lt;0,"n/a",IF(AA263="n/a","n/a",J263+U263-AA263)))</f>
        <v>-6.8869162416836227</v>
      </c>
      <c r="AP263" s="869">
        <f>IF(U263="n/a","n/a",J263+U263)</f>
        <v>7.860424183848294</v>
      </c>
      <c r="AQ263" s="1044">
        <f>IF(OR(AC263&lt;0.01,AF263="n/a"),"n/a",(I263/SQRT(22.5*AC263*(I263/AF263))-1)*100)</f>
        <v>33.521144322116527</v>
      </c>
      <c r="AR263" s="766">
        <f>INDEX(Historical!$C$7:$C$1455,MATCH(B263,Historical!$B$7:$B$1455,0))*IF(AH263="n/a",1.03,IF(AH263&lt;0,1.01,IF(AH263&gt;10,1.1,(1+AH263/100))))</f>
        <v>0.55880000000000007</v>
      </c>
      <c r="AS263" s="1042">
        <f>IF($AI263="n/a",1.03*AR263,IF($AI263&lt;0,1.01*AR263,IF($AI263&gt;10,1.1*AR263,(1+$AI263/100)*AR263)))</f>
        <v>0.61468000000000012</v>
      </c>
      <c r="AT263" s="1042">
        <f>IF($AK263="n/a",1.03*AS263,IF($AK263&lt;0,1.01*AS263,IF($AK263&gt;10,1.1*AS263,(1+$AK263/100)*AS263)))</f>
        <v>0.66385440000000018</v>
      </c>
      <c r="AU263" s="1042">
        <f>IF($AK263="n/a",1.03*AT263,IF($AK263&lt;0,1.01*AT263,IF($AK263&gt;10,1.1*AT263,(1+$AK263/100)*AT263)))</f>
        <v>0.71696275200000026</v>
      </c>
      <c r="AV263" s="1042">
        <f>IF($AK263="n/a",1.03*AU263,IF($AK263&lt;0,1.01*AU263,IF($AK263&gt;10,1.1*AU263,(1+$AK263/100)*AU263)))</f>
        <v>0.77431977216000036</v>
      </c>
      <c r="AW263" s="766">
        <f>SUM(AR263:AV263)</f>
        <v>3.3286169241600012</v>
      </c>
      <c r="AX263" s="877">
        <f>AW263/I263*100</f>
        <v>6.002916003895403</v>
      </c>
      <c r="AY263" s="1212">
        <v>1.63</v>
      </c>
      <c r="AZ263" s="1028">
        <v>20.28</v>
      </c>
      <c r="BA263" s="1028">
        <v>-12.04</v>
      </c>
      <c r="BB263" s="1028">
        <v>0.37</v>
      </c>
      <c r="BC263" s="1028">
        <v>2.2399999999999998</v>
      </c>
      <c r="BD263" s="759"/>
      <c r="BE263" s="721">
        <v>2013</v>
      </c>
      <c r="BF263" s="1057">
        <f>IF(BE263&gt;2008,0,IF(BE263&gt;2001,1,IF(BE263&gt;1990,2,IF(BE263&gt;1980,3,IF(BE263&gt;1973,4,IF(BE263&gt;1970,5,IF(BE263&gt;1960,6,IF(BE263&gt;1958,7,IF(BE263&gt;1953,8,9)))))))))</f>
        <v>0</v>
      </c>
    </row>
    <row r="264" spans="1:58" ht="11.25" customHeight="1" x14ac:dyDescent="0.2">
      <c r="A264" s="1019" t="s">
        <v>1364</v>
      </c>
      <c r="B264" s="1031" t="s">
        <v>1365</v>
      </c>
      <c r="C264" s="1181" t="s">
        <v>4283</v>
      </c>
      <c r="D264" s="1181" t="s">
        <v>4464</v>
      </c>
      <c r="E264" s="857">
        <v>8</v>
      </c>
      <c r="F264" s="1245">
        <v>544</v>
      </c>
      <c r="G264" s="1245" t="s">
        <v>107</v>
      </c>
      <c r="H264" s="1245" t="s">
        <v>107</v>
      </c>
      <c r="I264" s="1030">
        <v>73.81</v>
      </c>
      <c r="J264" s="766">
        <f>(M264/I264)*100</f>
        <v>2.3574041457797046</v>
      </c>
      <c r="K264" s="1033">
        <v>0.435</v>
      </c>
      <c r="L264" s="1043">
        <v>4</v>
      </c>
      <c r="M264" s="756">
        <f>K264*L264</f>
        <v>1.74</v>
      </c>
      <c r="N264" s="1026" t="s">
        <v>229</v>
      </c>
      <c r="O264" s="860">
        <v>0.42499999999999999</v>
      </c>
      <c r="P264" s="1016">
        <v>43420</v>
      </c>
      <c r="Q264" s="1016">
        <v>43439</v>
      </c>
      <c r="R264" s="756">
        <f>(K264-O264)/O264*100</f>
        <v>2.3529411764705901</v>
      </c>
      <c r="S264" s="824">
        <f>IF(INDEX(Historical!$D$7:$D$1455,MATCH(B264,Historical!$B$7:$B$1455,0))=0,"n/a",(INDEX(Historical!$C$7:$C$1455,MATCH(B264,Historical!$B$7:$B$1455,0))/INDEX(Historical!$D$7:$D$1455,MATCH(B264,Historical!$B$7:$B$1455,0))-1)*100)</f>
        <v>10.948905109489049</v>
      </c>
      <c r="T264" s="824">
        <f>IF(INDEX(Historical!$F$7:$F$1455,MATCH(B264,Historical!$B$7:$B$1455,0))=0,"n/a",((INDEX(Historical!$C$7:$C$1455,MATCH(B264,Historical!$B$7:$B$1455,0))/INDEX(Historical!$F$7:$F$1455,MATCH(B264,Historical!$B$7:$B$1455,0)))^(1/3)-1)*100)</f>
        <v>11.551776147388226</v>
      </c>
      <c r="U264" s="824">
        <f>IF(INDEX(Historical!$I$7:$I$1455,MATCH(B264,Historical!$B$7:$B$1455,0))=0,"n/a",((INDEX(Historical!$C$7:$C$1455,MATCH(B264,Historical!$B$7:$B$1455,0))/INDEX(Historical!$I$7:$I$1455,MATCH(B264,Historical!$B$7:$B$1455,0)))^(1/5)-1)*100)</f>
        <v>11.80593737552007</v>
      </c>
      <c r="V264" s="824" t="str">
        <f>IF(INDEX(Historical!$O$7:$O$1455,MATCH(B264,Historical!$B$7:$B$1455,0))=0,"n/a",((INDEX(Historical!$C$7:$C$1455,MATCH(B264,Historical!$B$7:$B$1455,0))/INDEX(Historical!$O$7:$O$1455,MATCH(B264,Historical!$B$7:$B$1455,0)))^(1/10)-1)*100)</f>
        <v>n/a</v>
      </c>
      <c r="W264" s="825" t="str">
        <f>IF(OR(U264&lt;=0,U264="n/a",V264&lt;=0,V264="n/a"),"n/a",U264/V264)</f>
        <v>n/a</v>
      </c>
      <c r="X264" s="826">
        <f>IF(OR(AJ264&lt;=0,AJ264="n/a",U264&lt;=0,U264="n/a"),"n/a",U264/AJ264)</f>
        <v>3.027163429620531</v>
      </c>
      <c r="Y264" s="1032" t="s">
        <v>4077</v>
      </c>
      <c r="Z264" s="766">
        <f>IF(OR(AC264&lt;0.01,AC264="n/a"),"n/a",M264/AC264*100)</f>
        <v>59.793814432989691</v>
      </c>
      <c r="AA264" s="1042">
        <f>IF(OR(AC264&lt;0.01,AC264="n/a"),"n/a",I264/AC264)</f>
        <v>25.364261168384878</v>
      </c>
      <c r="AB264" s="1043">
        <v>12</v>
      </c>
      <c r="AC264" s="1021">
        <v>2.91</v>
      </c>
      <c r="AD264" s="1021">
        <v>3.17</v>
      </c>
      <c r="AE264" s="1021">
        <v>3.1</v>
      </c>
      <c r="AF264" s="1021">
        <v>3.39</v>
      </c>
      <c r="AG264" s="1021">
        <v>9.3000000000000007</v>
      </c>
      <c r="AH264" s="1021">
        <v>0.70000000000000007</v>
      </c>
      <c r="AI264" s="1021">
        <v>7.26</v>
      </c>
      <c r="AJ264" s="1021">
        <v>3.9</v>
      </c>
      <c r="AK264" s="1021">
        <v>8</v>
      </c>
      <c r="AL264" s="1034">
        <v>3650</v>
      </c>
      <c r="AM264" s="1028">
        <v>2.1</v>
      </c>
      <c r="AN264" s="1021">
        <v>0.97</v>
      </c>
      <c r="AO264" s="868">
        <f>IF(U264="n/a","n/a",IF(AA264&lt;0,"n/a",IF(AA264="n/a","n/a",J264+U264-AA264)))</f>
        <v>-11.200919647085104</v>
      </c>
      <c r="AP264" s="869">
        <f>IF(U264="n/a","n/a",J264+U264)</f>
        <v>14.163341521299774</v>
      </c>
      <c r="AQ264" s="1044">
        <f>IF(OR(AC264&lt;0.01,AF264="n/a"),"n/a",(I264/SQRT(22.5*AC264*(I264/AF264))-1)*100)</f>
        <v>95.487817592384047</v>
      </c>
      <c r="AR264" s="766">
        <f>INDEX(Historical!$C$7:$C$1455,MATCH(B264,Historical!$B$7:$B$1455,0))*IF(AH264="n/a",1.03,IF(AH264&lt;0,1.01,IF(AH264&gt;10,1.1,(1+AH264/100))))</f>
        <v>1.5306399999999998</v>
      </c>
      <c r="AS264" s="1042">
        <f>IF($AI264="n/a",1.03*AR264,IF($AI264&lt;0,1.01*AR264,IF($AI264&gt;10,1.1*AR264,(1+$AI264/100)*AR264)))</f>
        <v>1.6417644639999998</v>
      </c>
      <c r="AT264" s="1042">
        <f>IF($AK264="n/a",1.03*AS264,IF($AK264&lt;0,1.01*AS264,IF($AK264&gt;10,1.1*AS264,(1+$AK264/100)*AS264)))</f>
        <v>1.7731056211199998</v>
      </c>
      <c r="AU264" s="1042">
        <f>IF($AK264="n/a",1.03*AT264,IF($AK264&lt;0,1.01*AT264,IF($AK264&gt;10,1.1*AT264,(1+$AK264/100)*AT264)))</f>
        <v>1.9149540708096</v>
      </c>
      <c r="AV264" s="1042">
        <f>IF($AK264="n/a",1.03*AU264,IF($AK264&lt;0,1.01*AU264,IF($AK264&gt;10,1.1*AU264,(1+$AK264/100)*AU264)))</f>
        <v>2.0681503964743682</v>
      </c>
      <c r="AW264" s="766">
        <f>SUM(AR264:AV264)</f>
        <v>8.9286145524039675</v>
      </c>
      <c r="AX264" s="877">
        <f>AW264/I264*100</f>
        <v>12.096754575808113</v>
      </c>
      <c r="AY264" s="1212">
        <v>0.99</v>
      </c>
      <c r="AZ264" s="1028">
        <v>6.83</v>
      </c>
      <c r="BA264" s="1028">
        <v>-19.400000000000002</v>
      </c>
      <c r="BB264" s="1028">
        <v>-1.5699999999999998</v>
      </c>
      <c r="BC264" s="1028">
        <v>-9.1300000000000008</v>
      </c>
      <c r="BE264" s="721">
        <v>2011</v>
      </c>
      <c r="BF264" s="1057">
        <f>IF(BE264&gt;2008,0,IF(BE264&gt;2001,1,IF(BE264&gt;1990,2,IF(BE264&gt;1980,3,IF(BE264&gt;1973,4,IF(BE264&gt;1970,5,IF(BE264&gt;1960,6,IF(BE264&gt;1958,7,IF(BE264&gt;1953,8,9)))))))))</f>
        <v>0</v>
      </c>
    </row>
    <row r="265" spans="1:58" ht="11.25" customHeight="1" x14ac:dyDescent="0.2">
      <c r="A265" s="1027" t="s">
        <v>1366</v>
      </c>
      <c r="B265" s="1031" t="s">
        <v>1367</v>
      </c>
      <c r="C265" s="1181" t="s">
        <v>113</v>
      </c>
      <c r="D265" s="1181" t="s">
        <v>1236</v>
      </c>
      <c r="E265" s="857">
        <v>7</v>
      </c>
      <c r="F265" s="1245">
        <v>568</v>
      </c>
      <c r="G265" s="1245" t="s">
        <v>116</v>
      </c>
      <c r="H265" s="1245" t="s">
        <v>116</v>
      </c>
      <c r="I265" s="1030">
        <v>34.78</v>
      </c>
      <c r="J265" s="766">
        <f>(M265/I265)*100</f>
        <v>2.9902242668200114</v>
      </c>
      <c r="K265" s="1033">
        <v>0.26</v>
      </c>
      <c r="L265" s="1043">
        <v>4</v>
      </c>
      <c r="M265" s="756">
        <f>K265*L265</f>
        <v>1.04</v>
      </c>
      <c r="N265" s="1026" t="s">
        <v>471</v>
      </c>
      <c r="O265" s="860">
        <v>0.25</v>
      </c>
      <c r="P265" s="714">
        <v>43084</v>
      </c>
      <c r="Q265" s="714">
        <v>43112</v>
      </c>
      <c r="R265" s="756">
        <f>(K265-O265)/O265*100</f>
        <v>4.0000000000000036</v>
      </c>
      <c r="S265" s="824">
        <f>IF(INDEX(Historical!$D$7:$D$1455,MATCH(B265,Historical!$B$7:$B$1455,0))=0,"n/a",(INDEX(Historical!$C$7:$C$1455,MATCH(B265,Historical!$B$7:$B$1455,0))/INDEX(Historical!$D$7:$D$1455,MATCH(B265,Historical!$B$7:$B$1455,0))-1)*100)</f>
        <v>13.017592318420279</v>
      </c>
      <c r="T265" s="824">
        <f>IF(INDEX(Historical!$F$7:$F$1455,MATCH(B265,Historical!$B$7:$B$1455,0))=0,"n/a",((INDEX(Historical!$C$7:$C$1455,MATCH(B265,Historical!$B$7:$B$1455,0))/INDEX(Historical!$F$7:$F$1455,MATCH(B265,Historical!$B$7:$B$1455,0)))^(1/3)-1)*100)</f>
        <v>10.909386827123789</v>
      </c>
      <c r="U265" s="824">
        <f>IF(INDEX(Historical!$I$7:$I$1455,MATCH(B265,Historical!$B$7:$B$1455,0))=0,"n/a",((INDEX(Historical!$C$7:$C$1455,MATCH(B265,Historical!$B$7:$B$1455,0))/INDEX(Historical!$I$7:$I$1455,MATCH(B265,Historical!$B$7:$B$1455,0)))^(1/5)-1)*100)</f>
        <v>12.711660603821983</v>
      </c>
      <c r="V265" s="824">
        <f>IF(INDEX(Historical!$O$7:$O$1455,MATCH(B265,Historical!$B$7:$B$1455,0))=0,"n/a",((INDEX(Historical!$C$7:$C$1455,MATCH(B265,Historical!$B$7:$B$1455,0))/INDEX(Historical!$O$7:$O$1455,MATCH(B265,Historical!$B$7:$B$1455,0)))^(1/10)-1)*100)</f>
        <v>8.5562249642056507</v>
      </c>
      <c r="W265" s="825">
        <f>IF(OR(U265&lt;=0,U265="n/a",V265&lt;=0,V265="n/a"),"n/a",U265/V265)</f>
        <v>1.4856622701016273</v>
      </c>
      <c r="X265" s="826">
        <f>IF(OR(AJ265&lt;=0,AJ265="n/a",U265&lt;=0,U265="n/a"),"n/a",U265/AJ265)</f>
        <v>0.6452619595848722</v>
      </c>
      <c r="Y265" s="1032" t="s">
        <v>740</v>
      </c>
      <c r="Z265" s="766">
        <f>IF(OR(AC265&lt;0.01,AC265="n/a"),"n/a",M265/AC265*100)</f>
        <v>42.622950819672134</v>
      </c>
      <c r="AA265" s="1042">
        <f>IF(OR(AC265&lt;0.01,AC265="n/a"),"n/a",I265/AC265)</f>
        <v>14.254098360655739</v>
      </c>
      <c r="AB265" s="1043">
        <v>9</v>
      </c>
      <c r="AC265" s="1021">
        <v>2.44</v>
      </c>
      <c r="AD265" s="1021">
        <v>1.54</v>
      </c>
      <c r="AE265" s="1021">
        <v>1.02</v>
      </c>
      <c r="AF265" s="1021">
        <v>1.52</v>
      </c>
      <c r="AG265" s="1021">
        <v>10.4</v>
      </c>
      <c r="AH265" s="1023">
        <v>39.1</v>
      </c>
      <c r="AI265" s="1023">
        <v>5.83</v>
      </c>
      <c r="AJ265" s="1021">
        <v>19.7</v>
      </c>
      <c r="AK265" s="1021">
        <v>9.26</v>
      </c>
      <c r="AL265" s="1034">
        <v>32159.999999999996</v>
      </c>
      <c r="AM265" s="1028">
        <v>0.2</v>
      </c>
      <c r="AN265" s="1021">
        <v>0.52</v>
      </c>
      <c r="AO265" s="868">
        <f>IF(U265="n/a","n/a",IF(AA265&lt;0,"n/a",IF(AA265="n/a","n/a",J265+U265-AA265)))</f>
        <v>1.4477865099862548</v>
      </c>
      <c r="AP265" s="869">
        <f>IF(U265="n/a","n/a",J265+U265)</f>
        <v>15.701884870641994</v>
      </c>
      <c r="AQ265" s="1044">
        <f>IF(OR(AC265&lt;0.01,AF265="n/a"),"n/a",(I265/SQRT(22.5*AC265*(I265/AF265))-1)*100)</f>
        <v>-1.8703136814535615</v>
      </c>
      <c r="AR265" s="766">
        <f>INDEX(Historical!$C$7:$C$1455,MATCH(B265,Historical!$B$7:$B$1455,0))*IF(AH265="n/a",1.03,IF(AH265&lt;0,1.01,IF(AH265&gt;10,1.1,(1+AH265/100))))</f>
        <v>1.1000000000000001</v>
      </c>
      <c r="AS265" s="1042">
        <f>IF($AI265="n/a",1.03*AR265,IF($AI265&lt;0,1.01*AR265,IF($AI265&gt;10,1.1*AR265,(1+$AI265/100)*AR265)))</f>
        <v>1.1641300000000001</v>
      </c>
      <c r="AT265" s="1042">
        <f>IF($AK265="n/a",1.03*AS265,IF($AK265&lt;0,1.01*AS265,IF($AK265&gt;10,1.1*AS265,(1+$AK265/100)*AS265)))</f>
        <v>1.2719284380000002</v>
      </c>
      <c r="AU265" s="1042">
        <f>IF($AK265="n/a",1.03*AT265,IF($AK265&lt;0,1.01*AT265,IF($AK265&gt;10,1.1*AT265,(1+$AK265/100)*AT265)))</f>
        <v>1.3897090113588002</v>
      </c>
      <c r="AV265" s="1042">
        <f>IF($AK265="n/a",1.03*AU265,IF($AK265&lt;0,1.01*AU265,IF($AK265&gt;10,1.1*AU265,(1+$AK265/100)*AU265)))</f>
        <v>1.518396065810625</v>
      </c>
      <c r="AW265" s="766">
        <f>SUM(AR265:AV265)</f>
        <v>6.444163515169425</v>
      </c>
      <c r="AX265" s="877">
        <f>AW265/I265*100</f>
        <v>18.528359733092078</v>
      </c>
      <c r="AY265" s="1212">
        <v>0.83</v>
      </c>
      <c r="AZ265" s="1028">
        <v>13.66</v>
      </c>
      <c r="BA265" s="1028">
        <v>-16.25</v>
      </c>
      <c r="BB265" s="1028">
        <v>2.34</v>
      </c>
      <c r="BC265" s="1028">
        <v>-2.04</v>
      </c>
      <c r="BE265" s="721">
        <v>2012</v>
      </c>
      <c r="BF265" s="1057">
        <f>IF(BE265&gt;2008,0,IF(BE265&gt;2001,1,IF(BE265&gt;1990,2,IF(BE265&gt;1980,3,IF(BE265&gt;1973,4,IF(BE265&gt;1970,5,IF(BE265&gt;1960,6,IF(BE265&gt;1958,7,IF(BE265&gt;1953,8,9)))))))))</f>
        <v>0</v>
      </c>
    </row>
    <row r="266" spans="1:58" ht="11.25" customHeight="1" x14ac:dyDescent="0.2">
      <c r="A266" s="1027" t="s">
        <v>1368</v>
      </c>
      <c r="B266" s="1031" t="s">
        <v>1369</v>
      </c>
      <c r="C266" s="1181" t="s">
        <v>248</v>
      </c>
      <c r="D266" s="1181" t="s">
        <v>4441</v>
      </c>
      <c r="E266" s="857">
        <v>6</v>
      </c>
      <c r="F266" s="1245">
        <v>732</v>
      </c>
      <c r="G266" s="1245" t="s">
        <v>107</v>
      </c>
      <c r="H266" s="1245" t="s">
        <v>107</v>
      </c>
      <c r="I266" s="1030">
        <v>71.3</v>
      </c>
      <c r="J266" s="766">
        <f>(M266/I266)*100</f>
        <v>0.78541374474053305</v>
      </c>
      <c r="K266" s="1033">
        <v>0.14000000000000001</v>
      </c>
      <c r="L266" s="1043">
        <v>4</v>
      </c>
      <c r="M266" s="756">
        <f>K266*L266</f>
        <v>0.56000000000000005</v>
      </c>
      <c r="N266" s="1026" t="s">
        <v>4010</v>
      </c>
      <c r="O266" s="860">
        <v>0.12</v>
      </c>
      <c r="P266" s="1016">
        <v>43382</v>
      </c>
      <c r="Q266" s="1016">
        <v>43397</v>
      </c>
      <c r="R266" s="756">
        <f>(K266-O266)/O266*100</f>
        <v>16.666666666666682</v>
      </c>
      <c r="S266" s="824">
        <f>IF(INDEX(Historical!$D$7:$D$1455,MATCH(B266,Historical!$B$7:$B$1455,0))=0,"n/a",(INDEX(Historical!$C$7:$C$1455,MATCH(B266,Historical!$B$7:$B$1455,0))/INDEX(Historical!$D$7:$D$1455,MATCH(B266,Historical!$B$7:$B$1455,0))-1)*100)</f>
        <v>12.12121212121211</v>
      </c>
      <c r="T266" s="824">
        <f>IF(INDEX(Historical!$F$7:$F$1455,MATCH(B266,Historical!$B$7:$B$1455,0))=0,"n/a",((INDEX(Historical!$C$7:$C$1455,MATCH(B266,Historical!$B$7:$B$1455,0))/INDEX(Historical!$F$7:$F$1455,MATCH(B266,Historical!$B$7:$B$1455,0)))^(1/3)-1)*100)</f>
        <v>7.2408274971694553</v>
      </c>
      <c r="U266" s="824" t="str">
        <f>IF(INDEX(Historical!$I$7:$I$1455,MATCH(B266,Historical!$B$7:$B$1455,0))=0,"n/a",((INDEX(Historical!$C$7:$C$1455,MATCH(B266,Historical!$B$7:$B$1455,0))/INDEX(Historical!$I$7:$I$1455,MATCH(B266,Historical!$B$7:$B$1455,0)))^(1/5)-1)*100)</f>
        <v>n/a</v>
      </c>
      <c r="V266" s="824">
        <f>IF(INDEX(Historical!$O$7:$O$1455,MATCH(B266,Historical!$B$7:$B$1455,0))=0,"n/a",((INDEX(Historical!$C$7:$C$1455,MATCH(B266,Historical!$B$7:$B$1455,0))/INDEX(Historical!$O$7:$O$1455,MATCH(B266,Historical!$B$7:$B$1455,0)))^(1/10)-1)*100)</f>
        <v>12.896610659322395</v>
      </c>
      <c r="W266" s="825" t="str">
        <f>IF(OR(U266&lt;=0,U266="n/a",V266&lt;=0,V266="n/a"),"n/a",U266/V266)</f>
        <v>n/a</v>
      </c>
      <c r="X266" s="826" t="str">
        <f>IF(OR(AJ266&lt;=0,AJ266="n/a",U266&lt;=0,U266="n/a"),"n/a",U266/AJ266)</f>
        <v>n/a</v>
      </c>
      <c r="Y266" s="769"/>
      <c r="Z266" s="766">
        <f>IF(OR(AC266&lt;0.01,AC266="n/a"),"n/a",M266/AC266*100)</f>
        <v>10.566037735849058</v>
      </c>
      <c r="AA266" s="1042">
        <f>IF(OR(AC266&lt;0.01,AC266="n/a"),"n/a",I266/AC266)</f>
        <v>13.452830188679245</v>
      </c>
      <c r="AB266" s="1043">
        <v>9</v>
      </c>
      <c r="AC266" s="1021">
        <v>5.3</v>
      </c>
      <c r="AD266" s="1021">
        <v>0.96</v>
      </c>
      <c r="AE266" s="1021">
        <v>1.3</v>
      </c>
      <c r="AF266" s="1021">
        <v>2.52</v>
      </c>
      <c r="AG266" s="1021">
        <v>18</v>
      </c>
      <c r="AH266" s="1021">
        <v>158.69999999999999</v>
      </c>
      <c r="AI266" s="1021">
        <v>8</v>
      </c>
      <c r="AJ266" s="1021">
        <v>28.1</v>
      </c>
      <c r="AK266" s="1021">
        <v>14.000000000000002</v>
      </c>
      <c r="AL266" s="1034">
        <v>709.44</v>
      </c>
      <c r="AM266" s="1028">
        <v>0.4</v>
      </c>
      <c r="AN266" s="1021">
        <v>0</v>
      </c>
      <c r="AO266" s="868" t="str">
        <f>IF(U266="n/a","n/a",IF(AA266&lt;0,"n/a",IF(AA266="n/a","n/a",J266+U266-AA266)))</f>
        <v>n/a</v>
      </c>
      <c r="AP266" s="869" t="str">
        <f>IF(U266="n/a","n/a",J266+U266)</f>
        <v>n/a</v>
      </c>
      <c r="AQ266" s="1044">
        <f>IF(OR(AC266&lt;0.01,AF266="n/a"),"n/a",(I266/SQRT(22.5*AC266*(I266/AF266))-1)*100)</f>
        <v>22.748400443023108</v>
      </c>
      <c r="AR266" s="766">
        <f>INDEX(Historical!$C$7:$C$1455,MATCH(B266,Historical!$B$7:$B$1455,0))*IF(AH266="n/a",1.03,IF(AH266&lt;0,1.01,IF(AH266&gt;10,1.1,(1+AH266/100))))</f>
        <v>0.40700000000000003</v>
      </c>
      <c r="AS266" s="1042">
        <f>IF($AI266="n/a",1.03*AR266,IF($AI266&lt;0,1.01*AR266,IF($AI266&gt;10,1.1*AR266,(1+$AI266/100)*AR266)))</f>
        <v>0.43956000000000006</v>
      </c>
      <c r="AT266" s="1042">
        <f>IF($AK266="n/a",1.03*AS266,IF($AK266&lt;0,1.01*AS266,IF($AK266&gt;10,1.1*AS266,(1+$AK266/100)*AS266)))</f>
        <v>0.48351600000000011</v>
      </c>
      <c r="AU266" s="1042">
        <f>IF($AK266="n/a",1.03*AT266,IF($AK266&lt;0,1.01*AT266,IF($AK266&gt;10,1.1*AT266,(1+$AK266/100)*AT266)))</f>
        <v>0.53186760000000022</v>
      </c>
      <c r="AV266" s="1042">
        <f>IF($AK266="n/a",1.03*AU266,IF($AK266&lt;0,1.01*AU266,IF($AK266&gt;10,1.1*AU266,(1+$AK266/100)*AU266)))</f>
        <v>0.58505436000000033</v>
      </c>
      <c r="AW266" s="766">
        <f>SUM(AR266:AV266)</f>
        <v>2.4469979600000009</v>
      </c>
      <c r="AX266" s="877">
        <f>AW266/I266*100</f>
        <v>3.4319746984572239</v>
      </c>
      <c r="AY266" s="1212">
        <v>0.92</v>
      </c>
      <c r="AZ266" s="1028">
        <v>20.580000000000002</v>
      </c>
      <c r="BA266" s="1028">
        <v>-33.589999999999996</v>
      </c>
      <c r="BB266" s="1028">
        <v>-8.99</v>
      </c>
      <c r="BC266" s="1028">
        <v>-9.43</v>
      </c>
      <c r="BE266" s="721">
        <v>2013</v>
      </c>
      <c r="BF266" s="1057">
        <f>IF(BE266&gt;2008,0,IF(BE266&gt;2001,1,IF(BE266&gt;1990,2,IF(BE266&gt;1980,3,IF(BE266&gt;1973,4,IF(BE266&gt;1970,5,IF(BE266&gt;1960,6,IF(BE266&gt;1958,7,IF(BE266&gt;1953,8,9)))))))))</f>
        <v>0</v>
      </c>
    </row>
    <row r="267" spans="1:58" ht="11.25" customHeight="1" x14ac:dyDescent="0.2">
      <c r="A267" s="1027" t="s">
        <v>1370</v>
      </c>
      <c r="B267" s="1031" t="s">
        <v>1371</v>
      </c>
      <c r="C267" s="1181" t="s">
        <v>4414</v>
      </c>
      <c r="D267" s="1181" t="s">
        <v>4445</v>
      </c>
      <c r="E267" s="857">
        <v>8</v>
      </c>
      <c r="F267" s="1245">
        <v>493</v>
      </c>
      <c r="G267" s="1245" t="s">
        <v>116</v>
      </c>
      <c r="H267" s="1245" t="s">
        <v>116</v>
      </c>
      <c r="I267" s="1030">
        <v>143.19999999999999</v>
      </c>
      <c r="J267" s="766">
        <f>(M267/I267)*100</f>
        <v>0.57262569832402233</v>
      </c>
      <c r="K267" s="1033">
        <v>0.41</v>
      </c>
      <c r="L267" s="1043">
        <v>2</v>
      </c>
      <c r="M267" s="756">
        <f>K267*L267</f>
        <v>0.82</v>
      </c>
      <c r="N267" s="1026" t="s">
        <v>1372</v>
      </c>
      <c r="O267" s="860">
        <v>0.37</v>
      </c>
      <c r="P267" s="1016">
        <v>43237</v>
      </c>
      <c r="Q267" s="1016">
        <v>43266</v>
      </c>
      <c r="R267" s="756">
        <f>(K267-O267)/O267*100</f>
        <v>10.810810810810805</v>
      </c>
      <c r="S267" s="824">
        <f>IF(INDEX(Historical!$D$7:$D$1455,MATCH(B267,Historical!$B$7:$B$1455,0))=0,"n/a",(INDEX(Historical!$C$7:$C$1455,MATCH(B267,Historical!$B$7:$B$1455,0))/INDEX(Historical!$D$7:$D$1455,MATCH(B267,Historical!$B$7:$B$1455,0))-1)*100)</f>
        <v>12.5</v>
      </c>
      <c r="T267" s="824">
        <f>IF(INDEX(Historical!$F$7:$F$1455,MATCH(B267,Historical!$B$7:$B$1455,0))=0,"n/a",((INDEX(Historical!$C$7:$C$1455,MATCH(B267,Historical!$B$7:$B$1455,0))/INDEX(Historical!$F$7:$F$1455,MATCH(B267,Historical!$B$7:$B$1455,0)))^(1/3)-1)*100)</f>
        <v>14.471424255333186</v>
      </c>
      <c r="U267" s="824">
        <f>IF(INDEX(Historical!$I$7:$I$1455,MATCH(B267,Historical!$B$7:$B$1455,0))=0,"n/a",((INDEX(Historical!$C$7:$C$1455,MATCH(B267,Historical!$B$7:$B$1455,0))/INDEX(Historical!$I$7:$I$1455,MATCH(B267,Historical!$B$7:$B$1455,0)))^(1/5)-1)*100)</f>
        <v>12.474611314209483</v>
      </c>
      <c r="V267" s="824">
        <f>IF(INDEX(Historical!$O$7:$O$1455,MATCH(B267,Historical!$B$7:$B$1455,0))=0,"n/a",((INDEX(Historical!$C$7:$C$1455,MATCH(B267,Historical!$B$7:$B$1455,0))/INDEX(Historical!$O$7:$O$1455,MATCH(B267,Historical!$B$7:$B$1455,0)))^(1/10)-1)*100)</f>
        <v>1.8399376147024249</v>
      </c>
      <c r="W267" s="825">
        <f>IF(OR(U267&lt;=0,U267="n/a",V267&lt;=0,V267="n/a"),"n/a",U267/V267)</f>
        <v>6.7799099352762653</v>
      </c>
      <c r="X267" s="826">
        <f>IF(OR(AJ267&lt;=0,AJ267="n/a",U267&lt;=0,U267="n/a"),"n/a",U267/AJ267)</f>
        <v>0.93794070031650245</v>
      </c>
      <c r="Y267" s="1032"/>
      <c r="Z267" s="766">
        <f>IF(OR(AC267&lt;0.01,AC267="n/a"),"n/a",M267/AC267*100)</f>
        <v>7.4885844748858457</v>
      </c>
      <c r="AA267" s="1042">
        <f>IF(OR(AC267&lt;0.01,AC267="n/a"),"n/a",I267/AC267)</f>
        <v>13.077625570776256</v>
      </c>
      <c r="AB267" s="1043">
        <v>12</v>
      </c>
      <c r="AC267" s="1021">
        <v>10.95</v>
      </c>
      <c r="AD267" s="1021">
        <v>1.19</v>
      </c>
      <c r="AE267" s="1021">
        <v>0.47</v>
      </c>
      <c r="AF267" s="1021">
        <v>1.85</v>
      </c>
      <c r="AG267" s="1021">
        <v>10.5</v>
      </c>
      <c r="AH267" s="1023">
        <v>23.7</v>
      </c>
      <c r="AI267" s="1023">
        <v>1.1599999999999999</v>
      </c>
      <c r="AJ267" s="1021">
        <v>13.3</v>
      </c>
      <c r="AK267" s="1021">
        <v>11</v>
      </c>
      <c r="AL267" s="1034">
        <v>6520</v>
      </c>
      <c r="AM267" s="1028">
        <v>0.4</v>
      </c>
      <c r="AN267" s="1021">
        <v>0.22</v>
      </c>
      <c r="AO267" s="868">
        <f>IF(U267="n/a","n/a",IF(AA267&lt;0,"n/a",IF(AA267="n/a","n/a",J267+U267-AA267)))</f>
        <v>-3.0388558242750108E-2</v>
      </c>
      <c r="AP267" s="869">
        <f>IF(U267="n/a","n/a",J267+U267)</f>
        <v>13.047237012533506</v>
      </c>
      <c r="AQ267" s="1044">
        <f>IF(OR(AC267&lt;0.01,AF267="n/a"),"n/a",(I267/SQRT(22.5*AC267*(I267/AF267))-1)*100)</f>
        <v>3.6952957380122164</v>
      </c>
      <c r="AR267" s="766">
        <f>INDEX(Historical!$C$7:$C$1455,MATCH(B267,Historical!$B$7:$B$1455,0))*IF(AH267="n/a",1.03,IF(AH267&lt;0,1.01,IF(AH267&gt;10,1.1,(1+AH267/100))))</f>
        <v>0.79200000000000004</v>
      </c>
      <c r="AS267" s="1042">
        <f>IF($AI267="n/a",1.03*AR267,IF($AI267&lt;0,1.01*AR267,IF($AI267&gt;10,1.1*AR267,(1+$AI267/100)*AR267)))</f>
        <v>0.8011872000000001</v>
      </c>
      <c r="AT267" s="1042">
        <f>IF($AK267="n/a",1.03*AS267,IF($AK267&lt;0,1.01*AS267,IF($AK267&gt;10,1.1*AS267,(1+$AK267/100)*AS267)))</f>
        <v>0.88130592000000019</v>
      </c>
      <c r="AU267" s="1042">
        <f>IF($AK267="n/a",1.03*AT267,IF($AK267&lt;0,1.01*AT267,IF($AK267&gt;10,1.1*AT267,(1+$AK267/100)*AT267)))</f>
        <v>0.96943651200000025</v>
      </c>
      <c r="AV267" s="1042">
        <f>IF($AK267="n/a",1.03*AU267,IF($AK267&lt;0,1.01*AU267,IF($AK267&gt;10,1.1*AU267,(1+$AK267/100)*AU267)))</f>
        <v>1.0663801632000003</v>
      </c>
      <c r="AW267" s="766">
        <f>SUM(AR267:AV267)</f>
        <v>4.5103097952000004</v>
      </c>
      <c r="AX267" s="877">
        <f>AW267/I267*100</f>
        <v>3.1496576782122911</v>
      </c>
      <c r="AY267" s="1212">
        <v>1.51</v>
      </c>
      <c r="AZ267" s="1028">
        <v>12.740000000000002</v>
      </c>
      <c r="BA267" s="1028">
        <v>-19.89</v>
      </c>
      <c r="BB267" s="1028">
        <v>3.6799999999999997</v>
      </c>
      <c r="BC267" s="1028">
        <v>-9.66</v>
      </c>
      <c r="BE267" s="721">
        <v>2011</v>
      </c>
      <c r="BF267" s="1057">
        <f>IF(BE267&gt;2008,0,IF(BE267&gt;2001,1,IF(BE267&gt;1990,2,IF(BE267&gt;1980,3,IF(BE267&gt;1973,4,IF(BE267&gt;1970,5,IF(BE267&gt;1960,6,IF(BE267&gt;1958,7,IF(BE267&gt;1953,8,9)))))))))</f>
        <v>0</v>
      </c>
    </row>
    <row r="268" spans="1:58" s="905" customFormat="1" ht="11.25" customHeight="1" x14ac:dyDescent="0.2">
      <c r="A268" s="884" t="s">
        <v>1373</v>
      </c>
      <c r="B268" s="914" t="s">
        <v>1374</v>
      </c>
      <c r="C268" s="1181" t="s">
        <v>109</v>
      </c>
      <c r="D268" s="1181" t="s">
        <v>4434</v>
      </c>
      <c r="E268" s="885">
        <v>8</v>
      </c>
      <c r="F268" s="1245">
        <v>538</v>
      </c>
      <c r="G268" s="1244" t="s">
        <v>38</v>
      </c>
      <c r="H268" s="1244" t="s">
        <v>38</v>
      </c>
      <c r="I268" s="886">
        <v>111.19</v>
      </c>
      <c r="J268" s="887">
        <f>(M268/I268)*100</f>
        <v>2.8779566507779477</v>
      </c>
      <c r="K268" s="888">
        <v>0.8</v>
      </c>
      <c r="L268" s="889">
        <v>4</v>
      </c>
      <c r="M268" s="890">
        <f>K268*L268</f>
        <v>3.2</v>
      </c>
      <c r="N268" s="891" t="s">
        <v>162</v>
      </c>
      <c r="O268" s="892">
        <v>0.56000000000000005</v>
      </c>
      <c r="P268" s="893">
        <v>43377</v>
      </c>
      <c r="Q268" s="893">
        <v>43404</v>
      </c>
      <c r="R268" s="890">
        <f>(K268-O268)/O268*100</f>
        <v>42.857142857142847</v>
      </c>
      <c r="S268" s="824">
        <f>IF(INDEX(Historical!$D$7:$D$1455,MATCH(B268,Historical!$B$7:$B$1455,0))=0,"n/a",(INDEX(Historical!$C$7:$C$1455,MATCH(B268,Historical!$B$7:$B$1455,0))/INDEX(Historical!$D$7:$D$1455,MATCH(B268,Historical!$B$7:$B$1455,0))-1)*100)</f>
        <v>10.869565217391308</v>
      </c>
      <c r="T268" s="824">
        <f>IF(INDEX(Historical!$F$7:$F$1455,MATCH(B268,Historical!$B$7:$B$1455,0))=0,"n/a",((INDEX(Historical!$C$7:$C$1455,MATCH(B268,Historical!$B$7:$B$1455,0))/INDEX(Historical!$F$7:$F$1455,MATCH(B268,Historical!$B$7:$B$1455,0)))^(1/3)-1)*100)</f>
        <v>9.3541299792876842</v>
      </c>
      <c r="U268" s="824">
        <f>IF(INDEX(Historical!$I$7:$I$1455,MATCH(B268,Historical!$B$7:$B$1455,0))=0,"n/a",((INDEX(Historical!$C$7:$C$1455,MATCH(B268,Historical!$B$7:$B$1455,0))/INDEX(Historical!$I$7:$I$1455,MATCH(B268,Historical!$B$7:$B$1455,0)))^(1/5)-1)*100)</f>
        <v>12.146691412746268</v>
      </c>
      <c r="V268" s="824">
        <f>IF(INDEX(Historical!$O$7:$O$1455,MATCH(B268,Historical!$B$7:$B$1455,0))=0,"n/a",((INDEX(Historical!$C$7:$C$1455,MATCH(B268,Historical!$B$7:$B$1455,0))/INDEX(Historical!$O$7:$O$1455,MATCH(B268,Historical!$B$7:$B$1455,0)))^(1/10)-1)*100)</f>
        <v>3.5444361566979943</v>
      </c>
      <c r="W268" s="894">
        <f>IF(OR(U268&lt;=0,U268="n/a",V268&lt;=0,V268="n/a"),"n/a",U268/V268)</f>
        <v>3.4269742423748877</v>
      </c>
      <c r="X268" s="895">
        <f>IF(OR(AJ268&lt;=0,AJ268="n/a",U268&lt;=0,U268="n/a"),"n/a",U268/AJ268)</f>
        <v>2.1690520379904048</v>
      </c>
      <c r="Y268" s="906"/>
      <c r="Z268" s="887">
        <f>IF(OR(AC268&lt;0.01,AC268="n/a"),"n/a",M268/AC268*100)</f>
        <v>37.122969837587014</v>
      </c>
      <c r="AA268" s="897">
        <f>IF(OR(AC268&lt;0.01,AC268="n/a"),"n/a",I268/AC268)</f>
        <v>12.899071925754061</v>
      </c>
      <c r="AB268" s="889">
        <v>12</v>
      </c>
      <c r="AC268" s="898">
        <v>8.6199999999999992</v>
      </c>
      <c r="AD268" s="898">
        <v>1.33</v>
      </c>
      <c r="AE268" s="898">
        <v>5.08</v>
      </c>
      <c r="AF268" s="898">
        <v>1.62</v>
      </c>
      <c r="AG268" s="898">
        <v>12.1</v>
      </c>
      <c r="AH268" s="898">
        <v>10.5</v>
      </c>
      <c r="AI268" s="898">
        <v>8.6300000000000008</v>
      </c>
      <c r="AJ268" s="898">
        <v>5.6000000000000005</v>
      </c>
      <c r="AK268" s="898">
        <v>9.68</v>
      </c>
      <c r="AL268" s="899">
        <v>373180</v>
      </c>
      <c r="AM268" s="900">
        <v>0.1</v>
      </c>
      <c r="AN268" s="898">
        <v>1.17</v>
      </c>
      <c r="AO268" s="901">
        <f>IF(U268="n/a","n/a",IF(AA268&lt;0,"n/a",IF(AA268="n/a","n/a",J268+U268-AA268)))</f>
        <v>2.125576137770155</v>
      </c>
      <c r="AP268" s="902">
        <f>IF(U268="n/a","n/a",J268+U268)</f>
        <v>15.024648063524216</v>
      </c>
      <c r="AQ268" s="903">
        <f>IF(OR(AC268&lt;0.01,AF268="n/a"),"n/a",(I268/SQRT(22.5*AC268*(I268/AF268))-1)*100)</f>
        <v>-3.6291963998280052</v>
      </c>
      <c r="AR268" s="766">
        <f>INDEX(Historical!$C$7:$C$1455,MATCH(B268,Historical!$B$7:$B$1455,0))*IF(AH268="n/a",1.03,IF(AH268&lt;0,1.01,IF(AH268&gt;10,1.1,(1+AH268/100))))</f>
        <v>2.2440000000000002</v>
      </c>
      <c r="AS268" s="897">
        <f>IF($AI268="n/a",1.03*AR268,IF($AI268&lt;0,1.01*AR268,IF($AI268&gt;10,1.1*AR268,(1+$AI268/100)*AR268)))</f>
        <v>2.4376572000000003</v>
      </c>
      <c r="AT268" s="897">
        <f>IF($AK268="n/a",1.03*AS268,IF($AK268&lt;0,1.01*AS268,IF($AK268&gt;10,1.1*AS268,(1+$AK268/100)*AS268)))</f>
        <v>2.6736224169600002</v>
      </c>
      <c r="AU268" s="897">
        <f>IF($AK268="n/a",1.03*AT268,IF($AK268&lt;0,1.01*AT268,IF($AK268&gt;10,1.1*AT268,(1+$AK268/100)*AT268)))</f>
        <v>2.9324290669217281</v>
      </c>
      <c r="AV268" s="897">
        <f>IF($AK268="n/a",1.03*AU268,IF($AK268&lt;0,1.01*AU268,IF($AK268&gt;10,1.1*AU268,(1+$AK268/100)*AU268)))</f>
        <v>3.2162882005997515</v>
      </c>
      <c r="AW268" s="887">
        <f>SUM(AR268:AV268)</f>
        <v>13.503996884481481</v>
      </c>
      <c r="AX268" s="904">
        <f>AW268/I268*100</f>
        <v>12.144974264305676</v>
      </c>
      <c r="AY268" s="1213">
        <v>1.1100000000000001</v>
      </c>
      <c r="AZ268" s="900">
        <v>8.7999999999999989</v>
      </c>
      <c r="BA268" s="900">
        <v>-6.8199999999999994</v>
      </c>
      <c r="BB268" s="900">
        <v>0.79</v>
      </c>
      <c r="BC268" s="900">
        <v>-0.28999999999999998</v>
      </c>
      <c r="BD268" s="1079"/>
      <c r="BE268" s="721">
        <v>2011</v>
      </c>
      <c r="BF268" s="1057">
        <f>IF(BE268&gt;2008,0,IF(BE268&gt;2001,1,IF(BE268&gt;1990,2,IF(BE268&gt;1980,3,IF(BE268&gt;1973,4,IF(BE268&gt;1970,5,IF(BE268&gt;1960,6,IF(BE268&gt;1958,7,IF(BE268&gt;1953,8,9)))))))))</f>
        <v>0</v>
      </c>
    </row>
    <row r="269" spans="1:58" ht="11.25" customHeight="1" x14ac:dyDescent="0.2">
      <c r="A269" s="1027" t="s">
        <v>1375</v>
      </c>
      <c r="B269" s="1031" t="s">
        <v>1376</v>
      </c>
      <c r="C269" s="1181" t="s">
        <v>113</v>
      </c>
      <c r="D269" s="1181" t="s">
        <v>214</v>
      </c>
      <c r="E269" s="857">
        <v>6</v>
      </c>
      <c r="F269" s="1245">
        <v>704</v>
      </c>
      <c r="G269" s="1245" t="s">
        <v>107</v>
      </c>
      <c r="H269" s="1245" t="s">
        <v>107</v>
      </c>
      <c r="I269" s="1030">
        <v>91.08</v>
      </c>
      <c r="J269" s="766">
        <f>(M269/I269)*100</f>
        <v>0.96618357487922701</v>
      </c>
      <c r="K269" s="1033">
        <v>0.22</v>
      </c>
      <c r="L269" s="1043">
        <v>4</v>
      </c>
      <c r="M269" s="756">
        <f>K269*L269</f>
        <v>0.88</v>
      </c>
      <c r="N269" s="1026" t="s">
        <v>702</v>
      </c>
      <c r="O269" s="860">
        <v>0.21</v>
      </c>
      <c r="P269" s="1016">
        <v>43201</v>
      </c>
      <c r="Q269" s="1016">
        <v>43230</v>
      </c>
      <c r="R269" s="756">
        <f>(K269-O269)/O269*100</f>
        <v>4.7619047619047663</v>
      </c>
      <c r="S269" s="824">
        <f>IF(INDEX(Historical!$D$7:$D$1455,MATCH(B269,Historical!$B$7:$B$1455,0))=0,"n/a",(INDEX(Historical!$C$7:$C$1455,MATCH(B269,Historical!$B$7:$B$1455,0))/INDEX(Historical!$D$7:$D$1455,MATCH(B269,Historical!$B$7:$B$1455,0))-1)*100)</f>
        <v>10.810810810810811</v>
      </c>
      <c r="T269" s="824">
        <f>IF(INDEX(Historical!$F$7:$F$1455,MATCH(B269,Historical!$B$7:$B$1455,0))=0,"n/a",((INDEX(Historical!$C$7:$C$1455,MATCH(B269,Historical!$B$7:$B$1455,0))/INDEX(Historical!$F$7:$F$1455,MATCH(B269,Historical!$B$7:$B$1455,0)))^(1/3)-1)*100)</f>
        <v>12.559460426429215</v>
      </c>
      <c r="U269" s="824" t="str">
        <f>IF(INDEX(Historical!$I$7:$I$1455,MATCH(B269,Historical!$B$7:$B$1455,0))=0,"n/a",((INDEX(Historical!$C$7:$C$1455,MATCH(B269,Historical!$B$7:$B$1455,0))/INDEX(Historical!$I$7:$I$1455,MATCH(B269,Historical!$B$7:$B$1455,0)))^(1/5)-1)*100)</f>
        <v>n/a</v>
      </c>
      <c r="V269" s="824" t="str">
        <f>IF(INDEX(Historical!$O$7:$O$1455,MATCH(B269,Historical!$B$7:$B$1455,0))=0,"n/a",((INDEX(Historical!$C$7:$C$1455,MATCH(B269,Historical!$B$7:$B$1455,0))/INDEX(Historical!$O$7:$O$1455,MATCH(B269,Historical!$B$7:$B$1455,0)))^(1/10)-1)*100)</f>
        <v>n/a</v>
      </c>
      <c r="W269" s="825" t="str">
        <f>IF(OR(U269&lt;=0,U269="n/a",V269&lt;=0,V269="n/a"),"n/a",U269/V269)</f>
        <v>n/a</v>
      </c>
      <c r="X269" s="826" t="str">
        <f>IF(OR(AJ269&lt;=0,AJ269="n/a",U269&lt;=0,U269="n/a"),"n/a",U269/AJ269)</f>
        <v>n/a</v>
      </c>
      <c r="Y269" s="790"/>
      <c r="Z269" s="766">
        <f>IF(OR(AC269&lt;0.01,AC269="n/a"),"n/a",M269/AC269*100)</f>
        <v>24.581005586592177</v>
      </c>
      <c r="AA269" s="1042">
        <f>IF(OR(AC269&lt;0.01,AC269="n/a"),"n/a",I269/AC269)</f>
        <v>25.441340782122904</v>
      </c>
      <c r="AB269" s="1043">
        <v>12</v>
      </c>
      <c r="AC269" s="1021">
        <v>3.58</v>
      </c>
      <c r="AD269" s="1021">
        <v>3.18</v>
      </c>
      <c r="AE269" s="1021">
        <v>1.64</v>
      </c>
      <c r="AF269" s="1021">
        <v>2.83</v>
      </c>
      <c r="AG269" s="1021">
        <v>12.5</v>
      </c>
      <c r="AH269" s="1023">
        <v>-13.100000000000001</v>
      </c>
      <c r="AI269" s="1023">
        <v>14.95</v>
      </c>
      <c r="AJ269" s="1021">
        <v>-1.3</v>
      </c>
      <c r="AK269" s="1021">
        <v>8</v>
      </c>
      <c r="AL269" s="1034">
        <v>1010</v>
      </c>
      <c r="AM269" s="1028">
        <v>1.3</v>
      </c>
      <c r="AN269" s="1021">
        <v>0.54</v>
      </c>
      <c r="AO269" s="868" t="str">
        <f>IF(U269="n/a","n/a",IF(AA269&lt;0,"n/a",IF(AA269="n/a","n/a",J269+U269-AA269)))</f>
        <v>n/a</v>
      </c>
      <c r="AP269" s="869" t="str">
        <f>IF(U269="n/a","n/a",J269+U269)</f>
        <v>n/a</v>
      </c>
      <c r="AQ269" s="1044">
        <f>IF(OR(AC269&lt;0.01,AF269="n/a"),"n/a",(I269/SQRT(22.5*AC269*(I269/AF269))-1)*100)</f>
        <v>78.884188995633991</v>
      </c>
      <c r="AR269" s="766">
        <f>INDEX(Historical!$C$7:$C$1455,MATCH(B269,Historical!$B$7:$B$1455,0))*IF(AH269="n/a",1.03,IF(AH269&lt;0,1.01,IF(AH269&gt;10,1.1,(1+AH269/100))))</f>
        <v>0.82820000000000005</v>
      </c>
      <c r="AS269" s="1042">
        <f>IF($AI269="n/a",1.03*AR269,IF($AI269&lt;0,1.01*AR269,IF($AI269&gt;10,1.1*AR269,(1+$AI269/100)*AR269)))</f>
        <v>0.91102000000000016</v>
      </c>
      <c r="AT269" s="1042">
        <f>IF($AK269="n/a",1.03*AS269,IF($AK269&lt;0,1.01*AS269,IF($AK269&gt;10,1.1*AS269,(1+$AK269/100)*AS269)))</f>
        <v>0.98390160000000026</v>
      </c>
      <c r="AU269" s="1042">
        <f>IF($AK269="n/a",1.03*AT269,IF($AK269&lt;0,1.01*AT269,IF($AK269&gt;10,1.1*AT269,(1+$AK269/100)*AT269)))</f>
        <v>1.0626137280000003</v>
      </c>
      <c r="AV269" s="1042">
        <f>IF($AK269="n/a",1.03*AU269,IF($AK269&lt;0,1.01*AU269,IF($AK269&gt;10,1.1*AU269,(1+$AK269/100)*AU269)))</f>
        <v>1.1476228262400003</v>
      </c>
      <c r="AW269" s="766">
        <f>SUM(AR269:AV269)</f>
        <v>4.9333581542400013</v>
      </c>
      <c r="AX269" s="877">
        <f>AW269/I269*100</f>
        <v>5.4165109291172611</v>
      </c>
      <c r="AY269" s="1212">
        <v>1.25</v>
      </c>
      <c r="AZ269" s="1028">
        <v>1.44</v>
      </c>
      <c r="BA269" s="1028">
        <v>-18.57</v>
      </c>
      <c r="BB269" s="1028">
        <v>-8.51</v>
      </c>
      <c r="BC269" s="1028">
        <v>-7.03</v>
      </c>
      <c r="BE269" s="721">
        <v>2013</v>
      </c>
      <c r="BF269" s="1057">
        <f>IF(BE269&gt;2008,0,IF(BE269&gt;2001,1,IF(BE269&gt;1990,2,IF(BE269&gt;1980,3,IF(BE269&gt;1973,4,IF(BE269&gt;1970,5,IF(BE269&gt;1960,6,IF(BE269&gt;1958,7,IF(BE269&gt;1953,8,9)))))))))</f>
        <v>0</v>
      </c>
    </row>
    <row r="270" spans="1:58" ht="11.25" customHeight="1" x14ac:dyDescent="0.2">
      <c r="A270" s="1019" t="s">
        <v>1377</v>
      </c>
      <c r="B270" s="1031" t="s">
        <v>1378</v>
      </c>
      <c r="C270" s="1181" t="s">
        <v>124</v>
      </c>
      <c r="D270" s="1181" t="s">
        <v>4451</v>
      </c>
      <c r="E270" s="857">
        <v>7</v>
      </c>
      <c r="F270" s="1245">
        <v>573</v>
      </c>
      <c r="G270" s="1245" t="s">
        <v>107</v>
      </c>
      <c r="H270" s="1245" t="s">
        <v>107</v>
      </c>
      <c r="I270" s="1030">
        <v>97.73</v>
      </c>
      <c r="J270" s="766">
        <f>(M270/I270)*100</f>
        <v>2.2510999693031821</v>
      </c>
      <c r="K270" s="1033">
        <v>0.55000000000000004</v>
      </c>
      <c r="L270" s="1043">
        <v>4</v>
      </c>
      <c r="M270" s="756">
        <f>K270*L270</f>
        <v>2.2000000000000002</v>
      </c>
      <c r="N270" s="1026" t="s">
        <v>108</v>
      </c>
      <c r="O270" s="860">
        <v>0.5</v>
      </c>
      <c r="P270" s="714">
        <v>43125</v>
      </c>
      <c r="Q270" s="714">
        <v>43146</v>
      </c>
      <c r="R270" s="756">
        <f>(K270-O270)/O270*100</f>
        <v>10.000000000000009</v>
      </c>
      <c r="S270" s="824">
        <f>IF(INDEX(Historical!$D$7:$D$1455,MATCH(B270,Historical!$B$7:$B$1455,0))=0,"n/a",(INDEX(Historical!$C$7:$C$1455,MATCH(B270,Historical!$B$7:$B$1455,0))/INDEX(Historical!$D$7:$D$1455,MATCH(B270,Historical!$B$7:$B$1455,0))-1)*100)</f>
        <v>11.111111111111116</v>
      </c>
      <c r="T270" s="824">
        <f>IF(INDEX(Historical!$F$7:$F$1455,MATCH(B270,Historical!$B$7:$B$1455,0))=0,"n/a",((INDEX(Historical!$C$7:$C$1455,MATCH(B270,Historical!$B$7:$B$1455,0))/INDEX(Historical!$F$7:$F$1455,MATCH(B270,Historical!$B$7:$B$1455,0)))^(1/3)-1)*100)</f>
        <v>12.624788044360603</v>
      </c>
      <c r="U270" s="824">
        <f>IF(INDEX(Historical!$I$7:$I$1455,MATCH(B270,Historical!$B$7:$B$1455,0))=0,"n/a",((INDEX(Historical!$C$7:$C$1455,MATCH(B270,Historical!$B$7:$B$1455,0))/INDEX(Historical!$I$7:$I$1455,MATCH(B270,Historical!$B$7:$B$1455,0)))^(1/5)-1)*100)</f>
        <v>14.869835499703509</v>
      </c>
      <c r="V270" s="824">
        <f>IF(INDEX(Historical!$O$7:$O$1455,MATCH(B270,Historical!$B$7:$B$1455,0))=0,"n/a",((INDEX(Historical!$C$7:$C$1455,MATCH(B270,Historical!$B$7:$B$1455,0))/INDEX(Historical!$O$7:$O$1455,MATCH(B270,Historical!$B$7:$B$1455,0)))^(1/10)-1)*100)</f>
        <v>18.706021469188027</v>
      </c>
      <c r="W270" s="825">
        <f>IF(OR(U270&lt;=0,U270="n/a",V270&lt;=0,V270="n/a"),"n/a",U270/V270)</f>
        <v>0.79492240101384659</v>
      </c>
      <c r="X270" s="826">
        <f>IF(OR(AJ270&lt;=0,AJ270="n/a",U270&lt;=0,U270="n/a"),"n/a",U270/AJ270)</f>
        <v>9.9132236664690065</v>
      </c>
      <c r="Y270" s="1032"/>
      <c r="Z270" s="766">
        <f>IF(OR(AC270&lt;0.01,AC270="n/a"),"n/a",M270/AC270*100)</f>
        <v>41.198501872659179</v>
      </c>
      <c r="AA270" s="1042">
        <f>IF(OR(AC270&lt;0.01,AC270="n/a"),"n/a",I270/AC270)</f>
        <v>18.301498127340825</v>
      </c>
      <c r="AB270" s="1043">
        <v>12</v>
      </c>
      <c r="AC270" s="1021">
        <v>5.34</v>
      </c>
      <c r="AD270" s="1021">
        <v>1.29</v>
      </c>
      <c r="AE270" s="1021">
        <v>1.05</v>
      </c>
      <c r="AF270" s="1021">
        <v>2.12</v>
      </c>
      <c r="AG270" s="1021">
        <v>7.0000000000000009</v>
      </c>
      <c r="AH270" s="1023">
        <v>-5.8999999999999995</v>
      </c>
      <c r="AI270" s="1023">
        <v>18.91</v>
      </c>
      <c r="AJ270" s="1021">
        <v>1.5</v>
      </c>
      <c r="AK270" s="1021">
        <v>14.21</v>
      </c>
      <c r="AL270" s="1034">
        <v>1630</v>
      </c>
      <c r="AM270" s="1028">
        <v>1</v>
      </c>
      <c r="AN270" s="1021">
        <v>0</v>
      </c>
      <c r="AO270" s="868">
        <f>IF(U270="n/a","n/a",IF(AA270&lt;0,"n/a",IF(AA270="n/a","n/a",J270+U270-AA270)))</f>
        <v>-1.1805626583341322</v>
      </c>
      <c r="AP270" s="869">
        <f>IF(U270="n/a","n/a",J270+U270)</f>
        <v>17.120935469006692</v>
      </c>
      <c r="AQ270" s="1044">
        <f>IF(OR(AC270&lt;0.01,AF270="n/a"),"n/a",(I270/SQRT(22.5*AC270*(I270/AF270))-1)*100)</f>
        <v>31.316709658515695</v>
      </c>
      <c r="AR270" s="766">
        <f>INDEX(Historical!$C$7:$C$1455,MATCH(B270,Historical!$B$7:$B$1455,0))*IF(AH270="n/a",1.03,IF(AH270&lt;0,1.01,IF(AH270&gt;10,1.1,(1+AH270/100))))</f>
        <v>2.02</v>
      </c>
      <c r="AS270" s="1042">
        <f>IF($AI270="n/a",1.03*AR270,IF($AI270&lt;0,1.01*AR270,IF($AI270&gt;10,1.1*AR270,(1+$AI270/100)*AR270)))</f>
        <v>2.2220000000000004</v>
      </c>
      <c r="AT270" s="1042">
        <f>IF($AK270="n/a",1.03*AS270,IF($AK270&lt;0,1.01*AS270,IF($AK270&gt;10,1.1*AS270,(1+$AK270/100)*AS270)))</f>
        <v>2.4442000000000008</v>
      </c>
      <c r="AU270" s="1042">
        <f>IF($AK270="n/a",1.03*AT270,IF($AK270&lt;0,1.01*AT270,IF($AK270&gt;10,1.1*AT270,(1+$AK270/100)*AT270)))</f>
        <v>2.6886200000000011</v>
      </c>
      <c r="AV270" s="1042">
        <f>IF($AK270="n/a",1.03*AU270,IF($AK270&lt;0,1.01*AU270,IF($AK270&gt;10,1.1*AU270,(1+$AK270/100)*AU270)))</f>
        <v>2.9574820000000015</v>
      </c>
      <c r="AW270" s="766">
        <f>SUM(AR270:AV270)</f>
        <v>12.332302000000006</v>
      </c>
      <c r="AX270" s="877">
        <f>AW270/I270*100</f>
        <v>12.618747569835264</v>
      </c>
      <c r="AY270" s="1212">
        <v>0.88</v>
      </c>
      <c r="AZ270" s="1028">
        <v>12.83</v>
      </c>
      <c r="BA270" s="1028">
        <v>-18.329999999999998</v>
      </c>
      <c r="BB270" s="1028">
        <v>-2.88</v>
      </c>
      <c r="BC270" s="1028">
        <v>-6.9500000000000011</v>
      </c>
      <c r="BE270" s="721">
        <v>2012</v>
      </c>
      <c r="BF270" s="1057">
        <f>IF(BE270&gt;2008,0,IF(BE270&gt;2001,1,IF(BE270&gt;1990,2,IF(BE270&gt;1980,3,IF(BE270&gt;1973,4,IF(BE270&gt;1970,5,IF(BE270&gt;1960,6,IF(BE270&gt;1958,7,IF(BE270&gt;1953,8,9)))))))))</f>
        <v>0</v>
      </c>
    </row>
    <row r="271" spans="1:58" ht="11.25" customHeight="1" x14ac:dyDescent="0.2">
      <c r="A271" s="1027" t="s">
        <v>1379</v>
      </c>
      <c r="B271" s="1031" t="s">
        <v>1380</v>
      </c>
      <c r="C271" s="1181" t="s">
        <v>113</v>
      </c>
      <c r="D271" s="1181" t="s">
        <v>4452</v>
      </c>
      <c r="E271" s="857">
        <v>6</v>
      </c>
      <c r="F271" s="1245">
        <v>658</v>
      </c>
      <c r="G271" s="1245" t="s">
        <v>107</v>
      </c>
      <c r="H271" s="1245" t="s">
        <v>107</v>
      </c>
      <c r="I271" s="1030">
        <v>103.05</v>
      </c>
      <c r="J271" s="766">
        <f>(M271/I271)*100</f>
        <v>1.3973799126637554</v>
      </c>
      <c r="K271" s="1033">
        <v>0.36</v>
      </c>
      <c r="L271" s="1043">
        <v>4</v>
      </c>
      <c r="M271" s="756">
        <f>K271*L271</f>
        <v>1.44</v>
      </c>
      <c r="N271" s="1026" t="s">
        <v>268</v>
      </c>
      <c r="O271" s="860">
        <v>0.33</v>
      </c>
      <c r="P271" s="1022">
        <v>42986</v>
      </c>
      <c r="Q271" s="1022">
        <v>43012</v>
      </c>
      <c r="R271" s="756">
        <f>(K271-O271)/O271*100</f>
        <v>9.0909090909090811</v>
      </c>
      <c r="S271" s="824">
        <f>IF(INDEX(Historical!$D$7:$D$1455,MATCH(B271,Historical!$B$7:$B$1455,0))=0,"n/a",(INDEX(Historical!$C$7:$C$1455,MATCH(B271,Historical!$B$7:$B$1455,0))/INDEX(Historical!$D$7:$D$1455,MATCH(B271,Historical!$B$7:$B$1455,0))-1)*100)</f>
        <v>2.2727272727272707</v>
      </c>
      <c r="T271" s="824">
        <f>IF(INDEX(Historical!$F$7:$F$1455,MATCH(B271,Historical!$B$7:$B$1455,0))=0,"n/a",((INDEX(Historical!$C$7:$C$1455,MATCH(B271,Historical!$B$7:$B$1455,0))/INDEX(Historical!$F$7:$F$1455,MATCH(B271,Historical!$B$7:$B$1455,0)))^(1/3)-1)*100)</f>
        <v>8.5659831564032007</v>
      </c>
      <c r="U271" s="824">
        <f>IF(INDEX(Historical!$I$7:$I$1455,MATCH(B271,Historical!$B$7:$B$1455,0))=0,"n/a",((INDEX(Historical!$C$7:$C$1455,MATCH(B271,Historical!$B$7:$B$1455,0))/INDEX(Historical!$I$7:$I$1455,MATCH(B271,Historical!$B$7:$B$1455,0)))^(1/5)-1)*100)</f>
        <v>18.204927370905001</v>
      </c>
      <c r="V271" s="824" t="str">
        <f>IF(INDEX(Historical!$O$7:$O$1455,MATCH(B271,Historical!$B$7:$B$1455,0))=0,"n/a",((INDEX(Historical!$C$7:$C$1455,MATCH(B271,Historical!$B$7:$B$1455,0))/INDEX(Historical!$O$7:$O$1455,MATCH(B271,Historical!$B$7:$B$1455,0)))^(1/10)-1)*100)</f>
        <v>n/a</v>
      </c>
      <c r="W271" s="825" t="str">
        <f>IF(OR(U271&lt;=0,U271="n/a",V271&lt;=0,V271="n/a"),"n/a",U271/V271)</f>
        <v>n/a</v>
      </c>
      <c r="X271" s="826">
        <f>IF(OR(AJ271&lt;=0,AJ271="n/a",U271&lt;=0,U271="n/a"),"n/a",U271/AJ271)</f>
        <v>2.0687417466937501</v>
      </c>
      <c r="Y271" s="780"/>
      <c r="Z271" s="766">
        <f>IF(OR(AC271&lt;0.01,AC271="n/a"),"n/a",M271/AC271*100)</f>
        <v>25.352112676056336</v>
      </c>
      <c r="AA271" s="1042">
        <f>IF(OR(AC271&lt;0.01,AC271="n/a"),"n/a",I271/AC271)</f>
        <v>18.142605633802816</v>
      </c>
      <c r="AB271" s="1043">
        <v>12</v>
      </c>
      <c r="AC271" s="1021">
        <v>5.68</v>
      </c>
      <c r="AD271" s="1021">
        <v>1.33</v>
      </c>
      <c r="AE271" s="1021">
        <v>3.93</v>
      </c>
      <c r="AF271" s="1021">
        <v>2.2000000000000002</v>
      </c>
      <c r="AG271" s="1021">
        <v>21.9</v>
      </c>
      <c r="AH271" s="1021">
        <v>17.8</v>
      </c>
      <c r="AI271" s="1021">
        <v>14.89</v>
      </c>
      <c r="AJ271" s="1021">
        <v>8.7999999999999989</v>
      </c>
      <c r="AK271" s="1021">
        <v>13.59</v>
      </c>
      <c r="AL271" s="1034">
        <v>10540</v>
      </c>
      <c r="AM271" s="1028">
        <v>0.2</v>
      </c>
      <c r="AN271" s="1021">
        <v>0.56000000000000005</v>
      </c>
      <c r="AO271" s="868">
        <f>IF(U271="n/a","n/a",IF(AA271&lt;0,"n/a",IF(AA271="n/a","n/a",J271+U271-AA271)))</f>
        <v>1.4597016497659396</v>
      </c>
      <c r="AP271" s="869">
        <f>IF(U271="n/a","n/a",J271+U271)</f>
        <v>19.602307283568756</v>
      </c>
      <c r="AQ271" s="1044">
        <f>IF(OR(AC271&lt;0.01,AF271="n/a"),"n/a",(I271/SQRT(22.5*AC271*(I271/AF271))-1)*100)</f>
        <v>33.189476385029423</v>
      </c>
      <c r="AR271" s="766">
        <f>INDEX(Historical!$C$7:$C$1455,MATCH(B271,Historical!$B$7:$B$1455,0))*IF(AH271="n/a",1.03,IF(AH271&lt;0,1.01,IF(AH271&gt;10,1.1,(1+AH271/100))))</f>
        <v>1.4850000000000003</v>
      </c>
      <c r="AS271" s="1042">
        <f>IF($AI271="n/a",1.03*AR271,IF($AI271&lt;0,1.01*AR271,IF($AI271&gt;10,1.1*AR271,(1+$AI271/100)*AR271)))</f>
        <v>1.6335000000000004</v>
      </c>
      <c r="AT271" s="1042">
        <f>IF($AK271="n/a",1.03*AS271,IF($AK271&lt;0,1.01*AS271,IF($AK271&gt;10,1.1*AS271,(1+$AK271/100)*AS271)))</f>
        <v>1.7968500000000005</v>
      </c>
      <c r="AU271" s="1042">
        <f>IF($AK271="n/a",1.03*AT271,IF($AK271&lt;0,1.01*AT271,IF($AK271&gt;10,1.1*AT271,(1+$AK271/100)*AT271)))</f>
        <v>1.9765350000000008</v>
      </c>
      <c r="AV271" s="1042">
        <f>IF($AK271="n/a",1.03*AU271,IF($AK271&lt;0,1.01*AU271,IF($AK271&gt;10,1.1*AU271,(1+$AK271/100)*AU271)))</f>
        <v>2.174188500000001</v>
      </c>
      <c r="AW271" s="766">
        <f>SUM(AR271:AV271)</f>
        <v>9.0660735000000034</v>
      </c>
      <c r="AX271" s="877">
        <f>AW271/I271*100</f>
        <v>8.7977423580786063</v>
      </c>
      <c r="AY271" s="1212">
        <v>0.84</v>
      </c>
      <c r="AZ271" s="1028">
        <v>7.86</v>
      </c>
      <c r="BA271" s="1028">
        <v>-14.37</v>
      </c>
      <c r="BB271" s="1028">
        <v>-2.19</v>
      </c>
      <c r="BC271" s="1028">
        <v>-5.55</v>
      </c>
      <c r="BE271" s="721">
        <v>2013</v>
      </c>
      <c r="BF271" s="1057">
        <f>IF(BE271&gt;2008,0,IF(BE271&gt;2001,1,IF(BE271&gt;1990,2,IF(BE271&gt;1980,3,IF(BE271&gt;1973,4,IF(BE271&gt;1970,5,IF(BE271&gt;1960,6,IF(BE271&gt;1958,7,IF(BE271&gt;1953,8,9)))))))))</f>
        <v>0</v>
      </c>
    </row>
    <row r="272" spans="1:58" ht="11.25" customHeight="1" x14ac:dyDescent="0.2">
      <c r="A272" s="1027" t="s">
        <v>1381</v>
      </c>
      <c r="B272" s="1031" t="s">
        <v>1382</v>
      </c>
      <c r="C272" s="1181" t="s">
        <v>113</v>
      </c>
      <c r="D272" s="1181" t="s">
        <v>4417</v>
      </c>
      <c r="E272" s="857">
        <v>6</v>
      </c>
      <c r="F272" s="1245">
        <v>660</v>
      </c>
      <c r="G272" s="1245" t="s">
        <v>107</v>
      </c>
      <c r="H272" s="1245" t="s">
        <v>107</v>
      </c>
      <c r="I272" s="1030">
        <v>57.14</v>
      </c>
      <c r="J272" s="766">
        <f>(M272/I272)*100</f>
        <v>2.450122506125306</v>
      </c>
      <c r="K272" s="1033">
        <v>0.35</v>
      </c>
      <c r="L272" s="1043">
        <v>4</v>
      </c>
      <c r="M272" s="756">
        <f>K272*L272</f>
        <v>1.4</v>
      </c>
      <c r="N272" s="1026" t="s">
        <v>510</v>
      </c>
      <c r="O272" s="860">
        <v>0.32</v>
      </c>
      <c r="P272" s="714">
        <v>43088</v>
      </c>
      <c r="Q272" s="714">
        <v>43105</v>
      </c>
      <c r="R272" s="756">
        <f>(K272-O272)/O272*100</f>
        <v>9.3749999999999911</v>
      </c>
      <c r="S272" s="824">
        <f>IF(INDEX(Historical!$D$7:$D$1455,MATCH(B272,Historical!$B$7:$B$1455,0))=0,"n/a",(INDEX(Historical!$C$7:$C$1455,MATCH(B272,Historical!$B$7:$B$1455,0))/INDEX(Historical!$D$7:$D$1455,MATCH(B272,Historical!$B$7:$B$1455,0))-1)*100)</f>
        <v>10.344827586206918</v>
      </c>
      <c r="T272" s="824">
        <f>IF(INDEX(Historical!$F$7:$F$1455,MATCH(B272,Historical!$B$7:$B$1455,0))=0,"n/a",((INDEX(Historical!$C$7:$C$1455,MATCH(B272,Historical!$B$7:$B$1455,0))/INDEX(Historical!$F$7:$F$1455,MATCH(B272,Historical!$B$7:$B$1455,0)))^(1/3)-1)*100)</f>
        <v>8.576704663796253</v>
      </c>
      <c r="U272" s="824" t="str">
        <f>IF(INDEX(Historical!$I$7:$I$1455,MATCH(B272,Historical!$B$7:$B$1455,0))=0,"n/a",((INDEX(Historical!$C$7:$C$1455,MATCH(B272,Historical!$B$7:$B$1455,0))/INDEX(Historical!$I$7:$I$1455,MATCH(B272,Historical!$B$7:$B$1455,0)))^(1/5)-1)*100)</f>
        <v>n/a</v>
      </c>
      <c r="V272" s="824" t="str">
        <f>IF(INDEX(Historical!$O$7:$O$1455,MATCH(B272,Historical!$B$7:$B$1455,0))=0,"n/a",((INDEX(Historical!$C$7:$C$1455,MATCH(B272,Historical!$B$7:$B$1455,0))/INDEX(Historical!$O$7:$O$1455,MATCH(B272,Historical!$B$7:$B$1455,0)))^(1/10)-1)*100)</f>
        <v>n/a</v>
      </c>
      <c r="W272" s="825" t="str">
        <f>IF(OR(U272&lt;=0,U272="n/a",V272&lt;=0,V272="n/a"),"n/a",U272/V272)</f>
        <v>n/a</v>
      </c>
      <c r="X272" s="826" t="str">
        <f>IF(OR(AJ272&lt;=0,AJ272="n/a",U272&lt;=0,U272="n/a"),"n/a",U272/AJ272)</f>
        <v>n/a</v>
      </c>
      <c r="Y272" s="777"/>
      <c r="Z272" s="766">
        <f>IF(OR(AC272&lt;0.01,AC272="n/a"),"n/a",M272/AC272*100)</f>
        <v>55.776892430278892</v>
      </c>
      <c r="AA272" s="1042">
        <f>IF(OR(AC272&lt;0.01,AC272="n/a"),"n/a",I272/AC272)</f>
        <v>22.764940239043828</v>
      </c>
      <c r="AB272" s="1043">
        <v>12</v>
      </c>
      <c r="AC272" s="1021">
        <v>2.5099999999999998</v>
      </c>
      <c r="AD272" s="1021">
        <v>2.33</v>
      </c>
      <c r="AE272" s="1021">
        <v>2.0699999999999998</v>
      </c>
      <c r="AF272" s="1021">
        <v>4.92</v>
      </c>
      <c r="AG272" s="1021">
        <v>28.499999999999996</v>
      </c>
      <c r="AH272" s="1021">
        <v>22.6</v>
      </c>
      <c r="AI272" s="1021">
        <v>8.02</v>
      </c>
      <c r="AJ272" s="1021">
        <v>24.2</v>
      </c>
      <c r="AK272" s="1021">
        <v>9.75</v>
      </c>
      <c r="AL272" s="1034">
        <v>7730</v>
      </c>
      <c r="AM272" s="1028">
        <v>0.4</v>
      </c>
      <c r="AN272" s="1021">
        <v>1.71</v>
      </c>
      <c r="AO272" s="868" t="str">
        <f>IF(U272="n/a","n/a",IF(AA272&lt;0,"n/a",IF(AA272="n/a","n/a",J272+U272-AA272)))</f>
        <v>n/a</v>
      </c>
      <c r="AP272" s="869" t="str">
        <f>IF(U272="n/a","n/a",J272+U272)</f>
        <v>n/a</v>
      </c>
      <c r="AQ272" s="1044">
        <f>IF(OR(AC272&lt;0.01,AF272="n/a"),"n/a",(I272/SQRT(22.5*AC272*(I272/AF272))-1)*100)</f>
        <v>123.11283241753674</v>
      </c>
      <c r="AR272" s="766">
        <f>INDEX(Historical!$C$7:$C$1455,MATCH(B272,Historical!$B$7:$B$1455,0))*IF(AH272="n/a",1.03,IF(AH272&lt;0,1.01,IF(AH272&gt;10,1.1,(1+AH272/100))))</f>
        <v>1.4080000000000001</v>
      </c>
      <c r="AS272" s="1042">
        <f>IF($AI272="n/a",1.03*AR272,IF($AI272&lt;0,1.01*AR272,IF($AI272&gt;10,1.1*AR272,(1+$AI272/100)*AR272)))</f>
        <v>1.5209216000000003</v>
      </c>
      <c r="AT272" s="1042">
        <f>IF($AK272="n/a",1.03*AS272,IF($AK272&lt;0,1.01*AS272,IF($AK272&gt;10,1.1*AS272,(1+$AK272/100)*AS272)))</f>
        <v>1.6692114560000002</v>
      </c>
      <c r="AU272" s="1042">
        <f>IF($AK272="n/a",1.03*AT272,IF($AK272&lt;0,1.01*AT272,IF($AK272&gt;10,1.1*AT272,(1+$AK272/100)*AT272)))</f>
        <v>1.83195957296</v>
      </c>
      <c r="AV272" s="1042">
        <f>IF($AK272="n/a",1.03*AU272,IF($AK272&lt;0,1.01*AU272,IF($AK272&gt;10,1.1*AU272,(1+$AK272/100)*AU272)))</f>
        <v>2.0105756313235998</v>
      </c>
      <c r="AW272" s="766">
        <f>SUM(AR272:AV272)</f>
        <v>8.4406682602836014</v>
      </c>
      <c r="AX272" s="877">
        <f>AW272/I272*100</f>
        <v>14.771908050898846</v>
      </c>
      <c r="AY272" s="1212">
        <v>1.1299999999999999</v>
      </c>
      <c r="AZ272" s="1028">
        <v>18.5</v>
      </c>
      <c r="BA272" s="1028">
        <v>-11.48</v>
      </c>
      <c r="BB272" s="1028">
        <v>-0.61</v>
      </c>
      <c r="BC272" s="1028">
        <v>0.61</v>
      </c>
      <c r="BE272" s="721">
        <v>2013</v>
      </c>
      <c r="BF272" s="1057">
        <f>IF(BE272&gt;2008,0,IF(BE272&gt;2001,1,IF(BE272&gt;1990,2,IF(BE272&gt;1980,3,IF(BE272&gt;1973,4,IF(BE272&gt;1970,5,IF(BE272&gt;1960,6,IF(BE272&gt;1958,7,IF(BE272&gt;1953,8,9)))))))))</f>
        <v>0</v>
      </c>
    </row>
    <row r="273" spans="1:58" ht="11.25" customHeight="1" x14ac:dyDescent="0.2">
      <c r="A273" s="1027" t="s">
        <v>1383</v>
      </c>
      <c r="B273" s="1031" t="s">
        <v>1384</v>
      </c>
      <c r="C273" s="1181" t="s">
        <v>4414</v>
      </c>
      <c r="D273" s="1181" t="s">
        <v>4445</v>
      </c>
      <c r="E273" s="857">
        <v>9</v>
      </c>
      <c r="F273" s="1245">
        <v>408</v>
      </c>
      <c r="G273" s="1245" t="s">
        <v>107</v>
      </c>
      <c r="H273" s="1245" t="s">
        <v>107</v>
      </c>
      <c r="I273" s="1030">
        <v>19.59</v>
      </c>
      <c r="J273" s="766">
        <f>(M273/I273)*100</f>
        <v>4.2879019908116387</v>
      </c>
      <c r="K273" s="1033">
        <v>0.21</v>
      </c>
      <c r="L273" s="1043">
        <v>4</v>
      </c>
      <c r="M273" s="756">
        <f>K273*L273</f>
        <v>0.84</v>
      </c>
      <c r="N273" s="1026" t="s">
        <v>268</v>
      </c>
      <c r="O273" s="860">
        <v>0.19</v>
      </c>
      <c r="P273" s="1016">
        <v>43461</v>
      </c>
      <c r="Q273" s="1016">
        <v>43468</v>
      </c>
      <c r="R273" s="756">
        <f>(K273-O273)/O273*100</f>
        <v>10.52631578947368</v>
      </c>
      <c r="S273" s="824">
        <f>IF(INDEX(Historical!$D$7:$D$1455,MATCH(B273,Historical!$B$7:$B$1455,0))=0,"n/a",(INDEX(Historical!$C$7:$C$1455,MATCH(B273,Historical!$B$7:$B$1455,0))/INDEX(Historical!$D$7:$D$1455,MATCH(B273,Historical!$B$7:$B$1455,0))-1)*100)</f>
        <v>25.925925925925931</v>
      </c>
      <c r="T273" s="824">
        <f>IF(INDEX(Historical!$F$7:$F$1455,MATCH(B273,Historical!$B$7:$B$1455,0))=0,"n/a",((INDEX(Historical!$C$7:$C$1455,MATCH(B273,Historical!$B$7:$B$1455,0))/INDEX(Historical!$F$7:$F$1455,MATCH(B273,Historical!$B$7:$B$1455,0)))^(1/3)-1)*100)</f>
        <v>25.99210498948732</v>
      </c>
      <c r="U273" s="824">
        <f>IF(INDEX(Historical!$I$7:$I$1455,MATCH(B273,Historical!$B$7:$B$1455,0))=0,"n/a",((INDEX(Historical!$C$7:$C$1455,MATCH(B273,Historical!$B$7:$B$1455,0))/INDEX(Historical!$I$7:$I$1455,MATCH(B273,Historical!$B$7:$B$1455,0)))^(1/5)-1)*100)</f>
        <v>29.047935865036024</v>
      </c>
      <c r="V273" s="824" t="str">
        <f>IF(INDEX(Historical!$O$7:$O$1455,MATCH(B273,Historical!$B$7:$B$1455,0))=0,"n/a",((INDEX(Historical!$C$7:$C$1455,MATCH(B273,Historical!$B$7:$B$1455,0))/INDEX(Historical!$O$7:$O$1455,MATCH(B273,Historical!$B$7:$B$1455,0)))^(1/10)-1)*100)</f>
        <v>n/a</v>
      </c>
      <c r="W273" s="825" t="str">
        <f>IF(OR(U273&lt;=0,U273="n/a",V273&lt;=0,V273="n/a"),"n/a",U273/V273)</f>
        <v>n/a</v>
      </c>
      <c r="X273" s="826">
        <f>IF(OR(AJ273&lt;=0,AJ273="n/a",U273&lt;=0,U273="n/a"),"n/a",U273/AJ273)</f>
        <v>0.53007182235467198</v>
      </c>
      <c r="Y273" s="777"/>
      <c r="Z273" s="766">
        <f>IF(OR(AC273&lt;0.01,AC273="n/a"),"n/a",M273/AC273*100)</f>
        <v>69.421487603305792</v>
      </c>
      <c r="AA273" s="1042">
        <f>IF(OR(AC273&lt;0.01,AC273="n/a"),"n/a",I273/AC273)</f>
        <v>16.190082644628099</v>
      </c>
      <c r="AB273" s="1043">
        <v>12</v>
      </c>
      <c r="AC273" s="1021">
        <v>1.21</v>
      </c>
      <c r="AD273" s="1021">
        <v>2.02</v>
      </c>
      <c r="AE273" s="1021">
        <v>3.66</v>
      </c>
      <c r="AF273" s="1021">
        <v>2.2000000000000002</v>
      </c>
      <c r="AG273" s="1021">
        <v>16.600000000000001</v>
      </c>
      <c r="AH273" s="1023">
        <v>-6</v>
      </c>
      <c r="AI273" s="1023">
        <v>-117.9</v>
      </c>
      <c r="AJ273" s="1021">
        <v>54.800000000000004</v>
      </c>
      <c r="AK273" s="1021">
        <v>8</v>
      </c>
      <c r="AL273" s="1034">
        <v>2840</v>
      </c>
      <c r="AM273" s="1028">
        <v>0.3</v>
      </c>
      <c r="AN273" s="1021">
        <v>4.3099999999999996</v>
      </c>
      <c r="AO273" s="868">
        <f>IF(U273="n/a","n/a",IF(AA273&lt;0,"n/a",IF(AA273="n/a","n/a",J273+U273-AA273)))</f>
        <v>17.145755211219566</v>
      </c>
      <c r="AP273" s="869">
        <f>IF(U273="n/a","n/a",J273+U273)</f>
        <v>33.335837855847664</v>
      </c>
      <c r="AQ273" s="1044">
        <f>IF(OR(AC273&lt;0.01,AF273="n/a"),"n/a",(I273/SQRT(22.5*AC273*(I273/AF273))-1)*100)</f>
        <v>25.818532141743855</v>
      </c>
      <c r="AR273" s="766">
        <f>INDEX(Historical!$C$7:$C$1455,MATCH(B273,Historical!$B$7:$B$1455,0))*IF(AH273="n/a",1.03,IF(AH273&lt;0,1.01,IF(AH273&gt;10,1.1,(1+AH273/100))))</f>
        <v>0.68680000000000008</v>
      </c>
      <c r="AS273" s="1042">
        <f>IF($AI273="n/a",1.03*AR273,IF($AI273&lt;0,1.01*AR273,IF($AI273&gt;10,1.1*AR273,(1+$AI273/100)*AR273)))</f>
        <v>0.69366800000000006</v>
      </c>
      <c r="AT273" s="1042">
        <f>IF($AK273="n/a",1.03*AS273,IF($AK273&lt;0,1.01*AS273,IF($AK273&gt;10,1.1*AS273,(1+$AK273/100)*AS273)))</f>
        <v>0.74916144000000007</v>
      </c>
      <c r="AU273" s="1042">
        <f>IF($AK273="n/a",1.03*AT273,IF($AK273&lt;0,1.01*AT273,IF($AK273&gt;10,1.1*AT273,(1+$AK273/100)*AT273)))</f>
        <v>0.80909435520000017</v>
      </c>
      <c r="AV273" s="1042">
        <f>IF($AK273="n/a",1.03*AU273,IF($AK273&lt;0,1.01*AU273,IF($AK273&gt;10,1.1*AU273,(1+$AK273/100)*AU273)))</f>
        <v>0.87382190361600021</v>
      </c>
      <c r="AW273" s="766">
        <f>SUM(AR273:AV273)</f>
        <v>3.8125456988160003</v>
      </c>
      <c r="AX273" s="877">
        <f>AW273/I273*100</f>
        <v>19.461693204777948</v>
      </c>
      <c r="AY273" s="1212">
        <v>1.38</v>
      </c>
      <c r="AZ273" s="1028">
        <v>22.82</v>
      </c>
      <c r="BA273" s="1028">
        <v>-12.049999999999999</v>
      </c>
      <c r="BB273" s="1028">
        <v>-0.28999999999999998</v>
      </c>
      <c r="BC273" s="1028">
        <v>-0.67999999999999994</v>
      </c>
      <c r="BE273" s="721">
        <v>2011</v>
      </c>
      <c r="BF273" s="1057">
        <f>IF(BE273&gt;2008,0,IF(BE273&gt;2001,1,IF(BE273&gt;1990,2,IF(BE273&gt;1980,3,IF(BE273&gt;1973,4,IF(BE273&gt;1970,5,IF(BE273&gt;1960,6,IF(BE273&gt;1958,7,IF(BE273&gt;1953,8,9)))))))))</f>
        <v>0</v>
      </c>
    </row>
    <row r="274" spans="1:58" ht="11.25" customHeight="1" x14ac:dyDescent="0.2">
      <c r="A274" s="1027" t="s">
        <v>1385</v>
      </c>
      <c r="B274" s="1031" t="s">
        <v>1386</v>
      </c>
      <c r="C274" s="1181" t="s">
        <v>155</v>
      </c>
      <c r="D274" s="1181" t="s">
        <v>4419</v>
      </c>
      <c r="E274" s="857">
        <v>6</v>
      </c>
      <c r="F274" s="1245">
        <v>726</v>
      </c>
      <c r="G274" s="1245" t="s">
        <v>107</v>
      </c>
      <c r="H274" s="1245" t="s">
        <v>107</v>
      </c>
      <c r="I274" s="1021">
        <v>25.35</v>
      </c>
      <c r="J274" s="766">
        <f>(M274/I274)*100</f>
        <v>2.9980276134122286</v>
      </c>
      <c r="K274" s="1033">
        <v>0.19</v>
      </c>
      <c r="L274" s="1043">
        <v>4</v>
      </c>
      <c r="M274" s="756">
        <f>K274*L274</f>
        <v>0.76</v>
      </c>
      <c r="N274" s="1026" t="s">
        <v>204</v>
      </c>
      <c r="O274" s="860">
        <v>0.17</v>
      </c>
      <c r="P274" s="1016">
        <v>43353</v>
      </c>
      <c r="Q274" s="1016">
        <v>43368</v>
      </c>
      <c r="R274" s="756">
        <f>(K274-O274)/O274*100</f>
        <v>11.764705882352935</v>
      </c>
      <c r="S274" s="824">
        <f>IF(INDEX(Historical!$D$7:$D$1455,MATCH(B274,Historical!$B$7:$B$1455,0))=0,"n/a",(INDEX(Historical!$C$7:$C$1455,MATCH(B274,Historical!$B$7:$B$1455,0))/INDEX(Historical!$D$7:$D$1455,MATCH(B274,Historical!$B$7:$B$1455,0))-1)*100)</f>
        <v>14.285714285714279</v>
      </c>
      <c r="T274" s="824">
        <f>IF(INDEX(Historical!$F$7:$F$1455,MATCH(B274,Historical!$B$7:$B$1455,0))=0,"n/a",((INDEX(Historical!$C$7:$C$1455,MATCH(B274,Historical!$B$7:$B$1455,0))/INDEX(Historical!$F$7:$F$1455,MATCH(B274,Historical!$B$7:$B$1455,0)))^(1/3)-1)*100)</f>
        <v>11.636800399929626</v>
      </c>
      <c r="U274" s="824">
        <f>IF(INDEX(Historical!$I$7:$I$1455,MATCH(B274,Historical!$B$7:$B$1455,0))=0,"n/a",((INDEX(Historical!$C$7:$C$1455,MATCH(B274,Historical!$B$7:$B$1455,0))/INDEX(Historical!$I$7:$I$1455,MATCH(B274,Historical!$B$7:$B$1455,0)))^(1/5)-1)*100)</f>
        <v>9.8560543306117623</v>
      </c>
      <c r="V274" s="824">
        <f>IF(INDEX(Historical!$O$7:$O$1455,MATCH(B274,Historical!$B$7:$B$1455,0))=0,"n/a",((INDEX(Historical!$C$7:$C$1455,MATCH(B274,Historical!$B$7:$B$1455,0))/INDEX(Historical!$O$7:$O$1455,MATCH(B274,Historical!$B$7:$B$1455,0)))^(1/10)-1)*100)</f>
        <v>8.6180981564665249</v>
      </c>
      <c r="W274" s="825">
        <f>IF(OR(U274&lt;=0,U274="n/a",V274&lt;=0,V274="n/a"),"n/a",U274/V274)</f>
        <v>1.1436460982074503</v>
      </c>
      <c r="X274" s="826">
        <f>IF(OR(AJ274&lt;=0,AJ274="n/a",U274&lt;=0,U274="n/a"),"n/a",U274/AJ274)</f>
        <v>0.66148015641689684</v>
      </c>
      <c r="Y274" s="1031"/>
      <c r="Z274" s="766">
        <f>IF(OR(AC274&lt;0.01,AC274="n/a"),"n/a",M274/AC274*100)</f>
        <v>32.340425531914889</v>
      </c>
      <c r="AA274" s="1042">
        <f>IF(OR(AC274&lt;0.01,AC274="n/a"),"n/a",I274/AC274)</f>
        <v>10.787234042553191</v>
      </c>
      <c r="AB274" s="1043">
        <v>4</v>
      </c>
      <c r="AC274" s="1021">
        <v>2.35</v>
      </c>
      <c r="AD274" s="1021" t="s">
        <v>138</v>
      </c>
      <c r="AE274" s="1021">
        <v>0.41</v>
      </c>
      <c r="AF274" s="1021">
        <v>1.45</v>
      </c>
      <c r="AG274" s="1021">
        <v>11.700000000000001</v>
      </c>
      <c r="AH274" s="1021">
        <v>41.699999999999996</v>
      </c>
      <c r="AI274" s="1021">
        <v>9.09</v>
      </c>
      <c r="AJ274" s="1021">
        <v>14.899999999999999</v>
      </c>
      <c r="AK274" s="1021" t="s">
        <v>138</v>
      </c>
      <c r="AL274" s="1034">
        <v>68.7</v>
      </c>
      <c r="AM274" s="1028">
        <v>1.6</v>
      </c>
      <c r="AN274" s="1021">
        <v>0.2</v>
      </c>
      <c r="AO274" s="868">
        <f>IF(U274="n/a","n/a",IF(AA274&lt;0,"n/a",IF(AA274="n/a","n/a",J274+U274-AA274)))</f>
        <v>2.0668479014707994</v>
      </c>
      <c r="AP274" s="869">
        <f>IF(U274="n/a","n/a",J274+U274)</f>
        <v>12.85408194402399</v>
      </c>
      <c r="AQ274" s="1044">
        <f>IF(OR(AC274&lt;0.01,AF274="n/a"),"n/a",(I274/SQRT(22.5*AC274*(I274/AF274))-1)*100)</f>
        <v>-16.622706630369745</v>
      </c>
      <c r="AR274" s="766">
        <f>INDEX(Historical!$C$7:$C$1455,MATCH(B274,Historical!$B$7:$B$1455,0))*IF(AH274="n/a",1.03,IF(AH274&lt;0,1.01,IF(AH274&gt;10,1.1,(1+AH274/100))))</f>
        <v>0.70400000000000007</v>
      </c>
      <c r="AS274" s="1042">
        <f>IF($AI274="n/a",1.03*AR274,IF($AI274&lt;0,1.01*AR274,IF($AI274&gt;10,1.1*AR274,(1+$AI274/100)*AR274)))</f>
        <v>0.76799360000000005</v>
      </c>
      <c r="AT274" s="1042">
        <f>IF($AK274="n/a",1.03*AS274,IF($AK274&lt;0,1.01*AS274,IF($AK274&gt;10,1.1*AS274,(1+$AK274/100)*AS274)))</f>
        <v>0.7910334080000001</v>
      </c>
      <c r="AU274" s="1042">
        <f>IF($AK274="n/a",1.03*AT274,IF($AK274&lt;0,1.01*AT274,IF($AK274&gt;10,1.1*AT274,(1+$AK274/100)*AT274)))</f>
        <v>0.81476441024000013</v>
      </c>
      <c r="AV274" s="1042">
        <f>IF($AK274="n/a",1.03*AU274,IF($AK274&lt;0,1.01*AU274,IF($AK274&gt;10,1.1*AU274,(1+$AK274/100)*AU274)))</f>
        <v>0.8392073425472002</v>
      </c>
      <c r="AW274" s="766">
        <f>SUM(AR274:AV274)</f>
        <v>3.9169987607872008</v>
      </c>
      <c r="AX274" s="877">
        <f>AW274/I274*100</f>
        <v>15.451671640186197</v>
      </c>
      <c r="AY274" s="1212">
        <v>0.08</v>
      </c>
      <c r="AZ274" s="1028">
        <v>0.8</v>
      </c>
      <c r="BA274" s="1028">
        <v>-34.660000000000004</v>
      </c>
      <c r="BB274" s="1028">
        <v>-12.85</v>
      </c>
      <c r="BC274" s="1028">
        <v>-20.100000000000001</v>
      </c>
      <c r="BE274" s="721">
        <v>2013</v>
      </c>
      <c r="BF274" s="1057">
        <f>IF(BE274&gt;2008,0,IF(BE274&gt;2001,1,IF(BE274&gt;1990,2,IF(BE274&gt;1980,3,IF(BE274&gt;1973,4,IF(BE274&gt;1970,5,IF(BE274&gt;1960,6,IF(BE274&gt;1958,7,IF(BE274&gt;1953,8,9)))))))))</f>
        <v>0</v>
      </c>
    </row>
    <row r="275" spans="1:58" ht="11.25" customHeight="1" x14ac:dyDescent="0.2">
      <c r="A275" s="1019" t="s">
        <v>1387</v>
      </c>
      <c r="B275" s="1031" t="s">
        <v>1388</v>
      </c>
      <c r="C275" s="1181" t="s">
        <v>109</v>
      </c>
      <c r="D275" s="1181" t="s">
        <v>4434</v>
      </c>
      <c r="E275" s="857">
        <v>8</v>
      </c>
      <c r="F275" s="1245">
        <v>521</v>
      </c>
      <c r="G275" s="1245" t="s">
        <v>38</v>
      </c>
      <c r="H275" s="1245" t="s">
        <v>116</v>
      </c>
      <c r="I275" s="1030">
        <v>18.34</v>
      </c>
      <c r="J275" s="766">
        <f>(M275/I275)*100</f>
        <v>3.7077426390403492</v>
      </c>
      <c r="K275" s="1033">
        <v>0.17</v>
      </c>
      <c r="L275" s="1043">
        <v>4</v>
      </c>
      <c r="M275" s="756">
        <f>K275*L275</f>
        <v>0.68</v>
      </c>
      <c r="N275" s="1026" t="s">
        <v>150</v>
      </c>
      <c r="O275" s="860">
        <v>0.12</v>
      </c>
      <c r="P275" s="1016">
        <v>43339</v>
      </c>
      <c r="Q275" s="1016">
        <v>43357</v>
      </c>
      <c r="R275" s="756">
        <f>(K275-O275)/O275*100</f>
        <v>41.666666666666679</v>
      </c>
      <c r="S275" s="824">
        <f>IF(INDEX(Historical!$D$7:$D$1455,MATCH(B275,Historical!$B$7:$B$1455,0))=0,"n/a",(INDEX(Historical!$C$7:$C$1455,MATCH(B275,Historical!$B$7:$B$1455,0))/INDEX(Historical!$D$7:$D$1455,MATCH(B275,Historical!$B$7:$B$1455,0))-1)*100)</f>
        <v>15.151515151515138</v>
      </c>
      <c r="T275" s="824">
        <f>IF(INDEX(Historical!$F$7:$F$1455,MATCH(B275,Historical!$B$7:$B$1455,0))=0,"n/a",((INDEX(Historical!$C$7:$C$1455,MATCH(B275,Historical!$B$7:$B$1455,0))/INDEX(Historical!$F$7:$F$1455,MATCH(B275,Historical!$B$7:$B$1455,0)))^(1/3)-1)*100)</f>
        <v>14.977941578896626</v>
      </c>
      <c r="U275" s="824">
        <f>IF(INDEX(Historical!$I$7:$I$1455,MATCH(B275,Historical!$B$7:$B$1455,0))=0,"n/a",((INDEX(Historical!$C$7:$C$1455,MATCH(B275,Historical!$B$7:$B$1455,0))/INDEX(Historical!$I$7:$I$1455,MATCH(B275,Historical!$B$7:$B$1455,0)))^(1/5)-1)*100)</f>
        <v>16.118714233316211</v>
      </c>
      <c r="V275" s="824">
        <f>IF(INDEX(Historical!$O$7:$O$1455,MATCH(B275,Historical!$B$7:$B$1455,0))=0,"n/a",((INDEX(Historical!$C$7:$C$1455,MATCH(B275,Historical!$B$7:$B$1455,0))/INDEX(Historical!$O$7:$O$1455,MATCH(B275,Historical!$B$7:$B$1455,0)))^(1/10)-1)*100)</f>
        <v>-12.593632055004999</v>
      </c>
      <c r="W275" s="825" t="str">
        <f>IF(OR(U275&lt;=0,U275="n/a",V275&lt;=0,V275="n/a"),"n/a",U275/V275)</f>
        <v>n/a</v>
      </c>
      <c r="X275" s="826">
        <f>IF(OR(AJ275&lt;=0,AJ275="n/a",U275&lt;=0,U275="n/a"),"n/a",U275/AJ275)</f>
        <v>2.0933395108202872</v>
      </c>
      <c r="Y275" s="1031" t="s">
        <v>4077</v>
      </c>
      <c r="Z275" s="766">
        <f>IF(OR(AC275&lt;0.01,AC275="n/a"),"n/a",M275/AC275*100)</f>
        <v>43.589743589743591</v>
      </c>
      <c r="AA275" s="1042">
        <f>IF(OR(AC275&lt;0.01,AC275="n/a"),"n/a",I275/AC275)</f>
        <v>11.756410256410255</v>
      </c>
      <c r="AB275" s="1043">
        <v>12</v>
      </c>
      <c r="AC275" s="1021">
        <v>1.56</v>
      </c>
      <c r="AD275" s="1021">
        <v>1.24</v>
      </c>
      <c r="AE275" s="1021">
        <v>4.07</v>
      </c>
      <c r="AF275" s="1021">
        <v>1.38</v>
      </c>
      <c r="AG275" s="1021">
        <v>10.9</v>
      </c>
      <c r="AH275" s="1021">
        <v>56.399999999999991</v>
      </c>
      <c r="AI275" s="1021">
        <v>10.4</v>
      </c>
      <c r="AJ275" s="1021">
        <v>7.7</v>
      </c>
      <c r="AK275" s="1021">
        <v>9.5</v>
      </c>
      <c r="AL275" s="1034">
        <v>19090</v>
      </c>
      <c r="AM275" s="1028">
        <v>0.3</v>
      </c>
      <c r="AN275" s="1021">
        <v>1.01</v>
      </c>
      <c r="AO275" s="868">
        <f>IF(U275="n/a","n/a",IF(AA275&lt;0,"n/a",IF(AA275="n/a","n/a",J275+U275-AA275)))</f>
        <v>8.0700466159463033</v>
      </c>
      <c r="AP275" s="869">
        <f>IF(U275="n/a","n/a",J275+U275)</f>
        <v>19.826456872356559</v>
      </c>
      <c r="AQ275" s="1044">
        <f>IF(OR(AC275&lt;0.01,AF275="n/a"),"n/a",(I275/SQRT(22.5*AC275*(I275/AF275))-1)*100)</f>
        <v>-15.084758196197246</v>
      </c>
      <c r="AR275" s="766">
        <f>INDEX(Historical!$C$7:$C$1455,MATCH(B275,Historical!$B$7:$B$1455,0))*IF(AH275="n/a",1.03,IF(AH275&lt;0,1.01,IF(AH275&gt;10,1.1,(1+AH275/100))))</f>
        <v>0.41800000000000004</v>
      </c>
      <c r="AS275" s="1042">
        <f>IF($AI275="n/a",1.03*AR275,IF($AI275&lt;0,1.01*AR275,IF($AI275&gt;10,1.1*AR275,(1+$AI275/100)*AR275)))</f>
        <v>0.4598000000000001</v>
      </c>
      <c r="AT275" s="1042">
        <f>IF($AK275="n/a",1.03*AS275,IF($AK275&lt;0,1.01*AS275,IF($AK275&gt;10,1.1*AS275,(1+$AK275/100)*AS275)))</f>
        <v>0.50348100000000007</v>
      </c>
      <c r="AU275" s="1042">
        <f>IF($AK275="n/a",1.03*AT275,IF($AK275&lt;0,1.01*AT275,IF($AK275&gt;10,1.1*AT275,(1+$AK275/100)*AT275)))</f>
        <v>0.5513116950000001</v>
      </c>
      <c r="AV275" s="1042">
        <f>IF($AK275="n/a",1.03*AU275,IF($AK275&lt;0,1.01*AU275,IF($AK275&gt;10,1.1*AU275,(1+$AK275/100)*AU275)))</f>
        <v>0.60368630602500006</v>
      </c>
      <c r="AW275" s="766">
        <f>SUM(AR275:AV275)</f>
        <v>2.5362790010250005</v>
      </c>
      <c r="AX275" s="877">
        <f>AW275/I275*100</f>
        <v>13.829220289122141</v>
      </c>
      <c r="AY275" s="1212">
        <v>0.98</v>
      </c>
      <c r="AZ275" s="1028">
        <v>11.29</v>
      </c>
      <c r="BA275" s="1028">
        <v>-18.12</v>
      </c>
      <c r="BB275" s="1028">
        <v>-2.42</v>
      </c>
      <c r="BC275" s="1028">
        <v>-8.5</v>
      </c>
      <c r="BE275" s="721">
        <v>2011</v>
      </c>
      <c r="BF275" s="1057">
        <f>IF(BE275&gt;2008,0,IF(BE275&gt;2001,1,IF(BE275&gt;1990,2,IF(BE275&gt;1980,3,IF(BE275&gt;1973,4,IF(BE275&gt;1970,5,IF(BE275&gt;1960,6,IF(BE275&gt;1958,7,IF(BE275&gt;1953,8,9)))))))))</f>
        <v>0</v>
      </c>
    </row>
    <row r="276" spans="1:58" ht="11.25" customHeight="1" x14ac:dyDescent="0.2">
      <c r="A276" s="1019" t="s">
        <v>1389</v>
      </c>
      <c r="B276" s="1031" t="s">
        <v>1390</v>
      </c>
      <c r="C276" s="1181" t="s">
        <v>4414</v>
      </c>
      <c r="D276" s="1181" t="s">
        <v>4415</v>
      </c>
      <c r="E276" s="857">
        <v>8</v>
      </c>
      <c r="F276" s="1245">
        <v>423</v>
      </c>
      <c r="G276" s="1245" t="s">
        <v>116</v>
      </c>
      <c r="H276" s="1245" t="s">
        <v>116</v>
      </c>
      <c r="I276" s="1030">
        <v>16.350000000000001</v>
      </c>
      <c r="J276" s="766">
        <f>(M276/I276)*100</f>
        <v>6.8501529051987768</v>
      </c>
      <c r="K276" s="1033">
        <v>0.28000000000000003</v>
      </c>
      <c r="L276" s="1043">
        <v>4</v>
      </c>
      <c r="M276" s="756">
        <f>K276*L276</f>
        <v>1.1200000000000001</v>
      </c>
      <c r="N276" s="1026" t="s">
        <v>221</v>
      </c>
      <c r="O276" s="860">
        <v>0.27</v>
      </c>
      <c r="P276" s="714">
        <v>43098</v>
      </c>
      <c r="Q276" s="714">
        <v>43116</v>
      </c>
      <c r="R276" s="756">
        <f>(K276-O276)/O276*100</f>
        <v>3.7037037037037068</v>
      </c>
      <c r="S276" s="824">
        <f>IF(INDEX(Historical!$D$7:$D$1455,MATCH(B276,Historical!$B$7:$B$1455,0))=0,"n/a",(INDEX(Historical!$C$7:$C$1455,MATCH(B276,Historical!$B$7:$B$1455,0))/INDEX(Historical!$D$7:$D$1455,MATCH(B276,Historical!$B$7:$B$1455,0))-1)*100)</f>
        <v>5.8823529411764719</v>
      </c>
      <c r="T276" s="824">
        <f>IF(INDEX(Historical!$F$7:$F$1455,MATCH(B276,Historical!$B$7:$B$1455,0))=0,"n/a",((INDEX(Historical!$C$7:$C$1455,MATCH(B276,Historical!$B$7:$B$1455,0))/INDEX(Historical!$F$7:$F$1455,MATCH(B276,Historical!$B$7:$B$1455,0)))^(1/3)-1)*100)</f>
        <v>6.2658569182611146</v>
      </c>
      <c r="U276" s="824">
        <f>IF(INDEX(Historical!$I$7:$I$1455,MATCH(B276,Historical!$B$7:$B$1455,0))=0,"n/a",((INDEX(Historical!$C$7:$C$1455,MATCH(B276,Historical!$B$7:$B$1455,0))/INDEX(Historical!$I$7:$I$1455,MATCH(B276,Historical!$B$7:$B$1455,0)))^(1/5)-1)*100)</f>
        <v>7.2808072187642514</v>
      </c>
      <c r="V276" s="824">
        <f>IF(INDEX(Historical!$O$7:$O$1455,MATCH(B276,Historical!$B$7:$B$1455,0))=0,"n/a",((INDEX(Historical!$C$7:$C$1455,MATCH(B276,Historical!$B$7:$B$1455,0))/INDEX(Historical!$O$7:$O$1455,MATCH(B276,Historical!$B$7:$B$1455,0)))^(1/10)-1)*100)</f>
        <v>-3.1016896860546983</v>
      </c>
      <c r="W276" s="825" t="str">
        <f>IF(OR(U276&lt;=0,U276="n/a",V276&lt;=0,V276="n/a"),"n/a",U276/V276)</f>
        <v>n/a</v>
      </c>
      <c r="X276" s="826">
        <f>IF(OR(AJ276&lt;=0,AJ276="n/a",U276&lt;=0,U276="n/a"),"n/a",U276/AJ276)</f>
        <v>0.23486474899239521</v>
      </c>
      <c r="Y276" s="777"/>
      <c r="Z276" s="766">
        <f>IF(OR(AC276&lt;0.01,AC276="n/a"),"n/a",M276/AC276*100)</f>
        <v>211.32075471698113</v>
      </c>
      <c r="AA276" s="1042">
        <f>IF(OR(AC276&lt;0.01,AC276="n/a"),"n/a",I276/AC276)</f>
        <v>30.849056603773587</v>
      </c>
      <c r="AB276" s="1043">
        <v>12</v>
      </c>
      <c r="AC276" s="1021">
        <v>0.53</v>
      </c>
      <c r="AD276" s="1021">
        <v>6.73</v>
      </c>
      <c r="AE276" s="1021">
        <v>5.79</v>
      </c>
      <c r="AF276" s="1021">
        <v>1.27</v>
      </c>
      <c r="AG276" s="1021">
        <v>9.1</v>
      </c>
      <c r="AH276" s="1021">
        <v>12.8</v>
      </c>
      <c r="AI276" s="1021">
        <v>-38.24</v>
      </c>
      <c r="AJ276" s="1021">
        <v>31</v>
      </c>
      <c r="AK276" s="1021">
        <v>4.5999999999999996</v>
      </c>
      <c r="AL276" s="1034">
        <v>6930</v>
      </c>
      <c r="AM276" s="1028">
        <v>0.1</v>
      </c>
      <c r="AN276" s="1021">
        <v>0.91</v>
      </c>
      <c r="AO276" s="868">
        <f>IF(U276="n/a","n/a",IF(AA276&lt;0,"n/a",IF(AA276="n/a","n/a",J276+U276-AA276)))</f>
        <v>-16.718096479810558</v>
      </c>
      <c r="AP276" s="869">
        <f>IF(U276="n/a","n/a",J276+U276)</f>
        <v>14.130960123963028</v>
      </c>
      <c r="AQ276" s="1044">
        <f>IF(OR(AC276&lt;0.01,AF276="n/a"),"n/a",(I276/SQRT(22.5*AC276*(I276/AF276))-1)*100)</f>
        <v>31.9567300911636</v>
      </c>
      <c r="AR276" s="766">
        <f>INDEX(Historical!$C$7:$C$1455,MATCH(B276,Historical!$B$7:$B$1455,0))*IF(AH276="n/a",1.03,IF(AH276&lt;0,1.01,IF(AH276&gt;10,1.1,(1+AH276/100))))</f>
        <v>1.1880000000000002</v>
      </c>
      <c r="AS276" s="1042">
        <f>IF($AI276="n/a",1.03*AR276,IF($AI276&lt;0,1.01*AR276,IF($AI276&gt;10,1.1*AR276,(1+$AI276/100)*AR276)))</f>
        <v>1.1998800000000003</v>
      </c>
      <c r="AT276" s="1042">
        <f>IF($AK276="n/a",1.03*AS276,IF($AK276&lt;0,1.01*AS276,IF($AK276&gt;10,1.1*AS276,(1+$AK276/100)*AS276)))</f>
        <v>1.2550744800000004</v>
      </c>
      <c r="AU276" s="1042">
        <f>IF($AK276="n/a",1.03*AT276,IF($AK276&lt;0,1.01*AT276,IF($AK276&gt;10,1.1*AT276,(1+$AK276/100)*AT276)))</f>
        <v>1.3128079060800004</v>
      </c>
      <c r="AV276" s="1042">
        <f>IF($AK276="n/a",1.03*AU276,IF($AK276&lt;0,1.01*AU276,IF($AK276&gt;10,1.1*AU276,(1+$AK276/100)*AU276)))</f>
        <v>1.3731970697596805</v>
      </c>
      <c r="AW276" s="766">
        <f>SUM(AR276:AV276)</f>
        <v>6.3289594558396818</v>
      </c>
      <c r="AX276" s="877">
        <f>AW276/I276*100</f>
        <v>38.70923214580845</v>
      </c>
      <c r="AY276" s="1212">
        <v>0.37</v>
      </c>
      <c r="AZ276" s="1028">
        <v>24.240000000000002</v>
      </c>
      <c r="BA276" s="1028">
        <v>-15.629999999999999</v>
      </c>
      <c r="BB276" s="1028">
        <v>3.4799999999999995</v>
      </c>
      <c r="BC276" s="1028">
        <v>4.17</v>
      </c>
      <c r="BE276" s="721">
        <v>2011</v>
      </c>
      <c r="BF276" s="1057">
        <f>IF(BE276&gt;2008,0,IF(BE276&gt;2001,1,IF(BE276&gt;1990,2,IF(BE276&gt;1980,3,IF(BE276&gt;1973,4,IF(BE276&gt;1970,5,IF(BE276&gt;1960,6,IF(BE276&gt;1958,7,IF(BE276&gt;1953,8,9)))))))))</f>
        <v>0</v>
      </c>
    </row>
    <row r="277" spans="1:58" ht="11.25" customHeight="1" x14ac:dyDescent="0.2">
      <c r="A277" s="1027" t="s">
        <v>1391</v>
      </c>
      <c r="B277" s="1031" t="s">
        <v>1392</v>
      </c>
      <c r="C277" s="1181" t="s">
        <v>109</v>
      </c>
      <c r="D277" s="1181" t="s">
        <v>119</v>
      </c>
      <c r="E277" s="857">
        <v>8</v>
      </c>
      <c r="F277" s="1245">
        <v>441</v>
      </c>
      <c r="G277" s="1245" t="s">
        <v>107</v>
      </c>
      <c r="H277" s="1245" t="s">
        <v>107</v>
      </c>
      <c r="I277" s="1030">
        <v>15.78</v>
      </c>
      <c r="J277" s="766">
        <f>(M277/I277)*100</f>
        <v>2.5348542458808621</v>
      </c>
      <c r="K277" s="1033">
        <v>0.1</v>
      </c>
      <c r="L277" s="1043">
        <v>4</v>
      </c>
      <c r="M277" s="756">
        <f>K277*L277</f>
        <v>0.4</v>
      </c>
      <c r="N277" s="1026" t="s">
        <v>150</v>
      </c>
      <c r="O277" s="860">
        <v>0.08</v>
      </c>
      <c r="P277" s="1016">
        <v>43158</v>
      </c>
      <c r="Q277" s="1016">
        <v>43174</v>
      </c>
      <c r="R277" s="756">
        <f>(K277-O277)/O277*100</f>
        <v>25.000000000000007</v>
      </c>
      <c r="S277" s="824">
        <f>IF(INDEX(Historical!$D$7:$D$1455,MATCH(B277,Historical!$B$7:$B$1455,0))=0,"n/a",(INDEX(Historical!$C$7:$C$1455,MATCH(B277,Historical!$B$7:$B$1455,0))/INDEX(Historical!$D$7:$D$1455,MATCH(B277,Historical!$B$7:$B$1455,0))-1)*100)</f>
        <v>20.999999999999996</v>
      </c>
      <c r="T277" s="824">
        <f>IF(INDEX(Historical!$F$7:$F$1455,MATCH(B277,Historical!$B$7:$B$1455,0))=0,"n/a",((INDEX(Historical!$C$7:$C$1455,MATCH(B277,Historical!$B$7:$B$1455,0))/INDEX(Historical!$F$7:$F$1455,MATCH(B277,Historical!$B$7:$B$1455,0)))^(1/3)-1)*100)</f>
        <v>18.891541495471785</v>
      </c>
      <c r="U277" s="824">
        <f>IF(INDEX(Historical!$I$7:$I$1455,MATCH(B277,Historical!$B$7:$B$1455,0))=0,"n/a",((INDEX(Historical!$C$7:$C$1455,MATCH(B277,Historical!$B$7:$B$1455,0))/INDEX(Historical!$I$7:$I$1455,MATCH(B277,Historical!$B$7:$B$1455,0)))^(1/5)-1)*100)</f>
        <v>16.659327531107728</v>
      </c>
      <c r="V277" s="824" t="str">
        <f>IF(INDEX(Historical!$O$7:$O$1455,MATCH(B277,Historical!$B$7:$B$1455,0))=0,"n/a",((INDEX(Historical!$C$7:$C$1455,MATCH(B277,Historical!$B$7:$B$1455,0))/INDEX(Historical!$O$7:$O$1455,MATCH(B277,Historical!$B$7:$B$1455,0)))^(1/10)-1)*100)</f>
        <v>n/a</v>
      </c>
      <c r="W277" s="825" t="str">
        <f>IF(OR(U277&lt;=0,U277="n/a",V277&lt;=0,V277="n/a"),"n/a",U277/V277)</f>
        <v>n/a</v>
      </c>
      <c r="X277" s="826">
        <f>IF(OR(AJ277&lt;=0,AJ277="n/a",U277&lt;=0,U277="n/a"),"n/a",U277/AJ277)</f>
        <v>0.46927683186218949</v>
      </c>
      <c r="Y277" s="780"/>
      <c r="Z277" s="766">
        <f>IF(OR(AC277&lt;0.01,AC277="n/a"),"n/a",M277/AC277*100)</f>
        <v>78.431372549019613</v>
      </c>
      <c r="AA277" s="1042">
        <f>IF(OR(AC277&lt;0.01,AC277="n/a"),"n/a",I277/AC277)</f>
        <v>30.941176470588232</v>
      </c>
      <c r="AB277" s="1043">
        <v>12</v>
      </c>
      <c r="AC277" s="1021">
        <v>0.51</v>
      </c>
      <c r="AD277" s="1021" t="s">
        <v>138</v>
      </c>
      <c r="AE277" s="1021">
        <v>1.55</v>
      </c>
      <c r="AF277" s="1021">
        <v>1.85</v>
      </c>
      <c r="AG277" s="1021">
        <v>6.5</v>
      </c>
      <c r="AH277" s="1021">
        <v>-20.599999999999998</v>
      </c>
      <c r="AI277" s="1021">
        <v>91.080000000000013</v>
      </c>
      <c r="AJ277" s="1021">
        <v>35.5</v>
      </c>
      <c r="AK277" s="1021" t="s">
        <v>138</v>
      </c>
      <c r="AL277" s="1034">
        <v>170.58</v>
      </c>
      <c r="AM277" s="1028">
        <v>7.1</v>
      </c>
      <c r="AN277" s="1021">
        <v>0.32</v>
      </c>
      <c r="AO277" s="868">
        <f>IF(U277="n/a","n/a",IF(AA277&lt;0,"n/a",IF(AA277="n/a","n/a",J277+U277-AA277)))</f>
        <v>-11.746994693599643</v>
      </c>
      <c r="AP277" s="869">
        <f>IF(U277="n/a","n/a",J277+U277)</f>
        <v>19.194181776988589</v>
      </c>
      <c r="AQ277" s="1044">
        <f>IF(OR(AC277&lt;0.01,AF277="n/a"),"n/a",(I277/SQRT(22.5*AC277*(I277/AF277))-1)*100)</f>
        <v>59.500855407790823</v>
      </c>
      <c r="AR277" s="766">
        <f>INDEX(Historical!$C$7:$C$1455,MATCH(B277,Historical!$B$7:$B$1455,0))*IF(AH277="n/a",1.03,IF(AH277&lt;0,1.01,IF(AH277&gt;10,1.1,(1+AH277/100))))</f>
        <v>0.30552499999999999</v>
      </c>
      <c r="AS277" s="1042">
        <f>IF($AI277="n/a",1.03*AR277,IF($AI277&lt;0,1.01*AR277,IF($AI277&gt;10,1.1*AR277,(1+$AI277/100)*AR277)))</f>
        <v>0.33607750000000003</v>
      </c>
      <c r="AT277" s="1042">
        <f>IF($AK277="n/a",1.03*AS277,IF($AK277&lt;0,1.01*AS277,IF($AK277&gt;10,1.1*AS277,(1+$AK277/100)*AS277)))</f>
        <v>0.34615982500000003</v>
      </c>
      <c r="AU277" s="1042">
        <f>IF($AK277="n/a",1.03*AT277,IF($AK277&lt;0,1.01*AT277,IF($AK277&gt;10,1.1*AT277,(1+$AK277/100)*AT277)))</f>
        <v>0.35654461975000007</v>
      </c>
      <c r="AV277" s="1042">
        <f>IF($AK277="n/a",1.03*AU277,IF($AK277&lt;0,1.01*AU277,IF($AK277&gt;10,1.1*AU277,(1+$AK277/100)*AU277)))</f>
        <v>0.36724095834250009</v>
      </c>
      <c r="AW277" s="766">
        <f>SUM(AR277:AV277)</f>
        <v>1.7115479030925</v>
      </c>
      <c r="AX277" s="877">
        <f>AW277/I277*100</f>
        <v>10.846311172956275</v>
      </c>
      <c r="AY277" s="1212">
        <v>1.18</v>
      </c>
      <c r="AZ277" s="1028">
        <v>19.5</v>
      </c>
      <c r="BA277" s="1028">
        <v>-27.279999999999998</v>
      </c>
      <c r="BB277" s="1028">
        <v>-9.73</v>
      </c>
      <c r="BC277" s="1028">
        <v>-10.24</v>
      </c>
      <c r="BE277" s="721">
        <v>2011</v>
      </c>
      <c r="BF277" s="1057">
        <f>IF(BE277&gt;2008,0,IF(BE277&gt;2001,1,IF(BE277&gt;1990,2,IF(BE277&gt;1980,3,IF(BE277&gt;1973,4,IF(BE277&gt;1970,5,IF(BE277&gt;1960,6,IF(BE277&gt;1958,7,IF(BE277&gt;1953,8,9)))))))))</f>
        <v>0</v>
      </c>
    </row>
    <row r="278" spans="1:58" s="905" customFormat="1" ht="11.25" customHeight="1" x14ac:dyDescent="0.2">
      <c r="A278" s="884" t="s">
        <v>1393</v>
      </c>
      <c r="B278" s="914" t="s">
        <v>1394</v>
      </c>
      <c r="C278" s="1181" t="s">
        <v>4414</v>
      </c>
      <c r="D278" s="1181" t="s">
        <v>4415</v>
      </c>
      <c r="E278" s="885">
        <v>5</v>
      </c>
      <c r="F278" s="1245">
        <v>769</v>
      </c>
      <c r="G278" s="1244" t="s">
        <v>116</v>
      </c>
      <c r="H278" s="1244" t="s">
        <v>116</v>
      </c>
      <c r="I278" s="886">
        <v>16.510000000000002</v>
      </c>
      <c r="J278" s="887">
        <f>(M278/I278)*100</f>
        <v>7.6923076923076916</v>
      </c>
      <c r="K278" s="888">
        <v>0.3175</v>
      </c>
      <c r="L278" s="889">
        <v>4</v>
      </c>
      <c r="M278" s="890">
        <f>K278*L278</f>
        <v>1.27</v>
      </c>
      <c r="N278" s="891" t="s">
        <v>471</v>
      </c>
      <c r="O278" s="892">
        <v>0.30249999999999999</v>
      </c>
      <c r="P278" s="910">
        <v>43104</v>
      </c>
      <c r="Q278" s="910">
        <v>43112</v>
      </c>
      <c r="R278" s="890">
        <f>(K278-O278)/O278*100</f>
        <v>4.9586776859504171</v>
      </c>
      <c r="S278" s="824">
        <f>IF(INDEX(Historical!$D$7:$D$1455,MATCH(B278,Historical!$B$7:$B$1455,0))=0,"n/a",(INDEX(Historical!$C$7:$C$1455,MATCH(B278,Historical!$B$7:$B$1455,0))/INDEX(Historical!$D$7:$D$1455,MATCH(B278,Historical!$B$7:$B$1455,0))-1)*100)</f>
        <v>6.6079295154185091</v>
      </c>
      <c r="T278" s="824">
        <f>IF(INDEX(Historical!$F$7:$F$1455,MATCH(B278,Historical!$B$7:$B$1455,0))=0,"n/a",((INDEX(Historical!$C$7:$C$1455,MATCH(B278,Historical!$B$7:$B$1455,0))/INDEX(Historical!$F$7:$F$1455,MATCH(B278,Historical!$B$7:$B$1455,0)))^(1/3)-1)*100)</f>
        <v>5.8591492767207098</v>
      </c>
      <c r="U278" s="824">
        <f>IF(INDEX(Historical!$I$7:$I$1455,MATCH(B278,Historical!$B$7:$B$1455,0))=0,"n/a",((INDEX(Historical!$C$7:$C$1455,MATCH(B278,Historical!$B$7:$B$1455,0))/INDEX(Historical!$I$7:$I$1455,MATCH(B278,Historical!$B$7:$B$1455,0)))^(1/5)-1)*100)</f>
        <v>4.7376504947476583</v>
      </c>
      <c r="V278" s="824">
        <f>IF(INDEX(Historical!$O$7:$O$1455,MATCH(B278,Historical!$B$7:$B$1455,0))=0,"n/a",((INDEX(Historical!$C$7:$C$1455,MATCH(B278,Historical!$B$7:$B$1455,0))/INDEX(Historical!$O$7:$O$1455,MATCH(B278,Historical!$B$7:$B$1455,0)))^(1/10)-1)*100)</f>
        <v>-9.1531593131507716</v>
      </c>
      <c r="W278" s="894" t="str">
        <f>IF(OR(U278&lt;=0,U278="n/a",V278&lt;=0,V278="n/a"),"n/a",U278/V278)</f>
        <v>n/a</v>
      </c>
      <c r="X278" s="895">
        <f>IF(OR(AJ278&lt;=0,AJ278="n/a",U278&lt;=0,U278="n/a"),"n/a",U278/AJ278)</f>
        <v>0.29244756140417644</v>
      </c>
      <c r="Y278" s="1256"/>
      <c r="Z278" s="887" t="str">
        <f>IF(OR(AC278&lt;0.01,AC278="n/a"),"n/a",M278/AC278*100)</f>
        <v>n/a</v>
      </c>
      <c r="AA278" s="897" t="str">
        <f>IF(OR(AC278&lt;0.01,AC278="n/a"),"n/a",I278/AC278)</f>
        <v>n/a</v>
      </c>
      <c r="AB278" s="889">
        <v>12</v>
      </c>
      <c r="AC278" s="898">
        <v>-0.16</v>
      </c>
      <c r="AD278" s="898" t="s">
        <v>138</v>
      </c>
      <c r="AE278" s="898">
        <v>3.88</v>
      </c>
      <c r="AF278" s="898">
        <v>0.93</v>
      </c>
      <c r="AG278" s="898">
        <v>-0.89999999999999991</v>
      </c>
      <c r="AH278" s="898">
        <v>901.3</v>
      </c>
      <c r="AI278" s="898" t="s">
        <v>138</v>
      </c>
      <c r="AJ278" s="898">
        <v>16.2</v>
      </c>
      <c r="AK278" s="898">
        <v>52.7</v>
      </c>
      <c r="AL278" s="899">
        <v>1380</v>
      </c>
      <c r="AM278" s="900">
        <v>0.2</v>
      </c>
      <c r="AN278" s="898">
        <v>1.07</v>
      </c>
      <c r="AO278" s="901" t="str">
        <f>IF(U278="n/a","n/a",IF(AA278&lt;0,"n/a",IF(AA278="n/a","n/a",J278+U278-AA278)))</f>
        <v>n/a</v>
      </c>
      <c r="AP278" s="902">
        <f>IF(U278="n/a","n/a",J278+U278)</f>
        <v>12.42995818705535</v>
      </c>
      <c r="AQ278" s="903" t="str">
        <f>IF(OR(AC278&lt;0.01,AF278="n/a"),"n/a",(I278/SQRT(22.5*AC278*(I278/AF278))-1)*100)</f>
        <v>n/a</v>
      </c>
      <c r="AR278" s="766">
        <f>INDEX(Historical!$C$7:$C$1455,MATCH(B278,Historical!$B$7:$B$1455,0))*IF(AH278="n/a",1.03,IF(AH278&lt;0,1.01,IF(AH278&gt;10,1.1,(1+AH278/100))))</f>
        <v>1.331</v>
      </c>
      <c r="AS278" s="897">
        <f>IF($AI278="n/a",1.03*AR278,IF($AI278&lt;0,1.01*AR278,IF($AI278&gt;10,1.1*AR278,(1+$AI278/100)*AR278)))</f>
        <v>1.37093</v>
      </c>
      <c r="AT278" s="897">
        <f>IF($AK278="n/a",1.03*AS278,IF($AK278&lt;0,1.01*AS278,IF($AK278&gt;10,1.1*AS278,(1+$AK278/100)*AS278)))</f>
        <v>1.5080230000000001</v>
      </c>
      <c r="AU278" s="897">
        <f>IF($AK278="n/a",1.03*AT278,IF($AK278&lt;0,1.01*AT278,IF($AK278&gt;10,1.1*AT278,(1+$AK278/100)*AT278)))</f>
        <v>1.6588253000000002</v>
      </c>
      <c r="AV278" s="897">
        <f>IF($AK278="n/a",1.03*AU278,IF($AK278&lt;0,1.01*AU278,IF($AK278&gt;10,1.1*AU278,(1+$AK278/100)*AU278)))</f>
        <v>1.8247078300000004</v>
      </c>
      <c r="AW278" s="887">
        <f>SUM(AR278:AV278)</f>
        <v>7.693486130000001</v>
      </c>
      <c r="AX278" s="904">
        <f>AW278/I278*100</f>
        <v>46.598946880678376</v>
      </c>
      <c r="AY278" s="1213">
        <v>0.48</v>
      </c>
      <c r="AZ278" s="900">
        <v>19.03</v>
      </c>
      <c r="BA278" s="900">
        <v>-18.43</v>
      </c>
      <c r="BB278" s="900">
        <v>3.63</v>
      </c>
      <c r="BC278" s="900">
        <v>3.29</v>
      </c>
      <c r="BD278" s="1079"/>
      <c r="BE278" s="721">
        <v>2014</v>
      </c>
      <c r="BF278" s="1057">
        <f>IF(BE278&gt;2008,0,IF(BE278&gt;2001,1,IF(BE278&gt;1990,2,IF(BE278&gt;1980,3,IF(BE278&gt;1973,4,IF(BE278&gt;1970,5,IF(BE278&gt;1960,6,IF(BE278&gt;1958,7,IF(BE278&gt;1953,8,9)))))))))</f>
        <v>0</v>
      </c>
    </row>
    <row r="279" spans="1:58" ht="11.25" customHeight="1" x14ac:dyDescent="0.2">
      <c r="A279" s="1019" t="s">
        <v>1395</v>
      </c>
      <c r="B279" s="1031" t="s">
        <v>1396</v>
      </c>
      <c r="C279" s="1181" t="s">
        <v>4283</v>
      </c>
      <c r="D279" s="1181" t="s">
        <v>4421</v>
      </c>
      <c r="E279" s="857">
        <v>9</v>
      </c>
      <c r="F279" s="1245">
        <v>370</v>
      </c>
      <c r="G279" s="1245" t="s">
        <v>107</v>
      </c>
      <c r="H279" s="1245" t="s">
        <v>107</v>
      </c>
      <c r="I279" s="1030">
        <v>98.56</v>
      </c>
      <c r="J279" s="766">
        <f>(M279/I279)*100</f>
        <v>3.043831168831169</v>
      </c>
      <c r="K279" s="1033">
        <v>0.75</v>
      </c>
      <c r="L279" s="1043">
        <v>4</v>
      </c>
      <c r="M279" s="756">
        <f>K279*L279</f>
        <v>3</v>
      </c>
      <c r="N279" s="1026" t="s">
        <v>120</v>
      </c>
      <c r="O279" s="860">
        <v>0.59</v>
      </c>
      <c r="P279" s="1016">
        <v>43234</v>
      </c>
      <c r="Q279" s="1016">
        <v>43252</v>
      </c>
      <c r="R279" s="756">
        <f>(K279-O279)/O279*100</f>
        <v>27.118644067796616</v>
      </c>
      <c r="S279" s="824">
        <f>IF(INDEX(Historical!$D$7:$D$1455,MATCH(B279,Historical!$B$7:$B$1455,0))=0,"n/a",(INDEX(Historical!$C$7:$C$1455,MATCH(B279,Historical!$B$7:$B$1455,0))/INDEX(Historical!$D$7:$D$1455,MATCH(B279,Historical!$B$7:$B$1455,0))-1)*100)</f>
        <v>7.6190476190476142</v>
      </c>
      <c r="T279" s="824">
        <f>IF(INDEX(Historical!$F$7:$F$1455,MATCH(B279,Historical!$B$7:$B$1455,0))=0,"n/a",((INDEX(Historical!$C$7:$C$1455,MATCH(B279,Historical!$B$7:$B$1455,0))/INDEX(Historical!$F$7:$F$1455,MATCH(B279,Historical!$B$7:$B$1455,0)))^(1/3)-1)*100)</f>
        <v>5.9542250500296268</v>
      </c>
      <c r="U279" s="824">
        <f>IF(INDEX(Historical!$I$7:$I$1455,MATCH(B279,Historical!$B$7:$B$1455,0))=0,"n/a",((INDEX(Historical!$C$7:$C$1455,MATCH(B279,Historical!$B$7:$B$1455,0))/INDEX(Historical!$I$7:$I$1455,MATCH(B279,Historical!$B$7:$B$1455,0)))^(1/5)-1)*100)</f>
        <v>8.5434036928045956</v>
      </c>
      <c r="V279" s="824">
        <f>IF(INDEX(Historical!$O$7:$O$1455,MATCH(B279,Historical!$B$7:$B$1455,0))=0,"n/a",((INDEX(Historical!$C$7:$C$1455,MATCH(B279,Historical!$B$7:$B$1455,0))/INDEX(Historical!$O$7:$O$1455,MATCH(B279,Historical!$B$7:$B$1455,0)))^(1/10)-1)*100)</f>
        <v>15.390875357897006</v>
      </c>
      <c r="W279" s="825">
        <f>IF(OR(U279&lt;=0,U279="n/a",V279&lt;=0,V279="n/a"),"n/a",U279/V279)</f>
        <v>0.55509537268918263</v>
      </c>
      <c r="X279" s="826">
        <f>IF(OR(AJ279&lt;=0,AJ279="n/a",U279&lt;=0,U279="n/a"),"n/a",U279/AJ279)</f>
        <v>0.45443636663854231</v>
      </c>
      <c r="Y279" s="780"/>
      <c r="Z279" s="766">
        <f>IF(OR(AC279&lt;0.01,AC279="n/a"),"n/a",M279/AC279*100)</f>
        <v>35.377358490566039</v>
      </c>
      <c r="AA279" s="1042">
        <f>IF(OR(AC279&lt;0.01,AC279="n/a"),"n/a",I279/AC279)</f>
        <v>11.622641509433961</v>
      </c>
      <c r="AB279" s="1043">
        <v>6</v>
      </c>
      <c r="AC279" s="1021">
        <v>8.48</v>
      </c>
      <c r="AD279" s="1021">
        <v>1.17</v>
      </c>
      <c r="AE279" s="1021">
        <v>3.64</v>
      </c>
      <c r="AF279" s="1021">
        <v>9.76</v>
      </c>
      <c r="AG279" s="1023">
        <v>63.4</v>
      </c>
      <c r="AH279" s="1021">
        <v>28.9</v>
      </c>
      <c r="AI279" s="1021">
        <v>2.11</v>
      </c>
      <c r="AJ279" s="1021">
        <v>18.8</v>
      </c>
      <c r="AK279" s="1021">
        <v>9.94</v>
      </c>
      <c r="AL279" s="1034">
        <v>15160</v>
      </c>
      <c r="AM279" s="1028">
        <v>0.3</v>
      </c>
      <c r="AN279" s="1023">
        <v>0</v>
      </c>
      <c r="AO279" s="868">
        <f>IF(U279="n/a","n/a",IF(AA279&lt;0,"n/a",IF(AA279="n/a","n/a",J279+U279-AA279)))</f>
        <v>-3.5406647798197355E-2</v>
      </c>
      <c r="AP279" s="869">
        <f>IF(U279="n/a","n/a",J279+U279)</f>
        <v>11.587234861635764</v>
      </c>
      <c r="AQ279" s="1044">
        <f>IF(OR(AC279&lt;0.01,AF279="n/a"),"n/a",(I279/SQRT(22.5*AC279*(I279/AF279))-1)*100)</f>
        <v>124.53604623467523</v>
      </c>
      <c r="AR279" s="766">
        <f>INDEX(Historical!$C$7:$C$1455,MATCH(B279,Historical!$B$7:$B$1455,0))*IF(AH279="n/a",1.03,IF(AH279&lt;0,1.01,IF(AH279&gt;10,1.1,(1+AH279/100))))</f>
        <v>2.4859999999999998</v>
      </c>
      <c r="AS279" s="1042">
        <f>IF($AI279="n/a",1.03*AR279,IF($AI279&lt;0,1.01*AR279,IF($AI279&gt;10,1.1*AR279,(1+$AI279/100)*AR279)))</f>
        <v>2.5384545999999997</v>
      </c>
      <c r="AT279" s="1042">
        <f>IF($AK279="n/a",1.03*AS279,IF($AK279&lt;0,1.01*AS279,IF($AK279&gt;10,1.1*AS279,(1+$AK279/100)*AS279)))</f>
        <v>2.7907769872399997</v>
      </c>
      <c r="AU279" s="1042">
        <f>IF($AK279="n/a",1.03*AT279,IF($AK279&lt;0,1.01*AT279,IF($AK279&gt;10,1.1*AT279,(1+$AK279/100)*AT279)))</f>
        <v>3.0681802197716554</v>
      </c>
      <c r="AV279" s="1042">
        <f>IF($AK279="n/a",1.03*AU279,IF($AK279&lt;0,1.01*AU279,IF($AK279&gt;10,1.1*AU279,(1+$AK279/100)*AU279)))</f>
        <v>3.3731573336169576</v>
      </c>
      <c r="AW279" s="766">
        <f>SUM(AR279:AV279)</f>
        <v>14.256569140628612</v>
      </c>
      <c r="AX279" s="877">
        <f>AW279/I279*100</f>
        <v>14.464863170280653</v>
      </c>
      <c r="AY279" s="1212">
        <v>1.53</v>
      </c>
      <c r="AZ279" s="1028">
        <v>16.509999999999998</v>
      </c>
      <c r="BA279" s="1028">
        <v>-20.49</v>
      </c>
      <c r="BB279" s="1028">
        <v>3.32</v>
      </c>
      <c r="BC279" s="1028">
        <v>-7.53</v>
      </c>
      <c r="BE279" s="721">
        <v>2010</v>
      </c>
      <c r="BF279" s="1057">
        <f>IF(BE279&gt;2008,0,IF(BE279&gt;2001,1,IF(BE279&gt;1990,2,IF(BE279&gt;1980,3,IF(BE279&gt;1973,4,IF(BE279&gt;1970,5,IF(BE279&gt;1960,6,IF(BE279&gt;1958,7,IF(BE279&gt;1953,8,9)))))))))</f>
        <v>0</v>
      </c>
    </row>
    <row r="280" spans="1:58" ht="11.25" customHeight="1" x14ac:dyDescent="0.2">
      <c r="A280" s="1019" t="s">
        <v>1397</v>
      </c>
      <c r="B280" s="1031" t="s">
        <v>1398</v>
      </c>
      <c r="C280" s="1181" t="s">
        <v>248</v>
      </c>
      <c r="D280" s="1181" t="s">
        <v>4443</v>
      </c>
      <c r="E280" s="857">
        <v>8</v>
      </c>
      <c r="F280" s="1245">
        <v>451</v>
      </c>
      <c r="G280" s="1245" t="s">
        <v>107</v>
      </c>
      <c r="H280" s="1245" t="s">
        <v>107</v>
      </c>
      <c r="I280" s="1030">
        <v>67.17</v>
      </c>
      <c r="J280" s="766">
        <f>(M280/I280)*100</f>
        <v>3.632574065803186</v>
      </c>
      <c r="K280" s="1033">
        <v>0.61</v>
      </c>
      <c r="L280" s="1043">
        <v>4</v>
      </c>
      <c r="M280" s="756">
        <f>K280*L280</f>
        <v>2.44</v>
      </c>
      <c r="N280" s="1026" t="s">
        <v>291</v>
      </c>
      <c r="O280" s="860">
        <v>0.55000000000000004</v>
      </c>
      <c r="P280" s="1016">
        <v>43172</v>
      </c>
      <c r="Q280" s="1016">
        <v>43187</v>
      </c>
      <c r="R280" s="756">
        <f>(K280-O280)/O280*100</f>
        <v>10.909090909090898</v>
      </c>
      <c r="S280" s="824">
        <f>IF(INDEX(Historical!$D$7:$D$1455,MATCH(B280,Historical!$B$7:$B$1455,0))=0,"n/a",(INDEX(Historical!$C$7:$C$1455,MATCH(B280,Historical!$B$7:$B$1455,0))/INDEX(Historical!$D$7:$D$1455,MATCH(B280,Historical!$B$7:$B$1455,0))-1)*100)</f>
        <v>10.000000000000009</v>
      </c>
      <c r="T280" s="824">
        <f>IF(INDEX(Historical!$F$7:$F$1455,MATCH(B280,Historical!$B$7:$B$1455,0))=0,"n/a",((INDEX(Historical!$C$7:$C$1455,MATCH(B280,Historical!$B$7:$B$1455,0))/INDEX(Historical!$F$7:$F$1455,MATCH(B280,Historical!$B$7:$B$1455,0)))^(1/3)-1)*100)</f>
        <v>12.141413906685283</v>
      </c>
      <c r="U280" s="824">
        <f>IF(INDEX(Historical!$I$7:$I$1455,MATCH(B280,Historical!$B$7:$B$1455,0))=0,"n/a",((INDEX(Historical!$C$7:$C$1455,MATCH(B280,Historical!$B$7:$B$1455,0))/INDEX(Historical!$I$7:$I$1455,MATCH(B280,Historical!$B$7:$B$1455,0)))^(1/5)-1)*100)</f>
        <v>11.440369201675926</v>
      </c>
      <c r="V280" s="824" t="str">
        <f>IF(INDEX(Historical!$O$7:$O$1455,MATCH(B280,Historical!$B$7:$B$1455,0))=0,"n/a",((INDEX(Historical!$C$7:$C$1455,MATCH(B280,Historical!$B$7:$B$1455,0))/INDEX(Historical!$O$7:$O$1455,MATCH(B280,Historical!$B$7:$B$1455,0)))^(1/10)-1)*100)</f>
        <v>n/a</v>
      </c>
      <c r="W280" s="825" t="str">
        <f>IF(OR(U280&lt;=0,U280="n/a",V280&lt;=0,V280="n/a"),"n/a",U280/V280)</f>
        <v>n/a</v>
      </c>
      <c r="X280" s="826">
        <f>IF(OR(AJ280&lt;=0,AJ280="n/a",U280&lt;=0,U280="n/a"),"n/a",U280/AJ280)</f>
        <v>16.34338457382275</v>
      </c>
      <c r="Y280" s="1031"/>
      <c r="Z280" s="766">
        <f>IF(OR(AC280&lt;0.01,AC280="n/a"),"n/a",M280/AC280*100)</f>
        <v>47.286821705426348</v>
      </c>
      <c r="AA280" s="1042">
        <f>IF(OR(AC280&lt;0.01,AC280="n/a"),"n/a",I280/AC280)</f>
        <v>13.017441860465116</v>
      </c>
      <c r="AB280" s="1043">
        <v>1</v>
      </c>
      <c r="AC280" s="1021">
        <v>5.16</v>
      </c>
      <c r="AD280" s="1021">
        <v>1.24</v>
      </c>
      <c r="AE280" s="1021">
        <v>0.57999999999999996</v>
      </c>
      <c r="AF280" s="1021">
        <v>2.02</v>
      </c>
      <c r="AG280" s="1021">
        <v>16.3</v>
      </c>
      <c r="AH280" s="1021">
        <v>38.5</v>
      </c>
      <c r="AI280" s="1021">
        <v>4.68</v>
      </c>
      <c r="AJ280" s="1021">
        <v>0.70000000000000007</v>
      </c>
      <c r="AK280" s="1021">
        <v>10.52</v>
      </c>
      <c r="AL280" s="1034">
        <v>11630</v>
      </c>
      <c r="AM280" s="1028">
        <v>0.70000000000000007</v>
      </c>
      <c r="AN280" s="1021">
        <v>0.72</v>
      </c>
      <c r="AO280" s="868">
        <f>IF(U280="n/a","n/a",IF(AA280&lt;0,"n/a",IF(AA280="n/a","n/a",J280+U280-AA280)))</f>
        <v>2.0555014070139954</v>
      </c>
      <c r="AP280" s="869">
        <f>IF(U280="n/a","n/a",J280+U280)</f>
        <v>15.072943267479111</v>
      </c>
      <c r="AQ280" s="1044">
        <f>IF(OR(AC280&lt;0.01,AF280="n/a"),"n/a",(I280/SQRT(22.5*AC280*(I280/AF280))-1)*100)</f>
        <v>8.1053653887714905</v>
      </c>
      <c r="AR280" s="766">
        <f>INDEX(Historical!$C$7:$C$1455,MATCH(B280,Historical!$B$7:$B$1455,0))*IF(AH280="n/a",1.03,IF(AH280&lt;0,1.01,IF(AH280&gt;10,1.1,(1+AH280/100))))</f>
        <v>2.4200000000000004</v>
      </c>
      <c r="AS280" s="1042">
        <f>IF($AI280="n/a",1.03*AR280,IF($AI280&lt;0,1.01*AR280,IF($AI280&gt;10,1.1*AR280,(1+$AI280/100)*AR280)))</f>
        <v>2.5332560000000002</v>
      </c>
      <c r="AT280" s="1042">
        <f>IF($AK280="n/a",1.03*AS280,IF($AK280&lt;0,1.01*AS280,IF($AK280&gt;10,1.1*AS280,(1+$AK280/100)*AS280)))</f>
        <v>2.7865816000000003</v>
      </c>
      <c r="AU280" s="1042">
        <f>IF($AK280="n/a",1.03*AT280,IF($AK280&lt;0,1.01*AT280,IF($AK280&gt;10,1.1*AT280,(1+$AK280/100)*AT280)))</f>
        <v>3.0652397600000008</v>
      </c>
      <c r="AV280" s="1042">
        <f>IF($AK280="n/a",1.03*AU280,IF($AK280&lt;0,1.01*AU280,IF($AK280&gt;10,1.1*AU280,(1+$AK280/100)*AU280)))</f>
        <v>3.371763736000001</v>
      </c>
      <c r="AW280" s="766">
        <f>SUM(AR280:AV280)</f>
        <v>14.176841096000004</v>
      </c>
      <c r="AX280" s="877">
        <f>AW280/I280*100</f>
        <v>21.105912008337061</v>
      </c>
      <c r="AY280" s="1212">
        <v>1.2</v>
      </c>
      <c r="AZ280" s="1028">
        <v>43.28</v>
      </c>
      <c r="BA280" s="1028">
        <v>-19.34</v>
      </c>
      <c r="BB280" s="1028">
        <v>-8.75</v>
      </c>
      <c r="BC280" s="1028">
        <v>-4.82</v>
      </c>
      <c r="BE280" s="721">
        <v>2011</v>
      </c>
      <c r="BF280" s="1057">
        <f>IF(BE280&gt;2008,0,IF(BE280&gt;2001,1,IF(BE280&gt;1990,2,IF(BE280&gt;1980,3,IF(BE280&gt;1973,4,IF(BE280&gt;1970,5,IF(BE280&gt;1960,6,IF(BE280&gt;1958,7,IF(BE280&gt;1953,8,9)))))))))</f>
        <v>0</v>
      </c>
    </row>
    <row r="281" spans="1:58" ht="11.25" customHeight="1" x14ac:dyDescent="0.2">
      <c r="A281" s="1027" t="s">
        <v>1399</v>
      </c>
      <c r="B281" s="1031" t="s">
        <v>1400</v>
      </c>
      <c r="C281" s="1181" t="s">
        <v>129</v>
      </c>
      <c r="D281" s="1181" t="s">
        <v>4422</v>
      </c>
      <c r="E281" s="857">
        <v>5</v>
      </c>
      <c r="F281" s="1245">
        <v>762</v>
      </c>
      <c r="G281" s="1245" t="s">
        <v>116</v>
      </c>
      <c r="H281" s="1245" t="s">
        <v>116</v>
      </c>
      <c r="I281" s="1030">
        <v>51.12</v>
      </c>
      <c r="J281" s="766">
        <f>(M281/I281)*100</f>
        <v>4.8904538341158066</v>
      </c>
      <c r="K281" s="1033">
        <v>0.625</v>
      </c>
      <c r="L281" s="1043">
        <v>4</v>
      </c>
      <c r="M281" s="756">
        <f>K281*L281</f>
        <v>2.5</v>
      </c>
      <c r="N281" s="1026" t="s">
        <v>150</v>
      </c>
      <c r="O281" s="860">
        <v>0.6</v>
      </c>
      <c r="P281" s="1022">
        <v>42963</v>
      </c>
      <c r="Q281" s="1022">
        <v>42993</v>
      </c>
      <c r="R281" s="756">
        <f>(K281-O281)/O281*100</f>
        <v>4.1666666666666705</v>
      </c>
      <c r="S281" s="824">
        <f>IF(INDEX(Historical!$D$7:$D$1455,MATCH(B281,Historical!$B$7:$B$1455,0))=0,"n/a",(INDEX(Historical!$C$7:$C$1455,MATCH(B281,Historical!$B$7:$B$1455,0))/INDEX(Historical!$D$7:$D$1455,MATCH(B281,Historical!$B$7:$B$1455,0))-1)*100)</f>
        <v>5.3763440860215006</v>
      </c>
      <c r="T281" s="824">
        <f>IF(INDEX(Historical!$F$7:$F$1455,MATCH(B281,Historical!$B$7:$B$1455,0))=0,"n/a",((INDEX(Historical!$C$7:$C$1455,MATCH(B281,Historical!$B$7:$B$1455,0))/INDEX(Historical!$F$7:$F$1455,MATCH(B281,Historical!$B$7:$B$1455,0)))^(1/3)-1)*100)</f>
        <v>4.858196378469648</v>
      </c>
      <c r="U281" s="824">
        <f>IF(INDEX(Historical!$I$7:$I$1455,MATCH(B281,Historical!$B$7:$B$1455,0))=0,"n/a",((INDEX(Historical!$C$7:$C$1455,MATCH(B281,Historical!$B$7:$B$1455,0))/INDEX(Historical!$I$7:$I$1455,MATCH(B281,Historical!$B$7:$B$1455,0)))^(1/5)-1)*100)</f>
        <v>16.12924940988534</v>
      </c>
      <c r="V281" s="824" t="str">
        <f>IF(INDEX(Historical!$O$7:$O$1455,MATCH(B281,Historical!$B$7:$B$1455,0))=0,"n/a",((INDEX(Historical!$C$7:$C$1455,MATCH(B281,Historical!$B$7:$B$1455,0))/INDEX(Historical!$O$7:$O$1455,MATCH(B281,Historical!$B$7:$B$1455,0)))^(1/10)-1)*100)</f>
        <v>n/a</v>
      </c>
      <c r="W281" s="825" t="str">
        <f>IF(OR(U281&lt;=0,U281="n/a",V281&lt;=0,V281="n/a"),"n/a",U281/V281)</f>
        <v>n/a</v>
      </c>
      <c r="X281" s="826">
        <f>IF(OR(AJ281&lt;=0,AJ281="n/a",U281&lt;=0,U281="n/a"),"n/a",U281/AJ281)</f>
        <v>0.5056191037581611</v>
      </c>
      <c r="Y281" s="780"/>
      <c r="Z281" s="766">
        <f>IF(OR(AC281&lt;0.01,AC281="n/a"),"n/a",M281/AC281*100)</f>
        <v>88.652482269503551</v>
      </c>
      <c r="AA281" s="1042">
        <f>IF(OR(AC281&lt;0.01,AC281="n/a"),"n/a",I281/AC281)</f>
        <v>18.127659574468087</v>
      </c>
      <c r="AB281" s="1043">
        <v>12</v>
      </c>
      <c r="AC281" s="1021">
        <v>2.82</v>
      </c>
      <c r="AD281" s="1021">
        <v>2.7</v>
      </c>
      <c r="AE281" s="1021">
        <v>2.38</v>
      </c>
      <c r="AF281" s="1021">
        <v>0.95</v>
      </c>
      <c r="AG281" s="1021">
        <v>15.8</v>
      </c>
      <c r="AH281" s="1021">
        <v>15.7</v>
      </c>
      <c r="AI281" s="1021">
        <v>3.83</v>
      </c>
      <c r="AJ281" s="1021">
        <v>31.900000000000002</v>
      </c>
      <c r="AK281" s="1021">
        <v>6.72</v>
      </c>
      <c r="AL281" s="1034">
        <v>62480</v>
      </c>
      <c r="AM281" s="1028">
        <v>0.13999999999999999</v>
      </c>
      <c r="AN281" s="1021">
        <v>0.5</v>
      </c>
      <c r="AO281" s="868">
        <f>IF(U281="n/a","n/a",IF(AA281&lt;0,"n/a",IF(AA281="n/a","n/a",J281+U281-AA281)))</f>
        <v>2.8920436695330594</v>
      </c>
      <c r="AP281" s="869">
        <f>IF(U281="n/a","n/a",J281+U281)</f>
        <v>21.019703244001146</v>
      </c>
      <c r="AQ281" s="1044">
        <f>IF(OR(AC281&lt;0.01,AF281="n/a"),"n/a",(I281/SQRT(22.5*AC281*(I281/AF281))-1)*100)</f>
        <v>-12.51342554871715</v>
      </c>
      <c r="AR281" s="766">
        <f>INDEX(Historical!$C$7:$C$1455,MATCH(B281,Historical!$B$7:$B$1455,0))*IF(AH281="n/a",1.03,IF(AH281&lt;0,1.01,IF(AH281&gt;10,1.1,(1+AH281/100))))</f>
        <v>2.6950000000000003</v>
      </c>
      <c r="AS281" s="1042">
        <f>IF($AI281="n/a",1.03*AR281,IF($AI281&lt;0,1.01*AR281,IF($AI281&gt;10,1.1*AR281,(1+$AI281/100)*AR281)))</f>
        <v>2.7982185000000004</v>
      </c>
      <c r="AT281" s="1042">
        <f>IF($AK281="n/a",1.03*AS281,IF($AK281&lt;0,1.01*AS281,IF($AK281&gt;10,1.1*AS281,(1+$AK281/100)*AS281)))</f>
        <v>2.9862587832000003</v>
      </c>
      <c r="AU281" s="1042">
        <f>IF($AK281="n/a",1.03*AT281,IF($AK281&lt;0,1.01*AT281,IF($AK281&gt;10,1.1*AT281,(1+$AK281/100)*AT281)))</f>
        <v>3.1869353734310399</v>
      </c>
      <c r="AV281" s="1042">
        <f>IF($AK281="n/a",1.03*AU281,IF($AK281&lt;0,1.01*AU281,IF($AK281&gt;10,1.1*AU281,(1+$AK281/100)*AU281)))</f>
        <v>3.4010974305256054</v>
      </c>
      <c r="AW281" s="766">
        <f>SUM(AR281:AV281)</f>
        <v>15.067510087156649</v>
      </c>
      <c r="AX281" s="877">
        <f>AW281/I281*100</f>
        <v>29.474784990525528</v>
      </c>
      <c r="AY281" s="1212">
        <v>0.61</v>
      </c>
      <c r="AZ281" s="1028">
        <v>1.41</v>
      </c>
      <c r="BA281" s="1028">
        <v>-38.019999999999996</v>
      </c>
      <c r="BB281" s="1028">
        <v>-6.04</v>
      </c>
      <c r="BC281" s="1028">
        <v>-13.87</v>
      </c>
      <c r="BE281" s="721">
        <v>2014</v>
      </c>
      <c r="BF281" s="1057">
        <f>IF(BE281&gt;2008,0,IF(BE281&gt;2001,1,IF(BE281&gt;1990,2,IF(BE281&gt;1980,3,IF(BE281&gt;1973,4,IF(BE281&gt;1970,5,IF(BE281&gt;1960,6,IF(BE281&gt;1958,7,IF(BE281&gt;1953,8,9)))))))))</f>
        <v>0</v>
      </c>
    </row>
    <row r="282" spans="1:58" ht="11.25" customHeight="1" x14ac:dyDescent="0.2">
      <c r="A282" s="1019" t="s">
        <v>1403</v>
      </c>
      <c r="B282" s="1031" t="s">
        <v>1404</v>
      </c>
      <c r="C282" s="1181" t="s">
        <v>109</v>
      </c>
      <c r="D282" s="1181" t="s">
        <v>4434</v>
      </c>
      <c r="E282" s="857">
        <v>8</v>
      </c>
      <c r="F282" s="1245">
        <v>481</v>
      </c>
      <c r="G282" s="1245" t="s">
        <v>38</v>
      </c>
      <c r="H282" s="1245" t="s">
        <v>38</v>
      </c>
      <c r="I282" s="1030">
        <v>16.53</v>
      </c>
      <c r="J282" s="766">
        <f>(M282/I282)*100</f>
        <v>2.7828191167574108</v>
      </c>
      <c r="K282" s="1033">
        <v>0.115</v>
      </c>
      <c r="L282" s="1043">
        <v>4</v>
      </c>
      <c r="M282" s="756">
        <f>K282*L282</f>
        <v>0.46</v>
      </c>
      <c r="N282" s="1026" t="s">
        <v>108</v>
      </c>
      <c r="O282" s="860">
        <v>0.1</v>
      </c>
      <c r="P282" s="1016">
        <v>43224</v>
      </c>
      <c r="Q282" s="1016">
        <v>43235</v>
      </c>
      <c r="R282" s="756">
        <f>(K282-O282)/O282*100</f>
        <v>15</v>
      </c>
      <c r="S282" s="824">
        <f>IF(INDEX(Historical!$D$7:$D$1455,MATCH(B282,Historical!$B$7:$B$1455,0))=0,"n/a",(INDEX(Historical!$C$7:$C$1455,MATCH(B282,Historical!$B$7:$B$1455,0))/INDEX(Historical!$D$7:$D$1455,MATCH(B282,Historical!$B$7:$B$1455,0))-1)*100)</f>
        <v>6.7567567567567544</v>
      </c>
      <c r="T282" s="824">
        <f>IF(INDEX(Historical!$F$7:$F$1455,MATCH(B282,Historical!$B$7:$B$1455,0))=0,"n/a",((INDEX(Historical!$C$7:$C$1455,MATCH(B282,Historical!$B$7:$B$1455,0))/INDEX(Historical!$F$7:$F$1455,MATCH(B282,Historical!$B$7:$B$1455,0)))^(1/3)-1)*100)</f>
        <v>10.487296208833197</v>
      </c>
      <c r="U282" s="824">
        <f>IF(INDEX(Historical!$I$7:$I$1455,MATCH(B282,Historical!$B$7:$B$1455,0))=0,"n/a",((INDEX(Historical!$C$7:$C$1455,MATCH(B282,Historical!$B$7:$B$1455,0))/INDEX(Historical!$I$7:$I$1455,MATCH(B282,Historical!$B$7:$B$1455,0)))^(1/5)-1)*100)</f>
        <v>10.909614981138693</v>
      </c>
      <c r="V282" s="824">
        <f>IF(INDEX(Historical!$O$7:$O$1455,MATCH(B282,Historical!$B$7:$B$1455,0))=0,"n/a",((INDEX(Historical!$C$7:$C$1455,MATCH(B282,Historical!$B$7:$B$1455,0))/INDEX(Historical!$O$7:$O$1455,MATCH(B282,Historical!$B$7:$B$1455,0)))^(1/10)-1)*100)</f>
        <v>1.8426193583808814</v>
      </c>
      <c r="W282" s="825">
        <f>IF(OR(U282&lt;=0,U282="n/a",V282&lt;=0,V282="n/a"),"n/a",U282/V282)</f>
        <v>5.9207100650049744</v>
      </c>
      <c r="X282" s="826">
        <f>IF(OR(AJ282&lt;=0,AJ282="n/a",U282&lt;=0,U282="n/a"),"n/a",U282/AJ282)</f>
        <v>1.2257994360829991</v>
      </c>
      <c r="Y282" s="777"/>
      <c r="Z282" s="766">
        <f>IF(OR(AC282&lt;0.01,AC282="n/a"),"n/a",M282/AC282*100)</f>
        <v>35.9375</v>
      </c>
      <c r="AA282" s="1042">
        <f>IF(OR(AC282&lt;0.01,AC282="n/a"),"n/a",I282/AC282)</f>
        <v>12.9140625</v>
      </c>
      <c r="AB282" s="1043">
        <v>12</v>
      </c>
      <c r="AC282" s="1021">
        <v>1.28</v>
      </c>
      <c r="AD282" s="1021">
        <v>1.44</v>
      </c>
      <c r="AE282" s="1021">
        <v>3.81</v>
      </c>
      <c r="AF282" s="1021">
        <v>1.3</v>
      </c>
      <c r="AG282" s="1021">
        <v>10.199999999999999</v>
      </c>
      <c r="AH282" s="1021">
        <v>15.9</v>
      </c>
      <c r="AI282" s="1021">
        <v>4.01</v>
      </c>
      <c r="AJ282" s="1021">
        <v>8.9</v>
      </c>
      <c r="AK282" s="1021">
        <v>9</v>
      </c>
      <c r="AL282" s="1034">
        <v>785.34</v>
      </c>
      <c r="AM282" s="1028">
        <v>1.2</v>
      </c>
      <c r="AN282" s="1021">
        <v>0.44</v>
      </c>
      <c r="AO282" s="868">
        <f>IF(U282="n/a","n/a",IF(AA282&lt;0,"n/a",IF(AA282="n/a","n/a",J282+U282-AA282)))</f>
        <v>0.77837159789610411</v>
      </c>
      <c r="AP282" s="869">
        <f>IF(U282="n/a","n/a",J282+U282)</f>
        <v>13.692434097896104</v>
      </c>
      <c r="AQ282" s="1044">
        <f>IF(OR(AC282&lt;0.01,AF282="n/a"),"n/a",(I282/SQRT(22.5*AC282*(I282/AF282))-1)*100)</f>
        <v>-13.620266651642565</v>
      </c>
      <c r="AR282" s="766">
        <f>INDEX(Historical!$C$7:$C$1455,MATCH(B282,Historical!$B$7:$B$1455,0))*IF(AH282="n/a",1.03,IF(AH282&lt;0,1.01,IF(AH282&gt;10,1.1,(1+AH282/100))))</f>
        <v>0.43450000000000005</v>
      </c>
      <c r="AS282" s="1042">
        <f>IF($AI282="n/a",1.03*AR282,IF($AI282&lt;0,1.01*AR282,IF($AI282&gt;10,1.1*AR282,(1+$AI282/100)*AR282)))</f>
        <v>0.45192345000000006</v>
      </c>
      <c r="AT282" s="1042">
        <f>IF($AK282="n/a",1.03*AS282,IF($AK282&lt;0,1.01*AS282,IF($AK282&gt;10,1.1*AS282,(1+$AK282/100)*AS282)))</f>
        <v>0.49259656050000011</v>
      </c>
      <c r="AU282" s="1042">
        <f>IF($AK282="n/a",1.03*AT282,IF($AK282&lt;0,1.01*AT282,IF($AK282&gt;10,1.1*AT282,(1+$AK282/100)*AT282)))</f>
        <v>0.53693025094500013</v>
      </c>
      <c r="AV282" s="1042">
        <f>IF($AK282="n/a",1.03*AU282,IF($AK282&lt;0,1.01*AU282,IF($AK282&gt;10,1.1*AU282,(1+$AK282/100)*AU282)))</f>
        <v>0.58525397353005015</v>
      </c>
      <c r="AW282" s="766">
        <f>SUM(AR282:AV282)</f>
        <v>2.5012042349750505</v>
      </c>
      <c r="AX282" s="877">
        <f>AW282/I282*100</f>
        <v>15.131302086963402</v>
      </c>
      <c r="AY282" s="1212">
        <v>0.82</v>
      </c>
      <c r="AZ282" s="1028">
        <v>6.13</v>
      </c>
      <c r="BA282" s="1028">
        <v>-24.52</v>
      </c>
      <c r="BB282" s="1028">
        <v>-2.4899999999999998</v>
      </c>
      <c r="BC282" s="1028">
        <v>-13.8</v>
      </c>
      <c r="BE282" s="721">
        <v>2011</v>
      </c>
      <c r="BF282" s="1057">
        <f>IF(BE282&gt;2008,0,IF(BE282&gt;2001,1,IF(BE282&gt;1990,2,IF(BE282&gt;1980,3,IF(BE282&gt;1973,4,IF(BE282&gt;1970,5,IF(BE282&gt;1960,6,IF(BE282&gt;1958,7,IF(BE282&gt;1953,8,9)))))))))</f>
        <v>0</v>
      </c>
    </row>
    <row r="283" spans="1:58" ht="11.25" customHeight="1" x14ac:dyDescent="0.2">
      <c r="A283" s="1027" t="s">
        <v>1405</v>
      </c>
      <c r="B283" s="1031" t="s">
        <v>1406</v>
      </c>
      <c r="C283" s="1181" t="s">
        <v>109</v>
      </c>
      <c r="D283" s="1181" t="s">
        <v>4434</v>
      </c>
      <c r="E283" s="857">
        <v>7</v>
      </c>
      <c r="F283" s="1245">
        <v>595</v>
      </c>
      <c r="G283" s="1245" t="s">
        <v>38</v>
      </c>
      <c r="H283" s="1245" t="s">
        <v>38</v>
      </c>
      <c r="I283" s="1030">
        <v>46.3</v>
      </c>
      <c r="J283" s="766">
        <f>(M283/I283)*100</f>
        <v>2.2462203023758103</v>
      </c>
      <c r="K283" s="1033">
        <v>0.26</v>
      </c>
      <c r="L283" s="1043">
        <v>4</v>
      </c>
      <c r="M283" s="756">
        <f>K283*L283</f>
        <v>1.04</v>
      </c>
      <c r="N283" s="1026" t="s">
        <v>571</v>
      </c>
      <c r="O283" s="860">
        <v>0.22</v>
      </c>
      <c r="P283" s="1016">
        <v>43214</v>
      </c>
      <c r="Q283" s="1016">
        <v>43227</v>
      </c>
      <c r="R283" s="756">
        <f>(K283-O283)/O283*100</f>
        <v>18.181818181818183</v>
      </c>
      <c r="S283" s="824">
        <f>IF(INDEX(Historical!$D$7:$D$1455,MATCH(B283,Historical!$B$7:$B$1455,0))=0,"n/a",(INDEX(Historical!$C$7:$C$1455,MATCH(B283,Historical!$B$7:$B$1455,0))/INDEX(Historical!$D$7:$D$1455,MATCH(B283,Historical!$B$7:$B$1455,0))-1)*100)</f>
        <v>16.972423407145243</v>
      </c>
      <c r="T283" s="824">
        <f>IF(INDEX(Historical!$F$7:$F$1455,MATCH(B283,Historical!$B$7:$B$1455,0))=0,"n/a",((INDEX(Historical!$C$7:$C$1455,MATCH(B283,Historical!$B$7:$B$1455,0))/INDEX(Historical!$F$7:$F$1455,MATCH(B283,Historical!$B$7:$B$1455,0)))^(1/3)-1)*100)</f>
        <v>15.850730732487461</v>
      </c>
      <c r="U283" s="824">
        <f>IF(INDEX(Historical!$I$7:$I$1455,MATCH(B283,Historical!$B$7:$B$1455,0))=0,"n/a",((INDEX(Historical!$C$7:$C$1455,MATCH(B283,Historical!$B$7:$B$1455,0))/INDEX(Historical!$I$7:$I$1455,MATCH(B283,Historical!$B$7:$B$1455,0)))^(1/5)-1)*100)</f>
        <v>13.903667516293483</v>
      </c>
      <c r="V283" s="824">
        <f>IF(INDEX(Historical!$O$7:$O$1455,MATCH(B283,Historical!$B$7:$B$1455,0))=0,"n/a",((INDEX(Historical!$C$7:$C$1455,MATCH(B283,Historical!$B$7:$B$1455,0))/INDEX(Historical!$O$7:$O$1455,MATCH(B283,Historical!$B$7:$B$1455,0)))^(1/10)-1)*100)</f>
        <v>8.8707884816292761</v>
      </c>
      <c r="W283" s="825">
        <f>IF(OR(U283&lt;=0,U283="n/a",V283&lt;=0,V283="n/a"),"n/a",U283/V283)</f>
        <v>1.5673541923682335</v>
      </c>
      <c r="X283" s="826">
        <f>IF(OR(AJ283&lt;=0,AJ283="n/a",U283&lt;=0,U283="n/a"),"n/a",U283/AJ283)</f>
        <v>1.2873766218790261</v>
      </c>
      <c r="Y283" s="1032"/>
      <c r="Z283" s="766">
        <f>IF(OR(AC283&lt;0.01,AC283="n/a"),"n/a",M283/AC283*100)</f>
        <v>35.986159169550177</v>
      </c>
      <c r="AA283" s="1042">
        <f>IF(OR(AC283&lt;0.01,AC283="n/a"),"n/a",I283/AC283)</f>
        <v>16.020761245674738</v>
      </c>
      <c r="AB283" s="1043">
        <v>12</v>
      </c>
      <c r="AC283" s="1021">
        <v>2.89</v>
      </c>
      <c r="AD283" s="1021">
        <v>1.6</v>
      </c>
      <c r="AE283" s="1021">
        <v>6.15</v>
      </c>
      <c r="AF283" s="1021">
        <v>2.35</v>
      </c>
      <c r="AG283" s="1021">
        <v>14.7</v>
      </c>
      <c r="AH283" s="1021">
        <v>17.100000000000001</v>
      </c>
      <c r="AI283" s="1021">
        <v>6.1899999999999995</v>
      </c>
      <c r="AJ283" s="1021">
        <v>10.8</v>
      </c>
      <c r="AK283" s="1021">
        <v>10</v>
      </c>
      <c r="AL283" s="1034">
        <v>1160</v>
      </c>
      <c r="AM283" s="1028">
        <v>2.2999999999999998</v>
      </c>
      <c r="AN283" s="1021">
        <v>0.06</v>
      </c>
      <c r="AO283" s="868">
        <f>IF(U283="n/a","n/a",IF(AA283&lt;0,"n/a",IF(AA283="n/a","n/a",J283+U283-AA283)))</f>
        <v>0.12912657299455432</v>
      </c>
      <c r="AP283" s="869">
        <f>IF(U283="n/a","n/a",J283+U283)</f>
        <v>16.149887818669292</v>
      </c>
      <c r="AQ283" s="1044">
        <f>IF(OR(AC283&lt;0.01,AF283="n/a"),"n/a",(I283/SQRT(22.5*AC283*(I283/AF283))-1)*100)</f>
        <v>29.355305568870406</v>
      </c>
      <c r="AR283" s="766">
        <f>INDEX(Historical!$C$7:$C$1455,MATCH(B283,Historical!$B$7:$B$1455,0))*IF(AH283="n/a",1.03,IF(AH283&lt;0,1.01,IF(AH283&gt;10,1.1,(1+AH283/100))))</f>
        <v>0.93500000000000016</v>
      </c>
      <c r="AS283" s="1042">
        <f>IF($AI283="n/a",1.03*AR283,IF($AI283&lt;0,1.01*AR283,IF($AI283&gt;10,1.1*AR283,(1+$AI283/100)*AR283)))</f>
        <v>0.99287650000000027</v>
      </c>
      <c r="AT283" s="1042">
        <f>IF($AK283="n/a",1.03*AS283,IF($AK283&lt;0,1.01*AS283,IF($AK283&gt;10,1.1*AS283,(1+$AK283/100)*AS283)))</f>
        <v>1.0921641500000003</v>
      </c>
      <c r="AU283" s="1042">
        <f>IF($AK283="n/a",1.03*AT283,IF($AK283&lt;0,1.01*AT283,IF($AK283&gt;10,1.1*AT283,(1+$AK283/100)*AT283)))</f>
        <v>1.2013805650000005</v>
      </c>
      <c r="AV283" s="1042">
        <f>IF($AK283="n/a",1.03*AU283,IF($AK283&lt;0,1.01*AU283,IF($AK283&gt;10,1.1*AU283,(1+$AK283/100)*AU283)))</f>
        <v>1.3215186215000005</v>
      </c>
      <c r="AW283" s="766">
        <f>SUM(AR283:AV283)</f>
        <v>5.5429398365000022</v>
      </c>
      <c r="AX283" s="877">
        <f>AW283/I283*100</f>
        <v>11.971792303455729</v>
      </c>
      <c r="AY283" s="1212">
        <v>0.7</v>
      </c>
      <c r="AZ283" s="1028">
        <v>17.48</v>
      </c>
      <c r="BA283" s="1028">
        <v>-11.690000000000001</v>
      </c>
      <c r="BB283" s="1028">
        <v>3.18</v>
      </c>
      <c r="BC283" s="1028">
        <v>-2.7199999999999998</v>
      </c>
      <c r="BE283" s="721">
        <v>2012</v>
      </c>
      <c r="BF283" s="1057">
        <f>IF(BE283&gt;2008,0,IF(BE283&gt;2001,1,IF(BE283&gt;1990,2,IF(BE283&gt;1980,3,IF(BE283&gt;1973,4,IF(BE283&gt;1970,5,IF(BE283&gt;1960,6,IF(BE283&gt;1958,7,IF(BE283&gt;1953,8,9)))))))))</f>
        <v>0</v>
      </c>
    </row>
    <row r="284" spans="1:58" ht="11.25" customHeight="1" x14ac:dyDescent="0.2">
      <c r="A284" s="1027" t="s">
        <v>1407</v>
      </c>
      <c r="B284" s="1031" t="s">
        <v>1408</v>
      </c>
      <c r="C284" s="1181" t="s">
        <v>4283</v>
      </c>
      <c r="D284" s="1181" t="s">
        <v>4421</v>
      </c>
      <c r="E284" s="857">
        <v>5</v>
      </c>
      <c r="F284" s="1245">
        <v>819</v>
      </c>
      <c r="G284" s="1245" t="s">
        <v>107</v>
      </c>
      <c r="H284" s="1245" t="s">
        <v>107</v>
      </c>
      <c r="I284" s="1030">
        <v>156.96</v>
      </c>
      <c r="J284" s="766">
        <f>(M284/I284)*100</f>
        <v>2.8032619775739045</v>
      </c>
      <c r="K284" s="1033">
        <v>1.1000000000000001</v>
      </c>
      <c r="L284" s="1043">
        <v>4</v>
      </c>
      <c r="M284" s="756">
        <f>K284*L284</f>
        <v>4.4000000000000004</v>
      </c>
      <c r="N284" s="1026" t="s">
        <v>128</v>
      </c>
      <c r="O284" s="860">
        <v>0.5</v>
      </c>
      <c r="P284" s="1016">
        <v>43256</v>
      </c>
      <c r="Q284" s="1016">
        <v>43278</v>
      </c>
      <c r="R284" s="756">
        <f>(K284-O284)/O284*100</f>
        <v>120.00000000000001</v>
      </c>
      <c r="S284" s="824">
        <f>IF(INDEX(Historical!$D$7:$D$1455,MATCH(B284,Historical!$B$7:$B$1455,0))=0,"n/a",(INDEX(Historical!$C$7:$C$1455,MATCH(B284,Historical!$B$7:$B$1455,0))/INDEX(Historical!$D$7:$D$1455,MATCH(B284,Historical!$B$7:$B$1455,0))-1)*100)</f>
        <v>50</v>
      </c>
      <c r="T284" s="824">
        <f>IF(INDEX(Historical!$F$7:$F$1455,MATCH(B284,Historical!$B$7:$B$1455,0))=0,"n/a",((INDEX(Historical!$C$7:$C$1455,MATCH(B284,Historical!$B$7:$B$1455,0))/INDEX(Historical!$F$7:$F$1455,MATCH(B284,Historical!$B$7:$B$1455,0)))^(1/3)-1)*100)</f>
        <v>70.997594667669688</v>
      </c>
      <c r="U284" s="824" t="str">
        <f>IF(INDEX(Historical!$I$7:$I$1455,MATCH(B284,Historical!$B$7:$B$1455,0))=0,"n/a",((INDEX(Historical!$C$7:$C$1455,MATCH(B284,Historical!$B$7:$B$1455,0))/INDEX(Historical!$I$7:$I$1455,MATCH(B284,Historical!$B$7:$B$1455,0)))^(1/5)-1)*100)</f>
        <v>n/a</v>
      </c>
      <c r="V284" s="824" t="str">
        <f>IF(INDEX(Historical!$O$7:$O$1455,MATCH(B284,Historical!$B$7:$B$1455,0))=0,"n/a",((INDEX(Historical!$C$7:$C$1455,MATCH(B284,Historical!$B$7:$B$1455,0))/INDEX(Historical!$O$7:$O$1455,MATCH(B284,Historical!$B$7:$B$1455,0)))^(1/10)-1)*100)</f>
        <v>n/a</v>
      </c>
      <c r="W284" s="825" t="str">
        <f>IF(OR(U284&lt;=0,U284="n/a",V284&lt;=0,V284="n/a"),"n/a",U284/V284)</f>
        <v>n/a</v>
      </c>
      <c r="X284" s="826" t="str">
        <f>IF(OR(AJ284&lt;=0,AJ284="n/a",U284&lt;=0,U284="n/a"),"n/a",U284/AJ284)</f>
        <v>n/a</v>
      </c>
      <c r="Y284" s="777"/>
      <c r="Z284" s="766">
        <f>IF(OR(AC284&lt;0.01,AC284="n/a"),"n/a",M284/AC284*100)</f>
        <v>25.776215582893968</v>
      </c>
      <c r="AA284" s="1042">
        <f>IF(OR(AC284&lt;0.01,AC284="n/a"),"n/a",I284/AC284)</f>
        <v>9.1950790861159941</v>
      </c>
      <c r="AB284" s="1043">
        <v>6</v>
      </c>
      <c r="AC284" s="1021">
        <v>17.07</v>
      </c>
      <c r="AD284" s="1021">
        <v>0.83</v>
      </c>
      <c r="AE284" s="1021">
        <v>2.2400000000000002</v>
      </c>
      <c r="AF284" s="1021">
        <v>4.59</v>
      </c>
      <c r="AG284" s="1021">
        <v>37.5</v>
      </c>
      <c r="AH284" s="1021">
        <v>78.2</v>
      </c>
      <c r="AI284" s="1021">
        <v>14.680000000000001</v>
      </c>
      <c r="AJ284" s="1021">
        <v>90.5</v>
      </c>
      <c r="AK284" s="1021">
        <v>11.07</v>
      </c>
      <c r="AL284" s="1034">
        <v>24460</v>
      </c>
      <c r="AM284" s="1028">
        <v>0.1</v>
      </c>
      <c r="AN284" s="1021">
        <v>0.45</v>
      </c>
      <c r="AO284" s="868" t="str">
        <f>IF(U284="n/a","n/a",IF(AA284&lt;0,"n/a",IF(AA284="n/a","n/a",J284+U284-AA284)))</f>
        <v>n/a</v>
      </c>
      <c r="AP284" s="869" t="str">
        <f>IF(U284="n/a","n/a",J284+U284)</f>
        <v>n/a</v>
      </c>
      <c r="AQ284" s="1044">
        <f>IF(OR(AC284&lt;0.01,AF284="n/a"),"n/a",(I284/SQRT(22.5*AC284*(I284/AF284))-1)*100)</f>
        <v>36.959706978646189</v>
      </c>
      <c r="AR284" s="766">
        <f>INDEX(Historical!$C$7:$C$1455,MATCH(B284,Historical!$B$7:$B$1455,0))*IF(AH284="n/a",1.03,IF(AH284&lt;0,1.01,IF(AH284&gt;10,1.1,(1+AH284/100))))</f>
        <v>1.9800000000000002</v>
      </c>
      <c r="AS284" s="1042">
        <f>IF($AI284="n/a",1.03*AR284,IF($AI284&lt;0,1.01*AR284,IF($AI284&gt;10,1.1*AR284,(1+$AI284/100)*AR284)))</f>
        <v>2.1780000000000004</v>
      </c>
      <c r="AT284" s="1042">
        <f>IF($AK284="n/a",1.03*AS284,IF($AK284&lt;0,1.01*AS284,IF($AK284&gt;10,1.1*AS284,(1+$AK284/100)*AS284)))</f>
        <v>2.3958000000000008</v>
      </c>
      <c r="AU284" s="1042">
        <f>IF($AK284="n/a",1.03*AT284,IF($AK284&lt;0,1.01*AT284,IF($AK284&gt;10,1.1*AT284,(1+$AK284/100)*AT284)))</f>
        <v>2.6353800000000009</v>
      </c>
      <c r="AV284" s="1042">
        <f>IF($AK284="n/a",1.03*AU284,IF($AK284&lt;0,1.01*AU284,IF($AK284&gt;10,1.1*AU284,(1+$AK284/100)*AU284)))</f>
        <v>2.8989180000000014</v>
      </c>
      <c r="AW284" s="766">
        <f>SUM(AR284:AV284)</f>
        <v>12.088098000000004</v>
      </c>
      <c r="AX284" s="877">
        <f>AW284/I284*100</f>
        <v>7.7013876146789002</v>
      </c>
      <c r="AY284" s="1212">
        <v>1.33</v>
      </c>
      <c r="AZ284" s="1028">
        <v>17.64</v>
      </c>
      <c r="BA284" s="1028">
        <v>-33.17</v>
      </c>
      <c r="BB284" s="1028">
        <v>6.9500000000000011</v>
      </c>
      <c r="BC284" s="1028">
        <v>-11.66</v>
      </c>
      <c r="BE284" s="721">
        <v>2014</v>
      </c>
      <c r="BF284" s="1057">
        <f>IF(BE284&gt;2008,0,IF(BE284&gt;2001,1,IF(BE284&gt;1990,2,IF(BE284&gt;1980,3,IF(BE284&gt;1973,4,IF(BE284&gt;1970,5,IF(BE284&gt;1960,6,IF(BE284&gt;1958,7,IF(BE284&gt;1953,8,9)))))))))</f>
        <v>0</v>
      </c>
    </row>
    <row r="285" spans="1:58" ht="11.25" customHeight="1" x14ac:dyDescent="0.2">
      <c r="A285" s="1027" t="s">
        <v>3898</v>
      </c>
      <c r="B285" s="1031" t="s">
        <v>3899</v>
      </c>
      <c r="C285" s="1181" t="s">
        <v>4414</v>
      </c>
      <c r="D285" s="1181" t="s">
        <v>4415</v>
      </c>
      <c r="E285" s="857">
        <v>5</v>
      </c>
      <c r="F285" s="1245">
        <v>863</v>
      </c>
      <c r="G285" s="1245" t="s">
        <v>107</v>
      </c>
      <c r="H285" s="1245" t="s">
        <v>107</v>
      </c>
      <c r="I285" s="1030">
        <v>75.84</v>
      </c>
      <c r="J285" s="766">
        <f>(M285/I285)*100</f>
        <v>4.852320675105485</v>
      </c>
      <c r="K285" s="1033">
        <v>0.92</v>
      </c>
      <c r="L285" s="1043">
        <v>4</v>
      </c>
      <c r="M285" s="756">
        <f>K285*L285</f>
        <v>3.68</v>
      </c>
      <c r="N285" s="1026" t="s">
        <v>153</v>
      </c>
      <c r="O285" s="860">
        <v>0.91</v>
      </c>
      <c r="P285" s="1016">
        <v>43448</v>
      </c>
      <c r="Q285" s="1016">
        <v>43462</v>
      </c>
      <c r="R285" s="756">
        <f>(K285-O285)/O285*100</f>
        <v>1.0989010989010999</v>
      </c>
      <c r="S285" s="824">
        <f>IF(INDEX(Historical!$D$7:$D$1455,MATCH(B285,Historical!$B$7:$B$1455,0))=0,"n/a",(INDEX(Historical!$C$7:$C$1455,MATCH(B285,Historical!$B$7:$B$1455,0))/INDEX(Historical!$D$7:$D$1455,MATCH(B285,Historical!$B$7:$B$1455,0))-1)*100)</f>
        <v>9.9337748344370702</v>
      </c>
      <c r="T285" s="824">
        <f>IF(INDEX(Historical!$F$7:$F$1455,MATCH(B285,Historical!$B$7:$B$1455,0))=0,"n/a",((INDEX(Historical!$C$7:$C$1455,MATCH(B285,Historical!$B$7:$B$1455,0))/INDEX(Historical!$F$7:$F$1455,MATCH(B285,Historical!$B$7:$B$1455,0)))^(1/3)-1)*100)</f>
        <v>9.917293201900268</v>
      </c>
      <c r="U285" s="824" t="str">
        <f>IF(INDEX(Historical!$I$7:$I$1455,MATCH(B285,Historical!$B$7:$B$1455,0))=0,"n/a",((INDEX(Historical!$C$7:$C$1455,MATCH(B285,Historical!$B$7:$B$1455,0))/INDEX(Historical!$I$7:$I$1455,MATCH(B285,Historical!$B$7:$B$1455,0)))^(1/5)-1)*100)</f>
        <v>n/a</v>
      </c>
      <c r="V285" s="824">
        <f>IF(INDEX(Historical!$O$7:$O$1455,MATCH(B285,Historical!$B$7:$B$1455,0))=0,"n/a",((INDEX(Historical!$C$7:$C$1455,MATCH(B285,Historical!$B$7:$B$1455,0))/INDEX(Historical!$O$7:$O$1455,MATCH(B285,Historical!$B$7:$B$1455,0)))^(1/10)-1)*100)</f>
        <v>0.21332508073770295</v>
      </c>
      <c r="W285" s="825" t="str">
        <f>IF(OR(U285&lt;=0,U285="n/a",V285&lt;=0,V285="n/a"),"n/a",U285/V285)</f>
        <v>n/a</v>
      </c>
      <c r="X285" s="826" t="str">
        <f>IF(OR(AJ285&lt;=0,AJ285="n/a",U285&lt;=0,U285="n/a"),"n/a",U285/AJ285)</f>
        <v>n/a</v>
      </c>
      <c r="Y285" s="791"/>
      <c r="Z285" s="766">
        <f>IF(OR(AC285&lt;0.01,AC285="n/a"),"n/a",M285/AC285*100)</f>
        <v>124.32432432432432</v>
      </c>
      <c r="AA285" s="1042">
        <f>IF(OR(AC285&lt;0.01,AC285="n/a"),"n/a",I285/AC285)</f>
        <v>25.621621621621625</v>
      </c>
      <c r="AB285" s="1043">
        <v>12</v>
      </c>
      <c r="AC285" s="1021">
        <v>2.96</v>
      </c>
      <c r="AD285" s="1021">
        <v>8.5399999999999991</v>
      </c>
      <c r="AE285" s="1021">
        <v>4.7300000000000004</v>
      </c>
      <c r="AF285" s="1021">
        <v>6.84</v>
      </c>
      <c r="AG285" s="1021">
        <v>27.500000000000004</v>
      </c>
      <c r="AH285" s="1021">
        <v>4.3</v>
      </c>
      <c r="AI285" s="1021">
        <v>12.7</v>
      </c>
      <c r="AJ285" s="1021">
        <v>108.80000000000001</v>
      </c>
      <c r="AK285" s="1021">
        <v>3</v>
      </c>
      <c r="AL285" s="1034">
        <v>7560</v>
      </c>
      <c r="AM285" s="1028">
        <v>0.2</v>
      </c>
      <c r="AN285" s="1021">
        <v>2.3199999999999998</v>
      </c>
      <c r="AO285" s="868" t="str">
        <f>IF(U285="n/a","n/a",IF(AA285&lt;0,"n/a",IF(AA285="n/a","n/a",J285+U285-AA285)))</f>
        <v>n/a</v>
      </c>
      <c r="AP285" s="869" t="str">
        <f>IF(U285="n/a","n/a",J285+U285)</f>
        <v>n/a</v>
      </c>
      <c r="AQ285" s="1044">
        <f>IF(OR(AC285&lt;0.01,AF285="n/a"),"n/a",(I285/SQRT(22.5*AC285*(I285/AF285))-1)*100)</f>
        <v>179.0873156016406</v>
      </c>
      <c r="AR285" s="766">
        <f>INDEX(Historical!$C$7:$C$1455,MATCH(B285,Historical!$B$7:$B$1455,0))*IF(AH285="n/a",1.03,IF(AH285&lt;0,1.01,IF(AH285&gt;10,1.1,(1+AH285/100))))</f>
        <v>3.4627599999999994</v>
      </c>
      <c r="AS285" s="1042">
        <f>IF($AI285="n/a",1.03*AR285,IF($AI285&lt;0,1.01*AR285,IF($AI285&gt;10,1.1*AR285,(1+$AI285/100)*AR285)))</f>
        <v>3.8090359999999994</v>
      </c>
      <c r="AT285" s="1042">
        <f>IF($AK285="n/a",1.03*AS285,IF($AK285&lt;0,1.01*AS285,IF($AK285&gt;10,1.1*AS285,(1+$AK285/100)*AS285)))</f>
        <v>3.9233070799999994</v>
      </c>
      <c r="AU285" s="1042">
        <f>IF($AK285="n/a",1.03*AT285,IF($AK285&lt;0,1.01*AT285,IF($AK285&gt;10,1.1*AT285,(1+$AK285/100)*AT285)))</f>
        <v>4.0410062923999996</v>
      </c>
      <c r="AV285" s="1042">
        <f>IF($AK285="n/a",1.03*AU285,IF($AK285&lt;0,1.01*AU285,IF($AK285&gt;10,1.1*AU285,(1+$AK285/100)*AU285)))</f>
        <v>4.1622364811720001</v>
      </c>
      <c r="AW285" s="766">
        <f>SUM(AR285:AV285)</f>
        <v>19.398345853571996</v>
      </c>
      <c r="AX285" s="877">
        <f>AW285/I285*100</f>
        <v>25.57798767612341</v>
      </c>
      <c r="AY285" s="1212">
        <v>1.1200000000000001</v>
      </c>
      <c r="AZ285" s="1028">
        <v>23.599999999999998</v>
      </c>
      <c r="BA285" s="1028">
        <v>-6</v>
      </c>
      <c r="BB285" s="1028">
        <v>0.82000000000000006</v>
      </c>
      <c r="BC285" s="1028">
        <v>6.87</v>
      </c>
      <c r="BE285" s="721">
        <v>2014</v>
      </c>
      <c r="BF285" s="1057">
        <f>IF(BE285&gt;2008,0,IF(BE285&gt;2001,1,IF(BE285&gt;1990,2,IF(BE285&gt;1980,3,IF(BE285&gt;1973,4,IF(BE285&gt;1970,5,IF(BE285&gt;1960,6,IF(BE285&gt;1958,7,IF(BE285&gt;1953,8,9)))))))))</f>
        <v>0</v>
      </c>
    </row>
    <row r="286" spans="1:58" ht="11.25" customHeight="1" x14ac:dyDescent="0.2">
      <c r="A286" s="1027" t="s">
        <v>1409</v>
      </c>
      <c r="B286" s="1031" t="s">
        <v>1410</v>
      </c>
      <c r="C286" s="1181" t="s">
        <v>248</v>
      </c>
      <c r="D286" s="1181" t="s">
        <v>4448</v>
      </c>
      <c r="E286" s="857">
        <v>7</v>
      </c>
      <c r="F286" s="1245">
        <v>587</v>
      </c>
      <c r="G286" s="1245" t="s">
        <v>107</v>
      </c>
      <c r="H286" s="1245" t="s">
        <v>107</v>
      </c>
      <c r="I286" s="1030">
        <v>54.94</v>
      </c>
      <c r="J286" s="766">
        <f>(M286/I286)*100</f>
        <v>5.4605023662176917</v>
      </c>
      <c r="K286" s="1033">
        <v>0.75</v>
      </c>
      <c r="L286" s="1043">
        <v>4</v>
      </c>
      <c r="M286" s="756">
        <f>K286*L286</f>
        <v>3</v>
      </c>
      <c r="N286" s="1026" t="s">
        <v>322</v>
      </c>
      <c r="O286" s="860">
        <v>0.73</v>
      </c>
      <c r="P286" s="1016">
        <v>43180</v>
      </c>
      <c r="Q286" s="1016">
        <v>43189</v>
      </c>
      <c r="R286" s="756">
        <f>(K286-O286)/O286*100</f>
        <v>2.7397260273972628</v>
      </c>
      <c r="S286" s="824">
        <f>IF(INDEX(Historical!$D$7:$D$1455,MATCH(B286,Historical!$B$7:$B$1455,0))=0,"n/a",(INDEX(Historical!$C$7:$C$1455,MATCH(B286,Historical!$B$7:$B$1455,0))/INDEX(Historical!$D$7:$D$1455,MATCH(B286,Historical!$B$7:$B$1455,0))-1)*100)</f>
        <v>1.388888888888884</v>
      </c>
      <c r="T286" s="824">
        <f>IF(INDEX(Historical!$F$7:$F$1455,MATCH(B286,Historical!$B$7:$B$1455,0))=0,"n/a",((INDEX(Historical!$C$7:$C$1455,MATCH(B286,Historical!$B$7:$B$1455,0))/INDEX(Historical!$F$7:$F$1455,MATCH(B286,Historical!$B$7:$B$1455,0)))^(1/3)-1)*100)</f>
        <v>13.444719403828165</v>
      </c>
      <c r="U286" s="824">
        <f>IF(INDEX(Historical!$I$7:$I$1455,MATCH(B286,Historical!$B$7:$B$1455,0))=0,"n/a",((INDEX(Historical!$C$7:$C$1455,MATCH(B286,Historical!$B$7:$B$1455,0))/INDEX(Historical!$I$7:$I$1455,MATCH(B286,Historical!$B$7:$B$1455,0)))^(1/5)-1)*100)</f>
        <v>23.901501752560208</v>
      </c>
      <c r="V286" s="824" t="str">
        <f>IF(INDEX(Historical!$O$7:$O$1455,MATCH(B286,Historical!$B$7:$B$1455,0))=0,"n/a",((INDEX(Historical!$C$7:$C$1455,MATCH(B286,Historical!$B$7:$B$1455,0))/INDEX(Historical!$O$7:$O$1455,MATCH(B286,Historical!$B$7:$B$1455,0)))^(1/10)-1)*100)</f>
        <v>n/a</v>
      </c>
      <c r="W286" s="825" t="str">
        <f>IF(OR(U286&lt;=0,U286="n/a",V286&lt;=0,V286="n/a"),"n/a",U286/V286)</f>
        <v>n/a</v>
      </c>
      <c r="X286" s="826">
        <f>IF(OR(AJ286&lt;=0,AJ286="n/a",U286&lt;=0,U286="n/a"),"n/a",U286/AJ286)</f>
        <v>2.5700539518881942</v>
      </c>
      <c r="Y286" s="780"/>
      <c r="Z286" s="766">
        <f>IF(OR(AC286&lt;0.01,AC286="n/a"),"n/a",M286/AC286*100)</f>
        <v>91.1854103343465</v>
      </c>
      <c r="AA286" s="1042">
        <f>IF(OR(AC286&lt;0.01,AC286="n/a"),"n/a",I286/AC286)</f>
        <v>16.699088145896656</v>
      </c>
      <c r="AB286" s="1043">
        <v>12</v>
      </c>
      <c r="AC286" s="1021">
        <v>3.29</v>
      </c>
      <c r="AD286" s="1021">
        <v>2.5099999999999998</v>
      </c>
      <c r="AE286" s="1021">
        <v>3.22</v>
      </c>
      <c r="AF286" s="1021">
        <v>6.29</v>
      </c>
      <c r="AG286" s="1021">
        <v>54.500000000000007</v>
      </c>
      <c r="AH286" s="1021">
        <v>37</v>
      </c>
      <c r="AI286" s="1021">
        <v>0.38</v>
      </c>
      <c r="AJ286" s="1021">
        <v>9.3000000000000007</v>
      </c>
      <c r="AK286" s="1021">
        <v>6.67</v>
      </c>
      <c r="AL286" s="1034">
        <v>44080</v>
      </c>
      <c r="AM286" s="1028">
        <v>0.1</v>
      </c>
      <c r="AN286" s="1021">
        <v>1.75</v>
      </c>
      <c r="AO286" s="868">
        <f>IF(U286="n/a","n/a",IF(AA286&lt;0,"n/a",IF(AA286="n/a","n/a",J286+U286-AA286)))</f>
        <v>12.662915972881244</v>
      </c>
      <c r="AP286" s="869">
        <f>IF(U286="n/a","n/a",J286+U286)</f>
        <v>29.3620041187779</v>
      </c>
      <c r="AQ286" s="1044">
        <f>IF(OR(AC286&lt;0.01,AF286="n/a"),"n/a",(I286/SQRT(22.5*AC286*(I286/AF286))-1)*100)</f>
        <v>116.06302006352989</v>
      </c>
      <c r="AR286" s="766">
        <f>INDEX(Historical!$C$7:$C$1455,MATCH(B286,Historical!$B$7:$B$1455,0))*IF(AH286="n/a",1.03,IF(AH286&lt;0,1.01,IF(AH286&gt;10,1.1,(1+AH286/100))))</f>
        <v>3.2120000000000002</v>
      </c>
      <c r="AS286" s="1042">
        <f>IF($AI286="n/a",1.03*AR286,IF($AI286&lt;0,1.01*AR286,IF($AI286&gt;10,1.1*AR286,(1+$AI286/100)*AR286)))</f>
        <v>3.2242056000000003</v>
      </c>
      <c r="AT286" s="1042">
        <f>IF($AK286="n/a",1.03*AS286,IF($AK286&lt;0,1.01*AS286,IF($AK286&gt;10,1.1*AS286,(1+$AK286/100)*AS286)))</f>
        <v>3.4392601135200005</v>
      </c>
      <c r="AU286" s="1042">
        <f>IF($AK286="n/a",1.03*AT286,IF($AK286&lt;0,1.01*AT286,IF($AK286&gt;10,1.1*AT286,(1+$AK286/100)*AT286)))</f>
        <v>3.6686587630917846</v>
      </c>
      <c r="AV286" s="1042">
        <f>IF($AK286="n/a",1.03*AU286,IF($AK286&lt;0,1.01*AU286,IF($AK286&gt;10,1.1*AU286,(1+$AK286/100)*AU286)))</f>
        <v>3.9133583025900065</v>
      </c>
      <c r="AW286" s="766">
        <f>SUM(AR286:AV286)</f>
        <v>17.45748277920179</v>
      </c>
      <c r="AX286" s="877">
        <f>AW286/I286*100</f>
        <v>31.775542008011996</v>
      </c>
      <c r="AY286" s="1212">
        <v>1.59</v>
      </c>
      <c r="AZ286" s="1028">
        <v>12.950000000000001</v>
      </c>
      <c r="BA286" s="1028">
        <v>-32.550000000000004</v>
      </c>
      <c r="BB286" s="1028">
        <v>-1.06</v>
      </c>
      <c r="BC286" s="1028">
        <v>-19.64</v>
      </c>
      <c r="BE286" s="721">
        <v>2012</v>
      </c>
      <c r="BF286" s="1057">
        <f>IF(BE286&gt;2008,0,IF(BE286&gt;2001,1,IF(BE286&gt;1990,2,IF(BE286&gt;1980,3,IF(BE286&gt;1973,4,IF(BE286&gt;1970,5,IF(BE286&gt;1960,6,IF(BE286&gt;1958,7,IF(BE286&gt;1953,8,9)))))))))</f>
        <v>0</v>
      </c>
    </row>
    <row r="287" spans="1:58" ht="11.25" customHeight="1" x14ac:dyDescent="0.2">
      <c r="A287" s="1027" t="s">
        <v>1401</v>
      </c>
      <c r="B287" s="1031" t="s">
        <v>1402</v>
      </c>
      <c r="C287" s="1181" t="s">
        <v>248</v>
      </c>
      <c r="D287" s="1181" t="s">
        <v>4446</v>
      </c>
      <c r="E287" s="857">
        <v>7</v>
      </c>
      <c r="F287" s="1245">
        <v>647</v>
      </c>
      <c r="G287" s="1245" t="s">
        <v>116</v>
      </c>
      <c r="H287" s="1245" t="s">
        <v>116</v>
      </c>
      <c r="I287" s="1030">
        <v>29.23</v>
      </c>
      <c r="J287" s="766">
        <f>(M287/I287)*100</f>
        <v>1.7789941840574752</v>
      </c>
      <c r="K287" s="1033">
        <v>0.13</v>
      </c>
      <c r="L287" s="1043">
        <v>4</v>
      </c>
      <c r="M287" s="756">
        <f>K287*L287</f>
        <v>0.52</v>
      </c>
      <c r="N287" s="1026" t="s">
        <v>329</v>
      </c>
      <c r="O287" s="860">
        <v>0.12</v>
      </c>
      <c r="P287" s="1016">
        <v>43441</v>
      </c>
      <c r="Q287" s="1016">
        <v>43454</v>
      </c>
      <c r="R287" s="756">
        <f>(K287-O287)/O287*100</f>
        <v>8.333333333333341</v>
      </c>
      <c r="S287" s="824">
        <f>IF(INDEX(Historical!$D$7:$D$1455,MATCH(B287,Historical!$B$7:$B$1455,0))=0,"n/a",(INDEX(Historical!$C$7:$C$1455,MATCH(B287,Historical!$B$7:$B$1455,0))/INDEX(Historical!$D$7:$D$1455,MATCH(B287,Historical!$B$7:$B$1455,0))-1)*100)</f>
        <v>9.7560975609756184</v>
      </c>
      <c r="T287" s="824">
        <f>IF(INDEX(Historical!$F$7:$F$1455,MATCH(B287,Historical!$B$7:$B$1455,0))=0,"n/a",((INDEX(Historical!$C$7:$C$1455,MATCH(B287,Historical!$B$7:$B$1455,0))/INDEX(Historical!$F$7:$F$1455,MATCH(B287,Historical!$B$7:$B$1455,0)))^(1/3)-1)*100)</f>
        <v>20.064068351734178</v>
      </c>
      <c r="U287" s="824">
        <f>IF(INDEX(Historical!$I$7:$I$1455,MATCH(B287,Historical!$B$7:$B$1455,0))=0,"n/a",((INDEX(Historical!$C$7:$C$1455,MATCH(B287,Historical!$B$7:$B$1455,0))/INDEX(Historical!$I$7:$I$1455,MATCH(B287,Historical!$B$7:$B$1455,0)))^(1/5)-1)*100)</f>
        <v>62.267111159960443</v>
      </c>
      <c r="V287" s="824">
        <f>IF(INDEX(Historical!$O$7:$O$1455,MATCH(B287,Historical!$B$7:$B$1455,0))=0,"n/a",((INDEX(Historical!$C$7:$C$1455,MATCH(B287,Historical!$B$7:$B$1455,0))/INDEX(Historical!$O$7:$O$1455,MATCH(B287,Historical!$B$7:$B$1455,0)))^(1/10)-1)*100)</f>
        <v>-0.64330707408735144</v>
      </c>
      <c r="W287" s="825" t="str">
        <f>IF(OR(U287&lt;=0,U287="n/a",V287&lt;=0,V287="n/a"),"n/a",U287/V287)</f>
        <v>n/a</v>
      </c>
      <c r="X287" s="826">
        <f>IF(OR(AJ287&lt;=0,AJ287="n/a",U287&lt;=0,U287="n/a"),"n/a",U287/AJ287)</f>
        <v>3.8916944474975277</v>
      </c>
      <c r="Y287" s="781"/>
      <c r="Z287" s="766">
        <f>IF(OR(AC287&lt;0.01,AC287="n/a"),"n/a",M287/AC287*100)</f>
        <v>26.804123711340207</v>
      </c>
      <c r="AA287" s="1042">
        <f>IF(OR(AC287&lt;0.01,AC287="n/a"),"n/a",I287/AC287)</f>
        <v>15.06701030927835</v>
      </c>
      <c r="AB287" s="1043">
        <v>4</v>
      </c>
      <c r="AC287" s="1021">
        <v>1.94</v>
      </c>
      <c r="AD287" s="1021">
        <v>1.93</v>
      </c>
      <c r="AE287" s="1021">
        <v>0.84</v>
      </c>
      <c r="AF287" s="1021">
        <v>2.2200000000000002</v>
      </c>
      <c r="AG287" s="1021">
        <v>14.499999999999998</v>
      </c>
      <c r="AH287" s="1021">
        <v>3.3000000000000003</v>
      </c>
      <c r="AI287" s="1021">
        <v>10.38</v>
      </c>
      <c r="AJ287" s="1021">
        <v>16</v>
      </c>
      <c r="AK287" s="1021">
        <v>7.8</v>
      </c>
      <c r="AL287" s="1034">
        <v>1350</v>
      </c>
      <c r="AM287" s="1028">
        <v>1.6</v>
      </c>
      <c r="AN287" s="1021">
        <v>0</v>
      </c>
      <c r="AO287" s="868">
        <f>IF(U287="n/a","n/a",IF(AA287&lt;0,"n/a",IF(AA287="n/a","n/a",J287+U287-AA287)))</f>
        <v>48.979095034739565</v>
      </c>
      <c r="AP287" s="869">
        <f>IF(U287="n/a","n/a",J287+U287)</f>
        <v>64.046105344017917</v>
      </c>
      <c r="AQ287" s="1044">
        <f>IF(OR(AC287&lt;0.01,AF287="n/a"),"n/a",(I287/SQRT(22.5*AC287*(I287/AF287))-1)*100)</f>
        <v>21.926686326201672</v>
      </c>
      <c r="AR287" s="766">
        <f>INDEX(Historical!$C$7:$C$1455,MATCH(B287,Historical!$B$7:$B$1455,0))*IF(AH287="n/a",1.03,IF(AH287&lt;0,1.01,IF(AH287&gt;10,1.1,(1+AH287/100))))</f>
        <v>0.46484999999999999</v>
      </c>
      <c r="AS287" s="1042">
        <f>IF($AI287="n/a",1.03*AR287,IF($AI287&lt;0,1.01*AR287,IF($AI287&gt;10,1.1*AR287,(1+$AI287/100)*AR287)))</f>
        <v>0.51133499999999998</v>
      </c>
      <c r="AT287" s="1042">
        <f>IF($AK287="n/a",1.03*AS287,IF($AK287&lt;0,1.01*AS287,IF($AK287&gt;10,1.1*AS287,(1+$AK287/100)*AS287)))</f>
        <v>0.55121913</v>
      </c>
      <c r="AU287" s="1042">
        <f>IF($AK287="n/a",1.03*AT287,IF($AK287&lt;0,1.01*AT287,IF($AK287&gt;10,1.1*AT287,(1+$AK287/100)*AT287)))</f>
        <v>0.59421422214000008</v>
      </c>
      <c r="AV287" s="1042">
        <f>IF($AK287="n/a",1.03*AU287,IF($AK287&lt;0,1.01*AU287,IF($AK287&gt;10,1.1*AU287,(1+$AK287/100)*AU287)))</f>
        <v>0.64056293146692012</v>
      </c>
      <c r="AW287" s="766">
        <f>SUM(AR287:AV287)</f>
        <v>2.7621812836069202</v>
      </c>
      <c r="AX287" s="877">
        <f>AW287/I287*100</f>
        <v>9.4498162285560046</v>
      </c>
      <c r="AY287" s="1212">
        <v>0.98</v>
      </c>
      <c r="AZ287" s="1028">
        <v>6.97</v>
      </c>
      <c r="BA287" s="1028">
        <v>-25.34</v>
      </c>
      <c r="BB287" s="1028">
        <v>0.08</v>
      </c>
      <c r="BC287" s="1028">
        <v>-4.5900000000000007</v>
      </c>
      <c r="BE287" s="721">
        <v>2013</v>
      </c>
      <c r="BF287" s="1057">
        <f>IF(BE287&gt;2008,0,IF(BE287&gt;2001,1,IF(BE287&gt;1990,2,IF(BE287&gt;1980,3,IF(BE287&gt;1973,4,IF(BE287&gt;1970,5,IF(BE287&gt;1960,6,IF(BE287&gt;1958,7,IF(BE287&gt;1953,8,9)))))))))</f>
        <v>0</v>
      </c>
    </row>
    <row r="288" spans="1:58" s="905" customFormat="1" ht="11.25" customHeight="1" x14ac:dyDescent="0.2">
      <c r="A288" s="760" t="s">
        <v>1411</v>
      </c>
      <c r="B288" s="914" t="s">
        <v>1412</v>
      </c>
      <c r="C288" s="1181" t="s">
        <v>248</v>
      </c>
      <c r="D288" s="1181" t="s">
        <v>4429</v>
      </c>
      <c r="E288" s="885">
        <v>8</v>
      </c>
      <c r="F288" s="1245">
        <v>449</v>
      </c>
      <c r="G288" s="1244" t="s">
        <v>107</v>
      </c>
      <c r="H288" s="1244" t="s">
        <v>107</v>
      </c>
      <c r="I288" s="886">
        <v>136.25</v>
      </c>
      <c r="J288" s="887">
        <f>(M288/I288)*100</f>
        <v>2.0550458715596331</v>
      </c>
      <c r="K288" s="888">
        <v>0.7</v>
      </c>
      <c r="L288" s="889">
        <v>4</v>
      </c>
      <c r="M288" s="890">
        <f>K288*L288</f>
        <v>2.8</v>
      </c>
      <c r="N288" s="891" t="s">
        <v>4010</v>
      </c>
      <c r="O288" s="892">
        <v>0.5</v>
      </c>
      <c r="P288" s="893">
        <v>43165</v>
      </c>
      <c r="Q288" s="893">
        <v>43185</v>
      </c>
      <c r="R288" s="890">
        <f>(K288-O288)/O288*100</f>
        <v>39.999999999999993</v>
      </c>
      <c r="S288" s="824">
        <f>IF(INDEX(Historical!$D$7:$D$1455,MATCH(B288,Historical!$B$7:$B$1455,0))=0,"n/a",(INDEX(Historical!$C$7:$C$1455,MATCH(B288,Historical!$B$7:$B$1455,0))/INDEX(Historical!$D$7:$D$1455,MATCH(B288,Historical!$B$7:$B$1455,0))-1)*100)</f>
        <v>66.666666666666671</v>
      </c>
      <c r="T288" s="824">
        <f>IF(INDEX(Historical!$F$7:$F$1455,MATCH(B288,Historical!$B$7:$B$1455,0))=0,"n/a",((INDEX(Historical!$C$7:$C$1455,MATCH(B288,Historical!$B$7:$B$1455,0))/INDEX(Historical!$F$7:$F$1455,MATCH(B288,Historical!$B$7:$B$1455,0)))^(1/3)-1)*100)</f>
        <v>35.72088082974534</v>
      </c>
      <c r="U288" s="824">
        <f>IF(INDEX(Historical!$I$7:$I$1455,MATCH(B288,Historical!$B$7:$B$1455,0))=0,"n/a",((INDEX(Historical!$C$7:$C$1455,MATCH(B288,Historical!$B$7:$B$1455,0))/INDEX(Historical!$I$7:$I$1455,MATCH(B288,Historical!$B$7:$B$1455,0)))^(1/5)-1)*100)</f>
        <v>28.993668421168948</v>
      </c>
      <c r="V288" s="824" t="str">
        <f>IF(INDEX(Historical!$O$7:$O$1455,MATCH(B288,Historical!$B$7:$B$1455,0))=0,"n/a",((INDEX(Historical!$C$7:$C$1455,MATCH(B288,Historical!$B$7:$B$1455,0))/INDEX(Historical!$O$7:$O$1455,MATCH(B288,Historical!$B$7:$B$1455,0)))^(1/10)-1)*100)</f>
        <v>n/a</v>
      </c>
      <c r="W288" s="894" t="str">
        <f>IF(OR(U288&lt;=0,U288="n/a",V288&lt;=0,V288="n/a"),"n/a",U288/V288)</f>
        <v>n/a</v>
      </c>
      <c r="X288" s="895">
        <f>IF(OR(AJ288&lt;=0,AJ288="n/a",U288&lt;=0,U288="n/a"),"n/a",U288/AJ288)</f>
        <v>5.1774407894944545</v>
      </c>
      <c r="Y288" s="896"/>
      <c r="Z288" s="887">
        <f>IF(OR(AC288&lt;0.01,AC288="n/a"),"n/a",M288/AC288*100)</f>
        <v>15.900056785917091</v>
      </c>
      <c r="AA288" s="897">
        <f>IF(OR(AC288&lt;0.01,AC288="n/a"),"n/a",I288/AC288)</f>
        <v>7.7370812038614423</v>
      </c>
      <c r="AB288" s="889">
        <v>12</v>
      </c>
      <c r="AC288" s="898">
        <v>17.61</v>
      </c>
      <c r="AD288" s="898">
        <v>0.92</v>
      </c>
      <c r="AE288" s="898">
        <v>0.4</v>
      </c>
      <c r="AF288" s="898">
        <v>2.0699999999999998</v>
      </c>
      <c r="AG288" s="898">
        <v>31.2</v>
      </c>
      <c r="AH288" s="898">
        <v>26.3</v>
      </c>
      <c r="AI288" s="898">
        <v>3.11</v>
      </c>
      <c r="AJ288" s="898">
        <v>5.6000000000000005</v>
      </c>
      <c r="AK288" s="898">
        <v>8.4</v>
      </c>
      <c r="AL288" s="899">
        <v>8730</v>
      </c>
      <c r="AM288" s="900">
        <v>0.16999999999999998</v>
      </c>
      <c r="AN288" s="898">
        <v>0.46</v>
      </c>
      <c r="AO288" s="901">
        <f>IF(U288="n/a","n/a",IF(AA288&lt;0,"n/a",IF(AA288="n/a","n/a",J288+U288-AA288)))</f>
        <v>23.31163308886714</v>
      </c>
      <c r="AP288" s="902">
        <f>IF(U288="n/a","n/a",J288+U288)</f>
        <v>31.048714292728583</v>
      </c>
      <c r="AQ288" s="903">
        <f>IF(OR(AC288&lt;0.01,AF288="n/a"),"n/a",(I288/SQRT(22.5*AC288*(I288/AF288))-1)*100)</f>
        <v>-15.631079729840526</v>
      </c>
      <c r="AR288" s="766">
        <f>INDEX(Historical!$C$7:$C$1455,MATCH(B288,Historical!$B$7:$B$1455,0))*IF(AH288="n/a",1.03,IF(AH288&lt;0,1.01,IF(AH288&gt;10,1.1,(1+AH288/100))))</f>
        <v>2.2000000000000002</v>
      </c>
      <c r="AS288" s="897">
        <f>IF($AI288="n/a",1.03*AR288,IF($AI288&lt;0,1.01*AR288,IF($AI288&gt;10,1.1*AR288,(1+$AI288/100)*AR288)))</f>
        <v>2.2684199999999999</v>
      </c>
      <c r="AT288" s="897">
        <f>IF($AK288="n/a",1.03*AS288,IF($AK288&lt;0,1.01*AS288,IF($AK288&gt;10,1.1*AS288,(1+$AK288/100)*AS288)))</f>
        <v>2.45896728</v>
      </c>
      <c r="AU288" s="897">
        <f>IF($AK288="n/a",1.03*AT288,IF($AK288&lt;0,1.01*AT288,IF($AK288&gt;10,1.1*AT288,(1+$AK288/100)*AT288)))</f>
        <v>2.6655205315200003</v>
      </c>
      <c r="AV288" s="897">
        <f>IF($AK288="n/a",1.03*AU288,IF($AK288&lt;0,1.01*AU288,IF($AK288&gt;10,1.1*AU288,(1+$AK288/100)*AU288)))</f>
        <v>2.8894242561676804</v>
      </c>
      <c r="AW288" s="887">
        <f>SUM(AR288:AV288)</f>
        <v>12.482332067687681</v>
      </c>
      <c r="AX288" s="904">
        <f>AW288/I288*100</f>
        <v>9.1613446368349951</v>
      </c>
      <c r="AY288" s="1213">
        <v>1.27</v>
      </c>
      <c r="AZ288" s="900">
        <v>6.4</v>
      </c>
      <c r="BA288" s="900">
        <v>-33.97</v>
      </c>
      <c r="BB288" s="900">
        <v>-2.5</v>
      </c>
      <c r="BC288" s="900">
        <v>-21.86</v>
      </c>
      <c r="BD288" s="1079"/>
      <c r="BE288" s="721">
        <v>2011</v>
      </c>
      <c r="BF288" s="1057">
        <f>IF(BE288&gt;2008,0,IF(BE288&gt;2001,1,IF(BE288&gt;1990,2,IF(BE288&gt;1980,3,IF(BE288&gt;1973,4,IF(BE288&gt;1970,5,IF(BE288&gt;1960,6,IF(BE288&gt;1958,7,IF(BE288&gt;1953,8,9)))))))))</f>
        <v>0</v>
      </c>
    </row>
    <row r="289" spans="1:58" ht="11.25" customHeight="1" x14ac:dyDescent="0.2">
      <c r="A289" s="1019" t="s">
        <v>1413</v>
      </c>
      <c r="B289" s="1031" t="s">
        <v>1414</v>
      </c>
      <c r="C289" s="1181" t="s">
        <v>109</v>
      </c>
      <c r="D289" s="1181" t="s">
        <v>4434</v>
      </c>
      <c r="E289" s="857">
        <v>8</v>
      </c>
      <c r="F289" s="1245">
        <v>539</v>
      </c>
      <c r="G289" s="1245" t="s">
        <v>107</v>
      </c>
      <c r="H289" s="1245" t="s">
        <v>107</v>
      </c>
      <c r="I289" s="1030">
        <v>38.81</v>
      </c>
      <c r="J289" s="766">
        <f>(M289/I289)*100</f>
        <v>2.2674568410203553</v>
      </c>
      <c r="K289" s="1033">
        <v>0.22</v>
      </c>
      <c r="L289" s="1043">
        <v>4</v>
      </c>
      <c r="M289" s="756">
        <f>K289*L289</f>
        <v>0.88</v>
      </c>
      <c r="N289" s="1026" t="s">
        <v>1254</v>
      </c>
      <c r="O289" s="860">
        <v>0.16</v>
      </c>
      <c r="P289" s="1016">
        <v>43399</v>
      </c>
      <c r="Q289" s="1016">
        <v>43413</v>
      </c>
      <c r="R289" s="756">
        <f>(K289-O289)/O289*100</f>
        <v>37.5</v>
      </c>
      <c r="S289" s="824">
        <f>IF(INDEX(Historical!$D$7:$D$1455,MATCH(B289,Historical!$B$7:$B$1455,0))=0,"n/a",(INDEX(Historical!$C$7:$C$1455,MATCH(B289,Historical!$B$7:$B$1455,0))/INDEX(Historical!$D$7:$D$1455,MATCH(B289,Historical!$B$7:$B$1455,0))-1)*100)</f>
        <v>5.1724137931034475</v>
      </c>
      <c r="T289" s="824">
        <f>IF(INDEX(Historical!$F$7:$F$1455,MATCH(B289,Historical!$B$7:$B$1455,0))=0,"n/a",((INDEX(Historical!$C$7:$C$1455,MATCH(B289,Historical!$B$7:$B$1455,0))/INDEX(Historical!$F$7:$F$1455,MATCH(B289,Historical!$B$7:$B$1455,0)))^(1/3)-1)*100)</f>
        <v>8.316894284016719</v>
      </c>
      <c r="U289" s="824">
        <f>IF(INDEX(Historical!$I$7:$I$1455,MATCH(B289,Historical!$B$7:$B$1455,0))=0,"n/a",((INDEX(Historical!$C$7:$C$1455,MATCH(B289,Historical!$B$7:$B$1455,0))/INDEX(Historical!$I$7:$I$1455,MATCH(B289,Historical!$B$7:$B$1455,0)))^(1/5)-1)*100)</f>
        <v>15.250207520900162</v>
      </c>
      <c r="V289" s="824">
        <f>IF(INDEX(Historical!$O$7:$O$1455,MATCH(B289,Historical!$B$7:$B$1455,0))=0,"n/a",((INDEX(Historical!$C$7:$C$1455,MATCH(B289,Historical!$B$7:$B$1455,0))/INDEX(Historical!$O$7:$O$1455,MATCH(B289,Historical!$B$7:$B$1455,0)))^(1/10)-1)*100)</f>
        <v>15.624002576757356</v>
      </c>
      <c r="W289" s="825">
        <f>IF(OR(U289&lt;=0,U289="n/a",V289&lt;=0,V289="n/a"),"n/a",U289/V289)</f>
        <v>0.97607558920828263</v>
      </c>
      <c r="X289" s="826">
        <f>IF(OR(AJ289&lt;=0,AJ289="n/a",U289&lt;=0,U289="n/a"),"n/a",U289/AJ289)</f>
        <v>0.87644870809771047</v>
      </c>
      <c r="Y289" s="1032"/>
      <c r="Z289" s="766">
        <f>IF(OR(AC289&lt;0.01,AC289="n/a"),"n/a",M289/AC289*100)</f>
        <v>33.716475095785441</v>
      </c>
      <c r="AA289" s="1042">
        <f>IF(OR(AC289&lt;0.01,AC289="n/a"),"n/a",I289/AC289)</f>
        <v>14.869731800766285</v>
      </c>
      <c r="AB289" s="1043">
        <v>12</v>
      </c>
      <c r="AC289" s="1021">
        <v>2.61</v>
      </c>
      <c r="AD289" s="1021">
        <v>1.48</v>
      </c>
      <c r="AE289" s="1021">
        <v>4.6900000000000004</v>
      </c>
      <c r="AF289" s="1021">
        <v>1.76</v>
      </c>
      <c r="AG289" s="1021">
        <v>12.2</v>
      </c>
      <c r="AH289" s="1021">
        <v>4</v>
      </c>
      <c r="AI289" s="1021">
        <v>17.560000000000002</v>
      </c>
      <c r="AJ289" s="1021">
        <v>17.399999999999999</v>
      </c>
      <c r="AK289" s="1021">
        <v>10</v>
      </c>
      <c r="AL289" s="1034">
        <v>1890</v>
      </c>
      <c r="AM289" s="1028">
        <v>0.8</v>
      </c>
      <c r="AN289" s="1021">
        <v>0.13</v>
      </c>
      <c r="AO289" s="868">
        <f>IF(U289="n/a","n/a",IF(AA289&lt;0,"n/a",IF(AA289="n/a","n/a",J289+U289-AA289)))</f>
        <v>2.6479325611542315</v>
      </c>
      <c r="AP289" s="869">
        <f>IF(U289="n/a","n/a",J289+U289)</f>
        <v>17.517664361920517</v>
      </c>
      <c r="AQ289" s="1044">
        <f>IF(OR(AC289&lt;0.01,AF289="n/a"),"n/a",(I289/SQRT(22.5*AC289*(I289/AF289))-1)*100)</f>
        <v>7.8491291251062911</v>
      </c>
      <c r="AR289" s="766">
        <f>INDEX(Historical!$C$7:$C$1455,MATCH(B289,Historical!$B$7:$B$1455,0))*IF(AH289="n/a",1.03,IF(AH289&lt;0,1.01,IF(AH289&gt;10,1.1,(1+AH289/100))))</f>
        <v>0.63439999999999996</v>
      </c>
      <c r="AS289" s="1042">
        <f>IF($AI289="n/a",1.03*AR289,IF($AI289&lt;0,1.01*AR289,IF($AI289&gt;10,1.1*AR289,(1+$AI289/100)*AR289)))</f>
        <v>0.69784000000000002</v>
      </c>
      <c r="AT289" s="1042">
        <f>IF($AK289="n/a",1.03*AS289,IF($AK289&lt;0,1.01*AS289,IF($AK289&gt;10,1.1*AS289,(1+$AK289/100)*AS289)))</f>
        <v>0.76762400000000008</v>
      </c>
      <c r="AU289" s="1042">
        <f>IF($AK289="n/a",1.03*AT289,IF($AK289&lt;0,1.01*AT289,IF($AK289&gt;10,1.1*AT289,(1+$AK289/100)*AT289)))</f>
        <v>0.8443864000000002</v>
      </c>
      <c r="AV289" s="1042">
        <f>IF($AK289="n/a",1.03*AU289,IF($AK289&lt;0,1.01*AU289,IF($AK289&gt;10,1.1*AU289,(1+$AK289/100)*AU289)))</f>
        <v>0.92882504000000032</v>
      </c>
      <c r="AW289" s="766">
        <f>SUM(AR289:AV289)</f>
        <v>3.8730754400000009</v>
      </c>
      <c r="AX289" s="877">
        <f>AW289/I289*100</f>
        <v>9.9795811388817341</v>
      </c>
      <c r="AY289" s="1212">
        <v>1.34</v>
      </c>
      <c r="AZ289" s="1028">
        <v>10.38</v>
      </c>
      <c r="BA289" s="1028">
        <v>-17.740000000000002</v>
      </c>
      <c r="BB289" s="1028">
        <v>-4.5999999999999996</v>
      </c>
      <c r="BC289" s="1028">
        <v>-8.84</v>
      </c>
      <c r="BE289" s="721">
        <v>2012</v>
      </c>
      <c r="BF289" s="1057">
        <f>IF(BE289&gt;2008,0,IF(BE289&gt;2001,1,IF(BE289&gt;1990,2,IF(BE289&gt;1980,3,IF(BE289&gt;1973,4,IF(BE289&gt;1970,5,IF(BE289&gt;1960,6,IF(BE289&gt;1958,7,IF(BE289&gt;1953,8,9)))))))))</f>
        <v>0</v>
      </c>
    </row>
    <row r="290" spans="1:58" ht="11.25" customHeight="1" x14ac:dyDescent="0.2">
      <c r="A290" s="1019" t="s">
        <v>1415</v>
      </c>
      <c r="B290" s="1031" t="s">
        <v>1416</v>
      </c>
      <c r="C290" s="1181" t="s">
        <v>109</v>
      </c>
      <c r="D290" s="1181" t="s">
        <v>4430</v>
      </c>
      <c r="E290" s="857">
        <v>8</v>
      </c>
      <c r="F290" s="1245">
        <v>500</v>
      </c>
      <c r="G290" s="1245" t="s">
        <v>107</v>
      </c>
      <c r="H290" s="1245" t="s">
        <v>107</v>
      </c>
      <c r="I290" s="1030">
        <v>28.97</v>
      </c>
      <c r="J290" s="766">
        <f>(M290/I290)*100</f>
        <v>4.6945115636865733</v>
      </c>
      <c r="K290" s="1033">
        <v>0.34</v>
      </c>
      <c r="L290" s="1043">
        <v>4</v>
      </c>
      <c r="M290" s="756">
        <f>K290*L290</f>
        <v>1.36</v>
      </c>
      <c r="N290" s="1026" t="s">
        <v>1533</v>
      </c>
      <c r="O290" s="860">
        <v>0.28000000000000003</v>
      </c>
      <c r="P290" s="1016">
        <v>43262</v>
      </c>
      <c r="Q290" s="1016">
        <v>43290</v>
      </c>
      <c r="R290" s="756">
        <f>(K290-O290)/O290*100</f>
        <v>21.428571428571423</v>
      </c>
      <c r="S290" s="824">
        <f>IF(INDEX(Historical!$D$7:$D$1455,MATCH(B290,Historical!$B$7:$B$1455,0))=0,"n/a",(INDEX(Historical!$C$7:$C$1455,MATCH(B290,Historical!$B$7:$B$1455,0))/INDEX(Historical!$D$7:$D$1455,MATCH(B290,Historical!$B$7:$B$1455,0))-1)*100)</f>
        <v>19.047619047619047</v>
      </c>
      <c r="T290" s="824">
        <f>IF(INDEX(Historical!$F$7:$F$1455,MATCH(B290,Historical!$B$7:$B$1455,0))=0,"n/a",((INDEX(Historical!$C$7:$C$1455,MATCH(B290,Historical!$B$7:$B$1455,0))/INDEX(Historical!$F$7:$F$1455,MATCH(B290,Historical!$B$7:$B$1455,0)))^(1/3)-1)*100)</f>
        <v>17.911651341636549</v>
      </c>
      <c r="U290" s="824">
        <f>IF(INDEX(Historical!$I$7:$I$1455,MATCH(B290,Historical!$B$7:$B$1455,0))=0,"n/a",((INDEX(Historical!$C$7:$C$1455,MATCH(B290,Historical!$B$7:$B$1455,0))/INDEX(Historical!$I$7:$I$1455,MATCH(B290,Historical!$B$7:$B$1455,0)))^(1/5)-1)*100)</f>
        <v>19.520727694995223</v>
      </c>
      <c r="V290" s="824">
        <f>IF(INDEX(Historical!$O$7:$O$1455,MATCH(B290,Historical!$B$7:$B$1455,0))=0,"n/a",((INDEX(Historical!$C$7:$C$1455,MATCH(B290,Historical!$B$7:$B$1455,0))/INDEX(Historical!$O$7:$O$1455,MATCH(B290,Historical!$B$7:$B$1455,0)))^(1/10)-1)*100)</f>
        <v>0.72834656255027497</v>
      </c>
      <c r="W290" s="825">
        <f>IF(OR(U290&lt;=0,U290="n/a",V290&lt;=0,V290="n/a"),"n/a",U290/V290)</f>
        <v>26.801427642692804</v>
      </c>
      <c r="X290" s="826">
        <f>IF(OR(AJ290&lt;=0,AJ290="n/a",U290&lt;=0,U290="n/a"),"n/a",U290/AJ290)</f>
        <v>1.1091322553974561</v>
      </c>
      <c r="Y290" s="790"/>
      <c r="Z290" s="766">
        <f>IF(OR(AC290&lt;0.01,AC290="n/a"),"n/a",M290/AC290*100)</f>
        <v>151.11111111111111</v>
      </c>
      <c r="AA290" s="1042">
        <f>IF(OR(AC290&lt;0.01,AC290="n/a"),"n/a",I290/AC290)</f>
        <v>32.18888888888889</v>
      </c>
      <c r="AB290" s="1043">
        <v>3</v>
      </c>
      <c r="AC290" s="1021">
        <v>0.9</v>
      </c>
      <c r="AD290" s="1021">
        <v>1.78</v>
      </c>
      <c r="AE290" s="1021">
        <v>0.8</v>
      </c>
      <c r="AF290" s="1021">
        <v>0.64</v>
      </c>
      <c r="AG290" s="1021">
        <v>7.5</v>
      </c>
      <c r="AH290" s="1023">
        <v>-69.199999999999989</v>
      </c>
      <c r="AI290" s="1023">
        <v>8.86</v>
      </c>
      <c r="AJ290" s="1021">
        <v>17.599999999999998</v>
      </c>
      <c r="AK290" s="1021">
        <v>18.099999999999998</v>
      </c>
      <c r="AL290" s="1034">
        <v>2480</v>
      </c>
      <c r="AM290" s="1028">
        <v>1</v>
      </c>
      <c r="AN290" s="1021">
        <v>0.56999999999999995</v>
      </c>
      <c r="AO290" s="868">
        <f>IF(U290="n/a","n/a",IF(AA290&lt;0,"n/a",IF(AA290="n/a","n/a",J290+U290-AA290)))</f>
        <v>-7.9736496302070918</v>
      </c>
      <c r="AP290" s="869">
        <f>IF(U290="n/a","n/a",J290+U290)</f>
        <v>24.215239258681798</v>
      </c>
      <c r="AQ290" s="1044">
        <f>IF(OR(AC290&lt;0.01,AF290="n/a"),"n/a",(I290/SQRT(22.5*AC290*(I290/AF290))-1)*100)</f>
        <v>-4.3132683321039034</v>
      </c>
      <c r="AR290" s="766">
        <f>INDEX(Historical!$C$7:$C$1455,MATCH(B290,Historical!$B$7:$B$1455,0))*IF(AH290="n/a",1.03,IF(AH290&lt;0,1.01,IF(AH290&gt;10,1.1,(1+AH290/100))))</f>
        <v>1.01</v>
      </c>
      <c r="AS290" s="1042">
        <f>IF($AI290="n/a",1.03*AR290,IF($AI290&lt;0,1.01*AR290,IF($AI290&gt;10,1.1*AR290,(1+$AI290/100)*AR290)))</f>
        <v>1.099486</v>
      </c>
      <c r="AT290" s="1042">
        <f>IF($AK290="n/a",1.03*AS290,IF($AK290&lt;0,1.01*AS290,IF($AK290&gt;10,1.1*AS290,(1+$AK290/100)*AS290)))</f>
        <v>1.2094346</v>
      </c>
      <c r="AU290" s="1042">
        <f>IF($AK290="n/a",1.03*AT290,IF($AK290&lt;0,1.01*AT290,IF($AK290&gt;10,1.1*AT290,(1+$AK290/100)*AT290)))</f>
        <v>1.3303780600000001</v>
      </c>
      <c r="AV290" s="1042">
        <f>IF($AK290="n/a",1.03*AU290,IF($AK290&lt;0,1.01*AU290,IF($AK290&gt;10,1.1*AU290,(1+$AK290/100)*AU290)))</f>
        <v>1.4634158660000003</v>
      </c>
      <c r="AW290" s="766">
        <f>SUM(AR290:AV290)</f>
        <v>6.1127145260000004</v>
      </c>
      <c r="AX290" s="877">
        <f>AW290/I290*100</f>
        <v>21.100153696927858</v>
      </c>
      <c r="AY290" s="1212">
        <v>1.71</v>
      </c>
      <c r="AZ290" s="1028">
        <v>11</v>
      </c>
      <c r="BA290" s="1028">
        <v>-38.53</v>
      </c>
      <c r="BB290" s="1028">
        <v>-1.23</v>
      </c>
      <c r="BC290" s="1028">
        <v>-16.25</v>
      </c>
      <c r="BE290" s="721">
        <v>2011</v>
      </c>
      <c r="BF290" s="1057">
        <f>IF(BE290&gt;2008,0,IF(BE290&gt;2001,1,IF(BE290&gt;1990,2,IF(BE290&gt;1980,3,IF(BE290&gt;1973,4,IF(BE290&gt;1970,5,IF(BE290&gt;1960,6,IF(BE290&gt;1958,7,IF(BE290&gt;1953,8,9)))))))))</f>
        <v>0</v>
      </c>
    </row>
    <row r="291" spans="1:58" ht="11.25" customHeight="1" x14ac:dyDescent="0.2">
      <c r="A291" s="1027" t="s">
        <v>1417</v>
      </c>
      <c r="B291" s="1031" t="s">
        <v>1418</v>
      </c>
      <c r="C291" s="1181" t="s">
        <v>155</v>
      </c>
      <c r="D291" s="1181" t="s">
        <v>4419</v>
      </c>
      <c r="E291" s="857">
        <v>8</v>
      </c>
      <c r="F291" s="1245">
        <v>466</v>
      </c>
      <c r="G291" s="1245" t="s">
        <v>107</v>
      </c>
      <c r="H291" s="1245" t="s">
        <v>107</v>
      </c>
      <c r="I291" s="1030">
        <v>27.89</v>
      </c>
      <c r="J291" s="766">
        <f>(M291/I291)*100</f>
        <v>1.0039440659734673</v>
      </c>
      <c r="K291" s="1033">
        <v>7.0000000000000007E-2</v>
      </c>
      <c r="L291" s="1043">
        <v>4</v>
      </c>
      <c r="M291" s="756">
        <f>K291*L291</f>
        <v>0.28000000000000003</v>
      </c>
      <c r="N291" s="1026" t="s">
        <v>510</v>
      </c>
      <c r="O291" s="860">
        <v>5.5E-2</v>
      </c>
      <c r="P291" s="1016">
        <v>43180</v>
      </c>
      <c r="Q291" s="1016">
        <v>43195</v>
      </c>
      <c r="R291" s="756">
        <f>(K291-O291)/O291*100</f>
        <v>27.27272727272728</v>
      </c>
      <c r="S291" s="824">
        <f>IF(INDEX(Historical!$D$7:$D$1455,MATCH(B291,Historical!$B$7:$B$1455,0))=0,"n/a",(INDEX(Historical!$C$7:$C$1455,MATCH(B291,Historical!$B$7:$B$1455,0))/INDEX(Historical!$D$7:$D$1455,MATCH(B291,Historical!$B$7:$B$1455,0))-1)*100)</f>
        <v>20.000000000000018</v>
      </c>
      <c r="T291" s="824">
        <f>IF(INDEX(Historical!$F$7:$F$1455,MATCH(B291,Historical!$B$7:$B$1455,0))=0,"n/a",((INDEX(Historical!$C$7:$C$1455,MATCH(B291,Historical!$B$7:$B$1455,0))/INDEX(Historical!$F$7:$F$1455,MATCH(B291,Historical!$B$7:$B$1455,0)))^(1/3)-1)*100)</f>
        <v>15.867554829548315</v>
      </c>
      <c r="U291" s="824">
        <f>IF(INDEX(Historical!$I$7:$I$1455,MATCH(B291,Historical!$B$7:$B$1455,0))=0,"n/a",((INDEX(Historical!$C$7:$C$1455,MATCH(B291,Historical!$B$7:$B$1455,0))/INDEX(Historical!$I$7:$I$1455,MATCH(B291,Historical!$B$7:$B$1455,0)))^(1/5)-1)*100)</f>
        <v>17.192316229445346</v>
      </c>
      <c r="V291" s="824" t="str">
        <f>IF(INDEX(Historical!$O$7:$O$1455,MATCH(B291,Historical!$B$7:$B$1455,0))=0,"n/a",((INDEX(Historical!$C$7:$C$1455,MATCH(B291,Historical!$B$7:$B$1455,0))/INDEX(Historical!$O$7:$O$1455,MATCH(B291,Historical!$B$7:$B$1455,0)))^(1/10)-1)*100)</f>
        <v>n/a</v>
      </c>
      <c r="W291" s="825" t="str">
        <f>IF(OR(U291&lt;=0,U291="n/a",V291&lt;=0,V291="n/a"),"n/a",U291/V291)</f>
        <v>n/a</v>
      </c>
      <c r="X291" s="826">
        <f>IF(OR(AJ291&lt;=0,AJ291="n/a",U291&lt;=0,U291="n/a"),"n/a",U291/AJ291)</f>
        <v>0.44655366829728171</v>
      </c>
      <c r="Y291" s="1031"/>
      <c r="Z291" s="766">
        <f>IF(OR(AC291&lt;0.01,AC291="n/a"),"n/a",M291/AC291*100)</f>
        <v>27.722772277227726</v>
      </c>
      <c r="AA291" s="1042">
        <f>IF(OR(AC291&lt;0.01,AC291="n/a"),"n/a",I291/AC291)</f>
        <v>27.613861386138613</v>
      </c>
      <c r="AB291" s="1043">
        <v>12</v>
      </c>
      <c r="AC291" s="1021">
        <v>1.01</v>
      </c>
      <c r="AD291" s="1021">
        <v>1.84</v>
      </c>
      <c r="AE291" s="1021">
        <v>5.23</v>
      </c>
      <c r="AF291" s="1021">
        <v>4.34</v>
      </c>
      <c r="AG291" s="1021">
        <v>18.099999999999998</v>
      </c>
      <c r="AH291" s="1021">
        <v>52.2</v>
      </c>
      <c r="AI291" s="1021">
        <v>-7.4499999999999993</v>
      </c>
      <c r="AJ291" s="1021">
        <v>38.5</v>
      </c>
      <c r="AK291" s="1021">
        <v>15</v>
      </c>
      <c r="AL291" s="1034">
        <v>539.95000000000005</v>
      </c>
      <c r="AM291" s="1028">
        <v>17.2</v>
      </c>
      <c r="AN291" s="1021">
        <v>0</v>
      </c>
      <c r="AO291" s="868">
        <f>IF(U291="n/a","n/a",IF(AA291&lt;0,"n/a",IF(AA291="n/a","n/a",J291+U291-AA291)))</f>
        <v>-9.4176010907197991</v>
      </c>
      <c r="AP291" s="869">
        <f>IF(U291="n/a","n/a",J291+U291)</f>
        <v>18.196260295418814</v>
      </c>
      <c r="AQ291" s="1044">
        <f>IF(OR(AC291&lt;0.01,AF291="n/a"),"n/a",(I291/SQRT(22.5*AC291*(I291/AF291))-1)*100)</f>
        <v>130.79010032287064</v>
      </c>
      <c r="AR291" s="766">
        <f>INDEX(Historical!$C$7:$C$1455,MATCH(B291,Historical!$B$7:$B$1455,0))*IF(AH291="n/a",1.03,IF(AH291&lt;0,1.01,IF(AH291&gt;10,1.1,(1+AH291/100))))</f>
        <v>0.23100000000000004</v>
      </c>
      <c r="AS291" s="1042">
        <f>IF($AI291="n/a",1.03*AR291,IF($AI291&lt;0,1.01*AR291,IF($AI291&gt;10,1.1*AR291,(1+$AI291/100)*AR291)))</f>
        <v>0.23331000000000005</v>
      </c>
      <c r="AT291" s="1042">
        <f>IF($AK291="n/a",1.03*AS291,IF($AK291&lt;0,1.01*AS291,IF($AK291&gt;10,1.1*AS291,(1+$AK291/100)*AS291)))</f>
        <v>0.25664100000000006</v>
      </c>
      <c r="AU291" s="1042">
        <f>IF($AK291="n/a",1.03*AT291,IF($AK291&lt;0,1.01*AT291,IF($AK291&gt;10,1.1*AT291,(1+$AK291/100)*AT291)))</f>
        <v>0.28230510000000009</v>
      </c>
      <c r="AV291" s="1042">
        <f>IF($AK291="n/a",1.03*AU291,IF($AK291&lt;0,1.01*AU291,IF($AK291&gt;10,1.1*AU291,(1+$AK291/100)*AU291)))</f>
        <v>0.31053561000000013</v>
      </c>
      <c r="AW291" s="766">
        <f>SUM(AR291:AV291)</f>
        <v>1.3137917100000003</v>
      </c>
      <c r="AX291" s="877">
        <f>AW291/I291*100</f>
        <v>4.7106192542129808</v>
      </c>
      <c r="AY291" s="1212">
        <v>0.99</v>
      </c>
      <c r="AZ291" s="1028">
        <v>8.82</v>
      </c>
      <c r="BA291" s="1028">
        <v>-32.440000000000005</v>
      </c>
      <c r="BB291" s="1028">
        <v>-5.56</v>
      </c>
      <c r="BC291" s="1028">
        <v>-18.62</v>
      </c>
      <c r="BE291" s="721">
        <v>2011</v>
      </c>
      <c r="BF291" s="1057">
        <f>IF(BE291&gt;2008,0,IF(BE291&gt;2001,1,IF(BE291&gt;1990,2,IF(BE291&gt;1980,3,IF(BE291&gt;1973,4,IF(BE291&gt;1970,5,IF(BE291&gt;1960,6,IF(BE291&gt;1958,7,IF(BE291&gt;1953,8,9)))))))))</f>
        <v>0</v>
      </c>
    </row>
    <row r="292" spans="1:58" ht="11.25" customHeight="1" x14ac:dyDescent="0.2">
      <c r="A292" s="1019" t="s">
        <v>1419</v>
      </c>
      <c r="B292" s="1031" t="s">
        <v>1420</v>
      </c>
      <c r="C292" s="1181" t="s">
        <v>113</v>
      </c>
      <c r="D292" s="1181" t="s">
        <v>1236</v>
      </c>
      <c r="E292" s="857">
        <v>9</v>
      </c>
      <c r="F292" s="1245">
        <v>378</v>
      </c>
      <c r="G292" s="1245" t="s">
        <v>107</v>
      </c>
      <c r="H292" s="1245" t="s">
        <v>107</v>
      </c>
      <c r="I292" s="1030">
        <v>225.91</v>
      </c>
      <c r="J292" s="766">
        <f>(M292/I292)*100</f>
        <v>1.13319463503165</v>
      </c>
      <c r="K292" s="1033">
        <v>0.64</v>
      </c>
      <c r="L292" s="1043">
        <v>4</v>
      </c>
      <c r="M292" s="756">
        <f>K292*L292</f>
        <v>2.56</v>
      </c>
      <c r="N292" s="1026" t="s">
        <v>576</v>
      </c>
      <c r="O292" s="860">
        <v>0.51</v>
      </c>
      <c r="P292" s="1016">
        <v>43279</v>
      </c>
      <c r="Q292" s="1016">
        <v>43294</v>
      </c>
      <c r="R292" s="756">
        <f>(K292-O292)/O292*100</f>
        <v>25.490196078431371</v>
      </c>
      <c r="S292" s="824">
        <f>IF(INDEX(Historical!$D$7:$D$1455,MATCH(B292,Historical!$B$7:$B$1455,0))=0,"n/a",(INDEX(Historical!$C$7:$C$1455,MATCH(B292,Historical!$B$7:$B$1455,0))/INDEX(Historical!$D$7:$D$1455,MATCH(B292,Historical!$B$7:$B$1455,0))-1)*100)</f>
        <v>18.98734177215189</v>
      </c>
      <c r="T292" s="824">
        <f>IF(INDEX(Historical!$F$7:$F$1455,MATCH(B292,Historical!$B$7:$B$1455,0))=0,"n/a",((INDEX(Historical!$C$7:$C$1455,MATCH(B292,Historical!$B$7:$B$1455,0))/INDEX(Historical!$F$7:$F$1455,MATCH(B292,Historical!$B$7:$B$1455,0)))^(1/3)-1)*100)</f>
        <v>20.294202671289806</v>
      </c>
      <c r="U292" s="824">
        <f>IF(INDEX(Historical!$I$7:$I$1455,MATCH(B292,Historical!$B$7:$B$1455,0))=0,"n/a",((INDEX(Historical!$C$7:$C$1455,MATCH(B292,Historical!$B$7:$B$1455,0))/INDEX(Historical!$I$7:$I$1455,MATCH(B292,Historical!$B$7:$B$1455,0)))^(1/5)-1)*100)</f>
        <v>20.499494742455049</v>
      </c>
      <c r="V292" s="824">
        <f>IF(INDEX(Historical!$O$7:$O$1455,MATCH(B292,Historical!$B$7:$B$1455,0))=0,"n/a",((INDEX(Historical!$C$7:$C$1455,MATCH(B292,Historical!$B$7:$B$1455,0))/INDEX(Historical!$O$7:$O$1455,MATCH(B292,Historical!$B$7:$B$1455,0)))^(1/10)-1)*100)</f>
        <v>13.714396429282981</v>
      </c>
      <c r="W292" s="825">
        <f>IF(OR(U292&lt;=0,U292="n/a",V292&lt;=0,V292="n/a"),"n/a",U292/V292)</f>
        <v>1.4947427579594041</v>
      </c>
      <c r="X292" s="826">
        <f>IF(OR(AJ292&lt;=0,AJ292="n/a",U292&lt;=0,U292="n/a"),"n/a",U292/AJ292)</f>
        <v>0.82993905839898985</v>
      </c>
      <c r="Y292" s="1031"/>
      <c r="Z292" s="766">
        <f>IF(OR(AC292&lt;0.01,AC292="n/a"),"n/a",M292/AC292*100)</f>
        <v>29.391504018369684</v>
      </c>
      <c r="AA292" s="1042">
        <f>IF(OR(AC292&lt;0.01,AC292="n/a"),"n/a",I292/AC292)</f>
        <v>25.936854190585532</v>
      </c>
      <c r="AB292" s="1043">
        <v>12</v>
      </c>
      <c r="AC292" s="1021">
        <v>8.7100000000000009</v>
      </c>
      <c r="AD292" s="1021">
        <v>1.5</v>
      </c>
      <c r="AE292" s="1021">
        <v>2.34</v>
      </c>
      <c r="AF292" s="1023" t="s">
        <v>138</v>
      </c>
      <c r="AG292" s="1021">
        <v>-409</v>
      </c>
      <c r="AH292" s="1021">
        <v>25.2</v>
      </c>
      <c r="AI292" s="1021">
        <v>31.41</v>
      </c>
      <c r="AJ292" s="1021">
        <v>24.7</v>
      </c>
      <c r="AK292" s="1021">
        <v>17.32</v>
      </c>
      <c r="AL292" s="1034">
        <v>9180</v>
      </c>
      <c r="AM292" s="1028">
        <v>0.8</v>
      </c>
      <c r="AN292" s="1024" t="s">
        <v>138</v>
      </c>
      <c r="AO292" s="868">
        <f>IF(U292="n/a","n/a",IF(AA292&lt;0,"n/a",IF(AA292="n/a","n/a",J292+U292-AA292)))</f>
        <v>-4.3041648130988328</v>
      </c>
      <c r="AP292" s="869">
        <f>IF(U292="n/a","n/a",J292+U292)</f>
        <v>21.632689377486699</v>
      </c>
      <c r="AQ292" s="1044" t="str">
        <f>IF(OR(AC292&lt;0.01,AF292="n/a"),"n/a",(I292/SQRT(22.5*AC292*(I292/AF292))-1)*100)</f>
        <v>n/a</v>
      </c>
      <c r="AR292" s="766">
        <f>INDEX(Historical!$C$7:$C$1455,MATCH(B292,Historical!$B$7:$B$1455,0))*IF(AH292="n/a",1.03,IF(AH292&lt;0,1.01,IF(AH292&gt;10,1.1,(1+AH292/100))))</f>
        <v>2.0680000000000001</v>
      </c>
      <c r="AS292" s="1042">
        <f>IF($AI292="n/a",1.03*AR292,IF($AI292&lt;0,1.01*AR292,IF($AI292&gt;10,1.1*AR292,(1+$AI292/100)*AR292)))</f>
        <v>2.2748000000000004</v>
      </c>
      <c r="AT292" s="1042">
        <f>IF($AK292="n/a",1.03*AS292,IF($AK292&lt;0,1.01*AS292,IF($AK292&gt;10,1.1*AS292,(1+$AK292/100)*AS292)))</f>
        <v>2.5022800000000007</v>
      </c>
      <c r="AU292" s="1042">
        <f>IF($AK292="n/a",1.03*AT292,IF($AK292&lt;0,1.01*AT292,IF($AK292&gt;10,1.1*AT292,(1+$AK292/100)*AT292)))</f>
        <v>2.7525080000000011</v>
      </c>
      <c r="AV292" s="1042">
        <f>IF($AK292="n/a",1.03*AU292,IF($AK292&lt;0,1.01*AU292,IF($AK292&gt;10,1.1*AU292,(1+$AK292/100)*AU292)))</f>
        <v>3.0277588000000013</v>
      </c>
      <c r="AW292" s="766">
        <f>SUM(AR292:AV292)</f>
        <v>12.625346800000003</v>
      </c>
      <c r="AX292" s="877">
        <f>AW292/I292*100</f>
        <v>5.5886622106148476</v>
      </c>
      <c r="AY292" s="1212">
        <v>1.08</v>
      </c>
      <c r="AZ292" s="1028">
        <v>27.37</v>
      </c>
      <c r="BA292" s="1028">
        <v>-1.77</v>
      </c>
      <c r="BB292" s="1028">
        <v>7.1400000000000006</v>
      </c>
      <c r="BC292" s="1028">
        <v>7.870000000000001</v>
      </c>
      <c r="BE292" s="721">
        <v>2010</v>
      </c>
      <c r="BF292" s="1057">
        <f>IF(BE292&gt;2008,0,IF(BE292&gt;2001,1,IF(BE292&gt;1990,2,IF(BE292&gt;1980,3,IF(BE292&gt;1973,4,IF(BE292&gt;1970,5,IF(BE292&gt;1960,6,IF(BE292&gt;1958,7,IF(BE292&gt;1953,8,9)))))))))</f>
        <v>0</v>
      </c>
    </row>
    <row r="293" spans="1:58" ht="11.25" customHeight="1" x14ac:dyDescent="0.2">
      <c r="A293" s="1019" t="s">
        <v>1421</v>
      </c>
      <c r="B293" s="1031" t="s">
        <v>1422</v>
      </c>
      <c r="C293" s="1181" t="s">
        <v>4414</v>
      </c>
      <c r="D293" s="1181" t="s">
        <v>4415</v>
      </c>
      <c r="E293" s="857">
        <v>9</v>
      </c>
      <c r="F293" s="1245">
        <v>335</v>
      </c>
      <c r="G293" s="1245" t="s">
        <v>38</v>
      </c>
      <c r="H293" s="1245" t="s">
        <v>38</v>
      </c>
      <c r="I293" s="1030">
        <v>8.7799999999999994</v>
      </c>
      <c r="J293" s="766">
        <f>(M293/I293)*100</f>
        <v>8.0865603644646935</v>
      </c>
      <c r="K293" s="1033">
        <v>0.17749999999999999</v>
      </c>
      <c r="L293" s="1043">
        <v>4</v>
      </c>
      <c r="M293" s="756">
        <f>K293*L293</f>
        <v>0.71</v>
      </c>
      <c r="N293" s="1026" t="s">
        <v>576</v>
      </c>
      <c r="O293" s="860">
        <v>0.17499999999999999</v>
      </c>
      <c r="P293" s="714">
        <v>43097</v>
      </c>
      <c r="Q293" s="714">
        <v>43116</v>
      </c>
      <c r="R293" s="756">
        <f>(K293-O293)/O293*100</f>
        <v>1.4285714285714299</v>
      </c>
      <c r="S293" s="824">
        <f>IF(INDEX(Historical!$D$7:$D$1455,MATCH(B293,Historical!$B$7:$B$1455,0))=0,"n/a",(INDEX(Historical!$C$7:$C$1455,MATCH(B293,Historical!$B$7:$B$1455,0))/INDEX(Historical!$D$7:$D$1455,MATCH(B293,Historical!$B$7:$B$1455,0))-1)*100)</f>
        <v>2.1897810218977964</v>
      </c>
      <c r="T293" s="824">
        <f>IF(INDEX(Historical!$F$7:$F$1455,MATCH(B293,Historical!$B$7:$B$1455,0))=0,"n/a",((INDEX(Historical!$C$7:$C$1455,MATCH(B293,Historical!$B$7:$B$1455,0))/INDEX(Historical!$F$7:$F$1455,MATCH(B293,Historical!$B$7:$B$1455,0)))^(1/3)-1)*100)</f>
        <v>1.470798766517678</v>
      </c>
      <c r="U293" s="824">
        <f>IF(INDEX(Historical!$I$7:$I$1455,MATCH(B293,Historical!$B$7:$B$1455,0))=0,"n/a",((INDEX(Historical!$C$7:$C$1455,MATCH(B293,Historical!$B$7:$B$1455,0))/INDEX(Historical!$I$7:$I$1455,MATCH(B293,Historical!$B$7:$B$1455,0)))^(1/5)-1)*100)</f>
        <v>5.9223841048812176</v>
      </c>
      <c r="V293" s="824">
        <f>IF(INDEX(Historical!$O$7:$O$1455,MATCH(B293,Historical!$B$7:$B$1455,0))=0,"n/a",((INDEX(Historical!$C$7:$C$1455,MATCH(B293,Historical!$B$7:$B$1455,0))/INDEX(Historical!$O$7:$O$1455,MATCH(B293,Historical!$B$7:$B$1455,0)))^(1/10)-1)*100)</f>
        <v>-7.3382115710856288</v>
      </c>
      <c r="W293" s="825" t="str">
        <f>IF(OR(U293&lt;=0,U293="n/a",V293&lt;=0,V293="n/a"),"n/a",U293/V293)</f>
        <v>n/a</v>
      </c>
      <c r="X293" s="826" t="str">
        <f>IF(OR(AJ293&lt;=0,AJ293="n/a",U293&lt;=0,U293="n/a"),"n/a",U293/AJ293)</f>
        <v>n/a</v>
      </c>
      <c r="Y293" s="777"/>
      <c r="Z293" s="766">
        <f>IF(OR(AC293&lt;0.01,AC293="n/a"),"n/a",M293/AC293*100)</f>
        <v>77.173913043478251</v>
      </c>
      <c r="AA293" s="1042">
        <f>IF(OR(AC293&lt;0.01,AC293="n/a"),"n/a",I293/AC293)</f>
        <v>9.5434782608695645</v>
      </c>
      <c r="AB293" s="1043">
        <v>12</v>
      </c>
      <c r="AC293" s="1021">
        <v>0.92</v>
      </c>
      <c r="AD293" s="1021">
        <v>1.91</v>
      </c>
      <c r="AE293" s="1021">
        <v>5.04</v>
      </c>
      <c r="AF293" s="1021">
        <v>1.62</v>
      </c>
      <c r="AG293" s="1021">
        <v>15.1</v>
      </c>
      <c r="AH293" s="1023">
        <v>-12.7</v>
      </c>
      <c r="AI293" s="1023">
        <v>92.57</v>
      </c>
      <c r="AJ293" s="1021">
        <v>-18.899999999999999</v>
      </c>
      <c r="AK293" s="1021">
        <v>5</v>
      </c>
      <c r="AL293" s="1034">
        <v>2070</v>
      </c>
      <c r="AM293" s="1028">
        <v>0.1</v>
      </c>
      <c r="AN293" s="1021">
        <v>1.29</v>
      </c>
      <c r="AO293" s="868">
        <f>IF(U293="n/a","n/a",IF(AA293&lt;0,"n/a",IF(AA293="n/a","n/a",J293+U293-AA293)))</f>
        <v>4.4654662084763466</v>
      </c>
      <c r="AP293" s="869">
        <f>IF(U293="n/a","n/a",J293+U293)</f>
        <v>14.008944469345911</v>
      </c>
      <c r="AQ293" s="1044">
        <f>IF(OR(AC293&lt;0.01,AF293="n/a"),"n/a",(I293/SQRT(22.5*AC293*(I293/AF293))-1)*100)</f>
        <v>-17.106668857946794</v>
      </c>
      <c r="AR293" s="766">
        <f>INDEX(Historical!$C$7:$C$1455,MATCH(B293,Historical!$B$7:$B$1455,0))*IF(AH293="n/a",1.03,IF(AH293&lt;0,1.01,IF(AH293&gt;10,1.1,(1+AH293/100))))</f>
        <v>0.70699999999999996</v>
      </c>
      <c r="AS293" s="1042">
        <f>IF($AI293="n/a",1.03*AR293,IF($AI293&lt;0,1.01*AR293,IF($AI293&gt;10,1.1*AR293,(1+$AI293/100)*AR293)))</f>
        <v>0.77770000000000006</v>
      </c>
      <c r="AT293" s="1042">
        <f>IF($AK293="n/a",1.03*AS293,IF($AK293&lt;0,1.01*AS293,IF($AK293&gt;10,1.1*AS293,(1+$AK293/100)*AS293)))</f>
        <v>0.81658500000000012</v>
      </c>
      <c r="AU293" s="1042">
        <f>IF($AK293="n/a",1.03*AT293,IF($AK293&lt;0,1.01*AT293,IF($AK293&gt;10,1.1*AT293,(1+$AK293/100)*AT293)))</f>
        <v>0.85741425000000016</v>
      </c>
      <c r="AV293" s="1042">
        <f>IF($AK293="n/a",1.03*AU293,IF($AK293&lt;0,1.01*AU293,IF($AK293&gt;10,1.1*AU293,(1+$AK293/100)*AU293)))</f>
        <v>0.90028496250000023</v>
      </c>
      <c r="AW293" s="766">
        <f>SUM(AR293:AV293)</f>
        <v>4.0589842125000004</v>
      </c>
      <c r="AX293" s="877">
        <f>AW293/I293*100</f>
        <v>46.229888525056957</v>
      </c>
      <c r="AY293" s="1212">
        <v>0.86</v>
      </c>
      <c r="AZ293" s="1028">
        <v>15.68</v>
      </c>
      <c r="BA293" s="1028">
        <v>-17.21</v>
      </c>
      <c r="BB293" s="1028">
        <v>7.89</v>
      </c>
      <c r="BC293" s="1028">
        <v>5.0299999999999994</v>
      </c>
      <c r="BE293" s="721">
        <v>2010</v>
      </c>
      <c r="BF293" s="1057">
        <f>IF(BE293&gt;2008,0,IF(BE293&gt;2001,1,IF(BE293&gt;1990,2,IF(BE293&gt;1980,3,IF(BE293&gt;1973,4,IF(BE293&gt;1970,5,IF(BE293&gt;1960,6,IF(BE293&gt;1958,7,IF(BE293&gt;1953,8,9)))))))))</f>
        <v>0</v>
      </c>
    </row>
    <row r="294" spans="1:58" ht="11.25" customHeight="1" x14ac:dyDescent="0.2">
      <c r="A294" s="1027" t="s">
        <v>1423</v>
      </c>
      <c r="B294" s="1031" t="s">
        <v>1424</v>
      </c>
      <c r="C294" s="1181" t="s">
        <v>4414</v>
      </c>
      <c r="D294" s="1181" t="s">
        <v>4415</v>
      </c>
      <c r="E294" s="857">
        <v>5</v>
      </c>
      <c r="F294" s="1245">
        <v>756</v>
      </c>
      <c r="G294" s="1245" t="s">
        <v>107</v>
      </c>
      <c r="H294" s="1245" t="s">
        <v>107</v>
      </c>
      <c r="I294" s="1030">
        <v>97.64</v>
      </c>
      <c r="J294" s="766">
        <f>(M294/I294)*100</f>
        <v>4.0966816878328549</v>
      </c>
      <c r="K294" s="1033">
        <v>1</v>
      </c>
      <c r="L294" s="1043">
        <v>4</v>
      </c>
      <c r="M294" s="756">
        <f>K294*L294</f>
        <v>4</v>
      </c>
      <c r="N294" s="1026" t="s">
        <v>287</v>
      </c>
      <c r="O294" s="860">
        <v>0.95</v>
      </c>
      <c r="P294" s="1022">
        <v>42839</v>
      </c>
      <c r="Q294" s="1022">
        <v>42851</v>
      </c>
      <c r="R294" s="756">
        <f>(K294-O294)/O294*100</f>
        <v>5.2631578947368478</v>
      </c>
      <c r="S294" s="824">
        <f>IF(INDEX(Historical!$D$7:$D$1455,MATCH(B294,Historical!$B$7:$B$1455,0))=0,"n/a",(INDEX(Historical!$C$7:$C$1455,MATCH(B294,Historical!$B$7:$B$1455,0))/INDEX(Historical!$D$7:$D$1455,MATCH(B294,Historical!$B$7:$B$1455,0))-1)*100)</f>
        <v>6.7567567567567544</v>
      </c>
      <c r="T294" s="824">
        <f>IF(INDEX(Historical!$F$7:$F$1455,MATCH(B294,Historical!$B$7:$B$1455,0))=0,"n/a",((INDEX(Historical!$C$7:$C$1455,MATCH(B294,Historical!$B$7:$B$1455,0))/INDEX(Historical!$F$7:$F$1455,MATCH(B294,Historical!$B$7:$B$1455,0)))^(1/3)-1)*100)</f>
        <v>13.24248662061105</v>
      </c>
      <c r="U294" s="824">
        <f>IF(INDEX(Historical!$I$7:$I$1455,MATCH(B294,Historical!$B$7:$B$1455,0))=0,"n/a",((INDEX(Historical!$C$7:$C$1455,MATCH(B294,Historical!$B$7:$B$1455,0))/INDEX(Historical!$I$7:$I$1455,MATCH(B294,Historical!$B$7:$B$1455,0)))^(1/5)-1)*100)</f>
        <v>17.021299915720078</v>
      </c>
      <c r="V294" s="824">
        <f>IF(INDEX(Historical!$O$7:$O$1455,MATCH(B294,Historical!$B$7:$B$1455,0))=0,"n/a",((INDEX(Historical!$C$7:$C$1455,MATCH(B294,Historical!$B$7:$B$1455,0))/INDEX(Historical!$O$7:$O$1455,MATCH(B294,Historical!$B$7:$B$1455,0)))^(1/10)-1)*100)</f>
        <v>4.7224453693659241</v>
      </c>
      <c r="W294" s="825">
        <f>IF(OR(U294&lt;=0,U294="n/a",V294&lt;=0,V294="n/a"),"n/a",U294/V294)</f>
        <v>3.6043402484093754</v>
      </c>
      <c r="X294" s="826">
        <f>IF(OR(AJ294&lt;=0,AJ294="n/a",U294&lt;=0,U294="n/a"),"n/a",U294/AJ294)</f>
        <v>3.3375097873960939</v>
      </c>
      <c r="Y294" s="773" t="s">
        <v>1425</v>
      </c>
      <c r="Z294" s="766">
        <f>IF(OR(AC294&lt;0.01,AC294="n/a"),"n/a",M294/AC294*100)</f>
        <v>137.45704467353951</v>
      </c>
      <c r="AA294" s="1042">
        <f>IF(OR(AC294&lt;0.01,AC294="n/a"),"n/a",I294/AC294)</f>
        <v>33.553264604810998</v>
      </c>
      <c r="AB294" s="1043">
        <v>12</v>
      </c>
      <c r="AC294" s="1021">
        <v>2.91</v>
      </c>
      <c r="AD294" s="1021">
        <v>6.71</v>
      </c>
      <c r="AE294" s="1021">
        <v>8.35</v>
      </c>
      <c r="AF294" s="1021">
        <v>2.2599999999999998</v>
      </c>
      <c r="AG294" s="1021">
        <v>6.7</v>
      </c>
      <c r="AH294" s="1021">
        <v>5.6000000000000005</v>
      </c>
      <c r="AI294" s="1021">
        <v>-6.1400000000000006</v>
      </c>
      <c r="AJ294" s="1021">
        <v>5.0999999999999996</v>
      </c>
      <c r="AK294" s="1021">
        <v>5</v>
      </c>
      <c r="AL294" s="1034">
        <v>4560</v>
      </c>
      <c r="AM294" s="1028">
        <v>0.89999999999999991</v>
      </c>
      <c r="AN294" s="1021">
        <v>0.87</v>
      </c>
      <c r="AO294" s="868">
        <f>IF(U294="n/a","n/a",IF(AA294&lt;0,"n/a",IF(AA294="n/a","n/a",J294+U294-AA294)))</f>
        <v>-12.435283001258064</v>
      </c>
      <c r="AP294" s="869">
        <f>IF(U294="n/a","n/a",J294+U294)</f>
        <v>21.117981603552934</v>
      </c>
      <c r="AQ294" s="1044">
        <f>IF(OR(AC294&lt;0.01,AF294="n/a"),"n/a",(I294/SQRT(22.5*AC294*(I294/AF294))-1)*100)</f>
        <v>83.582107584799289</v>
      </c>
      <c r="AR294" s="766">
        <f>INDEX(Historical!$C$7:$C$1455,MATCH(B294,Historical!$B$7:$B$1455,0))*IF(AH294="n/a",1.03,IF(AH294&lt;0,1.01,IF(AH294&gt;10,1.1,(1+AH294/100))))</f>
        <v>4.1712000000000007</v>
      </c>
      <c r="AS294" s="1042">
        <f>IF($AI294="n/a",1.03*AR294,IF($AI294&lt;0,1.01*AR294,IF($AI294&gt;10,1.1*AR294,(1+$AI294/100)*AR294)))</f>
        <v>4.2129120000000011</v>
      </c>
      <c r="AT294" s="1042">
        <f>IF($AK294="n/a",1.03*AS294,IF($AK294&lt;0,1.01*AS294,IF($AK294&gt;10,1.1*AS294,(1+$AK294/100)*AS294)))</f>
        <v>4.4235576000000014</v>
      </c>
      <c r="AU294" s="1042">
        <f>IF($AK294="n/a",1.03*AT294,IF($AK294&lt;0,1.01*AT294,IF($AK294&gt;10,1.1*AT294,(1+$AK294/100)*AT294)))</f>
        <v>4.6447354800000014</v>
      </c>
      <c r="AV294" s="1042">
        <f>IF($AK294="n/a",1.03*AU294,IF($AK294&lt;0,1.01*AU294,IF($AK294&gt;10,1.1*AU294,(1+$AK294/100)*AU294)))</f>
        <v>4.8769722540000018</v>
      </c>
      <c r="AW294" s="766">
        <f>SUM(AR294:AV294)</f>
        <v>22.329377334000007</v>
      </c>
      <c r="AX294" s="877">
        <f>AW294/I294*100</f>
        <v>22.869087806226965</v>
      </c>
      <c r="AY294" s="1212">
        <v>0.38</v>
      </c>
      <c r="AZ294" s="1028">
        <v>27.77</v>
      </c>
      <c r="BA294" s="1028">
        <v>-5.12</v>
      </c>
      <c r="BB294" s="1028">
        <v>3.75</v>
      </c>
      <c r="BC294" s="1028">
        <v>6.2600000000000007</v>
      </c>
      <c r="BE294" s="721">
        <v>2014</v>
      </c>
      <c r="BF294" s="1057">
        <f>IF(BE294&gt;2008,0,IF(BE294&gt;2001,1,IF(BE294&gt;1990,2,IF(BE294&gt;1980,3,IF(BE294&gt;1973,4,IF(BE294&gt;1970,5,IF(BE294&gt;1960,6,IF(BE294&gt;1958,7,IF(BE294&gt;1953,8,9)))))))))</f>
        <v>0</v>
      </c>
    </row>
    <row r="295" spans="1:58" ht="11.25" customHeight="1" x14ac:dyDescent="0.2">
      <c r="A295" s="1027" t="s">
        <v>1428</v>
      </c>
      <c r="B295" s="1031" t="s">
        <v>1429</v>
      </c>
      <c r="C295" s="1181" t="s">
        <v>109</v>
      </c>
      <c r="D295" s="1181" t="s">
        <v>119</v>
      </c>
      <c r="E295" s="857">
        <v>9</v>
      </c>
      <c r="F295" s="1245">
        <v>413</v>
      </c>
      <c r="G295" s="1245" t="s">
        <v>116</v>
      </c>
      <c r="H295" s="1245" t="s">
        <v>116</v>
      </c>
      <c r="I295" s="1030">
        <v>62.97</v>
      </c>
      <c r="J295" s="766">
        <f>(M295/I295)*100</f>
        <v>2.3503255518500876</v>
      </c>
      <c r="K295" s="1033">
        <v>0.37</v>
      </c>
      <c r="L295" s="1043">
        <v>4</v>
      </c>
      <c r="M295" s="756">
        <f>K295*L295</f>
        <v>1.48</v>
      </c>
      <c r="N295" s="1026" t="s">
        <v>141</v>
      </c>
      <c r="O295" s="860">
        <v>0.33</v>
      </c>
      <c r="P295" s="1016">
        <v>43474</v>
      </c>
      <c r="Q295" s="1016">
        <v>43497</v>
      </c>
      <c r="R295" s="756">
        <f>(K295-O295)/O295*100</f>
        <v>12.121212121212114</v>
      </c>
      <c r="S295" s="824">
        <f>IF(INDEX(Historical!$D$7:$D$1455,MATCH(B295,Historical!$B$7:$B$1455,0))=0,"n/a",(INDEX(Historical!$C$7:$C$1455,MATCH(B295,Historical!$B$7:$B$1455,0))/INDEX(Historical!$D$7:$D$1455,MATCH(B295,Historical!$B$7:$B$1455,0))-1)*100)</f>
        <v>15.999999999999993</v>
      </c>
      <c r="T295" s="824">
        <f>IF(INDEX(Historical!$F$7:$F$1455,MATCH(B295,Historical!$B$7:$B$1455,0))=0,"n/a",((INDEX(Historical!$C$7:$C$1455,MATCH(B295,Historical!$B$7:$B$1455,0))/INDEX(Historical!$F$7:$F$1455,MATCH(B295,Historical!$B$7:$B$1455,0)))^(1/3)-1)*100)</f>
        <v>21.924974026832821</v>
      </c>
      <c r="U295" s="824">
        <f>IF(INDEX(Historical!$I$7:$I$1455,MATCH(B295,Historical!$B$7:$B$1455,0))=0,"n/a",((INDEX(Historical!$C$7:$C$1455,MATCH(B295,Historical!$B$7:$B$1455,0))/INDEX(Historical!$I$7:$I$1455,MATCH(B295,Historical!$B$7:$B$1455,0)))^(1/5)-1)*100)</f>
        <v>29.378348220428663</v>
      </c>
      <c r="V295" s="824">
        <f>IF(INDEX(Historical!$O$7:$O$1455,MATCH(B295,Historical!$B$7:$B$1455,0))=0,"n/a",((INDEX(Historical!$C$7:$C$1455,MATCH(B295,Historical!$B$7:$B$1455,0))/INDEX(Historical!$O$7:$O$1455,MATCH(B295,Historical!$B$7:$B$1455,0)))^(1/10)-1)*100)</f>
        <v>-3.0427943978332039</v>
      </c>
      <c r="W295" s="825" t="str">
        <f>IF(OR(U295&lt;=0,U295="n/a",V295&lt;=0,V295="n/a"),"n/a",U295/V295)</f>
        <v>n/a</v>
      </c>
      <c r="X295" s="826" t="str">
        <f>IF(OR(AJ295&lt;=0,AJ295="n/a",U295&lt;=0,U295="n/a"),"n/a",U295/AJ295)</f>
        <v>n/a</v>
      </c>
      <c r="Y295" s="777"/>
      <c r="Z295" s="766">
        <f>IF(OR(AC295&lt;0.01,AC295="n/a"),"n/a",M295/AC295*100)</f>
        <v>42.89855072463768</v>
      </c>
      <c r="AA295" s="1042">
        <f>IF(OR(AC295&lt;0.01,AC295="n/a"),"n/a",I295/AC295)</f>
        <v>18.252173913043478</v>
      </c>
      <c r="AB295" s="1043">
        <v>12</v>
      </c>
      <c r="AC295" s="1021">
        <v>3.45</v>
      </c>
      <c r="AD295" s="1021">
        <v>1.62</v>
      </c>
      <c r="AE295" s="1021">
        <v>0.87</v>
      </c>
      <c r="AF295" s="1021">
        <v>0.9</v>
      </c>
      <c r="AG295" s="1021">
        <v>12.9</v>
      </c>
      <c r="AH295" s="1021">
        <v>-31.6</v>
      </c>
      <c r="AI295" s="1021">
        <v>8.76</v>
      </c>
      <c r="AJ295" s="1021">
        <v>-5.0999999999999996</v>
      </c>
      <c r="AK295" s="1021">
        <v>11.24</v>
      </c>
      <c r="AL295" s="1034">
        <v>13500</v>
      </c>
      <c r="AM295" s="1028">
        <v>0.45999999999999996</v>
      </c>
      <c r="AN295" s="1021">
        <v>0.39</v>
      </c>
      <c r="AO295" s="868">
        <f>IF(U295="n/a","n/a",IF(AA295&lt;0,"n/a",IF(AA295="n/a","n/a",J295+U295-AA295)))</f>
        <v>13.476499859235272</v>
      </c>
      <c r="AP295" s="869">
        <f>IF(U295="n/a","n/a",J295+U295)</f>
        <v>31.72867377227875</v>
      </c>
      <c r="AQ295" s="1044">
        <f>IF(OR(AC295&lt;0.01,AF295="n/a"),"n/a",(I295/SQRT(22.5*AC295*(I295/AF295))-1)*100)</f>
        <v>-14.554873952826364</v>
      </c>
      <c r="AR295" s="766">
        <f>INDEX(Historical!$C$7:$C$1455,MATCH(B295,Historical!$B$7:$B$1455,0))*IF(AH295="n/a",1.03,IF(AH295&lt;0,1.01,IF(AH295&gt;10,1.1,(1+AH295/100))))</f>
        <v>1.1716</v>
      </c>
      <c r="AS295" s="1042">
        <f>IF($AI295="n/a",1.03*AR295,IF($AI295&lt;0,1.01*AR295,IF($AI295&gt;10,1.1*AR295,(1+$AI295/100)*AR295)))</f>
        <v>1.2742321599999999</v>
      </c>
      <c r="AT295" s="1042">
        <f>IF($AK295="n/a",1.03*AS295,IF($AK295&lt;0,1.01*AS295,IF($AK295&gt;10,1.1*AS295,(1+$AK295/100)*AS295)))</f>
        <v>1.4016553760000001</v>
      </c>
      <c r="AU295" s="1042">
        <f>IF($AK295="n/a",1.03*AT295,IF($AK295&lt;0,1.01*AT295,IF($AK295&gt;10,1.1*AT295,(1+$AK295/100)*AT295)))</f>
        <v>1.5418209136000003</v>
      </c>
      <c r="AV295" s="1042">
        <f>IF($AK295="n/a",1.03*AU295,IF($AK295&lt;0,1.01*AU295,IF($AK295&gt;10,1.1*AU295,(1+$AK295/100)*AU295)))</f>
        <v>1.6960030049600006</v>
      </c>
      <c r="AW295" s="766">
        <f>SUM(AR295:AV295)</f>
        <v>7.0853114545600011</v>
      </c>
      <c r="AX295" s="877">
        <f>AW295/I295*100</f>
        <v>11.25188415842465</v>
      </c>
      <c r="AY295" s="1212">
        <v>1.82</v>
      </c>
      <c r="AZ295" s="1028">
        <v>10.36</v>
      </c>
      <c r="BA295" s="1028">
        <v>-27.35</v>
      </c>
      <c r="BB295" s="1028">
        <v>-2.4699999999999998</v>
      </c>
      <c r="BC295" s="1028">
        <v>-7.1400000000000006</v>
      </c>
      <c r="BE295" s="721">
        <v>2011</v>
      </c>
      <c r="BF295" s="1057">
        <f>IF(BE295&gt;2008,0,IF(BE295&gt;2001,1,IF(BE295&gt;1990,2,IF(BE295&gt;1980,3,IF(BE295&gt;1973,4,IF(BE295&gt;1970,5,IF(BE295&gt;1960,6,IF(BE295&gt;1958,7,IF(BE295&gt;1953,8,9)))))))))</f>
        <v>0</v>
      </c>
    </row>
    <row r="296" spans="1:58" ht="11.25" customHeight="1" x14ac:dyDescent="0.2">
      <c r="A296" s="1019" t="s">
        <v>1430</v>
      </c>
      <c r="B296" s="1031" t="s">
        <v>1431</v>
      </c>
      <c r="C296" s="1181" t="s">
        <v>248</v>
      </c>
      <c r="D296" s="1181" t="s">
        <v>4412</v>
      </c>
      <c r="E296" s="857">
        <v>9</v>
      </c>
      <c r="F296" s="1245">
        <v>366</v>
      </c>
      <c r="G296" s="1245" t="s">
        <v>107</v>
      </c>
      <c r="H296" s="1245" t="s">
        <v>107</v>
      </c>
      <c r="I296" s="1030">
        <v>82.86</v>
      </c>
      <c r="J296" s="766">
        <f>(M296/I296)*100</f>
        <v>1.3999517258025584</v>
      </c>
      <c r="K296" s="1033">
        <v>0.28999999999999998</v>
      </c>
      <c r="L296" s="1043">
        <v>4</v>
      </c>
      <c r="M296" s="756">
        <f>K296*L296</f>
        <v>1.1599999999999999</v>
      </c>
      <c r="N296" s="1026" t="s">
        <v>1001</v>
      </c>
      <c r="O296" s="860">
        <v>0.27</v>
      </c>
      <c r="P296" s="1016">
        <v>43230</v>
      </c>
      <c r="Q296" s="1016">
        <v>43245</v>
      </c>
      <c r="R296" s="756">
        <f>(K296-O296)/O296*100</f>
        <v>7.4074074074073932</v>
      </c>
      <c r="S296" s="824">
        <f>IF(INDEX(Historical!$D$7:$D$1455,MATCH(B296,Historical!$B$7:$B$1455,0))=0,"n/a",(INDEX(Historical!$C$7:$C$1455,MATCH(B296,Historical!$B$7:$B$1455,0))/INDEX(Historical!$D$7:$D$1455,MATCH(B296,Historical!$B$7:$B$1455,0))-1)*100)</f>
        <v>11.578947368421066</v>
      </c>
      <c r="T296" s="824">
        <f>IF(INDEX(Historical!$F$7:$F$1455,MATCH(B296,Historical!$B$7:$B$1455,0))=0,"n/a",((INDEX(Historical!$C$7:$C$1455,MATCH(B296,Historical!$B$7:$B$1455,0))/INDEX(Historical!$F$7:$F$1455,MATCH(B296,Historical!$B$7:$B$1455,0)))^(1/3)-1)*100)</f>
        <v>20.224231620910359</v>
      </c>
      <c r="U296" s="824">
        <f>IF(INDEX(Historical!$I$7:$I$1455,MATCH(B296,Historical!$B$7:$B$1455,0))=0,"n/a",((INDEX(Historical!$C$7:$C$1455,MATCH(B296,Historical!$B$7:$B$1455,0))/INDEX(Historical!$I$7:$I$1455,MATCH(B296,Historical!$B$7:$B$1455,0)))^(1/5)-1)*100)</f>
        <v>23.430028206945508</v>
      </c>
      <c r="V296" s="824">
        <f>IF(INDEX(Historical!$O$7:$O$1455,MATCH(B296,Historical!$B$7:$B$1455,0))=0,"n/a",((INDEX(Historical!$C$7:$C$1455,MATCH(B296,Historical!$B$7:$B$1455,0))/INDEX(Historical!$O$7:$O$1455,MATCH(B296,Historical!$B$7:$B$1455,0)))^(1/10)-1)*100)</f>
        <v>6.5888517787053402</v>
      </c>
      <c r="W296" s="825">
        <f>IF(OR(U296&lt;=0,U296="n/a",V296&lt;=0,V296="n/a"),"n/a",U296/V296)</f>
        <v>3.5560108185571191</v>
      </c>
      <c r="X296" s="826">
        <f>IF(OR(AJ296&lt;=0,AJ296="n/a",U296&lt;=0,U296="n/a"),"n/a",U296/AJ296)</f>
        <v>0.71651462406561184</v>
      </c>
      <c r="Y296" s="777"/>
      <c r="Z296" s="766">
        <f>IF(OR(AC296&lt;0.01,AC296="n/a"),"n/a",M296/AC296*100)</f>
        <v>8.7679516250944811</v>
      </c>
      <c r="AA296" s="1042">
        <f>IF(OR(AC296&lt;0.01,AC296="n/a"),"n/a",I296/AC296)</f>
        <v>6.2630385487528342</v>
      </c>
      <c r="AB296" s="1043">
        <v>12</v>
      </c>
      <c r="AC296" s="1021">
        <v>13.23</v>
      </c>
      <c r="AD296" s="1021">
        <v>0.38</v>
      </c>
      <c r="AE296" s="1021">
        <v>0.17</v>
      </c>
      <c r="AF296" s="1021">
        <v>1.66</v>
      </c>
      <c r="AG296" s="1021">
        <v>25.8</v>
      </c>
      <c r="AH296" s="1021">
        <v>43.2</v>
      </c>
      <c r="AI296" s="1021">
        <v>5.46</v>
      </c>
      <c r="AJ296" s="1021">
        <v>32.700000000000003</v>
      </c>
      <c r="AK296" s="1021">
        <v>16.400000000000002</v>
      </c>
      <c r="AL296" s="1034">
        <v>1930</v>
      </c>
      <c r="AM296" s="1028">
        <v>0.2</v>
      </c>
      <c r="AN296" s="1021">
        <v>2.72</v>
      </c>
      <c r="AO296" s="868">
        <f>IF(U296="n/a","n/a",IF(AA296&lt;0,"n/a",IF(AA296="n/a","n/a",J296+U296-AA296)))</f>
        <v>18.566941383995232</v>
      </c>
      <c r="AP296" s="869">
        <f>IF(U296="n/a","n/a",J296+U296)</f>
        <v>24.829979932748067</v>
      </c>
      <c r="AQ296" s="1044">
        <f>IF(OR(AC296&lt;0.01,AF296="n/a"),"n/a",(I296/SQRT(22.5*AC296*(I296/AF296))-1)*100)</f>
        <v>-32.024043495987321</v>
      </c>
      <c r="AR296" s="766">
        <f>INDEX(Historical!$C$7:$C$1455,MATCH(B296,Historical!$B$7:$B$1455,0))*IF(AH296="n/a",1.03,IF(AH296&lt;0,1.01,IF(AH296&gt;10,1.1,(1+AH296/100))))</f>
        <v>1.1660000000000001</v>
      </c>
      <c r="AS296" s="1042">
        <f>IF($AI296="n/a",1.03*AR296,IF($AI296&lt;0,1.01*AR296,IF($AI296&gt;10,1.1*AR296,(1+$AI296/100)*AR296)))</f>
        <v>1.2296636000000001</v>
      </c>
      <c r="AT296" s="1042">
        <f>IF($AK296="n/a",1.03*AS296,IF($AK296&lt;0,1.01*AS296,IF($AK296&gt;10,1.1*AS296,(1+$AK296/100)*AS296)))</f>
        <v>1.3526299600000002</v>
      </c>
      <c r="AU296" s="1042">
        <f>IF($AK296="n/a",1.03*AT296,IF($AK296&lt;0,1.01*AT296,IF($AK296&gt;10,1.1*AT296,(1+$AK296/100)*AT296)))</f>
        <v>1.4878929560000005</v>
      </c>
      <c r="AV296" s="1042">
        <f>IF($AK296="n/a",1.03*AU296,IF($AK296&lt;0,1.01*AU296,IF($AK296&gt;10,1.1*AU296,(1+$AK296/100)*AU296)))</f>
        <v>1.6366822516000006</v>
      </c>
      <c r="AW296" s="766">
        <f>SUM(AR296:AV296)</f>
        <v>6.8728687676000018</v>
      </c>
      <c r="AX296" s="877">
        <f>AW296/I296*100</f>
        <v>8.2945555969104543</v>
      </c>
      <c r="AY296" s="1212">
        <v>1.4</v>
      </c>
      <c r="AZ296" s="1028">
        <v>13.74</v>
      </c>
      <c r="BA296" s="1028">
        <v>-35.260000000000005</v>
      </c>
      <c r="BB296" s="1028">
        <v>0.86999999999999988</v>
      </c>
      <c r="BC296" s="1028">
        <v>-10.780000000000001</v>
      </c>
      <c r="BE296" s="721">
        <v>2010</v>
      </c>
      <c r="BF296" s="1057">
        <f>IF(BE296&gt;2008,0,IF(BE296&gt;2001,1,IF(BE296&gt;1990,2,IF(BE296&gt;1980,3,IF(BE296&gt;1973,4,IF(BE296&gt;1970,5,IF(BE296&gt;1960,6,IF(BE296&gt;1958,7,IF(BE296&gt;1953,8,9)))))))))</f>
        <v>0</v>
      </c>
    </row>
    <row r="297" spans="1:58" ht="11.25" customHeight="1" x14ac:dyDescent="0.2">
      <c r="A297" s="1019" t="s">
        <v>1432</v>
      </c>
      <c r="B297" s="1031" t="s">
        <v>1433</v>
      </c>
      <c r="C297" s="1181" t="s">
        <v>4283</v>
      </c>
      <c r="D297" s="1181" t="s">
        <v>4433</v>
      </c>
      <c r="E297" s="857">
        <v>9</v>
      </c>
      <c r="F297" s="1245">
        <v>384</v>
      </c>
      <c r="G297" s="1245" t="s">
        <v>107</v>
      </c>
      <c r="H297" s="1245" t="s">
        <v>107</v>
      </c>
      <c r="I297" s="1030">
        <v>191.35</v>
      </c>
      <c r="J297" s="766">
        <f>(M297/I297)*100</f>
        <v>0.89887640449438211</v>
      </c>
      <c r="K297" s="1033">
        <v>0.43</v>
      </c>
      <c r="L297" s="1043">
        <v>4</v>
      </c>
      <c r="M297" s="756">
        <f>K297*L297</f>
        <v>1.72</v>
      </c>
      <c r="N297" s="1026" t="s">
        <v>432</v>
      </c>
      <c r="O297" s="860">
        <v>0.37</v>
      </c>
      <c r="P297" s="1016">
        <v>43334</v>
      </c>
      <c r="Q297" s="1016">
        <v>43349</v>
      </c>
      <c r="R297" s="756">
        <f>(K297-O297)/O297*100</f>
        <v>16.216216216216218</v>
      </c>
      <c r="S297" s="824">
        <f>IF(INDEX(Historical!$D$7:$D$1455,MATCH(B297,Historical!$B$7:$B$1455,0))=0,"n/a",(INDEX(Historical!$C$7:$C$1455,MATCH(B297,Historical!$B$7:$B$1455,0))/INDEX(Historical!$D$7:$D$1455,MATCH(B297,Historical!$B$7:$B$1455,0))-1)*100)</f>
        <v>12.903225806451601</v>
      </c>
      <c r="T297" s="824">
        <f>IF(INDEX(Historical!$F$7:$F$1455,MATCH(B297,Historical!$B$7:$B$1455,0))=0,"n/a",((INDEX(Historical!$C$7:$C$1455,MATCH(B297,Historical!$B$7:$B$1455,0))/INDEX(Historical!$F$7:$F$1455,MATCH(B297,Historical!$B$7:$B$1455,0)))^(1/3)-1)*100)</f>
        <v>14.200163939464971</v>
      </c>
      <c r="U297" s="824">
        <f>IF(INDEX(Historical!$I$7:$I$1455,MATCH(B297,Historical!$B$7:$B$1455,0))=0,"n/a",((INDEX(Historical!$C$7:$C$1455,MATCH(B297,Historical!$B$7:$B$1455,0))/INDEX(Historical!$I$7:$I$1455,MATCH(B297,Historical!$B$7:$B$1455,0)))^(1/5)-1)*100)</f>
        <v>12.995952835136615</v>
      </c>
      <c r="V297" s="824" t="str">
        <f>IF(INDEX(Historical!$O$7:$O$1455,MATCH(B297,Historical!$B$7:$B$1455,0))=0,"n/a",((INDEX(Historical!$C$7:$C$1455,MATCH(B297,Historical!$B$7:$B$1455,0))/INDEX(Historical!$O$7:$O$1455,MATCH(B297,Historical!$B$7:$B$1455,0)))^(1/10)-1)*100)</f>
        <v>n/a</v>
      </c>
      <c r="W297" s="825" t="str">
        <f>IF(OR(U297&lt;=0,U297="n/a",V297&lt;=0,V297="n/a"),"n/a",U297/V297)</f>
        <v>n/a</v>
      </c>
      <c r="X297" s="826">
        <f>IF(OR(AJ297&lt;=0,AJ297="n/a",U297&lt;=0,U297="n/a"),"n/a",U297/AJ297)</f>
        <v>0.79243614848393984</v>
      </c>
      <c r="Y297" s="1031"/>
      <c r="Z297" s="766">
        <f>IF(OR(AC297&lt;0.01,AC297="n/a"),"n/a",M297/AC297*100)</f>
        <v>25.219941348973606</v>
      </c>
      <c r="AA297" s="1042">
        <f>IF(OR(AC297&lt;0.01,AC297="n/a"),"n/a",I297/AC297)</f>
        <v>28.057184750733136</v>
      </c>
      <c r="AB297" s="1043">
        <v>12</v>
      </c>
      <c r="AC297" s="1021">
        <v>6.82</v>
      </c>
      <c r="AD297" s="1021">
        <v>2.34</v>
      </c>
      <c r="AE297" s="1021">
        <v>2.97</v>
      </c>
      <c r="AF297" s="1021">
        <v>3.16</v>
      </c>
      <c r="AG297" s="1021">
        <v>9</v>
      </c>
      <c r="AH297" s="1021">
        <v>57.999999999999993</v>
      </c>
      <c r="AI297" s="1021">
        <v>8.64</v>
      </c>
      <c r="AJ297" s="1021">
        <v>16.400000000000002</v>
      </c>
      <c r="AK297" s="1021">
        <v>12</v>
      </c>
      <c r="AL297" s="1034">
        <v>4820</v>
      </c>
      <c r="AM297" s="1028">
        <v>2.7</v>
      </c>
      <c r="AN297" s="1021">
        <v>0.46</v>
      </c>
      <c r="AO297" s="868">
        <f>IF(U297="n/a","n/a",IF(AA297&lt;0,"n/a",IF(AA297="n/a","n/a",J297+U297-AA297)))</f>
        <v>-14.162355511102138</v>
      </c>
      <c r="AP297" s="869">
        <f>IF(U297="n/a","n/a",J297+U297)</f>
        <v>13.894829239630997</v>
      </c>
      <c r="AQ297" s="1044">
        <f>IF(OR(AC297&lt;0.01,AF297="n/a"),"n/a",(I297/SQRT(22.5*AC297*(I297/AF297))-1)*100)</f>
        <v>98.5063153905148</v>
      </c>
      <c r="AR297" s="766">
        <f>INDEX(Historical!$C$7:$C$1455,MATCH(B297,Historical!$B$7:$B$1455,0))*IF(AH297="n/a",1.03,IF(AH297&lt;0,1.01,IF(AH297&gt;10,1.1,(1+AH297/100))))</f>
        <v>1.54</v>
      </c>
      <c r="AS297" s="1042">
        <f>IF($AI297="n/a",1.03*AR297,IF($AI297&lt;0,1.01*AR297,IF($AI297&gt;10,1.1*AR297,(1+$AI297/100)*AR297)))</f>
        <v>1.6730560000000001</v>
      </c>
      <c r="AT297" s="1042">
        <f>IF($AK297="n/a",1.03*AS297,IF($AK297&lt;0,1.01*AS297,IF($AK297&gt;10,1.1*AS297,(1+$AK297/100)*AS297)))</f>
        <v>1.8403616000000003</v>
      </c>
      <c r="AU297" s="1042">
        <f>IF($AK297="n/a",1.03*AT297,IF($AK297&lt;0,1.01*AT297,IF($AK297&gt;10,1.1*AT297,(1+$AK297/100)*AT297)))</f>
        <v>2.0243977600000003</v>
      </c>
      <c r="AV297" s="1042">
        <f>IF($AK297="n/a",1.03*AU297,IF($AK297&lt;0,1.01*AU297,IF($AK297&gt;10,1.1*AU297,(1+$AK297/100)*AU297)))</f>
        <v>2.2268375360000006</v>
      </c>
      <c r="AW297" s="766">
        <f>SUM(AR297:AV297)</f>
        <v>9.3046528960000003</v>
      </c>
      <c r="AX297" s="877">
        <f>AW297/I297*100</f>
        <v>4.8626354303632091</v>
      </c>
      <c r="AY297" s="1212">
        <v>0.94</v>
      </c>
      <c r="AZ297" s="1028">
        <v>17.080000000000002</v>
      </c>
      <c r="BA297" s="1028">
        <v>-19.64</v>
      </c>
      <c r="BB297" s="1028">
        <v>3.7699999999999996</v>
      </c>
      <c r="BC297" s="1028">
        <v>-8.3699999999999992</v>
      </c>
      <c r="BE297" s="721">
        <v>2010</v>
      </c>
      <c r="BF297" s="1057">
        <f>IF(BE297&gt;2008,0,IF(BE297&gt;2001,1,IF(BE297&gt;1990,2,IF(BE297&gt;1980,3,IF(BE297&gt;1973,4,IF(BE297&gt;1970,5,IF(BE297&gt;1960,6,IF(BE297&gt;1958,7,IF(BE297&gt;1953,8,9)))))))))</f>
        <v>0</v>
      </c>
    </row>
    <row r="298" spans="1:58" s="905" customFormat="1" ht="11.25" customHeight="1" x14ac:dyDescent="0.2">
      <c r="A298" s="884" t="s">
        <v>1434</v>
      </c>
      <c r="B298" s="914" t="s">
        <v>1435</v>
      </c>
      <c r="C298" s="1181" t="s">
        <v>109</v>
      </c>
      <c r="D298" s="1181" t="s">
        <v>4434</v>
      </c>
      <c r="E298" s="885">
        <v>6</v>
      </c>
      <c r="F298" s="1245">
        <v>696</v>
      </c>
      <c r="G298" s="1244" t="s">
        <v>107</v>
      </c>
      <c r="H298" s="1244" t="s">
        <v>107</v>
      </c>
      <c r="I298" s="886">
        <v>42.49</v>
      </c>
      <c r="J298" s="887">
        <f>(M298/I298)*100</f>
        <v>3.2948929159802307</v>
      </c>
      <c r="K298" s="888">
        <v>0.35</v>
      </c>
      <c r="L298" s="889">
        <v>4</v>
      </c>
      <c r="M298" s="890">
        <f>K298*L298</f>
        <v>1.4</v>
      </c>
      <c r="N298" s="891" t="s">
        <v>242</v>
      </c>
      <c r="O298" s="892">
        <v>0.3</v>
      </c>
      <c r="P298" s="893">
        <v>43171</v>
      </c>
      <c r="Q298" s="893">
        <v>43203</v>
      </c>
      <c r="R298" s="890">
        <f>(K298-O298)/O298*100</f>
        <v>16.666666666666664</v>
      </c>
      <c r="S298" s="824">
        <f>IF(INDEX(Historical!$D$7:$D$1455,MATCH(B298,Historical!$B$7:$B$1455,0))=0,"n/a",(INDEX(Historical!$C$7:$C$1455,MATCH(B298,Historical!$B$7:$B$1455,0))/INDEX(Historical!$D$7:$D$1455,MATCH(B298,Historical!$B$7:$B$1455,0))-1)*100)</f>
        <v>19.587628865979401</v>
      </c>
      <c r="T298" s="824">
        <f>IF(INDEX(Historical!$F$7:$F$1455,MATCH(B298,Historical!$B$7:$B$1455,0))=0,"n/a",((INDEX(Historical!$C$7:$C$1455,MATCH(B298,Historical!$B$7:$B$1455,0))/INDEX(Historical!$F$7:$F$1455,MATCH(B298,Historical!$B$7:$B$1455,0)))^(1/3)-1)*100)</f>
        <v>21.924974026832842</v>
      </c>
      <c r="U298" s="824">
        <f>IF(INDEX(Historical!$I$7:$I$1455,MATCH(B298,Historical!$B$7:$B$1455,0))=0,"n/a",((INDEX(Historical!$C$7:$C$1455,MATCH(B298,Historical!$B$7:$B$1455,0))/INDEX(Historical!$I$7:$I$1455,MATCH(B298,Historical!$B$7:$B$1455,0)))^(1/5)-1)*100)</f>
        <v>14.093616842292779</v>
      </c>
      <c r="V298" s="824">
        <f>IF(INDEX(Historical!$O$7:$O$1455,MATCH(B298,Historical!$B$7:$B$1455,0))=0,"n/a",((INDEX(Historical!$C$7:$C$1455,MATCH(B298,Historical!$B$7:$B$1455,0))/INDEX(Historical!$O$7:$O$1455,MATCH(B298,Historical!$B$7:$B$1455,0)))^(1/10)-1)*100)</f>
        <v>6.8146136267377866</v>
      </c>
      <c r="W298" s="894">
        <f>IF(OR(U298&lt;=0,U298="n/a",V298&lt;=0,V298="n/a"),"n/a",U298/V298)</f>
        <v>2.0681461362673783</v>
      </c>
      <c r="X298" s="895" t="str">
        <f>IF(OR(AJ298&lt;=0,AJ298="n/a",U298&lt;=0,U298="n/a"),"n/a",U298/AJ298)</f>
        <v>n/a</v>
      </c>
      <c r="Y298" s="906"/>
      <c r="Z298" s="887" t="str">
        <f>IF(OR(AC298&lt;0.01,AC298="n/a"),"n/a",M298/AC298*100)</f>
        <v>n/a</v>
      </c>
      <c r="AA298" s="897" t="str">
        <f>IF(OR(AC298&lt;0.01,AC298="n/a"),"n/a",I298/AC298)</f>
        <v>n/a</v>
      </c>
      <c r="AB298" s="889">
        <v>12</v>
      </c>
      <c r="AC298" s="898" t="s">
        <v>138</v>
      </c>
      <c r="AD298" s="898" t="s">
        <v>138</v>
      </c>
      <c r="AE298" s="898" t="s">
        <v>138</v>
      </c>
      <c r="AF298" s="898" t="s">
        <v>138</v>
      </c>
      <c r="AG298" s="898" t="s">
        <v>138</v>
      </c>
      <c r="AH298" s="898" t="s">
        <v>138</v>
      </c>
      <c r="AI298" s="898" t="s">
        <v>138</v>
      </c>
      <c r="AJ298" s="898" t="s">
        <v>138</v>
      </c>
      <c r="AK298" s="898" t="s">
        <v>138</v>
      </c>
      <c r="AL298" s="899" t="s">
        <v>138</v>
      </c>
      <c r="AM298" s="900" t="s">
        <v>138</v>
      </c>
      <c r="AN298" s="898" t="s">
        <v>138</v>
      </c>
      <c r="AO298" s="901" t="str">
        <f>IF(U298="n/a","n/a",IF(AA298&lt;0,"n/a",IF(AA298="n/a","n/a",J298+U298-AA298)))</f>
        <v>n/a</v>
      </c>
      <c r="AP298" s="902">
        <f>IF(U298="n/a","n/a",J298+U298)</f>
        <v>17.38850975827301</v>
      </c>
      <c r="AQ298" s="903" t="str">
        <f>IF(OR(AC298&lt;0.01,AF298="n/a"),"n/a",(I298/SQRT(22.5*AC298*(I298/AF298))-1)*100)</f>
        <v>n/a</v>
      </c>
      <c r="AR298" s="766">
        <f>INDEX(Historical!$C$7:$C$1455,MATCH(B298,Historical!$B$7:$B$1455,0))*IF(AH298="n/a",1.03,IF(AH298&lt;0,1.01,IF(AH298&gt;10,1.1,(1+AH298/100))))</f>
        <v>1.1948000000000001</v>
      </c>
      <c r="AS298" s="897">
        <f>IF($AI298="n/a",1.03*AR298,IF($AI298&lt;0,1.01*AR298,IF($AI298&gt;10,1.1*AR298,(1+$AI298/100)*AR298)))</f>
        <v>1.2306440000000001</v>
      </c>
      <c r="AT298" s="897">
        <f>IF($AK298="n/a",1.03*AS298,IF($AK298&lt;0,1.01*AS298,IF($AK298&gt;10,1.1*AS298,(1+$AK298/100)*AS298)))</f>
        <v>1.26756332</v>
      </c>
      <c r="AU298" s="897">
        <f>IF($AK298="n/a",1.03*AT298,IF($AK298&lt;0,1.01*AT298,IF($AK298&gt;10,1.1*AT298,(1+$AK298/100)*AT298)))</f>
        <v>1.3055902196</v>
      </c>
      <c r="AV298" s="897">
        <f>IF($AK298="n/a",1.03*AU298,IF($AK298&lt;0,1.01*AU298,IF($AK298&gt;10,1.1*AU298,(1+$AK298/100)*AU298)))</f>
        <v>1.3447579261880001</v>
      </c>
      <c r="AW298" s="887">
        <f>SUM(AR298:AV298)</f>
        <v>6.3433554657880009</v>
      </c>
      <c r="AX298" s="904">
        <f>AW298/I298*100</f>
        <v>14.929054991263829</v>
      </c>
      <c r="AY298" s="1213" t="s">
        <v>138</v>
      </c>
      <c r="AZ298" s="900" t="s">
        <v>138</v>
      </c>
      <c r="BA298" s="900" t="s">
        <v>138</v>
      </c>
      <c r="BB298" s="900" t="s">
        <v>138</v>
      </c>
      <c r="BC298" s="900" t="s">
        <v>138</v>
      </c>
      <c r="BD298" s="1243" t="s">
        <v>4357</v>
      </c>
      <c r="BE298" s="721">
        <v>2013</v>
      </c>
      <c r="BF298" s="1057">
        <f>IF(BE298&gt;2008,0,IF(BE298&gt;2001,1,IF(BE298&gt;1990,2,IF(BE298&gt;1980,3,IF(BE298&gt;1973,4,IF(BE298&gt;1970,5,IF(BE298&gt;1960,6,IF(BE298&gt;1958,7,IF(BE298&gt;1953,8,9)))))))))</f>
        <v>0</v>
      </c>
    </row>
    <row r="299" spans="1:58" ht="11.25" customHeight="1" x14ac:dyDescent="0.2">
      <c r="A299" s="1036" t="s">
        <v>4348</v>
      </c>
      <c r="B299" s="681" t="s">
        <v>3900</v>
      </c>
      <c r="C299" s="1181" t="s">
        <v>4283</v>
      </c>
      <c r="D299" s="1181" t="s">
        <v>4413</v>
      </c>
      <c r="E299" s="857">
        <v>5</v>
      </c>
      <c r="F299" s="1245">
        <v>838</v>
      </c>
      <c r="G299" s="1245" t="s">
        <v>107</v>
      </c>
      <c r="H299" s="1245" t="s">
        <v>107</v>
      </c>
      <c r="I299" s="1030">
        <v>33.81</v>
      </c>
      <c r="J299" s="766">
        <f>(M299/I299)*100</f>
        <v>2.0337178349600706</v>
      </c>
      <c r="K299" s="1033">
        <v>0.68759999999999999</v>
      </c>
      <c r="L299" s="1043">
        <v>1</v>
      </c>
      <c r="M299" s="756">
        <f>K299*L299</f>
        <v>0.68759999999999999</v>
      </c>
      <c r="N299" s="1026" t="s">
        <v>4349</v>
      </c>
      <c r="O299" s="860">
        <v>0.6341</v>
      </c>
      <c r="P299" s="1016">
        <v>43362</v>
      </c>
      <c r="Q299" s="1016">
        <v>43364</v>
      </c>
      <c r="R299" s="756">
        <f>(K299-O299)/O299*100</f>
        <v>8.4371550228670547</v>
      </c>
      <c r="S299" s="824">
        <f>IF(INDEX(Historical!$D$7:$D$1455,MATCH(B299,Historical!$B$7:$B$1455,0))=0,"n/a",(INDEX(Historical!$C$7:$C$1455,MATCH(B299,Historical!$B$7:$B$1455,0))/INDEX(Historical!$D$7:$D$1455,MATCH(B299,Historical!$B$7:$B$1455,0))-1)*100)</f>
        <v>11.656981863004056</v>
      </c>
      <c r="T299" s="824">
        <f>IF(INDEX(Historical!$F$7:$F$1455,MATCH(B299,Historical!$B$7:$B$1455,0))=0,"n/a",((INDEX(Historical!$C$7:$C$1455,MATCH(B299,Historical!$B$7:$B$1455,0))/INDEX(Historical!$F$7:$F$1455,MATCH(B299,Historical!$B$7:$B$1455,0)))^(1/3)-1)*100)</f>
        <v>33.401676764485885</v>
      </c>
      <c r="U299" s="824">
        <f>IF(INDEX(Historical!$I$7:$I$1455,MATCH(B299,Historical!$B$7:$B$1455,0))=0,"n/a",((INDEX(Historical!$C$7:$C$1455,MATCH(B299,Historical!$B$7:$B$1455,0))/INDEX(Historical!$I$7:$I$1455,MATCH(B299,Historical!$B$7:$B$1455,0)))^(1/5)-1)*100)</f>
        <v>-5.4686862767841742</v>
      </c>
      <c r="V299" s="824" t="str">
        <f>IF(INDEX(Historical!$O$7:$O$1455,MATCH(B299,Historical!$B$7:$B$1455,0))=0,"n/a",((INDEX(Historical!$C$7:$C$1455,MATCH(B299,Historical!$B$7:$B$1455,0))/INDEX(Historical!$O$7:$O$1455,MATCH(B299,Historical!$B$7:$B$1455,0)))^(1/10)-1)*100)</f>
        <v>n/a</v>
      </c>
      <c r="W299" s="825" t="str">
        <f>IF(OR(U299&lt;=0,U299="n/a",V299&lt;=0,V299="n/a"),"n/a",U299/V299)</f>
        <v>n/a</v>
      </c>
      <c r="X299" s="826" t="str">
        <f>IF(OR(AJ299&lt;=0,AJ299="n/a",U299&lt;=0,U299="n/a"),"n/a",U299/AJ299)</f>
        <v>n/a</v>
      </c>
      <c r="Y299" s="1032" t="s">
        <v>4352</v>
      </c>
      <c r="Z299" s="766">
        <f>IF(OR(AC299&lt;0.01,AC299="n/a"),"n/a",M299/AC299*100)</f>
        <v>50.558823529411754</v>
      </c>
      <c r="AA299" s="1042">
        <f>IF(OR(AC299&lt;0.01,AC299="n/a"),"n/a",I299/AC299)</f>
        <v>24.860294117647058</v>
      </c>
      <c r="AB299" s="1043">
        <v>12</v>
      </c>
      <c r="AC299" s="1021">
        <v>1.36</v>
      </c>
      <c r="AD299" s="1021">
        <v>2.02</v>
      </c>
      <c r="AE299" s="1021">
        <v>2.17</v>
      </c>
      <c r="AF299" s="1021">
        <v>5.53</v>
      </c>
      <c r="AG299" s="1021">
        <v>21.099999999999998</v>
      </c>
      <c r="AH299" s="1021">
        <v>9.6</v>
      </c>
      <c r="AI299" s="1021">
        <v>11.03</v>
      </c>
      <c r="AJ299" s="1021">
        <v>24.099999999999998</v>
      </c>
      <c r="AK299" s="1021">
        <v>12.29</v>
      </c>
      <c r="AL299" s="1034">
        <v>5850</v>
      </c>
      <c r="AM299" s="1028">
        <v>6.7</v>
      </c>
      <c r="AN299" s="1021">
        <v>0</v>
      </c>
      <c r="AO299" s="868">
        <f>IF(U299="n/a","n/a",IF(AA299&lt;0,"n/a",IF(AA299="n/a","n/a",J299+U299-AA299)))</f>
        <v>-28.295262559471162</v>
      </c>
      <c r="AP299" s="869">
        <f>IF(U299="n/a","n/a",J299+U299)</f>
        <v>-3.4349684418241035</v>
      </c>
      <c r="AQ299" s="1044">
        <f>IF(OR(AC299&lt;0.01,AF299="n/a"),"n/a",(I299/SQRT(22.5*AC299*(I299/AF299))-1)*100)</f>
        <v>147.18632330971016</v>
      </c>
      <c r="AR299" s="766">
        <f>INDEX(Historical!$C$7:$C$1455,MATCH(B299,Historical!$B$7:$B$1455,0))*IF(AH299="n/a",1.03,IF(AH299&lt;0,1.01,IF(AH299&gt;10,1.1,(1+AH299/100))))</f>
        <v>0.69497360000000008</v>
      </c>
      <c r="AS299" s="1042">
        <f>IF($AI299="n/a",1.03*AR299,IF($AI299&lt;0,1.01*AR299,IF($AI299&gt;10,1.1*AR299,(1+$AI299/100)*AR299)))</f>
        <v>0.76447096000000014</v>
      </c>
      <c r="AT299" s="1042">
        <f>IF($AK299="n/a",1.03*AS299,IF($AK299&lt;0,1.01*AS299,IF($AK299&gt;10,1.1*AS299,(1+$AK299/100)*AS299)))</f>
        <v>0.84091805600000025</v>
      </c>
      <c r="AU299" s="1042">
        <f>IF($AK299="n/a",1.03*AT299,IF($AK299&lt;0,1.01*AT299,IF($AK299&gt;10,1.1*AT299,(1+$AK299/100)*AT299)))</f>
        <v>0.92500986160000032</v>
      </c>
      <c r="AV299" s="1042">
        <f>IF($AK299="n/a",1.03*AU299,IF($AK299&lt;0,1.01*AU299,IF($AK299&gt;10,1.1*AU299,(1+$AK299/100)*AU299)))</f>
        <v>1.0175108477600003</v>
      </c>
      <c r="AW299" s="766">
        <f>SUM(AR299:AV299)</f>
        <v>4.2428833253600011</v>
      </c>
      <c r="AX299" s="877">
        <f>AW299/I299*100</f>
        <v>12.549196466607516</v>
      </c>
      <c r="AY299" s="1212">
        <v>1.18</v>
      </c>
      <c r="AZ299" s="1028">
        <v>5.56</v>
      </c>
      <c r="BA299" s="1028">
        <v>-32.33</v>
      </c>
      <c r="BB299" s="1028">
        <v>-12.22</v>
      </c>
      <c r="BC299" s="1028">
        <v>-18.399999999999999</v>
      </c>
      <c r="BE299" s="721">
        <v>2014</v>
      </c>
      <c r="BF299" s="1057">
        <f>IF(BE299&gt;2008,0,IF(BE299&gt;2001,1,IF(BE299&gt;1990,2,IF(BE299&gt;1980,3,IF(BE299&gt;1973,4,IF(BE299&gt;1970,5,IF(BE299&gt;1960,6,IF(BE299&gt;1958,7,IF(BE299&gt;1953,8,9)))))))))</f>
        <v>0</v>
      </c>
    </row>
    <row r="300" spans="1:58" ht="11.25" customHeight="1" x14ac:dyDescent="0.2">
      <c r="A300" s="1027" t="s">
        <v>1438</v>
      </c>
      <c r="B300" s="1031" t="s">
        <v>1439</v>
      </c>
      <c r="C300" s="1181" t="s">
        <v>124</v>
      </c>
      <c r="D300" s="1181" t="s">
        <v>4262</v>
      </c>
      <c r="E300" s="857">
        <v>8</v>
      </c>
      <c r="F300" s="1245">
        <v>439</v>
      </c>
      <c r="G300" s="1245" t="s">
        <v>107</v>
      </c>
      <c r="H300" s="1245" t="s">
        <v>107</v>
      </c>
      <c r="I300" s="1030">
        <v>93.31</v>
      </c>
      <c r="J300" s="766">
        <f>(M300/I300)*100</f>
        <v>4.286785982209838</v>
      </c>
      <c r="K300" s="1033">
        <v>1</v>
      </c>
      <c r="L300" s="1043">
        <v>4</v>
      </c>
      <c r="M300" s="756">
        <f>K300*L300</f>
        <v>4</v>
      </c>
      <c r="N300" s="1026" t="s">
        <v>112</v>
      </c>
      <c r="O300" s="860">
        <v>0.9</v>
      </c>
      <c r="P300" s="1016">
        <v>43161</v>
      </c>
      <c r="Q300" s="1016">
        <v>43171</v>
      </c>
      <c r="R300" s="756">
        <f>(K300-O300)/O300*100</f>
        <v>11.111111111111107</v>
      </c>
      <c r="S300" s="824">
        <f>IF(INDEX(Historical!$D$7:$D$1455,MATCH(B300,Historical!$B$7:$B$1455,0))=0,"n/a",(INDEX(Historical!$C$7:$C$1455,MATCH(B300,Historical!$B$7:$B$1455,0))/INDEX(Historical!$D$7:$D$1455,MATCH(B300,Historical!$B$7:$B$1455,0))-1)*100)</f>
        <v>6.6066066066066131</v>
      </c>
      <c r="T300" s="824">
        <f>IF(INDEX(Historical!$F$7:$F$1455,MATCH(B300,Historical!$B$7:$B$1455,0))=0,"n/a",((INDEX(Historical!$C$7:$C$1455,MATCH(B300,Historical!$B$7:$B$1455,0))/INDEX(Historical!$F$7:$F$1455,MATCH(B300,Historical!$B$7:$B$1455,0)))^(1/3)-1)*100)</f>
        <v>9.5523075240405042</v>
      </c>
      <c r="U300" s="824">
        <f>IF(INDEX(Historical!$I$7:$I$1455,MATCH(B300,Historical!$B$7:$B$1455,0))=0,"n/a",((INDEX(Historical!$C$7:$C$1455,MATCH(B300,Historical!$B$7:$B$1455,0))/INDEX(Historical!$I$7:$I$1455,MATCH(B300,Historical!$B$7:$B$1455,0)))^(1/5)-1)*100)</f>
        <v>19.611261334491246</v>
      </c>
      <c r="V300" s="824" t="str">
        <f>IF(INDEX(Historical!$O$7:$O$1455,MATCH(B300,Historical!$B$7:$B$1455,0))=0,"n/a",((INDEX(Historical!$C$7:$C$1455,MATCH(B300,Historical!$B$7:$B$1455,0))/INDEX(Historical!$O$7:$O$1455,MATCH(B300,Historical!$B$7:$B$1455,0)))^(1/10)-1)*100)</f>
        <v>n/a</v>
      </c>
      <c r="W300" s="825" t="str">
        <f>IF(OR(U300&lt;=0,U300="n/a",V300&lt;=0,V300="n/a"),"n/a",U300/V300)</f>
        <v>n/a</v>
      </c>
      <c r="X300" s="826">
        <f>IF(OR(AJ300&lt;=0,AJ300="n/a",U300&lt;=0,U300="n/a"),"n/a",U300/AJ300)</f>
        <v>1.2652426667413708</v>
      </c>
      <c r="Y300" s="779" t="s">
        <v>1440</v>
      </c>
      <c r="Z300" s="766">
        <f>IF(OR(AC300&lt;0.01,AC300="n/a"),"n/a",M300/AC300*100)</f>
        <v>30.983733539891556</v>
      </c>
      <c r="AA300" s="1042">
        <f>IF(OR(AC300&lt;0.01,AC300="n/a"),"n/a",I300/AC300)</f>
        <v>7.2277304415182027</v>
      </c>
      <c r="AB300" s="1043">
        <v>12</v>
      </c>
      <c r="AC300" s="1021">
        <v>12.91</v>
      </c>
      <c r="AD300" s="1021">
        <v>0.98</v>
      </c>
      <c r="AE300" s="1021">
        <v>0.93</v>
      </c>
      <c r="AF300" s="1021">
        <v>3.28</v>
      </c>
      <c r="AG300" s="1021" t="s">
        <v>138</v>
      </c>
      <c r="AH300" s="1021">
        <v>11.600000000000001</v>
      </c>
      <c r="AI300" s="1021">
        <v>-3.9899999999999998</v>
      </c>
      <c r="AJ300" s="1021">
        <v>15.5</v>
      </c>
      <c r="AK300" s="1021">
        <v>7.39</v>
      </c>
      <c r="AL300" s="1034">
        <v>36410</v>
      </c>
      <c r="AM300" s="1028">
        <v>0.1</v>
      </c>
      <c r="AN300" s="1021">
        <v>0.78</v>
      </c>
      <c r="AO300" s="868">
        <f>IF(U300="n/a","n/a",IF(AA300&lt;0,"n/a",IF(AA300="n/a","n/a",J300+U300-AA300)))</f>
        <v>16.670316875182884</v>
      </c>
      <c r="AP300" s="869">
        <f>IF(U300="n/a","n/a",J300+U300)</f>
        <v>23.898047316701085</v>
      </c>
      <c r="AQ300" s="1044">
        <f>IF(OR(AC300&lt;0.01,AF300="n/a"),"n/a",(I300/SQRT(22.5*AC300*(I300/AF300))-1)*100)</f>
        <v>2.6470887137730825</v>
      </c>
      <c r="AR300" s="766">
        <f>INDEX(Historical!$C$7:$C$1455,MATCH(B300,Historical!$B$7:$B$1455,0))*IF(AH300="n/a",1.03,IF(AH300&lt;0,1.01,IF(AH300&gt;10,1.1,(1+AH300/100))))</f>
        <v>3.9050000000000007</v>
      </c>
      <c r="AS300" s="1042">
        <f>IF($AI300="n/a",1.03*AR300,IF($AI300&lt;0,1.01*AR300,IF($AI300&gt;10,1.1*AR300,(1+$AI300/100)*AR300)))</f>
        <v>3.9440500000000007</v>
      </c>
      <c r="AT300" s="1042">
        <f>IF($AK300="n/a",1.03*AS300,IF($AK300&lt;0,1.01*AS300,IF($AK300&gt;10,1.1*AS300,(1+$AK300/100)*AS300)))</f>
        <v>4.2355152950000008</v>
      </c>
      <c r="AU300" s="1042">
        <f>IF($AK300="n/a",1.03*AT300,IF($AK300&lt;0,1.01*AT300,IF($AK300&gt;10,1.1*AT300,(1+$AK300/100)*AT300)))</f>
        <v>4.5485198753005012</v>
      </c>
      <c r="AV300" s="1042">
        <f>IF($AK300="n/a",1.03*AU300,IF($AK300&lt;0,1.01*AU300,IF($AK300&gt;10,1.1*AU300,(1+$AK300/100)*AU300)))</f>
        <v>4.8846554940852087</v>
      </c>
      <c r="AW300" s="766">
        <f>SUM(AR300:AV300)</f>
        <v>21.517740664385713</v>
      </c>
      <c r="AX300" s="877">
        <f>AW300/I300*100</f>
        <v>23.060487262228822</v>
      </c>
      <c r="AY300" s="1212">
        <v>1.19</v>
      </c>
      <c r="AZ300" s="1028">
        <v>9.01</v>
      </c>
      <c r="BA300" s="1028">
        <v>-23.49</v>
      </c>
      <c r="BB300" s="1028">
        <v>-2.9499999999999997</v>
      </c>
      <c r="BC300" s="1028">
        <v>-12.17</v>
      </c>
      <c r="BE300" s="721">
        <v>2011</v>
      </c>
      <c r="BF300" s="1057">
        <f>IF(BE300&gt;2008,0,IF(BE300&gt;2001,1,IF(BE300&gt;1990,2,IF(BE300&gt;1980,3,IF(BE300&gt;1973,4,IF(BE300&gt;1970,5,IF(BE300&gt;1960,6,IF(BE300&gt;1958,7,IF(BE300&gt;1953,8,9)))))))))</f>
        <v>0</v>
      </c>
    </row>
    <row r="301" spans="1:58" ht="11.25" customHeight="1" x14ac:dyDescent="0.2">
      <c r="A301" s="1027" t="s">
        <v>3901</v>
      </c>
      <c r="B301" s="1031" t="s">
        <v>3902</v>
      </c>
      <c r="C301" s="1181" t="s">
        <v>109</v>
      </c>
      <c r="D301" s="1181" t="s">
        <v>4434</v>
      </c>
      <c r="E301" s="857">
        <v>5</v>
      </c>
      <c r="F301" s="1245">
        <v>852</v>
      </c>
      <c r="G301" s="1245" t="s">
        <v>107</v>
      </c>
      <c r="H301" s="1245" t="s">
        <v>107</v>
      </c>
      <c r="I301" s="1030">
        <v>10.14</v>
      </c>
      <c r="J301" s="766">
        <f>(M301/I301)*100</f>
        <v>2.7613412228796848</v>
      </c>
      <c r="K301" s="1033">
        <v>7.0000000000000007E-2</v>
      </c>
      <c r="L301" s="1043">
        <v>4</v>
      </c>
      <c r="M301" s="756">
        <f>K301*L301</f>
        <v>0.28000000000000003</v>
      </c>
      <c r="N301" s="1026" t="s">
        <v>521</v>
      </c>
      <c r="O301" s="860">
        <v>0.06</v>
      </c>
      <c r="P301" s="1016">
        <v>43413</v>
      </c>
      <c r="Q301" s="1016">
        <v>43432</v>
      </c>
      <c r="R301" s="756">
        <f>(K301-O301)/O301*100</f>
        <v>16.666666666666682</v>
      </c>
      <c r="S301" s="824">
        <f>IF(INDEX(Historical!$D$7:$D$1455,MATCH(B301,Historical!$B$7:$B$1455,0))=0,"n/a",(INDEX(Historical!$C$7:$C$1455,MATCH(B301,Historical!$B$7:$B$1455,0))/INDEX(Historical!$D$7:$D$1455,MATCH(B301,Historical!$B$7:$B$1455,0))-1)*100)</f>
        <v>50</v>
      </c>
      <c r="T301" s="824">
        <f>IF(INDEX(Historical!$F$7:$F$1455,MATCH(B301,Historical!$B$7:$B$1455,0))=0,"n/a",((INDEX(Historical!$C$7:$C$1455,MATCH(B301,Historical!$B$7:$B$1455,0))/INDEX(Historical!$F$7:$F$1455,MATCH(B301,Historical!$B$7:$B$1455,0)))^(1/3)-1)*100)</f>
        <v>31.037069710444818</v>
      </c>
      <c r="U301" s="824" t="str">
        <f>IF(INDEX(Historical!$I$7:$I$1455,MATCH(B301,Historical!$B$7:$B$1455,0))=0,"n/a",((INDEX(Historical!$C$7:$C$1455,MATCH(B301,Historical!$B$7:$B$1455,0))/INDEX(Historical!$I$7:$I$1455,MATCH(B301,Historical!$B$7:$B$1455,0)))^(1/5)-1)*100)</f>
        <v>n/a</v>
      </c>
      <c r="V301" s="824">
        <f>IF(INDEX(Historical!$O$7:$O$1455,MATCH(B301,Historical!$B$7:$B$1455,0))=0,"n/a",((INDEX(Historical!$C$7:$C$1455,MATCH(B301,Historical!$B$7:$B$1455,0))/INDEX(Historical!$O$7:$O$1455,MATCH(B301,Historical!$B$7:$B$1455,0)))^(1/10)-1)*100)</f>
        <v>-9.9574386343160626</v>
      </c>
      <c r="W301" s="825" t="str">
        <f>IF(OR(U301&lt;=0,U301="n/a",V301&lt;=0,V301="n/a"),"n/a",U301/V301)</f>
        <v>n/a</v>
      </c>
      <c r="X301" s="826" t="str">
        <f>IF(OR(AJ301&lt;=0,AJ301="n/a",U301&lt;=0,U301="n/a"),"n/a",U301/AJ301)</f>
        <v>n/a</v>
      </c>
      <c r="Y301" s="780"/>
      <c r="Z301" s="766">
        <f>IF(OR(AC301&lt;0.01,AC301="n/a"),"n/a",M301/AC301*100)</f>
        <v>39.436619718309863</v>
      </c>
      <c r="AA301" s="1042">
        <f>IF(OR(AC301&lt;0.01,AC301="n/a"),"n/a",I301/AC301)</f>
        <v>14.281690140845072</v>
      </c>
      <c r="AB301" s="1043">
        <v>12</v>
      </c>
      <c r="AC301" s="1021">
        <v>0.71</v>
      </c>
      <c r="AD301" s="1021">
        <v>1.79</v>
      </c>
      <c r="AE301" s="1021">
        <v>5.28</v>
      </c>
      <c r="AF301" s="1021">
        <v>1.87</v>
      </c>
      <c r="AG301" s="1021">
        <v>12.1</v>
      </c>
      <c r="AH301" s="1021">
        <v>17.899999999999999</v>
      </c>
      <c r="AI301" s="1021">
        <v>7.82</v>
      </c>
      <c r="AJ301" s="1021">
        <v>-15.8</v>
      </c>
      <c r="AK301" s="1021">
        <v>8</v>
      </c>
      <c r="AL301" s="1034">
        <v>346.99</v>
      </c>
      <c r="AM301" s="1028">
        <v>17.8</v>
      </c>
      <c r="AN301" s="1021">
        <v>0.22</v>
      </c>
      <c r="AO301" s="868" t="str">
        <f>IF(U301="n/a","n/a",IF(AA301&lt;0,"n/a",IF(AA301="n/a","n/a",J301+U301-AA301)))</f>
        <v>n/a</v>
      </c>
      <c r="AP301" s="869" t="str">
        <f>IF(U301="n/a","n/a",J301+U301)</f>
        <v>n/a</v>
      </c>
      <c r="AQ301" s="1044">
        <f>IF(OR(AC301&lt;0.01,AF301="n/a"),"n/a",(I301/SQRT(22.5*AC301*(I301/AF301))-1)*100)</f>
        <v>8.9480213748847746</v>
      </c>
      <c r="AR301" s="766">
        <f>INDEX(Historical!$C$7:$C$1455,MATCH(B301,Historical!$B$7:$B$1455,0))*IF(AH301="n/a",1.03,IF(AH301&lt;0,1.01,IF(AH301&gt;10,1.1,(1+AH301/100))))</f>
        <v>0.19800000000000001</v>
      </c>
      <c r="AS301" s="1042">
        <f>IF($AI301="n/a",1.03*AR301,IF($AI301&lt;0,1.01*AR301,IF($AI301&gt;10,1.1*AR301,(1+$AI301/100)*AR301)))</f>
        <v>0.21348360000000002</v>
      </c>
      <c r="AT301" s="1042">
        <f>IF($AK301="n/a",1.03*AS301,IF($AK301&lt;0,1.01*AS301,IF($AK301&gt;10,1.1*AS301,(1+$AK301/100)*AS301)))</f>
        <v>0.23056228800000003</v>
      </c>
      <c r="AU301" s="1042">
        <f>IF($AK301="n/a",1.03*AT301,IF($AK301&lt;0,1.01*AT301,IF($AK301&gt;10,1.1*AT301,(1+$AK301/100)*AT301)))</f>
        <v>0.24900727104000006</v>
      </c>
      <c r="AV301" s="1042">
        <f>IF($AK301="n/a",1.03*AU301,IF($AK301&lt;0,1.01*AU301,IF($AK301&gt;10,1.1*AU301,(1+$AK301/100)*AU301)))</f>
        <v>0.26892785272320008</v>
      </c>
      <c r="AW301" s="766">
        <f>SUM(AR301:AV301)</f>
        <v>1.1599810117632003</v>
      </c>
      <c r="AX301" s="877">
        <f>AW301/I301*100</f>
        <v>11.439654948355033</v>
      </c>
      <c r="AY301" s="1212">
        <v>0.55000000000000004</v>
      </c>
      <c r="AZ301" s="1028">
        <v>5.92</v>
      </c>
      <c r="BA301" s="1028">
        <v>-21.52</v>
      </c>
      <c r="BB301" s="1028">
        <v>-7.7299999999999995</v>
      </c>
      <c r="BC301" s="1028">
        <v>-10.99</v>
      </c>
      <c r="BE301" s="721">
        <v>2014</v>
      </c>
      <c r="BF301" s="1057">
        <f>IF(BE301&gt;2008,0,IF(BE301&gt;2001,1,IF(BE301&gt;1990,2,IF(BE301&gt;1980,3,IF(BE301&gt;1973,4,IF(BE301&gt;1970,5,IF(BE301&gt;1960,6,IF(BE301&gt;1958,7,IF(BE301&gt;1953,8,9)))))))))</f>
        <v>0</v>
      </c>
    </row>
    <row r="302" spans="1:58" ht="11.25" customHeight="1" x14ac:dyDescent="0.2">
      <c r="A302" s="1019" t="s">
        <v>1441</v>
      </c>
      <c r="B302" s="1031" t="s">
        <v>1442</v>
      </c>
      <c r="C302" s="1181" t="s">
        <v>4414</v>
      </c>
      <c r="D302" s="1181" t="s">
        <v>4415</v>
      </c>
      <c r="E302" s="857">
        <v>9</v>
      </c>
      <c r="F302" s="1245">
        <v>399</v>
      </c>
      <c r="G302" s="1245" t="s">
        <v>38</v>
      </c>
      <c r="H302" s="1245" t="s">
        <v>38</v>
      </c>
      <c r="I302" s="1030">
        <v>50.29</v>
      </c>
      <c r="J302" s="766">
        <f>(M302/I302)*100</f>
        <v>5.9654006760787439</v>
      </c>
      <c r="K302" s="1033">
        <v>0.75</v>
      </c>
      <c r="L302" s="1043">
        <v>4</v>
      </c>
      <c r="M302" s="756">
        <f>K302*L302</f>
        <v>3</v>
      </c>
      <c r="N302" s="1026" t="s">
        <v>120</v>
      </c>
      <c r="O302" s="860">
        <v>0.74</v>
      </c>
      <c r="P302" s="1016">
        <v>43412</v>
      </c>
      <c r="Q302" s="1016">
        <v>43437</v>
      </c>
      <c r="R302" s="756">
        <f>(K302-O302)/O302*100</f>
        <v>1.3513513513513526</v>
      </c>
      <c r="S302" s="824">
        <f>IF(INDEX(Historical!$D$7:$D$1455,MATCH(B302,Historical!$B$7:$B$1455,0))=0,"n/a",(INDEX(Historical!$C$7:$C$1455,MATCH(B302,Historical!$B$7:$B$1455,0))/INDEX(Historical!$D$7:$D$1455,MATCH(B302,Historical!$B$7:$B$1455,0))-1)*100)</f>
        <v>4.3636363636363695</v>
      </c>
      <c r="T302" s="824">
        <f>IF(INDEX(Historical!$F$7:$F$1455,MATCH(B302,Historical!$B$7:$B$1455,0))=0,"n/a",((INDEX(Historical!$C$7:$C$1455,MATCH(B302,Historical!$B$7:$B$1455,0))/INDEX(Historical!$F$7:$F$1455,MATCH(B302,Historical!$B$7:$B$1455,0)))^(1/3)-1)*100)</f>
        <v>4.5689446765411867</v>
      </c>
      <c r="U302" s="824">
        <f>IF(INDEX(Historical!$I$7:$I$1455,MATCH(B302,Historical!$B$7:$B$1455,0))=0,"n/a",((INDEX(Historical!$C$7:$C$1455,MATCH(B302,Historical!$B$7:$B$1455,0))/INDEX(Historical!$I$7:$I$1455,MATCH(B302,Historical!$B$7:$B$1455,0)))^(1/5)-1)*100)</f>
        <v>5.1756989292600863</v>
      </c>
      <c r="V302" s="824">
        <f>IF(INDEX(Historical!$O$7:$O$1455,MATCH(B302,Historical!$B$7:$B$1455,0))=0,"n/a",((INDEX(Historical!$C$7:$C$1455,MATCH(B302,Historical!$B$7:$B$1455,0))/INDEX(Historical!$O$7:$O$1455,MATCH(B302,Historical!$B$7:$B$1455,0)))^(1/10)-1)*100)</f>
        <v>-0.2066900339348865</v>
      </c>
      <c r="W302" s="825" t="str">
        <f>IF(OR(U302&lt;=0,U302="n/a",V302&lt;=0,V302="n/a"),"n/a",U302/V302)</f>
        <v>n/a</v>
      </c>
      <c r="X302" s="826" t="str">
        <f>IF(OR(AJ302&lt;=0,AJ302="n/a",U302&lt;=0,U302="n/a"),"n/a",U302/AJ302)</f>
        <v>n/a</v>
      </c>
      <c r="Y302" s="777"/>
      <c r="Z302" s="766">
        <f>IF(OR(AC302&lt;0.01,AC302="n/a"),"n/a",M302/AC302*100)</f>
        <v>447.76119402985069</v>
      </c>
      <c r="AA302" s="1042">
        <f>IF(OR(AC302&lt;0.01,AC302="n/a"),"n/a",I302/AC302)</f>
        <v>75.059701492537314</v>
      </c>
      <c r="AB302" s="1043">
        <v>12</v>
      </c>
      <c r="AC302" s="1021">
        <v>0.67</v>
      </c>
      <c r="AD302" s="1021">
        <v>359.03</v>
      </c>
      <c r="AE302" s="1021">
        <v>7.32</v>
      </c>
      <c r="AF302" s="1021">
        <v>2.33</v>
      </c>
      <c r="AG302" s="1021">
        <v>2.5</v>
      </c>
      <c r="AH302" s="1021">
        <v>-68</v>
      </c>
      <c r="AI302" s="1021">
        <v>54.65</v>
      </c>
      <c r="AJ302" s="1021">
        <v>-11.200000000000001</v>
      </c>
      <c r="AK302" s="1021">
        <v>0.21</v>
      </c>
      <c r="AL302" s="1034">
        <v>7100</v>
      </c>
      <c r="AM302" s="1028">
        <v>0.45999999999999996</v>
      </c>
      <c r="AN302" s="1021">
        <v>1.73</v>
      </c>
      <c r="AO302" s="868">
        <f>IF(U302="n/a","n/a",IF(AA302&lt;0,"n/a",IF(AA302="n/a","n/a",J302+U302-AA302)))</f>
        <v>-63.918601887198484</v>
      </c>
      <c r="AP302" s="869">
        <f>IF(U302="n/a","n/a",J302+U302)</f>
        <v>11.14109960533883</v>
      </c>
      <c r="AQ302" s="1044">
        <f>IF(OR(AC302&lt;0.01,AF302="n/a"),"n/a",(I302/SQRT(22.5*AC302*(I302/AF302))-1)*100)</f>
        <v>178.79829784082011</v>
      </c>
      <c r="AR302" s="766">
        <f>INDEX(Historical!$C$7:$C$1455,MATCH(B302,Historical!$B$7:$B$1455,0))*IF(AH302="n/a",1.03,IF(AH302&lt;0,1.01,IF(AH302&gt;10,1.1,(1+AH302/100))))</f>
        <v>2.8987000000000003</v>
      </c>
      <c r="AS302" s="1042">
        <f>IF($AI302="n/a",1.03*AR302,IF($AI302&lt;0,1.01*AR302,IF($AI302&gt;10,1.1*AR302,(1+$AI302/100)*AR302)))</f>
        <v>3.1885700000000003</v>
      </c>
      <c r="AT302" s="1042">
        <f>IF($AK302="n/a",1.03*AS302,IF($AK302&lt;0,1.01*AS302,IF($AK302&gt;10,1.1*AS302,(1+$AK302/100)*AS302)))</f>
        <v>3.1952659970000004</v>
      </c>
      <c r="AU302" s="1042">
        <f>IF($AK302="n/a",1.03*AT302,IF($AK302&lt;0,1.01*AT302,IF($AK302&gt;10,1.1*AT302,(1+$AK302/100)*AT302)))</f>
        <v>3.2019760555937005</v>
      </c>
      <c r="AV302" s="1042">
        <f>IF($AK302="n/a",1.03*AU302,IF($AK302&lt;0,1.01*AU302,IF($AK302&gt;10,1.1*AU302,(1+$AK302/100)*AU302)))</f>
        <v>3.2087002053104472</v>
      </c>
      <c r="AW302" s="766">
        <f>SUM(AR302:AV302)</f>
        <v>15.693212257904147</v>
      </c>
      <c r="AX302" s="877">
        <f>AW302/I302*100</f>
        <v>31.205433004382872</v>
      </c>
      <c r="AY302" s="1212">
        <v>0.83</v>
      </c>
      <c r="AZ302" s="1028">
        <v>4.42</v>
      </c>
      <c r="BA302" s="1028">
        <v>-27.88</v>
      </c>
      <c r="BB302" s="1028">
        <v>-2.5100000000000002</v>
      </c>
      <c r="BC302" s="1028">
        <v>-10.24</v>
      </c>
      <c r="BE302" s="721">
        <v>2011</v>
      </c>
      <c r="BF302" s="1057">
        <f>IF(BE302&gt;2008,0,IF(BE302&gt;2001,1,IF(BE302&gt;1990,2,IF(BE302&gt;1980,3,IF(BE302&gt;1973,4,IF(BE302&gt;1970,5,IF(BE302&gt;1960,6,IF(BE302&gt;1958,7,IF(BE302&gt;1953,8,9)))))))))</f>
        <v>0</v>
      </c>
    </row>
    <row r="303" spans="1:58" ht="11.25" customHeight="1" x14ac:dyDescent="0.2">
      <c r="A303" s="1036" t="s">
        <v>1443</v>
      </c>
      <c r="B303" s="1031" t="s">
        <v>1444</v>
      </c>
      <c r="C303" s="1181" t="s">
        <v>109</v>
      </c>
      <c r="D303" s="1181" t="s">
        <v>4434</v>
      </c>
      <c r="E303" s="857">
        <v>5</v>
      </c>
      <c r="F303" s="1245">
        <v>755</v>
      </c>
      <c r="G303" s="1245" t="s">
        <v>107</v>
      </c>
      <c r="H303" s="1245" t="s">
        <v>107</v>
      </c>
      <c r="I303" s="1030">
        <v>14.8</v>
      </c>
      <c r="J303" s="766">
        <f>(M303/I303)*100</f>
        <v>3.2432432432432425</v>
      </c>
      <c r="K303" s="1033">
        <v>0.12</v>
      </c>
      <c r="L303" s="1043">
        <v>4</v>
      </c>
      <c r="M303" s="756">
        <f>K303*L303</f>
        <v>0.48</v>
      </c>
      <c r="N303" s="1026" t="s">
        <v>629</v>
      </c>
      <c r="O303" s="860">
        <v>0.1</v>
      </c>
      <c r="P303" s="1022">
        <v>42831</v>
      </c>
      <c r="Q303" s="1022">
        <v>42843</v>
      </c>
      <c r="R303" s="756">
        <f>(K303-O303)/O303*100</f>
        <v>19.999999999999989</v>
      </c>
      <c r="S303" s="824">
        <f>IF(INDEX(Historical!$D$7:$D$1455,MATCH(B303,Historical!$B$7:$B$1455,0))=0,"n/a",(INDEX(Historical!$C$7:$C$1455,MATCH(B303,Historical!$B$7:$B$1455,0))/INDEX(Historical!$D$7:$D$1455,MATCH(B303,Historical!$B$7:$B$1455,0))-1)*100)</f>
        <v>14.999999999999991</v>
      </c>
      <c r="T303" s="824">
        <f>IF(INDEX(Historical!$F$7:$F$1455,MATCH(B303,Historical!$B$7:$B$1455,0))=0,"n/a",((INDEX(Historical!$C$7:$C$1455,MATCH(B303,Historical!$B$7:$B$1455,0))/INDEX(Historical!$F$7:$F$1455,MATCH(B303,Historical!$B$7:$B$1455,0)))^(1/3)-1)*100)</f>
        <v>32.000612179591229</v>
      </c>
      <c r="U303" s="824" t="str">
        <f>IF(INDEX(Historical!$I$7:$I$1455,MATCH(B303,Historical!$B$7:$B$1455,0))=0,"n/a",((INDEX(Historical!$C$7:$C$1455,MATCH(B303,Historical!$B$7:$B$1455,0))/INDEX(Historical!$I$7:$I$1455,MATCH(B303,Historical!$B$7:$B$1455,0)))^(1/5)-1)*100)</f>
        <v>n/a</v>
      </c>
      <c r="V303" s="824" t="str">
        <f>IF(INDEX(Historical!$O$7:$O$1455,MATCH(B303,Historical!$B$7:$B$1455,0))=0,"n/a",((INDEX(Historical!$C$7:$C$1455,MATCH(B303,Historical!$B$7:$B$1455,0))/INDEX(Historical!$O$7:$O$1455,MATCH(B303,Historical!$B$7:$B$1455,0)))^(1/10)-1)*100)</f>
        <v>n/a</v>
      </c>
      <c r="W303" s="825" t="str">
        <f>IF(OR(U303&lt;=0,U303="n/a",V303&lt;=0,V303="n/a"),"n/a",U303/V303)</f>
        <v>n/a</v>
      </c>
      <c r="X303" s="826" t="str">
        <f>IF(OR(AJ303&lt;=0,AJ303="n/a",U303&lt;=0,U303="n/a"),"n/a",U303/AJ303)</f>
        <v>n/a</v>
      </c>
      <c r="Y303" s="780"/>
      <c r="Z303" s="766">
        <f>IF(OR(AC303&lt;0.01,AC303="n/a"),"n/a",M303/AC303*100)</f>
        <v>53.333333333333336</v>
      </c>
      <c r="AA303" s="1042">
        <f>IF(OR(AC303&lt;0.01,AC303="n/a"),"n/a",I303/AC303)</f>
        <v>16.444444444444446</v>
      </c>
      <c r="AB303" s="1043">
        <v>12</v>
      </c>
      <c r="AC303" s="1021">
        <v>0.9</v>
      </c>
      <c r="AD303" s="1021">
        <v>1.65</v>
      </c>
      <c r="AE303" s="1021">
        <v>3.12</v>
      </c>
      <c r="AF303" s="1021">
        <v>1.06</v>
      </c>
      <c r="AG303" s="1021">
        <v>4.3</v>
      </c>
      <c r="AH303" s="1021">
        <v>66</v>
      </c>
      <c r="AI303" s="1021">
        <v>15.35</v>
      </c>
      <c r="AJ303" s="1021">
        <v>-4.1000000000000005</v>
      </c>
      <c r="AK303" s="1021">
        <v>10</v>
      </c>
      <c r="AL303" s="1034">
        <v>158.21</v>
      </c>
      <c r="AM303" s="1028">
        <v>0.2</v>
      </c>
      <c r="AN303" s="1021">
        <v>0</v>
      </c>
      <c r="AO303" s="868" t="str">
        <f>IF(U303="n/a","n/a",IF(AA303&lt;0,"n/a",IF(AA303="n/a","n/a",J303+U303-AA303)))</f>
        <v>n/a</v>
      </c>
      <c r="AP303" s="869" t="str">
        <f>IF(U303="n/a","n/a",J303+U303)</f>
        <v>n/a</v>
      </c>
      <c r="AQ303" s="1044">
        <f>IF(OR(AC303&lt;0.01,AF303="n/a"),"n/a",(I303/SQRT(22.5*AC303*(I303/AF303))-1)*100)</f>
        <v>-11.98204448053135</v>
      </c>
      <c r="AR303" s="766">
        <f>INDEX(Historical!$C$7:$C$1455,MATCH(B303,Historical!$B$7:$B$1455,0))*IF(AH303="n/a",1.03,IF(AH303&lt;0,1.01,IF(AH303&gt;10,1.1,(1+AH303/100))))</f>
        <v>0.50600000000000001</v>
      </c>
      <c r="AS303" s="1042">
        <f>IF($AI303="n/a",1.03*AR303,IF($AI303&lt;0,1.01*AR303,IF($AI303&gt;10,1.1*AR303,(1+$AI303/100)*AR303)))</f>
        <v>0.55660000000000009</v>
      </c>
      <c r="AT303" s="1042">
        <f>IF($AK303="n/a",1.03*AS303,IF($AK303&lt;0,1.01*AS303,IF($AK303&gt;10,1.1*AS303,(1+$AK303/100)*AS303)))</f>
        <v>0.61226000000000014</v>
      </c>
      <c r="AU303" s="1042">
        <f>IF($AK303="n/a",1.03*AT303,IF($AK303&lt;0,1.01*AT303,IF($AK303&gt;10,1.1*AT303,(1+$AK303/100)*AT303)))</f>
        <v>0.67348600000000025</v>
      </c>
      <c r="AV303" s="1042">
        <f>IF($AK303="n/a",1.03*AU303,IF($AK303&lt;0,1.01*AU303,IF($AK303&gt;10,1.1*AU303,(1+$AK303/100)*AU303)))</f>
        <v>0.74083460000000034</v>
      </c>
      <c r="AW303" s="766">
        <f>SUM(AR303:AV303)</f>
        <v>3.0891806000000006</v>
      </c>
      <c r="AX303" s="877">
        <f>AW303/I303*100</f>
        <v>20.872841891891895</v>
      </c>
      <c r="AY303" s="1212">
        <v>0.54</v>
      </c>
      <c r="AZ303" s="1028">
        <v>1.79</v>
      </c>
      <c r="BA303" s="1028">
        <v>-15.809999999999999</v>
      </c>
      <c r="BB303" s="1028">
        <v>-5.99</v>
      </c>
      <c r="BC303" s="1028">
        <v>-8.1100000000000012</v>
      </c>
      <c r="BE303" s="721">
        <v>2014</v>
      </c>
      <c r="BF303" s="1057">
        <f>IF(BE303&gt;2008,0,IF(BE303&gt;2001,1,IF(BE303&gt;1990,2,IF(BE303&gt;1980,3,IF(BE303&gt;1973,4,IF(BE303&gt;1970,5,IF(BE303&gt;1960,6,IF(BE303&gt;1958,7,IF(BE303&gt;1953,8,9)))))))))</f>
        <v>0</v>
      </c>
    </row>
    <row r="304" spans="1:58" ht="11.25" customHeight="1" x14ac:dyDescent="0.2">
      <c r="A304" s="1019" t="s">
        <v>1449</v>
      </c>
      <c r="B304" s="1031" t="s">
        <v>1450</v>
      </c>
      <c r="C304" s="1181" t="s">
        <v>248</v>
      </c>
      <c r="D304" s="1181" t="s">
        <v>4429</v>
      </c>
      <c r="E304" s="857">
        <v>8</v>
      </c>
      <c r="F304" s="1245">
        <v>448</v>
      </c>
      <c r="G304" s="1245" t="s">
        <v>107</v>
      </c>
      <c r="H304" s="1245" t="s">
        <v>107</v>
      </c>
      <c r="I304" s="1030">
        <v>49.87</v>
      </c>
      <c r="J304" s="766">
        <f>(M304/I304)*100</f>
        <v>2.6468818929215963</v>
      </c>
      <c r="K304" s="1033">
        <v>0.33</v>
      </c>
      <c r="L304" s="1043">
        <v>4</v>
      </c>
      <c r="M304" s="756">
        <f>K304*L304</f>
        <v>1.32</v>
      </c>
      <c r="N304" s="1026" t="s">
        <v>602</v>
      </c>
      <c r="O304" s="860">
        <v>0.27500000000000002</v>
      </c>
      <c r="P304" s="1016">
        <v>43167</v>
      </c>
      <c r="Q304" s="1016">
        <v>43182</v>
      </c>
      <c r="R304" s="756">
        <f>(K304-O304)/O304*100</f>
        <v>19.999999999999996</v>
      </c>
      <c r="S304" s="824">
        <f>IF(INDEX(Historical!$D$7:$D$1455,MATCH(B304,Historical!$B$7:$B$1455,0))=0,"n/a",(INDEX(Historical!$C$7:$C$1455,MATCH(B304,Historical!$B$7:$B$1455,0))/INDEX(Historical!$D$7:$D$1455,MATCH(B304,Historical!$B$7:$B$1455,0))-1)*100)</f>
        <v>10.000000000000009</v>
      </c>
      <c r="T304" s="824">
        <f>IF(INDEX(Historical!$F$7:$F$1455,MATCH(B304,Historical!$B$7:$B$1455,0))=0,"n/a",((INDEX(Historical!$C$7:$C$1455,MATCH(B304,Historical!$B$7:$B$1455,0))/INDEX(Historical!$F$7:$F$1455,MATCH(B304,Historical!$B$7:$B$1455,0)))^(1/3)-1)*100)</f>
        <v>13.116605584640361</v>
      </c>
      <c r="U304" s="824">
        <f>IF(INDEX(Historical!$I$7:$I$1455,MATCH(B304,Historical!$B$7:$B$1455,0))=0,"n/a",((INDEX(Historical!$C$7:$C$1455,MATCH(B304,Historical!$B$7:$B$1455,0))/INDEX(Historical!$I$7:$I$1455,MATCH(B304,Historical!$B$7:$B$1455,0)))^(1/5)-1)*100)</f>
        <v>14.869835499703509</v>
      </c>
      <c r="V304" s="824">
        <f>IF(INDEX(Historical!$O$7:$O$1455,MATCH(B304,Historical!$B$7:$B$1455,0))=0,"n/a",((INDEX(Historical!$C$7:$C$1455,MATCH(B304,Historical!$B$7:$B$1455,0))/INDEX(Historical!$O$7:$O$1455,MATCH(B304,Historical!$B$7:$B$1455,0)))^(1/10)-1)*100)</f>
        <v>14.360352045094871</v>
      </c>
      <c r="W304" s="825">
        <f>IF(OR(U304&lt;=0,U304="n/a",V304&lt;=0,V304="n/a"),"n/a",U304/V304)</f>
        <v>1.035478479427854</v>
      </c>
      <c r="X304" s="826">
        <f>IF(OR(AJ304&lt;=0,AJ304="n/a",U304&lt;=0,U304="n/a"),"n/a",U304/AJ304)</f>
        <v>1.0697723381081659</v>
      </c>
      <c r="Y304" s="1032" t="s">
        <v>830</v>
      </c>
      <c r="Z304" s="766">
        <f>IF(OR(AC304&lt;0.01,AC304="n/a"),"n/a",M304/AC304*100)</f>
        <v>19.730941704035875</v>
      </c>
      <c r="AA304" s="1042">
        <f>IF(OR(AC304&lt;0.01,AC304="n/a"),"n/a",I304/AC304)</f>
        <v>7.4544095665171888</v>
      </c>
      <c r="AB304" s="1043">
        <v>12</v>
      </c>
      <c r="AC304" s="1021">
        <v>6.69</v>
      </c>
      <c r="AD304" s="1021">
        <v>1.59</v>
      </c>
      <c r="AE304" s="1021">
        <v>0.42</v>
      </c>
      <c r="AF304" s="1021">
        <v>1.54</v>
      </c>
      <c r="AG304" s="1021">
        <v>21.2</v>
      </c>
      <c r="AH304" s="1021">
        <v>13</v>
      </c>
      <c r="AI304" s="1021">
        <v>8.25</v>
      </c>
      <c r="AJ304" s="1021">
        <v>13.900000000000002</v>
      </c>
      <c r="AK304" s="1021">
        <v>4.7</v>
      </c>
      <c r="AL304" s="1034">
        <v>17250</v>
      </c>
      <c r="AM304" s="1028">
        <v>1.6</v>
      </c>
      <c r="AN304" s="1021">
        <v>0.42</v>
      </c>
      <c r="AO304" s="868">
        <f>IF(U304="n/a","n/a",IF(AA304&lt;0,"n/a",IF(AA304="n/a","n/a",J304+U304-AA304)))</f>
        <v>10.062307826107915</v>
      </c>
      <c r="AP304" s="869">
        <f>IF(U304="n/a","n/a",J304+U304)</f>
        <v>17.516717392625104</v>
      </c>
      <c r="AQ304" s="1044">
        <f>IF(OR(AC304&lt;0.01,AF304="n/a"),"n/a",(I304/SQRT(22.5*AC304*(I304/AF304))-1)*100)</f>
        <v>-28.570809787481078</v>
      </c>
      <c r="AR304" s="766">
        <f>INDEX(Historical!$C$7:$C$1455,MATCH(B304,Historical!$B$7:$B$1455,0))*IF(AH304="n/a",1.03,IF(AH304&lt;0,1.01,IF(AH304&gt;10,1.1,(1+AH304/100))))</f>
        <v>1.2100000000000002</v>
      </c>
      <c r="AS304" s="1042">
        <f>IF($AI304="n/a",1.03*AR304,IF($AI304&lt;0,1.01*AR304,IF($AI304&gt;10,1.1*AR304,(1+$AI304/100)*AR304)))</f>
        <v>1.3098250000000002</v>
      </c>
      <c r="AT304" s="1042">
        <f>IF($AK304="n/a",1.03*AS304,IF($AK304&lt;0,1.01*AS304,IF($AK304&gt;10,1.1*AS304,(1+$AK304/100)*AS304)))</f>
        <v>1.3713867750000002</v>
      </c>
      <c r="AU304" s="1042">
        <f>IF($AK304="n/a",1.03*AT304,IF($AK304&lt;0,1.01*AT304,IF($AK304&gt;10,1.1*AT304,(1+$AK304/100)*AT304)))</f>
        <v>1.435841953425</v>
      </c>
      <c r="AV304" s="1042">
        <f>IF($AK304="n/a",1.03*AU304,IF($AK304&lt;0,1.01*AU304,IF($AK304&gt;10,1.1*AU304,(1+$AK304/100)*AU304)))</f>
        <v>1.5033265252359749</v>
      </c>
      <c r="AW304" s="766">
        <f>SUM(AR304:AV304)</f>
        <v>6.8303802536609757</v>
      </c>
      <c r="AX304" s="877">
        <f>AW304/I304*100</f>
        <v>13.696371072109436</v>
      </c>
      <c r="AY304" s="1212">
        <v>1.31</v>
      </c>
      <c r="AZ304" s="1028">
        <v>9.0499999999999989</v>
      </c>
      <c r="BA304" s="1028">
        <v>-26.090000000000003</v>
      </c>
      <c r="BB304" s="1028">
        <v>-0.76</v>
      </c>
      <c r="BC304" s="1028">
        <v>-11.59</v>
      </c>
      <c r="BE304" s="721">
        <v>2011</v>
      </c>
      <c r="BF304" s="1057">
        <f>IF(BE304&gt;2008,0,IF(BE304&gt;2001,1,IF(BE304&gt;1990,2,IF(BE304&gt;1980,3,IF(BE304&gt;1973,4,IF(BE304&gt;1970,5,IF(BE304&gt;1960,6,IF(BE304&gt;1958,7,IF(BE304&gt;1953,8,9)))))))))</f>
        <v>0</v>
      </c>
    </row>
    <row r="305" spans="1:58" ht="11.25" customHeight="1" x14ac:dyDescent="0.2">
      <c r="A305" s="1019" t="s">
        <v>1451</v>
      </c>
      <c r="B305" s="1031" t="s">
        <v>1452</v>
      </c>
      <c r="C305" s="1181" t="s">
        <v>109</v>
      </c>
      <c r="D305" s="1181" t="s">
        <v>4430</v>
      </c>
      <c r="E305" s="857">
        <v>8</v>
      </c>
      <c r="F305" s="1245">
        <v>530</v>
      </c>
      <c r="G305" s="1245" t="s">
        <v>107</v>
      </c>
      <c r="H305" s="1245" t="s">
        <v>107</v>
      </c>
      <c r="I305" s="1030">
        <v>38.25</v>
      </c>
      <c r="J305" s="766">
        <f>(M305/I305)*100</f>
        <v>6.117647058823529</v>
      </c>
      <c r="K305" s="1033">
        <v>0.19500000000000001</v>
      </c>
      <c r="L305" s="1043">
        <v>12</v>
      </c>
      <c r="M305" s="756">
        <f>K305*L305</f>
        <v>2.34</v>
      </c>
      <c r="N305" s="1026" t="s">
        <v>1066</v>
      </c>
      <c r="O305" s="860">
        <v>0.19</v>
      </c>
      <c r="P305" s="1016">
        <v>43362</v>
      </c>
      <c r="Q305" s="1016">
        <v>43388</v>
      </c>
      <c r="R305" s="756">
        <f>(K305-O305)/O305*100</f>
        <v>2.6315789473684235</v>
      </c>
      <c r="S305" s="824">
        <f>IF(INDEX(Historical!$D$7:$D$1455,MATCH(B305,Historical!$B$7:$B$1455,0))=0,"n/a",(INDEX(Historical!$C$7:$C$1455,MATCH(B305,Historical!$B$7:$B$1455,0))/INDEX(Historical!$D$7:$D$1455,MATCH(B305,Historical!$B$7:$B$1455,0))-1)*100)</f>
        <v>2.7586206896552001</v>
      </c>
      <c r="T305" s="824">
        <f>IF(INDEX(Historical!$F$7:$F$1455,MATCH(B305,Historical!$B$7:$B$1455,0))=0,"n/a",((INDEX(Historical!$C$7:$C$1455,MATCH(B305,Historical!$B$7:$B$1455,0))/INDEX(Historical!$F$7:$F$1455,MATCH(B305,Historical!$B$7:$B$1455,0)))^(1/3)-1)*100)</f>
        <v>3.8591767548768807</v>
      </c>
      <c r="U305" s="824">
        <f>IF(INDEX(Historical!$I$7:$I$1455,MATCH(B305,Historical!$B$7:$B$1455,0))=0,"n/a",((INDEX(Historical!$C$7:$C$1455,MATCH(B305,Historical!$B$7:$B$1455,0))/INDEX(Historical!$I$7:$I$1455,MATCH(B305,Historical!$B$7:$B$1455,0)))^(1/5)-1)*100)</f>
        <v>5.5009288875074169</v>
      </c>
      <c r="V305" s="824">
        <f>IF(INDEX(Historical!$O$7:$O$1455,MATCH(B305,Historical!$B$7:$B$1455,0))=0,"n/a",((INDEX(Historical!$C$7:$C$1455,MATCH(B305,Historical!$B$7:$B$1455,0))/INDEX(Historical!$O$7:$O$1455,MATCH(B305,Historical!$B$7:$B$1455,0)))^(1/10)-1)*100)</f>
        <v>21.081100270254403</v>
      </c>
      <c r="W305" s="825">
        <f>IF(OR(U305&lt;=0,U305="n/a",V305&lt;=0,V305="n/a"),"n/a",U305/V305)</f>
        <v>0.26094126098670811</v>
      </c>
      <c r="X305" s="826" t="str">
        <f>IF(OR(AJ305&lt;=0,AJ305="n/a",U305&lt;=0,U305="n/a"),"n/a",U305/AJ305)</f>
        <v>n/a</v>
      </c>
      <c r="Y305" s="1032"/>
      <c r="Z305" s="766">
        <f>IF(OR(AC305&lt;0.01,AC305="n/a"),"n/a",M305/AC305*100)</f>
        <v>64.109589041095887</v>
      </c>
      <c r="AA305" s="1042">
        <f>IF(OR(AC305&lt;0.01,AC305="n/a"),"n/a",I305/AC305)</f>
        <v>10.479452054794521</v>
      </c>
      <c r="AB305" s="1043">
        <v>12</v>
      </c>
      <c r="AC305" s="1021">
        <v>3.65</v>
      </c>
      <c r="AD305" s="1021">
        <v>1.5</v>
      </c>
      <c r="AE305" s="1021">
        <v>10.06</v>
      </c>
      <c r="AF305" s="1021">
        <v>1.54</v>
      </c>
      <c r="AG305" s="1021">
        <v>15.4</v>
      </c>
      <c r="AH305" s="1021">
        <v>10.9</v>
      </c>
      <c r="AI305" s="1021">
        <v>2.08</v>
      </c>
      <c r="AJ305" s="1021">
        <v>-3.5000000000000004</v>
      </c>
      <c r="AK305" s="1021">
        <v>7.0000000000000009</v>
      </c>
      <c r="AL305" s="1034">
        <v>2310</v>
      </c>
      <c r="AM305" s="1028">
        <v>5</v>
      </c>
      <c r="AN305" s="1021">
        <v>0.63</v>
      </c>
      <c r="AO305" s="868">
        <f>IF(U305="n/a","n/a",IF(AA305&lt;0,"n/a",IF(AA305="n/a","n/a",J305+U305-AA305)))</f>
        <v>1.1391238915364248</v>
      </c>
      <c r="AP305" s="869">
        <f>IF(U305="n/a","n/a",J305+U305)</f>
        <v>11.618575946330946</v>
      </c>
      <c r="AQ305" s="1044">
        <f>IF(OR(AC305&lt;0.01,AF305="n/a"),"n/a",(I305/SQRT(22.5*AC305*(I305/AF305))-1)*100)</f>
        <v>-15.308780031658376</v>
      </c>
      <c r="AR305" s="766">
        <f>INDEX(Historical!$C$7:$C$1455,MATCH(B305,Historical!$B$7:$B$1455,0))*IF(AH305="n/a",1.03,IF(AH305&lt;0,1.01,IF(AH305&gt;10,1.1,(1+AH305/100))))</f>
        <v>2.4585000000000004</v>
      </c>
      <c r="AS305" s="1042">
        <f>IF($AI305="n/a",1.03*AR305,IF($AI305&lt;0,1.01*AR305,IF($AI305&gt;10,1.1*AR305,(1+$AI305/100)*AR305)))</f>
        <v>2.5096368</v>
      </c>
      <c r="AT305" s="1042">
        <f>IF($AK305="n/a",1.03*AS305,IF($AK305&lt;0,1.01*AS305,IF($AK305&gt;10,1.1*AS305,(1+$AK305/100)*AS305)))</f>
        <v>2.685311376</v>
      </c>
      <c r="AU305" s="1042">
        <f>IF($AK305="n/a",1.03*AT305,IF($AK305&lt;0,1.01*AT305,IF($AK305&gt;10,1.1*AT305,(1+$AK305/100)*AT305)))</f>
        <v>2.8732831723200003</v>
      </c>
      <c r="AV305" s="1042">
        <f>IF($AK305="n/a",1.03*AU305,IF($AK305&lt;0,1.01*AU305,IF($AK305&gt;10,1.1*AU305,(1+$AK305/100)*AU305)))</f>
        <v>3.0744129943824006</v>
      </c>
      <c r="AW305" s="766">
        <f>SUM(AR305:AV305)</f>
        <v>13.601144342702401</v>
      </c>
      <c r="AX305" s="877">
        <f>AW305/I305*100</f>
        <v>35.558547301182749</v>
      </c>
      <c r="AY305" s="1212">
        <v>0.78</v>
      </c>
      <c r="AZ305" s="1028">
        <v>12.08</v>
      </c>
      <c r="BA305" s="1028">
        <v>-6.18</v>
      </c>
      <c r="BB305" s="1028">
        <v>0.8</v>
      </c>
      <c r="BC305" s="1028">
        <v>0.24</v>
      </c>
      <c r="BE305" s="721">
        <v>2011</v>
      </c>
      <c r="BF305" s="1057">
        <f>IF(BE305&gt;2008,0,IF(BE305&gt;2001,1,IF(BE305&gt;1990,2,IF(BE305&gt;1980,3,IF(BE305&gt;1973,4,IF(BE305&gt;1970,5,IF(BE305&gt;1960,6,IF(BE305&gt;1958,7,IF(BE305&gt;1953,8,9)))))))))</f>
        <v>0</v>
      </c>
    </row>
    <row r="306" spans="1:58" ht="11.25" customHeight="1" x14ac:dyDescent="0.2">
      <c r="A306" s="1019" t="s">
        <v>1455</v>
      </c>
      <c r="B306" s="1031" t="s">
        <v>1456</v>
      </c>
      <c r="C306" s="1181" t="s">
        <v>109</v>
      </c>
      <c r="D306" s="1181" t="s">
        <v>4434</v>
      </c>
      <c r="E306" s="857">
        <v>9</v>
      </c>
      <c r="F306" s="1245">
        <v>332</v>
      </c>
      <c r="G306" s="1245" t="s">
        <v>107</v>
      </c>
      <c r="H306" s="1245" t="s">
        <v>107</v>
      </c>
      <c r="I306" s="1030">
        <v>29.5</v>
      </c>
      <c r="J306" s="766">
        <f>(M306/I306)*100</f>
        <v>3.3898305084745761</v>
      </c>
      <c r="K306" s="1033">
        <v>0.25</v>
      </c>
      <c r="L306" s="1043">
        <v>4</v>
      </c>
      <c r="M306" s="756">
        <f>K306*L306</f>
        <v>1</v>
      </c>
      <c r="N306" s="1026" t="s">
        <v>191</v>
      </c>
      <c r="O306" s="862">
        <v>0.23809523809523808</v>
      </c>
      <c r="P306" s="714">
        <v>43083</v>
      </c>
      <c r="Q306" s="714">
        <v>43103</v>
      </c>
      <c r="R306" s="756">
        <f>(K306-O306)/O306*100</f>
        <v>5.0000000000000062</v>
      </c>
      <c r="S306" s="824">
        <f>IF(INDEX(Historical!$D$7:$D$1455,MATCH(B306,Historical!$B$7:$B$1455,0))=0,"n/a",(INDEX(Historical!$C$7:$C$1455,MATCH(B306,Historical!$B$7:$B$1455,0))/INDEX(Historical!$D$7:$D$1455,MATCH(B306,Historical!$B$7:$B$1455,0))-1)*100)</f>
        <v>11.111111111111116</v>
      </c>
      <c r="T306" s="824">
        <f>IF(INDEX(Historical!$F$7:$F$1455,MATCH(B306,Historical!$B$7:$B$1455,0))=0,"n/a",((INDEX(Historical!$C$7:$C$1455,MATCH(B306,Historical!$B$7:$B$1455,0))/INDEX(Historical!$F$7:$F$1455,MATCH(B306,Historical!$B$7:$B$1455,0)))^(1/3)-1)*100)</f>
        <v>12.624788044360603</v>
      </c>
      <c r="U306" s="824">
        <f>IF(INDEX(Historical!$I$7:$I$1455,MATCH(B306,Historical!$B$7:$B$1455,0))=0,"n/a",((INDEX(Historical!$C$7:$C$1455,MATCH(B306,Historical!$B$7:$B$1455,0))/INDEX(Historical!$I$7:$I$1455,MATCH(B306,Historical!$B$7:$B$1455,0)))^(1/5)-1)*100)</f>
        <v>14.869835499703509</v>
      </c>
      <c r="V306" s="824">
        <f>IF(INDEX(Historical!$O$7:$O$1455,MATCH(B306,Historical!$B$7:$B$1455,0))=0,"n/a",((INDEX(Historical!$C$7:$C$1455,MATCH(B306,Historical!$B$7:$B$1455,0))/INDEX(Historical!$O$7:$O$1455,MATCH(B306,Historical!$B$7:$B$1455,0)))^(1/10)-1)*100)</f>
        <v>12.068872384564933</v>
      </c>
      <c r="W306" s="825">
        <f>IF(OR(U306&lt;=0,U306="n/a",V306&lt;=0,V306="n/a"),"n/a",U306/V306)</f>
        <v>1.2320815918743802</v>
      </c>
      <c r="X306" s="826" t="str">
        <f>IF(OR(AJ306&lt;=0,AJ306="n/a",U306&lt;=0,U306="n/a"),"n/a",U306/AJ306)</f>
        <v>n/a</v>
      </c>
      <c r="Y306" s="786" t="s">
        <v>443</v>
      </c>
      <c r="Z306" s="766" t="str">
        <f>IF(OR(AC306&lt;0.01,AC306="n/a"),"n/a",M306/AC306*100)</f>
        <v>n/a</v>
      </c>
      <c r="AA306" s="1042" t="str">
        <f>IF(OR(AC306&lt;0.01,AC306="n/a"),"n/a",I306/AC306)</f>
        <v>n/a</v>
      </c>
      <c r="AB306" s="1043">
        <v>12</v>
      </c>
      <c r="AC306" s="1021" t="s">
        <v>138</v>
      </c>
      <c r="AD306" s="1021" t="s">
        <v>138</v>
      </c>
      <c r="AE306" s="1021" t="s">
        <v>138</v>
      </c>
      <c r="AF306" s="1023" t="s">
        <v>138</v>
      </c>
      <c r="AG306" s="1021" t="s">
        <v>138</v>
      </c>
      <c r="AH306" s="1021" t="s">
        <v>138</v>
      </c>
      <c r="AI306" s="1021" t="s">
        <v>138</v>
      </c>
      <c r="AJ306" s="1021" t="s">
        <v>138</v>
      </c>
      <c r="AK306" s="1021" t="s">
        <v>138</v>
      </c>
      <c r="AL306" s="1034" t="s">
        <v>138</v>
      </c>
      <c r="AM306" s="1028" t="s">
        <v>138</v>
      </c>
      <c r="AN306" s="1021" t="s">
        <v>138</v>
      </c>
      <c r="AO306" s="868" t="str">
        <f>IF(U306="n/a","n/a",IF(AA306&lt;0,"n/a",IF(AA306="n/a","n/a",J306+U306-AA306)))</f>
        <v>n/a</v>
      </c>
      <c r="AP306" s="869">
        <f>IF(U306="n/a","n/a",J306+U306)</f>
        <v>18.259666008178087</v>
      </c>
      <c r="AQ306" s="1044" t="str">
        <f>IF(OR(AC306&lt;0.01,AF306="n/a"),"n/a",(I306/SQRT(22.5*AC306*(I306/AF306))-1)*100)</f>
        <v>n/a</v>
      </c>
      <c r="AR306" s="766">
        <f>INDEX(Historical!$C$7:$C$1455,MATCH(B306,Historical!$B$7:$B$1455,0))*IF(AH306="n/a",1.03,IF(AH306&lt;0,1.01,IF(AH306&gt;10,1.1,(1+AH306/100))))</f>
        <v>0.98095238095238091</v>
      </c>
      <c r="AS306" s="1042">
        <f>IF($AI306="n/a",1.03*AR306,IF($AI306&lt;0,1.01*AR306,IF($AI306&gt;10,1.1*AR306,(1+$AI306/100)*AR306)))</f>
        <v>1.0103809523809524</v>
      </c>
      <c r="AT306" s="1042">
        <f>IF($AK306="n/a",1.03*AS306,IF($AK306&lt;0,1.01*AS306,IF($AK306&gt;10,1.1*AS306,(1+$AK306/100)*AS306)))</f>
        <v>1.0406923809523809</v>
      </c>
      <c r="AU306" s="1042">
        <f>IF($AK306="n/a",1.03*AT306,IF($AK306&lt;0,1.01*AT306,IF($AK306&gt;10,1.1*AT306,(1+$AK306/100)*AT306)))</f>
        <v>1.0719131523809524</v>
      </c>
      <c r="AV306" s="1042">
        <f>IF($AK306="n/a",1.03*AU306,IF($AK306&lt;0,1.01*AU306,IF($AK306&gt;10,1.1*AU306,(1+$AK306/100)*AU306)))</f>
        <v>1.104070546952381</v>
      </c>
      <c r="AW306" s="766">
        <f>SUM(AR306:AV306)</f>
        <v>5.208009413619048</v>
      </c>
      <c r="AX306" s="877">
        <f>AW306/I306*100</f>
        <v>17.65426919870864</v>
      </c>
      <c r="AY306" s="1212" t="s">
        <v>138</v>
      </c>
      <c r="AZ306" s="1028" t="s">
        <v>138</v>
      </c>
      <c r="BA306" s="1028" t="s">
        <v>138</v>
      </c>
      <c r="BB306" s="1028" t="s">
        <v>138</v>
      </c>
      <c r="BC306" s="1028" t="s">
        <v>138</v>
      </c>
      <c r="BD306" s="1078" t="s">
        <v>4357</v>
      </c>
      <c r="BE306" s="721">
        <v>2010</v>
      </c>
      <c r="BF306" s="1057">
        <f>IF(BE306&gt;2008,0,IF(BE306&gt;2001,1,IF(BE306&gt;1990,2,IF(BE306&gt;1980,3,IF(BE306&gt;1973,4,IF(BE306&gt;1970,5,IF(BE306&gt;1960,6,IF(BE306&gt;1958,7,IF(BE306&gt;1953,8,9)))))))))</f>
        <v>0</v>
      </c>
    </row>
    <row r="307" spans="1:58" ht="11.25" customHeight="1" x14ac:dyDescent="0.2">
      <c r="A307" s="1027" t="s">
        <v>1457</v>
      </c>
      <c r="B307" s="1031" t="s">
        <v>1458</v>
      </c>
      <c r="C307" s="1181" t="s">
        <v>109</v>
      </c>
      <c r="D307" s="1181" t="s">
        <v>4418</v>
      </c>
      <c r="E307" s="857">
        <v>6</v>
      </c>
      <c r="F307" s="1245">
        <v>702</v>
      </c>
      <c r="G307" s="1245" t="s">
        <v>107</v>
      </c>
      <c r="H307" s="1245" t="s">
        <v>107</v>
      </c>
      <c r="I307" s="1030">
        <v>5.87</v>
      </c>
      <c r="J307" s="766">
        <f>(M307/I307)*100</f>
        <v>8.1771720613287897</v>
      </c>
      <c r="K307" s="1033">
        <v>0.12</v>
      </c>
      <c r="L307" s="1043">
        <v>4</v>
      </c>
      <c r="M307" s="756">
        <f>K307*L307</f>
        <v>0.48</v>
      </c>
      <c r="N307" s="1026" t="s">
        <v>221</v>
      </c>
      <c r="O307" s="860">
        <v>0.11</v>
      </c>
      <c r="P307" s="1016">
        <v>43199</v>
      </c>
      <c r="Q307" s="1016">
        <v>43206</v>
      </c>
      <c r="R307" s="756">
        <f>(K307-O307)/O307*100</f>
        <v>9.0909090909090864</v>
      </c>
      <c r="S307" s="824">
        <f>IF(INDEX(Historical!$D$7:$D$1455,MATCH(B307,Historical!$B$7:$B$1455,0))=0,"n/a",(INDEX(Historical!$C$7:$C$1455,MATCH(B307,Historical!$B$7:$B$1455,0))/INDEX(Historical!$D$7:$D$1455,MATCH(B307,Historical!$B$7:$B$1455,0))-1)*100)</f>
        <v>13.888888888888884</v>
      </c>
      <c r="T307" s="824">
        <f>IF(INDEX(Historical!$F$7:$F$1455,MATCH(B307,Historical!$B$7:$B$1455,0))=0,"n/a",((INDEX(Historical!$C$7:$C$1455,MATCH(B307,Historical!$B$7:$B$1455,0))/INDEX(Historical!$F$7:$F$1455,MATCH(B307,Historical!$B$7:$B$1455,0)))^(1/3)-1)*100)</f>
        <v>34.105002459104597</v>
      </c>
      <c r="U307" s="824" t="str">
        <f>IF(INDEX(Historical!$I$7:$I$1455,MATCH(B307,Historical!$B$7:$B$1455,0))=0,"n/a",((INDEX(Historical!$C$7:$C$1455,MATCH(B307,Historical!$B$7:$B$1455,0))/INDEX(Historical!$I$7:$I$1455,MATCH(B307,Historical!$B$7:$B$1455,0)))^(1/5)-1)*100)</f>
        <v>n/a</v>
      </c>
      <c r="V307" s="824" t="str">
        <f>IF(INDEX(Historical!$O$7:$O$1455,MATCH(B307,Historical!$B$7:$B$1455,0))=0,"n/a",((INDEX(Historical!$C$7:$C$1455,MATCH(B307,Historical!$B$7:$B$1455,0))/INDEX(Historical!$O$7:$O$1455,MATCH(B307,Historical!$B$7:$B$1455,0)))^(1/10)-1)*100)</f>
        <v>n/a</v>
      </c>
      <c r="W307" s="825" t="str">
        <f>IF(OR(U307&lt;=0,U307="n/a",V307&lt;=0,V307="n/a"),"n/a",U307/V307)</f>
        <v>n/a</v>
      </c>
      <c r="X307" s="826" t="str">
        <f>IF(OR(AJ307&lt;=0,AJ307="n/a",U307&lt;=0,U307="n/a"),"n/a",U307/AJ307)</f>
        <v>n/a</v>
      </c>
      <c r="Y307" s="1032" t="s">
        <v>4077</v>
      </c>
      <c r="Z307" s="766">
        <f>IF(OR(AC307&lt;0.01,AC307="n/a"),"n/a",M307/AC307*100)</f>
        <v>102.12765957446808</v>
      </c>
      <c r="AA307" s="1042">
        <f>IF(OR(AC307&lt;0.01,AC307="n/a"),"n/a",I307/AC307)</f>
        <v>12.48936170212766</v>
      </c>
      <c r="AB307" s="1043">
        <v>12</v>
      </c>
      <c r="AC307" s="1021">
        <v>0.47</v>
      </c>
      <c r="AD307" s="1021" t="s">
        <v>138</v>
      </c>
      <c r="AE307" s="1021">
        <v>7.86</v>
      </c>
      <c r="AF307" s="1021">
        <v>1.63</v>
      </c>
      <c r="AG307" s="1021">
        <v>15.5</v>
      </c>
      <c r="AH307" s="1021">
        <v>13.4</v>
      </c>
      <c r="AI307" s="1021">
        <v>16.329999999999998</v>
      </c>
      <c r="AJ307" s="1021">
        <v>36.299999999999997</v>
      </c>
      <c r="AK307" s="1021" t="s">
        <v>138</v>
      </c>
      <c r="AL307" s="1034">
        <v>53.42</v>
      </c>
      <c r="AM307" s="1028">
        <v>26.1</v>
      </c>
      <c r="AN307" s="1021">
        <v>0</v>
      </c>
      <c r="AO307" s="868" t="str">
        <f>IF(U307="n/a","n/a",IF(AA307&lt;0,"n/a",IF(AA307="n/a","n/a",J307+U307-AA307)))</f>
        <v>n/a</v>
      </c>
      <c r="AP307" s="869" t="str">
        <f>IF(U307="n/a","n/a",J307+U307)</f>
        <v>n/a</v>
      </c>
      <c r="AQ307" s="1044">
        <f>IF(OR(AC307&lt;0.01,AF307="n/a"),"n/a",(I307/SQRT(22.5*AC307*(I307/AF307))-1)*100)</f>
        <v>-4.8798197028433137</v>
      </c>
      <c r="AR307" s="766">
        <f>INDEX(Historical!$C$7:$C$1455,MATCH(B307,Historical!$B$7:$B$1455,0))*IF(AH307="n/a",1.03,IF(AH307&lt;0,1.01,IF(AH307&gt;10,1.1,(1+AH307/100))))</f>
        <v>0.45100000000000001</v>
      </c>
      <c r="AS307" s="1042">
        <f>IF($AI307="n/a",1.03*AR307,IF($AI307&lt;0,1.01*AR307,IF($AI307&gt;10,1.1*AR307,(1+$AI307/100)*AR307)))</f>
        <v>0.49610000000000004</v>
      </c>
      <c r="AT307" s="1042">
        <f>IF($AK307="n/a",1.03*AS307,IF($AK307&lt;0,1.01*AS307,IF($AK307&gt;10,1.1*AS307,(1+$AK307/100)*AS307)))</f>
        <v>0.51098300000000008</v>
      </c>
      <c r="AU307" s="1042">
        <f>IF($AK307="n/a",1.03*AT307,IF($AK307&lt;0,1.01*AT307,IF($AK307&gt;10,1.1*AT307,(1+$AK307/100)*AT307)))</f>
        <v>0.52631249000000013</v>
      </c>
      <c r="AV307" s="1042">
        <f>IF($AK307="n/a",1.03*AU307,IF($AK307&lt;0,1.01*AU307,IF($AK307&gt;10,1.1*AU307,(1+$AK307/100)*AU307)))</f>
        <v>0.5421018647000001</v>
      </c>
      <c r="AW307" s="766">
        <f>SUM(AR307:AV307)</f>
        <v>2.5264973547000005</v>
      </c>
      <c r="AX307" s="877">
        <f>AW307/I307*100</f>
        <v>43.040840795570709</v>
      </c>
      <c r="AY307" s="1212">
        <v>0.6</v>
      </c>
      <c r="AZ307" s="1028">
        <v>5.96</v>
      </c>
      <c r="BA307" s="1028">
        <v>-26.63</v>
      </c>
      <c r="BB307" s="1028">
        <v>-4.09</v>
      </c>
      <c r="BC307" s="1028">
        <v>-12.870000000000001</v>
      </c>
      <c r="BE307" s="721">
        <v>2013</v>
      </c>
      <c r="BF307" s="1057">
        <f>IF(BE307&gt;2008,0,IF(BE307&gt;2001,1,IF(BE307&gt;1990,2,IF(BE307&gt;1980,3,IF(BE307&gt;1973,4,IF(BE307&gt;1970,5,IF(BE307&gt;1960,6,IF(BE307&gt;1958,7,IF(BE307&gt;1953,8,9)))))))))</f>
        <v>0</v>
      </c>
    </row>
    <row r="308" spans="1:58" s="905" customFormat="1" ht="11.25" customHeight="1" x14ac:dyDescent="0.2">
      <c r="A308" s="884" t="s">
        <v>1459</v>
      </c>
      <c r="B308" s="914" t="s">
        <v>1460</v>
      </c>
      <c r="C308" s="1181" t="s">
        <v>113</v>
      </c>
      <c r="D308" s="1181" t="s">
        <v>4457</v>
      </c>
      <c r="E308" s="885">
        <v>8</v>
      </c>
      <c r="F308" s="1245">
        <v>495</v>
      </c>
      <c r="G308" s="1244" t="s">
        <v>107</v>
      </c>
      <c r="H308" s="1244" t="s">
        <v>107</v>
      </c>
      <c r="I308" s="886">
        <v>81.180000000000007</v>
      </c>
      <c r="J308" s="887">
        <f>(M308/I308)*100</f>
        <v>2.4882976102488295</v>
      </c>
      <c r="K308" s="888">
        <v>1.01</v>
      </c>
      <c r="L308" s="889">
        <v>2</v>
      </c>
      <c r="M308" s="890">
        <f>K308*L308</f>
        <v>2.02</v>
      </c>
      <c r="N308" s="891" t="s">
        <v>1372</v>
      </c>
      <c r="O308" s="892">
        <v>0.93</v>
      </c>
      <c r="P308" s="893">
        <v>43251</v>
      </c>
      <c r="Q308" s="893">
        <v>43266</v>
      </c>
      <c r="R308" s="890">
        <f>(K308-O308)/O308*100</f>
        <v>8.6021505376344045</v>
      </c>
      <c r="S308" s="824">
        <f>IF(INDEX(Historical!$D$7:$D$1455,MATCH(B308,Historical!$B$7:$B$1455,0))=0,"n/a",(INDEX(Historical!$C$7:$C$1455,MATCH(B308,Historical!$B$7:$B$1455,0))/INDEX(Historical!$D$7:$D$1455,MATCH(B308,Historical!$B$7:$B$1455,0))-1)*100)</f>
        <v>12.048192771084354</v>
      </c>
      <c r="T308" s="824">
        <f>IF(INDEX(Historical!$F$7:$F$1455,MATCH(B308,Historical!$B$7:$B$1455,0))=0,"n/a",((INDEX(Historical!$C$7:$C$1455,MATCH(B308,Historical!$B$7:$B$1455,0))/INDEX(Historical!$F$7:$F$1455,MATCH(B308,Historical!$B$7:$B$1455,0)))^(1/3)-1)*100)</f>
        <v>23.811871844264452</v>
      </c>
      <c r="U308" s="824">
        <f>IF(INDEX(Historical!$I$7:$I$1455,MATCH(B308,Historical!$B$7:$B$1455,0))=0,"n/a",((INDEX(Historical!$C$7:$C$1455,MATCH(B308,Historical!$B$7:$B$1455,0))/INDEX(Historical!$I$7:$I$1455,MATCH(B308,Historical!$B$7:$B$1455,0)))^(1/5)-1)*100)</f>
        <v>16.68174046792663</v>
      </c>
      <c r="V308" s="824">
        <f>IF(INDEX(Historical!$O$7:$O$1455,MATCH(B308,Historical!$B$7:$B$1455,0))=0,"n/a",((INDEX(Historical!$C$7:$C$1455,MATCH(B308,Historical!$B$7:$B$1455,0))/INDEX(Historical!$O$7:$O$1455,MATCH(B308,Historical!$B$7:$B$1455,0)))^(1/10)-1)*100)</f>
        <v>10.424739995488853</v>
      </c>
      <c r="W308" s="894">
        <f>IF(OR(U308&lt;=0,U308="n/a",V308&lt;=0,V308="n/a"),"n/a",U308/V308)</f>
        <v>1.6002068612881855</v>
      </c>
      <c r="X308" s="895">
        <f>IF(OR(AJ308&lt;=0,AJ308="n/a",U308&lt;=0,U308="n/a"),"n/a",U308/AJ308)</f>
        <v>0.73165528368099253</v>
      </c>
      <c r="Y308" s="906"/>
      <c r="Z308" s="887">
        <f>IF(OR(AC308&lt;0.01,AC308="n/a"),"n/a",M308/AC308*100)</f>
        <v>24.876847290640399</v>
      </c>
      <c r="AA308" s="897">
        <f>IF(OR(AC308&lt;0.01,AC308="n/a"),"n/a",I308/AC308)</f>
        <v>9.9975369458128096</v>
      </c>
      <c r="AB308" s="889">
        <v>12</v>
      </c>
      <c r="AC308" s="898">
        <v>8.1199999999999992</v>
      </c>
      <c r="AD308" s="898">
        <v>1.68</v>
      </c>
      <c r="AE308" s="898">
        <v>0.23</v>
      </c>
      <c r="AF308" s="898">
        <v>1.92</v>
      </c>
      <c r="AG308" s="898">
        <v>22.1</v>
      </c>
      <c r="AH308" s="898">
        <v>10</v>
      </c>
      <c r="AI308" s="898">
        <v>-4.12</v>
      </c>
      <c r="AJ308" s="898">
        <v>22.8</v>
      </c>
      <c r="AK308" s="898">
        <v>5.9499999999999993</v>
      </c>
      <c r="AL308" s="899">
        <v>5020</v>
      </c>
      <c r="AM308" s="900">
        <v>0.55999999999999994</v>
      </c>
      <c r="AN308" s="898">
        <v>0.4</v>
      </c>
      <c r="AO308" s="901">
        <f>IF(U308="n/a","n/a",IF(AA308&lt;0,"n/a",IF(AA308="n/a","n/a",J308+U308-AA308)))</f>
        <v>9.1725011323626493</v>
      </c>
      <c r="AP308" s="902">
        <f>IF(U308="n/a","n/a",J308+U308)</f>
        <v>19.170038078175459</v>
      </c>
      <c r="AQ308" s="903">
        <f>IF(OR(AC308&lt;0.01,AF308="n/a"),"n/a",(I308/SQRT(22.5*AC308*(I308/AF308))-1)*100)</f>
        <v>-7.6353339902449635</v>
      </c>
      <c r="AR308" s="766">
        <f>INDEX(Historical!$C$7:$C$1455,MATCH(B308,Historical!$B$7:$B$1455,0))*IF(AH308="n/a",1.03,IF(AH308&lt;0,1.01,IF(AH308&gt;10,1.1,(1+AH308/100))))</f>
        <v>2.0460000000000003</v>
      </c>
      <c r="AS308" s="897">
        <f>IF($AI308="n/a",1.03*AR308,IF($AI308&lt;0,1.01*AR308,IF($AI308&gt;10,1.1*AR308,(1+$AI308/100)*AR308)))</f>
        <v>2.0664600000000002</v>
      </c>
      <c r="AT308" s="897">
        <f>IF($AK308="n/a",1.03*AS308,IF($AK308&lt;0,1.01*AS308,IF($AK308&gt;10,1.1*AS308,(1+$AK308/100)*AS308)))</f>
        <v>2.1894143700000002</v>
      </c>
      <c r="AU308" s="897">
        <f>IF($AK308="n/a",1.03*AT308,IF($AK308&lt;0,1.01*AT308,IF($AK308&gt;10,1.1*AT308,(1+$AK308/100)*AT308)))</f>
        <v>2.319684525015</v>
      </c>
      <c r="AV308" s="897">
        <f>IF($AK308="n/a",1.03*AU308,IF($AK308&lt;0,1.01*AU308,IF($AK308&gt;10,1.1*AU308,(1+$AK308/100)*AU308)))</f>
        <v>2.4577057542533924</v>
      </c>
      <c r="AW308" s="887">
        <f>SUM(AR308:AV308)</f>
        <v>11.079264649268392</v>
      </c>
      <c r="AX308" s="904">
        <f>AW308/I308*100</f>
        <v>13.647776113905385</v>
      </c>
      <c r="AY308" s="1213">
        <v>1.1299999999999999</v>
      </c>
      <c r="AZ308" s="900">
        <v>13.08</v>
      </c>
      <c r="BA308" s="900">
        <v>-40.71</v>
      </c>
      <c r="BB308" s="900">
        <v>1.73</v>
      </c>
      <c r="BC308" s="900">
        <v>-13.930000000000001</v>
      </c>
      <c r="BD308" s="1079"/>
      <c r="BE308" s="721">
        <v>2011</v>
      </c>
      <c r="BF308" s="1057">
        <f>IF(BE308&gt;2008,0,IF(BE308&gt;2001,1,IF(BE308&gt;1990,2,IF(BE308&gt;1980,3,IF(BE308&gt;1973,4,IF(BE308&gt;1970,5,IF(BE308&gt;1960,6,IF(BE308&gt;1958,7,IF(BE308&gt;1953,8,9)))))))))</f>
        <v>0</v>
      </c>
    </row>
    <row r="309" spans="1:58" ht="11.25" customHeight="1" x14ac:dyDescent="0.2">
      <c r="A309" s="827" t="s">
        <v>4255</v>
      </c>
      <c r="B309" s="925" t="s">
        <v>4252</v>
      </c>
      <c r="C309" s="1181" t="s">
        <v>109</v>
      </c>
      <c r="D309" s="1181" t="s">
        <v>119</v>
      </c>
      <c r="E309" s="857">
        <v>5</v>
      </c>
      <c r="F309" s="1245">
        <v>860</v>
      </c>
      <c r="G309" s="1245" t="s">
        <v>107</v>
      </c>
      <c r="H309" s="1245" t="s">
        <v>107</v>
      </c>
      <c r="I309" s="1039">
        <v>16.510000000000002</v>
      </c>
      <c r="J309" s="766">
        <f>(M309/I309)*100</f>
        <v>6.0569351907934585</v>
      </c>
      <c r="K309" s="1019">
        <v>0.25</v>
      </c>
      <c r="L309" s="1245">
        <v>4</v>
      </c>
      <c r="M309" s="756">
        <f>K309*L309</f>
        <v>1</v>
      </c>
      <c r="N309" s="1245" t="s">
        <v>329</v>
      </c>
      <c r="O309" s="696">
        <v>0.22</v>
      </c>
      <c r="P309" s="745">
        <v>43423</v>
      </c>
      <c r="Q309" s="745">
        <v>43453</v>
      </c>
      <c r="R309" s="756">
        <f>(K309-O309)/O309*100</f>
        <v>13.636363636363635</v>
      </c>
      <c r="S309" s="824">
        <f>IF(INDEX(Historical!$D$7:$D$1455,MATCH(B309,Historical!$B$7:$B$1455,0))=0,"n/a",(INDEX(Historical!$C$7:$C$1455,MATCH(B309,Historical!$B$7:$B$1455,0))/INDEX(Historical!$D$7:$D$1455,MATCH(B309,Historical!$B$7:$B$1455,0))-1)*100)</f>
        <v>10.810810810810811</v>
      </c>
      <c r="T309" s="824">
        <f>IF(INDEX(Historical!$F$7:$F$1455,MATCH(B309,Historical!$B$7:$B$1455,0))=0,"n/a",((INDEX(Historical!$C$7:$C$1455,MATCH(B309,Historical!$B$7:$B$1455,0))/INDEX(Historical!$F$7:$F$1455,MATCH(B309,Historical!$B$7:$B$1455,0)))^(1/3)-1)*100)</f>
        <v>12.887623975499697</v>
      </c>
      <c r="U309" s="824">
        <f>IF(INDEX(Historical!$I$7:$I$1455,MATCH(B309,Historical!$B$7:$B$1455,0))=0,"n/a",((INDEX(Historical!$C$7:$C$1455,MATCH(B309,Historical!$B$7:$B$1455,0))/INDEX(Historical!$I$7:$I$1455,MATCH(B309,Historical!$B$7:$B$1455,0)))^(1/5)-1)*100)</f>
        <v>9.5373176577513874</v>
      </c>
      <c r="V309" s="824">
        <f>IF(INDEX(Historical!$O$7:$O$1455,MATCH(B309,Historical!$B$7:$B$1455,0))=0,"n/a",((INDEX(Historical!$C$7:$C$1455,MATCH(B309,Historical!$B$7:$B$1455,0))/INDEX(Historical!$O$7:$O$1455,MATCH(B309,Historical!$B$7:$B$1455,0)))^(1/10)-1)*100)</f>
        <v>-0.70368811070206094</v>
      </c>
      <c r="W309" s="825" t="str">
        <f>IF(OR(U309&lt;=0,U309="n/a",V309&lt;=0,V309="n/a"),"n/a",U309/V309)</f>
        <v>n/a</v>
      </c>
      <c r="X309" s="826">
        <f>IF(OR(AJ309&lt;=0,AJ309="n/a",U309&lt;=0,U309="n/a"),"n/a",U309/AJ309)</f>
        <v>1.3432841771480828</v>
      </c>
      <c r="Y309" s="767" t="s">
        <v>4077</v>
      </c>
      <c r="Z309" s="766">
        <f>IF(OR(AC309&lt;0.01,AC309="n/a"),"n/a",M309/AC309*100)</f>
        <v>90.090090090090087</v>
      </c>
      <c r="AA309" s="1042">
        <f>IF(OR(AC309&lt;0.01,AC309="n/a"),"n/a",I309/AC309)</f>
        <v>14.873873873873874</v>
      </c>
      <c r="AB309" s="1043">
        <v>12</v>
      </c>
      <c r="AC309" s="1038">
        <v>1.1100000000000001</v>
      </c>
      <c r="AD309" s="1038">
        <v>1.69</v>
      </c>
      <c r="AE309" s="1021">
        <v>0.94</v>
      </c>
      <c r="AF309" s="1021">
        <v>1.07</v>
      </c>
      <c r="AG309" s="1021">
        <v>6.2</v>
      </c>
      <c r="AH309" s="1021">
        <v>-13.5</v>
      </c>
      <c r="AI309" s="1021">
        <v>4.75</v>
      </c>
      <c r="AJ309" s="804">
        <v>7.1</v>
      </c>
      <c r="AK309" s="804">
        <v>8.82</v>
      </c>
      <c r="AL309" s="1038">
        <v>33330</v>
      </c>
      <c r="AM309" s="1038">
        <v>0.01</v>
      </c>
      <c r="AN309" s="1038">
        <v>0.33</v>
      </c>
      <c r="AO309" s="868">
        <f>IF(U309="n/a","n/a",IF(AA309&lt;0,"n/a",IF(AA309="n/a","n/a",J309+U309-AA309)))</f>
        <v>0.72037897467097167</v>
      </c>
      <c r="AP309" s="869">
        <f>IF(U309="n/a","n/a",J309+U309)</f>
        <v>15.594252848544846</v>
      </c>
      <c r="AQ309" s="1044">
        <f>IF(OR(AC309&lt;0.01,AF309="n/a"),"n/a",(I309/SQRT(22.5*AC309*(I309/AF309))-1)*100)</f>
        <v>-15.896769661603638</v>
      </c>
      <c r="AR309" s="766">
        <f>INDEX(Historical!$C$7:$C$1455,MATCH(B309,Historical!$B$7:$B$1455,0))*IF(AH309="n/a",1.03,IF(AH309&lt;0,1.01,IF(AH309&gt;10,1.1,(1+AH309/100))))</f>
        <v>0.82819999999999994</v>
      </c>
      <c r="AS309" s="1042">
        <f>IF($AI309="n/a",1.03*AR309,IF($AI309&lt;0,1.01*AR309,IF($AI309&gt;10,1.1*AR309,(1+$AI309/100)*AR309)))</f>
        <v>0.86753950000000002</v>
      </c>
      <c r="AT309" s="1042">
        <f>IF($AK309="n/a",1.03*AS309,IF($AK309&lt;0,1.01*AS309,IF($AK309&gt;10,1.1*AS309,(1+$AK309/100)*AS309)))</f>
        <v>0.94405648390000008</v>
      </c>
      <c r="AU309" s="1042">
        <f>IF($AK309="n/a",1.03*AT309,IF($AK309&lt;0,1.01*AT309,IF($AK309&gt;10,1.1*AT309,(1+$AK309/100)*AT309)))</f>
        <v>1.0273222657799801</v>
      </c>
      <c r="AV309" s="1042">
        <f>IF($AK309="n/a",1.03*AU309,IF($AK309&lt;0,1.01*AU309,IF($AK309&gt;10,1.1*AU309,(1+$AK309/100)*AU309)))</f>
        <v>1.1179320896217744</v>
      </c>
      <c r="AW309" s="766">
        <f>SUM(AR309:AV309)</f>
        <v>4.7850503393017547</v>
      </c>
      <c r="AX309" s="877">
        <f>AW309/I309*100</f>
        <v>28.982739789834977</v>
      </c>
      <c r="AY309" s="853">
        <v>1.22</v>
      </c>
      <c r="AZ309" s="1021">
        <v>10.100000000000001</v>
      </c>
      <c r="BA309" s="1021">
        <v>-25.5</v>
      </c>
      <c r="BB309" s="1021">
        <v>-0.66</v>
      </c>
      <c r="BC309" s="1021">
        <v>-8.83</v>
      </c>
      <c r="BE309" s="721">
        <v>2014</v>
      </c>
      <c r="BF309" s="1057">
        <f>IF(BE309&gt;2008,0,IF(BE309&gt;2001,1,IF(BE309&gt;1990,2,IF(BE309&gt;1980,3,IF(BE309&gt;1973,4,IF(BE309&gt;1970,5,IF(BE309&gt;1960,6,IF(BE309&gt;1958,7,IF(BE309&gt;1953,8,9)))))))))</f>
        <v>0</v>
      </c>
    </row>
    <row r="310" spans="1:58" ht="11.25" customHeight="1" x14ac:dyDescent="0.2">
      <c r="A310" s="1027" t="s">
        <v>1461</v>
      </c>
      <c r="B310" s="1031" t="s">
        <v>1462</v>
      </c>
      <c r="C310" s="1181" t="s">
        <v>180</v>
      </c>
      <c r="D310" s="1181" t="s">
        <v>4432</v>
      </c>
      <c r="E310" s="857">
        <v>8</v>
      </c>
      <c r="F310" s="1245">
        <v>438</v>
      </c>
      <c r="G310" s="1245" t="s">
        <v>38</v>
      </c>
      <c r="H310" s="1245" t="s">
        <v>38</v>
      </c>
      <c r="I310" s="1030">
        <v>65.16</v>
      </c>
      <c r="J310" s="766">
        <f>(M310/I310)*100</f>
        <v>2.8238182934315534</v>
      </c>
      <c r="K310" s="1033">
        <v>0.46</v>
      </c>
      <c r="L310" s="1043">
        <v>4</v>
      </c>
      <c r="M310" s="756">
        <f>K310*L310</f>
        <v>1.84</v>
      </c>
      <c r="N310" s="1026" t="s">
        <v>112</v>
      </c>
      <c r="O310" s="860">
        <v>0.4</v>
      </c>
      <c r="P310" s="1016">
        <v>43151</v>
      </c>
      <c r="Q310" s="1016">
        <v>43171</v>
      </c>
      <c r="R310" s="756">
        <f>(K310-O310)/O310*100</f>
        <v>15</v>
      </c>
      <c r="S310" s="824">
        <f>IF(INDEX(Historical!$D$7:$D$1455,MATCH(B310,Historical!$B$7:$B$1455,0))=0,"n/a",(INDEX(Historical!$C$7:$C$1455,MATCH(B310,Historical!$B$7:$B$1455,0))/INDEX(Historical!$D$7:$D$1455,MATCH(B310,Historical!$B$7:$B$1455,0))-1)*100)</f>
        <v>11.764705882352944</v>
      </c>
      <c r="T310" s="824">
        <f>IF(INDEX(Historical!$F$7:$F$1455,MATCH(B310,Historical!$B$7:$B$1455,0))=0,"n/a",((INDEX(Historical!$C$7:$C$1455,MATCH(B310,Historical!$B$7:$B$1455,0))/INDEX(Historical!$F$7:$F$1455,MATCH(B310,Historical!$B$7:$B$1455,0)))^(1/3)-1)*100)</f>
        <v>18.218448001194499</v>
      </c>
      <c r="U310" s="824">
        <f>IF(INDEX(Historical!$I$7:$I$1455,MATCH(B310,Historical!$B$7:$B$1455,0))=0,"n/a",((INDEX(Historical!$C$7:$C$1455,MATCH(B310,Historical!$B$7:$B$1455,0))/INDEX(Historical!$I$7:$I$1455,MATCH(B310,Historical!$B$7:$B$1455,0)))^(1/5)-1)*100)</f>
        <v>20.431048521198434</v>
      </c>
      <c r="V310" s="824" t="str">
        <f>IF(INDEX(Historical!$O$7:$O$1455,MATCH(B310,Historical!$B$7:$B$1455,0))=0,"n/a",((INDEX(Historical!$C$7:$C$1455,MATCH(B310,Historical!$B$7:$B$1455,0))/INDEX(Historical!$O$7:$O$1455,MATCH(B310,Historical!$B$7:$B$1455,0)))^(1/10)-1)*100)</f>
        <v>n/a</v>
      </c>
      <c r="W310" s="825" t="str">
        <f>IF(OR(U310&lt;=0,U310="n/a",V310&lt;=0,V310="n/a"),"n/a",U310/V310)</f>
        <v>n/a</v>
      </c>
      <c r="X310" s="826" t="str">
        <f>IF(OR(AJ310&lt;=0,AJ310="n/a",U310&lt;=0,U310="n/a"),"n/a",U310/AJ310)</f>
        <v>n/a</v>
      </c>
      <c r="Y310" s="1032"/>
      <c r="Z310" s="766">
        <f>IF(OR(AC310&lt;0.01,AC310="n/a"),"n/a",M310/AC310*100)</f>
        <v>36.726546906187629</v>
      </c>
      <c r="AA310" s="1042">
        <f>IF(OR(AC310&lt;0.01,AC310="n/a"),"n/a",I310/AC310)</f>
        <v>13.005988023952096</v>
      </c>
      <c r="AB310" s="1043">
        <v>12</v>
      </c>
      <c r="AC310" s="1021">
        <v>5.01</v>
      </c>
      <c r="AD310" s="1021">
        <v>0.33</v>
      </c>
      <c r="AE310" s="1021">
        <v>0.54</v>
      </c>
      <c r="AF310" s="1021">
        <v>1.94</v>
      </c>
      <c r="AG310" s="1021">
        <v>26</v>
      </c>
      <c r="AH310" s="1021">
        <v>70.3</v>
      </c>
      <c r="AI310" s="1021">
        <v>51.78</v>
      </c>
      <c r="AJ310" s="1021">
        <v>-5.3</v>
      </c>
      <c r="AK310" s="1021">
        <v>39.450000000000003</v>
      </c>
      <c r="AL310" s="1034">
        <v>46470</v>
      </c>
      <c r="AM310" s="1028">
        <v>0.4</v>
      </c>
      <c r="AN310" s="1021">
        <v>1.22</v>
      </c>
      <c r="AO310" s="868">
        <f>IF(U310="n/a","n/a",IF(AA310&lt;0,"n/a",IF(AA310="n/a","n/a",J310+U310-AA310)))</f>
        <v>10.248878790677892</v>
      </c>
      <c r="AP310" s="869">
        <f>IF(U310="n/a","n/a",J310+U310)</f>
        <v>23.254866814629988</v>
      </c>
      <c r="AQ310" s="1044">
        <f>IF(OR(AC310&lt;0.01,AF310="n/a"),"n/a",(I310/SQRT(22.5*AC310*(I310/AF310))-1)*100)</f>
        <v>5.8964206014895604</v>
      </c>
      <c r="AR310" s="766">
        <f>INDEX(Historical!$C$7:$C$1455,MATCH(B310,Historical!$B$7:$B$1455,0))*IF(AH310="n/a",1.03,IF(AH310&lt;0,1.01,IF(AH310&gt;10,1.1,(1+AH310/100))))</f>
        <v>1.6720000000000002</v>
      </c>
      <c r="AS310" s="1042">
        <f>IF($AI310="n/a",1.03*AR310,IF($AI310&lt;0,1.01*AR310,IF($AI310&gt;10,1.1*AR310,(1+$AI310/100)*AR310)))</f>
        <v>1.8392000000000004</v>
      </c>
      <c r="AT310" s="1042">
        <f>IF($AK310="n/a",1.03*AS310,IF($AK310&lt;0,1.01*AS310,IF($AK310&gt;10,1.1*AS310,(1+$AK310/100)*AS310)))</f>
        <v>2.0231200000000005</v>
      </c>
      <c r="AU310" s="1042">
        <f>IF($AK310="n/a",1.03*AT310,IF($AK310&lt;0,1.01*AT310,IF($AK310&gt;10,1.1*AT310,(1+$AK310/100)*AT310)))</f>
        <v>2.2254320000000005</v>
      </c>
      <c r="AV310" s="1042">
        <f>IF($AK310="n/a",1.03*AU310,IF($AK310&lt;0,1.01*AU310,IF($AK310&gt;10,1.1*AU310,(1+$AK310/100)*AU310)))</f>
        <v>2.4479752000000006</v>
      </c>
      <c r="AW310" s="766">
        <f>SUM(AR310:AV310)</f>
        <v>10.207727200000003</v>
      </c>
      <c r="AX310" s="877">
        <f>AW310/I310*100</f>
        <v>15.665634131368943</v>
      </c>
      <c r="AY310" s="1212">
        <v>1.48</v>
      </c>
      <c r="AZ310" s="1028">
        <v>7.4499999999999993</v>
      </c>
      <c r="BA310" s="1028">
        <v>-26.33</v>
      </c>
      <c r="BB310" s="1028">
        <v>-11.44</v>
      </c>
      <c r="BC310" s="1028">
        <v>-13.29</v>
      </c>
      <c r="BE310" s="721">
        <v>2011</v>
      </c>
      <c r="BF310" s="1057">
        <f>IF(BE310&gt;2008,0,IF(BE310&gt;2001,1,IF(BE310&gt;1990,2,IF(BE310&gt;1980,3,IF(BE310&gt;1973,4,IF(BE310&gt;1970,5,IF(BE310&gt;1960,6,IF(BE310&gt;1958,7,IF(BE310&gt;1953,8,9)))))))))</f>
        <v>0</v>
      </c>
    </row>
    <row r="311" spans="1:58" ht="11.25" customHeight="1" x14ac:dyDescent="0.2">
      <c r="A311" s="1027" t="s">
        <v>3903</v>
      </c>
      <c r="B311" s="1031" t="s">
        <v>3904</v>
      </c>
      <c r="C311" s="1181" t="s">
        <v>4438</v>
      </c>
      <c r="D311" s="1181" t="s">
        <v>1791</v>
      </c>
      <c r="E311" s="857">
        <v>5</v>
      </c>
      <c r="F311" s="1245">
        <v>789</v>
      </c>
      <c r="G311" s="1245" t="s">
        <v>107</v>
      </c>
      <c r="H311" s="1245" t="s">
        <v>107</v>
      </c>
      <c r="I311" s="1030">
        <v>42.46</v>
      </c>
      <c r="J311" s="766">
        <f>(M311/I311)*100</f>
        <v>1.4130946773433819</v>
      </c>
      <c r="K311" s="1033">
        <v>0.15</v>
      </c>
      <c r="L311" s="1043">
        <v>4</v>
      </c>
      <c r="M311" s="756">
        <f>K311*L311</f>
        <v>0.6</v>
      </c>
      <c r="N311" s="1026" t="s">
        <v>150</v>
      </c>
      <c r="O311" s="860">
        <v>0.125</v>
      </c>
      <c r="P311" s="1016">
        <v>43161</v>
      </c>
      <c r="Q311" s="1016">
        <v>43174</v>
      </c>
      <c r="R311" s="756">
        <f>(K311-O311)/O311*100</f>
        <v>19.999999999999996</v>
      </c>
      <c r="S311" s="824">
        <f>IF(INDEX(Historical!$D$7:$D$1455,MATCH(B311,Historical!$B$7:$B$1455,0))=0,"n/a",(INDEX(Historical!$C$7:$C$1455,MATCH(B311,Historical!$B$7:$B$1455,0))/INDEX(Historical!$D$7:$D$1455,MATCH(B311,Historical!$B$7:$B$1455,0))-1)*100)</f>
        <v>11.111111111111116</v>
      </c>
      <c r="T311" s="824">
        <f>IF(INDEX(Historical!$F$7:$F$1455,MATCH(B311,Historical!$B$7:$B$1455,0))=0,"n/a",((INDEX(Historical!$C$7:$C$1455,MATCH(B311,Historical!$B$7:$B$1455,0))/INDEX(Historical!$F$7:$F$1455,MATCH(B311,Historical!$B$7:$B$1455,0)))^(1/3)-1)*100)</f>
        <v>10.557809853526301</v>
      </c>
      <c r="U311" s="824">
        <f>IF(INDEX(Historical!$I$7:$I$1455,MATCH(B311,Historical!$B$7:$B$1455,0))=0,"n/a",((INDEX(Historical!$C$7:$C$1455,MATCH(B311,Historical!$B$7:$B$1455,0))/INDEX(Historical!$I$7:$I$1455,MATCH(B311,Historical!$B$7:$B$1455,0)))^(1/5)-1)*100)</f>
        <v>8.0185187303563499</v>
      </c>
      <c r="V311" s="824">
        <f>IF(INDEX(Historical!$O$7:$O$1455,MATCH(B311,Historical!$B$7:$B$1455,0))=0,"n/a",((INDEX(Historical!$C$7:$C$1455,MATCH(B311,Historical!$B$7:$B$1455,0))/INDEX(Historical!$O$7:$O$1455,MATCH(B311,Historical!$B$7:$B$1455,0)))^(1/10)-1)*100)</f>
        <v>3.9319579005208327</v>
      </c>
      <c r="W311" s="825">
        <f>IF(OR(U311&lt;=0,U311="n/a",V311&lt;=0,V311="n/a"),"n/a",U311/V311)</f>
        <v>2.039319579005209</v>
      </c>
      <c r="X311" s="826">
        <f>IF(OR(AJ311&lt;=0,AJ311="n/a",U311&lt;=0,U311="n/a"),"n/a",U311/AJ311)</f>
        <v>0.40910809848756885</v>
      </c>
      <c r="Y311" s="1032"/>
      <c r="Z311" s="766">
        <f>IF(OR(AC311&lt;0.01,AC311="n/a"),"n/a",M311/AC311*100)</f>
        <v>29.702970297029701</v>
      </c>
      <c r="AA311" s="1042">
        <f>IF(OR(AC311&lt;0.01,AC311="n/a"),"n/a",I311/AC311)</f>
        <v>21.019801980198022</v>
      </c>
      <c r="AB311" s="1043">
        <v>12</v>
      </c>
      <c r="AC311" s="1021">
        <v>2.02</v>
      </c>
      <c r="AD311" s="1021">
        <v>1.4</v>
      </c>
      <c r="AE311" s="1021">
        <v>1.75</v>
      </c>
      <c r="AF311" s="1021">
        <v>2.48</v>
      </c>
      <c r="AG311" s="1021">
        <v>17.2</v>
      </c>
      <c r="AH311" s="1021">
        <v>13.600000000000001</v>
      </c>
      <c r="AI311" s="1021">
        <v>9.58</v>
      </c>
      <c r="AJ311" s="1021">
        <v>19.600000000000001</v>
      </c>
      <c r="AK311" s="1021">
        <v>15</v>
      </c>
      <c r="AL311" s="1034">
        <v>1210</v>
      </c>
      <c r="AM311" s="1028">
        <v>2.1</v>
      </c>
      <c r="AN311" s="1021">
        <v>0.63</v>
      </c>
      <c r="AO311" s="868">
        <f>IF(U311="n/a","n/a",IF(AA311&lt;0,"n/a",IF(AA311="n/a","n/a",J311+U311-AA311)))</f>
        <v>-11.588188572498289</v>
      </c>
      <c r="AP311" s="869">
        <f>IF(U311="n/a","n/a",J311+U311)</f>
        <v>9.4316134076997322</v>
      </c>
      <c r="AQ311" s="1044">
        <f>IF(OR(AC311&lt;0.01,AF311="n/a"),"n/a",(I311/SQRT(22.5*AC311*(I311/AF311))-1)*100)</f>
        <v>52.211999688871202</v>
      </c>
      <c r="AR311" s="766">
        <f>INDEX(Historical!$C$7:$C$1455,MATCH(B311,Historical!$B$7:$B$1455,0))*IF(AH311="n/a",1.03,IF(AH311&lt;0,1.01,IF(AH311&gt;10,1.1,(1+AH311/100))))</f>
        <v>0.55000000000000004</v>
      </c>
      <c r="AS311" s="1042">
        <f>IF($AI311="n/a",1.03*AR311,IF($AI311&lt;0,1.01*AR311,IF($AI311&gt;10,1.1*AR311,(1+$AI311/100)*AR311)))</f>
        <v>0.60269000000000006</v>
      </c>
      <c r="AT311" s="1042">
        <f>IF($AK311="n/a",1.03*AS311,IF($AK311&lt;0,1.01*AS311,IF($AK311&gt;10,1.1*AS311,(1+$AK311/100)*AS311)))</f>
        <v>0.66295900000000008</v>
      </c>
      <c r="AU311" s="1042">
        <f>IF($AK311="n/a",1.03*AT311,IF($AK311&lt;0,1.01*AT311,IF($AK311&gt;10,1.1*AT311,(1+$AK311/100)*AT311)))</f>
        <v>0.72925490000000015</v>
      </c>
      <c r="AV311" s="1042">
        <f>IF($AK311="n/a",1.03*AU311,IF($AK311&lt;0,1.01*AU311,IF($AK311&gt;10,1.1*AU311,(1+$AK311/100)*AU311)))</f>
        <v>0.80218039000000019</v>
      </c>
      <c r="AW311" s="766">
        <f>SUM(AR311:AV311)</f>
        <v>3.3470842900000006</v>
      </c>
      <c r="AX311" s="877">
        <f>AW311/I311*100</f>
        <v>7.8829116580310892</v>
      </c>
      <c r="AY311" s="1212">
        <v>0.56000000000000005</v>
      </c>
      <c r="AZ311" s="1028">
        <v>80.300000000000011</v>
      </c>
      <c r="BA311" s="1028">
        <v>-4.82</v>
      </c>
      <c r="BB311" s="1028">
        <v>2.0699999999999998</v>
      </c>
      <c r="BC311" s="1028">
        <v>20.25</v>
      </c>
      <c r="BE311" s="721">
        <v>2014</v>
      </c>
      <c r="BF311" s="1057">
        <f>IF(BE311&gt;2008,0,IF(BE311&gt;2001,1,IF(BE311&gt;1990,2,IF(BE311&gt;1980,3,IF(BE311&gt;1973,4,IF(BE311&gt;1970,5,IF(BE311&gt;1960,6,IF(BE311&gt;1958,7,IF(BE311&gt;1953,8,9)))))))))</f>
        <v>0</v>
      </c>
    </row>
    <row r="312" spans="1:58" ht="11.25" customHeight="1" x14ac:dyDescent="0.2">
      <c r="A312" s="1036" t="s">
        <v>4080</v>
      </c>
      <c r="B312" s="1031" t="s">
        <v>4081</v>
      </c>
      <c r="C312" s="1181" t="s">
        <v>109</v>
      </c>
      <c r="D312" s="1181" t="s">
        <v>4434</v>
      </c>
      <c r="E312" s="857">
        <v>6</v>
      </c>
      <c r="F312" s="1245">
        <v>751</v>
      </c>
      <c r="G312" s="1245" t="s">
        <v>107</v>
      </c>
      <c r="H312" s="1245" t="s">
        <v>107</v>
      </c>
      <c r="I312" s="1030">
        <v>33.770000000000003</v>
      </c>
      <c r="J312" s="766">
        <f>(M312/I312)*100</f>
        <v>2.9612081729345574</v>
      </c>
      <c r="K312" s="1033">
        <v>0.25</v>
      </c>
      <c r="L312" s="1043">
        <v>4</v>
      </c>
      <c r="M312" s="756">
        <f>K312*L312</f>
        <v>1</v>
      </c>
      <c r="N312" s="1026" t="s">
        <v>165</v>
      </c>
      <c r="O312" s="860">
        <v>0.13</v>
      </c>
      <c r="P312" s="1016">
        <v>43454</v>
      </c>
      <c r="Q312" s="1016">
        <v>43467</v>
      </c>
      <c r="R312" s="756">
        <f>(K312-O312)/O312*100</f>
        <v>92.307692307692307</v>
      </c>
      <c r="S312" s="824">
        <f>IF(INDEX(Historical!$D$7:$D$1455,MATCH(B312,Historical!$B$7:$B$1455,0))=0,"n/a",(INDEX(Historical!$C$7:$C$1455,MATCH(B312,Historical!$B$7:$B$1455,0))/INDEX(Historical!$D$7:$D$1455,MATCH(B312,Historical!$B$7:$B$1455,0))-1)*100)</f>
        <v>11.534966723696161</v>
      </c>
      <c r="T312" s="824">
        <f>IF(INDEX(Historical!$F$7:$F$1455,MATCH(B312,Historical!$B$7:$B$1455,0))=0,"n/a",((INDEX(Historical!$C$7:$C$1455,MATCH(B312,Historical!$B$7:$B$1455,0))/INDEX(Historical!$F$7:$F$1455,MATCH(B312,Historical!$B$7:$B$1455,0)))^(1/3)-1)*100)</f>
        <v>33.849531734430215</v>
      </c>
      <c r="U312" s="824" t="str">
        <f>IF(INDEX(Historical!$I$7:$I$1455,MATCH(B312,Historical!$B$7:$B$1455,0))=0,"n/a",((INDEX(Historical!$C$7:$C$1455,MATCH(B312,Historical!$B$7:$B$1455,0))/INDEX(Historical!$I$7:$I$1455,MATCH(B312,Historical!$B$7:$B$1455,0)))^(1/5)-1)*100)</f>
        <v>n/a</v>
      </c>
      <c r="V312" s="824" t="str">
        <f>IF(INDEX(Historical!$O$7:$O$1455,MATCH(B312,Historical!$B$7:$B$1455,0))=0,"n/a",((INDEX(Historical!$C$7:$C$1455,MATCH(B312,Historical!$B$7:$B$1455,0))/INDEX(Historical!$O$7:$O$1455,MATCH(B312,Historical!$B$7:$B$1455,0)))^(1/10)-1)*100)</f>
        <v>n/a</v>
      </c>
      <c r="W312" s="825" t="str">
        <f>IF(OR(U312&lt;=0,U312="n/a",V312&lt;=0,V312="n/a"),"n/a",U312/V312)</f>
        <v>n/a</v>
      </c>
      <c r="X312" s="826" t="str">
        <f>IF(OR(AJ312&lt;=0,AJ312="n/a",U312&lt;=0,U312="n/a"),"n/a",U312/AJ312)</f>
        <v>n/a</v>
      </c>
      <c r="Y312" s="1032"/>
      <c r="Z312" s="766" t="str">
        <f>IF(OR(AC312&lt;0.01,AC312="n/a"),"n/a",M312/AC312*100)</f>
        <v>n/a</v>
      </c>
      <c r="AA312" s="1042" t="str">
        <f>IF(OR(AC312&lt;0.01,AC312="n/a"),"n/a",I312/AC312)</f>
        <v>n/a</v>
      </c>
      <c r="AB312" s="1043">
        <v>12</v>
      </c>
      <c r="AC312" s="1021" t="s">
        <v>138</v>
      </c>
      <c r="AD312" s="1021" t="s">
        <v>138</v>
      </c>
      <c r="AE312" s="1021" t="s">
        <v>138</v>
      </c>
      <c r="AF312" s="1021" t="s">
        <v>138</v>
      </c>
      <c r="AG312" s="1021" t="s">
        <v>138</v>
      </c>
      <c r="AH312" s="1021" t="s">
        <v>138</v>
      </c>
      <c r="AI312" s="1021" t="s">
        <v>138</v>
      </c>
      <c r="AJ312" s="1021" t="s">
        <v>138</v>
      </c>
      <c r="AK312" s="1021" t="s">
        <v>138</v>
      </c>
      <c r="AL312" s="1034" t="s">
        <v>138</v>
      </c>
      <c r="AM312" s="1028" t="s">
        <v>138</v>
      </c>
      <c r="AN312" s="1021" t="s">
        <v>138</v>
      </c>
      <c r="AO312" s="868" t="str">
        <f>IF(U312="n/a","n/a",IF(AA312&lt;0,"n/a",IF(AA312="n/a","n/a",J312+U312-AA312)))</f>
        <v>n/a</v>
      </c>
      <c r="AP312" s="869" t="str">
        <f>IF(U312="n/a","n/a",J312+U312)</f>
        <v>n/a</v>
      </c>
      <c r="AQ312" s="1044" t="str">
        <f>IF(OR(AC312&lt;0.01,AF312="n/a"),"n/a",(I312/SQRT(22.5*AC312*(I312/AF312))-1)*100)</f>
        <v>n/a</v>
      </c>
      <c r="AR312" s="766">
        <f>INDEX(Historical!$C$7:$C$1455,MATCH(B312,Historical!$B$7:$B$1455,0))*IF(AH312="n/a",1.03,IF(AH312&lt;0,1.01,IF(AH312&gt;10,1.1,(1+AH312/100))))</f>
        <v>0.42101250000000001</v>
      </c>
      <c r="AS312" s="1042">
        <f>IF($AI312="n/a",1.03*AR312,IF($AI312&lt;0,1.01*AR312,IF($AI312&gt;10,1.1*AR312,(1+$AI312/100)*AR312)))</f>
        <v>0.43364287500000004</v>
      </c>
      <c r="AT312" s="1042">
        <f>IF($AK312="n/a",1.03*AS312,IF($AK312&lt;0,1.01*AS312,IF($AK312&gt;10,1.1*AS312,(1+$AK312/100)*AS312)))</f>
        <v>0.44665216125000007</v>
      </c>
      <c r="AU312" s="1042">
        <f>IF($AK312="n/a",1.03*AT312,IF($AK312&lt;0,1.01*AT312,IF($AK312&gt;10,1.1*AT312,(1+$AK312/100)*AT312)))</f>
        <v>0.46005172608750006</v>
      </c>
      <c r="AV312" s="1042">
        <f>IF($AK312="n/a",1.03*AU312,IF($AK312&lt;0,1.01*AU312,IF($AK312&gt;10,1.1*AU312,(1+$AK312/100)*AU312)))</f>
        <v>0.47385327787012504</v>
      </c>
      <c r="AW312" s="766">
        <f>SUM(AR312:AV312)</f>
        <v>2.2352125402076255</v>
      </c>
      <c r="AX312" s="877">
        <f>AW312/I312*100</f>
        <v>6.6189296423086326</v>
      </c>
      <c r="AY312" s="1212" t="s">
        <v>138</v>
      </c>
      <c r="AZ312" s="1028" t="s">
        <v>138</v>
      </c>
      <c r="BA312" s="1028" t="s">
        <v>138</v>
      </c>
      <c r="BB312" s="1028" t="s">
        <v>138</v>
      </c>
      <c r="BC312" s="1028" t="s">
        <v>138</v>
      </c>
      <c r="BD312" s="1078" t="s">
        <v>4357</v>
      </c>
      <c r="BE312" s="721">
        <v>2014</v>
      </c>
      <c r="BF312" s="1057">
        <f>IF(BE312&gt;2008,0,IF(BE312&gt;2001,1,IF(BE312&gt;1990,2,IF(BE312&gt;1980,3,IF(BE312&gt;1973,4,IF(BE312&gt;1970,5,IF(BE312&gt;1960,6,IF(BE312&gt;1958,7,IF(BE312&gt;1953,8,9)))))))))</f>
        <v>0</v>
      </c>
    </row>
    <row r="313" spans="1:58" ht="11.25" customHeight="1" x14ac:dyDescent="0.2">
      <c r="A313" s="1027" t="s">
        <v>1843</v>
      </c>
      <c r="B313" s="1031" t="s">
        <v>1844</v>
      </c>
      <c r="C313" s="1181" t="s">
        <v>248</v>
      </c>
      <c r="D313" s="1181" t="s">
        <v>4448</v>
      </c>
      <c r="E313" s="857">
        <v>5</v>
      </c>
      <c r="F313" s="1245">
        <v>767</v>
      </c>
      <c r="G313" s="1245" t="s">
        <v>107</v>
      </c>
      <c r="H313" s="1245" t="s">
        <v>107</v>
      </c>
      <c r="I313" s="1030">
        <v>81.2</v>
      </c>
      <c r="J313" s="766">
        <f>(M313/I313)*100</f>
        <v>1.9704433497536946</v>
      </c>
      <c r="K313" s="1033">
        <v>0.4</v>
      </c>
      <c r="L313" s="1043">
        <v>4</v>
      </c>
      <c r="M313" s="756">
        <f>K313*L313</f>
        <v>1.6</v>
      </c>
      <c r="N313" s="1026" t="s">
        <v>268</v>
      </c>
      <c r="O313" s="860">
        <v>0.35</v>
      </c>
      <c r="P313" s="714">
        <v>43089</v>
      </c>
      <c r="Q313" s="714">
        <v>43104</v>
      </c>
      <c r="R313" s="756">
        <f>(K313-O313)/O313*100</f>
        <v>14.285714285714299</v>
      </c>
      <c r="S313" s="824">
        <f>IF(INDEX(Historical!$D$7:$D$1455,MATCH(B313,Historical!$B$7:$B$1455,0))=0,"n/a",(INDEX(Historical!$C$7:$C$1455,MATCH(B313,Historical!$B$7:$B$1455,0))/INDEX(Historical!$D$7:$D$1455,MATCH(B313,Historical!$B$7:$B$1455,0))-1)*100)</f>
        <v>16.666666666666675</v>
      </c>
      <c r="T313" s="824">
        <f>IF(INDEX(Historical!$F$7:$F$1455,MATCH(B313,Historical!$B$7:$B$1455,0))=0,"n/a",((INDEX(Historical!$C$7:$C$1455,MATCH(B313,Historical!$B$7:$B$1455,0))/INDEX(Historical!$F$7:$F$1455,MATCH(B313,Historical!$B$7:$B$1455,0)))^(1/3)-1)*100)</f>
        <v>77.580800348520128</v>
      </c>
      <c r="U313" s="824" t="str">
        <f>IF(INDEX(Historical!$I$7:$I$1455,MATCH(B313,Historical!$B$7:$B$1455,0))=0,"n/a",((INDEX(Historical!$C$7:$C$1455,MATCH(B313,Historical!$B$7:$B$1455,0))/INDEX(Historical!$I$7:$I$1455,MATCH(B313,Historical!$B$7:$B$1455,0)))^(1/5)-1)*100)</f>
        <v>n/a</v>
      </c>
      <c r="V313" s="824" t="str">
        <f>IF(INDEX(Historical!$O$7:$O$1455,MATCH(B313,Historical!$B$7:$B$1455,0))=0,"n/a",((INDEX(Historical!$C$7:$C$1455,MATCH(B313,Historical!$B$7:$B$1455,0))/INDEX(Historical!$O$7:$O$1455,MATCH(B313,Historical!$B$7:$B$1455,0)))^(1/10)-1)*100)</f>
        <v>n/a</v>
      </c>
      <c r="W313" s="825" t="str">
        <f>IF(OR(U313&lt;=0,U313="n/a",V313&lt;=0,V313="n/a"),"n/a",U313/V313)</f>
        <v>n/a</v>
      </c>
      <c r="X313" s="826" t="str">
        <f>IF(OR(AJ313&lt;=0,AJ313="n/a",U313&lt;=0,U313="n/a"),"n/a",U313/AJ313)</f>
        <v>n/a</v>
      </c>
      <c r="Y313" s="777"/>
      <c r="Z313" s="766">
        <f>IF(OR(AC313&lt;0.01,AC313="n/a"),"n/a",M313/AC313*100)</f>
        <v>105.96026490066225</v>
      </c>
      <c r="AA313" s="1042">
        <f>IF(OR(AC313&lt;0.01,AC313="n/a"),"n/a",I313/AC313)</f>
        <v>53.774834437086092</v>
      </c>
      <c r="AB313" s="1043">
        <v>12</v>
      </c>
      <c r="AC313" s="1021">
        <v>1.51</v>
      </c>
      <c r="AD313" s="1021">
        <v>2.5</v>
      </c>
      <c r="AE313" s="1021">
        <v>1.6</v>
      </c>
      <c r="AF313" s="1021">
        <v>0.76</v>
      </c>
      <c r="AG313" s="1021">
        <v>5.8000000000000007</v>
      </c>
      <c r="AH313" s="1021">
        <v>20.599999999999998</v>
      </c>
      <c r="AI313" s="1021">
        <v>41.63</v>
      </c>
      <c r="AJ313" s="1021">
        <v>97.6</v>
      </c>
      <c r="AK313" s="1021">
        <v>21.54</v>
      </c>
      <c r="AL313" s="1034">
        <v>3850</v>
      </c>
      <c r="AM313" s="1028">
        <v>0.8</v>
      </c>
      <c r="AN313" s="1021">
        <v>1.1200000000000001</v>
      </c>
      <c r="AO313" s="868" t="str">
        <f>IF(U313="n/a","n/a",IF(AA313&lt;0,"n/a",IF(AA313="n/a","n/a",J313+U313-AA313)))</f>
        <v>n/a</v>
      </c>
      <c r="AP313" s="869" t="str">
        <f>IF(U313="n/a","n/a",J313+U313)</f>
        <v>n/a</v>
      </c>
      <c r="AQ313" s="1044">
        <f>IF(OR(AC313&lt;0.01,AF313="n/a"),"n/a",(I313/SQRT(22.5*AC313*(I313/AF313))-1)*100)</f>
        <v>34.773677239017474</v>
      </c>
      <c r="AR313" s="766">
        <f>INDEX(Historical!$C$7:$C$1455,MATCH(B313,Historical!$B$7:$B$1455,0))*IF(AH313="n/a",1.03,IF(AH313&lt;0,1.01,IF(AH313&gt;10,1.1,(1+AH313/100))))</f>
        <v>1.54</v>
      </c>
      <c r="AS313" s="1042">
        <f>IF($AI313="n/a",1.03*AR313,IF($AI313&lt;0,1.01*AR313,IF($AI313&gt;10,1.1*AR313,(1+$AI313/100)*AR313)))</f>
        <v>1.6940000000000002</v>
      </c>
      <c r="AT313" s="1042">
        <f>IF($AK313="n/a",1.03*AS313,IF($AK313&lt;0,1.01*AS313,IF($AK313&gt;10,1.1*AS313,(1+$AK313/100)*AS313)))</f>
        <v>1.8634000000000004</v>
      </c>
      <c r="AU313" s="1042">
        <f>IF($AK313="n/a",1.03*AT313,IF($AK313&lt;0,1.01*AT313,IF($AK313&gt;10,1.1*AT313,(1+$AK313/100)*AT313)))</f>
        <v>2.0497400000000008</v>
      </c>
      <c r="AV313" s="1042">
        <f>IF($AK313="n/a",1.03*AU313,IF($AK313&lt;0,1.01*AU313,IF($AK313&gt;10,1.1*AU313,(1+$AK313/100)*AU313)))</f>
        <v>2.2547140000000012</v>
      </c>
      <c r="AW313" s="766">
        <f>SUM(AR313:AV313)</f>
        <v>9.4018540000000019</v>
      </c>
      <c r="AX313" s="877">
        <f>AW313/I313*100</f>
        <v>11.578637931034484</v>
      </c>
      <c r="AY313" s="1212">
        <v>1.6</v>
      </c>
      <c r="AZ313" s="1028">
        <v>12.629999999999999</v>
      </c>
      <c r="BA313" s="1028">
        <v>-47.32</v>
      </c>
      <c r="BB313" s="1028">
        <v>-12.280000000000001</v>
      </c>
      <c r="BC313" s="1028">
        <v>-30.669999999999998</v>
      </c>
      <c r="BE313" s="721">
        <v>2014</v>
      </c>
      <c r="BF313" s="1057">
        <f>IF(BE313&gt;2008,0,IF(BE313&gt;2001,1,IF(BE313&gt;1990,2,IF(BE313&gt;1980,3,IF(BE313&gt;1973,4,IF(BE313&gt;1970,5,IF(BE313&gt;1960,6,IF(BE313&gt;1958,7,IF(BE313&gt;1953,8,9)))))))))</f>
        <v>0</v>
      </c>
    </row>
    <row r="314" spans="1:58" ht="11.25" customHeight="1" x14ac:dyDescent="0.2">
      <c r="A314" s="828" t="s">
        <v>1465</v>
      </c>
      <c r="B314" s="1031" t="s">
        <v>1466</v>
      </c>
      <c r="C314" s="1181" t="s">
        <v>248</v>
      </c>
      <c r="D314" s="1181" t="s">
        <v>4448</v>
      </c>
      <c r="E314" s="857">
        <v>9</v>
      </c>
      <c r="F314" s="1245">
        <v>375</v>
      </c>
      <c r="G314" s="1245" t="s">
        <v>116</v>
      </c>
      <c r="H314" s="1245" t="s">
        <v>116</v>
      </c>
      <c r="I314" s="1030">
        <v>115.03</v>
      </c>
      <c r="J314" s="766">
        <f>(M314/I314)*100</f>
        <v>1.4257150308615143</v>
      </c>
      <c r="K314" s="1033">
        <v>0.41</v>
      </c>
      <c r="L314" s="1043">
        <v>4</v>
      </c>
      <c r="M314" s="756">
        <f>K314*L314</f>
        <v>1.64</v>
      </c>
      <c r="N314" s="1026" t="s">
        <v>322</v>
      </c>
      <c r="O314" s="860">
        <v>0.33</v>
      </c>
      <c r="P314" s="1016">
        <v>43237</v>
      </c>
      <c r="Q314" s="1016">
        <v>43280</v>
      </c>
      <c r="R314" s="756">
        <f>(K314-O314)/O314*100</f>
        <v>24.242424242424228</v>
      </c>
      <c r="S314" s="824">
        <f>IF(INDEX(Historical!$D$7:$D$1455,MATCH(B314,Historical!$B$7:$B$1455,0))=0,"n/a",(INDEX(Historical!$C$7:$C$1455,MATCH(B314,Historical!$B$7:$B$1455,0))/INDEX(Historical!$D$7:$D$1455,MATCH(B314,Historical!$B$7:$B$1455,0))-1)*100)</f>
        <v>12.173913043478279</v>
      </c>
      <c r="T314" s="824">
        <f>IF(INDEX(Historical!$F$7:$F$1455,MATCH(B314,Historical!$B$7:$B$1455,0))=0,"n/a",((INDEX(Historical!$C$7:$C$1455,MATCH(B314,Historical!$B$7:$B$1455,0))/INDEX(Historical!$F$7:$F$1455,MATCH(B314,Historical!$B$7:$B$1455,0)))^(1/3)-1)*100)</f>
        <v>18.768059754044209</v>
      </c>
      <c r="U314" s="824">
        <f>IF(INDEX(Historical!$I$7:$I$1455,MATCH(B314,Historical!$B$7:$B$1455,0))=0,"n/a",((INDEX(Historical!$C$7:$C$1455,MATCH(B314,Historical!$B$7:$B$1455,0))/INDEX(Historical!$I$7:$I$1455,MATCH(B314,Historical!$B$7:$B$1455,0)))^(1/5)-1)*100)</f>
        <v>21.360882557161219</v>
      </c>
      <c r="V314" s="824">
        <f>IF(INDEX(Historical!$O$7:$O$1455,MATCH(B314,Historical!$B$7:$B$1455,0))=0,"n/a",((INDEX(Historical!$C$7:$C$1455,MATCH(B314,Historical!$B$7:$B$1455,0))/INDEX(Historical!$O$7:$O$1455,MATCH(B314,Historical!$B$7:$B$1455,0)))^(1/10)-1)*100)</f>
        <v>16.99469229782904</v>
      </c>
      <c r="W314" s="825">
        <f>IF(OR(U314&lt;=0,U314="n/a",V314&lt;=0,V314="n/a"),"n/a",U314/V314)</f>
        <v>1.2569149345463542</v>
      </c>
      <c r="X314" s="826">
        <f>IF(OR(AJ314&lt;=0,AJ314="n/a",U314&lt;=0,U314="n/a"),"n/a",U314/AJ314)</f>
        <v>0.86832855923419583</v>
      </c>
      <c r="Y314" s="795"/>
      <c r="Z314" s="766">
        <f>IF(OR(AC314&lt;0.01,AC314="n/a"),"n/a",M314/AC314*100)</f>
        <v>25.745682888540028</v>
      </c>
      <c r="AA314" s="1042">
        <f>IF(OR(AC314&lt;0.01,AC314="n/a"),"n/a",I314/AC314)</f>
        <v>18.058084772370485</v>
      </c>
      <c r="AB314" s="1043">
        <v>12</v>
      </c>
      <c r="AC314" s="1021">
        <v>6.37</v>
      </c>
      <c r="AD314" s="1021">
        <v>0.97</v>
      </c>
      <c r="AE314" s="1021">
        <v>1.84</v>
      </c>
      <c r="AF314" s="1021">
        <v>17.170000000000002</v>
      </c>
      <c r="AG314" s="1021">
        <v>55.000000000000007</v>
      </c>
      <c r="AH314" s="1021">
        <v>95.399999999999991</v>
      </c>
      <c r="AI314" s="1021">
        <v>3.52</v>
      </c>
      <c r="AJ314" s="1021">
        <v>24.6</v>
      </c>
      <c r="AK314" s="1021">
        <v>18.55</v>
      </c>
      <c r="AL314" s="1034">
        <v>39210</v>
      </c>
      <c r="AM314" s="1028">
        <v>0.3</v>
      </c>
      <c r="AN314" s="1021">
        <v>4.01</v>
      </c>
      <c r="AO314" s="868">
        <f>IF(U314="n/a","n/a",IF(AA314&lt;0,"n/a",IF(AA314="n/a","n/a",J314+U314-AA314)))</f>
        <v>4.7285128156522482</v>
      </c>
      <c r="AP314" s="869">
        <f>IF(U314="n/a","n/a",J314+U314)</f>
        <v>22.786597588022733</v>
      </c>
      <c r="AQ314" s="1044">
        <f>IF(OR(AC314&lt;0.01,AF314="n/a"),"n/a",(I314/SQRT(22.5*AC314*(I314/AF314))-1)*100)</f>
        <v>271.21860318661669</v>
      </c>
      <c r="AR314" s="766">
        <f>INDEX(Historical!$C$7:$C$1455,MATCH(B314,Historical!$B$7:$B$1455,0))*IF(AH314="n/a",1.03,IF(AH314&lt;0,1.01,IF(AH314&gt;10,1.1,(1+AH314/100))))</f>
        <v>1.4190000000000003</v>
      </c>
      <c r="AS314" s="1042">
        <f>IF($AI314="n/a",1.03*AR314,IF($AI314&lt;0,1.01*AR314,IF($AI314&gt;10,1.1*AR314,(1+$AI314/100)*AR314)))</f>
        <v>1.4689488000000002</v>
      </c>
      <c r="AT314" s="1042">
        <f>IF($AK314="n/a",1.03*AS314,IF($AK314&lt;0,1.01*AS314,IF($AK314&gt;10,1.1*AS314,(1+$AK314/100)*AS314)))</f>
        <v>1.6158436800000002</v>
      </c>
      <c r="AU314" s="1042">
        <f>IF($AK314="n/a",1.03*AT314,IF($AK314&lt;0,1.01*AT314,IF($AK314&gt;10,1.1*AT314,(1+$AK314/100)*AT314)))</f>
        <v>1.7774280480000004</v>
      </c>
      <c r="AV314" s="1042">
        <f>IF($AK314="n/a",1.03*AU314,IF($AK314&lt;0,1.01*AU314,IF($AK314&gt;10,1.1*AU314,(1+$AK314/100)*AU314)))</f>
        <v>1.9551708528000007</v>
      </c>
      <c r="AW314" s="766">
        <f>SUM(AR314:AV314)</f>
        <v>8.2363913808000007</v>
      </c>
      <c r="AX314" s="877">
        <f>AW314/I314*100</f>
        <v>7.1602115802834039</v>
      </c>
      <c r="AY314" s="1212">
        <v>1.35</v>
      </c>
      <c r="AZ314" s="1028">
        <v>7.5399999999999991</v>
      </c>
      <c r="BA314" s="1028">
        <v>-22.91</v>
      </c>
      <c r="BB314" s="1028">
        <v>-3.6900000000000004</v>
      </c>
      <c r="BC314" s="1028">
        <v>-11.42</v>
      </c>
      <c r="BE314" s="721">
        <v>2010</v>
      </c>
      <c r="BF314" s="1057">
        <f>IF(BE314&gt;2008,0,IF(BE314&gt;2001,1,IF(BE314&gt;1990,2,IF(BE314&gt;1980,3,IF(BE314&gt;1973,4,IF(BE314&gt;1970,5,IF(BE314&gt;1960,6,IF(BE314&gt;1958,7,IF(BE314&gt;1953,8,9)))))))))</f>
        <v>0</v>
      </c>
    </row>
    <row r="315" spans="1:58" ht="11.25" customHeight="1" x14ac:dyDescent="0.2">
      <c r="A315" s="1019" t="s">
        <v>1467</v>
      </c>
      <c r="B315" s="1031" t="s">
        <v>1468</v>
      </c>
      <c r="C315" s="1181" t="s">
        <v>109</v>
      </c>
      <c r="D315" s="1181" t="s">
        <v>119</v>
      </c>
      <c r="E315" s="857">
        <v>9</v>
      </c>
      <c r="F315" s="1245">
        <v>380</v>
      </c>
      <c r="G315" s="1245" t="s">
        <v>116</v>
      </c>
      <c r="H315" s="1245" t="s">
        <v>116</v>
      </c>
      <c r="I315" s="1030">
        <v>88.7</v>
      </c>
      <c r="J315" s="766">
        <f>(M315/I315)*100</f>
        <v>1.8714768883878241</v>
      </c>
      <c r="K315" s="1033">
        <v>0.41499999999999998</v>
      </c>
      <c r="L315" s="1043">
        <v>4</v>
      </c>
      <c r="M315" s="756">
        <f>K315*L315</f>
        <v>1.66</v>
      </c>
      <c r="N315" s="1026" t="s">
        <v>108</v>
      </c>
      <c r="O315" s="860">
        <v>0.375</v>
      </c>
      <c r="P315" s="1016">
        <v>43291</v>
      </c>
      <c r="Q315" s="1016">
        <v>43327</v>
      </c>
      <c r="R315" s="756">
        <f>(K315-O315)/O315*100</f>
        <v>10.666666666666663</v>
      </c>
      <c r="S315" s="824">
        <f>IF(INDEX(Historical!$D$7:$D$1455,MATCH(B315,Historical!$B$7:$B$1455,0))=0,"n/a",(INDEX(Historical!$C$7:$C$1455,MATCH(B315,Historical!$B$7:$B$1455,0))/INDEX(Historical!$D$7:$D$1455,MATCH(B315,Historical!$B$7:$B$1455,0))-1)*100)</f>
        <v>10.000000000000009</v>
      </c>
      <c r="T315" s="824">
        <f>IF(INDEX(Historical!$F$7:$F$1455,MATCH(B315,Historical!$B$7:$B$1455,0))=0,"n/a",((INDEX(Historical!$C$7:$C$1455,MATCH(B315,Historical!$B$7:$B$1455,0))/INDEX(Historical!$F$7:$F$1455,MATCH(B315,Historical!$B$7:$B$1455,0)))^(1/3)-1)*100)</f>
        <v>10.495194505120399</v>
      </c>
      <c r="U315" s="824">
        <f>IF(INDEX(Historical!$I$7:$I$1455,MATCH(B315,Historical!$B$7:$B$1455,0))=0,"n/a",((INDEX(Historical!$C$7:$C$1455,MATCH(B315,Historical!$B$7:$B$1455,0))/INDEX(Historical!$I$7:$I$1455,MATCH(B315,Historical!$B$7:$B$1455,0)))^(1/5)-1)*100)</f>
        <v>9.7030508754273104</v>
      </c>
      <c r="V315" s="824">
        <f>IF(INDEX(Historical!$O$7:$O$1455,MATCH(B315,Historical!$B$7:$B$1455,0))=0,"n/a",((INDEX(Historical!$C$7:$C$1455,MATCH(B315,Historical!$B$7:$B$1455,0))/INDEX(Historical!$O$7:$O$1455,MATCH(B315,Historical!$B$7:$B$1455,0)))^(1/10)-1)*100)</f>
        <v>6.5251721018729114</v>
      </c>
      <c r="W315" s="825">
        <f>IF(OR(U315&lt;=0,U315="n/a",V315&lt;=0,V315="n/a"),"n/a",U315/V315)</f>
        <v>1.4870183841805884</v>
      </c>
      <c r="X315" s="826">
        <f>IF(OR(AJ315&lt;=0,AJ315="n/a",U315&lt;=0,U315="n/a"),"n/a",U315/AJ315)</f>
        <v>0.8085875729522759</v>
      </c>
      <c r="Y315" s="780"/>
      <c r="Z315" s="766">
        <f>IF(OR(AC315&lt;0.01,AC315="n/a"),"n/a",M315/AC315*100)</f>
        <v>43.229166666666671</v>
      </c>
      <c r="AA315" s="1042">
        <f>IF(OR(AC315&lt;0.01,AC315="n/a"),"n/a",I315/AC315)</f>
        <v>23.098958333333336</v>
      </c>
      <c r="AB315" s="1043">
        <v>12</v>
      </c>
      <c r="AC315" s="1021">
        <v>3.84</v>
      </c>
      <c r="AD315" s="1021">
        <v>1.79</v>
      </c>
      <c r="AE315" s="1021">
        <v>3.01</v>
      </c>
      <c r="AF315" s="1021">
        <v>6</v>
      </c>
      <c r="AG315" s="1021">
        <v>20</v>
      </c>
      <c r="AH315" s="1021">
        <v>11.4</v>
      </c>
      <c r="AI315" s="1021">
        <v>8.39</v>
      </c>
      <c r="AJ315" s="1021">
        <v>12</v>
      </c>
      <c r="AK315" s="1021">
        <v>12.889999999999999</v>
      </c>
      <c r="AL315" s="1034">
        <v>44880</v>
      </c>
      <c r="AM315" s="1028">
        <v>0.1</v>
      </c>
      <c r="AN315" s="1021">
        <v>0.83</v>
      </c>
      <c r="AO315" s="868">
        <f>IF(U315="n/a","n/a",IF(AA315&lt;0,"n/a",IF(AA315="n/a","n/a",J315+U315-AA315)))</f>
        <v>-11.524430569518202</v>
      </c>
      <c r="AP315" s="869">
        <f>IF(U315="n/a","n/a",J315+U315)</f>
        <v>11.574527763815134</v>
      </c>
      <c r="AQ315" s="1044">
        <f>IF(OR(AC315&lt;0.01,AF315="n/a"),"n/a",(I315/SQRT(22.5*AC315*(I315/AF315))-1)*100)</f>
        <v>148.18787686392386</v>
      </c>
      <c r="AR315" s="766">
        <f>INDEX(Historical!$C$7:$C$1455,MATCH(B315,Historical!$B$7:$B$1455,0))*IF(AH315="n/a",1.03,IF(AH315&lt;0,1.01,IF(AH315&gt;10,1.1,(1+AH315/100))))</f>
        <v>1.5730000000000004</v>
      </c>
      <c r="AS315" s="1042">
        <f>IF($AI315="n/a",1.03*AR315,IF($AI315&lt;0,1.01*AR315,IF($AI315&gt;10,1.1*AR315,(1+$AI315/100)*AR315)))</f>
        <v>1.7049747000000006</v>
      </c>
      <c r="AT315" s="1042">
        <f>IF($AK315="n/a",1.03*AS315,IF($AK315&lt;0,1.01*AS315,IF($AK315&gt;10,1.1*AS315,(1+$AK315/100)*AS315)))</f>
        <v>1.8754721700000008</v>
      </c>
      <c r="AU315" s="1042">
        <f>IF($AK315="n/a",1.03*AT315,IF($AK315&lt;0,1.01*AT315,IF($AK315&gt;10,1.1*AT315,(1+$AK315/100)*AT315)))</f>
        <v>2.0630193870000011</v>
      </c>
      <c r="AV315" s="1042">
        <f>IF($AK315="n/a",1.03*AU315,IF($AK315&lt;0,1.01*AU315,IF($AK315&gt;10,1.1*AU315,(1+$AK315/100)*AU315)))</f>
        <v>2.2693213257000013</v>
      </c>
      <c r="AW315" s="766">
        <f>SUM(AR315:AV315)</f>
        <v>9.485787582700004</v>
      </c>
      <c r="AX315" s="877">
        <f>AW315/I315*100</f>
        <v>10.69423628263811</v>
      </c>
      <c r="AY315" s="1212">
        <v>0.77</v>
      </c>
      <c r="AZ315" s="1028">
        <v>15.03</v>
      </c>
      <c r="BA315" s="1028">
        <v>-0.67</v>
      </c>
      <c r="BB315" s="1028">
        <v>5.6099999999999994</v>
      </c>
      <c r="BC315" s="1028">
        <v>6.41</v>
      </c>
      <c r="BE315" s="721">
        <v>2010</v>
      </c>
      <c r="BF315" s="1057">
        <f>IF(BE315&gt;2008,0,IF(BE315&gt;2001,1,IF(BE315&gt;1990,2,IF(BE315&gt;1980,3,IF(BE315&gt;1973,4,IF(BE315&gt;1970,5,IF(BE315&gt;1960,6,IF(BE315&gt;1958,7,IF(BE315&gt;1953,8,9)))))))))</f>
        <v>0</v>
      </c>
    </row>
    <row r="316" spans="1:58" ht="11.25" customHeight="1" x14ac:dyDescent="0.2">
      <c r="A316" s="1037" t="s">
        <v>4350</v>
      </c>
      <c r="B316" s="681" t="s">
        <v>2507</v>
      </c>
      <c r="C316" s="1181" t="s">
        <v>113</v>
      </c>
      <c r="D316" s="1181" t="s">
        <v>1236</v>
      </c>
      <c r="E316" s="857">
        <v>5</v>
      </c>
      <c r="F316" s="1245">
        <v>844</v>
      </c>
      <c r="G316" s="1245" t="s">
        <v>107</v>
      </c>
      <c r="H316" s="1245" t="s">
        <v>107</v>
      </c>
      <c r="I316" s="1030">
        <v>31.69</v>
      </c>
      <c r="J316" s="766">
        <f>(M316/I316)*100</f>
        <v>1.514673398548438</v>
      </c>
      <c r="K316" s="1033">
        <v>0.12</v>
      </c>
      <c r="L316" s="1043">
        <v>4</v>
      </c>
      <c r="M316" s="756">
        <f>K316*L316</f>
        <v>0.48</v>
      </c>
      <c r="N316" s="746" t="s">
        <v>931</v>
      </c>
      <c r="O316" s="860">
        <v>0.105</v>
      </c>
      <c r="P316" s="1016">
        <v>43384</v>
      </c>
      <c r="Q316" s="1016">
        <v>43417</v>
      </c>
      <c r="R316" s="756">
        <f>(K316-O316)/O316*100</f>
        <v>14.285714285714285</v>
      </c>
      <c r="S316" s="824">
        <f>IF(INDEX(Historical!$D$7:$D$1455,MATCH(B316,Historical!$B$7:$B$1455,0))=0,"n/a",(INDEX(Historical!$C$7:$C$1455,MATCH(B316,Historical!$B$7:$B$1455,0))/INDEX(Historical!$D$7:$D$1455,MATCH(B316,Historical!$B$7:$B$1455,0))-1)*100)</f>
        <v>5.1948051948051965</v>
      </c>
      <c r="T316" s="824">
        <f>IF(INDEX(Historical!$F$7:$F$1455,MATCH(B316,Historical!$B$7:$B$1455,0))=0,"n/a",((INDEX(Historical!$C$7:$C$1455,MATCH(B316,Historical!$B$7:$B$1455,0))/INDEX(Historical!$F$7:$F$1455,MATCH(B316,Historical!$B$7:$B$1455,0)))^(1/3)-1)*100)</f>
        <v>7.0648783255412351</v>
      </c>
      <c r="U316" s="824">
        <f>IF(INDEX(Historical!$I$7:$I$1455,MATCH(B316,Historical!$B$7:$B$1455,0))=0,"n/a",((INDEX(Historical!$C$7:$C$1455,MATCH(B316,Historical!$B$7:$B$1455,0))/INDEX(Historical!$I$7:$I$1455,MATCH(B316,Historical!$B$7:$B$1455,0)))^(1/5)-1)*100)</f>
        <v>6.1858758794934632</v>
      </c>
      <c r="V316" s="824">
        <f>IF(INDEX(Historical!$O$7:$O$1455,MATCH(B316,Historical!$B$7:$B$1455,0))=0,"n/a",((INDEX(Historical!$C$7:$C$1455,MATCH(B316,Historical!$B$7:$B$1455,0))/INDEX(Historical!$O$7:$O$1455,MATCH(B316,Historical!$B$7:$B$1455,0)))^(1/10)-1)*100)</f>
        <v>-7.776550357011736</v>
      </c>
      <c r="W316" s="825" t="str">
        <f>IF(OR(U316&lt;=0,U316="n/a",V316&lt;=0,V316="n/a"),"n/a",U316/V316)</f>
        <v>n/a</v>
      </c>
      <c r="X316" s="826">
        <f>IF(OR(AJ316&lt;=0,AJ316="n/a",U316&lt;=0,U316="n/a"),"n/a",U316/AJ316)</f>
        <v>9.5313958081563371E-2</v>
      </c>
      <c r="Y316" s="1032"/>
      <c r="Z316" s="766">
        <f>IF(OR(AC316&lt;0.01,AC316="n/a"),"n/a",M316/AC316*100)</f>
        <v>24.489795918367346</v>
      </c>
      <c r="AA316" s="1042">
        <f>IF(OR(AC316&lt;0.01,AC316="n/a"),"n/a",I316/AC316)</f>
        <v>16.168367346938776</v>
      </c>
      <c r="AB316" s="1043">
        <v>12</v>
      </c>
      <c r="AC316" s="1021">
        <v>1.96</v>
      </c>
      <c r="AD316" s="1021">
        <v>1.03</v>
      </c>
      <c r="AE316" s="1021">
        <v>1.18</v>
      </c>
      <c r="AF316" s="1021">
        <v>264.08</v>
      </c>
      <c r="AG316" s="1021" t="s">
        <v>138</v>
      </c>
      <c r="AH316" s="1021">
        <v>9.3000000000000007</v>
      </c>
      <c r="AI316" s="1021">
        <v>13.69</v>
      </c>
      <c r="AJ316" s="1021">
        <v>64.900000000000006</v>
      </c>
      <c r="AK316" s="1021">
        <v>15.76</v>
      </c>
      <c r="AL316" s="1034">
        <v>9670</v>
      </c>
      <c r="AM316" s="1028">
        <v>0.4</v>
      </c>
      <c r="AN316" s="1021">
        <v>82.58</v>
      </c>
      <c r="AO316" s="868">
        <f>IF(U316="n/a","n/a",IF(AA316&lt;0,"n/a",IF(AA316="n/a","n/a",J316+U316-AA316)))</f>
        <v>-8.4678180688968752</v>
      </c>
      <c r="AP316" s="869">
        <f>IF(U316="n/a","n/a",J316+U316)</f>
        <v>7.7005492780419011</v>
      </c>
      <c r="AQ316" s="1044">
        <f>IF(OR(AC316&lt;0.01,AF316="n/a"),"n/a",(I316/SQRT(22.5*AC316*(I316/AF316))-1)*100)</f>
        <v>1277.5570081334552</v>
      </c>
      <c r="AR316" s="766">
        <f>INDEX(Historical!$C$7:$C$1455,MATCH(B316,Historical!$B$7:$B$1455,0))*IF(AH316="n/a",1.03,IF(AH316&lt;0,1.01,IF(AH316&gt;10,1.1,(1+AH316/100))))</f>
        <v>0.44266500000000003</v>
      </c>
      <c r="AS316" s="1042">
        <f>IF($AI316="n/a",1.03*AR316,IF($AI316&lt;0,1.01*AR316,IF($AI316&gt;10,1.1*AR316,(1+$AI316/100)*AR316)))</f>
        <v>0.48693150000000007</v>
      </c>
      <c r="AT316" s="1042">
        <f>IF($AK316="n/a",1.03*AS316,IF($AK316&lt;0,1.01*AS316,IF($AK316&gt;10,1.1*AS316,(1+$AK316/100)*AS316)))</f>
        <v>0.53562465000000015</v>
      </c>
      <c r="AU316" s="1042">
        <f>IF($AK316="n/a",1.03*AT316,IF($AK316&lt;0,1.01*AT316,IF($AK316&gt;10,1.1*AT316,(1+$AK316/100)*AT316)))</f>
        <v>0.58918711500000021</v>
      </c>
      <c r="AV316" s="1042">
        <f>IF($AK316="n/a",1.03*AU316,IF($AK316&lt;0,1.01*AU316,IF($AK316&gt;10,1.1*AU316,(1+$AK316/100)*AU316)))</f>
        <v>0.64810582650000026</v>
      </c>
      <c r="AW316" s="766">
        <f>SUM(AR316:AV316)</f>
        <v>2.7025140915000008</v>
      </c>
      <c r="AX316" s="877">
        <f>AW316/I316*100</f>
        <v>8.5279712574944799</v>
      </c>
      <c r="AY316" s="1212">
        <v>1.51</v>
      </c>
      <c r="AZ316" s="1028">
        <v>16.72</v>
      </c>
      <c r="BA316" s="1028">
        <v>-31.77</v>
      </c>
      <c r="BB316" s="1028">
        <v>-2.77</v>
      </c>
      <c r="BC316" s="1028">
        <v>-15.49</v>
      </c>
      <c r="BE316" s="721">
        <v>2014</v>
      </c>
      <c r="BF316" s="1057">
        <f>IF(BE316&gt;2008,0,IF(BE316&gt;2001,1,IF(BE316&gt;1990,2,IF(BE316&gt;1980,3,IF(BE316&gt;1973,4,IF(BE316&gt;1970,5,IF(BE316&gt;1960,6,IF(BE316&gt;1958,7,IF(BE316&gt;1953,8,9)))))))))</f>
        <v>0</v>
      </c>
    </row>
    <row r="317" spans="1:58" ht="11.25" customHeight="1" x14ac:dyDescent="0.2">
      <c r="A317" s="1019" t="s">
        <v>1469</v>
      </c>
      <c r="B317" s="1031" t="s">
        <v>1470</v>
      </c>
      <c r="C317" s="1181" t="s">
        <v>4283</v>
      </c>
      <c r="D317" s="1181" t="s">
        <v>4420</v>
      </c>
      <c r="E317" s="857">
        <v>7</v>
      </c>
      <c r="F317" s="1245">
        <v>571</v>
      </c>
      <c r="G317" s="1245" t="s">
        <v>107</v>
      </c>
      <c r="H317" s="1245" t="s">
        <v>107</v>
      </c>
      <c r="I317" s="1030">
        <v>201.07</v>
      </c>
      <c r="J317" s="766">
        <f>(M317/I317)*100</f>
        <v>0.49733923509225647</v>
      </c>
      <c r="K317" s="1033">
        <v>0.25</v>
      </c>
      <c r="L317" s="1043">
        <v>4</v>
      </c>
      <c r="M317" s="756">
        <f>K317*L317</f>
        <v>1</v>
      </c>
      <c r="N317" s="1026" t="s">
        <v>275</v>
      </c>
      <c r="O317" s="860">
        <v>0.22</v>
      </c>
      <c r="P317" s="714">
        <v>43108</v>
      </c>
      <c r="Q317" s="714">
        <v>43140</v>
      </c>
      <c r="R317" s="756">
        <f>(K317-O317)/O317*100</f>
        <v>13.636363636363635</v>
      </c>
      <c r="S317" s="824">
        <f>IF(INDEX(Historical!$D$7:$D$1455,MATCH(B317,Historical!$B$7:$B$1455,0))=0,"n/a",(INDEX(Historical!$C$7:$C$1455,MATCH(B317,Historical!$B$7:$B$1455,0))/INDEX(Historical!$D$7:$D$1455,MATCH(B317,Historical!$B$7:$B$1455,0))-1)*100)</f>
        <v>15.789473684210531</v>
      </c>
      <c r="T317" s="824">
        <f>IF(INDEX(Historical!$F$7:$F$1455,MATCH(B317,Historical!$B$7:$B$1455,0))=0,"n/a",((INDEX(Historical!$C$7:$C$1455,MATCH(B317,Historical!$B$7:$B$1455,0))/INDEX(Historical!$F$7:$F$1455,MATCH(B317,Historical!$B$7:$B$1455,0)))^(1/3)-1)*100)</f>
        <v>25.99210498948732</v>
      </c>
      <c r="U317" s="824">
        <f>IF(INDEX(Historical!$I$7:$I$1455,MATCH(B317,Historical!$B$7:$B$1455,0))=0,"n/a",((INDEX(Historical!$C$7:$C$1455,MATCH(B317,Historical!$B$7:$B$1455,0))/INDEX(Historical!$I$7:$I$1455,MATCH(B317,Historical!$B$7:$B$1455,0)))^(1/5)-1)*100)</f>
        <v>52.988460572146103</v>
      </c>
      <c r="V317" s="824">
        <f>IF(INDEX(Historical!$O$7:$O$1455,MATCH(B317,Historical!$B$7:$B$1455,0))=0,"n/a",((INDEX(Historical!$C$7:$C$1455,MATCH(B317,Historical!$B$7:$B$1455,0))/INDEX(Historical!$O$7:$O$1455,MATCH(B317,Historical!$B$7:$B$1455,0)))^(1/10)-1)*100)</f>
        <v>32.193131682648698</v>
      </c>
      <c r="W317" s="825">
        <f>IF(OR(U317&lt;=0,U317="n/a",V317&lt;=0,V317="n/a"),"n/a",U317/V317)</f>
        <v>1.6459554508238654</v>
      </c>
      <c r="X317" s="826">
        <f>IF(OR(AJ317&lt;=0,AJ317="n/a",U317&lt;=0,U317="n/a"),"n/a",U317/AJ317)</f>
        <v>3.5803013900098719</v>
      </c>
      <c r="Y317" s="777"/>
      <c r="Z317" s="766">
        <f>IF(OR(AC317&lt;0.01,AC317="n/a"),"n/a",M317/AC317*100)</f>
        <v>17.636684303350968</v>
      </c>
      <c r="AA317" s="1042">
        <f>IF(OR(AC317&lt;0.01,AC317="n/a"),"n/a",I317/AC317)</f>
        <v>35.462081128747798</v>
      </c>
      <c r="AB317" s="1043">
        <v>12</v>
      </c>
      <c r="AC317" s="1021">
        <v>5.67</v>
      </c>
      <c r="AD317" s="1021">
        <v>1.56</v>
      </c>
      <c r="AE317" s="1021">
        <v>14.76</v>
      </c>
      <c r="AF317" s="1021">
        <v>36.1</v>
      </c>
      <c r="AG317" s="1021">
        <v>93.4</v>
      </c>
      <c r="AH317" s="1021">
        <v>18.7</v>
      </c>
      <c r="AI317" s="1021">
        <v>16.89</v>
      </c>
      <c r="AJ317" s="1021">
        <v>14.799999999999999</v>
      </c>
      <c r="AK317" s="1021">
        <v>22.75</v>
      </c>
      <c r="AL317" s="1034">
        <v>213420</v>
      </c>
      <c r="AM317" s="1028">
        <v>0.1</v>
      </c>
      <c r="AN317" s="1021">
        <v>1.1000000000000001</v>
      </c>
      <c r="AO317" s="868">
        <f>IF(U317="n/a","n/a",IF(AA317&lt;0,"n/a",IF(AA317="n/a","n/a",J317+U317-AA317)))</f>
        <v>18.02371867849056</v>
      </c>
      <c r="AP317" s="869">
        <f>IF(U317="n/a","n/a",J317+U317)</f>
        <v>53.485799807238358</v>
      </c>
      <c r="AQ317" s="1044">
        <f>IF(OR(AC317&lt;0.01,AF317="n/a"),"n/a",(I317/SQRT(22.5*AC317*(I317/AF317))-1)*100)</f>
        <v>654.30059694698355</v>
      </c>
      <c r="AR317" s="766">
        <f>INDEX(Historical!$C$7:$C$1455,MATCH(B317,Historical!$B$7:$B$1455,0))*IF(AH317="n/a",1.03,IF(AH317&lt;0,1.01,IF(AH317&gt;10,1.1,(1+AH317/100))))</f>
        <v>0.96800000000000008</v>
      </c>
      <c r="AS317" s="1042">
        <f>IF($AI317="n/a",1.03*AR317,IF($AI317&lt;0,1.01*AR317,IF($AI317&gt;10,1.1*AR317,(1+$AI317/100)*AR317)))</f>
        <v>1.0648000000000002</v>
      </c>
      <c r="AT317" s="1042">
        <f>IF($AK317="n/a",1.03*AS317,IF($AK317&lt;0,1.01*AS317,IF($AK317&gt;10,1.1*AS317,(1+$AK317/100)*AS317)))</f>
        <v>1.1712800000000003</v>
      </c>
      <c r="AU317" s="1042">
        <f>IF($AK317="n/a",1.03*AT317,IF($AK317&lt;0,1.01*AT317,IF($AK317&gt;10,1.1*AT317,(1+$AK317/100)*AT317)))</f>
        <v>1.2884080000000004</v>
      </c>
      <c r="AV317" s="1042">
        <f>IF($AK317="n/a",1.03*AU317,IF($AK317&lt;0,1.01*AU317,IF($AK317&gt;10,1.1*AU317,(1+$AK317/100)*AU317)))</f>
        <v>1.4172488000000005</v>
      </c>
      <c r="AW317" s="766">
        <f>SUM(AR317:AV317)</f>
        <v>5.9097368000000019</v>
      </c>
      <c r="AX317" s="877">
        <f>AW317/I317*100</f>
        <v>2.9391439797085606</v>
      </c>
      <c r="AY317" s="1212">
        <v>1.24</v>
      </c>
      <c r="AZ317" s="1028">
        <v>43</v>
      </c>
      <c r="BA317" s="1028">
        <v>-10.77</v>
      </c>
      <c r="BB317" s="1028">
        <v>-1.54</v>
      </c>
      <c r="BC317" s="1028">
        <v>2.7199999999999998</v>
      </c>
      <c r="BE317" s="721">
        <v>2012</v>
      </c>
      <c r="BF317" s="1057">
        <f>IF(BE317&gt;2008,0,IF(BE317&gt;2001,1,IF(BE317&gt;1990,2,IF(BE317&gt;1980,3,IF(BE317&gt;1973,4,IF(BE317&gt;1970,5,IF(BE317&gt;1960,6,IF(BE317&gt;1958,7,IF(BE317&gt;1953,8,9)))))))))</f>
        <v>0</v>
      </c>
    </row>
    <row r="318" spans="1:58" s="905" customFormat="1" ht="11.25" customHeight="1" x14ac:dyDescent="0.2">
      <c r="A318" s="884" t="s">
        <v>1471</v>
      </c>
      <c r="B318" s="914" t="s">
        <v>1472</v>
      </c>
      <c r="C318" s="1181" t="s">
        <v>124</v>
      </c>
      <c r="D318" s="1181" t="s">
        <v>4451</v>
      </c>
      <c r="E318" s="885">
        <v>6</v>
      </c>
      <c r="F318" s="1245">
        <v>708</v>
      </c>
      <c r="G318" s="1244" t="s">
        <v>107</v>
      </c>
      <c r="H318" s="1244" t="s">
        <v>107</v>
      </c>
      <c r="I318" s="886">
        <v>52.88</v>
      </c>
      <c r="J318" s="887">
        <f>(M318/I318)*100</f>
        <v>0.79425113464447805</v>
      </c>
      <c r="K318" s="888">
        <v>0.105</v>
      </c>
      <c r="L318" s="889">
        <v>4</v>
      </c>
      <c r="M318" s="890">
        <f>K318*L318</f>
        <v>0.42</v>
      </c>
      <c r="N318" s="891" t="s">
        <v>1008</v>
      </c>
      <c r="O318" s="892">
        <v>0.1</v>
      </c>
      <c r="P318" s="893">
        <v>43235</v>
      </c>
      <c r="Q318" s="893">
        <v>43252</v>
      </c>
      <c r="R318" s="890">
        <f>(K318-O318)/O318*100</f>
        <v>4.9999999999999902</v>
      </c>
      <c r="S318" s="824">
        <f>IF(INDEX(Historical!$D$7:$D$1455,MATCH(B318,Historical!$B$7:$B$1455,0))=0,"n/a",(INDEX(Historical!$C$7:$C$1455,MATCH(B318,Historical!$B$7:$B$1455,0))/INDEX(Historical!$D$7:$D$1455,MATCH(B318,Historical!$B$7:$B$1455,0))-1)*100)</f>
        <v>5.3333333333333455</v>
      </c>
      <c r="T318" s="824">
        <f>IF(INDEX(Historical!$F$7:$F$1455,MATCH(B318,Historical!$B$7:$B$1455,0))=0,"n/a",((INDEX(Historical!$C$7:$C$1455,MATCH(B318,Historical!$B$7:$B$1455,0))/INDEX(Historical!$F$7:$F$1455,MATCH(B318,Historical!$B$7:$B$1455,0)))^(1/3)-1)*100)</f>
        <v>5.6454416126542117</v>
      </c>
      <c r="U318" s="824">
        <f>IF(INDEX(Historical!$I$7:$I$1455,MATCH(B318,Historical!$B$7:$B$1455,0))=0,"n/a",((INDEX(Historical!$C$7:$C$1455,MATCH(B318,Historical!$B$7:$B$1455,0))/INDEX(Historical!$I$7:$I$1455,MATCH(B318,Historical!$B$7:$B$1455,0)))^(1/5)-1)*100)</f>
        <v>11.913612703078558</v>
      </c>
      <c r="V318" s="824" t="str">
        <f>IF(INDEX(Historical!$O$7:$O$1455,MATCH(B318,Historical!$B$7:$B$1455,0))=0,"n/a",((INDEX(Historical!$C$7:$C$1455,MATCH(B318,Historical!$B$7:$B$1455,0))/INDEX(Historical!$O$7:$O$1455,MATCH(B318,Historical!$B$7:$B$1455,0)))^(1/10)-1)*100)</f>
        <v>n/a</v>
      </c>
      <c r="W318" s="894" t="str">
        <f>IF(OR(U318&lt;=0,U318="n/a",V318&lt;=0,V318="n/a"),"n/a",U318/V318)</f>
        <v>n/a</v>
      </c>
      <c r="X318" s="895">
        <f>IF(OR(AJ318&lt;=0,AJ318="n/a",U318&lt;=0,U318="n/a"),"n/a",U318/AJ318)</f>
        <v>3.6101856675995627</v>
      </c>
      <c r="Y318" s="906"/>
      <c r="Z318" s="887">
        <f>IF(OR(AC318&lt;0.01,AC318="n/a"),"n/a",M318/AC318*100)</f>
        <v>17.647058823529413</v>
      </c>
      <c r="AA318" s="897">
        <f>IF(OR(AC318&lt;0.01,AC318="n/a"),"n/a",I318/AC318)</f>
        <v>22.218487394957986</v>
      </c>
      <c r="AB318" s="889">
        <v>12</v>
      </c>
      <c r="AC318" s="898">
        <v>2.38</v>
      </c>
      <c r="AD318" s="898">
        <v>1.85</v>
      </c>
      <c r="AE318" s="898">
        <v>0.89</v>
      </c>
      <c r="AF318" s="898">
        <v>1.99</v>
      </c>
      <c r="AG318" s="898">
        <v>6.5</v>
      </c>
      <c r="AH318" s="898">
        <v>10.199999999999999</v>
      </c>
      <c r="AI318" s="898">
        <v>10.96</v>
      </c>
      <c r="AJ318" s="898">
        <v>3.3000000000000003</v>
      </c>
      <c r="AK318" s="898">
        <v>12</v>
      </c>
      <c r="AL318" s="899">
        <v>1080</v>
      </c>
      <c r="AM318" s="900">
        <v>0.89999999999999991</v>
      </c>
      <c r="AN318" s="898">
        <v>0.04</v>
      </c>
      <c r="AO318" s="901">
        <f>IF(U318="n/a","n/a",IF(AA318&lt;0,"n/a",IF(AA318="n/a","n/a",J318+U318-AA318)))</f>
        <v>-9.5106235572349505</v>
      </c>
      <c r="AP318" s="902">
        <f>IF(U318="n/a","n/a",J318+U318)</f>
        <v>12.707863837723036</v>
      </c>
      <c r="AQ318" s="903">
        <f>IF(OR(AC318&lt;0.01,AF318="n/a"),"n/a",(I318/SQRT(22.5*AC318*(I318/AF318))-1)*100)</f>
        <v>40.182087801649999</v>
      </c>
      <c r="AR318" s="766">
        <f>INDEX(Historical!$C$7:$C$1455,MATCH(B318,Historical!$B$7:$B$1455,0))*IF(AH318="n/a",1.03,IF(AH318&lt;0,1.01,IF(AH318&gt;10,1.1,(1+AH318/100))))</f>
        <v>0.43450000000000005</v>
      </c>
      <c r="AS318" s="897">
        <f>IF($AI318="n/a",1.03*AR318,IF($AI318&lt;0,1.01*AR318,IF($AI318&gt;10,1.1*AR318,(1+$AI318/100)*AR318)))</f>
        <v>0.4779500000000001</v>
      </c>
      <c r="AT318" s="897">
        <f>IF($AK318="n/a",1.03*AS318,IF($AK318&lt;0,1.01*AS318,IF($AK318&gt;10,1.1*AS318,(1+$AK318/100)*AS318)))</f>
        <v>0.52574500000000013</v>
      </c>
      <c r="AU318" s="897">
        <f>IF($AK318="n/a",1.03*AT318,IF($AK318&lt;0,1.01*AT318,IF($AK318&gt;10,1.1*AT318,(1+$AK318/100)*AT318)))</f>
        <v>0.57831950000000021</v>
      </c>
      <c r="AV318" s="897">
        <f>IF($AK318="n/a",1.03*AU318,IF($AK318&lt;0,1.01*AU318,IF($AK318&gt;10,1.1*AU318,(1+$AK318/100)*AU318)))</f>
        <v>0.63615145000000028</v>
      </c>
      <c r="AW318" s="887">
        <f>SUM(AR318:AV318)</f>
        <v>2.6526659500000007</v>
      </c>
      <c r="AX318" s="904">
        <f>AW318/I318*100</f>
        <v>5.0163879538577927</v>
      </c>
      <c r="AY318" s="1213">
        <v>1.0900000000000001</v>
      </c>
      <c r="AZ318" s="900">
        <v>17.64</v>
      </c>
      <c r="BA318" s="900">
        <v>-18.77</v>
      </c>
      <c r="BB318" s="900">
        <v>-6.5100000000000007</v>
      </c>
      <c r="BC318" s="900">
        <v>-5.8999999999999995</v>
      </c>
      <c r="BD318" s="1079"/>
      <c r="BE318" s="721">
        <v>2013</v>
      </c>
      <c r="BF318" s="1057">
        <f>IF(BE318&gt;2008,0,IF(BE318&gt;2001,1,IF(BE318&gt;1990,2,IF(BE318&gt;1980,3,IF(BE318&gt;1973,4,IF(BE318&gt;1970,5,IF(BE318&gt;1960,6,IF(BE318&gt;1958,7,IF(BE318&gt;1953,8,9)))))))))</f>
        <v>0</v>
      </c>
    </row>
    <row r="319" spans="1:58" ht="11.25" customHeight="1" x14ac:dyDescent="0.2">
      <c r="A319" s="827" t="s">
        <v>3905</v>
      </c>
      <c r="B319" s="925" t="s">
        <v>3906</v>
      </c>
      <c r="C319" s="1181" t="s">
        <v>113</v>
      </c>
      <c r="D319" s="1181" t="s">
        <v>4465</v>
      </c>
      <c r="E319" s="857">
        <v>7</v>
      </c>
      <c r="F319" s="1245">
        <v>619</v>
      </c>
      <c r="G319" s="1245" t="s">
        <v>107</v>
      </c>
      <c r="H319" s="1245" t="s">
        <v>107</v>
      </c>
      <c r="I319" s="1039">
        <v>39.35</v>
      </c>
      <c r="J319" s="766">
        <f>(M319/I319)*100</f>
        <v>2.1346886912325282</v>
      </c>
      <c r="K319" s="1019">
        <v>0.21</v>
      </c>
      <c r="L319" s="1245">
        <v>4</v>
      </c>
      <c r="M319" s="756">
        <f>K319*L319</f>
        <v>0.84</v>
      </c>
      <c r="N319" s="1245" t="s">
        <v>4259</v>
      </c>
      <c r="O319" s="696">
        <v>0.2</v>
      </c>
      <c r="P319" s="745">
        <v>43313</v>
      </c>
      <c r="Q319" s="745">
        <v>43349</v>
      </c>
      <c r="R319" s="756">
        <f>(K319-O319)/O319*100</f>
        <v>4.9999999999999902</v>
      </c>
      <c r="S319" s="824">
        <f>IF(INDEX(Historical!$D$7:$D$1455,MATCH(B319,Historical!$B$7:$B$1455,0))=0,"n/a",(INDEX(Historical!$C$7:$C$1455,MATCH(B319,Historical!$B$7:$B$1455,0))/INDEX(Historical!$D$7:$D$1455,MATCH(B319,Historical!$B$7:$B$1455,0))-1)*100)</f>
        <v>5.4054054054054168</v>
      </c>
      <c r="T319" s="824">
        <f>IF(INDEX(Historical!$F$7:$F$1455,MATCH(B319,Historical!$B$7:$B$1455,0))=0,"n/a",((INDEX(Historical!$C$7:$C$1455,MATCH(B319,Historical!$B$7:$B$1455,0))/INDEX(Historical!$F$7:$F$1455,MATCH(B319,Historical!$B$7:$B$1455,0)))^(1/3)-1)*100)</f>
        <v>5.7264270346431223</v>
      </c>
      <c r="U319" s="824">
        <f>IF(INDEX(Historical!$I$7:$I$1455,MATCH(B319,Historical!$B$7:$B$1455,0))=0,"n/a",((INDEX(Historical!$C$7:$C$1455,MATCH(B319,Historical!$B$7:$B$1455,0))/INDEX(Historical!$I$7:$I$1455,MATCH(B319,Historical!$B$7:$B$1455,0)))^(1/5)-1)*100)</f>
        <v>21.058327510759469</v>
      </c>
      <c r="V319" s="824" t="str">
        <f>IF(INDEX(Historical!$O$7:$O$1455,MATCH(B319,Historical!$B$7:$B$1455,0))=0,"n/a",((INDEX(Historical!$C$7:$C$1455,MATCH(B319,Historical!$B$7:$B$1455,0))/INDEX(Historical!$O$7:$O$1455,MATCH(B319,Historical!$B$7:$B$1455,0)))^(1/10)-1)*100)</f>
        <v>n/a</v>
      </c>
      <c r="W319" s="825" t="str">
        <f>IF(OR(U319&lt;=0,U319="n/a",V319&lt;=0,V319="n/a"),"n/a",U319/V319)</f>
        <v>n/a</v>
      </c>
      <c r="X319" s="826">
        <f>IF(OR(AJ319&lt;=0,AJ319="n/a",U319&lt;=0,U319="n/a"),"n/a",U319/AJ319)</f>
        <v>2.6656110773113251</v>
      </c>
      <c r="Y319" s="767"/>
      <c r="Z319" s="766">
        <f>IF(OR(AC319&lt;0.01,AC319="n/a"),"n/a",M319/AC319*100)</f>
        <v>36.05150214592274</v>
      </c>
      <c r="AA319" s="1042">
        <f>IF(OR(AC319&lt;0.01,AC319="n/a"),"n/a",I319/AC319)</f>
        <v>16.888412017167383</v>
      </c>
      <c r="AB319" s="1043">
        <v>12</v>
      </c>
      <c r="AC319" s="1038">
        <v>2.33</v>
      </c>
      <c r="AD319" s="1038">
        <v>1.1200000000000001</v>
      </c>
      <c r="AE319" s="1021">
        <v>0.78</v>
      </c>
      <c r="AF319" s="1021">
        <v>2.2599999999999998</v>
      </c>
      <c r="AG319" s="1021">
        <v>36.4</v>
      </c>
      <c r="AH319" s="1021">
        <v>-3.6999999999999997</v>
      </c>
      <c r="AI319" s="1021">
        <v>1.51</v>
      </c>
      <c r="AJ319" s="804">
        <v>7.9</v>
      </c>
      <c r="AK319" s="804">
        <v>15</v>
      </c>
      <c r="AL319" s="1038">
        <v>1690</v>
      </c>
      <c r="AM319" s="1038">
        <v>0.4</v>
      </c>
      <c r="AN319" s="1038">
        <v>1.22</v>
      </c>
      <c r="AO319" s="868">
        <f>IF(U319="n/a","n/a",IF(AA319&lt;0,"n/a",IF(AA319="n/a","n/a",J319+U319-AA319)))</f>
        <v>6.3046041848246155</v>
      </c>
      <c r="AP319" s="869">
        <f>IF(U319="n/a","n/a",J319+U319)</f>
        <v>23.193016201991998</v>
      </c>
      <c r="AQ319" s="1044">
        <f>IF(OR(AC319&lt;0.01,AF319="n/a"),"n/a",(I319/SQRT(22.5*AC319*(I319/AF319))-1)*100)</f>
        <v>30.243892855414025</v>
      </c>
      <c r="AR319" s="766">
        <f>INDEX(Historical!$C$7:$C$1455,MATCH(B319,Historical!$B$7:$B$1455,0))*IF(AH319="n/a",1.03,IF(AH319&lt;0,1.01,IF(AH319&gt;10,1.1,(1+AH319/100))))</f>
        <v>0.78780000000000006</v>
      </c>
      <c r="AS319" s="1042">
        <f>IF($AI319="n/a",1.03*AR319,IF($AI319&lt;0,1.01*AR319,IF($AI319&gt;10,1.1*AR319,(1+$AI319/100)*AR319)))</f>
        <v>0.79969577999999997</v>
      </c>
      <c r="AT319" s="1042">
        <f>IF($AK319="n/a",1.03*AS319,IF($AK319&lt;0,1.01*AS319,IF($AK319&gt;10,1.1*AS319,(1+$AK319/100)*AS319)))</f>
        <v>0.87966535800000001</v>
      </c>
      <c r="AU319" s="1042">
        <f>IF($AK319="n/a",1.03*AT319,IF($AK319&lt;0,1.01*AT319,IF($AK319&gt;10,1.1*AT319,(1+$AK319/100)*AT319)))</f>
        <v>0.96763189380000014</v>
      </c>
      <c r="AV319" s="1042">
        <f>IF($AK319="n/a",1.03*AU319,IF($AK319&lt;0,1.01*AU319,IF($AK319&gt;10,1.1*AU319,(1+$AK319/100)*AU319)))</f>
        <v>1.0643950831800002</v>
      </c>
      <c r="AW319" s="766">
        <f>SUM(AR319:AV319)</f>
        <v>4.4991881149799999</v>
      </c>
      <c r="AX319" s="877">
        <f>AW319/I319*100</f>
        <v>11.43376903425667</v>
      </c>
      <c r="AY319" s="853">
        <v>1.35</v>
      </c>
      <c r="AZ319" s="1021">
        <v>41.9</v>
      </c>
      <c r="BA319" s="1021">
        <v>-6.22</v>
      </c>
      <c r="BB319" s="1021">
        <v>3</v>
      </c>
      <c r="BC319" s="1021">
        <v>12.540000000000001</v>
      </c>
      <c r="BE319" s="721">
        <v>2012</v>
      </c>
      <c r="BF319" s="1057">
        <f>IF(BE319&gt;2008,0,IF(BE319&gt;2001,1,IF(BE319&gt;1990,2,IF(BE319&gt;1980,3,IF(BE319&gt;1973,4,IF(BE319&gt;1970,5,IF(BE319&gt;1960,6,IF(BE319&gt;1958,7,IF(BE319&gt;1953,8,9)))))))))</f>
        <v>0</v>
      </c>
    </row>
    <row r="320" spans="1:58" ht="11.25" customHeight="1" x14ac:dyDescent="0.2">
      <c r="A320" s="1027" t="s">
        <v>1473</v>
      </c>
      <c r="B320" s="1031" t="s">
        <v>1474</v>
      </c>
      <c r="C320" s="1181" t="s">
        <v>109</v>
      </c>
      <c r="D320" s="1181" t="s">
        <v>4434</v>
      </c>
      <c r="E320" s="857">
        <v>7</v>
      </c>
      <c r="F320" s="1245">
        <v>584</v>
      </c>
      <c r="G320" s="1245" t="s">
        <v>107</v>
      </c>
      <c r="H320" s="1245" t="s">
        <v>107</v>
      </c>
      <c r="I320" s="1030">
        <v>45.88</v>
      </c>
      <c r="J320" s="766">
        <f>(M320/I320)*100</f>
        <v>2.092414995640802</v>
      </c>
      <c r="K320" s="1033">
        <v>0.24</v>
      </c>
      <c r="L320" s="1043">
        <v>4</v>
      </c>
      <c r="M320" s="756">
        <f>K320*L320</f>
        <v>0.96</v>
      </c>
      <c r="N320" s="1026" t="s">
        <v>322</v>
      </c>
      <c r="O320" s="860">
        <v>0.21</v>
      </c>
      <c r="P320" s="1016">
        <v>43173</v>
      </c>
      <c r="Q320" s="1016">
        <v>43189</v>
      </c>
      <c r="R320" s="756">
        <f>(K320-O320)/O320*100</f>
        <v>14.285714285714285</v>
      </c>
      <c r="S320" s="824">
        <f>IF(INDEX(Historical!$D$7:$D$1455,MATCH(B320,Historical!$B$7:$B$1455,0))=0,"n/a",(INDEX(Historical!$C$7:$C$1455,MATCH(B320,Historical!$B$7:$B$1455,0))/INDEX(Historical!$D$7:$D$1455,MATCH(B320,Historical!$B$7:$B$1455,0))-1)*100)</f>
        <v>10.810810810810811</v>
      </c>
      <c r="T320" s="824">
        <f>IF(INDEX(Historical!$F$7:$F$1455,MATCH(B320,Historical!$B$7:$B$1455,0))=0,"n/a",((INDEX(Historical!$C$7:$C$1455,MATCH(B320,Historical!$B$7:$B$1455,0))/INDEX(Historical!$F$7:$F$1455,MATCH(B320,Historical!$B$7:$B$1455,0)))^(1/3)-1)*100)</f>
        <v>16.39567313371937</v>
      </c>
      <c r="U320" s="824">
        <f>IF(INDEX(Historical!$I$7:$I$1455,MATCH(B320,Historical!$B$7:$B$1455,0))=0,"n/a",((INDEX(Historical!$C$7:$C$1455,MATCH(B320,Historical!$B$7:$B$1455,0))/INDEX(Historical!$I$7:$I$1455,MATCH(B320,Historical!$B$7:$B$1455,0)))^(1/5)-1)*100)</f>
        <v>44.535357174246414</v>
      </c>
      <c r="V320" s="824">
        <f>IF(INDEX(Historical!$O$7:$O$1455,MATCH(B320,Historical!$B$7:$B$1455,0))=0,"n/a",((INDEX(Historical!$C$7:$C$1455,MATCH(B320,Historical!$B$7:$B$1455,0))/INDEX(Historical!$O$7:$O$1455,MATCH(B320,Historical!$B$7:$B$1455,0)))^(1/10)-1)*100)</f>
        <v>1.309024971653483</v>
      </c>
      <c r="W320" s="825">
        <f>IF(OR(U320&lt;=0,U320="n/a",V320&lt;=0,V320="n/a"),"n/a",U320/V320)</f>
        <v>34.021778146823266</v>
      </c>
      <c r="X320" s="826">
        <f>IF(OR(AJ320&lt;=0,AJ320="n/a",U320&lt;=0,U320="n/a"),"n/a",U320/AJ320)</f>
        <v>6.1854662742008912</v>
      </c>
      <c r="Y320" s="780"/>
      <c r="Z320" s="766">
        <f>IF(OR(AC320&lt;0.01,AC320="n/a"),"n/a",M320/AC320*100)</f>
        <v>44.85981308411214</v>
      </c>
      <c r="AA320" s="1042">
        <f>IF(OR(AC320&lt;0.01,AC320="n/a"),"n/a",I320/AC320)</f>
        <v>21.439252336448597</v>
      </c>
      <c r="AB320" s="1043">
        <v>12</v>
      </c>
      <c r="AC320" s="1021">
        <v>2.14</v>
      </c>
      <c r="AD320" s="1021">
        <v>2.68</v>
      </c>
      <c r="AE320" s="1021">
        <v>5.3</v>
      </c>
      <c r="AF320" s="1021">
        <v>1.4</v>
      </c>
      <c r="AG320" s="1021">
        <v>10.4</v>
      </c>
      <c r="AH320" s="1021">
        <v>6.2</v>
      </c>
      <c r="AI320" s="1021">
        <v>22.53</v>
      </c>
      <c r="AJ320" s="1021">
        <v>7.1999999999999993</v>
      </c>
      <c r="AK320" s="1021">
        <v>8</v>
      </c>
      <c r="AL320" s="1034">
        <v>3870</v>
      </c>
      <c r="AM320" s="1028">
        <v>1</v>
      </c>
      <c r="AN320" s="1021">
        <v>0.21</v>
      </c>
      <c r="AO320" s="868">
        <f>IF(U320="n/a","n/a",IF(AA320&lt;0,"n/a",IF(AA320="n/a","n/a",J320+U320-AA320)))</f>
        <v>25.188519833438619</v>
      </c>
      <c r="AP320" s="869">
        <f>IF(U320="n/a","n/a",J320+U320)</f>
        <v>46.627772169887216</v>
      </c>
      <c r="AQ320" s="1044">
        <f>IF(OR(AC320&lt;0.01,AF320="n/a"),"n/a",(I320/SQRT(22.5*AC320*(I320/AF320))-1)*100)</f>
        <v>15.49882783633787</v>
      </c>
      <c r="AR320" s="766">
        <f>INDEX(Historical!$C$7:$C$1455,MATCH(B320,Historical!$B$7:$B$1455,0))*IF(AH320="n/a",1.03,IF(AH320&lt;0,1.01,IF(AH320&gt;10,1.1,(1+AH320/100))))</f>
        <v>0.87084000000000006</v>
      </c>
      <c r="AS320" s="1042">
        <f>IF($AI320="n/a",1.03*AR320,IF($AI320&lt;0,1.01*AR320,IF($AI320&gt;10,1.1*AR320,(1+$AI320/100)*AR320)))</f>
        <v>0.95792400000000011</v>
      </c>
      <c r="AT320" s="1042">
        <f>IF($AK320="n/a",1.03*AS320,IF($AK320&lt;0,1.01*AS320,IF($AK320&gt;10,1.1*AS320,(1+$AK320/100)*AS320)))</f>
        <v>1.0345579200000001</v>
      </c>
      <c r="AU320" s="1042">
        <f>IF($AK320="n/a",1.03*AT320,IF($AK320&lt;0,1.01*AT320,IF($AK320&gt;10,1.1*AT320,(1+$AK320/100)*AT320)))</f>
        <v>1.1173225536000002</v>
      </c>
      <c r="AV320" s="1042">
        <f>IF($AK320="n/a",1.03*AU320,IF($AK320&lt;0,1.01*AU320,IF($AK320&gt;10,1.1*AU320,(1+$AK320/100)*AU320)))</f>
        <v>1.2067083578880002</v>
      </c>
      <c r="AW320" s="766">
        <f>SUM(AR320:AV320)</f>
        <v>5.1873528314880009</v>
      </c>
      <c r="AX320" s="877">
        <f>AW320/I320*100</f>
        <v>11.30634880446382</v>
      </c>
      <c r="AY320" s="1212">
        <v>0.94</v>
      </c>
      <c r="AZ320" s="1028">
        <v>17.190000000000001</v>
      </c>
      <c r="BA320" s="1028">
        <v>-11.07</v>
      </c>
      <c r="BB320" s="1028">
        <v>1.67</v>
      </c>
      <c r="BC320" s="1028">
        <v>0.26</v>
      </c>
      <c r="BE320" s="721">
        <v>2012</v>
      </c>
      <c r="BF320" s="1057">
        <f>IF(BE320&gt;2008,0,IF(BE320&gt;2001,1,IF(BE320&gt;1990,2,IF(BE320&gt;1980,3,IF(BE320&gt;1973,4,IF(BE320&gt;1970,5,IF(BE320&gt;1960,6,IF(BE320&gt;1958,7,IF(BE320&gt;1953,8,9)))))))))</f>
        <v>0</v>
      </c>
    </row>
    <row r="321" spans="1:58" ht="11.25" customHeight="1" x14ac:dyDescent="0.2">
      <c r="A321" s="1027" t="s">
        <v>3907</v>
      </c>
      <c r="B321" s="1031" t="s">
        <v>3908</v>
      </c>
      <c r="C321" s="1181" t="s">
        <v>4414</v>
      </c>
      <c r="D321" s="1181" t="s">
        <v>4415</v>
      </c>
      <c r="E321" s="857">
        <v>5</v>
      </c>
      <c r="F321" s="1245">
        <v>801</v>
      </c>
      <c r="G321" s="1245" t="s">
        <v>107</v>
      </c>
      <c r="H321" s="1245" t="s">
        <v>107</v>
      </c>
      <c r="I321" s="1030">
        <v>17.27</v>
      </c>
      <c r="J321" s="766">
        <f>(M321/I321)*100</f>
        <v>5.7903879559930518</v>
      </c>
      <c r="K321" s="1033">
        <v>0.25</v>
      </c>
      <c r="L321" s="1043">
        <v>4</v>
      </c>
      <c r="M321" s="756">
        <f>K321*L321</f>
        <v>1</v>
      </c>
      <c r="N321" s="1026" t="s">
        <v>471</v>
      </c>
      <c r="O321" s="860">
        <v>0.24</v>
      </c>
      <c r="P321" s="1016">
        <v>43173</v>
      </c>
      <c r="Q321" s="1016">
        <v>43202</v>
      </c>
      <c r="R321" s="756">
        <f>(K321-O321)/O321*100</f>
        <v>4.1666666666666705</v>
      </c>
      <c r="S321" s="824">
        <f>IF(INDEX(Historical!$D$7:$D$1455,MATCH(B321,Historical!$B$7:$B$1455,0))=0,"n/a",(INDEX(Historical!$C$7:$C$1455,MATCH(B321,Historical!$B$7:$B$1455,0))/INDEX(Historical!$D$7:$D$1455,MATCH(B321,Historical!$B$7:$B$1455,0))-1)*100)</f>
        <v>5.555555555555558</v>
      </c>
      <c r="T321" s="824">
        <f>IF(INDEX(Historical!$F$7:$F$1455,MATCH(B321,Historical!$B$7:$B$1455,0))=0,"n/a",((INDEX(Historical!$C$7:$C$1455,MATCH(B321,Historical!$B$7:$B$1455,0))/INDEX(Historical!$F$7:$F$1455,MATCH(B321,Historical!$B$7:$B$1455,0)))^(1/3)-1)*100)</f>
        <v>4.18729750097111</v>
      </c>
      <c r="U321" s="824">
        <f>IF(INDEX(Historical!$I$7:$I$1455,MATCH(B321,Historical!$B$7:$B$1455,0))=0,"n/a",((INDEX(Historical!$C$7:$C$1455,MATCH(B321,Historical!$B$7:$B$1455,0))/INDEX(Historical!$I$7:$I$1455,MATCH(B321,Historical!$B$7:$B$1455,0)))^(1/5)-1)*100)</f>
        <v>3.4967527040806967</v>
      </c>
      <c r="V321" s="824">
        <f>IF(INDEX(Historical!$O$7:$O$1455,MATCH(B321,Historical!$B$7:$B$1455,0))=0,"n/a",((INDEX(Historical!$C$7:$C$1455,MATCH(B321,Historical!$B$7:$B$1455,0))/INDEX(Historical!$O$7:$O$1455,MATCH(B321,Historical!$B$7:$B$1455,0)))^(1/10)-1)*100)</f>
        <v>-1.2743538167945823</v>
      </c>
      <c r="W321" s="825" t="str">
        <f>IF(OR(U321&lt;=0,U321="n/a",V321&lt;=0,V321="n/a"),"n/a",U321/V321)</f>
        <v>n/a</v>
      </c>
      <c r="X321" s="826">
        <f>IF(OR(AJ321&lt;=0,AJ321="n/a",U321&lt;=0,U321="n/a"),"n/a",U321/AJ321)</f>
        <v>0.40192559817019508</v>
      </c>
      <c r="Y321" s="1032"/>
      <c r="Z321" s="766">
        <f>IF(OR(AC321&lt;0.01,AC321="n/a"),"n/a",M321/AC321*100)</f>
        <v>36.363636363636367</v>
      </c>
      <c r="AA321" s="1042">
        <f>IF(OR(AC321&lt;0.01,AC321="n/a"),"n/a",I321/AC321)</f>
        <v>6.28</v>
      </c>
      <c r="AB321" s="1043">
        <v>12</v>
      </c>
      <c r="AC321" s="1021">
        <v>2.75</v>
      </c>
      <c r="AD321" s="1021">
        <v>1.01</v>
      </c>
      <c r="AE321" s="1021">
        <v>7.81</v>
      </c>
      <c r="AF321" s="1021">
        <v>1.41</v>
      </c>
      <c r="AG321" s="1021">
        <v>25.3</v>
      </c>
      <c r="AH321" s="1021">
        <v>-4.3</v>
      </c>
      <c r="AI321" s="1021">
        <v>-63.04</v>
      </c>
      <c r="AJ321" s="1021">
        <v>8.6999999999999993</v>
      </c>
      <c r="AK321" s="1021">
        <v>6.21</v>
      </c>
      <c r="AL321" s="1034">
        <v>6310</v>
      </c>
      <c r="AM321" s="1028">
        <v>1.2</v>
      </c>
      <c r="AN321" s="1021">
        <v>0.9</v>
      </c>
      <c r="AO321" s="868">
        <f>IF(U321="n/a","n/a",IF(AA321&lt;0,"n/a",IF(AA321="n/a","n/a",J321+U321-AA321)))</f>
        <v>3.0071406600737491</v>
      </c>
      <c r="AP321" s="869">
        <f>IF(U321="n/a","n/a",J321+U321)</f>
        <v>9.2871406600737494</v>
      </c>
      <c r="AQ321" s="1044">
        <f>IF(OR(AC321&lt;0.01,AF321="n/a"),"n/a",(I321/SQRT(22.5*AC321*(I321/AF321))-1)*100)</f>
        <v>-37.266702089985202</v>
      </c>
      <c r="AR321" s="766">
        <f>INDEX(Historical!$C$7:$C$1455,MATCH(B321,Historical!$B$7:$B$1455,0))*IF(AH321="n/a",1.03,IF(AH321&lt;0,1.01,IF(AH321&gt;10,1.1,(1+AH321/100))))</f>
        <v>0.95949999999999991</v>
      </c>
      <c r="AS321" s="1042">
        <f>IF($AI321="n/a",1.03*AR321,IF($AI321&lt;0,1.01*AR321,IF($AI321&gt;10,1.1*AR321,(1+$AI321/100)*AR321)))</f>
        <v>0.96909499999999993</v>
      </c>
      <c r="AT321" s="1042">
        <f>IF($AK321="n/a",1.03*AS321,IF($AK321&lt;0,1.01*AS321,IF($AK321&gt;10,1.1*AS321,(1+$AK321/100)*AS321)))</f>
        <v>1.0292757994999999</v>
      </c>
      <c r="AU321" s="1042">
        <f>IF($AK321="n/a",1.03*AT321,IF($AK321&lt;0,1.01*AT321,IF($AK321&gt;10,1.1*AT321,(1+$AK321/100)*AT321)))</f>
        <v>1.09319382664895</v>
      </c>
      <c r="AV321" s="1042">
        <f>IF($AK321="n/a",1.03*AU321,IF($AK321&lt;0,1.01*AU321,IF($AK321&gt;10,1.1*AU321,(1+$AK321/100)*AU321)))</f>
        <v>1.1610811632838498</v>
      </c>
      <c r="AW321" s="766">
        <f>SUM(AR321:AV321)</f>
        <v>5.2121457894327996</v>
      </c>
      <c r="AX321" s="877">
        <f>AW321/I321*100</f>
        <v>30.180346204011578</v>
      </c>
      <c r="AY321" s="1212">
        <v>0.44</v>
      </c>
      <c r="AZ321" s="1028">
        <v>46.11</v>
      </c>
      <c r="BA321" s="1028">
        <v>0.52</v>
      </c>
      <c r="BB321" s="1028">
        <v>12.64</v>
      </c>
      <c r="BC321" s="1028">
        <v>22.8</v>
      </c>
      <c r="BE321" s="721">
        <v>2014</v>
      </c>
      <c r="BF321" s="1057">
        <f>IF(BE321&gt;2008,0,IF(BE321&gt;2001,1,IF(BE321&gt;1990,2,IF(BE321&gt;1980,3,IF(BE321&gt;1973,4,IF(BE321&gt;1970,5,IF(BE321&gt;1960,6,IF(BE321&gt;1958,7,IF(BE321&gt;1953,8,9)))))))))</f>
        <v>0</v>
      </c>
    </row>
    <row r="322" spans="1:58" ht="11.25" customHeight="1" x14ac:dyDescent="0.2">
      <c r="A322" s="1027" t="s">
        <v>1475</v>
      </c>
      <c r="B322" s="1031" t="s">
        <v>1476</v>
      </c>
      <c r="C322" s="1181" t="s">
        <v>109</v>
      </c>
      <c r="D322" s="1181" t="s">
        <v>4434</v>
      </c>
      <c r="E322" s="857">
        <v>7</v>
      </c>
      <c r="F322" s="1245">
        <v>646</v>
      </c>
      <c r="G322" s="1245" t="s">
        <v>38</v>
      </c>
      <c r="H322" s="1245" t="s">
        <v>38</v>
      </c>
      <c r="I322" s="1030">
        <v>31.94</v>
      </c>
      <c r="J322" s="766">
        <f>(M322/I322)*100</f>
        <v>3.1308703819661865</v>
      </c>
      <c r="K322" s="1033">
        <v>0.25</v>
      </c>
      <c r="L322" s="1043">
        <v>4</v>
      </c>
      <c r="M322" s="756">
        <f>K322*L322</f>
        <v>1</v>
      </c>
      <c r="N322" s="1026" t="s">
        <v>718</v>
      </c>
      <c r="O322" s="860">
        <v>0.24</v>
      </c>
      <c r="P322" s="1016">
        <v>43440</v>
      </c>
      <c r="Q322" s="1016">
        <v>43453</v>
      </c>
      <c r="R322" s="756">
        <f>(K322-O322)/O322*100</f>
        <v>4.1666666666666705</v>
      </c>
      <c r="S322" s="824">
        <f>IF(INDEX(Historical!$D$7:$D$1455,MATCH(B322,Historical!$B$7:$B$1455,0))=0,"n/a",(INDEX(Historical!$C$7:$C$1455,MATCH(B322,Historical!$B$7:$B$1455,0))/INDEX(Historical!$D$7:$D$1455,MATCH(B322,Historical!$B$7:$B$1455,0))-1)*100)</f>
        <v>12.12121212121211</v>
      </c>
      <c r="T322" s="824">
        <f>IF(INDEX(Historical!$F$7:$F$1455,MATCH(B322,Historical!$B$7:$B$1455,0))=0,"n/a",((INDEX(Historical!$C$7:$C$1455,MATCH(B322,Historical!$B$7:$B$1455,0))/INDEX(Historical!$F$7:$F$1455,MATCH(B322,Historical!$B$7:$B$1455,0)))^(1/3)-1)*100)</f>
        <v>15.521679473813489</v>
      </c>
      <c r="U322" s="824">
        <f>IF(INDEX(Historical!$I$7:$I$1455,MATCH(B322,Historical!$B$7:$B$1455,0))=0,"n/a",((INDEX(Historical!$C$7:$C$1455,MATCH(B322,Historical!$B$7:$B$1455,0))/INDEX(Historical!$I$7:$I$1455,MATCH(B322,Historical!$B$7:$B$1455,0)))^(1/5)-1)*100)</f>
        <v>52.404518103523579</v>
      </c>
      <c r="V322" s="824">
        <f>IF(INDEX(Historical!$O$7:$O$1455,MATCH(B322,Historical!$B$7:$B$1455,0))=0,"n/a",((INDEX(Historical!$C$7:$C$1455,MATCH(B322,Historical!$B$7:$B$1455,0))/INDEX(Historical!$O$7:$O$1455,MATCH(B322,Historical!$B$7:$B$1455,0)))^(1/10)-1)*100)</f>
        <v>2.6445006797345627</v>
      </c>
      <c r="W322" s="825">
        <f>IF(OR(U322&lt;=0,U322="n/a",V322&lt;=0,V322="n/a"),"n/a",U322/V322)</f>
        <v>19.816413172101583</v>
      </c>
      <c r="X322" s="826">
        <f>IF(OR(AJ322&lt;=0,AJ322="n/a",U322&lt;=0,U322="n/a"),"n/a",U322/AJ322)</f>
        <v>5.9550588754004075</v>
      </c>
      <c r="Y322" s="1032" t="s">
        <v>4077</v>
      </c>
      <c r="Z322" s="766">
        <f>IF(OR(AC322&lt;0.01,AC322="n/a"),"n/a",M322/AC322*100)</f>
        <v>41.666666666666671</v>
      </c>
      <c r="AA322" s="1042">
        <f>IF(OR(AC322&lt;0.01,AC322="n/a"),"n/a",I322/AC322)</f>
        <v>13.308333333333334</v>
      </c>
      <c r="AB322" s="1043">
        <v>12</v>
      </c>
      <c r="AC322" s="1021">
        <v>2.4</v>
      </c>
      <c r="AD322" s="1021">
        <v>1.67</v>
      </c>
      <c r="AE322" s="1021">
        <v>3.82</v>
      </c>
      <c r="AF322" s="1021">
        <v>1.4</v>
      </c>
      <c r="AG322" s="1021">
        <v>10.299999999999999</v>
      </c>
      <c r="AH322" s="1021">
        <v>1.0999999999999999</v>
      </c>
      <c r="AI322" s="1021">
        <v>6.15</v>
      </c>
      <c r="AJ322" s="1021">
        <v>8.7999999999999989</v>
      </c>
      <c r="AK322" s="1021">
        <v>8</v>
      </c>
      <c r="AL322" s="1034">
        <v>526.04999999999995</v>
      </c>
      <c r="AM322" s="1028">
        <v>1.2</v>
      </c>
      <c r="AN322" s="1021">
        <v>0.12</v>
      </c>
      <c r="AO322" s="868">
        <f>IF(U322="n/a","n/a",IF(AA322&lt;0,"n/a",IF(AA322="n/a","n/a",J322+U322-AA322)))</f>
        <v>42.227055152156424</v>
      </c>
      <c r="AP322" s="869">
        <f>IF(U322="n/a","n/a",J322+U322)</f>
        <v>55.535388485489761</v>
      </c>
      <c r="AQ322" s="1044">
        <f>IF(OR(AC322&lt;0.01,AF322="n/a"),"n/a",(I322/SQRT(22.5*AC322*(I322/AF322))-1)*100)</f>
        <v>-9.0014245125741414</v>
      </c>
      <c r="AR322" s="766">
        <f>INDEX(Historical!$C$7:$C$1455,MATCH(B322,Historical!$B$7:$B$1455,0))*IF(AH322="n/a",1.03,IF(AH322&lt;0,1.01,IF(AH322&gt;10,1.1,(1+AH322/100))))</f>
        <v>0.74813999999999992</v>
      </c>
      <c r="AS322" s="1042">
        <f>IF($AI322="n/a",1.03*AR322,IF($AI322&lt;0,1.01*AR322,IF($AI322&gt;10,1.1*AR322,(1+$AI322/100)*AR322)))</f>
        <v>0.79415060999999998</v>
      </c>
      <c r="AT322" s="1042">
        <f>IF($AK322="n/a",1.03*AS322,IF($AK322&lt;0,1.01*AS322,IF($AK322&gt;10,1.1*AS322,(1+$AK322/100)*AS322)))</f>
        <v>0.85768265880000005</v>
      </c>
      <c r="AU322" s="1042">
        <f>IF($AK322="n/a",1.03*AT322,IF($AK322&lt;0,1.01*AT322,IF($AK322&gt;10,1.1*AT322,(1+$AK322/100)*AT322)))</f>
        <v>0.9262972715040001</v>
      </c>
      <c r="AV322" s="1042">
        <f>IF($AK322="n/a",1.03*AU322,IF($AK322&lt;0,1.01*AU322,IF($AK322&gt;10,1.1*AU322,(1+$AK322/100)*AU322)))</f>
        <v>1.0004010532243202</v>
      </c>
      <c r="AW322" s="766">
        <f>SUM(AR322:AV322)</f>
        <v>4.32667159352832</v>
      </c>
      <c r="AX322" s="877">
        <f>AW322/I322*100</f>
        <v>13.54624794467226</v>
      </c>
      <c r="AY322" s="1212">
        <v>0.68</v>
      </c>
      <c r="AZ322" s="1028">
        <v>7.91</v>
      </c>
      <c r="BA322" s="1028">
        <v>-16.97</v>
      </c>
      <c r="BB322" s="1028">
        <v>-1.35</v>
      </c>
      <c r="BC322" s="1028">
        <v>-8.3000000000000007</v>
      </c>
      <c r="BE322" s="721">
        <v>2012</v>
      </c>
      <c r="BF322" s="1057">
        <f>IF(BE322&gt;2008,0,IF(BE322&gt;2001,1,IF(BE322&gt;1990,2,IF(BE322&gt;1980,3,IF(BE322&gt;1973,4,IF(BE322&gt;1970,5,IF(BE322&gt;1960,6,IF(BE322&gt;1958,7,IF(BE322&gt;1953,8,9)))))))))</f>
        <v>0</v>
      </c>
    </row>
    <row r="323" spans="1:58" ht="11.25" customHeight="1" x14ac:dyDescent="0.2">
      <c r="A323" s="1027" t="s">
        <v>1477</v>
      </c>
      <c r="B323" s="1031" t="s">
        <v>1478</v>
      </c>
      <c r="C323" s="1181" t="s">
        <v>155</v>
      </c>
      <c r="D323" s="1181" t="s">
        <v>4444</v>
      </c>
      <c r="E323" s="857">
        <v>8</v>
      </c>
      <c r="F323" s="1245">
        <v>554</v>
      </c>
      <c r="G323" s="1245" t="s">
        <v>116</v>
      </c>
      <c r="H323" s="1245" t="s">
        <v>116</v>
      </c>
      <c r="I323" s="1030">
        <v>79.34</v>
      </c>
      <c r="J323" s="766">
        <f>(M323/I323)*100</f>
        <v>2.7728762288883289</v>
      </c>
      <c r="K323" s="1033">
        <v>0.55000000000000004</v>
      </c>
      <c r="L323" s="1043">
        <v>4</v>
      </c>
      <c r="M323" s="756">
        <f>K323*L323</f>
        <v>2.2000000000000002</v>
      </c>
      <c r="N323" s="1026" t="s">
        <v>605</v>
      </c>
      <c r="O323" s="860">
        <v>0.48</v>
      </c>
      <c r="P323" s="1016">
        <v>43448</v>
      </c>
      <c r="Q323" s="1016">
        <v>43473</v>
      </c>
      <c r="R323" s="756">
        <f>(K323-O323)/O323*100</f>
        <v>14.583333333333348</v>
      </c>
      <c r="S323" s="824">
        <f>IF(INDEX(Historical!$D$7:$D$1455,MATCH(B323,Historical!$B$7:$B$1455,0))=0,"n/a",(INDEX(Historical!$C$7:$C$1455,MATCH(B323,Historical!$B$7:$B$1455,0))/INDEX(Historical!$D$7:$D$1455,MATCH(B323,Historical!$B$7:$B$1455,0))-1)*100)</f>
        <v>2.1739130434782483</v>
      </c>
      <c r="T323" s="824">
        <f>IF(INDEX(Historical!$F$7:$F$1455,MATCH(B323,Historical!$B$7:$B$1455,0))=0,"n/a",((INDEX(Historical!$C$7:$C$1455,MATCH(B323,Historical!$B$7:$B$1455,0))/INDEX(Historical!$F$7:$F$1455,MATCH(B323,Historical!$B$7:$B$1455,0)))^(1/3)-1)*100)</f>
        <v>2.2229462182910442</v>
      </c>
      <c r="U323" s="824">
        <f>IF(INDEX(Historical!$I$7:$I$1455,MATCH(B323,Historical!$B$7:$B$1455,0))=0,"n/a",((INDEX(Historical!$C$7:$C$1455,MATCH(B323,Historical!$B$7:$B$1455,0))/INDEX(Historical!$I$7:$I$1455,MATCH(B323,Historical!$B$7:$B$1455,0)))^(1/5)-1)*100)</f>
        <v>2.2750530662123625</v>
      </c>
      <c r="V323" s="824">
        <f>IF(INDEX(Historical!$O$7:$O$1455,MATCH(B323,Historical!$B$7:$B$1455,0))=0,"n/a",((INDEX(Historical!$C$7:$C$1455,MATCH(B323,Historical!$B$7:$B$1455,0))/INDEX(Historical!$O$7:$O$1455,MATCH(B323,Historical!$B$7:$B$1455,0)))^(1/10)-1)*100)</f>
        <v>2.1483665245273897</v>
      </c>
      <c r="W323" s="825">
        <f>IF(OR(U323&lt;=0,U323="n/a",V323&lt;=0,V323="n/a"),"n/a",U323/V323)</f>
        <v>1.058968774759159</v>
      </c>
      <c r="X323" s="826" t="str">
        <f>IF(OR(AJ323&lt;=0,AJ323="n/a",U323&lt;=0,U323="n/a"),"n/a",U323/AJ323)</f>
        <v>n/a</v>
      </c>
      <c r="Y323" s="777"/>
      <c r="Z323" s="766">
        <f>IF(OR(AC323&lt;0.01,AC323="n/a"),"n/a",M323/AC323*100)</f>
        <v>99.54751131221721</v>
      </c>
      <c r="AA323" s="1042">
        <f>IF(OR(AC323&lt;0.01,AC323="n/a"),"n/a",I323/AC323)</f>
        <v>35.900452488687783</v>
      </c>
      <c r="AB323" s="1043">
        <v>12</v>
      </c>
      <c r="AC323" s="1021">
        <v>2.21</v>
      </c>
      <c r="AD323" s="1021">
        <v>3.77</v>
      </c>
      <c r="AE323" s="1021">
        <v>4.95</v>
      </c>
      <c r="AF323" s="1021">
        <v>6.51</v>
      </c>
      <c r="AG323" s="1021">
        <v>10.100000000000001</v>
      </c>
      <c r="AH323" s="1021">
        <v>29.2</v>
      </c>
      <c r="AI323" s="1021">
        <v>8.48</v>
      </c>
      <c r="AJ323" s="1021">
        <v>-1.9</v>
      </c>
      <c r="AK323" s="1021">
        <v>9.5399999999999991</v>
      </c>
      <c r="AL323" s="1034">
        <v>206650</v>
      </c>
      <c r="AM323" s="1028">
        <v>0.06</v>
      </c>
      <c r="AN323" s="1021">
        <v>0.73</v>
      </c>
      <c r="AO323" s="868">
        <f>IF(U323="n/a","n/a",IF(AA323&lt;0,"n/a",IF(AA323="n/a","n/a",J323+U323-AA323)))</f>
        <v>-30.852523193587093</v>
      </c>
      <c r="AP323" s="869">
        <f>IF(U323="n/a","n/a",J323+U323)</f>
        <v>5.0479292951006913</v>
      </c>
      <c r="AQ323" s="1044">
        <f>IF(OR(AC323&lt;0.01,AF323="n/a"),"n/a",(I323/SQRT(22.5*AC323*(I323/AF323))-1)*100)</f>
        <v>222.29175581648062</v>
      </c>
      <c r="AR323" s="766">
        <f>INDEX(Historical!$C$7:$C$1455,MATCH(B323,Historical!$B$7:$B$1455,0))*IF(AH323="n/a",1.03,IF(AH323&lt;0,1.01,IF(AH323&gt;10,1.1,(1+AH323/100))))</f>
        <v>2.0680000000000001</v>
      </c>
      <c r="AS323" s="1042">
        <f>IF($AI323="n/a",1.03*AR323,IF($AI323&lt;0,1.01*AR323,IF($AI323&gt;10,1.1*AR323,(1+$AI323/100)*AR323)))</f>
        <v>2.2433664000000002</v>
      </c>
      <c r="AT323" s="1042">
        <f>IF($AK323="n/a",1.03*AS323,IF($AK323&lt;0,1.01*AS323,IF($AK323&gt;10,1.1*AS323,(1+$AK323/100)*AS323)))</f>
        <v>2.4573835545600002</v>
      </c>
      <c r="AU323" s="1042">
        <f>IF($AK323="n/a",1.03*AT323,IF($AK323&lt;0,1.01*AT323,IF($AK323&gt;10,1.1*AT323,(1+$AK323/100)*AT323)))</f>
        <v>2.691817945665024</v>
      </c>
      <c r="AV323" s="1042">
        <f>IF($AK323="n/a",1.03*AU323,IF($AK323&lt;0,1.01*AU323,IF($AK323&gt;10,1.1*AU323,(1+$AK323/100)*AU323)))</f>
        <v>2.948617377681467</v>
      </c>
      <c r="AW323" s="766">
        <f>SUM(AR323:AV323)</f>
        <v>12.409185277906492</v>
      </c>
      <c r="AX323" s="877">
        <f>AW323/I323*100</f>
        <v>15.640515853171779</v>
      </c>
      <c r="AY323" s="1212">
        <v>0.7</v>
      </c>
      <c r="AZ323" s="1028">
        <v>50.18</v>
      </c>
      <c r="BA323" s="1028">
        <v>1.0999999999999999</v>
      </c>
      <c r="BB323" s="1028">
        <v>9.16</v>
      </c>
      <c r="BC323" s="1028">
        <v>24.240000000000002</v>
      </c>
      <c r="BE323" s="721">
        <v>2012</v>
      </c>
      <c r="BF323" s="1057">
        <f>IF(BE323&gt;2008,0,IF(BE323&gt;2001,1,IF(BE323&gt;1990,2,IF(BE323&gt;1980,3,IF(BE323&gt;1973,4,IF(BE323&gt;1970,5,IF(BE323&gt;1960,6,IF(BE323&gt;1958,7,IF(BE323&gt;1953,8,9)))))))))</f>
        <v>0</v>
      </c>
    </row>
    <row r="324" spans="1:58" ht="11.25" customHeight="1" x14ac:dyDescent="0.2">
      <c r="A324" s="1027" t="s">
        <v>1479</v>
      </c>
      <c r="B324" s="1031" t="s">
        <v>1480</v>
      </c>
      <c r="C324" s="1181" t="s">
        <v>124</v>
      </c>
      <c r="D324" s="1181" t="s">
        <v>4262</v>
      </c>
      <c r="E324" s="857">
        <v>8</v>
      </c>
      <c r="F324" s="1245">
        <v>461</v>
      </c>
      <c r="G324" s="1245" t="s">
        <v>107</v>
      </c>
      <c r="H324" s="1245" t="s">
        <v>107</v>
      </c>
      <c r="I324" s="1030">
        <v>55.44</v>
      </c>
      <c r="J324" s="766">
        <f>(M324/I324)*100</f>
        <v>2.3809523809523814</v>
      </c>
      <c r="K324" s="1033">
        <v>0.33</v>
      </c>
      <c r="L324" s="1043">
        <v>4</v>
      </c>
      <c r="M324" s="756">
        <f>K324*L324</f>
        <v>1.32</v>
      </c>
      <c r="N324" s="1026" t="s">
        <v>359</v>
      </c>
      <c r="O324" s="860">
        <v>0.3</v>
      </c>
      <c r="P324" s="1016">
        <v>43174</v>
      </c>
      <c r="Q324" s="1016">
        <v>43190</v>
      </c>
      <c r="R324" s="756">
        <f>(K324-O324)/O324*100</f>
        <v>10.000000000000009</v>
      </c>
      <c r="S324" s="824">
        <f>IF(INDEX(Historical!$D$7:$D$1455,MATCH(B324,Historical!$B$7:$B$1455,0))=0,"n/a",(INDEX(Historical!$C$7:$C$1455,MATCH(B324,Historical!$B$7:$B$1455,0))/INDEX(Historical!$D$7:$D$1455,MATCH(B324,Historical!$B$7:$B$1455,0))-1)*100)</f>
        <v>6.8181818181817899</v>
      </c>
      <c r="T324" s="824">
        <f>IF(INDEX(Historical!$F$7:$F$1455,MATCH(B324,Historical!$B$7:$B$1455,0))=0,"n/a",((INDEX(Historical!$C$7:$C$1455,MATCH(B324,Historical!$B$7:$B$1455,0))/INDEX(Historical!$F$7:$F$1455,MATCH(B324,Historical!$B$7:$B$1455,0)))^(1/3)-1)*100)</f>
        <v>7.3424294788273059</v>
      </c>
      <c r="U324" s="824">
        <f>IF(INDEX(Historical!$I$7:$I$1455,MATCH(B324,Historical!$B$7:$B$1455,0))=0,"n/a",((INDEX(Historical!$C$7:$C$1455,MATCH(B324,Historical!$B$7:$B$1455,0))/INDEX(Historical!$I$7:$I$1455,MATCH(B324,Historical!$B$7:$B$1455,0)))^(1/5)-1)*100)</f>
        <v>10.138706578336464</v>
      </c>
      <c r="V324" s="824">
        <f>IF(INDEX(Historical!$O$7:$O$1455,MATCH(B324,Historical!$B$7:$B$1455,0))=0,"n/a",((INDEX(Historical!$C$7:$C$1455,MATCH(B324,Historical!$B$7:$B$1455,0))/INDEX(Historical!$O$7:$O$1455,MATCH(B324,Historical!$B$7:$B$1455,0)))^(1/10)-1)*100)</f>
        <v>7.9851749995763832</v>
      </c>
      <c r="W324" s="825">
        <f>IF(OR(U324&lt;=0,U324="n/a",V324&lt;=0,V324="n/a"),"n/a",U324/V324)</f>
        <v>1.2696912188993137</v>
      </c>
      <c r="X324" s="826">
        <f>IF(OR(AJ324&lt;=0,AJ324="n/a",U324&lt;=0,U324="n/a"),"n/a",U324/AJ324)</f>
        <v>0.21299803736000977</v>
      </c>
      <c r="Y324" s="780"/>
      <c r="Z324" s="766">
        <f>IF(OR(AC324&lt;0.01,AC324="n/a"),"n/a",M324/AC324*100)</f>
        <v>22.797927461139896</v>
      </c>
      <c r="AA324" s="1042">
        <f>IF(OR(AC324&lt;0.01,AC324="n/a"),"n/a",I324/AC324)</f>
        <v>9.5751295336787567</v>
      </c>
      <c r="AB324" s="1043">
        <v>12</v>
      </c>
      <c r="AC324" s="1021">
        <v>5.79</v>
      </c>
      <c r="AD324" s="1021">
        <v>0.43</v>
      </c>
      <c r="AE324" s="1021">
        <v>1.19</v>
      </c>
      <c r="AF324" s="1021">
        <v>3.02</v>
      </c>
      <c r="AG324" s="1021">
        <v>31.6</v>
      </c>
      <c r="AH324" s="1023">
        <v>66.7</v>
      </c>
      <c r="AI324" s="1023">
        <v>-7.59</v>
      </c>
      <c r="AJ324" s="1021">
        <v>47.599999999999994</v>
      </c>
      <c r="AK324" s="1021">
        <v>22.2</v>
      </c>
      <c r="AL324" s="1034">
        <v>4530</v>
      </c>
      <c r="AM324" s="1028">
        <v>0.5</v>
      </c>
      <c r="AN324" s="1021">
        <v>1</v>
      </c>
      <c r="AO324" s="868">
        <f>IF(U324="n/a","n/a",IF(AA324&lt;0,"n/a",IF(AA324="n/a","n/a",J324+U324-AA324)))</f>
        <v>2.9445294256100887</v>
      </c>
      <c r="AP324" s="869">
        <f>IF(U324="n/a","n/a",J324+U324)</f>
        <v>12.519658959288845</v>
      </c>
      <c r="AQ324" s="1044">
        <f>IF(OR(AC324&lt;0.01,AF324="n/a"),"n/a",(I324/SQRT(22.5*AC324*(I324/AF324))-1)*100)</f>
        <v>13.366448479080129</v>
      </c>
      <c r="AR324" s="766">
        <f>INDEX(Historical!$C$7:$C$1455,MATCH(B324,Historical!$B$7:$B$1455,0))*IF(AH324="n/a",1.03,IF(AH324&lt;0,1.01,IF(AH324&gt;10,1.1,(1+AH324/100))))</f>
        <v>1.2925</v>
      </c>
      <c r="AS324" s="1042">
        <f>IF($AI324="n/a",1.03*AR324,IF($AI324&lt;0,1.01*AR324,IF($AI324&gt;10,1.1*AR324,(1+$AI324/100)*AR324)))</f>
        <v>1.3054250000000001</v>
      </c>
      <c r="AT324" s="1042">
        <f>IF($AK324="n/a",1.03*AS324,IF($AK324&lt;0,1.01*AS324,IF($AK324&gt;10,1.1*AS324,(1+$AK324/100)*AS324)))</f>
        <v>1.4359675000000003</v>
      </c>
      <c r="AU324" s="1042">
        <f>IF($AK324="n/a",1.03*AT324,IF($AK324&lt;0,1.01*AT324,IF($AK324&gt;10,1.1*AT324,(1+$AK324/100)*AT324)))</f>
        <v>1.5795642500000004</v>
      </c>
      <c r="AV324" s="1042">
        <f>IF($AK324="n/a",1.03*AU324,IF($AK324&lt;0,1.01*AU324,IF($AK324&gt;10,1.1*AU324,(1+$AK324/100)*AU324)))</f>
        <v>1.7375206750000007</v>
      </c>
      <c r="AW324" s="766">
        <f>SUM(AR324:AV324)</f>
        <v>7.3509774250000017</v>
      </c>
      <c r="AX324" s="877">
        <f>AW324/I324*100</f>
        <v>13.259338789682543</v>
      </c>
      <c r="AY324" s="1212">
        <v>1.67</v>
      </c>
      <c r="AZ324" s="1028">
        <v>6.41</v>
      </c>
      <c r="BA324" s="1028">
        <v>-33.39</v>
      </c>
      <c r="BB324" s="1028">
        <v>-19.84</v>
      </c>
      <c r="BC324" s="1028">
        <v>-17.86</v>
      </c>
      <c r="BE324" s="721">
        <v>2011</v>
      </c>
      <c r="BF324" s="1057">
        <f>IF(BE324&gt;2008,0,IF(BE324&gt;2001,1,IF(BE324&gt;1990,2,IF(BE324&gt;1980,3,IF(BE324&gt;1973,4,IF(BE324&gt;1970,5,IF(BE324&gt;1960,6,IF(BE324&gt;1958,7,IF(BE324&gt;1953,8,9)))))))))</f>
        <v>0</v>
      </c>
    </row>
    <row r="325" spans="1:58" ht="11.25" customHeight="1" x14ac:dyDescent="0.2">
      <c r="A325" s="1027" t="s">
        <v>1481</v>
      </c>
      <c r="B325" s="1031" t="s">
        <v>1482</v>
      </c>
      <c r="C325" s="1181" t="s">
        <v>109</v>
      </c>
      <c r="D325" s="1181" t="s">
        <v>119</v>
      </c>
      <c r="E325" s="857">
        <v>6</v>
      </c>
      <c r="F325" s="1245">
        <v>710</v>
      </c>
      <c r="G325" s="1245" t="s">
        <v>107</v>
      </c>
      <c r="H325" s="1245" t="s">
        <v>107</v>
      </c>
      <c r="I325" s="1030">
        <v>44.63</v>
      </c>
      <c r="J325" s="766">
        <f>(M325/I325)*100</f>
        <v>3.7642841138247811</v>
      </c>
      <c r="K325" s="1033">
        <v>0.42</v>
      </c>
      <c r="L325" s="1043">
        <v>4</v>
      </c>
      <c r="M325" s="756">
        <f>K325*L325</f>
        <v>1.68</v>
      </c>
      <c r="N325" s="1026" t="s">
        <v>265</v>
      </c>
      <c r="O325" s="860">
        <v>0.4</v>
      </c>
      <c r="P325" s="1016">
        <v>43224</v>
      </c>
      <c r="Q325" s="1016">
        <v>43264</v>
      </c>
      <c r="R325" s="756">
        <f>(K325-O325)/O325*100</f>
        <v>4.9999999999999902</v>
      </c>
      <c r="S325" s="824">
        <f>IF(INDEX(Historical!$D$7:$D$1455,MATCH(B325,Historical!$B$7:$B$1455,0))=0,"n/a",(INDEX(Historical!$C$7:$C$1455,MATCH(B325,Historical!$B$7:$B$1455,0))/INDEX(Historical!$D$7:$D$1455,MATCH(B325,Historical!$B$7:$B$1455,0))-1)*100)</f>
        <v>1.5873015873016039</v>
      </c>
      <c r="T325" s="824">
        <f>IF(INDEX(Historical!$F$7:$F$1455,MATCH(B325,Historical!$B$7:$B$1455,0))=0,"n/a",((INDEX(Historical!$C$7:$C$1455,MATCH(B325,Historical!$B$7:$B$1455,0))/INDEX(Historical!$F$7:$F$1455,MATCH(B325,Historical!$B$7:$B$1455,0)))^(1/3)-1)*100)</f>
        <v>10.653843015078102</v>
      </c>
      <c r="U325" s="824">
        <f>IF(INDEX(Historical!$I$7:$I$1455,MATCH(B325,Historical!$B$7:$B$1455,0))=0,"n/a",((INDEX(Historical!$C$7:$C$1455,MATCH(B325,Historical!$B$7:$B$1455,0))/INDEX(Historical!$I$7:$I$1455,MATCH(B325,Historical!$B$7:$B$1455,0)))^(1/5)-1)*100)</f>
        <v>19.392148777983209</v>
      </c>
      <c r="V325" s="824">
        <f>IF(INDEX(Historical!$O$7:$O$1455,MATCH(B325,Historical!$B$7:$B$1455,0))=0,"n/a",((INDEX(Historical!$C$7:$C$1455,MATCH(B325,Historical!$B$7:$B$1455,0))/INDEX(Historical!$O$7:$O$1455,MATCH(B325,Historical!$B$7:$B$1455,0)))^(1/10)-1)*100)</f>
        <v>9.2667144092761777</v>
      </c>
      <c r="W325" s="825">
        <f>IF(OR(U325&lt;=0,U325="n/a",V325&lt;=0,V325="n/a"),"n/a",U325/V325)</f>
        <v>2.0926671440927604</v>
      </c>
      <c r="X325" s="826">
        <f>IF(OR(AJ325&lt;=0,AJ325="n/a",U325&lt;=0,U325="n/a"),"n/a",U325/AJ325)</f>
        <v>0.60981599930764807</v>
      </c>
      <c r="Y325" s="785"/>
      <c r="Z325" s="766">
        <f>IF(OR(AC325&lt;0.01,AC325="n/a"),"n/a",M325/AC325*100)</f>
        <v>34.854771784232362</v>
      </c>
      <c r="AA325" s="1042">
        <f>IF(OR(AC325&lt;0.01,AC325="n/a"),"n/a",I325/AC325)</f>
        <v>9.2593360995850631</v>
      </c>
      <c r="AB325" s="1043">
        <v>12</v>
      </c>
      <c r="AC325" s="1021">
        <v>4.82</v>
      </c>
      <c r="AD325" s="1021">
        <v>0.56999999999999995</v>
      </c>
      <c r="AE325" s="1021">
        <v>0.65</v>
      </c>
      <c r="AF325" s="1021">
        <v>0.86</v>
      </c>
      <c r="AG325" s="1021">
        <v>9.6</v>
      </c>
      <c r="AH325" s="1021">
        <v>35.699999999999996</v>
      </c>
      <c r="AI325" s="1021">
        <v>4.37</v>
      </c>
      <c r="AJ325" s="1021">
        <v>31.8</v>
      </c>
      <c r="AK325" s="1021">
        <v>16.400000000000002</v>
      </c>
      <c r="AL325" s="1034">
        <v>44240</v>
      </c>
      <c r="AM325" s="1028">
        <v>0.1</v>
      </c>
      <c r="AN325" s="1021">
        <v>0.33</v>
      </c>
      <c r="AO325" s="868">
        <f>IF(U325="n/a","n/a",IF(AA325&lt;0,"n/a",IF(AA325="n/a","n/a",J325+U325-AA325)))</f>
        <v>13.897096792222928</v>
      </c>
      <c r="AP325" s="869">
        <f>IF(U325="n/a","n/a",J325+U325)</f>
        <v>23.156432891807992</v>
      </c>
      <c r="AQ325" s="1044">
        <f>IF(OR(AC325&lt;0.01,AF325="n/a"),"n/a",(I325/SQRT(22.5*AC325*(I325/AF325))-1)*100)</f>
        <v>-40.509462766874883</v>
      </c>
      <c r="AR325" s="766">
        <f>INDEX(Historical!$C$7:$C$1455,MATCH(B325,Historical!$B$7:$B$1455,0))*IF(AH325="n/a",1.03,IF(AH325&lt;0,1.01,IF(AH325&gt;10,1.1,(1+AH325/100))))</f>
        <v>1.7600000000000002</v>
      </c>
      <c r="AS325" s="1042">
        <f>IF($AI325="n/a",1.03*AR325,IF($AI325&lt;0,1.01*AR325,IF($AI325&gt;10,1.1*AR325,(1+$AI325/100)*AR325)))</f>
        <v>1.8369120000000003</v>
      </c>
      <c r="AT325" s="1042">
        <f>IF($AK325="n/a",1.03*AS325,IF($AK325&lt;0,1.01*AS325,IF($AK325&gt;10,1.1*AS325,(1+$AK325/100)*AS325)))</f>
        <v>2.0206032000000005</v>
      </c>
      <c r="AU325" s="1042">
        <f>IF($AK325="n/a",1.03*AT325,IF($AK325&lt;0,1.01*AT325,IF($AK325&gt;10,1.1*AT325,(1+$AK325/100)*AT325)))</f>
        <v>2.2226635200000007</v>
      </c>
      <c r="AV325" s="1042">
        <f>IF($AK325="n/a",1.03*AU325,IF($AK325&lt;0,1.01*AU325,IF($AK325&gt;10,1.1*AU325,(1+$AK325/100)*AU325)))</f>
        <v>2.4449298720000008</v>
      </c>
      <c r="AW325" s="766">
        <f>SUM(AR325:AV325)</f>
        <v>10.285108592000004</v>
      </c>
      <c r="AX325" s="877">
        <f>AW325/I325*100</f>
        <v>23.045280286802605</v>
      </c>
      <c r="AY325" s="1212">
        <v>1.2</v>
      </c>
      <c r="AZ325" s="1028">
        <v>13.530000000000001</v>
      </c>
      <c r="BA325" s="1028">
        <v>-19.16</v>
      </c>
      <c r="BB325" s="1028">
        <v>0.06</v>
      </c>
      <c r="BC325" s="1028">
        <v>-2.5299999999999998</v>
      </c>
      <c r="BE325" s="721">
        <v>2013</v>
      </c>
      <c r="BF325" s="1057">
        <f>IF(BE325&gt;2008,0,IF(BE325&gt;2001,1,IF(BE325&gt;1990,2,IF(BE325&gt;1980,3,IF(BE325&gt;1973,4,IF(BE325&gt;1970,5,IF(BE325&gt;1960,6,IF(BE325&gt;1958,7,IF(BE325&gt;1953,8,9)))))))))</f>
        <v>0</v>
      </c>
    </row>
    <row r="326" spans="1:58" ht="11.25" customHeight="1" x14ac:dyDescent="0.2">
      <c r="A326" s="1027" t="s">
        <v>1483</v>
      </c>
      <c r="B326" s="1031" t="s">
        <v>1484</v>
      </c>
      <c r="C326" s="1181" t="s">
        <v>109</v>
      </c>
      <c r="D326" s="1181" t="s">
        <v>4434</v>
      </c>
      <c r="E326" s="857">
        <v>5</v>
      </c>
      <c r="F326" s="1245">
        <v>768</v>
      </c>
      <c r="G326" s="1245" t="s">
        <v>38</v>
      </c>
      <c r="H326" s="1245" t="s">
        <v>38</v>
      </c>
      <c r="I326" s="1030">
        <v>26.19</v>
      </c>
      <c r="J326" s="766">
        <f>(M326/I326)*100</f>
        <v>2.2909507445589918</v>
      </c>
      <c r="K326" s="1033">
        <v>0.15</v>
      </c>
      <c r="L326" s="1043">
        <v>4</v>
      </c>
      <c r="M326" s="756">
        <f>K326*L326</f>
        <v>0.6</v>
      </c>
      <c r="N326" s="1026" t="s">
        <v>471</v>
      </c>
      <c r="O326" s="860">
        <v>0.13</v>
      </c>
      <c r="P326" s="714">
        <v>43089</v>
      </c>
      <c r="Q326" s="714">
        <v>43112</v>
      </c>
      <c r="R326" s="756">
        <f>(K326-O326)/O326*100</f>
        <v>15.384615384615378</v>
      </c>
      <c r="S326" s="824">
        <f>IF(INDEX(Historical!$D$7:$D$1455,MATCH(B326,Historical!$B$7:$B$1455,0))=0,"n/a",(INDEX(Historical!$C$7:$C$1455,MATCH(B326,Historical!$B$7:$B$1455,0))/INDEX(Historical!$D$7:$D$1455,MATCH(B326,Historical!$B$7:$B$1455,0))-1)*100)</f>
        <v>8.3333333333333481</v>
      </c>
      <c r="T326" s="824">
        <f>IF(INDEX(Historical!$F$7:$F$1455,MATCH(B326,Historical!$B$7:$B$1455,0))=0,"n/a",((INDEX(Historical!$C$7:$C$1455,MATCH(B326,Historical!$B$7:$B$1455,0))/INDEX(Historical!$F$7:$F$1455,MATCH(B326,Historical!$B$7:$B$1455,0)))^(1/3)-1)*100)</f>
        <v>14.106863110398216</v>
      </c>
      <c r="U326" s="824">
        <f>IF(INDEX(Historical!$I$7:$I$1455,MATCH(B326,Historical!$B$7:$B$1455,0))=0,"n/a",((INDEX(Historical!$C$7:$C$1455,MATCH(B326,Historical!$B$7:$B$1455,0))/INDEX(Historical!$I$7:$I$1455,MATCH(B326,Historical!$B$7:$B$1455,0)))^(1/5)-1)*100)</f>
        <v>21.058327510759469</v>
      </c>
      <c r="V326" s="824">
        <f>IF(INDEX(Historical!$O$7:$O$1455,MATCH(B326,Historical!$B$7:$B$1455,0))=0,"n/a",((INDEX(Historical!$C$7:$C$1455,MATCH(B326,Historical!$B$7:$B$1455,0))/INDEX(Historical!$O$7:$O$1455,MATCH(B326,Historical!$B$7:$B$1455,0)))^(1/10)-1)*100)</f>
        <v>-4.1016255231029035</v>
      </c>
      <c r="W326" s="825" t="str">
        <f>IF(OR(U326&lt;=0,U326="n/a",V326&lt;=0,V326="n/a"),"n/a",U326/V326)</f>
        <v>n/a</v>
      </c>
      <c r="X326" s="826">
        <f>IF(OR(AJ326&lt;=0,AJ326="n/a",U326&lt;=0,U326="n/a"),"n/a",U326/AJ326)</f>
        <v>2.3661042146920752</v>
      </c>
      <c r="Y326" s="796"/>
      <c r="Z326" s="766">
        <f>IF(OR(AC326&lt;0.01,AC326="n/a"),"n/a",M326/AC326*100)</f>
        <v>46.511627906976742</v>
      </c>
      <c r="AA326" s="1042">
        <f>IF(OR(AC326&lt;0.01,AC326="n/a"),"n/a",I326/AC326)</f>
        <v>20.302325581395348</v>
      </c>
      <c r="AB326" s="1043">
        <v>12</v>
      </c>
      <c r="AC326" s="1021">
        <v>1.29</v>
      </c>
      <c r="AD326" s="1021" t="s">
        <v>138</v>
      </c>
      <c r="AE326" s="1021">
        <v>3.87</v>
      </c>
      <c r="AF326" s="1021">
        <v>0.92</v>
      </c>
      <c r="AG326" s="1021">
        <v>4.5</v>
      </c>
      <c r="AH326" s="1021">
        <v>5.6000000000000005</v>
      </c>
      <c r="AI326" s="1021" t="s">
        <v>138</v>
      </c>
      <c r="AJ326" s="1021">
        <v>8.9</v>
      </c>
      <c r="AK326" s="1021" t="s">
        <v>138</v>
      </c>
      <c r="AL326" s="1034">
        <v>223.14</v>
      </c>
      <c r="AM326" s="1028">
        <v>4.1000000000000005</v>
      </c>
      <c r="AN326" s="1021">
        <v>0.21</v>
      </c>
      <c r="AO326" s="868">
        <f>IF(U326="n/a","n/a",IF(AA326&lt;0,"n/a",IF(AA326="n/a","n/a",J326+U326-AA326)))</f>
        <v>3.0469526739231121</v>
      </c>
      <c r="AP326" s="869">
        <f>IF(U326="n/a","n/a",J326+U326)</f>
        <v>23.34927825531846</v>
      </c>
      <c r="AQ326" s="1044">
        <f>IF(OR(AC326&lt;0.01,AF326="n/a"),"n/a",(I326/SQRT(22.5*AC326*(I326/AF326))-1)*100)</f>
        <v>-8.8880065587564445</v>
      </c>
      <c r="AR326" s="766">
        <f>INDEX(Historical!$C$7:$C$1455,MATCH(B326,Historical!$B$7:$B$1455,0))*IF(AH326="n/a",1.03,IF(AH326&lt;0,1.01,IF(AH326&gt;10,1.1,(1+AH326/100))))</f>
        <v>0.54912000000000005</v>
      </c>
      <c r="AS326" s="1042">
        <f>IF($AI326="n/a",1.03*AR326,IF($AI326&lt;0,1.01*AR326,IF($AI326&gt;10,1.1*AR326,(1+$AI326/100)*AR326)))</f>
        <v>0.56559360000000003</v>
      </c>
      <c r="AT326" s="1042">
        <f>IF($AK326="n/a",1.03*AS326,IF($AK326&lt;0,1.01*AS326,IF($AK326&gt;10,1.1*AS326,(1+$AK326/100)*AS326)))</f>
        <v>0.582561408</v>
      </c>
      <c r="AU326" s="1042">
        <f>IF($AK326="n/a",1.03*AT326,IF($AK326&lt;0,1.01*AT326,IF($AK326&gt;10,1.1*AT326,(1+$AK326/100)*AT326)))</f>
        <v>0.60003825024000002</v>
      </c>
      <c r="AV326" s="1042">
        <f>IF($AK326="n/a",1.03*AU326,IF($AK326&lt;0,1.01*AU326,IF($AK326&gt;10,1.1*AU326,(1+$AK326/100)*AU326)))</f>
        <v>0.61803939774720007</v>
      </c>
      <c r="AW326" s="766">
        <f>SUM(AR326:AV326)</f>
        <v>2.9153526559872001</v>
      </c>
      <c r="AX326" s="877">
        <f>AW326/I326*100</f>
        <v>11.131548896476517</v>
      </c>
      <c r="AY326" s="1212">
        <v>0.54</v>
      </c>
      <c r="AZ326" s="1028">
        <v>8.34</v>
      </c>
      <c r="BA326" s="1028">
        <v>-30.9</v>
      </c>
      <c r="BB326" s="1028">
        <v>-2.7199999999999998</v>
      </c>
      <c r="BC326" s="1028">
        <v>-17.39</v>
      </c>
      <c r="BE326" s="721">
        <v>2014</v>
      </c>
      <c r="BF326" s="1057">
        <f>IF(BE326&gt;2008,0,IF(BE326&gt;2001,1,IF(BE326&gt;1990,2,IF(BE326&gt;1980,3,IF(BE326&gt;1973,4,IF(BE326&gt;1970,5,IF(BE326&gt;1960,6,IF(BE326&gt;1958,7,IF(BE326&gt;1953,8,9)))))))))</f>
        <v>0</v>
      </c>
    </row>
    <row r="327" spans="1:58" ht="11.25" customHeight="1" x14ac:dyDescent="0.2">
      <c r="A327" s="1019" t="s">
        <v>1485</v>
      </c>
      <c r="B327" s="1031" t="s">
        <v>1486</v>
      </c>
      <c r="C327" s="1181" t="s">
        <v>4414</v>
      </c>
      <c r="D327" s="1181" t="s">
        <v>4415</v>
      </c>
      <c r="E327" s="857">
        <v>8</v>
      </c>
      <c r="F327" s="1245">
        <v>426</v>
      </c>
      <c r="G327" s="1245" t="s">
        <v>38</v>
      </c>
      <c r="H327" s="1245" t="s">
        <v>38</v>
      </c>
      <c r="I327" s="1030">
        <v>103.56</v>
      </c>
      <c r="J327" s="766">
        <f>(M327/I327)*100</f>
        <v>3.563151796060255</v>
      </c>
      <c r="K327" s="1033">
        <v>0.9225000000000001</v>
      </c>
      <c r="L327" s="1043">
        <v>4</v>
      </c>
      <c r="M327" s="756">
        <f>K327*L327</f>
        <v>3.6900000000000004</v>
      </c>
      <c r="N327" s="1026" t="s">
        <v>162</v>
      </c>
      <c r="O327" s="860">
        <v>0.87</v>
      </c>
      <c r="P327" s="714">
        <v>43111</v>
      </c>
      <c r="Q327" s="714">
        <v>43131</v>
      </c>
      <c r="R327" s="756">
        <f>(K327-O327)/O327*100</f>
        <v>6.0344827586207019</v>
      </c>
      <c r="S327" s="824">
        <f>IF(INDEX(Historical!$D$7:$D$1455,MATCH(B327,Historical!$B$7:$B$1455,0))=0,"n/a",(INDEX(Historical!$C$7:$C$1455,MATCH(B327,Historical!$B$7:$B$1455,0))/INDEX(Historical!$D$7:$D$1455,MATCH(B327,Historical!$B$7:$B$1455,0))-1)*100)</f>
        <v>6.0975609756097615</v>
      </c>
      <c r="T327" s="824">
        <f>IF(INDEX(Historical!$F$7:$F$1455,MATCH(B327,Historical!$B$7:$B$1455,0))=0,"n/a",((INDEX(Historical!$C$7:$C$1455,MATCH(B327,Historical!$B$7:$B$1455,0))/INDEX(Historical!$F$7:$F$1455,MATCH(B327,Historical!$B$7:$B$1455,0)))^(1/3)-1)*100)</f>
        <v>6.0226847710841414</v>
      </c>
      <c r="U327" s="824">
        <f>IF(INDEX(Historical!$I$7:$I$1455,MATCH(B327,Historical!$B$7:$B$1455,0))=0,"n/a",((INDEX(Historical!$C$7:$C$1455,MATCH(B327,Historical!$B$7:$B$1455,0))/INDEX(Historical!$I$7:$I$1455,MATCH(B327,Historical!$B$7:$B$1455,0)))^(1/5)-1)*100)</f>
        <v>5.6805496536407318</v>
      </c>
      <c r="V327" s="824">
        <f>IF(INDEX(Historical!$O$7:$O$1455,MATCH(B327,Historical!$B$7:$B$1455,0))=0,"n/a",((INDEX(Historical!$C$7:$C$1455,MATCH(B327,Historical!$B$7:$B$1455,0))/INDEX(Historical!$O$7:$O$1455,MATCH(B327,Historical!$B$7:$B$1455,0)))^(1/10)-1)*100)</f>
        <v>3.699434433604365</v>
      </c>
      <c r="W327" s="825">
        <f>IF(OR(U327&lt;=0,U327="n/a",V327&lt;=0,V327="n/a"),"n/a",U327/V327)</f>
        <v>1.5355184030403703</v>
      </c>
      <c r="X327" s="826">
        <f>IF(OR(AJ327&lt;=0,AJ327="n/a",U327&lt;=0,U327="n/a"),"n/a",U327/AJ327)</f>
        <v>0.35952845909118553</v>
      </c>
      <c r="Y327" s="777"/>
      <c r="Z327" s="766">
        <f>IF(OR(AC327&lt;0.01,AC327="n/a"),"n/a",M327/AC327*100)</f>
        <v>149.39271255060729</v>
      </c>
      <c r="AA327" s="1042">
        <f>IF(OR(AC327&lt;0.01,AC327="n/a"),"n/a",I327/AC327)</f>
        <v>41.927125506072869</v>
      </c>
      <c r="AB327" s="1043">
        <v>12</v>
      </c>
      <c r="AC327" s="1021">
        <v>2.4700000000000002</v>
      </c>
      <c r="AD327" s="1021">
        <v>5.99</v>
      </c>
      <c r="AE327" s="1021">
        <v>7.6</v>
      </c>
      <c r="AF327" s="1021">
        <v>1.9</v>
      </c>
      <c r="AG327" s="1021">
        <v>4.5</v>
      </c>
      <c r="AH327" s="1021">
        <v>6.3</v>
      </c>
      <c r="AI327" s="1021">
        <v>8.5500000000000007</v>
      </c>
      <c r="AJ327" s="1021">
        <v>15.8</v>
      </c>
      <c r="AK327" s="1021">
        <v>7.0000000000000009</v>
      </c>
      <c r="AL327" s="1034">
        <v>11830</v>
      </c>
      <c r="AM327" s="1028">
        <v>0.2</v>
      </c>
      <c r="AN327" s="1021">
        <v>0.73</v>
      </c>
      <c r="AO327" s="868">
        <f>IF(U327="n/a","n/a",IF(AA327&lt;0,"n/a",IF(AA327="n/a","n/a",J327+U327-AA327)))</f>
        <v>-32.683424056371884</v>
      </c>
      <c r="AP327" s="869">
        <f>IF(U327="n/a","n/a",J327+U327)</f>
        <v>9.2437014497009873</v>
      </c>
      <c r="AQ327" s="1044">
        <f>IF(OR(AC327&lt;0.01,AF327="n/a"),"n/a",(I327/SQRT(22.5*AC327*(I327/AF327))-1)*100)</f>
        <v>88.162504780118738</v>
      </c>
      <c r="AR327" s="766">
        <f>INDEX(Historical!$C$7:$C$1455,MATCH(B327,Historical!$B$7:$B$1455,0))*IF(AH327="n/a",1.03,IF(AH327&lt;0,1.01,IF(AH327&gt;10,1.1,(1+AH327/100))))</f>
        <v>3.6992399999999996</v>
      </c>
      <c r="AS327" s="1042">
        <f>IF($AI327="n/a",1.03*AR327,IF($AI327&lt;0,1.01*AR327,IF($AI327&gt;10,1.1*AR327,(1+$AI327/100)*AR327)))</f>
        <v>4.0155250199999992</v>
      </c>
      <c r="AT327" s="1042">
        <f>IF($AK327="n/a",1.03*AS327,IF($AK327&lt;0,1.01*AS327,IF($AK327&gt;10,1.1*AS327,(1+$AK327/100)*AS327)))</f>
        <v>4.2966117713999994</v>
      </c>
      <c r="AU327" s="1042">
        <f>IF($AK327="n/a",1.03*AT327,IF($AK327&lt;0,1.01*AT327,IF($AK327&gt;10,1.1*AT327,(1+$AK327/100)*AT327)))</f>
        <v>4.5973745953979996</v>
      </c>
      <c r="AV327" s="1042">
        <f>IF($AK327="n/a",1.03*AU327,IF($AK327&lt;0,1.01*AU327,IF($AK327&gt;10,1.1*AU327,(1+$AK327/100)*AU327)))</f>
        <v>4.9191908170758598</v>
      </c>
      <c r="AW327" s="766">
        <f>SUM(AR327:AV327)</f>
        <v>21.527942203873856</v>
      </c>
      <c r="AX327" s="877">
        <f>AW327/I327*100</f>
        <v>20.787893205749182</v>
      </c>
      <c r="AY327" s="1212">
        <v>0.28999999999999998</v>
      </c>
      <c r="AZ327" s="1028">
        <v>21.61</v>
      </c>
      <c r="BA327" s="1028">
        <v>-1.35</v>
      </c>
      <c r="BB327" s="1028">
        <v>4.1399999999999997</v>
      </c>
      <c r="BC327" s="1028">
        <v>7.5399999999999991</v>
      </c>
      <c r="BE327" s="721">
        <v>2011</v>
      </c>
      <c r="BF327" s="1057">
        <f>IF(BE327&gt;2008,0,IF(BE327&gt;2001,1,IF(BE327&gt;1990,2,IF(BE327&gt;1980,3,IF(BE327&gt;1973,4,IF(BE327&gt;1970,5,IF(BE327&gt;1960,6,IF(BE327&gt;1958,7,IF(BE327&gt;1953,8,9)))))))))</f>
        <v>0</v>
      </c>
    </row>
    <row r="328" spans="1:58" s="905" customFormat="1" ht="11.25" customHeight="1" x14ac:dyDescent="0.2">
      <c r="A328" s="760" t="s">
        <v>1487</v>
      </c>
      <c r="B328" s="914" t="s">
        <v>1488</v>
      </c>
      <c r="C328" s="1181" t="s">
        <v>109</v>
      </c>
      <c r="D328" s="1181" t="s">
        <v>4434</v>
      </c>
      <c r="E328" s="885">
        <v>8</v>
      </c>
      <c r="F328" s="1245">
        <v>442</v>
      </c>
      <c r="G328" s="1244" t="s">
        <v>107</v>
      </c>
      <c r="H328" s="1244" t="s">
        <v>107</v>
      </c>
      <c r="I328" s="886">
        <v>28.74</v>
      </c>
      <c r="J328" s="887">
        <f>(M328/I328)*100</f>
        <v>2.7139874739039667</v>
      </c>
      <c r="K328" s="888">
        <v>0.19500000000000001</v>
      </c>
      <c r="L328" s="889">
        <v>4</v>
      </c>
      <c r="M328" s="890">
        <f>K328*L328</f>
        <v>0.78</v>
      </c>
      <c r="N328" s="891" t="s">
        <v>150</v>
      </c>
      <c r="O328" s="892">
        <v>0.17</v>
      </c>
      <c r="P328" s="893">
        <v>43159</v>
      </c>
      <c r="Q328" s="893">
        <v>43174</v>
      </c>
      <c r="R328" s="890">
        <f>(K328-O328)/O328*100</f>
        <v>14.705882352941172</v>
      </c>
      <c r="S328" s="824">
        <f>IF(INDEX(Historical!$D$7:$D$1455,MATCH(B328,Historical!$B$7:$B$1455,0))=0,"n/a",(INDEX(Historical!$C$7:$C$1455,MATCH(B328,Historical!$B$7:$B$1455,0))/INDEX(Historical!$D$7:$D$1455,MATCH(B328,Historical!$B$7:$B$1455,0))-1)*100)</f>
        <v>4.6875</v>
      </c>
      <c r="T328" s="824">
        <f>IF(INDEX(Historical!$F$7:$F$1455,MATCH(B328,Historical!$B$7:$B$1455,0))=0,"n/a",((INDEX(Historical!$C$7:$C$1455,MATCH(B328,Historical!$B$7:$B$1455,0))/INDEX(Historical!$F$7:$F$1455,MATCH(B328,Historical!$B$7:$B$1455,0)))^(1/3)-1)*100)</f>
        <v>4.9257953047803449</v>
      </c>
      <c r="U328" s="824">
        <f>IF(INDEX(Historical!$I$7:$I$1455,MATCH(B328,Historical!$B$7:$B$1455,0))=0,"n/a",((INDEX(Historical!$C$7:$C$1455,MATCH(B328,Historical!$B$7:$B$1455,0))/INDEX(Historical!$I$7:$I$1455,MATCH(B328,Historical!$B$7:$B$1455,0)))^(1/5)-1)*100)</f>
        <v>13.228162727841198</v>
      </c>
      <c r="V328" s="824" t="str">
        <f>IF(INDEX(Historical!$O$7:$O$1455,MATCH(B328,Historical!$B$7:$B$1455,0))=0,"n/a",((INDEX(Historical!$C$7:$C$1455,MATCH(B328,Historical!$B$7:$B$1455,0))/INDEX(Historical!$O$7:$O$1455,MATCH(B328,Historical!$B$7:$B$1455,0)))^(1/10)-1)*100)</f>
        <v>n/a</v>
      </c>
      <c r="W328" s="894" t="str">
        <f>IF(OR(U328&lt;=0,U328="n/a",V328&lt;=0,V328="n/a"),"n/a",U328/V328)</f>
        <v>n/a</v>
      </c>
      <c r="X328" s="895" t="str">
        <f>IF(OR(AJ328&lt;=0,AJ328="n/a",U328&lt;=0,U328="n/a"),"n/a",U328/AJ328)</f>
        <v>n/a</v>
      </c>
      <c r="Y328" s="906"/>
      <c r="Z328" s="887">
        <f>IF(OR(AC328&lt;0.01,AC328="n/a"),"n/a",M328/AC328*100)</f>
        <v>39.195979899497488</v>
      </c>
      <c r="AA328" s="897">
        <f>IF(OR(AC328&lt;0.01,AC328="n/a"),"n/a",I328/AC328)</f>
        <v>14.442211055276381</v>
      </c>
      <c r="AB328" s="889">
        <v>12</v>
      </c>
      <c r="AC328" s="898">
        <v>1.99</v>
      </c>
      <c r="AD328" s="898">
        <v>1.81</v>
      </c>
      <c r="AE328" s="898">
        <v>2.71</v>
      </c>
      <c r="AF328" s="898">
        <v>1.01</v>
      </c>
      <c r="AG328" s="898">
        <v>6.1</v>
      </c>
      <c r="AH328" s="898">
        <v>2</v>
      </c>
      <c r="AI328" s="898">
        <v>23.36</v>
      </c>
      <c r="AJ328" s="898">
        <v>-1.3</v>
      </c>
      <c r="AK328" s="898">
        <v>8</v>
      </c>
      <c r="AL328" s="899">
        <v>341.72</v>
      </c>
      <c r="AM328" s="900">
        <v>1.3</v>
      </c>
      <c r="AN328" s="898">
        <v>0.09</v>
      </c>
      <c r="AO328" s="901">
        <f>IF(U328="n/a","n/a",IF(AA328&lt;0,"n/a",IF(AA328="n/a","n/a",J328+U328-AA328)))</f>
        <v>1.4999391464687832</v>
      </c>
      <c r="AP328" s="902">
        <f>IF(U328="n/a","n/a",J328+U328)</f>
        <v>15.942150201745164</v>
      </c>
      <c r="AQ328" s="903">
        <f>IF(OR(AC328&lt;0.01,AF328="n/a"),"n/a",(I328/SQRT(22.5*AC328*(I328/AF328))-1)*100)</f>
        <v>-19.48324352222177</v>
      </c>
      <c r="AR328" s="766">
        <f>INDEX(Historical!$C$7:$C$1455,MATCH(B328,Historical!$B$7:$B$1455,0))*IF(AH328="n/a",1.03,IF(AH328&lt;0,1.01,IF(AH328&gt;10,1.1,(1+AH328/100))))</f>
        <v>0.68340000000000001</v>
      </c>
      <c r="AS328" s="897">
        <f>IF($AI328="n/a",1.03*AR328,IF($AI328&lt;0,1.01*AR328,IF($AI328&gt;10,1.1*AR328,(1+$AI328/100)*AR328)))</f>
        <v>0.75174000000000007</v>
      </c>
      <c r="AT328" s="897">
        <f>IF($AK328="n/a",1.03*AS328,IF($AK328&lt;0,1.01*AS328,IF($AK328&gt;10,1.1*AS328,(1+$AK328/100)*AS328)))</f>
        <v>0.81187920000000013</v>
      </c>
      <c r="AU328" s="897">
        <f>IF($AK328="n/a",1.03*AT328,IF($AK328&lt;0,1.01*AT328,IF($AK328&gt;10,1.1*AT328,(1+$AK328/100)*AT328)))</f>
        <v>0.87682953600000024</v>
      </c>
      <c r="AV328" s="897">
        <f>IF($AK328="n/a",1.03*AU328,IF($AK328&lt;0,1.01*AU328,IF($AK328&gt;10,1.1*AU328,(1+$AK328/100)*AU328)))</f>
        <v>0.94697589888000033</v>
      </c>
      <c r="AW328" s="887">
        <f>SUM(AR328:AV328)</f>
        <v>4.070824634880001</v>
      </c>
      <c r="AX328" s="904">
        <f>AW328/I328*100</f>
        <v>14.164316753235912</v>
      </c>
      <c r="AY328" s="1213">
        <v>0.95</v>
      </c>
      <c r="AZ328" s="900">
        <v>2.5</v>
      </c>
      <c r="BA328" s="900">
        <v>-23.28</v>
      </c>
      <c r="BB328" s="900">
        <v>-8.36</v>
      </c>
      <c r="BC328" s="900">
        <v>-12.33</v>
      </c>
      <c r="BD328" s="1079"/>
      <c r="BE328" s="721">
        <v>2011</v>
      </c>
      <c r="BF328" s="1057">
        <f>IF(BE328&gt;2008,0,IF(BE328&gt;2001,1,IF(BE328&gt;1990,2,IF(BE328&gt;1980,3,IF(BE328&gt;1973,4,IF(BE328&gt;1970,5,IF(BE328&gt;1960,6,IF(BE328&gt;1958,7,IF(BE328&gt;1953,8,9)))))))))</f>
        <v>0</v>
      </c>
    </row>
    <row r="329" spans="1:58" ht="11.25" customHeight="1" x14ac:dyDescent="0.2">
      <c r="A329" s="1027" t="s">
        <v>1491</v>
      </c>
      <c r="B329" s="1031" t="s">
        <v>1492</v>
      </c>
      <c r="C329" s="1181" t="s">
        <v>4283</v>
      </c>
      <c r="D329" s="1181" t="s">
        <v>4421</v>
      </c>
      <c r="E329" s="857">
        <v>8</v>
      </c>
      <c r="F329" s="1245">
        <v>492</v>
      </c>
      <c r="G329" s="1245" t="s">
        <v>107</v>
      </c>
      <c r="H329" s="1245" t="s">
        <v>107</v>
      </c>
      <c r="I329" s="1030">
        <v>78.459999999999994</v>
      </c>
      <c r="J329" s="766">
        <f>(M329/I329)*100</f>
        <v>1.0196278358399185</v>
      </c>
      <c r="K329" s="1033">
        <v>0.2</v>
      </c>
      <c r="L329" s="1043">
        <v>4</v>
      </c>
      <c r="M329" s="756">
        <f>K329*L329</f>
        <v>0.8</v>
      </c>
      <c r="N329" s="1026" t="s">
        <v>251</v>
      </c>
      <c r="O329" s="860">
        <v>0.18</v>
      </c>
      <c r="P329" s="1016">
        <v>43244</v>
      </c>
      <c r="Q329" s="1016">
        <v>43259</v>
      </c>
      <c r="R329" s="756">
        <f>(K329-O329)/O329*100</f>
        <v>11.111111111111121</v>
      </c>
      <c r="S329" s="824">
        <f>IF(INDEX(Historical!$D$7:$D$1455,MATCH(B329,Historical!$B$7:$B$1455,0))=0,"n/a",(INDEX(Historical!$C$7:$C$1455,MATCH(B329,Historical!$B$7:$B$1455,0))/INDEX(Historical!$D$7:$D$1455,MATCH(B329,Historical!$B$7:$B$1455,0))-1)*100)</f>
        <v>3.6764705882352589</v>
      </c>
      <c r="T329" s="824">
        <f>IF(INDEX(Historical!$F$7:$F$1455,MATCH(B329,Historical!$B$7:$B$1455,0))=0,"n/a",((INDEX(Historical!$C$7:$C$1455,MATCH(B329,Historical!$B$7:$B$1455,0))/INDEX(Historical!$F$7:$F$1455,MATCH(B329,Historical!$B$7:$B$1455,0)))^(1/3)-1)*100)</f>
        <v>2.4823964331783133</v>
      </c>
      <c r="U329" s="824">
        <f>IF(INDEX(Historical!$I$7:$I$1455,MATCH(B329,Historical!$B$7:$B$1455,0))=0,"n/a",((INDEX(Historical!$C$7:$C$1455,MATCH(B329,Historical!$B$7:$B$1455,0))/INDEX(Historical!$I$7:$I$1455,MATCH(B329,Historical!$B$7:$B$1455,0)))^(1/5)-1)*100)</f>
        <v>2.6028644479255014</v>
      </c>
      <c r="V329" s="824" t="str">
        <f>IF(INDEX(Historical!$O$7:$O$1455,MATCH(B329,Historical!$B$7:$B$1455,0))=0,"n/a",((INDEX(Historical!$C$7:$C$1455,MATCH(B329,Historical!$B$7:$B$1455,0))/INDEX(Historical!$O$7:$O$1455,MATCH(B329,Historical!$B$7:$B$1455,0)))^(1/10)-1)*100)</f>
        <v>n/a</v>
      </c>
      <c r="W329" s="825" t="str">
        <f>IF(OR(U329&lt;=0,U329="n/a",V329&lt;=0,V329="n/a"),"n/a",U329/V329)</f>
        <v>n/a</v>
      </c>
      <c r="X329" s="826">
        <f>IF(OR(AJ329&lt;=0,AJ329="n/a",U329&lt;=0,U329="n/a"),"n/a",U329/AJ329)</f>
        <v>5.3778191072840938E-2</v>
      </c>
      <c r="Y329" s="1032"/>
      <c r="Z329" s="766">
        <f>IF(OR(AC329&lt;0.01,AC329="n/a"),"n/a",M329/AC329*100)</f>
        <v>10.596026490066226</v>
      </c>
      <c r="AA329" s="1042">
        <f>IF(OR(AC329&lt;0.01,AC329="n/a"),"n/a",I329/AC329)</f>
        <v>10.392052980132449</v>
      </c>
      <c r="AB329" s="1043">
        <v>12</v>
      </c>
      <c r="AC329" s="1021">
        <v>7.55</v>
      </c>
      <c r="AD329" s="1021">
        <v>0.76</v>
      </c>
      <c r="AE329" s="1021">
        <v>2</v>
      </c>
      <c r="AF329" s="1021">
        <v>2.36</v>
      </c>
      <c r="AG329" s="1021">
        <v>23.1</v>
      </c>
      <c r="AH329" s="1021">
        <v>234.60000000000002</v>
      </c>
      <c r="AI329" s="1021">
        <v>0.3</v>
      </c>
      <c r="AJ329" s="1021">
        <v>48.4</v>
      </c>
      <c r="AK329" s="1021">
        <v>13.66</v>
      </c>
      <c r="AL329" s="1034">
        <v>4250</v>
      </c>
      <c r="AM329" s="1028">
        <v>0.4</v>
      </c>
      <c r="AN329" s="1021">
        <v>0.19</v>
      </c>
      <c r="AO329" s="868">
        <f>IF(U329="n/a","n/a",IF(AA329&lt;0,"n/a",IF(AA329="n/a","n/a",J329+U329-AA329)))</f>
        <v>-6.7695606963670301</v>
      </c>
      <c r="AP329" s="869">
        <f>IF(U329="n/a","n/a",J329+U329)</f>
        <v>3.6224922837654199</v>
      </c>
      <c r="AQ329" s="1044">
        <f>IF(OR(AC329&lt;0.01,AF329="n/a"),"n/a",(I329/SQRT(22.5*AC329*(I329/AF329))-1)*100)</f>
        <v>4.4035866414827263</v>
      </c>
      <c r="AR329" s="766">
        <f>INDEX(Historical!$C$7:$C$1455,MATCH(B329,Historical!$B$7:$B$1455,0))*IF(AH329="n/a",1.03,IF(AH329&lt;0,1.01,IF(AH329&gt;10,1.1,(1+AH329/100))))</f>
        <v>0.77549999999999986</v>
      </c>
      <c r="AS329" s="1042">
        <f>IF($AI329="n/a",1.03*AR329,IF($AI329&lt;0,1.01*AR329,IF($AI329&gt;10,1.1*AR329,(1+$AI329/100)*AR329)))</f>
        <v>0.77782649999999975</v>
      </c>
      <c r="AT329" s="1042">
        <f>IF($AK329="n/a",1.03*AS329,IF($AK329&lt;0,1.01*AS329,IF($AK329&gt;10,1.1*AS329,(1+$AK329/100)*AS329)))</f>
        <v>0.85560914999999982</v>
      </c>
      <c r="AU329" s="1042">
        <f>IF($AK329="n/a",1.03*AT329,IF($AK329&lt;0,1.01*AT329,IF($AK329&gt;10,1.1*AT329,(1+$AK329/100)*AT329)))</f>
        <v>0.94117006499999989</v>
      </c>
      <c r="AV329" s="1042">
        <f>IF($AK329="n/a",1.03*AU329,IF($AK329&lt;0,1.01*AU329,IF($AK329&gt;10,1.1*AU329,(1+$AK329/100)*AU329)))</f>
        <v>1.0352870715</v>
      </c>
      <c r="AW329" s="766">
        <f>SUM(AR329:AV329)</f>
        <v>4.3853927864999989</v>
      </c>
      <c r="AX329" s="877">
        <f>AW329/I329*100</f>
        <v>5.5893356952587299</v>
      </c>
      <c r="AY329" s="1212">
        <v>0.89</v>
      </c>
      <c r="AZ329" s="1028">
        <v>15.67</v>
      </c>
      <c r="BA329" s="1028">
        <v>-38.840000000000003</v>
      </c>
      <c r="BB329" s="1028">
        <v>3.52</v>
      </c>
      <c r="BC329" s="1028">
        <v>-19.45</v>
      </c>
      <c r="BE329" s="721">
        <v>2011</v>
      </c>
      <c r="BF329" s="1057">
        <f>IF(BE329&gt;2008,0,IF(BE329&gt;2001,1,IF(BE329&gt;1990,2,IF(BE329&gt;1980,3,IF(BE329&gt;1973,4,IF(BE329&gt;1970,5,IF(BE329&gt;1960,6,IF(BE329&gt;1958,7,IF(BE329&gt;1953,8,9)))))))))</f>
        <v>0</v>
      </c>
    </row>
    <row r="330" spans="1:58" ht="11.25" customHeight="1" x14ac:dyDescent="0.2">
      <c r="A330" s="1027" t="s">
        <v>3911</v>
      </c>
      <c r="B330" s="1031" t="s">
        <v>3912</v>
      </c>
      <c r="C330" s="1181" t="s">
        <v>113</v>
      </c>
      <c r="D330" s="1181" t="s">
        <v>4417</v>
      </c>
      <c r="E330" s="857">
        <v>5</v>
      </c>
      <c r="F330" s="1245">
        <v>788</v>
      </c>
      <c r="G330" s="1245" t="s">
        <v>107</v>
      </c>
      <c r="H330" s="1245" t="s">
        <v>107</v>
      </c>
      <c r="I330" s="1030">
        <v>40.42</v>
      </c>
      <c r="J330" s="766">
        <f>(M330/I330)*100</f>
        <v>2.4740227610094014</v>
      </c>
      <c r="K330" s="1033">
        <v>0.25</v>
      </c>
      <c r="L330" s="1043">
        <v>4</v>
      </c>
      <c r="M330" s="756">
        <f>K330*L330</f>
        <v>1</v>
      </c>
      <c r="N330" s="1026" t="s">
        <v>137</v>
      </c>
      <c r="O330" s="860">
        <v>0.22700000000000001</v>
      </c>
      <c r="P330" s="1016">
        <v>43158</v>
      </c>
      <c r="Q330" s="1016">
        <v>43173</v>
      </c>
      <c r="R330" s="756">
        <f>(K330-O330)/O330*100</f>
        <v>10.132158590308366</v>
      </c>
      <c r="S330" s="824">
        <f>IF(INDEX(Historical!$D$7:$D$1455,MATCH(B330,Historical!$B$7:$B$1455,0))=0,"n/a",(INDEX(Historical!$C$7:$C$1455,MATCH(B330,Historical!$B$7:$B$1455,0))/INDEX(Historical!$D$7:$D$1455,MATCH(B330,Historical!$B$7:$B$1455,0))-1)*100)</f>
        <v>10.194174757281571</v>
      </c>
      <c r="T330" s="824">
        <f>IF(INDEX(Historical!$F$7:$F$1455,MATCH(B330,Historical!$B$7:$B$1455,0))=0,"n/a",((INDEX(Historical!$C$7:$C$1455,MATCH(B330,Historical!$B$7:$B$1455,0))/INDEX(Historical!$F$7:$F$1455,MATCH(B330,Historical!$B$7:$B$1455,0)))^(1/3)-1)*100)</f>
        <v>10.118168263451444</v>
      </c>
      <c r="U330" s="824" t="str">
        <f>IF(INDEX(Historical!$I$7:$I$1455,MATCH(B330,Historical!$B$7:$B$1455,0))=0,"n/a",((INDEX(Historical!$C$7:$C$1455,MATCH(B330,Historical!$B$7:$B$1455,0))/INDEX(Historical!$I$7:$I$1455,MATCH(B330,Historical!$B$7:$B$1455,0)))^(1/5)-1)*100)</f>
        <v>n/a</v>
      </c>
      <c r="V330" s="824" t="str">
        <f>IF(INDEX(Historical!$O$7:$O$1455,MATCH(B330,Historical!$B$7:$B$1455,0))=0,"n/a",((INDEX(Historical!$C$7:$C$1455,MATCH(B330,Historical!$B$7:$B$1455,0))/INDEX(Historical!$O$7:$O$1455,MATCH(B330,Historical!$B$7:$B$1455,0)))^(1/10)-1)*100)</f>
        <v>n/a</v>
      </c>
      <c r="W330" s="825" t="str">
        <f>IF(OR(U330&lt;=0,U330="n/a",V330&lt;=0,V330="n/a"),"n/a",U330/V330)</f>
        <v>n/a</v>
      </c>
      <c r="X330" s="826" t="str">
        <f>IF(OR(AJ330&lt;=0,AJ330="n/a",U330&lt;=0,U330="n/a"),"n/a",U330/AJ330)</f>
        <v>n/a</v>
      </c>
      <c r="Y330" s="777"/>
      <c r="Z330" s="766" t="str">
        <f>IF(OR(AC330&lt;0.01,AC330="n/a"),"n/a",M330/AC330*100)</f>
        <v>n/a</v>
      </c>
      <c r="AA330" s="1042" t="str">
        <f>IF(OR(AC330&lt;0.01,AC330="n/a"),"n/a",I330/AC330)</f>
        <v>n/a</v>
      </c>
      <c r="AB330" s="1043">
        <v>12</v>
      </c>
      <c r="AC330" s="1021">
        <v>-0.12</v>
      </c>
      <c r="AD330" s="1021" t="s">
        <v>138</v>
      </c>
      <c r="AE330" s="1021">
        <v>3.19</v>
      </c>
      <c r="AF330" s="1021">
        <v>2.21</v>
      </c>
      <c r="AG330" s="1021">
        <v>8.2000000000000011</v>
      </c>
      <c r="AH330" s="1021">
        <v>1.3</v>
      </c>
      <c r="AI330" s="1021">
        <v>17.580000000000002</v>
      </c>
      <c r="AJ330" s="1021">
        <v>7.1999999999999993</v>
      </c>
      <c r="AK330" s="1021">
        <v>16</v>
      </c>
      <c r="AL330" s="1034">
        <v>1850</v>
      </c>
      <c r="AM330" s="1028">
        <v>0.2</v>
      </c>
      <c r="AN330" s="1021">
        <v>1.1299999999999999</v>
      </c>
      <c r="AO330" s="868" t="str">
        <f>IF(U330="n/a","n/a",IF(AA330&lt;0,"n/a",IF(AA330="n/a","n/a",J330+U330-AA330)))</f>
        <v>n/a</v>
      </c>
      <c r="AP330" s="869" t="str">
        <f>IF(U330="n/a","n/a",J330+U330)</f>
        <v>n/a</v>
      </c>
      <c r="AQ330" s="1044" t="str">
        <f>IF(OR(AC330&lt;0.01,AF330="n/a"),"n/a",(I330/SQRT(22.5*AC330*(I330/AF330))-1)*100)</f>
        <v>n/a</v>
      </c>
      <c r="AR330" s="766">
        <f>INDEX(Historical!$C$7:$C$1455,MATCH(B330,Historical!$B$7:$B$1455,0))*IF(AH330="n/a",1.03,IF(AH330&lt;0,1.01,IF(AH330&gt;10,1.1,(1+AH330/100))))</f>
        <v>0.91980399999999995</v>
      </c>
      <c r="AS330" s="1042">
        <f>IF($AI330="n/a",1.03*AR330,IF($AI330&lt;0,1.01*AR330,IF($AI330&gt;10,1.1*AR330,(1+$AI330/100)*AR330)))</f>
        <v>1.0117844</v>
      </c>
      <c r="AT330" s="1042">
        <f>IF($AK330="n/a",1.03*AS330,IF($AK330&lt;0,1.01*AS330,IF($AK330&gt;10,1.1*AS330,(1+$AK330/100)*AS330)))</f>
        <v>1.1129628400000002</v>
      </c>
      <c r="AU330" s="1042">
        <f>IF($AK330="n/a",1.03*AT330,IF($AK330&lt;0,1.01*AT330,IF($AK330&gt;10,1.1*AT330,(1+$AK330/100)*AT330)))</f>
        <v>1.2242591240000003</v>
      </c>
      <c r="AV330" s="1042">
        <f>IF($AK330="n/a",1.03*AU330,IF($AK330&lt;0,1.01*AU330,IF($AK330&gt;10,1.1*AU330,(1+$AK330/100)*AU330)))</f>
        <v>1.3466850364000005</v>
      </c>
      <c r="AW330" s="766">
        <f>SUM(AR330:AV330)</f>
        <v>5.6154954004000004</v>
      </c>
      <c r="AX330" s="877">
        <f>AW330/I330*100</f>
        <v>13.892863434933203</v>
      </c>
      <c r="AY330" s="1212">
        <v>1.68</v>
      </c>
      <c r="AZ330" s="1028">
        <v>24.75</v>
      </c>
      <c r="BA330" s="1028">
        <v>-19.8</v>
      </c>
      <c r="BB330" s="1028">
        <v>-2.67</v>
      </c>
      <c r="BC330" s="1028">
        <v>-7.71</v>
      </c>
      <c r="BE330" s="721">
        <v>2014</v>
      </c>
      <c r="BF330" s="1057">
        <f>IF(BE330&gt;2008,0,IF(BE330&gt;2001,1,IF(BE330&gt;1990,2,IF(BE330&gt;1980,3,IF(BE330&gt;1973,4,IF(BE330&gt;1970,5,IF(BE330&gt;1960,6,IF(BE330&gt;1958,7,IF(BE330&gt;1953,8,9)))))))))</f>
        <v>0</v>
      </c>
    </row>
    <row r="331" spans="1:58" ht="11.25" customHeight="1" x14ac:dyDescent="0.2">
      <c r="A331" s="1027" t="s">
        <v>3913</v>
      </c>
      <c r="B331" s="1031" t="s">
        <v>3914</v>
      </c>
      <c r="C331" s="1181" t="s">
        <v>109</v>
      </c>
      <c r="D331" s="1181" t="s">
        <v>4430</v>
      </c>
      <c r="E331" s="857">
        <v>5</v>
      </c>
      <c r="F331" s="1245">
        <v>784</v>
      </c>
      <c r="G331" s="1245" t="s">
        <v>107</v>
      </c>
      <c r="H331" s="1245" t="s">
        <v>107</v>
      </c>
      <c r="I331" s="1030">
        <v>40.42</v>
      </c>
      <c r="J331" s="766">
        <f>(M331/I331)*100</f>
        <v>4.6511627906976738</v>
      </c>
      <c r="K331" s="1033">
        <v>0.47</v>
      </c>
      <c r="L331" s="1043">
        <v>4</v>
      </c>
      <c r="M331" s="756">
        <f>K331*L331</f>
        <v>1.88</v>
      </c>
      <c r="N331" s="1026" t="s">
        <v>432</v>
      </c>
      <c r="O331" s="860">
        <v>0.37</v>
      </c>
      <c r="P331" s="1016">
        <v>43147</v>
      </c>
      <c r="Q331" s="1016">
        <v>43166</v>
      </c>
      <c r="R331" s="756">
        <f>(K331-O331)/O331*100</f>
        <v>27.027027027027025</v>
      </c>
      <c r="S331" s="824">
        <f>IF(INDEX(Historical!$D$7:$D$1455,MATCH(B331,Historical!$B$7:$B$1455,0))=0,"n/a",(INDEX(Historical!$C$7:$C$1455,MATCH(B331,Historical!$B$7:$B$1455,0))/INDEX(Historical!$D$7:$D$1455,MATCH(B331,Historical!$B$7:$B$1455,0))-1)*100)</f>
        <v>19.354838709677423</v>
      </c>
      <c r="T331" s="824">
        <f>IF(INDEX(Historical!$F$7:$F$1455,MATCH(B331,Historical!$B$7:$B$1455,0))=0,"n/a",((INDEX(Historical!$C$7:$C$1455,MATCH(B331,Historical!$B$7:$B$1455,0))/INDEX(Historical!$F$7:$F$1455,MATCH(B331,Historical!$B$7:$B$1455,0)))^(1/3)-1)*100)</f>
        <v>54.66803737720354</v>
      </c>
      <c r="U331" s="824" t="str">
        <f>IF(INDEX(Historical!$I$7:$I$1455,MATCH(B331,Historical!$B$7:$B$1455,0))=0,"n/a",((INDEX(Historical!$C$7:$C$1455,MATCH(B331,Historical!$B$7:$B$1455,0))/INDEX(Historical!$I$7:$I$1455,MATCH(B331,Historical!$B$7:$B$1455,0)))^(1/5)-1)*100)</f>
        <v>n/a</v>
      </c>
      <c r="V331" s="824" t="str">
        <f>IF(INDEX(Historical!$O$7:$O$1455,MATCH(B331,Historical!$B$7:$B$1455,0))=0,"n/a",((INDEX(Historical!$C$7:$C$1455,MATCH(B331,Historical!$B$7:$B$1455,0))/INDEX(Historical!$O$7:$O$1455,MATCH(B331,Historical!$B$7:$B$1455,0)))^(1/10)-1)*100)</f>
        <v>n/a</v>
      </c>
      <c r="W331" s="825" t="str">
        <f>IF(OR(U331&lt;=0,U331="n/a",V331&lt;=0,V331="n/a"),"n/a",U331/V331)</f>
        <v>n/a</v>
      </c>
      <c r="X331" s="826" t="str">
        <f>IF(OR(AJ331&lt;=0,AJ331="n/a",U331&lt;=0,U331="n/a"),"n/a",U331/AJ331)</f>
        <v>n/a</v>
      </c>
      <c r="Y331" s="784"/>
      <c r="Z331" s="766">
        <f>IF(OR(AC331&lt;0.01,AC331="n/a"),"n/a",M331/AC331*100)</f>
        <v>28.790199081163859</v>
      </c>
      <c r="AA331" s="1042">
        <f>IF(OR(AC331&lt;0.01,AC331="n/a"),"n/a",I331/AC331)</f>
        <v>6.1898928024502293</v>
      </c>
      <c r="AB331" s="1043">
        <v>12</v>
      </c>
      <c r="AC331" s="1021">
        <v>6.53</v>
      </c>
      <c r="AD331" s="1021">
        <v>0.45</v>
      </c>
      <c r="AE331" s="1021">
        <v>2.8</v>
      </c>
      <c r="AF331" s="1021">
        <v>4.93</v>
      </c>
      <c r="AG331" s="1021">
        <v>21.9</v>
      </c>
      <c r="AH331" s="1021">
        <v>252.70000000000002</v>
      </c>
      <c r="AI331" s="1021">
        <v>2.82</v>
      </c>
      <c r="AJ331" s="1021">
        <v>51.6</v>
      </c>
      <c r="AK331" s="1021">
        <v>13.700000000000001</v>
      </c>
      <c r="AL331" s="1034">
        <v>2290</v>
      </c>
      <c r="AM331" s="1028">
        <v>0.1</v>
      </c>
      <c r="AN331" s="1021">
        <v>0</v>
      </c>
      <c r="AO331" s="868" t="str">
        <f>IF(U331="n/a","n/a",IF(AA331&lt;0,"n/a",IF(AA331="n/a","n/a",J331+U331-AA331)))</f>
        <v>n/a</v>
      </c>
      <c r="AP331" s="869" t="str">
        <f>IF(U331="n/a","n/a",J331+U331)</f>
        <v>n/a</v>
      </c>
      <c r="AQ331" s="1044">
        <f>IF(OR(AC331&lt;0.01,AF331="n/a"),"n/a",(I331/SQRT(22.5*AC331*(I331/AF331))-1)*100)</f>
        <v>16.459189830753118</v>
      </c>
      <c r="AR331" s="766">
        <f>INDEX(Historical!$C$7:$C$1455,MATCH(B331,Historical!$B$7:$B$1455,0))*IF(AH331="n/a",1.03,IF(AH331&lt;0,1.01,IF(AH331&gt;10,1.1,(1+AH331/100))))</f>
        <v>1.6280000000000001</v>
      </c>
      <c r="AS331" s="1042">
        <f>IF($AI331="n/a",1.03*AR331,IF($AI331&lt;0,1.01*AR331,IF($AI331&gt;10,1.1*AR331,(1+$AI331/100)*AR331)))</f>
        <v>1.6739096000000002</v>
      </c>
      <c r="AT331" s="1042">
        <f>IF($AK331="n/a",1.03*AS331,IF($AK331&lt;0,1.01*AS331,IF($AK331&gt;10,1.1*AS331,(1+$AK331/100)*AS331)))</f>
        <v>1.8413005600000003</v>
      </c>
      <c r="AU331" s="1042">
        <f>IF($AK331="n/a",1.03*AT331,IF($AK331&lt;0,1.01*AT331,IF($AK331&gt;10,1.1*AT331,(1+$AK331/100)*AT331)))</f>
        <v>2.0254306160000004</v>
      </c>
      <c r="AV331" s="1042">
        <f>IF($AK331="n/a",1.03*AU331,IF($AK331&lt;0,1.01*AU331,IF($AK331&gt;10,1.1*AU331,(1+$AK331/100)*AU331)))</f>
        <v>2.2279736776000005</v>
      </c>
      <c r="AW331" s="766">
        <f>SUM(AR331:AV331)</f>
        <v>9.3966144536000016</v>
      </c>
      <c r="AX331" s="877">
        <f>AW331/I331*100</f>
        <v>23.247438034636321</v>
      </c>
      <c r="AY331" s="1212">
        <v>1.91</v>
      </c>
      <c r="AZ331" s="1028">
        <v>4.3099999999999996</v>
      </c>
      <c r="BA331" s="1028">
        <v>-38.81</v>
      </c>
      <c r="BB331" s="1028">
        <v>-13.58</v>
      </c>
      <c r="BC331" s="1028">
        <v>-24.57</v>
      </c>
      <c r="BE331" s="721">
        <v>2014</v>
      </c>
      <c r="BF331" s="1057">
        <f>IF(BE331&gt;2008,0,IF(BE331&gt;2001,1,IF(BE331&gt;1990,2,IF(BE331&gt;1980,3,IF(BE331&gt;1973,4,IF(BE331&gt;1970,5,IF(BE331&gt;1960,6,IF(BE331&gt;1958,7,IF(BE331&gt;1953,8,9)))))))))</f>
        <v>0</v>
      </c>
    </row>
    <row r="332" spans="1:58" ht="11.25" customHeight="1" x14ac:dyDescent="0.2">
      <c r="A332" s="827" t="s">
        <v>3915</v>
      </c>
      <c r="B332" s="925" t="s">
        <v>3916</v>
      </c>
      <c r="C332" s="1181" t="s">
        <v>129</v>
      </c>
      <c r="D332" s="1181" t="s">
        <v>4422</v>
      </c>
      <c r="E332" s="857">
        <v>7</v>
      </c>
      <c r="F332" s="1245">
        <v>625</v>
      </c>
      <c r="G332" s="1245" t="s">
        <v>107</v>
      </c>
      <c r="H332" s="1245" t="s">
        <v>107</v>
      </c>
      <c r="I332" s="1039">
        <v>44.98</v>
      </c>
      <c r="J332" s="766">
        <f>(M332/I332)*100</f>
        <v>2.3121387283236996</v>
      </c>
      <c r="K332" s="1019">
        <v>0.26</v>
      </c>
      <c r="L332" s="1245">
        <v>4</v>
      </c>
      <c r="M332" s="756">
        <f>K332*L332</f>
        <v>1.04</v>
      </c>
      <c r="N332" s="1245" t="s">
        <v>128</v>
      </c>
      <c r="O332" s="696">
        <v>0.22</v>
      </c>
      <c r="P332" s="745">
        <v>43370</v>
      </c>
      <c r="Q332" s="745">
        <v>43385</v>
      </c>
      <c r="R332" s="756">
        <f>(K332-O332)/O332*100</f>
        <v>18.181818181818183</v>
      </c>
      <c r="S332" s="824">
        <f>IF(INDEX(Historical!$D$7:$D$1455,MATCH(B332,Historical!$B$7:$B$1455,0))=0,"n/a",(INDEX(Historical!$C$7:$C$1455,MATCH(B332,Historical!$B$7:$B$1455,0))/INDEX(Historical!$D$7:$D$1455,MATCH(B332,Historical!$B$7:$B$1455,0))-1)*100)</f>
        <v>13.888888888888884</v>
      </c>
      <c r="T332" s="824">
        <f>IF(INDEX(Historical!$F$7:$F$1455,MATCH(B332,Historical!$B$7:$B$1455,0))=0,"n/a",((INDEX(Historical!$C$7:$C$1455,MATCH(B332,Historical!$B$7:$B$1455,0))/INDEX(Historical!$F$7:$F$1455,MATCH(B332,Historical!$B$7:$B$1455,0)))^(1/3)-1)*100)</f>
        <v>12.23507977934435</v>
      </c>
      <c r="U332" s="824">
        <f>IF(INDEX(Historical!$I$7:$I$1455,MATCH(B332,Historical!$B$7:$B$1455,0))=0,"n/a",((INDEX(Historical!$C$7:$C$1455,MATCH(B332,Historical!$B$7:$B$1455,0))/INDEX(Historical!$I$7:$I$1455,MATCH(B332,Historical!$B$7:$B$1455,0)))^(1/5)-1)*100)</f>
        <v>44.535357174246414</v>
      </c>
      <c r="V332" s="824" t="str">
        <f>IF(INDEX(Historical!$O$7:$O$1455,MATCH(B332,Historical!$B$7:$B$1455,0))=0,"n/a",((INDEX(Historical!$C$7:$C$1455,MATCH(B332,Historical!$B$7:$B$1455,0))/INDEX(Historical!$O$7:$O$1455,MATCH(B332,Historical!$B$7:$B$1455,0)))^(1/10)-1)*100)</f>
        <v>n/a</v>
      </c>
      <c r="W332" s="825" t="str">
        <f>IF(OR(U332&lt;=0,U332="n/a",V332&lt;=0,V332="n/a"),"n/a",U332/V332)</f>
        <v>n/a</v>
      </c>
      <c r="X332" s="826">
        <f>IF(OR(AJ332&lt;=0,AJ332="n/a",U332&lt;=0,U332="n/a"),"n/a",U332/AJ332)</f>
        <v>2.7490961218670629</v>
      </c>
      <c r="Y332" s="767"/>
      <c r="Z332" s="766">
        <f>IF(OR(AC332&lt;0.01,AC332="n/a"),"n/a",M332/AC332*100)</f>
        <v>46.846846846846844</v>
      </c>
      <c r="AA332" s="1042">
        <f>IF(OR(AC332&lt;0.01,AC332="n/a"),"n/a",I332/AC332)</f>
        <v>20.261261261261257</v>
      </c>
      <c r="AB332" s="1043">
        <v>12</v>
      </c>
      <c r="AC332" s="1038">
        <v>2.2200000000000002</v>
      </c>
      <c r="AD332" s="1038">
        <v>2.4900000000000002</v>
      </c>
      <c r="AE332" s="1021">
        <v>2.52</v>
      </c>
      <c r="AF332" s="1021">
        <v>2.59</v>
      </c>
      <c r="AG332" s="1021">
        <v>13.5</v>
      </c>
      <c r="AH332" s="1021">
        <v>77.3</v>
      </c>
      <c r="AI332" s="1021">
        <v>3.7900000000000005</v>
      </c>
      <c r="AJ332" s="804">
        <v>16.2</v>
      </c>
      <c r="AK332" s="804">
        <v>8.16</v>
      </c>
      <c r="AL332" s="1038">
        <v>65940</v>
      </c>
      <c r="AM332" s="1038">
        <v>0.1</v>
      </c>
      <c r="AN332" s="1038">
        <v>0.79</v>
      </c>
      <c r="AO332" s="868">
        <f>IF(U332="n/a","n/a",IF(AA332&lt;0,"n/a",IF(AA332="n/a","n/a",J332+U332-AA332)))</f>
        <v>26.586234641308859</v>
      </c>
      <c r="AP332" s="869">
        <f>IF(U332="n/a","n/a",J332+U332)</f>
        <v>46.847495902570117</v>
      </c>
      <c r="AQ332" s="1044">
        <f>IF(OR(AC332&lt;0.01,AF332="n/a"),"n/a",(I332/SQRT(22.5*AC332*(I332/AF332))-1)*100)</f>
        <v>52.718574387541217</v>
      </c>
      <c r="AR332" s="766">
        <f>INDEX(Historical!$C$7:$C$1455,MATCH(B332,Historical!$B$7:$B$1455,0))*IF(AH332="n/a",1.03,IF(AH332&lt;0,1.01,IF(AH332&gt;10,1.1,(1+AH332/100))))</f>
        <v>0.90200000000000002</v>
      </c>
      <c r="AS332" s="1042">
        <f>IF($AI332="n/a",1.03*AR332,IF($AI332&lt;0,1.01*AR332,IF($AI332&gt;10,1.1*AR332,(1+$AI332/100)*AR332)))</f>
        <v>0.93618580000000007</v>
      </c>
      <c r="AT332" s="1042">
        <f>IF($AK332="n/a",1.03*AS332,IF($AK332&lt;0,1.01*AS332,IF($AK332&gt;10,1.1*AS332,(1+$AK332/100)*AS332)))</f>
        <v>1.01257856128</v>
      </c>
      <c r="AU332" s="1042">
        <f>IF($AK332="n/a",1.03*AT332,IF($AK332&lt;0,1.01*AT332,IF($AK332&gt;10,1.1*AT332,(1+$AK332/100)*AT332)))</f>
        <v>1.095204971880448</v>
      </c>
      <c r="AV332" s="1042">
        <f>IF($AK332="n/a",1.03*AU332,IF($AK332&lt;0,1.01*AU332,IF($AK332&gt;10,1.1*AU332,(1+$AK332/100)*AU332)))</f>
        <v>1.1845736975858925</v>
      </c>
      <c r="AW332" s="766">
        <f>SUM(AR332:AV332)</f>
        <v>5.1305430307463409</v>
      </c>
      <c r="AX332" s="877">
        <f>AW332/I332*100</f>
        <v>11.406276191076792</v>
      </c>
      <c r="AY332" s="853">
        <v>0.74</v>
      </c>
      <c r="AZ332" s="1021">
        <v>20.200000000000003</v>
      </c>
      <c r="BA332" s="1021">
        <v>-3.35</v>
      </c>
      <c r="BB332" s="1021">
        <v>5.1400000000000006</v>
      </c>
      <c r="BC332" s="1021">
        <v>7.19</v>
      </c>
      <c r="BE332" s="721">
        <v>2012</v>
      </c>
      <c r="BF332" s="1057">
        <f>IF(BE332&gt;2008,0,IF(BE332&gt;2001,1,IF(BE332&gt;1990,2,IF(BE332&gt;1980,3,IF(BE332&gt;1973,4,IF(BE332&gt;1970,5,IF(BE332&gt;1960,6,IF(BE332&gt;1958,7,IF(BE332&gt;1953,8,9)))))))))</f>
        <v>0</v>
      </c>
    </row>
    <row r="333" spans="1:58" ht="11.25" customHeight="1" x14ac:dyDescent="0.2">
      <c r="A333" s="1037" t="s">
        <v>1493</v>
      </c>
      <c r="B333" s="1031" t="s">
        <v>1494</v>
      </c>
      <c r="C333" s="1181" t="s">
        <v>4283</v>
      </c>
      <c r="D333" s="1181" t="s">
        <v>4464</v>
      </c>
      <c r="E333" s="857">
        <v>7</v>
      </c>
      <c r="F333" s="1245">
        <v>594</v>
      </c>
      <c r="G333" s="1245" t="s">
        <v>107</v>
      </c>
      <c r="H333" s="1245" t="s">
        <v>107</v>
      </c>
      <c r="I333" s="1030">
        <v>17.25</v>
      </c>
      <c r="J333" s="766">
        <f>(M333/I333)*100</f>
        <v>2.6898550724637684</v>
      </c>
      <c r="K333" s="1033">
        <v>0.11600000000000001</v>
      </c>
      <c r="L333" s="1043">
        <v>4</v>
      </c>
      <c r="M333" s="756">
        <f>K333*L333</f>
        <v>0.46400000000000002</v>
      </c>
      <c r="N333" s="1026" t="s">
        <v>464</v>
      </c>
      <c r="O333" s="860">
        <v>0.113</v>
      </c>
      <c r="P333" s="1016">
        <v>43189</v>
      </c>
      <c r="Q333" s="1016">
        <v>43210</v>
      </c>
      <c r="R333" s="756">
        <f>(K333-O333)/O333*100</f>
        <v>2.6548672566371705</v>
      </c>
      <c r="S333" s="824">
        <f>IF(INDEX(Historical!$D$7:$D$1455,MATCH(B333,Historical!$B$7:$B$1455,0))=0,"n/a",(INDEX(Historical!$C$7:$C$1455,MATCH(B333,Historical!$B$7:$B$1455,0))/INDEX(Historical!$D$7:$D$1455,MATCH(B333,Historical!$B$7:$B$1455,0))-1)*100)</f>
        <v>4.4186046511627941</v>
      </c>
      <c r="T333" s="824">
        <f>IF(INDEX(Historical!$F$7:$F$1455,MATCH(B333,Historical!$B$7:$B$1455,0))=0,"n/a",((INDEX(Historical!$C$7:$C$1455,MATCH(B333,Historical!$B$7:$B$1455,0))/INDEX(Historical!$F$7:$F$1455,MATCH(B333,Historical!$B$7:$B$1455,0)))^(1/3)-1)*100)</f>
        <v>14.386567719968912</v>
      </c>
      <c r="U333" s="824">
        <f>IF(INDEX(Historical!$I$7:$I$1455,MATCH(B333,Historical!$B$7:$B$1455,0))=0,"n/a",((INDEX(Historical!$C$7:$C$1455,MATCH(B333,Historical!$B$7:$B$1455,0))/INDEX(Historical!$I$7:$I$1455,MATCH(B333,Historical!$B$7:$B$1455,0)))^(1/5)-1)*100)</f>
        <v>62.194928252756718</v>
      </c>
      <c r="V333" s="824" t="str">
        <f>IF(INDEX(Historical!$O$7:$O$1455,MATCH(B333,Historical!$B$7:$B$1455,0))=0,"n/a",((INDEX(Historical!$C$7:$C$1455,MATCH(B333,Historical!$B$7:$B$1455,0))/INDEX(Historical!$O$7:$O$1455,MATCH(B333,Historical!$B$7:$B$1455,0)))^(1/10)-1)*100)</f>
        <v>n/a</v>
      </c>
      <c r="W333" s="825" t="str">
        <f>IF(OR(U333&lt;=0,U333="n/a",V333&lt;=0,V333="n/a"),"n/a",U333/V333)</f>
        <v>n/a</v>
      </c>
      <c r="X333" s="826" t="str">
        <f>IF(OR(AJ333&lt;=0,AJ333="n/a",U333&lt;=0,U333="n/a"),"n/a",U333/AJ333)</f>
        <v>n/a</v>
      </c>
      <c r="Y333" s="779"/>
      <c r="Z333" s="766" t="str">
        <f>IF(OR(AC333&lt;0.01,AC333="n/a"),"n/a",M333/AC333*100)</f>
        <v>n/a</v>
      </c>
      <c r="AA333" s="1042" t="str">
        <f>IF(OR(AC333&lt;0.01,AC333="n/a"),"n/a",I333/AC333)</f>
        <v>n/a</v>
      </c>
      <c r="AB333" s="1043">
        <v>12</v>
      </c>
      <c r="AC333" s="1021">
        <v>-0.09</v>
      </c>
      <c r="AD333" s="1021" t="s">
        <v>138</v>
      </c>
      <c r="AE333" s="1021">
        <v>3</v>
      </c>
      <c r="AF333" s="1021">
        <v>2.11</v>
      </c>
      <c r="AG333" s="1021">
        <v>0.3</v>
      </c>
      <c r="AH333" s="1023">
        <v>-142.79999999999998</v>
      </c>
      <c r="AI333" s="1023">
        <v>0</v>
      </c>
      <c r="AJ333" s="1021">
        <v>-17.100000000000001</v>
      </c>
      <c r="AK333" s="1021">
        <v>15</v>
      </c>
      <c r="AL333" s="1034">
        <v>721.22</v>
      </c>
      <c r="AM333" s="1028">
        <v>1.7999999999999998</v>
      </c>
      <c r="AN333" s="1021">
        <v>0.24</v>
      </c>
      <c r="AO333" s="868" t="str">
        <f>IF(U333="n/a","n/a",IF(AA333&lt;0,"n/a",IF(AA333="n/a","n/a",J333+U333-AA333)))</f>
        <v>n/a</v>
      </c>
      <c r="AP333" s="869">
        <f>IF(U333="n/a","n/a",J333+U333)</f>
        <v>64.884783325220482</v>
      </c>
      <c r="AQ333" s="1044" t="str">
        <f>IF(OR(AC333&lt;0.01,AF333="n/a"),"n/a",(I333/SQRT(22.5*AC333*(I333/AF333))-1)*100)</f>
        <v>n/a</v>
      </c>
      <c r="AR333" s="766">
        <f>INDEX(Historical!$C$7:$C$1455,MATCH(B333,Historical!$B$7:$B$1455,0))*IF(AH333="n/a",1.03,IF(AH333&lt;0,1.01,IF(AH333&gt;10,1.1,(1+AH333/100))))</f>
        <v>0.45349</v>
      </c>
      <c r="AS333" s="1042">
        <f>IF($AI333="n/a",1.03*AR333,IF($AI333&lt;0,1.01*AR333,IF($AI333&gt;10,1.1*AR333,(1+$AI333/100)*AR333)))</f>
        <v>0.45349</v>
      </c>
      <c r="AT333" s="1042">
        <f>IF($AK333="n/a",1.03*AS333,IF($AK333&lt;0,1.01*AS333,IF($AK333&gt;10,1.1*AS333,(1+$AK333/100)*AS333)))</f>
        <v>0.49883900000000003</v>
      </c>
      <c r="AU333" s="1042">
        <f>IF($AK333="n/a",1.03*AT333,IF($AK333&lt;0,1.01*AT333,IF($AK333&gt;10,1.1*AT333,(1+$AK333/100)*AT333)))</f>
        <v>0.54872290000000012</v>
      </c>
      <c r="AV333" s="1042">
        <f>IF($AK333="n/a",1.03*AU333,IF($AK333&lt;0,1.01*AU333,IF($AK333&gt;10,1.1*AU333,(1+$AK333/100)*AU333)))</f>
        <v>0.60359519000000017</v>
      </c>
      <c r="AW333" s="766">
        <f>SUM(AR333:AV333)</f>
        <v>2.5581370900000002</v>
      </c>
      <c r="AX333" s="877">
        <f>AW333/I333*100</f>
        <v>14.82978023188406</v>
      </c>
      <c r="AY333" s="1212">
        <v>1.05</v>
      </c>
      <c r="AZ333" s="1028">
        <v>2.8000000000000003</v>
      </c>
      <c r="BA333" s="1028">
        <v>-35.510000000000005</v>
      </c>
      <c r="BB333" s="1028">
        <v>-7.16</v>
      </c>
      <c r="BC333" s="1028">
        <v>-18.04</v>
      </c>
      <c r="BE333" s="721">
        <v>2012</v>
      </c>
      <c r="BF333" s="1057">
        <f>IF(BE333&gt;2008,0,IF(BE333&gt;2001,1,IF(BE333&gt;1990,2,IF(BE333&gt;1980,3,IF(BE333&gt;1973,4,IF(BE333&gt;1970,5,IF(BE333&gt;1960,6,IF(BE333&gt;1958,7,IF(BE333&gt;1953,8,9)))))))))</f>
        <v>0</v>
      </c>
    </row>
    <row r="334" spans="1:58" ht="11.25" customHeight="1" x14ac:dyDescent="0.2">
      <c r="A334" s="1019" t="s">
        <v>1495</v>
      </c>
      <c r="B334" s="1031" t="s">
        <v>1496</v>
      </c>
      <c r="C334" s="1181" t="s">
        <v>109</v>
      </c>
      <c r="D334" s="1181" t="s">
        <v>4430</v>
      </c>
      <c r="E334" s="857">
        <v>9</v>
      </c>
      <c r="F334" s="1245">
        <v>345</v>
      </c>
      <c r="G334" s="1245" t="s">
        <v>107</v>
      </c>
      <c r="H334" s="1245" t="s">
        <v>107</v>
      </c>
      <c r="I334" s="1030">
        <v>159.07</v>
      </c>
      <c r="J334" s="766">
        <f>(M334/I334)*100</f>
        <v>1.106431130948639</v>
      </c>
      <c r="K334" s="1033">
        <v>0.44</v>
      </c>
      <c r="L334" s="1043">
        <v>4</v>
      </c>
      <c r="M334" s="756">
        <f>K334*L334</f>
        <v>1.76</v>
      </c>
      <c r="N334" s="1026" t="s">
        <v>112</v>
      </c>
      <c r="O334" s="860">
        <v>0.38</v>
      </c>
      <c r="P334" s="1016">
        <v>43147</v>
      </c>
      <c r="Q334" s="1016">
        <v>43171</v>
      </c>
      <c r="R334" s="756">
        <f>(K334-O334)/O334*100</f>
        <v>15.789473684210526</v>
      </c>
      <c r="S334" s="824">
        <f>IF(INDEX(Historical!$D$7:$D$1455,MATCH(B334,Historical!$B$7:$B$1455,0))=0,"n/a",(INDEX(Historical!$C$7:$C$1455,MATCH(B334,Historical!$B$7:$B$1455,0))/INDEX(Historical!$D$7:$D$1455,MATCH(B334,Historical!$B$7:$B$1455,0))-1)*100)</f>
        <v>4.1095890410958846</v>
      </c>
      <c r="T334" s="824">
        <f>IF(INDEX(Historical!$F$7:$F$1455,MATCH(B334,Historical!$B$7:$B$1455,0))=0,"n/a",((INDEX(Historical!$C$7:$C$1455,MATCH(B334,Historical!$B$7:$B$1455,0))/INDEX(Historical!$F$7:$F$1455,MATCH(B334,Historical!$B$7:$B$1455,0)))^(1/3)-1)*100)</f>
        <v>10.715524489384997</v>
      </c>
      <c r="U334" s="824">
        <f>IF(INDEX(Historical!$I$7:$I$1455,MATCH(B334,Historical!$B$7:$B$1455,0))=0,"n/a",((INDEX(Historical!$C$7:$C$1455,MATCH(B334,Historical!$B$7:$B$1455,0))/INDEX(Historical!$I$7:$I$1455,MATCH(B334,Historical!$B$7:$B$1455,0)))^(1/5)-1)*100)</f>
        <v>18.88654957871243</v>
      </c>
      <c r="V334" s="824">
        <f>IF(INDEX(Historical!$O$7:$O$1455,MATCH(B334,Historical!$B$7:$B$1455,0))=0,"n/a",((INDEX(Historical!$C$7:$C$1455,MATCH(B334,Historical!$B$7:$B$1455,0))/INDEX(Historical!$O$7:$O$1455,MATCH(B334,Historical!$B$7:$B$1455,0)))^(1/10)-1)*100)</f>
        <v>16.860936130231497</v>
      </c>
      <c r="W334" s="825">
        <f>IF(OR(U334&lt;=0,U334="n/a",V334&lt;=0,V334="n/a"),"n/a",U334/V334)</f>
        <v>1.1201364759842145</v>
      </c>
      <c r="X334" s="826">
        <f>IF(OR(AJ334&lt;=0,AJ334="n/a",U334&lt;=0,U334="n/a"),"n/a",U334/AJ334)</f>
        <v>3.7773099157424861</v>
      </c>
      <c r="Y334" s="777"/>
      <c r="Z334" s="766">
        <f>IF(OR(AC334&lt;0.01,AC334="n/a"),"n/a",M334/AC334*100)</f>
        <v>40.835266821345712</v>
      </c>
      <c r="AA334" s="1042">
        <f>IF(OR(AC334&lt;0.01,AC334="n/a"),"n/a",I334/AC334)</f>
        <v>36.907192575406036</v>
      </c>
      <c r="AB334" s="1043">
        <v>12</v>
      </c>
      <c r="AC334" s="1021">
        <v>4.3099999999999996</v>
      </c>
      <c r="AD334" s="1021">
        <v>2.59</v>
      </c>
      <c r="AE334" s="1021">
        <v>6.73</v>
      </c>
      <c r="AF334" s="1021">
        <v>76.11</v>
      </c>
      <c r="AG334" s="1024">
        <v>842.6</v>
      </c>
      <c r="AH334" s="1021">
        <v>184.3</v>
      </c>
      <c r="AI334" s="1021">
        <v>8.06</v>
      </c>
      <c r="AJ334" s="1021">
        <v>5</v>
      </c>
      <c r="AK334" s="1021">
        <v>14.249999999999998</v>
      </c>
      <c r="AL334" s="1034">
        <v>30590</v>
      </c>
      <c r="AM334" s="1029">
        <v>0.3</v>
      </c>
      <c r="AN334" s="1021">
        <v>12.38</v>
      </c>
      <c r="AO334" s="868">
        <f>IF(U334="n/a","n/a",IF(AA334&lt;0,"n/a",IF(AA334="n/a","n/a",J334+U334-AA334)))</f>
        <v>-16.914211865744967</v>
      </c>
      <c r="AP334" s="869">
        <f>IF(U334="n/a","n/a",J334+U334)</f>
        <v>19.992980709661069</v>
      </c>
      <c r="AQ334" s="1044">
        <f>IF(OR(AC334&lt;0.01,AF334="n/a"),"n/a",(I334/SQRT(22.5*AC334*(I334/AF334))-1)*100)</f>
        <v>1017.3393848114076</v>
      </c>
      <c r="AR334" s="766">
        <f>INDEX(Historical!$C$7:$C$1455,MATCH(B334,Historical!$B$7:$B$1455,0))*IF(AH334="n/a",1.03,IF(AH334&lt;0,1.01,IF(AH334&gt;10,1.1,(1+AH334/100))))</f>
        <v>1.6720000000000002</v>
      </c>
      <c r="AS334" s="1042">
        <f>IF($AI334="n/a",1.03*AR334,IF($AI334&lt;0,1.01*AR334,IF($AI334&gt;10,1.1*AR334,(1+$AI334/100)*AR334)))</f>
        <v>1.8067632000000002</v>
      </c>
      <c r="AT334" s="1042">
        <f>IF($AK334="n/a",1.03*AS334,IF($AK334&lt;0,1.01*AS334,IF($AK334&gt;10,1.1*AS334,(1+$AK334/100)*AS334)))</f>
        <v>1.9874395200000003</v>
      </c>
      <c r="AU334" s="1042">
        <f>IF($AK334="n/a",1.03*AT334,IF($AK334&lt;0,1.01*AT334,IF($AK334&gt;10,1.1*AT334,(1+$AK334/100)*AT334)))</f>
        <v>2.1861834720000006</v>
      </c>
      <c r="AV334" s="1042">
        <f>IF($AK334="n/a",1.03*AU334,IF($AK334&lt;0,1.01*AU334,IF($AK334&gt;10,1.1*AU334,(1+$AK334/100)*AU334)))</f>
        <v>2.4048018192000007</v>
      </c>
      <c r="AW334" s="766">
        <f>SUM(AR334:AV334)</f>
        <v>10.057188011200003</v>
      </c>
      <c r="AX334" s="877">
        <f>AW334/I334*100</f>
        <v>6.322491991701769</v>
      </c>
      <c r="AY334" s="1212">
        <v>1.1599999999999999</v>
      </c>
      <c r="AZ334" s="1028">
        <v>14.35</v>
      </c>
      <c r="BA334" s="1028">
        <v>-15.379999999999999</v>
      </c>
      <c r="BB334" s="1028">
        <v>1.43</v>
      </c>
      <c r="BC334" s="1028">
        <v>-5.0999999999999996</v>
      </c>
      <c r="BE334" s="721">
        <v>2010</v>
      </c>
      <c r="BF334" s="1057">
        <f>IF(BE334&gt;2008,0,IF(BE334&gt;2001,1,IF(BE334&gt;1990,2,IF(BE334&gt;1980,3,IF(BE334&gt;1973,4,IF(BE334&gt;1970,5,IF(BE334&gt;1960,6,IF(BE334&gt;1958,7,IF(BE334&gt;1953,8,9)))))))))</f>
        <v>0</v>
      </c>
    </row>
    <row r="335" spans="1:58" ht="11.25" customHeight="1" x14ac:dyDescent="0.2">
      <c r="A335" s="1019" t="s">
        <v>4281</v>
      </c>
      <c r="B335" s="1031" t="s">
        <v>4277</v>
      </c>
      <c r="C335" s="1181" t="s">
        <v>109</v>
      </c>
      <c r="D335" s="1181" t="s">
        <v>4430</v>
      </c>
      <c r="E335" s="857">
        <v>5</v>
      </c>
      <c r="F335" s="1245">
        <v>830</v>
      </c>
      <c r="G335" s="1245" t="s">
        <v>107</v>
      </c>
      <c r="H335" s="1245" t="s">
        <v>107</v>
      </c>
      <c r="I335" s="1035">
        <v>44.39</v>
      </c>
      <c r="J335" s="766">
        <f>(M335/I335)*100</f>
        <v>2.7033115566569044</v>
      </c>
      <c r="K335" s="1040">
        <v>0.3</v>
      </c>
      <c r="L335" s="721">
        <v>4</v>
      </c>
      <c r="M335" s="756">
        <f>K335*L335</f>
        <v>1.2</v>
      </c>
      <c r="N335" s="721" t="s">
        <v>564</v>
      </c>
      <c r="O335" s="861">
        <v>0.25</v>
      </c>
      <c r="P335" s="745">
        <v>43311</v>
      </c>
      <c r="Q335" s="745">
        <v>43327</v>
      </c>
      <c r="R335" s="756">
        <f>(K335-O335)/O335*100</f>
        <v>19.999999999999996</v>
      </c>
      <c r="S335" s="824">
        <f>IF(INDEX(Historical!$D$7:$D$1455,MATCH(B335,Historical!$B$7:$B$1455,0))=0,"n/a",(INDEX(Historical!$C$7:$C$1455,MATCH(B335,Historical!$B$7:$B$1455,0))/INDEX(Historical!$D$7:$D$1455,MATCH(B335,Historical!$B$7:$B$1455,0))-1)*100)</f>
        <v>28.57142857142858</v>
      </c>
      <c r="T335" s="824">
        <f>IF(INDEX(Historical!$F$7:$F$1455,MATCH(B335,Historical!$B$7:$B$1455,0))=0,"n/a",((INDEX(Historical!$C$7:$C$1455,MATCH(B335,Historical!$B$7:$B$1455,0))/INDEX(Historical!$F$7:$F$1455,MATCH(B335,Historical!$B$7:$B$1455,0)))^(1/3)-1)*100)</f>
        <v>37.001342118888282</v>
      </c>
      <c r="U335" s="824">
        <f>IF(INDEX(Historical!$I$7:$I$1455,MATCH(B335,Historical!$B$7:$B$1455,0))=0,"n/a",((INDEX(Historical!$C$7:$C$1455,MATCH(B335,Historical!$B$7:$B$1455,0))/INDEX(Historical!$I$7:$I$1455,MATCH(B335,Historical!$B$7:$B$1455,0)))^(1/5)-1)*100)</f>
        <v>35.096003852061351</v>
      </c>
      <c r="V335" s="824">
        <f>IF(INDEX(Historical!$O$7:$O$1455,MATCH(B335,Historical!$B$7:$B$1455,0))=0,"n/a",((INDEX(Historical!$C$7:$C$1455,MATCH(B335,Historical!$B$7:$B$1455,0))/INDEX(Historical!$O$7:$O$1455,MATCH(B335,Historical!$B$7:$B$1455,0)))^(1/10)-1)*100)</f>
        <v>-1.806695543808734</v>
      </c>
      <c r="W335" s="825" t="str">
        <f>IF(OR(U335&lt;=0,U335="n/a",V335&lt;=0,V335="n/a"),"n/a",U335/V335)</f>
        <v>n/a</v>
      </c>
      <c r="X335" s="826">
        <f>IF(OR(AJ335&lt;=0,AJ335="n/a",U335&lt;=0,U335="n/a"),"n/a",U335/AJ335)</f>
        <v>0.1334448815667732</v>
      </c>
      <c r="Y335" s="1031"/>
      <c r="Z335" s="766">
        <f>IF(OR(AC335&lt;0.01,AC335="n/a"),"n/a",M335/AC335*100)</f>
        <v>25.369978858350951</v>
      </c>
      <c r="AA335" s="1042">
        <f>IF(OR(AC335&lt;0.01,AC335="n/a"),"n/a",I335/AC335)</f>
        <v>9.384778012684988</v>
      </c>
      <c r="AB335" s="1245">
        <v>12</v>
      </c>
      <c r="AC335" s="1035">
        <v>4.7300000000000004</v>
      </c>
      <c r="AD335" s="1035">
        <v>0.49</v>
      </c>
      <c r="AE335" s="1035">
        <v>1.56</v>
      </c>
      <c r="AF335" s="1035">
        <v>1.07</v>
      </c>
      <c r="AG335" s="1035">
        <v>10.5</v>
      </c>
      <c r="AH335" s="1035">
        <v>23.7</v>
      </c>
      <c r="AI335" s="1035">
        <v>4.93</v>
      </c>
      <c r="AJ335" s="1035">
        <v>263</v>
      </c>
      <c r="AK335" s="1035">
        <v>19.13</v>
      </c>
      <c r="AL335" s="1035">
        <v>77510</v>
      </c>
      <c r="AM335" s="1035">
        <v>24.4</v>
      </c>
      <c r="AN335" s="1035">
        <v>6.08</v>
      </c>
      <c r="AO335" s="868">
        <f>IF(U335="n/a","n/a",IF(AA335&lt;0,"n/a",IF(AA335="n/a","n/a",J335+U335-AA335)))</f>
        <v>28.414537396033268</v>
      </c>
      <c r="AP335" s="869">
        <f>IF(U335="n/a","n/a",J335+U335)</f>
        <v>37.799315408718257</v>
      </c>
      <c r="AQ335" s="1044">
        <f>IF(OR(AC335&lt;0.01,AF335="n/a"),"n/a",(I335/SQRT(22.5*AC335*(I335/AF335))-1)*100)</f>
        <v>-33.194436447343904</v>
      </c>
      <c r="AR335" s="766">
        <f>INDEX(Historical!$C$7:$C$1455,MATCH(B335,Historical!$B$7:$B$1455,0))*IF(AH335="n/a",1.03,IF(AH335&lt;0,1.01,IF(AH335&gt;10,1.1,(1+AH335/100))))</f>
        <v>0.9900000000000001</v>
      </c>
      <c r="AS335" s="1042">
        <f>IF($AI335="n/a",1.03*AR335,IF($AI335&lt;0,1.01*AR335,IF($AI335&gt;10,1.1*AR335,(1+$AI335/100)*AR335)))</f>
        <v>1.038807</v>
      </c>
      <c r="AT335" s="1042">
        <f>IF($AK335="n/a",1.03*AS335,IF($AK335&lt;0,1.01*AS335,IF($AK335&gt;10,1.1*AS335,(1+$AK335/100)*AS335)))</f>
        <v>1.1426877000000002</v>
      </c>
      <c r="AU335" s="1042">
        <f>IF($AK335="n/a",1.03*AT335,IF($AK335&lt;0,1.01*AT335,IF($AK335&gt;10,1.1*AT335,(1+$AK335/100)*AT335)))</f>
        <v>1.2569564700000002</v>
      </c>
      <c r="AV335" s="1042">
        <f>IF($AK335="n/a",1.03*AU335,IF($AK335&lt;0,1.01*AU335,IF($AK335&gt;10,1.1*AU335,(1+$AK335/100)*AU335)))</f>
        <v>1.3826521170000003</v>
      </c>
      <c r="AW335" s="766">
        <f>SUM(AR335:AV335)</f>
        <v>5.8111032870000008</v>
      </c>
      <c r="AX335" s="877">
        <f>AW335/I335*100</f>
        <v>13.091018893895024</v>
      </c>
      <c r="AY335" s="853">
        <v>1.27</v>
      </c>
      <c r="AZ335" s="1038">
        <v>4.3499999999999996</v>
      </c>
      <c r="BA335" s="1038">
        <v>-25.240000000000002</v>
      </c>
      <c r="BB335" s="1038">
        <v>-2.56</v>
      </c>
      <c r="BC335" s="1038">
        <v>-11.540000000000001</v>
      </c>
      <c r="BE335" s="721">
        <v>2014</v>
      </c>
      <c r="BF335" s="1057">
        <f>IF(BE335&gt;2008,0,IF(BE335&gt;2001,1,IF(BE335&gt;1990,2,IF(BE335&gt;1980,3,IF(BE335&gt;1973,4,IF(BE335&gt;1970,5,IF(BE335&gt;1960,6,IF(BE335&gt;1958,7,IF(BE335&gt;1953,8,9)))))))))</f>
        <v>0</v>
      </c>
    </row>
    <row r="336" spans="1:58" ht="11.25" customHeight="1" x14ac:dyDescent="0.2">
      <c r="A336" s="1019" t="s">
        <v>1497</v>
      </c>
      <c r="B336" s="1031" t="s">
        <v>1498</v>
      </c>
      <c r="C336" s="1181" t="s">
        <v>109</v>
      </c>
      <c r="D336" s="1181" t="s">
        <v>4430</v>
      </c>
      <c r="E336" s="857">
        <v>8</v>
      </c>
      <c r="F336" s="1245">
        <v>424</v>
      </c>
      <c r="G336" s="1245" t="s">
        <v>107</v>
      </c>
      <c r="H336" s="1245" t="s">
        <v>107</v>
      </c>
      <c r="I336" s="1030">
        <v>118.14</v>
      </c>
      <c r="J336" s="766">
        <f>(M336/I336)*100</f>
        <v>0.84645336041984076</v>
      </c>
      <c r="K336" s="1033">
        <v>0.25</v>
      </c>
      <c r="L336" s="1043">
        <v>4</v>
      </c>
      <c r="M336" s="756">
        <f>K336*L336</f>
        <v>1</v>
      </c>
      <c r="N336" s="1026" t="s">
        <v>162</v>
      </c>
      <c r="O336" s="860">
        <v>0.23</v>
      </c>
      <c r="P336" s="714">
        <v>43104</v>
      </c>
      <c r="Q336" s="714">
        <v>43131</v>
      </c>
      <c r="R336" s="756">
        <f>(K336-O336)/O336*100</f>
        <v>8.6956521739130395</v>
      </c>
      <c r="S336" s="824">
        <f>IF(INDEX(Historical!$D$7:$D$1455,MATCH(B336,Historical!$B$7:$B$1455,0))=0,"n/a",(INDEX(Historical!$C$7:$C$1455,MATCH(B336,Historical!$B$7:$B$1455,0))/INDEX(Historical!$D$7:$D$1455,MATCH(B336,Historical!$B$7:$B$1455,0))-1)*100)</f>
        <v>4.5454545454545414</v>
      </c>
      <c r="T336" s="824">
        <f>IF(INDEX(Historical!$F$7:$F$1455,MATCH(B336,Historical!$B$7:$B$1455,0))=0,"n/a",((INDEX(Historical!$C$7:$C$1455,MATCH(B336,Historical!$B$7:$B$1455,0))/INDEX(Historical!$F$7:$F$1455,MATCH(B336,Historical!$B$7:$B$1455,0)))^(1/3)-1)*100)</f>
        <v>10.601148866139919</v>
      </c>
      <c r="U336" s="824">
        <f>IF(INDEX(Historical!$I$7:$I$1455,MATCH(B336,Historical!$B$7:$B$1455,0))=0,"n/a",((INDEX(Historical!$C$7:$C$1455,MATCH(B336,Historical!$B$7:$B$1455,0))/INDEX(Historical!$I$7:$I$1455,MATCH(B336,Historical!$B$7:$B$1455,0)))^(1/5)-1)*100)</f>
        <v>18.126018804310839</v>
      </c>
      <c r="V336" s="824" t="str">
        <f>IF(INDEX(Historical!$O$7:$O$1455,MATCH(B336,Historical!$B$7:$B$1455,0))=0,"n/a",((INDEX(Historical!$C$7:$C$1455,MATCH(B336,Historical!$B$7:$B$1455,0))/INDEX(Historical!$O$7:$O$1455,MATCH(B336,Historical!$B$7:$B$1455,0)))^(1/10)-1)*100)</f>
        <v>n/a</v>
      </c>
      <c r="W336" s="825" t="str">
        <f>IF(OR(U336&lt;=0,U336="n/a",V336&lt;=0,V336="n/a"),"n/a",U336/V336)</f>
        <v>n/a</v>
      </c>
      <c r="X336" s="826">
        <f>IF(OR(AJ336&lt;=0,AJ336="n/a",U336&lt;=0,U336="n/a"),"n/a",U336/AJ336)</f>
        <v>2.5894312577586911</v>
      </c>
      <c r="Y336" s="777"/>
      <c r="Z336" s="766">
        <f>IF(OR(AC336&lt;0.01,AC336="n/a"),"n/a",M336/AC336*100)</f>
        <v>25.445292620865139</v>
      </c>
      <c r="AA336" s="1042">
        <f>IF(OR(AC336&lt;0.01,AC336="n/a"),"n/a",I336/AC336)</f>
        <v>30.061068702290076</v>
      </c>
      <c r="AB336" s="1043">
        <v>12</v>
      </c>
      <c r="AC336" s="1021">
        <v>3.93</v>
      </c>
      <c r="AD336" s="1021">
        <v>1.88</v>
      </c>
      <c r="AE336" s="1021">
        <v>5.07</v>
      </c>
      <c r="AF336" s="1021">
        <v>5.43</v>
      </c>
      <c r="AG336" s="1021">
        <v>20.7</v>
      </c>
      <c r="AH336" s="1021">
        <v>-21</v>
      </c>
      <c r="AI336" s="1021" t="s">
        <v>138</v>
      </c>
      <c r="AJ336" s="1021">
        <v>7.0000000000000009</v>
      </c>
      <c r="AK336" s="1021">
        <v>16</v>
      </c>
      <c r="AL336" s="1034">
        <v>5070</v>
      </c>
      <c r="AM336" s="1028">
        <v>54</v>
      </c>
      <c r="AN336" s="1021">
        <v>0.1</v>
      </c>
      <c r="AO336" s="868">
        <f>IF(U336="n/a","n/a",IF(AA336&lt;0,"n/a",IF(AA336="n/a","n/a",J336+U336-AA336)))</f>
        <v>-11.088596537559397</v>
      </c>
      <c r="AP336" s="869">
        <f>IF(U336="n/a","n/a",J336+U336)</f>
        <v>18.972472164730679</v>
      </c>
      <c r="AQ336" s="1044">
        <f>IF(OR(AC336&lt;0.01,AF336="n/a"),"n/a",(I336/SQRT(22.5*AC336*(I336/AF336))-1)*100)</f>
        <v>169.34620683213652</v>
      </c>
      <c r="AR336" s="766">
        <f>INDEX(Historical!$C$7:$C$1455,MATCH(B336,Historical!$B$7:$B$1455,0))*IF(AH336="n/a",1.03,IF(AH336&lt;0,1.01,IF(AH336&gt;10,1.1,(1+AH336/100))))</f>
        <v>0.92920000000000003</v>
      </c>
      <c r="AS336" s="1042">
        <f>IF($AI336="n/a",1.03*AR336,IF($AI336&lt;0,1.01*AR336,IF($AI336&gt;10,1.1*AR336,(1+$AI336/100)*AR336)))</f>
        <v>0.95707600000000004</v>
      </c>
      <c r="AT336" s="1042">
        <f>IF($AK336="n/a",1.03*AS336,IF($AK336&lt;0,1.01*AS336,IF($AK336&gt;10,1.1*AS336,(1+$AK336/100)*AS336)))</f>
        <v>1.0527836000000002</v>
      </c>
      <c r="AU336" s="1042">
        <f>IF($AK336="n/a",1.03*AT336,IF($AK336&lt;0,1.01*AT336,IF($AK336&gt;10,1.1*AT336,(1+$AK336/100)*AT336)))</f>
        <v>1.1580619600000002</v>
      </c>
      <c r="AV336" s="1042">
        <f>IF($AK336="n/a",1.03*AU336,IF($AK336&lt;0,1.01*AU336,IF($AK336&gt;10,1.1*AU336,(1+$AK336/100)*AU336)))</f>
        <v>1.2738681560000003</v>
      </c>
      <c r="AW336" s="766">
        <f>SUM(AR336:AV336)</f>
        <v>5.3709897160000004</v>
      </c>
      <c r="AX336" s="877">
        <f>AW336/I336*100</f>
        <v>4.546292293888607</v>
      </c>
      <c r="AY336" s="1212">
        <v>0.79</v>
      </c>
      <c r="AZ336" s="1028">
        <v>31.269999999999996</v>
      </c>
      <c r="BA336" s="1028">
        <v>-18.149999999999999</v>
      </c>
      <c r="BB336" s="1028">
        <v>-2.1399999999999997</v>
      </c>
      <c r="BC336" s="1028">
        <v>-0.80999999999999994</v>
      </c>
      <c r="BE336" s="721">
        <v>2011</v>
      </c>
      <c r="BF336" s="1057">
        <f>IF(BE336&gt;2008,0,IF(BE336&gt;2001,1,IF(BE336&gt;1990,2,IF(BE336&gt;1980,3,IF(BE336&gt;1973,4,IF(BE336&gt;1970,5,IF(BE336&gt;1960,6,IF(BE336&gt;1958,7,IF(BE336&gt;1953,8,9)))))))))</f>
        <v>0</v>
      </c>
    </row>
    <row r="337" spans="1:58" ht="11.25" customHeight="1" x14ac:dyDescent="0.2">
      <c r="A337" s="1027" t="s">
        <v>1499</v>
      </c>
      <c r="B337" s="1031" t="s">
        <v>1500</v>
      </c>
      <c r="C337" s="1181" t="s">
        <v>4283</v>
      </c>
      <c r="D337" s="1181" t="s">
        <v>4455</v>
      </c>
      <c r="E337" s="857">
        <v>9</v>
      </c>
      <c r="F337" s="1245">
        <v>411</v>
      </c>
      <c r="G337" s="1245" t="s">
        <v>107</v>
      </c>
      <c r="H337" s="1245" t="s">
        <v>107</v>
      </c>
      <c r="I337" s="1030">
        <v>131.25</v>
      </c>
      <c r="J337" s="766">
        <f>(M337/I337)*100</f>
        <v>1.7371428571428569</v>
      </c>
      <c r="K337" s="1033">
        <v>0.56999999999999995</v>
      </c>
      <c r="L337" s="1043">
        <v>4</v>
      </c>
      <c r="M337" s="756">
        <f>K337*L337</f>
        <v>2.2799999999999998</v>
      </c>
      <c r="N337" s="1026" t="s">
        <v>471</v>
      </c>
      <c r="O337" s="860">
        <v>0.52</v>
      </c>
      <c r="P337" s="1016">
        <v>43447</v>
      </c>
      <c r="Q337" s="1016">
        <v>43480</v>
      </c>
      <c r="R337" s="756">
        <f>(K337-O337)/O337*100</f>
        <v>9.6153846153846025</v>
      </c>
      <c r="S337" s="824">
        <f>IF(INDEX(Historical!$D$7:$D$1455,MATCH(B337,Historical!$B$7:$B$1455,0))=0,"n/a",(INDEX(Historical!$C$7:$C$1455,MATCH(B337,Historical!$B$7:$B$1455,0))/INDEX(Historical!$D$7:$D$1455,MATCH(B337,Historical!$B$7:$B$1455,0))-1)*100)</f>
        <v>14.634146341463406</v>
      </c>
      <c r="T337" s="824">
        <f>IF(INDEX(Historical!$F$7:$F$1455,MATCH(B337,Historical!$B$7:$B$1455,0))=0,"n/a",((INDEX(Historical!$C$7:$C$1455,MATCH(B337,Historical!$B$7:$B$1455,0))/INDEX(Historical!$F$7:$F$1455,MATCH(B337,Historical!$B$7:$B$1455,0)))^(1/3)-1)*100)</f>
        <v>13.968467749475423</v>
      </c>
      <c r="U337" s="824">
        <f>IF(INDEX(Historical!$I$7:$I$1455,MATCH(B337,Historical!$B$7:$B$1455,0))=0,"n/a",((INDEX(Historical!$C$7:$C$1455,MATCH(B337,Historical!$B$7:$B$1455,0))/INDEX(Historical!$I$7:$I$1455,MATCH(B337,Historical!$B$7:$B$1455,0)))^(1/5)-1)*100)</f>
        <v>15.36498246073117</v>
      </c>
      <c r="V337" s="824">
        <f>IF(INDEX(Historical!$O$7:$O$1455,MATCH(B337,Historical!$B$7:$B$1455,0))=0,"n/a",((INDEX(Historical!$C$7:$C$1455,MATCH(B337,Historical!$B$7:$B$1455,0))/INDEX(Historical!$O$7:$O$1455,MATCH(B337,Historical!$B$7:$B$1455,0)))^(1/10)-1)*100)</f>
        <v>8.8044625845287392</v>
      </c>
      <c r="W337" s="825">
        <f>IF(OR(U337&lt;=0,U337="n/a",V337&lt;=0,V337="n/a"),"n/a",U337/V337)</f>
        <v>1.7451357551033972</v>
      </c>
      <c r="X337" s="826">
        <f>IF(OR(AJ337&lt;=0,AJ337="n/a",U337&lt;=0,U337="n/a"),"n/a",U337/AJ337)</f>
        <v>1.1640138227826644</v>
      </c>
      <c r="Y337" s="777"/>
      <c r="Z337" s="766">
        <f>IF(OR(AC337&lt;0.01,AC337="n/a"),"n/a",M337/AC337*100)</f>
        <v>47.698744769874466</v>
      </c>
      <c r="AA337" s="1042">
        <f>IF(OR(AC337&lt;0.01,AC337="n/a"),"n/a",I337/AC337)</f>
        <v>27.458158995815896</v>
      </c>
      <c r="AB337" s="1043">
        <v>12</v>
      </c>
      <c r="AC337" s="1021">
        <v>4.78</v>
      </c>
      <c r="AD337" s="1021">
        <v>1.79</v>
      </c>
      <c r="AE337" s="1021">
        <v>3.04</v>
      </c>
      <c r="AF337" s="1021" t="s">
        <v>138</v>
      </c>
      <c r="AG337" s="1024">
        <v>2</v>
      </c>
      <c r="AH337" s="1023">
        <v>29.4</v>
      </c>
      <c r="AI337" s="1023">
        <v>7.7700000000000005</v>
      </c>
      <c r="AJ337" s="1021">
        <v>13.200000000000001</v>
      </c>
      <c r="AK337" s="1021">
        <v>15.340000000000002</v>
      </c>
      <c r="AL337" s="1034">
        <v>21420</v>
      </c>
      <c r="AM337" s="1028">
        <v>0.1</v>
      </c>
      <c r="AN337" s="1021" t="s">
        <v>138</v>
      </c>
      <c r="AO337" s="868">
        <f>IF(U337="n/a","n/a",IF(AA337&lt;0,"n/a",IF(AA337="n/a","n/a",J337+U337-AA337)))</f>
        <v>-10.35603367794187</v>
      </c>
      <c r="AP337" s="869">
        <f>IF(U337="n/a","n/a",J337+U337)</f>
        <v>17.102125317874027</v>
      </c>
      <c r="AQ337" s="1044" t="str">
        <f>IF(OR(AC337&lt;0.01,AF337="n/a"),"n/a",(I337/SQRT(22.5*AC337*(I337/AF337))-1)*100)</f>
        <v>n/a</v>
      </c>
      <c r="AR337" s="766">
        <f>INDEX(Historical!$C$7:$C$1455,MATCH(B337,Historical!$B$7:$B$1455,0))*IF(AH337="n/a",1.03,IF(AH337&lt;0,1.01,IF(AH337&gt;10,1.1,(1+AH337/100))))</f>
        <v>2.0680000000000001</v>
      </c>
      <c r="AS337" s="1042">
        <f>IF($AI337="n/a",1.03*AR337,IF($AI337&lt;0,1.01*AR337,IF($AI337&gt;10,1.1*AR337,(1+$AI337/100)*AR337)))</f>
        <v>2.2286836000000001</v>
      </c>
      <c r="AT337" s="1042">
        <f>IF($AK337="n/a",1.03*AS337,IF($AK337&lt;0,1.01*AS337,IF($AK337&gt;10,1.1*AS337,(1+$AK337/100)*AS337)))</f>
        <v>2.4515519600000002</v>
      </c>
      <c r="AU337" s="1042">
        <f>IF($AK337="n/a",1.03*AT337,IF($AK337&lt;0,1.01*AT337,IF($AK337&gt;10,1.1*AT337,(1+$AK337/100)*AT337)))</f>
        <v>2.6967071560000004</v>
      </c>
      <c r="AV337" s="1042">
        <f>IF($AK337="n/a",1.03*AU337,IF($AK337&lt;0,1.01*AU337,IF($AK337&gt;10,1.1*AU337,(1+$AK337/100)*AU337)))</f>
        <v>2.9663778716000007</v>
      </c>
      <c r="AW337" s="766">
        <f>SUM(AR337:AV337)</f>
        <v>12.411320587600001</v>
      </c>
      <c r="AX337" s="877">
        <f>AW337/I337*100</f>
        <v>9.4562442572190477</v>
      </c>
      <c r="AY337" s="1212">
        <v>0.44</v>
      </c>
      <c r="AZ337" s="1028">
        <v>47.17</v>
      </c>
      <c r="BA337" s="1028">
        <v>-1.38</v>
      </c>
      <c r="BB337" s="1028">
        <v>4.62</v>
      </c>
      <c r="BC337" s="1028">
        <v>12.030000000000001</v>
      </c>
      <c r="BE337" s="721">
        <v>2011</v>
      </c>
      <c r="BF337" s="1057">
        <f>IF(BE337&gt;2008,0,IF(BE337&gt;2001,1,IF(BE337&gt;1990,2,IF(BE337&gt;1980,3,IF(BE337&gt;1973,4,IF(BE337&gt;1970,5,IF(BE337&gt;1960,6,IF(BE337&gt;1958,7,IF(BE337&gt;1953,8,9)))))))))</f>
        <v>0</v>
      </c>
    </row>
    <row r="338" spans="1:58" s="905" customFormat="1" ht="11.25" customHeight="1" x14ac:dyDescent="0.2">
      <c r="A338" s="884" t="s">
        <v>1501</v>
      </c>
      <c r="B338" s="914" t="s">
        <v>1502</v>
      </c>
      <c r="C338" s="1181" t="s">
        <v>180</v>
      </c>
      <c r="D338" s="1181" t="s">
        <v>4432</v>
      </c>
      <c r="E338" s="885">
        <v>6</v>
      </c>
      <c r="F338" s="1245">
        <v>735</v>
      </c>
      <c r="G338" s="1244" t="s">
        <v>107</v>
      </c>
      <c r="H338" s="1244" t="s">
        <v>107</v>
      </c>
      <c r="I338" s="886">
        <v>33.130000000000003</v>
      </c>
      <c r="J338" s="887">
        <f>(M338/I338)*100</f>
        <v>7.6969514035617248</v>
      </c>
      <c r="K338" s="888">
        <v>0.63749999999999996</v>
      </c>
      <c r="L338" s="889">
        <v>4</v>
      </c>
      <c r="M338" s="890">
        <f>K338*L338</f>
        <v>2.5499999999999998</v>
      </c>
      <c r="N338" s="891" t="s">
        <v>108</v>
      </c>
      <c r="O338" s="892">
        <v>0.62749999999999995</v>
      </c>
      <c r="P338" s="893">
        <v>43406</v>
      </c>
      <c r="Q338" s="893">
        <v>43418</v>
      </c>
      <c r="R338" s="890">
        <f>(K338-O338)/O338*100</f>
        <v>1.5936254980079698</v>
      </c>
      <c r="S338" s="824">
        <f>IF(INDEX(Historical!$D$7:$D$1455,MATCH(B338,Historical!$B$7:$B$1455,0))=0,"n/a",(INDEX(Historical!$C$7:$C$1455,MATCH(B338,Historical!$B$7:$B$1455,0))/INDEX(Historical!$D$7:$D$1455,MATCH(B338,Historical!$B$7:$B$1455,0))-1)*100)</f>
        <v>8.866995073891637</v>
      </c>
      <c r="T338" s="824">
        <f>IF(INDEX(Historical!$F$7:$F$1455,MATCH(B338,Historical!$B$7:$B$1455,0))=0,"n/a",((INDEX(Historical!$C$7:$C$1455,MATCH(B338,Historical!$B$7:$B$1455,0))/INDEX(Historical!$F$7:$F$1455,MATCH(B338,Historical!$B$7:$B$1455,0)))^(1/3)-1)*100)</f>
        <v>18.148757408505567</v>
      </c>
      <c r="U338" s="824" t="str">
        <f>IF(INDEX(Historical!$I$7:$I$1455,MATCH(B338,Historical!$B$7:$B$1455,0))=0,"n/a",((INDEX(Historical!$C$7:$C$1455,MATCH(B338,Historical!$B$7:$B$1455,0))/INDEX(Historical!$I$7:$I$1455,MATCH(B338,Historical!$B$7:$B$1455,0)))^(1/5)-1)*100)</f>
        <v>n/a</v>
      </c>
      <c r="V338" s="824" t="str">
        <f>IF(INDEX(Historical!$O$7:$O$1455,MATCH(B338,Historical!$B$7:$B$1455,0))=0,"n/a",((INDEX(Historical!$C$7:$C$1455,MATCH(B338,Historical!$B$7:$B$1455,0))/INDEX(Historical!$O$7:$O$1455,MATCH(B338,Historical!$B$7:$B$1455,0)))^(1/10)-1)*100)</f>
        <v>n/a</v>
      </c>
      <c r="W338" s="894" t="str">
        <f>IF(OR(U338&lt;=0,U338="n/a",V338&lt;=0,V338="n/a"),"n/a",U338/V338)</f>
        <v>n/a</v>
      </c>
      <c r="X338" s="895" t="str">
        <f>IF(OR(AJ338&lt;=0,AJ338="n/a",U338&lt;=0,U338="n/a"),"n/a",U338/AJ338)</f>
        <v>n/a</v>
      </c>
      <c r="Y338" s="906" t="s">
        <v>4077</v>
      </c>
      <c r="Z338" s="887">
        <f>IF(OR(AC338&lt;0.01,AC338="n/a"),"n/a",M338/AC338*100)</f>
        <v>122.00956937799043</v>
      </c>
      <c r="AA338" s="897">
        <f>IF(OR(AC338&lt;0.01,AC338="n/a"),"n/a",I338/AC338)</f>
        <v>15.851674641148328</v>
      </c>
      <c r="AB338" s="889">
        <v>12</v>
      </c>
      <c r="AC338" s="898">
        <v>2.09</v>
      </c>
      <c r="AD338" s="898">
        <v>0.42</v>
      </c>
      <c r="AE338" s="898">
        <v>4.59</v>
      </c>
      <c r="AF338" s="898">
        <v>3.87</v>
      </c>
      <c r="AG338" s="898">
        <v>18.8</v>
      </c>
      <c r="AH338" s="898">
        <v>127.4</v>
      </c>
      <c r="AI338" s="898">
        <v>6.52</v>
      </c>
      <c r="AJ338" s="898">
        <v>36.1</v>
      </c>
      <c r="AK338" s="898">
        <v>38.15</v>
      </c>
      <c r="AL338" s="899">
        <v>26570</v>
      </c>
      <c r="AM338" s="900">
        <v>0.2</v>
      </c>
      <c r="AN338" s="898">
        <v>2.04</v>
      </c>
      <c r="AO338" s="901" t="str">
        <f>IF(U338="n/a","n/a",IF(AA338&lt;0,"n/a",IF(AA338="n/a","n/a",J338+U338-AA338)))</f>
        <v>n/a</v>
      </c>
      <c r="AP338" s="902" t="str">
        <f>IF(U338="n/a","n/a",J338+U338)</f>
        <v>n/a</v>
      </c>
      <c r="AQ338" s="903">
        <f>IF(OR(AC338&lt;0.01,AF338="n/a"),"n/a",(I338/SQRT(22.5*AC338*(I338/AF338))-1)*100)</f>
        <v>65.120805420683197</v>
      </c>
      <c r="AR338" s="766">
        <f>INDEX(Historical!$C$7:$C$1455,MATCH(B338,Historical!$B$7:$B$1455,0))*IF(AH338="n/a",1.03,IF(AH338&lt;0,1.01,IF(AH338&gt;10,1.1,(1+AH338/100))))</f>
        <v>2.431</v>
      </c>
      <c r="AS338" s="897">
        <f>IF($AI338="n/a",1.03*AR338,IF($AI338&lt;0,1.01*AR338,IF($AI338&gt;10,1.1*AR338,(1+$AI338/100)*AR338)))</f>
        <v>2.5895011999999999</v>
      </c>
      <c r="AT338" s="897">
        <f>IF($AK338="n/a",1.03*AS338,IF($AK338&lt;0,1.01*AS338,IF($AK338&gt;10,1.1*AS338,(1+$AK338/100)*AS338)))</f>
        <v>2.8484513200000001</v>
      </c>
      <c r="AU338" s="897">
        <f>IF($AK338="n/a",1.03*AT338,IF($AK338&lt;0,1.01*AT338,IF($AK338&gt;10,1.1*AT338,(1+$AK338/100)*AT338)))</f>
        <v>3.1332964520000002</v>
      </c>
      <c r="AV338" s="897">
        <f>IF($AK338="n/a",1.03*AU338,IF($AK338&lt;0,1.01*AU338,IF($AK338&gt;10,1.1*AU338,(1+$AK338/100)*AU338)))</f>
        <v>3.4466260972000007</v>
      </c>
      <c r="AW338" s="887">
        <f>SUM(AR338:AV338)</f>
        <v>14.448875069200001</v>
      </c>
      <c r="AX338" s="904">
        <f>AW338/I338*100</f>
        <v>43.612662448536071</v>
      </c>
      <c r="AY338" s="1213">
        <v>1.27</v>
      </c>
      <c r="AZ338" s="900">
        <v>4.84</v>
      </c>
      <c r="BA338" s="900">
        <v>-15.870000000000001</v>
      </c>
      <c r="BB338" s="900">
        <v>-2.63</v>
      </c>
      <c r="BC338" s="900">
        <v>-4.97</v>
      </c>
      <c r="BD338" s="1079"/>
      <c r="BE338" s="721">
        <v>2013</v>
      </c>
      <c r="BF338" s="1057">
        <f>IF(BE338&gt;2008,0,IF(BE338&gt;2001,1,IF(BE338&gt;1990,2,IF(BE338&gt;1980,3,IF(BE338&gt;1973,4,IF(BE338&gt;1970,5,IF(BE338&gt;1960,6,IF(BE338&gt;1958,7,IF(BE338&gt;1953,8,9)))))))))</f>
        <v>0</v>
      </c>
    </row>
    <row r="339" spans="1:58" ht="11.25" customHeight="1" x14ac:dyDescent="0.2">
      <c r="A339" s="1036" t="s">
        <v>4302</v>
      </c>
      <c r="B339" s="1031" t="s">
        <v>4299</v>
      </c>
      <c r="C339" s="1181" t="s">
        <v>109</v>
      </c>
      <c r="D339" s="1181" t="s">
        <v>4430</v>
      </c>
      <c r="E339" s="857">
        <v>5</v>
      </c>
      <c r="F339" s="1245">
        <v>836</v>
      </c>
      <c r="G339" s="1245" t="s">
        <v>107</v>
      </c>
      <c r="H339" s="1245" t="s">
        <v>107</v>
      </c>
      <c r="I339" s="1030">
        <v>157.09</v>
      </c>
      <c r="J339" s="766">
        <f>(M339/I339)*100</f>
        <v>1.4768603984976763</v>
      </c>
      <c r="K339" s="1033">
        <v>0.57999999999999996</v>
      </c>
      <c r="L339" s="1043">
        <v>4</v>
      </c>
      <c r="M339" s="756">
        <f>K339*L339</f>
        <v>2.3199999999999998</v>
      </c>
      <c r="N339" s="1026" t="s">
        <v>524</v>
      </c>
      <c r="O339" s="860">
        <v>0.38</v>
      </c>
      <c r="P339" s="1016">
        <v>43327</v>
      </c>
      <c r="Q339" s="1016">
        <v>43342</v>
      </c>
      <c r="R339" s="756">
        <f>(K339-O339)/O339*100</f>
        <v>52.631578947368411</v>
      </c>
      <c r="S339" s="824">
        <f>IF(INDEX(Historical!$D$7:$D$1455,MATCH(B339,Historical!$B$7:$B$1455,0))=0,"n/a",(INDEX(Historical!$C$7:$C$1455,MATCH(B339,Historical!$B$7:$B$1455,0))/INDEX(Historical!$D$7:$D$1455,MATCH(B339,Historical!$B$7:$B$1455,0))-1)*100)</f>
        <v>32.000000000000007</v>
      </c>
      <c r="T339" s="824">
        <f>IF(INDEX(Historical!$F$7:$F$1455,MATCH(B339,Historical!$B$7:$B$1455,0))=0,"n/a",((INDEX(Historical!$C$7:$C$1455,MATCH(B339,Historical!$B$7:$B$1455,0))/INDEX(Historical!$F$7:$F$1455,MATCH(B339,Historical!$B$7:$B$1455,0)))^(1/3)-1)*100)</f>
        <v>94.282556108381854</v>
      </c>
      <c r="U339" s="824" t="str">
        <f>IF(INDEX(Historical!$I$7:$I$1455,MATCH(B339,Historical!$B$7:$B$1455,0))=0,"n/a",((INDEX(Historical!$C$7:$C$1455,MATCH(B339,Historical!$B$7:$B$1455,0))/INDEX(Historical!$I$7:$I$1455,MATCH(B339,Historical!$B$7:$B$1455,0)))^(1/5)-1)*100)</f>
        <v>n/a</v>
      </c>
      <c r="V339" s="824" t="str">
        <f>IF(INDEX(Historical!$O$7:$O$1455,MATCH(B339,Historical!$B$7:$B$1455,0))=0,"n/a",((INDEX(Historical!$C$7:$C$1455,MATCH(B339,Historical!$B$7:$B$1455,0))/INDEX(Historical!$O$7:$O$1455,MATCH(B339,Historical!$B$7:$B$1455,0)))^(1/10)-1)*100)</f>
        <v>n/a</v>
      </c>
      <c r="W339" s="825" t="str">
        <f>IF(OR(U339&lt;=0,U339="n/a",V339&lt;=0,V339="n/a"),"n/a",U339/V339)</f>
        <v>n/a</v>
      </c>
      <c r="X339" s="826" t="str">
        <f>IF(OR(AJ339&lt;=0,AJ339="n/a",U339&lt;=0,U339="n/a"),"n/a",U339/AJ339)</f>
        <v>n/a</v>
      </c>
      <c r="Y339" s="777"/>
      <c r="Z339" s="766">
        <f>IF(OR(AC339&lt;0.01,AC339="n/a"),"n/a",M339/AC339*100)</f>
        <v>47.058823529411761</v>
      </c>
      <c r="AA339" s="1042">
        <f>IF(OR(AC339&lt;0.01,AC339="n/a"),"n/a",I339/AC339)</f>
        <v>31.864097363083168</v>
      </c>
      <c r="AB339" s="1043">
        <v>12</v>
      </c>
      <c r="AC339" s="1021">
        <v>4.93</v>
      </c>
      <c r="AD339" s="1021">
        <v>1.68</v>
      </c>
      <c r="AE339" s="1021">
        <v>9.91</v>
      </c>
      <c r="AF339" s="1021">
        <v>36.880000000000003</v>
      </c>
      <c r="AG339" s="1021">
        <v>108.7</v>
      </c>
      <c r="AH339" s="1021">
        <v>36.299999999999997</v>
      </c>
      <c r="AI339" s="1021">
        <v>13.54</v>
      </c>
      <c r="AJ339" s="1021">
        <v>22.7</v>
      </c>
      <c r="AK339" s="1021">
        <v>19</v>
      </c>
      <c r="AL339" s="1034">
        <v>13950</v>
      </c>
      <c r="AM339" s="1028">
        <v>0.1</v>
      </c>
      <c r="AN339" s="1021">
        <v>6.8</v>
      </c>
      <c r="AO339" s="868" t="str">
        <f>IF(U339="n/a","n/a",IF(AA339&lt;0,"n/a",IF(AA339="n/a","n/a",J339+U339-AA339)))</f>
        <v>n/a</v>
      </c>
      <c r="AP339" s="869" t="str">
        <f>IF(U339="n/a","n/a",J339+U339)</f>
        <v>n/a</v>
      </c>
      <c r="AQ339" s="1044">
        <f>IF(OR(AC339&lt;0.01,AF339="n/a"),"n/a",(I339/SQRT(22.5*AC339*(I339/AF339))-1)*100)</f>
        <v>622.6949289524307</v>
      </c>
      <c r="AR339" s="766">
        <f>INDEX(Historical!$C$7:$C$1455,MATCH(B339,Historical!$B$7:$B$1455,0))*IF(AH339="n/a",1.03,IF(AH339&lt;0,1.01,IF(AH339&gt;10,1.1,(1+AH339/100))))</f>
        <v>1.4520000000000002</v>
      </c>
      <c r="AS339" s="1042">
        <f>IF($AI339="n/a",1.03*AR339,IF($AI339&lt;0,1.01*AR339,IF($AI339&gt;10,1.1*AR339,(1+$AI339/100)*AR339)))</f>
        <v>1.5972000000000004</v>
      </c>
      <c r="AT339" s="1042">
        <f>IF($AK339="n/a",1.03*AS339,IF($AK339&lt;0,1.01*AS339,IF($AK339&gt;10,1.1*AS339,(1+$AK339/100)*AS339)))</f>
        <v>1.7569200000000005</v>
      </c>
      <c r="AU339" s="1042">
        <f>IF($AK339="n/a",1.03*AT339,IF($AK339&lt;0,1.01*AT339,IF($AK339&gt;10,1.1*AT339,(1+$AK339/100)*AT339)))</f>
        <v>1.9326120000000007</v>
      </c>
      <c r="AV339" s="1042">
        <f>IF($AK339="n/a",1.03*AU339,IF($AK339&lt;0,1.01*AU339,IF($AK339&gt;10,1.1*AU339,(1+$AK339/100)*AU339)))</f>
        <v>2.1258732000000009</v>
      </c>
      <c r="AW339" s="766">
        <f>SUM(AR339:AV339)</f>
        <v>8.8646052000000033</v>
      </c>
      <c r="AX339" s="877">
        <f>AW339/I339*100</f>
        <v>5.6430105035330085</v>
      </c>
      <c r="AY339" s="1212">
        <v>1.07</v>
      </c>
      <c r="AZ339" s="1028">
        <v>26.6</v>
      </c>
      <c r="BA339" s="1028">
        <v>-14.729999999999999</v>
      </c>
      <c r="BB339" s="1028">
        <v>-0.25</v>
      </c>
      <c r="BC339" s="1028">
        <v>-2.3199999999999998</v>
      </c>
      <c r="BE339" s="721">
        <v>2014</v>
      </c>
      <c r="BF339" s="1057">
        <f>IF(BE339&gt;2008,0,IF(BE339&gt;2001,1,IF(BE339&gt;1990,2,IF(BE339&gt;1980,3,IF(BE339&gt;1973,4,IF(BE339&gt;1970,5,IF(BE339&gt;1960,6,IF(BE339&gt;1958,7,IF(BE339&gt;1953,8,9)))))))))</f>
        <v>0</v>
      </c>
    </row>
    <row r="340" spans="1:58" ht="11.25" customHeight="1" x14ac:dyDescent="0.2">
      <c r="A340" s="1037" t="s">
        <v>3917</v>
      </c>
      <c r="B340" s="1031" t="s">
        <v>3918</v>
      </c>
      <c r="C340" s="1181" t="s">
        <v>109</v>
      </c>
      <c r="D340" s="1181" t="s">
        <v>4434</v>
      </c>
      <c r="E340" s="857">
        <v>5</v>
      </c>
      <c r="F340" s="1245">
        <v>862</v>
      </c>
      <c r="G340" s="1245" t="s">
        <v>107</v>
      </c>
      <c r="H340" s="1245" t="s">
        <v>107</v>
      </c>
      <c r="I340" s="1030">
        <v>35.39</v>
      </c>
      <c r="J340" s="766">
        <f>(M340/I340)*100</f>
        <v>2.2605255721955353</v>
      </c>
      <c r="K340" s="1033">
        <v>0.2</v>
      </c>
      <c r="L340" s="1043">
        <v>4</v>
      </c>
      <c r="M340" s="756">
        <f>K340*L340</f>
        <v>0.8</v>
      </c>
      <c r="N340" s="1026" t="s">
        <v>329</v>
      </c>
      <c r="O340" s="860">
        <v>0.18</v>
      </c>
      <c r="P340" s="1016">
        <v>43447</v>
      </c>
      <c r="Q340" s="1016">
        <v>43462</v>
      </c>
      <c r="R340" s="756">
        <f>(K340-O340)/O340*100</f>
        <v>11.111111111111121</v>
      </c>
      <c r="S340" s="824">
        <f>IF(INDEX(Historical!$D$7:$D$1455,MATCH(B340,Historical!$B$7:$B$1455,0))=0,"n/a",(INDEX(Historical!$C$7:$C$1455,MATCH(B340,Historical!$B$7:$B$1455,0))/INDEX(Historical!$D$7:$D$1455,MATCH(B340,Historical!$B$7:$B$1455,0))-1)*100)</f>
        <v>13.793103448275868</v>
      </c>
      <c r="T340" s="824">
        <f>IF(INDEX(Historical!$F$7:$F$1455,MATCH(B340,Historical!$B$7:$B$1455,0))=0,"n/a",((INDEX(Historical!$C$7:$C$1455,MATCH(B340,Historical!$B$7:$B$1455,0))/INDEX(Historical!$F$7:$F$1455,MATCH(B340,Historical!$B$7:$B$1455,0)))^(1/3)-1)*100)</f>
        <v>27.29108424148723</v>
      </c>
      <c r="U340" s="824">
        <f>IF(INDEX(Historical!$I$7:$I$1455,MATCH(B340,Historical!$B$7:$B$1455,0))=0,"n/a",((INDEX(Historical!$C$7:$C$1455,MATCH(B340,Historical!$B$7:$B$1455,0))/INDEX(Historical!$I$7:$I$1455,MATCH(B340,Historical!$B$7:$B$1455,0)))^(1/5)-1)*100)</f>
        <v>22.423992536427463</v>
      </c>
      <c r="V340" s="824">
        <f>IF(INDEX(Historical!$O$7:$O$1455,MATCH(B340,Historical!$B$7:$B$1455,0))=0,"n/a",((INDEX(Historical!$C$7:$C$1455,MATCH(B340,Historical!$B$7:$B$1455,0))/INDEX(Historical!$O$7:$O$1455,MATCH(B340,Historical!$B$7:$B$1455,0)))^(1/10)-1)*100)</f>
        <v>0.95765827768869993</v>
      </c>
      <c r="W340" s="825">
        <f>IF(OR(U340&lt;=0,U340="n/a",V340&lt;=0,V340="n/a"),"n/a",U340/V340)</f>
        <v>23.415442709426141</v>
      </c>
      <c r="X340" s="826">
        <f>IF(OR(AJ340&lt;=0,AJ340="n/a",U340&lt;=0,U340="n/a"),"n/a",U340/AJ340)</f>
        <v>1.2253547834113367</v>
      </c>
      <c r="Y340" s="1032"/>
      <c r="Z340" s="766">
        <f>IF(OR(AC340&lt;0.01,AC340="n/a"),"n/a",M340/AC340*100)</f>
        <v>38.834951456310677</v>
      </c>
      <c r="AA340" s="1042">
        <f>IF(OR(AC340&lt;0.01,AC340="n/a"),"n/a",I340/AC340)</f>
        <v>17.179611650485437</v>
      </c>
      <c r="AB340" s="1043">
        <v>12</v>
      </c>
      <c r="AC340" s="1021">
        <v>2.06</v>
      </c>
      <c r="AD340" s="1021">
        <v>3.44</v>
      </c>
      <c r="AE340" s="1021">
        <v>4.1500000000000004</v>
      </c>
      <c r="AF340" s="1021">
        <v>1.57</v>
      </c>
      <c r="AG340" s="1021">
        <v>8.3000000000000007</v>
      </c>
      <c r="AH340" s="1021">
        <v>8.6</v>
      </c>
      <c r="AI340" s="1021">
        <v>18.52</v>
      </c>
      <c r="AJ340" s="1021">
        <v>18.3</v>
      </c>
      <c r="AK340" s="1021">
        <v>5</v>
      </c>
      <c r="AL340" s="1034">
        <v>304</v>
      </c>
      <c r="AM340" s="1028">
        <v>4.5999999999999996</v>
      </c>
      <c r="AN340" s="1021">
        <v>0.09</v>
      </c>
      <c r="AO340" s="868">
        <f>IF(U340="n/a","n/a",IF(AA340&lt;0,"n/a",IF(AA340="n/a","n/a",J340+U340-AA340)))</f>
        <v>7.5049064581375617</v>
      </c>
      <c r="AP340" s="869">
        <f>IF(U340="n/a","n/a",J340+U340)</f>
        <v>24.684518108622999</v>
      </c>
      <c r="AQ340" s="1044">
        <f>IF(OR(AC340&lt;0.01,AF340="n/a"),"n/a",(I340/SQRT(22.5*AC340*(I340/AF340))-1)*100)</f>
        <v>9.4876762040411187</v>
      </c>
      <c r="AR340" s="766">
        <f>INDEX(Historical!$C$7:$C$1455,MATCH(B340,Historical!$B$7:$B$1455,0))*IF(AH340="n/a",1.03,IF(AH340&lt;0,1.01,IF(AH340&gt;10,1.1,(1+AH340/100))))</f>
        <v>0.71676000000000006</v>
      </c>
      <c r="AS340" s="1042">
        <f>IF($AI340="n/a",1.03*AR340,IF($AI340&lt;0,1.01*AR340,IF($AI340&gt;10,1.1*AR340,(1+$AI340/100)*AR340)))</f>
        <v>0.78843600000000014</v>
      </c>
      <c r="AT340" s="1042">
        <f>IF($AK340="n/a",1.03*AS340,IF($AK340&lt;0,1.01*AS340,IF($AK340&gt;10,1.1*AS340,(1+$AK340/100)*AS340)))</f>
        <v>0.8278578000000002</v>
      </c>
      <c r="AU340" s="1042">
        <f>IF($AK340="n/a",1.03*AT340,IF($AK340&lt;0,1.01*AT340,IF($AK340&gt;10,1.1*AT340,(1+$AK340/100)*AT340)))</f>
        <v>0.86925069000000021</v>
      </c>
      <c r="AV340" s="1042">
        <f>IF($AK340="n/a",1.03*AU340,IF($AK340&lt;0,1.01*AU340,IF($AK340&gt;10,1.1*AU340,(1+$AK340/100)*AU340)))</f>
        <v>0.91271322450000025</v>
      </c>
      <c r="AW340" s="766">
        <f>SUM(AR340:AV340)</f>
        <v>4.1150177145000013</v>
      </c>
      <c r="AX340" s="877">
        <f>AW340/I340*100</f>
        <v>11.627628467081101</v>
      </c>
      <c r="AY340" s="1212">
        <v>0.15</v>
      </c>
      <c r="AZ340" s="1028">
        <v>5.1499999999999995</v>
      </c>
      <c r="BA340" s="1028">
        <v>-11.53</v>
      </c>
      <c r="BB340" s="1028">
        <v>-1.34</v>
      </c>
      <c r="BC340" s="1028">
        <v>-4.5</v>
      </c>
      <c r="BE340" s="721">
        <v>2014</v>
      </c>
      <c r="BF340" s="1057">
        <f>IF(BE340&gt;2008,0,IF(BE340&gt;2001,1,IF(BE340&gt;1990,2,IF(BE340&gt;1980,3,IF(BE340&gt;1973,4,IF(BE340&gt;1970,5,IF(BE340&gt;1960,6,IF(BE340&gt;1958,7,IF(BE340&gt;1953,8,9)))))))))</f>
        <v>0</v>
      </c>
    </row>
    <row r="341" spans="1:58" ht="11.25" customHeight="1" x14ac:dyDescent="0.2">
      <c r="A341" s="1027" t="s">
        <v>3919</v>
      </c>
      <c r="B341" s="1031" t="s">
        <v>3920</v>
      </c>
      <c r="C341" s="1181" t="s">
        <v>109</v>
      </c>
      <c r="D341" s="1181" t="s">
        <v>4426</v>
      </c>
      <c r="E341" s="857">
        <v>5</v>
      </c>
      <c r="F341" s="1245">
        <v>797</v>
      </c>
      <c r="G341" s="1245" t="s">
        <v>107</v>
      </c>
      <c r="H341" s="1245" t="s">
        <v>107</v>
      </c>
      <c r="I341" s="1030">
        <v>40.93</v>
      </c>
      <c r="J341" s="766">
        <f>(M341/I341)*100</f>
        <v>4.8863913999511368</v>
      </c>
      <c r="K341" s="1033">
        <v>0.5</v>
      </c>
      <c r="L341" s="1043">
        <v>4</v>
      </c>
      <c r="M341" s="756">
        <f>K341*L341</f>
        <v>2</v>
      </c>
      <c r="N341" s="1026" t="s">
        <v>322</v>
      </c>
      <c r="O341" s="860">
        <v>0.32</v>
      </c>
      <c r="P341" s="1016">
        <v>43174</v>
      </c>
      <c r="Q341" s="1016">
        <v>43189</v>
      </c>
      <c r="R341" s="756">
        <f>(K341-O341)/O341*100</f>
        <v>56.25</v>
      </c>
      <c r="S341" s="824">
        <f>IF(INDEX(Historical!$D$7:$D$1455,MATCH(B341,Historical!$B$7:$B$1455,0))=0,"n/a",(INDEX(Historical!$C$7:$C$1455,MATCH(B341,Historical!$B$7:$B$1455,0))/INDEX(Historical!$D$7:$D$1455,MATCH(B341,Historical!$B$7:$B$1455,0))-1)*100)</f>
        <v>23.076923076923084</v>
      </c>
      <c r="T341" s="824">
        <f>IF(INDEX(Historical!$F$7:$F$1455,MATCH(B341,Historical!$B$7:$B$1455,0))=0,"n/a",((INDEX(Historical!$C$7:$C$1455,MATCH(B341,Historical!$B$7:$B$1455,0))/INDEX(Historical!$F$7:$F$1455,MATCH(B341,Historical!$B$7:$B$1455,0)))^(1/3)-1)*100)</f>
        <v>47.361259945615465</v>
      </c>
      <c r="U341" s="824" t="str">
        <f>IF(INDEX(Historical!$I$7:$I$1455,MATCH(B341,Historical!$B$7:$B$1455,0))=0,"n/a",((INDEX(Historical!$C$7:$C$1455,MATCH(B341,Historical!$B$7:$B$1455,0))/INDEX(Historical!$I$7:$I$1455,MATCH(B341,Historical!$B$7:$B$1455,0)))^(1/5)-1)*100)</f>
        <v>n/a</v>
      </c>
      <c r="V341" s="824">
        <f>IF(INDEX(Historical!$O$7:$O$1455,MATCH(B341,Historical!$B$7:$B$1455,0))=0,"n/a",((INDEX(Historical!$C$7:$C$1455,MATCH(B341,Historical!$B$7:$B$1455,0))/INDEX(Historical!$O$7:$O$1455,MATCH(B341,Historical!$B$7:$B$1455,0)))^(1/10)-1)*100)</f>
        <v>3.5849703383539877</v>
      </c>
      <c r="W341" s="825" t="str">
        <f>IF(OR(U341&lt;=0,U341="n/a",V341&lt;=0,V341="n/a"),"n/a",U341/V341)</f>
        <v>n/a</v>
      </c>
      <c r="X341" s="826" t="str">
        <f>IF(OR(AJ341&lt;=0,AJ341="n/a",U341&lt;=0,U341="n/a"),"n/a",U341/AJ341)</f>
        <v>n/a</v>
      </c>
      <c r="Y341" s="1032"/>
      <c r="Z341" s="766" t="str">
        <f>IF(OR(AC341&lt;0.01,AC341="n/a"),"n/a",M341/AC341*100)</f>
        <v>n/a</v>
      </c>
      <c r="AA341" s="1042" t="str">
        <f>IF(OR(AC341&lt;0.01,AC341="n/a"),"n/a",I341/AC341)</f>
        <v>n/a</v>
      </c>
      <c r="AB341" s="1043">
        <v>12</v>
      </c>
      <c r="AC341" s="1021" t="s">
        <v>138</v>
      </c>
      <c r="AD341" s="1021" t="s">
        <v>138</v>
      </c>
      <c r="AE341" s="1021" t="s">
        <v>138</v>
      </c>
      <c r="AF341" s="1021" t="s">
        <v>138</v>
      </c>
      <c r="AG341" s="1021" t="s">
        <v>138</v>
      </c>
      <c r="AH341" s="1021" t="s">
        <v>138</v>
      </c>
      <c r="AI341" s="1021" t="s">
        <v>138</v>
      </c>
      <c r="AJ341" s="1021" t="s">
        <v>138</v>
      </c>
      <c r="AK341" s="1021" t="s">
        <v>138</v>
      </c>
      <c r="AL341" s="1034" t="s">
        <v>138</v>
      </c>
      <c r="AM341" s="1028" t="s">
        <v>138</v>
      </c>
      <c r="AN341" s="1021" t="s">
        <v>138</v>
      </c>
      <c r="AO341" s="868" t="str">
        <f>IF(U341="n/a","n/a",IF(AA341&lt;0,"n/a",IF(AA341="n/a","n/a",J341+U341-AA341)))</f>
        <v>n/a</v>
      </c>
      <c r="AP341" s="869" t="str">
        <f>IF(U341="n/a","n/a",J341+U341)</f>
        <v>n/a</v>
      </c>
      <c r="AQ341" s="1044" t="str">
        <f>IF(OR(AC341&lt;0.01,AF341="n/a"),"n/a",(I341/SQRT(22.5*AC341*(I341/AF341))-1)*100)</f>
        <v>n/a</v>
      </c>
      <c r="AR341" s="766">
        <f>INDEX(Historical!$C$7:$C$1455,MATCH(B341,Historical!$B$7:$B$1455,0))*IF(AH341="n/a",1.03,IF(AH341&lt;0,1.01,IF(AH341&gt;10,1.1,(1+AH341/100))))</f>
        <v>1.3184</v>
      </c>
      <c r="AS341" s="1042">
        <f>IF($AI341="n/a",1.03*AR341,IF($AI341&lt;0,1.01*AR341,IF($AI341&gt;10,1.1*AR341,(1+$AI341/100)*AR341)))</f>
        <v>1.357952</v>
      </c>
      <c r="AT341" s="1042">
        <f>IF($AK341="n/a",1.03*AS341,IF($AK341&lt;0,1.01*AS341,IF($AK341&gt;10,1.1*AS341,(1+$AK341/100)*AS341)))</f>
        <v>1.3986905600000001</v>
      </c>
      <c r="AU341" s="1042">
        <f>IF($AK341="n/a",1.03*AT341,IF($AK341&lt;0,1.01*AT341,IF($AK341&gt;10,1.1*AT341,(1+$AK341/100)*AT341)))</f>
        <v>1.4406512768000002</v>
      </c>
      <c r="AV341" s="1042">
        <f>IF($AK341="n/a",1.03*AU341,IF($AK341&lt;0,1.01*AU341,IF($AK341&gt;10,1.1*AU341,(1+$AK341/100)*AU341)))</f>
        <v>1.4838708151040001</v>
      </c>
      <c r="AW341" s="766">
        <f>SUM(AR341:AV341)</f>
        <v>6.9995646519040005</v>
      </c>
      <c r="AX341" s="877">
        <f>AW341/I341*100</f>
        <v>17.101306259232839</v>
      </c>
      <c r="AY341" s="1212" t="s">
        <v>138</v>
      </c>
      <c r="AZ341" s="1028" t="s">
        <v>138</v>
      </c>
      <c r="BA341" s="1028" t="s">
        <v>138</v>
      </c>
      <c r="BB341" s="1028" t="s">
        <v>138</v>
      </c>
      <c r="BC341" s="1028" t="s">
        <v>138</v>
      </c>
      <c r="BE341" s="721">
        <v>2014</v>
      </c>
      <c r="BF341" s="1057">
        <f>IF(BE341&gt;2008,0,IF(BE341&gt;2001,1,IF(BE341&gt;1990,2,IF(BE341&gt;1980,3,IF(BE341&gt;1973,4,IF(BE341&gt;1970,5,IF(BE341&gt;1960,6,IF(BE341&gt;1958,7,IF(BE341&gt;1953,8,9)))))))))</f>
        <v>0</v>
      </c>
    </row>
    <row r="342" spans="1:58" ht="11.25" customHeight="1" x14ac:dyDescent="0.2">
      <c r="A342" s="1027" t="s">
        <v>1503</v>
      </c>
      <c r="B342" s="1031" t="s">
        <v>1504</v>
      </c>
      <c r="C342" s="1181" t="s">
        <v>109</v>
      </c>
      <c r="D342" s="1181" t="s">
        <v>4430</v>
      </c>
      <c r="E342" s="857">
        <v>7</v>
      </c>
      <c r="F342" s="1245">
        <v>608</v>
      </c>
      <c r="G342" s="1245" t="s">
        <v>107</v>
      </c>
      <c r="H342" s="1245" t="s">
        <v>107</v>
      </c>
      <c r="I342" s="1030">
        <v>91.32</v>
      </c>
      <c r="J342" s="766">
        <f>(M342/I342)*100</f>
        <v>1.9272886552781427</v>
      </c>
      <c r="K342" s="1033">
        <v>0.44</v>
      </c>
      <c r="L342" s="1043">
        <v>4</v>
      </c>
      <c r="M342" s="756">
        <f>K342*L342</f>
        <v>1.76</v>
      </c>
      <c r="N342" s="1026" t="s">
        <v>153</v>
      </c>
      <c r="O342" s="860">
        <v>0.38</v>
      </c>
      <c r="P342" s="1016">
        <v>43265</v>
      </c>
      <c r="Q342" s="1016">
        <v>43280</v>
      </c>
      <c r="R342" s="756">
        <f>(K342-O342)/O342*100</f>
        <v>15.789473684210526</v>
      </c>
      <c r="S342" s="824">
        <f>IF(INDEX(Historical!$D$7:$D$1455,MATCH(B342,Historical!$B$7:$B$1455,0))=0,"n/a",(INDEX(Historical!$C$7:$C$1455,MATCH(B342,Historical!$B$7:$B$1455,0))/INDEX(Historical!$D$7:$D$1455,MATCH(B342,Historical!$B$7:$B$1455,0))-1)*100)</f>
        <v>20.661157024793408</v>
      </c>
      <c r="T342" s="824">
        <f>IF(INDEX(Historical!$F$7:$F$1455,MATCH(B342,Historical!$B$7:$B$1455,0))=0,"n/a",((INDEX(Historical!$C$7:$C$1455,MATCH(B342,Historical!$B$7:$B$1455,0))/INDEX(Historical!$F$7:$F$1455,MATCH(B342,Historical!$B$7:$B$1455,0)))^(1/3)-1)*100)</f>
        <v>36.032168344104896</v>
      </c>
      <c r="U342" s="824">
        <f>IF(INDEX(Historical!$I$7:$I$1455,MATCH(B342,Historical!$B$7:$B$1455,0))=0,"n/a",((INDEX(Historical!$C$7:$C$1455,MATCH(B342,Historical!$B$7:$B$1455,0))/INDEX(Historical!$I$7:$I$1455,MATCH(B342,Historical!$B$7:$B$1455,0)))^(1/5)-1)*100)</f>
        <v>30.213990914740464</v>
      </c>
      <c r="V342" s="824" t="str">
        <f>IF(INDEX(Historical!$O$7:$O$1455,MATCH(B342,Historical!$B$7:$B$1455,0))=0,"n/a",((INDEX(Historical!$C$7:$C$1455,MATCH(B342,Historical!$B$7:$B$1455,0))/INDEX(Historical!$O$7:$O$1455,MATCH(B342,Historical!$B$7:$B$1455,0)))^(1/10)-1)*100)</f>
        <v>n/a</v>
      </c>
      <c r="W342" s="825" t="str">
        <f>IF(OR(U342&lt;=0,U342="n/a",V342&lt;=0,V342="n/a"),"n/a",U342/V342)</f>
        <v>n/a</v>
      </c>
      <c r="X342" s="826">
        <f>IF(OR(AJ342&lt;=0,AJ342="n/a",U342&lt;=0,U342="n/a"),"n/a",U342/AJ342)</f>
        <v>2.2717286402060499</v>
      </c>
      <c r="Y342" s="780"/>
      <c r="Z342" s="766">
        <f>IF(OR(AC342&lt;0.01,AC342="n/a"),"n/a",M342/AC342*100)</f>
        <v>44.783715012722645</v>
      </c>
      <c r="AA342" s="1042">
        <f>IF(OR(AC342&lt;0.01,AC342="n/a"),"n/a",I342/AC342)</f>
        <v>23.236641221374043</v>
      </c>
      <c r="AB342" s="1043">
        <v>12</v>
      </c>
      <c r="AC342" s="1021">
        <v>3.93</v>
      </c>
      <c r="AD342" s="1021">
        <v>1.79</v>
      </c>
      <c r="AE342" s="1021">
        <v>3.57</v>
      </c>
      <c r="AF342" s="1021">
        <v>2.68</v>
      </c>
      <c r="AG342" s="1021">
        <v>13.200000000000001</v>
      </c>
      <c r="AH342" s="1021">
        <v>496.3</v>
      </c>
      <c r="AI342" s="1021">
        <v>8.58</v>
      </c>
      <c r="AJ342" s="1021">
        <v>13.3</v>
      </c>
      <c r="AK342" s="1021">
        <v>13</v>
      </c>
      <c r="AL342" s="1034">
        <v>14870</v>
      </c>
      <c r="AM342" s="1028">
        <v>0.1</v>
      </c>
      <c r="AN342" s="1021">
        <v>0.69</v>
      </c>
      <c r="AO342" s="868">
        <f>IF(U342="n/a","n/a",IF(AA342&lt;0,"n/a",IF(AA342="n/a","n/a",J342+U342-AA342)))</f>
        <v>8.9046383486445606</v>
      </c>
      <c r="AP342" s="869">
        <f>IF(U342="n/a","n/a",J342+U342)</f>
        <v>32.141279570018604</v>
      </c>
      <c r="AQ342" s="1044">
        <f>IF(OR(AC342&lt;0.01,AF342="n/a"),"n/a",(I342/SQRT(22.5*AC342*(I342/AF342))-1)*100)</f>
        <v>66.365325544961706</v>
      </c>
      <c r="AR342" s="766">
        <f>INDEX(Historical!$C$7:$C$1455,MATCH(B342,Historical!$B$7:$B$1455,0))*IF(AH342="n/a",1.03,IF(AH342&lt;0,1.01,IF(AH342&gt;10,1.1,(1+AH342/100))))</f>
        <v>1.6060000000000003</v>
      </c>
      <c r="AS342" s="1042">
        <f>IF($AI342="n/a",1.03*AR342,IF($AI342&lt;0,1.01*AR342,IF($AI342&gt;10,1.1*AR342,(1+$AI342/100)*AR342)))</f>
        <v>1.7437948000000005</v>
      </c>
      <c r="AT342" s="1042">
        <f>IF($AK342="n/a",1.03*AS342,IF($AK342&lt;0,1.01*AS342,IF($AK342&gt;10,1.1*AS342,(1+$AK342/100)*AS342)))</f>
        <v>1.9181742800000008</v>
      </c>
      <c r="AU342" s="1042">
        <f>IF($AK342="n/a",1.03*AT342,IF($AK342&lt;0,1.01*AT342,IF($AK342&gt;10,1.1*AT342,(1+$AK342/100)*AT342)))</f>
        <v>2.1099917080000012</v>
      </c>
      <c r="AV342" s="1042">
        <f>IF($AK342="n/a",1.03*AU342,IF($AK342&lt;0,1.01*AU342,IF($AK342&gt;10,1.1*AU342,(1+$AK342/100)*AU342)))</f>
        <v>2.3209908788000018</v>
      </c>
      <c r="AW342" s="766">
        <f>SUM(AR342:AV342)</f>
        <v>9.6989516668000046</v>
      </c>
      <c r="AX342" s="877">
        <f>AW342/I342*100</f>
        <v>10.620840633815162</v>
      </c>
      <c r="AY342" s="1212">
        <v>0.5</v>
      </c>
      <c r="AZ342" s="1028">
        <v>25.130000000000003</v>
      </c>
      <c r="BA342" s="1028">
        <v>-5.7</v>
      </c>
      <c r="BB342" s="1028">
        <v>6.09</v>
      </c>
      <c r="BC342" s="1028">
        <v>2.87</v>
      </c>
      <c r="BE342" s="721">
        <v>2012</v>
      </c>
      <c r="BF342" s="1057">
        <f>IF(BE342&gt;2008,0,IF(BE342&gt;2001,1,IF(BE342&gt;1990,2,IF(BE342&gt;1980,3,IF(BE342&gt;1973,4,IF(BE342&gt;1970,5,IF(BE342&gt;1960,6,IF(BE342&gt;1958,7,IF(BE342&gt;1953,8,9)))))))))</f>
        <v>0</v>
      </c>
    </row>
    <row r="343" spans="1:58" ht="11.25" customHeight="1" x14ac:dyDescent="0.2">
      <c r="A343" s="1027" t="s">
        <v>2560</v>
      </c>
      <c r="B343" s="1031" t="s">
        <v>2561</v>
      </c>
      <c r="C343" s="1181" t="s">
        <v>4283</v>
      </c>
      <c r="D343" s="1181" t="s">
        <v>4433</v>
      </c>
      <c r="E343" s="857">
        <v>5</v>
      </c>
      <c r="F343" s="1245">
        <v>783</v>
      </c>
      <c r="G343" s="1245" t="s">
        <v>107</v>
      </c>
      <c r="H343" s="1245" t="s">
        <v>107</v>
      </c>
      <c r="I343" s="1030">
        <v>48.96</v>
      </c>
      <c r="J343" s="766">
        <f>(M343/I343)*100</f>
        <v>1.8790849673202614</v>
      </c>
      <c r="K343" s="1033">
        <v>0.23</v>
      </c>
      <c r="L343" s="1043">
        <v>4</v>
      </c>
      <c r="M343" s="756">
        <f>K343*L343</f>
        <v>0.92</v>
      </c>
      <c r="N343" s="1026" t="s">
        <v>307</v>
      </c>
      <c r="O343" s="860">
        <v>0.21</v>
      </c>
      <c r="P343" s="1016">
        <v>43140</v>
      </c>
      <c r="Q343" s="1016">
        <v>43164</v>
      </c>
      <c r="R343" s="756">
        <f>(K343-O343)/O343*100</f>
        <v>9.5238095238095326</v>
      </c>
      <c r="S343" s="824">
        <f>IF(INDEX(Historical!$D$7:$D$1455,MATCH(B343,Historical!$B$7:$B$1455,0))=0,"n/a",(INDEX(Historical!$C$7:$C$1455,MATCH(B343,Historical!$B$7:$B$1455,0))/INDEX(Historical!$D$7:$D$1455,MATCH(B343,Historical!$B$7:$B$1455,0))-1)*100)</f>
        <v>4.9999999999999822</v>
      </c>
      <c r="T343" s="824">
        <f>IF(INDEX(Historical!$F$7:$F$1455,MATCH(B343,Historical!$B$7:$B$1455,0))=0,"n/a",((INDEX(Historical!$C$7:$C$1455,MATCH(B343,Historical!$B$7:$B$1455,0))/INDEX(Historical!$F$7:$F$1455,MATCH(B343,Historical!$B$7:$B$1455,0)))^(1/3)-1)*100)</f>
        <v>11.868894208139679</v>
      </c>
      <c r="U343" s="824">
        <f>IF(INDEX(Historical!$I$7:$I$1455,MATCH(B343,Historical!$B$7:$B$1455,0))=0,"n/a",((INDEX(Historical!$C$7:$C$1455,MATCH(B343,Historical!$B$7:$B$1455,0))/INDEX(Historical!$I$7:$I$1455,MATCH(B343,Historical!$B$7:$B$1455,0)))^(1/5)-1)*100)</f>
        <v>8.4471771197698544</v>
      </c>
      <c r="V343" s="824">
        <f>IF(INDEX(Historical!$O$7:$O$1455,MATCH(B343,Historical!$B$7:$B$1455,0))=0,"n/a",((INDEX(Historical!$C$7:$C$1455,MATCH(B343,Historical!$B$7:$B$1455,0))/INDEX(Historical!$O$7:$O$1455,MATCH(B343,Historical!$B$7:$B$1455,0)))^(1/10)-1)*100)</f>
        <v>13.995211376356664</v>
      </c>
      <c r="W343" s="825">
        <f>IF(OR(U343&lt;=0,U343="n/a",V343&lt;=0,V343="n/a"),"n/a",U343/V343)</f>
        <v>0.60357624423168132</v>
      </c>
      <c r="X343" s="826">
        <f>IF(OR(AJ343&lt;=0,AJ343="n/a",U343&lt;=0,U343="n/a"),"n/a",U343/AJ343)</f>
        <v>1.7239136979122152</v>
      </c>
      <c r="Y343" s="1032"/>
      <c r="Z343" s="766">
        <f>IF(OR(AC343&lt;0.01,AC343="n/a"),"n/a",M343/AC343*100)</f>
        <v>84.403669724770637</v>
      </c>
      <c r="AA343" s="1042">
        <f>IF(OR(AC343&lt;0.01,AC343="n/a"),"n/a",I343/AC343)</f>
        <v>44.917431192660551</v>
      </c>
      <c r="AB343" s="1043">
        <v>12</v>
      </c>
      <c r="AC343" s="1021">
        <v>1.0900000000000001</v>
      </c>
      <c r="AD343" s="1021">
        <v>0.81</v>
      </c>
      <c r="AE343" s="1021">
        <v>4.84</v>
      </c>
      <c r="AF343" s="1021">
        <v>5.42</v>
      </c>
      <c r="AG343" s="1021">
        <v>6.4</v>
      </c>
      <c r="AH343" s="1021">
        <v>45.2</v>
      </c>
      <c r="AI343" s="1021">
        <v>14.96</v>
      </c>
      <c r="AJ343" s="1021">
        <v>4.9000000000000004</v>
      </c>
      <c r="AK343" s="1021">
        <v>55.410000000000004</v>
      </c>
      <c r="AL343" s="1034">
        <v>6530</v>
      </c>
      <c r="AM343" s="1028">
        <v>4.7</v>
      </c>
      <c r="AN343" s="1021">
        <v>0</v>
      </c>
      <c r="AO343" s="868">
        <f>IF(U343="n/a","n/a",IF(AA343&lt;0,"n/a",IF(AA343="n/a","n/a",J343+U343-AA343)))</f>
        <v>-34.591169105570437</v>
      </c>
      <c r="AP343" s="869">
        <f>IF(U343="n/a","n/a",J343+U343)</f>
        <v>10.326262087090116</v>
      </c>
      <c r="AQ343" s="1044">
        <f>IF(OR(AC343&lt;0.01,AF343="n/a"),"n/a",(I343/SQRT(22.5*AC343*(I343/AF343))-1)*100)</f>
        <v>228.9393575074761</v>
      </c>
      <c r="AR343" s="766">
        <f>INDEX(Historical!$C$7:$C$1455,MATCH(B343,Historical!$B$7:$B$1455,0))*IF(AH343="n/a",1.03,IF(AH343&lt;0,1.01,IF(AH343&gt;10,1.1,(1+AH343/100))))</f>
        <v>0.92400000000000004</v>
      </c>
      <c r="AS343" s="1042">
        <f>IF($AI343="n/a",1.03*AR343,IF($AI343&lt;0,1.01*AR343,IF($AI343&gt;10,1.1*AR343,(1+$AI343/100)*AR343)))</f>
        <v>1.0164000000000002</v>
      </c>
      <c r="AT343" s="1042">
        <f>IF($AK343="n/a",1.03*AS343,IF($AK343&lt;0,1.01*AS343,IF($AK343&gt;10,1.1*AS343,(1+$AK343/100)*AS343)))</f>
        <v>1.1180400000000004</v>
      </c>
      <c r="AU343" s="1042">
        <f>IF($AK343="n/a",1.03*AT343,IF($AK343&lt;0,1.01*AT343,IF($AK343&gt;10,1.1*AT343,(1+$AK343/100)*AT343)))</f>
        <v>1.2298440000000006</v>
      </c>
      <c r="AV343" s="1042">
        <f>IF($AK343="n/a",1.03*AU343,IF($AK343&lt;0,1.01*AU343,IF($AK343&gt;10,1.1*AU343,(1+$AK343/100)*AU343)))</f>
        <v>1.3528284000000008</v>
      </c>
      <c r="AW343" s="766">
        <f>SUM(AR343:AV343)</f>
        <v>5.6411124000000026</v>
      </c>
      <c r="AX343" s="877">
        <f>AW343/I343*100</f>
        <v>11.521879901960789</v>
      </c>
      <c r="AY343" s="1212">
        <v>0.95</v>
      </c>
      <c r="AZ343" s="1028">
        <v>26.25</v>
      </c>
      <c r="BA343" s="1028">
        <v>-8.61</v>
      </c>
      <c r="BB343" s="1028">
        <v>3.7600000000000002</v>
      </c>
      <c r="BC343" s="1028">
        <v>5.67</v>
      </c>
      <c r="BE343" s="721">
        <v>2014</v>
      </c>
      <c r="BF343" s="1057">
        <f>IF(BE343&gt;2008,0,IF(BE343&gt;2001,1,IF(BE343&gt;1990,2,IF(BE343&gt;1980,3,IF(BE343&gt;1973,4,IF(BE343&gt;1970,5,IF(BE343&gt;1960,6,IF(BE343&gt;1958,7,IF(BE343&gt;1953,8,9)))))))))</f>
        <v>0</v>
      </c>
    </row>
    <row r="344" spans="1:58" ht="11.25" customHeight="1" x14ac:dyDescent="0.2">
      <c r="A344" s="1027" t="s">
        <v>4155</v>
      </c>
      <c r="B344" s="1031" t="s">
        <v>3921</v>
      </c>
      <c r="C344" s="1181" t="s">
        <v>129</v>
      </c>
      <c r="D344" s="1181" t="s">
        <v>194</v>
      </c>
      <c r="E344" s="857">
        <v>5</v>
      </c>
      <c r="F344" s="1245">
        <v>850</v>
      </c>
      <c r="G344" s="1245" t="s">
        <v>107</v>
      </c>
      <c r="H344" s="1245" t="s">
        <v>107</v>
      </c>
      <c r="I344" s="1030">
        <v>21.38</v>
      </c>
      <c r="J344" s="766">
        <f>(M344/I344)*100</f>
        <v>2.9934518241347052</v>
      </c>
      <c r="K344" s="1033">
        <v>0.16</v>
      </c>
      <c r="L344" s="1043">
        <v>4</v>
      </c>
      <c r="M344" s="756">
        <f>K344*L344</f>
        <v>0.64</v>
      </c>
      <c r="N344" s="1026" t="s">
        <v>229</v>
      </c>
      <c r="O344" s="860">
        <v>0.15</v>
      </c>
      <c r="P344" s="1016">
        <v>43413</v>
      </c>
      <c r="Q344" s="1016">
        <v>43427</v>
      </c>
      <c r="R344" s="756">
        <f>(K344-O344)/O344*100</f>
        <v>6.6666666666666732</v>
      </c>
      <c r="S344" s="824">
        <f>IF(INDEX(Historical!$D$7:$D$1455,MATCH(B344,Historical!$B$7:$B$1455,0))=0,"n/a",(INDEX(Historical!$C$7:$C$1455,MATCH(B344,Historical!$B$7:$B$1455,0))/INDEX(Historical!$D$7:$D$1455,MATCH(B344,Historical!$B$7:$B$1455,0))-1)*100)</f>
        <v>61.538461538461519</v>
      </c>
      <c r="T344" s="824">
        <f>IF(INDEX(Historical!$F$7:$F$1455,MATCH(B344,Historical!$B$7:$B$1455,0))=0,"n/a",((INDEX(Historical!$C$7:$C$1455,MATCH(B344,Historical!$B$7:$B$1455,0))/INDEX(Historical!$F$7:$F$1455,MATCH(B344,Historical!$B$7:$B$1455,0)))^(1/3)-1)*100)</f>
        <v>141.01422641752296</v>
      </c>
      <c r="U344" s="824" t="str">
        <f>IF(INDEX(Historical!$I$7:$I$1455,MATCH(B344,Historical!$B$7:$B$1455,0))=0,"n/a",((INDEX(Historical!$C$7:$C$1455,MATCH(B344,Historical!$B$7:$B$1455,0))/INDEX(Historical!$I$7:$I$1455,MATCH(B344,Historical!$B$7:$B$1455,0)))^(1/5)-1)*100)</f>
        <v>n/a</v>
      </c>
      <c r="V344" s="824" t="str">
        <f>IF(INDEX(Historical!$O$7:$O$1455,MATCH(B344,Historical!$B$7:$B$1455,0))=0,"n/a",((INDEX(Historical!$C$7:$C$1455,MATCH(B344,Historical!$B$7:$B$1455,0))/INDEX(Historical!$O$7:$O$1455,MATCH(B344,Historical!$B$7:$B$1455,0)))^(1/10)-1)*100)</f>
        <v>n/a</v>
      </c>
      <c r="W344" s="825" t="str">
        <f>IF(OR(U344&lt;=0,U344="n/a",V344&lt;=0,V344="n/a"),"n/a",U344/V344)</f>
        <v>n/a</v>
      </c>
      <c r="X344" s="826" t="str">
        <f>IF(OR(AJ344&lt;=0,AJ344="n/a",U344&lt;=0,U344="n/a"),"n/a",U344/AJ344)</f>
        <v>n/a</v>
      </c>
      <c r="Y344" s="1031" t="s">
        <v>4077</v>
      </c>
      <c r="Z344" s="766">
        <f>IF(OR(AC344&lt;0.01,AC344="n/a"),"n/a",M344/AC344*100)</f>
        <v>17.112299465240639</v>
      </c>
      <c r="AA344" s="1042">
        <f>IF(OR(AC344&lt;0.01,AC344="n/a"),"n/a",I344/AC344)</f>
        <v>5.7165775401069512</v>
      </c>
      <c r="AB344" s="1043">
        <v>12</v>
      </c>
      <c r="AC344" s="1021">
        <v>3.74</v>
      </c>
      <c r="AD344" s="1021" t="s">
        <v>138</v>
      </c>
      <c r="AE344" s="1021">
        <v>1.22</v>
      </c>
      <c r="AF344" s="1021">
        <v>2.74</v>
      </c>
      <c r="AG344" s="1021">
        <v>23.1</v>
      </c>
      <c r="AH344" s="1021">
        <v>-16.7</v>
      </c>
      <c r="AI344" s="1021" t="s">
        <v>138</v>
      </c>
      <c r="AJ344" s="1021">
        <v>77.100000000000009</v>
      </c>
      <c r="AK344" s="1021" t="s">
        <v>138</v>
      </c>
      <c r="AL344" s="1034">
        <v>240.31</v>
      </c>
      <c r="AM344" s="1028">
        <v>35.85</v>
      </c>
      <c r="AN344" s="1021">
        <v>0</v>
      </c>
      <c r="AO344" s="868" t="str">
        <f>IF(U344="n/a","n/a",IF(AA344&lt;0,"n/a",IF(AA344="n/a","n/a",J344+U344-AA344)))</f>
        <v>n/a</v>
      </c>
      <c r="AP344" s="869" t="str">
        <f>IF(U344="n/a","n/a",J344+U344)</f>
        <v>n/a</v>
      </c>
      <c r="AQ344" s="1044">
        <f>IF(OR(AC344&lt;0.01,AF344="n/a"),"n/a",(I344/SQRT(22.5*AC344*(I344/AF344))-1)*100)</f>
        <v>-16.564269684470322</v>
      </c>
      <c r="AR344" s="766">
        <f>INDEX(Historical!$C$7:$C$1455,MATCH(B344,Historical!$B$7:$B$1455,0))*IF(AH344="n/a",1.03,IF(AH344&lt;0,1.01,IF(AH344&gt;10,1.1,(1+AH344/100))))</f>
        <v>0.42419999999999997</v>
      </c>
      <c r="AS344" s="1042">
        <f>IF($AI344="n/a",1.03*AR344,IF($AI344&lt;0,1.01*AR344,IF($AI344&gt;10,1.1*AR344,(1+$AI344/100)*AR344)))</f>
        <v>0.43692599999999998</v>
      </c>
      <c r="AT344" s="1042">
        <f>IF($AK344="n/a",1.03*AS344,IF($AK344&lt;0,1.01*AS344,IF($AK344&gt;10,1.1*AS344,(1+$AK344/100)*AS344)))</f>
        <v>0.45003377999999999</v>
      </c>
      <c r="AU344" s="1042">
        <f>IF($AK344="n/a",1.03*AT344,IF($AK344&lt;0,1.01*AT344,IF($AK344&gt;10,1.1*AT344,(1+$AK344/100)*AT344)))</f>
        <v>0.46353479340000003</v>
      </c>
      <c r="AV344" s="1042">
        <f>IF($AK344="n/a",1.03*AU344,IF($AK344&lt;0,1.01*AU344,IF($AK344&gt;10,1.1*AU344,(1+$AK344/100)*AU344)))</f>
        <v>0.47744083720200003</v>
      </c>
      <c r="AW344" s="766">
        <f>SUM(AR344:AV344)</f>
        <v>2.252135410602</v>
      </c>
      <c r="AX344" s="877">
        <f>AW344/I344*100</f>
        <v>10.533841957913939</v>
      </c>
      <c r="AY344" s="1212">
        <v>1.94</v>
      </c>
      <c r="AZ344" s="1028">
        <v>67.56</v>
      </c>
      <c r="BA344" s="1028">
        <v>-20.89</v>
      </c>
      <c r="BB344" s="1028">
        <v>-4.78</v>
      </c>
      <c r="BC344" s="1028">
        <v>0.75</v>
      </c>
      <c r="BE344" s="721">
        <v>2014</v>
      </c>
      <c r="BF344" s="1057">
        <f>IF(BE344&gt;2008,0,IF(BE344&gt;2001,1,IF(BE344&gt;1990,2,IF(BE344&gt;1980,3,IF(BE344&gt;1973,4,IF(BE344&gt;1970,5,IF(BE344&gt;1960,6,IF(BE344&gt;1958,7,IF(BE344&gt;1953,8,9)))))))))</f>
        <v>0</v>
      </c>
    </row>
    <row r="345" spans="1:58" ht="11.25" customHeight="1" x14ac:dyDescent="0.2">
      <c r="A345" s="1036" t="s">
        <v>4189</v>
      </c>
      <c r="B345" s="1031" t="s">
        <v>4190</v>
      </c>
      <c r="C345" s="1181" t="s">
        <v>109</v>
      </c>
      <c r="D345" s="1181" t="s">
        <v>4434</v>
      </c>
      <c r="E345" s="857">
        <v>6</v>
      </c>
      <c r="F345" s="1245">
        <v>749</v>
      </c>
      <c r="G345" s="1245" t="s">
        <v>107</v>
      </c>
      <c r="H345" s="1245" t="s">
        <v>107</v>
      </c>
      <c r="I345" s="1030">
        <v>38.97</v>
      </c>
      <c r="J345" s="766">
        <f>(M345/I345)*100</f>
        <v>2.66871952784193</v>
      </c>
      <c r="K345" s="1033">
        <v>0.26</v>
      </c>
      <c r="L345" s="1043">
        <v>4</v>
      </c>
      <c r="M345" s="756">
        <f>K345*L345</f>
        <v>1.04</v>
      </c>
      <c r="N345" s="1026" t="s">
        <v>150</v>
      </c>
      <c r="O345" s="860">
        <v>0.25</v>
      </c>
      <c r="P345" s="1016">
        <v>43433</v>
      </c>
      <c r="Q345" s="1016">
        <v>43448</v>
      </c>
      <c r="R345" s="756">
        <f>(K345-O345)/O345*100</f>
        <v>4.0000000000000036</v>
      </c>
      <c r="S345" s="824">
        <f>IF(INDEX(Historical!$D$7:$D$1455,MATCH(B345,Historical!$B$7:$B$1455,0))=0,"n/a",(INDEX(Historical!$C$7:$C$1455,MATCH(B345,Historical!$B$7:$B$1455,0))/INDEX(Historical!$D$7:$D$1455,MATCH(B345,Historical!$B$7:$B$1455,0))-1)*100)</f>
        <v>2.2222222222222143</v>
      </c>
      <c r="T345" s="824">
        <f>IF(INDEX(Historical!$F$7:$F$1455,MATCH(B345,Historical!$B$7:$B$1455,0))=0,"n/a",((INDEX(Historical!$C$7:$C$1455,MATCH(B345,Historical!$B$7:$B$1455,0))/INDEX(Historical!$F$7:$F$1455,MATCH(B345,Historical!$B$7:$B$1455,0)))^(1/3)-1)*100)</f>
        <v>3.0788379107201225</v>
      </c>
      <c r="U345" s="824">
        <f>IF(INDEX(Historical!$I$7:$I$1455,MATCH(B345,Historical!$B$7:$B$1455,0))=0,"n/a",((INDEX(Historical!$C$7:$C$1455,MATCH(B345,Historical!$B$7:$B$1455,0))/INDEX(Historical!$I$7:$I$1455,MATCH(B345,Historical!$B$7:$B$1455,0)))^(1/5)-1)*100)</f>
        <v>2.8346722100213606</v>
      </c>
      <c r="V345" s="824">
        <f>IF(INDEX(Historical!$O$7:$O$1455,MATCH(B345,Historical!$B$7:$B$1455,0))=0,"n/a",((INDEX(Historical!$C$7:$C$1455,MATCH(B345,Historical!$B$7:$B$1455,0))/INDEX(Historical!$O$7:$O$1455,MATCH(B345,Historical!$B$7:$B$1455,0)))^(1/10)-1)*100)</f>
        <v>1.5350702437255892</v>
      </c>
      <c r="W345" s="825">
        <f>IF(OR(U345&lt;=0,U345="n/a",V345&lt;=0,V345="n/a"),"n/a",U345/V345)</f>
        <v>1.8466074901834197</v>
      </c>
      <c r="X345" s="826">
        <f>IF(OR(AJ345&lt;=0,AJ345="n/a",U345&lt;=0,U345="n/a"),"n/a",U345/AJ345)</f>
        <v>0.70866805250534015</v>
      </c>
      <c r="Y345" s="1032" t="s">
        <v>4077</v>
      </c>
      <c r="Z345" s="766">
        <f>IF(OR(AC345&lt;0.01,AC345="n/a"),"n/a",M345/AC345*100)</f>
        <v>43.153526970954353</v>
      </c>
      <c r="AA345" s="1042">
        <f>IF(OR(AC345&lt;0.01,AC345="n/a"),"n/a",I345/AC345)</f>
        <v>16.1701244813278</v>
      </c>
      <c r="AB345" s="1043">
        <v>12</v>
      </c>
      <c r="AC345" s="1021">
        <v>2.41</v>
      </c>
      <c r="AD345" s="1021">
        <v>3.24</v>
      </c>
      <c r="AE345" s="1021">
        <v>5.0599999999999996</v>
      </c>
      <c r="AF345" s="1021">
        <v>1.71</v>
      </c>
      <c r="AG345" s="1021">
        <v>10.5</v>
      </c>
      <c r="AH345" s="1021">
        <v>9.7000000000000011</v>
      </c>
      <c r="AI345" s="1021">
        <v>3.0300000000000002</v>
      </c>
      <c r="AJ345" s="1021">
        <v>4</v>
      </c>
      <c r="AK345" s="1021">
        <v>5</v>
      </c>
      <c r="AL345" s="1034">
        <v>1690</v>
      </c>
      <c r="AM345" s="1028">
        <v>0.8</v>
      </c>
      <c r="AN345" s="1021">
        <v>0.18</v>
      </c>
      <c r="AO345" s="868">
        <f>IF(U345="n/a","n/a",IF(AA345&lt;0,"n/a",IF(AA345="n/a","n/a",J345+U345-AA345)))</f>
        <v>-10.666732743464509</v>
      </c>
      <c r="AP345" s="869">
        <f>IF(U345="n/a","n/a",J345+U345)</f>
        <v>5.5033917378632911</v>
      </c>
      <c r="AQ345" s="1044">
        <f>IF(OR(AC345&lt;0.01,AF345="n/a"),"n/a",(I345/SQRT(22.5*AC345*(I345/AF345))-1)*100)</f>
        <v>10.857090913523116</v>
      </c>
      <c r="AR345" s="766">
        <f>INDEX(Historical!$C$7:$C$1455,MATCH(B345,Historical!$B$7:$B$1455,0))*IF(AH345="n/a",1.03,IF(AH345&lt;0,1.01,IF(AH345&gt;10,1.1,(1+AH345/100))))</f>
        <v>1.0092399999999999</v>
      </c>
      <c r="AS345" s="1042">
        <f>IF($AI345="n/a",1.03*AR345,IF($AI345&lt;0,1.01*AR345,IF($AI345&gt;10,1.1*AR345,(1+$AI345/100)*AR345)))</f>
        <v>1.0398199719999999</v>
      </c>
      <c r="AT345" s="1042">
        <f>IF($AK345="n/a",1.03*AS345,IF($AK345&lt;0,1.01*AS345,IF($AK345&gt;10,1.1*AS345,(1+$AK345/100)*AS345)))</f>
        <v>1.0918109705999999</v>
      </c>
      <c r="AU345" s="1042">
        <f>IF($AK345="n/a",1.03*AT345,IF($AK345&lt;0,1.01*AT345,IF($AK345&gt;10,1.1*AT345,(1+$AK345/100)*AT345)))</f>
        <v>1.1464015191299999</v>
      </c>
      <c r="AV345" s="1042">
        <f>IF($AK345="n/a",1.03*AU345,IF($AK345&lt;0,1.01*AU345,IF($AK345&gt;10,1.1*AU345,(1+$AK345/100)*AU345)))</f>
        <v>1.2037215950864999</v>
      </c>
      <c r="AW345" s="766">
        <f>SUM(AR345:AV345)</f>
        <v>5.4909940568164997</v>
      </c>
      <c r="AX345" s="877">
        <f>AW345/I345*100</f>
        <v>14.090310641048243</v>
      </c>
      <c r="AY345" s="1212">
        <v>0.76</v>
      </c>
      <c r="AZ345" s="1028">
        <v>14.44</v>
      </c>
      <c r="BA345" s="1028">
        <v>-6.9500000000000011</v>
      </c>
      <c r="BB345" s="1028">
        <v>3.63</v>
      </c>
      <c r="BC345" s="1028">
        <v>2.25</v>
      </c>
      <c r="BE345" s="721">
        <v>2013</v>
      </c>
      <c r="BF345" s="1057">
        <f>IF(BE345&gt;2008,0,IF(BE345&gt;2001,1,IF(BE345&gt;1990,2,IF(BE345&gt;1980,3,IF(BE345&gt;1973,4,IF(BE345&gt;1970,5,IF(BE345&gt;1960,6,IF(BE345&gt;1958,7,IF(BE345&gt;1953,8,9)))))))))</f>
        <v>0</v>
      </c>
    </row>
    <row r="346" spans="1:58" ht="11.25" customHeight="1" x14ac:dyDescent="0.2">
      <c r="A346" s="1019" t="s">
        <v>1507</v>
      </c>
      <c r="B346" s="1031" t="s">
        <v>1508</v>
      </c>
      <c r="C346" s="1181" t="s">
        <v>124</v>
      </c>
      <c r="D346" s="1181" t="s">
        <v>4461</v>
      </c>
      <c r="E346" s="857">
        <v>8</v>
      </c>
      <c r="F346" s="1245">
        <v>434</v>
      </c>
      <c r="G346" s="1245" t="s">
        <v>107</v>
      </c>
      <c r="H346" s="1245" t="s">
        <v>107</v>
      </c>
      <c r="I346" s="1030">
        <v>68.88</v>
      </c>
      <c r="J346" s="766">
        <f>(M346/I346)*100</f>
        <v>2.3809523809523809</v>
      </c>
      <c r="K346" s="1033">
        <v>0.41</v>
      </c>
      <c r="L346" s="1043">
        <v>4</v>
      </c>
      <c r="M346" s="756">
        <f>K346*L346</f>
        <v>1.64</v>
      </c>
      <c r="N346" s="1026" t="s">
        <v>1008</v>
      </c>
      <c r="O346" s="860">
        <v>0.37</v>
      </c>
      <c r="P346" s="1016">
        <v>43146</v>
      </c>
      <c r="Q346" s="1016">
        <v>43161</v>
      </c>
      <c r="R346" s="756">
        <f>(K346-O346)/O346*100</f>
        <v>10.810810810810805</v>
      </c>
      <c r="S346" s="824">
        <f>IF(INDEX(Historical!$D$7:$D$1455,MATCH(B346,Historical!$B$7:$B$1455,0))=0,"n/a",(INDEX(Historical!$C$7:$C$1455,MATCH(B346,Historical!$B$7:$B$1455,0))/INDEX(Historical!$D$7:$D$1455,MATCH(B346,Historical!$B$7:$B$1455,0))-1)*100)</f>
        <v>12.12121212121211</v>
      </c>
      <c r="T346" s="824">
        <f>IF(INDEX(Historical!$F$7:$F$1455,MATCH(B346,Historical!$B$7:$B$1455,0))=0,"n/a",((INDEX(Historical!$C$7:$C$1455,MATCH(B346,Historical!$B$7:$B$1455,0))/INDEX(Historical!$F$7:$F$1455,MATCH(B346,Historical!$B$7:$B$1455,0)))^(1/3)-1)*100)</f>
        <v>13.21062322933404</v>
      </c>
      <c r="U346" s="824">
        <f>IF(INDEX(Historical!$I$7:$I$1455,MATCH(B346,Historical!$B$7:$B$1455,0))=0,"n/a",((INDEX(Historical!$C$7:$C$1455,MATCH(B346,Historical!$B$7:$B$1455,0))/INDEX(Historical!$I$7:$I$1455,MATCH(B346,Historical!$B$7:$B$1455,0)))^(1/5)-1)*100)</f>
        <v>25.257602729679007</v>
      </c>
      <c r="V346" s="824">
        <f>IF(INDEX(Historical!$O$7:$O$1455,MATCH(B346,Historical!$B$7:$B$1455,0))=0,"n/a",((INDEX(Historical!$C$7:$C$1455,MATCH(B346,Historical!$B$7:$B$1455,0))/INDEX(Historical!$O$7:$O$1455,MATCH(B346,Historical!$B$7:$B$1455,0)))^(1/10)-1)*100)</f>
        <v>13.977774396531363</v>
      </c>
      <c r="W346" s="825">
        <f>IF(OR(U346&lt;=0,U346="n/a",V346&lt;=0,V346="n/a"),"n/a",U346/V346)</f>
        <v>1.8069831443228026</v>
      </c>
      <c r="X346" s="826">
        <f>IF(OR(AJ346&lt;=0,AJ346="n/a",U346&lt;=0,U346="n/a"),"n/a",U346/AJ346)</f>
        <v>2.0702953057113942</v>
      </c>
      <c r="Y346" s="791"/>
      <c r="Z346" s="766">
        <f>IF(OR(AC346&lt;0.01,AC346="n/a"),"n/a",M346/AC346*100)</f>
        <v>75.925925925925924</v>
      </c>
      <c r="AA346" s="1042">
        <f>IF(OR(AC346&lt;0.01,AC346="n/a"),"n/a",I346/AC346)</f>
        <v>31.888888888888886</v>
      </c>
      <c r="AB346" s="1043">
        <v>12</v>
      </c>
      <c r="AC346" s="1021">
        <v>2.16</v>
      </c>
      <c r="AD346" s="1021">
        <v>6.38</v>
      </c>
      <c r="AE346" s="1021">
        <v>1.1299999999999999</v>
      </c>
      <c r="AF346" s="1021">
        <v>2.91</v>
      </c>
      <c r="AG346" s="1021">
        <v>10.5</v>
      </c>
      <c r="AH346" s="1021">
        <v>1</v>
      </c>
      <c r="AI346" s="1021">
        <v>24.88</v>
      </c>
      <c r="AJ346" s="1021">
        <v>12.2</v>
      </c>
      <c r="AK346" s="1021">
        <v>5</v>
      </c>
      <c r="AL346" s="1034">
        <v>1170</v>
      </c>
      <c r="AM346" s="1028">
        <v>0.70000000000000007</v>
      </c>
      <c r="AN346" s="1021">
        <v>0.63</v>
      </c>
      <c r="AO346" s="868">
        <f>IF(U346="n/a","n/a",IF(AA346&lt;0,"n/a",IF(AA346="n/a","n/a",J346+U346-AA346)))</f>
        <v>-4.2503337782574988</v>
      </c>
      <c r="AP346" s="869">
        <f>IF(U346="n/a","n/a",J346+U346)</f>
        <v>27.638555110631387</v>
      </c>
      <c r="AQ346" s="1044">
        <f>IF(OR(AC346&lt;0.01,AF346="n/a"),"n/a",(I346/SQRT(22.5*AC346*(I346/AF346))-1)*100)</f>
        <v>103.08363538937093</v>
      </c>
      <c r="AR346" s="766">
        <f>INDEX(Historical!$C$7:$C$1455,MATCH(B346,Historical!$B$7:$B$1455,0))*IF(AH346="n/a",1.03,IF(AH346&lt;0,1.01,IF(AH346&gt;10,1.1,(1+AH346/100))))</f>
        <v>1.4947999999999999</v>
      </c>
      <c r="AS346" s="1042">
        <f>IF($AI346="n/a",1.03*AR346,IF($AI346&lt;0,1.01*AR346,IF($AI346&gt;10,1.1*AR346,(1+$AI346/100)*AR346)))</f>
        <v>1.64428</v>
      </c>
      <c r="AT346" s="1042">
        <f>IF($AK346="n/a",1.03*AS346,IF($AK346&lt;0,1.01*AS346,IF($AK346&gt;10,1.1*AS346,(1+$AK346/100)*AS346)))</f>
        <v>1.726494</v>
      </c>
      <c r="AU346" s="1042">
        <f>IF($AK346="n/a",1.03*AT346,IF($AK346&lt;0,1.01*AT346,IF($AK346&gt;10,1.1*AT346,(1+$AK346/100)*AT346)))</f>
        <v>1.8128187</v>
      </c>
      <c r="AV346" s="1042">
        <f>IF($AK346="n/a",1.03*AU346,IF($AK346&lt;0,1.01*AU346,IF($AK346&gt;10,1.1*AU346,(1+$AK346/100)*AU346)))</f>
        <v>1.9034596350000001</v>
      </c>
      <c r="AW346" s="766">
        <f>SUM(AR346:AV346)</f>
        <v>8.5818523350000007</v>
      </c>
      <c r="AX346" s="877">
        <f>AW346/I346*100</f>
        <v>12.459135213414637</v>
      </c>
      <c r="AY346" s="1212">
        <v>1.1399999999999999</v>
      </c>
      <c r="AZ346" s="1028">
        <v>4.72</v>
      </c>
      <c r="BA346" s="1028">
        <v>-28.360000000000003</v>
      </c>
      <c r="BB346" s="1028">
        <v>-12.27</v>
      </c>
      <c r="BC346" s="1028">
        <v>-16.53</v>
      </c>
      <c r="BE346" s="721">
        <v>2011</v>
      </c>
      <c r="BF346" s="1057">
        <f>IF(BE346&gt;2008,0,IF(BE346&gt;2001,1,IF(BE346&gt;1990,2,IF(BE346&gt;1980,3,IF(BE346&gt;1973,4,IF(BE346&gt;1970,5,IF(BE346&gt;1960,6,IF(BE346&gt;1958,7,IF(BE346&gt;1953,8,9)))))))))</f>
        <v>0</v>
      </c>
    </row>
    <row r="347" spans="1:58" ht="11.25" customHeight="1" x14ac:dyDescent="0.2">
      <c r="A347" s="1027" t="s">
        <v>1509</v>
      </c>
      <c r="B347" s="1031" t="s">
        <v>1510</v>
      </c>
      <c r="C347" s="1181" t="s">
        <v>4283</v>
      </c>
      <c r="D347" s="1181" t="s">
        <v>4413</v>
      </c>
      <c r="E347" s="857">
        <v>6</v>
      </c>
      <c r="F347" s="1245">
        <v>721</v>
      </c>
      <c r="G347" s="1245" t="s">
        <v>107</v>
      </c>
      <c r="H347" s="1245" t="s">
        <v>107</v>
      </c>
      <c r="I347" s="1030">
        <v>66.87</v>
      </c>
      <c r="J347" s="766">
        <f>(M347/I347)*100</f>
        <v>2.3927022581127564</v>
      </c>
      <c r="K347" s="1033">
        <v>0.4</v>
      </c>
      <c r="L347" s="1043">
        <v>4</v>
      </c>
      <c r="M347" s="756">
        <f>K347*L347</f>
        <v>1.6</v>
      </c>
      <c r="N347" s="1026" t="s">
        <v>287</v>
      </c>
      <c r="O347" s="860">
        <v>0.2</v>
      </c>
      <c r="P347" s="1016">
        <v>43286</v>
      </c>
      <c r="Q347" s="1016">
        <v>43307</v>
      </c>
      <c r="R347" s="756">
        <f>(K347-O347)/O347*100</f>
        <v>100</v>
      </c>
      <c r="S347" s="824">
        <f>IF(INDEX(Historical!$D$7:$D$1455,MATCH(B347,Historical!$B$7:$B$1455,0))=0,"n/a",(INDEX(Historical!$C$7:$C$1455,MATCH(B347,Historical!$B$7:$B$1455,0))/INDEX(Historical!$D$7:$D$1455,MATCH(B347,Historical!$B$7:$B$1455,0))-1)*100)</f>
        <v>5.4054054054054168</v>
      </c>
      <c r="T347" s="824">
        <f>IF(INDEX(Historical!$F$7:$F$1455,MATCH(B347,Historical!$B$7:$B$1455,0))=0,"n/a",((INDEX(Historical!$C$7:$C$1455,MATCH(B347,Historical!$B$7:$B$1455,0))/INDEX(Historical!$F$7:$F$1455,MATCH(B347,Historical!$B$7:$B$1455,0)))^(1/3)-1)*100)</f>
        <v>7.3786693294802586</v>
      </c>
      <c r="U347" s="824" t="str">
        <f>IF(INDEX(Historical!$I$7:$I$1455,MATCH(B347,Historical!$B$7:$B$1455,0))=0,"n/a",((INDEX(Historical!$C$7:$C$1455,MATCH(B347,Historical!$B$7:$B$1455,0))/INDEX(Historical!$I$7:$I$1455,MATCH(B347,Historical!$B$7:$B$1455,0)))^(1/5)-1)*100)</f>
        <v>n/a</v>
      </c>
      <c r="V347" s="824" t="str">
        <f>IF(INDEX(Historical!$O$7:$O$1455,MATCH(B347,Historical!$B$7:$B$1455,0))=0,"n/a",((INDEX(Historical!$C$7:$C$1455,MATCH(B347,Historical!$B$7:$B$1455,0))/INDEX(Historical!$O$7:$O$1455,MATCH(B347,Historical!$B$7:$B$1455,0)))^(1/10)-1)*100)</f>
        <v>n/a</v>
      </c>
      <c r="W347" s="825" t="str">
        <f>IF(OR(U347&lt;=0,U347="n/a",V347&lt;=0,V347="n/a"),"n/a",U347/V347)</f>
        <v>n/a</v>
      </c>
      <c r="X347" s="826" t="str">
        <f>IF(OR(AJ347&lt;=0,AJ347="n/a",U347&lt;=0,U347="n/a"),"n/a",U347/AJ347)</f>
        <v>n/a</v>
      </c>
      <c r="Y347" s="791" t="s">
        <v>4047</v>
      </c>
      <c r="Z347" s="766">
        <f>IF(OR(AC347&lt;0.01,AC347="n/a"),"n/a",M347/AC347*100)</f>
        <v>38.186157517899758</v>
      </c>
      <c r="AA347" s="1042">
        <f>IF(OR(AC347&lt;0.01,AC347="n/a"),"n/a",I347/AC347)</f>
        <v>15.959427207637232</v>
      </c>
      <c r="AB347" s="1043">
        <v>4</v>
      </c>
      <c r="AC347" s="1021">
        <v>4.1900000000000004</v>
      </c>
      <c r="AD347" s="1021">
        <v>0.93</v>
      </c>
      <c r="AE347" s="1021">
        <v>2.75</v>
      </c>
      <c r="AF347" s="1021">
        <v>11.28</v>
      </c>
      <c r="AG347" s="1021">
        <v>14.6</v>
      </c>
      <c r="AH347" s="1021">
        <v>86.8</v>
      </c>
      <c r="AI347" s="1021">
        <v>11.35</v>
      </c>
      <c r="AJ347" s="1021">
        <v>19.8</v>
      </c>
      <c r="AK347" s="1021">
        <v>17.2</v>
      </c>
      <c r="AL347" s="1034">
        <v>16910</v>
      </c>
      <c r="AM347" s="1028">
        <v>0.1</v>
      </c>
      <c r="AN347" s="1021">
        <v>1.17</v>
      </c>
      <c r="AO347" s="868" t="str">
        <f>IF(U347="n/a","n/a",IF(AA347&lt;0,"n/a",IF(AA347="n/a","n/a",J347+U347-AA347)))</f>
        <v>n/a</v>
      </c>
      <c r="AP347" s="869" t="str">
        <f>IF(U347="n/a","n/a",J347+U347)</f>
        <v>n/a</v>
      </c>
      <c r="AQ347" s="1044">
        <f>IF(OR(AC347&lt;0.01,AF347="n/a"),"n/a",(I347/SQRT(22.5*AC347*(I347/AF347))-1)*100)</f>
        <v>182.86026302921135</v>
      </c>
      <c r="AR347" s="766">
        <f>INDEX(Historical!$C$7:$C$1455,MATCH(B347,Historical!$B$7:$B$1455,0))*IF(AH347="n/a",1.03,IF(AH347&lt;0,1.01,IF(AH347&gt;10,1.1,(1+AH347/100))))</f>
        <v>0.8580000000000001</v>
      </c>
      <c r="AS347" s="1042">
        <f>IF($AI347="n/a",1.03*AR347,IF($AI347&lt;0,1.01*AR347,IF($AI347&gt;10,1.1*AR347,(1+$AI347/100)*AR347)))</f>
        <v>0.94380000000000019</v>
      </c>
      <c r="AT347" s="1042">
        <f>IF($AK347="n/a",1.03*AS347,IF($AK347&lt;0,1.01*AS347,IF($AK347&gt;10,1.1*AS347,(1+$AK347/100)*AS347)))</f>
        <v>1.0381800000000003</v>
      </c>
      <c r="AU347" s="1042">
        <f>IF($AK347="n/a",1.03*AT347,IF($AK347&lt;0,1.01*AT347,IF($AK347&gt;10,1.1*AT347,(1+$AK347/100)*AT347)))</f>
        <v>1.1419980000000005</v>
      </c>
      <c r="AV347" s="1042">
        <f>IF($AK347="n/a",1.03*AU347,IF($AK347&lt;0,1.01*AU347,IF($AK347&gt;10,1.1*AU347,(1+$AK347/100)*AU347)))</f>
        <v>1.2561978000000007</v>
      </c>
      <c r="AW347" s="766">
        <f>SUM(AR347:AV347)</f>
        <v>5.2381758000000023</v>
      </c>
      <c r="AX347" s="877">
        <f>AW347/I347*100</f>
        <v>7.8333719156572483</v>
      </c>
      <c r="AY347" s="1212">
        <v>1.45</v>
      </c>
      <c r="AZ347" s="1028">
        <v>28.599999999999998</v>
      </c>
      <c r="BA347" s="1028">
        <v>-24.08</v>
      </c>
      <c r="BB347" s="1028">
        <v>-14.02</v>
      </c>
      <c r="BC347" s="1028">
        <v>-9.9</v>
      </c>
      <c r="BE347" s="721">
        <v>2013</v>
      </c>
      <c r="BF347" s="1057">
        <f>IF(BE347&gt;2008,0,IF(BE347&gt;2001,1,IF(BE347&gt;1990,2,IF(BE347&gt;1980,3,IF(BE347&gt;1973,4,IF(BE347&gt;1970,5,IF(BE347&gt;1960,6,IF(BE347&gt;1958,7,IF(BE347&gt;1953,8,9)))))))))</f>
        <v>0</v>
      </c>
    </row>
    <row r="348" spans="1:58" s="905" customFormat="1" ht="11.25" customHeight="1" x14ac:dyDescent="0.2">
      <c r="A348" s="1121" t="s">
        <v>4470</v>
      </c>
      <c r="B348" s="914" t="s">
        <v>3925</v>
      </c>
      <c r="C348" s="1181" t="s">
        <v>4438</v>
      </c>
      <c r="D348" s="1181" t="s">
        <v>527</v>
      </c>
      <c r="E348" s="885">
        <v>5</v>
      </c>
      <c r="F348" s="1245">
        <v>849</v>
      </c>
      <c r="G348" s="1244" t="s">
        <v>107</v>
      </c>
      <c r="H348" s="1244" t="s">
        <v>107</v>
      </c>
      <c r="I348" s="886">
        <v>13.2</v>
      </c>
      <c r="J348" s="887">
        <f>(M348/I348)*100</f>
        <v>11.515151515151516</v>
      </c>
      <c r="K348" s="888">
        <v>0.38</v>
      </c>
      <c r="L348" s="889">
        <v>4</v>
      </c>
      <c r="M348" s="890">
        <f>K348*L348</f>
        <v>1.52</v>
      </c>
      <c r="N348" s="891" t="s">
        <v>329</v>
      </c>
      <c r="O348" s="892">
        <v>0.37</v>
      </c>
      <c r="P348" s="893">
        <v>43412</v>
      </c>
      <c r="Q348" s="893">
        <v>43424</v>
      </c>
      <c r="R348" s="890">
        <f>(K348-O348)/O348*100</f>
        <v>2.7027027027027053</v>
      </c>
      <c r="S348" s="824">
        <f>IF(INDEX(Historical!$D$7:$D$1455,MATCH(B348,Historical!$B$7:$B$1455,0))=0,"n/a",(INDEX(Historical!$C$7:$C$1455,MATCH(B348,Historical!$B$7:$B$1455,0))/INDEX(Historical!$D$7:$D$1455,MATCH(B348,Historical!$B$7:$B$1455,0))-1)*100)</f>
        <v>5.9701492537313383</v>
      </c>
      <c r="T348" s="824">
        <f>IF(INDEX(Historical!$F$7:$F$1455,MATCH(B348,Historical!$B$7:$B$1455,0))=0,"n/a",((INDEX(Historical!$C$7:$C$1455,MATCH(B348,Historical!$B$7:$B$1455,0))/INDEX(Historical!$F$7:$F$1455,MATCH(B348,Historical!$B$7:$B$1455,0)))^(1/3)-1)*100)</f>
        <v>38.0272583140951</v>
      </c>
      <c r="U348" s="824" t="str">
        <f>IF(INDEX(Historical!$I$7:$I$1455,MATCH(B348,Historical!$B$7:$B$1455,0))=0,"n/a",((INDEX(Historical!$C$7:$C$1455,MATCH(B348,Historical!$B$7:$B$1455,0))/INDEX(Historical!$I$7:$I$1455,MATCH(B348,Historical!$B$7:$B$1455,0)))^(1/5)-1)*100)</f>
        <v>n/a</v>
      </c>
      <c r="V348" s="824" t="str">
        <f>IF(INDEX(Historical!$O$7:$O$1455,MATCH(B348,Historical!$B$7:$B$1455,0))=0,"n/a",((INDEX(Historical!$C$7:$C$1455,MATCH(B348,Historical!$B$7:$B$1455,0))/INDEX(Historical!$O$7:$O$1455,MATCH(B348,Historical!$B$7:$B$1455,0)))^(1/10)-1)*100)</f>
        <v>n/a</v>
      </c>
      <c r="W348" s="894" t="str">
        <f>IF(OR(U348&lt;=0,U348="n/a",V348&lt;=0,V348="n/a"),"n/a",U348/V348)</f>
        <v>n/a</v>
      </c>
      <c r="X348" s="895" t="str">
        <f>IF(OR(AJ348&lt;=0,AJ348="n/a",U348&lt;=0,U348="n/a"),"n/a",U348/AJ348)</f>
        <v>n/a</v>
      </c>
      <c r="Y348" s="906"/>
      <c r="Z348" s="887">
        <f>IF(OR(AC348&lt;0.01,AC348="n/a"),"n/a",M348/AC348*100)</f>
        <v>304</v>
      </c>
      <c r="AA348" s="897">
        <f>IF(OR(AC348&lt;0.01,AC348="n/a"),"n/a",I348/AC348)</f>
        <v>26.4</v>
      </c>
      <c r="AB348" s="889">
        <v>12</v>
      </c>
      <c r="AC348" s="898">
        <v>0.5</v>
      </c>
      <c r="AD348" s="898" t="s">
        <v>138</v>
      </c>
      <c r="AE348" s="898">
        <v>0.52</v>
      </c>
      <c r="AF348" s="898">
        <v>1.0900000000000001</v>
      </c>
      <c r="AG348" s="898">
        <v>4.5</v>
      </c>
      <c r="AH348" s="898">
        <v>-113.79999999999998</v>
      </c>
      <c r="AI348" s="898">
        <v>12.629999999999999</v>
      </c>
      <c r="AJ348" s="898">
        <v>36.199999999999996</v>
      </c>
      <c r="AK348" s="898" t="s">
        <v>138</v>
      </c>
      <c r="AL348" s="899">
        <v>785.8</v>
      </c>
      <c r="AM348" s="900">
        <v>1.0999999999999999</v>
      </c>
      <c r="AN348" s="898">
        <v>0.56000000000000005</v>
      </c>
      <c r="AO348" s="901" t="str">
        <f>IF(U348="n/a","n/a",IF(AA348&lt;0,"n/a",IF(AA348="n/a","n/a",J348+U348-AA348)))</f>
        <v>n/a</v>
      </c>
      <c r="AP348" s="902" t="str">
        <f>IF(U348="n/a","n/a",J348+U348)</f>
        <v>n/a</v>
      </c>
      <c r="AQ348" s="903">
        <f>IF(OR(AC348&lt;0.01,AF348="n/a"),"n/a",(I348/SQRT(22.5*AC348*(I348/AF348))-1)*100)</f>
        <v>13.089934712746798</v>
      </c>
      <c r="AR348" s="766">
        <f>INDEX(Historical!$C$7:$C$1455,MATCH(B348,Historical!$B$7:$B$1455,0))*IF(AH348="n/a",1.03,IF(AH348&lt;0,1.01,IF(AH348&gt;10,1.1,(1+AH348/100))))</f>
        <v>1.4341999999999999</v>
      </c>
      <c r="AS348" s="897">
        <f>IF($AI348="n/a",1.03*AR348,IF($AI348&lt;0,1.01*AR348,IF($AI348&gt;10,1.1*AR348,(1+$AI348/100)*AR348)))</f>
        <v>1.57762</v>
      </c>
      <c r="AT348" s="897">
        <f>IF($AK348="n/a",1.03*AS348,IF($AK348&lt;0,1.01*AS348,IF($AK348&gt;10,1.1*AS348,(1+$AK348/100)*AS348)))</f>
        <v>1.6249486</v>
      </c>
      <c r="AU348" s="897">
        <f>IF($AK348="n/a",1.03*AT348,IF($AK348&lt;0,1.01*AT348,IF($AK348&gt;10,1.1*AT348,(1+$AK348/100)*AT348)))</f>
        <v>1.6736970579999999</v>
      </c>
      <c r="AV348" s="897">
        <f>IF($AK348="n/a",1.03*AU348,IF($AK348&lt;0,1.01*AU348,IF($AK348&gt;10,1.1*AU348,(1+$AK348/100)*AU348)))</f>
        <v>1.7239079697399999</v>
      </c>
      <c r="AW348" s="887">
        <f>SUM(AR348:AV348)</f>
        <v>8.0343736277399991</v>
      </c>
      <c r="AX348" s="904">
        <f>AW348/I348*100</f>
        <v>60.86646687681818</v>
      </c>
      <c r="AY348" s="1213">
        <v>1.06</v>
      </c>
      <c r="AZ348" s="900">
        <v>1.54</v>
      </c>
      <c r="BA348" s="900">
        <v>-30.89</v>
      </c>
      <c r="BB348" s="900">
        <v>-11.52</v>
      </c>
      <c r="BC348" s="900">
        <v>-20.260000000000002</v>
      </c>
      <c r="BD348" s="1079"/>
      <c r="BE348" s="721">
        <v>2014</v>
      </c>
      <c r="BF348" s="1057">
        <f>IF(BE348&gt;2008,0,IF(BE348&gt;2001,1,IF(BE348&gt;1990,2,IF(BE348&gt;1980,3,IF(BE348&gt;1973,4,IF(BE348&gt;1970,5,IF(BE348&gt;1960,6,IF(BE348&gt;1958,7,IF(BE348&gt;1953,8,9)))))))))</f>
        <v>0</v>
      </c>
    </row>
    <row r="349" spans="1:58" ht="11.25" customHeight="1" x14ac:dyDescent="0.2">
      <c r="A349" s="1036" t="s">
        <v>1511</v>
      </c>
      <c r="B349" s="1031" t="s">
        <v>1512</v>
      </c>
      <c r="C349" s="1181" t="s">
        <v>109</v>
      </c>
      <c r="D349" s="1181" t="s">
        <v>4418</v>
      </c>
      <c r="E349" s="857">
        <v>5</v>
      </c>
      <c r="F349" s="1245">
        <v>759</v>
      </c>
      <c r="G349" s="1245" t="s">
        <v>107</v>
      </c>
      <c r="H349" s="1245" t="s">
        <v>107</v>
      </c>
      <c r="I349" s="1030">
        <v>17.2</v>
      </c>
      <c r="J349" s="766">
        <f>(M349/I349)*100</f>
        <v>11.627906976744185</v>
      </c>
      <c r="K349" s="1033">
        <v>0.5</v>
      </c>
      <c r="L349" s="1043">
        <v>4</v>
      </c>
      <c r="M349" s="756">
        <f>K349*L349</f>
        <v>2</v>
      </c>
      <c r="N349" s="1026" t="s">
        <v>282</v>
      </c>
      <c r="O349" s="860">
        <v>0.48</v>
      </c>
      <c r="P349" s="1022">
        <v>42915</v>
      </c>
      <c r="Q349" s="1022">
        <v>42944</v>
      </c>
      <c r="R349" s="756">
        <f>(K349-O349)/O349*100</f>
        <v>4.1666666666666705</v>
      </c>
      <c r="S349" s="824">
        <f>IF(INDEX(Historical!$D$7:$D$1455,MATCH(B349,Historical!$B$7:$B$1455,0))=0,"n/a",(INDEX(Historical!$C$7:$C$1455,MATCH(B349,Historical!$B$7:$B$1455,0))/INDEX(Historical!$D$7:$D$1455,MATCH(B349,Historical!$B$7:$B$1455,0))-1)*100)</f>
        <v>5.4347826086956541</v>
      </c>
      <c r="T349" s="824">
        <f>IF(INDEX(Historical!$F$7:$F$1455,MATCH(B349,Historical!$B$7:$B$1455,0))=0,"n/a",((INDEX(Historical!$C$7:$C$1455,MATCH(B349,Historical!$B$7:$B$1455,0))/INDEX(Historical!$F$7:$F$1455,MATCH(B349,Historical!$B$7:$B$1455,0)))^(1/3)-1)*100)</f>
        <v>11.487086138406234</v>
      </c>
      <c r="U349" s="824" t="str">
        <f>IF(INDEX(Historical!$I$7:$I$1455,MATCH(B349,Historical!$B$7:$B$1455,0))=0,"n/a",((INDEX(Historical!$C$7:$C$1455,MATCH(B349,Historical!$B$7:$B$1455,0))/INDEX(Historical!$I$7:$I$1455,MATCH(B349,Historical!$B$7:$B$1455,0)))^(1/5)-1)*100)</f>
        <v>n/a</v>
      </c>
      <c r="V349" s="824" t="str">
        <f>IF(INDEX(Historical!$O$7:$O$1455,MATCH(B349,Historical!$B$7:$B$1455,0))=0,"n/a",((INDEX(Historical!$C$7:$C$1455,MATCH(B349,Historical!$B$7:$B$1455,0))/INDEX(Historical!$O$7:$O$1455,MATCH(B349,Historical!$B$7:$B$1455,0)))^(1/10)-1)*100)</f>
        <v>n/a</v>
      </c>
      <c r="W349" s="825" t="str">
        <f>IF(OR(U349&lt;=0,U349="n/a",V349&lt;=0,V349="n/a"),"n/a",U349/V349)</f>
        <v>n/a</v>
      </c>
      <c r="X349" s="826" t="str">
        <f>IF(OR(AJ349&lt;=0,AJ349="n/a",U349&lt;=0,U349="n/a"),"n/a",U349/AJ349)</f>
        <v>n/a</v>
      </c>
      <c r="Y349" s="1032"/>
      <c r="Z349" s="766">
        <f>IF(OR(AC349&lt;0.01,AC349="n/a"),"n/a",M349/AC349*100)</f>
        <v>53.050397877984089</v>
      </c>
      <c r="AA349" s="1042">
        <f>IF(OR(AC349&lt;0.01,AC349="n/a"),"n/a",I349/AC349)</f>
        <v>4.5623342175066313</v>
      </c>
      <c r="AB349" s="1043">
        <v>12</v>
      </c>
      <c r="AC349" s="1021">
        <v>3.77</v>
      </c>
      <c r="AD349" s="1021" t="s">
        <v>138</v>
      </c>
      <c r="AE349" s="1021">
        <v>2.54</v>
      </c>
      <c r="AF349" s="1021">
        <v>1.02</v>
      </c>
      <c r="AG349" s="1021">
        <v>23</v>
      </c>
      <c r="AH349" s="1021">
        <v>47.199999999999996</v>
      </c>
      <c r="AI349" s="1021">
        <v>-0.77</v>
      </c>
      <c r="AJ349" s="1021">
        <v>56.999999999999993</v>
      </c>
      <c r="AK349" s="1021">
        <v>-7.3400000000000007</v>
      </c>
      <c r="AL349" s="1034">
        <v>6260</v>
      </c>
      <c r="AM349" s="1028">
        <v>0.4</v>
      </c>
      <c r="AN349" s="1021">
        <v>3.77</v>
      </c>
      <c r="AO349" s="868" t="str">
        <f>IF(U349="n/a","n/a",IF(AA349&lt;0,"n/a",IF(AA349="n/a","n/a",J349+U349-AA349)))</f>
        <v>n/a</v>
      </c>
      <c r="AP349" s="869" t="str">
        <f>IF(U349="n/a","n/a",J349+U349)</f>
        <v>n/a</v>
      </c>
      <c r="AQ349" s="1044">
        <f>IF(OR(AC349&lt;0.01,AF349="n/a"),"n/a",(I349/SQRT(22.5*AC349*(I349/AF349))-1)*100)</f>
        <v>-54.52189341449003</v>
      </c>
      <c r="AR349" s="766">
        <f>INDEX(Historical!$C$7:$C$1455,MATCH(B349,Historical!$B$7:$B$1455,0))*IF(AH349="n/a",1.03,IF(AH349&lt;0,1.01,IF(AH349&gt;10,1.1,(1+AH349/100))))</f>
        <v>2.1339999999999999</v>
      </c>
      <c r="AS349" s="1042">
        <f>IF($AI349="n/a",1.03*AR349,IF($AI349&lt;0,1.01*AR349,IF($AI349&gt;10,1.1*AR349,(1+$AI349/100)*AR349)))</f>
        <v>2.1553399999999998</v>
      </c>
      <c r="AT349" s="1042">
        <f>IF($AK349="n/a",1.03*AS349,IF($AK349&lt;0,1.01*AS349,IF($AK349&gt;10,1.1*AS349,(1+$AK349/100)*AS349)))</f>
        <v>2.1768934</v>
      </c>
      <c r="AU349" s="1042">
        <f>IF($AK349="n/a",1.03*AT349,IF($AK349&lt;0,1.01*AT349,IF($AK349&gt;10,1.1*AT349,(1+$AK349/100)*AT349)))</f>
        <v>2.1986623340000002</v>
      </c>
      <c r="AV349" s="1042">
        <f>IF($AK349="n/a",1.03*AU349,IF($AK349&lt;0,1.01*AU349,IF($AK349&gt;10,1.1*AU349,(1+$AK349/100)*AU349)))</f>
        <v>2.2206489573400003</v>
      </c>
      <c r="AW349" s="766">
        <f>SUM(AR349:AV349)</f>
        <v>10.88554469134</v>
      </c>
      <c r="AX349" s="877">
        <f>AW349/I349*100</f>
        <v>63.288050531046515</v>
      </c>
      <c r="AY349" s="1212">
        <v>0.88</v>
      </c>
      <c r="AZ349" s="1028">
        <v>12.86</v>
      </c>
      <c r="BA349" s="1028">
        <v>-8.24</v>
      </c>
      <c r="BB349" s="1028">
        <v>-2.13</v>
      </c>
      <c r="BC349" s="1028">
        <v>-2.4299999999999997</v>
      </c>
      <c r="BE349" s="721">
        <v>2014</v>
      </c>
      <c r="BF349" s="1057">
        <f>IF(BE349&gt;2008,0,IF(BE349&gt;2001,1,IF(BE349&gt;1990,2,IF(BE349&gt;1980,3,IF(BE349&gt;1973,4,IF(BE349&gt;1970,5,IF(BE349&gt;1960,6,IF(BE349&gt;1958,7,IF(BE349&gt;1953,8,9)))))))))</f>
        <v>0</v>
      </c>
    </row>
    <row r="350" spans="1:58" ht="11.25" customHeight="1" x14ac:dyDescent="0.2">
      <c r="A350" s="1027" t="s">
        <v>1513</v>
      </c>
      <c r="B350" s="1031" t="s">
        <v>1514</v>
      </c>
      <c r="C350" s="1181" t="s">
        <v>4438</v>
      </c>
      <c r="D350" s="1181" t="s">
        <v>527</v>
      </c>
      <c r="E350" s="857">
        <v>6</v>
      </c>
      <c r="F350" s="1245">
        <v>672</v>
      </c>
      <c r="G350" s="1245" t="s">
        <v>107</v>
      </c>
      <c r="H350" s="1245" t="s">
        <v>107</v>
      </c>
      <c r="I350" s="1030">
        <v>82.64</v>
      </c>
      <c r="J350" s="766">
        <f>(M350/I350)*100</f>
        <v>1.8151016456921587</v>
      </c>
      <c r="K350" s="1033">
        <v>0.375</v>
      </c>
      <c r="L350" s="1043">
        <v>4</v>
      </c>
      <c r="M350" s="756">
        <f>K350*L350</f>
        <v>1.5</v>
      </c>
      <c r="N350" s="1026" t="s">
        <v>1008</v>
      </c>
      <c r="O350" s="860">
        <v>0.3</v>
      </c>
      <c r="P350" s="1016">
        <v>43146</v>
      </c>
      <c r="Q350" s="1016">
        <v>43161</v>
      </c>
      <c r="R350" s="756">
        <f>(K350-O350)/O350*100</f>
        <v>25.000000000000007</v>
      </c>
      <c r="S350" s="824">
        <f>IF(INDEX(Historical!$D$7:$D$1455,MATCH(B350,Historical!$B$7:$B$1455,0))=0,"n/a",(INDEX(Historical!$C$7:$C$1455,MATCH(B350,Historical!$B$7:$B$1455,0))/INDEX(Historical!$D$7:$D$1455,MATCH(B350,Historical!$B$7:$B$1455,0))-1)*100)</f>
        <v>25</v>
      </c>
      <c r="T350" s="824">
        <f>IF(INDEX(Historical!$F$7:$F$1455,MATCH(B350,Historical!$B$7:$B$1455,0))=0,"n/a",((INDEX(Historical!$C$7:$C$1455,MATCH(B350,Historical!$B$7:$B$1455,0))/INDEX(Historical!$F$7:$F$1455,MATCH(B350,Historical!$B$7:$B$1455,0)))^(1/3)-1)*100)</f>
        <v>25.99210498948732</v>
      </c>
      <c r="U350" s="824" t="str">
        <f>IF(INDEX(Historical!$I$7:$I$1455,MATCH(B350,Historical!$B$7:$B$1455,0))=0,"n/a",((INDEX(Historical!$C$7:$C$1455,MATCH(B350,Historical!$B$7:$B$1455,0))/INDEX(Historical!$I$7:$I$1455,MATCH(B350,Historical!$B$7:$B$1455,0)))^(1/5)-1)*100)</f>
        <v>n/a</v>
      </c>
      <c r="V350" s="824" t="str">
        <f>IF(INDEX(Historical!$O$7:$O$1455,MATCH(B350,Historical!$B$7:$B$1455,0))=0,"n/a",((INDEX(Historical!$C$7:$C$1455,MATCH(B350,Historical!$B$7:$B$1455,0))/INDEX(Historical!$O$7:$O$1455,MATCH(B350,Historical!$B$7:$B$1455,0)))^(1/10)-1)*100)</f>
        <v>n/a</v>
      </c>
      <c r="W350" s="825" t="str">
        <f>IF(OR(U350&lt;=0,U350="n/a",V350&lt;=0,V350="n/a"),"n/a",U350/V350)</f>
        <v>n/a</v>
      </c>
      <c r="X350" s="826" t="str">
        <f>IF(OR(AJ350&lt;=0,AJ350="n/a",U350&lt;=0,U350="n/a"),"n/a",U350/AJ350)</f>
        <v>n/a</v>
      </c>
      <c r="Y350" s="780"/>
      <c r="Z350" s="766">
        <f>IF(OR(AC350&lt;0.01,AC350="n/a"),"n/a",M350/AC350*100)</f>
        <v>24.469820554649267</v>
      </c>
      <c r="AA350" s="1042">
        <f>IF(OR(AC350&lt;0.01,AC350="n/a"),"n/a",I350/AC350)</f>
        <v>13.481239804241437</v>
      </c>
      <c r="AB350" s="1043">
        <v>12</v>
      </c>
      <c r="AC350" s="1021">
        <v>6.13</v>
      </c>
      <c r="AD350" s="1021">
        <v>0.96</v>
      </c>
      <c r="AE350" s="1021">
        <v>1.44</v>
      </c>
      <c r="AF350" s="1021">
        <v>2.1800000000000002</v>
      </c>
      <c r="AG350" s="1021">
        <v>37.799999999999997</v>
      </c>
      <c r="AH350" s="1021">
        <v>12.1</v>
      </c>
      <c r="AI350" s="1021">
        <v>-20.52</v>
      </c>
      <c r="AJ350" s="1021">
        <v>-10.9</v>
      </c>
      <c r="AK350" s="1021">
        <v>14.099999999999998</v>
      </c>
      <c r="AL350" s="1034">
        <v>3770</v>
      </c>
      <c r="AM350" s="1028">
        <v>0.4</v>
      </c>
      <c r="AN350" s="1023">
        <v>2.4</v>
      </c>
      <c r="AO350" s="868" t="str">
        <f>IF(U350="n/a","n/a",IF(AA350&lt;0,"n/a",IF(AA350="n/a","n/a",J350+U350-AA350)))</f>
        <v>n/a</v>
      </c>
      <c r="AP350" s="869" t="str">
        <f>IF(U350="n/a","n/a",J350+U350)</f>
        <v>n/a</v>
      </c>
      <c r="AQ350" s="1044">
        <f>IF(OR(AC350&lt;0.01,AF350="n/a"),"n/a",(I350/SQRT(22.5*AC350*(I350/AF350))-1)*100)</f>
        <v>14.288334727460917</v>
      </c>
      <c r="AR350" s="766">
        <f>INDEX(Historical!$C$7:$C$1455,MATCH(B350,Historical!$B$7:$B$1455,0))*IF(AH350="n/a",1.03,IF(AH350&lt;0,1.01,IF(AH350&gt;10,1.1,(1+AH350/100))))</f>
        <v>1.32</v>
      </c>
      <c r="AS350" s="1042">
        <f>IF($AI350="n/a",1.03*AR350,IF($AI350&lt;0,1.01*AR350,IF($AI350&gt;10,1.1*AR350,(1+$AI350/100)*AR350)))</f>
        <v>1.3332000000000002</v>
      </c>
      <c r="AT350" s="1042">
        <f>IF($AK350="n/a",1.03*AS350,IF($AK350&lt;0,1.01*AS350,IF($AK350&gt;10,1.1*AS350,(1+$AK350/100)*AS350)))</f>
        <v>1.4665200000000003</v>
      </c>
      <c r="AU350" s="1042">
        <f>IF($AK350="n/a",1.03*AT350,IF($AK350&lt;0,1.01*AT350,IF($AK350&gt;10,1.1*AT350,(1+$AK350/100)*AT350)))</f>
        <v>1.6131720000000005</v>
      </c>
      <c r="AV350" s="1042">
        <f>IF($AK350="n/a",1.03*AU350,IF($AK350&lt;0,1.01*AU350,IF($AK350&gt;10,1.1*AU350,(1+$AK350/100)*AU350)))</f>
        <v>1.7744892000000008</v>
      </c>
      <c r="AW350" s="766">
        <f>SUM(AR350:AV350)</f>
        <v>7.5073812000000011</v>
      </c>
      <c r="AX350" s="877">
        <f>AW350/I350*100</f>
        <v>9.0844399806389173</v>
      </c>
      <c r="AY350" s="1212">
        <v>1.71</v>
      </c>
      <c r="AZ350" s="1028">
        <v>37.049999999999997</v>
      </c>
      <c r="BA350" s="1028">
        <v>-7.9200000000000008</v>
      </c>
      <c r="BB350" s="1028">
        <v>5.4399999999999995</v>
      </c>
      <c r="BC350" s="1028">
        <v>12.17</v>
      </c>
      <c r="BE350" s="721">
        <v>2013</v>
      </c>
      <c r="BF350" s="1057">
        <f>IF(BE350&gt;2008,0,IF(BE350&gt;2001,1,IF(BE350&gt;1990,2,IF(BE350&gt;1980,3,IF(BE350&gt;1973,4,IF(BE350&gt;1970,5,IF(BE350&gt;1960,6,IF(BE350&gt;1958,7,IF(BE350&gt;1953,8,9)))))))))</f>
        <v>0</v>
      </c>
    </row>
    <row r="351" spans="1:58" ht="11.25" customHeight="1" x14ac:dyDescent="0.2">
      <c r="A351" s="1027" t="s">
        <v>3926</v>
      </c>
      <c r="B351" s="1031" t="s">
        <v>3927</v>
      </c>
      <c r="C351" s="1181" t="s">
        <v>132</v>
      </c>
      <c r="D351" s="1181" t="s">
        <v>4425</v>
      </c>
      <c r="E351" s="857">
        <v>5</v>
      </c>
      <c r="F351" s="1245">
        <v>846</v>
      </c>
      <c r="G351" s="1245" t="s">
        <v>107</v>
      </c>
      <c r="H351" s="1245" t="s">
        <v>107</v>
      </c>
      <c r="I351" s="1030">
        <v>46.7</v>
      </c>
      <c r="J351" s="766">
        <f>(M351/I351)*100</f>
        <v>3.8543897216274088</v>
      </c>
      <c r="K351" s="1033">
        <v>0.45</v>
      </c>
      <c r="L351" s="1043">
        <v>4</v>
      </c>
      <c r="M351" s="756">
        <f>K351*L351</f>
        <v>1.8</v>
      </c>
      <c r="N351" s="1026" t="s">
        <v>108</v>
      </c>
      <c r="O351" s="860">
        <v>0.4375</v>
      </c>
      <c r="P351" s="1016">
        <v>43409</v>
      </c>
      <c r="Q351" s="1016">
        <v>43418</v>
      </c>
      <c r="R351" s="756">
        <f>(K351-O351)/O351*100</f>
        <v>2.8571428571428599</v>
      </c>
      <c r="S351" s="824">
        <f>IF(INDEX(Historical!$D$7:$D$1455,MATCH(B351,Historical!$B$7:$B$1455,0))=0,"n/a",(INDEX(Historical!$C$7:$C$1455,MATCH(B351,Historical!$B$7:$B$1455,0))/INDEX(Historical!$D$7:$D$1455,MATCH(B351,Historical!$B$7:$B$1455,0))-1)*100)</f>
        <v>14.836223506743739</v>
      </c>
      <c r="T351" s="824">
        <f>IF(INDEX(Historical!$F$7:$F$1455,MATCH(B351,Historical!$B$7:$B$1455,0))=0,"n/a",((INDEX(Historical!$C$7:$C$1455,MATCH(B351,Historical!$B$7:$B$1455,0))/INDEX(Historical!$F$7:$F$1455,MATCH(B351,Historical!$B$7:$B$1455,0)))^(1/3)-1)*100)</f>
        <v>99.554564226918018</v>
      </c>
      <c r="U351" s="824" t="str">
        <f>IF(INDEX(Historical!$I$7:$I$1455,MATCH(B351,Historical!$B$7:$B$1455,0))=0,"n/a",((INDEX(Historical!$C$7:$C$1455,MATCH(B351,Historical!$B$7:$B$1455,0))/INDEX(Historical!$I$7:$I$1455,MATCH(B351,Historical!$B$7:$B$1455,0)))^(1/5)-1)*100)</f>
        <v>n/a</v>
      </c>
      <c r="V351" s="824" t="str">
        <f>IF(INDEX(Historical!$O$7:$O$1455,MATCH(B351,Historical!$B$7:$B$1455,0))=0,"n/a",((INDEX(Historical!$C$7:$C$1455,MATCH(B351,Historical!$B$7:$B$1455,0))/INDEX(Historical!$O$7:$O$1455,MATCH(B351,Historical!$B$7:$B$1455,0)))^(1/10)-1)*100)</f>
        <v>n/a</v>
      </c>
      <c r="W351" s="825" t="str">
        <f>IF(OR(U351&lt;=0,U351="n/a",V351&lt;=0,V351="n/a"),"n/a",U351/V351)</f>
        <v>n/a</v>
      </c>
      <c r="X351" s="826" t="str">
        <f>IF(OR(AJ351&lt;=0,AJ351="n/a",U351&lt;=0,U351="n/a"),"n/a",U351/AJ351)</f>
        <v>n/a</v>
      </c>
      <c r="Y351" s="1032" t="s">
        <v>4077</v>
      </c>
      <c r="Z351" s="766">
        <f>IF(OR(AC351&lt;0.01,AC351="n/a"),"n/a",M351/AC351*100)</f>
        <v>65.693430656934311</v>
      </c>
      <c r="AA351" s="1042">
        <f>IF(OR(AC351&lt;0.01,AC351="n/a"),"n/a",I351/AC351)</f>
        <v>17.043795620437955</v>
      </c>
      <c r="AB351" s="1043">
        <v>12</v>
      </c>
      <c r="AC351" s="1021">
        <v>2.74</v>
      </c>
      <c r="AD351" s="1021">
        <v>0.8</v>
      </c>
      <c r="AE351" s="1021">
        <v>3.07</v>
      </c>
      <c r="AF351" s="1021">
        <v>1.39</v>
      </c>
      <c r="AG351" s="1021">
        <v>5.6000000000000005</v>
      </c>
      <c r="AH351" s="1023">
        <v>-64.5</v>
      </c>
      <c r="AI351" s="1023">
        <v>-30.09</v>
      </c>
      <c r="AJ351" s="1021">
        <v>31.1</v>
      </c>
      <c r="AK351" s="1021">
        <v>21.3</v>
      </c>
      <c r="AL351" s="1034">
        <v>2640</v>
      </c>
      <c r="AM351" s="1028">
        <v>0.54</v>
      </c>
      <c r="AN351" s="1021">
        <v>1.95</v>
      </c>
      <c r="AO351" s="868" t="str">
        <f>IF(U351="n/a","n/a",IF(AA351&lt;0,"n/a",IF(AA351="n/a","n/a",J351+U351-AA351)))</f>
        <v>n/a</v>
      </c>
      <c r="AP351" s="869" t="str">
        <f>IF(U351="n/a","n/a",J351+U351)</f>
        <v>n/a</v>
      </c>
      <c r="AQ351" s="1044">
        <f>IF(OR(AC351&lt;0.01,AF351="n/a"),"n/a",(I351/SQRT(22.5*AC351*(I351/AF351))-1)*100)</f>
        <v>2.6122711145834643</v>
      </c>
      <c r="AR351" s="766">
        <f>INDEX(Historical!$C$7:$C$1455,MATCH(B351,Historical!$B$7:$B$1455,0))*IF(AH351="n/a",1.03,IF(AH351&lt;0,1.01,IF(AH351&gt;10,1.1,(1+AH351/100))))</f>
        <v>1.5048999999999999</v>
      </c>
      <c r="AS351" s="1042">
        <f>IF($AI351="n/a",1.03*AR351,IF($AI351&lt;0,1.01*AR351,IF($AI351&gt;10,1.1*AR351,(1+$AI351/100)*AR351)))</f>
        <v>1.519949</v>
      </c>
      <c r="AT351" s="1042">
        <f>IF($AK351="n/a",1.03*AS351,IF($AK351&lt;0,1.01*AS351,IF($AK351&gt;10,1.1*AS351,(1+$AK351/100)*AS351)))</f>
        <v>1.6719439</v>
      </c>
      <c r="AU351" s="1042">
        <f>IF($AK351="n/a",1.03*AT351,IF($AK351&lt;0,1.01*AT351,IF($AK351&gt;10,1.1*AT351,(1+$AK351/100)*AT351)))</f>
        <v>1.8391382900000002</v>
      </c>
      <c r="AV351" s="1042">
        <f>IF($AK351="n/a",1.03*AU351,IF($AK351&lt;0,1.01*AU351,IF($AK351&gt;10,1.1*AU351,(1+$AK351/100)*AU351)))</f>
        <v>2.0230521190000004</v>
      </c>
      <c r="AW351" s="766">
        <f>SUM(AR351:AV351)</f>
        <v>8.5589833090000003</v>
      </c>
      <c r="AX351" s="877">
        <f>AW351/I351*100</f>
        <v>18.327587385438971</v>
      </c>
      <c r="AY351" s="1212">
        <v>1.1299999999999999</v>
      </c>
      <c r="AZ351" s="1028">
        <v>26.76</v>
      </c>
      <c r="BA351" s="1028">
        <v>-7.8100000000000005</v>
      </c>
      <c r="BB351" s="1028">
        <v>0.27</v>
      </c>
      <c r="BC351" s="1028">
        <v>4.87</v>
      </c>
      <c r="BE351" s="721">
        <v>2014</v>
      </c>
      <c r="BF351" s="1057">
        <f>IF(BE351&gt;2008,0,IF(BE351&gt;2001,1,IF(BE351&gt;1990,2,IF(BE351&gt;1980,3,IF(BE351&gt;1973,4,IF(BE351&gt;1970,5,IF(BE351&gt;1960,6,IF(BE351&gt;1958,7,IF(BE351&gt;1953,8,9)))))))))</f>
        <v>0</v>
      </c>
    </row>
    <row r="352" spans="1:58" ht="11.25" customHeight="1" x14ac:dyDescent="0.2">
      <c r="A352" s="1037" t="s">
        <v>1515</v>
      </c>
      <c r="B352" s="1031" t="s">
        <v>1516</v>
      </c>
      <c r="C352" s="1181" t="s">
        <v>113</v>
      </c>
      <c r="D352" s="1181" t="s">
        <v>4457</v>
      </c>
      <c r="E352" s="857">
        <v>6</v>
      </c>
      <c r="F352" s="1245">
        <v>715</v>
      </c>
      <c r="G352" s="1245" t="s">
        <v>107</v>
      </c>
      <c r="H352" s="1245" t="s">
        <v>107</v>
      </c>
      <c r="I352" s="1030">
        <v>27.17</v>
      </c>
      <c r="J352" s="766">
        <f>(M352/I352)*100</f>
        <v>5.1527419948472577</v>
      </c>
      <c r="K352" s="1033">
        <v>0.35</v>
      </c>
      <c r="L352" s="1043">
        <v>4</v>
      </c>
      <c r="M352" s="756">
        <f>K352*L352</f>
        <v>1.4</v>
      </c>
      <c r="N352" s="1026" t="s">
        <v>329</v>
      </c>
      <c r="O352" s="860">
        <v>0.34</v>
      </c>
      <c r="P352" s="1016">
        <v>43256</v>
      </c>
      <c r="Q352" s="1016">
        <v>43271</v>
      </c>
      <c r="R352" s="756">
        <f>(K352-O352)/O352*100</f>
        <v>2.9411764705882213</v>
      </c>
      <c r="S352" s="824">
        <f>IF(INDEX(Historical!$D$7:$D$1455,MATCH(B352,Historical!$B$7:$B$1455,0))=0,"n/a",(INDEX(Historical!$C$7:$C$1455,MATCH(B352,Historical!$B$7:$B$1455,0))/INDEX(Historical!$D$7:$D$1455,MATCH(B352,Historical!$B$7:$B$1455,0))-1)*100)</f>
        <v>9.9173553719008378</v>
      </c>
      <c r="T352" s="824">
        <f>IF(INDEX(Historical!$F$7:$F$1455,MATCH(B352,Historical!$B$7:$B$1455,0))=0,"n/a",((INDEX(Historical!$C$7:$C$1455,MATCH(B352,Historical!$B$7:$B$1455,0))/INDEX(Historical!$F$7:$F$1455,MATCH(B352,Historical!$B$7:$B$1455,0)))^(1/3)-1)*100)</f>
        <v>11.868894208139679</v>
      </c>
      <c r="U352" s="824" t="str">
        <f>IF(INDEX(Historical!$I$7:$I$1455,MATCH(B352,Historical!$B$7:$B$1455,0))=0,"n/a",((INDEX(Historical!$C$7:$C$1455,MATCH(B352,Historical!$B$7:$B$1455,0))/INDEX(Historical!$I$7:$I$1455,MATCH(B352,Historical!$B$7:$B$1455,0)))^(1/5)-1)*100)</f>
        <v>n/a</v>
      </c>
      <c r="V352" s="824" t="str">
        <f>IF(INDEX(Historical!$O$7:$O$1455,MATCH(B352,Historical!$B$7:$B$1455,0))=0,"n/a",((INDEX(Historical!$C$7:$C$1455,MATCH(B352,Historical!$B$7:$B$1455,0))/INDEX(Historical!$O$7:$O$1455,MATCH(B352,Historical!$B$7:$B$1455,0)))^(1/10)-1)*100)</f>
        <v>n/a</v>
      </c>
      <c r="W352" s="825" t="str">
        <f>IF(OR(U352&lt;=0,U352="n/a",V352&lt;=0,V352="n/a"),"n/a",U352/V352)</f>
        <v>n/a</v>
      </c>
      <c r="X352" s="826" t="str">
        <f>IF(OR(AJ352&lt;=0,AJ352="n/a",U352&lt;=0,U352="n/a"),"n/a",U352/AJ352)</f>
        <v>n/a</v>
      </c>
      <c r="Y352" s="1032" t="s">
        <v>814</v>
      </c>
      <c r="Z352" s="766">
        <f>IF(OR(AC352&lt;0.01,AC352="n/a"),"n/a",M352/AC352*100)</f>
        <v>117.64705882352942</v>
      </c>
      <c r="AA352" s="1042">
        <f>IF(OR(AC352&lt;0.01,AC352="n/a"),"n/a",I352/AC352)</f>
        <v>22.831932773109248</v>
      </c>
      <c r="AB352" s="1043">
        <v>12</v>
      </c>
      <c r="AC352" s="1021">
        <v>1.19</v>
      </c>
      <c r="AD352" s="1021">
        <v>1.85</v>
      </c>
      <c r="AE352" s="1021">
        <v>1.46</v>
      </c>
      <c r="AF352" s="1021">
        <v>2.4</v>
      </c>
      <c r="AG352" s="1021">
        <v>7.7</v>
      </c>
      <c r="AH352" s="1021">
        <v>7.3999999999999995</v>
      </c>
      <c r="AI352" s="1021">
        <v>26.919999999999998</v>
      </c>
      <c r="AJ352" s="1021">
        <v>17.5</v>
      </c>
      <c r="AK352" s="1021">
        <v>12.3</v>
      </c>
      <c r="AL352" s="1034">
        <v>9680</v>
      </c>
      <c r="AM352" s="1028">
        <v>0.3</v>
      </c>
      <c r="AN352" s="1021">
        <v>2.14</v>
      </c>
      <c r="AO352" s="868" t="str">
        <f>IF(U352="n/a","n/a",IF(AA352&lt;0,"n/a",IF(AA352="n/a","n/a",J352+U352-AA352)))</f>
        <v>n/a</v>
      </c>
      <c r="AP352" s="869" t="str">
        <f>IF(U352="n/a","n/a",J352+U352)</f>
        <v>n/a</v>
      </c>
      <c r="AQ352" s="1044">
        <f>IF(OR(AC352&lt;0.01,AF352="n/a"),"n/a",(I352/SQRT(22.5*AC352*(I352/AF352))-1)*100)</f>
        <v>56.057879085452967</v>
      </c>
      <c r="AR352" s="766">
        <f>INDEX(Historical!$C$7:$C$1455,MATCH(B352,Historical!$B$7:$B$1455,0))*IF(AH352="n/a",1.03,IF(AH352&lt;0,1.01,IF(AH352&gt;10,1.1,(1+AH352/100))))</f>
        <v>1.4284200000000002</v>
      </c>
      <c r="AS352" s="1042">
        <f>IF($AI352="n/a",1.03*AR352,IF($AI352&lt;0,1.01*AR352,IF($AI352&gt;10,1.1*AR352,(1+$AI352/100)*AR352)))</f>
        <v>1.5712620000000004</v>
      </c>
      <c r="AT352" s="1042">
        <f>IF($AK352="n/a",1.03*AS352,IF($AK352&lt;0,1.01*AS352,IF($AK352&gt;10,1.1*AS352,(1+$AK352/100)*AS352)))</f>
        <v>1.7283882000000006</v>
      </c>
      <c r="AU352" s="1042">
        <f>IF($AK352="n/a",1.03*AT352,IF($AK352&lt;0,1.01*AT352,IF($AK352&gt;10,1.1*AT352,(1+$AK352/100)*AT352)))</f>
        <v>1.9012270200000008</v>
      </c>
      <c r="AV352" s="1042">
        <f>IF($AK352="n/a",1.03*AU352,IF($AK352&lt;0,1.01*AU352,IF($AK352&gt;10,1.1*AU352,(1+$AK352/100)*AU352)))</f>
        <v>2.0913497220000008</v>
      </c>
      <c r="AW352" s="766">
        <f>SUM(AR352:AV352)</f>
        <v>8.7206469420000019</v>
      </c>
      <c r="AX352" s="877">
        <f>AW352/I352*100</f>
        <v>32.096602657342657</v>
      </c>
      <c r="AY352" s="1212">
        <v>0.83</v>
      </c>
      <c r="AZ352" s="1028">
        <v>32.340000000000003</v>
      </c>
      <c r="BA352" s="1028">
        <v>-30.78</v>
      </c>
      <c r="BB352" s="1028">
        <v>2.75</v>
      </c>
      <c r="BC352" s="1028">
        <v>-6.54</v>
      </c>
      <c r="BE352" s="721">
        <v>2013</v>
      </c>
      <c r="BF352" s="1057">
        <f>IF(BE352&gt;2008,0,IF(BE352&gt;2001,1,IF(BE352&gt;1990,2,IF(BE352&gt;1980,3,IF(BE352&gt;1973,4,IF(BE352&gt;1970,5,IF(BE352&gt;1960,6,IF(BE352&gt;1958,7,IF(BE352&gt;1953,8,9)))))))))</f>
        <v>0</v>
      </c>
    </row>
    <row r="353" spans="1:58" ht="11.25" customHeight="1" x14ac:dyDescent="0.2">
      <c r="A353" s="1027" t="s">
        <v>1517</v>
      </c>
      <c r="B353" s="1031" t="s">
        <v>1518</v>
      </c>
      <c r="C353" s="1181" t="s">
        <v>132</v>
      </c>
      <c r="D353" s="1181" t="s">
        <v>4423</v>
      </c>
      <c r="E353" s="857">
        <v>7</v>
      </c>
      <c r="F353" s="1245">
        <v>575</v>
      </c>
      <c r="G353" s="1245" t="s">
        <v>38</v>
      </c>
      <c r="H353" s="1245" t="s">
        <v>38</v>
      </c>
      <c r="I353" s="1030">
        <v>26.42</v>
      </c>
      <c r="J353" s="766">
        <f>(M353/I353)*100</f>
        <v>2.9523088569265705</v>
      </c>
      <c r="K353" s="1033">
        <v>0.19500000000000001</v>
      </c>
      <c r="L353" s="1043">
        <v>4</v>
      </c>
      <c r="M353" s="756">
        <f>K353*L353</f>
        <v>0.78</v>
      </c>
      <c r="N353" s="1026" t="s">
        <v>1254</v>
      </c>
      <c r="O353" s="860">
        <v>0.17499999999999999</v>
      </c>
      <c r="P353" s="1016">
        <v>43139</v>
      </c>
      <c r="Q353" s="1016">
        <v>43151</v>
      </c>
      <c r="R353" s="756">
        <f>(K353-O353)/O353*100</f>
        <v>11.428571428571439</v>
      </c>
      <c r="S353" s="824">
        <f>IF(INDEX(Historical!$D$7:$D$1455,MATCH(B353,Historical!$B$7:$B$1455,0))=0,"n/a",(INDEX(Historical!$C$7:$C$1455,MATCH(B353,Historical!$B$7:$B$1455,0))/INDEX(Historical!$D$7:$D$1455,MATCH(B353,Historical!$B$7:$B$1455,0))-1)*100)</f>
        <v>9.375</v>
      </c>
      <c r="T353" s="824">
        <f>IF(INDEX(Historical!$F$7:$F$1455,MATCH(B353,Historical!$B$7:$B$1455,0))=0,"n/a",((INDEX(Historical!$C$7:$C$1455,MATCH(B353,Historical!$B$7:$B$1455,0))/INDEX(Historical!$F$7:$F$1455,MATCH(B353,Historical!$B$7:$B$1455,0)))^(1/3)-1)*100)</f>
        <v>20.428885259497086</v>
      </c>
      <c r="U353" s="824">
        <f>IF(INDEX(Historical!$I$7:$I$1455,MATCH(B353,Historical!$B$7:$B$1455,0))=0,"n/a",((INDEX(Historical!$C$7:$C$1455,MATCH(B353,Historical!$B$7:$B$1455,0))/INDEX(Historical!$I$7:$I$1455,MATCH(B353,Historical!$B$7:$B$1455,0)))^(1/5)-1)*100)</f>
        <v>13.640814825271953</v>
      </c>
      <c r="V353" s="824">
        <f>IF(INDEX(Historical!$O$7:$O$1455,MATCH(B353,Historical!$B$7:$B$1455,0))=0,"n/a",((INDEX(Historical!$C$7:$C$1455,MATCH(B353,Historical!$B$7:$B$1455,0))/INDEX(Historical!$O$7:$O$1455,MATCH(B353,Historical!$B$7:$B$1455,0)))^(1/10)-1)*100)</f>
        <v>6.8320043666024732</v>
      </c>
      <c r="W353" s="825">
        <f>IF(OR(U353&lt;=0,U353="n/a",V353&lt;=0,V353="n/a"),"n/a",U353/V353)</f>
        <v>1.9966051093224744</v>
      </c>
      <c r="X353" s="826" t="str">
        <f>IF(OR(AJ353&lt;=0,AJ353="n/a",U353&lt;=0,U353="n/a"),"n/a",U353/AJ353)</f>
        <v>n/a</v>
      </c>
      <c r="Y353" s="769"/>
      <c r="Z353" s="766" t="str">
        <f>IF(OR(AC353&lt;0.01,AC353="n/a"),"n/a",M353/AC353*100)</f>
        <v>n/a</v>
      </c>
      <c r="AA353" s="1042" t="str">
        <f>IF(OR(AC353&lt;0.01,AC353="n/a"),"n/a",I353/AC353)</f>
        <v>n/a</v>
      </c>
      <c r="AB353" s="1043">
        <v>12</v>
      </c>
      <c r="AC353" s="1021">
        <v>-0.28999999999999998</v>
      </c>
      <c r="AD353" s="1021" t="s">
        <v>138</v>
      </c>
      <c r="AE353" s="1021">
        <v>1.91</v>
      </c>
      <c r="AF353" s="1021">
        <v>2.0499999999999998</v>
      </c>
      <c r="AG353" s="1021">
        <v>-2.1</v>
      </c>
      <c r="AH353" s="1021">
        <v>-61.7</v>
      </c>
      <c r="AI353" s="1021">
        <v>5</v>
      </c>
      <c r="AJ353" s="1021">
        <v>-22.2</v>
      </c>
      <c r="AK353" s="1021">
        <v>5.92</v>
      </c>
      <c r="AL353" s="1034">
        <v>9610</v>
      </c>
      <c r="AM353" s="1028">
        <v>0.2</v>
      </c>
      <c r="AN353" s="1021">
        <v>1.87</v>
      </c>
      <c r="AO353" s="868" t="str">
        <f>IF(U353="n/a","n/a",IF(AA353&lt;0,"n/a",IF(AA353="n/a","n/a",J353+U353-AA353)))</f>
        <v>n/a</v>
      </c>
      <c r="AP353" s="869">
        <f>IF(U353="n/a","n/a",J353+U353)</f>
        <v>16.593123682198524</v>
      </c>
      <c r="AQ353" s="1044" t="str">
        <f>IF(OR(AC353&lt;0.01,AF353="n/a"),"n/a",(I353/SQRT(22.5*AC353*(I353/AF353))-1)*100)</f>
        <v>n/a</v>
      </c>
      <c r="AR353" s="766">
        <f>INDEX(Historical!$C$7:$C$1455,MATCH(B353,Historical!$B$7:$B$1455,0))*IF(AH353="n/a",1.03,IF(AH353&lt;0,1.01,IF(AH353&gt;10,1.1,(1+AH353/100))))</f>
        <v>0.70699999999999996</v>
      </c>
      <c r="AS353" s="1042">
        <f>IF($AI353="n/a",1.03*AR353,IF($AI353&lt;0,1.01*AR353,IF($AI353&gt;10,1.1*AR353,(1+$AI353/100)*AR353)))</f>
        <v>0.74234999999999995</v>
      </c>
      <c r="AT353" s="1042">
        <f>IF($AK353="n/a",1.03*AS353,IF($AK353&lt;0,1.01*AS353,IF($AK353&gt;10,1.1*AS353,(1+$AK353/100)*AS353)))</f>
        <v>0.78629711999999985</v>
      </c>
      <c r="AU353" s="1042">
        <f>IF($AK353="n/a",1.03*AT353,IF($AK353&lt;0,1.01*AT353,IF($AK353&gt;10,1.1*AT353,(1+$AK353/100)*AT353)))</f>
        <v>0.83284590950399973</v>
      </c>
      <c r="AV353" s="1042">
        <f>IF($AK353="n/a",1.03*AU353,IF($AK353&lt;0,1.01*AU353,IF($AK353&gt;10,1.1*AU353,(1+$AK353/100)*AU353)))</f>
        <v>0.88215038734663642</v>
      </c>
      <c r="AW353" s="766">
        <f>SUM(AR353:AV353)</f>
        <v>3.9506434168506357</v>
      </c>
      <c r="AX353" s="877">
        <f>AW353/I353*100</f>
        <v>14.953230192470231</v>
      </c>
      <c r="AY353" s="1212">
        <v>0.11</v>
      </c>
      <c r="AZ353" s="1028">
        <v>17.740000000000002</v>
      </c>
      <c r="BA353" s="1028">
        <v>-6.01</v>
      </c>
      <c r="BB353" s="1028">
        <v>3.94</v>
      </c>
      <c r="BC353" s="1028">
        <v>5.04</v>
      </c>
      <c r="BE353" s="721">
        <v>2012</v>
      </c>
      <c r="BF353" s="1057">
        <f>IF(BE353&gt;2008,0,IF(BE353&gt;2001,1,IF(BE353&gt;1990,2,IF(BE353&gt;1980,3,IF(BE353&gt;1973,4,IF(BE353&gt;1970,5,IF(BE353&gt;1960,6,IF(BE353&gt;1958,7,IF(BE353&gt;1953,8,9)))))))))</f>
        <v>0</v>
      </c>
    </row>
    <row r="354" spans="1:58" ht="11.25" customHeight="1" x14ac:dyDescent="0.2">
      <c r="A354" s="1027" t="s">
        <v>1519</v>
      </c>
      <c r="B354" s="1031" t="s">
        <v>1520</v>
      </c>
      <c r="C354" s="1181" t="s">
        <v>109</v>
      </c>
      <c r="D354" s="1181" t="s">
        <v>4430</v>
      </c>
      <c r="E354" s="857">
        <v>7</v>
      </c>
      <c r="F354" s="1245">
        <v>623</v>
      </c>
      <c r="G354" s="1245" t="s">
        <v>107</v>
      </c>
      <c r="H354" s="1245" t="s">
        <v>107</v>
      </c>
      <c r="I354" s="1030">
        <v>99.23</v>
      </c>
      <c r="J354" s="766">
        <f>(M354/I354)*100</f>
        <v>2.2170714501662805</v>
      </c>
      <c r="K354" s="1033">
        <v>0.55000000000000004</v>
      </c>
      <c r="L354" s="1043">
        <v>4</v>
      </c>
      <c r="M354" s="756">
        <f>K354*L354</f>
        <v>2.2000000000000002</v>
      </c>
      <c r="N354" s="1026" t="s">
        <v>147</v>
      </c>
      <c r="O354" s="860">
        <v>0.42</v>
      </c>
      <c r="P354" s="1016">
        <v>43356</v>
      </c>
      <c r="Q354" s="1016">
        <v>43374</v>
      </c>
      <c r="R354" s="756">
        <f>(K354-O354)/O354*100</f>
        <v>30.95238095238097</v>
      </c>
      <c r="S354" s="824">
        <f>IF(INDEX(Historical!$D$7:$D$1455,MATCH(B354,Historical!$B$7:$B$1455,0))=0,"n/a",(INDEX(Historical!$C$7:$C$1455,MATCH(B354,Historical!$B$7:$B$1455,0))/INDEX(Historical!$D$7:$D$1455,MATCH(B354,Historical!$B$7:$B$1455,0))-1)*100)</f>
        <v>6.8493150684931559</v>
      </c>
      <c r="T354" s="824">
        <f>IF(INDEX(Historical!$F$7:$F$1455,MATCH(B354,Historical!$B$7:$B$1455,0))=0,"n/a",((INDEX(Historical!$C$7:$C$1455,MATCH(B354,Historical!$B$7:$B$1455,0))/INDEX(Historical!$F$7:$F$1455,MATCH(B354,Historical!$B$7:$B$1455,0)))^(1/3)-1)*100)</f>
        <v>6.8164670424479157</v>
      </c>
      <c r="U354" s="824">
        <f>IF(INDEX(Historical!$I$7:$I$1455,MATCH(B354,Historical!$B$7:$B$1455,0))=0,"n/a",((INDEX(Historical!$C$7:$C$1455,MATCH(B354,Historical!$B$7:$B$1455,0))/INDEX(Historical!$I$7:$I$1455,MATCH(B354,Historical!$B$7:$B$1455,0)))^(1/5)-1)*100)</f>
        <v>6.1043824021231208</v>
      </c>
      <c r="V354" s="824">
        <f>IF(INDEX(Historical!$O$7:$O$1455,MATCH(B354,Historical!$B$7:$B$1455,0))=0,"n/a",((INDEX(Historical!$C$7:$C$1455,MATCH(B354,Historical!$B$7:$B$1455,0))/INDEX(Historical!$O$7:$O$1455,MATCH(B354,Historical!$B$7:$B$1455,0)))^(1/10)-1)*100)</f>
        <v>4.5472129682976536</v>
      </c>
      <c r="W354" s="825">
        <f>IF(OR(U354&lt;=0,U354="n/a",V354&lt;=0,V354="n/a"),"n/a",U354/V354)</f>
        <v>1.3424447996348028</v>
      </c>
      <c r="X354" s="826">
        <f>IF(OR(AJ354&lt;=0,AJ354="n/a",U354&lt;=0,U354="n/a"),"n/a",U354/AJ354)</f>
        <v>0.5652205927891778</v>
      </c>
      <c r="Y354" s="780"/>
      <c r="Z354" s="766">
        <f>IF(OR(AC354&lt;0.01,AC354="n/a"),"n/a",M354/AC354*100)</f>
        <v>35.369774919614152</v>
      </c>
      <c r="AA354" s="1042">
        <f>IF(OR(AC354&lt;0.01,AC354="n/a"),"n/a",I354/AC354)</f>
        <v>15.953376205787782</v>
      </c>
      <c r="AB354" s="1043">
        <v>12</v>
      </c>
      <c r="AC354" s="1021">
        <v>6.22</v>
      </c>
      <c r="AD354" s="1021">
        <v>0.98</v>
      </c>
      <c r="AE354" s="1021">
        <v>3.51</v>
      </c>
      <c r="AF354" s="1021">
        <v>2.33</v>
      </c>
      <c r="AG354" s="1021">
        <v>15.299999999999999</v>
      </c>
      <c r="AH354" s="1021">
        <v>8.5</v>
      </c>
      <c r="AI354" s="1021">
        <v>8.5500000000000007</v>
      </c>
      <c r="AJ354" s="1021">
        <v>10.8</v>
      </c>
      <c r="AK354" s="1021">
        <v>16.329999999999998</v>
      </c>
      <c r="AL354" s="1034">
        <v>21900</v>
      </c>
      <c r="AM354" s="1028">
        <v>0.3</v>
      </c>
      <c r="AN354" s="1023">
        <v>12.51</v>
      </c>
      <c r="AO354" s="868">
        <f>IF(U354="n/a","n/a",IF(AA354&lt;0,"n/a",IF(AA354="n/a","n/a",J354+U354-AA354)))</f>
        <v>-7.6319223534983802</v>
      </c>
      <c r="AP354" s="869">
        <f>IF(U354="n/a","n/a",J354+U354)</f>
        <v>8.3214538522894017</v>
      </c>
      <c r="AQ354" s="1044">
        <f>IF(OR(AC354&lt;0.01,AF354="n/a"),"n/a",(I354/SQRT(22.5*AC354*(I354/AF354))-1)*100)</f>
        <v>28.532514795950959</v>
      </c>
      <c r="AR354" s="766">
        <f>INDEX(Historical!$C$7:$C$1455,MATCH(B354,Historical!$B$7:$B$1455,0))*IF(AH354="n/a",1.03,IF(AH354&lt;0,1.01,IF(AH354&gt;10,1.1,(1+AH354/100))))</f>
        <v>1.6926000000000001</v>
      </c>
      <c r="AS354" s="1042">
        <f>IF($AI354="n/a",1.03*AR354,IF($AI354&lt;0,1.01*AR354,IF($AI354&gt;10,1.1*AR354,(1+$AI354/100)*AR354)))</f>
        <v>1.8373173</v>
      </c>
      <c r="AT354" s="1042">
        <f>IF($AK354="n/a",1.03*AS354,IF($AK354&lt;0,1.01*AS354,IF($AK354&gt;10,1.1*AS354,(1+$AK354/100)*AS354)))</f>
        <v>2.0210490300000004</v>
      </c>
      <c r="AU354" s="1042">
        <f>IF($AK354="n/a",1.03*AT354,IF($AK354&lt;0,1.01*AT354,IF($AK354&gt;10,1.1*AT354,(1+$AK354/100)*AT354)))</f>
        <v>2.2231539330000007</v>
      </c>
      <c r="AV354" s="1042">
        <f>IF($AK354="n/a",1.03*AU354,IF($AK354&lt;0,1.01*AU354,IF($AK354&gt;10,1.1*AU354,(1+$AK354/100)*AU354)))</f>
        <v>2.4454693263000009</v>
      </c>
      <c r="AW354" s="766">
        <f>SUM(AR354:AV354)</f>
        <v>10.219589589300002</v>
      </c>
      <c r="AX354" s="877">
        <f>AW354/I354*100</f>
        <v>10.298891050387988</v>
      </c>
      <c r="AY354" s="1212">
        <v>0.95</v>
      </c>
      <c r="AZ354" s="1028">
        <v>12.790000000000001</v>
      </c>
      <c r="BA354" s="1028">
        <v>-14.17</v>
      </c>
      <c r="BB354" s="1028">
        <v>1.0900000000000001</v>
      </c>
      <c r="BC354" s="1028">
        <v>-4.9000000000000004</v>
      </c>
      <c r="BE354" s="721">
        <v>2012</v>
      </c>
      <c r="BF354" s="1057">
        <f>IF(BE354&gt;2008,0,IF(BE354&gt;2001,1,IF(BE354&gt;1990,2,IF(BE354&gt;1980,3,IF(BE354&gt;1973,4,IF(BE354&gt;1970,5,IF(BE354&gt;1960,6,IF(BE354&gt;1958,7,IF(BE354&gt;1953,8,9)))))))))</f>
        <v>0</v>
      </c>
    </row>
    <row r="355" spans="1:58" ht="11.25" customHeight="1" x14ac:dyDescent="0.2">
      <c r="A355" s="1027" t="s">
        <v>1521</v>
      </c>
      <c r="B355" s="1031" t="s">
        <v>1522</v>
      </c>
      <c r="C355" s="1181" t="s">
        <v>109</v>
      </c>
      <c r="D355" s="1181" t="s">
        <v>4426</v>
      </c>
      <c r="E355" s="857">
        <v>5</v>
      </c>
      <c r="F355" s="1245">
        <v>765</v>
      </c>
      <c r="G355" s="1245" t="s">
        <v>107</v>
      </c>
      <c r="H355" s="1245" t="s">
        <v>107</v>
      </c>
      <c r="I355" s="1030">
        <v>14.09</v>
      </c>
      <c r="J355" s="766">
        <f>(M355/I355)*100</f>
        <v>2.8388928317955999</v>
      </c>
      <c r="K355" s="1033">
        <v>0.1</v>
      </c>
      <c r="L355" s="1043">
        <v>4</v>
      </c>
      <c r="M355" s="756">
        <f>K355*L355</f>
        <v>0.4</v>
      </c>
      <c r="N355" s="1026" t="s">
        <v>446</v>
      </c>
      <c r="O355" s="860">
        <v>0.08</v>
      </c>
      <c r="P355" s="1022">
        <v>43046</v>
      </c>
      <c r="Q355" s="1022">
        <v>43061</v>
      </c>
      <c r="R355" s="756">
        <f>(K355-O355)/O355*100</f>
        <v>25.000000000000007</v>
      </c>
      <c r="S355" s="824">
        <f>IF(INDEX(Historical!$D$7:$D$1455,MATCH(B355,Historical!$B$7:$B$1455,0))=0,"n/a",(INDEX(Historical!$C$7:$C$1455,MATCH(B355,Historical!$B$7:$B$1455,0))/INDEX(Historical!$D$7:$D$1455,MATCH(B355,Historical!$B$7:$B$1455,0))-1)*100)</f>
        <v>9.6774193548387011</v>
      </c>
      <c r="T355" s="824">
        <f>IF(INDEX(Historical!$F$7:$F$1455,MATCH(B355,Historical!$B$7:$B$1455,0))=0,"n/a",((INDEX(Historical!$C$7:$C$1455,MATCH(B355,Historical!$B$7:$B$1455,0))/INDEX(Historical!$F$7:$F$1455,MATCH(B355,Historical!$B$7:$B$1455,0)))^(1/3)-1)*100)</f>
        <v>9.3541299792876842</v>
      </c>
      <c r="U355" s="824">
        <f>IF(INDEX(Historical!$I$7:$I$1455,MATCH(B355,Historical!$B$7:$B$1455,0))=0,"n/a",((INDEX(Historical!$C$7:$C$1455,MATCH(B355,Historical!$B$7:$B$1455,0))/INDEX(Historical!$I$7:$I$1455,MATCH(B355,Historical!$B$7:$B$1455,0)))^(1/5)-1)*100)</f>
        <v>31.765292511688315</v>
      </c>
      <c r="V355" s="824" t="str">
        <f>IF(INDEX(Historical!$O$7:$O$1455,MATCH(B355,Historical!$B$7:$B$1455,0))=0,"n/a",((INDEX(Historical!$C$7:$C$1455,MATCH(B355,Historical!$B$7:$B$1455,0))/INDEX(Historical!$O$7:$O$1455,MATCH(B355,Historical!$B$7:$B$1455,0)))^(1/10)-1)*100)</f>
        <v>n/a</v>
      </c>
      <c r="W355" s="825" t="str">
        <f>IF(OR(U355&lt;=0,U355="n/a",V355&lt;=0,V355="n/a"),"n/a",U355/V355)</f>
        <v>n/a</v>
      </c>
      <c r="X355" s="826">
        <f>IF(OR(AJ355&lt;=0,AJ355="n/a",U355&lt;=0,U355="n/a"),"n/a",U355/AJ355)</f>
        <v>1.5198704551047042</v>
      </c>
      <c r="Y355" s="780"/>
      <c r="Z355" s="766">
        <f>IF(OR(AC355&lt;0.01,AC355="n/a"),"n/a",M355/AC355*100)</f>
        <v>48.192771084337352</v>
      </c>
      <c r="AA355" s="1042">
        <f>IF(OR(AC355&lt;0.01,AC355="n/a"),"n/a",I355/AC355)</f>
        <v>16.975903614457831</v>
      </c>
      <c r="AB355" s="1043">
        <v>12</v>
      </c>
      <c r="AC355" s="1021">
        <v>0.83</v>
      </c>
      <c r="AD355" s="1021">
        <v>2.12</v>
      </c>
      <c r="AE355" s="1021">
        <v>4.84</v>
      </c>
      <c r="AF355" s="1021">
        <v>1</v>
      </c>
      <c r="AG355" s="1021">
        <v>4.3999999999999995</v>
      </c>
      <c r="AH355" s="1021">
        <v>31.5</v>
      </c>
      <c r="AI355" s="1021">
        <v>-3.92</v>
      </c>
      <c r="AJ355" s="1021">
        <v>20.9</v>
      </c>
      <c r="AK355" s="1021">
        <v>8</v>
      </c>
      <c r="AL355" s="1034">
        <v>692.38</v>
      </c>
      <c r="AM355" s="1028">
        <v>3.1</v>
      </c>
      <c r="AN355" s="1021">
        <v>0.67</v>
      </c>
      <c r="AO355" s="868">
        <f>IF(U355="n/a","n/a",IF(AA355&lt;0,"n/a",IF(AA355="n/a","n/a",J355+U355-AA355)))</f>
        <v>17.628281729026082</v>
      </c>
      <c r="AP355" s="869">
        <f>IF(U355="n/a","n/a",J355+U355)</f>
        <v>34.604185343483913</v>
      </c>
      <c r="AQ355" s="1044">
        <f>IF(OR(AC355&lt;0.01,AF355="n/a"),"n/a",(I355/SQRT(22.5*AC355*(I355/AF355))-1)*100)</f>
        <v>-13.138926722782507</v>
      </c>
      <c r="AR355" s="766">
        <f>INDEX(Historical!$C$7:$C$1455,MATCH(B355,Historical!$B$7:$B$1455,0))*IF(AH355="n/a",1.03,IF(AH355&lt;0,1.01,IF(AH355&gt;10,1.1,(1+AH355/100))))</f>
        <v>0.374</v>
      </c>
      <c r="AS355" s="1042">
        <f>IF($AI355="n/a",1.03*AR355,IF($AI355&lt;0,1.01*AR355,IF($AI355&gt;10,1.1*AR355,(1+$AI355/100)*AR355)))</f>
        <v>0.37774000000000002</v>
      </c>
      <c r="AT355" s="1042">
        <f>IF($AK355="n/a",1.03*AS355,IF($AK355&lt;0,1.01*AS355,IF($AK355&gt;10,1.1*AS355,(1+$AK355/100)*AS355)))</f>
        <v>0.40795920000000002</v>
      </c>
      <c r="AU355" s="1042">
        <f>IF($AK355="n/a",1.03*AT355,IF($AK355&lt;0,1.01*AT355,IF($AK355&gt;10,1.1*AT355,(1+$AK355/100)*AT355)))</f>
        <v>0.44059593600000008</v>
      </c>
      <c r="AV355" s="1042">
        <f>IF($AK355="n/a",1.03*AU355,IF($AK355&lt;0,1.01*AU355,IF($AK355&gt;10,1.1*AU355,(1+$AK355/100)*AU355)))</f>
        <v>0.4758436108800001</v>
      </c>
      <c r="AW355" s="766">
        <f>SUM(AR355:AV355)</f>
        <v>2.0761387468800003</v>
      </c>
      <c r="AX355" s="877">
        <f>AW355/I355*100</f>
        <v>14.734838515826832</v>
      </c>
      <c r="AY355" s="1212">
        <v>0.56000000000000005</v>
      </c>
      <c r="AZ355" s="1028">
        <v>9.06</v>
      </c>
      <c r="BA355" s="1028">
        <v>-23.36</v>
      </c>
      <c r="BB355" s="1028">
        <v>-1.91</v>
      </c>
      <c r="BC355" s="1028">
        <v>-10.84</v>
      </c>
      <c r="BE355" s="721">
        <v>2014</v>
      </c>
      <c r="BF355" s="1057">
        <f>IF(BE355&gt;2008,0,IF(BE355&gt;2001,1,IF(BE355&gt;1990,2,IF(BE355&gt;1980,3,IF(BE355&gt;1973,4,IF(BE355&gt;1970,5,IF(BE355&gt;1960,6,IF(BE355&gt;1958,7,IF(BE355&gt;1953,8,9)))))))))</f>
        <v>0</v>
      </c>
    </row>
    <row r="356" spans="1:58" ht="11.25" customHeight="1" x14ac:dyDescent="0.2">
      <c r="A356" s="1027" t="s">
        <v>1523</v>
      </c>
      <c r="B356" s="1031" t="s">
        <v>1524</v>
      </c>
      <c r="C356" s="1181" t="s">
        <v>109</v>
      </c>
      <c r="D356" s="1181" t="s">
        <v>4434</v>
      </c>
      <c r="E356" s="857">
        <v>9</v>
      </c>
      <c r="F356" s="1245">
        <v>388</v>
      </c>
      <c r="G356" s="1245" t="s">
        <v>107</v>
      </c>
      <c r="H356" s="1245" t="s">
        <v>107</v>
      </c>
      <c r="I356" s="1030">
        <v>36.47</v>
      </c>
      <c r="J356" s="766">
        <f>(M356/I356)*100</f>
        <v>2.9613380860981633</v>
      </c>
      <c r="K356" s="1033">
        <v>0.27</v>
      </c>
      <c r="L356" s="1043">
        <v>4</v>
      </c>
      <c r="M356" s="756">
        <f>K356*L356</f>
        <v>1.08</v>
      </c>
      <c r="N356" s="1026" t="s">
        <v>599</v>
      </c>
      <c r="O356" s="860">
        <v>0.24</v>
      </c>
      <c r="P356" s="1016">
        <v>43348</v>
      </c>
      <c r="Q356" s="1016">
        <v>43357</v>
      </c>
      <c r="R356" s="756">
        <f>(K356-O356)/O356*100</f>
        <v>12.500000000000011</v>
      </c>
      <c r="S356" s="824">
        <f>IF(INDEX(Historical!$D$7:$D$1455,MATCH(B356,Historical!$B$7:$B$1455,0))=0,"n/a",(INDEX(Historical!$C$7:$C$1455,MATCH(B356,Historical!$B$7:$B$1455,0))/INDEX(Historical!$D$7:$D$1455,MATCH(B356,Historical!$B$7:$B$1455,0))-1)*100)</f>
        <v>10.256410256410241</v>
      </c>
      <c r="T356" s="824">
        <f>IF(INDEX(Historical!$F$7:$F$1455,MATCH(B356,Historical!$B$7:$B$1455,0))=0,"n/a",((INDEX(Historical!$C$7:$C$1455,MATCH(B356,Historical!$B$7:$B$1455,0))/INDEX(Historical!$F$7:$F$1455,MATCH(B356,Historical!$B$7:$B$1455,0)))^(1/3)-1)*100)</f>
        <v>7.1026304014222053</v>
      </c>
      <c r="U356" s="824">
        <f>IF(INDEX(Historical!$I$7:$I$1455,MATCH(B356,Historical!$B$7:$B$1455,0))=0,"n/a",((INDEX(Historical!$C$7:$C$1455,MATCH(B356,Historical!$B$7:$B$1455,0))/INDEX(Historical!$I$7:$I$1455,MATCH(B356,Historical!$B$7:$B$1455,0)))^(1/5)-1)*100)</f>
        <v>8.9587431199327661</v>
      </c>
      <c r="V356" s="824">
        <f>IF(INDEX(Historical!$O$7:$O$1455,MATCH(B356,Historical!$B$7:$B$1455,0))=0,"n/a",((INDEX(Historical!$C$7:$C$1455,MATCH(B356,Historical!$B$7:$B$1455,0))/INDEX(Historical!$O$7:$O$1455,MATCH(B356,Historical!$B$7:$B$1455,0)))^(1/10)-1)*100)</f>
        <v>4.4812953553392099</v>
      </c>
      <c r="W356" s="825">
        <f>IF(OR(U356&lt;=0,U356="n/a",V356&lt;=0,V356="n/a"),"n/a",U356/V356)</f>
        <v>1.9991414110339616</v>
      </c>
      <c r="X356" s="826">
        <f>IF(OR(AJ356&lt;=0,AJ356="n/a",U356&lt;=0,U356="n/a"),"n/a",U356/AJ356)</f>
        <v>3.0892217654940568</v>
      </c>
      <c r="Y356" s="1031" t="s">
        <v>4077</v>
      </c>
      <c r="Z356" s="766">
        <f>IF(OR(AC356&lt;0.01,AC356="n/a"),"n/a",M356/AC356*100)</f>
        <v>41.698841698841704</v>
      </c>
      <c r="AA356" s="1042">
        <f>IF(OR(AC356&lt;0.01,AC356="n/a"),"n/a",I356/AC356)</f>
        <v>14.081081081081081</v>
      </c>
      <c r="AB356" s="1043">
        <v>12</v>
      </c>
      <c r="AC356" s="1021">
        <v>2.59</v>
      </c>
      <c r="AD356" s="1021" t="s">
        <v>138</v>
      </c>
      <c r="AE356" s="1021">
        <v>4.03</v>
      </c>
      <c r="AF356" s="1021">
        <v>1.23</v>
      </c>
      <c r="AG356" s="1021">
        <v>7.8</v>
      </c>
      <c r="AH356" s="1021">
        <v>9.8000000000000007</v>
      </c>
      <c r="AI356" s="1021">
        <v>12.879999999999999</v>
      </c>
      <c r="AJ356" s="1021">
        <v>2.9000000000000004</v>
      </c>
      <c r="AK356" s="1021" t="s">
        <v>138</v>
      </c>
      <c r="AL356" s="1034">
        <v>250.91</v>
      </c>
      <c r="AM356" s="1028">
        <v>1</v>
      </c>
      <c r="AN356" s="1021">
        <v>0.05</v>
      </c>
      <c r="AO356" s="868">
        <f>IF(U356="n/a","n/a",IF(AA356&lt;0,"n/a",IF(AA356="n/a","n/a",J356+U356-AA356)))</f>
        <v>-2.1609998750501518</v>
      </c>
      <c r="AP356" s="869">
        <f>IF(U356="n/a","n/a",J356+U356)</f>
        <v>11.920081206030929</v>
      </c>
      <c r="AQ356" s="1044">
        <f>IF(OR(AC356&lt;0.01,AF356="n/a"),"n/a",(I356/SQRT(22.5*AC356*(I356/AF356))-1)*100)</f>
        <v>-12.263703875433297</v>
      </c>
      <c r="AR356" s="766">
        <f>INDEX(Historical!$C$7:$C$1455,MATCH(B356,Historical!$B$7:$B$1455,0))*IF(AH356="n/a",1.03,IF(AH356&lt;0,1.01,IF(AH356&gt;10,1.1,(1+AH356/100))))</f>
        <v>0.94428000000000001</v>
      </c>
      <c r="AS356" s="1042">
        <f>IF($AI356="n/a",1.03*AR356,IF($AI356&lt;0,1.01*AR356,IF($AI356&gt;10,1.1*AR356,(1+$AI356/100)*AR356)))</f>
        <v>1.0387080000000002</v>
      </c>
      <c r="AT356" s="1042">
        <f>IF($AK356="n/a",1.03*AS356,IF($AK356&lt;0,1.01*AS356,IF($AK356&gt;10,1.1*AS356,(1+$AK356/100)*AS356)))</f>
        <v>1.0698692400000003</v>
      </c>
      <c r="AU356" s="1042">
        <f>IF($AK356="n/a",1.03*AT356,IF($AK356&lt;0,1.01*AT356,IF($AK356&gt;10,1.1*AT356,(1+$AK356/100)*AT356)))</f>
        <v>1.1019653172000003</v>
      </c>
      <c r="AV356" s="1042">
        <f>IF($AK356="n/a",1.03*AU356,IF($AK356&lt;0,1.01*AU356,IF($AK356&gt;10,1.1*AU356,(1+$AK356/100)*AU356)))</f>
        <v>1.1350242767160004</v>
      </c>
      <c r="AW356" s="766">
        <f>SUM(AR356:AV356)</f>
        <v>5.2898468339160019</v>
      </c>
      <c r="AX356" s="877">
        <f>AW356/I356*100</f>
        <v>14.504652684167816</v>
      </c>
      <c r="AY356" s="1212">
        <v>0.77</v>
      </c>
      <c r="AZ356" s="1028">
        <v>11.87</v>
      </c>
      <c r="BA356" s="1028">
        <v>-19.670000000000002</v>
      </c>
      <c r="BB356" s="1028">
        <v>-6.76</v>
      </c>
      <c r="BC356" s="1028">
        <v>-6.1899999999999995</v>
      </c>
      <c r="BE356" s="721">
        <v>2010</v>
      </c>
      <c r="BF356" s="1057">
        <f>IF(BE356&gt;2008,0,IF(BE356&gt;2001,1,IF(BE356&gt;1990,2,IF(BE356&gt;1980,3,IF(BE356&gt;1973,4,IF(BE356&gt;1970,5,IF(BE356&gt;1960,6,IF(BE356&gt;1958,7,IF(BE356&gt;1953,8,9)))))))))</f>
        <v>0</v>
      </c>
    </row>
    <row r="357" spans="1:58" ht="11.25" customHeight="1" x14ac:dyDescent="0.2">
      <c r="A357" s="1019" t="s">
        <v>1525</v>
      </c>
      <c r="B357" s="1031" t="s">
        <v>1526</v>
      </c>
      <c r="C357" s="1181" t="s">
        <v>109</v>
      </c>
      <c r="D357" s="1181" t="s">
        <v>4426</v>
      </c>
      <c r="E357" s="857">
        <v>9</v>
      </c>
      <c r="F357" s="1245">
        <v>340</v>
      </c>
      <c r="G357" s="1245" t="s">
        <v>38</v>
      </c>
      <c r="H357" s="1245" t="s">
        <v>38</v>
      </c>
      <c r="I357" s="1030">
        <v>17.93</v>
      </c>
      <c r="J357" s="766">
        <f>(M357/I357)*100</f>
        <v>3.7925264919129953</v>
      </c>
      <c r="K357" s="1033">
        <v>0.17</v>
      </c>
      <c r="L357" s="1043">
        <v>4</v>
      </c>
      <c r="M357" s="756">
        <f>K357*L357</f>
        <v>0.68</v>
      </c>
      <c r="N357" s="1026" t="s">
        <v>108</v>
      </c>
      <c r="O357" s="860">
        <v>0.16</v>
      </c>
      <c r="P357" s="714">
        <v>43131</v>
      </c>
      <c r="Q357" s="714">
        <v>43146</v>
      </c>
      <c r="R357" s="756">
        <f>(K357-O357)/O357*100</f>
        <v>6.2500000000000053</v>
      </c>
      <c r="S357" s="824">
        <f>IF(INDEX(Historical!$D$7:$D$1455,MATCH(B357,Historical!$B$7:$B$1455,0))=0,"n/a",(INDEX(Historical!$C$7:$C$1455,MATCH(B357,Historical!$B$7:$B$1455,0))/INDEX(Historical!$D$7:$D$1455,MATCH(B357,Historical!$B$7:$B$1455,0))-1)*100)</f>
        <v>6.6666666666666652</v>
      </c>
      <c r="T357" s="824">
        <f>IF(INDEX(Historical!$F$7:$F$1455,MATCH(B357,Historical!$B$7:$B$1455,0))=0,"n/a",((INDEX(Historical!$C$7:$C$1455,MATCH(B357,Historical!$B$7:$B$1455,0))/INDEX(Historical!$F$7:$F$1455,MATCH(B357,Historical!$B$7:$B$1455,0)))^(1/3)-1)*100)</f>
        <v>7.1664579674248774</v>
      </c>
      <c r="U357" s="824">
        <f>IF(INDEX(Historical!$I$7:$I$1455,MATCH(B357,Historical!$B$7:$B$1455,0))=0,"n/a",((INDEX(Historical!$C$7:$C$1455,MATCH(B357,Historical!$B$7:$B$1455,0))/INDEX(Historical!$I$7:$I$1455,MATCH(B357,Historical!$B$7:$B$1455,0)))^(1/5)-1)*100)</f>
        <v>5.9223841048812176</v>
      </c>
      <c r="V357" s="824">
        <f>IF(INDEX(Historical!$O$7:$O$1455,MATCH(B357,Historical!$B$7:$B$1455,0))=0,"n/a",((INDEX(Historical!$C$7:$C$1455,MATCH(B357,Historical!$B$7:$B$1455,0))/INDEX(Historical!$O$7:$O$1455,MATCH(B357,Historical!$B$7:$B$1455,0)))^(1/10)-1)*100)</f>
        <v>5.5376805080538105</v>
      </c>
      <c r="W357" s="825">
        <f>IF(OR(U357&lt;=0,U357="n/a",V357&lt;=0,V357="n/a"),"n/a",U357/V357)</f>
        <v>1.0694701682893961</v>
      </c>
      <c r="X357" s="826">
        <f>IF(OR(AJ357&lt;=0,AJ357="n/a",U357&lt;=0,U357="n/a"),"n/a",U357/AJ357)</f>
        <v>1.0211007077381409</v>
      </c>
      <c r="Y357" s="777"/>
      <c r="Z357" s="766">
        <f>IF(OR(AC357&lt;0.01,AC357="n/a"),"n/a",M357/AC357*100)</f>
        <v>71.578947368421069</v>
      </c>
      <c r="AA357" s="1042">
        <f>IF(OR(AC357&lt;0.01,AC357="n/a"),"n/a",I357/AC357)</f>
        <v>18.873684210526317</v>
      </c>
      <c r="AB357" s="1043">
        <v>12</v>
      </c>
      <c r="AC357" s="1021">
        <v>0.95</v>
      </c>
      <c r="AD357" s="1021">
        <v>1.89</v>
      </c>
      <c r="AE357" s="1021">
        <v>5</v>
      </c>
      <c r="AF357" s="1021">
        <v>1.48</v>
      </c>
      <c r="AG357" s="1021">
        <v>8.3000000000000007</v>
      </c>
      <c r="AH357" s="1021">
        <v>80.600000000000009</v>
      </c>
      <c r="AI357" s="1021">
        <v>5.62</v>
      </c>
      <c r="AJ357" s="1021">
        <v>5.8000000000000007</v>
      </c>
      <c r="AK357" s="1021">
        <v>10</v>
      </c>
      <c r="AL357" s="1034">
        <v>1850</v>
      </c>
      <c r="AM357" s="1028">
        <v>0.6</v>
      </c>
      <c r="AN357" s="1021">
        <v>0.23</v>
      </c>
      <c r="AO357" s="868">
        <f>IF(U357="n/a","n/a",IF(AA357&lt;0,"n/a",IF(AA357="n/a","n/a",J357+U357-AA357)))</f>
        <v>-9.1587736137321052</v>
      </c>
      <c r="AP357" s="869">
        <f>IF(U357="n/a","n/a",J357+U357)</f>
        <v>9.714910596794212</v>
      </c>
      <c r="AQ357" s="1044">
        <f>IF(OR(AC357&lt;0.01,AF357="n/a"),"n/a",(I357/SQRT(22.5*AC357*(I357/AF357))-1)*100)</f>
        <v>11.421228042413588</v>
      </c>
      <c r="AR357" s="766">
        <f>INDEX(Historical!$C$7:$C$1455,MATCH(B357,Historical!$B$7:$B$1455,0))*IF(AH357="n/a",1.03,IF(AH357&lt;0,1.01,IF(AH357&gt;10,1.1,(1+AH357/100))))</f>
        <v>0.70400000000000007</v>
      </c>
      <c r="AS357" s="1042">
        <f>IF($AI357="n/a",1.03*AR357,IF($AI357&lt;0,1.01*AR357,IF($AI357&gt;10,1.1*AR357,(1+$AI357/100)*AR357)))</f>
        <v>0.74356480000000014</v>
      </c>
      <c r="AT357" s="1042">
        <f>IF($AK357="n/a",1.03*AS357,IF($AK357&lt;0,1.01*AS357,IF($AK357&gt;10,1.1*AS357,(1+$AK357/100)*AS357)))</f>
        <v>0.81792128000000019</v>
      </c>
      <c r="AU357" s="1042">
        <f>IF($AK357="n/a",1.03*AT357,IF($AK357&lt;0,1.01*AT357,IF($AK357&gt;10,1.1*AT357,(1+$AK357/100)*AT357)))</f>
        <v>0.89971340800000033</v>
      </c>
      <c r="AV357" s="1042">
        <f>IF($AK357="n/a",1.03*AU357,IF($AK357&lt;0,1.01*AU357,IF($AK357&gt;10,1.1*AU357,(1+$AK357/100)*AU357)))</f>
        <v>0.98968474880000046</v>
      </c>
      <c r="AW357" s="766">
        <f>SUM(AR357:AV357)</f>
        <v>4.154884236800001</v>
      </c>
      <c r="AX357" s="877">
        <f>AW357/I357*100</f>
        <v>23.172806674846633</v>
      </c>
      <c r="AY357" s="1212">
        <v>0.62</v>
      </c>
      <c r="AZ357" s="1028">
        <v>15.68</v>
      </c>
      <c r="BA357" s="1028">
        <v>-3.39</v>
      </c>
      <c r="BB357" s="1028">
        <v>5.52</v>
      </c>
      <c r="BC357" s="1028">
        <v>3.6999999999999997</v>
      </c>
      <c r="BE357" s="721">
        <v>2010</v>
      </c>
      <c r="BF357" s="1057">
        <f>IF(BE357&gt;2008,0,IF(BE357&gt;2001,1,IF(BE357&gt;1990,2,IF(BE357&gt;1980,3,IF(BE357&gt;1973,4,IF(BE357&gt;1970,5,IF(BE357&gt;1960,6,IF(BE357&gt;1958,7,IF(BE357&gt;1953,8,9)))))))))</f>
        <v>0</v>
      </c>
    </row>
    <row r="358" spans="1:58" s="905" customFormat="1" ht="11.25" customHeight="1" x14ac:dyDescent="0.2">
      <c r="A358" s="884" t="s">
        <v>1527</v>
      </c>
      <c r="B358" s="914" t="s">
        <v>1528</v>
      </c>
      <c r="C358" s="1181" t="s">
        <v>4283</v>
      </c>
      <c r="D358" s="1181" t="s">
        <v>4421</v>
      </c>
      <c r="E358" s="885">
        <v>7</v>
      </c>
      <c r="F358" s="1245">
        <v>648</v>
      </c>
      <c r="G358" s="1244" t="s">
        <v>107</v>
      </c>
      <c r="H358" s="1244" t="s">
        <v>107</v>
      </c>
      <c r="I358" s="886">
        <v>163.43</v>
      </c>
      <c r="J358" s="887">
        <f>(M358/I358)*100</f>
        <v>0.39160496848803766</v>
      </c>
      <c r="K358" s="888">
        <v>0.16</v>
      </c>
      <c r="L358" s="889">
        <v>4</v>
      </c>
      <c r="M358" s="890">
        <f>K358*L358</f>
        <v>0.64</v>
      </c>
      <c r="N358" s="891" t="s">
        <v>150</v>
      </c>
      <c r="O358" s="892">
        <v>0.15</v>
      </c>
      <c r="P358" s="893">
        <v>43433</v>
      </c>
      <c r="Q358" s="893">
        <v>43455</v>
      </c>
      <c r="R358" s="890">
        <f>(K358-O358)/O358*100</f>
        <v>6.6666666666666732</v>
      </c>
      <c r="S358" s="824">
        <f>IF(INDEX(Historical!$D$7:$D$1455,MATCH(B358,Historical!$B$7:$B$1455,0))=0,"n/a",(INDEX(Historical!$C$7:$C$1455,MATCH(B358,Historical!$B$7:$B$1455,0))/INDEX(Historical!$D$7:$D$1455,MATCH(B358,Historical!$B$7:$B$1455,0))-1)*100)</f>
        <v>17.525773195876315</v>
      </c>
      <c r="T358" s="824">
        <f>IF(INDEX(Historical!$F$7:$F$1455,MATCH(B358,Historical!$B$7:$B$1455,0))=0,"n/a",((INDEX(Historical!$C$7:$C$1455,MATCH(B358,Historical!$B$7:$B$1455,0))/INDEX(Historical!$F$7:$F$1455,MATCH(B358,Historical!$B$7:$B$1455,0)))^(1/3)-1)*100)</f>
        <v>18.795132483441911</v>
      </c>
      <c r="U358" s="824">
        <f>IF(INDEX(Historical!$I$7:$I$1455,MATCH(B358,Historical!$B$7:$B$1455,0))=0,"n/a",((INDEX(Historical!$C$7:$C$1455,MATCH(B358,Historical!$B$7:$B$1455,0))/INDEX(Historical!$I$7:$I$1455,MATCH(B358,Historical!$B$7:$B$1455,0)))^(1/5)-1)*100)</f>
        <v>50.024683233194487</v>
      </c>
      <c r="V358" s="824" t="str">
        <f>IF(INDEX(Historical!$O$7:$O$1455,MATCH(B358,Historical!$B$7:$B$1455,0))=0,"n/a",((INDEX(Historical!$C$7:$C$1455,MATCH(B358,Historical!$B$7:$B$1455,0))/INDEX(Historical!$O$7:$O$1455,MATCH(B358,Historical!$B$7:$B$1455,0)))^(1/10)-1)*100)</f>
        <v>n/a</v>
      </c>
      <c r="W358" s="894" t="str">
        <f>IF(OR(U358&lt;=0,U358="n/a",V358&lt;=0,V358="n/a"),"n/a",U358/V358)</f>
        <v>n/a</v>
      </c>
      <c r="X358" s="895">
        <f>IF(OR(AJ358&lt;=0,AJ358="n/a",U358&lt;=0,U358="n/a"),"n/a",U358/AJ358)</f>
        <v>1.2959762495646239</v>
      </c>
      <c r="Y358" s="1068"/>
      <c r="Z358" s="887">
        <f>IF(OR(AC358&lt;0.01,AC358="n/a"),"n/a",M358/AC358*100)</f>
        <v>8.7912087912087902</v>
      </c>
      <c r="AA358" s="897">
        <f>IF(OR(AC358&lt;0.01,AC358="n/a"),"n/a",I358/AC358)</f>
        <v>22.449175824175825</v>
      </c>
      <c r="AB358" s="889">
        <v>1</v>
      </c>
      <c r="AC358" s="898">
        <v>7.28</v>
      </c>
      <c r="AD358" s="898">
        <v>1.95</v>
      </c>
      <c r="AE358" s="898">
        <v>8.01</v>
      </c>
      <c r="AF358" s="898">
        <v>10.5</v>
      </c>
      <c r="AG358" s="898">
        <v>56.100000000000009</v>
      </c>
      <c r="AH358" s="898">
        <v>79.600000000000009</v>
      </c>
      <c r="AI358" s="898">
        <v>-0.32</v>
      </c>
      <c r="AJ358" s="898">
        <v>38.6</v>
      </c>
      <c r="AK358" s="898">
        <v>11.53</v>
      </c>
      <c r="AL358" s="899">
        <v>99490</v>
      </c>
      <c r="AM358" s="900">
        <v>0.4</v>
      </c>
      <c r="AN358" s="898">
        <v>0.21</v>
      </c>
      <c r="AO358" s="901">
        <f>IF(U358="n/a","n/a",IF(AA358&lt;0,"n/a",IF(AA358="n/a","n/a",J358+U358-AA358)))</f>
        <v>27.967112377506702</v>
      </c>
      <c r="AP358" s="902">
        <f>IF(U358="n/a","n/a",J358+U358)</f>
        <v>50.416288201682526</v>
      </c>
      <c r="AQ358" s="903">
        <f>IF(OR(AC358&lt;0.01,AF358="n/a"),"n/a",(I358/SQRT(22.5*AC358*(I358/AF358))-1)*100)</f>
        <v>223.67085212113324</v>
      </c>
      <c r="AR358" s="766">
        <f>INDEX(Historical!$C$7:$C$1455,MATCH(B358,Historical!$B$7:$B$1455,0))*IF(AH358="n/a",1.03,IF(AH358&lt;0,1.01,IF(AH358&gt;10,1.1,(1+AH358/100))))</f>
        <v>0.62700000000000011</v>
      </c>
      <c r="AS358" s="897">
        <f>IF($AI358="n/a",1.03*AR358,IF($AI358&lt;0,1.01*AR358,IF($AI358&gt;10,1.1*AR358,(1+$AI358/100)*AR358)))</f>
        <v>0.63327000000000011</v>
      </c>
      <c r="AT358" s="897">
        <f>IF($AK358="n/a",1.03*AS358,IF($AK358&lt;0,1.01*AS358,IF($AK358&gt;10,1.1*AS358,(1+$AK358/100)*AS358)))</f>
        <v>0.69659700000000013</v>
      </c>
      <c r="AU358" s="897">
        <f>IF($AK358="n/a",1.03*AT358,IF($AK358&lt;0,1.01*AT358,IF($AK358&gt;10,1.1*AT358,(1+$AK358/100)*AT358)))</f>
        <v>0.76625670000000023</v>
      </c>
      <c r="AV358" s="897">
        <f>IF($AK358="n/a",1.03*AU358,IF($AK358&lt;0,1.01*AU358,IF($AK358&gt;10,1.1*AU358,(1+$AK358/100)*AU358)))</f>
        <v>0.84288237000000032</v>
      </c>
      <c r="AW358" s="887">
        <f>SUM(AR358:AV358)</f>
        <v>3.5660060700000007</v>
      </c>
      <c r="AX358" s="904">
        <f>AW358/I358*100</f>
        <v>2.1819776479226585</v>
      </c>
      <c r="AY358" s="1213">
        <v>2.2000000000000002</v>
      </c>
      <c r="AZ358" s="900">
        <v>22.59</v>
      </c>
      <c r="BA358" s="900">
        <v>-44.18</v>
      </c>
      <c r="BB358" s="900">
        <v>-25.990000000000002</v>
      </c>
      <c r="BC358" s="900">
        <v>-32.42</v>
      </c>
      <c r="BD358" s="1079"/>
      <c r="BE358" s="721">
        <v>2013</v>
      </c>
      <c r="BF358" s="1057">
        <f>IF(BE358&gt;2008,0,IF(BE358&gt;2001,1,IF(BE358&gt;1990,2,IF(BE358&gt;1980,3,IF(BE358&gt;1973,4,IF(BE358&gt;1970,5,IF(BE358&gt;1960,6,IF(BE358&gt;1958,7,IF(BE358&gt;1953,8,9)))))))))</f>
        <v>0</v>
      </c>
    </row>
    <row r="359" spans="1:58" ht="11.25" customHeight="1" x14ac:dyDescent="0.2">
      <c r="A359" s="1027" t="s">
        <v>3928</v>
      </c>
      <c r="B359" s="1031" t="s">
        <v>3929</v>
      </c>
      <c r="C359" s="1181" t="s">
        <v>109</v>
      </c>
      <c r="D359" s="1181" t="s">
        <v>4434</v>
      </c>
      <c r="E359" s="857">
        <v>5</v>
      </c>
      <c r="F359" s="1245">
        <v>776</v>
      </c>
      <c r="G359" s="1245" t="s">
        <v>107</v>
      </c>
      <c r="H359" s="1245" t="s">
        <v>107</v>
      </c>
      <c r="I359" s="1030">
        <v>18.73</v>
      </c>
      <c r="J359" s="766">
        <f>(M359/I359)*100</f>
        <v>1.388147357180993</v>
      </c>
      <c r="K359" s="1033">
        <v>0.13</v>
      </c>
      <c r="L359" s="1043">
        <v>2</v>
      </c>
      <c r="M359" s="756">
        <f>K359*L359</f>
        <v>0.26</v>
      </c>
      <c r="N359" s="1026" t="s">
        <v>275</v>
      </c>
      <c r="O359" s="860">
        <v>0.125</v>
      </c>
      <c r="P359" s="714">
        <v>43126</v>
      </c>
      <c r="Q359" s="714">
        <v>43140</v>
      </c>
      <c r="R359" s="756">
        <f>(K359-O359)/O359*100</f>
        <v>4.0000000000000036</v>
      </c>
      <c r="S359" s="824">
        <f>IF(INDEX(Historical!$D$7:$D$1455,MATCH(B359,Historical!$B$7:$B$1455,0))=0,"n/a",(INDEX(Historical!$C$7:$C$1455,MATCH(B359,Historical!$B$7:$B$1455,0))/INDEX(Historical!$D$7:$D$1455,MATCH(B359,Historical!$B$7:$B$1455,0))-1)*100)</f>
        <v>4.1666666666666741</v>
      </c>
      <c r="T359" s="824">
        <f>IF(INDEX(Historical!$F$7:$F$1455,MATCH(B359,Historical!$B$7:$B$1455,0))=0,"n/a",((INDEX(Historical!$C$7:$C$1455,MATCH(B359,Historical!$B$7:$B$1455,0))/INDEX(Historical!$F$7:$F$1455,MATCH(B359,Historical!$B$7:$B$1455,0)))^(1/3)-1)*100)</f>
        <v>14.855559430448251</v>
      </c>
      <c r="U359" s="824" t="str">
        <f>IF(INDEX(Historical!$I$7:$I$1455,MATCH(B359,Historical!$B$7:$B$1455,0))=0,"n/a",((INDEX(Historical!$C$7:$C$1455,MATCH(B359,Historical!$B$7:$B$1455,0))/INDEX(Historical!$I$7:$I$1455,MATCH(B359,Historical!$B$7:$B$1455,0)))^(1/5)-1)*100)</f>
        <v>n/a</v>
      </c>
      <c r="V359" s="824">
        <f>IF(INDEX(Historical!$O$7:$O$1455,MATCH(B359,Historical!$B$7:$B$1455,0))=0,"n/a",((INDEX(Historical!$C$7:$C$1455,MATCH(B359,Historical!$B$7:$B$1455,0))/INDEX(Historical!$O$7:$O$1455,MATCH(B359,Historical!$B$7:$B$1455,0)))^(1/10)-1)*100)</f>
        <v>2.7823731142185171</v>
      </c>
      <c r="W359" s="825" t="str">
        <f>IF(OR(U359&lt;=0,U359="n/a",V359&lt;=0,V359="n/a"),"n/a",U359/V359)</f>
        <v>n/a</v>
      </c>
      <c r="X359" s="826" t="str">
        <f>IF(OR(AJ359&lt;=0,AJ359="n/a",U359&lt;=0,U359="n/a"),"n/a",U359/AJ359)</f>
        <v>n/a</v>
      </c>
      <c r="Y359" s="1032"/>
      <c r="Z359" s="766">
        <f>IF(OR(AC359&lt;0.01,AC359="n/a"),"n/a",M359/AC359*100)</f>
        <v>18.978102189781019</v>
      </c>
      <c r="AA359" s="1042">
        <f>IF(OR(AC359&lt;0.01,AC359="n/a"),"n/a",I359/AC359)</f>
        <v>13.671532846715328</v>
      </c>
      <c r="AB359" s="1043">
        <v>12</v>
      </c>
      <c r="AC359" s="1021">
        <v>1.37</v>
      </c>
      <c r="AD359" s="1021" t="s">
        <v>138</v>
      </c>
      <c r="AE359" s="1021">
        <v>4.0199999999999996</v>
      </c>
      <c r="AF359" s="1021">
        <v>1.58</v>
      </c>
      <c r="AG359" s="1021">
        <v>10.9</v>
      </c>
      <c r="AH359" s="1021">
        <v>31.5</v>
      </c>
      <c r="AI359" s="1021" t="s">
        <v>138</v>
      </c>
      <c r="AJ359" s="1021">
        <v>12.7</v>
      </c>
      <c r="AK359" s="1021" t="s">
        <v>138</v>
      </c>
      <c r="AL359" s="1034">
        <v>155.83000000000001</v>
      </c>
      <c r="AM359" s="1028">
        <v>5.2</v>
      </c>
      <c r="AN359" s="1021">
        <v>0</v>
      </c>
      <c r="AO359" s="868" t="str">
        <f>IF(U359="n/a","n/a",IF(AA359&lt;0,"n/a",IF(AA359="n/a","n/a",J359+U359-AA359)))</f>
        <v>n/a</v>
      </c>
      <c r="AP359" s="869" t="str">
        <f>IF(U359="n/a","n/a",J359+U359)</f>
        <v>n/a</v>
      </c>
      <c r="AQ359" s="1044">
        <f>IF(OR(AC359&lt;0.01,AF359="n/a"),"n/a",(I359/SQRT(22.5*AC359*(I359/AF359))-1)*100)</f>
        <v>-2.018092604784727</v>
      </c>
      <c r="AR359" s="766">
        <f>INDEX(Historical!$C$7:$C$1455,MATCH(B359,Historical!$B$7:$B$1455,0))*IF(AH359="n/a",1.03,IF(AH359&lt;0,1.01,IF(AH359&gt;10,1.1,(1+AH359/100))))</f>
        <v>0.27500000000000002</v>
      </c>
      <c r="AS359" s="1042">
        <f>IF($AI359="n/a",1.03*AR359,IF($AI359&lt;0,1.01*AR359,IF($AI359&gt;10,1.1*AR359,(1+$AI359/100)*AR359)))</f>
        <v>0.28325000000000006</v>
      </c>
      <c r="AT359" s="1042">
        <f>IF($AK359="n/a",1.03*AS359,IF($AK359&lt;0,1.01*AS359,IF($AK359&gt;10,1.1*AS359,(1+$AK359/100)*AS359)))</f>
        <v>0.29174750000000005</v>
      </c>
      <c r="AU359" s="1042">
        <f>IF($AK359="n/a",1.03*AT359,IF($AK359&lt;0,1.01*AT359,IF($AK359&gt;10,1.1*AT359,(1+$AK359/100)*AT359)))</f>
        <v>0.30049992500000006</v>
      </c>
      <c r="AV359" s="1042">
        <f>IF($AK359="n/a",1.03*AU359,IF($AK359&lt;0,1.01*AU359,IF($AK359&gt;10,1.1*AU359,(1+$AK359/100)*AU359)))</f>
        <v>0.30951492275000009</v>
      </c>
      <c r="AW359" s="766">
        <f>SUM(AR359:AV359)</f>
        <v>1.4600123477500002</v>
      </c>
      <c r="AX359" s="877">
        <f>AW359/I359*100</f>
        <v>7.7950472383876148</v>
      </c>
      <c r="AY359" s="1212">
        <v>0.12</v>
      </c>
      <c r="AZ359" s="1028">
        <v>11.75</v>
      </c>
      <c r="BA359" s="1028">
        <v>-26.979999999999997</v>
      </c>
      <c r="BB359" s="1028">
        <v>0.54</v>
      </c>
      <c r="BC359" s="1028">
        <v>-9.36</v>
      </c>
      <c r="BE359" s="721">
        <v>2014</v>
      </c>
      <c r="BF359" s="1057">
        <f>IF(BE359&gt;2008,0,IF(BE359&gt;2001,1,IF(BE359&gt;1990,2,IF(BE359&gt;1980,3,IF(BE359&gt;1973,4,IF(BE359&gt;1970,5,IF(BE359&gt;1960,6,IF(BE359&gt;1958,7,IF(BE359&gt;1953,8,9)))))))))</f>
        <v>0</v>
      </c>
    </row>
    <row r="360" spans="1:58" ht="11.25" customHeight="1" x14ac:dyDescent="0.2">
      <c r="A360" s="1036" t="s">
        <v>4397</v>
      </c>
      <c r="B360" s="681" t="s">
        <v>4393</v>
      </c>
      <c r="C360" s="1181" t="s">
        <v>109</v>
      </c>
      <c r="D360" s="1181" t="s">
        <v>4426</v>
      </c>
      <c r="E360" s="857">
        <v>5</v>
      </c>
      <c r="F360" s="1245">
        <v>848</v>
      </c>
      <c r="G360" s="1245" t="s">
        <v>107</v>
      </c>
      <c r="H360" s="1245" t="s">
        <v>107</v>
      </c>
      <c r="I360" s="1030">
        <v>25.77</v>
      </c>
      <c r="J360" s="766">
        <f>(M360/I360)*100</f>
        <v>2.6387272021730697</v>
      </c>
      <c r="K360" s="1033">
        <v>0.17</v>
      </c>
      <c r="L360" s="1043">
        <v>4</v>
      </c>
      <c r="M360" s="756">
        <f>K360*L360</f>
        <v>0.68</v>
      </c>
      <c r="N360" s="1026" t="s">
        <v>108</v>
      </c>
      <c r="O360" s="860">
        <v>0.15</v>
      </c>
      <c r="P360" s="1016">
        <v>43406</v>
      </c>
      <c r="Q360" s="1016">
        <v>43420</v>
      </c>
      <c r="R360" s="756">
        <f>(K360-O360)/O360*100</f>
        <v>13.333333333333346</v>
      </c>
      <c r="S360" s="824">
        <f>IF(INDEX(Historical!$D$7:$D$1455,MATCH(B360,Historical!$B$7:$B$1455,0))=0,"n/a",(INDEX(Historical!$C$7:$C$1455,MATCH(B360,Historical!$B$7:$B$1455,0))/INDEX(Historical!$D$7:$D$1455,MATCH(B360,Historical!$B$7:$B$1455,0))-1)*100)</f>
        <v>11.111111111111093</v>
      </c>
      <c r="T360" s="824">
        <f>IF(INDEX(Historical!$F$7:$F$1455,MATCH(B360,Historical!$B$7:$B$1455,0))=0,"n/a",((INDEX(Historical!$C$7:$C$1455,MATCH(B360,Historical!$B$7:$B$1455,0))/INDEX(Historical!$F$7:$F$1455,MATCH(B360,Historical!$B$7:$B$1455,0)))^(1/3)-1)*100)</f>
        <v>6.9838912459786684</v>
      </c>
      <c r="U360" s="824">
        <f>IF(INDEX(Historical!$I$7:$I$1455,MATCH(B360,Historical!$B$7:$B$1455,0))=0,"n/a",((INDEX(Historical!$C$7:$C$1455,MATCH(B360,Historical!$B$7:$B$1455,0))/INDEX(Historical!$I$7:$I$1455,MATCH(B360,Historical!$B$7:$B$1455,0)))^(1/5)-1)*100)</f>
        <v>4.5639552591273169</v>
      </c>
      <c r="V360" s="824">
        <f>IF(INDEX(Historical!$O$7:$O$1455,MATCH(B360,Historical!$B$7:$B$1455,0))=0,"n/a",((INDEX(Historical!$C$7:$C$1455,MATCH(B360,Historical!$B$7:$B$1455,0))/INDEX(Historical!$O$7:$O$1455,MATCH(B360,Historical!$B$7:$B$1455,0)))^(1/10)-1)*100)</f>
        <v>-2.8358342136926562</v>
      </c>
      <c r="W360" s="825" t="str">
        <f>IF(OR(U360&lt;=0,U360="n/a",V360&lt;=0,V360="n/a"),"n/a",U360/V360)</f>
        <v>n/a</v>
      </c>
      <c r="X360" s="826">
        <f>IF(OR(AJ360&lt;=0,AJ360="n/a",U360&lt;=0,U360="n/a"),"n/a",U360/AJ360)</f>
        <v>1.0372625588925721</v>
      </c>
      <c r="Y360" s="777"/>
      <c r="Z360" s="766">
        <f>IF(OR(AC360&lt;0.01,AC360="n/a"),"n/a",M360/AC360*100)</f>
        <v>50.370370370370367</v>
      </c>
      <c r="AA360" s="1042">
        <f>IF(OR(AC360&lt;0.01,AC360="n/a"),"n/a",I360/AC360)</f>
        <v>19.088888888888889</v>
      </c>
      <c r="AB360" s="1043">
        <v>12</v>
      </c>
      <c r="AC360" s="1021">
        <v>1.35</v>
      </c>
      <c r="AD360" s="1021">
        <v>1.91</v>
      </c>
      <c r="AE360" s="1021">
        <v>4.97</v>
      </c>
      <c r="AF360" s="1021">
        <v>1.19</v>
      </c>
      <c r="AG360" s="1021">
        <v>6</v>
      </c>
      <c r="AH360" s="1021">
        <v>42.1</v>
      </c>
      <c r="AI360" s="1021">
        <v>11.43</v>
      </c>
      <c r="AJ360" s="1021">
        <v>4.3999999999999995</v>
      </c>
      <c r="AK360" s="1021">
        <v>10</v>
      </c>
      <c r="AL360" s="1034">
        <v>1250</v>
      </c>
      <c r="AM360" s="1028">
        <v>0.6</v>
      </c>
      <c r="AN360" s="1021">
        <v>0.1</v>
      </c>
      <c r="AO360" s="868">
        <f>IF(U360="n/a","n/a",IF(AA360&lt;0,"n/a",IF(AA360="n/a","n/a",J360+U360-AA360)))</f>
        <v>-11.886206427588501</v>
      </c>
      <c r="AP360" s="869">
        <f>IF(U360="n/a","n/a",J360+U360)</f>
        <v>7.2026824613003866</v>
      </c>
      <c r="AQ360" s="1044">
        <f>IF(OR(AC360&lt;0.01,AF360="n/a"),"n/a",(I360/SQRT(22.5*AC360*(I360/AF360))-1)*100)</f>
        <v>0.47836202172037989</v>
      </c>
      <c r="AR360" s="766">
        <f>INDEX(Historical!$C$7:$C$1455,MATCH(B360,Historical!$B$7:$B$1455,0))*IF(AH360="n/a",1.03,IF(AH360&lt;0,1.01,IF(AH360&gt;10,1.1,(1+AH360/100))))</f>
        <v>0.66</v>
      </c>
      <c r="AS360" s="1042">
        <f>IF($AI360="n/a",1.03*AR360,IF($AI360&lt;0,1.01*AR360,IF($AI360&gt;10,1.1*AR360,(1+$AI360/100)*AR360)))</f>
        <v>0.72600000000000009</v>
      </c>
      <c r="AT360" s="1042">
        <f>IF($AK360="n/a",1.03*AS360,IF($AK360&lt;0,1.01*AS360,IF($AK360&gt;10,1.1*AS360,(1+$AK360/100)*AS360)))</f>
        <v>0.7986000000000002</v>
      </c>
      <c r="AU360" s="1042">
        <f>IF($AK360="n/a",1.03*AT360,IF($AK360&lt;0,1.01*AT360,IF($AK360&gt;10,1.1*AT360,(1+$AK360/100)*AT360)))</f>
        <v>0.87846000000000024</v>
      </c>
      <c r="AV360" s="1042">
        <f>IF($AK360="n/a",1.03*AU360,IF($AK360&lt;0,1.01*AU360,IF($AK360&gt;10,1.1*AU360,(1+$AK360/100)*AU360)))</f>
        <v>0.96630600000000033</v>
      </c>
      <c r="AW360" s="766">
        <f>SUM(AR360:AV360)</f>
        <v>4.0293660000000013</v>
      </c>
      <c r="AX360" s="877">
        <f>AW360/I360*100</f>
        <v>15.635878928987198</v>
      </c>
      <c r="AY360" s="1212">
        <v>0.54</v>
      </c>
      <c r="AZ360" s="1028">
        <v>7.51</v>
      </c>
      <c r="BA360" s="1028">
        <v>-16.600000000000001</v>
      </c>
      <c r="BB360" s="1028">
        <v>-1.08</v>
      </c>
      <c r="BC360" s="1028">
        <v>-7.4499999999999993</v>
      </c>
      <c r="BE360" s="721">
        <v>2014</v>
      </c>
      <c r="BF360" s="1057">
        <f>IF(BE360&gt;2008,0,IF(BE360&gt;2001,1,IF(BE360&gt;1990,2,IF(BE360&gt;1980,3,IF(BE360&gt;1973,4,IF(BE360&gt;1970,5,IF(BE360&gt;1960,6,IF(BE360&gt;1958,7,IF(BE360&gt;1953,8,9)))))))))</f>
        <v>0</v>
      </c>
    </row>
    <row r="361" spans="1:58" ht="11.25" customHeight="1" x14ac:dyDescent="0.2">
      <c r="A361" s="827" t="s">
        <v>3930</v>
      </c>
      <c r="B361" s="925" t="s">
        <v>3931</v>
      </c>
      <c r="C361" s="1181" t="s">
        <v>109</v>
      </c>
      <c r="D361" s="1181" t="s">
        <v>4434</v>
      </c>
      <c r="E361" s="857">
        <v>5</v>
      </c>
      <c r="F361" s="1245">
        <v>820</v>
      </c>
      <c r="G361" s="1245" t="s">
        <v>107</v>
      </c>
      <c r="H361" s="1245" t="s">
        <v>107</v>
      </c>
      <c r="I361" s="1039">
        <v>30.34</v>
      </c>
      <c r="J361" s="766">
        <f>(M361/I361)*100</f>
        <v>1.3183915622940015</v>
      </c>
      <c r="K361" s="1019">
        <v>0.1</v>
      </c>
      <c r="L361" s="1245">
        <v>4</v>
      </c>
      <c r="M361" s="756">
        <f>K361*L361</f>
        <v>0.4</v>
      </c>
      <c r="N361" s="1245" t="s">
        <v>204</v>
      </c>
      <c r="O361" s="696">
        <v>0.08</v>
      </c>
      <c r="P361" s="745">
        <v>43265</v>
      </c>
      <c r="Q361" s="745">
        <v>43280</v>
      </c>
      <c r="R361" s="756">
        <f>(K361-O361)/O361*100</f>
        <v>25.000000000000007</v>
      </c>
      <c r="S361" s="824">
        <f>IF(INDEX(Historical!$D$7:$D$1455,MATCH(B361,Historical!$B$7:$B$1455,0))=0,"n/a",(INDEX(Historical!$C$7:$C$1455,MATCH(B361,Historical!$B$7:$B$1455,0))/INDEX(Historical!$D$7:$D$1455,MATCH(B361,Historical!$B$7:$B$1455,0))-1)*100)</f>
        <v>33.33333333333335</v>
      </c>
      <c r="T361" s="824">
        <f>IF(INDEX(Historical!$F$7:$F$1455,MATCH(B361,Historical!$B$7:$B$1455,0))=0,"n/a",((INDEX(Historical!$C$7:$C$1455,MATCH(B361,Historical!$B$7:$B$1455,0))/INDEX(Historical!$F$7:$F$1455,MATCH(B361,Historical!$B$7:$B$1455,0)))^(1/3)-1)*100)</f>
        <v>21.141372855475971</v>
      </c>
      <c r="U361" s="824">
        <f>IF(INDEX(Historical!$I$7:$I$1455,MATCH(B361,Historical!$B$7:$B$1455,0))=0,"n/a",((INDEX(Historical!$C$7:$C$1455,MATCH(B361,Historical!$B$7:$B$1455,0))/INDEX(Historical!$I$7:$I$1455,MATCH(B361,Historical!$B$7:$B$1455,0)))^(1/5)-1)*100)</f>
        <v>14.869835499703509</v>
      </c>
      <c r="V361" s="824">
        <f>IF(INDEX(Historical!$O$7:$O$1455,MATCH(B361,Historical!$B$7:$B$1455,0))=0,"n/a",((INDEX(Historical!$C$7:$C$1455,MATCH(B361,Historical!$B$7:$B$1455,0))/INDEX(Historical!$O$7:$O$1455,MATCH(B361,Historical!$B$7:$B$1455,0)))^(1/10)-1)*100)</f>
        <v>10.30542524220699</v>
      </c>
      <c r="W361" s="825">
        <f>IF(OR(U361&lt;=0,U361="n/a",V361&lt;=0,V361="n/a"),"n/a",U361/V361)</f>
        <v>1.4429133345029257</v>
      </c>
      <c r="X361" s="826">
        <f>IF(OR(AJ361&lt;=0,AJ361="n/a",U361&lt;=0,U361="n/a"),"n/a",U361/AJ361)</f>
        <v>2.973967099940702</v>
      </c>
      <c r="Y361" s="767" t="s">
        <v>4077</v>
      </c>
      <c r="Z361" s="766">
        <f>IF(OR(AC361&lt;0.01,AC361="n/a"),"n/a",M361/AC361*100)</f>
        <v>24.691358024691358</v>
      </c>
      <c r="AA361" s="1042">
        <f>IF(OR(AC361&lt;0.01,AC361="n/a"),"n/a",I361/AC361)</f>
        <v>18.728395061728392</v>
      </c>
      <c r="AB361" s="1043">
        <v>12</v>
      </c>
      <c r="AC361" s="1038">
        <v>1.62</v>
      </c>
      <c r="AD361" s="1038" t="s">
        <v>138</v>
      </c>
      <c r="AE361" s="1021">
        <v>5.05</v>
      </c>
      <c r="AF361" s="1021">
        <v>1.43</v>
      </c>
      <c r="AG361" s="1021">
        <v>8.1</v>
      </c>
      <c r="AH361" s="1021">
        <v>16.400000000000002</v>
      </c>
      <c r="AI361" s="1021">
        <v>15.379999999999999</v>
      </c>
      <c r="AJ361" s="804">
        <v>5</v>
      </c>
      <c r="AK361" s="804" t="s">
        <v>138</v>
      </c>
      <c r="AL361" s="1038">
        <v>508.2</v>
      </c>
      <c r="AM361" s="1038">
        <v>1.7000000000000002</v>
      </c>
      <c r="AN361" s="1038">
        <v>0.11</v>
      </c>
      <c r="AO361" s="868">
        <f>IF(U361="n/a","n/a",IF(AA361&lt;0,"n/a",IF(AA361="n/a","n/a",J361+U361-AA361)))</f>
        <v>-2.5401679997308833</v>
      </c>
      <c r="AP361" s="869">
        <f>IF(U361="n/a","n/a",J361+U361)</f>
        <v>16.188227061997509</v>
      </c>
      <c r="AQ361" s="1044">
        <f>IF(OR(AC361&lt;0.01,AF361="n/a"),"n/a",(I361/SQRT(22.5*AC361*(I361/AF361))-1)*100)</f>
        <v>9.1005752877624033</v>
      </c>
      <c r="AR361" s="766">
        <f>INDEX(Historical!$C$7:$C$1455,MATCH(B361,Historical!$B$7:$B$1455,0))*IF(AH361="n/a",1.03,IF(AH361&lt;0,1.01,IF(AH361&gt;10,1.1,(1+AH361/100))))</f>
        <v>0.35200000000000004</v>
      </c>
      <c r="AS361" s="1042">
        <f>IF($AI361="n/a",1.03*AR361,IF($AI361&lt;0,1.01*AR361,IF($AI361&gt;10,1.1*AR361,(1+$AI361/100)*AR361)))</f>
        <v>0.38720000000000004</v>
      </c>
      <c r="AT361" s="1042">
        <f>IF($AK361="n/a",1.03*AS361,IF($AK361&lt;0,1.01*AS361,IF($AK361&gt;10,1.1*AS361,(1+$AK361/100)*AS361)))</f>
        <v>0.39881600000000006</v>
      </c>
      <c r="AU361" s="1042">
        <f>IF($AK361="n/a",1.03*AT361,IF($AK361&lt;0,1.01*AT361,IF($AK361&gt;10,1.1*AT361,(1+$AK361/100)*AT361)))</f>
        <v>0.41078048000000006</v>
      </c>
      <c r="AV361" s="1042">
        <f>IF($AK361="n/a",1.03*AU361,IF($AK361&lt;0,1.01*AU361,IF($AK361&gt;10,1.1*AU361,(1+$AK361/100)*AU361)))</f>
        <v>0.42310389440000007</v>
      </c>
      <c r="AW361" s="766">
        <f>SUM(AR361:AV361)</f>
        <v>1.9719003744000003</v>
      </c>
      <c r="AX361" s="877">
        <f>AW361/I361*100</f>
        <v>6.4993420382333564</v>
      </c>
      <c r="AY361" s="853">
        <v>0.39</v>
      </c>
      <c r="AZ361" s="1021">
        <v>11.63</v>
      </c>
      <c r="BA361" s="1021">
        <v>-15.06</v>
      </c>
      <c r="BB361" s="1021">
        <v>0.27</v>
      </c>
      <c r="BC361" s="1021">
        <v>-8.27</v>
      </c>
      <c r="BE361" s="721">
        <v>2014</v>
      </c>
      <c r="BF361" s="1057">
        <f>IF(BE361&gt;2008,0,IF(BE361&gt;2001,1,IF(BE361&gt;1990,2,IF(BE361&gt;1980,3,IF(BE361&gt;1973,4,IF(BE361&gt;1970,5,IF(BE361&gt;1960,6,IF(BE361&gt;1958,7,IF(BE361&gt;1953,8,9)))))))))</f>
        <v>0</v>
      </c>
    </row>
    <row r="362" spans="1:58" ht="11.25" customHeight="1" x14ac:dyDescent="0.2">
      <c r="A362" s="1019" t="s">
        <v>1531</v>
      </c>
      <c r="B362" s="1031" t="s">
        <v>1532</v>
      </c>
      <c r="C362" s="1181" t="s">
        <v>4438</v>
      </c>
      <c r="D362" s="1181" t="s">
        <v>527</v>
      </c>
      <c r="E362" s="857">
        <v>9</v>
      </c>
      <c r="F362" s="1245">
        <v>333</v>
      </c>
      <c r="G362" s="1245" t="s">
        <v>38</v>
      </c>
      <c r="H362" s="1245" t="s">
        <v>38</v>
      </c>
      <c r="I362" s="1030">
        <v>76.97</v>
      </c>
      <c r="J362" s="766">
        <f>(M362/I362)*100</f>
        <v>3.1180979602442509</v>
      </c>
      <c r="K362" s="1033">
        <v>0.6</v>
      </c>
      <c r="L362" s="1043">
        <v>4</v>
      </c>
      <c r="M362" s="756">
        <f>K362*L362</f>
        <v>2.4</v>
      </c>
      <c r="N362" s="1026" t="s">
        <v>1533</v>
      </c>
      <c r="O362" s="860">
        <v>0.55000000000000004</v>
      </c>
      <c r="P362" s="714">
        <v>43087</v>
      </c>
      <c r="Q362" s="714">
        <v>43109</v>
      </c>
      <c r="R362" s="756">
        <f>(K362-O362)/O362*100</f>
        <v>9.0909090909090793</v>
      </c>
      <c r="S362" s="824">
        <f>IF(INDEX(Historical!$D$7:$D$1455,MATCH(B362,Historical!$B$7:$B$1455,0))=0,"n/a",(INDEX(Historical!$C$7:$C$1455,MATCH(B362,Historical!$B$7:$B$1455,0))/INDEX(Historical!$D$7:$D$1455,MATCH(B362,Historical!$B$7:$B$1455,0))-1)*100)</f>
        <v>4.7619047619047672</v>
      </c>
      <c r="T362" s="824">
        <f>IF(INDEX(Historical!$F$7:$F$1455,MATCH(B362,Historical!$B$7:$B$1455,0))=0,"n/a",((INDEX(Historical!$C$7:$C$1455,MATCH(B362,Historical!$B$7:$B$1455,0))/INDEX(Historical!$F$7:$F$1455,MATCH(B362,Historical!$B$7:$B$1455,0)))^(1/3)-1)*100)</f>
        <v>6.917810999860885</v>
      </c>
      <c r="U362" s="824">
        <f>IF(INDEX(Historical!$I$7:$I$1455,MATCH(B362,Historical!$B$7:$B$1455,0))=0,"n/a",((INDEX(Historical!$C$7:$C$1455,MATCH(B362,Historical!$B$7:$B$1455,0))/INDEX(Historical!$I$7:$I$1455,MATCH(B362,Historical!$B$7:$B$1455,0)))^(1/5)-1)*100)</f>
        <v>13.853128308099571</v>
      </c>
      <c r="V362" s="824">
        <f>IF(INDEX(Historical!$O$7:$O$1455,MATCH(B362,Historical!$B$7:$B$1455,0))=0,"n/a",((INDEX(Historical!$C$7:$C$1455,MATCH(B362,Historical!$B$7:$B$1455,0))/INDEX(Historical!$O$7:$O$1455,MATCH(B362,Historical!$B$7:$B$1455,0)))^(1/10)-1)*100)</f>
        <v>14.869835499703509</v>
      </c>
      <c r="W362" s="825">
        <f>IF(OR(U362&lt;=0,U362="n/a",V362&lt;=0,V362="n/a"),"n/a",U362/V362)</f>
        <v>0.93162619777305467</v>
      </c>
      <c r="X362" s="826">
        <f>IF(OR(AJ362&lt;=0,AJ362="n/a",U362&lt;=0,U362="n/a"),"n/a",U362/AJ362)</f>
        <v>1.9511448321267002</v>
      </c>
      <c r="Y362" s="777"/>
      <c r="Z362" s="766">
        <f>IF(OR(AC362&lt;0.01,AC362="n/a"),"n/a",M362/AC362*100)</f>
        <v>41.811846689895468</v>
      </c>
      <c r="AA362" s="1042">
        <f>IF(OR(AC362&lt;0.01,AC362="n/a"),"n/a",I362/AC362)</f>
        <v>13.409407665505226</v>
      </c>
      <c r="AB362" s="1043">
        <v>12</v>
      </c>
      <c r="AC362" s="1021">
        <v>5.74</v>
      </c>
      <c r="AD362" s="1021">
        <v>1.97</v>
      </c>
      <c r="AE362" s="1021">
        <v>1.1499999999999999</v>
      </c>
      <c r="AF362" s="1021">
        <v>7.27</v>
      </c>
      <c r="AG362" s="1021">
        <v>47.5</v>
      </c>
      <c r="AH362" s="1021">
        <v>6.8000000000000007</v>
      </c>
      <c r="AI362" s="1021">
        <v>2.48</v>
      </c>
      <c r="AJ362" s="1021">
        <v>7.1</v>
      </c>
      <c r="AK362" s="1021">
        <v>6.8000000000000007</v>
      </c>
      <c r="AL362" s="1034">
        <v>17660</v>
      </c>
      <c r="AM362" s="1028">
        <v>0.5</v>
      </c>
      <c r="AN362" s="1021">
        <v>2.04</v>
      </c>
      <c r="AO362" s="868">
        <f>IF(U362="n/a","n/a",IF(AA362&lt;0,"n/a",IF(AA362="n/a","n/a",J362+U362-AA362)))</f>
        <v>3.5618186028385939</v>
      </c>
      <c r="AP362" s="869">
        <f>IF(U362="n/a","n/a",J362+U362)</f>
        <v>16.97122626834382</v>
      </c>
      <c r="AQ362" s="1044">
        <f>IF(OR(AC362&lt;0.01,AF362="n/a"),"n/a",(I362/SQRT(22.5*AC362*(I362/AF362))-1)*100)</f>
        <v>108.15207445863338</v>
      </c>
      <c r="AR362" s="766">
        <f>INDEX(Historical!$C$7:$C$1455,MATCH(B362,Historical!$B$7:$B$1455,0))*IF(AH362="n/a",1.03,IF(AH362&lt;0,1.01,IF(AH362&gt;10,1.1,(1+AH362/100))))</f>
        <v>2.3496000000000001</v>
      </c>
      <c r="AS362" s="1042">
        <f>IF($AI362="n/a",1.03*AR362,IF($AI362&lt;0,1.01*AR362,IF($AI362&gt;10,1.1*AR362,(1+$AI362/100)*AR362)))</f>
        <v>2.4078700799999999</v>
      </c>
      <c r="AT362" s="1042">
        <f>IF($AK362="n/a",1.03*AS362,IF($AK362&lt;0,1.01*AS362,IF($AK362&gt;10,1.1*AS362,(1+$AK362/100)*AS362)))</f>
        <v>2.5716052454400002</v>
      </c>
      <c r="AU362" s="1042">
        <f>IF($AK362="n/a",1.03*AT362,IF($AK362&lt;0,1.01*AT362,IF($AK362&gt;10,1.1*AT362,(1+$AK362/100)*AT362)))</f>
        <v>2.7464744021299206</v>
      </c>
      <c r="AV362" s="1042">
        <f>IF($AK362="n/a",1.03*AU362,IF($AK362&lt;0,1.01*AU362,IF($AK362&gt;10,1.1*AU362,(1+$AK362/100)*AU362)))</f>
        <v>2.9332346614747555</v>
      </c>
      <c r="AW362" s="766">
        <f>SUM(AR362:AV362)</f>
        <v>13.008784389044678</v>
      </c>
      <c r="AX362" s="877">
        <f>AW362/I362*100</f>
        <v>16.901110028640613</v>
      </c>
      <c r="AY362" s="1212">
        <v>0.74</v>
      </c>
      <c r="AZ362" s="1028">
        <v>16.89</v>
      </c>
      <c r="BA362" s="1028">
        <v>-7.64</v>
      </c>
      <c r="BB362" s="1028">
        <v>4.8099999999999996</v>
      </c>
      <c r="BC362" s="1028">
        <v>5.67</v>
      </c>
      <c r="BE362" s="721">
        <v>2010</v>
      </c>
      <c r="BF362" s="1057">
        <f>IF(BE362&gt;2008,0,IF(BE362&gt;2001,1,IF(BE362&gt;1990,2,IF(BE362&gt;1980,3,IF(BE362&gt;1973,4,IF(BE362&gt;1970,5,IF(BE362&gt;1960,6,IF(BE362&gt;1958,7,IF(BE362&gt;1953,8,9)))))))))</f>
        <v>0</v>
      </c>
    </row>
    <row r="363" spans="1:58" ht="11.25" customHeight="1" x14ac:dyDescent="0.2">
      <c r="A363" s="1027" t="s">
        <v>3932</v>
      </c>
      <c r="B363" s="1031" t="s">
        <v>3933</v>
      </c>
      <c r="C363" s="1181" t="s">
        <v>132</v>
      </c>
      <c r="D363" s="1181" t="s">
        <v>4435</v>
      </c>
      <c r="E363" s="857">
        <v>5</v>
      </c>
      <c r="F363" s="1245">
        <v>785</v>
      </c>
      <c r="G363" s="1245" t="s">
        <v>116</v>
      </c>
      <c r="H363" s="1245" t="s">
        <v>116</v>
      </c>
      <c r="I363" s="1030">
        <v>85.09</v>
      </c>
      <c r="J363" s="766">
        <f>(M363/I363)*100</f>
        <v>2.1624162651310375</v>
      </c>
      <c r="K363" s="1033">
        <v>0.46</v>
      </c>
      <c r="L363" s="1043">
        <v>4</v>
      </c>
      <c r="M363" s="756">
        <f>K363*L363</f>
        <v>1.84</v>
      </c>
      <c r="N363" s="1026" t="s">
        <v>229</v>
      </c>
      <c r="O363" s="860">
        <v>0.42</v>
      </c>
      <c r="P363" s="1016">
        <v>43153</v>
      </c>
      <c r="Q363" s="1016">
        <v>43168</v>
      </c>
      <c r="R363" s="756">
        <f>(K363-O363)/O363*100</f>
        <v>9.5238095238095326</v>
      </c>
      <c r="S363" s="824">
        <f>IF(INDEX(Historical!$D$7:$D$1455,MATCH(B363,Historical!$B$7:$B$1455,0))=0,"n/a",(INDEX(Historical!$C$7:$C$1455,MATCH(B363,Historical!$B$7:$B$1455,0))/INDEX(Historical!$D$7:$D$1455,MATCH(B363,Historical!$B$7:$B$1455,0))-1)*100)</f>
        <v>19.999999999999996</v>
      </c>
      <c r="T363" s="824">
        <f>IF(INDEX(Historical!$F$7:$F$1455,MATCH(B363,Historical!$B$7:$B$1455,0))=0,"n/a",((INDEX(Historical!$C$7:$C$1455,MATCH(B363,Historical!$B$7:$B$1455,0))/INDEX(Historical!$F$7:$F$1455,MATCH(B363,Historical!$B$7:$B$1455,0)))^(1/3)-1)*100)</f>
        <v>25.99210498948732</v>
      </c>
      <c r="U363" s="824" t="str">
        <f>IF(INDEX(Historical!$I$7:$I$1455,MATCH(B363,Historical!$B$7:$B$1455,0))=0,"n/a",((INDEX(Historical!$C$7:$C$1455,MATCH(B363,Historical!$B$7:$B$1455,0))/INDEX(Historical!$I$7:$I$1455,MATCH(B363,Historical!$B$7:$B$1455,0)))^(1/5)-1)*100)</f>
        <v>n/a</v>
      </c>
      <c r="V363" s="824" t="str">
        <f>IF(INDEX(Historical!$O$7:$O$1455,MATCH(B363,Historical!$B$7:$B$1455,0))=0,"n/a",((INDEX(Historical!$C$7:$C$1455,MATCH(B363,Historical!$B$7:$B$1455,0))/INDEX(Historical!$O$7:$O$1455,MATCH(B363,Historical!$B$7:$B$1455,0)))^(1/10)-1)*100)</f>
        <v>n/a</v>
      </c>
      <c r="W363" s="825" t="str">
        <f>IF(OR(U363&lt;=0,U363="n/a",V363&lt;=0,V363="n/a"),"n/a",U363/V363)</f>
        <v>n/a</v>
      </c>
      <c r="X363" s="826" t="str">
        <f>IF(OR(AJ363&lt;=0,AJ363="n/a",U363&lt;=0,U363="n/a"),"n/a",U363/AJ363)</f>
        <v>n/a</v>
      </c>
      <c r="Y363" s="769"/>
      <c r="Z363" s="766">
        <f>IF(OR(AC363&lt;0.01,AC363="n/a"),"n/a",M363/AC363*100)</f>
        <v>55.08982035928144</v>
      </c>
      <c r="AA363" s="1042">
        <f>IF(OR(AC363&lt;0.01,AC363="n/a"),"n/a",I363/AC363)</f>
        <v>25.476047904191621</v>
      </c>
      <c r="AB363" s="1043">
        <v>12</v>
      </c>
      <c r="AC363" s="1021">
        <v>3.34</v>
      </c>
      <c r="AD363" s="1021">
        <v>4.63</v>
      </c>
      <c r="AE363" s="1021">
        <v>2.74</v>
      </c>
      <c r="AF363" s="1021">
        <v>2.23</v>
      </c>
      <c r="AG363" s="1021">
        <v>8.6999999999999993</v>
      </c>
      <c r="AH363" s="1021">
        <v>17.899999999999999</v>
      </c>
      <c r="AI363" s="1021">
        <v>3.8</v>
      </c>
      <c r="AJ363" s="1021">
        <v>10.8</v>
      </c>
      <c r="AK363" s="1021">
        <v>5.5</v>
      </c>
      <c r="AL363" s="1034">
        <v>4460</v>
      </c>
      <c r="AM363" s="1028">
        <v>0.1</v>
      </c>
      <c r="AN363" s="1021">
        <v>0.73</v>
      </c>
      <c r="AO363" s="868" t="str">
        <f>IF(U363="n/a","n/a",IF(AA363&lt;0,"n/a",IF(AA363="n/a","n/a",J363+U363-AA363)))</f>
        <v>n/a</v>
      </c>
      <c r="AP363" s="869" t="str">
        <f>IF(U363="n/a","n/a",J363+U363)</f>
        <v>n/a</v>
      </c>
      <c r="AQ363" s="1044">
        <f>IF(OR(AC363&lt;0.01,AF363="n/a"),"n/a",(I363/SQRT(22.5*AC363*(I363/AF363))-1)*100)</f>
        <v>58.901208758911736</v>
      </c>
      <c r="AR363" s="766">
        <f>INDEX(Historical!$C$7:$C$1455,MATCH(B363,Historical!$B$7:$B$1455,0))*IF(AH363="n/a",1.03,IF(AH363&lt;0,1.01,IF(AH363&gt;10,1.1,(1+AH363/100))))</f>
        <v>1.8480000000000001</v>
      </c>
      <c r="AS363" s="1042">
        <f>IF($AI363="n/a",1.03*AR363,IF($AI363&lt;0,1.01*AR363,IF($AI363&gt;10,1.1*AR363,(1+$AI363/100)*AR363)))</f>
        <v>1.9182240000000002</v>
      </c>
      <c r="AT363" s="1042">
        <f>IF($AK363="n/a",1.03*AS363,IF($AK363&lt;0,1.01*AS363,IF($AK363&gt;10,1.1*AS363,(1+$AK363/100)*AS363)))</f>
        <v>2.0237263200000002</v>
      </c>
      <c r="AU363" s="1042">
        <f>IF($AK363="n/a",1.03*AT363,IF($AK363&lt;0,1.01*AT363,IF($AK363&gt;10,1.1*AT363,(1+$AK363/100)*AT363)))</f>
        <v>2.1350312676000001</v>
      </c>
      <c r="AV363" s="1042">
        <f>IF($AK363="n/a",1.03*AU363,IF($AK363&lt;0,1.01*AU363,IF($AK363&gt;10,1.1*AU363,(1+$AK363/100)*AU363)))</f>
        <v>2.252457987318</v>
      </c>
      <c r="AW363" s="766">
        <f>SUM(AR363:AV363)</f>
        <v>10.177439574918001</v>
      </c>
      <c r="AX363" s="877">
        <f>AW363/I363*100</f>
        <v>11.960793953364673</v>
      </c>
      <c r="AY363" s="1212">
        <v>0.2</v>
      </c>
      <c r="AZ363" s="1028">
        <v>36.799999999999997</v>
      </c>
      <c r="BA363" s="1028">
        <v>-1.68</v>
      </c>
      <c r="BB363" s="1028">
        <v>3.8</v>
      </c>
      <c r="BC363" s="1028">
        <v>13.700000000000001</v>
      </c>
      <c r="BE363" s="721">
        <v>2014</v>
      </c>
      <c r="BF363" s="1057">
        <f>IF(BE363&gt;2008,0,IF(BE363&gt;2001,1,IF(BE363&gt;1990,2,IF(BE363&gt;1980,3,IF(BE363&gt;1973,4,IF(BE363&gt;1970,5,IF(BE363&gt;1960,6,IF(BE363&gt;1958,7,IF(BE363&gt;1953,8,9)))))))))</f>
        <v>0</v>
      </c>
    </row>
    <row r="364" spans="1:58" ht="11.25" customHeight="1" x14ac:dyDescent="0.2">
      <c r="A364" s="1019" t="s">
        <v>1534</v>
      </c>
      <c r="B364" s="1031" t="s">
        <v>1535</v>
      </c>
      <c r="C364" s="1181" t="s">
        <v>4414</v>
      </c>
      <c r="D364" s="1181" t="s">
        <v>4415</v>
      </c>
      <c r="E364" s="857">
        <v>8</v>
      </c>
      <c r="F364" s="1245">
        <v>419</v>
      </c>
      <c r="G364" s="1245" t="s">
        <v>107</v>
      </c>
      <c r="H364" s="1245" t="s">
        <v>107</v>
      </c>
      <c r="I364" s="1030">
        <v>26.42</v>
      </c>
      <c r="J364" s="766">
        <f>(M364/I364)*100</f>
        <v>6.8130204390613169</v>
      </c>
      <c r="K364" s="1033">
        <v>0.45</v>
      </c>
      <c r="L364" s="1043">
        <v>4</v>
      </c>
      <c r="M364" s="756">
        <f>K364*L364</f>
        <v>1.8</v>
      </c>
      <c r="N364" s="1026" t="s">
        <v>510</v>
      </c>
      <c r="O364" s="860">
        <v>0.43</v>
      </c>
      <c r="P364" s="714">
        <v>43090</v>
      </c>
      <c r="Q364" s="714">
        <v>43105</v>
      </c>
      <c r="R364" s="756">
        <f>(K364-O364)/O364*100</f>
        <v>4.6511627906976782</v>
      </c>
      <c r="S364" s="824">
        <f>IF(INDEX(Historical!$D$7:$D$1455,MATCH(B364,Historical!$B$7:$B$1455,0))=0,"n/a",(INDEX(Historical!$C$7:$C$1455,MATCH(B364,Historical!$B$7:$B$1455,0))/INDEX(Historical!$D$7:$D$1455,MATCH(B364,Historical!$B$7:$B$1455,0))-1)*100)</f>
        <v>4.8780487804878092</v>
      </c>
      <c r="T364" s="824">
        <f>IF(INDEX(Historical!$F$7:$F$1455,MATCH(B364,Historical!$B$7:$B$1455,0))=0,"n/a",((INDEX(Historical!$C$7:$C$1455,MATCH(B364,Historical!$B$7:$B$1455,0))/INDEX(Historical!$F$7:$F$1455,MATCH(B364,Historical!$B$7:$B$1455,0)))^(1/3)-1)*100)</f>
        <v>5.1369991663735792</v>
      </c>
      <c r="U364" s="824">
        <f>IF(INDEX(Historical!$I$7:$I$1455,MATCH(B364,Historical!$B$7:$B$1455,0))=0,"n/a",((INDEX(Historical!$C$7:$C$1455,MATCH(B364,Historical!$B$7:$B$1455,0))/INDEX(Historical!$I$7:$I$1455,MATCH(B364,Historical!$B$7:$B$1455,0)))^(1/5)-1)*100)</f>
        <v>5.4364811125223733</v>
      </c>
      <c r="V364" s="824">
        <f>IF(INDEX(Historical!$O$7:$O$1455,MATCH(B364,Historical!$B$7:$B$1455,0))=0,"n/a",((INDEX(Historical!$C$7:$C$1455,MATCH(B364,Historical!$B$7:$B$1455,0))/INDEX(Historical!$O$7:$O$1455,MATCH(B364,Historical!$B$7:$B$1455,0)))^(1/10)-1)*100)</f>
        <v>1.7926909812115532</v>
      </c>
      <c r="W364" s="825">
        <f>IF(OR(U364&lt;=0,U364="n/a",V364&lt;=0,V364="n/a"),"n/a",U364/V364)</f>
        <v>3.0325812811576927</v>
      </c>
      <c r="X364" s="826">
        <f>IF(OR(AJ364&lt;=0,AJ364="n/a",U364&lt;=0,U364="n/a"),"n/a",U364/AJ364)</f>
        <v>0.5227385685117667</v>
      </c>
      <c r="Y364" s="1032" t="s">
        <v>4045</v>
      </c>
      <c r="Z364" s="766">
        <f>IF(OR(AC364&lt;0.01,AC364="n/a"),"n/a",M364/AC364*100)</f>
        <v>141.73228346456693</v>
      </c>
      <c r="AA364" s="1042">
        <f>IF(OR(AC364&lt;0.01,AC364="n/a"),"n/a",I364/AC364)</f>
        <v>20.803149606299215</v>
      </c>
      <c r="AB364" s="1043">
        <v>12</v>
      </c>
      <c r="AC364" s="1021">
        <v>1.27</v>
      </c>
      <c r="AD364" s="1021">
        <v>3.48</v>
      </c>
      <c r="AE364" s="1021">
        <v>6.48</v>
      </c>
      <c r="AF364" s="1021">
        <v>1.61</v>
      </c>
      <c r="AG364" s="1021">
        <v>8.4</v>
      </c>
      <c r="AH364" s="1021">
        <v>-7.8</v>
      </c>
      <c r="AI364" s="1021">
        <v>-18.350000000000001</v>
      </c>
      <c r="AJ364" s="1021">
        <v>10.4</v>
      </c>
      <c r="AK364" s="1021">
        <v>6</v>
      </c>
      <c r="AL364" s="1034">
        <v>510.7</v>
      </c>
      <c r="AM364" s="1028">
        <v>1.0999999999999999</v>
      </c>
      <c r="AN364" s="1021">
        <v>1.32</v>
      </c>
      <c r="AO364" s="868">
        <f>IF(U364="n/a","n/a",IF(AA364&lt;0,"n/a",IF(AA364="n/a","n/a",J364+U364-AA364)))</f>
        <v>-8.5536480547155236</v>
      </c>
      <c r="AP364" s="869">
        <f>IF(U364="n/a","n/a",J364+U364)</f>
        <v>12.249501551583691</v>
      </c>
      <c r="AQ364" s="1044">
        <f>IF(OR(AC364&lt;0.01,AF364="n/a"),"n/a",(I364/SQRT(22.5*AC364*(I364/AF364))-1)*100)</f>
        <v>22.007414831397721</v>
      </c>
      <c r="AR364" s="766">
        <f>INDEX(Historical!$C$7:$C$1455,MATCH(B364,Historical!$B$7:$B$1455,0))*IF(AH364="n/a",1.03,IF(AH364&lt;0,1.01,IF(AH364&gt;10,1.1,(1+AH364/100))))</f>
        <v>1.7372000000000001</v>
      </c>
      <c r="AS364" s="1042">
        <f>IF($AI364="n/a",1.03*AR364,IF($AI364&lt;0,1.01*AR364,IF($AI364&gt;10,1.1*AR364,(1+$AI364/100)*AR364)))</f>
        <v>1.754572</v>
      </c>
      <c r="AT364" s="1042">
        <f>IF($AK364="n/a",1.03*AS364,IF($AK364&lt;0,1.01*AS364,IF($AK364&gt;10,1.1*AS364,(1+$AK364/100)*AS364)))</f>
        <v>1.8598463200000002</v>
      </c>
      <c r="AU364" s="1042">
        <f>IF($AK364="n/a",1.03*AT364,IF($AK364&lt;0,1.01*AT364,IF($AK364&gt;10,1.1*AT364,(1+$AK364/100)*AT364)))</f>
        <v>1.9714370992000003</v>
      </c>
      <c r="AV364" s="1042">
        <f>IF($AK364="n/a",1.03*AU364,IF($AK364&lt;0,1.01*AU364,IF($AK364&gt;10,1.1*AU364,(1+$AK364/100)*AU364)))</f>
        <v>2.0897233251520007</v>
      </c>
      <c r="AW364" s="766">
        <f>SUM(AR364:AV364)</f>
        <v>9.4127787443519999</v>
      </c>
      <c r="AX364" s="877">
        <f>AW364/I364*100</f>
        <v>35.627474429795605</v>
      </c>
      <c r="AY364" s="1212">
        <v>0.74</v>
      </c>
      <c r="AZ364" s="1028">
        <v>25.679999999999996</v>
      </c>
      <c r="BA364" s="1028">
        <v>-10.26</v>
      </c>
      <c r="BB364" s="1028">
        <v>0.75</v>
      </c>
      <c r="BC364" s="1028">
        <v>2.56</v>
      </c>
      <c r="BE364" s="721">
        <v>2011</v>
      </c>
      <c r="BF364" s="1057">
        <f>IF(BE364&gt;2008,0,IF(BE364&gt;2001,1,IF(BE364&gt;1990,2,IF(BE364&gt;1980,3,IF(BE364&gt;1973,4,IF(BE364&gt;1970,5,IF(BE364&gt;1960,6,IF(BE364&gt;1958,7,IF(BE364&gt;1953,8,9)))))))))</f>
        <v>0</v>
      </c>
    </row>
    <row r="365" spans="1:58" ht="11.25" customHeight="1" x14ac:dyDescent="0.2">
      <c r="A365" s="1027" t="s">
        <v>1536</v>
      </c>
      <c r="B365" s="1031" t="s">
        <v>1537</v>
      </c>
      <c r="C365" s="1181" t="s">
        <v>4283</v>
      </c>
      <c r="D365" s="1181" t="s">
        <v>4464</v>
      </c>
      <c r="E365" s="857">
        <v>6</v>
      </c>
      <c r="F365" s="1245">
        <v>716</v>
      </c>
      <c r="G365" s="1245" t="s">
        <v>107</v>
      </c>
      <c r="H365" s="1245" t="s">
        <v>107</v>
      </c>
      <c r="I365" s="1030">
        <v>34.31</v>
      </c>
      <c r="J365" s="766">
        <f>(M365/I365)*100</f>
        <v>1.7697464296123577</v>
      </c>
      <c r="K365" s="1033">
        <v>0.15179999999999999</v>
      </c>
      <c r="L365" s="1043">
        <v>4</v>
      </c>
      <c r="M365" s="756">
        <f>K365*L365</f>
        <v>0.60719999999999996</v>
      </c>
      <c r="N365" s="1026" t="s">
        <v>599</v>
      </c>
      <c r="O365" s="860">
        <v>0.13200000000000001</v>
      </c>
      <c r="P365" s="1016">
        <v>43258</v>
      </c>
      <c r="Q365" s="1016">
        <v>43280</v>
      </c>
      <c r="R365" s="756">
        <f>(K365-O365)/O365*100</f>
        <v>14.999999999999988</v>
      </c>
      <c r="S365" s="824">
        <f>IF(INDEX(Historical!$D$7:$D$1455,MATCH(B365,Historical!$B$7:$B$1455,0))=0,"n/a",(INDEX(Historical!$C$7:$C$1455,MATCH(B365,Historical!$B$7:$B$1455,0))/INDEX(Historical!$D$7:$D$1455,MATCH(B365,Historical!$B$7:$B$1455,0))-1)*100)</f>
        <v>14.831460674157304</v>
      </c>
      <c r="T365" s="824">
        <f>IF(INDEX(Historical!$F$7:$F$1455,MATCH(B365,Historical!$B$7:$B$1455,0))=0,"n/a",((INDEX(Historical!$C$7:$C$1455,MATCH(B365,Historical!$B$7:$B$1455,0))/INDEX(Historical!$F$7:$F$1455,MATCH(B365,Historical!$B$7:$B$1455,0)))^(1/3)-1)*100)</f>
        <v>15.170590269155348</v>
      </c>
      <c r="U365" s="824" t="str">
        <f>IF(INDEX(Historical!$I$7:$I$1455,MATCH(B365,Historical!$B$7:$B$1455,0))=0,"n/a",((INDEX(Historical!$C$7:$C$1455,MATCH(B365,Historical!$B$7:$B$1455,0))/INDEX(Historical!$I$7:$I$1455,MATCH(B365,Historical!$B$7:$B$1455,0)))^(1/5)-1)*100)</f>
        <v>n/a</v>
      </c>
      <c r="V365" s="824" t="str">
        <f>IF(INDEX(Historical!$O$7:$O$1455,MATCH(B365,Historical!$B$7:$B$1455,0))=0,"n/a",((INDEX(Historical!$C$7:$C$1455,MATCH(B365,Historical!$B$7:$B$1455,0))/INDEX(Historical!$O$7:$O$1455,MATCH(B365,Historical!$B$7:$B$1455,0)))^(1/10)-1)*100)</f>
        <v>n/a</v>
      </c>
      <c r="W365" s="825" t="str">
        <f>IF(OR(U365&lt;=0,U365="n/a",V365&lt;=0,V365="n/a"),"n/a",U365/V365)</f>
        <v>n/a</v>
      </c>
      <c r="X365" s="826" t="str">
        <f>IF(OR(AJ365&lt;=0,AJ365="n/a",U365&lt;=0,U365="n/a"),"n/a",U365/AJ365)</f>
        <v>n/a</v>
      </c>
      <c r="Y365" s="1032" t="s">
        <v>830</v>
      </c>
      <c r="Z365" s="766">
        <f>IF(OR(AC365&lt;0.01,AC365="n/a"),"n/a",M365/AC365*100)</f>
        <v>62.597938144329888</v>
      </c>
      <c r="AA365" s="1042">
        <f>IF(OR(AC365&lt;0.01,AC365="n/a"),"n/a",I365/AC365)</f>
        <v>35.371134020618562</v>
      </c>
      <c r="AB365" s="1043">
        <v>6</v>
      </c>
      <c r="AC365" s="1021">
        <v>0.97</v>
      </c>
      <c r="AD365" s="1021">
        <v>3.59</v>
      </c>
      <c r="AE365" s="1021">
        <v>3.23</v>
      </c>
      <c r="AF365" s="1021">
        <v>2.4700000000000002</v>
      </c>
      <c r="AG365" s="1021">
        <v>6.6000000000000005</v>
      </c>
      <c r="AH365" s="1021">
        <v>-75.599999999999994</v>
      </c>
      <c r="AI365" s="1021">
        <v>8.48</v>
      </c>
      <c r="AJ365" s="1021">
        <v>9.1999999999999993</v>
      </c>
      <c r="AK365" s="1021">
        <v>9.8000000000000007</v>
      </c>
      <c r="AL365" s="1034">
        <v>9170</v>
      </c>
      <c r="AM365" s="1028">
        <v>2.2999999999999998</v>
      </c>
      <c r="AN365" s="1021">
        <v>0.7</v>
      </c>
      <c r="AO365" s="868" t="str">
        <f>IF(U365="n/a","n/a",IF(AA365&lt;0,"n/a",IF(AA365="n/a","n/a",J365+U365-AA365)))</f>
        <v>n/a</v>
      </c>
      <c r="AP365" s="869" t="str">
        <f>IF(U365="n/a","n/a",J365+U365)</f>
        <v>n/a</v>
      </c>
      <c r="AQ365" s="1044">
        <f>IF(OR(AC365&lt;0.01,AF365="n/a"),"n/a",(I365/SQRT(22.5*AC365*(I365/AF365))-1)*100)</f>
        <v>97.052391263426713</v>
      </c>
      <c r="AR365" s="766">
        <f>INDEX(Historical!$C$7:$C$1455,MATCH(B365,Historical!$B$7:$B$1455,0))*IF(AH365="n/a",1.03,IF(AH365&lt;0,1.01,IF(AH365&gt;10,1.1,(1+AH365/100))))</f>
        <v>0.51611000000000007</v>
      </c>
      <c r="AS365" s="1042">
        <f>IF($AI365="n/a",1.03*AR365,IF($AI365&lt;0,1.01*AR365,IF($AI365&gt;10,1.1*AR365,(1+$AI365/100)*AR365)))</f>
        <v>0.55987612800000008</v>
      </c>
      <c r="AT365" s="1042">
        <f>IF($AK365="n/a",1.03*AS365,IF($AK365&lt;0,1.01*AS365,IF($AK365&gt;10,1.1*AS365,(1+$AK365/100)*AS365)))</f>
        <v>0.61474398854400014</v>
      </c>
      <c r="AU365" s="1042">
        <f>IF($AK365="n/a",1.03*AT365,IF($AK365&lt;0,1.01*AT365,IF($AK365&gt;10,1.1*AT365,(1+$AK365/100)*AT365)))</f>
        <v>0.67498889942131224</v>
      </c>
      <c r="AV365" s="1042">
        <f>IF($AK365="n/a",1.03*AU365,IF($AK365&lt;0,1.01*AU365,IF($AK365&gt;10,1.1*AU365,(1+$AK365/100)*AU365)))</f>
        <v>0.7411378115646009</v>
      </c>
      <c r="AW365" s="766">
        <f>SUM(AR365:AV365)</f>
        <v>3.106856827529914</v>
      </c>
      <c r="AX365" s="877">
        <f>AW365/I365*100</f>
        <v>9.0552516104048788</v>
      </c>
      <c r="AY365" s="1212">
        <v>0.4</v>
      </c>
      <c r="AZ365" s="1028">
        <v>7.2900000000000009</v>
      </c>
      <c r="BA365" s="1028">
        <v>-14.879999999999999</v>
      </c>
      <c r="BB365" s="1028">
        <v>-1.0699999999999998</v>
      </c>
      <c r="BC365" s="1028">
        <v>-4.41</v>
      </c>
      <c r="BE365" s="721">
        <v>2013</v>
      </c>
      <c r="BF365" s="1057">
        <f>IF(BE365&gt;2008,0,IF(BE365&gt;2001,1,IF(BE365&gt;1990,2,IF(BE365&gt;1980,3,IF(BE365&gt;1973,4,IF(BE365&gt;1970,5,IF(BE365&gt;1960,6,IF(BE365&gt;1958,7,IF(BE365&gt;1953,8,9)))))))))</f>
        <v>0</v>
      </c>
    </row>
    <row r="366" spans="1:58" ht="11.25" customHeight="1" x14ac:dyDescent="0.2">
      <c r="A366" s="1019" t="s">
        <v>1538</v>
      </c>
      <c r="B366" s="1031" t="s">
        <v>1539</v>
      </c>
      <c r="C366" s="1181" t="s">
        <v>4283</v>
      </c>
      <c r="D366" s="1181" t="s">
        <v>4464</v>
      </c>
      <c r="E366" s="857">
        <v>9</v>
      </c>
      <c r="F366" s="1245">
        <v>331</v>
      </c>
      <c r="G366" s="1245" t="s">
        <v>107</v>
      </c>
      <c r="H366" s="1245" t="s">
        <v>107</v>
      </c>
      <c r="I366" s="1030">
        <v>48.76</v>
      </c>
      <c r="J366" s="766">
        <f>(M366/I366)*100</f>
        <v>1.5586546349466777</v>
      </c>
      <c r="K366" s="1033">
        <v>0.19</v>
      </c>
      <c r="L366" s="1043">
        <v>4</v>
      </c>
      <c r="M366" s="756">
        <f>K366*L366</f>
        <v>0.76</v>
      </c>
      <c r="N366" s="1026" t="s">
        <v>287</v>
      </c>
      <c r="O366" s="860">
        <v>0.15</v>
      </c>
      <c r="P366" s="1022">
        <v>42835</v>
      </c>
      <c r="Q366" s="1022">
        <v>42851</v>
      </c>
      <c r="R366" s="756">
        <f>(K366-O366)/O366*100</f>
        <v>26.666666666666671</v>
      </c>
      <c r="S366" s="824">
        <f>IF(INDEX(Historical!$D$7:$D$1455,MATCH(B366,Historical!$B$7:$B$1455,0))=0,"n/a",(INDEX(Historical!$C$7:$C$1455,MATCH(B366,Historical!$B$7:$B$1455,0))/INDEX(Historical!$D$7:$D$1455,MATCH(B366,Historical!$B$7:$B$1455,0))-1)*100)</f>
        <v>20.000000000000018</v>
      </c>
      <c r="T366" s="824">
        <f>IF(INDEX(Historical!$F$7:$F$1455,MATCH(B366,Historical!$B$7:$B$1455,0))=0,"n/a",((INDEX(Historical!$C$7:$C$1455,MATCH(B366,Historical!$B$7:$B$1455,0))/INDEX(Historical!$F$7:$F$1455,MATCH(B366,Historical!$B$7:$B$1455,0)))^(1/3)-1)*100)</f>
        <v>14.471424255333186</v>
      </c>
      <c r="U366" s="824">
        <f>IF(INDEX(Historical!$I$7:$I$1455,MATCH(B366,Historical!$B$7:$B$1455,0))=0,"n/a",((INDEX(Historical!$C$7:$C$1455,MATCH(B366,Historical!$B$7:$B$1455,0))/INDEX(Historical!$I$7:$I$1455,MATCH(B366,Historical!$B$7:$B$1455,0)))^(1/5)-1)*100)</f>
        <v>24.573093961551741</v>
      </c>
      <c r="V366" s="824" t="str">
        <f>IF(INDEX(Historical!$O$7:$O$1455,MATCH(B366,Historical!$B$7:$B$1455,0))=0,"n/a",((INDEX(Historical!$C$7:$C$1455,MATCH(B366,Historical!$B$7:$B$1455,0))/INDEX(Historical!$O$7:$O$1455,MATCH(B366,Historical!$B$7:$B$1455,0)))^(1/10)-1)*100)</f>
        <v>n/a</v>
      </c>
      <c r="W366" s="825" t="str">
        <f>IF(OR(U366&lt;=0,U366="n/a",V366&lt;=0,V366="n/a"),"n/a",U366/V366)</f>
        <v>n/a</v>
      </c>
      <c r="X366" s="826">
        <f>IF(OR(AJ366&lt;=0,AJ366="n/a",U366&lt;=0,U366="n/a"),"n/a",U366/AJ366)</f>
        <v>10.238789150646559</v>
      </c>
      <c r="Y366" s="780"/>
      <c r="Z366" s="766">
        <f>IF(OR(AC366&lt;0.01,AC366="n/a"),"n/a",M366/AC366*100)</f>
        <v>29.007633587786259</v>
      </c>
      <c r="AA366" s="1042">
        <f>IF(OR(AC366&lt;0.01,AC366="n/a"),"n/a",I366/AC366)</f>
        <v>18.610687022900763</v>
      </c>
      <c r="AB366" s="1043">
        <v>5</v>
      </c>
      <c r="AC366" s="1021">
        <v>2.62</v>
      </c>
      <c r="AD366" s="1021">
        <v>2.2799999999999998</v>
      </c>
      <c r="AE366" s="1021">
        <v>4.63</v>
      </c>
      <c r="AF366" s="1021">
        <v>5</v>
      </c>
      <c r="AG366" s="1021">
        <v>8.3000000000000007</v>
      </c>
      <c r="AH366" s="1021">
        <v>15</v>
      </c>
      <c r="AI366" s="1021">
        <v>7.5</v>
      </c>
      <c r="AJ366" s="1021">
        <v>2.4</v>
      </c>
      <c r="AK366" s="1021">
        <v>8.16</v>
      </c>
      <c r="AL366" s="1034">
        <v>184430</v>
      </c>
      <c r="AM366" s="1028">
        <v>30</v>
      </c>
      <c r="AN366" s="1021">
        <v>1.53</v>
      </c>
      <c r="AO366" s="868">
        <f>IF(U366="n/a","n/a",IF(AA366&lt;0,"n/a",IF(AA366="n/a","n/a",J366+U366-AA366)))</f>
        <v>7.521061573597656</v>
      </c>
      <c r="AP366" s="869">
        <f>IF(U366="n/a","n/a",J366+U366)</f>
        <v>26.131748596498419</v>
      </c>
      <c r="AQ366" s="1044">
        <f>IF(OR(AC366&lt;0.01,AF366="n/a"),"n/a",(I366/SQRT(22.5*AC366*(I366/AF366))-1)*100)</f>
        <v>103.36440758675742</v>
      </c>
      <c r="AR366" s="766">
        <f>INDEX(Historical!$C$7:$C$1455,MATCH(B366,Historical!$B$7:$B$1455,0))*IF(AH366="n/a",1.03,IF(AH366&lt;0,1.01,IF(AH366&gt;10,1.1,(1+AH366/100))))</f>
        <v>0.79200000000000015</v>
      </c>
      <c r="AS366" s="1042">
        <f>IF($AI366="n/a",1.03*AR366,IF($AI366&lt;0,1.01*AR366,IF($AI366&gt;10,1.1*AR366,(1+$AI366/100)*AR366)))</f>
        <v>0.85140000000000016</v>
      </c>
      <c r="AT366" s="1042">
        <f>IF($AK366="n/a",1.03*AS366,IF($AK366&lt;0,1.01*AS366,IF($AK366&gt;10,1.1*AS366,(1+$AK366/100)*AS366)))</f>
        <v>0.92087424000000007</v>
      </c>
      <c r="AU366" s="1042">
        <f>IF($AK366="n/a",1.03*AT366,IF($AK366&lt;0,1.01*AT366,IF($AK366&gt;10,1.1*AT366,(1+$AK366/100)*AT366)))</f>
        <v>0.99601757798399992</v>
      </c>
      <c r="AV366" s="1042">
        <f>IF($AK366="n/a",1.03*AU366,IF($AK366&lt;0,1.01*AU366,IF($AK366&gt;10,1.1*AU366,(1+$AK366/100)*AU366)))</f>
        <v>1.0772926123474942</v>
      </c>
      <c r="AW366" s="766">
        <f>SUM(AR366:AV366)</f>
        <v>4.6375844303314944</v>
      </c>
      <c r="AX366" s="877">
        <f>AW366/I366*100</f>
        <v>9.5110427201220151</v>
      </c>
      <c r="AY366" s="1212">
        <v>1.1000000000000001</v>
      </c>
      <c r="AZ366" s="1028">
        <v>14.540000000000001</v>
      </c>
      <c r="BA366" s="1028">
        <v>-8.83</v>
      </c>
      <c r="BB366" s="1028">
        <v>-0.64</v>
      </c>
      <c r="BC366" s="1028">
        <v>1.6099999999999999</v>
      </c>
      <c r="BE366" s="721">
        <v>2010</v>
      </c>
      <c r="BF366" s="1057">
        <f>IF(BE366&gt;2008,0,IF(BE366&gt;2001,1,IF(BE366&gt;1990,2,IF(BE366&gt;1980,3,IF(BE366&gt;1973,4,IF(BE366&gt;1970,5,IF(BE366&gt;1960,6,IF(BE366&gt;1958,7,IF(BE366&gt;1953,8,9)))))))))</f>
        <v>0</v>
      </c>
    </row>
    <row r="367" spans="1:58" ht="11.25" customHeight="1" x14ac:dyDescent="0.2">
      <c r="A367" s="1027" t="s">
        <v>1540</v>
      </c>
      <c r="B367" s="1031" t="s">
        <v>1541</v>
      </c>
      <c r="C367" s="1181" t="s">
        <v>113</v>
      </c>
      <c r="D367" s="1181" t="s">
        <v>214</v>
      </c>
      <c r="E367" s="857">
        <v>6</v>
      </c>
      <c r="F367" s="1245">
        <v>743</v>
      </c>
      <c r="G367" s="1245" t="s">
        <v>107</v>
      </c>
      <c r="H367" s="1245" t="s">
        <v>107</v>
      </c>
      <c r="I367" s="1030">
        <v>71.33</v>
      </c>
      <c r="J367" s="766">
        <f>(M367/I367)*100</f>
        <v>1.5140894434319363</v>
      </c>
      <c r="K367" s="1033">
        <v>0.27</v>
      </c>
      <c r="L367" s="1043">
        <v>4</v>
      </c>
      <c r="M367" s="756">
        <f>K367*L367</f>
        <v>1.08</v>
      </c>
      <c r="N367" s="1026" t="s">
        <v>524</v>
      </c>
      <c r="O367" s="860">
        <v>0.24</v>
      </c>
      <c r="P367" s="1016">
        <v>43420</v>
      </c>
      <c r="Q367" s="1016">
        <v>43437</v>
      </c>
      <c r="R367" s="756">
        <f>(K367-O367)/O367*100</f>
        <v>12.500000000000011</v>
      </c>
      <c r="S367" s="824">
        <f>IF(INDEX(Historical!$D$7:$D$1455,MATCH(B367,Historical!$B$7:$B$1455,0))=0,"n/a",(INDEX(Historical!$C$7:$C$1455,MATCH(B367,Historical!$B$7:$B$1455,0))/INDEX(Historical!$D$7:$D$1455,MATCH(B367,Historical!$B$7:$B$1455,0))-1)*100)</f>
        <v>11.538461538461542</v>
      </c>
      <c r="T367" s="824">
        <f>IF(INDEX(Historical!$F$7:$F$1455,MATCH(B367,Historical!$B$7:$B$1455,0))=0,"n/a",((INDEX(Historical!$C$7:$C$1455,MATCH(B367,Historical!$B$7:$B$1455,0))/INDEX(Historical!$F$7:$F$1455,MATCH(B367,Historical!$B$7:$B$1455,0)))^(1/3)-1)*100)</f>
        <v>11.954749110762929</v>
      </c>
      <c r="U367" s="824" t="str">
        <f>IF(INDEX(Historical!$I$7:$I$1455,MATCH(B367,Historical!$B$7:$B$1455,0))=0,"n/a",((INDEX(Historical!$C$7:$C$1455,MATCH(B367,Historical!$B$7:$B$1455,0))/INDEX(Historical!$I$7:$I$1455,MATCH(B367,Historical!$B$7:$B$1455,0)))^(1/5)-1)*100)</f>
        <v>n/a</v>
      </c>
      <c r="V367" s="824">
        <f>IF(INDEX(Historical!$O$7:$O$1455,MATCH(B367,Historical!$B$7:$B$1455,0))=0,"n/a",((INDEX(Historical!$C$7:$C$1455,MATCH(B367,Historical!$B$7:$B$1455,0))/INDEX(Historical!$O$7:$O$1455,MATCH(B367,Historical!$B$7:$B$1455,0)))^(1/10)-1)*100)</f>
        <v>8.0801468581459535</v>
      </c>
      <c r="W367" s="825" t="str">
        <f>IF(OR(U367&lt;=0,U367="n/a",V367&lt;=0,V367="n/a"),"n/a",U367/V367)</f>
        <v>n/a</v>
      </c>
      <c r="X367" s="826" t="str">
        <f>IF(OR(AJ367&lt;=0,AJ367="n/a",U367&lt;=0,U367="n/a"),"n/a",U367/AJ367)</f>
        <v>n/a</v>
      </c>
      <c r="Y367" s="780"/>
      <c r="Z367" s="766">
        <f>IF(OR(AC367&lt;0.01,AC367="n/a"),"n/a",M367/AC367*100)</f>
        <v>17.504051863857377</v>
      </c>
      <c r="AA367" s="1042">
        <f>IF(OR(AC367&lt;0.01,AC367="n/a"),"n/a",I367/AC367)</f>
        <v>11.560777957860616</v>
      </c>
      <c r="AB367" s="1043">
        <v>9</v>
      </c>
      <c r="AC367" s="1021">
        <v>6.17</v>
      </c>
      <c r="AD367" s="1021">
        <v>0.89</v>
      </c>
      <c r="AE367" s="1021">
        <v>0.67</v>
      </c>
      <c r="AF367" s="1021">
        <v>2.0699999999999998</v>
      </c>
      <c r="AG367" s="1021">
        <v>19.7</v>
      </c>
      <c r="AH367" s="1021">
        <v>63.2</v>
      </c>
      <c r="AI367" s="1021">
        <v>7.61</v>
      </c>
      <c r="AJ367" s="1021">
        <v>11.700000000000001</v>
      </c>
      <c r="AK367" s="1021">
        <v>12.950000000000001</v>
      </c>
      <c r="AL367" s="1034">
        <v>5200</v>
      </c>
      <c r="AM367" s="1028">
        <v>1</v>
      </c>
      <c r="AN367" s="1021">
        <v>0.33</v>
      </c>
      <c r="AO367" s="868" t="str">
        <f>IF(U367="n/a","n/a",IF(AA367&lt;0,"n/a",IF(AA367="n/a","n/a",J367+U367-AA367)))</f>
        <v>n/a</v>
      </c>
      <c r="AP367" s="869" t="str">
        <f>IF(U367="n/a","n/a",J367+U367)</f>
        <v>n/a</v>
      </c>
      <c r="AQ367" s="1044">
        <f>IF(OR(AC367&lt;0.01,AF367="n/a"),"n/a",(I367/SQRT(22.5*AC367*(I367/AF367))-1)*100)</f>
        <v>3.1305760734020582</v>
      </c>
      <c r="AR367" s="766">
        <f>INDEX(Historical!$C$7:$C$1455,MATCH(B367,Historical!$B$7:$B$1455,0))*IF(AH367="n/a",1.03,IF(AH367&lt;0,1.01,IF(AH367&gt;10,1.1,(1+AH367/100))))</f>
        <v>0.95700000000000007</v>
      </c>
      <c r="AS367" s="1042">
        <f>IF($AI367="n/a",1.03*AR367,IF($AI367&lt;0,1.01*AR367,IF($AI367&gt;10,1.1*AR367,(1+$AI367/100)*AR367)))</f>
        <v>1.0298277000000002</v>
      </c>
      <c r="AT367" s="1042">
        <f>IF($AK367="n/a",1.03*AS367,IF($AK367&lt;0,1.01*AS367,IF($AK367&gt;10,1.1*AS367,(1+$AK367/100)*AS367)))</f>
        <v>1.1328104700000003</v>
      </c>
      <c r="AU367" s="1042">
        <f>IF($AK367="n/a",1.03*AT367,IF($AK367&lt;0,1.01*AT367,IF($AK367&gt;10,1.1*AT367,(1+$AK367/100)*AT367)))</f>
        <v>1.2460915170000004</v>
      </c>
      <c r="AV367" s="1042">
        <f>IF($AK367="n/a",1.03*AU367,IF($AK367&lt;0,1.01*AU367,IF($AK367&gt;10,1.1*AU367,(1+$AK367/100)*AU367)))</f>
        <v>1.3707006687000005</v>
      </c>
      <c r="AW367" s="766">
        <f>SUM(AR367:AV367)</f>
        <v>5.7364303557000023</v>
      </c>
      <c r="AX367" s="877">
        <f>AW367/I367*100</f>
        <v>8.0421005968035928</v>
      </c>
      <c r="AY367" s="1212">
        <v>1.56</v>
      </c>
      <c r="AZ367" s="1028">
        <v>38.72</v>
      </c>
      <c r="BA367" s="1028">
        <v>-28.849999999999998</v>
      </c>
      <c r="BB367" s="1028">
        <v>8.89</v>
      </c>
      <c r="BC367" s="1028">
        <v>-1.49</v>
      </c>
      <c r="BE367" s="721">
        <v>2014</v>
      </c>
      <c r="BF367" s="1057">
        <f>IF(BE367&gt;2008,0,IF(BE367&gt;2001,1,IF(BE367&gt;1990,2,IF(BE367&gt;1980,3,IF(BE367&gt;1973,4,IF(BE367&gt;1970,5,IF(BE367&gt;1960,6,IF(BE367&gt;1958,7,IF(BE367&gt;1953,8,9)))))))))</f>
        <v>0</v>
      </c>
    </row>
    <row r="368" spans="1:58" s="905" customFormat="1" ht="11.25" customHeight="1" x14ac:dyDescent="0.2">
      <c r="A368" s="760" t="s">
        <v>2648</v>
      </c>
      <c r="B368" s="914" t="s">
        <v>2649</v>
      </c>
      <c r="C368" s="1181" t="s">
        <v>132</v>
      </c>
      <c r="D368" s="1181" t="s">
        <v>4424</v>
      </c>
      <c r="E368" s="885">
        <v>5</v>
      </c>
      <c r="F368" s="1245">
        <v>787</v>
      </c>
      <c r="G368" s="1244" t="s">
        <v>38</v>
      </c>
      <c r="H368" s="1244" t="s">
        <v>38</v>
      </c>
      <c r="I368" s="886">
        <v>48.92</v>
      </c>
      <c r="J368" s="887">
        <f>(M368/I368)*100</f>
        <v>2.7391659852820935</v>
      </c>
      <c r="K368" s="888">
        <v>0.33500000000000002</v>
      </c>
      <c r="L368" s="889">
        <v>4</v>
      </c>
      <c r="M368" s="890">
        <f>K368*L368</f>
        <v>1.34</v>
      </c>
      <c r="N368" s="891" t="s">
        <v>298</v>
      </c>
      <c r="O368" s="892">
        <v>0.32</v>
      </c>
      <c r="P368" s="893">
        <v>43145</v>
      </c>
      <c r="Q368" s="893">
        <v>43169</v>
      </c>
      <c r="R368" s="890">
        <f>(K368-O368)/O368*100</f>
        <v>4.6875000000000044</v>
      </c>
      <c r="S368" s="824">
        <f>IF(INDEX(Historical!$D$7:$D$1455,MATCH(B368,Historical!$B$7:$B$1455,0))=0,"n/a",(INDEX(Historical!$C$7:$C$1455,MATCH(B368,Historical!$B$7:$B$1455,0))/INDEX(Historical!$D$7:$D$1455,MATCH(B368,Historical!$B$7:$B$1455,0))-1)*100)</f>
        <v>2.4000000000000021</v>
      </c>
      <c r="T368" s="824">
        <f>IF(INDEX(Historical!$F$7:$F$1455,MATCH(B368,Historical!$B$7:$B$1455,0))=0,"n/a",((INDEX(Historical!$C$7:$C$1455,MATCH(B368,Historical!$B$7:$B$1455,0))/INDEX(Historical!$F$7:$F$1455,MATCH(B368,Historical!$B$7:$B$1455,0)))^(1/3)-1)*100)</f>
        <v>1.892339296559542</v>
      </c>
      <c r="U368" s="824">
        <f>IF(INDEX(Historical!$I$7:$I$1455,MATCH(B368,Historical!$B$7:$B$1455,0))=0,"n/a",((INDEX(Historical!$C$7:$C$1455,MATCH(B368,Historical!$B$7:$B$1455,0))/INDEX(Historical!$I$7:$I$1455,MATCH(B368,Historical!$B$7:$B$1455,0)))^(1/5)-1)*100)</f>
        <v>1.4688180699877096</v>
      </c>
      <c r="V368" s="824">
        <f>IF(INDEX(Historical!$O$7:$O$1455,MATCH(B368,Historical!$B$7:$B$1455,0))=0,"n/a",((INDEX(Historical!$C$7:$C$1455,MATCH(B368,Historical!$B$7:$B$1455,0))/INDEX(Historical!$O$7:$O$1455,MATCH(B368,Historical!$B$7:$B$1455,0)))^(1/10)-1)*100)</f>
        <v>0.90261249027860924</v>
      </c>
      <c r="W368" s="894">
        <f>IF(OR(U368&lt;=0,U368="n/a",V368&lt;=0,V368="n/a"),"n/a",U368/V368)</f>
        <v>1.6272964154687575</v>
      </c>
      <c r="X368" s="895">
        <f>IF(OR(AJ368&lt;=0,AJ368="n/a",U368&lt;=0,U368="n/a"),"n/a",U368/AJ368)</f>
        <v>0.12240150583230913</v>
      </c>
      <c r="Y368" s="919"/>
      <c r="Z368" s="887">
        <f>IF(OR(AC368&lt;0.01,AC368="n/a"),"n/a",M368/AC368*100)</f>
        <v>60.633484162895932</v>
      </c>
      <c r="AA368" s="897">
        <f>IF(OR(AC368&lt;0.01,AC368="n/a"),"n/a",I368/AC368)</f>
        <v>22.135746606334841</v>
      </c>
      <c r="AB368" s="889">
        <v>12</v>
      </c>
      <c r="AC368" s="898">
        <v>2.21</v>
      </c>
      <c r="AD368" s="898">
        <v>2.46</v>
      </c>
      <c r="AE368" s="898">
        <v>2.14</v>
      </c>
      <c r="AF368" s="898">
        <v>2.67</v>
      </c>
      <c r="AG368" s="898">
        <v>12.2</v>
      </c>
      <c r="AH368" s="898">
        <v>16</v>
      </c>
      <c r="AI368" s="898">
        <v>8.64</v>
      </c>
      <c r="AJ368" s="898">
        <v>12</v>
      </c>
      <c r="AK368" s="898">
        <v>9</v>
      </c>
      <c r="AL368" s="899">
        <v>1930</v>
      </c>
      <c r="AM368" s="900">
        <v>0.4</v>
      </c>
      <c r="AN368" s="898">
        <v>0.84</v>
      </c>
      <c r="AO368" s="901">
        <f>IF(U368="n/a","n/a",IF(AA368&lt;0,"n/a",IF(AA368="n/a","n/a",J368+U368-AA368)))</f>
        <v>-17.927762551065037</v>
      </c>
      <c r="AP368" s="902">
        <f>IF(U368="n/a","n/a",J368+U368)</f>
        <v>4.2079840552698027</v>
      </c>
      <c r="AQ368" s="903">
        <f>IF(OR(AC368&lt;0.01,AF368="n/a"),"n/a",(I368/SQRT(22.5*AC368*(I368/AF368))-1)*100)</f>
        <v>62.073294035499103</v>
      </c>
      <c r="AR368" s="766">
        <f>INDEX(Historical!$C$7:$C$1455,MATCH(B368,Historical!$B$7:$B$1455,0))*IF(AH368="n/a",1.03,IF(AH368&lt;0,1.01,IF(AH368&gt;10,1.1,(1+AH368/100))))</f>
        <v>1.4080000000000001</v>
      </c>
      <c r="AS368" s="897">
        <f>IF($AI368="n/a",1.03*AR368,IF($AI368&lt;0,1.01*AR368,IF($AI368&gt;10,1.1*AR368,(1+$AI368/100)*AR368)))</f>
        <v>1.5296512000000002</v>
      </c>
      <c r="AT368" s="897">
        <f>IF($AK368="n/a",1.03*AS368,IF($AK368&lt;0,1.01*AS368,IF($AK368&gt;10,1.1*AS368,(1+$AK368/100)*AS368)))</f>
        <v>1.6673198080000005</v>
      </c>
      <c r="AU368" s="897">
        <f>IF($AK368="n/a",1.03*AT368,IF($AK368&lt;0,1.01*AT368,IF($AK368&gt;10,1.1*AT368,(1+$AK368/100)*AT368)))</f>
        <v>1.8173785907200006</v>
      </c>
      <c r="AV368" s="897">
        <f>IF($AK368="n/a",1.03*AU368,IF($AK368&lt;0,1.01*AU368,IF($AK368&gt;10,1.1*AU368,(1+$AK368/100)*AU368)))</f>
        <v>1.9809426638848009</v>
      </c>
      <c r="AW368" s="887">
        <f>SUM(AR368:AV368)</f>
        <v>8.4032922626048023</v>
      </c>
      <c r="AX368" s="904">
        <f>AW368/I368*100</f>
        <v>17.177621141874084</v>
      </c>
      <c r="AY368" s="1213">
        <v>0.5</v>
      </c>
      <c r="AZ368" s="900">
        <v>25.44</v>
      </c>
      <c r="BA368" s="900">
        <v>-1.67</v>
      </c>
      <c r="BB368" s="900">
        <v>4.0599999999999996</v>
      </c>
      <c r="BC368" s="900">
        <v>6.3</v>
      </c>
      <c r="BD368" s="1079"/>
      <c r="BE368" s="721">
        <v>2014</v>
      </c>
      <c r="BF368" s="1057">
        <f>IF(BE368&gt;2008,0,IF(BE368&gt;2001,1,IF(BE368&gt;1990,2,IF(BE368&gt;1980,3,IF(BE368&gt;1973,4,IF(BE368&gt;1970,5,IF(BE368&gt;1960,6,IF(BE368&gt;1958,7,IF(BE368&gt;1953,8,9)))))))))</f>
        <v>0</v>
      </c>
    </row>
    <row r="369" spans="1:58" ht="11.25" customHeight="1" x14ac:dyDescent="0.2">
      <c r="A369" s="1019" t="s">
        <v>1845</v>
      </c>
      <c r="B369" s="1031" t="s">
        <v>1846</v>
      </c>
      <c r="C369" s="1181" t="s">
        <v>113</v>
      </c>
      <c r="D369" s="1181" t="s">
        <v>1236</v>
      </c>
      <c r="E369" s="857">
        <v>5</v>
      </c>
      <c r="F369" s="1245">
        <v>771</v>
      </c>
      <c r="G369" s="1245" t="s">
        <v>107</v>
      </c>
      <c r="H369" s="1245" t="s">
        <v>107</v>
      </c>
      <c r="I369" s="1030">
        <v>52.15</v>
      </c>
      <c r="J369" s="766">
        <f>(M369/I369)*100</f>
        <v>1.6107382550335569</v>
      </c>
      <c r="K369" s="1033">
        <v>0.21</v>
      </c>
      <c r="L369" s="1043">
        <v>4</v>
      </c>
      <c r="M369" s="756">
        <f>K369*L369</f>
        <v>0.84</v>
      </c>
      <c r="N369" s="1026" t="s">
        <v>576</v>
      </c>
      <c r="O369" s="860">
        <v>0.2</v>
      </c>
      <c r="P369" s="714">
        <v>43098</v>
      </c>
      <c r="Q369" s="714">
        <v>43117</v>
      </c>
      <c r="R369" s="756">
        <f>(K369-O369)/O369*100</f>
        <v>4.9999999999999902</v>
      </c>
      <c r="S369" s="824">
        <f>IF(INDEX(Historical!$D$7:$D$1455,MATCH(B369,Historical!$B$7:$B$1455,0))=0,"n/a",(INDEX(Historical!$C$7:$C$1455,MATCH(B369,Historical!$B$7:$B$1455,0))/INDEX(Historical!$D$7:$D$1455,MATCH(B369,Historical!$B$7:$B$1455,0))-1)*100)</f>
        <v>12.676056338028175</v>
      </c>
      <c r="T369" s="824">
        <f>IF(INDEX(Historical!$F$7:$F$1455,MATCH(B369,Historical!$B$7:$B$1455,0))=0,"n/a",((INDEX(Historical!$C$7:$C$1455,MATCH(B369,Historical!$B$7:$B$1455,0))/INDEX(Historical!$F$7:$F$1455,MATCH(B369,Historical!$B$7:$B$1455,0)))^(1/3)-1)*100)</f>
        <v>18.563110149668759</v>
      </c>
      <c r="U369" s="824" t="str">
        <f>IF(INDEX(Historical!$I$7:$I$1455,MATCH(B369,Historical!$B$7:$B$1455,0))=0,"n/a",((INDEX(Historical!$C$7:$C$1455,MATCH(B369,Historical!$B$7:$B$1455,0))/INDEX(Historical!$I$7:$I$1455,MATCH(B369,Historical!$B$7:$B$1455,0)))^(1/5)-1)*100)</f>
        <v>n/a</v>
      </c>
      <c r="V369" s="824" t="str">
        <f>IF(INDEX(Historical!$O$7:$O$1455,MATCH(B369,Historical!$B$7:$B$1455,0))=0,"n/a",((INDEX(Historical!$C$7:$C$1455,MATCH(B369,Historical!$B$7:$B$1455,0))/INDEX(Historical!$O$7:$O$1455,MATCH(B369,Historical!$B$7:$B$1455,0)))^(1/10)-1)*100)</f>
        <v>n/a</v>
      </c>
      <c r="W369" s="825" t="str">
        <f>IF(OR(U369&lt;=0,U369="n/a",V369&lt;=0,V369="n/a"),"n/a",U369/V369)</f>
        <v>n/a</v>
      </c>
      <c r="X369" s="826" t="str">
        <f>IF(OR(AJ369&lt;=0,AJ369="n/a",U369&lt;=0,U369="n/a"),"n/a",U369/AJ369)</f>
        <v>n/a</v>
      </c>
      <c r="Y369" s="777"/>
      <c r="Z369" s="766">
        <f>IF(OR(AC369&lt;0.01,AC369="n/a"),"n/a",M369/AC369*100)</f>
        <v>20.74074074074074</v>
      </c>
      <c r="AA369" s="1042">
        <f>IF(OR(AC369&lt;0.01,AC369="n/a"),"n/a",I369/AC369)</f>
        <v>12.876543209876543</v>
      </c>
      <c r="AB369" s="1043">
        <v>12</v>
      </c>
      <c r="AC369" s="1021">
        <v>4.05</v>
      </c>
      <c r="AD369" s="1021">
        <v>1.04</v>
      </c>
      <c r="AE369" s="1021">
        <v>0.83</v>
      </c>
      <c r="AF369" s="1021">
        <v>1.38</v>
      </c>
      <c r="AG369" s="1021">
        <v>8.9</v>
      </c>
      <c r="AH369" s="1021">
        <v>-3.8</v>
      </c>
      <c r="AI369" s="1021">
        <v>16.27</v>
      </c>
      <c r="AJ369" s="1021">
        <v>86.6</v>
      </c>
      <c r="AK369" s="1021">
        <v>12.4</v>
      </c>
      <c r="AL369" s="1034">
        <v>5740</v>
      </c>
      <c r="AM369" s="1028">
        <v>1.3</v>
      </c>
      <c r="AN369" s="1021">
        <v>0.88</v>
      </c>
      <c r="AO369" s="868" t="str">
        <f>IF(U369="n/a","n/a",IF(AA369&lt;0,"n/a",IF(AA369="n/a","n/a",J369+U369-AA369)))</f>
        <v>n/a</v>
      </c>
      <c r="AP369" s="869" t="str">
        <f>IF(U369="n/a","n/a",J369+U369)</f>
        <v>n/a</v>
      </c>
      <c r="AQ369" s="1044">
        <f>IF(OR(AC369&lt;0.01,AF369="n/a"),"n/a",(I369/SQRT(22.5*AC369*(I369/AF369))-1)*100)</f>
        <v>-11.131483816121479</v>
      </c>
      <c r="AR369" s="766">
        <f>INDEX(Historical!$C$7:$C$1455,MATCH(B369,Historical!$B$7:$B$1455,0))*IF(AH369="n/a",1.03,IF(AH369&lt;0,1.01,IF(AH369&gt;10,1.1,(1+AH369/100))))</f>
        <v>0.80800000000000005</v>
      </c>
      <c r="AS369" s="1042">
        <f>IF($AI369="n/a",1.03*AR369,IF($AI369&lt;0,1.01*AR369,IF($AI369&gt;10,1.1*AR369,(1+$AI369/100)*AR369)))</f>
        <v>0.88880000000000015</v>
      </c>
      <c r="AT369" s="1042">
        <f>IF($AK369="n/a",1.03*AS369,IF($AK369&lt;0,1.01*AS369,IF($AK369&gt;10,1.1*AS369,(1+$AK369/100)*AS369)))</f>
        <v>0.97768000000000022</v>
      </c>
      <c r="AU369" s="1042">
        <f>IF($AK369="n/a",1.03*AT369,IF($AK369&lt;0,1.01*AT369,IF($AK369&gt;10,1.1*AT369,(1+$AK369/100)*AT369)))</f>
        <v>1.0754480000000004</v>
      </c>
      <c r="AV369" s="1042">
        <f>IF($AK369="n/a",1.03*AU369,IF($AK369&lt;0,1.01*AU369,IF($AK369&gt;10,1.1*AU369,(1+$AK369/100)*AU369)))</f>
        <v>1.1829928000000005</v>
      </c>
      <c r="AW369" s="766">
        <f>SUM(AR369:AV369)</f>
        <v>4.9329208000000015</v>
      </c>
      <c r="AX369" s="877">
        <f>AW369/I369*100</f>
        <v>9.4591002876318342</v>
      </c>
      <c r="AY369" s="1212">
        <v>1.04</v>
      </c>
      <c r="AZ369" s="1028">
        <v>21.62</v>
      </c>
      <c r="BA369" s="1028">
        <v>-45.97</v>
      </c>
      <c r="BB369" s="1028">
        <v>2.82</v>
      </c>
      <c r="BC369" s="1028">
        <v>-18.64</v>
      </c>
      <c r="BE369" s="721">
        <v>2014</v>
      </c>
      <c r="BF369" s="1057">
        <f>IF(BE369&gt;2008,0,IF(BE369&gt;2001,1,IF(BE369&gt;1990,2,IF(BE369&gt;1980,3,IF(BE369&gt;1973,4,IF(BE369&gt;1970,5,IF(BE369&gt;1960,6,IF(BE369&gt;1958,7,IF(BE369&gt;1953,8,9)))))))))</f>
        <v>0</v>
      </c>
    </row>
    <row r="370" spans="1:58" ht="11.25" customHeight="1" x14ac:dyDescent="0.2">
      <c r="A370" s="1036" t="s">
        <v>4182</v>
      </c>
      <c r="B370" s="1031" t="s">
        <v>4183</v>
      </c>
      <c r="C370" s="1181" t="s">
        <v>109</v>
      </c>
      <c r="D370" s="1181" t="s">
        <v>4418</v>
      </c>
      <c r="E370" s="857">
        <v>6</v>
      </c>
      <c r="F370" s="1245">
        <v>719</v>
      </c>
      <c r="G370" s="1245" t="s">
        <v>107</v>
      </c>
      <c r="H370" s="1245" t="s">
        <v>107</v>
      </c>
      <c r="I370" s="1030">
        <v>20.07</v>
      </c>
      <c r="J370" s="766">
        <f>(M370/I370)*100</f>
        <v>3.9860488290981566</v>
      </c>
      <c r="K370" s="1033">
        <v>0.2</v>
      </c>
      <c r="L370" s="1043">
        <v>4</v>
      </c>
      <c r="M370" s="756">
        <f>K370*L370</f>
        <v>0.8</v>
      </c>
      <c r="N370" s="1026" t="s">
        <v>242</v>
      </c>
      <c r="O370" s="860">
        <v>0.16</v>
      </c>
      <c r="P370" s="1016">
        <v>43279</v>
      </c>
      <c r="Q370" s="1016">
        <v>43294</v>
      </c>
      <c r="R370" s="756">
        <f>(K370-O370)/O370*100</f>
        <v>25.000000000000007</v>
      </c>
      <c r="S370" s="824">
        <f>IF(INDEX(Historical!$D$7:$D$1455,MATCH(B370,Historical!$B$7:$B$1455,0))=0,"n/a",(INDEX(Historical!$C$7:$C$1455,MATCH(B370,Historical!$B$7:$B$1455,0))/INDEX(Historical!$D$7:$D$1455,MATCH(B370,Historical!$B$7:$B$1455,0))-1)*100)</f>
        <v>12.5</v>
      </c>
      <c r="T370" s="824">
        <f>IF(INDEX(Historical!$F$7:$F$1455,MATCH(B370,Historical!$B$7:$B$1455,0))=0,"n/a",((INDEX(Historical!$C$7:$C$1455,MATCH(B370,Historical!$B$7:$B$1455,0))/INDEX(Historical!$F$7:$F$1455,MATCH(B370,Historical!$B$7:$B$1455,0)))^(1/3)-1)*100)</f>
        <v>29.267804995627735</v>
      </c>
      <c r="U370" s="824" t="str">
        <f>IF(INDEX(Historical!$I$7:$I$1455,MATCH(B370,Historical!$B$7:$B$1455,0))=0,"n/a",((INDEX(Historical!$C$7:$C$1455,MATCH(B370,Historical!$B$7:$B$1455,0))/INDEX(Historical!$I$7:$I$1455,MATCH(B370,Historical!$B$7:$B$1455,0)))^(1/5)-1)*100)</f>
        <v>n/a</v>
      </c>
      <c r="V370" s="824" t="str">
        <f>IF(INDEX(Historical!$O$7:$O$1455,MATCH(B370,Historical!$B$7:$B$1455,0))=0,"n/a",((INDEX(Historical!$C$7:$C$1455,MATCH(B370,Historical!$B$7:$B$1455,0))/INDEX(Historical!$O$7:$O$1455,MATCH(B370,Historical!$B$7:$B$1455,0)))^(1/10)-1)*100)</f>
        <v>n/a</v>
      </c>
      <c r="W370" s="825" t="str">
        <f>IF(OR(U370&lt;=0,U370="n/a",V370&lt;=0,V370="n/a"),"n/a",U370/V370)</f>
        <v>n/a</v>
      </c>
      <c r="X370" s="826" t="str">
        <f>IF(OR(AJ370&lt;=0,AJ370="n/a",U370&lt;=0,U370="n/a"),"n/a",U370/AJ370)</f>
        <v>n/a</v>
      </c>
      <c r="Y370" s="1032" t="s">
        <v>4077</v>
      </c>
      <c r="Z370" s="766">
        <f>IF(OR(AC370&lt;0.01,AC370="n/a"),"n/a",M370/AC370*100)</f>
        <v>296.2962962962963</v>
      </c>
      <c r="AA370" s="1042">
        <f>IF(OR(AC370&lt;0.01,AC370="n/a"),"n/a",I370/AC370)</f>
        <v>74.333333333333329</v>
      </c>
      <c r="AB370" s="1043">
        <v>12</v>
      </c>
      <c r="AC370" s="1021">
        <v>0.27</v>
      </c>
      <c r="AD370" s="1021" t="s">
        <v>138</v>
      </c>
      <c r="AE370" s="1021">
        <v>9.9600000000000009</v>
      </c>
      <c r="AF370" s="1021">
        <v>0.9</v>
      </c>
      <c r="AG370" s="1021">
        <v>0.3</v>
      </c>
      <c r="AH370" s="1021">
        <v>-58.5</v>
      </c>
      <c r="AI370" s="1021">
        <v>57.14</v>
      </c>
      <c r="AJ370" s="1021">
        <v>53.7</v>
      </c>
      <c r="AK370" s="1021" t="s">
        <v>138</v>
      </c>
      <c r="AL370" s="1034">
        <v>168.39</v>
      </c>
      <c r="AM370" s="1028">
        <v>1.3</v>
      </c>
      <c r="AN370" s="1021">
        <v>0.08</v>
      </c>
      <c r="AO370" s="868" t="str">
        <f>IF(U370="n/a","n/a",IF(AA370&lt;0,"n/a",IF(AA370="n/a","n/a",J370+U370-AA370)))</f>
        <v>n/a</v>
      </c>
      <c r="AP370" s="869" t="str">
        <f>IF(U370="n/a","n/a",J370+U370)</f>
        <v>n/a</v>
      </c>
      <c r="AQ370" s="1044">
        <f>IF(OR(AC370&lt;0.01,AF370="n/a"),"n/a",(I370/SQRT(22.5*AC370*(I370/AF370))-1)*100)</f>
        <v>72.433562085034168</v>
      </c>
      <c r="AR370" s="766">
        <f>INDEX(Historical!$C$7:$C$1455,MATCH(B370,Historical!$B$7:$B$1455,0))*IF(AH370="n/a",1.03,IF(AH370&lt;0,1.01,IF(AH370&gt;10,1.1,(1+AH370/100))))</f>
        <v>0.36359999999999998</v>
      </c>
      <c r="AS370" s="1042">
        <f>IF($AI370="n/a",1.03*AR370,IF($AI370&lt;0,1.01*AR370,IF($AI370&gt;10,1.1*AR370,(1+$AI370/100)*AR370)))</f>
        <v>0.39995999999999998</v>
      </c>
      <c r="AT370" s="1042">
        <f>IF($AK370="n/a",1.03*AS370,IF($AK370&lt;0,1.01*AS370,IF($AK370&gt;10,1.1*AS370,(1+$AK370/100)*AS370)))</f>
        <v>0.41195880000000001</v>
      </c>
      <c r="AU370" s="1042">
        <f>IF($AK370="n/a",1.03*AT370,IF($AK370&lt;0,1.01*AT370,IF($AK370&gt;10,1.1*AT370,(1+$AK370/100)*AT370)))</f>
        <v>0.42431756400000004</v>
      </c>
      <c r="AV370" s="1042">
        <f>IF($AK370="n/a",1.03*AU370,IF($AK370&lt;0,1.01*AU370,IF($AK370&gt;10,1.1*AU370,(1+$AK370/100)*AU370)))</f>
        <v>0.43704709092000005</v>
      </c>
      <c r="AW370" s="766">
        <f>SUM(AR370:AV370)</f>
        <v>2.0368834549200003</v>
      </c>
      <c r="AX370" s="877">
        <f>AW370/I370*100</f>
        <v>10.148896138116594</v>
      </c>
      <c r="AY370" s="1212">
        <v>-0.32</v>
      </c>
      <c r="AZ370" s="1028">
        <v>46.39</v>
      </c>
      <c r="BA370" s="1028">
        <v>-1.6199999999999999</v>
      </c>
      <c r="BB370" s="1028">
        <v>17.810000000000002</v>
      </c>
      <c r="BC370" s="1028">
        <v>23.59</v>
      </c>
      <c r="BE370" s="721">
        <v>2013</v>
      </c>
      <c r="BF370" s="1057">
        <f>IF(BE370&gt;2008,0,IF(BE370&gt;2001,1,IF(BE370&gt;1990,2,IF(BE370&gt;1980,3,IF(BE370&gt;1973,4,IF(BE370&gt;1970,5,IF(BE370&gt;1960,6,IF(BE370&gt;1958,7,IF(BE370&gt;1953,8,9)))))))))</f>
        <v>0</v>
      </c>
    </row>
    <row r="371" spans="1:58" ht="11.25" customHeight="1" x14ac:dyDescent="0.2">
      <c r="A371" s="1019" t="s">
        <v>1542</v>
      </c>
      <c r="B371" s="1031" t="s">
        <v>1543</v>
      </c>
      <c r="C371" s="1181" t="s">
        <v>248</v>
      </c>
      <c r="D371" s="1181" t="s">
        <v>4453</v>
      </c>
      <c r="E371" s="857">
        <v>8</v>
      </c>
      <c r="F371" s="1245">
        <v>478</v>
      </c>
      <c r="G371" s="1245" t="s">
        <v>107</v>
      </c>
      <c r="H371" s="1245" t="s">
        <v>107</v>
      </c>
      <c r="I371" s="1030">
        <v>80.39</v>
      </c>
      <c r="J371" s="766">
        <f>(M371/I371)*100</f>
        <v>1.6917527055603934</v>
      </c>
      <c r="K371" s="1033">
        <v>0.34</v>
      </c>
      <c r="L371" s="1043">
        <v>4</v>
      </c>
      <c r="M371" s="756">
        <f>K371*L371</f>
        <v>1.36</v>
      </c>
      <c r="N371" s="1026" t="s">
        <v>188</v>
      </c>
      <c r="O371" s="860">
        <v>0.27</v>
      </c>
      <c r="P371" s="1016">
        <v>43209</v>
      </c>
      <c r="Q371" s="1016">
        <v>43224</v>
      </c>
      <c r="R371" s="756">
        <f>(K371-O371)/O371*100</f>
        <v>25.925925925925924</v>
      </c>
      <c r="S371" s="824">
        <f>IF(INDEX(Historical!$D$7:$D$1455,MATCH(B371,Historical!$B$7:$B$1455,0))=0,"n/a",(INDEX(Historical!$C$7:$C$1455,MATCH(B371,Historical!$B$7:$B$1455,0))/INDEX(Historical!$D$7:$D$1455,MATCH(B371,Historical!$B$7:$B$1455,0))-1)*100)</f>
        <v>1.8867924528301883</v>
      </c>
      <c r="T371" s="824">
        <f>IF(INDEX(Historical!$F$7:$F$1455,MATCH(B371,Historical!$B$7:$B$1455,0))=0,"n/a",((INDEX(Historical!$C$7:$C$1455,MATCH(B371,Historical!$B$7:$B$1455,0))/INDEX(Historical!$F$7:$F$1455,MATCH(B371,Historical!$B$7:$B$1455,0)))^(1/3)-1)*100)</f>
        <v>10.064241629820891</v>
      </c>
      <c r="U371" s="824">
        <f>IF(INDEX(Historical!$I$7:$I$1455,MATCH(B371,Historical!$B$7:$B$1455,0))=0,"n/a",((INDEX(Historical!$C$7:$C$1455,MATCH(B371,Historical!$B$7:$B$1455,0))/INDEX(Historical!$I$7:$I$1455,MATCH(B371,Historical!$B$7:$B$1455,0)))^(1/5)-1)*100)</f>
        <v>13.239815312499648</v>
      </c>
      <c r="V371" s="824">
        <f>IF(INDEX(Historical!$O$7:$O$1455,MATCH(B371,Historical!$B$7:$B$1455,0))=0,"n/a",((INDEX(Historical!$C$7:$C$1455,MATCH(B371,Historical!$B$7:$B$1455,0))/INDEX(Historical!$O$7:$O$1455,MATCH(B371,Historical!$B$7:$B$1455,0)))^(1/10)-1)*100)</f>
        <v>4.1379743992410623</v>
      </c>
      <c r="W371" s="825">
        <f>IF(OR(U371&lt;=0,U371="n/a",V371&lt;=0,V371="n/a"),"n/a",U371/V371)</f>
        <v>3.199588502753409</v>
      </c>
      <c r="X371" s="826">
        <f>IF(OR(AJ371&lt;=0,AJ371="n/a",U371&lt;=0,U371="n/a"),"n/a",U371/AJ371)</f>
        <v>1.2036195738636044</v>
      </c>
      <c r="Y371" s="780"/>
      <c r="Z371" s="766">
        <f>IF(OR(AC371&lt;0.01,AC371="n/a"),"n/a",M371/AC371*100)</f>
        <v>37.465564738292009</v>
      </c>
      <c r="AA371" s="1042">
        <f>IF(OR(AC371&lt;0.01,AC371="n/a"),"n/a",I371/AC371)</f>
        <v>22.146005509641874</v>
      </c>
      <c r="AB371" s="1043">
        <v>1</v>
      </c>
      <c r="AC371" s="1021">
        <v>3.63</v>
      </c>
      <c r="AD371" s="1021">
        <v>2.21</v>
      </c>
      <c r="AE371" s="1021">
        <v>1.23</v>
      </c>
      <c r="AF371" s="1021">
        <v>2.87</v>
      </c>
      <c r="AG371" s="1021">
        <v>16.7</v>
      </c>
      <c r="AH371" s="1021">
        <v>-2.9000000000000004</v>
      </c>
      <c r="AI371" s="1021">
        <v>11.360000000000001</v>
      </c>
      <c r="AJ371" s="1021">
        <v>11</v>
      </c>
      <c r="AK371" s="1021">
        <v>10</v>
      </c>
      <c r="AL371" s="1034">
        <v>1360</v>
      </c>
      <c r="AM371" s="1028">
        <v>1.7999999999999998</v>
      </c>
      <c r="AN371" s="1021">
        <v>0.05</v>
      </c>
      <c r="AO371" s="868">
        <f>IF(U371="n/a","n/a",IF(AA371&lt;0,"n/a",IF(AA371="n/a","n/a",J371+U371-AA371)))</f>
        <v>-7.2144374915818332</v>
      </c>
      <c r="AP371" s="869">
        <f>IF(U371="n/a","n/a",J371+U371)</f>
        <v>14.931568018060041</v>
      </c>
      <c r="AQ371" s="1044">
        <f>IF(OR(AC371&lt;0.01,AF371="n/a"),"n/a",(I371/SQRT(22.5*AC371*(I371/AF371))-1)*100)</f>
        <v>68.072782928074432</v>
      </c>
      <c r="AR371" s="766">
        <f>INDEX(Historical!$C$7:$C$1455,MATCH(B371,Historical!$B$7:$B$1455,0))*IF(AH371="n/a",1.03,IF(AH371&lt;0,1.01,IF(AH371&gt;10,1.1,(1+AH371/100))))</f>
        <v>1.0908</v>
      </c>
      <c r="AS371" s="1042">
        <f>IF($AI371="n/a",1.03*AR371,IF($AI371&lt;0,1.01*AR371,IF($AI371&gt;10,1.1*AR371,(1+$AI371/100)*AR371)))</f>
        <v>1.1998800000000001</v>
      </c>
      <c r="AT371" s="1042">
        <f>IF($AK371="n/a",1.03*AS371,IF($AK371&lt;0,1.01*AS371,IF($AK371&gt;10,1.1*AS371,(1+$AK371/100)*AS371)))</f>
        <v>1.3198680000000003</v>
      </c>
      <c r="AU371" s="1042">
        <f>IF($AK371="n/a",1.03*AT371,IF($AK371&lt;0,1.01*AT371,IF($AK371&gt;10,1.1*AT371,(1+$AK371/100)*AT371)))</f>
        <v>1.4518548000000004</v>
      </c>
      <c r="AV371" s="1042">
        <f>IF($AK371="n/a",1.03*AU371,IF($AK371&lt;0,1.01*AU371,IF($AK371&gt;10,1.1*AU371,(1+$AK371/100)*AU371)))</f>
        <v>1.5970402800000005</v>
      </c>
      <c r="AW371" s="766">
        <f>SUM(AR371:AV371)</f>
        <v>6.6594430800000017</v>
      </c>
      <c r="AX371" s="877">
        <f>AW371/I371*100</f>
        <v>8.2839197412613537</v>
      </c>
      <c r="AY371" s="1212">
        <v>0.2</v>
      </c>
      <c r="AZ371" s="1028">
        <v>25.979999999999997</v>
      </c>
      <c r="BA371" s="1028">
        <v>-17.29</v>
      </c>
      <c r="BB371" s="1028">
        <v>-6.32</v>
      </c>
      <c r="BC371" s="1028">
        <v>-5.19</v>
      </c>
      <c r="BE371" s="721">
        <v>2011</v>
      </c>
      <c r="BF371" s="1057">
        <f>IF(BE371&gt;2008,0,IF(BE371&gt;2001,1,IF(BE371&gt;1990,2,IF(BE371&gt;1980,3,IF(BE371&gt;1973,4,IF(BE371&gt;1970,5,IF(BE371&gt;1960,6,IF(BE371&gt;1958,7,IF(BE371&gt;1953,8,9)))))))))</f>
        <v>0</v>
      </c>
    </row>
    <row r="372" spans="1:58" ht="11.25" customHeight="1" x14ac:dyDescent="0.2">
      <c r="A372" s="1027" t="s">
        <v>1544</v>
      </c>
      <c r="B372" s="1031" t="s">
        <v>1545</v>
      </c>
      <c r="C372" s="1181" t="s">
        <v>124</v>
      </c>
      <c r="D372" s="1181" t="s">
        <v>4461</v>
      </c>
      <c r="E372" s="858">
        <v>5</v>
      </c>
      <c r="F372" s="1245">
        <v>757</v>
      </c>
      <c r="G372" s="1245" t="s">
        <v>107</v>
      </c>
      <c r="H372" s="1245" t="s">
        <v>107</v>
      </c>
      <c r="I372" s="1030">
        <v>12.75</v>
      </c>
      <c r="J372" s="766">
        <f>(M372/I372)*100</f>
        <v>4.0784313725490202</v>
      </c>
      <c r="K372" s="1033">
        <v>0.13</v>
      </c>
      <c r="L372" s="1043">
        <v>4</v>
      </c>
      <c r="M372" s="756">
        <f>K372*L372</f>
        <v>0.52</v>
      </c>
      <c r="N372" s="1026" t="s">
        <v>170</v>
      </c>
      <c r="O372" s="860">
        <v>0.125</v>
      </c>
      <c r="P372" s="1022">
        <v>42824</v>
      </c>
      <c r="Q372" s="1022">
        <v>42872</v>
      </c>
      <c r="R372" s="756">
        <f>(K372-O372)/O372*100</f>
        <v>4.0000000000000036</v>
      </c>
      <c r="S372" s="824">
        <f>IF(INDEX(Historical!$D$7:$D$1455,MATCH(B372,Historical!$B$7:$B$1455,0))=0,"n/a",(INDEX(Historical!$C$7:$C$1455,MATCH(B372,Historical!$B$7:$B$1455,0))/INDEX(Historical!$D$7:$D$1455,MATCH(B372,Historical!$B$7:$B$1455,0))-1)*100)</f>
        <v>4.0404040404040442</v>
      </c>
      <c r="T372" s="824">
        <f>IF(INDEX(Historical!$F$7:$F$1455,MATCH(B372,Historical!$B$7:$B$1455,0))=0,"n/a",((INDEX(Historical!$C$7:$C$1455,MATCH(B372,Historical!$B$7:$B$1455,0))/INDEX(Historical!$F$7:$F$1455,MATCH(B372,Historical!$B$7:$B$1455,0)))^(1/3)-1)*100)</f>
        <v>6.1971653303297014</v>
      </c>
      <c r="U372" s="824">
        <f>IF(INDEX(Historical!$I$7:$I$1455,MATCH(B372,Historical!$B$7:$B$1455,0))=0,"n/a",((INDEX(Historical!$C$7:$C$1455,MATCH(B372,Historical!$B$7:$B$1455,0))/INDEX(Historical!$I$7:$I$1455,MATCH(B372,Historical!$B$7:$B$1455,0)))^(1/5)-1)*100)</f>
        <v>7.4239075115404729</v>
      </c>
      <c r="V372" s="824">
        <f>IF(INDEX(Historical!$O$7:$O$1455,MATCH(B372,Historical!$B$7:$B$1455,0))=0,"n/a",((INDEX(Historical!$C$7:$C$1455,MATCH(B372,Historical!$B$7:$B$1455,0))/INDEX(Historical!$O$7:$O$1455,MATCH(B372,Historical!$B$7:$B$1455,0)))^(1/10)-1)*100)</f>
        <v>3.6455052144281241</v>
      </c>
      <c r="W372" s="825">
        <f>IF(OR(U372&lt;=0,U372="n/a",V372&lt;=0,V372="n/a"),"n/a",U372/V372)</f>
        <v>2.0364550521442806</v>
      </c>
      <c r="X372" s="826" t="str">
        <f>IF(OR(AJ372&lt;=0,AJ372="n/a",U372&lt;=0,U372="n/a"),"n/a",U372/AJ372)</f>
        <v>n/a</v>
      </c>
      <c r="Y372" s="1031"/>
      <c r="Z372" s="766">
        <f>IF(OR(AC372&lt;0.01,AC372="n/a"),"n/a",M372/AC372*100)</f>
        <v>173.33333333333334</v>
      </c>
      <c r="AA372" s="1042">
        <f>IF(OR(AC372&lt;0.01,AC372="n/a"),"n/a",I372/AC372)</f>
        <v>42.5</v>
      </c>
      <c r="AB372" s="1043">
        <v>12</v>
      </c>
      <c r="AC372" s="1021">
        <v>0.3</v>
      </c>
      <c r="AD372" s="1021">
        <v>5.79</v>
      </c>
      <c r="AE372" s="1021">
        <v>0.54</v>
      </c>
      <c r="AF372" s="1021">
        <v>0.92</v>
      </c>
      <c r="AG372" s="1021">
        <v>-13.5</v>
      </c>
      <c r="AH372" s="1021">
        <v>32.700000000000003</v>
      </c>
      <c r="AI372" s="1021">
        <v>428.46000000000004</v>
      </c>
      <c r="AJ372" s="1021">
        <v>-13.8</v>
      </c>
      <c r="AK372" s="1021">
        <v>7.37</v>
      </c>
      <c r="AL372" s="1034">
        <v>558.35</v>
      </c>
      <c r="AM372" s="1028">
        <v>1.52</v>
      </c>
      <c r="AN372" s="1021">
        <v>1.06</v>
      </c>
      <c r="AO372" s="868">
        <f>IF(U372="n/a","n/a",IF(AA372&lt;0,"n/a",IF(AA372="n/a","n/a",J372+U372-AA372)))</f>
        <v>-30.997661115910507</v>
      </c>
      <c r="AP372" s="869">
        <f>IF(U372="n/a","n/a",J372+U372)</f>
        <v>11.502338884089493</v>
      </c>
      <c r="AQ372" s="1044">
        <f>IF(OR(AC372&lt;0.01,AF372="n/a"),"n/a",(I372/SQRT(22.5*AC372*(I372/AF372))-1)*100)</f>
        <v>31.824799555234605</v>
      </c>
      <c r="AR372" s="766">
        <f>INDEX(Historical!$C$7:$C$1455,MATCH(B372,Historical!$B$7:$B$1455,0))*IF(AH372="n/a",1.03,IF(AH372&lt;0,1.01,IF(AH372&gt;10,1.1,(1+AH372/100))))</f>
        <v>0.56650000000000011</v>
      </c>
      <c r="AS372" s="1042">
        <f>IF($AI372="n/a",1.03*AR372,IF($AI372&lt;0,1.01*AR372,IF($AI372&gt;10,1.1*AR372,(1+$AI372/100)*AR372)))</f>
        <v>0.6231500000000002</v>
      </c>
      <c r="AT372" s="1042">
        <f>IF($AK372="n/a",1.03*AS372,IF($AK372&lt;0,1.01*AS372,IF($AK372&gt;10,1.1*AS372,(1+$AK372/100)*AS372)))</f>
        <v>0.66907615500000028</v>
      </c>
      <c r="AU372" s="1042">
        <f>IF($AK372="n/a",1.03*AT372,IF($AK372&lt;0,1.01*AT372,IF($AK372&gt;10,1.1*AT372,(1+$AK372/100)*AT372)))</f>
        <v>0.71838706762350035</v>
      </c>
      <c r="AV372" s="1042">
        <f>IF($AK372="n/a",1.03*AU372,IF($AK372&lt;0,1.01*AU372,IF($AK372&gt;10,1.1*AU372,(1+$AK372/100)*AU372)))</f>
        <v>0.77133219450735235</v>
      </c>
      <c r="AW372" s="766">
        <f>SUM(AR372:AV372)</f>
        <v>3.3484454171308533</v>
      </c>
      <c r="AX372" s="877">
        <f>AW372/I372*100</f>
        <v>26.262316997104733</v>
      </c>
      <c r="AY372" s="1212">
        <v>1.31</v>
      </c>
      <c r="AZ372" s="1028">
        <v>4.7699999999999996</v>
      </c>
      <c r="BA372" s="1028">
        <v>-46.54</v>
      </c>
      <c r="BB372" s="1028">
        <v>-24.560000000000002</v>
      </c>
      <c r="BC372" s="1028">
        <v>-31.86</v>
      </c>
      <c r="BD372" s="759"/>
      <c r="BE372" s="721">
        <v>2014</v>
      </c>
      <c r="BF372" s="1057">
        <f>IF(BE372&gt;2008,0,IF(BE372&gt;2001,1,IF(BE372&gt;1990,2,IF(BE372&gt;1980,3,IF(BE372&gt;1973,4,IF(BE372&gt;1970,5,IF(BE372&gt;1960,6,IF(BE372&gt;1958,7,IF(BE372&gt;1953,8,9)))))))))</f>
        <v>0</v>
      </c>
    </row>
    <row r="373" spans="1:58" ht="11.25" customHeight="1" x14ac:dyDescent="0.2">
      <c r="A373" s="1019" t="s">
        <v>1546</v>
      </c>
      <c r="B373" s="1031" t="s">
        <v>1547</v>
      </c>
      <c r="C373" s="1181" t="s">
        <v>113</v>
      </c>
      <c r="D373" s="1181" t="s">
        <v>214</v>
      </c>
      <c r="E373" s="857">
        <v>8</v>
      </c>
      <c r="F373" s="1245">
        <v>490</v>
      </c>
      <c r="G373" s="1245" t="s">
        <v>107</v>
      </c>
      <c r="H373" s="1245" t="s">
        <v>107</v>
      </c>
      <c r="I373" s="1030">
        <v>62.22</v>
      </c>
      <c r="J373" s="766">
        <f>(M373/I373)*100</f>
        <v>1.8000642880102862</v>
      </c>
      <c r="K373" s="1033">
        <v>0.28000000000000003</v>
      </c>
      <c r="L373" s="1043">
        <v>4</v>
      </c>
      <c r="M373" s="756">
        <f>K373*L373</f>
        <v>1.1200000000000001</v>
      </c>
      <c r="N373" s="1026" t="s">
        <v>802</v>
      </c>
      <c r="O373" s="860">
        <v>0.25</v>
      </c>
      <c r="P373" s="1016">
        <v>43234</v>
      </c>
      <c r="Q373" s="1016">
        <v>43256</v>
      </c>
      <c r="R373" s="756">
        <f>(K373-O373)/O373*100</f>
        <v>12.000000000000011</v>
      </c>
      <c r="S373" s="824">
        <f>IF(INDEX(Historical!$D$7:$D$1455,MATCH(B373,Historical!$B$7:$B$1455,0))=0,"n/a",(INDEX(Historical!$C$7:$C$1455,MATCH(B373,Historical!$B$7:$B$1455,0))/INDEX(Historical!$D$7:$D$1455,MATCH(B373,Historical!$B$7:$B$1455,0))-1)*100)</f>
        <v>3.125</v>
      </c>
      <c r="T373" s="824">
        <f>IF(INDEX(Historical!$F$7:$F$1455,MATCH(B373,Historical!$B$7:$B$1455,0))=0,"n/a",((INDEX(Historical!$C$7:$C$1455,MATCH(B373,Historical!$B$7:$B$1455,0))/INDEX(Historical!$F$7:$F$1455,MATCH(B373,Historical!$B$7:$B$1455,0)))^(1/3)-1)*100)</f>
        <v>4.8042548330827772</v>
      </c>
      <c r="U373" s="824">
        <f>IF(INDEX(Historical!$I$7:$I$1455,MATCH(B373,Historical!$B$7:$B$1455,0))=0,"n/a",((INDEX(Historical!$C$7:$C$1455,MATCH(B373,Historical!$B$7:$B$1455,0))/INDEX(Historical!$I$7:$I$1455,MATCH(B373,Historical!$B$7:$B$1455,0)))^(1/5)-1)*100)</f>
        <v>4.8837286784054301</v>
      </c>
      <c r="V373" s="824">
        <f>IF(INDEX(Historical!$O$7:$O$1455,MATCH(B373,Historical!$B$7:$B$1455,0))=0,"n/a",((INDEX(Historical!$C$7:$C$1455,MATCH(B373,Historical!$B$7:$B$1455,0))/INDEX(Historical!$O$7:$O$1455,MATCH(B373,Historical!$B$7:$B$1455,0)))^(1/10)-1)*100)</f>
        <v>4.3506714919300915</v>
      </c>
      <c r="W373" s="825">
        <f>IF(OR(U373&lt;=0,U373="n/a",V373&lt;=0,V373="n/a"),"n/a",U373/V373)</f>
        <v>1.1225229685725726</v>
      </c>
      <c r="X373" s="826">
        <f>IF(OR(AJ373&lt;=0,AJ373="n/a",U373&lt;=0,U373="n/a"),"n/a",U373/AJ373)</f>
        <v>0.76308260600084843</v>
      </c>
      <c r="Y373" s="798"/>
      <c r="Z373" s="766">
        <f>IF(OR(AC373&lt;0.01,AC373="n/a"),"n/a",M373/AC373*100)</f>
        <v>19.410745233968807</v>
      </c>
      <c r="AA373" s="1042">
        <f>IF(OR(AC373&lt;0.01,AC373="n/a"),"n/a",I373/AC373)</f>
        <v>10.783362218370884</v>
      </c>
      <c r="AB373" s="1043">
        <v>12</v>
      </c>
      <c r="AC373" s="1021">
        <v>5.77</v>
      </c>
      <c r="AD373" s="1021">
        <v>2.15</v>
      </c>
      <c r="AE373" s="1021">
        <v>0.96</v>
      </c>
      <c r="AF373" s="1021">
        <v>2.38</v>
      </c>
      <c r="AG373" s="1021">
        <v>25.5</v>
      </c>
      <c r="AH373" s="1021">
        <v>187</v>
      </c>
      <c r="AI373" s="1021">
        <v>1.66</v>
      </c>
      <c r="AJ373" s="1021">
        <v>6.4</v>
      </c>
      <c r="AK373" s="1021">
        <v>5.01</v>
      </c>
      <c r="AL373" s="1034">
        <v>21710</v>
      </c>
      <c r="AM373" s="1028">
        <v>1.4000000000000001</v>
      </c>
      <c r="AN373" s="1021">
        <v>1.05</v>
      </c>
      <c r="AO373" s="868">
        <f>IF(U373="n/a","n/a",IF(AA373&lt;0,"n/a",IF(AA373="n/a","n/a",J373+U373-AA373)))</f>
        <v>-4.0995692519551685</v>
      </c>
      <c r="AP373" s="869">
        <f>IF(U373="n/a","n/a",J373+U373)</f>
        <v>6.6837929664157159</v>
      </c>
      <c r="AQ373" s="1044">
        <f>IF(OR(AC373&lt;0.01,AF373="n/a"),"n/a",(I373/SQRT(22.5*AC373*(I373/AF373))-1)*100)</f>
        <v>6.8007533883595928</v>
      </c>
      <c r="AR373" s="766">
        <f>INDEX(Historical!$C$7:$C$1455,MATCH(B373,Historical!$B$7:$B$1455,0))*IF(AH373="n/a",1.03,IF(AH373&lt;0,1.01,IF(AH373&gt;10,1.1,(1+AH373/100))))</f>
        <v>1.089</v>
      </c>
      <c r="AS373" s="1042">
        <f>IF($AI373="n/a",1.03*AR373,IF($AI373&lt;0,1.01*AR373,IF($AI373&gt;10,1.1*AR373,(1+$AI373/100)*AR373)))</f>
        <v>1.1070773999999999</v>
      </c>
      <c r="AT373" s="1042">
        <f>IF($AK373="n/a",1.03*AS373,IF($AK373&lt;0,1.01*AS373,IF($AK373&gt;10,1.1*AS373,(1+$AK373/100)*AS373)))</f>
        <v>1.1625419777399999</v>
      </c>
      <c r="AU373" s="1042">
        <f>IF($AK373="n/a",1.03*AT373,IF($AK373&lt;0,1.01*AT373,IF($AK373&gt;10,1.1*AT373,(1+$AK373/100)*AT373)))</f>
        <v>1.220785330824774</v>
      </c>
      <c r="AV373" s="1042">
        <f>IF($AK373="n/a",1.03*AU373,IF($AK373&lt;0,1.01*AU373,IF($AK373&gt;10,1.1*AU373,(1+$AK373/100)*AU373)))</f>
        <v>1.2819466758990952</v>
      </c>
      <c r="AW373" s="766">
        <f>SUM(AR373:AV373)</f>
        <v>5.8613513844638696</v>
      </c>
      <c r="AX373" s="877">
        <f>AW373/I373*100</f>
        <v>9.4203654523688041</v>
      </c>
      <c r="AY373" s="1212">
        <v>1.34</v>
      </c>
      <c r="AZ373" s="1028">
        <v>15.329999999999998</v>
      </c>
      <c r="BA373" s="1028">
        <v>-21.92</v>
      </c>
      <c r="BB373" s="1028">
        <v>-0.19</v>
      </c>
      <c r="BC373" s="1028">
        <v>-4.1399999999999997</v>
      </c>
      <c r="BE373" s="721">
        <v>2011</v>
      </c>
      <c r="BF373" s="1057">
        <f>IF(BE373&gt;2008,0,IF(BE373&gt;2001,1,IF(BE373&gt;1990,2,IF(BE373&gt;1980,3,IF(BE373&gt;1973,4,IF(BE373&gt;1970,5,IF(BE373&gt;1960,6,IF(BE373&gt;1958,7,IF(BE373&gt;1953,8,9)))))))))</f>
        <v>0</v>
      </c>
    </row>
    <row r="374" spans="1:58" ht="11.25" customHeight="1" x14ac:dyDescent="0.2">
      <c r="A374" s="1027" t="s">
        <v>1548</v>
      </c>
      <c r="B374" s="1031" t="s">
        <v>1549</v>
      </c>
      <c r="C374" s="1181" t="s">
        <v>124</v>
      </c>
      <c r="D374" s="1181" t="s">
        <v>4437</v>
      </c>
      <c r="E374" s="857">
        <v>8</v>
      </c>
      <c r="F374" s="1245">
        <v>501</v>
      </c>
      <c r="G374" s="1245" t="s">
        <v>107</v>
      </c>
      <c r="H374" s="1245" t="s">
        <v>107</v>
      </c>
      <c r="I374" s="1030">
        <v>97.82</v>
      </c>
      <c r="J374" s="766">
        <f>(M374/I374)*100</f>
        <v>3.2304232263340831</v>
      </c>
      <c r="K374" s="1033">
        <v>0.79</v>
      </c>
      <c r="L374" s="1043">
        <v>4</v>
      </c>
      <c r="M374" s="756">
        <f>K374*L374</f>
        <v>3.16</v>
      </c>
      <c r="N374" s="1026" t="s">
        <v>183</v>
      </c>
      <c r="O374" s="860">
        <v>0.63</v>
      </c>
      <c r="P374" s="1016">
        <v>43265</v>
      </c>
      <c r="Q374" s="1016">
        <v>43294</v>
      </c>
      <c r="R374" s="756">
        <f>(K374-O374)/O374*100</f>
        <v>25.396825396825403</v>
      </c>
      <c r="S374" s="824">
        <f>IF(INDEX(Historical!$D$7:$D$1455,MATCH(B374,Historical!$B$7:$B$1455,0))=0,"n/a",(INDEX(Historical!$C$7:$C$1455,MATCH(B374,Historical!$B$7:$B$1455,0))/INDEX(Historical!$D$7:$D$1455,MATCH(B374,Historical!$B$7:$B$1455,0))-1)*100)</f>
        <v>10.526315789473696</v>
      </c>
      <c r="T374" s="824">
        <f>IF(INDEX(Historical!$F$7:$F$1455,MATCH(B374,Historical!$B$7:$B$1455,0))=0,"n/a",((INDEX(Historical!$C$7:$C$1455,MATCH(B374,Historical!$B$7:$B$1455,0))/INDEX(Historical!$F$7:$F$1455,MATCH(B374,Historical!$B$7:$B$1455,0)))^(1/3)-1)*100)</f>
        <v>16.348338572528085</v>
      </c>
      <c r="U374" s="824">
        <f>IF(INDEX(Historical!$I$7:$I$1455,MATCH(B374,Historical!$B$7:$B$1455,0))=0,"n/a",((INDEX(Historical!$C$7:$C$1455,MATCH(B374,Historical!$B$7:$B$1455,0))/INDEX(Historical!$I$7:$I$1455,MATCH(B374,Historical!$B$7:$B$1455,0)))^(1/5)-1)*100)</f>
        <v>21.544521185290201</v>
      </c>
      <c r="V374" s="824">
        <f>IF(INDEX(Historical!$O$7:$O$1455,MATCH(B374,Historical!$B$7:$B$1455,0))=0,"n/a",((INDEX(Historical!$C$7:$C$1455,MATCH(B374,Historical!$B$7:$B$1455,0))/INDEX(Historical!$O$7:$O$1455,MATCH(B374,Historical!$B$7:$B$1455,0)))^(1/10)-1)*100)</f>
        <v>9.6831852506676022</v>
      </c>
      <c r="W374" s="825">
        <f>IF(OR(U374&lt;=0,U374="n/a",V374&lt;=0,V374="n/a"),"n/a",U374/V374)</f>
        <v>2.2249415484233173</v>
      </c>
      <c r="X374" s="826">
        <f>IF(OR(AJ374&lt;=0,AJ374="n/a",U374&lt;=0,U374="n/a"),"n/a",U374/AJ374)</f>
        <v>0.75330493654860842</v>
      </c>
      <c r="Y374" s="780"/>
      <c r="Z374" s="766">
        <f>IF(OR(AC374&lt;0.01,AC374="n/a"),"n/a",M374/AC374*100)</f>
        <v>44.01114206128134</v>
      </c>
      <c r="AA374" s="1042">
        <f>IF(OR(AC374&lt;0.01,AC374="n/a"),"n/a",I374/AC374)</f>
        <v>13.623955431754874</v>
      </c>
      <c r="AB374" s="1043">
        <v>12</v>
      </c>
      <c r="AC374" s="1021">
        <v>7.18</v>
      </c>
      <c r="AD374" s="1021">
        <v>1.28</v>
      </c>
      <c r="AE374" s="1021">
        <v>1.33</v>
      </c>
      <c r="AF374" s="1021">
        <v>3.62</v>
      </c>
      <c r="AG374" s="1021">
        <v>34</v>
      </c>
      <c r="AH374" s="1021">
        <v>21.5</v>
      </c>
      <c r="AI374" s="1021">
        <v>8.15</v>
      </c>
      <c r="AJ374" s="1021">
        <v>28.599999999999998</v>
      </c>
      <c r="AK374" s="1021">
        <v>10.61</v>
      </c>
      <c r="AL374" s="1034">
        <v>9260</v>
      </c>
      <c r="AM374" s="1028">
        <v>0.8</v>
      </c>
      <c r="AN374" s="1021">
        <v>0.99</v>
      </c>
      <c r="AO374" s="868">
        <f>IF(U374="n/a","n/a",IF(AA374&lt;0,"n/a",IF(AA374="n/a","n/a",J374+U374-AA374)))</f>
        <v>11.150988979869409</v>
      </c>
      <c r="AP374" s="869">
        <f>IF(U374="n/a","n/a",J374+U374)</f>
        <v>24.774944411624283</v>
      </c>
      <c r="AQ374" s="1044">
        <f>IF(OR(AC374&lt;0.01,AF374="n/a"),"n/a",(I374/SQRT(22.5*AC374*(I374/AF374))-1)*100)</f>
        <v>48.052120946874119</v>
      </c>
      <c r="AR374" s="766">
        <f>INDEX(Historical!$C$7:$C$1455,MATCH(B374,Historical!$B$7:$B$1455,0))*IF(AH374="n/a",1.03,IF(AH374&lt;0,1.01,IF(AH374&gt;10,1.1,(1+AH374/100))))</f>
        <v>2.7720000000000002</v>
      </c>
      <c r="AS374" s="1042">
        <f>IF($AI374="n/a",1.03*AR374,IF($AI374&lt;0,1.01*AR374,IF($AI374&gt;10,1.1*AR374,(1+$AI374/100)*AR374)))</f>
        <v>2.9979179999999999</v>
      </c>
      <c r="AT374" s="1042">
        <f>IF($AK374="n/a",1.03*AS374,IF($AK374&lt;0,1.01*AS374,IF($AK374&gt;10,1.1*AS374,(1+$AK374/100)*AS374)))</f>
        <v>3.2977098000000002</v>
      </c>
      <c r="AU374" s="1042">
        <f>IF($AK374="n/a",1.03*AT374,IF($AK374&lt;0,1.01*AT374,IF($AK374&gt;10,1.1*AT374,(1+$AK374/100)*AT374)))</f>
        <v>3.6274807800000004</v>
      </c>
      <c r="AV374" s="1042">
        <f>IF($AK374="n/a",1.03*AU374,IF($AK374&lt;0,1.01*AU374,IF($AK374&gt;10,1.1*AU374,(1+$AK374/100)*AU374)))</f>
        <v>3.9902288580000009</v>
      </c>
      <c r="AW374" s="766">
        <f>SUM(AR374:AV374)</f>
        <v>16.685337438000001</v>
      </c>
      <c r="AX374" s="877">
        <f>AW374/I374*100</f>
        <v>17.057184050296463</v>
      </c>
      <c r="AY374" s="1212">
        <v>1.8</v>
      </c>
      <c r="AZ374" s="1028">
        <v>17.09</v>
      </c>
      <c r="BA374" s="1028">
        <v>-25.4</v>
      </c>
      <c r="BB374" s="1028">
        <v>0.33</v>
      </c>
      <c r="BC374" s="1028">
        <v>-11.78</v>
      </c>
      <c r="BE374" s="721">
        <v>2011</v>
      </c>
      <c r="BF374" s="1057">
        <f>IF(BE374&gt;2008,0,IF(BE374&gt;2001,1,IF(BE374&gt;1990,2,IF(BE374&gt;1980,3,IF(BE374&gt;1973,4,IF(BE374&gt;1970,5,IF(BE374&gt;1960,6,IF(BE374&gt;1958,7,IF(BE374&gt;1953,8,9)))))))))</f>
        <v>0</v>
      </c>
    </row>
    <row r="375" spans="1:58" ht="11.25" customHeight="1" x14ac:dyDescent="0.2">
      <c r="A375" s="1027" t="s">
        <v>1550</v>
      </c>
      <c r="B375" s="1031" t="s">
        <v>1551</v>
      </c>
      <c r="C375" s="1181" t="s">
        <v>248</v>
      </c>
      <c r="D375" s="1181" t="s">
        <v>4448</v>
      </c>
      <c r="E375" s="857">
        <v>5</v>
      </c>
      <c r="F375" s="1245">
        <v>761</v>
      </c>
      <c r="G375" s="1245" t="s">
        <v>107</v>
      </c>
      <c r="H375" s="1245" t="s">
        <v>107</v>
      </c>
      <c r="I375" s="1030">
        <v>47.99</v>
      </c>
      <c r="J375" s="766">
        <f>(M375/I375)*100</f>
        <v>1.8753907063971662</v>
      </c>
      <c r="K375" s="1033">
        <v>0.22500000000000001</v>
      </c>
      <c r="L375" s="1043">
        <v>4</v>
      </c>
      <c r="M375" s="756">
        <f>K375*L375</f>
        <v>0.9</v>
      </c>
      <c r="N375" s="1026" t="s">
        <v>239</v>
      </c>
      <c r="O375" s="860">
        <v>0.2</v>
      </c>
      <c r="P375" s="1022">
        <v>42950</v>
      </c>
      <c r="Q375" s="1022">
        <v>42965</v>
      </c>
      <c r="R375" s="756">
        <f>(K375-O375)/O375*100</f>
        <v>12.499999999999996</v>
      </c>
      <c r="S375" s="824">
        <f>IF(INDEX(Historical!$D$7:$D$1455,MATCH(B375,Historical!$B$7:$B$1455,0))=0,"n/a",(INDEX(Historical!$C$7:$C$1455,MATCH(B375,Historical!$B$7:$B$1455,0))/INDEX(Historical!$D$7:$D$1455,MATCH(B375,Historical!$B$7:$B$1455,0))-1)*100)</f>
        <v>13.333333333333353</v>
      </c>
      <c r="T375" s="824">
        <f>IF(INDEX(Historical!$F$7:$F$1455,MATCH(B375,Historical!$B$7:$B$1455,0))=0,"n/a",((INDEX(Historical!$C$7:$C$1455,MATCH(B375,Historical!$B$7:$B$1455,0))/INDEX(Historical!$F$7:$F$1455,MATCH(B375,Historical!$B$7:$B$1455,0)))^(1/3)-1)*100)</f>
        <v>17.052587578495725</v>
      </c>
      <c r="U375" s="824" t="str">
        <f>IF(INDEX(Historical!$I$7:$I$1455,MATCH(B375,Historical!$B$7:$B$1455,0))=0,"n/a",((INDEX(Historical!$C$7:$C$1455,MATCH(B375,Historical!$B$7:$B$1455,0))/INDEX(Historical!$I$7:$I$1455,MATCH(B375,Historical!$B$7:$B$1455,0)))^(1/5)-1)*100)</f>
        <v>n/a</v>
      </c>
      <c r="V375" s="824" t="str">
        <f>IF(INDEX(Historical!$O$7:$O$1455,MATCH(B375,Historical!$B$7:$B$1455,0))=0,"n/a",((INDEX(Historical!$C$7:$C$1455,MATCH(B375,Historical!$B$7:$B$1455,0))/INDEX(Historical!$O$7:$O$1455,MATCH(B375,Historical!$B$7:$B$1455,0)))^(1/10)-1)*100)</f>
        <v>n/a</v>
      </c>
      <c r="W375" s="825" t="str">
        <f>IF(OR(U375&lt;=0,U375="n/a",V375&lt;=0,V375="n/a"),"n/a",U375/V375)</f>
        <v>n/a</v>
      </c>
      <c r="X375" s="826" t="str">
        <f>IF(OR(AJ375&lt;=0,AJ375="n/a",U375&lt;=0,U375="n/a"),"n/a",U375/AJ375)</f>
        <v>n/a</v>
      </c>
      <c r="Y375" s="780"/>
      <c r="Z375" s="766">
        <f>IF(OR(AC375&lt;0.01,AC375="n/a"),"n/a",M375/AC375*100)</f>
        <v>84.905660377358487</v>
      </c>
      <c r="AA375" s="1042">
        <f>IF(OR(AC375&lt;0.01,AC375="n/a"),"n/a",I375/AC375)</f>
        <v>45.273584905660378</v>
      </c>
      <c r="AB375" s="1043">
        <v>1</v>
      </c>
      <c r="AC375" s="1021">
        <v>1.06</v>
      </c>
      <c r="AD375" s="1021">
        <v>11.61</v>
      </c>
      <c r="AE375" s="1021">
        <v>0.91</v>
      </c>
      <c r="AF375" s="1023" t="s">
        <v>138</v>
      </c>
      <c r="AG375" s="1024">
        <v>-18.5</v>
      </c>
      <c r="AH375" s="1021">
        <v>-3.6999999999999997</v>
      </c>
      <c r="AI375" s="1021">
        <v>2.6</v>
      </c>
      <c r="AJ375" s="1021">
        <v>15.4</v>
      </c>
      <c r="AK375" s="1021">
        <v>3.9</v>
      </c>
      <c r="AL375" s="1034">
        <v>1520</v>
      </c>
      <c r="AM375" s="1028">
        <v>1.3</v>
      </c>
      <c r="AN375" s="1023" t="s">
        <v>138</v>
      </c>
      <c r="AO375" s="868" t="str">
        <f>IF(U375="n/a","n/a",IF(AA375&lt;0,"n/a",IF(AA375="n/a","n/a",J375+U375-AA375)))</f>
        <v>n/a</v>
      </c>
      <c r="AP375" s="869" t="str">
        <f>IF(U375="n/a","n/a",J375+U375)</f>
        <v>n/a</v>
      </c>
      <c r="AQ375" s="1044" t="str">
        <f>IF(OR(AC375&lt;0.01,AF375="n/a"),"n/a",(I375/SQRT(22.5*AC375*(I375/AF375))-1)*100)</f>
        <v>n/a</v>
      </c>
      <c r="AR375" s="766">
        <f>INDEX(Historical!$C$7:$C$1455,MATCH(B375,Historical!$B$7:$B$1455,0))*IF(AH375="n/a",1.03,IF(AH375&lt;0,1.01,IF(AH375&gt;10,1.1,(1+AH375/100))))</f>
        <v>0.85850000000000015</v>
      </c>
      <c r="AS375" s="1042">
        <f>IF($AI375="n/a",1.03*AR375,IF($AI375&lt;0,1.01*AR375,IF($AI375&gt;10,1.1*AR375,(1+$AI375/100)*AR375)))</f>
        <v>0.88082100000000019</v>
      </c>
      <c r="AT375" s="1042">
        <f>IF($AK375="n/a",1.03*AS375,IF($AK375&lt;0,1.01*AS375,IF($AK375&gt;10,1.1*AS375,(1+$AK375/100)*AS375)))</f>
        <v>0.91517301900000014</v>
      </c>
      <c r="AU375" s="1042">
        <f>IF($AK375="n/a",1.03*AT375,IF($AK375&lt;0,1.01*AT375,IF($AK375&gt;10,1.1*AT375,(1+$AK375/100)*AT375)))</f>
        <v>0.95086476674100007</v>
      </c>
      <c r="AV375" s="1042">
        <f>IF($AK375="n/a",1.03*AU375,IF($AK375&lt;0,1.01*AU375,IF($AK375&gt;10,1.1*AU375,(1+$AK375/100)*AU375)))</f>
        <v>0.98794849264389895</v>
      </c>
      <c r="AW375" s="766">
        <f>SUM(AR375:AV375)</f>
        <v>4.5933072783848994</v>
      </c>
      <c r="AX375" s="877">
        <f>AW375/I375*100</f>
        <v>9.5713842016772226</v>
      </c>
      <c r="AY375" s="1212">
        <v>0.18</v>
      </c>
      <c r="AZ375" s="1028">
        <v>26.119999999999997</v>
      </c>
      <c r="BA375" s="1028">
        <v>-30.9</v>
      </c>
      <c r="BB375" s="1028">
        <v>-9.11</v>
      </c>
      <c r="BC375" s="1028">
        <v>-9.19</v>
      </c>
      <c r="BE375" s="721">
        <v>2014</v>
      </c>
      <c r="BF375" s="1057">
        <f>IF(BE375&gt;2008,0,IF(BE375&gt;2001,1,IF(BE375&gt;1990,2,IF(BE375&gt;1980,3,IF(BE375&gt;1973,4,IF(BE375&gt;1970,5,IF(BE375&gt;1960,6,IF(BE375&gt;1958,7,IF(BE375&gt;1953,8,9)))))))))</f>
        <v>0</v>
      </c>
    </row>
    <row r="376" spans="1:58" ht="11.25" customHeight="1" x14ac:dyDescent="0.2">
      <c r="A376" s="1027" t="s">
        <v>3936</v>
      </c>
      <c r="B376" s="1031" t="s">
        <v>3937</v>
      </c>
      <c r="C376" s="1181" t="s">
        <v>109</v>
      </c>
      <c r="D376" s="1181" t="s">
        <v>4434</v>
      </c>
      <c r="E376" s="857">
        <v>5</v>
      </c>
      <c r="F376" s="1245">
        <v>824</v>
      </c>
      <c r="G376" s="1245" t="s">
        <v>107</v>
      </c>
      <c r="H376" s="1245" t="s">
        <v>107</v>
      </c>
      <c r="I376" s="1030">
        <v>18.989999999999998</v>
      </c>
      <c r="J376" s="766">
        <f>(M376/I376)*100</f>
        <v>2.9489204844655088</v>
      </c>
      <c r="K376" s="1033">
        <v>0.14000000000000001</v>
      </c>
      <c r="L376" s="1043">
        <v>4</v>
      </c>
      <c r="M376" s="756">
        <f>K376*L376</f>
        <v>0.56000000000000005</v>
      </c>
      <c r="N376" s="1026" t="s">
        <v>282</v>
      </c>
      <c r="O376" s="860">
        <v>0.12</v>
      </c>
      <c r="P376" s="1016">
        <v>43293</v>
      </c>
      <c r="Q376" s="1016">
        <v>43309</v>
      </c>
      <c r="R376" s="756">
        <f>(K376-O376)/O376*100</f>
        <v>16.666666666666682</v>
      </c>
      <c r="S376" s="824">
        <f>IF(INDEX(Historical!$D$7:$D$1455,MATCH(B376,Historical!$B$7:$B$1455,0))=0,"n/a",(INDEX(Historical!$C$7:$C$1455,MATCH(B376,Historical!$B$7:$B$1455,0))/INDEX(Historical!$D$7:$D$1455,MATCH(B376,Historical!$B$7:$B$1455,0))-1)*100)</f>
        <v>41.935483870967751</v>
      </c>
      <c r="T376" s="824">
        <f>IF(INDEX(Historical!$F$7:$F$1455,MATCH(B376,Historical!$B$7:$B$1455,0))=0,"n/a",((INDEX(Historical!$C$7:$C$1455,MATCH(B376,Historical!$B$7:$B$1455,0))/INDEX(Historical!$F$7:$F$1455,MATCH(B376,Historical!$B$7:$B$1455,0)))^(1/3)-1)*100)</f>
        <v>63.864254120129146</v>
      </c>
      <c r="U376" s="824" t="str">
        <f>IF(INDEX(Historical!$I$7:$I$1455,MATCH(B376,Historical!$B$7:$B$1455,0))=0,"n/a",((INDEX(Historical!$C$7:$C$1455,MATCH(B376,Historical!$B$7:$B$1455,0))/INDEX(Historical!$I$7:$I$1455,MATCH(B376,Historical!$B$7:$B$1455,0)))^(1/5)-1)*100)</f>
        <v>n/a</v>
      </c>
      <c r="V376" s="824" t="str">
        <f>IF(INDEX(Historical!$O$7:$O$1455,MATCH(B376,Historical!$B$7:$B$1455,0))=0,"n/a",((INDEX(Historical!$C$7:$C$1455,MATCH(B376,Historical!$B$7:$B$1455,0))/INDEX(Historical!$O$7:$O$1455,MATCH(B376,Historical!$B$7:$B$1455,0)))^(1/10)-1)*100)</f>
        <v>n/a</v>
      </c>
      <c r="W376" s="825" t="str">
        <f>IF(OR(U376&lt;=0,U376="n/a",V376&lt;=0,V376="n/a"),"n/a",U376/V376)</f>
        <v>n/a</v>
      </c>
      <c r="X376" s="826" t="str">
        <f>IF(OR(AJ376&lt;=0,AJ376="n/a",U376&lt;=0,U376="n/a"),"n/a",U376/AJ376)</f>
        <v>n/a</v>
      </c>
      <c r="Y376" s="787" t="s">
        <v>4208</v>
      </c>
      <c r="Z376" s="766">
        <f>IF(OR(AC376&lt;0.01,AC376="n/a"),"n/a",M376/AC376*100)</f>
        <v>28.282828282828287</v>
      </c>
      <c r="AA376" s="1042">
        <f>IF(OR(AC376&lt;0.01,AC376="n/a"),"n/a",I376/AC376)</f>
        <v>9.5909090909090899</v>
      </c>
      <c r="AB376" s="1043">
        <v>12</v>
      </c>
      <c r="AC376" s="1021">
        <v>1.98</v>
      </c>
      <c r="AD376" s="1021">
        <v>0.36</v>
      </c>
      <c r="AE376" s="1021">
        <v>3.45</v>
      </c>
      <c r="AF376" s="1021">
        <v>1.34</v>
      </c>
      <c r="AG376" s="1021">
        <v>13.8</v>
      </c>
      <c r="AH376" s="1021">
        <v>-16.8</v>
      </c>
      <c r="AI376" s="1021" t="s">
        <v>138</v>
      </c>
      <c r="AJ376" s="1021">
        <v>8.6</v>
      </c>
      <c r="AK376" s="1021">
        <v>26.3</v>
      </c>
      <c r="AL376" s="1034">
        <v>198.26</v>
      </c>
      <c r="AM376" s="1028">
        <v>5</v>
      </c>
      <c r="AN376" s="1021">
        <v>0.09</v>
      </c>
      <c r="AO376" s="868" t="str">
        <f>IF(U376="n/a","n/a",IF(AA376&lt;0,"n/a",IF(AA376="n/a","n/a",J376+U376-AA376)))</f>
        <v>n/a</v>
      </c>
      <c r="AP376" s="869" t="str">
        <f>IF(U376="n/a","n/a",J376+U376)</f>
        <v>n/a</v>
      </c>
      <c r="AQ376" s="1044">
        <f>IF(OR(AC376&lt;0.01,AF376="n/a"),"n/a",(I376/SQRT(22.5*AC376*(I376/AF376))-1)*100)</f>
        <v>-24.422760093271513</v>
      </c>
      <c r="AR376" s="766">
        <f>INDEX(Historical!$C$7:$C$1455,MATCH(B376,Historical!$B$7:$B$1455,0))*IF(AH376="n/a",1.03,IF(AH376&lt;0,1.01,IF(AH376&gt;10,1.1,(1+AH376/100))))</f>
        <v>0.44440000000000002</v>
      </c>
      <c r="AS376" s="1042">
        <f>IF($AI376="n/a",1.03*AR376,IF($AI376&lt;0,1.01*AR376,IF($AI376&gt;10,1.1*AR376,(1+$AI376/100)*AR376)))</f>
        <v>0.45773200000000003</v>
      </c>
      <c r="AT376" s="1042">
        <f>IF($AK376="n/a",1.03*AS376,IF($AK376&lt;0,1.01*AS376,IF($AK376&gt;10,1.1*AS376,(1+$AK376/100)*AS376)))</f>
        <v>0.5035052000000001</v>
      </c>
      <c r="AU376" s="1042">
        <f>IF($AK376="n/a",1.03*AT376,IF($AK376&lt;0,1.01*AT376,IF($AK376&gt;10,1.1*AT376,(1+$AK376/100)*AT376)))</f>
        <v>0.55385572000000016</v>
      </c>
      <c r="AV376" s="1042">
        <f>IF($AK376="n/a",1.03*AU376,IF($AK376&lt;0,1.01*AU376,IF($AK376&gt;10,1.1*AU376,(1+$AK376/100)*AU376)))</f>
        <v>0.60924129200000021</v>
      </c>
      <c r="AW376" s="766">
        <f>SUM(AR376:AV376)</f>
        <v>2.5687342120000003</v>
      </c>
      <c r="AX376" s="877">
        <f>AW376/I376*100</f>
        <v>13.526773101632442</v>
      </c>
      <c r="AY376" s="1212">
        <v>0.23</v>
      </c>
      <c r="AZ376" s="1028">
        <v>9.2200000000000006</v>
      </c>
      <c r="BA376" s="1028">
        <v>-23.43</v>
      </c>
      <c r="BB376" s="1028">
        <v>-7.88</v>
      </c>
      <c r="BC376" s="1028">
        <v>-11.12</v>
      </c>
      <c r="BE376" s="721">
        <v>2014</v>
      </c>
      <c r="BF376" s="1057">
        <f>IF(BE376&gt;2008,0,IF(BE376&gt;2001,1,IF(BE376&gt;1990,2,IF(BE376&gt;1980,3,IF(BE376&gt;1973,4,IF(BE376&gt;1970,5,IF(BE376&gt;1960,6,IF(BE376&gt;1958,7,IF(BE376&gt;1953,8,9)))))))))</f>
        <v>0</v>
      </c>
    </row>
    <row r="377" spans="1:58" s="905" customFormat="1" ht="11.25" customHeight="1" x14ac:dyDescent="0.2">
      <c r="A377" s="884" t="s">
        <v>1552</v>
      </c>
      <c r="B377" s="914" t="s">
        <v>1553</v>
      </c>
      <c r="C377" s="1181" t="s">
        <v>132</v>
      </c>
      <c r="D377" s="1181" t="s">
        <v>4425</v>
      </c>
      <c r="E377" s="885">
        <v>5</v>
      </c>
      <c r="F377" s="1245">
        <v>772</v>
      </c>
      <c r="G377" s="1244" t="s">
        <v>107</v>
      </c>
      <c r="H377" s="1244" t="s">
        <v>107</v>
      </c>
      <c r="I377" s="886">
        <v>20.69</v>
      </c>
      <c r="J377" s="887">
        <f>(M377/I377)*100</f>
        <v>8.1585306911551463</v>
      </c>
      <c r="K377" s="888">
        <v>0.42199999999999999</v>
      </c>
      <c r="L377" s="889">
        <v>4</v>
      </c>
      <c r="M377" s="890">
        <f>K377*L377</f>
        <v>1.6879999999999999</v>
      </c>
      <c r="N377" s="891" t="s">
        <v>162</v>
      </c>
      <c r="O377" s="892">
        <v>0.42</v>
      </c>
      <c r="P377" s="910">
        <v>43097</v>
      </c>
      <c r="Q377" s="910">
        <v>43131</v>
      </c>
      <c r="R377" s="890">
        <f>(K377-O377)/O377*100</f>
        <v>0.47619047619047666</v>
      </c>
      <c r="S377" s="824">
        <f>IF(INDEX(Historical!$D$7:$D$1455,MATCH(B377,Historical!$B$7:$B$1455,0))=0,"n/a",(INDEX(Historical!$C$7:$C$1455,MATCH(B377,Historical!$B$7:$B$1455,0))/INDEX(Historical!$D$7:$D$1455,MATCH(B377,Historical!$B$7:$B$1455,0))-1)*100)</f>
        <v>6.3964534515516203</v>
      </c>
      <c r="T377" s="824">
        <f>IF(INDEX(Historical!$F$7:$F$1455,MATCH(B377,Historical!$B$7:$B$1455,0))=0,"n/a",((INDEX(Historical!$C$7:$C$1455,MATCH(B377,Historical!$B$7:$B$1455,0))/INDEX(Historical!$F$7:$F$1455,MATCH(B377,Historical!$B$7:$B$1455,0)))^(1/3)-1)*100)</f>
        <v>8.9935099202629978</v>
      </c>
      <c r="U377" s="824" t="str">
        <f>IF(INDEX(Historical!$I$7:$I$1455,MATCH(B377,Historical!$B$7:$B$1455,0))=0,"n/a",((INDEX(Historical!$C$7:$C$1455,MATCH(B377,Historical!$B$7:$B$1455,0))/INDEX(Historical!$I$7:$I$1455,MATCH(B377,Historical!$B$7:$B$1455,0)))^(1/5)-1)*100)</f>
        <v>n/a</v>
      </c>
      <c r="V377" s="824" t="str">
        <f>IF(INDEX(Historical!$O$7:$O$1455,MATCH(B377,Historical!$B$7:$B$1455,0))=0,"n/a",((INDEX(Historical!$C$7:$C$1455,MATCH(B377,Historical!$B$7:$B$1455,0))/INDEX(Historical!$O$7:$O$1455,MATCH(B377,Historical!$B$7:$B$1455,0)))^(1/10)-1)*100)</f>
        <v>n/a</v>
      </c>
      <c r="W377" s="894" t="str">
        <f>IF(OR(U377&lt;=0,U377="n/a",V377&lt;=0,V377="n/a"),"n/a",U377/V377)</f>
        <v>n/a</v>
      </c>
      <c r="X377" s="895" t="str">
        <f>IF(OR(AJ377&lt;=0,AJ377="n/a",U377&lt;=0,U377="n/a"),"n/a",U377/AJ377)</f>
        <v>n/a</v>
      </c>
      <c r="Y377" s="896"/>
      <c r="Z377" s="887">
        <f>IF(OR(AC377&lt;0.01,AC377="n/a"),"n/a",M377/AC377*100)</f>
        <v>108.2051282051282</v>
      </c>
      <c r="AA377" s="897">
        <f>IF(OR(AC377&lt;0.01,AC377="n/a"),"n/a",I377/AC377)</f>
        <v>13.262820512820513</v>
      </c>
      <c r="AB377" s="889">
        <v>12</v>
      </c>
      <c r="AC377" s="898">
        <v>1.56</v>
      </c>
      <c r="AD377" s="898">
        <v>0.46</v>
      </c>
      <c r="AE377" s="898">
        <v>4.2</v>
      </c>
      <c r="AF377" s="898">
        <v>1.77</v>
      </c>
      <c r="AG377" s="898">
        <v>25.4</v>
      </c>
      <c r="AH377" s="898">
        <v>6.6000000000000005</v>
      </c>
      <c r="AI377" s="898">
        <v>-60.27</v>
      </c>
      <c r="AJ377" s="898">
        <v>-10.4</v>
      </c>
      <c r="AK377" s="898">
        <v>29.2</v>
      </c>
      <c r="AL377" s="899">
        <v>2020</v>
      </c>
      <c r="AM377" s="900">
        <v>0.4</v>
      </c>
      <c r="AN377" s="898">
        <v>2.09</v>
      </c>
      <c r="AO377" s="901" t="str">
        <f>IF(U377="n/a","n/a",IF(AA377&lt;0,"n/a",IF(AA377="n/a","n/a",J377+U377-AA377)))</f>
        <v>n/a</v>
      </c>
      <c r="AP377" s="902" t="str">
        <f>IF(U377="n/a","n/a",J377+U377)</f>
        <v>n/a</v>
      </c>
      <c r="AQ377" s="903">
        <f>IF(OR(AC377&lt;0.01,AF377="n/a"),"n/a",(I377/SQRT(22.5*AC377*(I377/AF377))-1)*100)</f>
        <v>2.1441080210640617</v>
      </c>
      <c r="AR377" s="766">
        <f>INDEX(Historical!$C$7:$C$1455,MATCH(B377,Historical!$B$7:$B$1455,0))*IF(AH377="n/a",1.03,IF(AH377&lt;0,1.01,IF(AH377&gt;10,1.1,(1+AH377/100))))</f>
        <v>1.79088</v>
      </c>
      <c r="AS377" s="897">
        <f>IF($AI377="n/a",1.03*AR377,IF($AI377&lt;0,1.01*AR377,IF($AI377&gt;10,1.1*AR377,(1+$AI377/100)*AR377)))</f>
        <v>1.8087888000000001</v>
      </c>
      <c r="AT377" s="897">
        <f>IF($AK377="n/a",1.03*AS377,IF($AK377&lt;0,1.01*AS377,IF($AK377&gt;10,1.1*AS377,(1+$AK377/100)*AS377)))</f>
        <v>1.9896676800000002</v>
      </c>
      <c r="AU377" s="897">
        <f>IF($AK377="n/a",1.03*AT377,IF($AK377&lt;0,1.01*AT377,IF($AK377&gt;10,1.1*AT377,(1+$AK377/100)*AT377)))</f>
        <v>2.1886344480000002</v>
      </c>
      <c r="AV377" s="897">
        <f>IF($AK377="n/a",1.03*AU377,IF($AK377&lt;0,1.01*AU377,IF($AK377&gt;10,1.1*AU377,(1+$AK377/100)*AU377)))</f>
        <v>2.4074978928000004</v>
      </c>
      <c r="AW377" s="887">
        <f>SUM(AR377:AV377)</f>
        <v>10.185468820800001</v>
      </c>
      <c r="AX377" s="904">
        <f>AW377/I377*100</f>
        <v>49.228945484775252</v>
      </c>
      <c r="AY377" s="1213">
        <v>0.99</v>
      </c>
      <c r="AZ377" s="900">
        <v>24.79</v>
      </c>
      <c r="BA377" s="900">
        <v>-8.6900000000000013</v>
      </c>
      <c r="BB377" s="900">
        <v>6.78</v>
      </c>
      <c r="BC377" s="900">
        <v>10.220000000000001</v>
      </c>
      <c r="BD377" s="1079"/>
      <c r="BE377" s="721">
        <v>2014</v>
      </c>
      <c r="BF377" s="1057">
        <f>IF(BE377&gt;2008,0,IF(BE377&gt;2001,1,IF(BE377&gt;1990,2,IF(BE377&gt;1980,3,IF(BE377&gt;1973,4,IF(BE377&gt;1970,5,IF(BE377&gt;1960,6,IF(BE377&gt;1958,7,IF(BE377&gt;1953,8,9)))))))))</f>
        <v>0</v>
      </c>
    </row>
    <row r="378" spans="1:58" ht="11.25" customHeight="1" x14ac:dyDescent="0.2">
      <c r="A378" s="1019" t="s">
        <v>1554</v>
      </c>
      <c r="B378" s="1031" t="s">
        <v>1555</v>
      </c>
      <c r="C378" s="1181" t="s">
        <v>155</v>
      </c>
      <c r="D378" s="1181" t="s">
        <v>4416</v>
      </c>
      <c r="E378" s="857">
        <v>8</v>
      </c>
      <c r="F378" s="1245">
        <v>414</v>
      </c>
      <c r="G378" s="1245" t="s">
        <v>107</v>
      </c>
      <c r="H378" s="1245" t="s">
        <v>107</v>
      </c>
      <c r="I378" s="1030">
        <v>25.37</v>
      </c>
      <c r="J378" s="766">
        <f>(M378/I378)*100</f>
        <v>4.0993299172250692</v>
      </c>
      <c r="K378" s="1033">
        <v>0.26</v>
      </c>
      <c r="L378" s="1043">
        <v>4</v>
      </c>
      <c r="M378" s="756">
        <f>K378*L378</f>
        <v>1.04</v>
      </c>
      <c r="N378" s="1026" t="s">
        <v>282</v>
      </c>
      <c r="O378" s="860">
        <v>0.24</v>
      </c>
      <c r="P378" s="1022">
        <v>42837</v>
      </c>
      <c r="Q378" s="1022">
        <v>42853</v>
      </c>
      <c r="R378" s="756">
        <f>(K378-O378)/O378*100</f>
        <v>8.333333333333341</v>
      </c>
      <c r="S378" s="824">
        <f>IF(INDEX(Historical!$D$7:$D$1455,MATCH(B378,Historical!$B$7:$B$1455,0))=0,"n/a",(INDEX(Historical!$C$7:$C$1455,MATCH(B378,Historical!$B$7:$B$1455,0))/INDEX(Historical!$D$7:$D$1455,MATCH(B378,Historical!$B$7:$B$1455,0))-1)*100)</f>
        <v>8.5106382978723527</v>
      </c>
      <c r="T378" s="824">
        <f>IF(INDEX(Historical!$F$7:$F$1455,MATCH(B378,Historical!$B$7:$B$1455,0))=0,"n/a",((INDEX(Historical!$C$7:$C$1455,MATCH(B378,Historical!$B$7:$B$1455,0))/INDEX(Historical!$F$7:$F$1455,MATCH(B378,Historical!$B$7:$B$1455,0)))^(1/3)-1)*100)</f>
        <v>10.30508318908543</v>
      </c>
      <c r="U378" s="824">
        <f>IF(INDEX(Historical!$I$7:$I$1455,MATCH(B378,Historical!$B$7:$B$1455,0))=0,"n/a",((INDEX(Historical!$C$7:$C$1455,MATCH(B378,Historical!$B$7:$B$1455,0))/INDEX(Historical!$I$7:$I$1455,MATCH(B378,Historical!$B$7:$B$1455,0)))^(1/5)-1)*100)</f>
        <v>13.564157249607756</v>
      </c>
      <c r="V378" s="824" t="str">
        <f>IF(INDEX(Historical!$O$7:$O$1455,MATCH(B378,Historical!$B$7:$B$1455,0))=0,"n/a",((INDEX(Historical!$C$7:$C$1455,MATCH(B378,Historical!$B$7:$B$1455,0))/INDEX(Historical!$O$7:$O$1455,MATCH(B378,Historical!$B$7:$B$1455,0)))^(1/10)-1)*100)</f>
        <v>n/a</v>
      </c>
      <c r="W378" s="825" t="str">
        <f>IF(OR(U378&lt;=0,U378="n/a",V378&lt;=0,V378="n/a"),"n/a",U378/V378)</f>
        <v>n/a</v>
      </c>
      <c r="X378" s="826" t="str">
        <f>IF(OR(AJ378&lt;=0,AJ378="n/a",U378&lt;=0,U378="n/a"),"n/a",U378/AJ378)</f>
        <v>n/a</v>
      </c>
      <c r="Y378" s="780"/>
      <c r="Z378" s="766">
        <f>IF(OR(AC378&lt;0.01,AC378="n/a"),"n/a",M378/AC378*100)</f>
        <v>108.33333333333334</v>
      </c>
      <c r="AA378" s="1042">
        <f>IF(OR(AC378&lt;0.01,AC378="n/a"),"n/a",I378/AC378)</f>
        <v>26.427083333333336</v>
      </c>
      <c r="AB378" s="1043">
        <v>4</v>
      </c>
      <c r="AC378" s="1021">
        <v>0.96</v>
      </c>
      <c r="AD378" s="1021">
        <v>4.26</v>
      </c>
      <c r="AE378" s="1021">
        <v>0.45</v>
      </c>
      <c r="AF378" s="1021">
        <v>1.63</v>
      </c>
      <c r="AG378" s="1021">
        <v>11.600000000000001</v>
      </c>
      <c r="AH378" s="1021">
        <v>-26.6</v>
      </c>
      <c r="AI378" s="1021">
        <v>9.2100000000000009</v>
      </c>
      <c r="AJ378" s="1021">
        <v>-8</v>
      </c>
      <c r="AK378" s="1021">
        <v>6.22</v>
      </c>
      <c r="AL378" s="1034">
        <v>2450</v>
      </c>
      <c r="AM378" s="1028">
        <v>0.6</v>
      </c>
      <c r="AN378" s="1021">
        <v>0.59</v>
      </c>
      <c r="AO378" s="868">
        <f>IF(U378="n/a","n/a",IF(AA378&lt;0,"n/a",IF(AA378="n/a","n/a",J378+U378-AA378)))</f>
        <v>-8.7635961665005091</v>
      </c>
      <c r="AP378" s="869">
        <f>IF(U378="n/a","n/a",J378+U378)</f>
        <v>17.663487166832827</v>
      </c>
      <c r="AQ378" s="1044">
        <f>IF(OR(AC378&lt;0.01,AF378="n/a"),"n/a",(I378/SQRT(22.5*AC378*(I378/AF378))-1)*100)</f>
        <v>38.36529082000191</v>
      </c>
      <c r="AR378" s="766">
        <f>INDEX(Historical!$C$7:$C$1455,MATCH(B378,Historical!$B$7:$B$1455,0))*IF(AH378="n/a",1.03,IF(AH378&lt;0,1.01,IF(AH378&gt;10,1.1,(1+AH378/100))))</f>
        <v>1.0302</v>
      </c>
      <c r="AS378" s="1042">
        <f>IF($AI378="n/a",1.03*AR378,IF($AI378&lt;0,1.01*AR378,IF($AI378&gt;10,1.1*AR378,(1+$AI378/100)*AR378)))</f>
        <v>1.1250814200000001</v>
      </c>
      <c r="AT378" s="1042">
        <f>IF($AK378="n/a",1.03*AS378,IF($AK378&lt;0,1.01*AS378,IF($AK378&gt;10,1.1*AS378,(1+$AK378/100)*AS378)))</f>
        <v>1.1950614843240002</v>
      </c>
      <c r="AU378" s="1042">
        <f>IF($AK378="n/a",1.03*AT378,IF($AK378&lt;0,1.01*AT378,IF($AK378&gt;10,1.1*AT378,(1+$AK378/100)*AT378)))</f>
        <v>1.269394308648953</v>
      </c>
      <c r="AV378" s="1042">
        <f>IF($AK378="n/a",1.03*AU378,IF($AK378&lt;0,1.01*AU378,IF($AK378&gt;10,1.1*AU378,(1+$AK378/100)*AU378)))</f>
        <v>1.3483506346469178</v>
      </c>
      <c r="AW378" s="766">
        <f>SUM(AR378:AV378)</f>
        <v>5.9680878476198709</v>
      </c>
      <c r="AX378" s="877">
        <f>AW378/I378*100</f>
        <v>23.524193329207215</v>
      </c>
      <c r="AY378" s="1212">
        <v>0.95</v>
      </c>
      <c r="AZ378" s="1028">
        <v>25.47</v>
      </c>
      <c r="BA378" s="1028">
        <v>-34.14</v>
      </c>
      <c r="BB378" s="1028">
        <v>5.0299999999999994</v>
      </c>
      <c r="BC378" s="1028">
        <v>6.78</v>
      </c>
      <c r="BE378" s="721">
        <v>2011</v>
      </c>
      <c r="BF378" s="1057">
        <f>IF(BE378&gt;2008,0,IF(BE378&gt;2001,1,IF(BE378&gt;1990,2,IF(BE378&gt;1980,3,IF(BE378&gt;1973,4,IF(BE378&gt;1970,5,IF(BE378&gt;1960,6,IF(BE378&gt;1958,7,IF(BE378&gt;1953,8,9)))))))))</f>
        <v>0</v>
      </c>
    </row>
    <row r="379" spans="1:58" ht="11.25" customHeight="1" x14ac:dyDescent="0.2">
      <c r="A379" s="1019" t="s">
        <v>1556</v>
      </c>
      <c r="B379" s="1031" t="s">
        <v>1557</v>
      </c>
      <c r="C379" s="1181" t="s">
        <v>4283</v>
      </c>
      <c r="D379" s="1181" t="s">
        <v>4420</v>
      </c>
      <c r="E379" s="857">
        <v>8</v>
      </c>
      <c r="F379" s="1245">
        <v>486</v>
      </c>
      <c r="G379" s="1245" t="s">
        <v>38</v>
      </c>
      <c r="H379" s="1245" t="s">
        <v>38</v>
      </c>
      <c r="I379" s="1030">
        <v>70.760000000000005</v>
      </c>
      <c r="J379" s="766">
        <f>(M379/I379)*100</f>
        <v>3.1656302996042962</v>
      </c>
      <c r="K379" s="1033">
        <v>0.56000000000000005</v>
      </c>
      <c r="L379" s="1043">
        <v>4</v>
      </c>
      <c r="M379" s="756">
        <f>K379*L379</f>
        <v>2.2400000000000002</v>
      </c>
      <c r="N379" s="1026" t="s">
        <v>653</v>
      </c>
      <c r="O379" s="860">
        <v>0.5</v>
      </c>
      <c r="P379" s="1016">
        <v>43228</v>
      </c>
      <c r="Q379" s="1016">
        <v>43244</v>
      </c>
      <c r="R379" s="756">
        <f>(K379-O379)/O379*100</f>
        <v>12.000000000000011</v>
      </c>
      <c r="S379" s="824">
        <f>IF(INDEX(Historical!$D$7:$D$1455,MATCH(B379,Historical!$B$7:$B$1455,0))=0,"n/a",(INDEX(Historical!$C$7:$C$1455,MATCH(B379,Historical!$B$7:$B$1455,0))/INDEX(Historical!$D$7:$D$1455,MATCH(B379,Historical!$B$7:$B$1455,0))-1)*100)</f>
        <v>9.0909090909090828</v>
      </c>
      <c r="T379" s="824">
        <f>IF(INDEX(Historical!$F$7:$F$1455,MATCH(B379,Historical!$B$7:$B$1455,0))=0,"n/a",((INDEX(Historical!$C$7:$C$1455,MATCH(B379,Historical!$B$7:$B$1455,0))/INDEX(Historical!$F$7:$F$1455,MATCH(B379,Historical!$B$7:$B$1455,0)))^(1/3)-1)*100)</f>
        <v>9.5593526885309199</v>
      </c>
      <c r="U379" s="824">
        <f>IF(INDEX(Historical!$I$7:$I$1455,MATCH(B379,Historical!$B$7:$B$1455,0))=0,"n/a",((INDEX(Historical!$C$7:$C$1455,MATCH(B379,Historical!$B$7:$B$1455,0))/INDEX(Historical!$I$7:$I$1455,MATCH(B379,Historical!$B$7:$B$1455,0)))^(1/5)-1)*100)</f>
        <v>8.2785181739996272</v>
      </c>
      <c r="V379" s="824">
        <f>IF(INDEX(Historical!$O$7:$O$1455,MATCH(B379,Historical!$B$7:$B$1455,0))=0,"n/a",((INDEX(Historical!$C$7:$C$1455,MATCH(B379,Historical!$B$7:$B$1455,0))/INDEX(Historical!$O$7:$O$1455,MATCH(B379,Historical!$B$7:$B$1455,0)))^(1/10)-1)*100)</f>
        <v>6.5295532396132838</v>
      </c>
      <c r="W379" s="825">
        <f>IF(OR(U379&lt;=0,U379="n/a",V379&lt;=0,V379="n/a"),"n/a",U379/V379)</f>
        <v>1.2678536907817488</v>
      </c>
      <c r="X379" s="826">
        <f>IF(OR(AJ379&lt;=0,AJ379="n/a",U379&lt;=0,U379="n/a"),"n/a",U379/AJ379)</f>
        <v>1.0220392807406948</v>
      </c>
      <c r="Y379" s="781"/>
      <c r="Z379" s="766">
        <f>IF(OR(AC379&lt;0.01,AC379="n/a"),"n/a",M379/AC379*100)</f>
        <v>95.726495726495742</v>
      </c>
      <c r="AA379" s="1042">
        <f>IF(OR(AC379&lt;0.01,AC379="n/a"),"n/a",I379/AC379)</f>
        <v>30.239316239316242</v>
      </c>
      <c r="AB379" s="1043">
        <v>5</v>
      </c>
      <c r="AC379" s="1021">
        <v>2.34</v>
      </c>
      <c r="AD379" s="1021">
        <v>3.84</v>
      </c>
      <c r="AE379" s="1021">
        <v>7.42</v>
      </c>
      <c r="AF379" s="1021">
        <v>10.64</v>
      </c>
      <c r="AG379" s="1021">
        <v>43.4</v>
      </c>
      <c r="AH379" s="1021">
        <v>2</v>
      </c>
      <c r="AI379" s="1021">
        <v>8.25</v>
      </c>
      <c r="AJ379" s="1021">
        <v>8.1</v>
      </c>
      <c r="AK379" s="1021">
        <v>7.86</v>
      </c>
      <c r="AL379" s="1034">
        <v>25440</v>
      </c>
      <c r="AM379" s="1028">
        <v>10.7</v>
      </c>
      <c r="AN379" s="1021">
        <v>0.02</v>
      </c>
      <c r="AO379" s="868">
        <f>IF(U379="n/a","n/a",IF(AA379&lt;0,"n/a",IF(AA379="n/a","n/a",J379+U379-AA379)))</f>
        <v>-18.795167765712318</v>
      </c>
      <c r="AP379" s="869">
        <f>IF(U379="n/a","n/a",J379+U379)</f>
        <v>11.444148473603924</v>
      </c>
      <c r="AQ379" s="1044">
        <f>IF(OR(AC379&lt;0.01,AF379="n/a"),"n/a",(I379/SQRT(22.5*AC379*(I379/AF379))-1)*100)</f>
        <v>278.15124827468168</v>
      </c>
      <c r="AR379" s="766">
        <f>INDEX(Historical!$C$7:$C$1455,MATCH(B379,Historical!$B$7:$B$1455,0))*IF(AH379="n/a",1.03,IF(AH379&lt;0,1.01,IF(AH379&gt;10,1.1,(1+AH379/100))))</f>
        <v>1.9583999999999999</v>
      </c>
      <c r="AS379" s="1042">
        <f>IF($AI379="n/a",1.03*AR379,IF($AI379&lt;0,1.01*AR379,IF($AI379&gt;10,1.1*AR379,(1+$AI379/100)*AR379)))</f>
        <v>2.1199680000000001</v>
      </c>
      <c r="AT379" s="1042">
        <f>IF($AK379="n/a",1.03*AS379,IF($AK379&lt;0,1.01*AS379,IF($AK379&gt;10,1.1*AS379,(1+$AK379/100)*AS379)))</f>
        <v>2.2865974848000001</v>
      </c>
      <c r="AU379" s="1042">
        <f>IF($AK379="n/a",1.03*AT379,IF($AK379&lt;0,1.01*AT379,IF($AK379&gt;10,1.1*AT379,(1+$AK379/100)*AT379)))</f>
        <v>2.4663240471052803</v>
      </c>
      <c r="AV379" s="1042">
        <f>IF($AK379="n/a",1.03*AU379,IF($AK379&lt;0,1.01*AU379,IF($AK379&gt;10,1.1*AU379,(1+$AK379/100)*AU379)))</f>
        <v>2.6601771172077555</v>
      </c>
      <c r="AW379" s="766">
        <f>SUM(AR379:AV379)</f>
        <v>11.491466649113036</v>
      </c>
      <c r="AX379" s="877">
        <f>AW379/I379*100</f>
        <v>16.240060272912711</v>
      </c>
      <c r="AY379" s="1212">
        <v>0.98</v>
      </c>
      <c r="AZ379" s="1028">
        <v>19.2</v>
      </c>
      <c r="BA379" s="1028">
        <v>-6.92</v>
      </c>
      <c r="BB379" s="1028">
        <v>2.34</v>
      </c>
      <c r="BC379" s="1028">
        <v>4.53</v>
      </c>
      <c r="BE379" s="721">
        <v>2011</v>
      </c>
      <c r="BF379" s="1057">
        <f>IF(BE379&gt;2008,0,IF(BE379&gt;2001,1,IF(BE379&gt;1990,2,IF(BE379&gt;1980,3,IF(BE379&gt;1973,4,IF(BE379&gt;1970,5,IF(BE379&gt;1960,6,IF(BE379&gt;1958,7,IF(BE379&gt;1953,8,9)))))))))</f>
        <v>0</v>
      </c>
    </row>
    <row r="380" spans="1:58" ht="11.25" customHeight="1" x14ac:dyDescent="0.2">
      <c r="A380" s="1027" t="s">
        <v>3938</v>
      </c>
      <c r="B380" s="1031" t="s">
        <v>3939</v>
      </c>
      <c r="C380" s="1181" t="s">
        <v>180</v>
      </c>
      <c r="D380" s="1181" t="s">
        <v>4432</v>
      </c>
      <c r="E380" s="857">
        <v>5</v>
      </c>
      <c r="F380" s="1245">
        <v>854</v>
      </c>
      <c r="G380" s="1245" t="s">
        <v>107</v>
      </c>
      <c r="H380" s="1245" t="s">
        <v>107</v>
      </c>
      <c r="I380" s="1030">
        <v>20.079999999999998</v>
      </c>
      <c r="J380" s="766">
        <f>(M380/I380)*100</f>
        <v>9.9601593625498008</v>
      </c>
      <c r="K380" s="1033">
        <v>0.5</v>
      </c>
      <c r="L380" s="1043">
        <v>4</v>
      </c>
      <c r="M380" s="756">
        <f>K380*L380</f>
        <v>2</v>
      </c>
      <c r="N380" s="1026" t="s">
        <v>137</v>
      </c>
      <c r="O380" s="860">
        <v>0.495</v>
      </c>
      <c r="P380" s="1016">
        <v>43418</v>
      </c>
      <c r="Q380" s="1016">
        <v>43434</v>
      </c>
      <c r="R380" s="756">
        <f>(K380-O380)/O380*100</f>
        <v>1.0101010101010111</v>
      </c>
      <c r="S380" s="824">
        <f>IF(INDEX(Historical!$D$7:$D$1455,MATCH(B380,Historical!$B$7:$B$1455,0))=0,"n/a",(INDEX(Historical!$C$7:$C$1455,MATCH(B380,Historical!$B$7:$B$1455,0))/INDEX(Historical!$D$7:$D$1455,MATCH(B380,Historical!$B$7:$B$1455,0))-1)*100)</f>
        <v>9.4117647058823639</v>
      </c>
      <c r="T380" s="824">
        <f>IF(INDEX(Historical!$F$7:$F$1455,MATCH(B380,Historical!$B$7:$B$1455,0))=0,"n/a",((INDEX(Historical!$C$7:$C$1455,MATCH(B380,Historical!$B$7:$B$1455,0))/INDEX(Historical!$F$7:$F$1455,MATCH(B380,Historical!$B$7:$B$1455,0)))^(1/3)-1)*100)</f>
        <v>59.313179138919111</v>
      </c>
      <c r="U380" s="824" t="str">
        <f>IF(INDEX(Historical!$I$7:$I$1455,MATCH(B380,Historical!$B$7:$B$1455,0))=0,"n/a",((INDEX(Historical!$C$7:$C$1455,MATCH(B380,Historical!$B$7:$B$1455,0))/INDEX(Historical!$I$7:$I$1455,MATCH(B380,Historical!$B$7:$B$1455,0)))^(1/5)-1)*100)</f>
        <v>n/a</v>
      </c>
      <c r="V380" s="824" t="str">
        <f>IF(INDEX(Historical!$O$7:$O$1455,MATCH(B380,Historical!$B$7:$B$1455,0))=0,"n/a",((INDEX(Historical!$C$7:$C$1455,MATCH(B380,Historical!$B$7:$B$1455,0))/INDEX(Historical!$O$7:$O$1455,MATCH(B380,Historical!$B$7:$B$1455,0)))^(1/10)-1)*100)</f>
        <v>n/a</v>
      </c>
      <c r="W380" s="825" t="str">
        <f>IF(OR(U380&lt;=0,U380="n/a",V380&lt;=0,V380="n/a"),"n/a",U380/V380)</f>
        <v>n/a</v>
      </c>
      <c r="X380" s="826" t="str">
        <f>IF(OR(AJ380&lt;=0,AJ380="n/a",U380&lt;=0,U380="n/a"),"n/a",U380/AJ380)</f>
        <v>n/a</v>
      </c>
      <c r="Y380" s="1032" t="s">
        <v>4077</v>
      </c>
      <c r="Z380" s="766">
        <f>IF(OR(AC380&lt;0.01,AC380="n/a"),"n/a",M380/AC380*100)</f>
        <v>116.95906432748538</v>
      </c>
      <c r="AA380" s="1042">
        <f>IF(OR(AC380&lt;0.01,AC380="n/a"),"n/a",I380/AC380)</f>
        <v>11.742690058479532</v>
      </c>
      <c r="AB380" s="1043">
        <v>12</v>
      </c>
      <c r="AC380" s="1021">
        <v>1.71</v>
      </c>
      <c r="AD380" s="1021">
        <v>2.93</v>
      </c>
      <c r="AE380" s="1021">
        <v>3.48</v>
      </c>
      <c r="AF380" s="1021">
        <v>34.03</v>
      </c>
      <c r="AG380" s="1024" t="s">
        <v>138</v>
      </c>
      <c r="AH380" s="1021">
        <v>7.8</v>
      </c>
      <c r="AI380" s="1021">
        <v>14.95</v>
      </c>
      <c r="AJ380" s="1021">
        <v>160</v>
      </c>
      <c r="AK380" s="1021">
        <v>4</v>
      </c>
      <c r="AL380" s="1034">
        <v>940.15</v>
      </c>
      <c r="AM380" s="1028">
        <v>0.70000000000000007</v>
      </c>
      <c r="AN380" s="1021">
        <v>0</v>
      </c>
      <c r="AO380" s="868" t="str">
        <f>IF(U380="n/a","n/a",IF(AA380&lt;0,"n/a",IF(AA380="n/a","n/a",J380+U380-AA380)))</f>
        <v>n/a</v>
      </c>
      <c r="AP380" s="869" t="str">
        <f>IF(U380="n/a","n/a",J380+U380)</f>
        <v>n/a</v>
      </c>
      <c r="AQ380" s="1044">
        <f>IF(OR(AC380&lt;0.01,AF380="n/a"),"n/a",(I380/SQRT(22.5*AC380*(I380/AF380))-1)*100)</f>
        <v>321.42812366737434</v>
      </c>
      <c r="AR380" s="766">
        <f>INDEX(Historical!$C$7:$C$1455,MATCH(B380,Historical!$B$7:$B$1455,0))*IF(AH380="n/a",1.03,IF(AH380&lt;0,1.01,IF(AH380&gt;10,1.1,(1+AH380/100))))</f>
        <v>2.0050800000000004</v>
      </c>
      <c r="AS380" s="1042">
        <f>IF($AI380="n/a",1.03*AR380,IF($AI380&lt;0,1.01*AR380,IF($AI380&gt;10,1.1*AR380,(1+$AI380/100)*AR380)))</f>
        <v>2.2055880000000005</v>
      </c>
      <c r="AT380" s="1042">
        <f>IF($AK380="n/a",1.03*AS380,IF($AK380&lt;0,1.01*AS380,IF($AK380&gt;10,1.1*AS380,(1+$AK380/100)*AS380)))</f>
        <v>2.2938115200000007</v>
      </c>
      <c r="AU380" s="1042">
        <f>IF($AK380="n/a",1.03*AT380,IF($AK380&lt;0,1.01*AT380,IF($AK380&gt;10,1.1*AT380,(1+$AK380/100)*AT380)))</f>
        <v>2.3855639808000006</v>
      </c>
      <c r="AV380" s="1042">
        <f>IF($AK380="n/a",1.03*AU380,IF($AK380&lt;0,1.01*AU380,IF($AK380&gt;10,1.1*AU380,(1+$AK380/100)*AU380)))</f>
        <v>2.4809865400320006</v>
      </c>
      <c r="AW380" s="766">
        <f>SUM(AR380:AV380)</f>
        <v>11.371030040832004</v>
      </c>
      <c r="AX380" s="877">
        <f>AW380/I380*100</f>
        <v>56.628635661513968</v>
      </c>
      <c r="AY380" s="1212">
        <v>0.97</v>
      </c>
      <c r="AZ380" s="1028">
        <v>13.13</v>
      </c>
      <c r="BA380" s="1028">
        <v>-11.540000000000001</v>
      </c>
      <c r="BB380" s="1028">
        <v>-6.7</v>
      </c>
      <c r="BC380" s="1028">
        <v>-3.61</v>
      </c>
      <c r="BE380" s="721">
        <v>2014</v>
      </c>
      <c r="BF380" s="1057">
        <f>IF(BE380&gt;2008,0,IF(BE380&gt;2001,1,IF(BE380&gt;1990,2,IF(BE380&gt;1980,3,IF(BE380&gt;1973,4,IF(BE380&gt;1970,5,IF(BE380&gt;1960,6,IF(BE380&gt;1958,7,IF(BE380&gt;1953,8,9)))))))))</f>
        <v>0</v>
      </c>
    </row>
    <row r="381" spans="1:58" ht="11.25" customHeight="1" x14ac:dyDescent="0.2">
      <c r="A381" s="1019" t="s">
        <v>1560</v>
      </c>
      <c r="B381" s="1031" t="s">
        <v>1561</v>
      </c>
      <c r="C381" s="1181" t="s">
        <v>248</v>
      </c>
      <c r="D381" s="1181" t="s">
        <v>4412</v>
      </c>
      <c r="E381" s="857">
        <v>8</v>
      </c>
      <c r="F381" s="1245">
        <v>543</v>
      </c>
      <c r="G381" s="1245" t="s">
        <v>107</v>
      </c>
      <c r="H381" s="1245" t="s">
        <v>107</v>
      </c>
      <c r="I381" s="1030">
        <v>43.6</v>
      </c>
      <c r="J381" s="766">
        <f>(M381/I381)*100</f>
        <v>3.3944954128440368</v>
      </c>
      <c r="K381" s="1033">
        <v>0.37</v>
      </c>
      <c r="L381" s="1043">
        <v>4</v>
      </c>
      <c r="M381" s="756">
        <f>K381*L381</f>
        <v>1.48</v>
      </c>
      <c r="N381" s="1026" t="s">
        <v>120</v>
      </c>
      <c r="O381" s="860">
        <v>0.36</v>
      </c>
      <c r="P381" s="1016">
        <v>43412</v>
      </c>
      <c r="Q381" s="1016">
        <v>43438</v>
      </c>
      <c r="R381" s="756">
        <f>(K381-O381)/O381*100</f>
        <v>2.7777777777777803</v>
      </c>
      <c r="S381" s="824">
        <f>IF(INDEX(Historical!$D$7:$D$1455,MATCH(B381,Historical!$B$7:$B$1455,0))=0,"n/a",(INDEX(Historical!$C$7:$C$1455,MATCH(B381,Historical!$B$7:$B$1455,0))/INDEX(Historical!$D$7:$D$1455,MATCH(B381,Historical!$B$7:$B$1455,0))-1)*100)</f>
        <v>14.545454545454529</v>
      </c>
      <c r="T381" s="824">
        <f>IF(INDEX(Historical!$F$7:$F$1455,MATCH(B381,Historical!$B$7:$B$1455,0))=0,"n/a",((INDEX(Historical!$C$7:$C$1455,MATCH(B381,Historical!$B$7:$B$1455,0))/INDEX(Historical!$F$7:$F$1455,MATCH(B381,Historical!$B$7:$B$1455,0)))^(1/3)-1)*100)</f>
        <v>17.33438845558204</v>
      </c>
      <c r="U381" s="824">
        <f>IF(INDEX(Historical!$I$7:$I$1455,MATCH(B381,Historical!$B$7:$B$1455,0))=0,"n/a",((INDEX(Historical!$C$7:$C$1455,MATCH(B381,Historical!$B$7:$B$1455,0))/INDEX(Historical!$I$7:$I$1455,MATCH(B381,Historical!$B$7:$B$1455,0)))^(1/5)-1)*100)</f>
        <v>22.32706130436808</v>
      </c>
      <c r="V381" s="824">
        <f>IF(INDEX(Historical!$O$7:$O$1455,MATCH(B381,Historical!$B$7:$B$1455,0))=0,"n/a",((INDEX(Historical!$C$7:$C$1455,MATCH(B381,Historical!$B$7:$B$1455,0))/INDEX(Historical!$O$7:$O$1455,MATCH(B381,Historical!$B$7:$B$1455,0)))^(1/10)-1)*100)</f>
        <v>15.431656766005775</v>
      </c>
      <c r="W381" s="825">
        <f>IF(OR(U381&lt;=0,U381="n/a",V381&lt;=0,V381="n/a"),"n/a",U381/V381)</f>
        <v>1.4468350121389504</v>
      </c>
      <c r="X381" s="826">
        <f>IF(OR(AJ381&lt;=0,AJ381="n/a",U381&lt;=0,U381="n/a"),"n/a",U381/AJ381)</f>
        <v>1.4984604902260457</v>
      </c>
      <c r="Y381" s="1032" t="s">
        <v>4077</v>
      </c>
      <c r="Z381" s="766">
        <f>IF(OR(AC381&lt;0.01,AC381="n/a"),"n/a",M381/AC381*100)</f>
        <v>27.509293680297397</v>
      </c>
      <c r="AA381" s="1042">
        <f>IF(OR(AC381&lt;0.01,AC381="n/a"),"n/a",I381/AC381)</f>
        <v>8.1040892193308558</v>
      </c>
      <c r="AB381" s="1043">
        <v>12</v>
      </c>
      <c r="AC381" s="1021">
        <v>5.38</v>
      </c>
      <c r="AD381" s="1021">
        <v>1.19</v>
      </c>
      <c r="AE381" s="1021">
        <v>0.16</v>
      </c>
      <c r="AF381" s="1021">
        <v>1.43</v>
      </c>
      <c r="AG381" s="1021">
        <v>28.299999999999997</v>
      </c>
      <c r="AH381" s="1021">
        <v>7.8</v>
      </c>
      <c r="AI381" s="1021">
        <v>3.35</v>
      </c>
      <c r="AJ381" s="1021">
        <v>14.899999999999999</v>
      </c>
      <c r="AK381" s="1021">
        <v>6.8000000000000007</v>
      </c>
      <c r="AL381" s="1034">
        <v>3620</v>
      </c>
      <c r="AM381" s="1028">
        <v>1</v>
      </c>
      <c r="AN381" s="1021">
        <v>2.17</v>
      </c>
      <c r="AO381" s="868">
        <f>IF(U381="n/a","n/a",IF(AA381&lt;0,"n/a",IF(AA381="n/a","n/a",J381+U381-AA381)))</f>
        <v>17.617467497881261</v>
      </c>
      <c r="AP381" s="869">
        <f>IF(U381="n/a","n/a",J381+U381)</f>
        <v>25.721556717212117</v>
      </c>
      <c r="AQ381" s="1044">
        <f>IF(OR(AC381&lt;0.01,AF381="n/a"),"n/a",(I381/SQRT(22.5*AC381*(I381/AF381))-1)*100)</f>
        <v>-28.232326733663648</v>
      </c>
      <c r="AR381" s="766">
        <f>INDEX(Historical!$C$7:$C$1455,MATCH(B381,Historical!$B$7:$B$1455,0))*IF(AH381="n/a",1.03,IF(AH381&lt;0,1.01,IF(AH381&gt;10,1.1,(1+AH381/100))))</f>
        <v>1.3582800000000002</v>
      </c>
      <c r="AS381" s="1042">
        <f>IF($AI381="n/a",1.03*AR381,IF($AI381&lt;0,1.01*AR381,IF($AI381&gt;10,1.1*AR381,(1+$AI381/100)*AR381)))</f>
        <v>1.4037823800000002</v>
      </c>
      <c r="AT381" s="1042">
        <f>IF($AK381="n/a",1.03*AS381,IF($AK381&lt;0,1.01*AS381,IF($AK381&gt;10,1.1*AS381,(1+$AK381/100)*AS381)))</f>
        <v>1.4992395818400004</v>
      </c>
      <c r="AU381" s="1042">
        <f>IF($AK381="n/a",1.03*AT381,IF($AK381&lt;0,1.01*AT381,IF($AK381&gt;10,1.1*AT381,(1+$AK381/100)*AT381)))</f>
        <v>1.6011878734051206</v>
      </c>
      <c r="AV381" s="1042">
        <f>IF($AK381="n/a",1.03*AU381,IF($AK381&lt;0,1.01*AU381,IF($AK381&gt;10,1.1*AU381,(1+$AK381/100)*AU381)))</f>
        <v>1.710068648796669</v>
      </c>
      <c r="AW381" s="766">
        <f>SUM(AR381:AV381)</f>
        <v>7.5725584840417905</v>
      </c>
      <c r="AX381" s="877">
        <f>AW381/I381*100</f>
        <v>17.368253403765575</v>
      </c>
      <c r="AY381" s="1212">
        <v>1.43</v>
      </c>
      <c r="AZ381" s="1028">
        <v>4.46</v>
      </c>
      <c r="BA381" s="1028">
        <v>-20.48</v>
      </c>
      <c r="BB381" s="1028">
        <v>-3.8</v>
      </c>
      <c r="BC381" s="1028">
        <v>-8.39</v>
      </c>
      <c r="BE381" s="721">
        <v>2011</v>
      </c>
      <c r="BF381" s="1057">
        <f>IF(BE381&gt;2008,0,IF(BE381&gt;2001,1,IF(BE381&gt;1990,2,IF(BE381&gt;1980,3,IF(BE381&gt;1973,4,IF(BE381&gt;1970,5,IF(BE381&gt;1960,6,IF(BE381&gt;1958,7,IF(BE381&gt;1953,8,9)))))))))</f>
        <v>0</v>
      </c>
    </row>
    <row r="382" spans="1:58" ht="11.25" customHeight="1" x14ac:dyDescent="0.2">
      <c r="A382" s="1027" t="s">
        <v>1562</v>
      </c>
      <c r="B382" s="1031" t="s">
        <v>1563</v>
      </c>
      <c r="C382" s="1181" t="s">
        <v>109</v>
      </c>
      <c r="D382" s="1181" t="s">
        <v>4434</v>
      </c>
      <c r="E382" s="857">
        <v>6</v>
      </c>
      <c r="F382" s="1245">
        <v>679</v>
      </c>
      <c r="G382" s="1245" t="s">
        <v>38</v>
      </c>
      <c r="H382" s="1245" t="s">
        <v>116</v>
      </c>
      <c r="I382" s="1030">
        <v>28.47</v>
      </c>
      <c r="J382" s="766">
        <f>(M382/I382)*100</f>
        <v>1.8264840182648405</v>
      </c>
      <c r="K382" s="1033">
        <v>0.13</v>
      </c>
      <c r="L382" s="1043">
        <v>4</v>
      </c>
      <c r="M382" s="756">
        <f>K382*L382</f>
        <v>0.52</v>
      </c>
      <c r="N382" s="1026" t="s">
        <v>150</v>
      </c>
      <c r="O382" s="862">
        <v>0.10909090909090907</v>
      </c>
      <c r="P382" s="1016">
        <v>43161</v>
      </c>
      <c r="Q382" s="1016">
        <v>43174</v>
      </c>
      <c r="R382" s="756">
        <f>(K382-O382)/O382*100</f>
        <v>19.166666666666693</v>
      </c>
      <c r="S382" s="824">
        <f>IF(INDEX(Historical!$D$7:$D$1455,MATCH(B382,Historical!$B$7:$B$1455,0))=0,"n/a",(INDEX(Historical!$C$7:$C$1455,MATCH(B382,Historical!$B$7:$B$1455,0))/INDEX(Historical!$D$7:$D$1455,MATCH(B382,Historical!$B$7:$B$1455,0))-1)*100)</f>
        <v>26.315789473684205</v>
      </c>
      <c r="T382" s="824">
        <f>IF(INDEX(Historical!$F$7:$F$1455,MATCH(B382,Historical!$B$7:$B$1455,0))=0,"n/a",((INDEX(Historical!$C$7:$C$1455,MATCH(B382,Historical!$B$7:$B$1455,0))/INDEX(Historical!$F$7:$F$1455,MATCH(B382,Historical!$B$7:$B$1455,0)))^(1/3)-1)*100)</f>
        <v>38.672254870126935</v>
      </c>
      <c r="U382" s="824">
        <f>IF(INDEX(Historical!$I$7:$I$1455,MATCH(B382,Historical!$B$7:$B$1455,0))=0,"n/a",((INDEX(Historical!$C$7:$C$1455,MATCH(B382,Historical!$B$7:$B$1455,0))/INDEX(Historical!$I$7:$I$1455,MATCH(B382,Historical!$B$7:$B$1455,0)))^(1/5)-1)*100)</f>
        <v>43.096908110525554</v>
      </c>
      <c r="V382" s="824">
        <f>IF(INDEX(Historical!$O$7:$O$1455,MATCH(B382,Historical!$B$7:$B$1455,0))=0,"n/a",((INDEX(Historical!$C$7:$C$1455,MATCH(B382,Historical!$B$7:$B$1455,0))/INDEX(Historical!$O$7:$O$1455,MATCH(B382,Historical!$B$7:$B$1455,0)))^(1/10)-1)*100)</f>
        <v>1.5887784185791398</v>
      </c>
      <c r="W382" s="825">
        <f>IF(OR(U382&lt;=0,U382="n/a",V382&lt;=0,V382="n/a"),"n/a",U382/V382)</f>
        <v>27.125814151647116</v>
      </c>
      <c r="X382" s="826">
        <f>IF(OR(AJ382&lt;=0,AJ382="n/a",U382&lt;=0,U382="n/a"),"n/a",U382/AJ382)</f>
        <v>2.3942726728069754</v>
      </c>
      <c r="Y382" s="786" t="s">
        <v>443</v>
      </c>
      <c r="Z382" s="766">
        <f>IF(OR(AC382&lt;0.01,AC382="n/a"),"n/a",M382/AC382*100)</f>
        <v>24.880382775119621</v>
      </c>
      <c r="AA382" s="1042">
        <f>IF(OR(AC382&lt;0.01,AC382="n/a"),"n/a",I382/AC382)</f>
        <v>13.62200956937799</v>
      </c>
      <c r="AB382" s="1043">
        <v>12</v>
      </c>
      <c r="AC382" s="1021">
        <v>2.09</v>
      </c>
      <c r="AD382" s="1021" t="s">
        <v>138</v>
      </c>
      <c r="AE382" s="1021">
        <v>3.77</v>
      </c>
      <c r="AF382" s="1021">
        <v>1.43</v>
      </c>
      <c r="AG382" s="1021">
        <v>10.199999999999999</v>
      </c>
      <c r="AH382" s="1021">
        <v>19.100000000000001</v>
      </c>
      <c r="AI382" s="1021" t="s">
        <v>138</v>
      </c>
      <c r="AJ382" s="1021">
        <v>18</v>
      </c>
      <c r="AK382" s="1021" t="s">
        <v>138</v>
      </c>
      <c r="AL382" s="1034">
        <v>166.55</v>
      </c>
      <c r="AM382" s="1028">
        <v>2</v>
      </c>
      <c r="AN382" s="1021">
        <v>0.17</v>
      </c>
      <c r="AO382" s="868">
        <f>IF(U382="n/a","n/a",IF(AA382&lt;0,"n/a",IF(AA382="n/a","n/a",J382+U382-AA382)))</f>
        <v>31.301382559412406</v>
      </c>
      <c r="AP382" s="869">
        <f>IF(U382="n/a","n/a",J382+U382)</f>
        <v>44.923392128790397</v>
      </c>
      <c r="AQ382" s="1044">
        <f>IF(OR(AC382&lt;0.01,AF382="n/a"),"n/a",(I382/SQRT(22.5*AC382*(I382/AF382))-1)*100)</f>
        <v>-6.9540766091865658</v>
      </c>
      <c r="AR382" s="766">
        <f>INDEX(Historical!$C$7:$C$1455,MATCH(B382,Historical!$B$7:$B$1455,0))*IF(AH382="n/a",1.03,IF(AH382&lt;0,1.01,IF(AH382&gt;10,1.1,(1+AH382/100))))</f>
        <v>0.47999999999999993</v>
      </c>
      <c r="AS382" s="1042">
        <f>IF($AI382="n/a",1.03*AR382,IF($AI382&lt;0,1.01*AR382,IF($AI382&gt;10,1.1*AR382,(1+$AI382/100)*AR382)))</f>
        <v>0.49439999999999995</v>
      </c>
      <c r="AT382" s="1042">
        <f>IF($AK382="n/a",1.03*AS382,IF($AK382&lt;0,1.01*AS382,IF($AK382&gt;10,1.1*AS382,(1+$AK382/100)*AS382)))</f>
        <v>0.50923199999999991</v>
      </c>
      <c r="AU382" s="1042">
        <f>IF($AK382="n/a",1.03*AT382,IF($AK382&lt;0,1.01*AT382,IF($AK382&gt;10,1.1*AT382,(1+$AK382/100)*AT382)))</f>
        <v>0.52450895999999991</v>
      </c>
      <c r="AV382" s="1042">
        <f>IF($AK382="n/a",1.03*AU382,IF($AK382&lt;0,1.01*AU382,IF($AK382&gt;10,1.1*AU382,(1+$AK382/100)*AU382)))</f>
        <v>0.54024422879999989</v>
      </c>
      <c r="AW382" s="766">
        <f>SUM(AR382:AV382)</f>
        <v>2.5483851887999993</v>
      </c>
      <c r="AX382" s="877">
        <f>AW382/I382*100</f>
        <v>8.9511246533192814</v>
      </c>
      <c r="AY382" s="1212">
        <v>0.39</v>
      </c>
      <c r="AZ382" s="1028">
        <v>8.17</v>
      </c>
      <c r="BA382" s="1028">
        <v>-14.99</v>
      </c>
      <c r="BB382" s="1028">
        <v>-0.38</v>
      </c>
      <c r="BC382" s="1028">
        <v>-6.01</v>
      </c>
      <c r="BE382" s="721">
        <v>2013</v>
      </c>
      <c r="BF382" s="1057">
        <f>IF(BE382&gt;2008,0,IF(BE382&gt;2001,1,IF(BE382&gt;1990,2,IF(BE382&gt;1980,3,IF(BE382&gt;1973,4,IF(BE382&gt;1970,5,IF(BE382&gt;1960,6,IF(BE382&gt;1958,7,IF(BE382&gt;1953,8,9)))))))))</f>
        <v>0</v>
      </c>
    </row>
    <row r="383" spans="1:58" ht="11.25" customHeight="1" x14ac:dyDescent="0.2">
      <c r="A383" s="1027" t="s">
        <v>1564</v>
      </c>
      <c r="B383" s="1031" t="s">
        <v>1565</v>
      </c>
      <c r="C383" s="1181" t="s">
        <v>109</v>
      </c>
      <c r="D383" s="1181" t="s">
        <v>4434</v>
      </c>
      <c r="E383" s="857">
        <v>7</v>
      </c>
      <c r="F383" s="1245">
        <v>642</v>
      </c>
      <c r="G383" s="1245" t="s">
        <v>107</v>
      </c>
      <c r="H383" s="1245" t="s">
        <v>107</v>
      </c>
      <c r="I383" s="1030">
        <v>66.5</v>
      </c>
      <c r="J383" s="766">
        <f>(M383/I383)*100</f>
        <v>3.1879699248120299</v>
      </c>
      <c r="K383" s="1033">
        <v>0.53</v>
      </c>
      <c r="L383" s="1043">
        <v>4</v>
      </c>
      <c r="M383" s="756">
        <f>K383*L383</f>
        <v>2.12</v>
      </c>
      <c r="N383" s="1026" t="s">
        <v>153</v>
      </c>
      <c r="O383" s="860">
        <v>0.51</v>
      </c>
      <c r="P383" s="1016">
        <v>43425</v>
      </c>
      <c r="Q383" s="1016">
        <v>43448</v>
      </c>
      <c r="R383" s="756">
        <f>(K383-O383)/O383*100</f>
        <v>3.9215686274509838</v>
      </c>
      <c r="S383" s="824">
        <f>IF(INDEX(Historical!$D$7:$D$1455,MATCH(B383,Historical!$B$7:$B$1455,0))=0,"n/a",(INDEX(Historical!$C$7:$C$1455,MATCH(B383,Historical!$B$7:$B$1455,0))/INDEX(Historical!$D$7:$D$1455,MATCH(B383,Historical!$B$7:$B$1455,0))-1)*100)</f>
        <v>3.1914893617021267</v>
      </c>
      <c r="T383" s="824">
        <f>IF(INDEX(Historical!$F$7:$F$1455,MATCH(B383,Historical!$B$7:$B$1455,0))=0,"n/a",((INDEX(Historical!$C$7:$C$1455,MATCH(B383,Historical!$B$7:$B$1455,0))/INDEX(Historical!$F$7:$F$1455,MATCH(B383,Historical!$B$7:$B$1455,0)))^(1/3)-1)*100)</f>
        <v>11.092628336087817</v>
      </c>
      <c r="U383" s="824">
        <f>IF(INDEX(Historical!$I$7:$I$1455,MATCH(B383,Historical!$B$7:$B$1455,0))=0,"n/a",((INDEX(Historical!$C$7:$C$1455,MATCH(B383,Historical!$B$7:$B$1455,0))/INDEX(Historical!$I$7:$I$1455,MATCH(B383,Historical!$B$7:$B$1455,0)))^(1/5)-1)*100)</f>
        <v>12.304443555131961</v>
      </c>
      <c r="V383" s="824" t="str">
        <f>IF(INDEX(Historical!$O$7:$O$1455,MATCH(B383,Historical!$B$7:$B$1455,0))=0,"n/a",((INDEX(Historical!$C$7:$C$1455,MATCH(B383,Historical!$B$7:$B$1455,0))/INDEX(Historical!$O$7:$O$1455,MATCH(B383,Historical!$B$7:$B$1455,0)))^(1/10)-1)*100)</f>
        <v>n/a</v>
      </c>
      <c r="W383" s="825" t="str">
        <f>IF(OR(U383&lt;=0,U383="n/a",V383&lt;=0,V383="n/a"),"n/a",U383/V383)</f>
        <v>n/a</v>
      </c>
      <c r="X383" s="826" t="str">
        <f>IF(OR(AJ383&lt;=0,AJ383="n/a",U383&lt;=0,U383="n/a"),"n/a",U383/AJ383)</f>
        <v>n/a</v>
      </c>
      <c r="Y383" s="775"/>
      <c r="Z383" s="766" t="str">
        <f>IF(OR(AC383&lt;0.01,AC383="n/a"),"n/a",M383/AC383*100)</f>
        <v>n/a</v>
      </c>
      <c r="AA383" s="1042" t="str">
        <f>IF(OR(AC383&lt;0.01,AC383="n/a"),"n/a",I383/AC383)</f>
        <v>n/a</v>
      </c>
      <c r="AB383" s="1043">
        <v>12</v>
      </c>
      <c r="AC383" s="1021" t="s">
        <v>138</v>
      </c>
      <c r="AD383" s="1021" t="s">
        <v>138</v>
      </c>
      <c r="AE383" s="1021" t="s">
        <v>138</v>
      </c>
      <c r="AF383" s="1021" t="s">
        <v>138</v>
      </c>
      <c r="AG383" s="1021" t="s">
        <v>138</v>
      </c>
      <c r="AH383" s="1021" t="s">
        <v>138</v>
      </c>
      <c r="AI383" s="1021" t="s">
        <v>138</v>
      </c>
      <c r="AJ383" s="1021" t="s">
        <v>138</v>
      </c>
      <c r="AK383" s="1021" t="s">
        <v>138</v>
      </c>
      <c r="AL383" s="1034" t="s">
        <v>138</v>
      </c>
      <c r="AM383" s="1028" t="s">
        <v>138</v>
      </c>
      <c r="AN383" s="1021" t="s">
        <v>138</v>
      </c>
      <c r="AO383" s="868" t="str">
        <f>IF(U383="n/a","n/a",IF(AA383&lt;0,"n/a",IF(AA383="n/a","n/a",J383+U383-AA383)))</f>
        <v>n/a</v>
      </c>
      <c r="AP383" s="869">
        <f>IF(U383="n/a","n/a",J383+U383)</f>
        <v>15.492413479943991</v>
      </c>
      <c r="AQ383" s="1044" t="str">
        <f>IF(OR(AC383&lt;0.01,AF383="n/a"),"n/a",(I383/SQRT(22.5*AC383*(I383/AF383))-1)*100)</f>
        <v>n/a</v>
      </c>
      <c r="AR383" s="766">
        <f>INDEX(Historical!$C$7:$C$1455,MATCH(B383,Historical!$B$7:$B$1455,0))*IF(AH383="n/a",1.03,IF(AH383&lt;0,1.01,IF(AH383&gt;10,1.1,(1+AH383/100))))</f>
        <v>1.9982</v>
      </c>
      <c r="AS383" s="1042">
        <f>IF($AI383="n/a",1.03*AR383,IF($AI383&lt;0,1.01*AR383,IF($AI383&gt;10,1.1*AR383,(1+$AI383/100)*AR383)))</f>
        <v>2.0581459999999998</v>
      </c>
      <c r="AT383" s="1042">
        <f>IF($AK383="n/a",1.03*AS383,IF($AK383&lt;0,1.01*AS383,IF($AK383&gt;10,1.1*AS383,(1+$AK383/100)*AS383)))</f>
        <v>2.1198903799999997</v>
      </c>
      <c r="AU383" s="1042">
        <f>IF($AK383="n/a",1.03*AT383,IF($AK383&lt;0,1.01*AT383,IF($AK383&gt;10,1.1*AT383,(1+$AK383/100)*AT383)))</f>
        <v>2.1834870914</v>
      </c>
      <c r="AV383" s="1042">
        <f>IF($AK383="n/a",1.03*AU383,IF($AK383&lt;0,1.01*AU383,IF($AK383&gt;10,1.1*AU383,(1+$AK383/100)*AU383)))</f>
        <v>2.248991704142</v>
      </c>
      <c r="AW383" s="766">
        <f>SUM(AR383:AV383)</f>
        <v>10.608715175541999</v>
      </c>
      <c r="AX383" s="877">
        <f>AW383/I383*100</f>
        <v>15.952955151190976</v>
      </c>
      <c r="AY383" s="1212" t="s">
        <v>138</v>
      </c>
      <c r="AZ383" s="1028" t="s">
        <v>138</v>
      </c>
      <c r="BA383" s="1028" t="s">
        <v>138</v>
      </c>
      <c r="BB383" s="1028" t="s">
        <v>138</v>
      </c>
      <c r="BC383" s="1028" t="s">
        <v>138</v>
      </c>
      <c r="BD383" s="1078" t="s">
        <v>4357</v>
      </c>
      <c r="BE383" s="721">
        <v>2012</v>
      </c>
      <c r="BF383" s="1057">
        <f>IF(BE383&gt;2008,0,IF(BE383&gt;2001,1,IF(BE383&gt;1990,2,IF(BE383&gt;1980,3,IF(BE383&gt;1973,4,IF(BE383&gt;1970,5,IF(BE383&gt;1960,6,IF(BE383&gt;1958,7,IF(BE383&gt;1953,8,9)))))))))</f>
        <v>0</v>
      </c>
    </row>
    <row r="384" spans="1:58" ht="11.25" customHeight="1" x14ac:dyDescent="0.2">
      <c r="A384" s="1019" t="s">
        <v>1568</v>
      </c>
      <c r="B384" s="1031" t="s">
        <v>1569</v>
      </c>
      <c r="C384" s="1181" t="s">
        <v>155</v>
      </c>
      <c r="D384" s="1181" t="s">
        <v>4444</v>
      </c>
      <c r="E384" s="857">
        <v>8</v>
      </c>
      <c r="F384" s="1245">
        <v>431</v>
      </c>
      <c r="G384" s="1245" t="s">
        <v>38</v>
      </c>
      <c r="H384" s="1245" t="s">
        <v>38</v>
      </c>
      <c r="I384" s="1030">
        <v>46.23</v>
      </c>
      <c r="J384" s="766">
        <f>(M384/I384)*100</f>
        <v>2.9418126757516769</v>
      </c>
      <c r="K384" s="1033">
        <v>0.34</v>
      </c>
      <c r="L384" s="1043">
        <v>4</v>
      </c>
      <c r="M384" s="756">
        <f>K384*L384</f>
        <v>1.36</v>
      </c>
      <c r="N384" s="1026" t="s">
        <v>120</v>
      </c>
      <c r="O384" s="860">
        <v>0.32</v>
      </c>
      <c r="P384" s="1016">
        <v>43132</v>
      </c>
      <c r="Q384" s="1016">
        <v>43160</v>
      </c>
      <c r="R384" s="756">
        <f>(K384-O384)/O384*100</f>
        <v>6.2500000000000053</v>
      </c>
      <c r="S384" s="824">
        <f>IF(INDEX(Historical!$D$7:$D$1455,MATCH(B384,Historical!$B$7:$B$1455,0))=0,"n/a",(INDEX(Historical!$C$7:$C$1455,MATCH(B384,Historical!$B$7:$B$1455,0))/INDEX(Historical!$D$7:$D$1455,MATCH(B384,Historical!$B$7:$B$1455,0))-1)*100)</f>
        <v>6.6666666666666652</v>
      </c>
      <c r="T384" s="824">
        <f>IF(INDEX(Historical!$F$7:$F$1455,MATCH(B384,Historical!$B$7:$B$1455,0))=0,"n/a",((INDEX(Historical!$C$7:$C$1455,MATCH(B384,Historical!$B$7:$B$1455,0))/INDEX(Historical!$F$7:$F$1455,MATCH(B384,Historical!$B$7:$B$1455,0)))^(1/3)-1)*100)</f>
        <v>7.1664579674248774</v>
      </c>
      <c r="U384" s="824">
        <f>IF(INDEX(Historical!$I$7:$I$1455,MATCH(B384,Historical!$B$7:$B$1455,0))=0,"n/a",((INDEX(Historical!$C$7:$C$1455,MATCH(B384,Historical!$B$7:$B$1455,0))/INDEX(Historical!$I$7:$I$1455,MATCH(B384,Historical!$B$7:$B$1455,0)))^(1/5)-1)*100)</f>
        <v>7.7818067712725814</v>
      </c>
      <c r="V384" s="824">
        <f>IF(INDEX(Historical!$O$7:$O$1455,MATCH(B384,Historical!$B$7:$B$1455,0))=0,"n/a",((INDEX(Historical!$C$7:$C$1455,MATCH(B384,Historical!$B$7:$B$1455,0))/INDEX(Historical!$O$7:$O$1455,MATCH(B384,Historical!$B$7:$B$1455,0)))^(1/10)-1)*100)</f>
        <v>0.98926189011108168</v>
      </c>
      <c r="W384" s="825">
        <f>IF(OR(U384&lt;=0,U384="n/a",V384&lt;=0,V384="n/a"),"n/a",U384/V384)</f>
        <v>7.8662757042008185</v>
      </c>
      <c r="X384" s="826">
        <f>IF(OR(AJ384&lt;=0,AJ384="n/a",U384&lt;=0,U384="n/a"),"n/a",U384/AJ384)</f>
        <v>0.74825065108390199</v>
      </c>
      <c r="Y384" s="777"/>
      <c r="Z384" s="766">
        <f>IF(OR(AC384&lt;0.01,AC384="n/a"),"n/a",M384/AC384*100)</f>
        <v>56.666666666666679</v>
      </c>
      <c r="AA384" s="1042">
        <f>IF(OR(AC384&lt;0.01,AC384="n/a"),"n/a",I384/AC384)</f>
        <v>19.262499999999999</v>
      </c>
      <c r="AB384" s="1043">
        <v>12</v>
      </c>
      <c r="AC384" s="1021">
        <v>2.4</v>
      </c>
      <c r="AD384" s="1021">
        <v>2.56</v>
      </c>
      <c r="AE384" s="1021">
        <v>5.09</v>
      </c>
      <c r="AF384" s="1021">
        <v>3.81</v>
      </c>
      <c r="AG384" s="1021">
        <v>33.700000000000003</v>
      </c>
      <c r="AH384" s="1021">
        <v>68.2</v>
      </c>
      <c r="AI384" s="1021">
        <v>2.0299999999999998</v>
      </c>
      <c r="AJ384" s="1021">
        <v>10.4</v>
      </c>
      <c r="AK384" s="1021">
        <v>7.5399999999999991</v>
      </c>
      <c r="AL384" s="1034">
        <v>271600</v>
      </c>
      <c r="AM384" s="1028">
        <v>0.1</v>
      </c>
      <c r="AN384" s="1021">
        <v>0.57999999999999996</v>
      </c>
      <c r="AO384" s="868">
        <f>IF(U384="n/a","n/a",IF(AA384&lt;0,"n/a",IF(AA384="n/a","n/a",J384+U384-AA384)))</f>
        <v>-8.5388805529757406</v>
      </c>
      <c r="AP384" s="869">
        <f>IF(U384="n/a","n/a",J384+U384)</f>
        <v>10.723619447024259</v>
      </c>
      <c r="AQ384" s="1044">
        <f>IF(OR(AC384&lt;0.01,AF384="n/a"),"n/a",(I384/SQRT(22.5*AC384*(I384/AF384))-1)*100)</f>
        <v>80.604078949876794</v>
      </c>
      <c r="AR384" s="766">
        <f>INDEX(Historical!$C$7:$C$1455,MATCH(B384,Historical!$B$7:$B$1455,0))*IF(AH384="n/a",1.03,IF(AH384&lt;0,1.01,IF(AH384&gt;10,1.1,(1+AH384/100))))</f>
        <v>1.4080000000000001</v>
      </c>
      <c r="AS384" s="1042">
        <f>IF($AI384="n/a",1.03*AR384,IF($AI384&lt;0,1.01*AR384,IF($AI384&gt;10,1.1*AR384,(1+$AI384/100)*AR384)))</f>
        <v>1.4365824</v>
      </c>
      <c r="AT384" s="1042">
        <f>IF($AK384="n/a",1.03*AS384,IF($AK384&lt;0,1.01*AS384,IF($AK384&gt;10,1.1*AS384,(1+$AK384/100)*AS384)))</f>
        <v>1.5449007129599999</v>
      </c>
      <c r="AU384" s="1042">
        <f>IF($AK384="n/a",1.03*AT384,IF($AK384&lt;0,1.01*AT384,IF($AK384&gt;10,1.1*AT384,(1+$AK384/100)*AT384)))</f>
        <v>1.6613862267171837</v>
      </c>
      <c r="AV384" s="1042">
        <f>IF($AK384="n/a",1.03*AU384,IF($AK384&lt;0,1.01*AU384,IF($AK384&gt;10,1.1*AU384,(1+$AK384/100)*AU384)))</f>
        <v>1.7866547482116593</v>
      </c>
      <c r="AW384" s="766">
        <f>SUM(AR384:AV384)</f>
        <v>7.837524087888843</v>
      </c>
      <c r="AX384" s="877">
        <f>AW384/I384*100</f>
        <v>16.953329197250362</v>
      </c>
      <c r="AY384" s="1212">
        <v>0.85</v>
      </c>
      <c r="AZ384" s="1028">
        <v>39.25</v>
      </c>
      <c r="BA384" s="1028">
        <v>0.86999999999999988</v>
      </c>
      <c r="BB384" s="1028">
        <v>5.41</v>
      </c>
      <c r="BC384" s="1028">
        <v>18.099999999999998</v>
      </c>
      <c r="BE384" s="721">
        <v>2011</v>
      </c>
      <c r="BF384" s="1057">
        <f>IF(BE384&gt;2008,0,IF(BE384&gt;2001,1,IF(BE384&gt;1990,2,IF(BE384&gt;1980,3,IF(BE384&gt;1973,4,IF(BE384&gt;1970,5,IF(BE384&gt;1960,6,IF(BE384&gt;1958,7,IF(BE384&gt;1953,8,9)))))))))</f>
        <v>0</v>
      </c>
    </row>
    <row r="385" spans="1:58" ht="11.25" customHeight="1" x14ac:dyDescent="0.2">
      <c r="A385" s="1027" t="s">
        <v>1570</v>
      </c>
      <c r="B385" s="1031" t="s">
        <v>1571</v>
      </c>
      <c r="C385" s="1181" t="s">
        <v>180</v>
      </c>
      <c r="D385" s="1181" t="s">
        <v>4432</v>
      </c>
      <c r="E385" s="857">
        <v>7</v>
      </c>
      <c r="F385" s="1245">
        <v>601</v>
      </c>
      <c r="G385" s="1245" t="s">
        <v>38</v>
      </c>
      <c r="H385" s="1245" t="s">
        <v>38</v>
      </c>
      <c r="I385" s="1030">
        <v>93.52</v>
      </c>
      <c r="J385" s="766">
        <f>(M385/I385)*100</f>
        <v>3.4217279726261762</v>
      </c>
      <c r="K385" s="1033">
        <v>0.8</v>
      </c>
      <c r="L385" s="1043">
        <v>4</v>
      </c>
      <c r="M385" s="756">
        <f>K385*L385</f>
        <v>3.2</v>
      </c>
      <c r="N385" s="1026" t="s">
        <v>120</v>
      </c>
      <c r="O385" s="860">
        <v>0.7</v>
      </c>
      <c r="P385" s="1016">
        <v>43238</v>
      </c>
      <c r="Q385" s="1016">
        <v>43252</v>
      </c>
      <c r="R385" s="756">
        <f>(K385-O385)/O385*100</f>
        <v>14.285714285714299</v>
      </c>
      <c r="S385" s="824">
        <f>IF(INDEX(Historical!$D$7:$D$1455,MATCH(B385,Historical!$B$7:$B$1455,0))=0,"n/a",(INDEX(Historical!$C$7:$C$1455,MATCH(B385,Historical!$B$7:$B$1455,0))/INDEX(Historical!$D$7:$D$1455,MATCH(B385,Historical!$B$7:$B$1455,0))-1)*100)</f>
        <v>11.428571428571409</v>
      </c>
      <c r="T385" s="824">
        <f>IF(INDEX(Historical!$F$7:$F$1455,MATCH(B385,Historical!$B$7:$B$1455,0))=0,"n/a",((INDEX(Historical!$C$7:$C$1455,MATCH(B385,Historical!$B$7:$B$1455,0))/INDEX(Historical!$F$7:$F$1455,MATCH(B385,Historical!$B$7:$B$1455,0)))^(1/3)-1)*100)</f>
        <v>13.040381433805548</v>
      </c>
      <c r="U385" s="824">
        <f>IF(INDEX(Historical!$I$7:$I$1455,MATCH(B385,Historical!$B$7:$B$1455,0))=0,"n/a",((INDEX(Historical!$C$7:$C$1455,MATCH(B385,Historical!$B$7:$B$1455,0))/INDEX(Historical!$I$7:$I$1455,MATCH(B385,Historical!$B$7:$B$1455,0)))^(1/5)-1)*100)</f>
        <v>43.413497286213556</v>
      </c>
      <c r="V385" s="824" t="str">
        <f>IF(INDEX(Historical!$O$7:$O$1455,MATCH(B385,Historical!$B$7:$B$1455,0))=0,"n/a",((INDEX(Historical!$C$7:$C$1455,MATCH(B385,Historical!$B$7:$B$1455,0))/INDEX(Historical!$O$7:$O$1455,MATCH(B385,Historical!$B$7:$B$1455,0)))^(1/10)-1)*100)</f>
        <v>n/a</v>
      </c>
      <c r="W385" s="825" t="str">
        <f>IF(OR(U385&lt;=0,U385="n/a",V385&lt;=0,V385="n/a"),"n/a",U385/V385)</f>
        <v>n/a</v>
      </c>
      <c r="X385" s="826" t="str">
        <f>IF(OR(AJ385&lt;=0,AJ385="n/a",U385&lt;=0,U385="n/a"),"n/a",U385/AJ385)</f>
        <v>n/a</v>
      </c>
      <c r="Y385" s="1032"/>
      <c r="Z385" s="766">
        <f>IF(OR(AC385&lt;0.01,AC385="n/a"),"n/a",M385/AC385*100)</f>
        <v>40.404040404040408</v>
      </c>
      <c r="AA385" s="1042">
        <f>IF(OR(AC385&lt;0.01,AC385="n/a"),"n/a",I385/AC385)</f>
        <v>11.808080808080808</v>
      </c>
      <c r="AB385" s="1043">
        <v>12</v>
      </c>
      <c r="AC385" s="1021">
        <v>7.92</v>
      </c>
      <c r="AD385" s="1021">
        <v>0.28000000000000003</v>
      </c>
      <c r="AE385" s="1021">
        <v>0.4</v>
      </c>
      <c r="AF385" s="1021">
        <v>1.87</v>
      </c>
      <c r="AG385" s="1021">
        <v>28.199999999999996</v>
      </c>
      <c r="AH385" s="1021">
        <v>56.999999999999993</v>
      </c>
      <c r="AI385" s="1021">
        <v>11.129999999999999</v>
      </c>
      <c r="AJ385" s="1021">
        <v>-6.4</v>
      </c>
      <c r="AK385" s="1021">
        <v>42.41</v>
      </c>
      <c r="AL385" s="1034">
        <v>45380</v>
      </c>
      <c r="AM385" s="1028">
        <v>0.1</v>
      </c>
      <c r="AN385" s="1021">
        <v>0.49</v>
      </c>
      <c r="AO385" s="868">
        <f>IF(U385="n/a","n/a",IF(AA385&lt;0,"n/a",IF(AA385="n/a","n/a",J385+U385-AA385)))</f>
        <v>35.027144450758925</v>
      </c>
      <c r="AP385" s="869">
        <f>IF(U385="n/a","n/a",J385+U385)</f>
        <v>46.835225258839735</v>
      </c>
      <c r="AQ385" s="1044">
        <f>IF(OR(AC385&lt;0.01,AF385="n/a"),"n/a",(I385/SQRT(22.5*AC385*(I385/AF385))-1)*100)</f>
        <v>-0.93523754384796653</v>
      </c>
      <c r="AR385" s="766">
        <f>INDEX(Historical!$C$7:$C$1455,MATCH(B385,Historical!$B$7:$B$1455,0))*IF(AH385="n/a",1.03,IF(AH385&lt;0,1.01,IF(AH385&gt;10,1.1,(1+AH385/100))))</f>
        <v>3.0029999999999997</v>
      </c>
      <c r="AS385" s="1042">
        <f>IF($AI385="n/a",1.03*AR385,IF($AI385&lt;0,1.01*AR385,IF($AI385&gt;10,1.1*AR385,(1+$AI385/100)*AR385)))</f>
        <v>3.3033000000000001</v>
      </c>
      <c r="AT385" s="1042">
        <f>IF($AK385="n/a",1.03*AS385,IF($AK385&lt;0,1.01*AS385,IF($AK385&gt;10,1.1*AS385,(1+$AK385/100)*AS385)))</f>
        <v>3.6336300000000006</v>
      </c>
      <c r="AU385" s="1042">
        <f>IF($AK385="n/a",1.03*AT385,IF($AK385&lt;0,1.01*AT385,IF($AK385&gt;10,1.1*AT385,(1+$AK385/100)*AT385)))</f>
        <v>3.9969930000000011</v>
      </c>
      <c r="AV385" s="1042">
        <f>IF($AK385="n/a",1.03*AU385,IF($AK385&lt;0,1.01*AU385,IF($AK385&gt;10,1.1*AU385,(1+$AK385/100)*AU385)))</f>
        <v>4.3966923000000016</v>
      </c>
      <c r="AW385" s="766">
        <f>SUM(AR385:AV385)</f>
        <v>18.333615300000005</v>
      </c>
      <c r="AX385" s="877">
        <f>AW385/I385*100</f>
        <v>19.603951347305397</v>
      </c>
      <c r="AY385" s="1212">
        <v>1</v>
      </c>
      <c r="AZ385" s="1028">
        <v>5.09</v>
      </c>
      <c r="BA385" s="1028">
        <v>-24.560000000000002</v>
      </c>
      <c r="BB385" s="1028">
        <v>-10.119999999999999</v>
      </c>
      <c r="BC385" s="1028">
        <v>-13.79</v>
      </c>
      <c r="BE385" s="721">
        <v>2012</v>
      </c>
      <c r="BF385" s="1057">
        <f>IF(BE385&gt;2008,0,IF(BE385&gt;2001,1,IF(BE385&gt;1990,2,IF(BE385&gt;1980,3,IF(BE385&gt;1973,4,IF(BE385&gt;1970,5,IF(BE385&gt;1960,6,IF(BE385&gt;1958,7,IF(BE385&gt;1953,8,9)))))))))</f>
        <v>0</v>
      </c>
    </row>
    <row r="386" spans="1:58" ht="11.25" customHeight="1" x14ac:dyDescent="0.2">
      <c r="A386" s="1027" t="s">
        <v>1572</v>
      </c>
      <c r="B386" s="1031" t="s">
        <v>1573</v>
      </c>
      <c r="C386" s="1181" t="s">
        <v>180</v>
      </c>
      <c r="D386" s="1181" t="s">
        <v>4432</v>
      </c>
      <c r="E386" s="857">
        <v>6</v>
      </c>
      <c r="F386" s="1245">
        <v>734</v>
      </c>
      <c r="G386" s="1245" t="s">
        <v>107</v>
      </c>
      <c r="H386" s="1245" t="s">
        <v>107</v>
      </c>
      <c r="I386" s="1030">
        <v>46.9</v>
      </c>
      <c r="J386" s="766">
        <f>(M386/I386)*100</f>
        <v>6.7547974413646061</v>
      </c>
      <c r="K386" s="1033">
        <v>0.79200000000000004</v>
      </c>
      <c r="L386" s="1043">
        <v>4</v>
      </c>
      <c r="M386" s="756">
        <f>K386*L386</f>
        <v>3.1680000000000001</v>
      </c>
      <c r="N386" s="1026" t="s">
        <v>564</v>
      </c>
      <c r="O386" s="860">
        <v>0.752</v>
      </c>
      <c r="P386" s="1016">
        <v>43403</v>
      </c>
      <c r="Q386" s="1016">
        <v>43417</v>
      </c>
      <c r="R386" s="756">
        <f>(K386-O386)/O386*100</f>
        <v>5.319148936170218</v>
      </c>
      <c r="S386" s="824">
        <f>IF(INDEX(Historical!$D$7:$D$1455,MATCH(B386,Historical!$B$7:$B$1455,0))=0,"n/a",(INDEX(Historical!$C$7:$C$1455,MATCH(B386,Historical!$B$7:$B$1455,0))/INDEX(Historical!$D$7:$D$1455,MATCH(B386,Historical!$B$7:$B$1455,0))-1)*100)</f>
        <v>21.772151898734183</v>
      </c>
      <c r="T386" s="824">
        <f>IF(INDEX(Historical!$F$7:$F$1455,MATCH(B386,Historical!$B$7:$B$1455,0))=0,"n/a",((INDEX(Historical!$C$7:$C$1455,MATCH(B386,Historical!$B$7:$B$1455,0))/INDEX(Historical!$F$7:$F$1455,MATCH(B386,Historical!$B$7:$B$1455,0)))^(1/3)-1)*100)</f>
        <v>29.08955163821485</v>
      </c>
      <c r="U386" s="824" t="str">
        <f>IF(INDEX(Historical!$I$7:$I$1455,MATCH(B386,Historical!$B$7:$B$1455,0))=0,"n/a",((INDEX(Historical!$C$7:$C$1455,MATCH(B386,Historical!$B$7:$B$1455,0))/INDEX(Historical!$I$7:$I$1455,MATCH(B386,Historical!$B$7:$B$1455,0)))^(1/5)-1)*100)</f>
        <v>n/a</v>
      </c>
      <c r="V386" s="824" t="str">
        <f>IF(INDEX(Historical!$O$7:$O$1455,MATCH(B386,Historical!$B$7:$B$1455,0))=0,"n/a",((INDEX(Historical!$C$7:$C$1455,MATCH(B386,Historical!$B$7:$B$1455,0))/INDEX(Historical!$O$7:$O$1455,MATCH(B386,Historical!$B$7:$B$1455,0)))^(1/10)-1)*100)</f>
        <v>n/a</v>
      </c>
      <c r="W386" s="825" t="str">
        <f>IF(OR(U386&lt;=0,U386="n/a",V386&lt;=0,V386="n/a"),"n/a",U386/V386)</f>
        <v>n/a</v>
      </c>
      <c r="X386" s="826" t="str">
        <f>IF(OR(AJ386&lt;=0,AJ386="n/a",U386&lt;=0,U386="n/a"),"n/a",U386/AJ386)</f>
        <v>n/a</v>
      </c>
      <c r="Y386" s="1032" t="s">
        <v>4077</v>
      </c>
      <c r="Z386" s="766">
        <f>IF(OR(AC386&lt;0.01,AC386="n/a"),"n/a",M386/AC386*100)</f>
        <v>85.853658536585371</v>
      </c>
      <c r="AA386" s="1042">
        <f>IF(OR(AC386&lt;0.01,AC386="n/a"),"n/a",I386/AC386)</f>
        <v>12.710027100271002</v>
      </c>
      <c r="AB386" s="1043">
        <v>12</v>
      </c>
      <c r="AC386" s="1021">
        <v>3.69</v>
      </c>
      <c r="AD386" s="1021">
        <v>0.75</v>
      </c>
      <c r="AE386" s="1021">
        <v>5.26</v>
      </c>
      <c r="AF386" s="1021">
        <v>1.92</v>
      </c>
      <c r="AG386" s="1021">
        <v>16.7</v>
      </c>
      <c r="AH386" s="1021">
        <v>18.099999999999998</v>
      </c>
      <c r="AI386" s="1021">
        <v>-0.37</v>
      </c>
      <c r="AJ386" s="1021">
        <v>32.190000000000005</v>
      </c>
      <c r="AK386" s="1021">
        <v>16.869999999999997</v>
      </c>
      <c r="AL386" s="1034">
        <v>5900</v>
      </c>
      <c r="AM386" s="1028">
        <v>55.71</v>
      </c>
      <c r="AN386" s="1021">
        <v>0.97</v>
      </c>
      <c r="AO386" s="868" t="str">
        <f>IF(U386="n/a","n/a",IF(AA386&lt;0,"n/a",IF(AA386="n/a","n/a",J386+U386-AA386)))</f>
        <v>n/a</v>
      </c>
      <c r="AP386" s="869" t="str">
        <f>IF(U386="n/a","n/a",J386+U386)</f>
        <v>n/a</v>
      </c>
      <c r="AQ386" s="1044">
        <f>IF(OR(AC386&lt;0.01,AF386="n/a"),"n/a",(I386/SQRT(22.5*AC386*(I386/AF386))-1)*100)</f>
        <v>4.1436017824967308</v>
      </c>
      <c r="AR386" s="766">
        <f>INDEX(Historical!$C$7:$C$1455,MATCH(B386,Historical!$B$7:$B$1455,0))*IF(AH386="n/a",1.03,IF(AH386&lt;0,1.01,IF(AH386&gt;10,1.1,(1+AH386/100))))</f>
        <v>2.6455000000000006</v>
      </c>
      <c r="AS386" s="1042">
        <f>IF($AI386="n/a",1.03*AR386,IF($AI386&lt;0,1.01*AR386,IF($AI386&gt;10,1.1*AR386,(1+$AI386/100)*AR386)))</f>
        <v>2.6719550000000005</v>
      </c>
      <c r="AT386" s="1042">
        <f>IF($AK386="n/a",1.03*AS386,IF($AK386&lt;0,1.01*AS386,IF($AK386&gt;10,1.1*AS386,(1+$AK386/100)*AS386)))</f>
        <v>2.9391505000000007</v>
      </c>
      <c r="AU386" s="1042">
        <f>IF($AK386="n/a",1.03*AT386,IF($AK386&lt;0,1.01*AT386,IF($AK386&gt;10,1.1*AT386,(1+$AK386/100)*AT386)))</f>
        <v>3.233065550000001</v>
      </c>
      <c r="AV386" s="1042">
        <f>IF($AK386="n/a",1.03*AU386,IF($AK386&lt;0,1.01*AU386,IF($AK386&gt;10,1.1*AU386,(1+$AK386/100)*AU386)))</f>
        <v>3.5563721050000012</v>
      </c>
      <c r="AW386" s="766">
        <f>SUM(AR386:AV386)</f>
        <v>15.046043155000003</v>
      </c>
      <c r="AX386" s="877">
        <f>AW386/I386*100</f>
        <v>32.081115469083166</v>
      </c>
      <c r="AY386" s="1212">
        <v>1.29</v>
      </c>
      <c r="AZ386" s="1028">
        <v>4.6100000000000003</v>
      </c>
      <c r="BA386" s="1028">
        <v>-16.96</v>
      </c>
      <c r="BB386" s="1028">
        <v>-6.5600000000000005</v>
      </c>
      <c r="BC386" s="1028">
        <v>-7.7299999999999995</v>
      </c>
      <c r="BE386" s="721">
        <v>2013</v>
      </c>
      <c r="BF386" s="1057">
        <f>IF(BE386&gt;2008,0,IF(BE386&gt;2001,1,IF(BE386&gt;1990,2,IF(BE386&gt;1980,3,IF(BE386&gt;1973,4,IF(BE386&gt;1970,5,IF(BE386&gt;1960,6,IF(BE386&gt;1958,7,IF(BE386&gt;1953,8,9)))))))))</f>
        <v>0</v>
      </c>
    </row>
    <row r="387" spans="1:58" s="905" customFormat="1" ht="11.25" customHeight="1" x14ac:dyDescent="0.2">
      <c r="A387" s="760" t="s">
        <v>1574</v>
      </c>
      <c r="B387" s="914" t="s">
        <v>1575</v>
      </c>
      <c r="C387" s="1181" t="s">
        <v>109</v>
      </c>
      <c r="D387" s="1181" t="s">
        <v>4434</v>
      </c>
      <c r="E387" s="885">
        <v>7</v>
      </c>
      <c r="F387" s="1245">
        <v>641</v>
      </c>
      <c r="G387" s="1244" t="s">
        <v>107</v>
      </c>
      <c r="H387" s="1244" t="s">
        <v>107</v>
      </c>
      <c r="I387" s="886">
        <v>27.8</v>
      </c>
      <c r="J387" s="887">
        <f>(M387/I387)*100</f>
        <v>1.7985611510791366</v>
      </c>
      <c r="K387" s="888">
        <v>0.125</v>
      </c>
      <c r="L387" s="889">
        <v>4</v>
      </c>
      <c r="M387" s="890">
        <f>K387*L387</f>
        <v>0.5</v>
      </c>
      <c r="N387" s="891" t="s">
        <v>1008</v>
      </c>
      <c r="O387" s="892">
        <v>0.11</v>
      </c>
      <c r="P387" s="893">
        <v>43455</v>
      </c>
      <c r="Q387" s="893">
        <v>43441</v>
      </c>
      <c r="R387" s="890">
        <f>(K387-O387)/O387*100</f>
        <v>13.636363636363635</v>
      </c>
      <c r="S387" s="824">
        <f>IF(INDEX(Historical!$D$7:$D$1455,MATCH(B387,Historical!$B$7:$B$1455,0))=0,"n/a",(INDEX(Historical!$C$7:$C$1455,MATCH(B387,Historical!$B$7:$B$1455,0))/INDEX(Historical!$D$7:$D$1455,MATCH(B387,Historical!$B$7:$B$1455,0))-1)*100)</f>
        <v>5.2631578947368363</v>
      </c>
      <c r="T387" s="824">
        <f>IF(INDEX(Historical!$F$7:$F$1455,MATCH(B387,Historical!$B$7:$B$1455,0))=0,"n/a",((INDEX(Historical!$C$7:$C$1455,MATCH(B387,Historical!$B$7:$B$1455,0))/INDEX(Historical!$F$7:$F$1455,MATCH(B387,Historical!$B$7:$B$1455,0)))^(1/3)-1)*100)</f>
        <v>7.7217345015941907</v>
      </c>
      <c r="U387" s="824">
        <f>IF(INDEX(Historical!$I$7:$I$1455,MATCH(B387,Historical!$B$7:$B$1455,0))=0,"n/a",((INDEX(Historical!$C$7:$C$1455,MATCH(B387,Historical!$B$7:$B$1455,0))/INDEX(Historical!$I$7:$I$1455,MATCH(B387,Historical!$B$7:$B$1455,0)))^(1/5)-1)*100)</f>
        <v>51.571656651039802</v>
      </c>
      <c r="V387" s="824">
        <f>IF(INDEX(Historical!$O$7:$O$1455,MATCH(B387,Historical!$B$7:$B$1455,0))=0,"n/a",((INDEX(Historical!$C$7:$C$1455,MATCH(B387,Historical!$B$7:$B$1455,0))/INDEX(Historical!$O$7:$O$1455,MATCH(B387,Historical!$B$7:$B$1455,0)))^(1/10)-1)*100)</f>
        <v>-3.9735499207781966</v>
      </c>
      <c r="W387" s="894" t="str">
        <f>IF(OR(U387&lt;=0,U387="n/a",V387&lt;=0,V387="n/a"),"n/a",U387/V387)</f>
        <v>n/a</v>
      </c>
      <c r="X387" s="895" t="str">
        <f>IF(OR(AJ387&lt;=0,AJ387="n/a",U387&lt;=0,U387="n/a"),"n/a",U387/AJ387)</f>
        <v>n/a</v>
      </c>
      <c r="Y387" s="911" t="s">
        <v>4077</v>
      </c>
      <c r="Z387" s="887" t="str">
        <f>IF(OR(AC387&lt;0.01,AC387="n/a"),"n/a",M387/AC387*100)</f>
        <v>n/a</v>
      </c>
      <c r="AA387" s="897" t="str">
        <f>IF(OR(AC387&lt;0.01,AC387="n/a"),"n/a",I387/AC387)</f>
        <v>n/a</v>
      </c>
      <c r="AB387" s="889">
        <v>12</v>
      </c>
      <c r="AC387" s="898" t="s">
        <v>138</v>
      </c>
      <c r="AD387" s="898" t="s">
        <v>138</v>
      </c>
      <c r="AE387" s="898" t="s">
        <v>138</v>
      </c>
      <c r="AF387" s="898" t="s">
        <v>138</v>
      </c>
      <c r="AG387" s="898" t="s">
        <v>138</v>
      </c>
      <c r="AH387" s="898" t="s">
        <v>138</v>
      </c>
      <c r="AI387" s="898" t="s">
        <v>138</v>
      </c>
      <c r="AJ387" s="898" t="s">
        <v>138</v>
      </c>
      <c r="AK387" s="898" t="s">
        <v>138</v>
      </c>
      <c r="AL387" s="899" t="s">
        <v>138</v>
      </c>
      <c r="AM387" s="900" t="s">
        <v>138</v>
      </c>
      <c r="AN387" s="898" t="s">
        <v>138</v>
      </c>
      <c r="AO387" s="901" t="str">
        <f>IF(U387="n/a","n/a",IF(AA387&lt;0,"n/a",IF(AA387="n/a","n/a",J387+U387-AA387)))</f>
        <v>n/a</v>
      </c>
      <c r="AP387" s="902">
        <f>IF(U387="n/a","n/a",J387+U387)</f>
        <v>53.370217802118937</v>
      </c>
      <c r="AQ387" s="903" t="str">
        <f>IF(OR(AC387&lt;0.01,AF387="n/a"),"n/a",(I387/SQRT(22.5*AC387*(I387/AF387))-1)*100)</f>
        <v>n/a</v>
      </c>
      <c r="AR387" s="766">
        <f>INDEX(Historical!$C$7:$C$1455,MATCH(B387,Historical!$B$7:$B$1455,0))*IF(AH387="n/a",1.03,IF(AH387&lt;0,1.01,IF(AH387&gt;10,1.1,(1+AH387/100))))</f>
        <v>0.41200000000000003</v>
      </c>
      <c r="AS387" s="897">
        <f>IF($AI387="n/a",1.03*AR387,IF($AI387&lt;0,1.01*AR387,IF($AI387&gt;10,1.1*AR387,(1+$AI387/100)*AR387)))</f>
        <v>0.42436000000000007</v>
      </c>
      <c r="AT387" s="897">
        <f>IF($AK387="n/a",1.03*AS387,IF($AK387&lt;0,1.01*AS387,IF($AK387&gt;10,1.1*AS387,(1+$AK387/100)*AS387)))</f>
        <v>0.43709080000000006</v>
      </c>
      <c r="AU387" s="897">
        <f>IF($AK387="n/a",1.03*AT387,IF($AK387&lt;0,1.01*AT387,IF($AK387&gt;10,1.1*AT387,(1+$AK387/100)*AT387)))</f>
        <v>0.45020352400000008</v>
      </c>
      <c r="AV387" s="897">
        <f>IF($AK387="n/a",1.03*AU387,IF($AK387&lt;0,1.01*AU387,IF($AK387&gt;10,1.1*AU387,(1+$AK387/100)*AU387)))</f>
        <v>0.46370962972000007</v>
      </c>
      <c r="AW387" s="887">
        <f>SUM(AR387:AV387)</f>
        <v>2.1873639537200003</v>
      </c>
      <c r="AX387" s="904">
        <f>AW387/I387*100</f>
        <v>7.8682156608633109</v>
      </c>
      <c r="AY387" s="1213" t="s">
        <v>138</v>
      </c>
      <c r="AZ387" s="900" t="s">
        <v>138</v>
      </c>
      <c r="BA387" s="900" t="s">
        <v>138</v>
      </c>
      <c r="BB387" s="900" t="s">
        <v>138</v>
      </c>
      <c r="BC387" s="900" t="s">
        <v>138</v>
      </c>
      <c r="BD387" s="1079" t="s">
        <v>4357</v>
      </c>
      <c r="BE387" s="721">
        <v>2012</v>
      </c>
      <c r="BF387" s="1057">
        <f>IF(BE387&gt;2008,0,IF(BE387&gt;2001,1,IF(BE387&gt;1990,2,IF(BE387&gt;1980,3,IF(BE387&gt;1973,4,IF(BE387&gt;1970,5,IF(BE387&gt;1960,6,IF(BE387&gt;1958,7,IF(BE387&gt;1953,8,9)))))))))</f>
        <v>0</v>
      </c>
    </row>
    <row r="388" spans="1:58" ht="11.25" customHeight="1" x14ac:dyDescent="0.2">
      <c r="A388" s="1027" t="s">
        <v>1578</v>
      </c>
      <c r="B388" s="1031" t="s">
        <v>1579</v>
      </c>
      <c r="C388" s="1181" t="s">
        <v>132</v>
      </c>
      <c r="D388" s="1181" t="s">
        <v>4424</v>
      </c>
      <c r="E388" s="857">
        <v>7</v>
      </c>
      <c r="F388" s="1245">
        <v>639</v>
      </c>
      <c r="G388" s="1245" t="s">
        <v>38</v>
      </c>
      <c r="H388" s="1245" t="s">
        <v>38</v>
      </c>
      <c r="I388" s="1030">
        <v>89.36</v>
      </c>
      <c r="J388" s="766">
        <f>(M388/I388)*100</f>
        <v>3.3034914950760967</v>
      </c>
      <c r="K388" s="1033">
        <v>0.73799999999999999</v>
      </c>
      <c r="L388" s="1043">
        <v>4</v>
      </c>
      <c r="M388" s="756">
        <f>K388*L388</f>
        <v>2.952</v>
      </c>
      <c r="N388" s="1026" t="s">
        <v>120</v>
      </c>
      <c r="O388" s="860">
        <v>0.69499999999999995</v>
      </c>
      <c r="P388" s="1016">
        <v>43404</v>
      </c>
      <c r="Q388" s="1016">
        <v>43437</v>
      </c>
      <c r="R388" s="756">
        <f>(K388-O388)/O388*100</f>
        <v>6.1870503597122362</v>
      </c>
      <c r="S388" s="824">
        <f>IF(INDEX(Historical!$D$7:$D$1455,MATCH(B388,Historical!$B$7:$B$1455,0))=0,"n/a",(INDEX(Historical!$C$7:$C$1455,MATCH(B388,Historical!$B$7:$B$1455,0))/INDEX(Historical!$D$7:$D$1455,MATCH(B388,Historical!$B$7:$B$1455,0))-1)*100)</f>
        <v>5.1383399209486313</v>
      </c>
      <c r="T388" s="824">
        <f>IF(INDEX(Historical!$F$7:$F$1455,MATCH(B388,Historical!$B$7:$B$1455,0))=0,"n/a",((INDEX(Historical!$C$7:$C$1455,MATCH(B388,Historical!$B$7:$B$1455,0))/INDEX(Historical!$F$7:$F$1455,MATCH(B388,Historical!$B$7:$B$1455,0)))^(1/3)-1)*100)</f>
        <v>5.0046920311471954</v>
      </c>
      <c r="U388" s="824">
        <f>IF(INDEX(Historical!$I$7:$I$1455,MATCH(B388,Historical!$B$7:$B$1455,0))=0,"n/a",((INDEX(Historical!$C$7:$C$1455,MATCH(B388,Historical!$B$7:$B$1455,0))/INDEX(Historical!$I$7:$I$1455,MATCH(B388,Historical!$B$7:$B$1455,0)))^(1/5)-1)*100)</f>
        <v>4.642752601986877</v>
      </c>
      <c r="V388" s="824">
        <f>IF(INDEX(Historical!$O$7:$O$1455,MATCH(B388,Historical!$B$7:$B$1455,0))=0,"n/a",((INDEX(Historical!$C$7:$C$1455,MATCH(B388,Historical!$B$7:$B$1455,0))/INDEX(Historical!$O$7:$O$1455,MATCH(B388,Historical!$B$7:$B$1455,0)))^(1/10)-1)*100)</f>
        <v>2.3920490704586683</v>
      </c>
      <c r="W388" s="825">
        <f>IF(OR(U388&lt;=0,U388="n/a",V388&lt;=0,V388="n/a"),"n/a",U388/V388)</f>
        <v>1.9409102678218231</v>
      </c>
      <c r="X388" s="826">
        <f>IF(OR(AJ388&lt;=0,AJ388="n/a",U388&lt;=0,U388="n/a"),"n/a",U388/AJ388)</f>
        <v>0.96724012541393278</v>
      </c>
      <c r="Y388" s="769"/>
      <c r="Z388" s="766">
        <f>IF(OR(AC388&lt;0.01,AC388="n/a"),"n/a",M388/AC388*100)</f>
        <v>64.313725490196077</v>
      </c>
      <c r="AA388" s="1042">
        <f>IF(OR(AC388&lt;0.01,AC388="n/a"),"n/a",I388/AC388)</f>
        <v>19.468409586056644</v>
      </c>
      <c r="AB388" s="1043">
        <v>12</v>
      </c>
      <c r="AC388" s="1021">
        <v>4.59</v>
      </c>
      <c r="AD388" s="1021">
        <v>4.74</v>
      </c>
      <c r="AE388" s="1021">
        <v>2.71</v>
      </c>
      <c r="AF388" s="1021">
        <v>1.87</v>
      </c>
      <c r="AG388" s="1021">
        <v>9.9</v>
      </c>
      <c r="AH388" s="1021">
        <v>12.3</v>
      </c>
      <c r="AI388" s="1021">
        <v>7.41</v>
      </c>
      <c r="AJ388" s="1021">
        <v>4.8</v>
      </c>
      <c r="AK388" s="1021">
        <v>4.1099999999999994</v>
      </c>
      <c r="AL388" s="1034">
        <v>10020</v>
      </c>
      <c r="AM388" s="1028">
        <v>0.1</v>
      </c>
      <c r="AN388" s="1021">
        <v>0.97</v>
      </c>
      <c r="AO388" s="868">
        <f>IF(U388="n/a","n/a",IF(AA388&lt;0,"n/a",IF(AA388="n/a","n/a",J388+U388-AA388)))</f>
        <v>-11.522165488993672</v>
      </c>
      <c r="AP388" s="869">
        <f>IF(U388="n/a","n/a",J388+U388)</f>
        <v>7.9462440970629737</v>
      </c>
      <c r="AQ388" s="1044">
        <f>IF(OR(AC388&lt;0.01,AF388="n/a"),"n/a",(I388/SQRT(22.5*AC388*(I388/AF388))-1)*100)</f>
        <v>27.202246531394824</v>
      </c>
      <c r="AR388" s="766">
        <f>INDEX(Historical!$C$7:$C$1455,MATCH(B388,Historical!$B$7:$B$1455,0))*IF(AH388="n/a",1.03,IF(AH388&lt;0,1.01,IF(AH388&gt;10,1.1,(1+AH388/100))))</f>
        <v>2.9260000000000006</v>
      </c>
      <c r="AS388" s="1042">
        <f>IF($AI388="n/a",1.03*AR388,IF($AI388&lt;0,1.01*AR388,IF($AI388&gt;10,1.1*AR388,(1+$AI388/100)*AR388)))</f>
        <v>3.1428166000000006</v>
      </c>
      <c r="AT388" s="1042">
        <f>IF($AK388="n/a",1.03*AS388,IF($AK388&lt;0,1.01*AS388,IF($AK388&gt;10,1.1*AS388,(1+$AK388/100)*AS388)))</f>
        <v>3.2719863622600003</v>
      </c>
      <c r="AU388" s="1042">
        <f>IF($AK388="n/a",1.03*AT388,IF($AK388&lt;0,1.01*AT388,IF($AK388&gt;10,1.1*AT388,(1+$AK388/100)*AT388)))</f>
        <v>3.4064650017488862</v>
      </c>
      <c r="AV388" s="1042">
        <f>IF($AK388="n/a",1.03*AU388,IF($AK388&lt;0,1.01*AU388,IF($AK388&gt;10,1.1*AU388,(1+$AK388/100)*AU388)))</f>
        <v>3.5464707133207654</v>
      </c>
      <c r="AW388" s="766">
        <f>SUM(AR388:AV388)</f>
        <v>16.293738677329653</v>
      </c>
      <c r="AX388" s="877">
        <f>AW388/I388*100</f>
        <v>18.233816783045718</v>
      </c>
      <c r="AY388" s="1212">
        <v>0.03</v>
      </c>
      <c r="AZ388" s="1028">
        <v>21.72</v>
      </c>
      <c r="BA388" s="1028">
        <v>-3.19</v>
      </c>
      <c r="BB388" s="1028">
        <v>6.4</v>
      </c>
      <c r="BC388" s="1028">
        <v>11.41</v>
      </c>
      <c r="BE388" s="721">
        <v>2013</v>
      </c>
      <c r="BF388" s="1057">
        <f>IF(BE388&gt;2008,0,IF(BE388&gt;2001,1,IF(BE388&gt;1990,2,IF(BE388&gt;1980,3,IF(BE388&gt;1973,4,IF(BE388&gt;1970,5,IF(BE388&gt;1960,6,IF(BE388&gt;1958,7,IF(BE388&gt;1953,8,9)))))))))</f>
        <v>0</v>
      </c>
    </row>
    <row r="389" spans="1:58" ht="11.25" customHeight="1" x14ac:dyDescent="0.2">
      <c r="A389" s="1027" t="s">
        <v>1580</v>
      </c>
      <c r="B389" s="1031" t="s">
        <v>1581</v>
      </c>
      <c r="C389" s="1181" t="s">
        <v>109</v>
      </c>
      <c r="D389" s="1181" t="s">
        <v>4434</v>
      </c>
      <c r="E389" s="857">
        <v>9</v>
      </c>
      <c r="F389" s="1245">
        <v>360</v>
      </c>
      <c r="G389" s="1245" t="s">
        <v>107</v>
      </c>
      <c r="H389" s="1245" t="s">
        <v>107</v>
      </c>
      <c r="I389" s="1030">
        <v>31</v>
      </c>
      <c r="J389" s="766">
        <f>(M389/I389)*100</f>
        <v>2.7096774193548385</v>
      </c>
      <c r="K389" s="1033">
        <v>0.21</v>
      </c>
      <c r="L389" s="1043">
        <v>4</v>
      </c>
      <c r="M389" s="756">
        <f>K389*L389</f>
        <v>0.84</v>
      </c>
      <c r="N389" s="1026" t="s">
        <v>322</v>
      </c>
      <c r="O389" s="860">
        <v>0.2</v>
      </c>
      <c r="P389" s="1016">
        <v>43178</v>
      </c>
      <c r="Q389" s="1016">
        <v>43189</v>
      </c>
      <c r="R389" s="756">
        <f>(K389-O389)/O389*100</f>
        <v>4.9999999999999902</v>
      </c>
      <c r="S389" s="824">
        <f>IF(INDEX(Historical!$D$7:$D$1455,MATCH(B389,Historical!$B$7:$B$1455,0))=0,"n/a",(INDEX(Historical!$C$7:$C$1455,MATCH(B389,Historical!$B$7:$B$1455,0))/INDEX(Historical!$D$7:$D$1455,MATCH(B389,Historical!$B$7:$B$1455,0))-1)*100)</f>
        <v>5.2631578947368363</v>
      </c>
      <c r="T389" s="824">
        <f>IF(INDEX(Historical!$F$7:$F$1455,MATCH(B389,Historical!$B$7:$B$1455,0))=0,"n/a",((INDEX(Historical!$C$7:$C$1455,MATCH(B389,Historical!$B$7:$B$1455,0))/INDEX(Historical!$F$7:$F$1455,MATCH(B389,Historical!$B$7:$B$1455,0)))^(1/3)-1)*100)</f>
        <v>5.5667191978000741</v>
      </c>
      <c r="U389" s="824">
        <f>IF(INDEX(Historical!$I$7:$I$1455,MATCH(B389,Historical!$B$7:$B$1455,0))=0,"n/a",((INDEX(Historical!$C$7:$C$1455,MATCH(B389,Historical!$B$7:$B$1455,0))/INDEX(Historical!$I$7:$I$1455,MATCH(B389,Historical!$B$7:$B$1455,0)))^(1/5)-1)*100)</f>
        <v>5.5727976512114141</v>
      </c>
      <c r="V389" s="824">
        <f>IF(INDEX(Historical!$O$7:$O$1455,MATCH(B389,Historical!$B$7:$B$1455,0))=0,"n/a",((INDEX(Historical!$C$7:$C$1455,MATCH(B389,Historical!$B$7:$B$1455,0))/INDEX(Historical!$O$7:$O$1455,MATCH(B389,Historical!$B$7:$B$1455,0)))^(1/10)-1)*100)</f>
        <v>6.6556998173038506</v>
      </c>
      <c r="W389" s="825">
        <f>IF(OR(U389&lt;=0,U389="n/a",V389&lt;=0,V389="n/a"),"n/a",U389/V389)</f>
        <v>0.83729702423221541</v>
      </c>
      <c r="X389" s="826" t="str">
        <f>IF(OR(AJ389&lt;=0,AJ389="n/a",U389&lt;=0,U389="n/a"),"n/a",U389/AJ389)</f>
        <v>n/a</v>
      </c>
      <c r="Y389" s="787"/>
      <c r="Z389" s="766" t="str">
        <f>IF(OR(AC389&lt;0.01,AC389="n/a"),"n/a",M389/AC389*100)</f>
        <v>n/a</v>
      </c>
      <c r="AA389" s="1042" t="str">
        <f>IF(OR(AC389&lt;0.01,AC389="n/a"),"n/a",I389/AC389)</f>
        <v>n/a</v>
      </c>
      <c r="AB389" s="1043">
        <v>12</v>
      </c>
      <c r="AC389" s="1021" t="s">
        <v>138</v>
      </c>
      <c r="AD389" s="1021" t="s">
        <v>138</v>
      </c>
      <c r="AE389" s="1021" t="s">
        <v>138</v>
      </c>
      <c r="AF389" s="1021" t="s">
        <v>138</v>
      </c>
      <c r="AG389" s="1021" t="s">
        <v>138</v>
      </c>
      <c r="AH389" s="1021" t="s">
        <v>138</v>
      </c>
      <c r="AI389" s="1021" t="s">
        <v>138</v>
      </c>
      <c r="AJ389" s="1021" t="s">
        <v>138</v>
      </c>
      <c r="AK389" s="1021" t="s">
        <v>138</v>
      </c>
      <c r="AL389" s="1034" t="s">
        <v>138</v>
      </c>
      <c r="AM389" s="1028" t="s">
        <v>138</v>
      </c>
      <c r="AN389" s="1021" t="s">
        <v>138</v>
      </c>
      <c r="AO389" s="868" t="str">
        <f>IF(U389="n/a","n/a",IF(AA389&lt;0,"n/a",IF(AA389="n/a","n/a",J389+U389-AA389)))</f>
        <v>n/a</v>
      </c>
      <c r="AP389" s="869">
        <f>IF(U389="n/a","n/a",J389+U389)</f>
        <v>8.2824750705662531</v>
      </c>
      <c r="AQ389" s="1044" t="str">
        <f>IF(OR(AC389&lt;0.01,AF389="n/a"),"n/a",(I389/SQRT(22.5*AC389*(I389/AF389))-1)*100)</f>
        <v>n/a</v>
      </c>
      <c r="AR389" s="766">
        <f>INDEX(Historical!$C$7:$C$1455,MATCH(B389,Historical!$B$7:$B$1455,0))*IF(AH389="n/a",1.03,IF(AH389&lt;0,1.01,IF(AH389&gt;10,1.1,(1+AH389/100))))</f>
        <v>0.82400000000000007</v>
      </c>
      <c r="AS389" s="1042">
        <f>IF($AI389="n/a",1.03*AR389,IF($AI389&lt;0,1.01*AR389,IF($AI389&gt;10,1.1*AR389,(1+$AI389/100)*AR389)))</f>
        <v>0.84872000000000014</v>
      </c>
      <c r="AT389" s="1042">
        <f>IF($AK389="n/a",1.03*AS389,IF($AK389&lt;0,1.01*AS389,IF($AK389&gt;10,1.1*AS389,(1+$AK389/100)*AS389)))</f>
        <v>0.87418160000000011</v>
      </c>
      <c r="AU389" s="1042">
        <f>IF($AK389="n/a",1.03*AT389,IF($AK389&lt;0,1.01*AT389,IF($AK389&gt;10,1.1*AT389,(1+$AK389/100)*AT389)))</f>
        <v>0.90040704800000015</v>
      </c>
      <c r="AV389" s="1042">
        <f>IF($AK389="n/a",1.03*AU389,IF($AK389&lt;0,1.01*AU389,IF($AK389&gt;10,1.1*AU389,(1+$AK389/100)*AU389)))</f>
        <v>0.92741925944000014</v>
      </c>
      <c r="AW389" s="766">
        <f>SUM(AR389:AV389)</f>
        <v>4.3747279074400005</v>
      </c>
      <c r="AX389" s="877">
        <f>AW389/I389*100</f>
        <v>14.112025507870971</v>
      </c>
      <c r="AY389" s="1212" t="s">
        <v>138</v>
      </c>
      <c r="AZ389" s="1028" t="s">
        <v>138</v>
      </c>
      <c r="BA389" s="1028" t="s">
        <v>138</v>
      </c>
      <c r="BB389" s="1028" t="s">
        <v>138</v>
      </c>
      <c r="BC389" s="1028" t="s">
        <v>138</v>
      </c>
      <c r="BD389" s="1078" t="s">
        <v>4357</v>
      </c>
      <c r="BE389" s="721">
        <v>2010</v>
      </c>
      <c r="BF389" s="1057">
        <f>IF(BE389&gt;2008,0,IF(BE389&gt;2001,1,IF(BE389&gt;1990,2,IF(BE389&gt;1980,3,IF(BE389&gt;1973,4,IF(BE389&gt;1970,5,IF(BE389&gt;1960,6,IF(BE389&gt;1958,7,IF(BE389&gt;1953,8,9)))))))))</f>
        <v>0</v>
      </c>
    </row>
    <row r="390" spans="1:58" ht="11.25" customHeight="1" x14ac:dyDescent="0.2">
      <c r="A390" s="1019" t="s">
        <v>1582</v>
      </c>
      <c r="B390" s="1031" t="s">
        <v>1583</v>
      </c>
      <c r="C390" s="1181" t="s">
        <v>109</v>
      </c>
      <c r="D390" s="1181" t="s">
        <v>4434</v>
      </c>
      <c r="E390" s="857">
        <v>8</v>
      </c>
      <c r="F390" s="1245">
        <v>506</v>
      </c>
      <c r="G390" s="1245" t="s">
        <v>38</v>
      </c>
      <c r="H390" s="1245" t="s">
        <v>116</v>
      </c>
      <c r="I390" s="1030">
        <v>135.78</v>
      </c>
      <c r="J390" s="766">
        <f>(M390/I390)*100</f>
        <v>2.7986448666961259</v>
      </c>
      <c r="K390" s="1033">
        <v>0.95</v>
      </c>
      <c r="L390" s="1043">
        <v>4</v>
      </c>
      <c r="M390" s="756">
        <f>K390*L390</f>
        <v>3.8</v>
      </c>
      <c r="N390" s="1026" t="s">
        <v>245</v>
      </c>
      <c r="O390" s="860">
        <v>0.75</v>
      </c>
      <c r="P390" s="1016">
        <v>43297</v>
      </c>
      <c r="Q390" s="1016">
        <v>43317</v>
      </c>
      <c r="R390" s="756">
        <f>(K390-O390)/O390*100</f>
        <v>26.666666666666661</v>
      </c>
      <c r="S390" s="824">
        <f>IF(INDEX(Historical!$D$7:$D$1455,MATCH(B390,Historical!$B$7:$B$1455,0))=0,"n/a",(INDEX(Historical!$C$7:$C$1455,MATCH(B390,Historical!$B$7:$B$1455,0))/INDEX(Historical!$D$7:$D$1455,MATCH(B390,Historical!$B$7:$B$1455,0))-1)*100)</f>
        <v>22.641509433962259</v>
      </c>
      <c r="T390" s="824">
        <f>IF(INDEX(Historical!$F$7:$F$1455,MATCH(B390,Historical!$B$7:$B$1455,0))=0,"n/a",((INDEX(Historical!$C$7:$C$1455,MATCH(B390,Historical!$B$7:$B$1455,0))/INDEX(Historical!$F$7:$F$1455,MATCH(B390,Historical!$B$7:$B$1455,0)))^(1/3)-1)*100)</f>
        <v>11.413674954225916</v>
      </c>
      <c r="U390" s="824">
        <f>IF(INDEX(Historical!$I$7:$I$1455,MATCH(B390,Historical!$B$7:$B$1455,0))=0,"n/a",((INDEX(Historical!$C$7:$C$1455,MATCH(B390,Historical!$B$7:$B$1455,0))/INDEX(Historical!$I$7:$I$1455,MATCH(B390,Historical!$B$7:$B$1455,0)))^(1/5)-1)*100)</f>
        <v>10.899178727659798</v>
      </c>
      <c r="V390" s="824">
        <f>IF(INDEX(Historical!$O$7:$O$1455,MATCH(B390,Historical!$B$7:$B$1455,0))=0,"n/a",((INDEX(Historical!$C$7:$C$1455,MATCH(B390,Historical!$B$7:$B$1455,0))/INDEX(Historical!$O$7:$O$1455,MATCH(B390,Historical!$B$7:$B$1455,0)))^(1/10)-1)*100)</f>
        <v>0.63715531053334384</v>
      </c>
      <c r="W390" s="825">
        <f>IF(OR(U390&lt;=0,U390="n/a",V390&lt;=0,V390="n/a"),"n/a",U390/V390)</f>
        <v>17.105999977519481</v>
      </c>
      <c r="X390" s="826">
        <f>IF(OR(AJ390&lt;=0,AJ390="n/a",U390&lt;=0,U390="n/a"),"n/a",U390/AJ390)</f>
        <v>1.297521277102357</v>
      </c>
      <c r="Y390" s="780"/>
      <c r="Z390" s="766">
        <f>IF(OR(AC390&lt;0.01,AC390="n/a"),"n/a",M390/AC390*100)</f>
        <v>39.256198347107436</v>
      </c>
      <c r="AA390" s="1042">
        <f>IF(OR(AC390&lt;0.01,AC390="n/a"),"n/a",I390/AC390)</f>
        <v>14.026859504132233</v>
      </c>
      <c r="AB390" s="1043">
        <v>12</v>
      </c>
      <c r="AC390" s="1021">
        <v>9.68</v>
      </c>
      <c r="AD390" s="1021">
        <v>1.26</v>
      </c>
      <c r="AE390" s="1021">
        <v>5.2</v>
      </c>
      <c r="AF390" s="1021">
        <v>1.34</v>
      </c>
      <c r="AG390" s="1021">
        <v>12.3</v>
      </c>
      <c r="AH390" s="1021">
        <v>8.2000000000000011</v>
      </c>
      <c r="AI390" s="1021">
        <v>6.99</v>
      </c>
      <c r="AJ390" s="1021">
        <v>8.4</v>
      </c>
      <c r="AK390" s="1021">
        <v>11.129999999999999</v>
      </c>
      <c r="AL390" s="1034">
        <v>62700</v>
      </c>
      <c r="AM390" s="1028">
        <v>0.1</v>
      </c>
      <c r="AN390" s="1021">
        <v>0.81</v>
      </c>
      <c r="AO390" s="868">
        <f>IF(U390="n/a","n/a",IF(AA390&lt;0,"n/a",IF(AA390="n/a","n/a",J390+U390-AA390)))</f>
        <v>-0.3290359097763087</v>
      </c>
      <c r="AP390" s="869">
        <f>IF(U390="n/a","n/a",J390+U390)</f>
        <v>13.697823594355924</v>
      </c>
      <c r="AQ390" s="1044">
        <f>IF(OR(AC390&lt;0.01,AF390="n/a"),"n/a",(I390/SQRT(22.5*AC390*(I390/AF390))-1)*100)</f>
        <v>-8.6010169384626138</v>
      </c>
      <c r="AR390" s="766">
        <f>INDEX(Historical!$C$7:$C$1455,MATCH(B390,Historical!$B$7:$B$1455,0))*IF(AH390="n/a",1.03,IF(AH390&lt;0,1.01,IF(AH390&gt;10,1.1,(1+AH390/100))))</f>
        <v>2.8132000000000001</v>
      </c>
      <c r="AS390" s="1042">
        <f>IF($AI390="n/a",1.03*AR390,IF($AI390&lt;0,1.01*AR390,IF($AI390&gt;10,1.1*AR390,(1+$AI390/100)*AR390)))</f>
        <v>3.0098426800000002</v>
      </c>
      <c r="AT390" s="1042">
        <f>IF($AK390="n/a",1.03*AS390,IF($AK390&lt;0,1.01*AS390,IF($AK390&gt;10,1.1*AS390,(1+$AK390/100)*AS390)))</f>
        <v>3.3108269480000003</v>
      </c>
      <c r="AU390" s="1042">
        <f>IF($AK390="n/a",1.03*AT390,IF($AK390&lt;0,1.01*AT390,IF($AK390&gt;10,1.1*AT390,(1+$AK390/100)*AT390)))</f>
        <v>3.6419096428000008</v>
      </c>
      <c r="AV390" s="1042">
        <f>IF($AK390="n/a",1.03*AU390,IF($AK390&lt;0,1.01*AU390,IF($AK390&gt;10,1.1*AU390,(1+$AK390/100)*AU390)))</f>
        <v>4.0061006070800014</v>
      </c>
      <c r="AW390" s="766">
        <f>SUM(AR390:AV390)</f>
        <v>16.781879877880002</v>
      </c>
      <c r="AX390" s="877">
        <f>AW390/I390*100</f>
        <v>12.359611045721021</v>
      </c>
      <c r="AY390" s="1212">
        <v>0.89</v>
      </c>
      <c r="AZ390" s="1028">
        <v>16.5</v>
      </c>
      <c r="BA390" s="1028">
        <v>-17</v>
      </c>
      <c r="BB390" s="1028">
        <v>2.68</v>
      </c>
      <c r="BC390" s="1028">
        <v>-5.2200000000000006</v>
      </c>
      <c r="BE390" s="721">
        <v>2011</v>
      </c>
      <c r="BF390" s="1057">
        <f>IF(BE390&gt;2008,0,IF(BE390&gt;2001,1,IF(BE390&gt;1990,2,IF(BE390&gt;1980,3,IF(BE390&gt;1973,4,IF(BE390&gt;1970,5,IF(BE390&gt;1960,6,IF(BE390&gt;1958,7,IF(BE390&gt;1953,8,9)))))))))</f>
        <v>0</v>
      </c>
    </row>
    <row r="391" spans="1:58" ht="11.25" customHeight="1" x14ac:dyDescent="0.2">
      <c r="A391" s="1019" t="s">
        <v>1584</v>
      </c>
      <c r="B391" s="1031" t="s">
        <v>1585</v>
      </c>
      <c r="C391" s="1181" t="s">
        <v>132</v>
      </c>
      <c r="D391" s="1181" t="s">
        <v>4424</v>
      </c>
      <c r="E391" s="857">
        <v>7</v>
      </c>
      <c r="F391" s="1245">
        <v>570</v>
      </c>
      <c r="G391" s="1245" t="s">
        <v>38</v>
      </c>
      <c r="H391" s="1245" t="s">
        <v>38</v>
      </c>
      <c r="I391" s="1030">
        <v>43.22</v>
      </c>
      <c r="J391" s="766">
        <f>(M391/I391)*100</f>
        <v>2.4525682554372978</v>
      </c>
      <c r="K391" s="1033">
        <v>0.26500000000000001</v>
      </c>
      <c r="L391" s="1043">
        <v>4</v>
      </c>
      <c r="M391" s="756">
        <f>K391*L391</f>
        <v>1.06</v>
      </c>
      <c r="N391" s="1026" t="s">
        <v>141</v>
      </c>
      <c r="O391" s="860">
        <v>0.24250000000000002</v>
      </c>
      <c r="P391" s="714">
        <v>43117</v>
      </c>
      <c r="Q391" s="714">
        <v>43132</v>
      </c>
      <c r="R391" s="756">
        <f>(K391-O391)/O391*100</f>
        <v>9.278350515463913</v>
      </c>
      <c r="S391" s="824">
        <f>IF(INDEX(Historical!$D$7:$D$1455,MATCH(B391,Historical!$B$7:$B$1455,0))=0,"n/a",(INDEX(Historical!$C$7:$C$1455,MATCH(B391,Historical!$B$7:$B$1455,0))/INDEX(Historical!$D$7:$D$1455,MATCH(B391,Historical!$B$7:$B$1455,0))-1)*100)</f>
        <v>10.22727272727273</v>
      </c>
      <c r="T391" s="824">
        <f>IF(INDEX(Historical!$F$7:$F$1455,MATCH(B391,Historical!$B$7:$B$1455,0))=0,"n/a",((INDEX(Historical!$C$7:$C$1455,MATCH(B391,Historical!$B$7:$B$1455,0))/INDEX(Historical!$F$7:$F$1455,MATCH(B391,Historical!$B$7:$B$1455,0)))^(1/3)-1)*100)</f>
        <v>9.4409879427143295</v>
      </c>
      <c r="U391" s="824">
        <f>IF(INDEX(Historical!$I$7:$I$1455,MATCH(B391,Historical!$B$7:$B$1455,0))=0,"n/a",((INDEX(Historical!$C$7:$C$1455,MATCH(B391,Historical!$B$7:$B$1455,0))/INDEX(Historical!$I$7:$I$1455,MATCH(B391,Historical!$B$7:$B$1455,0)))^(1/5)-1)*100)</f>
        <v>11.613503702063532</v>
      </c>
      <c r="V391" s="824">
        <f>IF(INDEX(Historical!$O$7:$O$1455,MATCH(B391,Historical!$B$7:$B$1455,0))=0,"n/a",((INDEX(Historical!$C$7:$C$1455,MATCH(B391,Historical!$B$7:$B$1455,0))/INDEX(Historical!$O$7:$O$1455,MATCH(B391,Historical!$B$7:$B$1455,0)))^(1/10)-1)*100)</f>
        <v>0.6405575707561173</v>
      </c>
      <c r="W391" s="825">
        <f>IF(OR(U391&lt;=0,U391="n/a",V391&lt;=0,V391="n/a"),"n/a",U391/V391)</f>
        <v>18.130304335260444</v>
      </c>
      <c r="X391" s="826">
        <f>IF(OR(AJ391&lt;=0,AJ391="n/a",U391&lt;=0,U391="n/a"),"n/a",U391/AJ391)</f>
        <v>14.516879627579415</v>
      </c>
      <c r="Y391" s="777"/>
      <c r="Z391" s="766">
        <f>IF(OR(AC391&lt;0.01,AC391="n/a"),"n/a",M391/AC391*100)</f>
        <v>73.611111111111114</v>
      </c>
      <c r="AA391" s="1042">
        <f>IF(OR(AC391&lt;0.01,AC391="n/a"),"n/a",I391/AC391)</f>
        <v>30.013888888888889</v>
      </c>
      <c r="AB391" s="1043">
        <v>12</v>
      </c>
      <c r="AC391" s="1021">
        <v>1.44</v>
      </c>
      <c r="AD391" s="1021">
        <v>5.96</v>
      </c>
      <c r="AE391" s="1021">
        <v>2.4</v>
      </c>
      <c r="AF391" s="1021">
        <v>1.95</v>
      </c>
      <c r="AG391" s="1021">
        <v>5</v>
      </c>
      <c r="AH391" s="1021">
        <v>-6.3</v>
      </c>
      <c r="AI391" s="1021">
        <v>8.24</v>
      </c>
      <c r="AJ391" s="1021">
        <v>0.8</v>
      </c>
      <c r="AK391" s="1021">
        <v>5.0500000000000007</v>
      </c>
      <c r="AL391" s="1034">
        <v>3430</v>
      </c>
      <c r="AM391" s="1028">
        <v>1</v>
      </c>
      <c r="AN391" s="1021">
        <v>1.62</v>
      </c>
      <c r="AO391" s="868">
        <f>IF(U391="n/a","n/a",IF(AA391&lt;0,"n/a",IF(AA391="n/a","n/a",J391+U391-AA391)))</f>
        <v>-15.94781693138806</v>
      </c>
      <c r="AP391" s="869">
        <f>IF(U391="n/a","n/a",J391+U391)</f>
        <v>14.06607195750083</v>
      </c>
      <c r="AQ391" s="1044">
        <f>IF(OR(AC391&lt;0.01,AF391="n/a"),"n/a",(I391/SQRT(22.5*AC391*(I391/AF391))-1)*100)</f>
        <v>61.282475914269853</v>
      </c>
      <c r="AR391" s="766">
        <f>INDEX(Historical!$C$7:$C$1455,MATCH(B391,Historical!$B$7:$B$1455,0))*IF(AH391="n/a",1.03,IF(AH391&lt;0,1.01,IF(AH391&gt;10,1.1,(1+AH391/100))))</f>
        <v>0.97970000000000013</v>
      </c>
      <c r="AS391" s="1042">
        <f>IF($AI391="n/a",1.03*AR391,IF($AI391&lt;0,1.01*AR391,IF($AI391&gt;10,1.1*AR391,(1+$AI391/100)*AR391)))</f>
        <v>1.0604272800000001</v>
      </c>
      <c r="AT391" s="1042">
        <f>IF($AK391="n/a",1.03*AS391,IF($AK391&lt;0,1.01*AS391,IF($AK391&gt;10,1.1*AS391,(1+$AK391/100)*AS391)))</f>
        <v>1.11397885764</v>
      </c>
      <c r="AU391" s="1042">
        <f>IF($AK391="n/a",1.03*AT391,IF($AK391&lt;0,1.01*AT391,IF($AK391&gt;10,1.1*AT391,(1+$AK391/100)*AT391)))</f>
        <v>1.1702347899508201</v>
      </c>
      <c r="AV391" s="1042">
        <f>IF($AK391="n/a",1.03*AU391,IF($AK391&lt;0,1.01*AU391,IF($AK391&gt;10,1.1*AU391,(1+$AK391/100)*AU391)))</f>
        <v>1.2293316468433364</v>
      </c>
      <c r="AW391" s="766">
        <f>SUM(AR391:AV391)</f>
        <v>5.5536725744341569</v>
      </c>
      <c r="AX391" s="877">
        <f>AW391/I391*100</f>
        <v>12.849774582216931</v>
      </c>
      <c r="AY391" s="1212">
        <v>0.13</v>
      </c>
      <c r="AZ391" s="1028">
        <v>28.060000000000002</v>
      </c>
      <c r="BA391" s="1028">
        <v>-6.04</v>
      </c>
      <c r="BB391" s="1028">
        <v>8.06</v>
      </c>
      <c r="BC391" s="1028">
        <v>11.75</v>
      </c>
      <c r="BE391" s="721">
        <v>2012</v>
      </c>
      <c r="BF391" s="1057">
        <f>IF(BE391&gt;2008,0,IF(BE391&gt;2001,1,IF(BE391&gt;1990,2,IF(BE391&gt;1980,3,IF(BE391&gt;1973,4,IF(BE391&gt;1970,5,IF(BE391&gt;1960,6,IF(BE391&gt;1958,7,IF(BE391&gt;1953,8,9)))))))))</f>
        <v>0</v>
      </c>
    </row>
    <row r="392" spans="1:58" ht="11.25" customHeight="1" x14ac:dyDescent="0.2">
      <c r="A392" s="1019" t="s">
        <v>1586</v>
      </c>
      <c r="B392" s="1031" t="s">
        <v>1587</v>
      </c>
      <c r="C392" s="1181" t="s">
        <v>124</v>
      </c>
      <c r="D392" s="1181" t="s">
        <v>4262</v>
      </c>
      <c r="E392" s="857">
        <v>9</v>
      </c>
      <c r="F392" s="1245">
        <v>409</v>
      </c>
      <c r="G392" s="1245" t="s">
        <v>107</v>
      </c>
      <c r="H392" s="1245" t="s">
        <v>107</v>
      </c>
      <c r="I392" s="1030">
        <v>33.619999999999997</v>
      </c>
      <c r="J392" s="766">
        <f>(M392/I392)*100</f>
        <v>2.3200475907198101</v>
      </c>
      <c r="K392" s="1033">
        <v>0.19500000000000001</v>
      </c>
      <c r="L392" s="1043">
        <v>4</v>
      </c>
      <c r="M392" s="756">
        <f>K392*L392</f>
        <v>0.78</v>
      </c>
      <c r="N392" s="1026" t="s">
        <v>128</v>
      </c>
      <c r="O392" s="860">
        <v>0.17499999999999999</v>
      </c>
      <c r="P392" s="1016">
        <v>43447</v>
      </c>
      <c r="Q392" s="1016">
        <v>43474</v>
      </c>
      <c r="R392" s="756">
        <f>(K392-O392)/O392*100</f>
        <v>11.428571428571439</v>
      </c>
      <c r="S392" s="824">
        <f>IF(INDEX(Historical!$D$7:$D$1455,MATCH(B392,Historical!$B$7:$B$1455,0))=0,"n/a",(INDEX(Historical!$C$7:$C$1455,MATCH(B392,Historical!$B$7:$B$1455,0))/INDEX(Historical!$D$7:$D$1455,MATCH(B392,Historical!$B$7:$B$1455,0))-1)*100)</f>
        <v>12.500000000000021</v>
      </c>
      <c r="T392" s="824">
        <f>IF(INDEX(Historical!$F$7:$F$1455,MATCH(B392,Historical!$B$7:$B$1455,0))=0,"n/a",((INDEX(Historical!$C$7:$C$1455,MATCH(B392,Historical!$B$7:$B$1455,0))/INDEX(Historical!$F$7:$F$1455,MATCH(B392,Historical!$B$7:$B$1455,0)))^(1/3)-1)*100)</f>
        <v>19.055078897614951</v>
      </c>
      <c r="U392" s="824">
        <f>IF(INDEX(Historical!$I$7:$I$1455,MATCH(B392,Historical!$B$7:$B$1455,0))=0,"n/a",((INDEX(Historical!$C$7:$C$1455,MATCH(B392,Historical!$B$7:$B$1455,0))/INDEX(Historical!$I$7:$I$1455,MATCH(B392,Historical!$B$7:$B$1455,0)))^(1/5)-1)*100)</f>
        <v>23.233286774948535</v>
      </c>
      <c r="V392" s="824" t="str">
        <f>IF(INDEX(Historical!$O$7:$O$1455,MATCH(B392,Historical!$B$7:$B$1455,0))=0,"n/a",((INDEX(Historical!$C$7:$C$1455,MATCH(B392,Historical!$B$7:$B$1455,0))/INDEX(Historical!$O$7:$O$1455,MATCH(B392,Historical!$B$7:$B$1455,0)))^(1/10)-1)*100)</f>
        <v>n/a</v>
      </c>
      <c r="W392" s="825" t="str">
        <f>IF(OR(U392&lt;=0,U392="n/a",V392&lt;=0,V392="n/a"),"n/a",U392/V392)</f>
        <v>n/a</v>
      </c>
      <c r="X392" s="826">
        <f>IF(OR(AJ392&lt;=0,AJ392="n/a",U392&lt;=0,U392="n/a"),"n/a",U392/AJ392)</f>
        <v>0.78226554797806513</v>
      </c>
      <c r="Y392" s="777"/>
      <c r="Z392" s="766">
        <f>IF(OR(AC392&lt;0.01,AC392="n/a"),"n/a",M392/AC392*100)</f>
        <v>33.476394849785407</v>
      </c>
      <c r="AA392" s="1042">
        <f>IF(OR(AC392&lt;0.01,AC392="n/a"),"n/a",I392/AC392)</f>
        <v>14.429184549356222</v>
      </c>
      <c r="AB392" s="1043">
        <v>12</v>
      </c>
      <c r="AC392" s="1021">
        <v>2.33</v>
      </c>
      <c r="AD392" s="1021">
        <v>1.9</v>
      </c>
      <c r="AE392" s="1021">
        <v>0.77</v>
      </c>
      <c r="AF392" s="1021">
        <v>4.37</v>
      </c>
      <c r="AG392" s="1021">
        <v>31.2</v>
      </c>
      <c r="AH392" s="1021">
        <v>10.7</v>
      </c>
      <c r="AI392" s="1021">
        <v>10.029999999999999</v>
      </c>
      <c r="AJ392" s="1021">
        <v>29.7</v>
      </c>
      <c r="AK392" s="1021">
        <v>7.57</v>
      </c>
      <c r="AL392" s="1034">
        <v>2700</v>
      </c>
      <c r="AM392" s="1028">
        <v>0.6</v>
      </c>
      <c r="AN392" s="1021">
        <v>2.1800000000000002</v>
      </c>
      <c r="AO392" s="868">
        <f>IF(U392="n/a","n/a",IF(AA392&lt;0,"n/a",IF(AA392="n/a","n/a",J392+U392-AA392)))</f>
        <v>11.124149816312123</v>
      </c>
      <c r="AP392" s="869">
        <f>IF(U392="n/a","n/a",J392+U392)</f>
        <v>25.553334365668345</v>
      </c>
      <c r="AQ392" s="1044">
        <f>IF(OR(AC392&lt;0.01,AF392="n/a"),"n/a",(I392/SQRT(22.5*AC392*(I392/AF392))-1)*100)</f>
        <v>67.405743271565186</v>
      </c>
      <c r="AR392" s="766">
        <f>INDEX(Historical!$C$7:$C$1455,MATCH(B392,Historical!$B$7:$B$1455,0))*IF(AH392="n/a",1.03,IF(AH392&lt;0,1.01,IF(AH392&gt;10,1.1,(1+AH392/100))))</f>
        <v>0.59400000000000008</v>
      </c>
      <c r="AS392" s="1042">
        <f>IF($AI392="n/a",1.03*AR392,IF($AI392&lt;0,1.01*AR392,IF($AI392&gt;10,1.1*AR392,(1+$AI392/100)*AR392)))</f>
        <v>0.65340000000000009</v>
      </c>
      <c r="AT392" s="1042">
        <f>IF($AK392="n/a",1.03*AS392,IF($AK392&lt;0,1.01*AS392,IF($AK392&gt;10,1.1*AS392,(1+$AK392/100)*AS392)))</f>
        <v>0.70286238000000012</v>
      </c>
      <c r="AU392" s="1042">
        <f>IF($AK392="n/a",1.03*AT392,IF($AK392&lt;0,1.01*AT392,IF($AK392&gt;10,1.1*AT392,(1+$AK392/100)*AT392)))</f>
        <v>0.75606906216600023</v>
      </c>
      <c r="AV392" s="1042">
        <f>IF($AK392="n/a",1.03*AU392,IF($AK392&lt;0,1.01*AU392,IF($AK392&gt;10,1.1*AU392,(1+$AK392/100)*AU392)))</f>
        <v>0.81330349017196657</v>
      </c>
      <c r="AW392" s="766">
        <f>SUM(AR392:AV392)</f>
        <v>3.5196349323379668</v>
      </c>
      <c r="AX392" s="877">
        <f>AW392/I392*100</f>
        <v>10.468872493569206</v>
      </c>
      <c r="AY392" s="1212">
        <v>1.69</v>
      </c>
      <c r="AZ392" s="1028">
        <v>11.95</v>
      </c>
      <c r="BA392" s="1028">
        <v>-29.189999999999998</v>
      </c>
      <c r="BB392" s="1028">
        <v>-8.1</v>
      </c>
      <c r="BC392" s="1028">
        <v>-19.05</v>
      </c>
      <c r="BE392" s="721">
        <v>2011</v>
      </c>
      <c r="BF392" s="1057">
        <f>IF(BE392&gt;2008,0,IF(BE392&gt;2001,1,IF(BE392&gt;1990,2,IF(BE392&gt;1980,3,IF(BE392&gt;1973,4,IF(BE392&gt;1970,5,IF(BE392&gt;1960,6,IF(BE392&gt;1958,7,IF(BE392&gt;1953,8,9)))))))))</f>
        <v>0</v>
      </c>
    </row>
    <row r="393" spans="1:58" ht="11.25" customHeight="1" x14ac:dyDescent="0.2">
      <c r="A393" s="1019" t="s">
        <v>1588</v>
      </c>
      <c r="B393" s="1031" t="s">
        <v>1589</v>
      </c>
      <c r="C393" s="1181" t="s">
        <v>248</v>
      </c>
      <c r="D393" s="1181" t="s">
        <v>4454</v>
      </c>
      <c r="E393" s="857">
        <v>8</v>
      </c>
      <c r="F393" s="1245">
        <v>489</v>
      </c>
      <c r="G393" s="1245" t="s">
        <v>107</v>
      </c>
      <c r="H393" s="1245" t="s">
        <v>107</v>
      </c>
      <c r="I393" s="1030">
        <v>162.51</v>
      </c>
      <c r="J393" s="766">
        <f>(M393/I393)*100</f>
        <v>1.1076241462063874</v>
      </c>
      <c r="K393" s="1033">
        <v>0.45</v>
      </c>
      <c r="L393" s="1043">
        <v>4</v>
      </c>
      <c r="M393" s="756">
        <f>K393*L393</f>
        <v>1.8</v>
      </c>
      <c r="N393" s="1026" t="s">
        <v>211</v>
      </c>
      <c r="O393" s="860">
        <v>0.37</v>
      </c>
      <c r="P393" s="1016">
        <v>43237</v>
      </c>
      <c r="Q393" s="1016">
        <v>43252</v>
      </c>
      <c r="R393" s="756">
        <f>(K393-O393)/O393*100</f>
        <v>21.621621621621625</v>
      </c>
      <c r="S393" s="824">
        <f>IF(INDEX(Historical!$D$7:$D$1455,MATCH(B393,Historical!$B$7:$B$1455,0))=0,"n/a",(INDEX(Historical!$C$7:$C$1455,MATCH(B393,Historical!$B$7:$B$1455,0))/INDEX(Historical!$D$7:$D$1455,MATCH(B393,Historical!$B$7:$B$1455,0))-1)*100)</f>
        <v>19.327731092436974</v>
      </c>
      <c r="T393" s="824">
        <f>IF(INDEX(Historical!$F$7:$F$1455,MATCH(B393,Historical!$B$7:$B$1455,0))=0,"n/a",((INDEX(Historical!$C$7:$C$1455,MATCH(B393,Historical!$B$7:$B$1455,0))/INDEX(Historical!$F$7:$F$1455,MATCH(B393,Historical!$B$7:$B$1455,0)))^(1/3)-1)*100)</f>
        <v>18.656027985622579</v>
      </c>
      <c r="U393" s="824">
        <f>IF(INDEX(Historical!$I$7:$I$1455,MATCH(B393,Historical!$B$7:$B$1455,0))=0,"n/a",((INDEX(Historical!$C$7:$C$1455,MATCH(B393,Historical!$B$7:$B$1455,0))/INDEX(Historical!$I$7:$I$1455,MATCH(B393,Historical!$B$7:$B$1455,0)))^(1/5)-1)*100)</f>
        <v>18.026446295116184</v>
      </c>
      <c r="V393" s="824">
        <f>IF(INDEX(Historical!$O$7:$O$1455,MATCH(B393,Historical!$B$7:$B$1455,0))=0,"n/a",((INDEX(Historical!$C$7:$C$1455,MATCH(B393,Historical!$B$7:$B$1455,0))/INDEX(Historical!$O$7:$O$1455,MATCH(B393,Historical!$B$7:$B$1455,0)))^(1/10)-1)*100)</f>
        <v>11.810744470312118</v>
      </c>
      <c r="W393" s="825">
        <f>IF(OR(U393&lt;=0,U393="n/a",V393&lt;=0,V393="n/a"),"n/a",U393/V393)</f>
        <v>1.5262751929336937</v>
      </c>
      <c r="X393" s="826">
        <f>IF(OR(AJ393&lt;=0,AJ393="n/a",U393&lt;=0,U393="n/a"),"n/a",U393/AJ393)</f>
        <v>0.90585157261890359</v>
      </c>
      <c r="Y393" s="769"/>
      <c r="Z393" s="766">
        <f>IF(OR(AC393&lt;0.01,AC393="n/a"),"n/a",M393/AC393*100)</f>
        <v>32.5497287522604</v>
      </c>
      <c r="AA393" s="1042">
        <f>IF(OR(AC393&lt;0.01,AC393="n/a"),"n/a",I393/AC393)</f>
        <v>29.386980108499092</v>
      </c>
      <c r="AB393" s="1043">
        <v>12</v>
      </c>
      <c r="AC393" s="1021">
        <v>5.53</v>
      </c>
      <c r="AD393" s="1021">
        <v>1.73</v>
      </c>
      <c r="AE393" s="1021">
        <v>2.19</v>
      </c>
      <c r="AF393" s="1021">
        <v>17.63</v>
      </c>
      <c r="AG393" s="1021">
        <v>83.899999999999991</v>
      </c>
      <c r="AH393" s="1021">
        <v>22.1</v>
      </c>
      <c r="AI393" s="1021">
        <v>10.27</v>
      </c>
      <c r="AJ393" s="1021">
        <v>19.900000000000002</v>
      </c>
      <c r="AK393" s="1021">
        <v>17</v>
      </c>
      <c r="AL393" s="1034">
        <v>6500</v>
      </c>
      <c r="AM393" s="1028">
        <v>0.70000000000000007</v>
      </c>
      <c r="AN393" s="1021">
        <v>1.56</v>
      </c>
      <c r="AO393" s="868">
        <f>IF(U393="n/a","n/a",IF(AA393&lt;0,"n/a",IF(AA393="n/a","n/a",J393+U393-AA393)))</f>
        <v>-10.252909667176521</v>
      </c>
      <c r="AP393" s="869">
        <f>IF(U393="n/a","n/a",J393+U393)</f>
        <v>19.134070441322571</v>
      </c>
      <c r="AQ393" s="1044">
        <f>IF(OR(AC393&lt;0.01,AF393="n/a"),"n/a",(I393/SQRT(22.5*AC393*(I393/AF393))-1)*100)</f>
        <v>379.85759892925597</v>
      </c>
      <c r="AR393" s="766">
        <f>INDEX(Historical!$C$7:$C$1455,MATCH(B393,Historical!$B$7:$B$1455,0))*IF(AH393="n/a",1.03,IF(AH393&lt;0,1.01,IF(AH393&gt;10,1.1,(1+AH393/100))))</f>
        <v>1.5620000000000001</v>
      </c>
      <c r="AS393" s="1042">
        <f>IF($AI393="n/a",1.03*AR393,IF($AI393&lt;0,1.01*AR393,IF($AI393&gt;10,1.1*AR393,(1+$AI393/100)*AR393)))</f>
        <v>1.7182000000000002</v>
      </c>
      <c r="AT393" s="1042">
        <f>IF($AK393="n/a",1.03*AS393,IF($AK393&lt;0,1.01*AS393,IF($AK393&gt;10,1.1*AS393,(1+$AK393/100)*AS393)))</f>
        <v>1.8900200000000003</v>
      </c>
      <c r="AU393" s="1042">
        <f>IF($AK393="n/a",1.03*AT393,IF($AK393&lt;0,1.01*AT393,IF($AK393&gt;10,1.1*AT393,(1+$AK393/100)*AT393)))</f>
        <v>2.0790220000000006</v>
      </c>
      <c r="AV393" s="1042">
        <f>IF($AK393="n/a",1.03*AU393,IF($AK393&lt;0,1.01*AU393,IF($AK393&gt;10,1.1*AU393,(1+$AK393/100)*AU393)))</f>
        <v>2.286924200000001</v>
      </c>
      <c r="AW393" s="766">
        <f>SUM(AR393:AV393)</f>
        <v>9.536166200000002</v>
      </c>
      <c r="AX393" s="877">
        <f>AW393/I393*100</f>
        <v>5.8680488585317843</v>
      </c>
      <c r="AY393" s="1212">
        <v>0.99</v>
      </c>
      <c r="AZ393" s="1028">
        <v>31.28</v>
      </c>
      <c r="BA393" s="1028">
        <v>-7.6</v>
      </c>
      <c r="BB393" s="1028">
        <v>6.7100000000000009</v>
      </c>
      <c r="BC393" s="1028">
        <v>7.08</v>
      </c>
      <c r="BE393" s="721">
        <v>2011</v>
      </c>
      <c r="BF393" s="1057">
        <f>IF(BE393&gt;2008,0,IF(BE393&gt;2001,1,IF(BE393&gt;1990,2,IF(BE393&gt;1980,3,IF(BE393&gt;1973,4,IF(BE393&gt;1970,5,IF(BE393&gt;1960,6,IF(BE393&gt;1958,7,IF(BE393&gt;1953,8,9)))))))))</f>
        <v>0</v>
      </c>
    </row>
    <row r="394" spans="1:58" ht="11.25" customHeight="1" x14ac:dyDescent="0.2">
      <c r="A394" s="1036" t="s">
        <v>4206</v>
      </c>
      <c r="B394" s="1031" t="s">
        <v>4207</v>
      </c>
      <c r="C394" s="1181" t="s">
        <v>109</v>
      </c>
      <c r="D394" s="1181" t="s">
        <v>4434</v>
      </c>
      <c r="E394" s="857">
        <v>5</v>
      </c>
      <c r="F394" s="1245">
        <v>760</v>
      </c>
      <c r="G394" s="1245" t="s">
        <v>107</v>
      </c>
      <c r="H394" s="1245" t="s">
        <v>107</v>
      </c>
      <c r="I394" s="1030">
        <v>14.95</v>
      </c>
      <c r="J394" s="766">
        <f>(M394/I394)*100</f>
        <v>1.8729096989966558</v>
      </c>
      <c r="K394" s="1033">
        <v>7.0000000000000007E-2</v>
      </c>
      <c r="L394" s="1043">
        <v>4</v>
      </c>
      <c r="M394" s="756">
        <f>K394*L394</f>
        <v>0.28000000000000003</v>
      </c>
      <c r="N394" s="1026" t="s">
        <v>141</v>
      </c>
      <c r="O394" s="860">
        <v>6.5000000000000002E-2</v>
      </c>
      <c r="P394" s="1022">
        <v>42936</v>
      </c>
      <c r="Q394" s="1022">
        <v>42948</v>
      </c>
      <c r="R394" s="756">
        <f>(K394-O394)/O394*100</f>
        <v>7.6923076923076987</v>
      </c>
      <c r="S394" s="824">
        <f>IF(INDEX(Historical!$D$7:$D$1455,MATCH(B394,Historical!$B$7:$B$1455,0))=0,"n/a",(INDEX(Historical!$C$7:$C$1455,MATCH(B394,Historical!$B$7:$B$1455,0))/INDEX(Historical!$D$7:$D$1455,MATCH(B394,Historical!$B$7:$B$1455,0))-1)*100)</f>
        <v>8.0000000000000071</v>
      </c>
      <c r="T394" s="824">
        <f>IF(INDEX(Historical!$F$7:$F$1455,MATCH(B394,Historical!$B$7:$B$1455,0))=0,"n/a",((INDEX(Historical!$C$7:$C$1455,MATCH(B394,Historical!$B$7:$B$1455,0))/INDEX(Historical!$F$7:$F$1455,MATCH(B394,Historical!$B$7:$B$1455,0)))^(1/3)-1)*100)</f>
        <v>16.673335619846096</v>
      </c>
      <c r="U394" s="824" t="str">
        <f>IF(INDEX(Historical!$I$7:$I$1455,MATCH(B394,Historical!$B$7:$B$1455,0))=0,"n/a",((INDEX(Historical!$C$7:$C$1455,MATCH(B394,Historical!$B$7:$B$1455,0))/INDEX(Historical!$I$7:$I$1455,MATCH(B394,Historical!$B$7:$B$1455,0)))^(1/5)-1)*100)</f>
        <v>n/a</v>
      </c>
      <c r="V394" s="824">
        <f>IF(INDEX(Historical!$O$7:$O$1455,MATCH(B394,Historical!$B$7:$B$1455,0))=0,"n/a",((INDEX(Historical!$C$7:$C$1455,MATCH(B394,Historical!$B$7:$B$1455,0))/INDEX(Historical!$O$7:$O$1455,MATCH(B394,Historical!$B$7:$B$1455,0)))^(1/10)-1)*100)</f>
        <v>-4.4353038236902727</v>
      </c>
      <c r="W394" s="825" t="str">
        <f>IF(OR(U394&lt;=0,U394="n/a",V394&lt;=0,V394="n/a"),"n/a",U394/V394)</f>
        <v>n/a</v>
      </c>
      <c r="X394" s="826" t="str">
        <f>IF(OR(AJ394&lt;=0,AJ394="n/a",U394&lt;=0,U394="n/a"),"n/a",U394/AJ394)</f>
        <v>n/a</v>
      </c>
      <c r="Y394" s="1032"/>
      <c r="Z394" s="766" t="str">
        <f>IF(OR(AC394&lt;0.01,AC394="n/a"),"n/a",M394/AC394*100)</f>
        <v>n/a</v>
      </c>
      <c r="AA394" s="1042" t="str">
        <f>IF(OR(AC394&lt;0.01,AC394="n/a"),"n/a",I394/AC394)</f>
        <v>n/a</v>
      </c>
      <c r="AB394" s="1043">
        <v>12</v>
      </c>
      <c r="AC394" s="1021" t="s">
        <v>138</v>
      </c>
      <c r="AD394" s="1021" t="s">
        <v>138</v>
      </c>
      <c r="AE394" s="1021" t="s">
        <v>138</v>
      </c>
      <c r="AF394" s="1021" t="s">
        <v>138</v>
      </c>
      <c r="AG394" s="1021" t="s">
        <v>138</v>
      </c>
      <c r="AH394" s="1021" t="s">
        <v>138</v>
      </c>
      <c r="AI394" s="1021" t="s">
        <v>138</v>
      </c>
      <c r="AJ394" s="1021" t="s">
        <v>138</v>
      </c>
      <c r="AK394" s="1021" t="s">
        <v>138</v>
      </c>
      <c r="AL394" s="1034" t="s">
        <v>138</v>
      </c>
      <c r="AM394" s="1028" t="s">
        <v>138</v>
      </c>
      <c r="AN394" s="1021" t="s">
        <v>138</v>
      </c>
      <c r="AO394" s="868" t="str">
        <f>IF(U394="n/a","n/a",IF(AA394&lt;0,"n/a",IF(AA394="n/a","n/a",J394+U394-AA394)))</f>
        <v>n/a</v>
      </c>
      <c r="AP394" s="869" t="str">
        <f>IF(U394="n/a","n/a",J394+U394)</f>
        <v>n/a</v>
      </c>
      <c r="AQ394" s="1044" t="str">
        <f>IF(OR(AC394&lt;0.01,AF394="n/a"),"n/a",(I394/SQRT(22.5*AC394*(I394/AF394))-1)*100)</f>
        <v>n/a</v>
      </c>
      <c r="AR394" s="766">
        <f>INDEX(Historical!$C$7:$C$1455,MATCH(B394,Historical!$B$7:$B$1455,0))*IF(AH394="n/a",1.03,IF(AH394&lt;0,1.01,IF(AH394&gt;10,1.1,(1+AH394/100))))</f>
        <v>0.27810000000000001</v>
      </c>
      <c r="AS394" s="1042">
        <f>IF($AI394="n/a",1.03*AR394,IF($AI394&lt;0,1.01*AR394,IF($AI394&gt;10,1.1*AR394,(1+$AI394/100)*AR394)))</f>
        <v>0.286443</v>
      </c>
      <c r="AT394" s="1042">
        <f>IF($AK394="n/a",1.03*AS394,IF($AK394&lt;0,1.01*AS394,IF($AK394&gt;10,1.1*AS394,(1+$AK394/100)*AS394)))</f>
        <v>0.29503629000000003</v>
      </c>
      <c r="AU394" s="1042">
        <f>IF($AK394="n/a",1.03*AT394,IF($AK394&lt;0,1.01*AT394,IF($AK394&gt;10,1.1*AT394,(1+$AK394/100)*AT394)))</f>
        <v>0.30388737870000004</v>
      </c>
      <c r="AV394" s="1042">
        <f>IF($AK394="n/a",1.03*AU394,IF($AK394&lt;0,1.01*AU394,IF($AK394&gt;10,1.1*AU394,(1+$AK394/100)*AU394)))</f>
        <v>0.31300400006100004</v>
      </c>
      <c r="AW394" s="766">
        <f>SUM(AR394:AV394)</f>
        <v>1.4764706687610003</v>
      </c>
      <c r="AX394" s="877">
        <f>AW394/I394*100</f>
        <v>9.8760579850234134</v>
      </c>
      <c r="AY394" s="1212" t="s">
        <v>138</v>
      </c>
      <c r="AZ394" s="1028" t="s">
        <v>138</v>
      </c>
      <c r="BA394" s="1028" t="s">
        <v>138</v>
      </c>
      <c r="BB394" s="1028" t="s">
        <v>138</v>
      </c>
      <c r="BC394" s="1028" t="s">
        <v>138</v>
      </c>
      <c r="BD394" s="1078" t="s">
        <v>4357</v>
      </c>
      <c r="BE394" s="721">
        <v>2014</v>
      </c>
      <c r="BF394" s="1057">
        <f>IF(BE394&gt;2008,0,IF(BE394&gt;2001,1,IF(BE394&gt;1990,2,IF(BE394&gt;1980,3,IF(BE394&gt;1973,4,IF(BE394&gt;1970,5,IF(BE394&gt;1960,6,IF(BE394&gt;1958,7,IF(BE394&gt;1953,8,9)))))))))</f>
        <v>0</v>
      </c>
    </row>
    <row r="395" spans="1:58" ht="11.25" customHeight="1" x14ac:dyDescent="0.2">
      <c r="A395" s="1019" t="s">
        <v>1590</v>
      </c>
      <c r="B395" s="1031" t="s">
        <v>1591</v>
      </c>
      <c r="C395" s="1181" t="s">
        <v>4283</v>
      </c>
      <c r="D395" s="1181" t="s">
        <v>4421</v>
      </c>
      <c r="E395" s="857">
        <v>6</v>
      </c>
      <c r="F395" s="1245">
        <v>691</v>
      </c>
      <c r="G395" s="1245" t="s">
        <v>107</v>
      </c>
      <c r="H395" s="1245" t="s">
        <v>107</v>
      </c>
      <c r="I395" s="1030">
        <v>63.36</v>
      </c>
      <c r="J395" s="766">
        <f>(M395/I395)*100</f>
        <v>1.0101010101010102</v>
      </c>
      <c r="K395" s="1033">
        <v>0.16</v>
      </c>
      <c r="L395" s="1043">
        <v>4</v>
      </c>
      <c r="M395" s="756">
        <f>K395*L395</f>
        <v>0.64</v>
      </c>
      <c r="N395" s="1026" t="s">
        <v>322</v>
      </c>
      <c r="O395" s="860">
        <v>0.14000000000000001</v>
      </c>
      <c r="P395" s="1016">
        <v>43158</v>
      </c>
      <c r="Q395" s="1016">
        <v>43189</v>
      </c>
      <c r="R395" s="756">
        <f>(K395-O395)/O395*100</f>
        <v>14.285714285714276</v>
      </c>
      <c r="S395" s="824">
        <f>IF(INDEX(Historical!$D$7:$D$1455,MATCH(B395,Historical!$B$7:$B$1455,0))=0,"n/a",(INDEX(Historical!$C$7:$C$1455,MATCH(B395,Historical!$B$7:$B$1455,0))/INDEX(Historical!$D$7:$D$1455,MATCH(B395,Historical!$B$7:$B$1455,0))-1)*100)</f>
        <v>7.6923076923077094</v>
      </c>
      <c r="T395" s="824">
        <f>IF(INDEX(Historical!$F$7:$F$1455,MATCH(B395,Historical!$B$7:$B$1455,0))=0,"n/a",((INDEX(Historical!$C$7:$C$1455,MATCH(B395,Historical!$B$7:$B$1455,0))/INDEX(Historical!$F$7:$F$1455,MATCH(B395,Historical!$B$7:$B$1455,0)))^(1/3)-1)*100)</f>
        <v>8.3706762661827092</v>
      </c>
      <c r="U395" s="824">
        <f>IF(INDEX(Historical!$I$7:$I$1455,MATCH(B395,Historical!$B$7:$B$1455,0))=0,"n/a",((INDEX(Historical!$C$7:$C$1455,MATCH(B395,Historical!$B$7:$B$1455,0))/INDEX(Historical!$I$7:$I$1455,MATCH(B395,Historical!$B$7:$B$1455,0)))^(1/5)-1)*100)</f>
        <v>22.865967908314722</v>
      </c>
      <c r="V395" s="824" t="str">
        <f>IF(INDEX(Historical!$O$7:$O$1455,MATCH(B395,Historical!$B$7:$B$1455,0))=0,"n/a",((INDEX(Historical!$C$7:$C$1455,MATCH(B395,Historical!$B$7:$B$1455,0))/INDEX(Historical!$O$7:$O$1455,MATCH(B395,Historical!$B$7:$B$1455,0)))^(1/10)-1)*100)</f>
        <v>n/a</v>
      </c>
      <c r="W395" s="825" t="str">
        <f>IF(OR(U395&lt;=0,U395="n/a",V395&lt;=0,V395="n/a"),"n/a",U395/V395)</f>
        <v>n/a</v>
      </c>
      <c r="X395" s="826">
        <f>IF(OR(AJ395&lt;=0,AJ395="n/a",U395&lt;=0,U395="n/a"),"n/a",U395/AJ395)</f>
        <v>0.75216999698403697</v>
      </c>
      <c r="Y395" s="770"/>
      <c r="Z395" s="766">
        <f>IF(OR(AC395&lt;0.01,AC395="n/a"),"n/a",M395/AC395*100)</f>
        <v>28.318584070796465</v>
      </c>
      <c r="AA395" s="1042">
        <f>IF(OR(AC395&lt;0.01,AC395="n/a"),"n/a",I395/AC395)</f>
        <v>28.035398230088497</v>
      </c>
      <c r="AB395" s="1043">
        <v>12</v>
      </c>
      <c r="AC395" s="1021">
        <v>2.2599999999999998</v>
      </c>
      <c r="AD395" s="1021">
        <v>3.91</v>
      </c>
      <c r="AE395" s="1021">
        <v>4.2699999999999996</v>
      </c>
      <c r="AF395" s="1021">
        <v>3.5</v>
      </c>
      <c r="AG395" s="1021">
        <v>5.7</v>
      </c>
      <c r="AH395" s="1021">
        <v>29.099999999999998</v>
      </c>
      <c r="AI395" s="1021">
        <v>0.55999999999999994</v>
      </c>
      <c r="AJ395" s="1021">
        <v>30.4</v>
      </c>
      <c r="AK395" s="1021">
        <v>7.1800000000000006</v>
      </c>
      <c r="AL395" s="1034">
        <v>1840</v>
      </c>
      <c r="AM395" s="1028">
        <v>2.6</v>
      </c>
      <c r="AN395" s="1021">
        <v>0</v>
      </c>
      <c r="AO395" s="868">
        <f>IF(U395="n/a","n/a",IF(AA395&lt;0,"n/a",IF(AA395="n/a","n/a",J395+U395-AA395)))</f>
        <v>-4.1593293116727637</v>
      </c>
      <c r="AP395" s="869">
        <f>IF(U395="n/a","n/a",J395+U395)</f>
        <v>23.876068918415733</v>
      </c>
      <c r="AQ395" s="1044">
        <f>IF(OR(AC395&lt;0.01,AF395="n/a"),"n/a",(I395/SQRT(22.5*AC395*(I395/AF395))-1)*100)</f>
        <v>108.83155764641165</v>
      </c>
      <c r="AR395" s="766">
        <f>INDEX(Historical!$C$7:$C$1455,MATCH(B395,Historical!$B$7:$B$1455,0))*IF(AH395="n/a",1.03,IF(AH395&lt;0,1.01,IF(AH395&gt;10,1.1,(1+AH395/100))))</f>
        <v>0.6160000000000001</v>
      </c>
      <c r="AS395" s="1042">
        <f>IF($AI395="n/a",1.03*AR395,IF($AI395&lt;0,1.01*AR395,IF($AI395&gt;10,1.1*AR395,(1+$AI395/100)*AR395)))</f>
        <v>0.61944960000000016</v>
      </c>
      <c r="AT395" s="1042">
        <f>IF($AK395="n/a",1.03*AS395,IF($AK395&lt;0,1.01*AS395,IF($AK395&gt;10,1.1*AS395,(1+$AK395/100)*AS395)))</f>
        <v>0.66392608128000019</v>
      </c>
      <c r="AU395" s="1042">
        <f>IF($AK395="n/a",1.03*AT395,IF($AK395&lt;0,1.01*AT395,IF($AK395&gt;10,1.1*AT395,(1+$AK395/100)*AT395)))</f>
        <v>0.71159597391590423</v>
      </c>
      <c r="AV395" s="1042">
        <f>IF($AK395="n/a",1.03*AU395,IF($AK395&lt;0,1.01*AU395,IF($AK395&gt;10,1.1*AU395,(1+$AK395/100)*AU395)))</f>
        <v>0.76268856484306624</v>
      </c>
      <c r="AW395" s="766">
        <f>SUM(AR395:AV395)</f>
        <v>3.3736602200389711</v>
      </c>
      <c r="AX395" s="877">
        <f>AW395/I395*100</f>
        <v>5.3245899937483765</v>
      </c>
      <c r="AY395" s="1212">
        <v>0.95</v>
      </c>
      <c r="AZ395" s="1028">
        <v>33.81</v>
      </c>
      <c r="BA395" s="1028">
        <v>-21.29</v>
      </c>
      <c r="BB395" s="1028">
        <v>6.97</v>
      </c>
      <c r="BC395" s="1028">
        <v>-7.8299999999999992</v>
      </c>
      <c r="BE395" s="721">
        <v>2013</v>
      </c>
      <c r="BF395" s="1057">
        <f>IF(BE395&gt;2008,0,IF(BE395&gt;2001,1,IF(BE395&gt;1990,2,IF(BE395&gt;1980,3,IF(BE395&gt;1973,4,IF(BE395&gt;1970,5,IF(BE395&gt;1960,6,IF(BE395&gt;1958,7,IF(BE395&gt;1953,8,9)))))))))</f>
        <v>0</v>
      </c>
    </row>
    <row r="396" spans="1:58" ht="11.25" customHeight="1" x14ac:dyDescent="0.2">
      <c r="A396" s="1027" t="s">
        <v>1592</v>
      </c>
      <c r="B396" s="1031" t="s">
        <v>1593</v>
      </c>
      <c r="C396" s="1181" t="s">
        <v>4414</v>
      </c>
      <c r="D396" s="1181" t="s">
        <v>4415</v>
      </c>
      <c r="E396" s="857">
        <v>9</v>
      </c>
      <c r="F396" s="1245">
        <v>412</v>
      </c>
      <c r="G396" s="1245" t="s">
        <v>107</v>
      </c>
      <c r="H396" s="1245" t="s">
        <v>107</v>
      </c>
      <c r="I396" s="1030">
        <v>14.96</v>
      </c>
      <c r="J396" s="766">
        <f>(M396/I396)*100</f>
        <v>6.9518716577540109</v>
      </c>
      <c r="K396" s="1033">
        <v>0.26</v>
      </c>
      <c r="L396" s="1043">
        <v>4</v>
      </c>
      <c r="M396" s="756">
        <f>K396*L396</f>
        <v>1.04</v>
      </c>
      <c r="N396" s="1026" t="s">
        <v>221</v>
      </c>
      <c r="O396" s="860">
        <v>0.255</v>
      </c>
      <c r="P396" s="1016">
        <v>43447</v>
      </c>
      <c r="Q396" s="1016">
        <v>43480</v>
      </c>
      <c r="R396" s="756">
        <f>(K396-O396)/O396*100</f>
        <v>1.9607843137254919</v>
      </c>
      <c r="S396" s="824">
        <f>IF(INDEX(Historical!$D$7:$D$1455,MATCH(B396,Historical!$B$7:$B$1455,0))=0,"n/a",(INDEX(Historical!$C$7:$C$1455,MATCH(B396,Historical!$B$7:$B$1455,0))/INDEX(Historical!$D$7:$D$1455,MATCH(B396,Historical!$B$7:$B$1455,0))-1)*100)</f>
        <v>16.049382716049365</v>
      </c>
      <c r="T396" s="824">
        <f>IF(INDEX(Historical!$F$7:$F$1455,MATCH(B396,Historical!$B$7:$B$1455,0))=0,"n/a",((INDEX(Historical!$C$7:$C$1455,MATCH(B396,Historical!$B$7:$B$1455,0))/INDEX(Historical!$F$7:$F$1455,MATCH(B396,Historical!$B$7:$B$1455,0)))^(1/3)-1)*100)</f>
        <v>13.670898594408598</v>
      </c>
      <c r="U396" s="824">
        <f>IF(INDEX(Historical!$I$7:$I$1455,MATCH(B396,Historical!$B$7:$B$1455,0))=0,"n/a",((INDEX(Historical!$C$7:$C$1455,MATCH(B396,Historical!$B$7:$B$1455,0))/INDEX(Historical!$I$7:$I$1455,MATCH(B396,Historical!$B$7:$B$1455,0)))^(1/5)-1)*100)</f>
        <v>12.355337863080273</v>
      </c>
      <c r="V396" s="824" t="str">
        <f>IF(INDEX(Historical!$O$7:$O$1455,MATCH(B396,Historical!$B$7:$B$1455,0))=0,"n/a",((INDEX(Historical!$C$7:$C$1455,MATCH(B396,Historical!$B$7:$B$1455,0))/INDEX(Historical!$O$7:$O$1455,MATCH(B396,Historical!$B$7:$B$1455,0)))^(1/10)-1)*100)</f>
        <v>n/a</v>
      </c>
      <c r="W396" s="825" t="str">
        <f>IF(OR(U396&lt;=0,U396="n/a",V396&lt;=0,V396="n/a"),"n/a",U396/V396)</f>
        <v>n/a</v>
      </c>
      <c r="X396" s="826" t="str">
        <f>IF(OR(AJ396&lt;=0,AJ396="n/a",U396&lt;=0,U396="n/a"),"n/a",U396/AJ396)</f>
        <v>n/a</v>
      </c>
      <c r="Y396" s="1032" t="s">
        <v>4077</v>
      </c>
      <c r="Z396" s="766" t="str">
        <f>IF(OR(AC396&lt;0.01,AC396="n/a"),"n/a",M396/AC396*100)</f>
        <v>n/a</v>
      </c>
      <c r="AA396" s="1042" t="str">
        <f>IF(OR(AC396&lt;0.01,AC396="n/a"),"n/a",I396/AC396)</f>
        <v>n/a</v>
      </c>
      <c r="AB396" s="1043">
        <v>12</v>
      </c>
      <c r="AC396" s="1021">
        <v>-1.76</v>
      </c>
      <c r="AD396" s="1021" t="s">
        <v>138</v>
      </c>
      <c r="AE396" s="1021">
        <v>1.63</v>
      </c>
      <c r="AF396" s="1021">
        <v>0.4</v>
      </c>
      <c r="AG396" s="1021">
        <v>-4.9000000000000004</v>
      </c>
      <c r="AH396" s="1023">
        <v>46.6</v>
      </c>
      <c r="AI396" s="1023">
        <v>-70.099999999999994</v>
      </c>
      <c r="AJ396" s="1021">
        <v>-56.8</v>
      </c>
      <c r="AK396" s="1021">
        <v>7.0000000000000009</v>
      </c>
      <c r="AL396" s="1034">
        <v>608.12</v>
      </c>
      <c r="AM396" s="1028">
        <v>0.1</v>
      </c>
      <c r="AN396" s="1021">
        <v>1.46</v>
      </c>
      <c r="AO396" s="868" t="str">
        <f>IF(U396="n/a","n/a",IF(AA396&lt;0,"n/a",IF(AA396="n/a","n/a",J396+U396-AA396)))</f>
        <v>n/a</v>
      </c>
      <c r="AP396" s="869">
        <f>IF(U396="n/a","n/a",J396+U396)</f>
        <v>19.307209520834284</v>
      </c>
      <c r="AQ396" s="1044" t="str">
        <f>IF(OR(AC396&lt;0.01,AF396="n/a"),"n/a",(I396/SQRT(22.5*AC396*(I396/AF396))-1)*100)</f>
        <v>n/a</v>
      </c>
      <c r="AR396" s="766">
        <f>INDEX(Historical!$C$7:$C$1455,MATCH(B396,Historical!$B$7:$B$1455,0))*IF(AH396="n/a",1.03,IF(AH396&lt;0,1.01,IF(AH396&gt;10,1.1,(1+AH396/100))))</f>
        <v>1.034</v>
      </c>
      <c r="AS396" s="1042">
        <f>IF($AI396="n/a",1.03*AR396,IF($AI396&lt;0,1.01*AR396,IF($AI396&gt;10,1.1*AR396,(1+$AI396/100)*AR396)))</f>
        <v>1.04434</v>
      </c>
      <c r="AT396" s="1042">
        <f>IF($AK396="n/a",1.03*AS396,IF($AK396&lt;0,1.01*AS396,IF($AK396&gt;10,1.1*AS396,(1+$AK396/100)*AS396)))</f>
        <v>1.1174438000000002</v>
      </c>
      <c r="AU396" s="1042">
        <f>IF($AK396="n/a",1.03*AT396,IF($AK396&lt;0,1.01*AT396,IF($AK396&gt;10,1.1*AT396,(1+$AK396/100)*AT396)))</f>
        <v>1.1956648660000002</v>
      </c>
      <c r="AV396" s="1042">
        <f>IF($AK396="n/a",1.03*AU396,IF($AK396&lt;0,1.01*AU396,IF($AK396&gt;10,1.1*AU396,(1+$AK396/100)*AU396)))</f>
        <v>1.2793614066200003</v>
      </c>
      <c r="AW396" s="766">
        <f>SUM(AR396:AV396)</f>
        <v>5.670810072620001</v>
      </c>
      <c r="AX396" s="877">
        <f>AW396/I396*100</f>
        <v>37.906484442647063</v>
      </c>
      <c r="AY396" s="1212">
        <v>0.53</v>
      </c>
      <c r="AZ396" s="1028">
        <v>10</v>
      </c>
      <c r="BA396" s="1028">
        <v>-31.630000000000003</v>
      </c>
      <c r="BB396" s="1028">
        <v>-8.18</v>
      </c>
      <c r="BC396" s="1028">
        <v>-5.5</v>
      </c>
      <c r="BE396" s="721">
        <v>2011</v>
      </c>
      <c r="BF396" s="1057">
        <f>IF(BE396&gt;2008,0,IF(BE396&gt;2001,1,IF(BE396&gt;1990,2,IF(BE396&gt;1980,3,IF(BE396&gt;1973,4,IF(BE396&gt;1970,5,IF(BE396&gt;1960,6,IF(BE396&gt;1958,7,IF(BE396&gt;1953,8,9)))))))))</f>
        <v>0</v>
      </c>
    </row>
    <row r="397" spans="1:58" s="905" customFormat="1" ht="11.25" customHeight="1" x14ac:dyDescent="0.2">
      <c r="A397" s="760" t="s">
        <v>3940</v>
      </c>
      <c r="B397" s="914" t="s">
        <v>3941</v>
      </c>
      <c r="C397" s="1181" t="s">
        <v>109</v>
      </c>
      <c r="D397" s="1181" t="s">
        <v>4434</v>
      </c>
      <c r="E397" s="885">
        <v>5</v>
      </c>
      <c r="F397" s="1245">
        <v>822</v>
      </c>
      <c r="G397" s="1244" t="s">
        <v>107</v>
      </c>
      <c r="H397" s="1244" t="s">
        <v>107</v>
      </c>
      <c r="I397" s="886">
        <v>51.22</v>
      </c>
      <c r="J397" s="887">
        <f>(M397/I397)*100</f>
        <v>1.9523623584537291</v>
      </c>
      <c r="K397" s="888">
        <v>0.25</v>
      </c>
      <c r="L397" s="889">
        <v>4</v>
      </c>
      <c r="M397" s="890">
        <f>K397*L397</f>
        <v>1</v>
      </c>
      <c r="N397" s="891" t="s">
        <v>4029</v>
      </c>
      <c r="O397" s="892">
        <v>0.22</v>
      </c>
      <c r="P397" s="893">
        <v>43286</v>
      </c>
      <c r="Q397" s="893">
        <v>43301</v>
      </c>
      <c r="R397" s="890">
        <f>(K397-O397)/O397*100</f>
        <v>13.636363636363635</v>
      </c>
      <c r="S397" s="824">
        <f>IF(INDEX(Historical!$D$7:$D$1455,MATCH(B397,Historical!$B$7:$B$1455,0))=0,"n/a",(INDEX(Historical!$C$7:$C$1455,MATCH(B397,Historical!$B$7:$B$1455,0))/INDEX(Historical!$D$7:$D$1455,MATCH(B397,Historical!$B$7:$B$1455,0))-1)*100)</f>
        <v>33.33333333333335</v>
      </c>
      <c r="T397" s="824">
        <f>IF(INDEX(Historical!$F$7:$F$1455,MATCH(B397,Historical!$B$7:$B$1455,0))=0,"n/a",((INDEX(Historical!$C$7:$C$1455,MATCH(B397,Historical!$B$7:$B$1455,0))/INDEX(Historical!$F$7:$F$1455,MATCH(B397,Historical!$B$7:$B$1455,0)))^(1/3)-1)*100)</f>
        <v>99.999999999999972</v>
      </c>
      <c r="U397" s="824" t="str">
        <f>IF(INDEX(Historical!$I$7:$I$1455,MATCH(B397,Historical!$B$7:$B$1455,0))=0,"n/a",((INDEX(Historical!$C$7:$C$1455,MATCH(B397,Historical!$B$7:$B$1455,0))/INDEX(Historical!$I$7:$I$1455,MATCH(B397,Historical!$B$7:$B$1455,0)))^(1/5)-1)*100)</f>
        <v>n/a</v>
      </c>
      <c r="V397" s="824">
        <f>IF(INDEX(Historical!$O$7:$O$1455,MATCH(B397,Historical!$B$7:$B$1455,0))=0,"n/a",((INDEX(Historical!$C$7:$C$1455,MATCH(B397,Historical!$B$7:$B$1455,0))/INDEX(Historical!$O$7:$O$1455,MATCH(B397,Historical!$B$7:$B$1455,0)))^(1/10)-1)*100)</f>
        <v>2.5266853615191431</v>
      </c>
      <c r="W397" s="894" t="str">
        <f>IF(OR(U397&lt;=0,U397="n/a",V397&lt;=0,V397="n/a"),"n/a",U397/V397)</f>
        <v>n/a</v>
      </c>
      <c r="X397" s="895" t="str">
        <f>IF(OR(AJ397&lt;=0,AJ397="n/a",U397&lt;=0,U397="n/a"),"n/a",U397/AJ397)</f>
        <v>n/a</v>
      </c>
      <c r="Y397" s="896"/>
      <c r="Z397" s="887">
        <f>IF(OR(AC397&lt;0.01,AC397="n/a"),"n/a",M397/AC397*100)</f>
        <v>22.988505747126439</v>
      </c>
      <c r="AA397" s="897">
        <f>IF(OR(AC397&lt;0.01,AC397="n/a"),"n/a",I397/AC397)</f>
        <v>11.774712643678162</v>
      </c>
      <c r="AB397" s="889">
        <v>12</v>
      </c>
      <c r="AC397" s="898">
        <v>4.3499999999999996</v>
      </c>
      <c r="AD397" s="898">
        <v>1.18</v>
      </c>
      <c r="AE397" s="898">
        <v>4.3499999999999996</v>
      </c>
      <c r="AF397" s="898">
        <v>2</v>
      </c>
      <c r="AG397" s="898">
        <v>13.700000000000001</v>
      </c>
      <c r="AH397" s="898">
        <v>31.8</v>
      </c>
      <c r="AI397" s="898">
        <v>9.9599999999999991</v>
      </c>
      <c r="AJ397" s="898">
        <v>13.700000000000001</v>
      </c>
      <c r="AK397" s="898">
        <v>10</v>
      </c>
      <c r="AL397" s="899">
        <v>794.42</v>
      </c>
      <c r="AM397" s="900">
        <v>5.8999999999999995</v>
      </c>
      <c r="AN397" s="898">
        <v>0.26</v>
      </c>
      <c r="AO397" s="901" t="str">
        <f>IF(U397="n/a","n/a",IF(AA397&lt;0,"n/a",IF(AA397="n/a","n/a",J397+U397-AA397)))</f>
        <v>n/a</v>
      </c>
      <c r="AP397" s="902" t="str">
        <f>IF(U397="n/a","n/a",J397+U397)</f>
        <v>n/a</v>
      </c>
      <c r="AQ397" s="903">
        <f>IF(OR(AC397&lt;0.01,AF397="n/a"),"n/a",(I397/SQRT(22.5*AC397*(I397/AF397))-1)*100)</f>
        <v>2.3054800038836198</v>
      </c>
      <c r="AR397" s="766">
        <f>INDEX(Historical!$C$7:$C$1455,MATCH(B397,Historical!$B$7:$B$1455,0))*IF(AH397="n/a",1.03,IF(AH397&lt;0,1.01,IF(AH397&gt;10,1.1,(1+AH397/100))))</f>
        <v>0.88000000000000012</v>
      </c>
      <c r="AS397" s="897">
        <f>IF($AI397="n/a",1.03*AR397,IF($AI397&lt;0,1.01*AR397,IF($AI397&gt;10,1.1*AR397,(1+$AI397/100)*AR397)))</f>
        <v>0.96764800000000006</v>
      </c>
      <c r="AT397" s="897">
        <f>IF($AK397="n/a",1.03*AS397,IF($AK397&lt;0,1.01*AS397,IF($AK397&gt;10,1.1*AS397,(1+$AK397/100)*AS397)))</f>
        <v>1.0644128000000002</v>
      </c>
      <c r="AU397" s="897">
        <f>IF($AK397="n/a",1.03*AT397,IF($AK397&lt;0,1.01*AT397,IF($AK397&gt;10,1.1*AT397,(1+$AK397/100)*AT397)))</f>
        <v>1.1708540800000002</v>
      </c>
      <c r="AV397" s="897">
        <f>IF($AK397="n/a",1.03*AU397,IF($AK397&lt;0,1.01*AU397,IF($AK397&gt;10,1.1*AU397,(1+$AK397/100)*AU397)))</f>
        <v>1.2879394880000004</v>
      </c>
      <c r="AW397" s="887">
        <f>SUM(AR397:AV397)</f>
        <v>5.3708543680000007</v>
      </c>
      <c r="AX397" s="904">
        <f>AW397/I397*100</f>
        <v>10.485853900819993</v>
      </c>
      <c r="AY397" s="1213">
        <v>1.01</v>
      </c>
      <c r="AZ397" s="900">
        <v>3.58</v>
      </c>
      <c r="BA397" s="900">
        <v>-26.279999999999998</v>
      </c>
      <c r="BB397" s="900">
        <v>-6.8599999999999994</v>
      </c>
      <c r="BC397" s="900">
        <v>-17.09</v>
      </c>
      <c r="BD397" s="1079"/>
      <c r="BE397" s="721">
        <v>2014</v>
      </c>
      <c r="BF397" s="1057">
        <f>IF(BE397&gt;2008,0,IF(BE397&gt;2001,1,IF(BE397&gt;1990,2,IF(BE397&gt;1980,3,IF(BE397&gt;1973,4,IF(BE397&gt;1970,5,IF(BE397&gt;1960,6,IF(BE397&gt;1958,7,IF(BE397&gt;1953,8,9)))))))))</f>
        <v>0</v>
      </c>
    </row>
    <row r="398" spans="1:58" ht="11.25" customHeight="1" x14ac:dyDescent="0.2">
      <c r="A398" s="1019" t="s">
        <v>1594</v>
      </c>
      <c r="B398" s="1031" t="s">
        <v>1595</v>
      </c>
      <c r="C398" s="1181" t="s">
        <v>109</v>
      </c>
      <c r="D398" s="1181" t="s">
        <v>119</v>
      </c>
      <c r="E398" s="857">
        <v>9</v>
      </c>
      <c r="F398" s="1245">
        <v>348</v>
      </c>
      <c r="G398" s="1245" t="s">
        <v>107</v>
      </c>
      <c r="H398" s="1245" t="s">
        <v>107</v>
      </c>
      <c r="I398" s="1030">
        <v>118.88</v>
      </c>
      <c r="J398" s="766">
        <f>(M398/I398)*100</f>
        <v>0.84118438761776582</v>
      </c>
      <c r="K398" s="1033">
        <v>0.25</v>
      </c>
      <c r="L398" s="1043">
        <v>4</v>
      </c>
      <c r="M398" s="756">
        <f>K398*L398</f>
        <v>1</v>
      </c>
      <c r="N398" s="1026" t="s">
        <v>599</v>
      </c>
      <c r="O398" s="860">
        <v>0.2</v>
      </c>
      <c r="P398" s="1016">
        <v>43145</v>
      </c>
      <c r="Q398" s="1016">
        <v>43175</v>
      </c>
      <c r="R398" s="756">
        <f>(K398-O398)/O398*100</f>
        <v>24.999999999999993</v>
      </c>
      <c r="S398" s="824">
        <f>IF(INDEX(Historical!$D$7:$D$1455,MATCH(B398,Historical!$B$7:$B$1455,0))=0,"n/a",(INDEX(Historical!$C$7:$C$1455,MATCH(B398,Historical!$B$7:$B$1455,0))/INDEX(Historical!$D$7:$D$1455,MATCH(B398,Historical!$B$7:$B$1455,0))-1)*100)</f>
        <v>11.428571428571432</v>
      </c>
      <c r="T398" s="824">
        <f>IF(INDEX(Historical!$F$7:$F$1455,MATCH(B398,Historical!$B$7:$B$1455,0))=0,"n/a",((INDEX(Historical!$C$7:$C$1455,MATCH(B398,Historical!$B$7:$B$1455,0))/INDEX(Historical!$F$7:$F$1455,MATCH(B398,Historical!$B$7:$B$1455,0)))^(1/3)-1)*100)</f>
        <v>17.566734386037886</v>
      </c>
      <c r="U398" s="824">
        <f>IF(INDEX(Historical!$I$7:$I$1455,MATCH(B398,Historical!$B$7:$B$1455,0))=0,"n/a",((INDEX(Historical!$C$7:$C$1455,MATCH(B398,Historical!$B$7:$B$1455,0))/INDEX(Historical!$I$7:$I$1455,MATCH(B398,Historical!$B$7:$B$1455,0)))^(1/5)-1)*100)</f>
        <v>26.583375415798361</v>
      </c>
      <c r="V398" s="824" t="str">
        <f>IF(INDEX(Historical!$O$7:$O$1455,MATCH(B398,Historical!$B$7:$B$1455,0))=0,"n/a",((INDEX(Historical!$C$7:$C$1455,MATCH(B398,Historical!$B$7:$B$1455,0))/INDEX(Historical!$O$7:$O$1455,MATCH(B398,Historical!$B$7:$B$1455,0)))^(1/10)-1)*100)</f>
        <v>n/a</v>
      </c>
      <c r="W398" s="825" t="str">
        <f>IF(OR(U398&lt;=0,U398="n/a",V398&lt;=0,V398="n/a"),"n/a",U398/V398)</f>
        <v>n/a</v>
      </c>
      <c r="X398" s="826">
        <f>IF(OR(AJ398&lt;=0,AJ398="n/a",U398&lt;=0,U398="n/a"),"n/a",U398/AJ398)</f>
        <v>1.7261932088180754</v>
      </c>
      <c r="Y398" s="1032"/>
      <c r="Z398" s="766">
        <f>IF(OR(AC398&lt;0.01,AC398="n/a"),"n/a",M398/AC398*100)</f>
        <v>14.164305949008499</v>
      </c>
      <c r="AA398" s="1042">
        <f>IF(OR(AC398&lt;0.01,AC398="n/a"),"n/a",I398/AC398)</f>
        <v>16.838526912181305</v>
      </c>
      <c r="AB398" s="1043">
        <v>12</v>
      </c>
      <c r="AC398" s="1021">
        <v>7.06</v>
      </c>
      <c r="AD398" s="1021">
        <v>1.68</v>
      </c>
      <c r="AE398" s="1021">
        <v>2.74</v>
      </c>
      <c r="AF398" s="1021">
        <v>3.58</v>
      </c>
      <c r="AG398" s="1021">
        <v>22.3</v>
      </c>
      <c r="AH398" s="1021">
        <v>20.7</v>
      </c>
      <c r="AI398" s="1021">
        <v>12.280000000000001</v>
      </c>
      <c r="AJ398" s="1021">
        <v>15.4</v>
      </c>
      <c r="AK398" s="1021">
        <v>10</v>
      </c>
      <c r="AL398" s="1034">
        <v>5090</v>
      </c>
      <c r="AM398" s="1028">
        <v>0.6</v>
      </c>
      <c r="AN398" s="1021">
        <v>0.88</v>
      </c>
      <c r="AO398" s="868">
        <f>IF(U398="n/a","n/a",IF(AA398&lt;0,"n/a",IF(AA398="n/a","n/a",J398+U398-AA398)))</f>
        <v>10.586032891234822</v>
      </c>
      <c r="AP398" s="869">
        <f>IF(U398="n/a","n/a",J398+U398)</f>
        <v>27.424559803416127</v>
      </c>
      <c r="AQ398" s="1044">
        <f>IF(OR(AC398&lt;0.01,AF398="n/a"),"n/a",(I398/SQRT(22.5*AC398*(I398/AF398))-1)*100)</f>
        <v>63.682519728635498</v>
      </c>
      <c r="AR398" s="766">
        <f>INDEX(Historical!$C$7:$C$1455,MATCH(B398,Historical!$B$7:$B$1455,0))*IF(AH398="n/a",1.03,IF(AH398&lt;0,1.01,IF(AH398&gt;10,1.1,(1+AH398/100))))</f>
        <v>0.8580000000000001</v>
      </c>
      <c r="AS398" s="1042">
        <f>IF($AI398="n/a",1.03*AR398,IF($AI398&lt;0,1.01*AR398,IF($AI398&gt;10,1.1*AR398,(1+$AI398/100)*AR398)))</f>
        <v>0.94380000000000019</v>
      </c>
      <c r="AT398" s="1042">
        <f>IF($AK398="n/a",1.03*AS398,IF($AK398&lt;0,1.01*AS398,IF($AK398&gt;10,1.1*AS398,(1+$AK398/100)*AS398)))</f>
        <v>1.0381800000000003</v>
      </c>
      <c r="AU398" s="1042">
        <f>IF($AK398="n/a",1.03*AT398,IF($AK398&lt;0,1.01*AT398,IF($AK398&gt;10,1.1*AT398,(1+$AK398/100)*AT398)))</f>
        <v>1.1419980000000005</v>
      </c>
      <c r="AV398" s="1042">
        <f>IF($AK398="n/a",1.03*AU398,IF($AK398&lt;0,1.01*AU398,IF($AK398&gt;10,1.1*AU398,(1+$AK398/100)*AU398)))</f>
        <v>1.2561978000000007</v>
      </c>
      <c r="AW398" s="766">
        <f>SUM(AR398:AV398)</f>
        <v>5.2381758000000023</v>
      </c>
      <c r="AX398" s="877">
        <f>AW398/I398*100</f>
        <v>4.4062717025572029</v>
      </c>
      <c r="AY398" s="1212">
        <v>1.1299999999999999</v>
      </c>
      <c r="AZ398" s="1028">
        <v>32.019999999999996</v>
      </c>
      <c r="BA398" s="1028">
        <v>-7.3800000000000008</v>
      </c>
      <c r="BB398" s="1028">
        <v>2.46</v>
      </c>
      <c r="BC398" s="1028">
        <v>10.61</v>
      </c>
      <c r="BE398" s="721">
        <v>2010</v>
      </c>
      <c r="BF398" s="1057">
        <f>IF(BE398&gt;2008,0,IF(BE398&gt;2001,1,IF(BE398&gt;1990,2,IF(BE398&gt;1980,3,IF(BE398&gt;1973,4,IF(BE398&gt;1970,5,IF(BE398&gt;1960,6,IF(BE398&gt;1958,7,IF(BE398&gt;1953,8,9)))))))))</f>
        <v>0</v>
      </c>
    </row>
    <row r="399" spans="1:58" ht="11.25" customHeight="1" x14ac:dyDescent="0.2">
      <c r="A399" s="827" t="s">
        <v>4256</v>
      </c>
      <c r="B399" s="925" t="s">
        <v>2705</v>
      </c>
      <c r="C399" s="1181" t="s">
        <v>113</v>
      </c>
      <c r="D399" s="1181" t="s">
        <v>4460</v>
      </c>
      <c r="E399" s="857">
        <v>7</v>
      </c>
      <c r="F399" s="1245">
        <v>569</v>
      </c>
      <c r="G399" s="1245" t="s">
        <v>107</v>
      </c>
      <c r="H399" s="1245" t="s">
        <v>107</v>
      </c>
      <c r="I399" s="1039">
        <v>24.15</v>
      </c>
      <c r="J399" s="766">
        <f>(M399/I399)*100</f>
        <v>0.99378881987577639</v>
      </c>
      <c r="K399" s="1019">
        <v>0.06</v>
      </c>
      <c r="L399" s="1245">
        <v>4</v>
      </c>
      <c r="M399" s="756">
        <f>K399*L399</f>
        <v>0.24</v>
      </c>
      <c r="N399" s="1245" t="s">
        <v>497</v>
      </c>
      <c r="O399" s="696">
        <v>5.5E-2</v>
      </c>
      <c r="P399" s="1090">
        <v>43097</v>
      </c>
      <c r="Q399" s="1090">
        <v>43115</v>
      </c>
      <c r="R399" s="756">
        <f>(K399-O399)/O399*100</f>
        <v>9.0909090909090864</v>
      </c>
      <c r="S399" s="824">
        <f>IF(INDEX(Historical!$D$7:$D$1455,MATCH(B399,Historical!$B$7:$B$1455,0))=0,"n/a",(INDEX(Historical!$C$7:$C$1455,MATCH(B399,Historical!$B$7:$B$1455,0))/INDEX(Historical!$D$7:$D$1455,MATCH(B399,Historical!$B$7:$B$1455,0))-1)*100)</f>
        <v>2.2727272727272707</v>
      </c>
      <c r="T399" s="824">
        <f>IF(INDEX(Historical!$F$7:$F$1455,MATCH(B399,Historical!$B$7:$B$1455,0))=0,"n/a",((INDEX(Historical!$C$7:$C$1455,MATCH(B399,Historical!$B$7:$B$1455,0))/INDEX(Historical!$F$7:$F$1455,MATCH(B399,Historical!$B$7:$B$1455,0)))^(1/3)-1)*100)</f>
        <v>14.471424255333186</v>
      </c>
      <c r="U399" s="824">
        <f>IF(INDEX(Historical!$I$7:$I$1455,MATCH(B399,Historical!$B$7:$B$1455,0))=0,"n/a",((INDEX(Historical!$C$7:$C$1455,MATCH(B399,Historical!$B$7:$B$1455,0))/INDEX(Historical!$I$7:$I$1455,MATCH(B399,Historical!$B$7:$B$1455,0)))^(1/5)-1)*100)</f>
        <v>13.396657763302722</v>
      </c>
      <c r="V399" s="824" t="str">
        <f>IF(INDEX(Historical!$O$7:$O$1455,MATCH(B399,Historical!$B$7:$B$1455,0))=0,"n/a",((INDEX(Historical!$C$7:$C$1455,MATCH(B399,Historical!$B$7:$B$1455,0))/INDEX(Historical!$O$7:$O$1455,MATCH(B399,Historical!$B$7:$B$1455,0)))^(1/10)-1)*100)</f>
        <v>n/a</v>
      </c>
      <c r="W399" s="825" t="str">
        <f>IF(OR(U399&lt;=0,U399="n/a",V399&lt;=0,V399="n/a"),"n/a",U399/V399)</f>
        <v>n/a</v>
      </c>
      <c r="X399" s="826">
        <f>IF(OR(AJ399&lt;=0,AJ399="n/a",U399&lt;=0,U399="n/a"),"n/a",U399/AJ399)</f>
        <v>6.6983288816513609</v>
      </c>
      <c r="Y399" s="767"/>
      <c r="Z399" s="766">
        <f>IF(OR(AC399&lt;0.01,AC399="n/a"),"n/a",M399/AC399*100)</f>
        <v>21.238938053097346</v>
      </c>
      <c r="AA399" s="1042">
        <f>IF(OR(AC399&lt;0.01,AC399="n/a"),"n/a",I399/AC399)</f>
        <v>21.371681415929203</v>
      </c>
      <c r="AB399" s="1043">
        <v>12</v>
      </c>
      <c r="AC399" s="1038">
        <v>1.1299999999999999</v>
      </c>
      <c r="AD399" s="1038">
        <v>2.15</v>
      </c>
      <c r="AE399" s="1021">
        <v>0.47</v>
      </c>
      <c r="AF399" s="1021">
        <v>2.11</v>
      </c>
      <c r="AG399" s="1021">
        <v>11.899999999999999</v>
      </c>
      <c r="AH399" s="1021">
        <v>136.69999999999999</v>
      </c>
      <c r="AI399" s="1021">
        <v>37.57</v>
      </c>
      <c r="AJ399" s="804">
        <v>2</v>
      </c>
      <c r="AK399" s="804">
        <v>10</v>
      </c>
      <c r="AL399" s="1038">
        <v>1230</v>
      </c>
      <c r="AM399" s="1038">
        <v>4.3999999999999995</v>
      </c>
      <c r="AN399" s="1038">
        <v>0.63</v>
      </c>
      <c r="AO399" s="868">
        <f>IF(U399="n/a","n/a",IF(AA399&lt;0,"n/a",IF(AA399="n/a","n/a",J399+U399-AA399)))</f>
        <v>-6.9812348327507046</v>
      </c>
      <c r="AP399" s="869">
        <f>IF(U399="n/a","n/a",J399+U399)</f>
        <v>14.390446583178498</v>
      </c>
      <c r="AQ399" s="1044">
        <f>IF(OR(AC399&lt;0.01,AF399="n/a"),"n/a",(I399/SQRT(22.5*AC399*(I399/AF399))-1)*100)</f>
        <v>41.569374885971456</v>
      </c>
      <c r="AR399" s="766">
        <f>INDEX(Historical!$C$7:$C$1455,MATCH(B399,Historical!$B$7:$B$1455,0))*IF(AH399="n/a",1.03,IF(AH399&lt;0,1.01,IF(AH399&gt;10,1.1,(1+AH399/100))))</f>
        <v>0.24750000000000003</v>
      </c>
      <c r="AS399" s="1042">
        <f>IF($AI399="n/a",1.03*AR399,IF($AI399&lt;0,1.01*AR399,IF($AI399&gt;10,1.1*AR399,(1+$AI399/100)*AR399)))</f>
        <v>0.27225000000000005</v>
      </c>
      <c r="AT399" s="1042">
        <f>IF($AK399="n/a",1.03*AS399,IF($AK399&lt;0,1.01*AS399,IF($AK399&gt;10,1.1*AS399,(1+$AK399/100)*AS399)))</f>
        <v>0.2994750000000001</v>
      </c>
      <c r="AU399" s="1042">
        <f>IF($AK399="n/a",1.03*AT399,IF($AK399&lt;0,1.01*AT399,IF($AK399&gt;10,1.1*AT399,(1+$AK399/100)*AT399)))</f>
        <v>0.32942250000000012</v>
      </c>
      <c r="AV399" s="1042">
        <f>IF($AK399="n/a",1.03*AU399,IF($AK399&lt;0,1.01*AU399,IF($AK399&gt;10,1.1*AU399,(1+$AK399/100)*AU399)))</f>
        <v>0.36236475000000018</v>
      </c>
      <c r="AW399" s="766">
        <f>SUM(AR399:AV399)</f>
        <v>1.5110122500000005</v>
      </c>
      <c r="AX399" s="877">
        <f>AW399/I399*100</f>
        <v>6.2567795031055935</v>
      </c>
      <c r="AY399" s="853">
        <v>1.1200000000000001</v>
      </c>
      <c r="AZ399" s="1021">
        <v>16.16</v>
      </c>
      <c r="BA399" s="1021">
        <v>-16.61</v>
      </c>
      <c r="BB399" s="1021">
        <v>3.71</v>
      </c>
      <c r="BC399" s="1021">
        <v>-5.28</v>
      </c>
      <c r="BE399" s="721">
        <v>2012</v>
      </c>
      <c r="BF399" s="1057">
        <f>IF(BE399&gt;2008,0,IF(BE399&gt;2001,1,IF(BE399&gt;1990,2,IF(BE399&gt;1980,3,IF(BE399&gt;1973,4,IF(BE399&gt;1970,5,IF(BE399&gt;1960,6,IF(BE399&gt;1958,7,IF(BE399&gt;1953,8,9)))))))))</f>
        <v>0</v>
      </c>
    </row>
    <row r="400" spans="1:58" ht="11.25" customHeight="1" x14ac:dyDescent="0.2">
      <c r="A400" s="1019" t="s">
        <v>3942</v>
      </c>
      <c r="B400" s="1031" t="s">
        <v>3943</v>
      </c>
      <c r="C400" s="1181" t="s">
        <v>4414</v>
      </c>
      <c r="D400" s="1181" t="s">
        <v>4415</v>
      </c>
      <c r="E400" s="857">
        <v>5</v>
      </c>
      <c r="F400" s="1245">
        <v>794</v>
      </c>
      <c r="G400" s="1245" t="s">
        <v>107</v>
      </c>
      <c r="H400" s="1245" t="s">
        <v>107</v>
      </c>
      <c r="I400" s="1030">
        <v>67.34</v>
      </c>
      <c r="J400" s="766">
        <f>(M400/I400)*100</f>
        <v>2.8512028512028507</v>
      </c>
      <c r="K400" s="1033">
        <v>0.48</v>
      </c>
      <c r="L400" s="1043">
        <v>4</v>
      </c>
      <c r="M400" s="756">
        <f>K400*L400</f>
        <v>1.92</v>
      </c>
      <c r="N400" s="1026" t="s">
        <v>153</v>
      </c>
      <c r="O400" s="860">
        <v>0.44</v>
      </c>
      <c r="P400" s="1016">
        <v>43173</v>
      </c>
      <c r="Q400" s="1016">
        <v>43188</v>
      </c>
      <c r="R400" s="756">
        <f>(K400-O400)/O400*100</f>
        <v>9.0909090909090864</v>
      </c>
      <c r="S400" s="824">
        <f>IF(INDEX(Historical!$D$7:$D$1455,MATCH(B400,Historical!$B$7:$B$1455,0))=0,"n/a",(INDEX(Historical!$C$7:$C$1455,MATCH(B400,Historical!$B$7:$B$1455,0))/INDEX(Historical!$D$7:$D$1455,MATCH(B400,Historical!$B$7:$B$1455,0))-1)*100)</f>
        <v>4.7619047619047672</v>
      </c>
      <c r="T400" s="824">
        <f>IF(INDEX(Historical!$F$7:$F$1455,MATCH(B400,Historical!$B$7:$B$1455,0))=0,"n/a",((INDEX(Historical!$C$7:$C$1455,MATCH(B400,Historical!$B$7:$B$1455,0))/INDEX(Historical!$F$7:$F$1455,MATCH(B400,Historical!$B$7:$B$1455,0)))^(1/3)-1)*100)</f>
        <v>10.064241629820891</v>
      </c>
      <c r="U400" s="824">
        <f>IF(INDEX(Historical!$I$7:$I$1455,MATCH(B400,Historical!$B$7:$B$1455,0))=0,"n/a",((INDEX(Historical!$C$7:$C$1455,MATCH(B400,Historical!$B$7:$B$1455,0))/INDEX(Historical!$I$7:$I$1455,MATCH(B400,Historical!$B$7:$B$1455,0)))^(1/5)-1)*100)</f>
        <v>9.4608784223157549</v>
      </c>
      <c r="V400" s="824">
        <f>IF(INDEX(Historical!$O$7:$O$1455,MATCH(B400,Historical!$B$7:$B$1455,0))=0,"n/a",((INDEX(Historical!$C$7:$C$1455,MATCH(B400,Historical!$B$7:$B$1455,0))/INDEX(Historical!$O$7:$O$1455,MATCH(B400,Historical!$B$7:$B$1455,0)))^(1/10)-1)*100)</f>
        <v>-1.2701977348889781</v>
      </c>
      <c r="W400" s="825" t="str">
        <f>IF(OR(U400&lt;=0,U400="n/a",V400&lt;=0,V400="n/a"),"n/a",U400/V400)</f>
        <v>n/a</v>
      </c>
      <c r="X400" s="826">
        <f>IF(OR(AJ400&lt;=0,AJ400="n/a",U400&lt;=0,U400="n/a"),"n/a",U400/AJ400)</f>
        <v>0.15408596779015887</v>
      </c>
      <c r="Y400" s="791"/>
      <c r="Z400" s="766">
        <f>IF(OR(AC400&lt;0.01,AC400="n/a"),"n/a",M400/AC400*100)</f>
        <v>78.367346938775512</v>
      </c>
      <c r="AA400" s="1042">
        <f>IF(OR(AC400&lt;0.01,AC400="n/a"),"n/a",I400/AC400)</f>
        <v>27.485714285714284</v>
      </c>
      <c r="AB400" s="1043">
        <v>12</v>
      </c>
      <c r="AC400" s="1021">
        <v>2.4500000000000002</v>
      </c>
      <c r="AD400" s="1021" t="s">
        <v>138</v>
      </c>
      <c r="AE400" s="1021">
        <v>16.190000000000001</v>
      </c>
      <c r="AF400" s="1021">
        <v>1.76</v>
      </c>
      <c r="AG400" s="1021">
        <v>7.8</v>
      </c>
      <c r="AH400" s="1021">
        <v>34.699999999999996</v>
      </c>
      <c r="AI400" s="1021">
        <v>-20.25</v>
      </c>
      <c r="AJ400" s="1021">
        <v>61.4</v>
      </c>
      <c r="AK400" s="1021">
        <v>-6.05</v>
      </c>
      <c r="AL400" s="1034">
        <v>42370</v>
      </c>
      <c r="AM400" s="1028">
        <v>0.67999999999999994</v>
      </c>
      <c r="AN400" s="1021">
        <v>0.51</v>
      </c>
      <c r="AO400" s="868">
        <f>IF(U400="n/a","n/a",IF(AA400&lt;0,"n/a",IF(AA400="n/a","n/a",J400+U400-AA400)))</f>
        <v>-15.173633012195678</v>
      </c>
      <c r="AP400" s="869">
        <f>IF(U400="n/a","n/a",J400+U400)</f>
        <v>12.312081273518606</v>
      </c>
      <c r="AQ400" s="1044">
        <f>IF(OR(AC400&lt;0.01,AF400="n/a"),"n/a",(I400/SQRT(22.5*AC400*(I400/AF400))-1)*100)</f>
        <v>46.628566479852452</v>
      </c>
      <c r="AR400" s="766">
        <f>INDEX(Historical!$C$7:$C$1455,MATCH(B400,Historical!$B$7:$B$1455,0))*IF(AH400="n/a",1.03,IF(AH400&lt;0,1.01,IF(AH400&gt;10,1.1,(1+AH400/100))))</f>
        <v>1.9360000000000002</v>
      </c>
      <c r="AS400" s="1042">
        <f>IF($AI400="n/a",1.03*AR400,IF($AI400&lt;0,1.01*AR400,IF($AI400&gt;10,1.1*AR400,(1+$AI400/100)*AR400)))</f>
        <v>1.9553600000000002</v>
      </c>
      <c r="AT400" s="1042">
        <f>IF($AK400="n/a",1.03*AS400,IF($AK400&lt;0,1.01*AS400,IF($AK400&gt;10,1.1*AS400,(1+$AK400/100)*AS400)))</f>
        <v>1.9749136000000003</v>
      </c>
      <c r="AU400" s="1042">
        <f>IF($AK400="n/a",1.03*AT400,IF($AK400&lt;0,1.01*AT400,IF($AK400&gt;10,1.1*AT400,(1+$AK400/100)*AT400)))</f>
        <v>1.9946627360000002</v>
      </c>
      <c r="AV400" s="1042">
        <f>IF($AK400="n/a",1.03*AU400,IF($AK400&lt;0,1.01*AU400,IF($AK400&gt;10,1.1*AU400,(1+$AK400/100)*AU400)))</f>
        <v>2.0146093633600004</v>
      </c>
      <c r="AW400" s="766">
        <f>SUM(AR400:AV400)</f>
        <v>9.8755456993600017</v>
      </c>
      <c r="AX400" s="877">
        <f>AW400/I400*100</f>
        <v>14.665200028749631</v>
      </c>
      <c r="AY400" s="1212">
        <v>0.74</v>
      </c>
      <c r="AZ400" s="1028">
        <v>15.55</v>
      </c>
      <c r="BA400" s="1028">
        <v>-1.26</v>
      </c>
      <c r="BB400" s="1028">
        <v>2.29</v>
      </c>
      <c r="BC400" s="1028">
        <v>4.09</v>
      </c>
      <c r="BE400" s="721">
        <v>2014</v>
      </c>
      <c r="BF400" s="1057">
        <f>IF(BE400&gt;2008,0,IF(BE400&gt;2001,1,IF(BE400&gt;1990,2,IF(BE400&gt;1980,3,IF(BE400&gt;1973,4,IF(BE400&gt;1970,5,IF(BE400&gt;1960,6,IF(BE400&gt;1958,7,IF(BE400&gt;1953,8,9)))))))))</f>
        <v>0</v>
      </c>
    </row>
    <row r="401" spans="1:58" ht="11.25" customHeight="1" x14ac:dyDescent="0.2">
      <c r="A401" s="1027" t="s">
        <v>1598</v>
      </c>
      <c r="B401" s="1031" t="s">
        <v>1599</v>
      </c>
      <c r="C401" s="1181" t="s">
        <v>109</v>
      </c>
      <c r="D401" s="1181" t="s">
        <v>4426</v>
      </c>
      <c r="E401" s="857">
        <v>7</v>
      </c>
      <c r="F401" s="1245">
        <v>562</v>
      </c>
      <c r="G401" s="1245" t="s">
        <v>107</v>
      </c>
      <c r="H401" s="1245" t="s">
        <v>107</v>
      </c>
      <c r="I401" s="1030">
        <v>17.55</v>
      </c>
      <c r="J401" s="766">
        <f>(M401/I401)*100</f>
        <v>3.1908831908831909</v>
      </c>
      <c r="K401" s="1033">
        <v>0.14000000000000001</v>
      </c>
      <c r="L401" s="1043">
        <v>4</v>
      </c>
      <c r="M401" s="756">
        <f>K401*L401</f>
        <v>0.56000000000000005</v>
      </c>
      <c r="N401" s="1026" t="s">
        <v>144</v>
      </c>
      <c r="O401" s="860">
        <v>0.13</v>
      </c>
      <c r="P401" s="1022">
        <v>42964</v>
      </c>
      <c r="Q401" s="1022">
        <v>42989</v>
      </c>
      <c r="R401" s="756">
        <f>(K401-O401)/O401*100</f>
        <v>7.6923076923076987</v>
      </c>
      <c r="S401" s="824">
        <f>IF(INDEX(Historical!$D$7:$D$1455,MATCH(B401,Historical!$B$7:$B$1455,0))=0,"n/a",(INDEX(Historical!$C$7:$C$1455,MATCH(B401,Historical!$B$7:$B$1455,0))/INDEX(Historical!$D$7:$D$1455,MATCH(B401,Historical!$B$7:$B$1455,0))-1)*100)</f>
        <v>8.0000000000000071</v>
      </c>
      <c r="T401" s="824">
        <f>IF(INDEX(Historical!$F$7:$F$1455,MATCH(B401,Historical!$B$7:$B$1455,0))=0,"n/a",((INDEX(Historical!$C$7:$C$1455,MATCH(B401,Historical!$B$7:$B$1455,0))/INDEX(Historical!$F$7:$F$1455,MATCH(B401,Historical!$B$7:$B$1455,0)))^(1/3)-1)*100)</f>
        <v>8.7380373002892142</v>
      </c>
      <c r="U401" s="824">
        <f>IF(INDEX(Historical!$I$7:$I$1455,MATCH(B401,Historical!$B$7:$B$1455,0))=0,"n/a",((INDEX(Historical!$C$7:$C$1455,MATCH(B401,Historical!$B$7:$B$1455,0))/INDEX(Historical!$I$7:$I$1455,MATCH(B401,Historical!$B$7:$B$1455,0)))^(1/5)-1)*100)</f>
        <v>24.573093961551741</v>
      </c>
      <c r="V401" s="824">
        <f>IF(INDEX(Historical!$O$7:$O$1455,MATCH(B401,Historical!$B$7:$B$1455,0))=0,"n/a",((INDEX(Historical!$C$7:$C$1455,MATCH(B401,Historical!$B$7:$B$1455,0))/INDEX(Historical!$O$7:$O$1455,MATCH(B401,Historical!$B$7:$B$1455,0)))^(1/10)-1)*100)</f>
        <v>-2.8358342136926451</v>
      </c>
      <c r="W401" s="825" t="str">
        <f>IF(OR(U401&lt;=0,U401="n/a",V401&lt;=0,V401="n/a"),"n/a",U401/V401)</f>
        <v>n/a</v>
      </c>
      <c r="X401" s="826" t="str">
        <f>IF(OR(AJ401&lt;=0,AJ401="n/a",U401&lt;=0,U401="n/a"),"n/a",U401/AJ401)</f>
        <v>n/a</v>
      </c>
      <c r="Y401" s="1032"/>
      <c r="Z401" s="766">
        <f>IF(OR(AC401&lt;0.01,AC401="n/a"),"n/a",M401/AC401*100)</f>
        <v>70.886075949367083</v>
      </c>
      <c r="AA401" s="1042">
        <f>IF(OR(AC401&lt;0.01,AC401="n/a"),"n/a",I401/AC401)</f>
        <v>22.215189873417721</v>
      </c>
      <c r="AB401" s="1043">
        <v>6</v>
      </c>
      <c r="AC401" s="1021">
        <v>0.79</v>
      </c>
      <c r="AD401" s="1021" t="s">
        <v>138</v>
      </c>
      <c r="AE401" s="1021">
        <v>3.02</v>
      </c>
      <c r="AF401" s="1021">
        <v>1.07</v>
      </c>
      <c r="AG401" s="1021">
        <v>3.5000000000000004</v>
      </c>
      <c r="AH401" s="1021">
        <v>-20.599999999999998</v>
      </c>
      <c r="AI401" s="1021">
        <v>16.3</v>
      </c>
      <c r="AJ401" s="1021">
        <v>-26.5</v>
      </c>
      <c r="AK401" s="1021">
        <v>-13</v>
      </c>
      <c r="AL401" s="1034">
        <v>129.87</v>
      </c>
      <c r="AM401" s="1028">
        <v>0.2</v>
      </c>
      <c r="AN401" s="1021">
        <v>0</v>
      </c>
      <c r="AO401" s="868">
        <f>IF(U401="n/a","n/a",IF(AA401&lt;0,"n/a",IF(AA401="n/a","n/a",J401+U401-AA401)))</f>
        <v>5.5487872790172119</v>
      </c>
      <c r="AP401" s="869">
        <f>IF(U401="n/a","n/a",J401+U401)</f>
        <v>27.763977152434933</v>
      </c>
      <c r="AQ401" s="1044">
        <f>IF(OR(AC401&lt;0.01,AF401="n/a"),"n/a",(I401/SQRT(22.5*AC401*(I401/AF401))-1)*100)</f>
        <v>2.7840306760992695</v>
      </c>
      <c r="AR401" s="766">
        <f>INDEX(Historical!$C$7:$C$1455,MATCH(B401,Historical!$B$7:$B$1455,0))*IF(AH401="n/a",1.03,IF(AH401&lt;0,1.01,IF(AH401&gt;10,1.1,(1+AH401/100))))</f>
        <v>0.5454</v>
      </c>
      <c r="AS401" s="1042">
        <f>IF($AI401="n/a",1.03*AR401,IF($AI401&lt;0,1.01*AR401,IF($AI401&gt;10,1.1*AR401,(1+$AI401/100)*AR401)))</f>
        <v>0.59994000000000003</v>
      </c>
      <c r="AT401" s="1042">
        <f>IF($AK401="n/a",1.03*AS401,IF($AK401&lt;0,1.01*AS401,IF($AK401&gt;10,1.1*AS401,(1+$AK401/100)*AS401)))</f>
        <v>0.60593940000000002</v>
      </c>
      <c r="AU401" s="1042">
        <f>IF($AK401="n/a",1.03*AT401,IF($AK401&lt;0,1.01*AT401,IF($AK401&gt;10,1.1*AT401,(1+$AK401/100)*AT401)))</f>
        <v>0.61199879400000001</v>
      </c>
      <c r="AV401" s="1042">
        <f>IF($AK401="n/a",1.03*AU401,IF($AK401&lt;0,1.01*AU401,IF($AK401&gt;10,1.1*AU401,(1+$AK401/100)*AU401)))</f>
        <v>0.61811878194000003</v>
      </c>
      <c r="AW401" s="766">
        <f>SUM(AR401:AV401)</f>
        <v>2.9813969759400001</v>
      </c>
      <c r="AX401" s="877">
        <f>AW401/I401*100</f>
        <v>16.988016956923076</v>
      </c>
      <c r="AY401" s="1212">
        <v>0.18</v>
      </c>
      <c r="AZ401" s="1028">
        <v>5.0999999999999996</v>
      </c>
      <c r="BA401" s="1028">
        <v>-11.27</v>
      </c>
      <c r="BB401" s="1028">
        <v>-0.98</v>
      </c>
      <c r="BC401" s="1028">
        <v>-3.51</v>
      </c>
      <c r="BE401" s="721">
        <v>2012</v>
      </c>
      <c r="BF401" s="1057">
        <f>IF(BE401&gt;2008,0,IF(BE401&gt;2001,1,IF(BE401&gt;1990,2,IF(BE401&gt;1980,3,IF(BE401&gt;1973,4,IF(BE401&gt;1970,5,IF(BE401&gt;1960,6,IF(BE401&gt;1958,7,IF(BE401&gt;1953,8,9)))))))))</f>
        <v>0</v>
      </c>
    </row>
    <row r="402" spans="1:58" ht="11.25" customHeight="1" x14ac:dyDescent="0.2">
      <c r="A402" s="1019" t="s">
        <v>1600</v>
      </c>
      <c r="B402" s="1031" t="s">
        <v>1601</v>
      </c>
      <c r="C402" s="1181" t="s">
        <v>109</v>
      </c>
      <c r="D402" s="1181" t="s">
        <v>4426</v>
      </c>
      <c r="E402" s="857">
        <v>8</v>
      </c>
      <c r="F402" s="1245">
        <v>514</v>
      </c>
      <c r="G402" s="1245" t="s">
        <v>107</v>
      </c>
      <c r="H402" s="1245" t="s">
        <v>107</v>
      </c>
      <c r="I402" s="1030">
        <v>25.68</v>
      </c>
      <c r="J402" s="766">
        <f>(M402/I402)*100</f>
        <v>3.2710280373831773</v>
      </c>
      <c r="K402" s="1033">
        <v>0.21</v>
      </c>
      <c r="L402" s="1043">
        <v>4</v>
      </c>
      <c r="M402" s="756">
        <f>K402*L402</f>
        <v>0.84</v>
      </c>
      <c r="N402" s="1026" t="s">
        <v>211</v>
      </c>
      <c r="O402" s="860">
        <v>0.2</v>
      </c>
      <c r="P402" s="1016">
        <v>43326</v>
      </c>
      <c r="Q402" s="1016">
        <v>43343</v>
      </c>
      <c r="R402" s="756">
        <f>(K402-O402)/O402*100</f>
        <v>4.9999999999999902</v>
      </c>
      <c r="S402" s="824">
        <f>IF(INDEX(Historical!$D$7:$D$1455,MATCH(B402,Historical!$B$7:$B$1455,0))=0,"n/a",(INDEX(Historical!$C$7:$C$1455,MATCH(B402,Historical!$B$7:$B$1455,0))/INDEX(Historical!$D$7:$D$1455,MATCH(B402,Historical!$B$7:$B$1455,0))-1)*100)</f>
        <v>9.8591549295774747</v>
      </c>
      <c r="T402" s="824">
        <f>IF(INDEX(Historical!$F$7:$F$1455,MATCH(B402,Historical!$B$7:$B$1455,0))=0,"n/a",((INDEX(Historical!$C$7:$C$1455,MATCH(B402,Historical!$B$7:$B$1455,0))/INDEX(Historical!$F$7:$F$1455,MATCH(B402,Historical!$B$7:$B$1455,0)))^(1/3)-1)*100)</f>
        <v>9.1392883061105934</v>
      </c>
      <c r="U402" s="824">
        <f>IF(INDEX(Historical!$I$7:$I$1455,MATCH(B402,Historical!$B$7:$B$1455,0))=0,"n/a",((INDEX(Historical!$C$7:$C$1455,MATCH(B402,Historical!$B$7:$B$1455,0))/INDEX(Historical!$I$7:$I$1455,MATCH(B402,Historical!$B$7:$B$1455,0)))^(1/5)-1)*100)</f>
        <v>8.8691633250776327</v>
      </c>
      <c r="V402" s="824">
        <f>IF(INDEX(Historical!$O$7:$O$1455,MATCH(B402,Historical!$B$7:$B$1455,0))=0,"n/a",((INDEX(Historical!$C$7:$C$1455,MATCH(B402,Historical!$B$7:$B$1455,0))/INDEX(Historical!$O$7:$O$1455,MATCH(B402,Historical!$B$7:$B$1455,0)))^(1/10)-1)*100)</f>
        <v>6.3860125031012682</v>
      </c>
      <c r="W402" s="825">
        <f>IF(OR(U402&lt;=0,U402="n/a",V402&lt;=0,V402="n/a"),"n/a",U402/V402)</f>
        <v>1.3888421484878806</v>
      </c>
      <c r="X402" s="826">
        <f>IF(OR(AJ402&lt;=0,AJ402="n/a",U402&lt;=0,U402="n/a"),"n/a",U402/AJ402)</f>
        <v>1.7056083317456985</v>
      </c>
      <c r="Y402" s="1032"/>
      <c r="Z402" s="766">
        <f>IF(OR(AC402&lt;0.01,AC402="n/a"),"n/a",M402/AC402*100)</f>
        <v>51.533742331288344</v>
      </c>
      <c r="AA402" s="1042">
        <f>IF(OR(AC402&lt;0.01,AC402="n/a"),"n/a",I402/AC402)</f>
        <v>15.754601226993866</v>
      </c>
      <c r="AB402" s="1043">
        <v>12</v>
      </c>
      <c r="AC402" s="1021">
        <v>1.63</v>
      </c>
      <c r="AD402" s="1021">
        <v>1.97</v>
      </c>
      <c r="AE402" s="1021">
        <v>4.92</v>
      </c>
      <c r="AF402" s="1021">
        <v>1.25</v>
      </c>
      <c r="AG402" s="1021">
        <v>7.8</v>
      </c>
      <c r="AH402" s="1021">
        <v>10.199999999999999</v>
      </c>
      <c r="AI402" s="1021">
        <v>3.8600000000000003</v>
      </c>
      <c r="AJ402" s="1021">
        <v>5.2</v>
      </c>
      <c r="AK402" s="1021">
        <v>8</v>
      </c>
      <c r="AL402" s="1034">
        <v>1720</v>
      </c>
      <c r="AM402" s="1028">
        <v>1.2</v>
      </c>
      <c r="AN402" s="1021">
        <v>1.1499999999999999</v>
      </c>
      <c r="AO402" s="868">
        <f>IF(U402="n/a","n/a",IF(AA402&lt;0,"n/a",IF(AA402="n/a","n/a",J402+U402-AA402)))</f>
        <v>-3.6144098645330569</v>
      </c>
      <c r="AP402" s="869">
        <f>IF(U402="n/a","n/a",J402+U402)</f>
        <v>12.14019136246081</v>
      </c>
      <c r="AQ402" s="1044">
        <f>IF(OR(AC402&lt;0.01,AF402="n/a"),"n/a",(I402/SQRT(22.5*AC402*(I402/AF402))-1)*100)</f>
        <v>-6.4449026657616315</v>
      </c>
      <c r="AR402" s="766">
        <f>INDEX(Historical!$C$7:$C$1455,MATCH(B402,Historical!$B$7:$B$1455,0))*IF(AH402="n/a",1.03,IF(AH402&lt;0,1.01,IF(AH402&gt;10,1.1,(1+AH402/100))))</f>
        <v>0.8580000000000001</v>
      </c>
      <c r="AS402" s="1042">
        <f>IF($AI402="n/a",1.03*AR402,IF($AI402&lt;0,1.01*AR402,IF($AI402&gt;10,1.1*AR402,(1+$AI402/100)*AR402)))</f>
        <v>0.8911188000000001</v>
      </c>
      <c r="AT402" s="1042">
        <f>IF($AK402="n/a",1.03*AS402,IF($AK402&lt;0,1.01*AS402,IF($AK402&gt;10,1.1*AS402,(1+$AK402/100)*AS402)))</f>
        <v>0.96240830400000021</v>
      </c>
      <c r="AU402" s="1042">
        <f>IF($AK402="n/a",1.03*AT402,IF($AK402&lt;0,1.01*AT402,IF($AK402&gt;10,1.1*AT402,(1+$AK402/100)*AT402)))</f>
        <v>1.0394009683200003</v>
      </c>
      <c r="AV402" s="1042">
        <f>IF($AK402="n/a",1.03*AU402,IF($AK402&lt;0,1.01*AU402,IF($AK402&gt;10,1.1*AU402,(1+$AK402/100)*AU402)))</f>
        <v>1.1225530457856003</v>
      </c>
      <c r="AW402" s="766">
        <f>SUM(AR402:AV402)</f>
        <v>4.8734811181056008</v>
      </c>
      <c r="AX402" s="877">
        <f>AW402/I402*100</f>
        <v>18.977730210691593</v>
      </c>
      <c r="AY402" s="1212">
        <v>0.57999999999999996</v>
      </c>
      <c r="AZ402" s="1028">
        <v>15.57</v>
      </c>
      <c r="BA402" s="1028">
        <v>-11.81</v>
      </c>
      <c r="BB402" s="1028">
        <v>5.28</v>
      </c>
      <c r="BC402" s="1028">
        <v>-1.18</v>
      </c>
      <c r="BE402" s="721">
        <v>2011</v>
      </c>
      <c r="BF402" s="1057">
        <f>IF(BE402&gt;2008,0,IF(BE402&gt;2001,1,IF(BE402&gt;1990,2,IF(BE402&gt;1980,3,IF(BE402&gt;1973,4,IF(BE402&gt;1970,5,IF(BE402&gt;1960,6,IF(BE402&gt;1958,7,IF(BE402&gt;1953,8,9)))))))))</f>
        <v>0</v>
      </c>
    </row>
    <row r="403" spans="1:58" ht="11.25" customHeight="1" x14ac:dyDescent="0.2">
      <c r="A403" s="1036" t="s">
        <v>4351</v>
      </c>
      <c r="B403" s="1031" t="s">
        <v>3944</v>
      </c>
      <c r="C403" s="1181" t="s">
        <v>4414</v>
      </c>
      <c r="D403" s="1181" t="s">
        <v>4415</v>
      </c>
      <c r="E403" s="857">
        <v>5</v>
      </c>
      <c r="F403" s="1245">
        <v>840</v>
      </c>
      <c r="G403" s="1245" t="s">
        <v>107</v>
      </c>
      <c r="H403" s="1245" t="s">
        <v>107</v>
      </c>
      <c r="I403" s="1030">
        <v>141.02000000000001</v>
      </c>
      <c r="J403" s="766">
        <f>(M403/I403)*100</f>
        <v>2.9783009502198268</v>
      </c>
      <c r="K403" s="1033">
        <v>1.05</v>
      </c>
      <c r="L403" s="1043">
        <v>4</v>
      </c>
      <c r="M403" s="756">
        <f>K403*L403</f>
        <v>4.2</v>
      </c>
      <c r="N403" s="746" t="s">
        <v>112</v>
      </c>
      <c r="O403" s="860">
        <v>0.85</v>
      </c>
      <c r="P403" s="1016">
        <v>43354</v>
      </c>
      <c r="Q403" s="1016">
        <v>43370</v>
      </c>
      <c r="R403" s="756">
        <f>(K403-O403)/O403*100</f>
        <v>23.529411764705891</v>
      </c>
      <c r="S403" s="824">
        <f>IF(INDEX(Historical!$D$7:$D$1455,MATCH(B403,Historical!$B$7:$B$1455,0))=0,"n/a",(INDEX(Historical!$C$7:$C$1455,MATCH(B403,Historical!$B$7:$B$1455,0))/INDEX(Historical!$D$7:$D$1455,MATCH(B403,Historical!$B$7:$B$1455,0))-1)*100)</f>
        <v>13.33333333333333</v>
      </c>
      <c r="T403" s="824">
        <f>IF(INDEX(Historical!$F$7:$F$1455,MATCH(B403,Historical!$B$7:$B$1455,0))=0,"n/a",((INDEX(Historical!$C$7:$C$1455,MATCH(B403,Historical!$B$7:$B$1455,0))/INDEX(Historical!$F$7:$F$1455,MATCH(B403,Historical!$B$7:$B$1455,0)))^(1/3)-1)*100)</f>
        <v>19.348319192733697</v>
      </c>
      <c r="U403" s="824">
        <f>IF(INDEX(Historical!$I$7:$I$1455,MATCH(B403,Historical!$B$7:$B$1455,0))=0,"n/a",((INDEX(Historical!$C$7:$C$1455,MATCH(B403,Historical!$B$7:$B$1455,0))/INDEX(Historical!$I$7:$I$1455,MATCH(B403,Historical!$B$7:$B$1455,0)))^(1/5)-1)*100)</f>
        <v>14.075728221651174</v>
      </c>
      <c r="V403" s="824">
        <f>IF(INDEX(Historical!$O$7:$O$1455,MATCH(B403,Historical!$B$7:$B$1455,0))=0,"n/a",((INDEX(Historical!$C$7:$C$1455,MATCH(B403,Historical!$B$7:$B$1455,0))/INDEX(Historical!$O$7:$O$1455,MATCH(B403,Historical!$B$7:$B$1455,0)))^(1/10)-1)*100)</f>
        <v>7.7619158980799963</v>
      </c>
      <c r="W403" s="825">
        <f>IF(OR(U403&lt;=0,U403="n/a",V403&lt;=0,V403="n/a"),"n/a",U403/V403)</f>
        <v>1.813434776474836</v>
      </c>
      <c r="X403" s="826">
        <f>IF(OR(AJ403&lt;=0,AJ403="n/a",U403&lt;=0,U403="n/a"),"n/a",U403/AJ403)</f>
        <v>0.41892048278723731</v>
      </c>
      <c r="Y403" s="777"/>
      <c r="Z403" s="766">
        <f>IF(OR(AC403&lt;0.01,AC403="n/a"),"n/a",M403/AC403*100)</f>
        <v>70.826306913996632</v>
      </c>
      <c r="AA403" s="1042">
        <f>IF(OR(AC403&lt;0.01,AC403="n/a"),"n/a",I403/AC403)</f>
        <v>23.780775716694777</v>
      </c>
      <c r="AB403" s="1043">
        <v>12</v>
      </c>
      <c r="AC403" s="1021">
        <v>5.93</v>
      </c>
      <c r="AD403" s="1021" t="s">
        <v>138</v>
      </c>
      <c r="AE403" s="1021">
        <v>9.3699999999999992</v>
      </c>
      <c r="AF403" s="1021">
        <v>4.8099999999999996</v>
      </c>
      <c r="AG403" s="1021">
        <v>21</v>
      </c>
      <c r="AH403" s="1021">
        <v>42.6</v>
      </c>
      <c r="AI403" s="1021">
        <v>27.450000000000003</v>
      </c>
      <c r="AJ403" s="1021">
        <v>33.6</v>
      </c>
      <c r="AK403" s="1021" t="s">
        <v>138</v>
      </c>
      <c r="AL403" s="1034">
        <v>3850</v>
      </c>
      <c r="AM403" s="1028">
        <v>0.6</v>
      </c>
      <c r="AN403" s="1021">
        <v>0</v>
      </c>
      <c r="AO403" s="868">
        <f>IF(U403="n/a","n/a",IF(AA403&lt;0,"n/a",IF(AA403="n/a","n/a",J403+U403-AA403)))</f>
        <v>-6.7267465448237758</v>
      </c>
      <c r="AP403" s="869">
        <f>IF(U403="n/a","n/a",J403+U403)</f>
        <v>17.054029171871001</v>
      </c>
      <c r="AQ403" s="1044">
        <f>IF(OR(AC403&lt;0.01,AF403="n/a"),"n/a",(I403/SQRT(22.5*AC403*(I403/AF403))-1)*100)</f>
        <v>125.47286724896081</v>
      </c>
      <c r="AR403" s="766">
        <f>INDEX(Historical!$C$7:$C$1455,MATCH(B403,Historical!$B$7:$B$1455,0))*IF(AH403="n/a",1.03,IF(AH403&lt;0,1.01,IF(AH403&gt;10,1.1,(1+AH403/100))))</f>
        <v>3.74</v>
      </c>
      <c r="AS403" s="1042">
        <f>IF($AI403="n/a",1.03*AR403,IF($AI403&lt;0,1.01*AR403,IF($AI403&gt;10,1.1*AR403,(1+$AI403/100)*AR403)))</f>
        <v>4.1140000000000008</v>
      </c>
      <c r="AT403" s="1042">
        <f>IF($AK403="n/a",1.03*AS403,IF($AK403&lt;0,1.01*AS403,IF($AK403&gt;10,1.1*AS403,(1+$AK403/100)*AS403)))</f>
        <v>4.2374200000000011</v>
      </c>
      <c r="AU403" s="1042">
        <f>IF($AK403="n/a",1.03*AT403,IF($AK403&lt;0,1.01*AT403,IF($AK403&gt;10,1.1*AT403,(1+$AK403/100)*AT403)))</f>
        <v>4.3645426000000009</v>
      </c>
      <c r="AV403" s="1042">
        <f>IF($AK403="n/a",1.03*AU403,IF($AK403&lt;0,1.01*AU403,IF($AK403&gt;10,1.1*AU403,(1+$AK403/100)*AU403)))</f>
        <v>4.495478878000001</v>
      </c>
      <c r="AW403" s="766">
        <f>SUM(AR403:AV403)</f>
        <v>20.951441478000003</v>
      </c>
      <c r="AX403" s="877">
        <f>AW403/I403*100</f>
        <v>14.857070967238691</v>
      </c>
      <c r="AY403" s="1212">
        <v>0.35</v>
      </c>
      <c r="AZ403" s="1028">
        <v>30.680000000000003</v>
      </c>
      <c r="BA403" s="1028">
        <v>1.0699999999999998</v>
      </c>
      <c r="BB403" s="1028">
        <v>8.23</v>
      </c>
      <c r="BC403" s="1028">
        <v>13.919999999999998</v>
      </c>
      <c r="BE403" s="721">
        <v>2014</v>
      </c>
      <c r="BF403" s="1057">
        <f>IF(BE403&gt;2008,0,IF(BE403&gt;2001,1,IF(BE403&gt;1990,2,IF(BE403&gt;1980,3,IF(BE403&gt;1973,4,IF(BE403&gt;1970,5,IF(BE403&gt;1960,6,IF(BE403&gt;1958,7,IF(BE403&gt;1953,8,9)))))))))</f>
        <v>0</v>
      </c>
    </row>
    <row r="404" spans="1:58" ht="11.25" customHeight="1" x14ac:dyDescent="0.2">
      <c r="A404" s="1027" t="s">
        <v>1604</v>
      </c>
      <c r="B404" s="1031" t="s">
        <v>35</v>
      </c>
      <c r="C404" s="1181" t="s">
        <v>132</v>
      </c>
      <c r="D404" s="1181" t="s">
        <v>4423</v>
      </c>
      <c r="E404" s="857">
        <v>7</v>
      </c>
      <c r="F404" s="1245">
        <v>583</v>
      </c>
      <c r="G404" s="1245" t="s">
        <v>38</v>
      </c>
      <c r="H404" s="1245" t="s">
        <v>38</v>
      </c>
      <c r="I404" s="1030">
        <v>55.9</v>
      </c>
      <c r="J404" s="766">
        <f>(M404/I404)*100</f>
        <v>3.2200357781753133</v>
      </c>
      <c r="K404" s="1033">
        <v>0.45</v>
      </c>
      <c r="L404" s="1043">
        <v>4</v>
      </c>
      <c r="M404" s="756">
        <f>K404*L404</f>
        <v>1.8</v>
      </c>
      <c r="N404" s="1026" t="s">
        <v>322</v>
      </c>
      <c r="O404" s="860">
        <v>0.43</v>
      </c>
      <c r="P404" s="1016">
        <v>43166</v>
      </c>
      <c r="Q404" s="1016">
        <v>43189</v>
      </c>
      <c r="R404" s="756">
        <f>(K404-O404)/O404*100</f>
        <v>4.6511627906976782</v>
      </c>
      <c r="S404" s="824">
        <f>IF(INDEX(Historical!$D$7:$D$1455,MATCH(B404,Historical!$B$7:$B$1455,0))=0,"n/a",(INDEX(Historical!$C$7:$C$1455,MATCH(B404,Historical!$B$7:$B$1455,0))/INDEX(Historical!$D$7:$D$1455,MATCH(B404,Historical!$B$7:$B$1455,0))-1)*100)</f>
        <v>4.8780487804878092</v>
      </c>
      <c r="T404" s="824">
        <f>IF(INDEX(Historical!$F$7:$F$1455,MATCH(B404,Historical!$B$7:$B$1455,0))=0,"n/a",((INDEX(Historical!$C$7:$C$1455,MATCH(B404,Historical!$B$7:$B$1455,0))/INDEX(Historical!$F$7:$F$1455,MATCH(B404,Historical!$B$7:$B$1455,0)))^(1/3)-1)*100)</f>
        <v>5.1369991663735792</v>
      </c>
      <c r="U404" s="824">
        <f>IF(INDEX(Historical!$I$7:$I$1455,MATCH(B404,Historical!$B$7:$B$1455,0))=0,"n/a",((INDEX(Historical!$C$7:$C$1455,MATCH(B404,Historical!$B$7:$B$1455,0))/INDEX(Historical!$I$7:$I$1455,MATCH(B404,Historical!$B$7:$B$1455,0)))^(1/5)-1)*100)</f>
        <v>3.9077690727135295</v>
      </c>
      <c r="V404" s="824">
        <f>IF(INDEX(Historical!$O$7:$O$1455,MATCH(B404,Historical!$B$7:$B$1455,0))=0,"n/a",((INDEX(Historical!$C$7:$C$1455,MATCH(B404,Historical!$B$7:$B$1455,0))/INDEX(Historical!$O$7:$O$1455,MATCH(B404,Historical!$B$7:$B$1455,0)))^(1/10)-1)*100)</f>
        <v>3.928404124421836</v>
      </c>
      <c r="W404" s="825">
        <f>IF(OR(U404&lt;=0,U404="n/a",V404&lt;=0,V404="n/a"),"n/a",U404/V404)</f>
        <v>0.99474721768566943</v>
      </c>
      <c r="X404" s="826" t="str">
        <f>IF(OR(AJ404&lt;=0,AJ404="n/a",U404&lt;=0,U404="n/a"),"n/a",U404/AJ404)</f>
        <v>n/a</v>
      </c>
      <c r="Y404" s="769"/>
      <c r="Z404" s="766">
        <f>IF(OR(AC404&lt;0.01,AC404="n/a"),"n/a",M404/AC404*100)</f>
        <v>62.93706293706294</v>
      </c>
      <c r="AA404" s="1042">
        <f>IF(OR(AC404&lt;0.01,AC404="n/a"),"n/a",I404/AC404)</f>
        <v>19.545454545454547</v>
      </c>
      <c r="AB404" s="1043">
        <v>12</v>
      </c>
      <c r="AC404" s="1021">
        <v>2.86</v>
      </c>
      <c r="AD404" s="1021">
        <v>2.69</v>
      </c>
      <c r="AE404" s="1021">
        <v>3.05</v>
      </c>
      <c r="AF404" s="1021">
        <v>1.96</v>
      </c>
      <c r="AG404" s="1021">
        <v>15.5</v>
      </c>
      <c r="AH404" s="1021">
        <v>-6.4</v>
      </c>
      <c r="AI404" s="1021">
        <v>5.67</v>
      </c>
      <c r="AJ404" s="1021">
        <v>-8.2000000000000011</v>
      </c>
      <c r="AK404" s="1021">
        <v>7.26</v>
      </c>
      <c r="AL404" s="1034">
        <v>28400</v>
      </c>
      <c r="AM404" s="1028">
        <v>0.1</v>
      </c>
      <c r="AN404" s="1021">
        <v>1.03</v>
      </c>
      <c r="AO404" s="868">
        <f>IF(U404="n/a","n/a",IF(AA404&lt;0,"n/a",IF(AA404="n/a","n/a",J404+U404-AA404)))</f>
        <v>-12.417649694565704</v>
      </c>
      <c r="AP404" s="869">
        <f>IF(U404="n/a","n/a",J404+U404)</f>
        <v>7.1278048508888432</v>
      </c>
      <c r="AQ404" s="1044">
        <f>IF(OR(AC404&lt;0.01,AF404="n/a"),"n/a",(I404/SQRT(22.5*AC404*(I404/AF404))-1)*100)</f>
        <v>30.484721811645919</v>
      </c>
      <c r="AR404" s="766">
        <f>INDEX(Historical!$C$7:$C$1455,MATCH(B404,Historical!$B$7:$B$1455,0))*IF(AH404="n/a",1.03,IF(AH404&lt;0,1.01,IF(AH404&gt;10,1.1,(1+AH404/100))))</f>
        <v>1.7372000000000001</v>
      </c>
      <c r="AS404" s="1042">
        <f>IF($AI404="n/a",1.03*AR404,IF($AI404&lt;0,1.01*AR404,IF($AI404&gt;10,1.1*AR404,(1+$AI404/100)*AR404)))</f>
        <v>1.8356992400000001</v>
      </c>
      <c r="AT404" s="1042">
        <f>IF($AK404="n/a",1.03*AS404,IF($AK404&lt;0,1.01*AS404,IF($AK404&gt;10,1.1*AS404,(1+$AK404/100)*AS404)))</f>
        <v>1.9689710048240001</v>
      </c>
      <c r="AU404" s="1042">
        <f>IF($AK404="n/a",1.03*AT404,IF($AK404&lt;0,1.01*AT404,IF($AK404&gt;10,1.1*AT404,(1+$AK404/100)*AT404)))</f>
        <v>2.1119182997742225</v>
      </c>
      <c r="AV404" s="1042">
        <f>IF($AK404="n/a",1.03*AU404,IF($AK404&lt;0,1.01*AU404,IF($AK404&gt;10,1.1*AU404,(1+$AK404/100)*AU404)))</f>
        <v>2.2652435683378309</v>
      </c>
      <c r="AW404" s="766">
        <f>SUM(AR404:AV404)</f>
        <v>9.9190321129360548</v>
      </c>
      <c r="AX404" s="877">
        <f>AW404/I404*100</f>
        <v>17.744243493624428</v>
      </c>
      <c r="AY404" s="1212">
        <v>0.32</v>
      </c>
      <c r="AZ404" s="1028">
        <v>21.02</v>
      </c>
      <c r="BA404" s="1028">
        <v>-1.38</v>
      </c>
      <c r="BB404" s="1028">
        <v>4.3900000000000006</v>
      </c>
      <c r="BC404" s="1028">
        <v>8.02</v>
      </c>
      <c r="BE404" s="721">
        <v>2012</v>
      </c>
      <c r="BF404" s="1057">
        <f>IF(BE404&gt;2008,0,IF(BE404&gt;2001,1,IF(BE404&gt;1990,2,IF(BE404&gt;1980,3,IF(BE404&gt;1973,4,IF(BE404&gt;1970,5,IF(BE404&gt;1960,6,IF(BE404&gt;1958,7,IF(BE404&gt;1953,8,9)))))))))</f>
        <v>0</v>
      </c>
    </row>
    <row r="405" spans="1:58" ht="11.25" customHeight="1" x14ac:dyDescent="0.2">
      <c r="A405" s="1019" t="s">
        <v>1607</v>
      </c>
      <c r="B405" s="1031" t="s">
        <v>1608</v>
      </c>
      <c r="C405" s="1181" t="s">
        <v>109</v>
      </c>
      <c r="D405" s="1181" t="s">
        <v>4434</v>
      </c>
      <c r="E405" s="857">
        <v>8</v>
      </c>
      <c r="F405" s="1245">
        <v>457</v>
      </c>
      <c r="G405" s="1245" t="s">
        <v>107</v>
      </c>
      <c r="H405" s="1245" t="s">
        <v>107</v>
      </c>
      <c r="I405" s="1030">
        <v>43.85</v>
      </c>
      <c r="J405" s="766">
        <f>(M405/I405)*100</f>
        <v>2.9190421892816421</v>
      </c>
      <c r="K405" s="1033">
        <v>0.32</v>
      </c>
      <c r="L405" s="1043">
        <v>4</v>
      </c>
      <c r="M405" s="756">
        <f>K405*L405</f>
        <v>1.28</v>
      </c>
      <c r="N405" s="1026" t="s">
        <v>322</v>
      </c>
      <c r="O405" s="860">
        <v>0.31</v>
      </c>
      <c r="P405" s="1016">
        <v>43174</v>
      </c>
      <c r="Q405" s="1016">
        <v>43189</v>
      </c>
      <c r="R405" s="756">
        <f>(K405-O405)/O405*100</f>
        <v>3.2258064516129057</v>
      </c>
      <c r="S405" s="824">
        <f>IF(INDEX(Historical!$D$7:$D$1455,MATCH(B405,Historical!$B$7:$B$1455,0))=0,"n/a",(INDEX(Historical!$C$7:$C$1455,MATCH(B405,Historical!$B$7:$B$1455,0))/INDEX(Historical!$D$7:$D$1455,MATCH(B405,Historical!$B$7:$B$1455,0))-1)*100)</f>
        <v>3.3333333333333437</v>
      </c>
      <c r="T405" s="824">
        <f>IF(INDEX(Historical!$F$7:$F$1455,MATCH(B405,Historical!$B$7:$B$1455,0))=0,"n/a",((INDEX(Historical!$C$7:$C$1455,MATCH(B405,Historical!$B$7:$B$1455,0))/INDEX(Historical!$F$7:$F$1455,MATCH(B405,Historical!$B$7:$B$1455,0)))^(1/3)-1)*100)</f>
        <v>3.4509669068251148</v>
      </c>
      <c r="U405" s="824">
        <f>IF(INDEX(Historical!$I$7:$I$1455,MATCH(B405,Historical!$B$7:$B$1455,0))=0,"n/a",((INDEX(Historical!$C$7:$C$1455,MATCH(B405,Historical!$B$7:$B$1455,0))/INDEX(Historical!$I$7:$I$1455,MATCH(B405,Historical!$B$7:$B$1455,0)))^(1/5)-1)*100)</f>
        <v>3.5804203580214189</v>
      </c>
      <c r="V405" s="824">
        <f>IF(INDEX(Historical!$O$7:$O$1455,MATCH(B405,Historical!$B$7:$B$1455,0))=0,"n/a",((INDEX(Historical!$C$7:$C$1455,MATCH(B405,Historical!$B$7:$B$1455,0))/INDEX(Historical!$O$7:$O$1455,MATCH(B405,Historical!$B$7:$B$1455,0)))^(1/10)-1)*100)</f>
        <v>3.4889311008476032</v>
      </c>
      <c r="W405" s="825">
        <f>IF(OR(U405&lt;=0,U405="n/a",V405&lt;=0,V405="n/a"),"n/a",U405/V405)</f>
        <v>1.0262227182278232</v>
      </c>
      <c r="X405" s="826" t="str">
        <f>IF(OR(AJ405&lt;=0,AJ405="n/a",U405&lt;=0,U405="n/a"),"n/a",U405/AJ405)</f>
        <v>n/a</v>
      </c>
      <c r="Y405" s="781"/>
      <c r="Z405" s="766" t="str">
        <f>IF(OR(AC405&lt;0.01,AC405="n/a"),"n/a",M405/AC405*100)</f>
        <v>n/a</v>
      </c>
      <c r="AA405" s="1042" t="str">
        <f>IF(OR(AC405&lt;0.01,AC405="n/a"),"n/a",I405/AC405)</f>
        <v>n/a</v>
      </c>
      <c r="AB405" s="1043">
        <v>12</v>
      </c>
      <c r="AC405" s="1021" t="s">
        <v>138</v>
      </c>
      <c r="AD405" s="1021" t="s">
        <v>138</v>
      </c>
      <c r="AE405" s="1021" t="s">
        <v>138</v>
      </c>
      <c r="AF405" s="1021" t="s">
        <v>138</v>
      </c>
      <c r="AG405" s="1021" t="s">
        <v>138</v>
      </c>
      <c r="AH405" s="1021" t="s">
        <v>138</v>
      </c>
      <c r="AI405" s="1021" t="s">
        <v>138</v>
      </c>
      <c r="AJ405" s="1021" t="s">
        <v>138</v>
      </c>
      <c r="AK405" s="1021" t="s">
        <v>138</v>
      </c>
      <c r="AL405" s="1034" t="s">
        <v>138</v>
      </c>
      <c r="AM405" s="1028" t="s">
        <v>138</v>
      </c>
      <c r="AN405" s="1021" t="s">
        <v>138</v>
      </c>
      <c r="AO405" s="868" t="str">
        <f>IF(U405="n/a","n/a",IF(AA405&lt;0,"n/a",IF(AA405="n/a","n/a",J405+U405-AA405)))</f>
        <v>n/a</v>
      </c>
      <c r="AP405" s="869">
        <f>IF(U405="n/a","n/a",J405+U405)</f>
        <v>6.4994625473030609</v>
      </c>
      <c r="AQ405" s="1044" t="str">
        <f>IF(OR(AC405&lt;0.01,AF405="n/a"),"n/a",(I405/SQRT(22.5*AC405*(I405/AF405))-1)*100)</f>
        <v>n/a</v>
      </c>
      <c r="AR405" s="766">
        <f>INDEX(Historical!$C$7:$C$1455,MATCH(B405,Historical!$B$7:$B$1455,0))*IF(AH405="n/a",1.03,IF(AH405&lt;0,1.01,IF(AH405&gt;10,1.1,(1+AH405/100))))</f>
        <v>1.2772000000000001</v>
      </c>
      <c r="AS405" s="1042">
        <f>IF($AI405="n/a",1.03*AR405,IF($AI405&lt;0,1.01*AR405,IF($AI405&gt;10,1.1*AR405,(1+$AI405/100)*AR405)))</f>
        <v>1.3155160000000001</v>
      </c>
      <c r="AT405" s="1042">
        <f>IF($AK405="n/a",1.03*AS405,IF($AK405&lt;0,1.01*AS405,IF($AK405&gt;10,1.1*AS405,(1+$AK405/100)*AS405)))</f>
        <v>1.3549814800000002</v>
      </c>
      <c r="AU405" s="1042">
        <f>IF($AK405="n/a",1.03*AT405,IF($AK405&lt;0,1.01*AT405,IF($AK405&gt;10,1.1*AT405,(1+$AK405/100)*AT405)))</f>
        <v>1.3956309244000003</v>
      </c>
      <c r="AV405" s="1042">
        <f>IF($AK405="n/a",1.03*AU405,IF($AK405&lt;0,1.01*AU405,IF($AK405&gt;10,1.1*AU405,(1+$AK405/100)*AU405)))</f>
        <v>1.4374998521320004</v>
      </c>
      <c r="AW405" s="766">
        <f>SUM(AR405:AV405)</f>
        <v>6.7808282565320015</v>
      </c>
      <c r="AX405" s="877">
        <f>AW405/I405*100</f>
        <v>15.463690436789058</v>
      </c>
      <c r="AY405" s="1212" t="s">
        <v>138</v>
      </c>
      <c r="AZ405" s="1028" t="s">
        <v>138</v>
      </c>
      <c r="BA405" s="1028" t="s">
        <v>138</v>
      </c>
      <c r="BB405" s="1028" t="s">
        <v>138</v>
      </c>
      <c r="BC405" s="1028" t="s">
        <v>138</v>
      </c>
      <c r="BD405" s="1078" t="s">
        <v>4357</v>
      </c>
      <c r="BE405" s="721">
        <v>2011</v>
      </c>
      <c r="BF405" s="1057">
        <f>IF(BE405&gt;2008,0,IF(BE405&gt;2001,1,IF(BE405&gt;1990,2,IF(BE405&gt;1980,3,IF(BE405&gt;1973,4,IF(BE405&gt;1970,5,IF(BE405&gt;1960,6,IF(BE405&gt;1958,7,IF(BE405&gt;1953,8,9)))))))))</f>
        <v>0</v>
      </c>
    </row>
    <row r="406" spans="1:58" s="905" customFormat="1" ht="11.25" customHeight="1" x14ac:dyDescent="0.2">
      <c r="A406" s="760" t="s">
        <v>3945</v>
      </c>
      <c r="B406" s="914" t="s">
        <v>3946</v>
      </c>
      <c r="C406" s="1181" t="s">
        <v>4414</v>
      </c>
      <c r="D406" s="1181" t="s">
        <v>4415</v>
      </c>
      <c r="E406" s="885">
        <v>5</v>
      </c>
      <c r="F406" s="1245">
        <v>799</v>
      </c>
      <c r="G406" s="1244" t="s">
        <v>107</v>
      </c>
      <c r="H406" s="1244" t="s">
        <v>107</v>
      </c>
      <c r="I406" s="886">
        <v>40.590000000000003</v>
      </c>
      <c r="J406" s="887">
        <f>(M406/I406)*100</f>
        <v>4.0404040404040398</v>
      </c>
      <c r="K406" s="888">
        <v>0.41</v>
      </c>
      <c r="L406" s="889">
        <v>4</v>
      </c>
      <c r="M406" s="890">
        <f>K406*L406</f>
        <v>1.64</v>
      </c>
      <c r="N406" s="891" t="s">
        <v>510</v>
      </c>
      <c r="O406" s="892">
        <v>0.39</v>
      </c>
      <c r="P406" s="893">
        <v>43180</v>
      </c>
      <c r="Q406" s="893">
        <v>43195</v>
      </c>
      <c r="R406" s="890">
        <f>(K406-O406)/O406*100</f>
        <v>5.128205128205118</v>
      </c>
      <c r="S406" s="824">
        <f>IF(INDEX(Historical!$D$7:$D$1455,MATCH(B406,Historical!$B$7:$B$1455,0))=0,"n/a",(INDEX(Historical!$C$7:$C$1455,MATCH(B406,Historical!$B$7:$B$1455,0))/INDEX(Historical!$D$7:$D$1455,MATCH(B406,Historical!$B$7:$B$1455,0))-1)*100)</f>
        <v>9.2857142857142971</v>
      </c>
      <c r="T406" s="824">
        <f>IF(INDEX(Historical!$F$7:$F$1455,MATCH(B406,Historical!$B$7:$B$1455,0))=0,"n/a",((INDEX(Historical!$C$7:$C$1455,MATCH(B406,Historical!$B$7:$B$1455,0))/INDEX(Historical!$F$7:$F$1455,MATCH(B406,Historical!$B$7:$B$1455,0)))^(1/3)-1)*100)</f>
        <v>11.290002117788411</v>
      </c>
      <c r="U406" s="824" t="str">
        <f>IF(INDEX(Historical!$I$7:$I$1455,MATCH(B406,Historical!$B$7:$B$1455,0))=0,"n/a",((INDEX(Historical!$C$7:$C$1455,MATCH(B406,Historical!$B$7:$B$1455,0))/INDEX(Historical!$I$7:$I$1455,MATCH(B406,Historical!$B$7:$B$1455,0)))^(1/5)-1)*100)</f>
        <v>n/a</v>
      </c>
      <c r="V406" s="824" t="str">
        <f>IF(INDEX(Historical!$O$7:$O$1455,MATCH(B406,Historical!$B$7:$B$1455,0))=0,"n/a",((INDEX(Historical!$C$7:$C$1455,MATCH(B406,Historical!$B$7:$B$1455,0))/INDEX(Historical!$O$7:$O$1455,MATCH(B406,Historical!$B$7:$B$1455,0)))^(1/10)-1)*100)</f>
        <v>n/a</v>
      </c>
      <c r="W406" s="894" t="str">
        <f>IF(OR(U406&lt;=0,U406="n/a",V406&lt;=0,V406="n/a"),"n/a",U406/V406)</f>
        <v>n/a</v>
      </c>
      <c r="X406" s="895" t="str">
        <f>IF(OR(AJ406&lt;=0,AJ406="n/a",U406&lt;=0,U406="n/a"),"n/a",U406/AJ406)</f>
        <v>n/a</v>
      </c>
      <c r="Y406" s="906"/>
      <c r="Z406" s="887" t="str">
        <f>IF(OR(AC406&lt;0.01,AC406="n/a"),"n/a",M406/AC406*100)</f>
        <v>n/a</v>
      </c>
      <c r="AA406" s="897" t="str">
        <f>IF(OR(AC406&lt;0.01,AC406="n/a"),"n/a",I406/AC406)</f>
        <v>n/a</v>
      </c>
      <c r="AB406" s="889">
        <v>12</v>
      </c>
      <c r="AC406" s="898">
        <v>-0.77</v>
      </c>
      <c r="AD406" s="898" t="s">
        <v>138</v>
      </c>
      <c r="AE406" s="898">
        <v>4.5</v>
      </c>
      <c r="AF406" s="898">
        <v>2.52</v>
      </c>
      <c r="AG406" s="898">
        <v>-2.6</v>
      </c>
      <c r="AH406" s="907">
        <v>-106.69999999999999</v>
      </c>
      <c r="AI406" s="907">
        <v>185.20000000000002</v>
      </c>
      <c r="AJ406" s="898">
        <v>41.3</v>
      </c>
      <c r="AK406" s="898" t="s">
        <v>138</v>
      </c>
      <c r="AL406" s="899">
        <v>2060</v>
      </c>
      <c r="AM406" s="900">
        <v>1.0999999999999999</v>
      </c>
      <c r="AN406" s="898">
        <v>1.45</v>
      </c>
      <c r="AO406" s="901" t="str">
        <f>IF(U406="n/a","n/a",IF(AA406&lt;0,"n/a",IF(AA406="n/a","n/a",J406+U406-AA406)))</f>
        <v>n/a</v>
      </c>
      <c r="AP406" s="902" t="str">
        <f>IF(U406="n/a","n/a",J406+U406)</f>
        <v>n/a</v>
      </c>
      <c r="AQ406" s="903" t="str">
        <f>IF(OR(AC406&lt;0.01,AF406="n/a"),"n/a",(I406/SQRT(22.5*AC406*(I406/AF406))-1)*100)</f>
        <v>n/a</v>
      </c>
      <c r="AR406" s="766">
        <f>INDEX(Historical!$C$7:$C$1455,MATCH(B406,Historical!$B$7:$B$1455,0))*IF(AH406="n/a",1.03,IF(AH406&lt;0,1.01,IF(AH406&gt;10,1.1,(1+AH406/100))))</f>
        <v>1.5453000000000001</v>
      </c>
      <c r="AS406" s="897">
        <f>IF($AI406="n/a",1.03*AR406,IF($AI406&lt;0,1.01*AR406,IF($AI406&gt;10,1.1*AR406,(1+$AI406/100)*AR406)))</f>
        <v>1.6998300000000002</v>
      </c>
      <c r="AT406" s="897">
        <f>IF($AK406="n/a",1.03*AS406,IF($AK406&lt;0,1.01*AS406,IF($AK406&gt;10,1.1*AS406,(1+$AK406/100)*AS406)))</f>
        <v>1.7508249000000002</v>
      </c>
      <c r="AU406" s="897">
        <f>IF($AK406="n/a",1.03*AT406,IF($AK406&lt;0,1.01*AT406,IF($AK406&gt;10,1.1*AT406,(1+$AK406/100)*AT406)))</f>
        <v>1.8033496470000003</v>
      </c>
      <c r="AV406" s="897">
        <f>IF($AK406="n/a",1.03*AU406,IF($AK406&lt;0,1.01*AU406,IF($AK406&gt;10,1.1*AU406,(1+$AK406/100)*AU406)))</f>
        <v>1.8574501364100005</v>
      </c>
      <c r="AW406" s="887">
        <f>SUM(AR406:AV406)</f>
        <v>8.6567546834100018</v>
      </c>
      <c r="AX406" s="904">
        <f>AW406/I406*100</f>
        <v>21.327308902217297</v>
      </c>
      <c r="AY406" s="1213">
        <v>0.83</v>
      </c>
      <c r="AZ406" s="900">
        <v>28.53</v>
      </c>
      <c r="BA406" s="900">
        <v>-28.48</v>
      </c>
      <c r="BB406" s="900">
        <v>0.22</v>
      </c>
      <c r="BC406" s="900">
        <v>2.63</v>
      </c>
      <c r="BD406" s="1079"/>
      <c r="BE406" s="721">
        <v>2014</v>
      </c>
      <c r="BF406" s="1057">
        <f>IF(BE406&gt;2008,0,IF(BE406&gt;2001,1,IF(BE406&gt;1990,2,IF(BE406&gt;1980,3,IF(BE406&gt;1973,4,IF(BE406&gt;1970,5,IF(BE406&gt;1960,6,IF(BE406&gt;1958,7,IF(BE406&gt;1953,8,9)))))))))</f>
        <v>0</v>
      </c>
    </row>
    <row r="407" spans="1:58" ht="11.25" customHeight="1" x14ac:dyDescent="0.2">
      <c r="A407" s="1027" t="s">
        <v>1609</v>
      </c>
      <c r="B407" s="1031" t="s">
        <v>1610</v>
      </c>
      <c r="C407" s="1181" t="s">
        <v>155</v>
      </c>
      <c r="D407" s="1181" t="s">
        <v>4416</v>
      </c>
      <c r="E407" s="857">
        <v>8</v>
      </c>
      <c r="F407" s="1245">
        <v>558</v>
      </c>
      <c r="G407" s="1245" t="s">
        <v>107</v>
      </c>
      <c r="H407" s="1245" t="s">
        <v>107</v>
      </c>
      <c r="I407" s="1030">
        <v>88.57</v>
      </c>
      <c r="J407" s="766">
        <f>(M407/I407)*100</f>
        <v>2.3935869933386025</v>
      </c>
      <c r="K407" s="1033">
        <v>0.53</v>
      </c>
      <c r="L407" s="1043">
        <v>4</v>
      </c>
      <c r="M407" s="756">
        <f>K407*L407</f>
        <v>2.12</v>
      </c>
      <c r="N407" s="1026" t="s">
        <v>629</v>
      </c>
      <c r="O407" s="860">
        <v>0.5</v>
      </c>
      <c r="P407" s="1016">
        <v>43479</v>
      </c>
      <c r="Q407" s="1016">
        <v>43495</v>
      </c>
      <c r="R407" s="756">
        <f>(K407-O407)/O407*100</f>
        <v>6.0000000000000053</v>
      </c>
      <c r="S407" s="824">
        <f>IF(INDEX(Historical!$D$7:$D$1455,MATCH(B407,Historical!$B$7:$B$1455,0))=0,"n/a",(INDEX(Historical!$C$7:$C$1455,MATCH(B407,Historical!$B$7:$B$1455,0))/INDEX(Historical!$D$7:$D$1455,MATCH(B407,Historical!$B$7:$B$1455,0))-1)*100)</f>
        <v>12.5</v>
      </c>
      <c r="T407" s="824">
        <f>IF(INDEX(Historical!$F$7:$F$1455,MATCH(B407,Historical!$B$7:$B$1455,0))=0,"n/a",((INDEX(Historical!$C$7:$C$1455,MATCH(B407,Historical!$B$7:$B$1455,0))/INDEX(Historical!$F$7:$F$1455,MATCH(B407,Historical!$B$7:$B$1455,0)))^(1/3)-1)*100)</f>
        <v>11.744870942148067</v>
      </c>
      <c r="U407" s="824">
        <f>IF(INDEX(Historical!$I$7:$I$1455,MATCH(B407,Historical!$B$7:$B$1455,0))=0,"n/a",((INDEX(Historical!$C$7:$C$1455,MATCH(B407,Historical!$B$7:$B$1455,0))/INDEX(Historical!$I$7:$I$1455,MATCH(B407,Historical!$B$7:$B$1455,0)))^(1/5)-1)*100)</f>
        <v>21.493409089334857</v>
      </c>
      <c r="V407" s="824">
        <f>IF(INDEX(Historical!$O$7:$O$1455,MATCH(B407,Historical!$B$7:$B$1455,0))=0,"n/a",((INDEX(Historical!$C$7:$C$1455,MATCH(B407,Historical!$B$7:$B$1455,0))/INDEX(Historical!$O$7:$O$1455,MATCH(B407,Historical!$B$7:$B$1455,0)))^(1/10)-1)*100)</f>
        <v>16.23080652394242</v>
      </c>
      <c r="W407" s="825">
        <f>IF(OR(U407&lt;=0,U407="n/a",V407&lt;=0,V407="n/a"),"n/a",U407/V407)</f>
        <v>1.3242354320242471</v>
      </c>
      <c r="X407" s="826">
        <f>IF(OR(AJ407&lt;=0,AJ407="n/a",U407&lt;=0,U407="n/a"),"n/a",U407/AJ407)</f>
        <v>5.6561602866670677</v>
      </c>
      <c r="Y407" s="777"/>
      <c r="Z407" s="766">
        <f>IF(OR(AC407&lt;0.01,AC407="n/a"),"n/a",M407/AC407*100)</f>
        <v>39.924670433145018</v>
      </c>
      <c r="AA407" s="1042">
        <f>IF(OR(AC407&lt;0.01,AC407="n/a"),"n/a",I407/AC407)</f>
        <v>16.679849340866291</v>
      </c>
      <c r="AB407" s="1043">
        <v>12</v>
      </c>
      <c r="AC407" s="1021">
        <v>5.31</v>
      </c>
      <c r="AD407" s="1021">
        <v>2.0099999999999998</v>
      </c>
      <c r="AE407" s="1021">
        <v>1.58</v>
      </c>
      <c r="AF407" s="1021">
        <v>2.27</v>
      </c>
      <c r="AG407" s="1021">
        <v>16.8</v>
      </c>
      <c r="AH407" s="1021">
        <v>4.7</v>
      </c>
      <c r="AI407" s="1021">
        <v>4.3099999999999996</v>
      </c>
      <c r="AJ407" s="1021">
        <v>3.8</v>
      </c>
      <c r="AK407" s="1021">
        <v>8.2799999999999994</v>
      </c>
      <c r="AL407" s="1034">
        <v>12050</v>
      </c>
      <c r="AM407" s="1028">
        <v>0.3</v>
      </c>
      <c r="AN407" s="1021">
        <v>0.7</v>
      </c>
      <c r="AO407" s="868">
        <f>IF(U407="n/a","n/a",IF(AA407&lt;0,"n/a",IF(AA407="n/a","n/a",J407+U407-AA407)))</f>
        <v>7.2071467418071684</v>
      </c>
      <c r="AP407" s="869">
        <f>IF(U407="n/a","n/a",J407+U407)</f>
        <v>23.886996082673459</v>
      </c>
      <c r="AQ407" s="1044">
        <f>IF(OR(AC407&lt;0.01,AF407="n/a"),"n/a",(I407/SQRT(22.5*AC407*(I407/AF407))-1)*100)</f>
        <v>29.723223319267909</v>
      </c>
      <c r="AR407" s="766">
        <f>INDEX(Historical!$C$7:$C$1455,MATCH(B407,Historical!$B$7:$B$1455,0))*IF(AH407="n/a",1.03,IF(AH407&lt;0,1.01,IF(AH407&gt;10,1.1,(1+AH407/100))))</f>
        <v>1.8845999999999998</v>
      </c>
      <c r="AS407" s="1042">
        <f>IF($AI407="n/a",1.03*AR407,IF($AI407&lt;0,1.01*AR407,IF($AI407&gt;10,1.1*AR407,(1+$AI407/100)*AR407)))</f>
        <v>1.9658262599999996</v>
      </c>
      <c r="AT407" s="1042">
        <f>IF($AK407="n/a",1.03*AS407,IF($AK407&lt;0,1.01*AS407,IF($AK407&gt;10,1.1*AS407,(1+$AK407/100)*AS407)))</f>
        <v>2.1285966743279996</v>
      </c>
      <c r="AU407" s="1042">
        <f>IF($AK407="n/a",1.03*AT407,IF($AK407&lt;0,1.01*AT407,IF($AK407&gt;10,1.1*AT407,(1+$AK407/100)*AT407)))</f>
        <v>2.3048444789623579</v>
      </c>
      <c r="AV407" s="1042">
        <f>IF($AK407="n/a",1.03*AU407,IF($AK407&lt;0,1.01*AU407,IF($AK407&gt;10,1.1*AU407,(1+$AK407/100)*AU407)))</f>
        <v>2.495685601820441</v>
      </c>
      <c r="AW407" s="766">
        <f>SUM(AR407:AV407)</f>
        <v>10.779553015110796</v>
      </c>
      <c r="AX407" s="877">
        <f>AW407/I407*100</f>
        <v>12.17065938253449</v>
      </c>
      <c r="AY407" s="1212">
        <v>0.91</v>
      </c>
      <c r="AZ407" s="1028">
        <v>1.34</v>
      </c>
      <c r="BA407" s="1028">
        <v>-23.97</v>
      </c>
      <c r="BB407" s="1028">
        <v>-10.530000000000001</v>
      </c>
      <c r="BC407" s="1028">
        <v>-15.1</v>
      </c>
      <c r="BE407" s="721">
        <v>2012</v>
      </c>
      <c r="BF407" s="1057">
        <f>IF(BE407&gt;2008,0,IF(BE407&gt;2001,1,IF(BE407&gt;1990,2,IF(BE407&gt;1980,3,IF(BE407&gt;1973,4,IF(BE407&gt;1970,5,IF(BE407&gt;1960,6,IF(BE407&gt;1958,7,IF(BE407&gt;1953,8,9)))))))))</f>
        <v>0</v>
      </c>
    </row>
    <row r="408" spans="1:58" ht="11.25" customHeight="1" x14ac:dyDescent="0.2">
      <c r="A408" s="1027" t="s">
        <v>1613</v>
      </c>
      <c r="B408" s="1031" t="s">
        <v>1614</v>
      </c>
      <c r="C408" s="1181" t="s">
        <v>109</v>
      </c>
      <c r="D408" s="1181" t="s">
        <v>4430</v>
      </c>
      <c r="E408" s="857">
        <v>6</v>
      </c>
      <c r="F408" s="1245">
        <v>720</v>
      </c>
      <c r="G408" s="1245" t="s">
        <v>107</v>
      </c>
      <c r="H408" s="1245" t="s">
        <v>107</v>
      </c>
      <c r="I408" s="1030">
        <v>79.73</v>
      </c>
      <c r="J408" s="766">
        <f>(M408/I408)*100</f>
        <v>1.5050796437978176</v>
      </c>
      <c r="K408" s="1033">
        <v>0.3</v>
      </c>
      <c r="L408" s="1043">
        <v>4</v>
      </c>
      <c r="M408" s="756">
        <f>K408*L408</f>
        <v>1.2</v>
      </c>
      <c r="N408" s="1026" t="s">
        <v>576</v>
      </c>
      <c r="O408" s="860">
        <v>0.25</v>
      </c>
      <c r="P408" s="1016">
        <v>43280</v>
      </c>
      <c r="Q408" s="1016">
        <v>43297</v>
      </c>
      <c r="R408" s="756">
        <f>(K408-O408)/O408*100</f>
        <v>19.999999999999996</v>
      </c>
      <c r="S408" s="824">
        <f>IF(INDEX(Historical!$D$7:$D$1455,MATCH(B408,Historical!$B$7:$B$1455,0))=0,"n/a",(INDEX(Historical!$C$7:$C$1455,MATCH(B408,Historical!$B$7:$B$1455,0))/INDEX(Historical!$D$7:$D$1455,MATCH(B408,Historical!$B$7:$B$1455,0))-1)*100)</f>
        <v>9.9999999999999858</v>
      </c>
      <c r="T408" s="824">
        <f>IF(INDEX(Historical!$F$7:$F$1455,MATCH(B408,Historical!$B$7:$B$1455,0))=0,"n/a",((INDEX(Historical!$C$7:$C$1455,MATCH(B408,Historical!$B$7:$B$1455,0))/INDEX(Historical!$F$7:$F$1455,MATCH(B408,Historical!$B$7:$B$1455,0)))^(1/3)-1)*100)</f>
        <v>11.199004528465784</v>
      </c>
      <c r="U408" s="824">
        <f>IF(INDEX(Historical!$I$7:$I$1455,MATCH(B408,Historical!$B$7:$B$1455,0))=0,"n/a",((INDEX(Historical!$C$7:$C$1455,MATCH(B408,Historical!$B$7:$B$1455,0))/INDEX(Historical!$I$7:$I$1455,MATCH(B408,Historical!$B$7:$B$1455,0)))^(1/5)-1)*100)</f>
        <v>11.09534595426207</v>
      </c>
      <c r="V408" s="824">
        <f>IF(INDEX(Historical!$O$7:$O$1455,MATCH(B408,Historical!$B$7:$B$1455,0))=0,"n/a",((INDEX(Historical!$C$7:$C$1455,MATCH(B408,Historical!$B$7:$B$1455,0))/INDEX(Historical!$O$7:$O$1455,MATCH(B408,Historical!$B$7:$B$1455,0)))^(1/10)-1)*100)</f>
        <v>8.2037389818342845</v>
      </c>
      <c r="W408" s="825">
        <f>IF(OR(U408&lt;=0,U408="n/a",V408&lt;=0,V408="n/a"),"n/a",U408/V408)</f>
        <v>1.3524742777446641</v>
      </c>
      <c r="X408" s="826">
        <f>IF(OR(AJ408&lt;=0,AJ408="n/a",U408&lt;=0,U408="n/a"),"n/a",U408/AJ408)</f>
        <v>0.55200726140607315</v>
      </c>
      <c r="Y408" s="777"/>
      <c r="Z408" s="766">
        <f>IF(OR(AC408&lt;0.01,AC408="n/a"),"n/a",M408/AC408*100)</f>
        <v>18.604651162790699</v>
      </c>
      <c r="AA408" s="1042">
        <f>IF(OR(AC408&lt;0.01,AC408="n/a"),"n/a",I408/AC408)</f>
        <v>12.36124031007752</v>
      </c>
      <c r="AB408" s="1043">
        <v>9</v>
      </c>
      <c r="AC408" s="1021">
        <v>6.45</v>
      </c>
      <c r="AD408" s="1021">
        <v>1.06</v>
      </c>
      <c r="AE408" s="1021">
        <v>1.54</v>
      </c>
      <c r="AF408" s="1021">
        <v>1.82</v>
      </c>
      <c r="AG408" s="1021">
        <v>14.2</v>
      </c>
      <c r="AH408" s="1021">
        <v>49.1</v>
      </c>
      <c r="AI408" s="1021">
        <v>9.69</v>
      </c>
      <c r="AJ408" s="1021">
        <v>20.100000000000001</v>
      </c>
      <c r="AK408" s="1021">
        <v>11.62</v>
      </c>
      <c r="AL408" s="1034">
        <v>11550</v>
      </c>
      <c r="AM408" s="1028">
        <v>0.5</v>
      </c>
      <c r="AN408" s="1021">
        <v>3.55</v>
      </c>
      <c r="AO408" s="868">
        <f>IF(U408="n/a","n/a",IF(AA408&lt;0,"n/a",IF(AA408="n/a","n/a",J408+U408-AA408)))</f>
        <v>0.23918528798236771</v>
      </c>
      <c r="AP408" s="869">
        <f>IF(U408="n/a","n/a",J408+U408)</f>
        <v>12.600425598059887</v>
      </c>
      <c r="AQ408" s="1044">
        <f>IF(OR(AC408&lt;0.01,AF408="n/a"),"n/a",(I408/SQRT(22.5*AC408*(I408/AF408))-1)*100)</f>
        <v>-5.6504611027907714E-3</v>
      </c>
      <c r="AR408" s="766">
        <f>INDEX(Historical!$C$7:$C$1455,MATCH(B408,Historical!$B$7:$B$1455,0))*IF(AH408="n/a",1.03,IF(AH408&lt;0,1.01,IF(AH408&gt;10,1.1,(1+AH408/100))))</f>
        <v>0.96800000000000008</v>
      </c>
      <c r="AS408" s="1042">
        <f>IF($AI408="n/a",1.03*AR408,IF($AI408&lt;0,1.01*AR408,IF($AI408&gt;10,1.1*AR408,(1+$AI408/100)*AR408)))</f>
        <v>1.0617992000000001</v>
      </c>
      <c r="AT408" s="1042">
        <f>IF($AK408="n/a",1.03*AS408,IF($AK408&lt;0,1.01*AS408,IF($AK408&gt;10,1.1*AS408,(1+$AK408/100)*AS408)))</f>
        <v>1.1679791200000003</v>
      </c>
      <c r="AU408" s="1042">
        <f>IF($AK408="n/a",1.03*AT408,IF($AK408&lt;0,1.01*AT408,IF($AK408&gt;10,1.1*AT408,(1+$AK408/100)*AT408)))</f>
        <v>1.2847770320000005</v>
      </c>
      <c r="AV408" s="1042">
        <f>IF($AK408="n/a",1.03*AU408,IF($AK408&lt;0,1.01*AU408,IF($AK408&gt;10,1.1*AU408,(1+$AK408/100)*AU408)))</f>
        <v>1.4132547352000007</v>
      </c>
      <c r="AW408" s="766">
        <f>SUM(AR408:AV408)</f>
        <v>5.895810087200001</v>
      </c>
      <c r="AX408" s="877">
        <f>AW408/I408*100</f>
        <v>7.3947197882854638</v>
      </c>
      <c r="AY408" s="1212">
        <v>1.72</v>
      </c>
      <c r="AZ408" s="1028">
        <v>10.84</v>
      </c>
      <c r="BA408" s="1028">
        <v>-21.959999999999997</v>
      </c>
      <c r="BB408" s="1028">
        <v>-5.0500000000000007</v>
      </c>
      <c r="BC408" s="1028">
        <v>-12.01</v>
      </c>
      <c r="BE408" s="721">
        <v>2013</v>
      </c>
      <c r="BF408" s="1057">
        <f>IF(BE408&gt;2008,0,IF(BE408&gt;2001,1,IF(BE408&gt;1990,2,IF(BE408&gt;1980,3,IF(BE408&gt;1973,4,IF(BE408&gt;1970,5,IF(BE408&gt;1960,6,IF(BE408&gt;1958,7,IF(BE408&gt;1953,8,9)))))))))</f>
        <v>0</v>
      </c>
    </row>
    <row r="409" spans="1:58" ht="11.25" customHeight="1" x14ac:dyDescent="0.2">
      <c r="A409" s="1027" t="s">
        <v>3947</v>
      </c>
      <c r="B409" s="1031" t="s">
        <v>3948</v>
      </c>
      <c r="C409" s="1181" t="s">
        <v>4414</v>
      </c>
      <c r="D409" s="1181" t="s">
        <v>4445</v>
      </c>
      <c r="E409" s="857">
        <v>5</v>
      </c>
      <c r="F409" s="1245">
        <v>792</v>
      </c>
      <c r="G409" s="1245" t="s">
        <v>107</v>
      </c>
      <c r="H409" s="1245" t="s">
        <v>107</v>
      </c>
      <c r="I409" s="1030">
        <v>32.97</v>
      </c>
      <c r="J409" s="766">
        <f>(M409/I409)*100</f>
        <v>2.4264482863208983</v>
      </c>
      <c r="K409" s="1033">
        <v>0.2</v>
      </c>
      <c r="L409" s="1043">
        <v>4</v>
      </c>
      <c r="M409" s="756">
        <f>K409*L409</f>
        <v>0.8</v>
      </c>
      <c r="N409" s="1026" t="s">
        <v>718</v>
      </c>
      <c r="O409" s="860">
        <v>0.18</v>
      </c>
      <c r="P409" s="1016">
        <v>43165</v>
      </c>
      <c r="Q409" s="1016">
        <v>43180</v>
      </c>
      <c r="R409" s="756">
        <f>(K409-O409)/O409*100</f>
        <v>11.111111111111121</v>
      </c>
      <c r="S409" s="824">
        <f>IF(INDEX(Historical!$D$7:$D$1455,MATCH(B409,Historical!$B$7:$B$1455,0))=0,"n/a",(INDEX(Historical!$C$7:$C$1455,MATCH(B409,Historical!$B$7:$B$1455,0))/INDEX(Historical!$D$7:$D$1455,MATCH(B409,Historical!$B$7:$B$1455,0))-1)*100)</f>
        <v>19.999999999999996</v>
      </c>
      <c r="T409" s="824">
        <f>IF(INDEX(Historical!$F$7:$F$1455,MATCH(B409,Historical!$B$7:$B$1455,0))=0,"n/a",((INDEX(Historical!$C$7:$C$1455,MATCH(B409,Historical!$B$7:$B$1455,0))/INDEX(Historical!$F$7:$F$1455,MATCH(B409,Historical!$B$7:$B$1455,0)))^(1/3)-1)*100)</f>
        <v>42.2757321796025</v>
      </c>
      <c r="U409" s="824" t="str">
        <f>IF(INDEX(Historical!$I$7:$I$1455,MATCH(B409,Historical!$B$7:$B$1455,0))=0,"n/a",((INDEX(Historical!$C$7:$C$1455,MATCH(B409,Historical!$B$7:$B$1455,0))/INDEX(Historical!$I$7:$I$1455,MATCH(B409,Historical!$B$7:$B$1455,0)))^(1/5)-1)*100)</f>
        <v>n/a</v>
      </c>
      <c r="V409" s="824" t="str">
        <f>IF(INDEX(Historical!$O$7:$O$1455,MATCH(B409,Historical!$B$7:$B$1455,0))=0,"n/a",((INDEX(Historical!$C$7:$C$1455,MATCH(B409,Historical!$B$7:$B$1455,0))/INDEX(Historical!$O$7:$O$1455,MATCH(B409,Historical!$B$7:$B$1455,0)))^(1/10)-1)*100)</f>
        <v>n/a</v>
      </c>
      <c r="W409" s="825" t="str">
        <f>IF(OR(U409&lt;=0,U409="n/a",V409&lt;=0,V409="n/a"),"n/a",U409/V409)</f>
        <v>n/a</v>
      </c>
      <c r="X409" s="826" t="str">
        <f>IF(OR(AJ409&lt;=0,AJ409="n/a",U409&lt;=0,U409="n/a"),"n/a",U409/AJ409)</f>
        <v>n/a</v>
      </c>
      <c r="Y409" s="780"/>
      <c r="Z409" s="766">
        <f>IF(OR(AC409&lt;0.01,AC409="n/a"),"n/a",M409/AC409*100)</f>
        <v>24.390243902439028</v>
      </c>
      <c r="AA409" s="1042">
        <f>IF(OR(AC409&lt;0.01,AC409="n/a"),"n/a",I409/AC409)</f>
        <v>10.051829268292684</v>
      </c>
      <c r="AB409" s="1043">
        <v>12</v>
      </c>
      <c r="AC409" s="1021">
        <v>3.28</v>
      </c>
      <c r="AD409" s="1021">
        <v>1.43</v>
      </c>
      <c r="AE409" s="1021">
        <v>2.92</v>
      </c>
      <c r="AF409" s="1021">
        <v>1.23</v>
      </c>
      <c r="AG409" s="1021">
        <v>3.6999999999999997</v>
      </c>
      <c r="AH409" s="1021">
        <v>139.1</v>
      </c>
      <c r="AI409" s="1021">
        <v>4.41</v>
      </c>
      <c r="AJ409" s="1021">
        <v>11.799999999999999</v>
      </c>
      <c r="AK409" s="1021">
        <v>7.0000000000000009</v>
      </c>
      <c r="AL409" s="1034">
        <v>616.21</v>
      </c>
      <c r="AM409" s="1028">
        <v>0.89999999999999991</v>
      </c>
      <c r="AN409" s="1021">
        <v>0.48</v>
      </c>
      <c r="AO409" s="868" t="str">
        <f>IF(U409="n/a","n/a",IF(AA409&lt;0,"n/a",IF(AA409="n/a","n/a",J409+U409-AA409)))</f>
        <v>n/a</v>
      </c>
      <c r="AP409" s="869" t="str">
        <f>IF(U409="n/a","n/a",J409+U409)</f>
        <v>n/a</v>
      </c>
      <c r="AQ409" s="1044">
        <f>IF(OR(AC409&lt;0.01,AF409="n/a"),"n/a",(I409/SQRT(22.5*AC409*(I409/AF409))-1)*100)</f>
        <v>-25.871732787013023</v>
      </c>
      <c r="AR409" s="766">
        <f>INDEX(Historical!$C$7:$C$1455,MATCH(B409,Historical!$B$7:$B$1455,0))*IF(AH409="n/a",1.03,IF(AH409&lt;0,1.01,IF(AH409&gt;10,1.1,(1+AH409/100))))</f>
        <v>0.79200000000000004</v>
      </c>
      <c r="AS409" s="1042">
        <f>IF($AI409="n/a",1.03*AR409,IF($AI409&lt;0,1.01*AR409,IF($AI409&gt;10,1.1*AR409,(1+$AI409/100)*AR409)))</f>
        <v>0.82692720000000008</v>
      </c>
      <c r="AT409" s="1042">
        <f>IF($AK409="n/a",1.03*AS409,IF($AK409&lt;0,1.01*AS409,IF($AK409&gt;10,1.1*AS409,(1+$AK409/100)*AS409)))</f>
        <v>0.8848121040000001</v>
      </c>
      <c r="AU409" s="1042">
        <f>IF($AK409="n/a",1.03*AT409,IF($AK409&lt;0,1.01*AT409,IF($AK409&gt;10,1.1*AT409,(1+$AK409/100)*AT409)))</f>
        <v>0.94674895128000014</v>
      </c>
      <c r="AV409" s="1042">
        <f>IF($AK409="n/a",1.03*AU409,IF($AK409&lt;0,1.01*AU409,IF($AK409&gt;10,1.1*AU409,(1+$AK409/100)*AU409)))</f>
        <v>1.0130213778696002</v>
      </c>
      <c r="AW409" s="766">
        <f>SUM(AR409:AV409)</f>
        <v>4.4635096331496005</v>
      </c>
      <c r="AX409" s="877">
        <f>AW409/I409*100</f>
        <v>13.538094125415833</v>
      </c>
      <c r="AY409" s="1212">
        <v>0.7</v>
      </c>
      <c r="AZ409" s="1028">
        <v>10.9</v>
      </c>
      <c r="BA409" s="1028">
        <v>-46.19</v>
      </c>
      <c r="BB409" s="1028">
        <v>-13.209999999999999</v>
      </c>
      <c r="BC409" s="1028">
        <v>-33.739999999999995</v>
      </c>
      <c r="BE409" s="721">
        <v>2014</v>
      </c>
      <c r="BF409" s="1057">
        <f>IF(BE409&gt;2008,0,IF(BE409&gt;2001,1,IF(BE409&gt;1990,2,IF(BE409&gt;1980,3,IF(BE409&gt;1973,4,IF(BE409&gt;1970,5,IF(BE409&gt;1960,6,IF(BE409&gt;1958,7,IF(BE409&gt;1953,8,9)))))))))</f>
        <v>0</v>
      </c>
    </row>
    <row r="410" spans="1:58" ht="11.25" customHeight="1" x14ac:dyDescent="0.2">
      <c r="A410" s="1027" t="s">
        <v>3949</v>
      </c>
      <c r="B410" s="1031" t="s">
        <v>3950</v>
      </c>
      <c r="C410" s="1181" t="s">
        <v>4414</v>
      </c>
      <c r="D410" s="1181" t="s">
        <v>4415</v>
      </c>
      <c r="E410" s="857">
        <v>5</v>
      </c>
      <c r="F410" s="1245">
        <v>782</v>
      </c>
      <c r="G410" s="1245" t="s">
        <v>107</v>
      </c>
      <c r="H410" s="1245" t="s">
        <v>107</v>
      </c>
      <c r="I410" s="1030">
        <v>63.66</v>
      </c>
      <c r="J410" s="766">
        <f>(M410/I410)*100</f>
        <v>3.4872761545711595</v>
      </c>
      <c r="K410" s="1033">
        <v>0.55500000000000005</v>
      </c>
      <c r="L410" s="1043">
        <v>4</v>
      </c>
      <c r="M410" s="756">
        <f>K410*L410</f>
        <v>2.2200000000000002</v>
      </c>
      <c r="N410" s="1026" t="s">
        <v>1008</v>
      </c>
      <c r="O410" s="860">
        <v>0.53</v>
      </c>
      <c r="P410" s="1016">
        <v>43147</v>
      </c>
      <c r="Q410" s="1016">
        <v>43161</v>
      </c>
      <c r="R410" s="756">
        <f>(K410-O410)/O410*100</f>
        <v>4.7169811320754755</v>
      </c>
      <c r="S410" s="824">
        <f>IF(INDEX(Historical!$D$7:$D$1455,MATCH(B410,Historical!$B$7:$B$1455,0))=0,"n/a",(INDEX(Historical!$C$7:$C$1455,MATCH(B410,Historical!$B$7:$B$1455,0))/INDEX(Historical!$D$7:$D$1455,MATCH(B410,Historical!$B$7:$B$1455,0))-1)*100)</f>
        <v>5.0000000000000044</v>
      </c>
      <c r="T410" s="824">
        <f>IF(INDEX(Historical!$F$7:$F$1455,MATCH(B410,Historical!$B$7:$B$1455,0))=0,"n/a",((INDEX(Historical!$C$7:$C$1455,MATCH(B410,Historical!$B$7:$B$1455,0))/INDEX(Historical!$F$7:$F$1455,MATCH(B410,Historical!$B$7:$B$1455,0)))^(1/3)-1)*100)</f>
        <v>3.7577347996040622</v>
      </c>
      <c r="U410" s="824">
        <f>IF(INDEX(Historical!$I$7:$I$1455,MATCH(B410,Historical!$B$7:$B$1455,0))=0,"n/a",((INDEX(Historical!$C$7:$C$1455,MATCH(B410,Historical!$B$7:$B$1455,0))/INDEX(Historical!$I$7:$I$1455,MATCH(B410,Historical!$B$7:$B$1455,0)))^(1/5)-1)*100)</f>
        <v>2.5674393510510152</v>
      </c>
      <c r="V410" s="824">
        <f>IF(INDEX(Historical!$O$7:$O$1455,MATCH(B410,Historical!$B$7:$B$1455,0))=0,"n/a",((INDEX(Historical!$C$7:$C$1455,MATCH(B410,Historical!$B$7:$B$1455,0))/INDEX(Historical!$O$7:$O$1455,MATCH(B410,Historical!$B$7:$B$1455,0)))^(1/10)-1)*100)</f>
        <v>-2.2624300888715476</v>
      </c>
      <c r="W410" s="825" t="str">
        <f>IF(OR(U410&lt;=0,U410="n/a",V410&lt;=0,V410="n/a"),"n/a",U410/V410)</f>
        <v>n/a</v>
      </c>
      <c r="X410" s="826">
        <f>IF(OR(AJ410&lt;=0,AJ410="n/a",U410&lt;=0,U410="n/a"),"n/a",U410/AJ410)</f>
        <v>5.998690072549101E-2</v>
      </c>
      <c r="Y410" s="799"/>
      <c r="Z410" s="766">
        <f>IF(OR(AC410&lt;0.01,AC410="n/a"),"n/a",M410/AC410*100)</f>
        <v>154.16666666666669</v>
      </c>
      <c r="AA410" s="1042">
        <f>IF(OR(AC410&lt;0.01,AC410="n/a"),"n/a",I410/AC410)</f>
        <v>44.208333333333336</v>
      </c>
      <c r="AB410" s="1043">
        <v>12</v>
      </c>
      <c r="AC410" s="1021">
        <v>1.44</v>
      </c>
      <c r="AD410" s="1021">
        <v>4.8499999999999996</v>
      </c>
      <c r="AE410" s="1021">
        <v>9.86</v>
      </c>
      <c r="AF410" s="1021">
        <v>1.66</v>
      </c>
      <c r="AG410" s="1021">
        <v>3.9</v>
      </c>
      <c r="AH410" s="1021">
        <v>-33.900000000000006</v>
      </c>
      <c r="AI410" s="1021">
        <v>13.350000000000001</v>
      </c>
      <c r="AJ410" s="1021">
        <v>42.8</v>
      </c>
      <c r="AK410" s="1021">
        <v>9.1</v>
      </c>
      <c r="AL410" s="1034">
        <v>10860</v>
      </c>
      <c r="AM410" s="1028">
        <v>0.5</v>
      </c>
      <c r="AN410" s="1021">
        <v>0.56999999999999995</v>
      </c>
      <c r="AO410" s="868">
        <f>IF(U410="n/a","n/a",IF(AA410&lt;0,"n/a",IF(AA410="n/a","n/a",J410+U410-AA410)))</f>
        <v>-38.153617827711159</v>
      </c>
      <c r="AP410" s="869">
        <f>IF(U410="n/a","n/a",J410+U410)</f>
        <v>6.0547155056221751</v>
      </c>
      <c r="AQ410" s="1044">
        <f>IF(OR(AC410&lt;0.01,AF410="n/a"),"n/a",(I410/SQRT(22.5*AC410*(I410/AF410))-1)*100)</f>
        <v>80.598798240536269</v>
      </c>
      <c r="AR410" s="766">
        <f>INDEX(Historical!$C$7:$C$1455,MATCH(B410,Historical!$B$7:$B$1455,0))*IF(AH410="n/a",1.03,IF(AH410&lt;0,1.01,IF(AH410&gt;10,1.1,(1+AH410/100))))</f>
        <v>2.121</v>
      </c>
      <c r="AS410" s="1042">
        <f>IF($AI410="n/a",1.03*AR410,IF($AI410&lt;0,1.01*AR410,IF($AI410&gt;10,1.1*AR410,(1+$AI410/100)*AR410)))</f>
        <v>2.3331000000000004</v>
      </c>
      <c r="AT410" s="1042">
        <f>IF($AK410="n/a",1.03*AS410,IF($AK410&lt;0,1.01*AS410,IF($AK410&gt;10,1.1*AS410,(1+$AK410/100)*AS410)))</f>
        <v>2.5454121000000005</v>
      </c>
      <c r="AU410" s="1042">
        <f>IF($AK410="n/a",1.03*AT410,IF($AK410&lt;0,1.01*AT410,IF($AK410&gt;10,1.1*AT410,(1+$AK410/100)*AT410)))</f>
        <v>2.7770446011000005</v>
      </c>
      <c r="AV410" s="1042">
        <f>IF($AK410="n/a",1.03*AU410,IF($AK410&lt;0,1.01*AU410,IF($AK410&gt;10,1.1*AU410,(1+$AK410/100)*AU410)))</f>
        <v>3.0297556598001005</v>
      </c>
      <c r="AW410" s="766">
        <f>SUM(AR410:AV410)</f>
        <v>12.806312360900101</v>
      </c>
      <c r="AX410" s="877">
        <f>AW410/I410*100</f>
        <v>20.116733209079644</v>
      </c>
      <c r="AY410" s="1212">
        <v>0.39</v>
      </c>
      <c r="AZ410" s="1028">
        <v>16.02</v>
      </c>
      <c r="BA410" s="1028">
        <v>-9.879999999999999</v>
      </c>
      <c r="BB410" s="1028">
        <v>0.13999999999999999</v>
      </c>
      <c r="BC410" s="1028">
        <v>4</v>
      </c>
      <c r="BE410" s="721">
        <v>2014</v>
      </c>
      <c r="BF410" s="1057">
        <f>IF(BE410&gt;2008,0,IF(BE410&gt;2001,1,IF(BE410&gt;1990,2,IF(BE410&gt;1980,3,IF(BE410&gt;1973,4,IF(BE410&gt;1970,5,IF(BE410&gt;1960,6,IF(BE410&gt;1958,7,IF(BE410&gt;1953,8,9)))))))))</f>
        <v>0</v>
      </c>
    </row>
    <row r="411" spans="1:58" ht="11.25" customHeight="1" x14ac:dyDescent="0.2">
      <c r="A411" s="1027" t="s">
        <v>1615</v>
      </c>
      <c r="B411" s="1031" t="s">
        <v>1616</v>
      </c>
      <c r="C411" s="1181" t="s">
        <v>109</v>
      </c>
      <c r="D411" s="1181" t="s">
        <v>4434</v>
      </c>
      <c r="E411" s="857">
        <v>6</v>
      </c>
      <c r="F411" s="1245">
        <v>727</v>
      </c>
      <c r="G411" s="1245" t="s">
        <v>116</v>
      </c>
      <c r="H411" s="1245" t="s">
        <v>116</v>
      </c>
      <c r="I411" s="1030">
        <v>16.45</v>
      </c>
      <c r="J411" s="766">
        <f>(M411/I411)*100</f>
        <v>3.4042553191489371</v>
      </c>
      <c r="K411" s="1033">
        <v>0.14000000000000001</v>
      </c>
      <c r="L411" s="1043">
        <v>4</v>
      </c>
      <c r="M411" s="756">
        <f>K411*L411</f>
        <v>0.56000000000000005</v>
      </c>
      <c r="N411" s="1026" t="s">
        <v>153</v>
      </c>
      <c r="O411" s="860">
        <v>0.09</v>
      </c>
      <c r="P411" s="1016">
        <v>43349</v>
      </c>
      <c r="Q411" s="1016">
        <v>43374</v>
      </c>
      <c r="R411" s="756">
        <f>(K411-O411)/O411*100</f>
        <v>55.555555555555578</v>
      </c>
      <c r="S411" s="824">
        <f>IF(INDEX(Historical!$D$7:$D$1455,MATCH(B411,Historical!$B$7:$B$1455,0))=0,"n/a",(INDEX(Historical!$C$7:$C$1455,MATCH(B411,Historical!$B$7:$B$1455,0))/INDEX(Historical!$D$7:$D$1455,MATCH(B411,Historical!$B$7:$B$1455,0))-1)*100)</f>
        <v>26</v>
      </c>
      <c r="T411" s="824">
        <f>IF(INDEX(Historical!$F$7:$F$1455,MATCH(B411,Historical!$B$7:$B$1455,0))=0,"n/a",((INDEX(Historical!$C$7:$C$1455,MATCH(B411,Historical!$B$7:$B$1455,0))/INDEX(Historical!$F$7:$F$1455,MATCH(B411,Historical!$B$7:$B$1455,0)))^(1/3)-1)*100)</f>
        <v>25.332448374114612</v>
      </c>
      <c r="U411" s="824">
        <f>IF(INDEX(Historical!$I$7:$I$1455,MATCH(B411,Historical!$B$7:$B$1455,0))=0,"n/a",((INDEX(Historical!$C$7:$C$1455,MATCH(B411,Historical!$B$7:$B$1455,0))/INDEX(Historical!$I$7:$I$1455,MATCH(B411,Historical!$B$7:$B$1455,0)))^(1/5)-1)*100)</f>
        <v>51.095006779281739</v>
      </c>
      <c r="V411" s="824">
        <f>IF(INDEX(Historical!$O$7:$O$1455,MATCH(B411,Historical!$B$7:$B$1455,0))=0,"n/a",((INDEX(Historical!$C$7:$C$1455,MATCH(B411,Historical!$B$7:$B$1455,0))/INDEX(Historical!$O$7:$O$1455,MATCH(B411,Historical!$B$7:$B$1455,0)))^(1/10)-1)*100)</f>
        <v>-14.099675157932257</v>
      </c>
      <c r="W411" s="825" t="str">
        <f>IF(OR(U411&lt;=0,U411="n/a",V411&lt;=0,V411="n/a"),"n/a",U411/V411)</f>
        <v>n/a</v>
      </c>
      <c r="X411" s="826">
        <f>IF(OR(AJ411&lt;=0,AJ411="n/a",U411&lt;=0,U411="n/a"),"n/a",U411/AJ411)</f>
        <v>7.9835948092627715</v>
      </c>
      <c r="Y411" s="1032"/>
      <c r="Z411" s="766">
        <f>IF(OR(AC411&lt;0.01,AC411="n/a"),"n/a",M411/AC411*100)</f>
        <v>43.07692307692308</v>
      </c>
      <c r="AA411" s="1042">
        <f>IF(OR(AC411&lt;0.01,AC411="n/a"),"n/a",I411/AC411)</f>
        <v>12.653846153846153</v>
      </c>
      <c r="AB411" s="1043">
        <v>12</v>
      </c>
      <c r="AC411" s="1021">
        <v>1.3</v>
      </c>
      <c r="AD411" s="1021">
        <v>1.4</v>
      </c>
      <c r="AE411" s="1021">
        <v>4.2</v>
      </c>
      <c r="AF411" s="1021">
        <v>1.28</v>
      </c>
      <c r="AG411" s="1021">
        <v>10.9</v>
      </c>
      <c r="AH411" s="1021">
        <v>19</v>
      </c>
      <c r="AI411" s="1021">
        <v>4.1300000000000008</v>
      </c>
      <c r="AJ411" s="1021">
        <v>6.4</v>
      </c>
      <c r="AK411" s="1021">
        <v>9</v>
      </c>
      <c r="AL411" s="1034">
        <v>17860</v>
      </c>
      <c r="AM411" s="1028">
        <v>0.1</v>
      </c>
      <c r="AN411" s="1021">
        <v>0.39</v>
      </c>
      <c r="AO411" s="868">
        <f>IF(U411="n/a","n/a",IF(AA411&lt;0,"n/a",IF(AA411="n/a","n/a",J411+U411-AA411)))</f>
        <v>41.845415944584524</v>
      </c>
      <c r="AP411" s="869">
        <f>IF(U411="n/a","n/a",J411+U411)</f>
        <v>54.499262098430677</v>
      </c>
      <c r="AQ411" s="1044">
        <f>IF(OR(AC411&lt;0.01,AF411="n/a"),"n/a",(I411/SQRT(22.5*AC411*(I411/AF411))-1)*100)</f>
        <v>-15.155244837217674</v>
      </c>
      <c r="AR411" s="766">
        <f>INDEX(Historical!$C$7:$C$1455,MATCH(B411,Historical!$B$7:$B$1455,0))*IF(AH411="n/a",1.03,IF(AH411&lt;0,1.01,IF(AH411&gt;10,1.1,(1+AH411/100))))</f>
        <v>0.34650000000000003</v>
      </c>
      <c r="AS411" s="1042">
        <f>IF($AI411="n/a",1.03*AR411,IF($AI411&lt;0,1.01*AR411,IF($AI411&gt;10,1.1*AR411,(1+$AI411/100)*AR411)))</f>
        <v>0.36081045000000006</v>
      </c>
      <c r="AT411" s="1042">
        <f>IF($AK411="n/a",1.03*AS411,IF($AK411&lt;0,1.01*AS411,IF($AK411&gt;10,1.1*AS411,(1+$AK411/100)*AS411)))</f>
        <v>0.39328339050000011</v>
      </c>
      <c r="AU411" s="1042">
        <f>IF($AK411="n/a",1.03*AT411,IF($AK411&lt;0,1.01*AT411,IF($AK411&gt;10,1.1*AT411,(1+$AK411/100)*AT411)))</f>
        <v>0.42867889564500017</v>
      </c>
      <c r="AV411" s="1042">
        <f>IF($AK411="n/a",1.03*AU411,IF($AK411&lt;0,1.01*AU411,IF($AK411&gt;10,1.1*AU411,(1+$AK411/100)*AU411)))</f>
        <v>0.4672599962530502</v>
      </c>
      <c r="AW411" s="766">
        <f>SUM(AR411:AV411)</f>
        <v>1.9965327323980504</v>
      </c>
      <c r="AX411" s="877">
        <f>AW411/I411*100</f>
        <v>12.136977096644683</v>
      </c>
      <c r="AY411" s="1212">
        <v>1.33</v>
      </c>
      <c r="AZ411" s="1028">
        <v>6.68</v>
      </c>
      <c r="BA411" s="1028">
        <v>-18.600000000000001</v>
      </c>
      <c r="BB411" s="1028">
        <v>-4.95</v>
      </c>
      <c r="BC411" s="1028">
        <v>-11.01</v>
      </c>
      <c r="BE411" s="721">
        <v>2013</v>
      </c>
      <c r="BF411" s="1057">
        <f>IF(BE411&gt;2008,0,IF(BE411&gt;2001,1,IF(BE411&gt;1990,2,IF(BE411&gt;1980,3,IF(BE411&gt;1973,4,IF(BE411&gt;1970,5,IF(BE411&gt;1960,6,IF(BE411&gt;1958,7,IF(BE411&gt;1953,8,9)))))))))</f>
        <v>0</v>
      </c>
    </row>
    <row r="412" spans="1:58" ht="11.25" customHeight="1" x14ac:dyDescent="0.2">
      <c r="A412" s="1019" t="s">
        <v>1619</v>
      </c>
      <c r="B412" s="1031" t="s">
        <v>1620</v>
      </c>
      <c r="C412" s="1181" t="s">
        <v>124</v>
      </c>
      <c r="D412" s="1181" t="s">
        <v>4451</v>
      </c>
      <c r="E412" s="857">
        <v>8</v>
      </c>
      <c r="F412" s="1245">
        <v>458</v>
      </c>
      <c r="G412" s="1245" t="s">
        <v>107</v>
      </c>
      <c r="H412" s="1245" t="s">
        <v>107</v>
      </c>
      <c r="I412" s="1030">
        <v>80.45</v>
      </c>
      <c r="J412" s="766">
        <f>(M412/I412)*100</f>
        <v>2.4860161591050338</v>
      </c>
      <c r="K412" s="1033">
        <v>0.5</v>
      </c>
      <c r="L412" s="1043">
        <v>4</v>
      </c>
      <c r="M412" s="756">
        <f>K412*L412</f>
        <v>2</v>
      </c>
      <c r="N412" s="1026" t="s">
        <v>322</v>
      </c>
      <c r="O412" s="860">
        <v>0.45</v>
      </c>
      <c r="P412" s="1016">
        <v>43174</v>
      </c>
      <c r="Q412" s="1016">
        <v>43189</v>
      </c>
      <c r="R412" s="756">
        <f>(K412-O412)/O412*100</f>
        <v>11.111111111111107</v>
      </c>
      <c r="S412" s="824">
        <f>IF(INDEX(Historical!$D$7:$D$1455,MATCH(B412,Historical!$B$7:$B$1455,0))=0,"n/a",(INDEX(Historical!$C$7:$C$1455,MATCH(B412,Historical!$B$7:$B$1455,0))/INDEX(Historical!$D$7:$D$1455,MATCH(B412,Historical!$B$7:$B$1455,0))-1)*100)</f>
        <v>9.0909090909091042</v>
      </c>
      <c r="T412" s="824">
        <f>IF(INDEX(Historical!$F$7:$F$1455,MATCH(B412,Historical!$B$7:$B$1455,0))=0,"n/a",((INDEX(Historical!$C$7:$C$1455,MATCH(B412,Historical!$B$7:$B$1455,0))/INDEX(Historical!$F$7:$F$1455,MATCH(B412,Historical!$B$7:$B$1455,0)))^(1/3)-1)*100)</f>
        <v>8.7380373002892142</v>
      </c>
      <c r="U412" s="824">
        <f>IF(INDEX(Historical!$I$7:$I$1455,MATCH(B412,Historical!$B$7:$B$1455,0))=0,"n/a",((INDEX(Historical!$C$7:$C$1455,MATCH(B412,Historical!$B$7:$B$1455,0))/INDEX(Historical!$I$7:$I$1455,MATCH(B412,Historical!$B$7:$B$1455,0)))^(1/5)-1)*100)</f>
        <v>17.607902252467355</v>
      </c>
      <c r="V412" s="824">
        <f>IF(INDEX(Historical!$O$7:$O$1455,MATCH(B412,Historical!$B$7:$B$1455,0))=0,"n/a",((INDEX(Historical!$C$7:$C$1455,MATCH(B412,Historical!$B$7:$B$1455,0))/INDEX(Historical!$O$7:$O$1455,MATCH(B412,Historical!$B$7:$B$1455,0)))^(1/10)-1)*100)</f>
        <v>18.853575892666498</v>
      </c>
      <c r="W412" s="825">
        <f>IF(OR(U412&lt;=0,U412="n/a",V412&lt;=0,V412="n/a"),"n/a",U412/V412)</f>
        <v>0.93392905158730788</v>
      </c>
      <c r="X412" s="826">
        <f>IF(OR(AJ412&lt;=0,AJ412="n/a",U412&lt;=0,U412="n/a"),"n/a",U412/AJ412)</f>
        <v>25.15414607495336</v>
      </c>
      <c r="Y412" s="787"/>
      <c r="Z412" s="766">
        <f>IF(OR(AC412&lt;0.01,AC412="n/a"),"n/a",M412/AC412*100)</f>
        <v>22.805017103762829</v>
      </c>
      <c r="AA412" s="1042">
        <f>IF(OR(AC412&lt;0.01,AC412="n/a"),"n/a",I412/AC412)</f>
        <v>9.1733181299885977</v>
      </c>
      <c r="AB412" s="1043">
        <v>12</v>
      </c>
      <c r="AC412" s="1021">
        <v>8.77</v>
      </c>
      <c r="AD412" s="1021">
        <v>0.87</v>
      </c>
      <c r="AE412" s="1021">
        <v>0.51</v>
      </c>
      <c r="AF412" s="1021">
        <v>1.1599999999999999</v>
      </c>
      <c r="AG412" s="1021">
        <v>17.599999999999998</v>
      </c>
      <c r="AH412" s="1021">
        <v>32.700000000000003</v>
      </c>
      <c r="AI412" s="1021">
        <v>-14.67</v>
      </c>
      <c r="AJ412" s="1021">
        <v>0.70000000000000007</v>
      </c>
      <c r="AK412" s="1021">
        <v>10.54</v>
      </c>
      <c r="AL412" s="1034">
        <v>5690</v>
      </c>
      <c r="AM412" s="1028">
        <v>0.1</v>
      </c>
      <c r="AN412" s="1021">
        <v>0.41</v>
      </c>
      <c r="AO412" s="868">
        <f>IF(U412="n/a","n/a",IF(AA412&lt;0,"n/a",IF(AA412="n/a","n/a",J412+U412-AA412)))</f>
        <v>10.920600281583791</v>
      </c>
      <c r="AP412" s="869">
        <f>IF(U412="n/a","n/a",J412+U412)</f>
        <v>20.093918411572389</v>
      </c>
      <c r="AQ412" s="1044">
        <f>IF(OR(AC412&lt;0.01,AF412="n/a"),"n/a",(I412/SQRT(22.5*AC412*(I412/AF412))-1)*100)</f>
        <v>-31.229693000582582</v>
      </c>
      <c r="AR412" s="766">
        <f>INDEX(Historical!$C$7:$C$1455,MATCH(B412,Historical!$B$7:$B$1455,0))*IF(AH412="n/a",1.03,IF(AH412&lt;0,1.01,IF(AH412&gt;10,1.1,(1+AH412/100))))</f>
        <v>1.9800000000000002</v>
      </c>
      <c r="AS412" s="1042">
        <f>IF($AI412="n/a",1.03*AR412,IF($AI412&lt;0,1.01*AR412,IF($AI412&gt;10,1.1*AR412,(1+$AI412/100)*AR412)))</f>
        <v>1.9998000000000002</v>
      </c>
      <c r="AT412" s="1042">
        <f>IF($AK412="n/a",1.03*AS412,IF($AK412&lt;0,1.01*AS412,IF($AK412&gt;10,1.1*AS412,(1+$AK412/100)*AS412)))</f>
        <v>2.1997800000000005</v>
      </c>
      <c r="AU412" s="1042">
        <f>IF($AK412="n/a",1.03*AT412,IF($AK412&lt;0,1.01*AT412,IF($AK412&gt;10,1.1*AT412,(1+$AK412/100)*AT412)))</f>
        <v>2.4197580000000007</v>
      </c>
      <c r="AV412" s="1042">
        <f>IF($AK412="n/a",1.03*AU412,IF($AK412&lt;0,1.01*AU412,IF($AK412&gt;10,1.1*AU412,(1+$AK412/100)*AU412)))</f>
        <v>2.6617338000000008</v>
      </c>
      <c r="AW412" s="766">
        <f>SUM(AR412:AV412)</f>
        <v>11.261071800000003</v>
      </c>
      <c r="AX412" s="877">
        <f>AW412/I412*100</f>
        <v>13.99760323182101</v>
      </c>
      <c r="AY412" s="1212">
        <v>1.1299999999999999</v>
      </c>
      <c r="AZ412" s="1028">
        <v>7.7700000000000005</v>
      </c>
      <c r="BA412" s="1028">
        <v>-17.41</v>
      </c>
      <c r="BB412" s="1028">
        <v>-1.6400000000000001</v>
      </c>
      <c r="BC412" s="1028">
        <v>-8.5599999999999987</v>
      </c>
      <c r="BE412" s="721">
        <v>2011</v>
      </c>
      <c r="BF412" s="1057">
        <f>IF(BE412&gt;2008,0,IF(BE412&gt;2001,1,IF(BE412&gt;1990,2,IF(BE412&gt;1980,3,IF(BE412&gt;1973,4,IF(BE412&gt;1970,5,IF(BE412&gt;1960,6,IF(BE412&gt;1958,7,IF(BE412&gt;1953,8,9)))))))))</f>
        <v>0</v>
      </c>
    </row>
    <row r="413" spans="1:58" ht="11.25" customHeight="1" x14ac:dyDescent="0.2">
      <c r="A413" s="1027" t="s">
        <v>1621</v>
      </c>
      <c r="B413" s="1031" t="s">
        <v>1622</v>
      </c>
      <c r="C413" s="1181" t="s">
        <v>155</v>
      </c>
      <c r="D413" s="1181" t="s">
        <v>4419</v>
      </c>
      <c r="E413" s="857">
        <v>7</v>
      </c>
      <c r="F413" s="1245">
        <v>621</v>
      </c>
      <c r="G413" s="1245" t="s">
        <v>107</v>
      </c>
      <c r="H413" s="1245" t="s">
        <v>107</v>
      </c>
      <c r="I413" s="1030">
        <v>111.79</v>
      </c>
      <c r="J413" s="766">
        <f>(M413/I413)*100</f>
        <v>1.3239109043742729</v>
      </c>
      <c r="K413" s="1033">
        <v>0.37</v>
      </c>
      <c r="L413" s="1043">
        <v>4</v>
      </c>
      <c r="M413" s="756">
        <f>K413*L413</f>
        <v>1.48</v>
      </c>
      <c r="N413" s="1026" t="s">
        <v>718</v>
      </c>
      <c r="O413" s="860">
        <v>0.35</v>
      </c>
      <c r="P413" s="1016">
        <v>43327</v>
      </c>
      <c r="Q413" s="1016">
        <v>43363</v>
      </c>
      <c r="R413" s="756">
        <f>(K413-O413)/O413*100</f>
        <v>5.7142857142857197</v>
      </c>
      <c r="S413" s="824">
        <f>IF(INDEX(Historical!$D$7:$D$1455,MATCH(B413,Historical!$B$7:$B$1455,0))=0,"n/a",(INDEX(Historical!$C$7:$C$1455,MATCH(B413,Historical!$B$7:$B$1455,0))/INDEX(Historical!$D$7:$D$1455,MATCH(B413,Historical!$B$7:$B$1455,0))-1)*100)</f>
        <v>7.9365079365079305</v>
      </c>
      <c r="T413" s="824">
        <f>IF(INDEX(Historical!$F$7:$F$1455,MATCH(B413,Historical!$B$7:$B$1455,0))=0,"n/a",((INDEX(Historical!$C$7:$C$1455,MATCH(B413,Historical!$B$7:$B$1455,0))/INDEX(Historical!$F$7:$F$1455,MATCH(B413,Historical!$B$7:$B$1455,0)))^(1/3)-1)*100)</f>
        <v>8.6619966899655232</v>
      </c>
      <c r="U413" s="824">
        <f>IF(INDEX(Historical!$I$7:$I$1455,MATCH(B413,Historical!$B$7:$B$1455,0))=0,"n/a",((INDEX(Historical!$C$7:$C$1455,MATCH(B413,Historical!$B$7:$B$1455,0))/INDEX(Historical!$I$7:$I$1455,MATCH(B413,Historical!$B$7:$B$1455,0)))^(1/5)-1)*100)</f>
        <v>31.95079107728942</v>
      </c>
      <c r="V413" s="824" t="str">
        <f>IF(INDEX(Historical!$O$7:$O$1455,MATCH(B413,Historical!$B$7:$B$1455,0))=0,"n/a",((INDEX(Historical!$C$7:$C$1455,MATCH(B413,Historical!$B$7:$B$1455,0))/INDEX(Historical!$O$7:$O$1455,MATCH(B413,Historical!$B$7:$B$1455,0)))^(1/10)-1)*100)</f>
        <v>n/a</v>
      </c>
      <c r="W413" s="825" t="str">
        <f>IF(OR(U413&lt;=0,U413="n/a",V413&lt;=0,V413="n/a"),"n/a",U413/V413)</f>
        <v>n/a</v>
      </c>
      <c r="X413" s="826">
        <f>IF(OR(AJ413&lt;=0,AJ413="n/a",U413&lt;=0,U413="n/a"),"n/a",U413/AJ413)</f>
        <v>3.7589165973281671</v>
      </c>
      <c r="Y413" s="780"/>
      <c r="Z413" s="766">
        <f>IF(OR(AC413&lt;0.01,AC413="n/a"),"n/a",M413/AC413*100)</f>
        <v>44.984802431610944</v>
      </c>
      <c r="AA413" s="1042">
        <f>IF(OR(AC413&lt;0.01,AC413="n/a"),"n/a",I413/AC413)</f>
        <v>33.978723404255319</v>
      </c>
      <c r="AB413" s="1043">
        <v>6</v>
      </c>
      <c r="AC413" s="1021">
        <v>3.29</v>
      </c>
      <c r="AD413" s="1021">
        <v>4.45</v>
      </c>
      <c r="AE413" s="1021">
        <v>6.57</v>
      </c>
      <c r="AF413" s="1021">
        <v>8.39</v>
      </c>
      <c r="AG413" s="1021">
        <v>16.7</v>
      </c>
      <c r="AH413" s="1021">
        <v>31.1</v>
      </c>
      <c r="AI413" s="1021">
        <v>12.07</v>
      </c>
      <c r="AJ413" s="1021">
        <v>8.5</v>
      </c>
      <c r="AK413" s="1021">
        <v>7.64</v>
      </c>
      <c r="AL413" s="1034">
        <v>15800</v>
      </c>
      <c r="AM413" s="1028">
        <v>0.6</v>
      </c>
      <c r="AN413" s="1021">
        <v>0.28000000000000003</v>
      </c>
      <c r="AO413" s="868">
        <f>IF(U413="n/a","n/a",IF(AA413&lt;0,"n/a",IF(AA413="n/a","n/a",J413+U413-AA413)))</f>
        <v>-0.70402142259162304</v>
      </c>
      <c r="AP413" s="869">
        <f>IF(U413="n/a","n/a",J413+U413)</f>
        <v>33.274701981663696</v>
      </c>
      <c r="AQ413" s="1044">
        <f>IF(OR(AC413&lt;0.01,AF413="n/a"),"n/a",(I413/SQRT(22.5*AC413*(I413/AF413))-1)*100)</f>
        <v>255.95348595112327</v>
      </c>
      <c r="AR413" s="766">
        <f>INDEX(Historical!$C$7:$C$1455,MATCH(B413,Historical!$B$7:$B$1455,0))*IF(AH413="n/a",1.03,IF(AH413&lt;0,1.01,IF(AH413&gt;10,1.1,(1+AH413/100))))</f>
        <v>1.496</v>
      </c>
      <c r="AS413" s="1042">
        <f>IF($AI413="n/a",1.03*AR413,IF($AI413&lt;0,1.01*AR413,IF($AI413&gt;10,1.1*AR413,(1+$AI413/100)*AR413)))</f>
        <v>1.6456000000000002</v>
      </c>
      <c r="AT413" s="1042">
        <f>IF($AK413="n/a",1.03*AS413,IF($AK413&lt;0,1.01*AS413,IF($AK413&gt;10,1.1*AS413,(1+$AK413/100)*AS413)))</f>
        <v>1.7713238400000002</v>
      </c>
      <c r="AU413" s="1042">
        <f>IF($AK413="n/a",1.03*AT413,IF($AK413&lt;0,1.01*AT413,IF($AK413&gt;10,1.1*AT413,(1+$AK413/100)*AT413)))</f>
        <v>1.9066529813760003</v>
      </c>
      <c r="AV413" s="1042">
        <f>IF($AK413="n/a",1.03*AU413,IF($AK413&lt;0,1.01*AU413,IF($AK413&gt;10,1.1*AU413,(1+$AK413/100)*AU413)))</f>
        <v>2.0523212691531265</v>
      </c>
      <c r="AW413" s="766">
        <f>SUM(AR413:AV413)</f>
        <v>8.8718980905291271</v>
      </c>
      <c r="AX413" s="877">
        <f>AW413/I413*100</f>
        <v>7.9362179895600029</v>
      </c>
      <c r="AY413" s="1212">
        <v>1.01</v>
      </c>
      <c r="AZ413" s="1028">
        <v>35</v>
      </c>
      <c r="BA413" s="1028">
        <v>-4.16</v>
      </c>
      <c r="BB413" s="1028">
        <v>4.92</v>
      </c>
      <c r="BC413" s="1028">
        <v>7.51</v>
      </c>
      <c r="BE413" s="721">
        <v>2012</v>
      </c>
      <c r="BF413" s="1057">
        <f>IF(BE413&gt;2008,0,IF(BE413&gt;2001,1,IF(BE413&gt;1990,2,IF(BE413&gt;1980,3,IF(BE413&gt;1973,4,IF(BE413&gt;1970,5,IF(BE413&gt;1960,6,IF(BE413&gt;1958,7,IF(BE413&gt;1953,8,9)))))))))</f>
        <v>0</v>
      </c>
    </row>
    <row r="414" spans="1:58" ht="11.25" customHeight="1" x14ac:dyDescent="0.2">
      <c r="A414" s="1019" t="s">
        <v>1623</v>
      </c>
      <c r="B414" s="1031" t="s">
        <v>1624</v>
      </c>
      <c r="C414" s="1181" t="s">
        <v>113</v>
      </c>
      <c r="D414" s="1181" t="s">
        <v>4457</v>
      </c>
      <c r="E414" s="857">
        <v>9</v>
      </c>
      <c r="F414" s="1245">
        <v>390</v>
      </c>
      <c r="G414" s="1245" t="s">
        <v>107</v>
      </c>
      <c r="H414" s="1245" t="s">
        <v>107</v>
      </c>
      <c r="I414" s="1030">
        <v>16.84</v>
      </c>
      <c r="J414" s="766">
        <f>(M414/I414)*100</f>
        <v>3.0878859857482186</v>
      </c>
      <c r="K414" s="1033">
        <v>0.13</v>
      </c>
      <c r="L414" s="1043">
        <v>4</v>
      </c>
      <c r="M414" s="756">
        <f>K414*L414</f>
        <v>0.52</v>
      </c>
      <c r="N414" s="1026" t="s">
        <v>718</v>
      </c>
      <c r="O414" s="860">
        <v>0.12</v>
      </c>
      <c r="P414" s="1016">
        <v>43334</v>
      </c>
      <c r="Q414" s="1016">
        <v>43363</v>
      </c>
      <c r="R414" s="756">
        <f>(K414-O414)/O414*100</f>
        <v>8.333333333333341</v>
      </c>
      <c r="S414" s="824">
        <f>IF(INDEX(Historical!$D$7:$D$1455,MATCH(B414,Historical!$B$7:$B$1455,0))=0,"n/a",(INDEX(Historical!$C$7:$C$1455,MATCH(B414,Historical!$B$7:$B$1455,0))/INDEX(Historical!$D$7:$D$1455,MATCH(B414,Historical!$B$7:$B$1455,0))-1)*100)</f>
        <v>9.5238095238095113</v>
      </c>
      <c r="T414" s="824">
        <f>IF(INDEX(Historical!$F$7:$F$1455,MATCH(B414,Historical!$B$7:$B$1455,0))=0,"n/a",((INDEX(Historical!$C$7:$C$1455,MATCH(B414,Historical!$B$7:$B$1455,0))/INDEX(Historical!$F$7:$F$1455,MATCH(B414,Historical!$B$7:$B$1455,0)))^(1/3)-1)*100)</f>
        <v>15.313156133323268</v>
      </c>
      <c r="U414" s="824">
        <f>IF(INDEX(Historical!$I$7:$I$1455,MATCH(B414,Historical!$B$7:$B$1455,0))=0,"n/a",((INDEX(Historical!$C$7:$C$1455,MATCH(B414,Historical!$B$7:$B$1455,0))/INDEX(Historical!$I$7:$I$1455,MATCH(B414,Historical!$B$7:$B$1455,0)))^(1/5)-1)*100)</f>
        <v>15.895621875417865</v>
      </c>
      <c r="V414" s="824" t="str">
        <f>IF(INDEX(Historical!$O$7:$O$1455,MATCH(B414,Historical!$B$7:$B$1455,0))=0,"n/a",((INDEX(Historical!$C$7:$C$1455,MATCH(B414,Historical!$B$7:$B$1455,0))/INDEX(Historical!$O$7:$O$1455,MATCH(B414,Historical!$B$7:$B$1455,0)))^(1/10)-1)*100)</f>
        <v>n/a</v>
      </c>
      <c r="W414" s="825" t="str">
        <f>IF(OR(U414&lt;=0,U414="n/a",V414&lt;=0,V414="n/a"),"n/a",U414/V414)</f>
        <v>n/a</v>
      </c>
      <c r="X414" s="826">
        <f>IF(OR(AJ414&lt;=0,AJ414="n/a",U414&lt;=0,U414="n/a"),"n/a",U414/AJ414)</f>
        <v>5.2985406251392879</v>
      </c>
      <c r="Y414" s="780"/>
      <c r="Z414" s="766">
        <f>IF(OR(AC414&lt;0.01,AC414="n/a"),"n/a",M414/AC414*100)</f>
        <v>75.362318840579718</v>
      </c>
      <c r="AA414" s="1042">
        <f>IF(OR(AC414&lt;0.01,AC414="n/a"),"n/a",I414/AC414)</f>
        <v>24.405797101449277</v>
      </c>
      <c r="AB414" s="1043">
        <v>5</v>
      </c>
      <c r="AC414" s="1021">
        <v>0.69</v>
      </c>
      <c r="AD414" s="1021">
        <v>3.07</v>
      </c>
      <c r="AE414" s="1021">
        <v>0.78</v>
      </c>
      <c r="AF414" s="1021">
        <v>1.99</v>
      </c>
      <c r="AG414" s="1021">
        <v>8.5</v>
      </c>
      <c r="AH414" s="1021">
        <v>3.6999999999999997</v>
      </c>
      <c r="AI414" s="1021">
        <v>14.45</v>
      </c>
      <c r="AJ414" s="1021">
        <v>3</v>
      </c>
      <c r="AK414" s="1021">
        <v>8</v>
      </c>
      <c r="AL414" s="1034">
        <v>538.54</v>
      </c>
      <c r="AM414" s="1028">
        <v>0.1</v>
      </c>
      <c r="AN414" s="1021">
        <v>0.22</v>
      </c>
      <c r="AO414" s="868">
        <f>IF(U414="n/a","n/a",IF(AA414&lt;0,"n/a",IF(AA414="n/a","n/a",J414+U414-AA414)))</f>
        <v>-5.4222892402831953</v>
      </c>
      <c r="AP414" s="869">
        <f>IF(U414="n/a","n/a",J414+U414)</f>
        <v>18.983507861166082</v>
      </c>
      <c r="AQ414" s="1044">
        <f>IF(OR(AC414&lt;0.01,AF414="n/a"),"n/a",(I414/SQRT(22.5*AC414*(I414/AF414))-1)*100)</f>
        <v>46.920290152909594</v>
      </c>
      <c r="AR414" s="766">
        <f>INDEX(Historical!$C$7:$C$1455,MATCH(B414,Historical!$B$7:$B$1455,0))*IF(AH414="n/a",1.03,IF(AH414&lt;0,1.01,IF(AH414&gt;10,1.1,(1+AH414/100))))</f>
        <v>0.47701999999999994</v>
      </c>
      <c r="AS414" s="1042">
        <f>IF($AI414="n/a",1.03*AR414,IF($AI414&lt;0,1.01*AR414,IF($AI414&gt;10,1.1*AR414,(1+$AI414/100)*AR414)))</f>
        <v>0.52472200000000002</v>
      </c>
      <c r="AT414" s="1042">
        <f>IF($AK414="n/a",1.03*AS414,IF($AK414&lt;0,1.01*AS414,IF($AK414&gt;10,1.1*AS414,(1+$AK414/100)*AS414)))</f>
        <v>0.56669976000000011</v>
      </c>
      <c r="AU414" s="1042">
        <f>IF($AK414="n/a",1.03*AT414,IF($AK414&lt;0,1.01*AT414,IF($AK414&gt;10,1.1*AT414,(1+$AK414/100)*AT414)))</f>
        <v>0.61203574080000012</v>
      </c>
      <c r="AV414" s="1042">
        <f>IF($AK414="n/a",1.03*AU414,IF($AK414&lt;0,1.01*AU414,IF($AK414&gt;10,1.1*AU414,(1+$AK414/100)*AU414)))</f>
        <v>0.66099860006400013</v>
      </c>
      <c r="AW414" s="766">
        <f>SUM(AR414:AV414)</f>
        <v>2.8414761008640004</v>
      </c>
      <c r="AX414" s="877">
        <f>AW414/I414*100</f>
        <v>16.873373520570073</v>
      </c>
      <c r="AY414" s="1212">
        <v>0.96</v>
      </c>
      <c r="AZ414" s="1028">
        <v>27.58</v>
      </c>
      <c r="BA414" s="1028">
        <v>-13.639999999999999</v>
      </c>
      <c r="BB414" s="1028">
        <v>0.36</v>
      </c>
      <c r="BC414" s="1028">
        <v>2.74</v>
      </c>
      <c r="BE414" s="721">
        <v>2010</v>
      </c>
      <c r="BF414" s="1057">
        <f>IF(BE414&gt;2008,0,IF(BE414&gt;2001,1,IF(BE414&gt;1990,2,IF(BE414&gt;1980,3,IF(BE414&gt;1973,4,IF(BE414&gt;1970,5,IF(BE414&gt;1960,6,IF(BE414&gt;1958,7,IF(BE414&gt;1953,8,9)))))))))</f>
        <v>0</v>
      </c>
    </row>
    <row r="415" spans="1:58" ht="11.25" customHeight="1" x14ac:dyDescent="0.2">
      <c r="A415" s="1019" t="s">
        <v>1625</v>
      </c>
      <c r="B415" s="1031" t="s">
        <v>1626</v>
      </c>
      <c r="C415" s="1181" t="s">
        <v>4414</v>
      </c>
      <c r="D415" s="1181" t="s">
        <v>4415</v>
      </c>
      <c r="E415" s="857">
        <v>9</v>
      </c>
      <c r="F415" s="1245">
        <v>356</v>
      </c>
      <c r="G415" s="1245" t="s">
        <v>107</v>
      </c>
      <c r="H415" s="1245" t="s">
        <v>107</v>
      </c>
      <c r="I415" s="1030">
        <v>18.100000000000001</v>
      </c>
      <c r="J415" s="766">
        <f>(M415/I415)*100</f>
        <v>4.3093922651933703</v>
      </c>
      <c r="K415" s="1033">
        <v>0.19500000000000001</v>
      </c>
      <c r="L415" s="1043">
        <v>4</v>
      </c>
      <c r="M415" s="756">
        <f>K415*L415</f>
        <v>0.78</v>
      </c>
      <c r="N415" s="1026" t="s">
        <v>153</v>
      </c>
      <c r="O415" s="860">
        <v>0.1875</v>
      </c>
      <c r="P415" s="1016">
        <v>43173</v>
      </c>
      <c r="Q415" s="1016">
        <v>43188</v>
      </c>
      <c r="R415" s="756">
        <f>(K415-O415)/O415*100</f>
        <v>4.0000000000000036</v>
      </c>
      <c r="S415" s="824">
        <f>IF(INDEX(Historical!$D$7:$D$1455,MATCH(B415,Historical!$B$7:$B$1455,0))=0,"n/a",(INDEX(Historical!$C$7:$C$1455,MATCH(B415,Historical!$B$7:$B$1455,0))/INDEX(Historical!$D$7:$D$1455,MATCH(B415,Historical!$B$7:$B$1455,0))-1)*100)</f>
        <v>4.1666666666666741</v>
      </c>
      <c r="T415" s="824">
        <f>IF(INDEX(Historical!$F$7:$F$1455,MATCH(B415,Historical!$B$7:$B$1455,0))=0,"n/a",((INDEX(Historical!$C$7:$C$1455,MATCH(B415,Historical!$B$7:$B$1455,0))/INDEX(Historical!$F$7:$F$1455,MATCH(B415,Historical!$B$7:$B$1455,0)))^(1/3)-1)*100)</f>
        <v>5.429083162718662</v>
      </c>
      <c r="U415" s="824">
        <f>IF(INDEX(Historical!$I$7:$I$1455,MATCH(B415,Historical!$B$7:$B$1455,0))=0,"n/a",((INDEX(Historical!$C$7:$C$1455,MATCH(B415,Historical!$B$7:$B$1455,0))/INDEX(Historical!$I$7:$I$1455,MATCH(B415,Historical!$B$7:$B$1455,0)))^(1/5)-1)*100)</f>
        <v>7.19069301576436</v>
      </c>
      <c r="V415" s="824" t="str">
        <f>IF(INDEX(Historical!$O$7:$O$1455,MATCH(B415,Historical!$B$7:$B$1455,0))=0,"n/a",((INDEX(Historical!$C$7:$C$1455,MATCH(B415,Historical!$B$7:$B$1455,0))/INDEX(Historical!$O$7:$O$1455,MATCH(B415,Historical!$B$7:$B$1455,0)))^(1/10)-1)*100)</f>
        <v>n/a</v>
      </c>
      <c r="W415" s="825" t="str">
        <f>IF(OR(U415&lt;=0,U415="n/a",V415&lt;=0,V415="n/a"),"n/a",U415/V415)</f>
        <v>n/a</v>
      </c>
      <c r="X415" s="826">
        <f>IF(OR(AJ415&lt;=0,AJ415="n/a",U415&lt;=0,U415="n/a"),"n/a",U415/AJ415)</f>
        <v>0.43845689120514386</v>
      </c>
      <c r="Y415" s="777"/>
      <c r="Z415" s="766">
        <f>IF(OR(AC415&lt;0.01,AC415="n/a"),"n/a",M415/AC415*100)</f>
        <v>222.85714285714286</v>
      </c>
      <c r="AA415" s="1042">
        <f>IF(OR(AC415&lt;0.01,AC415="n/a"),"n/a",I415/AC415)</f>
        <v>51.714285714285722</v>
      </c>
      <c r="AB415" s="1043">
        <v>12</v>
      </c>
      <c r="AC415" s="1021">
        <v>0.35</v>
      </c>
      <c r="AD415" s="1021">
        <v>6.56</v>
      </c>
      <c r="AE415" s="1021">
        <v>7.08</v>
      </c>
      <c r="AF415" s="1021">
        <v>1.7</v>
      </c>
      <c r="AG415" s="1021">
        <v>3.5999999999999996</v>
      </c>
      <c r="AH415" s="1021">
        <v>12</v>
      </c>
      <c r="AI415" s="1021">
        <v>1.8499999999999999</v>
      </c>
      <c r="AJ415" s="1021">
        <v>16.400000000000002</v>
      </c>
      <c r="AK415" s="1021">
        <v>8</v>
      </c>
      <c r="AL415" s="1034">
        <v>2080</v>
      </c>
      <c r="AM415" s="1028">
        <v>0.4</v>
      </c>
      <c r="AN415" s="1021">
        <v>1.22</v>
      </c>
      <c r="AO415" s="868">
        <f>IF(U415="n/a","n/a",IF(AA415&lt;0,"n/a",IF(AA415="n/a","n/a",J415+U415-AA415)))</f>
        <v>-40.214200433327989</v>
      </c>
      <c r="AP415" s="869">
        <f>IF(U415="n/a","n/a",J415+U415)</f>
        <v>11.50008528095773</v>
      </c>
      <c r="AQ415" s="1044">
        <f>IF(OR(AC415&lt;0.01,AF415="n/a"),"n/a",(I415/SQRT(22.5*AC415*(I415/AF415))-1)*100)</f>
        <v>97.668955258573376</v>
      </c>
      <c r="AR415" s="766">
        <f>INDEX(Historical!$C$7:$C$1455,MATCH(B415,Historical!$B$7:$B$1455,0))*IF(AH415="n/a",1.03,IF(AH415&lt;0,1.01,IF(AH415&gt;10,1.1,(1+AH415/100))))</f>
        <v>0.82500000000000007</v>
      </c>
      <c r="AS415" s="1042">
        <f>IF($AI415="n/a",1.03*AR415,IF($AI415&lt;0,1.01*AR415,IF($AI415&gt;10,1.1*AR415,(1+$AI415/100)*AR415)))</f>
        <v>0.84026250000000002</v>
      </c>
      <c r="AT415" s="1042">
        <f>IF($AK415="n/a",1.03*AS415,IF($AK415&lt;0,1.01*AS415,IF($AK415&gt;10,1.1*AS415,(1+$AK415/100)*AS415)))</f>
        <v>0.90748350000000011</v>
      </c>
      <c r="AU415" s="1042">
        <f>IF($AK415="n/a",1.03*AT415,IF($AK415&lt;0,1.01*AT415,IF($AK415&gt;10,1.1*AT415,(1+$AK415/100)*AT415)))</f>
        <v>0.98008218000000014</v>
      </c>
      <c r="AV415" s="1042">
        <f>IF($AK415="n/a",1.03*AU415,IF($AK415&lt;0,1.01*AU415,IF($AK415&gt;10,1.1*AU415,(1+$AK415/100)*AU415)))</f>
        <v>1.0584887544000001</v>
      </c>
      <c r="AW415" s="766">
        <f>SUM(AR415:AV415)</f>
        <v>4.6113169344000005</v>
      </c>
      <c r="AX415" s="877">
        <f>AW415/I415*100</f>
        <v>25.476889140331494</v>
      </c>
      <c r="AY415" s="1212">
        <v>0.57999999999999996</v>
      </c>
      <c r="AZ415" s="1028">
        <v>11.899999999999999</v>
      </c>
      <c r="BA415" s="1028">
        <v>-10.130000000000001</v>
      </c>
      <c r="BB415" s="1028">
        <v>1</v>
      </c>
      <c r="BC415" s="1028">
        <v>-0.35000000000000003</v>
      </c>
      <c r="BE415" s="721">
        <v>2010</v>
      </c>
      <c r="BF415" s="1057">
        <f>IF(BE415&gt;2008,0,IF(BE415&gt;2001,1,IF(BE415&gt;1990,2,IF(BE415&gt;1980,3,IF(BE415&gt;1973,4,IF(BE415&gt;1970,5,IF(BE415&gt;1960,6,IF(BE415&gt;1958,7,IF(BE415&gt;1953,8,9)))))))))</f>
        <v>0</v>
      </c>
    </row>
    <row r="416" spans="1:58" s="905" customFormat="1" ht="11.25" customHeight="1" x14ac:dyDescent="0.2">
      <c r="A416" s="968" t="s">
        <v>4191</v>
      </c>
      <c r="B416" s="969" t="s">
        <v>4192</v>
      </c>
      <c r="C416" s="1181" t="s">
        <v>4414</v>
      </c>
      <c r="D416" s="1181" t="s">
        <v>4415</v>
      </c>
      <c r="E416" s="885">
        <v>6</v>
      </c>
      <c r="F416" s="1245">
        <v>699</v>
      </c>
      <c r="G416" s="1244" t="s">
        <v>107</v>
      </c>
      <c r="H416" s="1244" t="s">
        <v>107</v>
      </c>
      <c r="I416" s="970">
        <v>32.64</v>
      </c>
      <c r="J416" s="887">
        <f>(M416/I416)*100</f>
        <v>1.9607843137254901</v>
      </c>
      <c r="K416" s="760">
        <v>0.16</v>
      </c>
      <c r="L416" s="1244">
        <v>4</v>
      </c>
      <c r="M416" s="890">
        <f>K416*L416</f>
        <v>0.64</v>
      </c>
      <c r="N416" s="1244" t="s">
        <v>497</v>
      </c>
      <c r="O416" s="921">
        <v>0.14499999999999999</v>
      </c>
      <c r="P416" s="922">
        <v>43187</v>
      </c>
      <c r="Q416" s="922">
        <v>43206</v>
      </c>
      <c r="R416" s="890">
        <f>(K416-O416)/O416*100</f>
        <v>10.344827586206906</v>
      </c>
      <c r="S416" s="824">
        <f>IF(INDEX(Historical!$D$7:$D$1455,MATCH(B416,Historical!$B$7:$B$1455,0))=0,"n/a",(INDEX(Historical!$C$7:$C$1455,MATCH(B416,Historical!$B$7:$B$1455,0))/INDEX(Historical!$D$7:$D$1455,MATCH(B416,Historical!$B$7:$B$1455,0))-1)*100)</f>
        <v>7.4074074074073959</v>
      </c>
      <c r="T416" s="824">
        <f>IF(INDEX(Historical!$F$7:$F$1455,MATCH(B416,Historical!$B$7:$B$1455,0))=0,"n/a",((INDEX(Historical!$C$7:$C$1455,MATCH(B416,Historical!$B$7:$B$1455,0))/INDEX(Historical!$F$7:$F$1455,MATCH(B416,Historical!$B$7:$B$1455,0)))^(1/3)-1)*100)</f>
        <v>6.5112754733217981</v>
      </c>
      <c r="U416" s="824" t="str">
        <f>IF(INDEX(Historical!$I$7:$I$1455,MATCH(B416,Historical!$B$7:$B$1455,0))=0,"n/a",((INDEX(Historical!$C$7:$C$1455,MATCH(B416,Historical!$B$7:$B$1455,0))/INDEX(Historical!$I$7:$I$1455,MATCH(B416,Historical!$B$7:$B$1455,0)))^(1/5)-1)*100)</f>
        <v>n/a</v>
      </c>
      <c r="V416" s="824" t="str">
        <f>IF(INDEX(Historical!$O$7:$O$1455,MATCH(B416,Historical!$B$7:$B$1455,0))=0,"n/a",((INDEX(Historical!$C$7:$C$1455,MATCH(B416,Historical!$B$7:$B$1455,0))/INDEX(Historical!$O$7:$O$1455,MATCH(B416,Historical!$B$7:$B$1455,0)))^(1/10)-1)*100)</f>
        <v>n/a</v>
      </c>
      <c r="W416" s="894" t="str">
        <f>IF(OR(U416&lt;=0,U416="n/a",V416&lt;=0,V416="n/a"),"n/a",U416/V416)</f>
        <v>n/a</v>
      </c>
      <c r="X416" s="895" t="str">
        <f>IF(OR(AJ416&lt;=0,AJ416="n/a",U416&lt;=0,U416="n/a"),"n/a",U416/AJ416)</f>
        <v>n/a</v>
      </c>
      <c r="Y416" s="971"/>
      <c r="Z416" s="887">
        <f>IF(OR(AC416&lt;0.01,AC416="n/a"),"n/a",M416/AC416*100)</f>
        <v>145.45454545454547</v>
      </c>
      <c r="AA416" s="897">
        <f>IF(OR(AC416&lt;0.01,AC416="n/a"),"n/a",I416/AC416)</f>
        <v>74.181818181818187</v>
      </c>
      <c r="AB416" s="889">
        <v>12</v>
      </c>
      <c r="AC416" s="972">
        <v>0.44</v>
      </c>
      <c r="AD416" s="972">
        <v>7.49</v>
      </c>
      <c r="AE416" s="898">
        <v>15.08</v>
      </c>
      <c r="AF416" s="898">
        <v>1.87</v>
      </c>
      <c r="AG416" s="898">
        <v>2.6</v>
      </c>
      <c r="AH416" s="898">
        <v>32.6</v>
      </c>
      <c r="AI416" s="898">
        <v>-39.06</v>
      </c>
      <c r="AJ416" s="973">
        <v>36.700000000000003</v>
      </c>
      <c r="AK416" s="973">
        <v>10</v>
      </c>
      <c r="AL416" s="972">
        <v>3040</v>
      </c>
      <c r="AM416" s="972">
        <v>0.2</v>
      </c>
      <c r="AN416" s="972">
        <v>0.47</v>
      </c>
      <c r="AO416" s="901" t="str">
        <f>IF(U416="n/a","n/a",IF(AA416&lt;0,"n/a",IF(AA416="n/a","n/a",J416+U416-AA416)))</f>
        <v>n/a</v>
      </c>
      <c r="AP416" s="902" t="str">
        <f>IF(U416="n/a","n/a",J416+U416)</f>
        <v>n/a</v>
      </c>
      <c r="AQ416" s="903">
        <f>IF(OR(AC416&lt;0.01,AF416="n/a"),"n/a",(I416/SQRT(22.5*AC416*(I416/AF416))-1)*100)</f>
        <v>148.30089273567529</v>
      </c>
      <c r="AR416" s="766">
        <f>INDEX(Historical!$C$7:$C$1455,MATCH(B416,Historical!$B$7:$B$1455,0))*IF(AH416="n/a",1.03,IF(AH416&lt;0,1.01,IF(AH416&gt;10,1.1,(1+AH416/100))))</f>
        <v>0.63800000000000001</v>
      </c>
      <c r="AS416" s="897">
        <f>IF($AI416="n/a",1.03*AR416,IF($AI416&lt;0,1.01*AR416,IF($AI416&gt;10,1.1*AR416,(1+$AI416/100)*AR416)))</f>
        <v>0.64438000000000006</v>
      </c>
      <c r="AT416" s="897">
        <f>IF($AK416="n/a",1.03*AS416,IF($AK416&lt;0,1.01*AS416,IF($AK416&gt;10,1.1*AS416,(1+$AK416/100)*AS416)))</f>
        <v>0.70881800000000017</v>
      </c>
      <c r="AU416" s="897">
        <f>IF($AK416="n/a",1.03*AT416,IF($AK416&lt;0,1.01*AT416,IF($AK416&gt;10,1.1*AT416,(1+$AK416/100)*AT416)))</f>
        <v>0.77969980000000028</v>
      </c>
      <c r="AV416" s="897">
        <f>IF($AK416="n/a",1.03*AU416,IF($AK416&lt;0,1.01*AU416,IF($AK416&gt;10,1.1*AU416,(1+$AK416/100)*AU416)))</f>
        <v>0.85766978000000038</v>
      </c>
      <c r="AW416" s="887">
        <f>SUM(AR416:AV416)</f>
        <v>3.6285675800000012</v>
      </c>
      <c r="AX416" s="904">
        <f>AW416/I416*100</f>
        <v>11.116934987745102</v>
      </c>
      <c r="AY416" s="974">
        <v>0.65</v>
      </c>
      <c r="AZ416" s="898">
        <v>24.01</v>
      </c>
      <c r="BA416" s="898">
        <v>-2.68</v>
      </c>
      <c r="BB416" s="898">
        <v>2.16</v>
      </c>
      <c r="BC416" s="898">
        <v>6.13</v>
      </c>
      <c r="BD416" s="1079"/>
      <c r="BE416" s="721">
        <v>2013</v>
      </c>
      <c r="BF416" s="1057">
        <f>IF(BE416&gt;2008,0,IF(BE416&gt;2001,1,IF(BE416&gt;1990,2,IF(BE416&gt;1980,3,IF(BE416&gt;1973,4,IF(BE416&gt;1970,5,IF(BE416&gt;1960,6,IF(BE416&gt;1958,7,IF(BE416&gt;1953,8,9)))))))))</f>
        <v>0</v>
      </c>
    </row>
    <row r="417" spans="1:58" ht="11.25" customHeight="1" x14ac:dyDescent="0.2">
      <c r="A417" s="1019" t="s">
        <v>1627</v>
      </c>
      <c r="B417" s="1031" t="s">
        <v>1628</v>
      </c>
      <c r="C417" s="1181" t="s">
        <v>113</v>
      </c>
      <c r="D417" s="1181" t="s">
        <v>4458</v>
      </c>
      <c r="E417" s="857">
        <v>9</v>
      </c>
      <c r="F417" s="1245">
        <v>401</v>
      </c>
      <c r="G417" s="1245" t="s">
        <v>38</v>
      </c>
      <c r="H417" s="1245" t="s">
        <v>116</v>
      </c>
      <c r="I417" s="1030">
        <v>174.34</v>
      </c>
      <c r="J417" s="766">
        <f>(M417/I417)*100</f>
        <v>2.2255363083629689</v>
      </c>
      <c r="K417" s="1033">
        <v>0.97</v>
      </c>
      <c r="L417" s="1043">
        <v>4</v>
      </c>
      <c r="M417" s="756">
        <f>K417*L417</f>
        <v>3.88</v>
      </c>
      <c r="N417" s="1026" t="s">
        <v>144</v>
      </c>
      <c r="O417" s="860">
        <v>0.92</v>
      </c>
      <c r="P417" s="1016">
        <v>43412</v>
      </c>
      <c r="Q417" s="1016">
        <v>43444</v>
      </c>
      <c r="R417" s="756">
        <f>(K417-O417)/O417*100</f>
        <v>5.4347826086956443</v>
      </c>
      <c r="S417" s="824">
        <f>IF(INDEX(Historical!$D$7:$D$1455,MATCH(B417,Historical!$B$7:$B$1455,0))=0,"n/a",(INDEX(Historical!$C$7:$C$1455,MATCH(B417,Historical!$B$7:$B$1455,0))/INDEX(Historical!$D$7:$D$1455,MATCH(B417,Historical!$B$7:$B$1455,0))-1)*100)</f>
        <v>6.1328790459965976</v>
      </c>
      <c r="T417" s="824">
        <f>IF(INDEX(Historical!$F$7:$F$1455,MATCH(B417,Historical!$B$7:$B$1455,0))=0,"n/a",((INDEX(Historical!$C$7:$C$1455,MATCH(B417,Historical!$B$7:$B$1455,0))/INDEX(Historical!$F$7:$F$1455,MATCH(B417,Historical!$B$7:$B$1455,0)))^(1/3)-1)*100)</f>
        <v>9.2328797665362607</v>
      </c>
      <c r="U417" s="824">
        <f>IF(INDEX(Historical!$I$7:$I$1455,MATCH(B417,Historical!$B$7:$B$1455,0))=0,"n/a",((INDEX(Historical!$C$7:$C$1455,MATCH(B417,Historical!$B$7:$B$1455,0))/INDEX(Historical!$I$7:$I$1455,MATCH(B417,Historical!$B$7:$B$1455,0)))^(1/5)-1)*100)</f>
        <v>11.717447382281421</v>
      </c>
      <c r="V417" s="824">
        <f>IF(INDEX(Historical!$O$7:$O$1455,MATCH(B417,Historical!$B$7:$B$1455,0))=0,"n/a",((INDEX(Historical!$C$7:$C$1455,MATCH(B417,Historical!$B$7:$B$1455,0))/INDEX(Historical!$O$7:$O$1455,MATCH(B417,Historical!$B$7:$B$1455,0)))^(1/10)-1)*100)</f>
        <v>10.382444137055092</v>
      </c>
      <c r="W417" s="825">
        <f>IF(OR(U417&lt;=0,U417="n/a",V417&lt;=0,V417="n/a"),"n/a",U417/V417)</f>
        <v>1.1285827525391332</v>
      </c>
      <c r="X417" s="826">
        <f>IF(OR(AJ417&lt;=0,AJ417="n/a",U417&lt;=0,U417="n/a"),"n/a",U417/AJ417)</f>
        <v>1.2205674356543148</v>
      </c>
      <c r="Y417" s="787" t="s">
        <v>4077</v>
      </c>
      <c r="Z417" s="766">
        <f>IF(OR(AC417&lt;0.01,AC417="n/a"),"n/a",M417/AC417*100)</f>
        <v>45.327102803738313</v>
      </c>
      <c r="AA417" s="1042">
        <f>IF(OR(AC417&lt;0.01,AC417="n/a"),"n/a",I417/AC417)</f>
        <v>20.366822429906541</v>
      </c>
      <c r="AB417" s="1043">
        <v>9</v>
      </c>
      <c r="AC417" s="1021">
        <v>8.56</v>
      </c>
      <c r="AD417" s="1021">
        <v>1.63</v>
      </c>
      <c r="AE417" s="1021">
        <v>3.2</v>
      </c>
      <c r="AF417" s="1021">
        <v>13.16</v>
      </c>
      <c r="AG417" s="1021">
        <v>29.9</v>
      </c>
      <c r="AH417" s="1021">
        <v>33.300000000000004</v>
      </c>
      <c r="AI417" s="1021">
        <v>7.99</v>
      </c>
      <c r="AJ417" s="1021">
        <v>9.6</v>
      </c>
      <c r="AK417" s="1021">
        <v>12.5</v>
      </c>
      <c r="AL417" s="1034">
        <v>21340</v>
      </c>
      <c r="AM417" s="1029">
        <v>0.5</v>
      </c>
      <c r="AN417" s="1021">
        <v>1.1000000000000001</v>
      </c>
      <c r="AO417" s="868">
        <f>IF(U417="n/a","n/a",IF(AA417&lt;0,"n/a",IF(AA417="n/a","n/a",J417+U417-AA417)))</f>
        <v>-6.4238387392621519</v>
      </c>
      <c r="AP417" s="869">
        <f>IF(U417="n/a","n/a",J417+U417)</f>
        <v>13.94298369064439</v>
      </c>
      <c r="AQ417" s="1044">
        <f>IF(OR(AC417&lt;0.01,AF417="n/a"),"n/a",(I417/SQRT(22.5*AC417*(I417/AF417))-1)*100)</f>
        <v>245.1424074382245</v>
      </c>
      <c r="AR417" s="766">
        <f>INDEX(Historical!$C$7:$C$1455,MATCH(B417,Historical!$B$7:$B$1455,0))*IF(AH417="n/a",1.03,IF(AH417&lt;0,1.01,IF(AH417&gt;10,1.1,(1+AH417/100))))</f>
        <v>3.4265000000000003</v>
      </c>
      <c r="AS417" s="1042">
        <f>IF($AI417="n/a",1.03*AR417,IF($AI417&lt;0,1.01*AR417,IF($AI417&gt;10,1.1*AR417,(1+$AI417/100)*AR417)))</f>
        <v>3.7002773500000008</v>
      </c>
      <c r="AT417" s="1042">
        <f>IF($AK417="n/a",1.03*AS417,IF($AK417&lt;0,1.01*AS417,IF($AK417&gt;10,1.1*AS417,(1+$AK417/100)*AS417)))</f>
        <v>4.0703050850000011</v>
      </c>
      <c r="AU417" s="1042">
        <f>IF($AK417="n/a",1.03*AT417,IF($AK417&lt;0,1.01*AT417,IF($AK417&gt;10,1.1*AT417,(1+$AK417/100)*AT417)))</f>
        <v>4.4773355935000012</v>
      </c>
      <c r="AV417" s="1042">
        <f>IF($AK417="n/a",1.03*AU417,IF($AK417&lt;0,1.01*AU417,IF($AK417&gt;10,1.1*AU417,(1+$AK417/100)*AU417)))</f>
        <v>4.9250691528500017</v>
      </c>
      <c r="AW417" s="766">
        <f>SUM(AR417:AV417)</f>
        <v>20.599487181350007</v>
      </c>
      <c r="AX417" s="877">
        <f>AW417/I417*100</f>
        <v>11.815697591688657</v>
      </c>
      <c r="AY417" s="1212">
        <v>1.23</v>
      </c>
      <c r="AZ417" s="1028">
        <v>13.450000000000001</v>
      </c>
      <c r="BA417" s="1028">
        <v>-16.739999999999998</v>
      </c>
      <c r="BB417" s="1028">
        <v>-0.03</v>
      </c>
      <c r="BC417" s="1028">
        <v>-1.01</v>
      </c>
      <c r="BE417" s="721">
        <v>2010</v>
      </c>
      <c r="BF417" s="1057">
        <f>IF(BE417&gt;2008,0,IF(BE417&gt;2001,1,IF(BE417&gt;1990,2,IF(BE417&gt;1980,3,IF(BE417&gt;1973,4,IF(BE417&gt;1970,5,IF(BE417&gt;1960,6,IF(BE417&gt;1958,7,IF(BE417&gt;1953,8,9)))))))))</f>
        <v>0</v>
      </c>
    </row>
    <row r="418" spans="1:58" ht="11.25" customHeight="1" x14ac:dyDescent="0.2">
      <c r="A418" s="1027" t="s">
        <v>1629</v>
      </c>
      <c r="B418" s="1031" t="s">
        <v>1630</v>
      </c>
      <c r="C418" s="1181" t="s">
        <v>248</v>
      </c>
      <c r="D418" s="1181" t="s">
        <v>4448</v>
      </c>
      <c r="E418" s="857">
        <v>8</v>
      </c>
      <c r="F418" s="1245">
        <v>529</v>
      </c>
      <c r="G418" s="1245" t="s">
        <v>107</v>
      </c>
      <c r="H418" s="1245" t="s">
        <v>107</v>
      </c>
      <c r="I418" s="1030">
        <v>113.07</v>
      </c>
      <c r="J418" s="766">
        <f>(M418/I418)*100</f>
        <v>2.4763420889714336</v>
      </c>
      <c r="K418" s="1033">
        <v>0.7</v>
      </c>
      <c r="L418" s="1043">
        <v>4</v>
      </c>
      <c r="M418" s="756">
        <f>K418*L418</f>
        <v>2.8</v>
      </c>
      <c r="N418" s="1026" t="s">
        <v>931</v>
      </c>
      <c r="O418" s="860">
        <v>0.6</v>
      </c>
      <c r="P418" s="1016">
        <v>43363</v>
      </c>
      <c r="Q418" s="1016">
        <v>43384</v>
      </c>
      <c r="R418" s="756">
        <f>(K418-O418)/O418*100</f>
        <v>16.666666666666664</v>
      </c>
      <c r="S418" s="824">
        <f>IF(INDEX(Historical!$D$7:$D$1455,MATCH(B418,Historical!$B$7:$B$1455,0))=0,"n/a",(INDEX(Historical!$C$7:$C$1455,MATCH(B418,Historical!$B$7:$B$1455,0))/INDEX(Historical!$D$7:$D$1455,MATCH(B418,Historical!$B$7:$B$1455,0))-1)*100)</f>
        <v>27.102803738317771</v>
      </c>
      <c r="T418" s="824">
        <f>IF(INDEX(Historical!$F$7:$F$1455,MATCH(B418,Historical!$B$7:$B$1455,0))=0,"n/a",((INDEX(Historical!$C$7:$C$1455,MATCH(B418,Historical!$B$7:$B$1455,0))/INDEX(Historical!$F$7:$F$1455,MATCH(B418,Historical!$B$7:$B$1455,0)))^(1/3)-1)*100)</f>
        <v>24.780567401032737</v>
      </c>
      <c r="U418" s="824">
        <f>IF(INDEX(Historical!$I$7:$I$1455,MATCH(B418,Historical!$B$7:$B$1455,0))=0,"n/a",((INDEX(Historical!$C$7:$C$1455,MATCH(B418,Historical!$B$7:$B$1455,0))/INDEX(Historical!$I$7:$I$1455,MATCH(B418,Historical!$B$7:$B$1455,0)))^(1/5)-1)*100)</f>
        <v>37.175381093971936</v>
      </c>
      <c r="V418" s="824">
        <f>IF(INDEX(Historical!$O$7:$O$1455,MATCH(B418,Historical!$B$7:$B$1455,0))=0,"n/a",((INDEX(Historical!$C$7:$C$1455,MATCH(B418,Historical!$B$7:$B$1455,0))/INDEX(Historical!$O$7:$O$1455,MATCH(B418,Historical!$B$7:$B$1455,0)))^(1/10)-1)*100)</f>
        <v>13.018071324347936</v>
      </c>
      <c r="W418" s="825">
        <f>IF(OR(U418&lt;=0,U418="n/a",V418&lt;=0,V418="n/a"),"n/a",U418/V418)</f>
        <v>2.8556750203420798</v>
      </c>
      <c r="X418" s="826">
        <f>IF(OR(AJ418&lt;=0,AJ418="n/a",U418&lt;=0,U418="n/a"),"n/a",U418/AJ418)</f>
        <v>0.25427757246218835</v>
      </c>
      <c r="Y418" s="780"/>
      <c r="Z418" s="766">
        <f>IF(OR(AC418&lt;0.01,AC418="n/a"),"n/a",M418/AC418*100)</f>
        <v>33.2541567695962</v>
      </c>
      <c r="AA418" s="1042">
        <f>IF(OR(AC418&lt;0.01,AC418="n/a"),"n/a",I418/AC418)</f>
        <v>13.428741092636578</v>
      </c>
      <c r="AB418" s="1043">
        <v>12</v>
      </c>
      <c r="AC418" s="1021">
        <v>8.42</v>
      </c>
      <c r="AD418" s="1021">
        <v>1.1200000000000001</v>
      </c>
      <c r="AE418" s="1021">
        <v>2.5099999999999998</v>
      </c>
      <c r="AF418" s="1021">
        <v>2.08</v>
      </c>
      <c r="AG418" s="1021">
        <v>16.400000000000002</v>
      </c>
      <c r="AH418" s="1021">
        <v>27</v>
      </c>
      <c r="AI418" s="1021">
        <v>11.87</v>
      </c>
      <c r="AJ418" s="1021">
        <v>146.19999999999999</v>
      </c>
      <c r="AK418" s="1021">
        <v>12</v>
      </c>
      <c r="AL418" s="1034">
        <v>23010</v>
      </c>
      <c r="AM418" s="1028">
        <v>0.5</v>
      </c>
      <c r="AN418" s="1021">
        <v>0.87</v>
      </c>
      <c r="AO418" s="868">
        <f>IF(U418="n/a","n/a",IF(AA418&lt;0,"n/a",IF(AA418="n/a","n/a",J418+U418-AA418)))</f>
        <v>26.222982090306793</v>
      </c>
      <c r="AP418" s="869">
        <f>IF(U418="n/a","n/a",J418+U418)</f>
        <v>39.651723182943371</v>
      </c>
      <c r="AQ418" s="1044">
        <f>IF(OR(AC418&lt;0.01,AF418="n/a"),"n/a",(I418/SQRT(22.5*AC418*(I418/AF418))-1)*100)</f>
        <v>11.418692771772832</v>
      </c>
      <c r="AR418" s="766">
        <f>INDEX(Historical!$C$7:$C$1455,MATCH(B418,Historical!$B$7:$B$1455,0))*IF(AH418="n/a",1.03,IF(AH418&lt;0,1.01,IF(AH418&gt;10,1.1,(1+AH418/100))))</f>
        <v>2.2440000000000002</v>
      </c>
      <c r="AS418" s="1042">
        <f>IF($AI418="n/a",1.03*AR418,IF($AI418&lt;0,1.01*AR418,IF($AI418&gt;10,1.1*AR418,(1+$AI418/100)*AR418)))</f>
        <v>2.4684000000000004</v>
      </c>
      <c r="AT418" s="1042">
        <f>IF($AK418="n/a",1.03*AS418,IF($AK418&lt;0,1.01*AS418,IF($AK418&gt;10,1.1*AS418,(1+$AK418/100)*AS418)))</f>
        <v>2.7152400000000005</v>
      </c>
      <c r="AU418" s="1042">
        <f>IF($AK418="n/a",1.03*AT418,IF($AK418&lt;0,1.01*AT418,IF($AK418&gt;10,1.1*AT418,(1+$AK418/100)*AT418)))</f>
        <v>2.9867640000000009</v>
      </c>
      <c r="AV418" s="1042">
        <f>IF($AK418="n/a",1.03*AU418,IF($AK418&lt;0,1.01*AU418,IF($AK418&gt;10,1.1*AU418,(1+$AK418/100)*AU418)))</f>
        <v>3.285440400000001</v>
      </c>
      <c r="AW418" s="766">
        <f>SUM(AR418:AV418)</f>
        <v>13.699844400000002</v>
      </c>
      <c r="AX418" s="877">
        <f>AW418/I418*100</f>
        <v>12.116250464314144</v>
      </c>
      <c r="AY418" s="1212">
        <v>1.32</v>
      </c>
      <c r="AZ418" s="1028">
        <v>15.989999999999998</v>
      </c>
      <c r="BA418" s="1028">
        <v>-16.650000000000002</v>
      </c>
      <c r="BB418" s="1028">
        <v>-1.8499999999999999</v>
      </c>
      <c r="BC418" s="1028">
        <v>-1.73</v>
      </c>
      <c r="BE418" s="721">
        <v>2011</v>
      </c>
      <c r="BF418" s="1057">
        <f>IF(BE418&gt;2008,0,IF(BE418&gt;2001,1,IF(BE418&gt;1990,2,IF(BE418&gt;1980,3,IF(BE418&gt;1973,4,IF(BE418&gt;1970,5,IF(BE418&gt;1960,6,IF(BE418&gt;1958,7,IF(BE418&gt;1953,8,9)))))))))</f>
        <v>0</v>
      </c>
    </row>
    <row r="419" spans="1:58" ht="11.25" customHeight="1" x14ac:dyDescent="0.2">
      <c r="A419" s="1027" t="s">
        <v>1631</v>
      </c>
      <c r="B419" s="1031" t="s">
        <v>1632</v>
      </c>
      <c r="C419" s="1181" t="s">
        <v>248</v>
      </c>
      <c r="D419" s="1181" t="s">
        <v>4448</v>
      </c>
      <c r="E419" s="857">
        <v>6</v>
      </c>
      <c r="F419" s="1245">
        <v>683</v>
      </c>
      <c r="G419" s="1245" t="s">
        <v>107</v>
      </c>
      <c r="H419" s="1245" t="s">
        <v>107</v>
      </c>
      <c r="I419" s="1030">
        <v>24.47</v>
      </c>
      <c r="J419" s="766">
        <f>(M419/I419)*100</f>
        <v>1.7981201471189212</v>
      </c>
      <c r="K419" s="1033">
        <v>0.11</v>
      </c>
      <c r="L419" s="1043">
        <v>4</v>
      </c>
      <c r="M419" s="756">
        <f>K419*L419</f>
        <v>0.44</v>
      </c>
      <c r="N419" s="1026" t="s">
        <v>614</v>
      </c>
      <c r="O419" s="860">
        <v>0.09</v>
      </c>
      <c r="P419" s="1016">
        <v>43166</v>
      </c>
      <c r="Q419" s="1016">
        <v>43181</v>
      </c>
      <c r="R419" s="756">
        <f>(K419-O419)/O419*100</f>
        <v>22.222222222222225</v>
      </c>
      <c r="S419" s="824">
        <f>IF(INDEX(Historical!$D$7:$D$1455,MATCH(B419,Historical!$B$7:$B$1455,0))=0,"n/a",(INDEX(Historical!$C$7:$C$1455,MATCH(B419,Historical!$B$7:$B$1455,0))/INDEX(Historical!$D$7:$D$1455,MATCH(B419,Historical!$B$7:$B$1455,0))-1)*100)</f>
        <v>28.571428571428559</v>
      </c>
      <c r="T419" s="824">
        <f>IF(INDEX(Historical!$F$7:$F$1455,MATCH(B419,Historical!$B$7:$B$1455,0))=0,"n/a",((INDEX(Historical!$C$7:$C$1455,MATCH(B419,Historical!$B$7:$B$1455,0))/INDEX(Historical!$F$7:$F$1455,MATCH(B419,Historical!$B$7:$B$1455,0)))^(1/3)-1)*100)</f>
        <v>21.644039911467992</v>
      </c>
      <c r="U419" s="824" t="str">
        <f>IF(INDEX(Historical!$I$7:$I$1455,MATCH(B419,Historical!$B$7:$B$1455,0))=0,"n/a",((INDEX(Historical!$C$7:$C$1455,MATCH(B419,Historical!$B$7:$B$1455,0))/INDEX(Historical!$I$7:$I$1455,MATCH(B419,Historical!$B$7:$B$1455,0)))^(1/5)-1)*100)</f>
        <v>n/a</v>
      </c>
      <c r="V419" s="824" t="str">
        <f>IF(INDEX(Historical!$O$7:$O$1455,MATCH(B419,Historical!$B$7:$B$1455,0))=0,"n/a",((INDEX(Historical!$C$7:$C$1455,MATCH(B419,Historical!$B$7:$B$1455,0))/INDEX(Historical!$O$7:$O$1455,MATCH(B419,Historical!$B$7:$B$1455,0)))^(1/10)-1)*100)</f>
        <v>n/a</v>
      </c>
      <c r="W419" s="825" t="str">
        <f>IF(OR(U419&lt;=0,U419="n/a",V419&lt;=0,V419="n/a"),"n/a",U419/V419)</f>
        <v>n/a</v>
      </c>
      <c r="X419" s="826" t="str">
        <f>IF(OR(AJ419&lt;=0,AJ419="n/a",U419&lt;=0,U419="n/a"),"n/a",U419/AJ419)</f>
        <v>n/a</v>
      </c>
      <c r="Y419" s="777"/>
      <c r="Z419" s="766">
        <f>IF(OR(AC419&lt;0.01,AC419="n/a"),"n/a",M419/AC419*100)</f>
        <v>35.772357723577237</v>
      </c>
      <c r="AA419" s="1042">
        <f>IF(OR(AC419&lt;0.01,AC419="n/a"),"n/a",I419/AC419)</f>
        <v>19.894308943089431</v>
      </c>
      <c r="AB419" s="1043">
        <v>12</v>
      </c>
      <c r="AC419" s="1021">
        <v>1.23</v>
      </c>
      <c r="AD419" s="1021">
        <v>1.4</v>
      </c>
      <c r="AE419" s="1021">
        <v>1.67</v>
      </c>
      <c r="AF419" s="1021">
        <v>8.16</v>
      </c>
      <c r="AG419" s="1021">
        <v>42.3</v>
      </c>
      <c r="AH419" s="1021">
        <v>5.8000000000000007</v>
      </c>
      <c r="AI419" s="1021">
        <v>6.9</v>
      </c>
      <c r="AJ419" s="1021">
        <v>30.099999999999998</v>
      </c>
      <c r="AK419" s="1021">
        <v>14.180000000000001</v>
      </c>
      <c r="AL419" s="1034">
        <v>748.29</v>
      </c>
      <c r="AM419" s="1028">
        <v>6.5</v>
      </c>
      <c r="AN419" s="1021">
        <v>0.6</v>
      </c>
      <c r="AO419" s="868" t="str">
        <f>IF(U419="n/a","n/a",IF(AA419&lt;0,"n/a",IF(AA419="n/a","n/a",J419+U419-AA419)))</f>
        <v>n/a</v>
      </c>
      <c r="AP419" s="869" t="str">
        <f>IF(U419="n/a","n/a",J419+U419)</f>
        <v>n/a</v>
      </c>
      <c r="AQ419" s="1044">
        <f>IF(OR(AC419&lt;0.01,AF419="n/a"),"n/a",(I419/SQRT(22.5*AC419*(I419/AF419))-1)*100)</f>
        <v>168.60757081711415</v>
      </c>
      <c r="AR419" s="766">
        <f>INDEX(Historical!$C$7:$C$1455,MATCH(B419,Historical!$B$7:$B$1455,0))*IF(AH419="n/a",1.03,IF(AH419&lt;0,1.01,IF(AH419&gt;10,1.1,(1+AH419/100))))</f>
        <v>0.38088</v>
      </c>
      <c r="AS419" s="1042">
        <f>IF($AI419="n/a",1.03*AR419,IF($AI419&lt;0,1.01*AR419,IF($AI419&gt;10,1.1*AR419,(1+$AI419/100)*AR419)))</f>
        <v>0.40716071999999998</v>
      </c>
      <c r="AT419" s="1042">
        <f>IF($AK419="n/a",1.03*AS419,IF($AK419&lt;0,1.01*AS419,IF($AK419&gt;10,1.1*AS419,(1+$AK419/100)*AS419)))</f>
        <v>0.44787679200000002</v>
      </c>
      <c r="AU419" s="1042">
        <f>IF($AK419="n/a",1.03*AT419,IF($AK419&lt;0,1.01*AT419,IF($AK419&gt;10,1.1*AT419,(1+$AK419/100)*AT419)))</f>
        <v>0.49266447120000006</v>
      </c>
      <c r="AV419" s="1042">
        <f>IF($AK419="n/a",1.03*AU419,IF($AK419&lt;0,1.01*AU419,IF($AK419&gt;10,1.1*AU419,(1+$AK419/100)*AU419)))</f>
        <v>0.54193091832000007</v>
      </c>
      <c r="AW419" s="766">
        <f>SUM(AR419:AV419)</f>
        <v>2.2705129015200001</v>
      </c>
      <c r="AX419" s="877">
        <f>AW419/I419*100</f>
        <v>9.2787613466285244</v>
      </c>
      <c r="AY419" s="1212">
        <v>0.53</v>
      </c>
      <c r="AZ419" s="1028">
        <v>17.64</v>
      </c>
      <c r="BA419" s="1028">
        <v>-27.92</v>
      </c>
      <c r="BB419" s="1028">
        <v>-13.69</v>
      </c>
      <c r="BC419" s="1028">
        <v>-11.73</v>
      </c>
      <c r="BE419" s="721">
        <v>2013</v>
      </c>
      <c r="BF419" s="1057">
        <f>IF(BE419&gt;2008,0,IF(BE419&gt;2001,1,IF(BE419&gt;1990,2,IF(BE419&gt;1980,3,IF(BE419&gt;1973,4,IF(BE419&gt;1970,5,IF(BE419&gt;1960,6,IF(BE419&gt;1958,7,IF(BE419&gt;1953,8,9)))))))))</f>
        <v>0</v>
      </c>
    </row>
    <row r="420" spans="1:58" ht="11.25" customHeight="1" x14ac:dyDescent="0.2">
      <c r="A420" s="1027" t="s">
        <v>1633</v>
      </c>
      <c r="B420" s="1031" t="s">
        <v>1634</v>
      </c>
      <c r="C420" s="1181" t="s">
        <v>4414</v>
      </c>
      <c r="D420" s="1181" t="s">
        <v>4415</v>
      </c>
      <c r="E420" s="857">
        <v>6</v>
      </c>
      <c r="F420" s="1245">
        <v>700</v>
      </c>
      <c r="G420" s="1245" t="s">
        <v>107</v>
      </c>
      <c r="H420" s="1245" t="s">
        <v>107</v>
      </c>
      <c r="I420" s="1030">
        <v>74.11</v>
      </c>
      <c r="J420" s="766">
        <f>(M420/I420)*100</f>
        <v>4.5877749291593579</v>
      </c>
      <c r="K420" s="1033">
        <v>0.85</v>
      </c>
      <c r="L420" s="1043">
        <v>4</v>
      </c>
      <c r="M420" s="756">
        <f>K420*L420</f>
        <v>3.4</v>
      </c>
      <c r="N420" s="1026" t="s">
        <v>221</v>
      </c>
      <c r="O420" s="860">
        <v>0.8</v>
      </c>
      <c r="P420" s="1016">
        <v>43188</v>
      </c>
      <c r="Q420" s="1016">
        <v>43206</v>
      </c>
      <c r="R420" s="756">
        <f>(K420-O420)/O420*100</f>
        <v>6.249999999999992</v>
      </c>
      <c r="S420" s="824">
        <f>IF(INDEX(Historical!$D$7:$D$1455,MATCH(B420,Historical!$B$7:$B$1455,0))=0,"n/a",(INDEX(Historical!$C$7:$C$1455,MATCH(B420,Historical!$B$7:$B$1455,0))/INDEX(Historical!$D$7:$D$1455,MATCH(B420,Historical!$B$7:$B$1455,0))-1)*100)</f>
        <v>6.7796610169491567</v>
      </c>
      <c r="T420" s="824">
        <f>IF(INDEX(Historical!$F$7:$F$1455,MATCH(B420,Historical!$B$7:$B$1455,0))=0,"n/a",((INDEX(Historical!$C$7:$C$1455,MATCH(B420,Historical!$B$7:$B$1455,0))/INDEX(Historical!$F$7:$F$1455,MATCH(B420,Historical!$B$7:$B$1455,0)))^(1/3)-1)*100)</f>
        <v>13.577079718345274</v>
      </c>
      <c r="U420" s="824" t="str">
        <f>IF(INDEX(Historical!$I$7:$I$1455,MATCH(B420,Historical!$B$7:$B$1455,0))=0,"n/a",((INDEX(Historical!$C$7:$C$1455,MATCH(B420,Historical!$B$7:$B$1455,0))/INDEX(Historical!$I$7:$I$1455,MATCH(B420,Historical!$B$7:$B$1455,0)))^(1/5)-1)*100)</f>
        <v>n/a</v>
      </c>
      <c r="V420" s="824" t="str">
        <f>IF(INDEX(Historical!$O$7:$O$1455,MATCH(B420,Historical!$B$7:$B$1455,0))=0,"n/a",((INDEX(Historical!$C$7:$C$1455,MATCH(B420,Historical!$B$7:$B$1455,0))/INDEX(Historical!$O$7:$O$1455,MATCH(B420,Historical!$B$7:$B$1455,0)))^(1/10)-1)*100)</f>
        <v>n/a</v>
      </c>
      <c r="W420" s="825" t="str">
        <f>IF(OR(U420&lt;=0,U420="n/a",V420&lt;=0,V420="n/a"),"n/a",U420/V420)</f>
        <v>n/a</v>
      </c>
      <c r="X420" s="826" t="str">
        <f>IF(OR(AJ420&lt;=0,AJ420="n/a",U420&lt;=0,U420="n/a"),"n/a",U420/AJ420)</f>
        <v>n/a</v>
      </c>
      <c r="Y420" s="780"/>
      <c r="Z420" s="766">
        <f>IF(OR(AC420&lt;0.01,AC420="n/a"),"n/a",M420/AC420*100)</f>
        <v>99.706744868035173</v>
      </c>
      <c r="AA420" s="1042">
        <f>IF(OR(AC420&lt;0.01,AC420="n/a"),"n/a",I420/AC420)</f>
        <v>21.733137829912021</v>
      </c>
      <c r="AB420" s="1043">
        <v>12</v>
      </c>
      <c r="AC420" s="1021">
        <v>3.41</v>
      </c>
      <c r="AD420" s="1021">
        <v>1.4</v>
      </c>
      <c r="AE420" s="1021">
        <v>3.02</v>
      </c>
      <c r="AF420" s="1021">
        <v>10.63</v>
      </c>
      <c r="AG420" s="1021">
        <v>48.4</v>
      </c>
      <c r="AH420" s="1021">
        <v>9.1</v>
      </c>
      <c r="AI420" s="1021">
        <v>16.689999999999998</v>
      </c>
      <c r="AJ420" s="1021">
        <v>51.800000000000004</v>
      </c>
      <c r="AK420" s="1021">
        <v>15.509999999999998</v>
      </c>
      <c r="AL420" s="1034">
        <v>3800</v>
      </c>
      <c r="AM420" s="1028">
        <v>1.4000000000000001</v>
      </c>
      <c r="AN420" s="1021">
        <v>0</v>
      </c>
      <c r="AO420" s="868" t="str">
        <f>IF(U420="n/a","n/a",IF(AA420&lt;0,"n/a",IF(AA420="n/a","n/a",J420+U420-AA420)))</f>
        <v>n/a</v>
      </c>
      <c r="AP420" s="869" t="str">
        <f>IF(U420="n/a","n/a",J420+U420)</f>
        <v>n/a</v>
      </c>
      <c r="AQ420" s="1044">
        <f>IF(OR(AC420&lt;0.01,AF420="n/a"),"n/a",(I420/SQRT(22.5*AC420*(I420/AF420))-1)*100)</f>
        <v>220.43252375636473</v>
      </c>
      <c r="AR420" s="766">
        <f>INDEX(Historical!$C$7:$C$1455,MATCH(B420,Historical!$B$7:$B$1455,0))*IF(AH420="n/a",1.03,IF(AH420&lt;0,1.01,IF(AH420&gt;10,1.1,(1+AH420/100))))</f>
        <v>3.4366500000000002</v>
      </c>
      <c r="AS420" s="1042">
        <f>IF($AI420="n/a",1.03*AR420,IF($AI420&lt;0,1.01*AR420,IF($AI420&gt;10,1.1*AR420,(1+$AI420/100)*AR420)))</f>
        <v>3.7803150000000003</v>
      </c>
      <c r="AT420" s="1042">
        <f>IF($AK420="n/a",1.03*AS420,IF($AK420&lt;0,1.01*AS420,IF($AK420&gt;10,1.1*AS420,(1+$AK420/100)*AS420)))</f>
        <v>4.1583465000000004</v>
      </c>
      <c r="AU420" s="1042">
        <f>IF($AK420="n/a",1.03*AT420,IF($AK420&lt;0,1.01*AT420,IF($AK420&gt;10,1.1*AT420,(1+$AK420/100)*AT420)))</f>
        <v>4.5741811500000011</v>
      </c>
      <c r="AV420" s="1042">
        <f>IF($AK420="n/a",1.03*AU420,IF($AK420&lt;0,1.01*AU420,IF($AK420&gt;10,1.1*AU420,(1+$AK420/100)*AU420)))</f>
        <v>5.0315992650000014</v>
      </c>
      <c r="AW420" s="766">
        <f>SUM(AR420:AV420)</f>
        <v>20.981091915000004</v>
      </c>
      <c r="AX420" s="877">
        <f>AW420/I420*100</f>
        <v>28.310743374713272</v>
      </c>
      <c r="AY420" s="1212">
        <v>1.27</v>
      </c>
      <c r="AZ420" s="1028">
        <v>11.700000000000001</v>
      </c>
      <c r="BA420" s="1028">
        <v>-17.669999999999998</v>
      </c>
      <c r="BB420" s="1028">
        <v>-5.64</v>
      </c>
      <c r="BC420" s="1028">
        <v>-7.82</v>
      </c>
      <c r="BE420" s="721">
        <v>2013</v>
      </c>
      <c r="BF420" s="1057">
        <f>IF(BE420&gt;2008,0,IF(BE420&gt;2001,1,IF(BE420&gt;1990,2,IF(BE420&gt;1980,3,IF(BE420&gt;1973,4,IF(BE420&gt;1970,5,IF(BE420&gt;1960,6,IF(BE420&gt;1958,7,IF(BE420&gt;1953,8,9)))))))))</f>
        <v>0</v>
      </c>
    </row>
    <row r="421" spans="1:58" ht="11.25" customHeight="1" x14ac:dyDescent="0.2">
      <c r="A421" s="1027" t="s">
        <v>1635</v>
      </c>
      <c r="B421" s="1031" t="s">
        <v>1636</v>
      </c>
      <c r="C421" s="1181" t="s">
        <v>109</v>
      </c>
      <c r="D421" s="1181" t="s">
        <v>4434</v>
      </c>
      <c r="E421" s="857">
        <v>6</v>
      </c>
      <c r="F421" s="1245">
        <v>736</v>
      </c>
      <c r="G421" s="1245" t="s">
        <v>116</v>
      </c>
      <c r="H421" s="1245" t="s">
        <v>116</v>
      </c>
      <c r="I421" s="1030">
        <v>42.27</v>
      </c>
      <c r="J421" s="766">
        <f>(M421/I421)*100</f>
        <v>2.5550035486160398</v>
      </c>
      <c r="K421" s="1033">
        <v>0.27</v>
      </c>
      <c r="L421" s="1043">
        <v>4</v>
      </c>
      <c r="M421" s="756">
        <f>K421*L421</f>
        <v>1.08</v>
      </c>
      <c r="N421" s="1026" t="s">
        <v>170</v>
      </c>
      <c r="O421" s="860">
        <v>0.25</v>
      </c>
      <c r="P421" s="1016">
        <v>43404</v>
      </c>
      <c r="Q421" s="1016">
        <v>43419</v>
      </c>
      <c r="R421" s="756">
        <f>(K421-O421)/O421*100</f>
        <v>8.0000000000000071</v>
      </c>
      <c r="S421" s="824">
        <f>IF(INDEX(Historical!$D$7:$D$1455,MATCH(B421,Historical!$B$7:$B$1455,0))=0,"n/a",(INDEX(Historical!$C$7:$C$1455,MATCH(B421,Historical!$B$7:$B$1455,0))/INDEX(Historical!$D$7:$D$1455,MATCH(B421,Historical!$B$7:$B$1455,0))-1)*100)</f>
        <v>6.4935064935065068</v>
      </c>
      <c r="T421" s="824">
        <f>IF(INDEX(Historical!$F$7:$F$1455,MATCH(B421,Historical!$B$7:$B$1455,0))=0,"n/a",((INDEX(Historical!$C$7:$C$1455,MATCH(B421,Historical!$B$7:$B$1455,0))/INDEX(Historical!$F$7:$F$1455,MATCH(B421,Historical!$B$7:$B$1455,0)))^(1/3)-1)*100)</f>
        <v>6.4392109888903093</v>
      </c>
      <c r="U421" s="824">
        <f>IF(INDEX(Historical!$I$7:$I$1455,MATCH(B421,Historical!$B$7:$B$1455,0))=0,"n/a",((INDEX(Historical!$C$7:$C$1455,MATCH(B421,Historical!$B$7:$B$1455,0))/INDEX(Historical!$I$7:$I$1455,MATCH(B421,Historical!$B$7:$B$1455,0)))^(1/5)-1)*100)</f>
        <v>6.4467779836540062</v>
      </c>
      <c r="V421" s="824">
        <f>IF(INDEX(Historical!$O$7:$O$1455,MATCH(B421,Historical!$B$7:$B$1455,0))=0,"n/a",((INDEX(Historical!$C$7:$C$1455,MATCH(B421,Historical!$B$7:$B$1455,0))/INDEX(Historical!$O$7:$O$1455,MATCH(B421,Historical!$B$7:$B$1455,0)))^(1/10)-1)*100)</f>
        <v>-3.7361425379558888</v>
      </c>
      <c r="W421" s="825" t="str">
        <f>IF(OR(U421&lt;=0,U421="n/a",V421&lt;=0,V421="n/a"),"n/a",U421/V421)</f>
        <v>n/a</v>
      </c>
      <c r="X421" s="826">
        <f>IF(OR(AJ421&lt;=0,AJ421="n/a",U421&lt;=0,U421="n/a"),"n/a",U421/AJ421)</f>
        <v>0.40292362397837539</v>
      </c>
      <c r="Y421" s="780" t="s">
        <v>4077</v>
      </c>
      <c r="Z421" s="766">
        <f>IF(OR(AC421&lt;0.01,AC421="n/a"),"n/a",M421/AC421*100)</f>
        <v>37.370242214532873</v>
      </c>
      <c r="AA421" s="1042">
        <f>IF(OR(AC421&lt;0.01,AC421="n/a"),"n/a",I421/AC421)</f>
        <v>14.626297577854672</v>
      </c>
      <c r="AB421" s="1043">
        <v>12</v>
      </c>
      <c r="AC421" s="1021">
        <v>2.89</v>
      </c>
      <c r="AD421" s="1021">
        <v>1.46</v>
      </c>
      <c r="AE421" s="1021">
        <v>5.25</v>
      </c>
      <c r="AF421" s="1021">
        <v>1.6</v>
      </c>
      <c r="AG421" s="1021">
        <v>9.7000000000000011</v>
      </c>
      <c r="AH421" s="1021">
        <v>20.8</v>
      </c>
      <c r="AI421" s="1021">
        <v>8.24</v>
      </c>
      <c r="AJ421" s="1021">
        <v>16</v>
      </c>
      <c r="AK421" s="1021">
        <v>10</v>
      </c>
      <c r="AL421" s="1034">
        <v>1480</v>
      </c>
      <c r="AM421" s="1028">
        <v>1</v>
      </c>
      <c r="AN421" s="1021">
        <v>0.1</v>
      </c>
      <c r="AO421" s="868">
        <f>IF(U421="n/a","n/a",IF(AA421&lt;0,"n/a",IF(AA421="n/a","n/a",J421+U421-AA421)))</f>
        <v>-5.6245160455846257</v>
      </c>
      <c r="AP421" s="869">
        <f>IF(U421="n/a","n/a",J421+U421)</f>
        <v>9.0017815322700461</v>
      </c>
      <c r="AQ421" s="1044">
        <f>IF(OR(AC421&lt;0.01,AF421="n/a"),"n/a",(I421/SQRT(22.5*AC421*(I421/AF421))-1)*100)</f>
        <v>1.9849141884719756</v>
      </c>
      <c r="AR421" s="766">
        <f>INDEX(Historical!$C$7:$C$1455,MATCH(B421,Historical!$B$7:$B$1455,0))*IF(AH421="n/a",1.03,IF(AH421&lt;0,1.01,IF(AH421&gt;10,1.1,(1+AH421/100))))</f>
        <v>0.90200000000000014</v>
      </c>
      <c r="AS421" s="1042">
        <f>IF($AI421="n/a",1.03*AR421,IF($AI421&lt;0,1.01*AR421,IF($AI421&gt;10,1.1*AR421,(1+$AI421/100)*AR421)))</f>
        <v>0.97632480000000021</v>
      </c>
      <c r="AT421" s="1042">
        <f>IF($AK421="n/a",1.03*AS421,IF($AK421&lt;0,1.01*AS421,IF($AK421&gt;10,1.1*AS421,(1+$AK421/100)*AS421)))</f>
        <v>1.0739572800000003</v>
      </c>
      <c r="AU421" s="1042">
        <f>IF($AK421="n/a",1.03*AT421,IF($AK421&lt;0,1.01*AT421,IF($AK421&gt;10,1.1*AT421,(1+$AK421/100)*AT421)))</f>
        <v>1.1813530080000005</v>
      </c>
      <c r="AV421" s="1042">
        <f>IF($AK421="n/a",1.03*AU421,IF($AK421&lt;0,1.01*AU421,IF($AK421&gt;10,1.1*AU421,(1+$AK421/100)*AU421)))</f>
        <v>1.2994883088000007</v>
      </c>
      <c r="AW421" s="766">
        <f>SUM(AR421:AV421)</f>
        <v>5.4331233968000019</v>
      </c>
      <c r="AX421" s="877">
        <f>AW421/I421*100</f>
        <v>12.85337922119707</v>
      </c>
      <c r="AY421" s="1212">
        <v>0.63</v>
      </c>
      <c r="AZ421" s="1028">
        <v>11.85</v>
      </c>
      <c r="BA421" s="1028">
        <v>-11.51</v>
      </c>
      <c r="BB421" s="1028">
        <v>1.7500000000000002</v>
      </c>
      <c r="BC421" s="1028">
        <v>-2.1</v>
      </c>
      <c r="BE421" s="721">
        <v>2013</v>
      </c>
      <c r="BF421" s="1057">
        <f>IF(BE421&gt;2008,0,IF(BE421&gt;2001,1,IF(BE421&gt;1990,2,IF(BE421&gt;1980,3,IF(BE421&gt;1973,4,IF(BE421&gt;1970,5,IF(BE421&gt;1960,6,IF(BE421&gt;1958,7,IF(BE421&gt;1953,8,9)))))))))</f>
        <v>0</v>
      </c>
    </row>
    <row r="422" spans="1:58" ht="11.25" customHeight="1" x14ac:dyDescent="0.2">
      <c r="A422" s="1027" t="s">
        <v>1637</v>
      </c>
      <c r="B422" s="1031" t="s">
        <v>1638</v>
      </c>
      <c r="C422" s="1181" t="s">
        <v>4414</v>
      </c>
      <c r="D422" s="1181" t="s">
        <v>4415</v>
      </c>
      <c r="E422" s="857">
        <v>7</v>
      </c>
      <c r="F422" s="1245">
        <v>566</v>
      </c>
      <c r="G422" s="1245" t="s">
        <v>107</v>
      </c>
      <c r="H422" s="1245" t="s">
        <v>107</v>
      </c>
      <c r="I422" s="1030">
        <v>19.29</v>
      </c>
      <c r="J422" s="766">
        <f>(M422/I422)*100</f>
        <v>9.3312597200622083</v>
      </c>
      <c r="K422" s="1033">
        <v>0.45</v>
      </c>
      <c r="L422" s="1043">
        <v>4</v>
      </c>
      <c r="M422" s="756">
        <f>K422*L422</f>
        <v>1.8</v>
      </c>
      <c r="N422" s="1026" t="s">
        <v>524</v>
      </c>
      <c r="O422" s="860">
        <v>0.43</v>
      </c>
      <c r="P422" s="1022">
        <v>43053</v>
      </c>
      <c r="Q422" s="1022">
        <v>43069</v>
      </c>
      <c r="R422" s="756">
        <f>(K422-O422)/O422*100</f>
        <v>4.6511627906976782</v>
      </c>
      <c r="S422" s="824">
        <f>IF(INDEX(Historical!$D$7:$D$1455,MATCH(B422,Historical!$B$7:$B$1455,0))=0,"n/a",(INDEX(Historical!$C$7:$C$1455,MATCH(B422,Historical!$B$7:$B$1455,0))/INDEX(Historical!$D$7:$D$1455,MATCH(B422,Historical!$B$7:$B$1455,0))-1)*100)</f>
        <v>3.5928143712574911</v>
      </c>
      <c r="T422" s="824">
        <f>IF(INDEX(Historical!$F$7:$F$1455,MATCH(B422,Historical!$B$7:$B$1455,0))=0,"n/a",((INDEX(Historical!$C$7:$C$1455,MATCH(B422,Historical!$B$7:$B$1455,0))/INDEX(Historical!$F$7:$F$1455,MATCH(B422,Historical!$B$7:$B$1455,0)))^(1/3)-1)*100)</f>
        <v>4.638069497721875</v>
      </c>
      <c r="U422" s="824">
        <f>IF(INDEX(Historical!$I$7:$I$1455,MATCH(B422,Historical!$B$7:$B$1455,0))=0,"n/a",((INDEX(Historical!$C$7:$C$1455,MATCH(B422,Historical!$B$7:$B$1455,0))/INDEX(Historical!$I$7:$I$1455,MATCH(B422,Historical!$B$7:$B$1455,0)))^(1/5)-1)*100)</f>
        <v>5.5587975449417071</v>
      </c>
      <c r="V422" s="824" t="str">
        <f>IF(INDEX(Historical!$O$7:$O$1455,MATCH(B422,Historical!$B$7:$B$1455,0))=0,"n/a",((INDEX(Historical!$C$7:$C$1455,MATCH(B422,Historical!$B$7:$B$1455,0))/INDEX(Historical!$O$7:$O$1455,MATCH(B422,Historical!$B$7:$B$1455,0)))^(1/10)-1)*100)</f>
        <v>n/a</v>
      </c>
      <c r="W422" s="825" t="str">
        <f>IF(OR(U422&lt;=0,U422="n/a",V422&lt;=0,V422="n/a"),"n/a",U422/V422)</f>
        <v>n/a</v>
      </c>
      <c r="X422" s="826">
        <f>IF(OR(AJ422&lt;=0,AJ422="n/a",U422&lt;=0,U422="n/a"),"n/a",U422/AJ422)</f>
        <v>0.25499071307072052</v>
      </c>
      <c r="Y422" s="1032"/>
      <c r="Z422" s="766">
        <f>IF(OR(AC422&lt;0.01,AC422="n/a"),"n/a",M422/AC422*100)</f>
        <v>82.568807339449535</v>
      </c>
      <c r="AA422" s="1042">
        <f>IF(OR(AC422&lt;0.01,AC422="n/a"),"n/a",I422/AC422)</f>
        <v>8.8486238532110075</v>
      </c>
      <c r="AB422" s="1043">
        <v>12</v>
      </c>
      <c r="AC422" s="1021">
        <v>2.1800000000000002</v>
      </c>
      <c r="AD422" s="1021">
        <v>1.47</v>
      </c>
      <c r="AE422" s="1021">
        <v>5.3</v>
      </c>
      <c r="AF422" s="1021">
        <v>1.02</v>
      </c>
      <c r="AG422" s="1021">
        <v>11.5</v>
      </c>
      <c r="AH422" s="1021">
        <v>52.800000000000004</v>
      </c>
      <c r="AI422" s="1021">
        <v>-30.159999999999997</v>
      </c>
      <c r="AJ422" s="1021">
        <v>21.8</v>
      </c>
      <c r="AK422" s="1021">
        <v>6</v>
      </c>
      <c r="AL422" s="1034">
        <v>3450</v>
      </c>
      <c r="AM422" s="1028">
        <v>0.6</v>
      </c>
      <c r="AN422" s="1021">
        <v>1</v>
      </c>
      <c r="AO422" s="868">
        <f>IF(U422="n/a","n/a",IF(AA422&lt;0,"n/a",IF(AA422="n/a","n/a",J422+U422-AA422)))</f>
        <v>6.0414334117929069</v>
      </c>
      <c r="AP422" s="869">
        <f>IF(U422="n/a","n/a",J422+U422)</f>
        <v>14.890057265003914</v>
      </c>
      <c r="AQ422" s="1044">
        <f>IF(OR(AC422&lt;0.01,AF422="n/a"),"n/a",(I422/SQRT(22.5*AC422*(I422/AF422))-1)*100)</f>
        <v>-36.664574314298711</v>
      </c>
      <c r="AR422" s="766">
        <f>INDEX(Historical!$C$7:$C$1455,MATCH(B422,Historical!$B$7:$B$1455,0))*IF(AH422="n/a",1.03,IF(AH422&lt;0,1.01,IF(AH422&gt;10,1.1,(1+AH422/100))))</f>
        <v>1.903</v>
      </c>
      <c r="AS422" s="1042">
        <f>IF($AI422="n/a",1.03*AR422,IF($AI422&lt;0,1.01*AR422,IF($AI422&gt;10,1.1*AR422,(1+$AI422/100)*AR422)))</f>
        <v>1.9220300000000001</v>
      </c>
      <c r="AT422" s="1042">
        <f>IF($AK422="n/a",1.03*AS422,IF($AK422&lt;0,1.01*AS422,IF($AK422&gt;10,1.1*AS422,(1+$AK422/100)*AS422)))</f>
        <v>2.0373518000000002</v>
      </c>
      <c r="AU422" s="1042">
        <f>IF($AK422="n/a",1.03*AT422,IF($AK422&lt;0,1.01*AT422,IF($AK422&gt;10,1.1*AT422,(1+$AK422/100)*AT422)))</f>
        <v>2.1595929080000005</v>
      </c>
      <c r="AV422" s="1042">
        <f>IF($AK422="n/a",1.03*AU422,IF($AK422&lt;0,1.01*AU422,IF($AK422&gt;10,1.1*AU422,(1+$AK422/100)*AU422)))</f>
        <v>2.2891684824800005</v>
      </c>
      <c r="AW422" s="766">
        <f>SUM(AR422:AV422)</f>
        <v>10.311143190480001</v>
      </c>
      <c r="AX422" s="877">
        <f>AW422/I422*100</f>
        <v>53.453308400622092</v>
      </c>
      <c r="AY422" s="1212">
        <v>0.6</v>
      </c>
      <c r="AZ422" s="1028">
        <v>22.28</v>
      </c>
      <c r="BA422" s="1028">
        <v>-19.05</v>
      </c>
      <c r="BB422" s="1028">
        <v>-9.74</v>
      </c>
      <c r="BC422" s="1028">
        <v>-6.08</v>
      </c>
      <c r="BE422" s="721">
        <v>2012</v>
      </c>
      <c r="BF422" s="1057">
        <f>IF(BE422&gt;2008,0,IF(BE422&gt;2001,1,IF(BE422&gt;1990,2,IF(BE422&gt;1980,3,IF(BE422&gt;1973,4,IF(BE422&gt;1970,5,IF(BE422&gt;1960,6,IF(BE422&gt;1958,7,IF(BE422&gt;1953,8,9)))))))))</f>
        <v>0</v>
      </c>
    </row>
    <row r="423" spans="1:58" ht="11.25" customHeight="1" x14ac:dyDescent="0.2">
      <c r="A423" s="1027" t="s">
        <v>1639</v>
      </c>
      <c r="B423" s="1031" t="s">
        <v>1640</v>
      </c>
      <c r="C423" s="1181" t="s">
        <v>129</v>
      </c>
      <c r="D423" s="1181" t="s">
        <v>4422</v>
      </c>
      <c r="E423" s="857">
        <v>5</v>
      </c>
      <c r="F423" s="1245">
        <v>764</v>
      </c>
      <c r="G423" s="1245" t="s">
        <v>116</v>
      </c>
      <c r="H423" s="1245" t="s">
        <v>116</v>
      </c>
      <c r="I423" s="1030">
        <v>113.16</v>
      </c>
      <c r="J423" s="766">
        <f>(M423/I423)*100</f>
        <v>1.1311417462000708</v>
      </c>
      <c r="K423" s="1033">
        <v>0.32</v>
      </c>
      <c r="L423" s="1043">
        <v>4</v>
      </c>
      <c r="M423" s="756">
        <f>K423*L423</f>
        <v>1.28</v>
      </c>
      <c r="N423" s="1026" t="s">
        <v>576</v>
      </c>
      <c r="O423" s="860">
        <v>0.24</v>
      </c>
      <c r="P423" s="1022">
        <v>43010</v>
      </c>
      <c r="Q423" s="1022">
        <v>43025</v>
      </c>
      <c r="R423" s="756">
        <f>(K423-O423)/O423*100</f>
        <v>33.333333333333343</v>
      </c>
      <c r="S423" s="824">
        <f>IF(INDEX(Historical!$D$7:$D$1455,MATCH(B423,Historical!$B$7:$B$1455,0))=0,"n/a",(INDEX(Historical!$C$7:$C$1455,MATCH(B423,Historical!$B$7:$B$1455,0))/INDEX(Historical!$D$7:$D$1455,MATCH(B423,Historical!$B$7:$B$1455,0))-1)*100)</f>
        <v>15.555555555555568</v>
      </c>
      <c r="T423" s="824">
        <f>IF(INDEX(Historical!$F$7:$F$1455,MATCH(B423,Historical!$B$7:$B$1455,0))=0,"n/a",((INDEX(Historical!$C$7:$C$1455,MATCH(B423,Historical!$B$7:$B$1455,0))/INDEX(Historical!$F$7:$F$1455,MATCH(B423,Historical!$B$7:$B$1455,0)))^(1/3)-1)*100)</f>
        <v>8.2446637382673327</v>
      </c>
      <c r="U423" s="824">
        <f>IF(INDEX(Historical!$I$7:$I$1455,MATCH(B423,Historical!$B$7:$B$1455,0))=0,"n/a",((INDEX(Historical!$C$7:$C$1455,MATCH(B423,Historical!$B$7:$B$1455,0))/INDEX(Historical!$I$7:$I$1455,MATCH(B423,Historical!$B$7:$B$1455,0)))^(1/5)-1)*100)</f>
        <v>8.8691633250776114</v>
      </c>
      <c r="V423" s="824">
        <f>IF(INDEX(Historical!$O$7:$O$1455,MATCH(B423,Historical!$B$7:$B$1455,0))=0,"n/a",((INDEX(Historical!$C$7:$C$1455,MATCH(B423,Historical!$B$7:$B$1455,0))/INDEX(Historical!$O$7:$O$1455,MATCH(B423,Historical!$B$7:$B$1455,0)))^(1/10)-1)*100)</f>
        <v>7.5985288632311354</v>
      </c>
      <c r="W423" s="825">
        <f>IF(OR(U423&lt;=0,U423="n/a",V423&lt;=0,V423="n/a"),"n/a",U423/V423)</f>
        <v>1.1672211140757793</v>
      </c>
      <c r="X423" s="826">
        <f>IF(OR(AJ423&lt;=0,AJ423="n/a",U423&lt;=0,U423="n/a"),"n/a",U423/AJ423)</f>
        <v>0.22567845610884504</v>
      </c>
      <c r="Y423" s="1032" t="s">
        <v>154</v>
      </c>
      <c r="Z423" s="766">
        <f>IF(OR(AC423&lt;0.01,AC423="n/a"),"n/a",M423/AC423*100)</f>
        <v>20.915032679738562</v>
      </c>
      <c r="AA423" s="1042">
        <f>IF(OR(AC423&lt;0.01,AC423="n/a"),"n/a",I423/AC423)</f>
        <v>18.490196078431371</v>
      </c>
      <c r="AB423" s="1043">
        <v>10</v>
      </c>
      <c r="AC423" s="1021">
        <v>6.12</v>
      </c>
      <c r="AD423" s="1021" t="s">
        <v>138</v>
      </c>
      <c r="AE423" s="1021">
        <v>0.76</v>
      </c>
      <c r="AF423" s="1021">
        <v>1.67</v>
      </c>
      <c r="AG423" s="1021">
        <v>11.799999999999999</v>
      </c>
      <c r="AH423" s="1021">
        <v>47</v>
      </c>
      <c r="AI423" s="1021">
        <v>-9.36</v>
      </c>
      <c r="AJ423" s="1021">
        <v>39.300000000000004</v>
      </c>
      <c r="AK423" s="1021" t="s">
        <v>138</v>
      </c>
      <c r="AL423" s="1034">
        <v>2550</v>
      </c>
      <c r="AM423" s="1028">
        <v>5.0999999999999996</v>
      </c>
      <c r="AN423" s="1021">
        <v>0</v>
      </c>
      <c r="AO423" s="868">
        <f>IF(U423="n/a","n/a",IF(AA423&lt;0,"n/a",IF(AA423="n/a","n/a",J423+U423-AA423)))</f>
        <v>-8.4898910071536893</v>
      </c>
      <c r="AP423" s="869">
        <f>IF(U423="n/a","n/a",J423+U423)</f>
        <v>10.000305071277682</v>
      </c>
      <c r="AQ423" s="1044">
        <f>IF(OR(AC423&lt;0.01,AF423="n/a"),"n/a",(I423/SQRT(22.5*AC423*(I423/AF423))-1)*100)</f>
        <v>17.148770470107589</v>
      </c>
      <c r="AR423" s="766">
        <f>INDEX(Historical!$C$7:$C$1455,MATCH(B423,Historical!$B$7:$B$1455,0))*IF(AH423="n/a",1.03,IF(AH423&lt;0,1.01,IF(AH423&gt;10,1.1,(1+AH423/100))))</f>
        <v>1.1440000000000001</v>
      </c>
      <c r="AS423" s="1042">
        <f>IF($AI423="n/a",1.03*AR423,IF($AI423&lt;0,1.01*AR423,IF($AI423&gt;10,1.1*AR423,(1+$AI423/100)*AR423)))</f>
        <v>1.1554400000000002</v>
      </c>
      <c r="AT423" s="1042">
        <f>IF($AK423="n/a",1.03*AS423,IF($AK423&lt;0,1.01*AS423,IF($AK423&gt;10,1.1*AS423,(1+$AK423/100)*AS423)))</f>
        <v>1.1901032000000002</v>
      </c>
      <c r="AU423" s="1042">
        <f>IF($AK423="n/a",1.03*AT423,IF($AK423&lt;0,1.01*AT423,IF($AK423&gt;10,1.1*AT423,(1+$AK423/100)*AT423)))</f>
        <v>1.2258062960000002</v>
      </c>
      <c r="AV423" s="1042">
        <f>IF($AK423="n/a",1.03*AU423,IF($AK423&lt;0,1.01*AU423,IF($AK423&gt;10,1.1*AU423,(1+$AK423/100)*AU423)))</f>
        <v>1.2625804848800002</v>
      </c>
      <c r="AW423" s="766">
        <f>SUM(AR423:AV423)</f>
        <v>5.9779299808800008</v>
      </c>
      <c r="AX423" s="877">
        <f>AW423/I423*100</f>
        <v>5.2827235603393436</v>
      </c>
      <c r="AY423" s="1212">
        <v>0.3</v>
      </c>
      <c r="AZ423" s="1028">
        <v>17.91</v>
      </c>
      <c r="BA423" s="1028">
        <v>-35.86</v>
      </c>
      <c r="BB423" s="1028">
        <v>10.459999999999999</v>
      </c>
      <c r="BC423" s="1028">
        <v>4.92</v>
      </c>
      <c r="BE423" s="721">
        <v>2014</v>
      </c>
      <c r="BF423" s="1057">
        <f>IF(BE423&gt;2008,0,IF(BE423&gt;2001,1,IF(BE423&gt;1990,2,IF(BE423&gt;1980,3,IF(BE423&gt;1973,4,IF(BE423&gt;1970,5,IF(BE423&gt;1960,6,IF(BE423&gt;1958,7,IF(BE423&gt;1953,8,9)))))))))</f>
        <v>0</v>
      </c>
    </row>
    <row r="424" spans="1:58" ht="11.25" customHeight="1" x14ac:dyDescent="0.2">
      <c r="A424" s="1027" t="s">
        <v>1641</v>
      </c>
      <c r="B424" s="1031" t="s">
        <v>1642</v>
      </c>
      <c r="C424" s="1181" t="s">
        <v>109</v>
      </c>
      <c r="D424" s="1181" t="s">
        <v>4434</v>
      </c>
      <c r="E424" s="857">
        <v>8</v>
      </c>
      <c r="F424" s="1245">
        <v>482</v>
      </c>
      <c r="G424" s="1245" t="s">
        <v>107</v>
      </c>
      <c r="H424" s="1245" t="s">
        <v>107</v>
      </c>
      <c r="I424" s="1030">
        <v>36.020000000000003</v>
      </c>
      <c r="J424" s="766">
        <f>(M424/I424)*100</f>
        <v>3.1093836757357023</v>
      </c>
      <c r="K424" s="1033">
        <v>0.28000000000000003</v>
      </c>
      <c r="L424" s="1043">
        <v>4</v>
      </c>
      <c r="M424" s="756">
        <f>K424*L424</f>
        <v>1.1200000000000001</v>
      </c>
      <c r="N424" s="1026" t="s">
        <v>979</v>
      </c>
      <c r="O424" s="860">
        <v>0.26</v>
      </c>
      <c r="P424" s="1016">
        <v>43228</v>
      </c>
      <c r="Q424" s="1016">
        <v>43236</v>
      </c>
      <c r="R424" s="756">
        <f>(K424-O424)/O424*100</f>
        <v>7.6923076923076987</v>
      </c>
      <c r="S424" s="824">
        <f>IF(INDEX(Historical!$D$7:$D$1455,MATCH(B424,Historical!$B$7:$B$1455,0))=0,"n/a",(INDEX(Historical!$C$7:$C$1455,MATCH(B424,Historical!$B$7:$B$1455,0))/INDEX(Historical!$D$7:$D$1455,MATCH(B424,Historical!$B$7:$B$1455,0))-1)*100)</f>
        <v>6.1224489795918435</v>
      </c>
      <c r="T424" s="824">
        <f>IF(INDEX(Historical!$F$7:$F$1455,MATCH(B424,Historical!$B$7:$B$1455,0))=0,"n/a",((INDEX(Historical!$C$7:$C$1455,MATCH(B424,Historical!$B$7:$B$1455,0))/INDEX(Historical!$F$7:$F$1455,MATCH(B424,Historical!$B$7:$B$1455,0)))^(1/3)-1)*100)</f>
        <v>11.021370033491195</v>
      </c>
      <c r="U424" s="824">
        <f>IF(INDEX(Historical!$I$7:$I$1455,MATCH(B424,Historical!$B$7:$B$1455,0))=0,"n/a",((INDEX(Historical!$C$7:$C$1455,MATCH(B424,Historical!$B$7:$B$1455,0))/INDEX(Historical!$I$7:$I$1455,MATCH(B424,Historical!$B$7:$B$1455,0)))^(1/5)-1)*100)</f>
        <v>16.723531932969316</v>
      </c>
      <c r="V424" s="824">
        <f>IF(INDEX(Historical!$O$7:$O$1455,MATCH(B424,Historical!$B$7:$B$1455,0))=0,"n/a",((INDEX(Historical!$C$7:$C$1455,MATCH(B424,Historical!$B$7:$B$1455,0))/INDEX(Historical!$O$7:$O$1455,MATCH(B424,Historical!$B$7:$B$1455,0)))^(1/10)-1)*100)</f>
        <v>1.2335696945859898</v>
      </c>
      <c r="W424" s="825">
        <f>IF(OR(U424&lt;=0,U424="n/a",V424&lt;=0,V424="n/a"),"n/a",U424/V424)</f>
        <v>13.557022360687988</v>
      </c>
      <c r="X424" s="826">
        <f>IF(OR(AJ424&lt;=0,AJ424="n/a",U424&lt;=0,U424="n/a"),"n/a",U424/AJ424)</f>
        <v>1.608031916631665</v>
      </c>
      <c r="Y424" s="780"/>
      <c r="Z424" s="766">
        <f>IF(OR(AC424&lt;0.01,AC424="n/a"),"n/a",M424/AC424*100)</f>
        <v>41.791044776119406</v>
      </c>
      <c r="AA424" s="1042">
        <f>IF(OR(AC424&lt;0.01,AC424="n/a"),"n/a",I424/AC424)</f>
        <v>13.440298507462687</v>
      </c>
      <c r="AB424" s="1043">
        <v>12</v>
      </c>
      <c r="AC424" s="1021">
        <v>2.68</v>
      </c>
      <c r="AD424" s="1021">
        <v>1.18</v>
      </c>
      <c r="AE424" s="1021">
        <v>4.41</v>
      </c>
      <c r="AF424" s="1021">
        <v>1.23</v>
      </c>
      <c r="AG424" s="1021">
        <v>9.1999999999999993</v>
      </c>
      <c r="AH424" s="1021">
        <v>21.5</v>
      </c>
      <c r="AI424" s="1021">
        <v>12.559999999999999</v>
      </c>
      <c r="AJ424" s="1021">
        <v>10.4</v>
      </c>
      <c r="AK424" s="1021">
        <v>11.4</v>
      </c>
      <c r="AL424" s="1034">
        <v>1280</v>
      </c>
      <c r="AM424" s="1028">
        <v>0.5</v>
      </c>
      <c r="AN424" s="1021">
        <v>0.04</v>
      </c>
      <c r="AO424" s="868">
        <f>IF(U424="n/a","n/a",IF(AA424&lt;0,"n/a",IF(AA424="n/a","n/a",J424+U424-AA424)))</f>
        <v>6.3926171012423314</v>
      </c>
      <c r="AP424" s="869">
        <f>IF(U424="n/a","n/a",J424+U424)</f>
        <v>19.832915608705019</v>
      </c>
      <c r="AQ424" s="1044">
        <f>IF(OR(AC424&lt;0.01,AF424="n/a"),"n/a",(I424/SQRT(22.5*AC424*(I424/AF424))-1)*100)</f>
        <v>-14.283238604811944</v>
      </c>
      <c r="AR424" s="766">
        <f>INDEX(Historical!$C$7:$C$1455,MATCH(B424,Historical!$B$7:$B$1455,0))*IF(AH424="n/a",1.03,IF(AH424&lt;0,1.01,IF(AH424&gt;10,1.1,(1+AH424/100))))</f>
        <v>1.1440000000000001</v>
      </c>
      <c r="AS424" s="1042">
        <f>IF($AI424="n/a",1.03*AR424,IF($AI424&lt;0,1.01*AR424,IF($AI424&gt;10,1.1*AR424,(1+$AI424/100)*AR424)))</f>
        <v>1.2584000000000002</v>
      </c>
      <c r="AT424" s="1042">
        <f>IF($AK424="n/a",1.03*AS424,IF($AK424&lt;0,1.01*AS424,IF($AK424&gt;10,1.1*AS424,(1+$AK424/100)*AS424)))</f>
        <v>1.3842400000000004</v>
      </c>
      <c r="AU424" s="1042">
        <f>IF($AK424="n/a",1.03*AT424,IF($AK424&lt;0,1.01*AT424,IF($AK424&gt;10,1.1*AT424,(1+$AK424/100)*AT424)))</f>
        <v>1.5226640000000005</v>
      </c>
      <c r="AV424" s="1042">
        <f>IF($AK424="n/a",1.03*AU424,IF($AK424&lt;0,1.01*AU424,IF($AK424&gt;10,1.1*AU424,(1+$AK424/100)*AU424)))</f>
        <v>1.6749304000000007</v>
      </c>
      <c r="AW424" s="766">
        <f>SUM(AR424:AV424)</f>
        <v>6.9842344000000018</v>
      </c>
      <c r="AX424" s="877">
        <f>AW424/I424*100</f>
        <v>19.389878956135483</v>
      </c>
      <c r="AY424" s="1212">
        <v>0.64</v>
      </c>
      <c r="AZ424" s="1028">
        <v>7.91</v>
      </c>
      <c r="BA424" s="1028">
        <v>-17.89</v>
      </c>
      <c r="BB424" s="1028">
        <v>-2.4</v>
      </c>
      <c r="BC424" s="1028">
        <v>-8.5400000000000009</v>
      </c>
      <c r="BE424" s="721">
        <v>2011</v>
      </c>
      <c r="BF424" s="1057">
        <f>IF(BE424&gt;2008,0,IF(BE424&gt;2001,1,IF(BE424&gt;1990,2,IF(BE424&gt;1980,3,IF(BE424&gt;1973,4,IF(BE424&gt;1970,5,IF(BE424&gt;1960,6,IF(BE424&gt;1958,7,IF(BE424&gt;1953,8,9)))))))))</f>
        <v>0</v>
      </c>
    </row>
    <row r="425" spans="1:58" ht="11.25" customHeight="1" x14ac:dyDescent="0.2">
      <c r="A425" s="1027" t="s">
        <v>1847</v>
      </c>
      <c r="B425" s="1031" t="s">
        <v>1848</v>
      </c>
      <c r="C425" s="1181" t="s">
        <v>4414</v>
      </c>
      <c r="D425" s="1181" t="s">
        <v>4415</v>
      </c>
      <c r="E425" s="857">
        <v>5</v>
      </c>
      <c r="F425" s="1245">
        <v>773</v>
      </c>
      <c r="G425" s="1245" t="s">
        <v>107</v>
      </c>
      <c r="H425" s="1245" t="s">
        <v>107</v>
      </c>
      <c r="I425" s="1030">
        <v>52.65</v>
      </c>
      <c r="J425" s="766">
        <f>(M425/I425)*100</f>
        <v>3.9506172839506171</v>
      </c>
      <c r="K425" s="1033">
        <v>0.52</v>
      </c>
      <c r="L425" s="1043">
        <v>4</v>
      </c>
      <c r="M425" s="756">
        <f>K425*L425</f>
        <v>2.08</v>
      </c>
      <c r="N425" s="1026" t="s">
        <v>162</v>
      </c>
      <c r="O425" s="860">
        <v>0.51</v>
      </c>
      <c r="P425" s="714">
        <v>43116</v>
      </c>
      <c r="Q425" s="714">
        <v>43131</v>
      </c>
      <c r="R425" s="756">
        <f>(K425-O425)/O425*100</f>
        <v>1.9607843137254919</v>
      </c>
      <c r="S425" s="824">
        <f>IF(INDEX(Historical!$D$7:$D$1455,MATCH(B425,Historical!$B$7:$B$1455,0))=0,"n/a",(INDEX(Historical!$C$7:$C$1455,MATCH(B425,Historical!$B$7:$B$1455,0))/INDEX(Historical!$D$7:$D$1455,MATCH(B425,Historical!$B$7:$B$1455,0))-1)*100)</f>
        <v>10.869565217391308</v>
      </c>
      <c r="T425" s="824">
        <f>IF(INDEX(Historical!$F$7:$F$1455,MATCH(B425,Historical!$B$7:$B$1455,0))=0,"n/a",((INDEX(Historical!$C$7:$C$1455,MATCH(B425,Historical!$B$7:$B$1455,0))/INDEX(Historical!$F$7:$F$1455,MATCH(B425,Historical!$B$7:$B$1455,0)))^(1/3)-1)*100)</f>
        <v>9.3541299792876842</v>
      </c>
      <c r="U425" s="824">
        <f>IF(INDEX(Historical!$I$7:$I$1455,MATCH(B425,Historical!$B$7:$B$1455,0))=0,"n/a",((INDEX(Historical!$C$7:$C$1455,MATCH(B425,Historical!$B$7:$B$1455,0))/INDEX(Historical!$I$7:$I$1455,MATCH(B425,Historical!$B$7:$B$1455,0)))^(1/5)-1)*100)</f>
        <v>7.2145025900850923</v>
      </c>
      <c r="V425" s="824">
        <f>IF(INDEX(Historical!$O$7:$O$1455,MATCH(B425,Historical!$B$7:$B$1455,0))=0,"n/a",((INDEX(Historical!$C$7:$C$1455,MATCH(B425,Historical!$B$7:$B$1455,0))/INDEX(Historical!$O$7:$O$1455,MATCH(B425,Historical!$B$7:$B$1455,0)))^(1/10)-1)*100)</f>
        <v>1.429828251487919</v>
      </c>
      <c r="W425" s="825">
        <f>IF(OR(U425&lt;=0,U425="n/a",V425&lt;=0,V425="n/a"),"n/a",U425/V425)</f>
        <v>5.0457127158996053</v>
      </c>
      <c r="X425" s="826">
        <f>IF(OR(AJ425&lt;=0,AJ425="n/a",U425&lt;=0,U425="n/a"),"n/a",U425/AJ425)</f>
        <v>0.39209253206984201</v>
      </c>
      <c r="Y425" s="777"/>
      <c r="Z425" s="766">
        <f>IF(OR(AC425&lt;0.01,AC425="n/a"),"n/a",M425/AC425*100)</f>
        <v>132.484076433121</v>
      </c>
      <c r="AA425" s="1042">
        <f>IF(OR(AC425&lt;0.01,AC425="n/a"),"n/a",I425/AC425)</f>
        <v>33.535031847133759</v>
      </c>
      <c r="AB425" s="1043">
        <v>12</v>
      </c>
      <c r="AC425" s="1021">
        <v>1.57</v>
      </c>
      <c r="AD425" s="1021">
        <v>4.4000000000000004</v>
      </c>
      <c r="AE425" s="1021">
        <v>5.23</v>
      </c>
      <c r="AF425" s="1021">
        <v>7.06</v>
      </c>
      <c r="AG425" s="1021">
        <v>22.2</v>
      </c>
      <c r="AH425" s="1021">
        <v>7.1</v>
      </c>
      <c r="AI425" s="1021" t="s">
        <v>138</v>
      </c>
      <c r="AJ425" s="1021">
        <v>18.399999999999999</v>
      </c>
      <c r="AK425" s="1021">
        <v>7.6</v>
      </c>
      <c r="AL425" s="1034">
        <v>1180</v>
      </c>
      <c r="AM425" s="1028">
        <v>0.2</v>
      </c>
      <c r="AN425" s="1021">
        <v>6.06</v>
      </c>
      <c r="AO425" s="868">
        <f>IF(U425="n/a","n/a",IF(AA425&lt;0,"n/a",IF(AA425="n/a","n/a",J425+U425-AA425)))</f>
        <v>-22.369911973098048</v>
      </c>
      <c r="AP425" s="869">
        <f>IF(U425="n/a","n/a",J425+U425)</f>
        <v>11.16511987403571</v>
      </c>
      <c r="AQ425" s="1044">
        <f>IF(OR(AC425&lt;0.01,AF425="n/a"),"n/a",(I425/SQRT(22.5*AC425*(I425/AF425))-1)*100)</f>
        <v>224.38476799474776</v>
      </c>
      <c r="AR425" s="766">
        <f>INDEX(Historical!$C$7:$C$1455,MATCH(B425,Historical!$B$7:$B$1455,0))*IF(AH425="n/a",1.03,IF(AH425&lt;0,1.01,IF(AH425&gt;10,1.1,(1+AH425/100))))</f>
        <v>2.1848399999999999</v>
      </c>
      <c r="AS425" s="1042">
        <f>IF($AI425="n/a",1.03*AR425,IF($AI425&lt;0,1.01*AR425,IF($AI425&gt;10,1.1*AR425,(1+$AI425/100)*AR425)))</f>
        <v>2.2503851999999998</v>
      </c>
      <c r="AT425" s="1042">
        <f>IF($AK425="n/a",1.03*AS425,IF($AK425&lt;0,1.01*AS425,IF($AK425&gt;10,1.1*AS425,(1+$AK425/100)*AS425)))</f>
        <v>2.4214144751999997</v>
      </c>
      <c r="AU425" s="1042">
        <f>IF($AK425="n/a",1.03*AT425,IF($AK425&lt;0,1.01*AT425,IF($AK425&gt;10,1.1*AT425,(1+$AK425/100)*AT425)))</f>
        <v>2.6054419753152001</v>
      </c>
      <c r="AV425" s="1042">
        <f>IF($AK425="n/a",1.03*AU425,IF($AK425&lt;0,1.01*AU425,IF($AK425&gt;10,1.1*AU425,(1+$AK425/100)*AU425)))</f>
        <v>2.8034555654391555</v>
      </c>
      <c r="AW425" s="766">
        <f>SUM(AR425:AV425)</f>
        <v>12.265537215954353</v>
      </c>
      <c r="AX425" s="877">
        <f>AW425/I425*100</f>
        <v>23.296366981869618</v>
      </c>
      <c r="AY425" s="1212">
        <v>0.75</v>
      </c>
      <c r="AZ425" s="1028">
        <v>12.72</v>
      </c>
      <c r="BA425" s="1028">
        <v>-19.400000000000002</v>
      </c>
      <c r="BB425" s="1028">
        <v>1.52</v>
      </c>
      <c r="BC425" s="1028">
        <v>0.86999999999999988</v>
      </c>
      <c r="BE425" s="721">
        <v>2014</v>
      </c>
      <c r="BF425" s="1057">
        <f>IF(BE425&gt;2008,0,IF(BE425&gt;2001,1,IF(BE425&gt;1990,2,IF(BE425&gt;1980,3,IF(BE425&gt;1973,4,IF(BE425&gt;1970,5,IF(BE425&gt;1960,6,IF(BE425&gt;1958,7,IF(BE425&gt;1953,8,9)))))))))</f>
        <v>0</v>
      </c>
    </row>
    <row r="426" spans="1:58" s="905" customFormat="1" ht="11.25" customHeight="1" x14ac:dyDescent="0.2">
      <c r="A426" s="884" t="s">
        <v>1643</v>
      </c>
      <c r="B426" s="914" t="s">
        <v>1644</v>
      </c>
      <c r="C426" s="1181" t="s">
        <v>109</v>
      </c>
      <c r="D426" s="1181" t="s">
        <v>4434</v>
      </c>
      <c r="E426" s="885">
        <v>6</v>
      </c>
      <c r="F426" s="1245">
        <v>739</v>
      </c>
      <c r="G426" s="1244" t="s">
        <v>107</v>
      </c>
      <c r="H426" s="1244" t="s">
        <v>107</v>
      </c>
      <c r="I426" s="886">
        <v>18.02</v>
      </c>
      <c r="J426" s="887">
        <f>(M426/I426)*100</f>
        <v>1.8867924528301889</v>
      </c>
      <c r="K426" s="888">
        <v>8.5000000000000006E-2</v>
      </c>
      <c r="L426" s="889">
        <v>4</v>
      </c>
      <c r="M426" s="890">
        <f>K426*L426</f>
        <v>0.34</v>
      </c>
      <c r="N426" s="891" t="s">
        <v>1001</v>
      </c>
      <c r="O426" s="892">
        <v>0.08</v>
      </c>
      <c r="P426" s="893">
        <v>43412</v>
      </c>
      <c r="Q426" s="893">
        <v>43427</v>
      </c>
      <c r="R426" s="890">
        <f>(K426-O426)/O426*100</f>
        <v>6.2500000000000053</v>
      </c>
      <c r="S426" s="824">
        <f>IF(INDEX(Historical!$D$7:$D$1455,MATCH(B426,Historical!$B$7:$B$1455,0))=0,"n/a",(INDEX(Historical!$C$7:$C$1455,MATCH(B426,Historical!$B$7:$B$1455,0))/INDEX(Historical!$D$7:$D$1455,MATCH(B426,Historical!$B$7:$B$1455,0))-1)*100)</f>
        <v>16.666666666666675</v>
      </c>
      <c r="T426" s="824">
        <f>IF(INDEX(Historical!$F$7:$F$1455,MATCH(B426,Historical!$B$7:$B$1455,0))=0,"n/a",((INDEX(Historical!$C$7:$C$1455,MATCH(B426,Historical!$B$7:$B$1455,0))/INDEX(Historical!$F$7:$F$1455,MATCH(B426,Historical!$B$7:$B$1455,0)))^(1/3)-1)*100)</f>
        <v>20.507113208761506</v>
      </c>
      <c r="U426" s="824" t="str">
        <f>IF(INDEX(Historical!$I$7:$I$1455,MATCH(B426,Historical!$B$7:$B$1455,0))=0,"n/a",((INDEX(Historical!$C$7:$C$1455,MATCH(B426,Historical!$B$7:$B$1455,0))/INDEX(Historical!$I$7:$I$1455,MATCH(B426,Historical!$B$7:$B$1455,0)))^(1/5)-1)*100)</f>
        <v>n/a</v>
      </c>
      <c r="V426" s="824">
        <f>IF(INDEX(Historical!$O$7:$O$1455,MATCH(B426,Historical!$B$7:$B$1455,0))=0,"n/a",((INDEX(Historical!$C$7:$C$1455,MATCH(B426,Historical!$B$7:$B$1455,0))/INDEX(Historical!$O$7:$O$1455,MATCH(B426,Historical!$B$7:$B$1455,0)))^(1/10)-1)*100)</f>
        <v>0.74383251323100197</v>
      </c>
      <c r="W426" s="894" t="str">
        <f>IF(OR(U426&lt;=0,U426="n/a",V426&lt;=0,V426="n/a"),"n/a",U426/V426)</f>
        <v>n/a</v>
      </c>
      <c r="X426" s="895" t="str">
        <f>IF(OR(AJ426&lt;=0,AJ426="n/a",U426&lt;=0,U426="n/a"),"n/a",U426/AJ426)</f>
        <v>n/a</v>
      </c>
      <c r="Y426" s="906" t="s">
        <v>4077</v>
      </c>
      <c r="Z426" s="887">
        <f>IF(OR(AC426&lt;0.01,AC426="n/a"),"n/a",M426/AC426*100)</f>
        <v>25.185185185185183</v>
      </c>
      <c r="AA426" s="897">
        <f>IF(OR(AC426&lt;0.01,AC426="n/a"),"n/a",I426/AC426)</f>
        <v>13.348148148148146</v>
      </c>
      <c r="AB426" s="889">
        <v>12</v>
      </c>
      <c r="AC426" s="898">
        <v>1.35</v>
      </c>
      <c r="AD426" s="898" t="s">
        <v>138</v>
      </c>
      <c r="AE426" s="898">
        <v>3.11</v>
      </c>
      <c r="AF426" s="898">
        <v>1.04</v>
      </c>
      <c r="AG426" s="898">
        <v>11.4</v>
      </c>
      <c r="AH426" s="898">
        <v>7.5</v>
      </c>
      <c r="AI426" s="898">
        <v>11.26</v>
      </c>
      <c r="AJ426" s="898">
        <v>5.8999999999999995</v>
      </c>
      <c r="AK426" s="898" t="s">
        <v>138</v>
      </c>
      <c r="AL426" s="899">
        <v>116.95</v>
      </c>
      <c r="AM426" s="900">
        <v>1.5</v>
      </c>
      <c r="AN426" s="898">
        <v>0.09</v>
      </c>
      <c r="AO426" s="901" t="str">
        <f>IF(U426="n/a","n/a",IF(AA426&lt;0,"n/a",IF(AA426="n/a","n/a",J426+U426-AA426)))</f>
        <v>n/a</v>
      </c>
      <c r="AP426" s="902" t="str">
        <f>IF(U426="n/a","n/a",J426+U426)</f>
        <v>n/a</v>
      </c>
      <c r="AQ426" s="903">
        <f>IF(OR(AC426&lt;0.01,AF426="n/a"),"n/a",(I426/SQRT(22.5*AC426*(I426/AF426))-1)*100)</f>
        <v>-21.451857440239387</v>
      </c>
      <c r="AR426" s="766">
        <f>INDEX(Historical!$C$7:$C$1455,MATCH(B426,Historical!$B$7:$B$1455,0))*IF(AH426="n/a",1.03,IF(AH426&lt;0,1.01,IF(AH426&gt;10,1.1,(1+AH426/100))))</f>
        <v>0.30099999999999999</v>
      </c>
      <c r="AS426" s="897">
        <f>IF($AI426="n/a",1.03*AR426,IF($AI426&lt;0,1.01*AR426,IF($AI426&gt;10,1.1*AR426,(1+$AI426/100)*AR426)))</f>
        <v>0.33110000000000001</v>
      </c>
      <c r="AT426" s="897">
        <f>IF($AK426="n/a",1.03*AS426,IF($AK426&lt;0,1.01*AS426,IF($AK426&gt;10,1.1*AS426,(1+$AK426/100)*AS426)))</f>
        <v>0.34103300000000003</v>
      </c>
      <c r="AU426" s="897">
        <f>IF($AK426="n/a",1.03*AT426,IF($AK426&lt;0,1.01*AT426,IF($AK426&gt;10,1.1*AT426,(1+$AK426/100)*AT426)))</f>
        <v>0.35126399000000003</v>
      </c>
      <c r="AV426" s="897">
        <f>IF($AK426="n/a",1.03*AU426,IF($AK426&lt;0,1.01*AU426,IF($AK426&gt;10,1.1*AU426,(1+$AK426/100)*AU426)))</f>
        <v>0.36180190970000004</v>
      </c>
      <c r="AW426" s="887">
        <f>SUM(AR426:AV426)</f>
        <v>1.6861988997000001</v>
      </c>
      <c r="AX426" s="904">
        <f>AW426/I426*100</f>
        <v>9.3573745821309675</v>
      </c>
      <c r="AY426" s="1213">
        <v>0.7</v>
      </c>
      <c r="AZ426" s="900">
        <v>5.94</v>
      </c>
      <c r="BA426" s="900">
        <v>-12.23</v>
      </c>
      <c r="BB426" s="900">
        <v>-5.5</v>
      </c>
      <c r="BC426" s="900">
        <v>-6.36</v>
      </c>
      <c r="BD426" s="1079"/>
      <c r="BE426" s="721">
        <v>2013</v>
      </c>
      <c r="BF426" s="1057">
        <f>IF(BE426&gt;2008,0,IF(BE426&gt;2001,1,IF(BE426&gt;1990,2,IF(BE426&gt;1980,3,IF(BE426&gt;1973,4,IF(BE426&gt;1970,5,IF(BE426&gt;1960,6,IF(BE426&gt;1958,7,IF(BE426&gt;1953,8,9)))))))))</f>
        <v>0</v>
      </c>
    </row>
    <row r="427" spans="1:58" ht="11.25" customHeight="1" x14ac:dyDescent="0.2">
      <c r="A427" s="1036" t="s">
        <v>1645</v>
      </c>
      <c r="B427" s="1031" t="s">
        <v>1646</v>
      </c>
      <c r="C427" s="1181" t="s">
        <v>124</v>
      </c>
      <c r="D427" s="1181" t="s">
        <v>4461</v>
      </c>
      <c r="E427" s="857">
        <v>7</v>
      </c>
      <c r="F427" s="1245">
        <v>649</v>
      </c>
      <c r="G427" s="1245" t="s">
        <v>107</v>
      </c>
      <c r="H427" s="1245" t="s">
        <v>107</v>
      </c>
      <c r="I427" s="1030">
        <v>28.51</v>
      </c>
      <c r="J427" s="766">
        <f>(M427/I427)*100</f>
        <v>6.1732725359522966</v>
      </c>
      <c r="K427" s="1033">
        <v>0.44</v>
      </c>
      <c r="L427" s="1043">
        <v>4</v>
      </c>
      <c r="M427" s="756">
        <f>K427*L427</f>
        <v>1.76</v>
      </c>
      <c r="N427" s="1026" t="s">
        <v>614</v>
      </c>
      <c r="O427" s="860">
        <v>0.43</v>
      </c>
      <c r="P427" s="1016">
        <v>43433</v>
      </c>
      <c r="Q427" s="1016">
        <v>43455</v>
      </c>
      <c r="R427" s="756">
        <f>(K427-O427)/O427*100</f>
        <v>2.3255813953488391</v>
      </c>
      <c r="S427" s="824">
        <f>IF(INDEX(Historical!$D$7:$D$1455,MATCH(B427,Historical!$B$7:$B$1455,0))=0,"n/a",(INDEX(Historical!$C$7:$C$1455,MATCH(B427,Historical!$B$7:$B$1455,0))/INDEX(Historical!$D$7:$D$1455,MATCH(B427,Historical!$B$7:$B$1455,0))-1)*100)</f>
        <v>4.3209876543209846</v>
      </c>
      <c r="T427" s="824">
        <f>IF(INDEX(Historical!$F$7:$F$1455,MATCH(B427,Historical!$B$7:$B$1455,0))=0,"n/a",((INDEX(Historical!$C$7:$C$1455,MATCH(B427,Historical!$B$7:$B$1455,0))/INDEX(Historical!$F$7:$F$1455,MATCH(B427,Historical!$B$7:$B$1455,0)))^(1/3)-1)*100)</f>
        <v>4.9972560605794136</v>
      </c>
      <c r="U427" s="824">
        <f>IF(INDEX(Historical!$I$7:$I$1455,MATCH(B427,Historical!$B$7:$B$1455,0))=0,"n/a",((INDEX(Historical!$C$7:$C$1455,MATCH(B427,Historical!$B$7:$B$1455,0))/INDEX(Historical!$I$7:$I$1455,MATCH(B427,Historical!$B$7:$B$1455,0)))^(1/5)-1)*100)</f>
        <v>30.297126511170713</v>
      </c>
      <c r="V427" s="824">
        <f>IF(INDEX(Historical!$O$7:$O$1455,MATCH(B427,Historical!$B$7:$B$1455,0))=0,"n/a",((INDEX(Historical!$C$7:$C$1455,MATCH(B427,Historical!$B$7:$B$1455,0))/INDEX(Historical!$O$7:$O$1455,MATCH(B427,Historical!$B$7:$B$1455,0)))^(1/10)-1)*100)</f>
        <v>18.871172102213208</v>
      </c>
      <c r="W427" s="825">
        <f>IF(OR(U427&lt;=0,U427="n/a",V427&lt;=0,V427="n/a"),"n/a",U427/V427)</f>
        <v>1.6054713690845663</v>
      </c>
      <c r="X427" s="826" t="str">
        <f>IF(OR(AJ427&lt;=0,AJ427="n/a",U427&lt;=0,U427="n/a"),"n/a",U427/AJ427)</f>
        <v>n/a</v>
      </c>
      <c r="Y427" s="777"/>
      <c r="Z427" s="766">
        <f>IF(OR(AC427&lt;0.01,AC427="n/a"),"n/a",M427/AC427*100)</f>
        <v>48.484848484848484</v>
      </c>
      <c r="AA427" s="1042">
        <f>IF(OR(AC427&lt;0.01,AC427="n/a"),"n/a",I427/AC427)</f>
        <v>7.8539944903581276</v>
      </c>
      <c r="AB427" s="1043">
        <v>12</v>
      </c>
      <c r="AC427" s="1021">
        <v>3.63</v>
      </c>
      <c r="AD427" s="1021">
        <v>1.57</v>
      </c>
      <c r="AE427" s="1021">
        <v>0.86</v>
      </c>
      <c r="AF427" s="1021">
        <v>1.53</v>
      </c>
      <c r="AG427" s="1021">
        <v>10.7</v>
      </c>
      <c r="AH427" s="1021">
        <v>3.5000000000000004</v>
      </c>
      <c r="AI427" s="1021">
        <v>6.08</v>
      </c>
      <c r="AJ427" s="1021">
        <v>-3.2</v>
      </c>
      <c r="AK427" s="1021">
        <v>5</v>
      </c>
      <c r="AL427" s="1034">
        <v>881.24</v>
      </c>
      <c r="AM427" s="1028">
        <v>0.2</v>
      </c>
      <c r="AN427" s="1021">
        <v>1.1299999999999999</v>
      </c>
      <c r="AO427" s="868">
        <f>IF(U427="n/a","n/a",IF(AA427&lt;0,"n/a",IF(AA427="n/a","n/a",J427+U427-AA427)))</f>
        <v>28.616404556764884</v>
      </c>
      <c r="AP427" s="869">
        <f>IF(U427="n/a","n/a",J427+U427)</f>
        <v>36.47039904712301</v>
      </c>
      <c r="AQ427" s="1044">
        <f>IF(OR(AC427&lt;0.01,AF427="n/a"),"n/a",(I427/SQRT(22.5*AC427*(I427/AF427))-1)*100)</f>
        <v>-26.919795748482432</v>
      </c>
      <c r="AR427" s="766">
        <f>INDEX(Historical!$C$7:$C$1455,MATCH(B427,Historical!$B$7:$B$1455,0))*IF(AH427="n/a",1.03,IF(AH427&lt;0,1.01,IF(AH427&gt;10,1.1,(1+AH427/100))))</f>
        <v>1.7491499999999998</v>
      </c>
      <c r="AS427" s="1042">
        <f>IF($AI427="n/a",1.03*AR427,IF($AI427&lt;0,1.01*AR427,IF($AI427&gt;10,1.1*AR427,(1+$AI427/100)*AR427)))</f>
        <v>1.8554983199999997</v>
      </c>
      <c r="AT427" s="1042">
        <f>IF($AK427="n/a",1.03*AS427,IF($AK427&lt;0,1.01*AS427,IF($AK427&gt;10,1.1*AS427,(1+$AK427/100)*AS427)))</f>
        <v>1.9482732359999997</v>
      </c>
      <c r="AU427" s="1042">
        <f>IF($AK427="n/a",1.03*AT427,IF($AK427&lt;0,1.01*AT427,IF($AK427&gt;10,1.1*AT427,(1+$AK427/100)*AT427)))</f>
        <v>2.0456868977999996</v>
      </c>
      <c r="AV427" s="1042">
        <f>IF($AK427="n/a",1.03*AU427,IF($AK427&lt;0,1.01*AU427,IF($AK427&gt;10,1.1*AU427,(1+$AK427/100)*AU427)))</f>
        <v>2.1479712426899997</v>
      </c>
      <c r="AW427" s="766">
        <f>SUM(AR427:AV427)</f>
        <v>9.7465796964899987</v>
      </c>
      <c r="AX427" s="877">
        <f>AW427/I427*100</f>
        <v>34.186529977165904</v>
      </c>
      <c r="AY427" s="1212">
        <v>1.51</v>
      </c>
      <c r="AZ427" s="1028">
        <v>0.12</v>
      </c>
      <c r="BA427" s="1028">
        <v>-40.68</v>
      </c>
      <c r="BB427" s="1028">
        <v>-15.559999999999999</v>
      </c>
      <c r="BC427" s="1028">
        <v>-28.09</v>
      </c>
      <c r="BE427" s="721">
        <v>2013</v>
      </c>
      <c r="BF427" s="1057">
        <f>IF(BE427&gt;2008,0,IF(BE427&gt;2001,1,IF(BE427&gt;1990,2,IF(BE427&gt;1980,3,IF(BE427&gt;1973,4,IF(BE427&gt;1970,5,IF(BE427&gt;1960,6,IF(BE427&gt;1958,7,IF(BE427&gt;1953,8,9)))))))))</f>
        <v>0</v>
      </c>
    </row>
    <row r="428" spans="1:58" ht="11.25" customHeight="1" x14ac:dyDescent="0.2">
      <c r="A428" s="1027" t="s">
        <v>1647</v>
      </c>
      <c r="B428" s="1031" t="s">
        <v>1648</v>
      </c>
      <c r="C428" s="1181" t="s">
        <v>124</v>
      </c>
      <c r="D428" s="1181" t="s">
        <v>4262</v>
      </c>
      <c r="E428" s="857">
        <v>9</v>
      </c>
      <c r="F428" s="1245">
        <v>385</v>
      </c>
      <c r="G428" s="1245" t="s">
        <v>107</v>
      </c>
      <c r="H428" s="1245" t="s">
        <v>107</v>
      </c>
      <c r="I428" s="1030">
        <v>75.98</v>
      </c>
      <c r="J428" s="766">
        <f>(M428/I428)*100</f>
        <v>2.8954988154777572</v>
      </c>
      <c r="K428" s="1033">
        <v>0.55000000000000004</v>
      </c>
      <c r="L428" s="1043">
        <v>4</v>
      </c>
      <c r="M428" s="756">
        <f>K428*L428</f>
        <v>2.2000000000000002</v>
      </c>
      <c r="N428" s="1026" t="s">
        <v>251</v>
      </c>
      <c r="O428" s="860">
        <v>0.53</v>
      </c>
      <c r="P428" s="1016">
        <v>43336</v>
      </c>
      <c r="Q428" s="1016">
        <v>43353</v>
      </c>
      <c r="R428" s="756">
        <f>(K428-O428)/O428*100</f>
        <v>3.7735849056603805</v>
      </c>
      <c r="S428" s="824">
        <f>IF(INDEX(Historical!$D$7:$D$1455,MATCH(B428,Historical!$B$7:$B$1455,0))=0,"n/a",(INDEX(Historical!$C$7:$C$1455,MATCH(B428,Historical!$B$7:$B$1455,0))/INDEX(Historical!$D$7:$D$1455,MATCH(B428,Historical!$B$7:$B$1455,0))-1)*100)</f>
        <v>6.1855670103092786</v>
      </c>
      <c r="T428" s="824">
        <f>IF(INDEX(Historical!$F$7:$F$1455,MATCH(B428,Historical!$B$7:$B$1455,0))=0,"n/a",((INDEX(Historical!$C$7:$C$1455,MATCH(B428,Historical!$B$7:$B$1455,0))/INDEX(Historical!$F$7:$F$1455,MATCH(B428,Historical!$B$7:$B$1455,0)))^(1/3)-1)*100)</f>
        <v>5.0887648566700916</v>
      </c>
      <c r="U428" s="824">
        <f>IF(INDEX(Historical!$I$7:$I$1455,MATCH(B428,Historical!$B$7:$B$1455,0))=0,"n/a",((INDEX(Historical!$C$7:$C$1455,MATCH(B428,Historical!$B$7:$B$1455,0))/INDEX(Historical!$I$7:$I$1455,MATCH(B428,Historical!$B$7:$B$1455,0)))^(1/5)-1)*100)</f>
        <v>10.507420470859707</v>
      </c>
      <c r="V428" s="824">
        <f>IF(INDEX(Historical!$O$7:$O$1455,MATCH(B428,Historical!$B$7:$B$1455,0))=0,"n/a",((INDEX(Historical!$C$7:$C$1455,MATCH(B428,Historical!$B$7:$B$1455,0))/INDEX(Historical!$O$7:$O$1455,MATCH(B428,Historical!$B$7:$B$1455,0)))^(1/10)-1)*100)</f>
        <v>15.209879291582196</v>
      </c>
      <c r="W428" s="825">
        <f>IF(OR(U428&lt;=0,U428="n/a",V428&lt;=0,V428="n/a"),"n/a",U428/V428)</f>
        <v>0.69082865612713751</v>
      </c>
      <c r="X428" s="826">
        <f>IF(OR(AJ428&lt;=0,AJ428="n/a",U428&lt;=0,U428="n/a"),"n/a",U428/AJ428)</f>
        <v>0.82089222428591457</v>
      </c>
      <c r="Y428" s="780"/>
      <c r="Z428" s="766">
        <f>IF(OR(AC428&lt;0.01,AC428="n/a"),"n/a",M428/AC428*100)</f>
        <v>153.84615384615387</v>
      </c>
      <c r="AA428" s="1042">
        <f>IF(OR(AC428&lt;0.01,AC428="n/a"),"n/a",I428/AC428)</f>
        <v>53.13286713286714</v>
      </c>
      <c r="AB428" s="1043">
        <v>9</v>
      </c>
      <c r="AC428" s="1021">
        <v>1.43</v>
      </c>
      <c r="AD428" s="1021">
        <v>5.85</v>
      </c>
      <c r="AE428" s="1021">
        <v>1.58</v>
      </c>
      <c r="AF428" s="1021">
        <v>8</v>
      </c>
      <c r="AG428" s="1021">
        <v>45.4</v>
      </c>
      <c r="AH428" s="1021">
        <v>-17.399999999999999</v>
      </c>
      <c r="AI428" s="1021">
        <v>12.24</v>
      </c>
      <c r="AJ428" s="1021">
        <v>12.8</v>
      </c>
      <c r="AK428" s="1021">
        <v>9.1</v>
      </c>
      <c r="AL428" s="1034">
        <v>4200</v>
      </c>
      <c r="AM428" s="1029">
        <v>28.599999999999998</v>
      </c>
      <c r="AN428" s="1021">
        <v>4.3499999999999996</v>
      </c>
      <c r="AO428" s="868">
        <f>IF(U428="n/a","n/a",IF(AA428&lt;0,"n/a",IF(AA428="n/a","n/a",J428+U428-AA428)))</f>
        <v>-39.729947846529676</v>
      </c>
      <c r="AP428" s="869">
        <f>IF(U428="n/a","n/a",J428+U428)</f>
        <v>13.402919286337465</v>
      </c>
      <c r="AQ428" s="1044">
        <f>IF(OR(AC428&lt;0.01,AF428="n/a"),"n/a",(I428/SQRT(22.5*AC428*(I428/AF428))-1)*100)</f>
        <v>334.6456728380727</v>
      </c>
      <c r="AR428" s="766">
        <f>INDEX(Historical!$C$7:$C$1455,MATCH(B428,Historical!$B$7:$B$1455,0))*IF(AH428="n/a",1.03,IF(AH428&lt;0,1.01,IF(AH428&gt;10,1.1,(1+AH428/100))))</f>
        <v>2.0806</v>
      </c>
      <c r="AS428" s="1042">
        <f>IF($AI428="n/a",1.03*AR428,IF($AI428&lt;0,1.01*AR428,IF($AI428&gt;10,1.1*AR428,(1+$AI428/100)*AR428)))</f>
        <v>2.2886600000000001</v>
      </c>
      <c r="AT428" s="1042">
        <f>IF($AK428="n/a",1.03*AS428,IF($AK428&lt;0,1.01*AS428,IF($AK428&gt;10,1.1*AS428,(1+$AK428/100)*AS428)))</f>
        <v>2.4969280600000001</v>
      </c>
      <c r="AU428" s="1042">
        <f>IF($AK428="n/a",1.03*AT428,IF($AK428&lt;0,1.01*AT428,IF($AK428&gt;10,1.1*AT428,(1+$AK428/100)*AT428)))</f>
        <v>2.7241485134599999</v>
      </c>
      <c r="AV428" s="1042">
        <f>IF($AK428="n/a",1.03*AU428,IF($AK428&lt;0,1.01*AU428,IF($AK428&gt;10,1.1*AU428,(1+$AK428/100)*AU428)))</f>
        <v>2.97204602818486</v>
      </c>
      <c r="AW428" s="766">
        <f>SUM(AR428:AV428)</f>
        <v>12.56238260164486</v>
      </c>
      <c r="AX428" s="877">
        <f>AW428/I428*100</f>
        <v>16.533801792109582</v>
      </c>
      <c r="AY428" s="1212">
        <v>0.33</v>
      </c>
      <c r="AZ428" s="1028">
        <v>16.53</v>
      </c>
      <c r="BA428" s="1028">
        <v>-31</v>
      </c>
      <c r="BB428" s="1028">
        <v>1.97</v>
      </c>
      <c r="BC428" s="1028">
        <v>-6.02</v>
      </c>
      <c r="BE428" s="721">
        <v>2010</v>
      </c>
      <c r="BF428" s="1057">
        <f>IF(BE428&gt;2008,0,IF(BE428&gt;2001,1,IF(BE428&gt;1990,2,IF(BE428&gt;1980,3,IF(BE428&gt;1973,4,IF(BE428&gt;1970,5,IF(BE428&gt;1960,6,IF(BE428&gt;1958,7,IF(BE428&gt;1953,8,9)))))))))</f>
        <v>0</v>
      </c>
    </row>
    <row r="429" spans="1:58" ht="11.25" customHeight="1" x14ac:dyDescent="0.2">
      <c r="A429" s="1036" t="s">
        <v>3953</v>
      </c>
      <c r="B429" s="681" t="s">
        <v>3954</v>
      </c>
      <c r="C429" s="1181" t="s">
        <v>109</v>
      </c>
      <c r="D429" s="1181" t="s">
        <v>119</v>
      </c>
      <c r="E429" s="857">
        <v>5</v>
      </c>
      <c r="F429" s="1245">
        <v>855</v>
      </c>
      <c r="G429" s="1245" t="s">
        <v>107</v>
      </c>
      <c r="H429" s="1245" t="s">
        <v>107</v>
      </c>
      <c r="I429" s="1030">
        <v>66.37</v>
      </c>
      <c r="J429" s="766">
        <f>(M429/I429)*100</f>
        <v>1.2053638692180202</v>
      </c>
      <c r="K429" s="1033">
        <v>0.2</v>
      </c>
      <c r="L429" s="1043">
        <v>4</v>
      </c>
      <c r="M429" s="756">
        <f>K429*L429</f>
        <v>0.8</v>
      </c>
      <c r="N429" s="1026" t="s">
        <v>4398</v>
      </c>
      <c r="O429" s="860">
        <v>0.18</v>
      </c>
      <c r="P429" s="1016">
        <v>43418</v>
      </c>
      <c r="Q429" s="1016">
        <v>43437</v>
      </c>
      <c r="R429" s="756">
        <f>(K429-O429)/O429*100</f>
        <v>11.111111111111121</v>
      </c>
      <c r="S429" s="824">
        <f>IF(INDEX(Historical!$D$7:$D$1455,MATCH(B429,Historical!$B$7:$B$1455,0))=0,"n/a",(INDEX(Historical!$C$7:$C$1455,MATCH(B429,Historical!$B$7:$B$1455,0))/INDEX(Historical!$D$7:$D$1455,MATCH(B429,Historical!$B$7:$B$1455,0))-1)*100)</f>
        <v>8.196721311475418</v>
      </c>
      <c r="T429" s="824">
        <f>IF(INDEX(Historical!$F$7:$F$1455,MATCH(B429,Historical!$B$7:$B$1455,0))=0,"n/a",((INDEX(Historical!$C$7:$C$1455,MATCH(B429,Historical!$B$7:$B$1455,0))/INDEX(Historical!$F$7:$F$1455,MATCH(B429,Historical!$B$7:$B$1455,0)))^(1/3)-1)*100)</f>
        <v>7.5860646672289311</v>
      </c>
      <c r="U429" s="824">
        <f>IF(INDEX(Historical!$I$7:$I$1455,MATCH(B429,Historical!$B$7:$B$1455,0))=0,"n/a",((INDEX(Historical!$C$7:$C$1455,MATCH(B429,Historical!$B$7:$B$1455,0))/INDEX(Historical!$I$7:$I$1455,MATCH(B429,Historical!$B$7:$B$1455,0)))^(1/5)-1)*100)</f>
        <v>4.8837286784054301</v>
      </c>
      <c r="V429" s="824">
        <f>IF(INDEX(Historical!$O$7:$O$1455,MATCH(B429,Historical!$B$7:$B$1455,0))=0,"n/a",((INDEX(Historical!$C$7:$C$1455,MATCH(B429,Historical!$B$7:$B$1455,0))/INDEX(Historical!$O$7:$O$1455,MATCH(B429,Historical!$B$7:$B$1455,0)))^(1/10)-1)*100)</f>
        <v>4.1379743992410623</v>
      </c>
      <c r="W429" s="825">
        <f>IF(OR(U429&lt;=0,U429="n/a",V429&lt;=0,V429="n/a"),"n/a",U429/V429)</f>
        <v>1.1802220621038992</v>
      </c>
      <c r="X429" s="826">
        <f>IF(OR(AJ429&lt;=0,AJ429="n/a",U429&lt;=0,U429="n/a"),"n/a",U429/AJ429)</f>
        <v>0.13490963200015002</v>
      </c>
      <c r="Y429" s="777"/>
      <c r="Z429" s="766">
        <f>IF(OR(AC429&lt;0.01,AC429="n/a"),"n/a",M429/AC429*100)</f>
        <v>25.974025974025977</v>
      </c>
      <c r="AA429" s="1042">
        <f>IF(OR(AC429&lt;0.01,AC429="n/a"),"n/a",I429/AC429)</f>
        <v>21.5487012987013</v>
      </c>
      <c r="AB429" s="1043">
        <v>12</v>
      </c>
      <c r="AC429" s="1021">
        <v>3.08</v>
      </c>
      <c r="AD429" s="1021">
        <v>1.76</v>
      </c>
      <c r="AE429" s="1021">
        <v>1.51</v>
      </c>
      <c r="AF429" s="1021">
        <v>2.25</v>
      </c>
      <c r="AG429" s="1021">
        <v>9.6</v>
      </c>
      <c r="AH429" s="1021">
        <v>18</v>
      </c>
      <c r="AI429" s="1021">
        <v>17.43</v>
      </c>
      <c r="AJ429" s="1021">
        <v>36.199999999999996</v>
      </c>
      <c r="AK429" s="1021">
        <v>12.26</v>
      </c>
      <c r="AL429" s="1034">
        <v>3900</v>
      </c>
      <c r="AM429" s="1028">
        <v>1.5</v>
      </c>
      <c r="AN429" s="1021">
        <v>0</v>
      </c>
      <c r="AO429" s="868">
        <f>IF(U429="n/a","n/a",IF(AA429&lt;0,"n/a",IF(AA429="n/a","n/a",J429+U429-AA429)))</f>
        <v>-15.459608751077848</v>
      </c>
      <c r="AP429" s="869">
        <f>IF(U429="n/a","n/a",J429+U429)</f>
        <v>6.0890925476234505</v>
      </c>
      <c r="AQ429" s="1044">
        <f>IF(OR(AC429&lt;0.01,AF429="n/a"),"n/a",(I429/SQRT(22.5*AC429*(I429/AF429))-1)*100)</f>
        <v>46.79475909820929</v>
      </c>
      <c r="AR429" s="766">
        <f>INDEX(Historical!$C$7:$C$1455,MATCH(B429,Historical!$B$7:$B$1455,0))*IF(AH429="n/a",1.03,IF(AH429&lt;0,1.01,IF(AH429&gt;10,1.1,(1+AH429/100))))</f>
        <v>0.72600000000000009</v>
      </c>
      <c r="AS429" s="1042">
        <f>IF($AI429="n/a",1.03*AR429,IF($AI429&lt;0,1.01*AR429,IF($AI429&gt;10,1.1*AR429,(1+$AI429/100)*AR429)))</f>
        <v>0.7986000000000002</v>
      </c>
      <c r="AT429" s="1042">
        <f>IF($AK429="n/a",1.03*AS429,IF($AK429&lt;0,1.01*AS429,IF($AK429&gt;10,1.1*AS429,(1+$AK429/100)*AS429)))</f>
        <v>0.87846000000000024</v>
      </c>
      <c r="AU429" s="1042">
        <f>IF($AK429="n/a",1.03*AT429,IF($AK429&lt;0,1.01*AT429,IF($AK429&gt;10,1.1*AT429,(1+$AK429/100)*AT429)))</f>
        <v>0.96630600000000033</v>
      </c>
      <c r="AV429" s="1042">
        <f>IF($AK429="n/a",1.03*AU429,IF($AK429&lt;0,1.01*AU429,IF($AK429&gt;10,1.1*AU429,(1+$AK429/100)*AU429)))</f>
        <v>1.0629366000000005</v>
      </c>
      <c r="AW429" s="766">
        <f>SUM(AR429:AV429)</f>
        <v>4.4323026000000016</v>
      </c>
      <c r="AX429" s="877">
        <f>AW429/I429*100</f>
        <v>6.6781717643513652</v>
      </c>
      <c r="AY429" s="1212">
        <v>1.07</v>
      </c>
      <c r="AZ429" s="1028">
        <v>23.94</v>
      </c>
      <c r="BA429" s="1028">
        <v>-1.1900000000000002</v>
      </c>
      <c r="BB429" s="1028">
        <v>6.25</v>
      </c>
      <c r="BC429" s="1028">
        <v>10.190000000000001</v>
      </c>
      <c r="BE429" s="721">
        <v>2014</v>
      </c>
      <c r="BF429" s="1057">
        <f>IF(BE429&gt;2008,0,IF(BE429&gt;2001,1,IF(BE429&gt;1990,2,IF(BE429&gt;1980,3,IF(BE429&gt;1973,4,IF(BE429&gt;1970,5,IF(BE429&gt;1960,6,IF(BE429&gt;1958,7,IF(BE429&gt;1953,8,9)))))))))</f>
        <v>0</v>
      </c>
    </row>
    <row r="430" spans="1:58" ht="11.25" customHeight="1" x14ac:dyDescent="0.2">
      <c r="A430" s="1027" t="s">
        <v>1653</v>
      </c>
      <c r="B430" s="1031" t="s">
        <v>1654</v>
      </c>
      <c r="C430" s="1181" t="s">
        <v>248</v>
      </c>
      <c r="D430" s="1181" t="s">
        <v>4466</v>
      </c>
      <c r="E430" s="857">
        <v>8</v>
      </c>
      <c r="F430" s="1245">
        <v>456</v>
      </c>
      <c r="G430" s="1245" t="s">
        <v>107</v>
      </c>
      <c r="H430" s="1245" t="s">
        <v>107</v>
      </c>
      <c r="I430" s="1030">
        <v>46.2</v>
      </c>
      <c r="J430" s="766">
        <f>(M430/I430)*100</f>
        <v>1.471861471861472</v>
      </c>
      <c r="K430" s="1033">
        <v>0.17</v>
      </c>
      <c r="L430" s="1043">
        <v>4</v>
      </c>
      <c r="M430" s="756">
        <f>K430*L430</f>
        <v>0.68</v>
      </c>
      <c r="N430" s="1026" t="s">
        <v>322</v>
      </c>
      <c r="O430" s="860">
        <v>0.15</v>
      </c>
      <c r="P430" s="1016">
        <v>43173</v>
      </c>
      <c r="Q430" s="1016">
        <v>43189</v>
      </c>
      <c r="R430" s="756">
        <f>(K430-O430)/O430*100</f>
        <v>13.333333333333346</v>
      </c>
      <c r="S430" s="824">
        <f>IF(INDEX(Historical!$D$7:$D$1455,MATCH(B430,Historical!$B$7:$B$1455,0))=0,"n/a",(INDEX(Historical!$C$7:$C$1455,MATCH(B430,Historical!$B$7:$B$1455,0))/INDEX(Historical!$D$7:$D$1455,MATCH(B430,Historical!$B$7:$B$1455,0))-1)*100)</f>
        <v>13.725490196078427</v>
      </c>
      <c r="T430" s="824">
        <f>IF(INDEX(Historical!$F$7:$F$1455,MATCH(B430,Historical!$B$7:$B$1455,0))=0,"n/a",((INDEX(Historical!$C$7:$C$1455,MATCH(B430,Historical!$B$7:$B$1455,0))/INDEX(Historical!$F$7:$F$1455,MATCH(B430,Historical!$B$7:$B$1455,0)))^(1/3)-1)*100)</f>
        <v>19.485817377914994</v>
      </c>
      <c r="U430" s="824">
        <f>IF(INDEX(Historical!$I$7:$I$1455,MATCH(B430,Historical!$B$7:$B$1455,0))=0,"n/a",((INDEX(Historical!$C$7:$C$1455,MATCH(B430,Historical!$B$7:$B$1455,0))/INDEX(Historical!$I$7:$I$1455,MATCH(B430,Historical!$B$7:$B$1455,0)))^(1/5)-1)*100)</f>
        <v>21.395073542319597</v>
      </c>
      <c r="V430" s="824">
        <f>IF(INDEX(Historical!$O$7:$O$1455,MATCH(B430,Historical!$B$7:$B$1455,0))=0,"n/a",((INDEX(Historical!$C$7:$C$1455,MATCH(B430,Historical!$B$7:$B$1455,0))/INDEX(Historical!$O$7:$O$1455,MATCH(B430,Historical!$B$7:$B$1455,0)))^(1/10)-1)*100)</f>
        <v>17.064354502381818</v>
      </c>
      <c r="W430" s="825">
        <f>IF(OR(U430&lt;=0,U430="n/a",V430&lt;=0,V430="n/a"),"n/a",U430/V430)</f>
        <v>1.2537874514581435</v>
      </c>
      <c r="X430" s="826">
        <f>IF(OR(AJ430&lt;=0,AJ430="n/a",U430&lt;=0,U430="n/a"),"n/a",U430/AJ430)</f>
        <v>0.65030618669664431</v>
      </c>
      <c r="Y430" s="1032"/>
      <c r="Z430" s="766">
        <f>IF(OR(AC430&lt;0.01,AC430="n/a"),"n/a",M430/AC430*100)</f>
        <v>24.548736462093864</v>
      </c>
      <c r="AA430" s="1042">
        <f>IF(OR(AC430&lt;0.01,AC430="n/a"),"n/a",I430/AC430)</f>
        <v>16.678700361010833</v>
      </c>
      <c r="AB430" s="1043">
        <v>12</v>
      </c>
      <c r="AC430" s="1021">
        <v>2.77</v>
      </c>
      <c r="AD430" s="1021">
        <v>1.38</v>
      </c>
      <c r="AE430" s="1021">
        <v>2.64</v>
      </c>
      <c r="AF430" s="1021">
        <v>5.61</v>
      </c>
      <c r="AG430" s="1021">
        <v>34.1</v>
      </c>
      <c r="AH430" s="1021">
        <v>219.4</v>
      </c>
      <c r="AI430" s="1021">
        <v>9.629999999999999</v>
      </c>
      <c r="AJ430" s="1021">
        <v>32.9</v>
      </c>
      <c r="AK430" s="1021">
        <v>12.1</v>
      </c>
      <c r="AL430" s="1034">
        <v>8380</v>
      </c>
      <c r="AM430" s="1028">
        <v>2.5</v>
      </c>
      <c r="AN430" s="1021">
        <v>2.4300000000000002</v>
      </c>
      <c r="AO430" s="868">
        <f>IF(U430="n/a","n/a",IF(AA430&lt;0,"n/a",IF(AA430="n/a","n/a",J430+U430-AA430)))</f>
        <v>6.1882346531702375</v>
      </c>
      <c r="AP430" s="869">
        <f>IF(U430="n/a","n/a",J430+U430)</f>
        <v>22.86693501418107</v>
      </c>
      <c r="AQ430" s="1044">
        <f>IF(OR(AC430&lt;0.01,AF430="n/a"),"n/a",(I430/SQRT(22.5*AC430*(I430/AF430))-1)*100)</f>
        <v>103.92537744671948</v>
      </c>
      <c r="AR430" s="766">
        <f>INDEX(Historical!$C$7:$C$1455,MATCH(B430,Historical!$B$7:$B$1455,0))*IF(AH430="n/a",1.03,IF(AH430&lt;0,1.01,IF(AH430&gt;10,1.1,(1+AH430/100))))</f>
        <v>0.63800000000000001</v>
      </c>
      <c r="AS430" s="1042">
        <f>IF($AI430="n/a",1.03*AR430,IF($AI430&lt;0,1.01*AR430,IF($AI430&gt;10,1.1*AR430,(1+$AI430/100)*AR430)))</f>
        <v>0.69943940000000004</v>
      </c>
      <c r="AT430" s="1042">
        <f>IF($AK430="n/a",1.03*AS430,IF($AK430&lt;0,1.01*AS430,IF($AK430&gt;10,1.1*AS430,(1+$AK430/100)*AS430)))</f>
        <v>0.76938334000000008</v>
      </c>
      <c r="AU430" s="1042">
        <f>IF($AK430="n/a",1.03*AT430,IF($AK430&lt;0,1.01*AT430,IF($AK430&gt;10,1.1*AT430,(1+$AK430/100)*AT430)))</f>
        <v>0.84632167400000013</v>
      </c>
      <c r="AV430" s="1042">
        <f>IF($AK430="n/a",1.03*AU430,IF($AK430&lt;0,1.01*AU430,IF($AK430&gt;10,1.1*AU430,(1+$AK430/100)*AU430)))</f>
        <v>0.93095384140000026</v>
      </c>
      <c r="AW430" s="766">
        <f>SUM(AR430:AV430)</f>
        <v>3.8840982554000005</v>
      </c>
      <c r="AX430" s="877">
        <f>AW430/I430*100</f>
        <v>8.4071390809523816</v>
      </c>
      <c r="AY430" s="1212">
        <v>1</v>
      </c>
      <c r="AZ430" s="1028">
        <v>31.290000000000003</v>
      </c>
      <c r="BA430" s="1028">
        <v>-0.06</v>
      </c>
      <c r="BB430" s="1028">
        <v>5.41</v>
      </c>
      <c r="BC430" s="1028">
        <v>16.27</v>
      </c>
      <c r="BE430" s="721">
        <v>2011</v>
      </c>
      <c r="BF430" s="1057">
        <f>IF(BE430&gt;2008,0,IF(BE430&gt;2001,1,IF(BE430&gt;1990,2,IF(BE430&gt;1980,3,IF(BE430&gt;1973,4,IF(BE430&gt;1970,5,IF(BE430&gt;1960,6,IF(BE430&gt;1958,7,IF(BE430&gt;1953,8,9)))))))))</f>
        <v>0</v>
      </c>
    </row>
    <row r="431" spans="1:58" ht="11.25" customHeight="1" x14ac:dyDescent="0.2">
      <c r="A431" s="1036" t="s">
        <v>4145</v>
      </c>
      <c r="B431" s="1031" t="s">
        <v>4146</v>
      </c>
      <c r="C431" s="1181" t="s">
        <v>109</v>
      </c>
      <c r="D431" s="1181" t="s">
        <v>4434</v>
      </c>
      <c r="E431" s="857">
        <v>5</v>
      </c>
      <c r="F431" s="1245">
        <v>803</v>
      </c>
      <c r="G431" s="1245" t="s">
        <v>107</v>
      </c>
      <c r="H431" s="1245" t="s">
        <v>107</v>
      </c>
      <c r="I431" s="1030">
        <v>39.369999999999997</v>
      </c>
      <c r="J431" s="766">
        <f>(M431/I431)*100</f>
        <v>1.1176022352044706</v>
      </c>
      <c r="K431" s="1033">
        <v>0.11</v>
      </c>
      <c r="L431" s="1043">
        <v>4</v>
      </c>
      <c r="M431" s="756">
        <f>K431*L431</f>
        <v>0.44</v>
      </c>
      <c r="N431" s="1026" t="s">
        <v>242</v>
      </c>
      <c r="O431" s="860">
        <v>0.05</v>
      </c>
      <c r="P431" s="1016">
        <v>43189</v>
      </c>
      <c r="Q431" s="1016">
        <v>43203</v>
      </c>
      <c r="R431" s="756">
        <f>(K431-O431)/O431*100</f>
        <v>120</v>
      </c>
      <c r="S431" s="824">
        <f>IF(INDEX(Historical!$D$7:$D$1455,MATCH(B431,Historical!$B$7:$B$1455,0))=0,"n/a",(INDEX(Historical!$C$7:$C$1455,MATCH(B431,Historical!$B$7:$B$1455,0))/INDEX(Historical!$D$7:$D$1455,MATCH(B431,Historical!$B$7:$B$1455,0))-1)*100)</f>
        <v>26.666666666666682</v>
      </c>
      <c r="T431" s="824">
        <f>IF(INDEX(Historical!$F$7:$F$1455,MATCH(B431,Historical!$B$7:$B$1455,0))=0,"n/a",((INDEX(Historical!$C$7:$C$1455,MATCH(B431,Historical!$B$7:$B$1455,0))/INDEX(Historical!$F$7:$F$1455,MATCH(B431,Historical!$B$7:$B$1455,0)))^(1/3)-1)*100)</f>
        <v>56.049075070788469</v>
      </c>
      <c r="U431" s="824" t="str">
        <f>IF(INDEX(Historical!$I$7:$I$1455,MATCH(B431,Historical!$B$7:$B$1455,0))=0,"n/a",((INDEX(Historical!$C$7:$C$1455,MATCH(B431,Historical!$B$7:$B$1455,0))/INDEX(Historical!$I$7:$I$1455,MATCH(B431,Historical!$B$7:$B$1455,0)))^(1/5)-1)*100)</f>
        <v>n/a</v>
      </c>
      <c r="V431" s="824" t="str">
        <f>IF(INDEX(Historical!$O$7:$O$1455,MATCH(B431,Historical!$B$7:$B$1455,0))=0,"n/a",((INDEX(Historical!$C$7:$C$1455,MATCH(B431,Historical!$B$7:$B$1455,0))/INDEX(Historical!$O$7:$O$1455,MATCH(B431,Historical!$B$7:$B$1455,0)))^(1/10)-1)*100)</f>
        <v>n/a</v>
      </c>
      <c r="W431" s="825" t="str">
        <f>IF(OR(U431&lt;=0,U431="n/a",V431&lt;=0,V431="n/a"),"n/a",U431/V431)</f>
        <v>n/a</v>
      </c>
      <c r="X431" s="826" t="str">
        <f>IF(OR(AJ431&lt;=0,AJ431="n/a",U431&lt;=0,U431="n/a"),"n/a",U431/AJ431)</f>
        <v>n/a</v>
      </c>
      <c r="Y431" s="780"/>
      <c r="Z431" s="766">
        <f>IF(OR(AC431&lt;0.01,AC431="n/a"),"n/a",M431/AC431*100)</f>
        <v>19.047619047619047</v>
      </c>
      <c r="AA431" s="1042">
        <f>IF(OR(AC431&lt;0.01,AC431="n/a"),"n/a",I431/AC431)</f>
        <v>17.043290043290042</v>
      </c>
      <c r="AB431" s="1043">
        <v>12</v>
      </c>
      <c r="AC431" s="1021">
        <v>2.31</v>
      </c>
      <c r="AD431" s="1021" t="s">
        <v>138</v>
      </c>
      <c r="AE431" s="1021">
        <v>6.79</v>
      </c>
      <c r="AF431" s="1021">
        <v>3.07</v>
      </c>
      <c r="AG431" s="1021">
        <v>18.899999999999999</v>
      </c>
      <c r="AH431" s="1021">
        <v>16.900000000000002</v>
      </c>
      <c r="AI431" s="1021">
        <v>10.09</v>
      </c>
      <c r="AJ431" s="1021">
        <v>16.400000000000002</v>
      </c>
      <c r="AK431" s="1021" t="s">
        <v>138</v>
      </c>
      <c r="AL431" s="1034">
        <v>2090</v>
      </c>
      <c r="AM431" s="1028">
        <v>8.1</v>
      </c>
      <c r="AN431" s="1021">
        <v>0.1</v>
      </c>
      <c r="AO431" s="868" t="str">
        <f>IF(U431="n/a","n/a",IF(AA431&lt;0,"n/a",IF(AA431="n/a","n/a",J431+U431-AA431)))</f>
        <v>n/a</v>
      </c>
      <c r="AP431" s="869" t="str">
        <f>IF(U431="n/a","n/a",J431+U431)</f>
        <v>n/a</v>
      </c>
      <c r="AQ431" s="1044">
        <f>IF(OR(AC431&lt;0.01,AF431="n/a"),"n/a",(I431/SQRT(22.5*AC431*(I431/AF431))-1)*100)</f>
        <v>52.494663561130594</v>
      </c>
      <c r="AR431" s="766">
        <f>INDEX(Historical!$C$7:$C$1455,MATCH(B431,Historical!$B$7:$B$1455,0))*IF(AH431="n/a",1.03,IF(AH431&lt;0,1.01,IF(AH431&gt;10,1.1,(1+AH431/100))))</f>
        <v>0.20900000000000002</v>
      </c>
      <c r="AS431" s="1042">
        <f>IF($AI431="n/a",1.03*AR431,IF($AI431&lt;0,1.01*AR431,IF($AI431&gt;10,1.1*AR431,(1+$AI431/100)*AR431)))</f>
        <v>0.22990000000000005</v>
      </c>
      <c r="AT431" s="1042">
        <f>IF($AK431="n/a",1.03*AS431,IF($AK431&lt;0,1.01*AS431,IF($AK431&gt;10,1.1*AS431,(1+$AK431/100)*AS431)))</f>
        <v>0.23679700000000006</v>
      </c>
      <c r="AU431" s="1042">
        <f>IF($AK431="n/a",1.03*AT431,IF($AK431&lt;0,1.01*AT431,IF($AK431&gt;10,1.1*AT431,(1+$AK431/100)*AT431)))</f>
        <v>0.24390091000000008</v>
      </c>
      <c r="AV431" s="1042">
        <f>IF($AK431="n/a",1.03*AU431,IF($AK431&lt;0,1.01*AU431,IF($AK431&gt;10,1.1*AU431,(1+$AK431/100)*AU431)))</f>
        <v>0.25121793730000008</v>
      </c>
      <c r="AW431" s="766">
        <f>SUM(AR431:AV431)</f>
        <v>1.1708158473000003</v>
      </c>
      <c r="AX431" s="877">
        <f>AW431/I431*100</f>
        <v>2.973878199898401</v>
      </c>
      <c r="AY431" s="1212">
        <v>1.23</v>
      </c>
      <c r="AZ431" s="1028">
        <v>15.290000000000001</v>
      </c>
      <c r="BA431" s="1028">
        <v>-12.41</v>
      </c>
      <c r="BB431" s="1028">
        <v>5.36</v>
      </c>
      <c r="BC431" s="1028">
        <v>-4.67</v>
      </c>
      <c r="BE431" s="721">
        <v>2014</v>
      </c>
      <c r="BF431" s="1057">
        <f>IF(BE431&gt;2008,0,IF(BE431&gt;2001,1,IF(BE431&gt;1990,2,IF(BE431&gt;1980,3,IF(BE431&gt;1973,4,IF(BE431&gt;1970,5,IF(BE431&gt;1960,6,IF(BE431&gt;1958,7,IF(BE431&gt;1953,8,9)))))))))</f>
        <v>0</v>
      </c>
    </row>
    <row r="432" spans="1:58" ht="11.25" customHeight="1" x14ac:dyDescent="0.2">
      <c r="A432" s="1019" t="s">
        <v>1655</v>
      </c>
      <c r="B432" s="1031" t="s">
        <v>1656</v>
      </c>
      <c r="C432" s="1181" t="s">
        <v>4438</v>
      </c>
      <c r="D432" s="1181" t="s">
        <v>4467</v>
      </c>
      <c r="E432" s="857">
        <v>6</v>
      </c>
      <c r="F432" s="1245">
        <v>741</v>
      </c>
      <c r="G432" s="1245" t="s">
        <v>107</v>
      </c>
      <c r="H432" s="1245" t="s">
        <v>107</v>
      </c>
      <c r="I432" s="1030">
        <v>49.96</v>
      </c>
      <c r="J432" s="766">
        <f>(M432/I432)*100</f>
        <v>0.54043234587670141</v>
      </c>
      <c r="K432" s="1033">
        <v>0.27</v>
      </c>
      <c r="L432" s="1043">
        <v>1</v>
      </c>
      <c r="M432" s="756">
        <f>K432*L432</f>
        <v>0.27</v>
      </c>
      <c r="N432" s="1026" t="s">
        <v>173</v>
      </c>
      <c r="O432" s="860">
        <v>0.26</v>
      </c>
      <c r="P432" s="1016">
        <v>43412</v>
      </c>
      <c r="Q432" s="1016">
        <v>43434</v>
      </c>
      <c r="R432" s="756">
        <f>(K432-O432)/O432*100</f>
        <v>3.8461538461538494</v>
      </c>
      <c r="S432" s="824">
        <f>IF(INDEX(Historical!$D$7:$D$1455,MATCH(B432,Historical!$B$7:$B$1455,0))=0,"n/a",(INDEX(Historical!$C$7:$C$1455,MATCH(B432,Historical!$B$7:$B$1455,0))/INDEX(Historical!$D$7:$D$1455,MATCH(B432,Historical!$B$7:$B$1455,0))-1)*100)</f>
        <v>4.0000000000000036</v>
      </c>
      <c r="T432" s="824">
        <f>IF(INDEX(Historical!$F$7:$F$1455,MATCH(B432,Historical!$B$7:$B$1455,0))=0,"n/a",((INDEX(Historical!$C$7:$C$1455,MATCH(B432,Historical!$B$7:$B$1455,0))/INDEX(Historical!$F$7:$F$1455,MATCH(B432,Historical!$B$7:$B$1455,0)))^(1/3)-1)*100)</f>
        <v>3.4272939158597637</v>
      </c>
      <c r="U432" s="824">
        <f>IF(INDEX(Historical!$I$7:$I$1455,MATCH(B432,Historical!$B$7:$B$1455,0))=0,"n/a",((INDEX(Historical!$C$7:$C$1455,MATCH(B432,Historical!$B$7:$B$1455,0))/INDEX(Historical!$I$7:$I$1455,MATCH(B432,Historical!$B$7:$B$1455,0)))^(1/5)-1)*100)</f>
        <v>9.5211210996487985</v>
      </c>
      <c r="V432" s="824">
        <f>IF(INDEX(Historical!$O$7:$O$1455,MATCH(B432,Historical!$B$7:$B$1455,0))=0,"n/a",((INDEX(Historical!$C$7:$C$1455,MATCH(B432,Historical!$B$7:$B$1455,0))/INDEX(Historical!$O$7:$O$1455,MATCH(B432,Historical!$B$7:$B$1455,0)))^(1/10)-1)*100)</f>
        <v>6.7736177551353194</v>
      </c>
      <c r="W432" s="825">
        <f>IF(OR(U432&lt;=0,U432="n/a",V432&lt;=0,V432="n/a"),"n/a",U432/V432)</f>
        <v>1.4056183038126855</v>
      </c>
      <c r="X432" s="826" t="str">
        <f>IF(OR(AJ432&lt;=0,AJ432="n/a",U432&lt;=0,U432="n/a"),"n/a",U432/AJ432)</f>
        <v>n/a</v>
      </c>
      <c r="Y432" s="1032"/>
      <c r="Z432" s="766">
        <f>IF(OR(AC432&lt;0.01,AC432="n/a"),"n/a",M432/AC432*100)</f>
        <v>34.615384615384613</v>
      </c>
      <c r="AA432" s="1042">
        <f>IF(OR(AC432&lt;0.01,AC432="n/a"),"n/a",I432/AC432)</f>
        <v>64.051282051282044</v>
      </c>
      <c r="AB432" s="1043">
        <v>12</v>
      </c>
      <c r="AC432" s="1021">
        <v>0.78</v>
      </c>
      <c r="AD432" s="1021">
        <v>2.64</v>
      </c>
      <c r="AE432" s="1021">
        <v>4.01</v>
      </c>
      <c r="AF432" s="1021">
        <v>5.56</v>
      </c>
      <c r="AG432" s="1021">
        <v>9</v>
      </c>
      <c r="AH432" s="1023">
        <v>-32.300000000000004</v>
      </c>
      <c r="AI432" s="1023">
        <v>43.84</v>
      </c>
      <c r="AJ432" s="1021">
        <v>-5.6000000000000005</v>
      </c>
      <c r="AK432" s="1021">
        <v>24.4</v>
      </c>
      <c r="AL432" s="1034">
        <v>2500</v>
      </c>
      <c r="AM432" s="1028">
        <v>0.70000000000000007</v>
      </c>
      <c r="AN432" s="1021">
        <v>1.75</v>
      </c>
      <c r="AO432" s="868">
        <f>IF(U432="n/a","n/a",IF(AA432&lt;0,"n/a",IF(AA432="n/a","n/a",J432+U432-AA432)))</f>
        <v>-53.989728605756547</v>
      </c>
      <c r="AP432" s="869">
        <f>IF(U432="n/a","n/a",J432+U432)</f>
        <v>10.061553445525499</v>
      </c>
      <c r="AQ432" s="1044">
        <f>IF(OR(AC432&lt;0.01,AF432="n/a"),"n/a",(I432/SQRT(22.5*AC432*(I432/AF432))-1)*100)</f>
        <v>297.84146937924254</v>
      </c>
      <c r="AR432" s="766">
        <f>INDEX(Historical!$C$7:$C$1455,MATCH(B432,Historical!$B$7:$B$1455,0))*IF(AH432="n/a",1.03,IF(AH432&lt;0,1.01,IF(AH432&gt;10,1.1,(1+AH432/100))))</f>
        <v>0.2626</v>
      </c>
      <c r="AS432" s="1042">
        <f>IF($AI432="n/a",1.03*AR432,IF($AI432&lt;0,1.01*AR432,IF($AI432&gt;10,1.1*AR432,(1+$AI432/100)*AR432)))</f>
        <v>0.28886000000000001</v>
      </c>
      <c r="AT432" s="1042">
        <f>IF($AK432="n/a",1.03*AS432,IF($AK432&lt;0,1.01*AS432,IF($AK432&gt;10,1.1*AS432,(1+$AK432/100)*AS432)))</f>
        <v>0.31774600000000003</v>
      </c>
      <c r="AU432" s="1042">
        <f>IF($AK432="n/a",1.03*AT432,IF($AK432&lt;0,1.01*AT432,IF($AK432&gt;10,1.1*AT432,(1+$AK432/100)*AT432)))</f>
        <v>0.34952060000000007</v>
      </c>
      <c r="AV432" s="1042">
        <f>IF($AK432="n/a",1.03*AU432,IF($AK432&lt;0,1.01*AU432,IF($AK432&gt;10,1.1*AU432,(1+$AK432/100)*AU432)))</f>
        <v>0.38447266000000013</v>
      </c>
      <c r="AW432" s="766">
        <f>SUM(AR432:AV432)</f>
        <v>1.6031992600000002</v>
      </c>
      <c r="AX432" s="877">
        <f>AW432/I432*100</f>
        <v>3.2089656925540435</v>
      </c>
      <c r="AY432" s="1212">
        <v>0.14000000000000001</v>
      </c>
      <c r="AZ432" s="1028">
        <v>66.95</v>
      </c>
      <c r="BA432" s="1028">
        <v>-2.29</v>
      </c>
      <c r="BB432" s="1028">
        <v>22.45</v>
      </c>
      <c r="BC432" s="1028">
        <v>38.11</v>
      </c>
      <c r="BE432" s="721">
        <v>2014</v>
      </c>
      <c r="BF432" s="1057">
        <f>IF(BE432&gt;2008,0,IF(BE432&gt;2001,1,IF(BE432&gt;1990,2,IF(BE432&gt;1980,3,IF(BE432&gt;1973,4,IF(BE432&gt;1970,5,IF(BE432&gt;1960,6,IF(BE432&gt;1958,7,IF(BE432&gt;1953,8,9)))))))))</f>
        <v>0</v>
      </c>
    </row>
    <row r="433" spans="1:58" ht="11.25" customHeight="1" x14ac:dyDescent="0.2">
      <c r="A433" s="1027" t="s">
        <v>1657</v>
      </c>
      <c r="B433" s="1031" t="s">
        <v>1658</v>
      </c>
      <c r="C433" s="1181" t="s">
        <v>248</v>
      </c>
      <c r="D433" s="1181" t="s">
        <v>4412</v>
      </c>
      <c r="E433" s="857">
        <v>7</v>
      </c>
      <c r="F433" s="1245">
        <v>614</v>
      </c>
      <c r="G433" s="1245" t="s">
        <v>107</v>
      </c>
      <c r="H433" s="1245" t="s">
        <v>107</v>
      </c>
      <c r="I433" s="1030">
        <v>37.93</v>
      </c>
      <c r="J433" s="766">
        <f>(M433/I433)*100</f>
        <v>0.84365937252834178</v>
      </c>
      <c r="K433" s="1033">
        <v>0.08</v>
      </c>
      <c r="L433" s="1043">
        <v>4</v>
      </c>
      <c r="M433" s="756">
        <f>K433*L433</f>
        <v>0.32</v>
      </c>
      <c r="N433" s="1026" t="s">
        <v>576</v>
      </c>
      <c r="O433" s="860">
        <v>7.4999999999999997E-2</v>
      </c>
      <c r="P433" s="1016">
        <v>43287</v>
      </c>
      <c r="Q433" s="1016">
        <v>43304</v>
      </c>
      <c r="R433" s="756">
        <f>(K433-O433)/O433*100</f>
        <v>6.6666666666666732</v>
      </c>
      <c r="S433" s="824">
        <f>IF(INDEX(Historical!$D$7:$D$1455,MATCH(B433,Historical!$B$7:$B$1455,0))=0,"n/a",(INDEX(Historical!$C$7:$C$1455,MATCH(B433,Historical!$B$7:$B$1455,0))/INDEX(Historical!$D$7:$D$1455,MATCH(B433,Historical!$B$7:$B$1455,0))-1)*100)</f>
        <v>7.4074074074074181</v>
      </c>
      <c r="T433" s="824">
        <f>IF(INDEX(Historical!$F$7:$F$1455,MATCH(B433,Historical!$B$7:$B$1455,0))=0,"n/a",((INDEX(Historical!$C$7:$C$1455,MATCH(B433,Historical!$B$7:$B$1455,0))/INDEX(Historical!$F$7:$F$1455,MATCH(B433,Historical!$B$7:$B$1455,0)))^(1/3)-1)*100)</f>
        <v>6.5112754733217981</v>
      </c>
      <c r="U433" s="824">
        <f>IF(INDEX(Historical!$I$7:$I$1455,MATCH(B433,Historical!$B$7:$B$1455,0))=0,"n/a",((INDEX(Historical!$C$7:$C$1455,MATCH(B433,Historical!$B$7:$B$1455,0))/INDEX(Historical!$I$7:$I$1455,MATCH(B433,Historical!$B$7:$B$1455,0)))^(1/5)-1)*100)</f>
        <v>19.300798468495195</v>
      </c>
      <c r="V433" s="824" t="str">
        <f>IF(INDEX(Historical!$O$7:$O$1455,MATCH(B433,Historical!$B$7:$B$1455,0))=0,"n/a",((INDEX(Historical!$C$7:$C$1455,MATCH(B433,Historical!$B$7:$B$1455,0))/INDEX(Historical!$O$7:$O$1455,MATCH(B433,Historical!$B$7:$B$1455,0)))^(1/10)-1)*100)</f>
        <v>n/a</v>
      </c>
      <c r="W433" s="825" t="str">
        <f>IF(OR(U433&lt;=0,U433="n/a",V433&lt;=0,V433="n/a"),"n/a",U433/V433)</f>
        <v>n/a</v>
      </c>
      <c r="X433" s="826" t="str">
        <f>IF(OR(AJ433&lt;=0,AJ433="n/a",U433&lt;=0,U433="n/a"),"n/a",U433/AJ433)</f>
        <v>n/a</v>
      </c>
      <c r="Y433" s="1031"/>
      <c r="Z433" s="766">
        <f>IF(OR(AC433&lt;0.01,AC433="n/a"),"n/a",M433/AC433*100)</f>
        <v>15.238095238095237</v>
      </c>
      <c r="AA433" s="1042">
        <f>IF(OR(AC433&lt;0.01,AC433="n/a"),"n/a",I433/AC433)</f>
        <v>18.06190476190476</v>
      </c>
      <c r="AB433" s="1043">
        <v>1</v>
      </c>
      <c r="AC433" s="1021">
        <v>2.1</v>
      </c>
      <c r="AD433" s="1021">
        <v>1.81</v>
      </c>
      <c r="AE433" s="1021">
        <v>0.61</v>
      </c>
      <c r="AF433" s="1021">
        <v>1.84</v>
      </c>
      <c r="AG433" s="1021" t="s">
        <v>138</v>
      </c>
      <c r="AH433" s="1021">
        <v>11.3</v>
      </c>
      <c r="AI433" s="1021">
        <v>7.5399999999999991</v>
      </c>
      <c r="AJ433" s="1021">
        <v>-0.2</v>
      </c>
      <c r="AK433" s="1021">
        <v>10</v>
      </c>
      <c r="AL433" s="1034">
        <v>636.09</v>
      </c>
      <c r="AM433" s="1028">
        <v>0.6</v>
      </c>
      <c r="AN433" s="1021">
        <v>0</v>
      </c>
      <c r="AO433" s="868">
        <f>IF(U433="n/a","n/a",IF(AA433&lt;0,"n/a",IF(AA433="n/a","n/a",J433+U433-AA433)))</f>
        <v>2.0825530791187781</v>
      </c>
      <c r="AP433" s="869">
        <f>IF(U433="n/a","n/a",J433+U433)</f>
        <v>20.144457841023538</v>
      </c>
      <c r="AQ433" s="1044">
        <f>IF(OR(AC433&lt;0.01,AF433="n/a"),"n/a",(I433/SQRT(22.5*AC433*(I433/AF433))-1)*100)</f>
        <v>21.534457412802645</v>
      </c>
      <c r="AR433" s="766">
        <f>INDEX(Historical!$C$7:$C$1455,MATCH(B433,Historical!$B$7:$B$1455,0))*IF(AH433="n/a",1.03,IF(AH433&lt;0,1.01,IF(AH433&gt;10,1.1,(1+AH433/100))))</f>
        <v>0.31900000000000006</v>
      </c>
      <c r="AS433" s="1042">
        <f>IF($AI433="n/a",1.03*AR433,IF($AI433&lt;0,1.01*AR433,IF($AI433&gt;10,1.1*AR433,(1+$AI433/100)*AR433)))</f>
        <v>0.34305260000000004</v>
      </c>
      <c r="AT433" s="1042">
        <f>IF($AK433="n/a",1.03*AS433,IF($AK433&lt;0,1.01*AS433,IF($AK433&gt;10,1.1*AS433,(1+$AK433/100)*AS433)))</f>
        <v>0.3773578600000001</v>
      </c>
      <c r="AU433" s="1042">
        <f>IF($AK433="n/a",1.03*AT433,IF($AK433&lt;0,1.01*AT433,IF($AK433&gt;10,1.1*AT433,(1+$AK433/100)*AT433)))</f>
        <v>0.41509364600000015</v>
      </c>
      <c r="AV433" s="1042">
        <f>IF($AK433="n/a",1.03*AU433,IF($AK433&lt;0,1.01*AU433,IF($AK433&gt;10,1.1*AU433,(1+$AK433/100)*AU433)))</f>
        <v>0.45660301060000019</v>
      </c>
      <c r="AW433" s="766">
        <f>SUM(AR433:AV433)</f>
        <v>1.9111071166000007</v>
      </c>
      <c r="AX433" s="877">
        <f>AW433/I433*100</f>
        <v>5.0385107213287652</v>
      </c>
      <c r="AY433" s="1212">
        <v>0.78</v>
      </c>
      <c r="AZ433" s="1028">
        <v>80.53</v>
      </c>
      <c r="BA433" s="1028">
        <v>-15.709999999999999</v>
      </c>
      <c r="BB433" s="1028">
        <v>-1.53</v>
      </c>
      <c r="BC433" s="1028">
        <v>18.77</v>
      </c>
      <c r="BE433" s="721">
        <v>2012</v>
      </c>
      <c r="BF433" s="1057">
        <f>IF(BE433&gt;2008,0,IF(BE433&gt;2001,1,IF(BE433&gt;1990,2,IF(BE433&gt;1980,3,IF(BE433&gt;1973,4,IF(BE433&gt;1970,5,IF(BE433&gt;1960,6,IF(BE433&gt;1958,7,IF(BE433&gt;1953,8,9)))))))))</f>
        <v>0</v>
      </c>
    </row>
    <row r="434" spans="1:58" ht="11.25" customHeight="1" x14ac:dyDescent="0.2">
      <c r="A434" s="1027" t="s">
        <v>1659</v>
      </c>
      <c r="B434" s="1031" t="s">
        <v>1660</v>
      </c>
      <c r="C434" s="1181" t="s">
        <v>109</v>
      </c>
      <c r="D434" s="1181" t="s">
        <v>4434</v>
      </c>
      <c r="E434" s="857">
        <v>6</v>
      </c>
      <c r="F434" s="1245">
        <v>663</v>
      </c>
      <c r="G434" s="1245" t="s">
        <v>107</v>
      </c>
      <c r="H434" s="1245" t="s">
        <v>107</v>
      </c>
      <c r="I434" s="1030">
        <v>28.4</v>
      </c>
      <c r="J434" s="766">
        <f>(M434/I434)*100</f>
        <v>2.2535211267605635</v>
      </c>
      <c r="K434" s="1033">
        <v>0.16</v>
      </c>
      <c r="L434" s="1043">
        <v>4</v>
      </c>
      <c r="M434" s="756">
        <f>K434*L434</f>
        <v>0.64</v>
      </c>
      <c r="N434" s="1026" t="s">
        <v>108</v>
      </c>
      <c r="O434" s="860">
        <v>0.14000000000000001</v>
      </c>
      <c r="P434" s="714">
        <v>43131</v>
      </c>
      <c r="Q434" s="714">
        <v>43146</v>
      </c>
      <c r="R434" s="756">
        <f>(K434-O434)/O434*100</f>
        <v>14.285714285714276</v>
      </c>
      <c r="S434" s="824">
        <f>IF(INDEX(Historical!$D$7:$D$1455,MATCH(B434,Historical!$B$7:$B$1455,0))=0,"n/a",(INDEX(Historical!$C$7:$C$1455,MATCH(B434,Historical!$B$7:$B$1455,0))/INDEX(Historical!$D$7:$D$1455,MATCH(B434,Historical!$B$7:$B$1455,0))-1)*100)</f>
        <v>16.666666666666675</v>
      </c>
      <c r="T434" s="824">
        <f>IF(INDEX(Historical!$F$7:$F$1455,MATCH(B434,Historical!$B$7:$B$1455,0))=0,"n/a",((INDEX(Historical!$C$7:$C$1455,MATCH(B434,Historical!$B$7:$B$1455,0))/INDEX(Historical!$F$7:$F$1455,MATCH(B434,Historical!$B$7:$B$1455,0)))^(1/3)-1)*100)</f>
        <v>18.096321418390858</v>
      </c>
      <c r="U434" s="824">
        <f>IF(INDEX(Historical!$I$7:$I$1455,MATCH(B434,Historical!$B$7:$B$1455,0))=0,"n/a",((INDEX(Historical!$C$7:$C$1455,MATCH(B434,Historical!$B$7:$B$1455,0))/INDEX(Historical!$I$7:$I$1455,MATCH(B434,Historical!$B$7:$B$1455,0)))^(1/5)-1)*100)</f>
        <v>18.466445254224407</v>
      </c>
      <c r="V434" s="824">
        <f>IF(INDEX(Historical!$O$7:$O$1455,MATCH(B434,Historical!$B$7:$B$1455,0))=0,"n/a",((INDEX(Historical!$C$7:$C$1455,MATCH(B434,Historical!$B$7:$B$1455,0))/INDEX(Historical!$O$7:$O$1455,MATCH(B434,Historical!$B$7:$B$1455,0)))^(1/10)-1)*100)</f>
        <v>-1.0126646140398265</v>
      </c>
      <c r="W434" s="825" t="str">
        <f>IF(OR(U434&lt;=0,U434="n/a",V434&lt;=0,V434="n/a"),"n/a",U434/V434)</f>
        <v>n/a</v>
      </c>
      <c r="X434" s="826">
        <f>IF(OR(AJ434&lt;=0,AJ434="n/a",U434&lt;=0,U434="n/a"),"n/a",U434/AJ434)</f>
        <v>0.85098826056333676</v>
      </c>
      <c r="Y434" s="780"/>
      <c r="Z434" s="766">
        <f>IF(OR(AC434&lt;0.01,AC434="n/a"),"n/a",M434/AC434*100)</f>
        <v>34.594594594594589</v>
      </c>
      <c r="AA434" s="1042">
        <f>IF(OR(AC434&lt;0.01,AC434="n/a"),"n/a",I434/AC434)</f>
        <v>15.351351351351349</v>
      </c>
      <c r="AB434" s="1043">
        <v>12</v>
      </c>
      <c r="AC434" s="1021">
        <v>1.85</v>
      </c>
      <c r="AD434" s="1021">
        <v>1.92</v>
      </c>
      <c r="AE434" s="1021">
        <v>4.41</v>
      </c>
      <c r="AF434" s="1021">
        <v>1.65</v>
      </c>
      <c r="AG434" s="1021">
        <v>10</v>
      </c>
      <c r="AH434" s="1021">
        <v>20.399999999999999</v>
      </c>
      <c r="AI434" s="1021">
        <v>11.98</v>
      </c>
      <c r="AJ434" s="1021">
        <v>21.7</v>
      </c>
      <c r="AK434" s="1021">
        <v>8</v>
      </c>
      <c r="AL434" s="1034">
        <v>435.09</v>
      </c>
      <c r="AM434" s="1028">
        <v>7.3</v>
      </c>
      <c r="AN434" s="1021">
        <v>0.13</v>
      </c>
      <c r="AO434" s="868">
        <f>IF(U434="n/a","n/a",IF(AA434&lt;0,"n/a",IF(AA434="n/a","n/a",J434+U434-AA434)))</f>
        <v>5.3686150296336219</v>
      </c>
      <c r="AP434" s="869">
        <f>IF(U434="n/a","n/a",J434+U434)</f>
        <v>20.719966380984971</v>
      </c>
      <c r="AQ434" s="1044">
        <f>IF(OR(AC434&lt;0.01,AF434="n/a"),"n/a",(I434/SQRT(22.5*AC434*(I434/AF434))-1)*100)</f>
        <v>6.1021095815613657</v>
      </c>
      <c r="AR434" s="766">
        <f>INDEX(Historical!$C$7:$C$1455,MATCH(B434,Historical!$B$7:$B$1455,0))*IF(AH434="n/a",1.03,IF(AH434&lt;0,1.01,IF(AH434&gt;10,1.1,(1+AH434/100))))</f>
        <v>0.6160000000000001</v>
      </c>
      <c r="AS434" s="1042">
        <f>IF($AI434="n/a",1.03*AR434,IF($AI434&lt;0,1.01*AR434,IF($AI434&gt;10,1.1*AR434,(1+$AI434/100)*AR434)))</f>
        <v>0.6776000000000002</v>
      </c>
      <c r="AT434" s="1042">
        <f>IF($AK434="n/a",1.03*AS434,IF($AK434&lt;0,1.01*AS434,IF($AK434&gt;10,1.1*AS434,(1+$AK434/100)*AS434)))</f>
        <v>0.73180800000000024</v>
      </c>
      <c r="AU434" s="1042">
        <f>IF($AK434="n/a",1.03*AT434,IF($AK434&lt;0,1.01*AT434,IF($AK434&gt;10,1.1*AT434,(1+$AK434/100)*AT434)))</f>
        <v>0.79035264000000027</v>
      </c>
      <c r="AV434" s="1042">
        <f>IF($AK434="n/a",1.03*AU434,IF($AK434&lt;0,1.01*AU434,IF($AK434&gt;10,1.1*AU434,(1+$AK434/100)*AU434)))</f>
        <v>0.85358085120000038</v>
      </c>
      <c r="AW434" s="766">
        <f>SUM(AR434:AV434)</f>
        <v>3.6693414912000009</v>
      </c>
      <c r="AX434" s="877">
        <f>AW434/I434*100</f>
        <v>12.920216518309863</v>
      </c>
      <c r="AY434" s="1212">
        <v>0.59</v>
      </c>
      <c r="AZ434" s="1028">
        <v>11.72</v>
      </c>
      <c r="BA434" s="1028">
        <v>-8.93</v>
      </c>
      <c r="BB434" s="1028">
        <v>2.16</v>
      </c>
      <c r="BC434" s="1028">
        <v>0.25</v>
      </c>
      <c r="BE434" s="721">
        <v>2013</v>
      </c>
      <c r="BF434" s="1057">
        <f>IF(BE434&gt;2008,0,IF(BE434&gt;2001,1,IF(BE434&gt;1990,2,IF(BE434&gt;1980,3,IF(BE434&gt;1973,4,IF(BE434&gt;1970,5,IF(BE434&gt;1960,6,IF(BE434&gt;1958,7,IF(BE434&gt;1953,8,9)))))))))</f>
        <v>0</v>
      </c>
    </row>
    <row r="435" spans="1:58" ht="11.25" customHeight="1" x14ac:dyDescent="0.2">
      <c r="A435" s="1027" t="s">
        <v>1661</v>
      </c>
      <c r="B435" s="1031" t="s">
        <v>1662</v>
      </c>
      <c r="C435" s="1181" t="s">
        <v>248</v>
      </c>
      <c r="D435" s="1181" t="s">
        <v>4412</v>
      </c>
      <c r="E435" s="857">
        <v>8</v>
      </c>
      <c r="F435" s="1245">
        <v>487</v>
      </c>
      <c r="G435" s="1245" t="s">
        <v>107</v>
      </c>
      <c r="H435" s="1245" t="s">
        <v>107</v>
      </c>
      <c r="I435" s="1030">
        <v>52.7</v>
      </c>
      <c r="J435" s="766">
        <f>(M435/I435)*100</f>
        <v>2.8083491461100567</v>
      </c>
      <c r="K435" s="1033">
        <v>0.37</v>
      </c>
      <c r="L435" s="1043">
        <v>4</v>
      </c>
      <c r="M435" s="756">
        <f>K435*L435</f>
        <v>1.48</v>
      </c>
      <c r="N435" s="1026" t="s">
        <v>120</v>
      </c>
      <c r="O435" s="860">
        <v>0.31</v>
      </c>
      <c r="P435" s="1016">
        <v>43223</v>
      </c>
      <c r="Q435" s="1016">
        <v>43252</v>
      </c>
      <c r="R435" s="756">
        <f>(K435-O435)/O435*100</f>
        <v>19.35483870967742</v>
      </c>
      <c r="S435" s="824">
        <f>IF(INDEX(Historical!$D$7:$D$1455,MATCH(B435,Historical!$B$7:$B$1455,0))=0,"n/a",(INDEX(Historical!$C$7:$C$1455,MATCH(B435,Historical!$B$7:$B$1455,0))/INDEX(Historical!$D$7:$D$1455,MATCH(B435,Historical!$B$7:$B$1455,0))-1)*100)</f>
        <v>18.999999999999993</v>
      </c>
      <c r="T435" s="824">
        <f>IF(INDEX(Historical!$F$7:$F$1455,MATCH(B435,Historical!$B$7:$B$1455,0))=0,"n/a",((INDEX(Historical!$C$7:$C$1455,MATCH(B435,Historical!$B$7:$B$1455,0))/INDEX(Historical!$F$7:$F$1455,MATCH(B435,Historical!$B$7:$B$1455,0)))^(1/3)-1)*100)</f>
        <v>19.922118009588587</v>
      </c>
      <c r="U435" s="824">
        <f>IF(INDEX(Historical!$I$7:$I$1455,MATCH(B435,Historical!$B$7:$B$1455,0))=0,"n/a",((INDEX(Historical!$C$7:$C$1455,MATCH(B435,Historical!$B$7:$B$1455,0))/INDEX(Historical!$I$7:$I$1455,MATCH(B435,Historical!$B$7:$B$1455,0)))^(1/5)-1)*100)</f>
        <v>20.936619830778124</v>
      </c>
      <c r="V435" s="824">
        <f>IF(INDEX(Historical!$O$7:$O$1455,MATCH(B435,Historical!$B$7:$B$1455,0))=0,"n/a",((INDEX(Historical!$C$7:$C$1455,MATCH(B435,Historical!$B$7:$B$1455,0))/INDEX(Historical!$O$7:$O$1455,MATCH(B435,Historical!$B$7:$B$1455,0)))^(1/10)-1)*100)</f>
        <v>-1.9971831403810647</v>
      </c>
      <c r="W435" s="825" t="str">
        <f>IF(OR(U435&lt;=0,U435="n/a",V435&lt;=0,V435="n/a"),"n/a",U435/V435)</f>
        <v>n/a</v>
      </c>
      <c r="X435" s="826">
        <f>IF(OR(AJ435&lt;=0,AJ435="n/a",U435&lt;=0,U435="n/a"),"n/a",U435/AJ435)</f>
        <v>3.6730911983821271</v>
      </c>
      <c r="Y435" s="1032" t="s">
        <v>481</v>
      </c>
      <c r="Z435" s="766" t="str">
        <f>IF(OR(AC435&lt;0.01,AC435="n/a"),"n/a",M435/AC435*100)</f>
        <v>n/a</v>
      </c>
      <c r="AA435" s="1042" t="str">
        <f>IF(OR(AC435&lt;0.01,AC435="n/a"),"n/a",I435/AC435)</f>
        <v>n/a</v>
      </c>
      <c r="AB435" s="1043">
        <v>1</v>
      </c>
      <c r="AC435" s="1021">
        <v>-6.3</v>
      </c>
      <c r="AD435" s="1021" t="s">
        <v>138</v>
      </c>
      <c r="AE435" s="1021">
        <v>0.44</v>
      </c>
      <c r="AF435" s="1021">
        <v>2.11</v>
      </c>
      <c r="AG435" s="1021">
        <v>-10.299999999999999</v>
      </c>
      <c r="AH435" s="1021">
        <v>-17.2</v>
      </c>
      <c r="AI435" s="1021">
        <v>2.9000000000000004</v>
      </c>
      <c r="AJ435" s="1021">
        <v>5.7</v>
      </c>
      <c r="AK435" s="1021">
        <v>7.0000000000000009</v>
      </c>
      <c r="AL435" s="1034">
        <v>2800</v>
      </c>
      <c r="AM435" s="1028">
        <v>0.6</v>
      </c>
      <c r="AN435" s="1021">
        <v>0.56000000000000005</v>
      </c>
      <c r="AO435" s="868" t="str">
        <f>IF(U435="n/a","n/a",IF(AA435&lt;0,"n/a",IF(AA435="n/a","n/a",J435+U435-AA435)))</f>
        <v>n/a</v>
      </c>
      <c r="AP435" s="869">
        <f>IF(U435="n/a","n/a",J435+U435)</f>
        <v>23.744968976888181</v>
      </c>
      <c r="AQ435" s="1044" t="str">
        <f>IF(OR(AC435&lt;0.01,AF435="n/a"),"n/a",(I435/SQRT(22.5*AC435*(I435/AF435))-1)*100)</f>
        <v>n/a</v>
      </c>
      <c r="AR435" s="766">
        <f>INDEX(Historical!$C$7:$C$1455,MATCH(B435,Historical!$B$7:$B$1455,0))*IF(AH435="n/a",1.03,IF(AH435&lt;0,1.01,IF(AH435&gt;10,1.1,(1+AH435/100))))</f>
        <v>1.2019</v>
      </c>
      <c r="AS435" s="1042">
        <f>IF($AI435="n/a",1.03*AR435,IF($AI435&lt;0,1.01*AR435,IF($AI435&gt;10,1.1*AR435,(1+$AI435/100)*AR435)))</f>
        <v>1.2367550999999999</v>
      </c>
      <c r="AT435" s="1042">
        <f>IF($AK435="n/a",1.03*AS435,IF($AK435&lt;0,1.01*AS435,IF($AK435&gt;10,1.1*AS435,(1+$AK435/100)*AS435)))</f>
        <v>1.3233279570000001</v>
      </c>
      <c r="AU435" s="1042">
        <f>IF($AK435="n/a",1.03*AT435,IF($AK435&lt;0,1.01*AT435,IF($AK435&gt;10,1.1*AT435,(1+$AK435/100)*AT435)))</f>
        <v>1.4159609139900002</v>
      </c>
      <c r="AV435" s="1042">
        <f>IF($AK435="n/a",1.03*AU435,IF($AK435&lt;0,1.01*AU435,IF($AK435&gt;10,1.1*AU435,(1+$AK435/100)*AU435)))</f>
        <v>1.5150781779693003</v>
      </c>
      <c r="AW435" s="766">
        <f>SUM(AR435:AV435)</f>
        <v>6.6930221489593009</v>
      </c>
      <c r="AX435" s="877">
        <f>AW435/I435*100</f>
        <v>12.700231781706453</v>
      </c>
      <c r="AY435" s="1212">
        <v>0.93</v>
      </c>
      <c r="AZ435" s="1028">
        <v>59.17</v>
      </c>
      <c r="BA435" s="1028">
        <v>-25.85</v>
      </c>
      <c r="BB435" s="1028">
        <v>-9.26</v>
      </c>
      <c r="BC435" s="1028">
        <v>0.22999999999999998</v>
      </c>
      <c r="BE435" s="721">
        <v>2011</v>
      </c>
      <c r="BF435" s="1057">
        <f>IF(BE435&gt;2008,0,IF(BE435&gt;2001,1,IF(BE435&gt;1990,2,IF(BE435&gt;1980,3,IF(BE435&gt;1973,4,IF(BE435&gt;1970,5,IF(BE435&gt;1960,6,IF(BE435&gt;1958,7,IF(BE435&gt;1953,8,9)))))))))</f>
        <v>0</v>
      </c>
    </row>
    <row r="436" spans="1:58" s="905" customFormat="1" ht="11.25" customHeight="1" x14ac:dyDescent="0.2">
      <c r="A436" s="884" t="s">
        <v>1663</v>
      </c>
      <c r="B436" s="914" t="s">
        <v>1664</v>
      </c>
      <c r="C436" s="1181" t="s">
        <v>109</v>
      </c>
      <c r="D436" s="1181" t="s">
        <v>4434</v>
      </c>
      <c r="E436" s="885">
        <v>7</v>
      </c>
      <c r="F436" s="1245">
        <v>590</v>
      </c>
      <c r="G436" s="1244" t="s">
        <v>107</v>
      </c>
      <c r="H436" s="1244" t="s">
        <v>107</v>
      </c>
      <c r="I436" s="886">
        <v>29.4</v>
      </c>
      <c r="J436" s="887">
        <f>(M436/I436)*100</f>
        <v>2.0408163265306123</v>
      </c>
      <c r="K436" s="888">
        <v>0.15</v>
      </c>
      <c r="L436" s="889">
        <v>4</v>
      </c>
      <c r="M436" s="890">
        <f>K436*L436</f>
        <v>0.6</v>
      </c>
      <c r="N436" s="891" t="s">
        <v>510</v>
      </c>
      <c r="O436" s="892">
        <v>0.125</v>
      </c>
      <c r="P436" s="893">
        <v>43173</v>
      </c>
      <c r="Q436" s="893">
        <v>43195</v>
      </c>
      <c r="R436" s="890">
        <f>(K436-O436)/O436*100</f>
        <v>19.999999999999996</v>
      </c>
      <c r="S436" s="824">
        <f>IF(INDEX(Historical!$D$7:$D$1455,MATCH(B436,Historical!$B$7:$B$1455,0))=0,"n/a",(INDEX(Historical!$C$7:$C$1455,MATCH(B436,Historical!$B$7:$B$1455,0))/INDEX(Historical!$D$7:$D$1455,MATCH(B436,Historical!$B$7:$B$1455,0))-1)*100)</f>
        <v>4.2105263157894868</v>
      </c>
      <c r="T436" s="824">
        <f>IF(INDEX(Historical!$F$7:$F$1455,MATCH(B436,Historical!$B$7:$B$1455,0))=0,"n/a",((INDEX(Historical!$C$7:$C$1455,MATCH(B436,Historical!$B$7:$B$1455,0))/INDEX(Historical!$F$7:$F$1455,MATCH(B436,Historical!$B$7:$B$1455,0)))^(1/3)-1)*100)</f>
        <v>4.4011575622509014</v>
      </c>
      <c r="U436" s="824">
        <f>IF(INDEX(Historical!$I$7:$I$1455,MATCH(B436,Historical!$B$7:$B$1455,0))=0,"n/a",((INDEX(Historical!$C$7:$C$1455,MATCH(B436,Historical!$B$7:$B$1455,0))/INDEX(Historical!$I$7:$I$1455,MATCH(B436,Historical!$B$7:$B$1455,0)))^(1/5)-1)*100)</f>
        <v>4.6168455012877585</v>
      </c>
      <c r="V436" s="824">
        <f>IF(INDEX(Historical!$O$7:$O$1455,MATCH(B436,Historical!$B$7:$B$1455,0))=0,"n/a",((INDEX(Historical!$C$7:$C$1455,MATCH(B436,Historical!$B$7:$B$1455,0))/INDEX(Historical!$O$7:$O$1455,MATCH(B436,Historical!$B$7:$B$1455,0)))^(1/10)-1)*100)</f>
        <v>3.2357862679155636</v>
      </c>
      <c r="W436" s="894">
        <f>IF(OR(U436&lt;=0,U436="n/a",V436&lt;=0,V436="n/a"),"n/a",U436/V436)</f>
        <v>1.4268079282819408</v>
      </c>
      <c r="X436" s="895">
        <f>IF(OR(AJ436&lt;=0,AJ436="n/a",U436&lt;=0,U436="n/a"),"n/a",U436/AJ436)</f>
        <v>0.63244458921750113</v>
      </c>
      <c r="Y436" s="1186"/>
      <c r="Z436" s="887">
        <f>IF(OR(AC436&lt;0.01,AC436="n/a"),"n/a",M436/AC436*100)</f>
        <v>33.149171270718227</v>
      </c>
      <c r="AA436" s="897">
        <f>IF(OR(AC436&lt;0.01,AC436="n/a"),"n/a",I436/AC436)</f>
        <v>16.243093922651934</v>
      </c>
      <c r="AB436" s="889">
        <v>12</v>
      </c>
      <c r="AC436" s="898">
        <v>1.81</v>
      </c>
      <c r="AD436" s="898">
        <v>3.25</v>
      </c>
      <c r="AE436" s="898">
        <v>4.1900000000000004</v>
      </c>
      <c r="AF436" s="898">
        <v>1.24</v>
      </c>
      <c r="AG436" s="898">
        <v>8.4</v>
      </c>
      <c r="AH436" s="898">
        <v>-25.4</v>
      </c>
      <c r="AI436" s="898">
        <v>6.5</v>
      </c>
      <c r="AJ436" s="898">
        <v>7.3</v>
      </c>
      <c r="AK436" s="898">
        <v>5</v>
      </c>
      <c r="AL436" s="899">
        <v>2720</v>
      </c>
      <c r="AM436" s="900">
        <v>0.6</v>
      </c>
      <c r="AN436" s="898">
        <v>0.17</v>
      </c>
      <c r="AO436" s="901">
        <f>IF(U436="n/a","n/a",IF(AA436&lt;0,"n/a",IF(AA436="n/a","n/a",J436+U436-AA436)))</f>
        <v>-9.5854320948335623</v>
      </c>
      <c r="AP436" s="902">
        <f>IF(U436="n/a","n/a",J436+U436)</f>
        <v>6.6576618278183712</v>
      </c>
      <c r="AQ436" s="903">
        <f>IF(OR(AC436&lt;0.01,AF436="n/a"),"n/a",(I436/SQRT(22.5*AC436*(I436/AF436))-1)*100)</f>
        <v>-5.3863142056349016</v>
      </c>
      <c r="AR436" s="766">
        <f>INDEX(Historical!$C$7:$C$1455,MATCH(B436,Historical!$B$7:$B$1455,0))*IF(AH436="n/a",1.03,IF(AH436&lt;0,1.01,IF(AH436&gt;10,1.1,(1+AH436/100))))</f>
        <v>0.49995000000000001</v>
      </c>
      <c r="AS436" s="897">
        <f>IF($AI436="n/a",1.03*AR436,IF($AI436&lt;0,1.01*AR436,IF($AI436&gt;10,1.1*AR436,(1+$AI436/100)*AR436)))</f>
        <v>0.53244674999999997</v>
      </c>
      <c r="AT436" s="897">
        <f>IF($AK436="n/a",1.03*AS436,IF($AK436&lt;0,1.01*AS436,IF($AK436&gt;10,1.1*AS436,(1+$AK436/100)*AS436)))</f>
        <v>0.55906908749999995</v>
      </c>
      <c r="AU436" s="897">
        <f>IF($AK436="n/a",1.03*AT436,IF($AK436&lt;0,1.01*AT436,IF($AK436&gt;10,1.1*AT436,(1+$AK436/100)*AT436)))</f>
        <v>0.58702254187500003</v>
      </c>
      <c r="AV436" s="897">
        <f>IF($AK436="n/a",1.03*AU436,IF($AK436&lt;0,1.01*AU436,IF($AK436&gt;10,1.1*AU436,(1+$AK436/100)*AU436)))</f>
        <v>0.61637366896875001</v>
      </c>
      <c r="AW436" s="887">
        <f>SUM(AR436:AV436)</f>
        <v>2.7948620483437501</v>
      </c>
      <c r="AX436" s="904">
        <f>AW436/I436*100</f>
        <v>9.5063334977678569</v>
      </c>
      <c r="AY436" s="1213">
        <v>0.97</v>
      </c>
      <c r="AZ436" s="900">
        <v>19.61</v>
      </c>
      <c r="BA436" s="900">
        <v>-12.11</v>
      </c>
      <c r="BB436" s="900">
        <v>4.96</v>
      </c>
      <c r="BC436" s="900">
        <v>-1.37</v>
      </c>
      <c r="BD436" s="1079"/>
      <c r="BE436" s="721">
        <v>2012</v>
      </c>
      <c r="BF436" s="1057">
        <f>IF(BE436&gt;2008,0,IF(BE436&gt;2001,1,IF(BE436&gt;1990,2,IF(BE436&gt;1980,3,IF(BE436&gt;1973,4,IF(BE436&gt;1970,5,IF(BE436&gt;1960,6,IF(BE436&gt;1958,7,IF(BE436&gt;1953,8,9)))))))))</f>
        <v>0</v>
      </c>
    </row>
    <row r="437" spans="1:58" ht="11.25" customHeight="1" x14ac:dyDescent="0.2">
      <c r="A437" s="1019" t="s">
        <v>1665</v>
      </c>
      <c r="B437" s="1031" t="s">
        <v>1666</v>
      </c>
      <c r="C437" s="1181" t="s">
        <v>4414</v>
      </c>
      <c r="D437" s="1181" t="s">
        <v>4415</v>
      </c>
      <c r="E437" s="857">
        <v>9</v>
      </c>
      <c r="F437" s="1245">
        <v>383</v>
      </c>
      <c r="G437" s="1245" t="s">
        <v>38</v>
      </c>
      <c r="H437" s="1245" t="s">
        <v>116</v>
      </c>
      <c r="I437" s="1030">
        <v>185.69</v>
      </c>
      <c r="J437" s="766">
        <f>(M437/I437)*100</f>
        <v>4.3082556949754967</v>
      </c>
      <c r="K437" s="1033">
        <v>2</v>
      </c>
      <c r="L437" s="1043">
        <v>4</v>
      </c>
      <c r="M437" s="756">
        <f>K437*L437</f>
        <v>8</v>
      </c>
      <c r="N437" s="1026" t="s">
        <v>521</v>
      </c>
      <c r="O437" s="860">
        <v>1.95</v>
      </c>
      <c r="P437" s="1016">
        <v>43328</v>
      </c>
      <c r="Q437" s="1016">
        <v>43343</v>
      </c>
      <c r="R437" s="756">
        <f>(K437-O437)/O437*100</f>
        <v>2.5641025641025665</v>
      </c>
      <c r="S437" s="824">
        <f>IF(INDEX(Historical!$D$7:$D$1455,MATCH(B437,Historical!$B$7:$B$1455,0))=0,"n/a",(INDEX(Historical!$C$7:$C$1455,MATCH(B437,Historical!$B$7:$B$1455,0))/INDEX(Historical!$D$7:$D$1455,MATCH(B437,Historical!$B$7:$B$1455,0))-1)*100)</f>
        <v>10.000000000000009</v>
      </c>
      <c r="T437" s="824">
        <f>IF(INDEX(Historical!$F$7:$F$1455,MATCH(B437,Historical!$B$7:$B$1455,0))=0,"n/a",((INDEX(Historical!$C$7:$C$1455,MATCH(B437,Historical!$B$7:$B$1455,0))/INDEX(Historical!$F$7:$F$1455,MATCH(B437,Historical!$B$7:$B$1455,0)))^(1/3)-1)*100)</f>
        <v>12.670805640315441</v>
      </c>
      <c r="U437" s="824">
        <f>IF(INDEX(Historical!$I$7:$I$1455,MATCH(B437,Historical!$B$7:$B$1455,0))=0,"n/a",((INDEX(Historical!$C$7:$C$1455,MATCH(B437,Historical!$B$7:$B$1455,0))/INDEX(Historical!$I$7:$I$1455,MATCH(B437,Historical!$B$7:$B$1455,0)))^(1/5)-1)*100)</f>
        <v>13.152481587188047</v>
      </c>
      <c r="V437" s="824">
        <f>IF(INDEX(Historical!$O$7:$O$1455,MATCH(B437,Historical!$B$7:$B$1455,0))=0,"n/a",((INDEX(Historical!$C$7:$C$1455,MATCH(B437,Historical!$B$7:$B$1455,0))/INDEX(Historical!$O$7:$O$1455,MATCH(B437,Historical!$B$7:$B$1455,0)))^(1/10)-1)*100)</f>
        <v>8.5116830218941573</v>
      </c>
      <c r="W437" s="825">
        <f>IF(OR(U437&lt;=0,U437="n/a",V437&lt;=0,V437="n/a"),"n/a",U437/V437)</f>
        <v>1.545226902054107</v>
      </c>
      <c r="X437" s="826">
        <f>IF(OR(AJ437&lt;=0,AJ437="n/a",U437&lt;=0,U437="n/a"),"n/a",U437/AJ437)</f>
        <v>1.6039611691692739</v>
      </c>
      <c r="Y437" s="1032" t="s">
        <v>4077</v>
      </c>
      <c r="Z437" s="766">
        <f>IF(OR(AC437&lt;0.01,AC437="n/a"),"n/a",M437/AC437*100)</f>
        <v>108.1081081081081</v>
      </c>
      <c r="AA437" s="1042">
        <f>IF(OR(AC437&lt;0.01,AC437="n/a"),"n/a",I437/AC437)</f>
        <v>25.09324324324324</v>
      </c>
      <c r="AB437" s="1043">
        <v>12</v>
      </c>
      <c r="AC437" s="1021">
        <v>7.4</v>
      </c>
      <c r="AD437" s="1021">
        <v>2.92</v>
      </c>
      <c r="AE437" s="1021">
        <v>10.61</v>
      </c>
      <c r="AF437" s="1021">
        <v>17.190000000000001</v>
      </c>
      <c r="AG437" s="1021">
        <v>66.600000000000009</v>
      </c>
      <c r="AH437" s="1021">
        <v>6.3</v>
      </c>
      <c r="AI437" s="1021">
        <v>0.13999999999999999</v>
      </c>
      <c r="AJ437" s="1021">
        <v>8.2000000000000011</v>
      </c>
      <c r="AK437" s="1021">
        <v>8.6</v>
      </c>
      <c r="AL437" s="1034">
        <v>59690</v>
      </c>
      <c r="AM437" s="1028">
        <v>0.49</v>
      </c>
      <c r="AN437" s="1021">
        <v>7.09</v>
      </c>
      <c r="AO437" s="868">
        <f>IF(U437="n/a","n/a",IF(AA437&lt;0,"n/a",IF(AA437="n/a","n/a",J437+U437-AA437)))</f>
        <v>-7.6325059610796977</v>
      </c>
      <c r="AP437" s="869">
        <f>IF(U437="n/a","n/a",J437+U437)</f>
        <v>17.460737282163542</v>
      </c>
      <c r="AQ437" s="1044">
        <f>IF(OR(AC437&lt;0.01,AF437="n/a"),"n/a",(I437/SQRT(22.5*AC437*(I437/AF437))-1)*100)</f>
        <v>337.84972122679073</v>
      </c>
      <c r="AR437" s="766">
        <f>INDEX(Historical!$C$7:$C$1455,MATCH(B437,Historical!$B$7:$B$1455,0))*IF(AH437="n/a",1.03,IF(AH437&lt;0,1.01,IF(AH437&gt;10,1.1,(1+AH437/100))))</f>
        <v>7.6004500000000004</v>
      </c>
      <c r="AS437" s="1042">
        <f>IF($AI437="n/a",1.03*AR437,IF($AI437&lt;0,1.01*AR437,IF($AI437&gt;10,1.1*AR437,(1+$AI437/100)*AR437)))</f>
        <v>7.6110906300000005</v>
      </c>
      <c r="AT437" s="1042">
        <f>IF($AK437="n/a",1.03*AS437,IF($AK437&lt;0,1.01*AS437,IF($AK437&gt;10,1.1*AS437,(1+$AK437/100)*AS437)))</f>
        <v>8.2656444241800013</v>
      </c>
      <c r="AU437" s="1042">
        <f>IF($AK437="n/a",1.03*AT437,IF($AK437&lt;0,1.01*AT437,IF($AK437&gt;10,1.1*AT437,(1+$AK437/100)*AT437)))</f>
        <v>8.9764898446594827</v>
      </c>
      <c r="AV437" s="1042">
        <f>IF($AK437="n/a",1.03*AU437,IF($AK437&lt;0,1.01*AU437,IF($AK437&gt;10,1.1*AU437,(1+$AK437/100)*AU437)))</f>
        <v>9.7484679713001992</v>
      </c>
      <c r="AW437" s="766">
        <f>SUM(AR437:AV437)</f>
        <v>42.202142870139689</v>
      </c>
      <c r="AX437" s="877">
        <f>AW437/I437*100</f>
        <v>22.727202795056108</v>
      </c>
      <c r="AY437" s="1212">
        <v>0.39</v>
      </c>
      <c r="AZ437" s="1028">
        <v>27.38</v>
      </c>
      <c r="BA437" s="1028">
        <v>-2.86</v>
      </c>
      <c r="BB437" s="1028">
        <v>3.62</v>
      </c>
      <c r="BC437" s="1028">
        <v>10.18</v>
      </c>
      <c r="BE437" s="721">
        <v>2010</v>
      </c>
      <c r="BF437" s="1057">
        <f>IF(BE437&gt;2008,0,IF(BE437&gt;2001,1,IF(BE437&gt;1990,2,IF(BE437&gt;1980,3,IF(BE437&gt;1973,4,IF(BE437&gt;1970,5,IF(BE437&gt;1960,6,IF(BE437&gt;1958,7,IF(BE437&gt;1953,8,9)))))))))</f>
        <v>0</v>
      </c>
    </row>
    <row r="438" spans="1:58" ht="11.25" customHeight="1" x14ac:dyDescent="0.2">
      <c r="A438" s="1019" t="s">
        <v>4282</v>
      </c>
      <c r="B438" s="1031" t="s">
        <v>3955</v>
      </c>
      <c r="C438" s="1181" t="s">
        <v>113</v>
      </c>
      <c r="D438" s="1181" t="s">
        <v>1236</v>
      </c>
      <c r="E438" s="857">
        <v>5</v>
      </c>
      <c r="F438" s="1245">
        <v>823</v>
      </c>
      <c r="G438" s="1245" t="s">
        <v>107</v>
      </c>
      <c r="H438" s="1245" t="s">
        <v>107</v>
      </c>
      <c r="I438" s="1035">
        <v>58.5</v>
      </c>
      <c r="J438" s="766">
        <f>(M438/I438)*100</f>
        <v>1.5042735042735043</v>
      </c>
      <c r="K438" s="1040">
        <v>0.22</v>
      </c>
      <c r="L438" s="721">
        <v>4</v>
      </c>
      <c r="M438" s="756">
        <f>K438*L438</f>
        <v>0.88</v>
      </c>
      <c r="N438" s="721" t="s">
        <v>416</v>
      </c>
      <c r="O438" s="861">
        <v>0.21</v>
      </c>
      <c r="P438" s="745">
        <v>43283</v>
      </c>
      <c r="Q438" s="745">
        <v>43306</v>
      </c>
      <c r="R438" s="756">
        <f>(K438-O438)/O438*100</f>
        <v>4.7619047619047663</v>
      </c>
      <c r="S438" s="824">
        <f>IF(INDEX(Historical!$D$7:$D$1455,MATCH(B438,Historical!$B$7:$B$1455,0))=0,"n/a",(INDEX(Historical!$C$7:$C$1455,MATCH(B438,Historical!$B$7:$B$1455,0))/INDEX(Historical!$D$7:$D$1455,MATCH(B438,Historical!$B$7:$B$1455,0))-1)*100)</f>
        <v>14.705882352941169</v>
      </c>
      <c r="T438" s="824">
        <f>IF(INDEX(Historical!$F$7:$F$1455,MATCH(B438,Historical!$B$7:$B$1455,0))=0,"n/a",((INDEX(Historical!$C$7:$C$1455,MATCH(B438,Historical!$B$7:$B$1455,0))/INDEX(Historical!$F$7:$F$1455,MATCH(B438,Historical!$B$7:$B$1455,0)))^(1/3)-1)*100)</f>
        <v>13.746902159841756</v>
      </c>
      <c r="U438" s="824">
        <f>IF(INDEX(Historical!$I$7:$I$1455,MATCH(B438,Historical!$B$7:$B$1455,0))=0,"n/a",((INDEX(Historical!$C$7:$C$1455,MATCH(B438,Historical!$B$7:$B$1455,0))/INDEX(Historical!$I$7:$I$1455,MATCH(B438,Historical!$B$7:$B$1455,0)))^(1/5)-1)*100)</f>
        <v>9.3011973943858628</v>
      </c>
      <c r="V438" s="824">
        <f>IF(INDEX(Historical!$O$7:$O$1455,MATCH(B438,Historical!$B$7:$B$1455,0))=0,"n/a",((INDEX(Historical!$C$7:$C$1455,MATCH(B438,Historical!$B$7:$B$1455,0))/INDEX(Historical!$O$7:$O$1455,MATCH(B438,Historical!$B$7:$B$1455,0)))^(1/10)-1)*100)</f>
        <v>7.4561065135923643</v>
      </c>
      <c r="W438" s="825">
        <f>IF(OR(U438&lt;=0,U438="n/a",V438&lt;=0,V438="n/a"),"n/a",U438/V438)</f>
        <v>1.2474603705606844</v>
      </c>
      <c r="X438" s="826">
        <f>IF(OR(AJ438&lt;=0,AJ438="n/a",U438&lt;=0,U438="n/a"),"n/a",U438/AJ438)</f>
        <v>0.52549137821389058</v>
      </c>
      <c r="Y438" s="1031"/>
      <c r="Z438" s="766">
        <f>IF(OR(AC438&lt;0.01,AC438="n/a"),"n/a",M438/AC438*100)</f>
        <v>32.352941176470587</v>
      </c>
      <c r="AA438" s="1042">
        <f>IF(OR(AC438&lt;0.01,AC438="n/a"),"n/a",I438/AC438)</f>
        <v>21.507352941176467</v>
      </c>
      <c r="AB438" s="1245">
        <v>12</v>
      </c>
      <c r="AC438" s="1035">
        <v>2.72</v>
      </c>
      <c r="AD438" s="1035">
        <v>4.3</v>
      </c>
      <c r="AE438" s="1035">
        <v>2.52</v>
      </c>
      <c r="AF438" s="1035">
        <v>2.96</v>
      </c>
      <c r="AG438" s="1035">
        <v>14.2</v>
      </c>
      <c r="AH438" s="1035">
        <v>5.5</v>
      </c>
      <c r="AI438" s="1035">
        <v>19.919999999999998</v>
      </c>
      <c r="AJ438" s="1035">
        <v>17.7</v>
      </c>
      <c r="AK438" s="1035">
        <v>5</v>
      </c>
      <c r="AL438" s="1035">
        <v>2690</v>
      </c>
      <c r="AM438" s="1035">
        <v>9.81</v>
      </c>
      <c r="AN438" s="1035">
        <v>0</v>
      </c>
      <c r="AO438" s="868">
        <f>IF(U438="n/a","n/a",IF(AA438&lt;0,"n/a",IF(AA438="n/a","n/a",J438+U438-AA438)))</f>
        <v>-10.7018820425171</v>
      </c>
      <c r="AP438" s="869">
        <f>IF(U438="n/a","n/a",J438+U438)</f>
        <v>10.805470898659367</v>
      </c>
      <c r="AQ438" s="1044">
        <f>IF(OR(AC438&lt;0.01,AF438="n/a"),"n/a",(I438/SQRT(22.5*AC438*(I438/AF438))-1)*100)</f>
        <v>68.208554024635816</v>
      </c>
      <c r="AR438" s="766">
        <f>INDEX(Historical!$C$7:$C$1455,MATCH(B438,Historical!$B$7:$B$1455,0))*IF(AH438="n/a",1.03,IF(AH438&lt;0,1.01,IF(AH438&gt;10,1.1,(1+AH438/100))))</f>
        <v>0.82289999999999996</v>
      </c>
      <c r="AS438" s="1042">
        <f>IF($AI438="n/a",1.03*AR438,IF($AI438&lt;0,1.01*AR438,IF($AI438&gt;10,1.1*AR438,(1+$AI438/100)*AR438)))</f>
        <v>0.90519000000000005</v>
      </c>
      <c r="AT438" s="1042">
        <f>IF($AK438="n/a",1.03*AS438,IF($AK438&lt;0,1.01*AS438,IF($AK438&gt;10,1.1*AS438,(1+$AK438/100)*AS438)))</f>
        <v>0.95044950000000006</v>
      </c>
      <c r="AU438" s="1042">
        <f>IF($AK438="n/a",1.03*AT438,IF($AK438&lt;0,1.01*AT438,IF($AK438&gt;10,1.1*AT438,(1+$AK438/100)*AT438)))</f>
        <v>0.99797197500000012</v>
      </c>
      <c r="AV438" s="1042">
        <f>IF($AK438="n/a",1.03*AU438,IF($AK438&lt;0,1.01*AU438,IF($AK438&gt;10,1.1*AU438,(1+$AK438/100)*AU438)))</f>
        <v>1.0478705737500003</v>
      </c>
      <c r="AW438" s="766">
        <f>SUM(AR438:AV438)</f>
        <v>4.7243820487499999</v>
      </c>
      <c r="AX438" s="877">
        <f>AW438/I438*100</f>
        <v>8.0758667499999994</v>
      </c>
      <c r="AY438" s="853">
        <v>1.74</v>
      </c>
      <c r="AZ438" s="1038">
        <v>10.07</v>
      </c>
      <c r="BA438" s="1038">
        <v>-25.34</v>
      </c>
      <c r="BB438" s="1038">
        <v>-6.6199999999999992</v>
      </c>
      <c r="BC438" s="1038">
        <v>-7.85</v>
      </c>
      <c r="BE438" s="721">
        <v>2014</v>
      </c>
      <c r="BF438" s="1057">
        <f>IF(BE438&gt;2008,0,IF(BE438&gt;2001,1,IF(BE438&gt;1990,2,IF(BE438&gt;1980,3,IF(BE438&gt;1973,4,IF(BE438&gt;1970,5,IF(BE438&gt;1960,6,IF(BE438&gt;1958,7,IF(BE438&gt;1953,8,9)))))))))</f>
        <v>0</v>
      </c>
    </row>
    <row r="439" spans="1:58" ht="11.25" customHeight="1" x14ac:dyDescent="0.2">
      <c r="A439" s="1027" t="s">
        <v>1667</v>
      </c>
      <c r="B439" s="1031" t="s">
        <v>1668</v>
      </c>
      <c r="C439" s="1181" t="s">
        <v>4438</v>
      </c>
      <c r="D439" s="1181" t="s">
        <v>527</v>
      </c>
      <c r="E439" s="858">
        <v>8</v>
      </c>
      <c r="F439" s="1245">
        <v>548</v>
      </c>
      <c r="G439" s="1245" t="s">
        <v>107</v>
      </c>
      <c r="H439" s="1245" t="s">
        <v>107</v>
      </c>
      <c r="I439" s="1030">
        <v>31.45</v>
      </c>
      <c r="J439" s="766">
        <f>(M439/I439)*100</f>
        <v>2.5437201907790143</v>
      </c>
      <c r="K439" s="1033">
        <v>0.2</v>
      </c>
      <c r="L439" s="1043">
        <v>4</v>
      </c>
      <c r="M439" s="756">
        <f>K439*L439</f>
        <v>0.8</v>
      </c>
      <c r="N439" s="1026" t="s">
        <v>150</v>
      </c>
      <c r="O439" s="860">
        <v>0.18</v>
      </c>
      <c r="P439" s="1016">
        <v>43433</v>
      </c>
      <c r="Q439" s="1016">
        <v>43451</v>
      </c>
      <c r="R439" s="756">
        <f>(K439-O439)/O439*100</f>
        <v>11.111111111111121</v>
      </c>
      <c r="S439" s="824">
        <f>IF(INDEX(Historical!$D$7:$D$1455,MATCH(B439,Historical!$B$7:$B$1455,0))=0,"n/a",(INDEX(Historical!$C$7:$C$1455,MATCH(B439,Historical!$B$7:$B$1455,0))/INDEX(Historical!$D$7:$D$1455,MATCH(B439,Historical!$B$7:$B$1455,0))-1)*100)</f>
        <v>2.1276595744680771</v>
      </c>
      <c r="T439" s="824">
        <f>IF(INDEX(Historical!$F$7:$F$1455,MATCH(B439,Historical!$B$7:$B$1455,0))=0,"n/a",((INDEX(Historical!$C$7:$C$1455,MATCH(B439,Historical!$B$7:$B$1455,0))/INDEX(Historical!$F$7:$F$1455,MATCH(B439,Historical!$B$7:$B$1455,0)))^(1/3)-1)*100)</f>
        <v>4.5515917149420382</v>
      </c>
      <c r="U439" s="824">
        <f>IF(INDEX(Historical!$I$7:$I$1455,MATCH(B439,Historical!$B$7:$B$1455,0))=0,"n/a",((INDEX(Historical!$C$7:$C$1455,MATCH(B439,Historical!$B$7:$B$1455,0))/INDEX(Historical!$I$7:$I$1455,MATCH(B439,Historical!$B$7:$B$1455,0)))^(1/5)-1)*100)</f>
        <v>5.9223841048812176</v>
      </c>
      <c r="V439" s="824">
        <f>IF(INDEX(Historical!$O$7:$O$1455,MATCH(B439,Historical!$B$7:$B$1455,0))=0,"n/a",((INDEX(Historical!$C$7:$C$1455,MATCH(B439,Historical!$B$7:$B$1455,0))/INDEX(Historical!$O$7:$O$1455,MATCH(B439,Historical!$B$7:$B$1455,0)))^(1/10)-1)*100)</f>
        <v>4.8122389468957749</v>
      </c>
      <c r="W439" s="825">
        <f>IF(OR(U439&lt;=0,U439="n/a",V439&lt;=0,V439="n/a"),"n/a",U439/V439)</f>
        <v>1.2306920271907036</v>
      </c>
      <c r="X439" s="826">
        <f>IF(OR(AJ439&lt;=0,AJ439="n/a",U439&lt;=0,U439="n/a"),"n/a",U439/AJ439)</f>
        <v>0.52878429507868008</v>
      </c>
      <c r="Y439" s="780" t="s">
        <v>1043</v>
      </c>
      <c r="Z439" s="766">
        <f>IF(OR(AC439&lt;0.01,AC439="n/a"),"n/a",M439/AC439*100)</f>
        <v>26.845637583892618</v>
      </c>
      <c r="AA439" s="1042">
        <f>IF(OR(AC439&lt;0.01,AC439="n/a"),"n/a",I439/AC439)</f>
        <v>10.553691275167784</v>
      </c>
      <c r="AB439" s="1043">
        <v>12</v>
      </c>
      <c r="AC439" s="1021">
        <v>2.98</v>
      </c>
      <c r="AD439" s="1021" t="s">
        <v>138</v>
      </c>
      <c r="AE439" s="1021">
        <v>1.05</v>
      </c>
      <c r="AF439" s="1021">
        <v>1.98</v>
      </c>
      <c r="AG439" s="1021">
        <v>36</v>
      </c>
      <c r="AH439" s="1021">
        <v>16.100000000000001</v>
      </c>
      <c r="AI439" s="1021">
        <v>-30.17</v>
      </c>
      <c r="AJ439" s="1021">
        <v>11.200000000000001</v>
      </c>
      <c r="AK439" s="1021" t="s">
        <v>138</v>
      </c>
      <c r="AL439" s="1034">
        <v>3050</v>
      </c>
      <c r="AM439" s="1029">
        <v>9.1</v>
      </c>
      <c r="AN439" s="1021">
        <v>2.4700000000000002</v>
      </c>
      <c r="AO439" s="868">
        <f>IF(U439="n/a","n/a",IF(AA439&lt;0,"n/a",IF(AA439="n/a","n/a",J439+U439-AA439)))</f>
        <v>-2.0875869795075523</v>
      </c>
      <c r="AP439" s="869">
        <f>IF(U439="n/a","n/a",J439+U439)</f>
        <v>8.4661042956602319</v>
      </c>
      <c r="AQ439" s="1044">
        <f>IF(OR(AC439&lt;0.01,AF439="n/a"),"n/a",(I439/SQRT(22.5*AC439*(I439/AF439))-1)*100)</f>
        <v>-3.6296294385683381</v>
      </c>
      <c r="AR439" s="766">
        <f>INDEX(Historical!$C$7:$C$1455,MATCH(B439,Historical!$B$7:$B$1455,0))*IF(AH439="n/a",1.03,IF(AH439&lt;0,1.01,IF(AH439&gt;10,1.1,(1+AH439/100))))</f>
        <v>0.79200000000000004</v>
      </c>
      <c r="AS439" s="1042">
        <f>IF($AI439="n/a",1.03*AR439,IF($AI439&lt;0,1.01*AR439,IF($AI439&gt;10,1.1*AR439,(1+$AI439/100)*AR439)))</f>
        <v>0.79992000000000008</v>
      </c>
      <c r="AT439" s="1042">
        <f>IF($AK439="n/a",1.03*AS439,IF($AK439&lt;0,1.01*AS439,IF($AK439&gt;10,1.1*AS439,(1+$AK439/100)*AS439)))</f>
        <v>0.82391760000000014</v>
      </c>
      <c r="AU439" s="1042">
        <f>IF($AK439="n/a",1.03*AT439,IF($AK439&lt;0,1.01*AT439,IF($AK439&gt;10,1.1*AT439,(1+$AK439/100)*AT439)))</f>
        <v>0.84863512800000018</v>
      </c>
      <c r="AV439" s="1042">
        <f>IF($AK439="n/a",1.03*AU439,IF($AK439&lt;0,1.01*AU439,IF($AK439&gt;10,1.1*AU439,(1+$AK439/100)*AU439)))</f>
        <v>0.87409418184000021</v>
      </c>
      <c r="AW439" s="766">
        <f>SUM(AR439:AV439)</f>
        <v>4.1385669098400006</v>
      </c>
      <c r="AX439" s="877">
        <f>AW439/I439*100</f>
        <v>13.159195261812403</v>
      </c>
      <c r="AY439" s="1212">
        <v>1.19</v>
      </c>
      <c r="AZ439" s="1028">
        <v>25.169999999999998</v>
      </c>
      <c r="BA439" s="1028">
        <v>-21.67</v>
      </c>
      <c r="BB439" s="1028">
        <v>7.2700000000000005</v>
      </c>
      <c r="BC439" s="1028">
        <v>5.0999999999999996</v>
      </c>
      <c r="BE439" s="721">
        <v>2012</v>
      </c>
      <c r="BF439" s="1057">
        <f>IF(BE439&gt;2008,0,IF(BE439&gt;2001,1,IF(BE439&gt;1990,2,IF(BE439&gt;1980,3,IF(BE439&gt;1973,4,IF(BE439&gt;1970,5,IF(BE439&gt;1960,6,IF(BE439&gt;1958,7,IF(BE439&gt;1953,8,9)))))))))</f>
        <v>0</v>
      </c>
    </row>
    <row r="440" spans="1:58" ht="11.25" customHeight="1" x14ac:dyDescent="0.2">
      <c r="A440" s="1019" t="s">
        <v>1669</v>
      </c>
      <c r="B440" s="1031" t="s">
        <v>1670</v>
      </c>
      <c r="C440" s="1181" t="s">
        <v>248</v>
      </c>
      <c r="D440" s="1181" t="s">
        <v>4448</v>
      </c>
      <c r="E440" s="857">
        <v>9</v>
      </c>
      <c r="F440" s="1245">
        <v>403</v>
      </c>
      <c r="G440" s="1245" t="s">
        <v>107</v>
      </c>
      <c r="H440" s="1245" t="s">
        <v>107</v>
      </c>
      <c r="I440" s="1030">
        <v>61.36</v>
      </c>
      <c r="J440" s="766">
        <f>(M440/I440)*100</f>
        <v>5.3455019556714474</v>
      </c>
      <c r="K440" s="1033">
        <v>0.82</v>
      </c>
      <c r="L440" s="1043">
        <v>4</v>
      </c>
      <c r="M440" s="756">
        <f>K440*L440</f>
        <v>3.28</v>
      </c>
      <c r="N440" s="1026" t="s">
        <v>307</v>
      </c>
      <c r="O440" s="860">
        <v>0.78</v>
      </c>
      <c r="P440" s="1016">
        <v>43432</v>
      </c>
      <c r="Q440" s="1016">
        <v>43444</v>
      </c>
      <c r="R440" s="756">
        <f>(K440-O440)/O440*100</f>
        <v>5.128205128205118</v>
      </c>
      <c r="S440" s="824">
        <f>IF(INDEX(Historical!$D$7:$D$1455,MATCH(B440,Historical!$B$7:$B$1455,0))=0,"n/a",(INDEX(Historical!$C$7:$C$1455,MATCH(B440,Historical!$B$7:$B$1455,0))/INDEX(Historical!$D$7:$D$1455,MATCH(B440,Historical!$B$7:$B$1455,0))-1)*100)</f>
        <v>17.647058823529417</v>
      </c>
      <c r="T440" s="824">
        <f>IF(INDEX(Historical!$F$7:$F$1455,MATCH(B440,Historical!$B$7:$B$1455,0))=0,"n/a",((INDEX(Historical!$C$7:$C$1455,MATCH(B440,Historical!$B$7:$B$1455,0))/INDEX(Historical!$F$7:$F$1455,MATCH(B440,Historical!$B$7:$B$1455,0)))^(1/3)-1)*100)</f>
        <v>13.205338446242187</v>
      </c>
      <c r="U440" s="824">
        <f>IF(INDEX(Historical!$I$7:$I$1455,MATCH(B440,Historical!$B$7:$B$1455,0))=0,"n/a",((INDEX(Historical!$C$7:$C$1455,MATCH(B440,Historical!$B$7:$B$1455,0))/INDEX(Historical!$I$7:$I$1455,MATCH(B440,Historical!$B$7:$B$1455,0)))^(1/5)-1)*100)</f>
        <v>15.708390490417855</v>
      </c>
      <c r="V440" s="824" t="str">
        <f>IF(INDEX(Historical!$O$7:$O$1455,MATCH(B440,Historical!$B$7:$B$1455,0))=0,"n/a",((INDEX(Historical!$C$7:$C$1455,MATCH(B440,Historical!$B$7:$B$1455,0))/INDEX(Historical!$O$7:$O$1455,MATCH(B440,Historical!$B$7:$B$1455,0)))^(1/10)-1)*100)</f>
        <v>n/a</v>
      </c>
      <c r="W440" s="825" t="str">
        <f>IF(OR(U440&lt;=0,U440="n/a",V440&lt;=0,V440="n/a"),"n/a",U440/V440)</f>
        <v>n/a</v>
      </c>
      <c r="X440" s="826" t="str">
        <f>IF(OR(AJ440&lt;=0,AJ440="n/a",U440&lt;=0,U440="n/a"),"n/a",U440/AJ440)</f>
        <v>n/a</v>
      </c>
      <c r="Y440" s="791"/>
      <c r="Z440" s="766">
        <f>IF(OR(AC440&lt;0.01,AC440="n/a"),"n/a",M440/AC440*100)</f>
        <v>133.87755102040813</v>
      </c>
      <c r="AA440" s="1042">
        <f>IF(OR(AC440&lt;0.01,AC440="n/a"),"n/a",I440/AC440)</f>
        <v>25.044897959183672</v>
      </c>
      <c r="AB440" s="1043">
        <v>12</v>
      </c>
      <c r="AC440" s="1021">
        <v>2.4500000000000002</v>
      </c>
      <c r="AD440" s="1021">
        <v>3.97</v>
      </c>
      <c r="AE440" s="1021">
        <v>3.54</v>
      </c>
      <c r="AF440" s="1023" t="s">
        <v>138</v>
      </c>
      <c r="AG440" s="1024">
        <v>-49.4</v>
      </c>
      <c r="AH440" s="1021">
        <v>70.599999999999994</v>
      </c>
      <c r="AI440" s="1021">
        <v>11.110000000000001</v>
      </c>
      <c r="AJ440" s="1021">
        <v>-7.3</v>
      </c>
      <c r="AK440" s="1021">
        <v>6.3</v>
      </c>
      <c r="AL440" s="1034">
        <v>5130</v>
      </c>
      <c r="AM440" s="1028">
        <v>4.5</v>
      </c>
      <c r="AN440" s="1023" t="s">
        <v>138</v>
      </c>
      <c r="AO440" s="868">
        <f>IF(U440="n/a","n/a",IF(AA440&lt;0,"n/a",IF(AA440="n/a","n/a",J440+U440-AA440)))</f>
        <v>-3.9910055130943682</v>
      </c>
      <c r="AP440" s="869">
        <f>IF(U440="n/a","n/a",J440+U440)</f>
        <v>21.053892446089304</v>
      </c>
      <c r="AQ440" s="1044" t="str">
        <f>IF(OR(AC440&lt;0.01,AF440="n/a"),"n/a",(I440/SQRT(22.5*AC440*(I440/AF440))-1)*100)</f>
        <v>n/a</v>
      </c>
      <c r="AR440" s="766">
        <f>INDEX(Historical!$C$7:$C$1455,MATCH(B440,Historical!$B$7:$B$1455,0))*IF(AH440="n/a",1.03,IF(AH440&lt;0,1.01,IF(AH440&gt;10,1.1,(1+AH440/100))))</f>
        <v>3.08</v>
      </c>
      <c r="AS440" s="1042">
        <f>IF($AI440="n/a",1.03*AR440,IF($AI440&lt;0,1.01*AR440,IF($AI440&gt;10,1.1*AR440,(1+$AI440/100)*AR440)))</f>
        <v>3.3880000000000003</v>
      </c>
      <c r="AT440" s="1042">
        <f>IF($AK440="n/a",1.03*AS440,IF($AK440&lt;0,1.01*AS440,IF($AK440&gt;10,1.1*AS440,(1+$AK440/100)*AS440)))</f>
        <v>3.6014440000000003</v>
      </c>
      <c r="AU440" s="1042">
        <f>IF($AK440="n/a",1.03*AT440,IF($AK440&lt;0,1.01*AT440,IF($AK440&gt;10,1.1*AT440,(1+$AK440/100)*AT440)))</f>
        <v>3.8283349719999999</v>
      </c>
      <c r="AV440" s="1042">
        <f>IF($AK440="n/a",1.03*AU440,IF($AK440&lt;0,1.01*AU440,IF($AK440&gt;10,1.1*AU440,(1+$AK440/100)*AU440)))</f>
        <v>4.0695200752359995</v>
      </c>
      <c r="AW440" s="766">
        <f>SUM(AR440:AV440)</f>
        <v>17.967299047236001</v>
      </c>
      <c r="AX440" s="877">
        <f>AW440/I440*100</f>
        <v>29.281778108272494</v>
      </c>
      <c r="AY440" s="1212">
        <v>1.1000000000000001</v>
      </c>
      <c r="AZ440" s="1028">
        <v>18.2</v>
      </c>
      <c r="BA440" s="1028">
        <v>-16.38</v>
      </c>
      <c r="BB440" s="1028">
        <v>-1.48</v>
      </c>
      <c r="BC440" s="1028">
        <v>-5.56</v>
      </c>
      <c r="BE440" s="721">
        <v>2010</v>
      </c>
      <c r="BF440" s="1057">
        <f>IF(BE440&gt;2008,0,IF(BE440&gt;2001,1,IF(BE440&gt;1990,2,IF(BE440&gt;1980,3,IF(BE440&gt;1973,4,IF(BE440&gt;1970,5,IF(BE440&gt;1960,6,IF(BE440&gt;1958,7,IF(BE440&gt;1953,8,9)))))))))</f>
        <v>0</v>
      </c>
    </row>
    <row r="441" spans="1:58" ht="11.25" customHeight="1" x14ac:dyDescent="0.2">
      <c r="A441" s="1019" t="s">
        <v>3956</v>
      </c>
      <c r="B441" s="1031" t="s">
        <v>4278</v>
      </c>
      <c r="C441" s="1181" t="s">
        <v>4283</v>
      </c>
      <c r="D441" s="1181" t="s">
        <v>4421</v>
      </c>
      <c r="E441" s="857">
        <v>5</v>
      </c>
      <c r="F441" s="1245">
        <v>834</v>
      </c>
      <c r="G441" s="1245" t="s">
        <v>107</v>
      </c>
      <c r="H441" s="1245" t="s">
        <v>107</v>
      </c>
      <c r="I441" s="1035">
        <v>72.77</v>
      </c>
      <c r="J441" s="766">
        <f>(M441/I441)*100</f>
        <v>2.0887728459530028</v>
      </c>
      <c r="K441" s="1040">
        <v>0.38</v>
      </c>
      <c r="L441" s="721">
        <v>4</v>
      </c>
      <c r="M441" s="756">
        <f>K441*L441</f>
        <v>1.52</v>
      </c>
      <c r="N441" s="721" t="s">
        <v>150</v>
      </c>
      <c r="O441" s="861">
        <v>0.32</v>
      </c>
      <c r="P441" s="745">
        <v>43318</v>
      </c>
      <c r="Q441" s="745">
        <v>43339</v>
      </c>
      <c r="R441" s="756">
        <f>(K441-O441)/O441*100</f>
        <v>18.75</v>
      </c>
      <c r="S441" s="824">
        <f>IF(INDEX(Historical!$D$7:$D$1455,MATCH(B441,Historical!$B$7:$B$1455,0))=0,"n/a",(INDEX(Historical!$C$7:$C$1455,MATCH(B441,Historical!$B$7:$B$1455,0))/INDEX(Historical!$D$7:$D$1455,MATCH(B441,Historical!$B$7:$B$1455,0))-1)*100)</f>
        <v>11.111111111111093</v>
      </c>
      <c r="T441" s="824">
        <f>IF(INDEX(Historical!$F$7:$F$1455,MATCH(B441,Historical!$B$7:$B$1455,0))=0,"n/a",((INDEX(Historical!$C$7:$C$1455,MATCH(B441,Historical!$B$7:$B$1455,0))/INDEX(Historical!$F$7:$F$1455,MATCH(B441,Historical!$B$7:$B$1455,0)))^(1/3)-1)*100)</f>
        <v>50.789488225830759</v>
      </c>
      <c r="U441" s="824" t="str">
        <f>IF(INDEX(Historical!$I$7:$I$1455,MATCH(B441,Historical!$B$7:$B$1455,0))=0,"n/a",((INDEX(Historical!$C$7:$C$1455,MATCH(B441,Historical!$B$7:$B$1455,0))/INDEX(Historical!$I$7:$I$1455,MATCH(B441,Historical!$B$7:$B$1455,0)))^(1/5)-1)*100)</f>
        <v>n/a</v>
      </c>
      <c r="V441" s="824" t="str">
        <f>IF(INDEX(Historical!$O$7:$O$1455,MATCH(B441,Historical!$B$7:$B$1455,0))=0,"n/a",((INDEX(Historical!$C$7:$C$1455,MATCH(B441,Historical!$B$7:$B$1455,0))/INDEX(Historical!$O$7:$O$1455,MATCH(B441,Historical!$B$7:$B$1455,0)))^(1/10)-1)*100)</f>
        <v>n/a</v>
      </c>
      <c r="W441" s="825" t="str">
        <f>IF(OR(U441&lt;=0,U441="n/a",V441&lt;=0,V441="n/a"),"n/a",U441/V441)</f>
        <v>n/a</v>
      </c>
      <c r="X441" s="826" t="str">
        <f>IF(OR(AJ441&lt;=0,AJ441="n/a",U441&lt;=0,U441="n/a"),"n/a",U441/AJ441)</f>
        <v>n/a</v>
      </c>
      <c r="Y441" s="1031"/>
      <c r="Z441" s="766">
        <f>IF(OR(AC441&lt;0.01,AC441="n/a"),"n/a",M441/AC441*100)</f>
        <v>23.974763406940063</v>
      </c>
      <c r="AA441" s="1042">
        <f>IF(OR(AC441&lt;0.01,AC441="n/a"),"n/a",I441/AC441)</f>
        <v>11.477917981072554</v>
      </c>
      <c r="AB441" s="1245">
        <v>12</v>
      </c>
      <c r="AC441" s="1035">
        <v>6.34</v>
      </c>
      <c r="AD441" s="1035">
        <v>1.05</v>
      </c>
      <c r="AE441" s="1035">
        <v>3.33</v>
      </c>
      <c r="AF441" s="1035">
        <v>3.17</v>
      </c>
      <c r="AG441" s="1035">
        <v>22.7</v>
      </c>
      <c r="AH441" s="1035">
        <v>17.2</v>
      </c>
      <c r="AI441" s="1035">
        <v>11.23</v>
      </c>
      <c r="AJ441" s="1035">
        <v>34.4</v>
      </c>
      <c r="AK441" s="1035">
        <v>10.9</v>
      </c>
      <c r="AL441" s="1035">
        <v>12870</v>
      </c>
      <c r="AM441" s="1035">
        <v>0.2</v>
      </c>
      <c r="AN441" s="1035">
        <v>0</v>
      </c>
      <c r="AO441" s="868" t="str">
        <f>IF(U441="n/a","n/a",IF(AA441&lt;0,"n/a",IF(AA441="n/a","n/a",J441+U441-AA441)))</f>
        <v>n/a</v>
      </c>
      <c r="AP441" s="869" t="str">
        <f>IF(U441="n/a","n/a",J441+U441)</f>
        <v>n/a</v>
      </c>
      <c r="AQ441" s="1044">
        <f>IF(OR(AC441&lt;0.01,AF441="n/a"),"n/a",(I441/SQRT(22.5*AC441*(I441/AF441))-1)*100)</f>
        <v>27.165683700875487</v>
      </c>
      <c r="AR441" s="766">
        <f>INDEX(Historical!$C$7:$C$1455,MATCH(B441,Historical!$B$7:$B$1455,0))*IF(AH441="n/a",1.03,IF(AH441&lt;0,1.01,IF(AH441&gt;10,1.1,(1+AH441/100))))</f>
        <v>1.32</v>
      </c>
      <c r="AS441" s="1042">
        <f>IF($AI441="n/a",1.03*AR441,IF($AI441&lt;0,1.01*AR441,IF($AI441&gt;10,1.1*AR441,(1+$AI441/100)*AR441)))</f>
        <v>1.4520000000000002</v>
      </c>
      <c r="AT441" s="1042">
        <f>IF($AK441="n/a",1.03*AS441,IF($AK441&lt;0,1.01*AS441,IF($AK441&gt;10,1.1*AS441,(1+$AK441/100)*AS441)))</f>
        <v>1.5972000000000004</v>
      </c>
      <c r="AU441" s="1042">
        <f>IF($AK441="n/a",1.03*AT441,IF($AK441&lt;0,1.01*AT441,IF($AK441&gt;10,1.1*AT441,(1+$AK441/100)*AT441)))</f>
        <v>1.7569200000000005</v>
      </c>
      <c r="AV441" s="1042">
        <f>IF($AK441="n/a",1.03*AU441,IF($AK441&lt;0,1.01*AU441,IF($AK441&gt;10,1.1*AU441,(1+$AK441/100)*AU441)))</f>
        <v>1.9326120000000007</v>
      </c>
      <c r="AW441" s="766">
        <f>SUM(AR441:AV441)</f>
        <v>8.0587320000000027</v>
      </c>
      <c r="AX441" s="877">
        <f>AW441/I441*100</f>
        <v>11.074250377902986</v>
      </c>
      <c r="AY441" s="853">
        <v>0.75</v>
      </c>
      <c r="AZ441" s="1038">
        <v>6.11</v>
      </c>
      <c r="BA441" s="1038">
        <v>-37.26</v>
      </c>
      <c r="BB441" s="1038">
        <v>-12.1</v>
      </c>
      <c r="BC441" s="1038">
        <v>-22.830000000000002</v>
      </c>
      <c r="BE441" s="721">
        <v>2014</v>
      </c>
      <c r="BF441" s="1057">
        <f>IF(BE441&gt;2008,0,IF(BE441&gt;2001,1,IF(BE441&gt;1990,2,IF(BE441&gt;1980,3,IF(BE441&gt;1973,4,IF(BE441&gt;1970,5,IF(BE441&gt;1960,6,IF(BE441&gt;1958,7,IF(BE441&gt;1953,8,9)))))))))</f>
        <v>0</v>
      </c>
    </row>
    <row r="442" spans="1:58" ht="11.25" customHeight="1" x14ac:dyDescent="0.2">
      <c r="A442" s="1027" t="s">
        <v>1671</v>
      </c>
      <c r="B442" s="1031" t="s">
        <v>1672</v>
      </c>
      <c r="C442" s="1181" t="s">
        <v>4414</v>
      </c>
      <c r="D442" s="1181" t="s">
        <v>4415</v>
      </c>
      <c r="E442" s="857">
        <v>8</v>
      </c>
      <c r="F442" s="1245">
        <v>555</v>
      </c>
      <c r="G442" s="1245" t="s">
        <v>38</v>
      </c>
      <c r="H442" s="1245" t="s">
        <v>38</v>
      </c>
      <c r="I442" s="1030">
        <v>96.42</v>
      </c>
      <c r="J442" s="766">
        <f>(M442/I442)*100</f>
        <v>3.5262393694254301</v>
      </c>
      <c r="K442" s="1033">
        <v>0.85</v>
      </c>
      <c r="L442" s="1043">
        <v>4</v>
      </c>
      <c r="M442" s="756">
        <f>K442*L442</f>
        <v>3.4</v>
      </c>
      <c r="N442" s="1026" t="s">
        <v>221</v>
      </c>
      <c r="O442" s="860">
        <v>0.8125</v>
      </c>
      <c r="P442" s="1016">
        <v>43465</v>
      </c>
      <c r="Q442" s="1016">
        <v>43480</v>
      </c>
      <c r="R442" s="756">
        <f>(K442-O442)/O442*100</f>
        <v>4.6153846153846132</v>
      </c>
      <c r="S442" s="824">
        <f>IF(INDEX(Historical!$D$7:$D$1455,MATCH(B442,Historical!$B$7:$B$1455,0))=0,"n/a",(INDEX(Historical!$C$7:$C$1455,MATCH(B442,Historical!$B$7:$B$1455,0))/INDEX(Historical!$D$7:$D$1455,MATCH(B442,Historical!$B$7:$B$1455,0))-1)*100)</f>
        <v>7.6388888888889062</v>
      </c>
      <c r="T442" s="824">
        <f>IF(INDEX(Historical!$F$7:$F$1455,MATCH(B442,Historical!$B$7:$B$1455,0))=0,"n/a",((INDEX(Historical!$C$7:$C$1455,MATCH(B442,Historical!$B$7:$B$1455,0))/INDEX(Historical!$F$7:$F$1455,MATCH(B442,Historical!$B$7:$B$1455,0)))^(1/3)-1)*100)</f>
        <v>15.729452726293779</v>
      </c>
      <c r="U442" s="824">
        <f>IF(INDEX(Historical!$I$7:$I$1455,MATCH(B442,Historical!$B$7:$B$1455,0))=0,"n/a",((INDEX(Historical!$C$7:$C$1455,MATCH(B442,Historical!$B$7:$B$1455,0))/INDEX(Historical!$I$7:$I$1455,MATCH(B442,Historical!$B$7:$B$1455,0)))^(1/5)-1)*100)</f>
        <v>25.39272451403496</v>
      </c>
      <c r="V442" s="824">
        <f>IF(INDEX(Historical!$O$7:$O$1455,MATCH(B442,Historical!$B$7:$B$1455,0))=0,"n/a",((INDEX(Historical!$C$7:$C$1455,MATCH(B442,Historical!$B$7:$B$1455,0))/INDEX(Historical!$O$7:$O$1455,MATCH(B442,Historical!$B$7:$B$1455,0)))^(1/10)-1)*100)</f>
        <v>1.0230244203375705</v>
      </c>
      <c r="W442" s="825">
        <f>IF(OR(U442&lt;=0,U442="n/a",V442&lt;=0,V442="n/a"),"n/a",U442/V442)</f>
        <v>24.821230079391501</v>
      </c>
      <c r="X442" s="826" t="str">
        <f>IF(OR(AJ442&lt;=0,AJ442="n/a",U442&lt;=0,U442="n/a"),"n/a",U442/AJ442)</f>
        <v>n/a</v>
      </c>
      <c r="Y442" s="777"/>
      <c r="Z442" s="766">
        <f>IF(OR(AC442&lt;0.01,AC442="n/a"),"n/a",M442/AC442*100)</f>
        <v>93.663911845730027</v>
      </c>
      <c r="AA442" s="1042">
        <f>IF(OR(AC442&lt;0.01,AC442="n/a"),"n/a",I442/AC442)</f>
        <v>26.561983471074381</v>
      </c>
      <c r="AB442" s="1043">
        <v>12</v>
      </c>
      <c r="AC442" s="1021">
        <v>3.63</v>
      </c>
      <c r="AD442" s="1021" t="s">
        <v>138</v>
      </c>
      <c r="AE442" s="1021">
        <v>6.51</v>
      </c>
      <c r="AF442" s="1021">
        <v>1.38</v>
      </c>
      <c r="AG442" s="1021">
        <v>5.3</v>
      </c>
      <c r="AH442" s="1021">
        <v>-62.6</v>
      </c>
      <c r="AI442" s="1021">
        <v>-52.14</v>
      </c>
      <c r="AJ442" s="1021">
        <v>-7.9</v>
      </c>
      <c r="AK442" s="1021">
        <v>-10.84</v>
      </c>
      <c r="AL442" s="1034">
        <v>8270</v>
      </c>
      <c r="AM442" s="1028">
        <v>0.3</v>
      </c>
      <c r="AN442" s="1021">
        <v>0.93</v>
      </c>
      <c r="AO442" s="868">
        <f>IF(U442="n/a","n/a",IF(AA442&lt;0,"n/a",IF(AA442="n/a","n/a",J442+U442-AA442)))</f>
        <v>2.3569804123860081</v>
      </c>
      <c r="AP442" s="869">
        <f>IF(U442="n/a","n/a",J442+U442)</f>
        <v>28.918963883460389</v>
      </c>
      <c r="AQ442" s="1044">
        <f>IF(OR(AC442&lt;0.01,AF442="n/a"),"n/a",(I442/SQRT(22.5*AC442*(I442/AF442))-1)*100)</f>
        <v>27.637572298516222</v>
      </c>
      <c r="AR442" s="766">
        <f>INDEX(Historical!$C$7:$C$1455,MATCH(B442,Historical!$B$7:$B$1455,0))*IF(AH442="n/a",1.03,IF(AH442&lt;0,1.01,IF(AH442&gt;10,1.1,(1+AH442/100))))</f>
        <v>3.1310000000000002</v>
      </c>
      <c r="AS442" s="1042">
        <f>IF($AI442="n/a",1.03*AR442,IF($AI442&lt;0,1.01*AR442,IF($AI442&gt;10,1.1*AR442,(1+$AI442/100)*AR442)))</f>
        <v>3.1623100000000002</v>
      </c>
      <c r="AT442" s="1042">
        <f>IF($AK442="n/a",1.03*AS442,IF($AK442&lt;0,1.01*AS442,IF($AK442&gt;10,1.1*AS442,(1+$AK442/100)*AS442)))</f>
        <v>3.1939331000000002</v>
      </c>
      <c r="AU442" s="1042">
        <f>IF($AK442="n/a",1.03*AT442,IF($AK442&lt;0,1.01*AT442,IF($AK442&gt;10,1.1*AT442,(1+$AK442/100)*AT442)))</f>
        <v>3.2258724310000004</v>
      </c>
      <c r="AV442" s="1042">
        <f>IF($AK442="n/a",1.03*AU442,IF($AK442&lt;0,1.01*AU442,IF($AK442&gt;10,1.1*AU442,(1+$AK442/100)*AU442)))</f>
        <v>3.2581311553100005</v>
      </c>
      <c r="AW442" s="766">
        <f>SUM(AR442:AV442)</f>
        <v>15.971246686310002</v>
      </c>
      <c r="AX442" s="877">
        <f>AW442/I442*100</f>
        <v>16.56424671884464</v>
      </c>
      <c r="AY442" s="1212">
        <v>1.07</v>
      </c>
      <c r="AZ442" s="1028">
        <v>7.7799999999999994</v>
      </c>
      <c r="BA442" s="1028">
        <v>-9.49</v>
      </c>
      <c r="BB442" s="1028">
        <v>2.64</v>
      </c>
      <c r="BC442" s="1028">
        <v>-1.63</v>
      </c>
      <c r="BE442" s="721">
        <v>2012</v>
      </c>
      <c r="BF442" s="1057">
        <f>IF(BE442&gt;2008,0,IF(BE442&gt;2001,1,IF(BE442&gt;1990,2,IF(BE442&gt;1980,3,IF(BE442&gt;1973,4,IF(BE442&gt;1970,5,IF(BE442&gt;1960,6,IF(BE442&gt;1958,7,IF(BE442&gt;1953,8,9)))))))))</f>
        <v>0</v>
      </c>
    </row>
    <row r="443" spans="1:58" ht="11.25" customHeight="1" x14ac:dyDescent="0.2">
      <c r="A443" s="1019" t="s">
        <v>1673</v>
      </c>
      <c r="B443" s="1031" t="s">
        <v>1674</v>
      </c>
      <c r="C443" s="1181" t="s">
        <v>113</v>
      </c>
      <c r="D443" s="1181" t="s">
        <v>214</v>
      </c>
      <c r="E443" s="857">
        <v>9</v>
      </c>
      <c r="F443" s="1245">
        <v>402</v>
      </c>
      <c r="G443" s="1245" t="s">
        <v>38</v>
      </c>
      <c r="H443" s="1245" t="s">
        <v>38</v>
      </c>
      <c r="I443" s="1030">
        <v>166.24</v>
      </c>
      <c r="J443" s="766">
        <f>(M443/I443)*100</f>
        <v>2.2858517805582288</v>
      </c>
      <c r="K443" s="1033">
        <v>0.95</v>
      </c>
      <c r="L443" s="1043">
        <v>4</v>
      </c>
      <c r="M443" s="756">
        <f>K443*L443</f>
        <v>3.8</v>
      </c>
      <c r="N443" s="1026" t="s">
        <v>251</v>
      </c>
      <c r="O443" s="860">
        <v>0.82</v>
      </c>
      <c r="P443" s="1016">
        <v>43423</v>
      </c>
      <c r="Q443" s="1016">
        <v>43444</v>
      </c>
      <c r="R443" s="756">
        <f>(K443-O443)/O443*100</f>
        <v>15.853658536585366</v>
      </c>
      <c r="S443" s="824">
        <f>IF(INDEX(Historical!$D$7:$D$1455,MATCH(B443,Historical!$B$7:$B$1455,0))=0,"n/a",(INDEX(Historical!$C$7:$C$1455,MATCH(B443,Historical!$B$7:$B$1455,0))/INDEX(Historical!$D$7:$D$1455,MATCH(B443,Historical!$B$7:$B$1455,0))-1)*100)</f>
        <v>16.14173228346456</v>
      </c>
      <c r="T443" s="824">
        <f>IF(INDEX(Historical!$F$7:$F$1455,MATCH(B443,Historical!$B$7:$B$1455,0))=0,"n/a",((INDEX(Historical!$C$7:$C$1455,MATCH(B443,Historical!$B$7:$B$1455,0))/INDEX(Historical!$F$7:$F$1455,MATCH(B443,Historical!$B$7:$B$1455,0)))^(1/3)-1)*100)</f>
        <v>16.828848413868712</v>
      </c>
      <c r="U443" s="824">
        <f>IF(INDEX(Historical!$I$7:$I$1455,MATCH(B443,Historical!$B$7:$B$1455,0))=0,"n/a",((INDEX(Historical!$C$7:$C$1455,MATCH(B443,Historical!$B$7:$B$1455,0))/INDEX(Historical!$I$7:$I$1455,MATCH(B443,Historical!$B$7:$B$1455,0)))^(1/5)-1)*100)</f>
        <v>16.075027721987677</v>
      </c>
      <c r="V443" s="824">
        <f>IF(INDEX(Historical!$O$7:$O$1455,MATCH(B443,Historical!$B$7:$B$1455,0))=0,"n/a",((INDEX(Historical!$C$7:$C$1455,MATCH(B443,Historical!$B$7:$B$1455,0))/INDEX(Historical!$O$7:$O$1455,MATCH(B443,Historical!$B$7:$B$1455,0)))^(1/10)-1)*100)</f>
        <v>10.268103120927652</v>
      </c>
      <c r="W443" s="825">
        <f>IF(OR(U443&lt;=0,U443="n/a",V443&lt;=0,V443="n/a"),"n/a",U443/V443)</f>
        <v>1.5655304132293726</v>
      </c>
      <c r="X443" s="826">
        <f>IF(OR(AJ443&lt;=0,AJ443="n/a",U443&lt;=0,U443="n/a"),"n/a",U443/AJ443)</f>
        <v>1.2271013528234866</v>
      </c>
      <c r="Y443" s="1031"/>
      <c r="Z443" s="766">
        <f>IF(OR(AC443&lt;0.01,AC443="n/a"),"n/a",M443/AC443*100)</f>
        <v>33.868092691622095</v>
      </c>
      <c r="AA443" s="1042">
        <f>IF(OR(AC443&lt;0.01,AC443="n/a"),"n/a",I443/AC443)</f>
        <v>14.816399286987522</v>
      </c>
      <c r="AB443" s="1043">
        <v>12</v>
      </c>
      <c r="AC443" s="1021">
        <v>11.22</v>
      </c>
      <c r="AD443" s="1021">
        <v>1.48</v>
      </c>
      <c r="AE443" s="1021">
        <v>2.2799999999999998</v>
      </c>
      <c r="AF443" s="1021">
        <v>2.96</v>
      </c>
      <c r="AG443" s="1021">
        <v>20.599999999999998</v>
      </c>
      <c r="AH443" s="1021">
        <v>4.8</v>
      </c>
      <c r="AI443" s="1021">
        <v>6.52</v>
      </c>
      <c r="AJ443" s="1021">
        <v>13.100000000000001</v>
      </c>
      <c r="AK443" s="1021">
        <v>10</v>
      </c>
      <c r="AL443" s="1034">
        <v>9310</v>
      </c>
      <c r="AM443" s="1028">
        <v>1</v>
      </c>
      <c r="AN443" s="1021">
        <v>0.35</v>
      </c>
      <c r="AO443" s="868">
        <f>IF(U443="n/a","n/a",IF(AA443&lt;0,"n/a",IF(AA443="n/a","n/a",J443+U443-AA443)))</f>
        <v>3.5444802155583837</v>
      </c>
      <c r="AP443" s="869">
        <f>IF(U443="n/a","n/a",J443+U443)</f>
        <v>18.360879502545906</v>
      </c>
      <c r="AQ443" s="1044">
        <f>IF(OR(AC443&lt;0.01,AF443="n/a"),"n/a",(I443/SQRT(22.5*AC443*(I443/AF443))-1)*100)</f>
        <v>39.613023731046695</v>
      </c>
      <c r="AR443" s="766">
        <f>INDEX(Historical!$C$7:$C$1455,MATCH(B443,Historical!$B$7:$B$1455,0))*IF(AH443="n/a",1.03,IF(AH443&lt;0,1.01,IF(AH443&gt;10,1.1,(1+AH443/100))))</f>
        <v>3.0915999999999997</v>
      </c>
      <c r="AS443" s="1042">
        <f>IF($AI443="n/a",1.03*AR443,IF($AI443&lt;0,1.01*AR443,IF($AI443&gt;10,1.1*AR443,(1+$AI443/100)*AR443)))</f>
        <v>3.2931723199999996</v>
      </c>
      <c r="AT443" s="1042">
        <f>IF($AK443="n/a",1.03*AS443,IF($AK443&lt;0,1.01*AS443,IF($AK443&gt;10,1.1*AS443,(1+$AK443/100)*AS443)))</f>
        <v>3.6224895519999998</v>
      </c>
      <c r="AU443" s="1042">
        <f>IF($AK443="n/a",1.03*AT443,IF($AK443&lt;0,1.01*AT443,IF($AK443&gt;10,1.1*AT443,(1+$AK443/100)*AT443)))</f>
        <v>3.9847385071999999</v>
      </c>
      <c r="AV443" s="1042">
        <f>IF($AK443="n/a",1.03*AU443,IF($AK443&lt;0,1.01*AU443,IF($AK443&gt;10,1.1*AU443,(1+$AK443/100)*AU443)))</f>
        <v>4.3832123579200006</v>
      </c>
      <c r="AW443" s="766">
        <f>SUM(AR443:AV443)</f>
        <v>18.375212737119998</v>
      </c>
      <c r="AX443" s="877">
        <f>AW443/I443*100</f>
        <v>11.053424408758419</v>
      </c>
      <c r="AY443" s="1212">
        <v>1.24</v>
      </c>
      <c r="AZ443" s="1028">
        <v>17.380000000000003</v>
      </c>
      <c r="BA443" s="1028">
        <v>-12.26</v>
      </c>
      <c r="BB443" s="1028">
        <v>0.13</v>
      </c>
      <c r="BC443" s="1028">
        <v>2.9499999999999997</v>
      </c>
      <c r="BE443" s="721">
        <v>2011</v>
      </c>
      <c r="BF443" s="1057">
        <f>IF(BE443&gt;2008,0,IF(BE443&gt;2001,1,IF(BE443&gt;1990,2,IF(BE443&gt;1980,3,IF(BE443&gt;1973,4,IF(BE443&gt;1970,5,IF(BE443&gt;1960,6,IF(BE443&gt;1958,7,IF(BE443&gt;1953,8,9)))))))))</f>
        <v>0</v>
      </c>
    </row>
    <row r="444" spans="1:58" ht="11.25" customHeight="1" x14ac:dyDescent="0.2">
      <c r="A444" s="1027" t="s">
        <v>1675</v>
      </c>
      <c r="B444" s="1031" t="s">
        <v>1676</v>
      </c>
      <c r="C444" s="1181" t="s">
        <v>4414</v>
      </c>
      <c r="D444" s="1181" t="s">
        <v>4415</v>
      </c>
      <c r="E444" s="857">
        <v>8</v>
      </c>
      <c r="F444" s="1245">
        <v>528</v>
      </c>
      <c r="G444" s="1245" t="s">
        <v>107</v>
      </c>
      <c r="H444" s="1245" t="s">
        <v>107</v>
      </c>
      <c r="I444" s="1030">
        <v>6.81</v>
      </c>
      <c r="J444" s="766">
        <f>(M444/I444)*100</f>
        <v>7.3421439060205582</v>
      </c>
      <c r="K444" s="1033">
        <v>0.125</v>
      </c>
      <c r="L444" s="1043">
        <v>4</v>
      </c>
      <c r="M444" s="756">
        <f>K444*L444</f>
        <v>0.5</v>
      </c>
      <c r="N444" s="1026" t="s">
        <v>931</v>
      </c>
      <c r="O444" s="860">
        <v>0.12</v>
      </c>
      <c r="P444" s="1016">
        <v>43356</v>
      </c>
      <c r="Q444" s="1016">
        <v>43384</v>
      </c>
      <c r="R444" s="756">
        <f>(K444-O444)/O444*100</f>
        <v>4.1666666666666705</v>
      </c>
      <c r="S444" s="824">
        <f>IF(INDEX(Historical!$D$7:$D$1455,MATCH(B444,Historical!$B$7:$B$1455,0))=0,"n/a",(INDEX(Historical!$C$7:$C$1455,MATCH(B444,Historical!$B$7:$B$1455,0))/INDEX(Historical!$D$7:$D$1455,MATCH(B444,Historical!$B$7:$B$1455,0))-1)*100)</f>
        <v>12.328767123287676</v>
      </c>
      <c r="T444" s="824">
        <f>IF(INDEX(Historical!$F$7:$F$1455,MATCH(B444,Historical!$B$7:$B$1455,0))=0,"n/a",((INDEX(Historical!$C$7:$C$1455,MATCH(B444,Historical!$B$7:$B$1455,0))/INDEX(Historical!$F$7:$F$1455,MATCH(B444,Historical!$B$7:$B$1455,0)))^(1/3)-1)*100)</f>
        <v>25.99210498948732</v>
      </c>
      <c r="U444" s="824">
        <f>IF(INDEX(Historical!$I$7:$I$1455,MATCH(B444,Historical!$B$7:$B$1455,0))=0,"n/a",((INDEX(Historical!$C$7:$C$1455,MATCH(B444,Historical!$B$7:$B$1455,0))/INDEX(Historical!$I$7:$I$1455,MATCH(B444,Historical!$B$7:$B$1455,0)))^(1/5)-1)*100)</f>
        <v>35.427939068272998</v>
      </c>
      <c r="V444" s="824">
        <f>IF(INDEX(Historical!$O$7:$O$1455,MATCH(B444,Historical!$B$7:$B$1455,0))=0,"n/a",((INDEX(Historical!$C$7:$C$1455,MATCH(B444,Historical!$B$7:$B$1455,0))/INDEX(Historical!$O$7:$O$1455,MATCH(B444,Historical!$B$7:$B$1455,0)))^(1/10)-1)*100)</f>
        <v>-4.9335023361548931</v>
      </c>
      <c r="W444" s="825" t="str">
        <f>IF(OR(U444&lt;=0,U444="n/a",V444&lt;=0,V444="n/a"),"n/a",U444/V444)</f>
        <v>n/a</v>
      </c>
      <c r="X444" s="826">
        <f>IF(OR(AJ444&lt;=0,AJ444="n/a",U444&lt;=0,U444="n/a"),"n/a",U444/AJ444)</f>
        <v>1.0064755417123012</v>
      </c>
      <c r="Y444" s="1032" t="s">
        <v>4077</v>
      </c>
      <c r="Z444" s="766" t="str">
        <f>IF(OR(AC444&lt;0.01,AC444="n/a"),"n/a",M444/AC444*100)</f>
        <v>n/a</v>
      </c>
      <c r="AA444" s="1042" t="str">
        <f>IF(OR(AC444&lt;0.01,AC444="n/a"),"n/a",I444/AC444)</f>
        <v>n/a</v>
      </c>
      <c r="AB444" s="1043">
        <v>12</v>
      </c>
      <c r="AC444" s="1021">
        <v>-0.24</v>
      </c>
      <c r="AD444" s="1021" t="s">
        <v>138</v>
      </c>
      <c r="AE444" s="1021">
        <v>0.56000000000000005</v>
      </c>
      <c r="AF444" s="1021">
        <v>1.04</v>
      </c>
      <c r="AG444" s="1021">
        <v>-2.4</v>
      </c>
      <c r="AH444" s="1023">
        <v>-224.40000000000003</v>
      </c>
      <c r="AI444" s="1023">
        <v>32.1</v>
      </c>
      <c r="AJ444" s="1021">
        <v>35.199999999999996</v>
      </c>
      <c r="AK444" s="1021">
        <v>0</v>
      </c>
      <c r="AL444" s="1034">
        <v>96.91</v>
      </c>
      <c r="AM444" s="1028">
        <v>13.63</v>
      </c>
      <c r="AN444" s="1023">
        <v>4.43</v>
      </c>
      <c r="AO444" s="868" t="str">
        <f>IF(U444="n/a","n/a",IF(AA444&lt;0,"n/a",IF(AA444="n/a","n/a",J444+U444-AA444)))</f>
        <v>n/a</v>
      </c>
      <c r="AP444" s="869">
        <f>IF(U444="n/a","n/a",J444+U444)</f>
        <v>42.770082974293558</v>
      </c>
      <c r="AQ444" s="1044" t="str">
        <f>IF(OR(AC444&lt;0.01,AF444="n/a"),"n/a",(I444/SQRT(22.5*AC444*(I444/AF444))-1)*100)</f>
        <v>n/a</v>
      </c>
      <c r="AR444" s="766">
        <f>INDEX(Historical!$C$7:$C$1455,MATCH(B444,Historical!$B$7:$B$1455,0))*IF(AH444="n/a",1.03,IF(AH444&lt;0,1.01,IF(AH444&gt;10,1.1,(1+AH444/100))))</f>
        <v>0.41409999999999997</v>
      </c>
      <c r="AS444" s="1042">
        <f>IF($AI444="n/a",1.03*AR444,IF($AI444&lt;0,1.01*AR444,IF($AI444&gt;10,1.1*AR444,(1+$AI444/100)*AR444)))</f>
        <v>0.45551000000000003</v>
      </c>
      <c r="AT444" s="1042">
        <f>IF($AK444="n/a",1.03*AS444,IF($AK444&lt;0,1.01*AS444,IF($AK444&gt;10,1.1*AS444,(1+$AK444/100)*AS444)))</f>
        <v>0.45551000000000003</v>
      </c>
      <c r="AU444" s="1042">
        <f>IF($AK444="n/a",1.03*AT444,IF($AK444&lt;0,1.01*AT444,IF($AK444&gt;10,1.1*AT444,(1+$AK444/100)*AT444)))</f>
        <v>0.45551000000000003</v>
      </c>
      <c r="AV444" s="1042">
        <f>IF($AK444="n/a",1.03*AU444,IF($AK444&lt;0,1.01*AU444,IF($AK444&gt;10,1.1*AU444,(1+$AK444/100)*AU444)))</f>
        <v>0.45551000000000003</v>
      </c>
      <c r="AW444" s="766">
        <f>SUM(AR444:AV444)</f>
        <v>2.2361400000000002</v>
      </c>
      <c r="AX444" s="877">
        <f>AW444/I444*100</f>
        <v>32.83612334801763</v>
      </c>
      <c r="AY444" s="1212">
        <v>0.62</v>
      </c>
      <c r="AZ444" s="1028">
        <v>15.43</v>
      </c>
      <c r="BA444" s="1028">
        <v>-10.63</v>
      </c>
      <c r="BB444" s="1028">
        <v>-1.47</v>
      </c>
      <c r="BC444" s="1028">
        <v>-0.41000000000000003</v>
      </c>
      <c r="BE444" s="721">
        <v>2011</v>
      </c>
      <c r="BF444" s="1057">
        <f>IF(BE444&gt;2008,0,IF(BE444&gt;2001,1,IF(BE444&gt;1990,2,IF(BE444&gt;1980,3,IF(BE444&gt;1973,4,IF(BE444&gt;1970,5,IF(BE444&gt;1960,6,IF(BE444&gt;1958,7,IF(BE444&gt;1953,8,9)))))))))</f>
        <v>0</v>
      </c>
    </row>
    <row r="445" spans="1:58" ht="11.25" customHeight="1" x14ac:dyDescent="0.2">
      <c r="A445" s="1027" t="s">
        <v>1677</v>
      </c>
      <c r="B445" s="1031" t="s">
        <v>1678</v>
      </c>
      <c r="C445" s="1181" t="s">
        <v>109</v>
      </c>
      <c r="D445" s="1181" t="s">
        <v>4434</v>
      </c>
      <c r="E445" s="857">
        <v>6</v>
      </c>
      <c r="F445" s="1245">
        <v>706</v>
      </c>
      <c r="G445" s="1245" t="s">
        <v>107</v>
      </c>
      <c r="H445" s="1245" t="s">
        <v>107</v>
      </c>
      <c r="I445" s="1030">
        <v>34.5</v>
      </c>
      <c r="J445" s="766">
        <f>(M445/I445)*100</f>
        <v>1.6231884057971016</v>
      </c>
      <c r="K445" s="1033">
        <v>0.14000000000000001</v>
      </c>
      <c r="L445" s="1043">
        <v>4</v>
      </c>
      <c r="M445" s="756">
        <f>K445*L445</f>
        <v>0.56000000000000005</v>
      </c>
      <c r="N445" s="1026" t="s">
        <v>1001</v>
      </c>
      <c r="O445" s="860">
        <v>0.12</v>
      </c>
      <c r="P445" s="1016">
        <v>43229</v>
      </c>
      <c r="Q445" s="1016">
        <v>43245</v>
      </c>
      <c r="R445" s="756">
        <f>(K445-O445)/O445*100</f>
        <v>16.666666666666682</v>
      </c>
      <c r="S445" s="824">
        <f>IF(INDEX(Historical!$D$7:$D$1455,MATCH(B445,Historical!$B$7:$B$1455,0))=0,"n/a",(INDEX(Historical!$C$7:$C$1455,MATCH(B445,Historical!$B$7:$B$1455,0))/INDEX(Historical!$D$7:$D$1455,MATCH(B445,Historical!$B$7:$B$1455,0))-1)*100)</f>
        <v>33.33333333333335</v>
      </c>
      <c r="T445" s="824">
        <f>IF(INDEX(Historical!$F$7:$F$1455,MATCH(B445,Historical!$B$7:$B$1455,0))=0,"n/a",((INDEX(Historical!$C$7:$C$1455,MATCH(B445,Historical!$B$7:$B$1455,0))/INDEX(Historical!$F$7:$F$1455,MATCH(B445,Historical!$B$7:$B$1455,0)))^(1/3)-1)*100)</f>
        <v>25.99210498948732</v>
      </c>
      <c r="U445" s="824" t="str">
        <f>IF(INDEX(Historical!$I$7:$I$1455,MATCH(B445,Historical!$B$7:$B$1455,0))=0,"n/a",((INDEX(Historical!$C$7:$C$1455,MATCH(B445,Historical!$B$7:$B$1455,0))/INDEX(Historical!$I$7:$I$1455,MATCH(B445,Historical!$B$7:$B$1455,0)))^(1/5)-1)*100)</f>
        <v>n/a</v>
      </c>
      <c r="V445" s="824" t="str">
        <f>IF(INDEX(Historical!$O$7:$O$1455,MATCH(B445,Historical!$B$7:$B$1455,0))=0,"n/a",((INDEX(Historical!$C$7:$C$1455,MATCH(B445,Historical!$B$7:$B$1455,0))/INDEX(Historical!$O$7:$O$1455,MATCH(B445,Historical!$B$7:$B$1455,0)))^(1/10)-1)*100)</f>
        <v>n/a</v>
      </c>
      <c r="W445" s="825" t="str">
        <f>IF(OR(U445&lt;=0,U445="n/a",V445&lt;=0,V445="n/a"),"n/a",U445/V445)</f>
        <v>n/a</v>
      </c>
      <c r="X445" s="826" t="str">
        <f>IF(OR(AJ445&lt;=0,AJ445="n/a",U445&lt;=0,U445="n/a"),"n/a",U445/AJ445)</f>
        <v>n/a</v>
      </c>
      <c r="Y445" s="1032" t="s">
        <v>4077</v>
      </c>
      <c r="Z445" s="766">
        <f>IF(OR(AC445&lt;0.01,AC445="n/a"),"n/a",M445/AC445*100)</f>
        <v>20.895522388059703</v>
      </c>
      <c r="AA445" s="1042">
        <f>IF(OR(AC445&lt;0.01,AC445="n/a"),"n/a",I445/AC445)</f>
        <v>12.873134328358208</v>
      </c>
      <c r="AB445" s="1043">
        <v>12</v>
      </c>
      <c r="AC445" s="1021">
        <v>2.68</v>
      </c>
      <c r="AD445" s="1021" t="s">
        <v>138</v>
      </c>
      <c r="AE445" s="1021">
        <v>2.81</v>
      </c>
      <c r="AF445" s="1021">
        <v>1.23</v>
      </c>
      <c r="AG445" s="1021">
        <v>9.7000000000000011</v>
      </c>
      <c r="AH445" s="1021">
        <v>1</v>
      </c>
      <c r="AI445" s="1021" t="s">
        <v>138</v>
      </c>
      <c r="AJ445" s="1021">
        <v>16.2</v>
      </c>
      <c r="AK445" s="1021" t="s">
        <v>138</v>
      </c>
      <c r="AL445" s="1034">
        <v>87.63</v>
      </c>
      <c r="AM445" s="1028">
        <v>0.2</v>
      </c>
      <c r="AN445" s="1021">
        <v>0</v>
      </c>
      <c r="AO445" s="868" t="str">
        <f>IF(U445="n/a","n/a",IF(AA445&lt;0,"n/a",IF(AA445="n/a","n/a",J445+U445-AA445)))</f>
        <v>n/a</v>
      </c>
      <c r="AP445" s="869" t="str">
        <f>IF(U445="n/a","n/a",J445+U445)</f>
        <v>n/a</v>
      </c>
      <c r="AQ445" s="1044">
        <f>IF(OR(AC445&lt;0.01,AF445="n/a"),"n/a",(I445/SQRT(22.5*AC445*(I445/AF445))-1)*100)</f>
        <v>-16.1113033070854</v>
      </c>
      <c r="AR445" s="766">
        <f>INDEX(Historical!$C$7:$C$1455,MATCH(B445,Historical!$B$7:$B$1455,0))*IF(AH445="n/a",1.03,IF(AH445&lt;0,1.01,IF(AH445&gt;10,1.1,(1+AH445/100))))</f>
        <v>0.40400000000000003</v>
      </c>
      <c r="AS445" s="1042">
        <f>IF($AI445="n/a",1.03*AR445,IF($AI445&lt;0,1.01*AR445,IF($AI445&gt;10,1.1*AR445,(1+$AI445/100)*AR445)))</f>
        <v>0.41612000000000005</v>
      </c>
      <c r="AT445" s="1042">
        <f>IF($AK445="n/a",1.03*AS445,IF($AK445&lt;0,1.01*AS445,IF($AK445&gt;10,1.1*AS445,(1+$AK445/100)*AS445)))</f>
        <v>0.42860360000000008</v>
      </c>
      <c r="AU445" s="1042">
        <f>IF($AK445="n/a",1.03*AT445,IF($AK445&lt;0,1.01*AT445,IF($AK445&gt;10,1.1*AT445,(1+$AK445/100)*AT445)))</f>
        <v>0.44146170800000012</v>
      </c>
      <c r="AV445" s="1042">
        <f>IF($AK445="n/a",1.03*AU445,IF($AK445&lt;0,1.01*AU445,IF($AK445&gt;10,1.1*AU445,(1+$AK445/100)*AU445)))</f>
        <v>0.45470555924000011</v>
      </c>
      <c r="AW445" s="766">
        <f>SUM(AR445:AV445)</f>
        <v>2.1448908672400004</v>
      </c>
      <c r="AX445" s="877">
        <f>AW445/I445*100</f>
        <v>6.2170749775072478</v>
      </c>
      <c r="AY445" s="1212">
        <v>0.47</v>
      </c>
      <c r="AZ445" s="1028">
        <v>6.15</v>
      </c>
      <c r="BA445" s="1028">
        <v>-15.58</v>
      </c>
      <c r="BB445" s="1028">
        <v>-9.1300000000000008</v>
      </c>
      <c r="BC445" s="1028">
        <v>-7.07</v>
      </c>
      <c r="BE445" s="721">
        <v>2013</v>
      </c>
      <c r="BF445" s="1057">
        <f>IF(BE445&gt;2008,0,IF(BE445&gt;2001,1,IF(BE445&gt;1990,2,IF(BE445&gt;1980,3,IF(BE445&gt;1973,4,IF(BE445&gt;1970,5,IF(BE445&gt;1960,6,IF(BE445&gt;1958,7,IF(BE445&gt;1953,8,9)))))))))</f>
        <v>0</v>
      </c>
    </row>
    <row r="446" spans="1:58" s="905" customFormat="1" ht="11.25" customHeight="1" x14ac:dyDescent="0.2">
      <c r="A446" s="760" t="s">
        <v>1679</v>
      </c>
      <c r="B446" s="914" t="s">
        <v>1680</v>
      </c>
      <c r="C446" s="1181" t="s">
        <v>109</v>
      </c>
      <c r="D446" s="1181" t="s">
        <v>4434</v>
      </c>
      <c r="E446" s="885">
        <v>7</v>
      </c>
      <c r="F446" s="1245">
        <v>634</v>
      </c>
      <c r="G446" s="1244" t="s">
        <v>107</v>
      </c>
      <c r="H446" s="1244" t="s">
        <v>107</v>
      </c>
      <c r="I446" s="886">
        <v>72.56</v>
      </c>
      <c r="J446" s="887">
        <f>(M446/I446)*100</f>
        <v>1.9845644983461961</v>
      </c>
      <c r="K446" s="888">
        <v>0.36</v>
      </c>
      <c r="L446" s="889">
        <v>4</v>
      </c>
      <c r="M446" s="890">
        <f>K446*L446</f>
        <v>1.44</v>
      </c>
      <c r="N446" s="891" t="s">
        <v>239</v>
      </c>
      <c r="O446" s="892">
        <v>0.35</v>
      </c>
      <c r="P446" s="893">
        <v>43412</v>
      </c>
      <c r="Q446" s="893">
        <v>43420</v>
      </c>
      <c r="R446" s="890">
        <f>(K446-O446)/O446*100</f>
        <v>2.8571428571428599</v>
      </c>
      <c r="S446" s="824">
        <f>IF(INDEX(Historical!$D$7:$D$1455,MATCH(B446,Historical!$B$7:$B$1455,0))=0,"n/a",(INDEX(Historical!$C$7:$C$1455,MATCH(B446,Historical!$B$7:$B$1455,0))/INDEX(Historical!$D$7:$D$1455,MATCH(B446,Historical!$B$7:$B$1455,0))-1)*100)</f>
        <v>9.0909090909091042</v>
      </c>
      <c r="T446" s="824">
        <f>IF(INDEX(Historical!$F$7:$F$1455,MATCH(B446,Historical!$B$7:$B$1455,0))=0,"n/a",((INDEX(Historical!$C$7:$C$1455,MATCH(B446,Historical!$B$7:$B$1455,0))/INDEX(Historical!$F$7:$F$1455,MATCH(B446,Historical!$B$7:$B$1455,0)))^(1/3)-1)*100)</f>
        <v>17.197952997115639</v>
      </c>
      <c r="U446" s="824">
        <f>IF(INDEX(Historical!$I$7:$I$1455,MATCH(B446,Historical!$B$7:$B$1455,0))=0,"n/a",((INDEX(Historical!$C$7:$C$1455,MATCH(B446,Historical!$B$7:$B$1455,0))/INDEX(Historical!$I$7:$I$1455,MATCH(B446,Historical!$B$7:$B$1455,0)))^(1/5)-1)*100)</f>
        <v>13.853128308099571</v>
      </c>
      <c r="V446" s="824">
        <f>IF(INDEX(Historical!$O$7:$O$1455,MATCH(B446,Historical!$B$7:$B$1455,0))=0,"n/a",((INDEX(Historical!$C$7:$C$1455,MATCH(B446,Historical!$B$7:$B$1455,0))/INDEX(Historical!$O$7:$O$1455,MATCH(B446,Historical!$B$7:$B$1455,0)))^(1/10)-1)*100)</f>
        <v>6.9859947334599992</v>
      </c>
      <c r="W446" s="894">
        <f>IF(OR(U446&lt;=0,U446="n/a",V446&lt;=0,V446="n/a"),"n/a",U446/V446)</f>
        <v>1.9829857932398471</v>
      </c>
      <c r="X446" s="895">
        <f>IF(OR(AJ446&lt;=0,AJ446="n/a",U446&lt;=0,U446="n/a"),"n/a",U446/AJ446)</f>
        <v>1.0261576524518201</v>
      </c>
      <c r="Y446" s="906" t="s">
        <v>4077</v>
      </c>
      <c r="Z446" s="887">
        <f>IF(OR(AC446&lt;0.01,AC446="n/a"),"n/a",M446/AC446*100)</f>
        <v>32.505643340857787</v>
      </c>
      <c r="AA446" s="897">
        <f>IF(OR(AC446&lt;0.01,AC446="n/a"),"n/a",I446/AC446)</f>
        <v>16.379232505643344</v>
      </c>
      <c r="AB446" s="889">
        <v>12</v>
      </c>
      <c r="AC446" s="898">
        <v>4.43</v>
      </c>
      <c r="AD446" s="898">
        <v>1.36</v>
      </c>
      <c r="AE446" s="898">
        <v>4.91</v>
      </c>
      <c r="AF446" s="898">
        <v>1.1200000000000001</v>
      </c>
      <c r="AG446" s="898">
        <v>5.7</v>
      </c>
      <c r="AH446" s="898">
        <v>-8.7999999999999989</v>
      </c>
      <c r="AI446" s="898">
        <v>0.31</v>
      </c>
      <c r="AJ446" s="898">
        <v>13.5</v>
      </c>
      <c r="AK446" s="898">
        <v>12</v>
      </c>
      <c r="AL446" s="899">
        <v>2660</v>
      </c>
      <c r="AM446" s="900">
        <v>0.89999999999999991</v>
      </c>
      <c r="AN446" s="898">
        <v>0.05</v>
      </c>
      <c r="AO446" s="901">
        <f>IF(U446="n/a","n/a",IF(AA446&lt;0,"n/a",IF(AA446="n/a","n/a",J446+U446-AA446)))</f>
        <v>-0.54153969919757827</v>
      </c>
      <c r="AP446" s="902">
        <f>IF(U446="n/a","n/a",J446+U446)</f>
        <v>15.837692806445766</v>
      </c>
      <c r="AQ446" s="903">
        <f>IF(OR(AC446&lt;0.01,AF446="n/a"),"n/a",(I446/SQRT(22.5*AC446*(I446/AF446))-1)*100)</f>
        <v>-9.7048287095888632</v>
      </c>
      <c r="AR446" s="766">
        <f>INDEX(Historical!$C$7:$C$1455,MATCH(B446,Historical!$B$7:$B$1455,0))*IF(AH446="n/a",1.03,IF(AH446&lt;0,1.01,IF(AH446&gt;10,1.1,(1+AH446/100))))</f>
        <v>1.3332000000000002</v>
      </c>
      <c r="AS446" s="897">
        <f>IF($AI446="n/a",1.03*AR446,IF($AI446&lt;0,1.01*AR446,IF($AI446&gt;10,1.1*AR446,(1+$AI446/100)*AR446)))</f>
        <v>1.3373329200000004</v>
      </c>
      <c r="AT446" s="897">
        <f>IF($AK446="n/a",1.03*AS446,IF($AK446&lt;0,1.01*AS446,IF($AK446&gt;10,1.1*AS446,(1+$AK446/100)*AS446)))</f>
        <v>1.4710662120000004</v>
      </c>
      <c r="AU446" s="897">
        <f>IF($AK446="n/a",1.03*AT446,IF($AK446&lt;0,1.01*AT446,IF($AK446&gt;10,1.1*AT446,(1+$AK446/100)*AT446)))</f>
        <v>1.6181728332000005</v>
      </c>
      <c r="AV446" s="897">
        <f>IF($AK446="n/a",1.03*AU446,IF($AK446&lt;0,1.01*AU446,IF($AK446&gt;10,1.1*AU446,(1+$AK446/100)*AU446)))</f>
        <v>1.7799901165200007</v>
      </c>
      <c r="AW446" s="887">
        <f>SUM(AR446:AV446)</f>
        <v>7.5397620817200011</v>
      </c>
      <c r="AX446" s="904">
        <f>AW446/I446*100</f>
        <v>10.39107232872106</v>
      </c>
      <c r="AY446" s="1213">
        <v>1</v>
      </c>
      <c r="AZ446" s="900">
        <v>18.45</v>
      </c>
      <c r="BA446" s="900">
        <v>-22.52</v>
      </c>
      <c r="BB446" s="900">
        <v>-1.78</v>
      </c>
      <c r="BC446" s="900">
        <v>-13.34</v>
      </c>
      <c r="BD446" s="1079"/>
      <c r="BE446" s="721">
        <v>2012</v>
      </c>
      <c r="BF446" s="1057">
        <f>IF(BE446&gt;2008,0,IF(BE446&gt;2001,1,IF(BE446&gt;1990,2,IF(BE446&gt;1980,3,IF(BE446&gt;1973,4,IF(BE446&gt;1970,5,IF(BE446&gt;1960,6,IF(BE446&gt;1958,7,IF(BE446&gt;1953,8,9)))))))))</f>
        <v>0</v>
      </c>
    </row>
    <row r="447" spans="1:58" ht="11.25" customHeight="1" x14ac:dyDescent="0.2">
      <c r="A447" s="1027" t="s">
        <v>1681</v>
      </c>
      <c r="B447" s="1031" t="s">
        <v>1682</v>
      </c>
      <c r="C447" s="1181" t="s">
        <v>109</v>
      </c>
      <c r="D447" s="1181" t="s">
        <v>4434</v>
      </c>
      <c r="E447" s="857">
        <v>7</v>
      </c>
      <c r="F447" s="1245">
        <v>613</v>
      </c>
      <c r="G447" s="1245" t="s">
        <v>107</v>
      </c>
      <c r="H447" s="1245" t="s">
        <v>107</v>
      </c>
      <c r="I447" s="1030">
        <v>39</v>
      </c>
      <c r="J447" s="766">
        <f>(M447/I447)*100</f>
        <v>2.2564102564102564</v>
      </c>
      <c r="K447" s="1033">
        <v>0.22</v>
      </c>
      <c r="L447" s="1043">
        <v>4</v>
      </c>
      <c r="M447" s="756">
        <f>K447*L447</f>
        <v>0.88</v>
      </c>
      <c r="N447" s="1026" t="s">
        <v>513</v>
      </c>
      <c r="O447" s="860">
        <v>0.21</v>
      </c>
      <c r="P447" s="1016">
        <v>43290</v>
      </c>
      <c r="Q447" s="1016">
        <v>43301</v>
      </c>
      <c r="R447" s="756">
        <f>(K447-O447)/O447*100</f>
        <v>4.7619047619047663</v>
      </c>
      <c r="S447" s="824">
        <f>IF(INDEX(Historical!$D$7:$D$1455,MATCH(B447,Historical!$B$7:$B$1455,0))=0,"n/a",(INDEX(Historical!$C$7:$C$1455,MATCH(B447,Historical!$B$7:$B$1455,0))/INDEX(Historical!$D$7:$D$1455,MATCH(B447,Historical!$B$7:$B$1455,0))-1)*100)</f>
        <v>17.142857142857149</v>
      </c>
      <c r="T447" s="824">
        <f>IF(INDEX(Historical!$F$7:$F$1455,MATCH(B447,Historical!$B$7:$B$1455,0))=0,"n/a",((INDEX(Historical!$C$7:$C$1455,MATCH(B447,Historical!$B$7:$B$1455,0))/INDEX(Historical!$F$7:$F$1455,MATCH(B447,Historical!$B$7:$B$1455,0)))^(1/3)-1)*100)</f>
        <v>13.555613628301177</v>
      </c>
      <c r="U447" s="824">
        <f>IF(INDEX(Historical!$I$7:$I$1455,MATCH(B447,Historical!$B$7:$B$1455,0))=0,"n/a",((INDEX(Historical!$C$7:$C$1455,MATCH(B447,Historical!$B$7:$B$1455,0))/INDEX(Historical!$I$7:$I$1455,MATCH(B447,Historical!$B$7:$B$1455,0)))^(1/5)-1)*100)</f>
        <v>20.707088530186791</v>
      </c>
      <c r="V447" s="824">
        <f>IF(INDEX(Historical!$O$7:$O$1455,MATCH(B447,Historical!$B$7:$B$1455,0))=0,"n/a",((INDEX(Historical!$C$7:$C$1455,MATCH(B447,Historical!$B$7:$B$1455,0))/INDEX(Historical!$O$7:$O$1455,MATCH(B447,Historical!$B$7:$B$1455,0)))^(1/10)-1)*100)</f>
        <v>0.24723123954539794</v>
      </c>
      <c r="W447" s="825">
        <f>IF(OR(U447&lt;=0,U447="n/a",V447&lt;=0,V447="n/a"),"n/a",U447/V447)</f>
        <v>83.755954822952063</v>
      </c>
      <c r="X447" s="826" t="str">
        <f>IF(OR(AJ447&lt;=0,AJ447="n/a",U447&lt;=0,U447="n/a"),"n/a",U447/AJ447)</f>
        <v>n/a</v>
      </c>
      <c r="Y447" s="1032"/>
      <c r="Z447" s="766" t="str">
        <f>IF(OR(AC447&lt;0.01,AC447="n/a"),"n/a",M447/AC447*100)</f>
        <v>n/a</v>
      </c>
      <c r="AA447" s="1042" t="str">
        <f>IF(OR(AC447&lt;0.01,AC447="n/a"),"n/a",I447/AC447)</f>
        <v>n/a</v>
      </c>
      <c r="AB447" s="1043">
        <v>12</v>
      </c>
      <c r="AC447" s="1021" t="s">
        <v>138</v>
      </c>
      <c r="AD447" s="1021" t="s">
        <v>138</v>
      </c>
      <c r="AE447" s="1021" t="s">
        <v>138</v>
      </c>
      <c r="AF447" s="1021" t="s">
        <v>138</v>
      </c>
      <c r="AG447" s="1021" t="s">
        <v>138</v>
      </c>
      <c r="AH447" s="1021" t="s">
        <v>138</v>
      </c>
      <c r="AI447" s="1021" t="s">
        <v>138</v>
      </c>
      <c r="AJ447" s="1021" t="s">
        <v>138</v>
      </c>
      <c r="AK447" s="1021" t="s">
        <v>138</v>
      </c>
      <c r="AL447" s="1034" t="s">
        <v>138</v>
      </c>
      <c r="AM447" s="1028" t="s">
        <v>138</v>
      </c>
      <c r="AN447" s="1021" t="s">
        <v>138</v>
      </c>
      <c r="AO447" s="868" t="str">
        <f>IF(U447="n/a","n/a",IF(AA447&lt;0,"n/a",IF(AA447="n/a","n/a",J447+U447-AA447)))</f>
        <v>n/a</v>
      </c>
      <c r="AP447" s="869">
        <f>IF(U447="n/a","n/a",J447+U447)</f>
        <v>22.963498786597047</v>
      </c>
      <c r="AQ447" s="1044" t="str">
        <f>IF(OR(AC447&lt;0.01,AF447="n/a"),"n/a",(I447/SQRT(22.5*AC447*(I447/AF447))-1)*100)</f>
        <v>n/a</v>
      </c>
      <c r="AR447" s="766">
        <f>INDEX(Historical!$C$7:$C$1455,MATCH(B447,Historical!$B$7:$B$1455,0))*IF(AH447="n/a",1.03,IF(AH447&lt;0,1.01,IF(AH447&gt;10,1.1,(1+AH447/100))))</f>
        <v>0.84460000000000002</v>
      </c>
      <c r="AS447" s="1042">
        <f>IF($AI447="n/a",1.03*AR447,IF($AI447&lt;0,1.01*AR447,IF($AI447&gt;10,1.1*AR447,(1+$AI447/100)*AR447)))</f>
        <v>0.86993799999999999</v>
      </c>
      <c r="AT447" s="1042">
        <f>IF($AK447="n/a",1.03*AS447,IF($AK447&lt;0,1.01*AS447,IF($AK447&gt;10,1.1*AS447,(1+$AK447/100)*AS447)))</f>
        <v>0.89603613999999998</v>
      </c>
      <c r="AU447" s="1042">
        <f>IF($AK447="n/a",1.03*AT447,IF($AK447&lt;0,1.01*AT447,IF($AK447&gt;10,1.1*AT447,(1+$AK447/100)*AT447)))</f>
        <v>0.9229172242</v>
      </c>
      <c r="AV447" s="1042">
        <f>IF($AK447="n/a",1.03*AU447,IF($AK447&lt;0,1.01*AU447,IF($AK447&gt;10,1.1*AU447,(1+$AK447/100)*AU447)))</f>
        <v>0.950604740926</v>
      </c>
      <c r="AW447" s="766">
        <f>SUM(AR447:AV447)</f>
        <v>4.4840961051260004</v>
      </c>
      <c r="AX447" s="877">
        <f>AW447/I447*100</f>
        <v>11.497682320835899</v>
      </c>
      <c r="AY447" s="1212" t="s">
        <v>138</v>
      </c>
      <c r="AZ447" s="1028" t="s">
        <v>138</v>
      </c>
      <c r="BA447" s="1028" t="s">
        <v>138</v>
      </c>
      <c r="BB447" s="1028" t="s">
        <v>138</v>
      </c>
      <c r="BC447" s="1028" t="s">
        <v>138</v>
      </c>
      <c r="BD447" s="1078" t="s">
        <v>4357</v>
      </c>
      <c r="BE447" s="721">
        <v>2012</v>
      </c>
      <c r="BF447" s="1057">
        <f>IF(BE447&gt;2008,0,IF(BE447&gt;2001,1,IF(BE447&gt;1990,2,IF(BE447&gt;1980,3,IF(BE447&gt;1973,4,IF(BE447&gt;1970,5,IF(BE447&gt;1960,6,IF(BE447&gt;1958,7,IF(BE447&gt;1953,8,9)))))))))</f>
        <v>0</v>
      </c>
    </row>
    <row r="448" spans="1:58" ht="11.25" customHeight="1" x14ac:dyDescent="0.2">
      <c r="A448" s="1027" t="s">
        <v>1683</v>
      </c>
      <c r="B448" s="1031" t="s">
        <v>1684</v>
      </c>
      <c r="C448" s="1181" t="s">
        <v>109</v>
      </c>
      <c r="D448" s="1181" t="s">
        <v>4426</v>
      </c>
      <c r="E448" s="857">
        <v>7</v>
      </c>
      <c r="F448" s="1245">
        <v>618</v>
      </c>
      <c r="G448" s="1245" t="s">
        <v>107</v>
      </c>
      <c r="H448" s="1245" t="s">
        <v>107</v>
      </c>
      <c r="I448" s="1030">
        <v>36.33</v>
      </c>
      <c r="J448" s="766">
        <f>(M448/I448)*100</f>
        <v>1.4313239746765758</v>
      </c>
      <c r="K448" s="1033">
        <v>0.13</v>
      </c>
      <c r="L448" s="1043">
        <v>4</v>
      </c>
      <c r="M448" s="756">
        <f>K448*L448</f>
        <v>0.52</v>
      </c>
      <c r="N448" s="1026" t="s">
        <v>211</v>
      </c>
      <c r="O448" s="860">
        <v>0.11</v>
      </c>
      <c r="P448" s="1016">
        <v>43326</v>
      </c>
      <c r="Q448" s="1016">
        <v>43343</v>
      </c>
      <c r="R448" s="756">
        <f>(K448-O448)/O448*100</f>
        <v>18.181818181818183</v>
      </c>
      <c r="S448" s="824">
        <f>IF(INDEX(Historical!$D$7:$D$1455,MATCH(B448,Historical!$B$7:$B$1455,0))=0,"n/a",(INDEX(Historical!$C$7:$C$1455,MATCH(B448,Historical!$B$7:$B$1455,0))/INDEX(Historical!$D$7:$D$1455,MATCH(B448,Historical!$B$7:$B$1455,0))-1)*100)</f>
        <v>10.526315789473696</v>
      </c>
      <c r="T448" s="824">
        <f>IF(INDEX(Historical!$F$7:$F$1455,MATCH(B448,Historical!$B$7:$B$1455,0))=0,"n/a",((INDEX(Historical!$C$7:$C$1455,MATCH(B448,Historical!$B$7:$B$1455,0))/INDEX(Historical!$F$7:$F$1455,MATCH(B448,Historical!$B$7:$B$1455,0)))^(1/3)-1)*100)</f>
        <v>8.3706762661827092</v>
      </c>
      <c r="U448" s="824">
        <f>IF(INDEX(Historical!$I$7:$I$1455,MATCH(B448,Historical!$B$7:$B$1455,0))=0,"n/a",((INDEX(Historical!$C$7:$C$1455,MATCH(B448,Historical!$B$7:$B$1455,0))/INDEX(Historical!$I$7:$I$1455,MATCH(B448,Historical!$B$7:$B$1455,0)))^(1/5)-1)*100)</f>
        <v>9.2388464140372939</v>
      </c>
      <c r="V448" s="824">
        <f>IF(INDEX(Historical!$O$7:$O$1455,MATCH(B448,Historical!$B$7:$B$1455,0))=0,"n/a",((INDEX(Historical!$C$7:$C$1455,MATCH(B448,Historical!$B$7:$B$1455,0))/INDEX(Historical!$O$7:$O$1455,MATCH(B448,Historical!$B$7:$B$1455,0)))^(1/10)-1)*100)</f>
        <v>8.2553999712925865</v>
      </c>
      <c r="W448" s="825">
        <f>IF(OR(U448&lt;=0,U448="n/a",V448&lt;=0,V448="n/a"),"n/a",U448/V448)</f>
        <v>1.1191276553727929</v>
      </c>
      <c r="X448" s="826">
        <f>IF(OR(AJ448&lt;=0,AJ448="n/a",U448&lt;=0,U448="n/a"),"n/a",U448/AJ448)</f>
        <v>0.77637364823842814</v>
      </c>
      <c r="Y448" s="780"/>
      <c r="Z448" s="766">
        <f>IF(OR(AC448&lt;0.01,AC448="n/a"),"n/a",M448/AC448*100)</f>
        <v>19.188191881918819</v>
      </c>
      <c r="AA448" s="1042">
        <f>IF(OR(AC448&lt;0.01,AC448="n/a"),"n/a",I448/AC448)</f>
        <v>13.405904059040591</v>
      </c>
      <c r="AB448" s="1043">
        <v>12</v>
      </c>
      <c r="AC448" s="1021">
        <v>2.71</v>
      </c>
      <c r="AD448" s="1021" t="s">
        <v>138</v>
      </c>
      <c r="AE448" s="1021">
        <v>3.97</v>
      </c>
      <c r="AF448" s="1021">
        <v>1.59</v>
      </c>
      <c r="AG448" s="1021">
        <v>11.700000000000001</v>
      </c>
      <c r="AH448" s="1021">
        <v>21.8</v>
      </c>
      <c r="AI448" s="1021">
        <v>5.34</v>
      </c>
      <c r="AJ448" s="1021">
        <v>11.899999999999999</v>
      </c>
      <c r="AK448" s="1021" t="s">
        <v>138</v>
      </c>
      <c r="AL448" s="1034">
        <v>321.16000000000003</v>
      </c>
      <c r="AM448" s="1028">
        <v>19.36</v>
      </c>
      <c r="AN448" s="1021">
        <v>7.0000000000000007E-2</v>
      </c>
      <c r="AO448" s="868">
        <f>IF(U448="n/a","n/a",IF(AA448&lt;0,"n/a",IF(AA448="n/a","n/a",J448+U448-AA448)))</f>
        <v>-2.7357336703267201</v>
      </c>
      <c r="AP448" s="869">
        <f>IF(U448="n/a","n/a",J448+U448)</f>
        <v>10.670170388713871</v>
      </c>
      <c r="AQ448" s="1044">
        <f>IF(OR(AC448&lt;0.01,AF448="n/a"),"n/a",(I448/SQRT(22.5*AC448*(I448/AF448))-1)*100)</f>
        <v>-2.6680651838495995</v>
      </c>
      <c r="AR448" s="766">
        <f>INDEX(Historical!$C$7:$C$1455,MATCH(B448,Historical!$B$7:$B$1455,0))*IF(AH448="n/a",1.03,IF(AH448&lt;0,1.01,IF(AH448&gt;10,1.1,(1+AH448/100))))</f>
        <v>0.46200000000000008</v>
      </c>
      <c r="AS448" s="1042">
        <f>IF($AI448="n/a",1.03*AR448,IF($AI448&lt;0,1.01*AR448,IF($AI448&gt;10,1.1*AR448,(1+$AI448/100)*AR448)))</f>
        <v>0.48667080000000001</v>
      </c>
      <c r="AT448" s="1042">
        <f>IF($AK448="n/a",1.03*AS448,IF($AK448&lt;0,1.01*AS448,IF($AK448&gt;10,1.1*AS448,(1+$AK448/100)*AS448)))</f>
        <v>0.50127092400000006</v>
      </c>
      <c r="AU448" s="1042">
        <f>IF($AK448="n/a",1.03*AT448,IF($AK448&lt;0,1.01*AT448,IF($AK448&gt;10,1.1*AT448,(1+$AK448/100)*AT448)))</f>
        <v>0.51630905172000008</v>
      </c>
      <c r="AV448" s="1042">
        <f>IF($AK448="n/a",1.03*AU448,IF($AK448&lt;0,1.01*AU448,IF($AK448&gt;10,1.1*AU448,(1+$AK448/100)*AU448)))</f>
        <v>0.53179832327160015</v>
      </c>
      <c r="AW448" s="766">
        <f>SUM(AR448:AV448)</f>
        <v>2.4980490989916007</v>
      </c>
      <c r="AX448" s="877">
        <f>AW448/I448*100</f>
        <v>6.8759953178959554</v>
      </c>
      <c r="AY448" s="1212">
        <v>0.64</v>
      </c>
      <c r="AZ448" s="1028">
        <v>14.45</v>
      </c>
      <c r="BA448" s="1028">
        <v>-12.44</v>
      </c>
      <c r="BB448" s="1028">
        <v>2.5700000000000003</v>
      </c>
      <c r="BC448" s="1028">
        <v>-1.8800000000000001</v>
      </c>
      <c r="BE448" s="721">
        <v>2012</v>
      </c>
      <c r="BF448" s="1057">
        <f>IF(BE448&gt;2008,0,IF(BE448&gt;2001,1,IF(BE448&gt;1990,2,IF(BE448&gt;1980,3,IF(BE448&gt;1973,4,IF(BE448&gt;1970,5,IF(BE448&gt;1960,6,IF(BE448&gt;1958,7,IF(BE448&gt;1953,8,9)))))))))</f>
        <v>0</v>
      </c>
    </row>
    <row r="449" spans="1:58" ht="11.25" customHeight="1" x14ac:dyDescent="0.2">
      <c r="A449" s="1027" t="s">
        <v>1685</v>
      </c>
      <c r="B449" s="1031" t="s">
        <v>1686</v>
      </c>
      <c r="C449" s="1181" t="s">
        <v>113</v>
      </c>
      <c r="D449" s="1181" t="s">
        <v>4428</v>
      </c>
      <c r="E449" s="857">
        <v>7</v>
      </c>
      <c r="F449" s="1245">
        <v>607</v>
      </c>
      <c r="G449" s="1245" t="s">
        <v>116</v>
      </c>
      <c r="H449" s="1245" t="s">
        <v>116</v>
      </c>
      <c r="I449" s="1030">
        <v>54.61</v>
      </c>
      <c r="J449" s="766">
        <f>(M449/I449)*100</f>
        <v>1.1719465299395715</v>
      </c>
      <c r="K449" s="1033">
        <v>0.16</v>
      </c>
      <c r="L449" s="1043">
        <v>4</v>
      </c>
      <c r="M449" s="756">
        <f>K449*L449</f>
        <v>0.64</v>
      </c>
      <c r="N449" s="1026" t="s">
        <v>291</v>
      </c>
      <c r="O449" s="860">
        <v>0.125</v>
      </c>
      <c r="P449" s="1016">
        <v>43256</v>
      </c>
      <c r="Q449" s="1016">
        <v>43278</v>
      </c>
      <c r="R449" s="756">
        <f>(K449-O449)/O449*100</f>
        <v>28.000000000000004</v>
      </c>
      <c r="S449" s="824">
        <f>IF(INDEX(Historical!$D$7:$D$1455,MATCH(B449,Historical!$B$7:$B$1455,0))=0,"n/a",(INDEX(Historical!$C$7:$C$1455,MATCH(B449,Historical!$B$7:$B$1455,0))/INDEX(Historical!$D$7:$D$1455,MATCH(B449,Historical!$B$7:$B$1455,0))-1)*100)</f>
        <v>26.666666666666661</v>
      </c>
      <c r="T449" s="824">
        <f>IF(INDEX(Historical!$F$7:$F$1455,MATCH(B449,Historical!$B$7:$B$1455,0))=0,"n/a",((INDEX(Historical!$C$7:$C$1455,MATCH(B449,Historical!$B$7:$B$1455,0))/INDEX(Historical!$F$7:$F$1455,MATCH(B449,Historical!$B$7:$B$1455,0)))^(1/3)-1)*100)</f>
        <v>29.247943884991656</v>
      </c>
      <c r="U449" s="824">
        <f>IF(INDEX(Historical!$I$7:$I$1455,MATCH(B449,Historical!$B$7:$B$1455,0))=0,"n/a",((INDEX(Historical!$C$7:$C$1455,MATCH(B449,Historical!$B$7:$B$1455,0))/INDEX(Historical!$I$7:$I$1455,MATCH(B449,Historical!$B$7:$B$1455,0)))^(1/5)-1)*100)</f>
        <v>68.470984221297556</v>
      </c>
      <c r="V449" s="824">
        <f>IF(INDEX(Historical!$O$7:$O$1455,MATCH(B449,Historical!$B$7:$B$1455,0))=0,"n/a",((INDEX(Historical!$C$7:$C$1455,MATCH(B449,Historical!$B$7:$B$1455,0))/INDEX(Historical!$O$7:$O$1455,MATCH(B449,Historical!$B$7:$B$1455,0)))^(1/10)-1)*100)</f>
        <v>37.267069285569001</v>
      </c>
      <c r="W449" s="825">
        <f>IF(OR(U449&lt;=0,U449="n/a",V449&lt;=0,V449="n/a"),"n/a",U449/V449)</f>
        <v>1.8373053082500295</v>
      </c>
      <c r="X449" s="826">
        <f>IF(OR(AJ449&lt;=0,AJ449="n/a",U449&lt;=0,U449="n/a"),"n/a",U449/AJ449)</f>
        <v>1.5632644799383004</v>
      </c>
      <c r="Y449" s="769"/>
      <c r="Z449" s="766">
        <f>IF(OR(AC449&lt;0.01,AC449="n/a"),"n/a",M449/AC449*100)</f>
        <v>16.243654822335028</v>
      </c>
      <c r="AA449" s="1042">
        <f>IF(OR(AC449&lt;0.01,AC449="n/a"),"n/a",I449/AC449)</f>
        <v>13.860406091370558</v>
      </c>
      <c r="AB449" s="1043">
        <v>12</v>
      </c>
      <c r="AC449" s="1021">
        <v>3.94</v>
      </c>
      <c r="AD449" s="1021">
        <v>0.87</v>
      </c>
      <c r="AE449" s="1021">
        <v>1.44</v>
      </c>
      <c r="AF449" s="1021">
        <v>3.06</v>
      </c>
      <c r="AG449" s="1021">
        <v>37.5</v>
      </c>
      <c r="AH449" s="1021">
        <v>-2.9000000000000004</v>
      </c>
      <c r="AI449" s="1021">
        <v>12.55</v>
      </c>
      <c r="AJ449" s="1021">
        <v>43.8</v>
      </c>
      <c r="AK449" s="1021">
        <v>15.9</v>
      </c>
      <c r="AL449" s="1034">
        <v>31070</v>
      </c>
      <c r="AM449" s="1028">
        <v>0.25</v>
      </c>
      <c r="AN449" s="1021">
        <v>0.34</v>
      </c>
      <c r="AO449" s="868">
        <f>IF(U449="n/a","n/a",IF(AA449&lt;0,"n/a",IF(AA449="n/a","n/a",J449+U449-AA449)))</f>
        <v>55.782524659866574</v>
      </c>
      <c r="AP449" s="869">
        <f>IF(U449="n/a","n/a",J449+U449)</f>
        <v>69.642930751237131</v>
      </c>
      <c r="AQ449" s="1044">
        <f>IF(OR(AC449&lt;0.01,AF449="n/a"),"n/a",(I449/SQRT(22.5*AC449*(I449/AF449))-1)*100)</f>
        <v>37.29585676291898</v>
      </c>
      <c r="AR449" s="766">
        <f>INDEX(Historical!$C$7:$C$1455,MATCH(B449,Historical!$B$7:$B$1455,0))*IF(AH449="n/a",1.03,IF(AH449&lt;0,1.01,IF(AH449&gt;10,1.1,(1+AH449/100))))</f>
        <v>0.47974999999999995</v>
      </c>
      <c r="AS449" s="1042">
        <f>IF($AI449="n/a",1.03*AR449,IF($AI449&lt;0,1.01*AR449,IF($AI449&gt;10,1.1*AR449,(1+$AI449/100)*AR449)))</f>
        <v>0.527725</v>
      </c>
      <c r="AT449" s="1042">
        <f>IF($AK449="n/a",1.03*AS449,IF($AK449&lt;0,1.01*AS449,IF($AK449&gt;10,1.1*AS449,(1+$AK449/100)*AS449)))</f>
        <v>0.5804975</v>
      </c>
      <c r="AU449" s="1042">
        <f>IF($AK449="n/a",1.03*AT449,IF($AK449&lt;0,1.01*AT449,IF($AK449&gt;10,1.1*AT449,(1+$AK449/100)*AT449)))</f>
        <v>0.63854725000000001</v>
      </c>
      <c r="AV449" s="1042">
        <f>IF($AK449="n/a",1.03*AU449,IF($AK449&lt;0,1.01*AU449,IF($AK449&gt;10,1.1*AU449,(1+$AK449/100)*AU449)))</f>
        <v>0.70240197500000012</v>
      </c>
      <c r="AW449" s="766">
        <f>SUM(AR449:AV449)</f>
        <v>2.9289217249999995</v>
      </c>
      <c r="AX449" s="877">
        <f>AW449/I449*100</f>
        <v>5.3633432063724582</v>
      </c>
      <c r="AY449" s="1212">
        <v>1.1599999999999999</v>
      </c>
      <c r="AZ449" s="1028">
        <v>15.939999999999998</v>
      </c>
      <c r="BA449" s="1028">
        <v>-18.47</v>
      </c>
      <c r="BB449" s="1028">
        <v>-2.19</v>
      </c>
      <c r="BC449" s="1028">
        <v>-2.15</v>
      </c>
      <c r="BE449" s="721">
        <v>2012</v>
      </c>
      <c r="BF449" s="1057">
        <f>IF(BE449&gt;2008,0,IF(BE449&gt;2001,1,IF(BE449&gt;1990,2,IF(BE449&gt;1980,3,IF(BE449&gt;1973,4,IF(BE449&gt;1970,5,IF(BE449&gt;1960,6,IF(BE449&gt;1958,7,IF(BE449&gt;1953,8,9)))))))))</f>
        <v>0</v>
      </c>
    </row>
    <row r="450" spans="1:58" ht="11.25" customHeight="1" x14ac:dyDescent="0.2">
      <c r="A450" s="1027" t="s">
        <v>1687</v>
      </c>
      <c r="B450" s="1031" t="s">
        <v>1688</v>
      </c>
      <c r="C450" s="1181" t="s">
        <v>109</v>
      </c>
      <c r="D450" s="1181" t="s">
        <v>4434</v>
      </c>
      <c r="E450" s="857">
        <v>7</v>
      </c>
      <c r="F450" s="1245">
        <v>605</v>
      </c>
      <c r="G450" s="1245" t="s">
        <v>38</v>
      </c>
      <c r="H450" s="1245" t="s">
        <v>38</v>
      </c>
      <c r="I450" s="1030">
        <v>22.5</v>
      </c>
      <c r="J450" s="766">
        <f>(M450/I450)*100</f>
        <v>2.1333333333333333</v>
      </c>
      <c r="K450" s="1033">
        <v>0.12</v>
      </c>
      <c r="L450" s="1043">
        <v>4</v>
      </c>
      <c r="M450" s="756">
        <f>K450*L450</f>
        <v>0.48</v>
      </c>
      <c r="N450" s="1026" t="s">
        <v>599</v>
      </c>
      <c r="O450" s="860">
        <v>0.11</v>
      </c>
      <c r="P450" s="1016">
        <v>43255</v>
      </c>
      <c r="Q450" s="1016">
        <v>43266</v>
      </c>
      <c r="R450" s="756">
        <f>(K450-O450)/O450*100</f>
        <v>9.0909090909090864</v>
      </c>
      <c r="S450" s="824">
        <f>IF(INDEX(Historical!$D$7:$D$1455,MATCH(B450,Historical!$B$7:$B$1455,0))=0,"n/a",(INDEX(Historical!$C$7:$C$1455,MATCH(B450,Historical!$B$7:$B$1455,0))/INDEX(Historical!$D$7:$D$1455,MATCH(B450,Historical!$B$7:$B$1455,0))-1)*100)</f>
        <v>4.7619047619047672</v>
      </c>
      <c r="T450" s="824">
        <f>IF(INDEX(Historical!$F$7:$F$1455,MATCH(B450,Historical!$B$7:$B$1455,0))=0,"n/a",((INDEX(Historical!$C$7:$C$1455,MATCH(B450,Historical!$B$7:$B$1455,0))/INDEX(Historical!$F$7:$F$1455,MATCH(B450,Historical!$B$7:$B$1455,0)))^(1/3)-1)*100)</f>
        <v>11.199004528465784</v>
      </c>
      <c r="U450" s="824">
        <f>IF(INDEX(Historical!$I$7:$I$1455,MATCH(B450,Historical!$B$7:$B$1455,0))=0,"n/a",((INDEX(Historical!$C$7:$C$1455,MATCH(B450,Historical!$B$7:$B$1455,0))/INDEX(Historical!$I$7:$I$1455,MATCH(B450,Historical!$B$7:$B$1455,0)))^(1/5)-1)*100)</f>
        <v>22.423992536427463</v>
      </c>
      <c r="V450" s="824">
        <f>IF(INDEX(Historical!$O$7:$O$1455,MATCH(B450,Historical!$B$7:$B$1455,0))=0,"n/a",((INDEX(Historical!$C$7:$C$1455,MATCH(B450,Historical!$B$7:$B$1455,0))/INDEX(Historical!$O$7:$O$1455,MATCH(B450,Historical!$B$7:$B$1455,0)))^(1/10)-1)*100)</f>
        <v>-2.2067231457071457</v>
      </c>
      <c r="W450" s="825" t="str">
        <f>IF(OR(U450&lt;=0,U450="n/a",V450&lt;=0,V450="n/a"),"n/a",U450/V450)</f>
        <v>n/a</v>
      </c>
      <c r="X450" s="826">
        <f>IF(OR(AJ450&lt;=0,AJ450="n/a",U450&lt;=0,U450="n/a"),"n/a",U450/AJ450)</f>
        <v>1.3268634636939325</v>
      </c>
      <c r="Y450" s="785"/>
      <c r="Z450" s="766">
        <f>IF(OR(AC450&lt;0.01,AC450="n/a"),"n/a",M450/AC450*100)</f>
        <v>26.229508196721309</v>
      </c>
      <c r="AA450" s="1042">
        <f>IF(OR(AC450&lt;0.01,AC450="n/a"),"n/a",I450/AC450)</f>
        <v>12.295081967213115</v>
      </c>
      <c r="AB450" s="1043">
        <v>12</v>
      </c>
      <c r="AC450" s="1021">
        <v>1.83</v>
      </c>
      <c r="AD450" s="1021" t="s">
        <v>138</v>
      </c>
      <c r="AE450" s="1021">
        <v>2.79</v>
      </c>
      <c r="AF450" s="1021">
        <v>1.35</v>
      </c>
      <c r="AG450" s="1021">
        <v>10.199999999999999</v>
      </c>
      <c r="AH450" s="1021">
        <v>4.8</v>
      </c>
      <c r="AI450" s="1021" t="s">
        <v>138</v>
      </c>
      <c r="AJ450" s="1021">
        <v>16.900000000000002</v>
      </c>
      <c r="AK450" s="1021" t="s">
        <v>138</v>
      </c>
      <c r="AL450" s="1034">
        <v>58.5</v>
      </c>
      <c r="AM450" s="1028">
        <v>10.299999999999999</v>
      </c>
      <c r="AN450" s="1021">
        <v>0</v>
      </c>
      <c r="AO450" s="868">
        <f>IF(U450="n/a","n/a",IF(AA450&lt;0,"n/a",IF(AA450="n/a","n/a",J450+U450-AA450)))</f>
        <v>12.262243902547681</v>
      </c>
      <c r="AP450" s="869">
        <f>IF(U450="n/a","n/a",J450+U450)</f>
        <v>24.557325869760795</v>
      </c>
      <c r="AQ450" s="1044">
        <f>IF(OR(AC450&lt;0.01,AF450="n/a"),"n/a",(I450/SQRT(22.5*AC450*(I450/AF450))-1)*100)</f>
        <v>-14.110249852919765</v>
      </c>
      <c r="AR450" s="766">
        <f>INDEX(Historical!$C$7:$C$1455,MATCH(B450,Historical!$B$7:$B$1455,0))*IF(AH450="n/a",1.03,IF(AH450&lt;0,1.01,IF(AH450&gt;10,1.1,(1+AH450/100))))</f>
        <v>0.46112000000000003</v>
      </c>
      <c r="AS450" s="1042">
        <f>IF($AI450="n/a",1.03*AR450,IF($AI450&lt;0,1.01*AR450,IF($AI450&gt;10,1.1*AR450,(1+$AI450/100)*AR450)))</f>
        <v>0.47495360000000003</v>
      </c>
      <c r="AT450" s="1042">
        <f>IF($AK450="n/a",1.03*AS450,IF($AK450&lt;0,1.01*AS450,IF($AK450&gt;10,1.1*AS450,(1+$AK450/100)*AS450)))</f>
        <v>0.48920220800000003</v>
      </c>
      <c r="AU450" s="1042">
        <f>IF($AK450="n/a",1.03*AT450,IF($AK450&lt;0,1.01*AT450,IF($AK450&gt;10,1.1*AT450,(1+$AK450/100)*AT450)))</f>
        <v>0.50387827424000009</v>
      </c>
      <c r="AV450" s="1042">
        <f>IF($AK450="n/a",1.03*AU450,IF($AK450&lt;0,1.01*AU450,IF($AK450&gt;10,1.1*AU450,(1+$AK450/100)*AU450)))</f>
        <v>0.51899462246720007</v>
      </c>
      <c r="AW450" s="766">
        <f>SUM(AR450:AV450)</f>
        <v>2.4481487047072004</v>
      </c>
      <c r="AX450" s="877">
        <f>AW450/I450*100</f>
        <v>10.880660909809778</v>
      </c>
      <c r="AY450" s="1212">
        <v>0.16</v>
      </c>
      <c r="AZ450" s="1028">
        <v>16.04</v>
      </c>
      <c r="BA450" s="1028">
        <v>-13.59</v>
      </c>
      <c r="BB450" s="1028">
        <v>-2.6599999999999997</v>
      </c>
      <c r="BC450" s="1028">
        <v>1.67</v>
      </c>
      <c r="BE450" s="721">
        <v>2012</v>
      </c>
      <c r="BF450" s="1057">
        <f>IF(BE450&gt;2008,0,IF(BE450&gt;2001,1,IF(BE450&gt;1990,2,IF(BE450&gt;1980,3,IF(BE450&gt;1973,4,IF(BE450&gt;1970,5,IF(BE450&gt;1960,6,IF(BE450&gt;1958,7,IF(BE450&gt;1953,8,9)))))))))</f>
        <v>0</v>
      </c>
    </row>
    <row r="451" spans="1:58" ht="11.25" customHeight="1" x14ac:dyDescent="0.2">
      <c r="A451" s="1027" t="s">
        <v>1689</v>
      </c>
      <c r="B451" s="1031" t="s">
        <v>1690</v>
      </c>
      <c r="C451" s="1181" t="s">
        <v>129</v>
      </c>
      <c r="D451" s="1181" t="s">
        <v>4431</v>
      </c>
      <c r="E451" s="857">
        <v>8</v>
      </c>
      <c r="F451" s="1245">
        <v>455</v>
      </c>
      <c r="G451" s="1245" t="s">
        <v>107</v>
      </c>
      <c r="H451" s="1245" t="s">
        <v>107</v>
      </c>
      <c r="I451" s="1030">
        <v>18.75</v>
      </c>
      <c r="J451" s="766">
        <f>(M451/I451)*100</f>
        <v>3.84</v>
      </c>
      <c r="K451" s="1033">
        <v>0.18</v>
      </c>
      <c r="L451" s="1043">
        <v>4</v>
      </c>
      <c r="M451" s="756">
        <f>K451*L451</f>
        <v>0.72</v>
      </c>
      <c r="N451" s="1026" t="s">
        <v>153</v>
      </c>
      <c r="O451" s="860">
        <v>0.16500000000000001</v>
      </c>
      <c r="P451" s="1016">
        <v>43174</v>
      </c>
      <c r="Q451" s="1016">
        <v>43188</v>
      </c>
      <c r="R451" s="756">
        <f>(K451-O451)/O451*100</f>
        <v>9.0909090909090811</v>
      </c>
      <c r="S451" s="824">
        <f>IF(INDEX(Historical!$D$7:$D$1455,MATCH(B451,Historical!$B$7:$B$1455,0))=0,"n/a",(INDEX(Historical!$C$7:$C$1455,MATCH(B451,Historical!$B$7:$B$1455,0))/INDEX(Historical!$D$7:$D$1455,MATCH(B451,Historical!$B$7:$B$1455,0))-1)*100)</f>
        <v>10.000000000000009</v>
      </c>
      <c r="T451" s="824">
        <f>IF(INDEX(Historical!$F$7:$F$1455,MATCH(B451,Historical!$B$7:$B$1455,0))=0,"n/a",((INDEX(Historical!$C$7:$C$1455,MATCH(B451,Historical!$B$7:$B$1455,0))/INDEX(Historical!$F$7:$F$1455,MATCH(B451,Historical!$B$7:$B$1455,0)))^(1/3)-1)*100)</f>
        <v>11.199004528465784</v>
      </c>
      <c r="U451" s="824">
        <f>IF(INDEX(Historical!$I$7:$I$1455,MATCH(B451,Historical!$B$7:$B$1455,0))=0,"n/a",((INDEX(Historical!$C$7:$C$1455,MATCH(B451,Historical!$B$7:$B$1455,0))/INDEX(Historical!$I$7:$I$1455,MATCH(B451,Historical!$B$7:$B$1455,0)))^(1/5)-1)*100)</f>
        <v>16.694078602967032</v>
      </c>
      <c r="V451" s="824">
        <f>IF(INDEX(Historical!$O$7:$O$1455,MATCH(B451,Historical!$B$7:$B$1455,0))=0,"n/a",((INDEX(Historical!$C$7:$C$1455,MATCH(B451,Historical!$B$7:$B$1455,0))/INDEX(Historical!$O$7:$O$1455,MATCH(B451,Historical!$B$7:$B$1455,0)))^(1/10)-1)*100)</f>
        <v>12.681181999924206</v>
      </c>
      <c r="W451" s="825">
        <f>IF(OR(U451&lt;=0,U451="n/a",V451&lt;=0,V451="n/a"),"n/a",U451/V451)</f>
        <v>1.3164449972460619</v>
      </c>
      <c r="X451" s="826" t="str">
        <f>IF(OR(AJ451&lt;=0,AJ451="n/a",U451&lt;=0,U451="n/a"),"n/a",U451/AJ451)</f>
        <v>n/a</v>
      </c>
      <c r="Y451" s="1031"/>
      <c r="Z451" s="766">
        <f>IF(OR(AC451&lt;0.01,AC451="n/a"),"n/a",M451/AC451*100)</f>
        <v>46.451612903225801</v>
      </c>
      <c r="AA451" s="1042">
        <f>IF(OR(AC451&lt;0.01,AC451="n/a"),"n/a",I451/AC451)</f>
        <v>12.096774193548386</v>
      </c>
      <c r="AB451" s="1043">
        <v>12</v>
      </c>
      <c r="AC451" s="1021">
        <v>1.55</v>
      </c>
      <c r="AD451" s="1021">
        <v>5.89</v>
      </c>
      <c r="AE451" s="1021">
        <v>0.08</v>
      </c>
      <c r="AF451" s="1021">
        <v>0.89</v>
      </c>
      <c r="AG451" s="1021" t="s">
        <v>138</v>
      </c>
      <c r="AH451" s="1023">
        <v>-239.1</v>
      </c>
      <c r="AI451" s="1023">
        <v>3.16</v>
      </c>
      <c r="AJ451" s="1021">
        <v>-29.599999999999998</v>
      </c>
      <c r="AK451" s="1021">
        <v>2.0500000000000003</v>
      </c>
      <c r="AL451" s="1034">
        <v>668.25</v>
      </c>
      <c r="AM451" s="1028">
        <v>1.4000000000000001</v>
      </c>
      <c r="AN451" s="1021">
        <v>0.95</v>
      </c>
      <c r="AO451" s="868">
        <f>IF(U451="n/a","n/a",IF(AA451&lt;0,"n/a",IF(AA451="n/a","n/a",J451+U451-AA451)))</f>
        <v>8.4373044094186458</v>
      </c>
      <c r="AP451" s="869">
        <f>IF(U451="n/a","n/a",J451+U451)</f>
        <v>20.534078602967032</v>
      </c>
      <c r="AQ451" s="1044">
        <f>IF(OR(AC451&lt;0.01,AF451="n/a"),"n/a",(I451/SQRT(22.5*AC451*(I451/AF451))-1)*100)</f>
        <v>-30.826694190900927</v>
      </c>
      <c r="AR451" s="766">
        <f>INDEX(Historical!$C$7:$C$1455,MATCH(B451,Historical!$B$7:$B$1455,0))*IF(AH451="n/a",1.03,IF(AH451&lt;0,1.01,IF(AH451&gt;10,1.1,(1+AH451/100))))</f>
        <v>0.66660000000000008</v>
      </c>
      <c r="AS451" s="1042">
        <f>IF($AI451="n/a",1.03*AR451,IF($AI451&lt;0,1.01*AR451,IF($AI451&gt;10,1.1*AR451,(1+$AI451/100)*AR451)))</f>
        <v>0.68766456000000009</v>
      </c>
      <c r="AT451" s="1042">
        <f>IF($AK451="n/a",1.03*AS451,IF($AK451&lt;0,1.01*AS451,IF($AK451&gt;10,1.1*AS451,(1+$AK451/100)*AS451)))</f>
        <v>0.70176168348000012</v>
      </c>
      <c r="AU451" s="1042">
        <f>IF($AK451="n/a",1.03*AT451,IF($AK451&lt;0,1.01*AT451,IF($AK451&gt;10,1.1*AT451,(1+$AK451/100)*AT451)))</f>
        <v>0.7161477979913401</v>
      </c>
      <c r="AV451" s="1042">
        <f>IF($AK451="n/a",1.03*AU451,IF($AK451&lt;0,1.01*AU451,IF($AK451&gt;10,1.1*AU451,(1+$AK451/100)*AU451)))</f>
        <v>0.73082882785016257</v>
      </c>
      <c r="AW451" s="766">
        <f>SUM(AR451:AV451)</f>
        <v>3.5030028693215027</v>
      </c>
      <c r="AX451" s="877">
        <f>AW451/I451*100</f>
        <v>18.682681969714682</v>
      </c>
      <c r="AY451" s="1212">
        <v>1.1499999999999999</v>
      </c>
      <c r="AZ451" s="1028">
        <v>16.46</v>
      </c>
      <c r="BA451" s="1028">
        <v>-32.36</v>
      </c>
      <c r="BB451" s="1028">
        <v>6.9999999999999993E-2</v>
      </c>
      <c r="BC451" s="1028">
        <v>-8.6199999999999992</v>
      </c>
      <c r="BE451" s="721">
        <v>2011</v>
      </c>
      <c r="BF451" s="1057">
        <f>IF(BE451&gt;2008,0,IF(BE451&gt;2001,1,IF(BE451&gt;1990,2,IF(BE451&gt;1980,3,IF(BE451&gt;1973,4,IF(BE451&gt;1970,5,IF(BE451&gt;1960,6,IF(BE451&gt;1958,7,IF(BE451&gt;1953,8,9)))))))))</f>
        <v>0</v>
      </c>
    </row>
    <row r="452" spans="1:58" ht="11.25" customHeight="1" x14ac:dyDescent="0.2">
      <c r="A452" s="1027" t="s">
        <v>3960</v>
      </c>
      <c r="B452" s="1031" t="s">
        <v>3961</v>
      </c>
      <c r="C452" s="1181" t="s">
        <v>180</v>
      </c>
      <c r="D452" s="1181" t="s">
        <v>4432</v>
      </c>
      <c r="E452" s="857">
        <v>5</v>
      </c>
      <c r="F452" s="1245">
        <v>828</v>
      </c>
      <c r="G452" s="1245" t="s">
        <v>107</v>
      </c>
      <c r="H452" s="1245" t="s">
        <v>107</v>
      </c>
      <c r="I452" s="1030">
        <v>17.82</v>
      </c>
      <c r="J452" s="766">
        <f>(M452/I452)*100</f>
        <v>14.983164983164981</v>
      </c>
      <c r="K452" s="1033">
        <v>0.66749999999999998</v>
      </c>
      <c r="L452" s="1043">
        <v>4</v>
      </c>
      <c r="M452" s="756">
        <f>K452*L452</f>
        <v>2.67</v>
      </c>
      <c r="N452" s="1026" t="s">
        <v>462</v>
      </c>
      <c r="O452" s="860">
        <v>0.65249999999999997</v>
      </c>
      <c r="P452" s="1016">
        <v>43315</v>
      </c>
      <c r="Q452" s="1016">
        <v>43322</v>
      </c>
      <c r="R452" s="756">
        <f>(K452-O452)/O452*100</f>
        <v>2.2988505747126458</v>
      </c>
      <c r="S452" s="824">
        <f>IF(INDEX(Historical!$D$7:$D$1455,MATCH(B452,Historical!$B$7:$B$1455,0))=0,"n/a",(INDEX(Historical!$C$7:$C$1455,MATCH(B452,Historical!$B$7:$B$1455,0))/INDEX(Historical!$D$7:$D$1455,MATCH(B452,Historical!$B$7:$B$1455,0))-1)*100)</f>
        <v>11.111111111111116</v>
      </c>
      <c r="T452" s="824">
        <f>IF(INDEX(Historical!$F$7:$F$1455,MATCH(B452,Historical!$B$7:$B$1455,0))=0,"n/a",((INDEX(Historical!$C$7:$C$1455,MATCH(B452,Historical!$B$7:$B$1455,0))/INDEX(Historical!$F$7:$F$1455,MATCH(B452,Historical!$B$7:$B$1455,0)))^(1/3)-1)*100)</f>
        <v>15.318495199732096</v>
      </c>
      <c r="U452" s="824" t="str">
        <f>IF(INDEX(Historical!$I$7:$I$1455,MATCH(B452,Historical!$B$7:$B$1455,0))=0,"n/a",((INDEX(Historical!$C$7:$C$1455,MATCH(B452,Historical!$B$7:$B$1455,0))/INDEX(Historical!$I$7:$I$1455,MATCH(B452,Historical!$B$7:$B$1455,0)))^(1/5)-1)*100)</f>
        <v>n/a</v>
      </c>
      <c r="V452" s="824" t="str">
        <f>IF(INDEX(Historical!$O$7:$O$1455,MATCH(B452,Historical!$B$7:$B$1455,0))=0,"n/a",((INDEX(Historical!$C$7:$C$1455,MATCH(B452,Historical!$B$7:$B$1455,0))/INDEX(Historical!$O$7:$O$1455,MATCH(B452,Historical!$B$7:$B$1455,0)))^(1/10)-1)*100)</f>
        <v>n/a</v>
      </c>
      <c r="W452" s="825" t="str">
        <f>IF(OR(U452&lt;=0,U452="n/a",V452&lt;=0,V452="n/a"),"n/a",U452/V452)</f>
        <v>n/a</v>
      </c>
      <c r="X452" s="826" t="str">
        <f>IF(OR(AJ452&lt;=0,AJ452="n/a",U452&lt;=0,U452="n/a"),"n/a",U452/AJ452)</f>
        <v>n/a</v>
      </c>
      <c r="Y452" s="1032" t="s">
        <v>4077</v>
      </c>
      <c r="Z452" s="766">
        <f>IF(OR(AC452&lt;0.01,AC452="n/a"),"n/a",M452/AC452*100)</f>
        <v>264.3564356435644</v>
      </c>
      <c r="AA452" s="1042">
        <f>IF(OR(AC452&lt;0.01,AC452="n/a"),"n/a",I452/AC452)</f>
        <v>17.643564356435643</v>
      </c>
      <c r="AB452" s="1043">
        <v>12</v>
      </c>
      <c r="AC452" s="1021">
        <v>1.01</v>
      </c>
      <c r="AD452" s="1021" t="s">
        <v>138</v>
      </c>
      <c r="AE452" s="1021">
        <v>0.11</v>
      </c>
      <c r="AF452" s="1021">
        <v>3.26</v>
      </c>
      <c r="AG452" s="1021">
        <v>15.299999999999999</v>
      </c>
      <c r="AH452" s="1021">
        <v>191.4</v>
      </c>
      <c r="AI452" s="1021">
        <v>-12.01</v>
      </c>
      <c r="AJ452" s="1021">
        <v>30.5</v>
      </c>
      <c r="AK452" s="1021" t="s">
        <v>138</v>
      </c>
      <c r="AL452" s="1034">
        <v>407.37</v>
      </c>
      <c r="AM452" s="1028">
        <v>0.2</v>
      </c>
      <c r="AN452" s="1021">
        <v>5.39</v>
      </c>
      <c r="AO452" s="868" t="str">
        <f>IF(U452="n/a","n/a",IF(AA452&lt;0,"n/a",IF(AA452="n/a","n/a",J452+U452-AA452)))</f>
        <v>n/a</v>
      </c>
      <c r="AP452" s="869" t="str">
        <f>IF(U452="n/a","n/a",J452+U452)</f>
        <v>n/a</v>
      </c>
      <c r="AQ452" s="1044">
        <f>IF(OR(AC452&lt;0.01,AF452="n/a"),"n/a",(I452/SQRT(22.5*AC452*(I452/AF452))-1)*100)</f>
        <v>59.886098071207037</v>
      </c>
      <c r="AR452" s="766">
        <f>INDEX(Historical!$C$7:$C$1455,MATCH(B452,Historical!$B$7:$B$1455,0))*IF(AH452="n/a",1.03,IF(AH452&lt;0,1.01,IF(AH452&gt;10,1.1,(1+AH452/100))))</f>
        <v>2.64</v>
      </c>
      <c r="AS452" s="1042">
        <f>IF($AI452="n/a",1.03*AR452,IF($AI452&lt;0,1.01*AR452,IF($AI452&gt;10,1.1*AR452,(1+$AI452/100)*AR452)))</f>
        <v>2.6664000000000003</v>
      </c>
      <c r="AT452" s="1042">
        <f>IF($AK452="n/a",1.03*AS452,IF($AK452&lt;0,1.01*AS452,IF($AK452&gt;10,1.1*AS452,(1+$AK452/100)*AS452)))</f>
        <v>2.7463920000000006</v>
      </c>
      <c r="AU452" s="1042">
        <f>IF($AK452="n/a",1.03*AT452,IF($AK452&lt;0,1.01*AT452,IF($AK452&gt;10,1.1*AT452,(1+$AK452/100)*AT452)))</f>
        <v>2.8287837600000008</v>
      </c>
      <c r="AV452" s="1042">
        <f>IF($AK452="n/a",1.03*AU452,IF($AK452&lt;0,1.01*AU452,IF($AK452&gt;10,1.1*AU452,(1+$AK452/100)*AU452)))</f>
        <v>2.9136472728000009</v>
      </c>
      <c r="AW452" s="766">
        <f>SUM(AR452:AV452)</f>
        <v>13.795223032800001</v>
      </c>
      <c r="AX452" s="877">
        <f>AW452/I452*100</f>
        <v>77.414270666666667</v>
      </c>
      <c r="AY452" s="1212">
        <v>1.43</v>
      </c>
      <c r="AZ452" s="1028">
        <v>3.0700000000000003</v>
      </c>
      <c r="BA452" s="1028">
        <v>-38.550000000000004</v>
      </c>
      <c r="BB452" s="1028">
        <v>-25.28</v>
      </c>
      <c r="BC452" s="1028">
        <v>-26.33</v>
      </c>
      <c r="BE452" s="721">
        <v>2014</v>
      </c>
      <c r="BF452" s="1057">
        <f>IF(BE452&gt;2008,0,IF(BE452&gt;2001,1,IF(BE452&gt;1990,2,IF(BE452&gt;1980,3,IF(BE452&gt;1973,4,IF(BE452&gt;1970,5,IF(BE452&gt;1960,6,IF(BE452&gt;1958,7,IF(BE452&gt;1953,8,9)))))))))</f>
        <v>0</v>
      </c>
    </row>
    <row r="453" spans="1:58" ht="11.25" customHeight="1" x14ac:dyDescent="0.2">
      <c r="A453" s="1019" t="s">
        <v>1694</v>
      </c>
      <c r="B453" s="1031" t="s">
        <v>1695</v>
      </c>
      <c r="C453" s="1181" t="s">
        <v>4414</v>
      </c>
      <c r="D453" s="1181" t="s">
        <v>4415</v>
      </c>
      <c r="E453" s="857">
        <v>8</v>
      </c>
      <c r="F453" s="1245">
        <v>429</v>
      </c>
      <c r="G453" s="1245" t="s">
        <v>107</v>
      </c>
      <c r="H453" s="1245" t="s">
        <v>107</v>
      </c>
      <c r="I453" s="1030">
        <v>26.79</v>
      </c>
      <c r="J453" s="766">
        <f>(M453/I453)*100</f>
        <v>5.3004703247480398</v>
      </c>
      <c r="K453" s="1033">
        <v>0.11833299999999999</v>
      </c>
      <c r="L453" s="1043">
        <v>12</v>
      </c>
      <c r="M453" s="756">
        <f>K453*L453</f>
        <v>1.4199959999999998</v>
      </c>
      <c r="N453" s="1026" t="s">
        <v>1066</v>
      </c>
      <c r="O453" s="860">
        <v>0.11749999999999999</v>
      </c>
      <c r="P453" s="714">
        <v>43130</v>
      </c>
      <c r="Q453" s="714">
        <v>43146</v>
      </c>
      <c r="R453" s="756">
        <f>(K453-O453)/O453*100</f>
        <v>0.70893617021276634</v>
      </c>
      <c r="S453" s="824">
        <f>IF(INDEX(Historical!$D$7:$D$1455,MATCH(B453,Historical!$B$7:$B$1455,0))=0,"n/a",(INDEX(Historical!$C$7:$C$1455,MATCH(B453,Historical!$B$7:$B$1455,0))/INDEX(Historical!$D$7:$D$1455,MATCH(B453,Historical!$B$7:$B$1455,0))-1)*100)</f>
        <v>0.90127983894161545</v>
      </c>
      <c r="T453" s="824">
        <f>IF(INDEX(Historical!$F$7:$F$1455,MATCH(B453,Historical!$B$7:$B$1455,0))=0,"n/a",((INDEX(Historical!$C$7:$C$1455,MATCH(B453,Historical!$B$7:$B$1455,0))/INDEX(Historical!$F$7:$F$1455,MATCH(B453,Historical!$B$7:$B$1455,0)))^(1/3)-1)*100)</f>
        <v>3.113880037586747</v>
      </c>
      <c r="U453" s="824">
        <f>IF(INDEX(Historical!$I$7:$I$1455,MATCH(B453,Historical!$B$7:$B$1455,0))=0,"n/a",((INDEX(Historical!$C$7:$C$1455,MATCH(B453,Historical!$B$7:$B$1455,0))/INDEX(Historical!$I$7:$I$1455,MATCH(B453,Historical!$B$7:$B$1455,0)))^(1/5)-1)*100)</f>
        <v>5.7720930353472477</v>
      </c>
      <c r="V453" s="824" t="str">
        <f>IF(INDEX(Historical!$O$7:$O$1455,MATCH(B453,Historical!$B$7:$B$1455,0))=0,"n/a",((INDEX(Historical!$C$7:$C$1455,MATCH(B453,Historical!$B$7:$B$1455,0))/INDEX(Historical!$O$7:$O$1455,MATCH(B453,Historical!$B$7:$B$1455,0)))^(1/10)-1)*100)</f>
        <v>n/a</v>
      </c>
      <c r="W453" s="825" t="str">
        <f>IF(OR(U453&lt;=0,U453="n/a",V453&lt;=0,V453="n/a"),"n/a",U453/V453)</f>
        <v>n/a</v>
      </c>
      <c r="X453" s="826">
        <f>IF(OR(AJ453&lt;=0,AJ453="n/a",U453&lt;=0,U453="n/a"),"n/a",U453/AJ453)</f>
        <v>0.27884507417136462</v>
      </c>
      <c r="Y453" s="1032"/>
      <c r="Z453" s="766">
        <f>IF(OR(AC453&lt;0.01,AC453="n/a"),"n/a",M453/AC453*100)</f>
        <v>330.23162790697671</v>
      </c>
      <c r="AA453" s="1042">
        <f>IF(OR(AC453&lt;0.01,AC453="n/a"),"n/a",I453/AC453)</f>
        <v>62.302325581395351</v>
      </c>
      <c r="AB453" s="1043">
        <v>12</v>
      </c>
      <c r="AC453" s="1021">
        <v>0.43</v>
      </c>
      <c r="AD453" s="1021">
        <v>8.9</v>
      </c>
      <c r="AE453" s="1021">
        <v>8.64</v>
      </c>
      <c r="AF453" s="1021">
        <v>1.98</v>
      </c>
      <c r="AG453" s="1021">
        <v>4.5999999999999996</v>
      </c>
      <c r="AH453" s="1023">
        <v>-17.8</v>
      </c>
      <c r="AI453" s="1023">
        <v>-62.32</v>
      </c>
      <c r="AJ453" s="1021">
        <v>20.7</v>
      </c>
      <c r="AK453" s="1021">
        <v>7.0000000000000009</v>
      </c>
      <c r="AL453" s="1034">
        <v>2930</v>
      </c>
      <c r="AM453" s="1028">
        <v>0.1</v>
      </c>
      <c r="AN453" s="1021">
        <v>0.92</v>
      </c>
      <c r="AO453" s="868">
        <f>IF(U453="n/a","n/a",IF(AA453&lt;0,"n/a",IF(AA453="n/a","n/a",J453+U453-AA453)))</f>
        <v>-51.229762221300064</v>
      </c>
      <c r="AP453" s="869">
        <f>IF(U453="n/a","n/a",J453+U453)</f>
        <v>11.072563360095288</v>
      </c>
      <c r="AQ453" s="1044">
        <f>IF(OR(AC453&lt;0.01,AF453="n/a"),"n/a",(I453/SQRT(22.5*AC453*(I453/AF453))-1)*100)</f>
        <v>134.1496241970674</v>
      </c>
      <c r="AR453" s="766">
        <f>INDEX(Historical!$C$7:$C$1455,MATCH(B453,Historical!$B$7:$B$1455,0))*IF(AH453="n/a",1.03,IF(AH453&lt;0,1.01,IF(AH453&gt;10,1.1,(1+AH453/100))))</f>
        <v>1.4173683500000001</v>
      </c>
      <c r="AS453" s="1042">
        <f>IF($AI453="n/a",1.03*AR453,IF($AI453&lt;0,1.01*AR453,IF($AI453&gt;10,1.1*AR453,(1+$AI453/100)*AR453)))</f>
        <v>1.4315420335</v>
      </c>
      <c r="AT453" s="1042">
        <f>IF($AK453="n/a",1.03*AS453,IF($AK453&lt;0,1.01*AS453,IF($AK453&gt;10,1.1*AS453,(1+$AK453/100)*AS453)))</f>
        <v>1.5317499758450002</v>
      </c>
      <c r="AU453" s="1042">
        <f>IF($AK453="n/a",1.03*AT453,IF($AK453&lt;0,1.01*AT453,IF($AK453&gt;10,1.1*AT453,(1+$AK453/100)*AT453)))</f>
        <v>1.6389724741541503</v>
      </c>
      <c r="AV453" s="1042">
        <f>IF($AK453="n/a",1.03*AU453,IF($AK453&lt;0,1.01*AU453,IF($AK453&gt;10,1.1*AU453,(1+$AK453/100)*AU453)))</f>
        <v>1.753700547344941</v>
      </c>
      <c r="AW453" s="766">
        <f>SUM(AR453:AV453)</f>
        <v>7.7733333808440914</v>
      </c>
      <c r="AX453" s="877">
        <f>AW453/I453*100</f>
        <v>29.015802093482986</v>
      </c>
      <c r="AY453" s="1212">
        <v>1</v>
      </c>
      <c r="AZ453" s="1028">
        <v>19.489999999999998</v>
      </c>
      <c r="BA453" s="1028">
        <v>-7.84</v>
      </c>
      <c r="BB453" s="1028">
        <v>0.95</v>
      </c>
      <c r="BC453" s="1028">
        <v>2.3800000000000003</v>
      </c>
      <c r="BE453" s="721">
        <v>2011</v>
      </c>
      <c r="BF453" s="1057">
        <f>IF(BE453&gt;2008,0,IF(BE453&gt;2001,1,IF(BE453&gt;1990,2,IF(BE453&gt;1980,3,IF(BE453&gt;1973,4,IF(BE453&gt;1970,5,IF(BE453&gt;1960,6,IF(BE453&gt;1958,7,IF(BE453&gt;1953,8,9)))))))))</f>
        <v>0</v>
      </c>
    </row>
    <row r="454" spans="1:58" ht="11.25" customHeight="1" x14ac:dyDescent="0.2">
      <c r="A454" s="1019" t="s">
        <v>1696</v>
      </c>
      <c r="B454" s="1031" t="s">
        <v>1697</v>
      </c>
      <c r="C454" s="1181" t="s">
        <v>248</v>
      </c>
      <c r="D454" s="1181" t="s">
        <v>4429</v>
      </c>
      <c r="E454" s="857">
        <v>9</v>
      </c>
      <c r="F454" s="1245">
        <v>343</v>
      </c>
      <c r="G454" s="1245" t="s">
        <v>107</v>
      </c>
      <c r="H454" s="1245" t="s">
        <v>107</v>
      </c>
      <c r="I454" s="1030">
        <v>52.67</v>
      </c>
      <c r="J454" s="766">
        <f>(M454/I454)*100</f>
        <v>1.5948357698879816</v>
      </c>
      <c r="K454" s="1033">
        <v>0.21</v>
      </c>
      <c r="L454" s="1043">
        <v>4</v>
      </c>
      <c r="M454" s="756">
        <f>K454*L454</f>
        <v>0.84</v>
      </c>
      <c r="N454" s="1026" t="s">
        <v>120</v>
      </c>
      <c r="O454" s="860">
        <v>0.19</v>
      </c>
      <c r="P454" s="1016">
        <v>43145</v>
      </c>
      <c r="Q454" s="1016">
        <v>43160</v>
      </c>
      <c r="R454" s="756">
        <f>(K454-O454)/O454*100</f>
        <v>10.52631578947368</v>
      </c>
      <c r="S454" s="824">
        <f>IF(INDEX(Historical!$D$7:$D$1455,MATCH(B454,Historical!$B$7:$B$1455,0))=0,"n/a",(INDEX(Historical!$C$7:$C$1455,MATCH(B454,Historical!$B$7:$B$1455,0))/INDEX(Historical!$D$7:$D$1455,MATCH(B454,Historical!$B$7:$B$1455,0))-1)*100)</f>
        <v>11.764705882352944</v>
      </c>
      <c r="T454" s="824">
        <f>IF(INDEX(Historical!$F$7:$F$1455,MATCH(B454,Historical!$B$7:$B$1455,0))=0,"n/a",((INDEX(Historical!$C$7:$C$1455,MATCH(B454,Historical!$B$7:$B$1455,0))/INDEX(Historical!$F$7:$F$1455,MATCH(B454,Historical!$B$7:$B$1455,0)))^(1/3)-1)*100)</f>
        <v>13.484552524869731</v>
      </c>
      <c r="U454" s="824">
        <f>IF(INDEX(Historical!$I$7:$I$1455,MATCH(B454,Historical!$B$7:$B$1455,0))=0,"n/a",((INDEX(Historical!$C$7:$C$1455,MATCH(B454,Historical!$B$7:$B$1455,0))/INDEX(Historical!$I$7:$I$1455,MATCH(B454,Historical!$B$7:$B$1455,0)))^(1/5)-1)*100)</f>
        <v>16.118714233316211</v>
      </c>
      <c r="V454" s="824">
        <f>IF(INDEX(Historical!$O$7:$O$1455,MATCH(B454,Historical!$B$7:$B$1455,0))=0,"n/a",((INDEX(Historical!$C$7:$C$1455,MATCH(B454,Historical!$B$7:$B$1455,0))/INDEX(Historical!$O$7:$O$1455,MATCH(B454,Historical!$B$7:$B$1455,0)))^(1/10)-1)*100)</f>
        <v>7.7583937488473254</v>
      </c>
      <c r="W454" s="825">
        <f>IF(OR(U454&lt;=0,U454="n/a",V454&lt;=0,V454="n/a"),"n/a",U454/V454)</f>
        <v>2.0775839374884768</v>
      </c>
      <c r="X454" s="826">
        <f>IF(OR(AJ454&lt;=0,AJ454="n/a",U454&lt;=0,U454="n/a"),"n/a",U454/AJ454)</f>
        <v>2.2387103101828072</v>
      </c>
      <c r="Y454" s="777"/>
      <c r="Z454" s="766">
        <f>IF(OR(AC454&lt;0.01,AC454="n/a"),"n/a",M454/AC454*100)</f>
        <v>35.593220338983052</v>
      </c>
      <c r="AA454" s="1042">
        <f>IF(OR(AC454&lt;0.01,AC454="n/a"),"n/a",I454/AC454)</f>
        <v>22.317796610169495</v>
      </c>
      <c r="AB454" s="1043">
        <v>12</v>
      </c>
      <c r="AC454" s="1021">
        <v>2.36</v>
      </c>
      <c r="AD454" s="1021">
        <v>3.18</v>
      </c>
      <c r="AE454" s="1021">
        <v>1.0900000000000001</v>
      </c>
      <c r="AF454" s="1021">
        <v>2.4900000000000002</v>
      </c>
      <c r="AG454" s="1021">
        <v>6.7</v>
      </c>
      <c r="AH454" s="1021">
        <v>-2.5</v>
      </c>
      <c r="AI454" s="1021">
        <v>27.36</v>
      </c>
      <c r="AJ454" s="1021">
        <v>7.1999999999999993</v>
      </c>
      <c r="AK454" s="1021">
        <v>7.0000000000000009</v>
      </c>
      <c r="AL454" s="1034">
        <v>1180</v>
      </c>
      <c r="AM454" s="1028">
        <v>5</v>
      </c>
      <c r="AN454" s="1021">
        <v>0.11</v>
      </c>
      <c r="AO454" s="868">
        <f>IF(U454="n/a","n/a",IF(AA454&lt;0,"n/a",IF(AA454="n/a","n/a",J454+U454-AA454)))</f>
        <v>-4.604246606965301</v>
      </c>
      <c r="AP454" s="869">
        <f>IF(U454="n/a","n/a",J454+U454)</f>
        <v>17.713550003204194</v>
      </c>
      <c r="AQ454" s="1044">
        <f>IF(OR(AC454&lt;0.01,AF454="n/a"),"n/a",(I454/SQRT(22.5*AC454*(I454/AF454))-1)*100)</f>
        <v>57.157123866278866</v>
      </c>
      <c r="AR454" s="766">
        <f>INDEX(Historical!$C$7:$C$1455,MATCH(B454,Historical!$B$7:$B$1455,0))*IF(AH454="n/a",1.03,IF(AH454&lt;0,1.01,IF(AH454&gt;10,1.1,(1+AH454/100))))</f>
        <v>0.76760000000000006</v>
      </c>
      <c r="AS454" s="1042">
        <f>IF($AI454="n/a",1.03*AR454,IF($AI454&lt;0,1.01*AR454,IF($AI454&gt;10,1.1*AR454,(1+$AI454/100)*AR454)))</f>
        <v>0.84436000000000011</v>
      </c>
      <c r="AT454" s="1042">
        <f>IF($AK454="n/a",1.03*AS454,IF($AK454&lt;0,1.01*AS454,IF($AK454&gt;10,1.1*AS454,(1+$AK454/100)*AS454)))</f>
        <v>0.90346520000000019</v>
      </c>
      <c r="AU454" s="1042">
        <f>IF($AK454="n/a",1.03*AT454,IF($AK454&lt;0,1.01*AT454,IF($AK454&gt;10,1.1*AT454,(1+$AK454/100)*AT454)))</f>
        <v>0.96670776400000025</v>
      </c>
      <c r="AV454" s="1042">
        <f>IF($AK454="n/a",1.03*AU454,IF($AK454&lt;0,1.01*AU454,IF($AK454&gt;10,1.1*AU454,(1+$AK454/100)*AU454)))</f>
        <v>1.0343773074800002</v>
      </c>
      <c r="AW454" s="766">
        <f>SUM(AR454:AV454)</f>
        <v>4.5165102714800014</v>
      </c>
      <c r="AX454" s="877">
        <f>AW454/I454*100</f>
        <v>8.5751096857414115</v>
      </c>
      <c r="AY454" s="1212">
        <v>1.31</v>
      </c>
      <c r="AZ454" s="1028">
        <v>23.93</v>
      </c>
      <c r="BA454" s="1028">
        <v>-6.84</v>
      </c>
      <c r="BB454" s="1028">
        <v>5.1100000000000003</v>
      </c>
      <c r="BC454" s="1028">
        <v>8.4599999999999991</v>
      </c>
      <c r="BE454" s="721">
        <v>2010</v>
      </c>
      <c r="BF454" s="1057">
        <f>IF(BE454&gt;2008,0,IF(BE454&gt;2001,1,IF(BE454&gt;1990,2,IF(BE454&gt;1980,3,IF(BE454&gt;1973,4,IF(BE454&gt;1970,5,IF(BE454&gt;1960,6,IF(BE454&gt;1958,7,IF(BE454&gt;1953,8,9)))))))))</f>
        <v>0</v>
      </c>
    </row>
    <row r="455" spans="1:58" ht="11.25" customHeight="1" x14ac:dyDescent="0.2">
      <c r="A455" s="1027" t="s">
        <v>1698</v>
      </c>
      <c r="B455" s="1031" t="s">
        <v>1699</v>
      </c>
      <c r="C455" s="1181" t="s">
        <v>113</v>
      </c>
      <c r="D455" s="1181" t="s">
        <v>214</v>
      </c>
      <c r="E455" s="857">
        <v>8</v>
      </c>
      <c r="F455" s="1245">
        <v>542</v>
      </c>
      <c r="G455" s="1245" t="s">
        <v>107</v>
      </c>
      <c r="H455" s="1245" t="s">
        <v>107</v>
      </c>
      <c r="I455" s="1030">
        <v>79.7</v>
      </c>
      <c r="J455" s="766">
        <f>(M455/I455)*100</f>
        <v>1.0037641154328734</v>
      </c>
      <c r="K455" s="1033">
        <v>0.2</v>
      </c>
      <c r="L455" s="1043">
        <v>4</v>
      </c>
      <c r="M455" s="756">
        <f>K455*L455</f>
        <v>0.8</v>
      </c>
      <c r="N455" s="1026" t="s">
        <v>521</v>
      </c>
      <c r="O455" s="860">
        <v>0.18</v>
      </c>
      <c r="P455" s="1016">
        <v>43411</v>
      </c>
      <c r="Q455" s="1016">
        <v>43431</v>
      </c>
      <c r="R455" s="756">
        <f>(K455-O455)/O455*100</f>
        <v>11.111111111111121</v>
      </c>
      <c r="S455" s="824">
        <f>IF(INDEX(Historical!$D$7:$D$1455,MATCH(B455,Historical!$B$7:$B$1455,0))=0,"n/a",(INDEX(Historical!$C$7:$C$1455,MATCH(B455,Historical!$B$7:$B$1455,0))/INDEX(Historical!$D$7:$D$1455,MATCH(B455,Historical!$B$7:$B$1455,0))-1)*100)</f>
        <v>13.793103448275845</v>
      </c>
      <c r="T455" s="824">
        <f>IF(INDEX(Historical!$F$7:$F$1455,MATCH(B455,Historical!$B$7:$B$1455,0))=0,"n/a",((INDEX(Historical!$C$7:$C$1455,MATCH(B455,Historical!$B$7:$B$1455,0))/INDEX(Historical!$F$7:$F$1455,MATCH(B455,Historical!$B$7:$B$1455,0)))^(1/3)-1)*100)</f>
        <v>16.260329205681458</v>
      </c>
      <c r="U455" s="824">
        <f>IF(INDEX(Historical!$I$7:$I$1455,MATCH(B455,Historical!$B$7:$B$1455,0))=0,"n/a",((INDEX(Historical!$C$7:$C$1455,MATCH(B455,Historical!$B$7:$B$1455,0))/INDEX(Historical!$I$7:$I$1455,MATCH(B455,Historical!$B$7:$B$1455,0)))^(1/5)-1)*100)</f>
        <v>17.877030702271846</v>
      </c>
      <c r="V455" s="824">
        <f>IF(INDEX(Historical!$O$7:$O$1455,MATCH(B455,Historical!$B$7:$B$1455,0))=0,"n/a",((INDEX(Historical!$C$7:$C$1455,MATCH(B455,Historical!$B$7:$B$1455,0))/INDEX(Historical!$O$7:$O$1455,MATCH(B455,Historical!$B$7:$B$1455,0)))^(1/10)-1)*100)</f>
        <v>-2.3827733597007295</v>
      </c>
      <c r="W455" s="825" t="str">
        <f>IF(OR(U455&lt;=0,U455="n/a",V455&lt;=0,V455="n/a"),"n/a",U455/V455)</f>
        <v>n/a</v>
      </c>
      <c r="X455" s="826">
        <f>IF(OR(AJ455&lt;=0,AJ455="n/a",U455&lt;=0,U455="n/a"),"n/a",U455/AJ455)</f>
        <v>3.3105612411614525</v>
      </c>
      <c r="Y455" s="1032"/>
      <c r="Z455" s="766">
        <f>IF(OR(AC455&lt;0.01,AC455="n/a"),"n/a",M455/AC455*100)</f>
        <v>17.69911504424779</v>
      </c>
      <c r="AA455" s="1042">
        <f>IF(OR(AC455&lt;0.01,AC455="n/a"),"n/a",I455/AC455)</f>
        <v>17.63274336283186</v>
      </c>
      <c r="AB455" s="1043">
        <v>6</v>
      </c>
      <c r="AC455" s="1021">
        <v>4.5199999999999996</v>
      </c>
      <c r="AD455" s="1021">
        <v>1.76</v>
      </c>
      <c r="AE455" s="1021">
        <v>1.2</v>
      </c>
      <c r="AF455" s="1021">
        <v>2.2000000000000002</v>
      </c>
      <c r="AG455" s="1021">
        <v>8.6999999999999993</v>
      </c>
      <c r="AH455" s="1021">
        <v>22.2</v>
      </c>
      <c r="AI455" s="1021">
        <v>14.59</v>
      </c>
      <c r="AJ455" s="1021">
        <v>5.4</v>
      </c>
      <c r="AK455" s="1021">
        <v>10</v>
      </c>
      <c r="AL455" s="1034">
        <v>1020</v>
      </c>
      <c r="AM455" s="1028">
        <v>1.7000000000000002</v>
      </c>
      <c r="AN455" s="1021">
        <v>0.65</v>
      </c>
      <c r="AO455" s="868">
        <f>IF(U455="n/a","n/a",IF(AA455&lt;0,"n/a",IF(AA455="n/a","n/a",J455+U455-AA455)))</f>
        <v>1.2480514548728578</v>
      </c>
      <c r="AP455" s="869">
        <f>IF(U455="n/a","n/a",J455+U455)</f>
        <v>18.880794817704718</v>
      </c>
      <c r="AQ455" s="1044">
        <f>IF(OR(AC455&lt;0.01,AF455="n/a"),"n/a",(I455/SQRT(22.5*AC455*(I455/AF455))-1)*100)</f>
        <v>31.304625285766676</v>
      </c>
      <c r="AR455" s="766">
        <f>INDEX(Historical!$C$7:$C$1455,MATCH(B455,Historical!$B$7:$B$1455,0))*IF(AH455="n/a",1.03,IF(AH455&lt;0,1.01,IF(AH455&gt;10,1.1,(1+AH455/100))))</f>
        <v>0.72599999999999998</v>
      </c>
      <c r="AS455" s="1042">
        <f>IF($AI455="n/a",1.03*AR455,IF($AI455&lt;0,1.01*AR455,IF($AI455&gt;10,1.1*AR455,(1+$AI455/100)*AR455)))</f>
        <v>0.79860000000000009</v>
      </c>
      <c r="AT455" s="1042">
        <f>IF($AK455="n/a",1.03*AS455,IF($AK455&lt;0,1.01*AS455,IF($AK455&gt;10,1.1*AS455,(1+$AK455/100)*AS455)))</f>
        <v>0.87846000000000013</v>
      </c>
      <c r="AU455" s="1042">
        <f>IF($AK455="n/a",1.03*AT455,IF($AK455&lt;0,1.01*AT455,IF($AK455&gt;10,1.1*AT455,(1+$AK455/100)*AT455)))</f>
        <v>0.96630600000000022</v>
      </c>
      <c r="AV455" s="1042">
        <f>IF($AK455="n/a",1.03*AU455,IF($AK455&lt;0,1.01*AU455,IF($AK455&gt;10,1.1*AU455,(1+$AK455/100)*AU455)))</f>
        <v>1.0629366000000002</v>
      </c>
      <c r="AW455" s="766">
        <f>SUM(AR455:AV455)</f>
        <v>4.4323026000000008</v>
      </c>
      <c r="AX455" s="877">
        <f>AW455/I455*100</f>
        <v>5.5612328732747809</v>
      </c>
      <c r="AY455" s="1212">
        <v>1.68</v>
      </c>
      <c r="AZ455" s="1028">
        <v>4.87</v>
      </c>
      <c r="BA455" s="1028">
        <v>-30.209999999999997</v>
      </c>
      <c r="BB455" s="1028">
        <v>-13.94</v>
      </c>
      <c r="BC455" s="1028">
        <v>-20.07</v>
      </c>
      <c r="BE455" s="721">
        <v>2012</v>
      </c>
      <c r="BF455" s="1057">
        <f>IF(BE455&gt;2008,0,IF(BE455&gt;2001,1,IF(BE455&gt;1990,2,IF(BE455&gt;1980,3,IF(BE455&gt;1973,4,IF(BE455&gt;1970,5,IF(BE455&gt;1960,6,IF(BE455&gt;1958,7,IF(BE455&gt;1953,8,9)))))))))</f>
        <v>0</v>
      </c>
    </row>
    <row r="456" spans="1:58" s="905" customFormat="1" ht="11.25" customHeight="1" x14ac:dyDescent="0.2">
      <c r="A456" s="884" t="s">
        <v>1700</v>
      </c>
      <c r="B456" s="914" t="s">
        <v>1701</v>
      </c>
      <c r="C456" s="1181" t="s">
        <v>132</v>
      </c>
      <c r="D456" s="1181" t="s">
        <v>4435</v>
      </c>
      <c r="E456" s="885">
        <v>6</v>
      </c>
      <c r="F456" s="1245">
        <v>703</v>
      </c>
      <c r="G456" s="1244" t="s">
        <v>107</v>
      </c>
      <c r="H456" s="1244" t="s">
        <v>107</v>
      </c>
      <c r="I456" s="886">
        <v>9.6300000000000008</v>
      </c>
      <c r="J456" s="887">
        <f>(M456/I456)*100</f>
        <v>4.8805815160955346</v>
      </c>
      <c r="K456" s="888">
        <v>0.11749999999999999</v>
      </c>
      <c r="L456" s="889">
        <v>4</v>
      </c>
      <c r="M456" s="890">
        <f>K456*L456</f>
        <v>0.47</v>
      </c>
      <c r="N456" s="891" t="s">
        <v>571</v>
      </c>
      <c r="O456" s="892">
        <v>0.11</v>
      </c>
      <c r="P456" s="893">
        <v>43216</v>
      </c>
      <c r="Q456" s="893">
        <v>43227</v>
      </c>
      <c r="R456" s="890">
        <f>(K456-O456)/O456*100</f>
        <v>6.8181818181818121</v>
      </c>
      <c r="S456" s="824">
        <f>IF(INDEX(Historical!$D$7:$D$1455,MATCH(B456,Historical!$B$7:$B$1455,0))=0,"n/a",(INDEX(Historical!$C$7:$C$1455,MATCH(B456,Historical!$B$7:$B$1455,0))/INDEX(Historical!$D$7:$D$1455,MATCH(B456,Historical!$B$7:$B$1455,0))-1)*100)</f>
        <v>7.4534161490683148</v>
      </c>
      <c r="T456" s="824">
        <f>IF(INDEX(Historical!$F$7:$F$1455,MATCH(B456,Historical!$B$7:$B$1455,0))=0,"n/a",((INDEX(Historical!$C$7:$C$1455,MATCH(B456,Historical!$B$7:$B$1455,0))/INDEX(Historical!$F$7:$F$1455,MATCH(B456,Historical!$B$7:$B$1455,0)))^(1/3)-1)*100)</f>
        <v>7.8257130743544456</v>
      </c>
      <c r="U456" s="824">
        <f>IF(INDEX(Historical!$I$7:$I$1455,MATCH(B456,Historical!$B$7:$B$1455,0))=0,"n/a",((INDEX(Historical!$C$7:$C$1455,MATCH(B456,Historical!$B$7:$B$1455,0))/INDEX(Historical!$I$7:$I$1455,MATCH(B456,Historical!$B$7:$B$1455,0)))^(1/5)-1)*100)</f>
        <v>6.8869989429909628</v>
      </c>
      <c r="V456" s="824" t="str">
        <f>IF(INDEX(Historical!$O$7:$O$1455,MATCH(B456,Historical!$B$7:$B$1455,0))=0,"n/a",((INDEX(Historical!$C$7:$C$1455,MATCH(B456,Historical!$B$7:$B$1455,0))/INDEX(Historical!$O$7:$O$1455,MATCH(B456,Historical!$B$7:$B$1455,0)))^(1/10)-1)*100)</f>
        <v>n/a</v>
      </c>
      <c r="W456" s="894" t="str">
        <f>IF(OR(U456&lt;=0,U456="n/a",V456&lt;=0,V456="n/a"),"n/a",U456/V456)</f>
        <v>n/a</v>
      </c>
      <c r="X456" s="895">
        <f>IF(OR(AJ456&lt;=0,AJ456="n/a",U456&lt;=0,U456="n/a"),"n/a",U456/AJ456)</f>
        <v>2.4596424796396295</v>
      </c>
      <c r="Y456" s="906"/>
      <c r="Z456" s="887">
        <f>IF(OR(AC456&lt;0.01,AC456="n/a"),"n/a",M456/AC456*100)</f>
        <v>61.84210526315789</v>
      </c>
      <c r="AA456" s="897">
        <f>IF(OR(AC456&lt;0.01,AC456="n/a"),"n/a",I456/AC456)</f>
        <v>12.671052631578949</v>
      </c>
      <c r="AB456" s="889">
        <v>9</v>
      </c>
      <c r="AC456" s="898">
        <v>0.76</v>
      </c>
      <c r="AD456" s="898" t="s">
        <v>138</v>
      </c>
      <c r="AE456" s="898">
        <v>0.31</v>
      </c>
      <c r="AF456" s="898">
        <v>1.52</v>
      </c>
      <c r="AG456" s="898">
        <v>26.700000000000003</v>
      </c>
      <c r="AH456" s="898">
        <v>-38.9</v>
      </c>
      <c r="AI456" s="898" t="s">
        <v>138</v>
      </c>
      <c r="AJ456" s="898">
        <v>2.8000000000000003</v>
      </c>
      <c r="AK456" s="898" t="s">
        <v>138</v>
      </c>
      <c r="AL456" s="899">
        <v>513.09</v>
      </c>
      <c r="AM456" s="900">
        <v>0.1</v>
      </c>
      <c r="AN456" s="898">
        <v>0.32</v>
      </c>
      <c r="AO456" s="901">
        <f>IF(U456="n/a","n/a",IF(AA456&lt;0,"n/a",IF(AA456="n/a","n/a",J456+U456-AA456)))</f>
        <v>-0.90347217249245126</v>
      </c>
      <c r="AP456" s="902">
        <f>IF(U456="n/a","n/a",J456+U456)</f>
        <v>11.767580459086497</v>
      </c>
      <c r="AQ456" s="903">
        <f>IF(OR(AC456&lt;0.01,AF456="n/a"),"n/a",(I456/SQRT(22.5*AC456*(I456/AF456))-1)*100)</f>
        <v>-7.4797319502369781</v>
      </c>
      <c r="AR456" s="766">
        <f>INDEX(Historical!$C$7:$C$1455,MATCH(B456,Historical!$B$7:$B$1455,0))*IF(AH456="n/a",1.03,IF(AH456&lt;0,1.01,IF(AH456&gt;10,1.1,(1+AH456/100))))</f>
        <v>0.43682500000000002</v>
      </c>
      <c r="AS456" s="897">
        <f>IF($AI456="n/a",1.03*AR456,IF($AI456&lt;0,1.01*AR456,IF($AI456&gt;10,1.1*AR456,(1+$AI456/100)*AR456)))</f>
        <v>0.44992975000000002</v>
      </c>
      <c r="AT456" s="897">
        <f>IF($AK456="n/a",1.03*AS456,IF($AK456&lt;0,1.01*AS456,IF($AK456&gt;10,1.1*AS456,(1+$AK456/100)*AS456)))</f>
        <v>0.46342764250000001</v>
      </c>
      <c r="AU456" s="897">
        <f>IF($AK456="n/a",1.03*AT456,IF($AK456&lt;0,1.01*AT456,IF($AK456&gt;10,1.1*AT456,(1+$AK456/100)*AT456)))</f>
        <v>0.47733047177500004</v>
      </c>
      <c r="AV456" s="897">
        <f>IF($AK456="n/a",1.03*AU456,IF($AK456&lt;0,1.01*AU456,IF($AK456&gt;10,1.1*AU456,(1+$AK456/100)*AU456)))</f>
        <v>0.49165038592825006</v>
      </c>
      <c r="AW456" s="887">
        <f>SUM(AR456:AV456)</f>
        <v>2.3191632502032502</v>
      </c>
      <c r="AX456" s="904">
        <f>AW456/I456*100</f>
        <v>24.082692110106439</v>
      </c>
      <c r="AY456" s="1213">
        <v>0.11</v>
      </c>
      <c r="AZ456" s="900">
        <v>10.18</v>
      </c>
      <c r="BA456" s="900">
        <v>-13.239999999999998</v>
      </c>
      <c r="BB456" s="900">
        <v>-0.76</v>
      </c>
      <c r="BC456" s="900">
        <v>0.31</v>
      </c>
      <c r="BD456" s="1079"/>
      <c r="BE456" s="721">
        <v>2013</v>
      </c>
      <c r="BF456" s="1057">
        <f>IF(BE456&gt;2008,0,IF(BE456&gt;2001,1,IF(BE456&gt;1990,2,IF(BE456&gt;1980,3,IF(BE456&gt;1973,4,IF(BE456&gt;1970,5,IF(BE456&gt;1960,6,IF(BE456&gt;1958,7,IF(BE456&gt;1953,8,9)))))))))</f>
        <v>0</v>
      </c>
    </row>
    <row r="457" spans="1:58" ht="11.25" customHeight="1" x14ac:dyDescent="0.2">
      <c r="A457" s="1019" t="s">
        <v>1702</v>
      </c>
      <c r="B457" s="1031" t="s">
        <v>1703</v>
      </c>
      <c r="C457" s="1181" t="s">
        <v>248</v>
      </c>
      <c r="D457" s="1181" t="s">
        <v>4448</v>
      </c>
      <c r="E457" s="857">
        <v>9</v>
      </c>
      <c r="F457" s="1245">
        <v>382</v>
      </c>
      <c r="G457" s="1245" t="s">
        <v>116</v>
      </c>
      <c r="H457" s="1245" t="s">
        <v>116</v>
      </c>
      <c r="I457" s="1030">
        <v>66.72</v>
      </c>
      <c r="J457" s="766">
        <f>(M457/I457)*100</f>
        <v>2.1582733812949639</v>
      </c>
      <c r="K457" s="1033">
        <v>0.36</v>
      </c>
      <c r="L457" s="1043">
        <v>4</v>
      </c>
      <c r="M457" s="756">
        <f>K457*L457</f>
        <v>1.44</v>
      </c>
      <c r="N457" s="1026" t="s">
        <v>120</v>
      </c>
      <c r="O457" s="860">
        <v>0.3</v>
      </c>
      <c r="P457" s="1016">
        <v>43320</v>
      </c>
      <c r="Q457" s="1016">
        <v>43336</v>
      </c>
      <c r="R457" s="756">
        <f>(K457-O457)/O457*100</f>
        <v>20</v>
      </c>
      <c r="S457" s="824">
        <f>IF(INDEX(Historical!$D$7:$D$1455,MATCH(B457,Historical!$B$7:$B$1455,0))=0,"n/a",(INDEX(Historical!$C$7:$C$1455,MATCH(B457,Historical!$B$7:$B$1455,0))/INDEX(Historical!$D$7:$D$1455,MATCH(B457,Historical!$B$7:$B$1455,0))-1)*100)</f>
        <v>23.529411764705888</v>
      </c>
      <c r="T457" s="824">
        <f>IF(INDEX(Historical!$F$7:$F$1455,MATCH(B457,Historical!$B$7:$B$1455,0))=0,"n/a",((INDEX(Historical!$C$7:$C$1455,MATCH(B457,Historical!$B$7:$B$1455,0))/INDEX(Historical!$F$7:$F$1455,MATCH(B457,Historical!$B$7:$B$1455,0)))^(1/3)-1)*100)</f>
        <v>24.053456597035684</v>
      </c>
      <c r="U457" s="824">
        <f>IF(INDEX(Historical!$I$7:$I$1455,MATCH(B457,Historical!$B$7:$B$1455,0))=0,"n/a",((INDEX(Historical!$C$7:$C$1455,MATCH(B457,Historical!$B$7:$B$1455,0))/INDEX(Historical!$I$7:$I$1455,MATCH(B457,Historical!$B$7:$B$1455,0)))^(1/5)-1)*100)</f>
        <v>23.873200812705765</v>
      </c>
      <c r="V457" s="824" t="str">
        <f>IF(INDEX(Historical!$O$7:$O$1455,MATCH(B457,Historical!$B$7:$B$1455,0))=0,"n/a",((INDEX(Historical!$C$7:$C$1455,MATCH(B457,Historical!$B$7:$B$1455,0))/INDEX(Historical!$O$7:$O$1455,MATCH(B457,Historical!$B$7:$B$1455,0)))^(1/10)-1)*100)</f>
        <v>n/a</v>
      </c>
      <c r="W457" s="825" t="str">
        <f>IF(OR(U457&lt;=0,U457="n/a",V457&lt;=0,V457="n/a"),"n/a",U457/V457)</f>
        <v>n/a</v>
      </c>
      <c r="X457" s="826">
        <f>IF(OR(AJ457&lt;=0,AJ457="n/a",U457&lt;=0,U457="n/a"),"n/a",U457/AJ457)</f>
        <v>9.1328235702776456E-2</v>
      </c>
      <c r="Y457" s="780"/>
      <c r="Z457" s="766">
        <f>IF(OR(AC457&lt;0.01,AC457="n/a"),"n/a",M457/AC457*100)</f>
        <v>43.373493975903614</v>
      </c>
      <c r="AA457" s="1042">
        <f>IF(OR(AC457&lt;0.01,AC457="n/a"),"n/a",I457/AC457)</f>
        <v>20.096385542168676</v>
      </c>
      <c r="AB457" s="1043">
        <v>9</v>
      </c>
      <c r="AC457" s="1021">
        <v>3.32</v>
      </c>
      <c r="AD457" s="1021">
        <v>1.68</v>
      </c>
      <c r="AE457" s="1021">
        <v>3.4</v>
      </c>
      <c r="AF457" s="1021">
        <v>76.69</v>
      </c>
      <c r="AG457" s="1021">
        <v>115.7</v>
      </c>
      <c r="AH457" s="1021">
        <v>70</v>
      </c>
      <c r="AI457" s="1021">
        <v>13.13</v>
      </c>
      <c r="AJ457" s="1021">
        <v>261.39999999999998</v>
      </c>
      <c r="AK457" s="1021">
        <v>11.95</v>
      </c>
      <c r="AL457" s="1034">
        <v>84120</v>
      </c>
      <c r="AM457" s="1028">
        <v>2.8000000000000003</v>
      </c>
      <c r="AN457" s="1021">
        <v>8.07</v>
      </c>
      <c r="AO457" s="868">
        <f>IF(U457="n/a","n/a",IF(AA457&lt;0,"n/a",IF(AA457="n/a","n/a",J457+U457-AA457)))</f>
        <v>5.9350886518320536</v>
      </c>
      <c r="AP457" s="869">
        <f>IF(U457="n/a","n/a",J457+U457)</f>
        <v>26.031474194000729</v>
      </c>
      <c r="AQ457" s="1044">
        <f>IF(OR(AC457&lt;0.01,AF457="n/a"),"n/a",(I457/SQRT(22.5*AC457*(I457/AF457))-1)*100)</f>
        <v>727.63164303099506</v>
      </c>
      <c r="AR457" s="766">
        <f>INDEX(Historical!$C$7:$C$1455,MATCH(B457,Historical!$B$7:$B$1455,0))*IF(AH457="n/a",1.03,IF(AH457&lt;0,1.01,IF(AH457&gt;10,1.1,(1+AH457/100))))</f>
        <v>1.1550000000000002</v>
      </c>
      <c r="AS457" s="1042">
        <f>IF($AI457="n/a",1.03*AR457,IF($AI457&lt;0,1.01*AR457,IF($AI457&gt;10,1.1*AR457,(1+$AI457/100)*AR457)))</f>
        <v>1.2705000000000004</v>
      </c>
      <c r="AT457" s="1042">
        <f>IF($AK457="n/a",1.03*AS457,IF($AK457&lt;0,1.01*AS457,IF($AK457&gt;10,1.1*AS457,(1+$AK457/100)*AS457)))</f>
        <v>1.3975500000000005</v>
      </c>
      <c r="AU457" s="1042">
        <f>IF($AK457="n/a",1.03*AT457,IF($AK457&lt;0,1.01*AT457,IF($AK457&gt;10,1.1*AT457,(1+$AK457/100)*AT457)))</f>
        <v>1.5373050000000006</v>
      </c>
      <c r="AV457" s="1042">
        <f>IF($AK457="n/a",1.03*AU457,IF($AK457&lt;0,1.01*AU457,IF($AK457&gt;10,1.1*AU457,(1+$AK457/100)*AU457)))</f>
        <v>1.6910355000000008</v>
      </c>
      <c r="AW457" s="766">
        <f>SUM(AR457:AV457)</f>
        <v>7.0513905000000028</v>
      </c>
      <c r="AX457" s="877">
        <f>AW457/I457*100</f>
        <v>10.568630845323746</v>
      </c>
      <c r="AY457" s="1212">
        <v>0.38</v>
      </c>
      <c r="AZ457" s="1028">
        <v>40.849999999999994</v>
      </c>
      <c r="BA457" s="1028">
        <v>-3.2800000000000002</v>
      </c>
      <c r="BB457" s="1028">
        <v>9.4499999999999993</v>
      </c>
      <c r="BC457" s="1028">
        <v>17.71</v>
      </c>
      <c r="BD457" s="759"/>
      <c r="BE457" s="721">
        <v>2010</v>
      </c>
      <c r="BF457" s="1057">
        <f>IF(BE457&gt;2008,0,IF(BE457&gt;2001,1,IF(BE457&gt;1990,2,IF(BE457&gt;1980,3,IF(BE457&gt;1973,4,IF(BE457&gt;1970,5,IF(BE457&gt;1960,6,IF(BE457&gt;1958,7,IF(BE457&gt;1953,8,9)))))))))</f>
        <v>0</v>
      </c>
    </row>
    <row r="458" spans="1:58" ht="11.25" customHeight="1" x14ac:dyDescent="0.2">
      <c r="A458" s="1019" t="s">
        <v>1704</v>
      </c>
      <c r="B458" s="1031" t="s">
        <v>1705</v>
      </c>
      <c r="C458" s="1181" t="s">
        <v>109</v>
      </c>
      <c r="D458" s="1181" t="s">
        <v>4430</v>
      </c>
      <c r="E458" s="857">
        <v>8</v>
      </c>
      <c r="F458" s="1245">
        <v>533</v>
      </c>
      <c r="G458" s="1245" t="s">
        <v>116</v>
      </c>
      <c r="H458" s="1245" t="s">
        <v>116</v>
      </c>
      <c r="I458" s="1030">
        <v>73.02</v>
      </c>
      <c r="J458" s="766">
        <f>(M458/I458)*100</f>
        <v>2.574637085729937</v>
      </c>
      <c r="K458" s="1033">
        <v>0.47</v>
      </c>
      <c r="L458" s="1043">
        <v>4</v>
      </c>
      <c r="M458" s="756">
        <f>K458*L458</f>
        <v>1.88</v>
      </c>
      <c r="N458" s="1026" t="s">
        <v>221</v>
      </c>
      <c r="O458" s="860">
        <v>0.42</v>
      </c>
      <c r="P458" s="1016">
        <v>43371</v>
      </c>
      <c r="Q458" s="1016">
        <v>43388</v>
      </c>
      <c r="R458" s="756">
        <f>(K458-O458)/O458*100</f>
        <v>11.904761904761903</v>
      </c>
      <c r="S458" s="824">
        <f>IF(INDEX(Historical!$D$7:$D$1455,MATCH(B458,Historical!$B$7:$B$1455,0))=0,"n/a",(INDEX(Historical!$C$7:$C$1455,MATCH(B458,Historical!$B$7:$B$1455,0))/INDEX(Historical!$D$7:$D$1455,MATCH(B458,Historical!$B$7:$B$1455,0))-1)*100)</f>
        <v>11.428571428571432</v>
      </c>
      <c r="T458" s="824">
        <f>IF(INDEX(Historical!$F$7:$F$1455,MATCH(B458,Historical!$B$7:$B$1455,0))=0,"n/a",((INDEX(Historical!$C$7:$C$1455,MATCH(B458,Historical!$B$7:$B$1455,0))/INDEX(Historical!$F$7:$F$1455,MATCH(B458,Historical!$B$7:$B$1455,0)))^(1/3)-1)*100)</f>
        <v>11.678316506545784</v>
      </c>
      <c r="U458" s="824">
        <f>IF(INDEX(Historical!$I$7:$I$1455,MATCH(B458,Historical!$B$7:$B$1455,0))=0,"n/a",((INDEX(Historical!$C$7:$C$1455,MATCH(B458,Historical!$B$7:$B$1455,0))/INDEX(Historical!$I$7:$I$1455,MATCH(B458,Historical!$B$7:$B$1455,0)))^(1/5)-1)*100)</f>
        <v>11.628841548417412</v>
      </c>
      <c r="V458" s="824">
        <f>IF(INDEX(Historical!$O$7:$O$1455,MATCH(B458,Historical!$B$7:$B$1455,0))=0,"n/a",((INDEX(Historical!$C$7:$C$1455,MATCH(B458,Historical!$B$7:$B$1455,0))/INDEX(Historical!$O$7:$O$1455,MATCH(B458,Historical!$B$7:$B$1455,0)))^(1/10)-1)*100)</f>
        <v>6.1359752143895774</v>
      </c>
      <c r="W458" s="825">
        <f>IF(OR(U458&lt;=0,U458="n/a",V458&lt;=0,V458="n/a"),"n/a",U458/V458)</f>
        <v>1.8951904370712618</v>
      </c>
      <c r="X458" s="826">
        <f>IF(OR(AJ458&lt;=0,AJ458="n/a",U458&lt;=0,U458="n/a"),"n/a",U458/AJ458)</f>
        <v>1.6378650068193539</v>
      </c>
      <c r="Y458" s="780"/>
      <c r="Z458" s="766">
        <f>IF(OR(AC458&lt;0.01,AC458="n/a"),"n/a",M458/AC458*100)</f>
        <v>27.050359712230215</v>
      </c>
      <c r="AA458" s="1042">
        <f>IF(OR(AC458&lt;0.01,AC458="n/a"),"n/a",I458/AC458)</f>
        <v>10.506474820143884</v>
      </c>
      <c r="AB458" s="1043">
        <v>12</v>
      </c>
      <c r="AC458" s="1021">
        <v>6.95</v>
      </c>
      <c r="AD458" s="1021">
        <v>1.06</v>
      </c>
      <c r="AE458" s="1021">
        <v>7.97</v>
      </c>
      <c r="AF458" s="1021">
        <v>1.31</v>
      </c>
      <c r="AG458" s="1021">
        <v>11.899999999999999</v>
      </c>
      <c r="AH458" s="1021">
        <v>19.100000000000001</v>
      </c>
      <c r="AI458" s="1021">
        <v>3.73</v>
      </c>
      <c r="AJ458" s="1021">
        <v>7.1</v>
      </c>
      <c r="AK458" s="1021">
        <v>9.89</v>
      </c>
      <c r="AL458" s="1034">
        <v>27790</v>
      </c>
      <c r="AM458" s="1028">
        <v>0.3</v>
      </c>
      <c r="AN458" s="1021">
        <v>0.62</v>
      </c>
      <c r="AO458" s="868">
        <f>IF(U458="n/a","n/a",IF(AA458&lt;0,"n/a",IF(AA458="n/a","n/a",J458+U458-AA458)))</f>
        <v>3.6970038140034642</v>
      </c>
      <c r="AP458" s="869">
        <f>IF(U458="n/a","n/a",J458+U458)</f>
        <v>14.203478634147348</v>
      </c>
      <c r="AQ458" s="1044">
        <f>IF(OR(AC458&lt;0.01,AF458="n/a"),"n/a",(I458/SQRT(22.5*AC458*(I458/AF458))-1)*100)</f>
        <v>-21.78808839117923</v>
      </c>
      <c r="AR458" s="766">
        <f>INDEX(Historical!$C$7:$C$1455,MATCH(B458,Historical!$B$7:$B$1455,0))*IF(AH458="n/a",1.03,IF(AH458&lt;0,1.01,IF(AH458&gt;10,1.1,(1+AH458/100))))</f>
        <v>1.7160000000000002</v>
      </c>
      <c r="AS458" s="1042">
        <f>IF($AI458="n/a",1.03*AR458,IF($AI458&lt;0,1.01*AR458,IF($AI458&gt;10,1.1*AR458,(1+$AI458/100)*AR458)))</f>
        <v>1.7800068000000004</v>
      </c>
      <c r="AT458" s="1042">
        <f>IF($AK458="n/a",1.03*AS458,IF($AK458&lt;0,1.01*AS458,IF($AK458&gt;10,1.1*AS458,(1+$AK458/100)*AS458)))</f>
        <v>1.9560494725200004</v>
      </c>
      <c r="AU458" s="1042">
        <f>IF($AK458="n/a",1.03*AT458,IF($AK458&lt;0,1.01*AT458,IF($AK458&gt;10,1.1*AT458,(1+$AK458/100)*AT458)))</f>
        <v>2.1495027653522283</v>
      </c>
      <c r="AV458" s="1042">
        <f>IF($AK458="n/a",1.03*AU458,IF($AK458&lt;0,1.01*AU458,IF($AK458&gt;10,1.1*AU458,(1+$AK458/100)*AU458)))</f>
        <v>2.3620885888455638</v>
      </c>
      <c r="AW458" s="766">
        <f>SUM(AR458:AV458)</f>
        <v>9.963647626717794</v>
      </c>
      <c r="AX458" s="877">
        <f>AW458/I458*100</f>
        <v>13.645093983453565</v>
      </c>
      <c r="AY458" s="1212">
        <v>1.29</v>
      </c>
      <c r="AZ458" s="1028">
        <v>10.96</v>
      </c>
      <c r="BA458" s="1028">
        <v>-36.1</v>
      </c>
      <c r="BB458" s="1028">
        <v>-4.9399999999999995</v>
      </c>
      <c r="BC458" s="1028">
        <v>-19.98</v>
      </c>
      <c r="BE458" s="721">
        <v>2011</v>
      </c>
      <c r="BF458" s="1057">
        <f>IF(BE458&gt;2008,0,IF(BE458&gt;2001,1,IF(BE458&gt;1990,2,IF(BE458&gt;1980,3,IF(BE458&gt;1973,4,IF(BE458&gt;1970,5,IF(BE458&gt;1960,6,IF(BE458&gt;1958,7,IF(BE458&gt;1953,8,9)))))))))</f>
        <v>0</v>
      </c>
    </row>
    <row r="459" spans="1:58" ht="11.25" customHeight="1" x14ac:dyDescent="0.2">
      <c r="A459" s="1037" t="s">
        <v>1706</v>
      </c>
      <c r="B459" s="1031" t="s">
        <v>1707</v>
      </c>
      <c r="C459" s="1181" t="s">
        <v>124</v>
      </c>
      <c r="D459" s="1181" t="s">
        <v>4451</v>
      </c>
      <c r="E459" s="857">
        <v>8</v>
      </c>
      <c r="F459" s="1245">
        <v>472</v>
      </c>
      <c r="G459" s="1245" t="s">
        <v>38</v>
      </c>
      <c r="H459" s="1245" t="s">
        <v>116</v>
      </c>
      <c r="I459" s="1030">
        <v>35.200000000000003</v>
      </c>
      <c r="J459" s="766">
        <f>(M459/I459)*100</f>
        <v>2.1306818181818179</v>
      </c>
      <c r="K459" s="1033">
        <v>0.1875</v>
      </c>
      <c r="L459" s="1043">
        <v>4</v>
      </c>
      <c r="M459" s="756">
        <f>K459*L459</f>
        <v>0.75</v>
      </c>
      <c r="N459" s="1026" t="s">
        <v>242</v>
      </c>
      <c r="O459" s="860">
        <v>0.155</v>
      </c>
      <c r="P459" s="1016">
        <v>43189</v>
      </c>
      <c r="Q459" s="1016">
        <v>43203</v>
      </c>
      <c r="R459" s="756">
        <f>(K459-O459)/O459*100</f>
        <v>20.967741935483872</v>
      </c>
      <c r="S459" s="824">
        <f>IF(INDEX(Historical!$D$7:$D$1455,MATCH(B459,Historical!$B$7:$B$1455,0))=0,"n/a",(INDEX(Historical!$C$7:$C$1455,MATCH(B459,Historical!$B$7:$B$1455,0))/INDEX(Historical!$D$7:$D$1455,MATCH(B459,Historical!$B$7:$B$1455,0))-1)*100)</f>
        <v>8.5201793721973118</v>
      </c>
      <c r="T459" s="824">
        <f>IF(INDEX(Historical!$F$7:$F$1455,MATCH(B459,Historical!$B$7:$B$1455,0))=0,"n/a",((INDEX(Historical!$C$7:$C$1455,MATCH(B459,Historical!$B$7:$B$1455,0))/INDEX(Historical!$F$7:$F$1455,MATCH(B459,Historical!$B$7:$B$1455,0)))^(1/3)-1)*100)</f>
        <v>9.963357758781255</v>
      </c>
      <c r="U459" s="824">
        <f>IF(INDEX(Historical!$I$7:$I$1455,MATCH(B459,Historical!$B$7:$B$1455,0))=0,"n/a",((INDEX(Historical!$C$7:$C$1455,MATCH(B459,Historical!$B$7:$B$1455,0))/INDEX(Historical!$I$7:$I$1455,MATCH(B459,Historical!$B$7:$B$1455,0)))^(1/5)-1)*100)</f>
        <v>8.6273229256118356</v>
      </c>
      <c r="V459" s="824">
        <f>IF(INDEX(Historical!$O$7:$O$1455,MATCH(B459,Historical!$B$7:$B$1455,0))=0,"n/a",((INDEX(Historical!$C$7:$C$1455,MATCH(B459,Historical!$B$7:$B$1455,0))/INDEX(Historical!$O$7:$O$1455,MATCH(B459,Historical!$B$7:$B$1455,0)))^(1/10)-1)*100)</f>
        <v>7.2663275367047531</v>
      </c>
      <c r="W459" s="825">
        <f>IF(OR(U459&lt;=0,U459="n/a",V459&lt;=0,V459="n/a"),"n/a",U459/V459)</f>
        <v>1.1873016846587523</v>
      </c>
      <c r="X459" s="826">
        <f>IF(OR(AJ459&lt;=0,AJ459="n/a",U459&lt;=0,U459="n/a"),"n/a",U459/AJ459)</f>
        <v>0.29647157819971948</v>
      </c>
      <c r="Y459" s="780"/>
      <c r="Z459" s="766">
        <f>IF(OR(AC459&lt;0.01,AC459="n/a"),"n/a",M459/AC459*100)</f>
        <v>15.923566878980891</v>
      </c>
      <c r="AA459" s="1042">
        <f>IF(OR(AC459&lt;0.01,AC459="n/a"),"n/a",I459/AC459)</f>
        <v>7.4734607218683662</v>
      </c>
      <c r="AB459" s="1043">
        <v>12</v>
      </c>
      <c r="AC459" s="1021">
        <v>4.71</v>
      </c>
      <c r="AD459" s="1021">
        <v>0.68</v>
      </c>
      <c r="AE459" s="1021">
        <v>0.74</v>
      </c>
      <c r="AF459" s="1021">
        <v>2.04</v>
      </c>
      <c r="AG459" s="1021">
        <v>35.4</v>
      </c>
      <c r="AH459" s="1023">
        <v>68.300000000000011</v>
      </c>
      <c r="AI459" s="1023">
        <v>-13.15</v>
      </c>
      <c r="AJ459" s="1021">
        <v>29.099999999999998</v>
      </c>
      <c r="AK459" s="1021">
        <v>10.96</v>
      </c>
      <c r="AL459" s="1034">
        <v>8300</v>
      </c>
      <c r="AM459" s="1028">
        <v>4.3</v>
      </c>
      <c r="AN459" s="1021">
        <v>0.59</v>
      </c>
      <c r="AO459" s="868">
        <f>IF(U459="n/a","n/a",IF(AA459&lt;0,"n/a",IF(AA459="n/a","n/a",J459+U459-AA459)))</f>
        <v>3.2845440219252877</v>
      </c>
      <c r="AP459" s="869">
        <f>IF(U459="n/a","n/a",J459+U459)</f>
        <v>10.758004743793654</v>
      </c>
      <c r="AQ459" s="1044">
        <f>IF(OR(AC459&lt;0.01,AF459="n/a"),"n/a",(I459/SQRT(22.5*AC459*(I459/AF459))-1)*100)</f>
        <v>-17.683915780932267</v>
      </c>
      <c r="AR459" s="766">
        <f>INDEX(Historical!$C$7:$C$1455,MATCH(B459,Historical!$B$7:$B$1455,0))*IF(AH459="n/a",1.03,IF(AH459&lt;0,1.01,IF(AH459&gt;10,1.1,(1+AH459/100))))</f>
        <v>0.66549999999999998</v>
      </c>
      <c r="AS459" s="1042">
        <f>IF($AI459="n/a",1.03*AR459,IF($AI459&lt;0,1.01*AR459,IF($AI459&gt;10,1.1*AR459,(1+$AI459/100)*AR459)))</f>
        <v>0.67215499999999995</v>
      </c>
      <c r="AT459" s="1042">
        <f>IF($AK459="n/a",1.03*AS459,IF($AK459&lt;0,1.01*AS459,IF($AK459&gt;10,1.1*AS459,(1+$AK459/100)*AS459)))</f>
        <v>0.73937050000000004</v>
      </c>
      <c r="AU459" s="1042">
        <f>IF($AK459="n/a",1.03*AT459,IF($AK459&lt;0,1.01*AT459,IF($AK459&gt;10,1.1*AT459,(1+$AK459/100)*AT459)))</f>
        <v>0.8133075500000001</v>
      </c>
      <c r="AV459" s="1042">
        <f>IF($AK459="n/a",1.03*AU459,IF($AK459&lt;0,1.01*AU459,IF($AK459&gt;10,1.1*AU459,(1+$AK459/100)*AU459)))</f>
        <v>0.89463830500000019</v>
      </c>
      <c r="AW459" s="766">
        <f>SUM(AR459:AV459)</f>
        <v>3.7849713550000006</v>
      </c>
      <c r="AX459" s="877">
        <f>AW459/I459*100</f>
        <v>10.75275953125</v>
      </c>
      <c r="AY459" s="1212">
        <v>1.39</v>
      </c>
      <c r="AZ459" s="1028">
        <v>5.45</v>
      </c>
      <c r="BA459" s="1028">
        <v>-32.43</v>
      </c>
      <c r="BB459" s="1028">
        <v>-14.829999999999998</v>
      </c>
      <c r="BC459" s="1028">
        <v>-22.36</v>
      </c>
      <c r="BE459" s="721">
        <v>2011</v>
      </c>
      <c r="BF459" s="1057">
        <f>IF(BE459&gt;2008,0,IF(BE459&gt;2001,1,IF(BE459&gt;1990,2,IF(BE459&gt;1980,3,IF(BE459&gt;1973,4,IF(BE459&gt;1970,5,IF(BE459&gt;1960,6,IF(BE459&gt;1958,7,IF(BE459&gt;1953,8,9)))))))))</f>
        <v>0</v>
      </c>
    </row>
    <row r="460" spans="1:58" ht="11.25" customHeight="1" x14ac:dyDescent="0.2">
      <c r="A460" s="1019" t="s">
        <v>1708</v>
      </c>
      <c r="B460" s="1031" t="s">
        <v>1709</v>
      </c>
      <c r="C460" s="1181" t="s">
        <v>113</v>
      </c>
      <c r="D460" s="1181" t="s">
        <v>4417</v>
      </c>
      <c r="E460" s="857">
        <v>8</v>
      </c>
      <c r="F460" s="1245">
        <v>470</v>
      </c>
      <c r="G460" s="1245" t="s">
        <v>107</v>
      </c>
      <c r="H460" s="1245" t="s">
        <v>107</v>
      </c>
      <c r="I460" s="1021">
        <v>16.2</v>
      </c>
      <c r="J460" s="766">
        <f>(M460/I460)*100</f>
        <v>3.3333333333333339</v>
      </c>
      <c r="K460" s="1033">
        <v>0.13500000000000001</v>
      </c>
      <c r="L460" s="1043">
        <v>4</v>
      </c>
      <c r="M460" s="756">
        <f>K460*L460</f>
        <v>0.54</v>
      </c>
      <c r="N460" s="1026" t="s">
        <v>242</v>
      </c>
      <c r="O460" s="860">
        <v>0.1275</v>
      </c>
      <c r="P460" s="1016">
        <v>43188</v>
      </c>
      <c r="Q460" s="1016">
        <v>43203</v>
      </c>
      <c r="R460" s="756">
        <f>(K460-O460)/O460*100</f>
        <v>5.8823529411764754</v>
      </c>
      <c r="S460" s="824">
        <f>IF(INDEX(Historical!$D$7:$D$1455,MATCH(B460,Historical!$B$7:$B$1455,0))=0,"n/a",(INDEX(Historical!$C$7:$C$1455,MATCH(B460,Historical!$B$7:$B$1455,0))/INDEX(Historical!$D$7:$D$1455,MATCH(B460,Historical!$B$7:$B$1455,0))-1)*100)</f>
        <v>6.3492063492063489</v>
      </c>
      <c r="T460" s="824">
        <f>IF(INDEX(Historical!$F$7:$F$1455,MATCH(B460,Historical!$B$7:$B$1455,0))=0,"n/a",((INDEX(Historical!$C$7:$C$1455,MATCH(B460,Historical!$B$7:$B$1455,0))/INDEX(Historical!$F$7:$F$1455,MATCH(B460,Historical!$B$7:$B$1455,0)))^(1/3)-1)*100)</f>
        <v>6.5849755213837957</v>
      </c>
      <c r="U460" s="824">
        <f>IF(INDEX(Historical!$I$7:$I$1455,MATCH(B460,Historical!$B$7:$B$1455,0))=0,"n/a",((INDEX(Historical!$C$7:$C$1455,MATCH(B460,Historical!$B$7:$B$1455,0))/INDEX(Historical!$I$7:$I$1455,MATCH(B460,Historical!$B$7:$B$1455,0)))^(1/5)-1)*100)</f>
        <v>8.7738311618946732</v>
      </c>
      <c r="V460" s="824">
        <f>IF(INDEX(Historical!$O$7:$O$1455,MATCH(B460,Historical!$B$7:$B$1455,0))=0,"n/a",((INDEX(Historical!$C$7:$C$1455,MATCH(B460,Historical!$B$7:$B$1455,0))/INDEX(Historical!$O$7:$O$1455,MATCH(B460,Historical!$B$7:$B$1455,0)))^(1/10)-1)*100)</f>
        <v>-1.4240872047118547</v>
      </c>
      <c r="W460" s="825" t="str">
        <f>IF(OR(U460&lt;=0,U460="n/a",V460&lt;=0,V460="n/a"),"n/a",U460/V460)</f>
        <v>n/a</v>
      </c>
      <c r="X460" s="826">
        <f>IF(OR(AJ460&lt;=0,AJ460="n/a",U460&lt;=0,U460="n/a"),"n/a",U460/AJ460)</f>
        <v>0.3467917455294337</v>
      </c>
      <c r="Y460" s="1031"/>
      <c r="Z460" s="766">
        <f>IF(OR(AC460&lt;0.01,AC460="n/a"),"n/a",M460/AC460*100)</f>
        <v>52.941176470588239</v>
      </c>
      <c r="AA460" s="1042">
        <f>IF(OR(AC460&lt;0.01,AC460="n/a"),"n/a",I460/AC460)</f>
        <v>15.882352941176469</v>
      </c>
      <c r="AB460" s="1043">
        <v>2</v>
      </c>
      <c r="AC460" s="1021">
        <v>1.02</v>
      </c>
      <c r="AD460" s="1021">
        <v>1.58</v>
      </c>
      <c r="AE460" s="1021">
        <v>0.59</v>
      </c>
      <c r="AF460" s="1021">
        <v>2.25</v>
      </c>
      <c r="AG460" s="1021">
        <v>11.200000000000001</v>
      </c>
      <c r="AH460" s="1021">
        <v>-11</v>
      </c>
      <c r="AI460" s="1021">
        <v>16.619999999999997</v>
      </c>
      <c r="AJ460" s="1021">
        <v>25.3</v>
      </c>
      <c r="AK460" s="1021">
        <v>10</v>
      </c>
      <c r="AL460" s="1034">
        <v>1870</v>
      </c>
      <c r="AM460" s="1028">
        <v>1.3</v>
      </c>
      <c r="AN460" s="1021">
        <v>0.36</v>
      </c>
      <c r="AO460" s="868">
        <f>IF(U460="n/a","n/a",IF(AA460&lt;0,"n/a",IF(AA460="n/a","n/a",J460+U460-AA460)))</f>
        <v>-3.7751884459484621</v>
      </c>
      <c r="AP460" s="869">
        <f>IF(U460="n/a","n/a",J460+U460)</f>
        <v>12.107164495228007</v>
      </c>
      <c r="AQ460" s="1044">
        <f>IF(OR(AC460&lt;0.01,AF460="n/a"),"n/a",(I460/SQRT(22.5*AC460*(I460/AF460))-1)*100)</f>
        <v>26.02520756252089</v>
      </c>
      <c r="AR460" s="766">
        <f>INDEX(Historical!$C$7:$C$1455,MATCH(B460,Historical!$B$7:$B$1455,0))*IF(AH460="n/a",1.03,IF(AH460&lt;0,1.01,IF(AH460&gt;10,1.1,(1+AH460/100))))</f>
        <v>0.507525</v>
      </c>
      <c r="AS460" s="1042">
        <f>IF($AI460="n/a",1.03*AR460,IF($AI460&lt;0,1.01*AR460,IF($AI460&gt;10,1.1*AR460,(1+$AI460/100)*AR460)))</f>
        <v>0.55827750000000009</v>
      </c>
      <c r="AT460" s="1042">
        <f>IF($AK460="n/a",1.03*AS460,IF($AK460&lt;0,1.01*AS460,IF($AK460&gt;10,1.1*AS460,(1+$AK460/100)*AS460)))</f>
        <v>0.61410525000000016</v>
      </c>
      <c r="AU460" s="1042">
        <f>IF($AK460="n/a",1.03*AT460,IF($AK460&lt;0,1.01*AT460,IF($AK460&gt;10,1.1*AT460,(1+$AK460/100)*AT460)))</f>
        <v>0.67551577500000026</v>
      </c>
      <c r="AV460" s="1042">
        <f>IF($AK460="n/a",1.03*AU460,IF($AK460&lt;0,1.01*AU460,IF($AK460&gt;10,1.1*AU460,(1+$AK460/100)*AU460)))</f>
        <v>0.74306735250000033</v>
      </c>
      <c r="AW460" s="766">
        <f>SUM(AR460:AV460)</f>
        <v>3.0984908775000011</v>
      </c>
      <c r="AX460" s="877">
        <f>AW460/I460*100</f>
        <v>19.126486898148158</v>
      </c>
      <c r="AY460" s="1212">
        <v>1.31</v>
      </c>
      <c r="AZ460" s="1028">
        <v>23.66</v>
      </c>
      <c r="BA460" s="1028">
        <v>-16.28</v>
      </c>
      <c r="BB460" s="1028">
        <v>-5.24</v>
      </c>
      <c r="BC460" s="1028">
        <v>8.59</v>
      </c>
      <c r="BE460" s="721">
        <v>2011</v>
      </c>
      <c r="BF460" s="1057">
        <f>IF(BE460&gt;2008,0,IF(BE460&gt;2001,1,IF(BE460&gt;1990,2,IF(BE460&gt;1980,3,IF(BE460&gt;1973,4,IF(BE460&gt;1970,5,IF(BE460&gt;1960,6,IF(BE460&gt;1958,7,IF(BE460&gt;1953,8,9)))))))))</f>
        <v>0</v>
      </c>
    </row>
    <row r="461" spans="1:58" ht="11.25" customHeight="1" x14ac:dyDescent="0.2">
      <c r="A461" s="1019" t="s">
        <v>1710</v>
      </c>
      <c r="B461" s="1031" t="s">
        <v>1711</v>
      </c>
      <c r="C461" s="1181" t="s">
        <v>109</v>
      </c>
      <c r="D461" s="1181" t="s">
        <v>4434</v>
      </c>
      <c r="E461" s="857">
        <v>9</v>
      </c>
      <c r="F461" s="1245">
        <v>393</v>
      </c>
      <c r="G461" s="1245" t="s">
        <v>38</v>
      </c>
      <c r="H461" s="1245" t="s">
        <v>38</v>
      </c>
      <c r="I461" s="1030">
        <v>31.35</v>
      </c>
      <c r="J461" s="766">
        <f>(M461/I461)*100</f>
        <v>3.1897926634768736</v>
      </c>
      <c r="K461" s="1033">
        <v>0.25</v>
      </c>
      <c r="L461" s="1043">
        <v>4</v>
      </c>
      <c r="M461" s="756">
        <f>K461*L461</f>
        <v>1</v>
      </c>
      <c r="N461" s="1026" t="s">
        <v>165</v>
      </c>
      <c r="O461" s="860">
        <v>0.23</v>
      </c>
      <c r="P461" s="1016">
        <v>43357</v>
      </c>
      <c r="Q461" s="1016">
        <v>43374</v>
      </c>
      <c r="R461" s="756">
        <f>(K461-O461)/O461*100</f>
        <v>8.6956521739130395</v>
      </c>
      <c r="S461" s="824">
        <f>IF(INDEX(Historical!$D$7:$D$1455,MATCH(B461,Historical!$B$7:$B$1455,0))=0,"n/a",(INDEX(Historical!$C$7:$C$1455,MATCH(B461,Historical!$B$7:$B$1455,0))/INDEX(Historical!$D$7:$D$1455,MATCH(B461,Historical!$B$7:$B$1455,0))-1)*100)</f>
        <v>11.627855056811608</v>
      </c>
      <c r="T461" s="824">
        <f>IF(INDEX(Historical!$F$7:$F$1455,MATCH(B461,Historical!$B$7:$B$1455,0))=0,"n/a",((INDEX(Historical!$C$7:$C$1455,MATCH(B461,Historical!$B$7:$B$1455,0))/INDEX(Historical!$F$7:$F$1455,MATCH(B461,Historical!$B$7:$B$1455,0)))^(1/3)-1)*100)</f>
        <v>10.891823393038823</v>
      </c>
      <c r="U461" s="824">
        <f>IF(INDEX(Historical!$I$7:$I$1455,MATCH(B461,Historical!$B$7:$B$1455,0))=0,"n/a",((INDEX(Historical!$C$7:$C$1455,MATCH(B461,Historical!$B$7:$B$1455,0))/INDEX(Historical!$I$7:$I$1455,MATCH(B461,Historical!$B$7:$B$1455,0)))^(1/5)-1)*100)</f>
        <v>9.2793502614398662</v>
      </c>
      <c r="V461" s="824">
        <f>IF(INDEX(Historical!$O$7:$O$1455,MATCH(B461,Historical!$B$7:$B$1455,0))=0,"n/a",((INDEX(Historical!$C$7:$C$1455,MATCH(B461,Historical!$B$7:$B$1455,0))/INDEX(Historical!$O$7:$O$1455,MATCH(B461,Historical!$B$7:$B$1455,0)))^(1/10)-1)*100)</f>
        <v>6.6556998173038506</v>
      </c>
      <c r="W461" s="825">
        <f>IF(OR(U461&lt;=0,U461="n/a",V461&lt;=0,V461="n/a"),"n/a",U461/V461)</f>
        <v>1.3941960298922897</v>
      </c>
      <c r="X461" s="826">
        <f>IF(OR(AJ461&lt;=0,AJ461="n/a",U461&lt;=0,U461="n/a"),"n/a",U461/AJ461)</f>
        <v>1.019708819938447</v>
      </c>
      <c r="Y461" s="1032" t="s">
        <v>4077</v>
      </c>
      <c r="Z461" s="766">
        <f>IF(OR(AC461&lt;0.01,AC461="n/a"),"n/a",M461/AC461*100)</f>
        <v>44.444444444444443</v>
      </c>
      <c r="AA461" s="1042">
        <f>IF(OR(AC461&lt;0.01,AC461="n/a"),"n/a",I461/AC461)</f>
        <v>13.933333333333334</v>
      </c>
      <c r="AB461" s="1043">
        <v>12</v>
      </c>
      <c r="AC461" s="1021">
        <v>2.25</v>
      </c>
      <c r="AD461" s="1021">
        <v>1.39</v>
      </c>
      <c r="AE461" s="1021">
        <v>5.81</v>
      </c>
      <c r="AF461" s="1021">
        <v>2.0099999999999998</v>
      </c>
      <c r="AG461" s="1021">
        <v>13.4</v>
      </c>
      <c r="AH461" s="1021">
        <v>6.2</v>
      </c>
      <c r="AI461" s="1021">
        <v>2.3199999999999998</v>
      </c>
      <c r="AJ461" s="1021">
        <v>9.1</v>
      </c>
      <c r="AK461" s="1021">
        <v>10</v>
      </c>
      <c r="AL461" s="1034">
        <v>720.42</v>
      </c>
      <c r="AM461" s="1028">
        <v>4</v>
      </c>
      <c r="AN461" s="1021">
        <v>0</v>
      </c>
      <c r="AO461" s="868">
        <f>IF(U461="n/a","n/a",IF(AA461&lt;0,"n/a",IF(AA461="n/a","n/a",J461+U461-AA461)))</f>
        <v>-1.4641904084165933</v>
      </c>
      <c r="AP461" s="869">
        <f>IF(U461="n/a","n/a",J461+U461)</f>
        <v>12.46914292491674</v>
      </c>
      <c r="AQ461" s="1044">
        <f>IF(OR(AC461&lt;0.01,AF461="n/a"),"n/a",(I461/SQRT(22.5*AC461*(I461/AF461))-1)*100)</f>
        <v>11.566621850404291</v>
      </c>
      <c r="AR461" s="766">
        <f>INDEX(Historical!$C$7:$C$1455,MATCH(B461,Historical!$B$7:$B$1455,0))*IF(AH461="n/a",1.03,IF(AH461&lt;0,1.01,IF(AH461&gt;10,1.1,(1+AH461/100))))</f>
        <v>0.84960000000000013</v>
      </c>
      <c r="AS461" s="1042">
        <f>IF($AI461="n/a",1.03*AR461,IF($AI461&lt;0,1.01*AR461,IF($AI461&gt;10,1.1*AR461,(1+$AI461/100)*AR461)))</f>
        <v>0.8693107200000002</v>
      </c>
      <c r="AT461" s="1042">
        <f>IF($AK461="n/a",1.03*AS461,IF($AK461&lt;0,1.01*AS461,IF($AK461&gt;10,1.1*AS461,(1+$AK461/100)*AS461)))</f>
        <v>0.95624179200000026</v>
      </c>
      <c r="AU461" s="1042">
        <f>IF($AK461="n/a",1.03*AT461,IF($AK461&lt;0,1.01*AT461,IF($AK461&gt;10,1.1*AT461,(1+$AK461/100)*AT461)))</f>
        <v>1.0518659712000005</v>
      </c>
      <c r="AV461" s="1042">
        <f>IF($AK461="n/a",1.03*AU461,IF($AK461&lt;0,1.01*AU461,IF($AK461&gt;10,1.1*AU461,(1+$AK461/100)*AU461)))</f>
        <v>1.1570525683200006</v>
      </c>
      <c r="AW461" s="766">
        <f>SUM(AR461:AV461)</f>
        <v>4.8840710515200012</v>
      </c>
      <c r="AX461" s="877">
        <f>AW461/I461*100</f>
        <v>15.579174008038279</v>
      </c>
      <c r="AY461" s="1212">
        <v>0.61</v>
      </c>
      <c r="AZ461" s="1028">
        <v>5.59</v>
      </c>
      <c r="BA461" s="1028">
        <v>-25.180000000000003</v>
      </c>
      <c r="BB461" s="1028">
        <v>-5.57</v>
      </c>
      <c r="BC461" s="1028">
        <v>-14.580000000000002</v>
      </c>
      <c r="BE461" s="721">
        <v>2010</v>
      </c>
      <c r="BF461" s="1057">
        <f>IF(BE461&gt;2008,0,IF(BE461&gt;2001,1,IF(BE461&gt;1990,2,IF(BE461&gt;1980,3,IF(BE461&gt;1973,4,IF(BE461&gt;1970,5,IF(BE461&gt;1960,6,IF(BE461&gt;1958,7,IF(BE461&gt;1953,8,9)))))))))</f>
        <v>0</v>
      </c>
    </row>
    <row r="462" spans="1:58" ht="11.25" customHeight="1" x14ac:dyDescent="0.2">
      <c r="A462" s="1027" t="s">
        <v>1712</v>
      </c>
      <c r="B462" s="1031" t="s">
        <v>1713</v>
      </c>
      <c r="C462" s="1181" t="s">
        <v>248</v>
      </c>
      <c r="D462" s="1181" t="s">
        <v>4429</v>
      </c>
      <c r="E462" s="858">
        <v>7</v>
      </c>
      <c r="F462" s="1245">
        <v>559</v>
      </c>
      <c r="G462" s="1245" t="s">
        <v>107</v>
      </c>
      <c r="H462" s="1245" t="s">
        <v>107</v>
      </c>
      <c r="I462" s="1030">
        <v>30.54</v>
      </c>
      <c r="J462" s="766">
        <f>(M462/I462)*100</f>
        <v>1.8336607727570402</v>
      </c>
      <c r="K462" s="1033">
        <v>0.14000000000000001</v>
      </c>
      <c r="L462" s="1043">
        <v>4</v>
      </c>
      <c r="M462" s="756">
        <f>K462*L462</f>
        <v>0.56000000000000005</v>
      </c>
      <c r="N462" s="1026" t="s">
        <v>322</v>
      </c>
      <c r="O462" s="860">
        <v>0.13</v>
      </c>
      <c r="P462" s="1022">
        <v>42627</v>
      </c>
      <c r="Q462" s="1022">
        <v>42643</v>
      </c>
      <c r="R462" s="756">
        <f>(K462-O462)/O462*100</f>
        <v>7.6923076923076987</v>
      </c>
      <c r="S462" s="824">
        <f>IF(INDEX(Historical!$D$7:$D$1455,MATCH(B462,Historical!$B$7:$B$1455,0))=0,"n/a",(INDEX(Historical!$C$7:$C$1455,MATCH(B462,Historical!$B$7:$B$1455,0))/INDEX(Historical!$D$7:$D$1455,MATCH(B462,Historical!$B$7:$B$1455,0))-1)*100)</f>
        <v>3.7037037037036979</v>
      </c>
      <c r="T462" s="824">
        <f>IF(INDEX(Historical!$F$7:$F$1455,MATCH(B462,Historical!$B$7:$B$1455,0))=0,"n/a",((INDEX(Historical!$C$7:$C$1455,MATCH(B462,Historical!$B$7:$B$1455,0))/INDEX(Historical!$F$7:$F$1455,MATCH(B462,Historical!$B$7:$B$1455,0)))^(1/3)-1)*100)</f>
        <v>6.7767583149812571</v>
      </c>
      <c r="U462" s="824">
        <f>IF(INDEX(Historical!$I$7:$I$1455,MATCH(B462,Historical!$B$7:$B$1455,0))=0,"n/a",((INDEX(Historical!$C$7:$C$1455,MATCH(B462,Historical!$B$7:$B$1455,0))/INDEX(Historical!$I$7:$I$1455,MATCH(B462,Historical!$B$7:$B$1455,0)))^(1/5)-1)*100)</f>
        <v>6.9610375725068785</v>
      </c>
      <c r="V462" s="824">
        <f>IF(INDEX(Historical!$O$7:$O$1455,MATCH(B462,Historical!$B$7:$B$1455,0))=0,"n/a",((INDEX(Historical!$C$7:$C$1455,MATCH(B462,Historical!$B$7:$B$1455,0))/INDEX(Historical!$O$7:$O$1455,MATCH(B462,Historical!$B$7:$B$1455,0)))^(1/10)-1)*100)</f>
        <v>6.4404439393772384</v>
      </c>
      <c r="W462" s="825">
        <f>IF(OR(U462&lt;=0,U462="n/a",V462&lt;=0,V462="n/a"),"n/a",U462/V462)</f>
        <v>1.0808319485473201</v>
      </c>
      <c r="X462" s="826" t="str">
        <f>IF(OR(AJ462&lt;=0,AJ462="n/a",U462&lt;=0,U462="n/a"),"n/a",U462/AJ462)</f>
        <v>n/a</v>
      </c>
      <c r="Y462" s="780" t="s">
        <v>1043</v>
      </c>
      <c r="Z462" s="766">
        <f>IF(OR(AC462&lt;0.01,AC462="n/a"),"n/a",M462/AC462*100)</f>
        <v>20.973782771535582</v>
      </c>
      <c r="AA462" s="1042">
        <f>IF(OR(AC462&lt;0.01,AC462="n/a"),"n/a",I462/AC462)</f>
        <v>11.438202247191011</v>
      </c>
      <c r="AB462" s="1043">
        <v>6</v>
      </c>
      <c r="AC462" s="1021">
        <v>2.67</v>
      </c>
      <c r="AD462" s="1021">
        <v>0.76</v>
      </c>
      <c r="AE462" s="1021">
        <v>0.25</v>
      </c>
      <c r="AF462" s="1021">
        <v>0.67</v>
      </c>
      <c r="AG462" s="1021">
        <v>8.2000000000000011</v>
      </c>
      <c r="AH462" s="1021">
        <v>28.000000000000004</v>
      </c>
      <c r="AI462" s="1021" t="s">
        <v>138</v>
      </c>
      <c r="AJ462" s="1021">
        <v>-1.6</v>
      </c>
      <c r="AK462" s="1021">
        <v>15</v>
      </c>
      <c r="AL462" s="1034">
        <v>114.22</v>
      </c>
      <c r="AM462" s="1028">
        <v>3.9</v>
      </c>
      <c r="AN462" s="1021">
        <v>0.31</v>
      </c>
      <c r="AO462" s="868">
        <f>IF(U462="n/a","n/a",IF(AA462&lt;0,"n/a",IF(AA462="n/a","n/a",J462+U462-AA462)))</f>
        <v>-2.6435039019270921</v>
      </c>
      <c r="AP462" s="869">
        <f>IF(U462="n/a","n/a",J462+U462)</f>
        <v>8.7946983452639191</v>
      </c>
      <c r="AQ462" s="1044">
        <f>IF(OR(AC462&lt;0.01,AF462="n/a"),"n/a",(I462/SQRT(22.5*AC462*(I462/AF462))-1)*100)</f>
        <v>-41.638690496688433</v>
      </c>
      <c r="AR462" s="766">
        <f>INDEX(Historical!$C$7:$C$1455,MATCH(B462,Historical!$B$7:$B$1455,0))*IF(AH462="n/a",1.03,IF(AH462&lt;0,1.01,IF(AH462&gt;10,1.1,(1+AH462/100))))</f>
        <v>0.6160000000000001</v>
      </c>
      <c r="AS462" s="1042">
        <f>IF($AI462="n/a",1.03*AR462,IF($AI462&lt;0,1.01*AR462,IF($AI462&gt;10,1.1*AR462,(1+$AI462/100)*AR462)))</f>
        <v>0.63448000000000015</v>
      </c>
      <c r="AT462" s="1042">
        <f>IF($AK462="n/a",1.03*AS462,IF($AK462&lt;0,1.01*AS462,IF($AK462&gt;10,1.1*AS462,(1+$AK462/100)*AS462)))</f>
        <v>0.69792800000000021</v>
      </c>
      <c r="AU462" s="1042">
        <f>IF($AK462="n/a",1.03*AT462,IF($AK462&lt;0,1.01*AT462,IF($AK462&gt;10,1.1*AT462,(1+$AK462/100)*AT462)))</f>
        <v>0.76772080000000031</v>
      </c>
      <c r="AV462" s="1042">
        <f>IF($AK462="n/a",1.03*AU462,IF($AK462&lt;0,1.01*AU462,IF($AK462&gt;10,1.1*AU462,(1+$AK462/100)*AU462)))</f>
        <v>0.84449288000000045</v>
      </c>
      <c r="AW462" s="766">
        <f>SUM(AR462:AV462)</f>
        <v>3.5606216800000015</v>
      </c>
      <c r="AX462" s="877">
        <f>AW462/I462*100</f>
        <v>11.658879109364772</v>
      </c>
      <c r="AY462" s="1212">
        <v>1.33</v>
      </c>
      <c r="AZ462" s="1028">
        <v>2.91</v>
      </c>
      <c r="BA462" s="1028">
        <v>-34.39</v>
      </c>
      <c r="BB462" s="1028">
        <v>-7.9600000000000009</v>
      </c>
      <c r="BC462" s="1028">
        <v>-10.38</v>
      </c>
      <c r="BE462" s="721">
        <v>2012</v>
      </c>
      <c r="BF462" s="1057">
        <f>IF(BE462&gt;2008,0,IF(BE462&gt;2001,1,IF(BE462&gt;1990,2,IF(BE462&gt;1980,3,IF(BE462&gt;1973,4,IF(BE462&gt;1970,5,IF(BE462&gt;1960,6,IF(BE462&gt;1958,7,IF(BE462&gt;1953,8,9)))))))))</f>
        <v>0</v>
      </c>
    </row>
    <row r="463" spans="1:58" ht="11.25" customHeight="1" x14ac:dyDescent="0.2">
      <c r="A463" s="1036" t="s">
        <v>4091</v>
      </c>
      <c r="B463" s="1031" t="s">
        <v>4092</v>
      </c>
      <c r="C463" s="1181" t="s">
        <v>109</v>
      </c>
      <c r="D463" s="1181" t="s">
        <v>4426</v>
      </c>
      <c r="E463" s="857">
        <v>5</v>
      </c>
      <c r="F463" s="1245">
        <v>859</v>
      </c>
      <c r="G463" s="1245" t="s">
        <v>107</v>
      </c>
      <c r="H463" s="1245" t="s">
        <v>107</v>
      </c>
      <c r="I463" s="1030">
        <v>20.5</v>
      </c>
      <c r="J463" s="766">
        <f>(M463/I463)*100</f>
        <v>2.9268292682926829</v>
      </c>
      <c r="K463" s="1033">
        <v>0.15</v>
      </c>
      <c r="L463" s="1043">
        <v>4</v>
      </c>
      <c r="M463" s="756">
        <f>K463*L463</f>
        <v>0.6</v>
      </c>
      <c r="N463" s="1026" t="s">
        <v>150</v>
      </c>
      <c r="O463" s="860">
        <v>0.14000000000000001</v>
      </c>
      <c r="P463" s="1016">
        <v>43418</v>
      </c>
      <c r="Q463" s="1016">
        <v>43448</v>
      </c>
      <c r="R463" s="756">
        <f>(K463-O463)/O463*100</f>
        <v>7.1428571428571281</v>
      </c>
      <c r="S463" s="824">
        <f>IF(INDEX(Historical!$D$7:$D$1455,MATCH(B463,Historical!$B$7:$B$1455,0))=0,"n/a",(INDEX(Historical!$C$7:$C$1455,MATCH(B463,Historical!$B$7:$B$1455,0))/INDEX(Historical!$D$7:$D$1455,MATCH(B463,Historical!$B$7:$B$1455,0))-1)*100)</f>
        <v>14.285714285714279</v>
      </c>
      <c r="T463" s="824">
        <f>IF(INDEX(Historical!$F$7:$F$1455,MATCH(B463,Historical!$B$7:$B$1455,0))=0,"n/a",((INDEX(Historical!$C$7:$C$1455,MATCH(B463,Historical!$B$7:$B$1455,0))/INDEX(Historical!$F$7:$F$1455,MATCH(B463,Historical!$B$7:$B$1455,0)))^(1/3)-1)*100)</f>
        <v>74.716092947259767</v>
      </c>
      <c r="U463" s="824" t="str">
        <f>IF(INDEX(Historical!$I$7:$I$1455,MATCH(B463,Historical!$B$7:$B$1455,0))=0,"n/a",((INDEX(Historical!$C$7:$C$1455,MATCH(B463,Historical!$B$7:$B$1455,0))/INDEX(Historical!$I$7:$I$1455,MATCH(B463,Historical!$B$7:$B$1455,0)))^(1/5)-1)*100)</f>
        <v>n/a</v>
      </c>
      <c r="V463" s="824">
        <f>IF(INDEX(Historical!$O$7:$O$1455,MATCH(B463,Historical!$B$7:$B$1455,0))=0,"n/a",((INDEX(Historical!$C$7:$C$1455,MATCH(B463,Historical!$B$7:$B$1455,0))/INDEX(Historical!$O$7:$O$1455,MATCH(B463,Historical!$B$7:$B$1455,0)))^(1/10)-1)*100)</f>
        <v>0</v>
      </c>
      <c r="W463" s="825" t="str">
        <f>IF(OR(U463&lt;=0,U463="n/a",V463&lt;=0,V463="n/a"),"n/a",U463/V463)</f>
        <v>n/a</v>
      </c>
      <c r="X463" s="826" t="str">
        <f>IF(OR(AJ463&lt;=0,AJ463="n/a",U463&lt;=0,U463="n/a"),"n/a",U463/AJ463)</f>
        <v>n/a</v>
      </c>
      <c r="Y463" s="1032" t="s">
        <v>4077</v>
      </c>
      <c r="Z463" s="766" t="str">
        <f>IF(OR(AC463&lt;0.01,AC463="n/a"),"n/a",M463/AC463*100)</f>
        <v>n/a</v>
      </c>
      <c r="AA463" s="1042" t="str">
        <f>IF(OR(AC463&lt;0.01,AC463="n/a"),"n/a",I463/AC463)</f>
        <v>n/a</v>
      </c>
      <c r="AB463" s="1043">
        <v>12</v>
      </c>
      <c r="AC463" s="1021" t="s">
        <v>138</v>
      </c>
      <c r="AD463" s="1021" t="s">
        <v>138</v>
      </c>
      <c r="AE463" s="1021" t="s">
        <v>138</v>
      </c>
      <c r="AF463" s="1021" t="s">
        <v>138</v>
      </c>
      <c r="AG463" s="1021" t="s">
        <v>138</v>
      </c>
      <c r="AH463" s="1021" t="s">
        <v>138</v>
      </c>
      <c r="AI463" s="1021" t="s">
        <v>138</v>
      </c>
      <c r="AJ463" s="1021" t="s">
        <v>138</v>
      </c>
      <c r="AK463" s="1021" t="s">
        <v>138</v>
      </c>
      <c r="AL463" s="1034" t="s">
        <v>138</v>
      </c>
      <c r="AM463" s="1028" t="s">
        <v>138</v>
      </c>
      <c r="AN463" s="1021" t="s">
        <v>138</v>
      </c>
      <c r="AO463" s="868" t="str">
        <f>IF(U463="n/a","n/a",IF(AA463&lt;0,"n/a",IF(AA463="n/a","n/a",J463+U463-AA463)))</f>
        <v>n/a</v>
      </c>
      <c r="AP463" s="869" t="str">
        <f>IF(U463="n/a","n/a",J463+U463)</f>
        <v>n/a</v>
      </c>
      <c r="AQ463" s="1044" t="str">
        <f>IF(OR(AC463&lt;0.01,AF463="n/a"),"n/a",(I463/SQRT(22.5*AC463*(I463/AF463))-1)*100)</f>
        <v>n/a</v>
      </c>
      <c r="AR463" s="766">
        <f>INDEX(Historical!$C$7:$C$1455,MATCH(B463,Historical!$B$7:$B$1455,0))*IF(AH463="n/a",1.03,IF(AH463&lt;0,1.01,IF(AH463&gt;10,1.1,(1+AH463/100))))</f>
        <v>0.49440000000000001</v>
      </c>
      <c r="AS463" s="1042">
        <f>IF($AI463="n/a",1.03*AR463,IF($AI463&lt;0,1.01*AR463,IF($AI463&gt;10,1.1*AR463,(1+$AI463/100)*AR463)))</f>
        <v>0.50923200000000002</v>
      </c>
      <c r="AT463" s="1042">
        <f>IF($AK463="n/a",1.03*AS463,IF($AK463&lt;0,1.01*AS463,IF($AK463&gt;10,1.1*AS463,(1+$AK463/100)*AS463)))</f>
        <v>0.52450896000000002</v>
      </c>
      <c r="AU463" s="1042">
        <f>IF($AK463="n/a",1.03*AT463,IF($AK463&lt;0,1.01*AT463,IF($AK463&gt;10,1.1*AT463,(1+$AK463/100)*AT463)))</f>
        <v>0.5402442288</v>
      </c>
      <c r="AV463" s="1042">
        <f>IF($AK463="n/a",1.03*AU463,IF($AK463&lt;0,1.01*AU463,IF($AK463&gt;10,1.1*AU463,(1+$AK463/100)*AU463)))</f>
        <v>0.55645155566400006</v>
      </c>
      <c r="AW463" s="766">
        <f>SUM(AR463:AV463)</f>
        <v>2.6248367444639999</v>
      </c>
      <c r="AX463" s="877">
        <f>AW463/I463*100</f>
        <v>12.804081680312196</v>
      </c>
      <c r="AY463" s="1212" t="s">
        <v>138</v>
      </c>
      <c r="AZ463" s="1028" t="s">
        <v>138</v>
      </c>
      <c r="BA463" s="1028" t="s">
        <v>138</v>
      </c>
      <c r="BB463" s="1028" t="s">
        <v>138</v>
      </c>
      <c r="BC463" s="1028" t="s">
        <v>138</v>
      </c>
      <c r="BD463" s="1078" t="s">
        <v>4357</v>
      </c>
      <c r="BE463" s="721">
        <v>2014</v>
      </c>
      <c r="BF463" s="1057">
        <f>IF(BE463&gt;2008,0,IF(BE463&gt;2001,1,IF(BE463&gt;1990,2,IF(BE463&gt;1980,3,IF(BE463&gt;1973,4,IF(BE463&gt;1970,5,IF(BE463&gt;1960,6,IF(BE463&gt;1958,7,IF(BE463&gt;1953,8,9)))))))))</f>
        <v>0</v>
      </c>
    </row>
    <row r="464" spans="1:58" ht="11.25" customHeight="1" x14ac:dyDescent="0.2">
      <c r="A464" s="1027" t="s">
        <v>3962</v>
      </c>
      <c r="B464" s="1031" t="s">
        <v>3963</v>
      </c>
      <c r="C464" s="1181" t="s">
        <v>4414</v>
      </c>
      <c r="D464" s="1181" t="s">
        <v>4415</v>
      </c>
      <c r="E464" s="857">
        <v>5</v>
      </c>
      <c r="F464" s="1245">
        <v>781</v>
      </c>
      <c r="G464" s="1245" t="s">
        <v>107</v>
      </c>
      <c r="H464" s="1245" t="s">
        <v>107</v>
      </c>
      <c r="I464" s="1030">
        <v>11.15</v>
      </c>
      <c r="J464" s="766">
        <f>(M464/I464)*100</f>
        <v>6.4573991031390126</v>
      </c>
      <c r="K464" s="1033">
        <v>0.18</v>
      </c>
      <c r="L464" s="1043">
        <v>4</v>
      </c>
      <c r="M464" s="756">
        <f>K464*L464</f>
        <v>0.72</v>
      </c>
      <c r="N464" s="1026" t="s">
        <v>521</v>
      </c>
      <c r="O464" s="860">
        <v>0.17</v>
      </c>
      <c r="P464" s="1016">
        <v>43146</v>
      </c>
      <c r="Q464" s="1016">
        <v>43159</v>
      </c>
      <c r="R464" s="756">
        <f>(K464-O464)/O464*100</f>
        <v>5.8823529411764595</v>
      </c>
      <c r="S464" s="824">
        <f>IF(INDEX(Historical!$D$7:$D$1455,MATCH(B464,Historical!$B$7:$B$1455,0))=0,"n/a",(INDEX(Historical!$C$7:$C$1455,MATCH(B464,Historical!$B$7:$B$1455,0))/INDEX(Historical!$D$7:$D$1455,MATCH(B464,Historical!$B$7:$B$1455,0))-1)*100)</f>
        <v>23.394495412844019</v>
      </c>
      <c r="T464" s="824">
        <f>IF(INDEX(Historical!$F$7:$F$1455,MATCH(B464,Historical!$B$7:$B$1455,0))=0,"n/a",((INDEX(Historical!$C$7:$C$1455,MATCH(B464,Historical!$B$7:$B$1455,0))/INDEX(Historical!$F$7:$F$1455,MATCH(B464,Historical!$B$7:$B$1455,0)))^(1/3)-1)*100)</f>
        <v>13.495371912152843</v>
      </c>
      <c r="U464" s="824">
        <f>IF(INDEX(Historical!$I$7:$I$1455,MATCH(B464,Historical!$B$7:$B$1455,0))=0,"n/a",((INDEX(Historical!$C$7:$C$1455,MATCH(B464,Historical!$B$7:$B$1455,0))/INDEX(Historical!$I$7:$I$1455,MATCH(B464,Historical!$B$7:$B$1455,0)))^(1/5)-1)*100)</f>
        <v>8.366726603058483</v>
      </c>
      <c r="V464" s="824" t="str">
        <f>IF(INDEX(Historical!$O$7:$O$1455,MATCH(B464,Historical!$B$7:$B$1455,0))=0,"n/a",((INDEX(Historical!$C$7:$C$1455,MATCH(B464,Historical!$B$7:$B$1455,0))/INDEX(Historical!$O$7:$O$1455,MATCH(B464,Historical!$B$7:$B$1455,0)))^(1/10)-1)*100)</f>
        <v>n/a</v>
      </c>
      <c r="W464" s="825" t="str">
        <f>IF(OR(U464&lt;=0,U464="n/a",V464&lt;=0,V464="n/a"),"n/a",U464/V464)</f>
        <v>n/a</v>
      </c>
      <c r="X464" s="826">
        <f>IF(OR(AJ464&lt;=0,AJ464="n/a",U464&lt;=0,U464="n/a"),"n/a",U464/AJ464)</f>
        <v>0.22735670117006748</v>
      </c>
      <c r="Y464" s="1032"/>
      <c r="Z464" s="766">
        <f>IF(OR(AC464&lt;0.01,AC464="n/a"),"n/a",M464/AC464*100)</f>
        <v>104.34782608695652</v>
      </c>
      <c r="AA464" s="1042">
        <f>IF(OR(AC464&lt;0.01,AC464="n/a"),"n/a",I464/AC464)</f>
        <v>16.159420289855074</v>
      </c>
      <c r="AB464" s="1043">
        <v>12</v>
      </c>
      <c r="AC464" s="1021">
        <v>0.69</v>
      </c>
      <c r="AD464" s="1021" t="s">
        <v>138</v>
      </c>
      <c r="AE464" s="1021">
        <v>2.08</v>
      </c>
      <c r="AF464" s="1021">
        <v>0.95</v>
      </c>
      <c r="AG464" s="1021">
        <v>5.7</v>
      </c>
      <c r="AH464" s="1023">
        <v>-20.100000000000001</v>
      </c>
      <c r="AI464" s="1023">
        <v>-46.9</v>
      </c>
      <c r="AJ464" s="1021">
        <v>36.799999999999997</v>
      </c>
      <c r="AK464" s="1021" t="s">
        <v>138</v>
      </c>
      <c r="AL464" s="1034">
        <v>1180</v>
      </c>
      <c r="AM464" s="1028">
        <v>1.0999999999999999</v>
      </c>
      <c r="AN464" s="1023">
        <v>0.8</v>
      </c>
      <c r="AO464" s="868">
        <f>IF(U464="n/a","n/a",IF(AA464&lt;0,"n/a",IF(AA464="n/a","n/a",J464+U464-AA464)))</f>
        <v>-1.3352945836575785</v>
      </c>
      <c r="AP464" s="869">
        <f>IF(U464="n/a","n/a",J464+U464)</f>
        <v>14.824125706197496</v>
      </c>
      <c r="AQ464" s="1044">
        <f>IF(OR(AC464&lt;0.01,AF464="n/a"),"n/a",(I464/SQRT(22.5*AC464*(I464/AF464))-1)*100)</f>
        <v>-17.399356270029742</v>
      </c>
      <c r="AR464" s="766">
        <f>INDEX(Historical!$C$7:$C$1455,MATCH(B464,Historical!$B$7:$B$1455,0))*IF(AH464="n/a",1.03,IF(AH464&lt;0,1.01,IF(AH464&gt;10,1.1,(1+AH464/100))))</f>
        <v>0.67922499999999997</v>
      </c>
      <c r="AS464" s="1042">
        <f>IF($AI464="n/a",1.03*AR464,IF($AI464&lt;0,1.01*AR464,IF($AI464&gt;10,1.1*AR464,(1+$AI464/100)*AR464)))</f>
        <v>0.68601725000000002</v>
      </c>
      <c r="AT464" s="1042">
        <f>IF($AK464="n/a",1.03*AS464,IF($AK464&lt;0,1.01*AS464,IF($AK464&gt;10,1.1*AS464,(1+$AK464/100)*AS464)))</f>
        <v>0.70659776750000003</v>
      </c>
      <c r="AU464" s="1042">
        <f>IF($AK464="n/a",1.03*AT464,IF($AK464&lt;0,1.01*AT464,IF($AK464&gt;10,1.1*AT464,(1+$AK464/100)*AT464)))</f>
        <v>0.72779570052500009</v>
      </c>
      <c r="AV464" s="1042">
        <f>IF($AK464="n/a",1.03*AU464,IF($AK464&lt;0,1.01*AU464,IF($AK464&gt;10,1.1*AU464,(1+$AK464/100)*AU464)))</f>
        <v>0.74962957154075016</v>
      </c>
      <c r="AW464" s="766">
        <f>SUM(AR464:AV464)</f>
        <v>3.5492652895657502</v>
      </c>
      <c r="AX464" s="877">
        <f>AW464/I464*100</f>
        <v>31.831975691172648</v>
      </c>
      <c r="AY464" s="1212">
        <v>1.35</v>
      </c>
      <c r="AZ464" s="1028">
        <v>4.3</v>
      </c>
      <c r="BA464" s="1028">
        <v>-30.959999999999997</v>
      </c>
      <c r="BB464" s="1028">
        <v>-7.17</v>
      </c>
      <c r="BC464" s="1028">
        <v>-17.599999999999998</v>
      </c>
      <c r="BE464" s="721">
        <v>2014</v>
      </c>
      <c r="BF464" s="1057">
        <f>IF(BE464&gt;2008,0,IF(BE464&gt;2001,1,IF(BE464&gt;1990,2,IF(BE464&gt;1980,3,IF(BE464&gt;1973,4,IF(BE464&gt;1970,5,IF(BE464&gt;1960,6,IF(BE464&gt;1958,7,IF(BE464&gt;1953,8,9)))))))))</f>
        <v>0</v>
      </c>
    </row>
    <row r="465" spans="1:58" ht="11.25" customHeight="1" x14ac:dyDescent="0.2">
      <c r="A465" s="1019" t="s">
        <v>1716</v>
      </c>
      <c r="B465" s="1031" t="s">
        <v>1717</v>
      </c>
      <c r="C465" s="1181" t="s">
        <v>109</v>
      </c>
      <c r="D465" s="1181" t="s">
        <v>4434</v>
      </c>
      <c r="E465" s="857">
        <v>8</v>
      </c>
      <c r="F465" s="1245">
        <v>522</v>
      </c>
      <c r="G465" s="1245" t="s">
        <v>38</v>
      </c>
      <c r="H465" s="1245" t="s">
        <v>38</v>
      </c>
      <c r="I465" s="1030">
        <v>62.69</v>
      </c>
      <c r="J465" s="766">
        <f>(M465/I465)*100</f>
        <v>3.1903014834901899</v>
      </c>
      <c r="K465" s="1033">
        <v>0.5</v>
      </c>
      <c r="L465" s="1043">
        <v>4</v>
      </c>
      <c r="M465" s="756">
        <f>K465*L465</f>
        <v>2</v>
      </c>
      <c r="N465" s="1026" t="s">
        <v>150</v>
      </c>
      <c r="O465" s="860">
        <v>0.4</v>
      </c>
      <c r="P465" s="1016">
        <v>43342</v>
      </c>
      <c r="Q465" s="1016">
        <v>43360</v>
      </c>
      <c r="R465" s="756">
        <f>(K465-O465)/O465*100</f>
        <v>24.999999999999993</v>
      </c>
      <c r="S465" s="824">
        <f>IF(INDEX(Historical!$D$7:$D$1455,MATCH(B465,Historical!$B$7:$B$1455,0))=0,"n/a",(INDEX(Historical!$C$7:$C$1455,MATCH(B465,Historical!$B$7:$B$1455,0))/INDEX(Historical!$D$7:$D$1455,MATCH(B465,Historical!$B$7:$B$1455,0))-1)*100)</f>
        <v>29.411764705882359</v>
      </c>
      <c r="T465" s="824">
        <f>IF(INDEX(Historical!$F$7:$F$1455,MATCH(B465,Historical!$B$7:$B$1455,0))=0,"n/a",((INDEX(Historical!$C$7:$C$1455,MATCH(B465,Historical!$B$7:$B$1455,0))/INDEX(Historical!$F$7:$F$1455,MATCH(B465,Historical!$B$7:$B$1455,0)))^(1/3)-1)*100)</f>
        <v>23.545035086408795</v>
      </c>
      <c r="U465" s="824">
        <f>IF(INDEX(Historical!$I$7:$I$1455,MATCH(B465,Historical!$B$7:$B$1455,0))=0,"n/a",((INDEX(Historical!$C$7:$C$1455,MATCH(B465,Historical!$B$7:$B$1455,0))/INDEX(Historical!$I$7:$I$1455,MATCH(B465,Historical!$B$7:$B$1455,0)))^(1/5)-1)*100)</f>
        <v>45.850790433421928</v>
      </c>
      <c r="V465" s="824">
        <f>IF(INDEX(Historical!$O$7:$O$1455,MATCH(B465,Historical!$B$7:$B$1455,0))=0,"n/a",((INDEX(Historical!$C$7:$C$1455,MATCH(B465,Historical!$B$7:$B$1455,0))/INDEX(Historical!$O$7:$O$1455,MATCH(B465,Historical!$B$7:$B$1455,0)))^(1/10)-1)*100)</f>
        <v>-7.6325172869397555</v>
      </c>
      <c r="W465" s="825" t="str">
        <f>IF(OR(U465&lt;=0,U465="n/a",V465&lt;=0,V465="n/a"),"n/a",U465/V465)</f>
        <v>n/a</v>
      </c>
      <c r="X465" s="826">
        <f>IF(OR(AJ465&lt;=0,AJ465="n/a",U465&lt;=0,U465="n/a"),"n/a",U465/AJ465)</f>
        <v>32.750564595301377</v>
      </c>
      <c r="Y465" s="780"/>
      <c r="Z465" s="766">
        <f>IF(OR(AC465&lt;0.01,AC465="n/a"),"n/a",M465/AC465*100)</f>
        <v>39.447731755424059</v>
      </c>
      <c r="AA465" s="1042">
        <f>IF(OR(AC465&lt;0.01,AC465="n/a"),"n/a",I465/AC465)</f>
        <v>12.364891518737672</v>
      </c>
      <c r="AB465" s="1043">
        <v>12</v>
      </c>
      <c r="AC465" s="1021">
        <v>5.07</v>
      </c>
      <c r="AD465" s="1021">
        <v>0.89</v>
      </c>
      <c r="AE465" s="1021">
        <v>4.12</v>
      </c>
      <c r="AF465" s="1021">
        <v>1.3</v>
      </c>
      <c r="AG465" s="1021">
        <v>12.3</v>
      </c>
      <c r="AH465" s="1021">
        <v>7.1</v>
      </c>
      <c r="AI465" s="1021">
        <v>2.73</v>
      </c>
      <c r="AJ465" s="1021">
        <v>1.4000000000000001</v>
      </c>
      <c r="AK465" s="1021">
        <v>13.889999999999999</v>
      </c>
      <c r="AL465" s="1034">
        <v>28440</v>
      </c>
      <c r="AM465" s="1028">
        <v>0.35000000000000003</v>
      </c>
      <c r="AN465" s="1021">
        <v>0.65</v>
      </c>
      <c r="AO465" s="868">
        <f>IF(U465="n/a","n/a",IF(AA465&lt;0,"n/a",IF(AA465="n/a","n/a",J465+U465-AA465)))</f>
        <v>36.676200398174444</v>
      </c>
      <c r="AP465" s="869">
        <f>IF(U465="n/a","n/a",J465+U465)</f>
        <v>49.041091916912116</v>
      </c>
      <c r="AQ465" s="1044">
        <f>IF(OR(AC465&lt;0.01,AF465="n/a"),"n/a",(I465/SQRT(22.5*AC465*(I465/AF465))-1)*100)</f>
        <v>-15.476869768331792</v>
      </c>
      <c r="AR465" s="766">
        <f>INDEX(Historical!$C$7:$C$1455,MATCH(B465,Historical!$B$7:$B$1455,0))*IF(AH465="n/a",1.03,IF(AH465&lt;0,1.01,IF(AH465&gt;10,1.1,(1+AH465/100))))</f>
        <v>1.4137200000000001</v>
      </c>
      <c r="AS465" s="1042">
        <f>IF($AI465="n/a",1.03*AR465,IF($AI465&lt;0,1.01*AR465,IF($AI465&gt;10,1.1*AR465,(1+$AI465/100)*AR465)))</f>
        <v>1.4523145560000001</v>
      </c>
      <c r="AT465" s="1042">
        <f>IF($AK465="n/a",1.03*AS465,IF($AK465&lt;0,1.01*AS465,IF($AK465&gt;10,1.1*AS465,(1+$AK465/100)*AS465)))</f>
        <v>1.5975460116000002</v>
      </c>
      <c r="AU465" s="1042">
        <f>IF($AK465="n/a",1.03*AT465,IF($AK465&lt;0,1.01*AT465,IF($AK465&gt;10,1.1*AT465,(1+$AK465/100)*AT465)))</f>
        <v>1.7573006127600004</v>
      </c>
      <c r="AV465" s="1042">
        <f>IF($AK465="n/a",1.03*AU465,IF($AK465&lt;0,1.01*AU465,IF($AK465&gt;10,1.1*AU465,(1+$AK465/100)*AU465)))</f>
        <v>1.9330306740360006</v>
      </c>
      <c r="AW465" s="766">
        <f>SUM(AR465:AV465)</f>
        <v>8.1539118543960019</v>
      </c>
      <c r="AX465" s="877">
        <f>AW465/I465*100</f>
        <v>13.006718542663906</v>
      </c>
      <c r="AY465" s="1212">
        <v>1.24</v>
      </c>
      <c r="AZ465" s="1028">
        <v>6.8199999999999994</v>
      </c>
      <c r="BA465" s="1028">
        <v>-16.5</v>
      </c>
      <c r="BB465" s="1028">
        <v>-1.79</v>
      </c>
      <c r="BC465" s="1028">
        <v>-8.23</v>
      </c>
      <c r="BE465" s="721">
        <v>2011</v>
      </c>
      <c r="BF465" s="1057">
        <f>IF(BE465&gt;2008,0,IF(BE465&gt;2001,1,IF(BE465&gt;1990,2,IF(BE465&gt;1980,3,IF(BE465&gt;1973,4,IF(BE465&gt;1970,5,IF(BE465&gt;1960,6,IF(BE465&gt;1958,7,IF(BE465&gt;1953,8,9)))))))))</f>
        <v>0</v>
      </c>
    </row>
    <row r="466" spans="1:58" s="905" customFormat="1" ht="11.25" customHeight="1" x14ac:dyDescent="0.2">
      <c r="A466" s="908" t="s">
        <v>4343</v>
      </c>
      <c r="B466" s="914" t="s">
        <v>4300</v>
      </c>
      <c r="C466" s="1181" t="s">
        <v>248</v>
      </c>
      <c r="D466" s="1181" t="s">
        <v>4453</v>
      </c>
      <c r="E466" s="885">
        <v>5</v>
      </c>
      <c r="F466" s="1245">
        <v>835</v>
      </c>
      <c r="G466" s="1244" t="s">
        <v>107</v>
      </c>
      <c r="H466" s="1244" t="s">
        <v>107</v>
      </c>
      <c r="I466" s="886">
        <v>18.38</v>
      </c>
      <c r="J466" s="887">
        <f>(M466/I466)*100</f>
        <v>2.1762785636561484</v>
      </c>
      <c r="K466" s="888">
        <v>0.1</v>
      </c>
      <c r="L466" s="889">
        <v>4</v>
      </c>
      <c r="M466" s="890">
        <f>K466*L466</f>
        <v>0.4</v>
      </c>
      <c r="N466" s="891" t="s">
        <v>521</v>
      </c>
      <c r="O466" s="892">
        <v>9.5000000000000001E-2</v>
      </c>
      <c r="P466" s="893">
        <v>43326</v>
      </c>
      <c r="Q466" s="893">
        <v>43341</v>
      </c>
      <c r="R466" s="890">
        <f>(K466-O466)/O466*100</f>
        <v>5.2631578947368469</v>
      </c>
      <c r="S466" s="824">
        <f>IF(INDEX(Historical!$D$7:$D$1455,MATCH(B466,Historical!$B$7:$B$1455,0))=0,"n/a",(INDEX(Historical!$C$7:$C$1455,MATCH(B466,Historical!$B$7:$B$1455,0))/INDEX(Historical!$D$7:$D$1455,MATCH(B466,Historical!$B$7:$B$1455,0))-1)*100)</f>
        <v>7.3529411764705843</v>
      </c>
      <c r="T466" s="824">
        <f>IF(INDEX(Historical!$F$7:$F$1455,MATCH(B466,Historical!$B$7:$B$1455,0))=0,"n/a",((INDEX(Historical!$C$7:$C$1455,MATCH(B466,Historical!$B$7:$B$1455,0))/INDEX(Historical!$F$7:$F$1455,MATCH(B466,Historical!$B$7:$B$1455,0)))^(1/3)-1)*100)</f>
        <v>8.5965432728004831</v>
      </c>
      <c r="U466" s="824">
        <f>IF(INDEX(Historical!$I$7:$I$1455,MATCH(B466,Historical!$B$7:$B$1455,0))=0,"n/a",((INDEX(Historical!$C$7:$C$1455,MATCH(B466,Historical!$B$7:$B$1455,0))/INDEX(Historical!$I$7:$I$1455,MATCH(B466,Historical!$B$7:$B$1455,0)))^(1/5)-1)*100)</f>
        <v>6.2149918355790978</v>
      </c>
      <c r="V466" s="824">
        <f>IF(INDEX(Historical!$O$7:$O$1455,MATCH(B466,Historical!$B$7:$B$1455,0))=0,"n/a",((INDEX(Historical!$C$7:$C$1455,MATCH(B466,Historical!$B$7:$B$1455,0))/INDEX(Historical!$O$7:$O$1455,MATCH(B466,Historical!$B$7:$B$1455,0)))^(1/10)-1)*100)</f>
        <v>3.0606577873337093</v>
      </c>
      <c r="W466" s="894">
        <f>IF(OR(U466&lt;=0,U466="n/a",V466&lt;=0,V466="n/a"),"n/a",U466/V466)</f>
        <v>2.0306065778733418</v>
      </c>
      <c r="X466" s="895">
        <f>IF(OR(AJ466&lt;=0,AJ466="n/a",U466&lt;=0,U466="n/a"),"n/a",U466/AJ466)</f>
        <v>0.16101015118080564</v>
      </c>
      <c r="Y466" s="896"/>
      <c r="Z466" s="887">
        <f>IF(OR(AC466&lt;0.01,AC466="n/a"),"n/a",M466/AC466*100)</f>
        <v>33.613445378151262</v>
      </c>
      <c r="AA466" s="897">
        <f>IF(OR(AC466&lt;0.01,AC466="n/a"),"n/a",I466/AC466)</f>
        <v>15.445378151260504</v>
      </c>
      <c r="AB466" s="889">
        <v>12</v>
      </c>
      <c r="AC466" s="898">
        <v>1.19</v>
      </c>
      <c r="AD466" s="898" t="s">
        <v>138</v>
      </c>
      <c r="AE466" s="898">
        <v>0.85</v>
      </c>
      <c r="AF466" s="898">
        <v>1.83</v>
      </c>
      <c r="AG466" s="898">
        <v>10.199999999999999</v>
      </c>
      <c r="AH466" s="898">
        <v>28.299999999999997</v>
      </c>
      <c r="AI466" s="898">
        <v>30.7</v>
      </c>
      <c r="AJ466" s="898">
        <v>38.6</v>
      </c>
      <c r="AK466" s="898" t="s">
        <v>138</v>
      </c>
      <c r="AL466" s="899">
        <v>276.8</v>
      </c>
      <c r="AM466" s="900">
        <v>1.0999999999999999</v>
      </c>
      <c r="AN466" s="898">
        <v>0.78</v>
      </c>
      <c r="AO466" s="901">
        <f>IF(U466="n/a","n/a",IF(AA466&lt;0,"n/a",IF(AA466="n/a","n/a",J466+U466-AA466)))</f>
        <v>-7.0541077520252582</v>
      </c>
      <c r="AP466" s="902">
        <f>IF(U466="n/a","n/a",J466+U466)</f>
        <v>8.3912703992352462</v>
      </c>
      <c r="AQ466" s="903">
        <f>IF(OR(AC466&lt;0.01,AF466="n/a"),"n/a",(I466/SQRT(22.5*AC466*(I466/AF466))-1)*100)</f>
        <v>12.081402990677015</v>
      </c>
      <c r="AR466" s="766">
        <f>INDEX(Historical!$C$7:$C$1455,MATCH(B466,Historical!$B$7:$B$1455,0))*IF(AH466="n/a",1.03,IF(AH466&lt;0,1.01,IF(AH466&gt;10,1.1,(1+AH466/100))))</f>
        <v>0.40150000000000002</v>
      </c>
      <c r="AS466" s="897">
        <f>IF($AI466="n/a",1.03*AR466,IF($AI466&lt;0,1.01*AR466,IF($AI466&gt;10,1.1*AR466,(1+$AI466/100)*AR466)))</f>
        <v>0.44165000000000004</v>
      </c>
      <c r="AT466" s="897">
        <f>IF($AK466="n/a",1.03*AS466,IF($AK466&lt;0,1.01*AS466,IF($AK466&gt;10,1.1*AS466,(1+$AK466/100)*AS466)))</f>
        <v>0.45489950000000007</v>
      </c>
      <c r="AU466" s="897">
        <f>IF($AK466="n/a",1.03*AT466,IF($AK466&lt;0,1.01*AT466,IF($AK466&gt;10,1.1*AT466,(1+$AK466/100)*AT466)))</f>
        <v>0.46854648500000007</v>
      </c>
      <c r="AV466" s="897">
        <f>IF($AK466="n/a",1.03*AU466,IF($AK466&lt;0,1.01*AU466,IF($AK466&gt;10,1.1*AU466,(1+$AK466/100)*AU466)))</f>
        <v>0.48260287955000009</v>
      </c>
      <c r="AW466" s="887">
        <f>SUM(AR466:AV466)</f>
        <v>2.2491988645500003</v>
      </c>
      <c r="AX466" s="904">
        <f>AW466/I466*100</f>
        <v>12.237208185799785</v>
      </c>
      <c r="AY466" s="1213">
        <v>-0.35</v>
      </c>
      <c r="AZ466" s="900">
        <v>8.82</v>
      </c>
      <c r="BA466" s="900">
        <v>-36.28</v>
      </c>
      <c r="BB466" s="900">
        <v>-0.55999999999999994</v>
      </c>
      <c r="BC466" s="900">
        <v>-15.78</v>
      </c>
      <c r="BD466" s="1079"/>
      <c r="BE466" s="721">
        <v>2014</v>
      </c>
      <c r="BF466" s="1057">
        <f>IF(BE466&gt;2008,0,IF(BE466&gt;2001,1,IF(BE466&gt;1990,2,IF(BE466&gt;1980,3,IF(BE466&gt;1973,4,IF(BE466&gt;1970,5,IF(BE466&gt;1960,6,IF(BE466&gt;1958,7,IF(BE466&gt;1953,8,9)))))))))</f>
        <v>0</v>
      </c>
    </row>
    <row r="467" spans="1:58" ht="11.25" customHeight="1" x14ac:dyDescent="0.2">
      <c r="A467" s="1027" t="s">
        <v>4051</v>
      </c>
      <c r="B467" s="1031" t="s">
        <v>3965</v>
      </c>
      <c r="C467" s="1181" t="s">
        <v>4283</v>
      </c>
      <c r="D467" s="1181" t="s">
        <v>4433</v>
      </c>
      <c r="E467" s="857">
        <v>5</v>
      </c>
      <c r="F467" s="1245">
        <v>774</v>
      </c>
      <c r="G467" s="1245" t="s">
        <v>107</v>
      </c>
      <c r="H467" s="1245" t="s">
        <v>107</v>
      </c>
      <c r="I467" s="1030">
        <v>80.739999999999995</v>
      </c>
      <c r="J467" s="766">
        <f>(M467/I467)*100</f>
        <v>1.733960862026257</v>
      </c>
      <c r="K467" s="1033">
        <v>0.35</v>
      </c>
      <c r="L467" s="1043">
        <v>4</v>
      </c>
      <c r="M467" s="756">
        <f>K467*L467</f>
        <v>1.4</v>
      </c>
      <c r="N467" s="1026" t="s">
        <v>162</v>
      </c>
      <c r="O467" s="860">
        <v>0.3</v>
      </c>
      <c r="P467" s="714">
        <v>43118</v>
      </c>
      <c r="Q467" s="714">
        <v>43131</v>
      </c>
      <c r="R467" s="756">
        <f>(K467-O467)/O467*100</f>
        <v>16.666666666666664</v>
      </c>
      <c r="S467" s="824">
        <f>IF(INDEX(Historical!$D$7:$D$1455,MATCH(B467,Historical!$B$7:$B$1455,0))=0,"n/a",(INDEX(Historical!$C$7:$C$1455,MATCH(B467,Historical!$B$7:$B$1455,0))/INDEX(Historical!$D$7:$D$1455,MATCH(B467,Historical!$B$7:$B$1455,0))-1)*100)</f>
        <v>23.529411764705888</v>
      </c>
      <c r="T467" s="824">
        <f>IF(INDEX(Historical!$F$7:$F$1455,MATCH(B467,Historical!$B$7:$B$1455,0))=0,"n/a",((INDEX(Historical!$C$7:$C$1455,MATCH(B467,Historical!$B$7:$B$1455,0))/INDEX(Historical!$F$7:$F$1455,MATCH(B467,Historical!$B$7:$B$1455,0)))^(1/3)-1)*100)</f>
        <v>103.27927136297066</v>
      </c>
      <c r="U467" s="824" t="str">
        <f>IF(INDEX(Historical!$I$7:$I$1455,MATCH(B467,Historical!$B$7:$B$1455,0))=0,"n/a",((INDEX(Historical!$C$7:$C$1455,MATCH(B467,Historical!$B$7:$B$1455,0))/INDEX(Historical!$I$7:$I$1455,MATCH(B467,Historical!$B$7:$B$1455,0)))^(1/5)-1)*100)</f>
        <v>n/a</v>
      </c>
      <c r="V467" s="824" t="str">
        <f>IF(INDEX(Historical!$O$7:$O$1455,MATCH(B467,Historical!$B$7:$B$1455,0))=0,"n/a",((INDEX(Historical!$C$7:$C$1455,MATCH(B467,Historical!$B$7:$B$1455,0))/INDEX(Historical!$O$7:$O$1455,MATCH(B467,Historical!$B$7:$B$1455,0)))^(1/10)-1)*100)</f>
        <v>n/a</v>
      </c>
      <c r="W467" s="825" t="str">
        <f>IF(OR(U467&lt;=0,U467="n/a",V467&lt;=0,V467="n/a"),"n/a",U467/V467)</f>
        <v>n/a</v>
      </c>
      <c r="X467" s="826" t="str">
        <f>IF(OR(AJ467&lt;=0,AJ467="n/a",U467&lt;=0,U467="n/a"),"n/a",U467/AJ467)</f>
        <v>n/a</v>
      </c>
      <c r="Y467" s="777"/>
      <c r="Z467" s="766">
        <f>IF(OR(AC467&lt;0.01,AC467="n/a"),"n/a",M467/AC467*100)</f>
        <v>18.469656992084431</v>
      </c>
      <c r="AA467" s="1042">
        <f>IF(OR(AC467&lt;0.01,AC467="n/a"),"n/a",I467/AC467)</f>
        <v>10.651715039577835</v>
      </c>
      <c r="AB467" s="1043">
        <v>11</v>
      </c>
      <c r="AC467" s="1021">
        <v>7.58</v>
      </c>
      <c r="AD467" s="1021">
        <v>0.95</v>
      </c>
      <c r="AE467" s="1021">
        <v>0.21</v>
      </c>
      <c r="AF467" s="1021">
        <v>1.36</v>
      </c>
      <c r="AG467" s="1021">
        <v>9.1</v>
      </c>
      <c r="AH467" s="1021">
        <v>27.6</v>
      </c>
      <c r="AI467" s="1021">
        <v>14.16</v>
      </c>
      <c r="AJ467" s="1021">
        <v>13.5</v>
      </c>
      <c r="AK467" s="1021">
        <v>11.25</v>
      </c>
      <c r="AL467" s="1034">
        <v>4080</v>
      </c>
      <c r="AM467" s="1028">
        <v>11.3</v>
      </c>
      <c r="AN467" s="1021">
        <v>0.78</v>
      </c>
      <c r="AO467" s="868" t="str">
        <f>IF(U467="n/a","n/a",IF(AA467&lt;0,"n/a",IF(AA467="n/a","n/a",J467+U467-AA467)))</f>
        <v>n/a</v>
      </c>
      <c r="AP467" s="869" t="str">
        <f>IF(U467="n/a","n/a",J467+U467)</f>
        <v>n/a</v>
      </c>
      <c r="AQ467" s="1044">
        <f>IF(OR(AC467&lt;0.01,AF467="n/a"),"n/a",(I467/SQRT(22.5*AC467*(I467/AF467))-1)*100)</f>
        <v>-19.760545992148238</v>
      </c>
      <c r="AR467" s="766">
        <f>INDEX(Historical!$C$7:$C$1455,MATCH(B467,Historical!$B$7:$B$1455,0))*IF(AH467="n/a",1.03,IF(AH467&lt;0,1.01,IF(AH467&gt;10,1.1,(1+AH467/100))))</f>
        <v>1.1550000000000002</v>
      </c>
      <c r="AS467" s="1042">
        <f>IF($AI467="n/a",1.03*AR467,IF($AI467&lt;0,1.01*AR467,IF($AI467&gt;10,1.1*AR467,(1+$AI467/100)*AR467)))</f>
        <v>1.2705000000000004</v>
      </c>
      <c r="AT467" s="1042">
        <f>IF($AK467="n/a",1.03*AS467,IF($AK467&lt;0,1.01*AS467,IF($AK467&gt;10,1.1*AS467,(1+$AK467/100)*AS467)))</f>
        <v>1.3975500000000005</v>
      </c>
      <c r="AU467" s="1042">
        <f>IF($AK467="n/a",1.03*AT467,IF($AK467&lt;0,1.01*AT467,IF($AK467&gt;10,1.1*AT467,(1+$AK467/100)*AT467)))</f>
        <v>1.5373050000000006</v>
      </c>
      <c r="AV467" s="1042">
        <f>IF($AK467="n/a",1.03*AU467,IF($AK467&lt;0,1.01*AU467,IF($AK467&gt;10,1.1*AU467,(1+$AK467/100)*AU467)))</f>
        <v>1.6910355000000008</v>
      </c>
      <c r="AW467" s="766">
        <f>SUM(AR467:AV467)</f>
        <v>7.0513905000000028</v>
      </c>
      <c r="AX467" s="877">
        <f>AW467/I467*100</f>
        <v>8.7334536784741186</v>
      </c>
      <c r="AY467" s="1212">
        <v>0.8</v>
      </c>
      <c r="AZ467" s="1028">
        <v>12.41</v>
      </c>
      <c r="BA467" s="1028">
        <v>-43.120000000000005</v>
      </c>
      <c r="BB467" s="1028">
        <v>0.16999999999999998</v>
      </c>
      <c r="BC467" s="1028">
        <v>-19.059999999999999</v>
      </c>
      <c r="BE467" s="721">
        <v>2014</v>
      </c>
      <c r="BF467" s="1057">
        <f>IF(BE467&gt;2008,0,IF(BE467&gt;2001,1,IF(BE467&gt;1990,2,IF(BE467&gt;1980,3,IF(BE467&gt;1973,4,IF(BE467&gt;1970,5,IF(BE467&gt;1960,6,IF(BE467&gt;1958,7,IF(BE467&gt;1953,8,9)))))))))</f>
        <v>0</v>
      </c>
    </row>
    <row r="468" spans="1:58" ht="11.25" customHeight="1" x14ac:dyDescent="0.2">
      <c r="A468" s="1027" t="s">
        <v>2860</v>
      </c>
      <c r="B468" s="1031" t="s">
        <v>2861</v>
      </c>
      <c r="C468" s="1181" t="s">
        <v>109</v>
      </c>
      <c r="D468" s="1181" t="s">
        <v>4434</v>
      </c>
      <c r="E468" s="857">
        <v>5</v>
      </c>
      <c r="F468" s="1245">
        <v>798</v>
      </c>
      <c r="G468" s="1245" t="s">
        <v>116</v>
      </c>
      <c r="H468" s="1245" t="s">
        <v>116</v>
      </c>
      <c r="I468" s="1030">
        <v>37.81</v>
      </c>
      <c r="J468" s="766">
        <f>(M468/I468)*100</f>
        <v>2.6448029621793174</v>
      </c>
      <c r="K468" s="1033">
        <v>0.25</v>
      </c>
      <c r="L468" s="1043">
        <v>4</v>
      </c>
      <c r="M468" s="756">
        <f>K468*L468</f>
        <v>1</v>
      </c>
      <c r="N468" s="1026" t="s">
        <v>165</v>
      </c>
      <c r="O468" s="860">
        <v>0.15</v>
      </c>
      <c r="P468" s="1016">
        <v>43173</v>
      </c>
      <c r="Q468" s="1016">
        <v>43192</v>
      </c>
      <c r="R468" s="756">
        <f>(K468-O468)/O468*100</f>
        <v>66.666666666666671</v>
      </c>
      <c r="S468" s="824">
        <f>IF(INDEX(Historical!$D$7:$D$1455,MATCH(B468,Historical!$B$7:$B$1455,0))=0,"n/a",(INDEX(Historical!$C$7:$C$1455,MATCH(B468,Historical!$B$7:$B$1455,0))/INDEX(Historical!$D$7:$D$1455,MATCH(B468,Historical!$B$7:$B$1455,0))-1)*100)</f>
        <v>18.75</v>
      </c>
      <c r="T468" s="824">
        <f>IF(INDEX(Historical!$F$7:$F$1455,MATCH(B468,Historical!$B$7:$B$1455,0))=0,"n/a",((INDEX(Historical!$C$7:$C$1455,MATCH(B468,Historical!$B$7:$B$1455,0))/INDEX(Historical!$F$7:$F$1455,MATCH(B468,Historical!$B$7:$B$1455,0)))^(1/3)-1)*100)</f>
        <v>52.727868607240147</v>
      </c>
      <c r="U468" s="824">
        <f>IF(INDEX(Historical!$I$7:$I$1455,MATCH(B468,Historical!$B$7:$B$1455,0))=0,"n/a",((INDEX(Historical!$C$7:$C$1455,MATCH(B468,Historical!$B$7:$B$1455,0))/INDEX(Historical!$I$7:$I$1455,MATCH(B468,Historical!$B$7:$B$1455,0)))^(1/5)-1)*100)</f>
        <v>70.122976606424544</v>
      </c>
      <c r="V468" s="824">
        <f>IF(INDEX(Historical!$O$7:$O$1455,MATCH(B468,Historical!$B$7:$B$1455,0))=0,"n/a",((INDEX(Historical!$C$7:$C$1455,MATCH(B468,Historical!$B$7:$B$1455,0))/INDEX(Historical!$O$7:$O$1455,MATCH(B468,Historical!$B$7:$B$1455,0)))^(1/10)-1)*100)</f>
        <v>-13.725209766908931</v>
      </c>
      <c r="W468" s="825" t="str">
        <f>IF(OR(U468&lt;=0,U468="n/a",V468&lt;=0,V468="n/a"),"n/a",U468/V468)</f>
        <v>n/a</v>
      </c>
      <c r="X468" s="826" t="str">
        <f>IF(OR(AJ468&lt;=0,AJ468="n/a",U468&lt;=0,U468="n/a"),"n/a",U468/AJ468)</f>
        <v>n/a</v>
      </c>
      <c r="Y468" s="780"/>
      <c r="Z468" s="766">
        <f>IF(OR(AC468&lt;0.01,AC468="n/a"),"n/a",M468/AC468*100)</f>
        <v>31.15264797507788</v>
      </c>
      <c r="AA468" s="1042">
        <f>IF(OR(AC468&lt;0.01,AC468="n/a"),"n/a",I468/AC468)</f>
        <v>11.778816199376948</v>
      </c>
      <c r="AB468" s="1043">
        <v>12</v>
      </c>
      <c r="AC468" s="1021">
        <v>3.21</v>
      </c>
      <c r="AD468" s="1021">
        <v>1.47</v>
      </c>
      <c r="AE468" s="1021">
        <v>3.44</v>
      </c>
      <c r="AF468" s="1021">
        <v>1.56</v>
      </c>
      <c r="AG468" s="1021">
        <v>11.799999999999999</v>
      </c>
      <c r="AH468" s="1021">
        <v>35.099999999999994</v>
      </c>
      <c r="AI468" s="1021">
        <v>12.67</v>
      </c>
      <c r="AJ468" s="1021">
        <v>-15.5</v>
      </c>
      <c r="AK468" s="1021">
        <v>8</v>
      </c>
      <c r="AL468" s="1034">
        <v>4450</v>
      </c>
      <c r="AM468" s="1028">
        <v>0.70000000000000007</v>
      </c>
      <c r="AN468" s="1021">
        <v>0.57999999999999996</v>
      </c>
      <c r="AO468" s="868">
        <f>IF(U468="n/a","n/a",IF(AA468&lt;0,"n/a",IF(AA468="n/a","n/a",J468+U468-AA468)))</f>
        <v>60.988963369226909</v>
      </c>
      <c r="AP468" s="869">
        <f>IF(U468="n/a","n/a",J468+U468)</f>
        <v>72.767779568603856</v>
      </c>
      <c r="AQ468" s="1044">
        <f>IF(OR(AC468&lt;0.01,AF468="n/a"),"n/a",(I468/SQRT(22.5*AC468*(I468/AF468))-1)*100)</f>
        <v>-9.630503496839804</v>
      </c>
      <c r="AR468" s="766">
        <f>INDEX(Historical!$C$7:$C$1455,MATCH(B468,Historical!$B$7:$B$1455,0))*IF(AH468="n/a",1.03,IF(AH468&lt;0,1.01,IF(AH468&gt;10,1.1,(1+AH468/100))))</f>
        <v>0.627</v>
      </c>
      <c r="AS468" s="1042">
        <f>IF($AI468="n/a",1.03*AR468,IF($AI468&lt;0,1.01*AR468,IF($AI468&gt;10,1.1*AR468,(1+$AI468/100)*AR468)))</f>
        <v>0.68970000000000009</v>
      </c>
      <c r="AT468" s="1042">
        <f>IF($AK468="n/a",1.03*AS468,IF($AK468&lt;0,1.01*AS468,IF($AK468&gt;10,1.1*AS468,(1+$AK468/100)*AS468)))</f>
        <v>0.74487600000000009</v>
      </c>
      <c r="AU468" s="1042">
        <f>IF($AK468="n/a",1.03*AT468,IF($AK468&lt;0,1.01*AT468,IF($AK468&gt;10,1.1*AT468,(1+$AK468/100)*AT468)))</f>
        <v>0.80446608000000019</v>
      </c>
      <c r="AV468" s="1042">
        <f>IF($AK468="n/a",1.03*AU468,IF($AK468&lt;0,1.01*AU468,IF($AK468&gt;10,1.1*AU468,(1+$AK468/100)*AU468)))</f>
        <v>0.86882336640000024</v>
      </c>
      <c r="AW468" s="766">
        <f>SUM(AR468:AV468)</f>
        <v>3.7348654464000006</v>
      </c>
      <c r="AX468" s="877">
        <f>AW468/I468*100</f>
        <v>9.8779831959799012</v>
      </c>
      <c r="AY468" s="1212">
        <v>1.18</v>
      </c>
      <c r="AZ468" s="1028">
        <v>6.2399999999999993</v>
      </c>
      <c r="BA468" s="1028">
        <v>-34.130000000000003</v>
      </c>
      <c r="BB468" s="1028">
        <v>-7.3800000000000008</v>
      </c>
      <c r="BC468" s="1028">
        <v>-22.939999999999998</v>
      </c>
      <c r="BE468" s="721">
        <v>2014</v>
      </c>
      <c r="BF468" s="1057">
        <f>IF(BE468&gt;2008,0,IF(BE468&gt;2001,1,IF(BE468&gt;1990,2,IF(BE468&gt;1980,3,IF(BE468&gt;1973,4,IF(BE468&gt;1970,5,IF(BE468&gt;1960,6,IF(BE468&gt;1958,7,IF(BE468&gt;1953,8,9)))))))))</f>
        <v>0</v>
      </c>
    </row>
    <row r="469" spans="1:58" ht="11.25" customHeight="1" x14ac:dyDescent="0.2">
      <c r="A469" s="1027" t="s">
        <v>1718</v>
      </c>
      <c r="B469" s="1031" t="s">
        <v>1719</v>
      </c>
      <c r="C469" s="1181" t="s">
        <v>4414</v>
      </c>
      <c r="D469" s="1181" t="s">
        <v>4415</v>
      </c>
      <c r="E469" s="857">
        <v>9</v>
      </c>
      <c r="F469" s="1245">
        <v>357</v>
      </c>
      <c r="G469" s="1245" t="s">
        <v>38</v>
      </c>
      <c r="H469" s="1245" t="s">
        <v>116</v>
      </c>
      <c r="I469" s="1030">
        <v>52.94</v>
      </c>
      <c r="J469" s="766">
        <f>(M469/I469)*100</f>
        <v>4.9489988666414808</v>
      </c>
      <c r="K469" s="1033">
        <v>0.65500000000000003</v>
      </c>
      <c r="L469" s="1043">
        <v>4</v>
      </c>
      <c r="M469" s="756">
        <f>K469*L469</f>
        <v>2.62</v>
      </c>
      <c r="N469" s="1026" t="s">
        <v>322</v>
      </c>
      <c r="O469" s="860">
        <v>0.625</v>
      </c>
      <c r="P469" s="1016">
        <v>43173</v>
      </c>
      <c r="Q469" s="1016">
        <v>43189</v>
      </c>
      <c r="R469" s="756">
        <f>(K469-O469)/O469*100</f>
        <v>4.8000000000000043</v>
      </c>
      <c r="S469" s="824">
        <f>IF(INDEX(Historical!$D$7:$D$1455,MATCH(B469,Historical!$B$7:$B$1455,0))=0,"n/a",(INDEX(Historical!$C$7:$C$1455,MATCH(B469,Historical!$B$7:$B$1455,0))/INDEX(Historical!$D$7:$D$1455,MATCH(B469,Historical!$B$7:$B$1455,0))-1)*100)</f>
        <v>5.0420168067226934</v>
      </c>
      <c r="T469" s="824">
        <f>IF(INDEX(Historical!$F$7:$F$1455,MATCH(B469,Historical!$B$7:$B$1455,0))=0,"n/a",((INDEX(Historical!$C$7:$C$1455,MATCH(B469,Historical!$B$7:$B$1455,0))/INDEX(Historical!$F$7:$F$1455,MATCH(B469,Historical!$B$7:$B$1455,0)))^(1/3)-1)*100)</f>
        <v>4.9934208245727696</v>
      </c>
      <c r="U469" s="824">
        <f>IF(INDEX(Historical!$I$7:$I$1455,MATCH(B469,Historical!$B$7:$B$1455,0))=0,"n/a",((INDEX(Historical!$C$7:$C$1455,MATCH(B469,Historical!$B$7:$B$1455,0))/INDEX(Historical!$I$7:$I$1455,MATCH(B469,Historical!$B$7:$B$1455,0)))^(1/5)-1)*100)</f>
        <v>6.2071258063262968</v>
      </c>
      <c r="V469" s="824">
        <f>IF(INDEX(Historical!$O$7:$O$1455,MATCH(B469,Historical!$B$7:$B$1455,0))=0,"n/a",((INDEX(Historical!$C$7:$C$1455,MATCH(B469,Historical!$B$7:$B$1455,0))/INDEX(Historical!$O$7:$O$1455,MATCH(B469,Historical!$B$7:$B$1455,0)))^(1/10)-1)*100)</f>
        <v>4.9643761189344771</v>
      </c>
      <c r="W469" s="825">
        <f>IF(OR(U469&lt;=0,U469="n/a",V469&lt;=0,V469="n/a"),"n/a",U469/V469)</f>
        <v>1.2503335076993634</v>
      </c>
      <c r="X469" s="826" t="str">
        <f>IF(OR(AJ469&lt;=0,AJ469="n/a",U469&lt;=0,U469="n/a"),"n/a",U469/AJ469)</f>
        <v>n/a</v>
      </c>
      <c r="Y469" s="775"/>
      <c r="Z469" s="766">
        <f>IF(OR(AC469&lt;0.01,AC469="n/a"),"n/a",M469/AC469*100)</f>
        <v>211.29032258064515</v>
      </c>
      <c r="AA469" s="1042">
        <f>IF(OR(AC469&lt;0.01,AC469="n/a"),"n/a",I469/AC469)</f>
        <v>42.693548387096776</v>
      </c>
      <c r="AB469" s="1043">
        <v>12</v>
      </c>
      <c r="AC469" s="1021">
        <v>1.24</v>
      </c>
      <c r="AD469" s="1021">
        <v>7.32</v>
      </c>
      <c r="AE469" s="1021">
        <v>5.0199999999999996</v>
      </c>
      <c r="AF469" s="1023" t="s">
        <v>138</v>
      </c>
      <c r="AG469" s="1023">
        <v>-746.1</v>
      </c>
      <c r="AH469" s="1021">
        <v>-48.1</v>
      </c>
      <c r="AI469" s="1021">
        <v>-24.82</v>
      </c>
      <c r="AJ469" s="1021">
        <v>-7.7</v>
      </c>
      <c r="AK469" s="1021">
        <v>5.84</v>
      </c>
      <c r="AL469" s="1034">
        <v>3240</v>
      </c>
      <c r="AM469" s="1028">
        <v>0.3</v>
      </c>
      <c r="AN469" s="1024" t="s">
        <v>138</v>
      </c>
      <c r="AO469" s="868">
        <f>IF(U469="n/a","n/a",IF(AA469&lt;0,"n/a",IF(AA469="n/a","n/a",J469+U469-AA469)))</f>
        <v>-31.537423714128998</v>
      </c>
      <c r="AP469" s="869">
        <f>IF(U469="n/a","n/a",J469+U469)</f>
        <v>11.156124672967778</v>
      </c>
      <c r="AQ469" s="1044" t="str">
        <f>IF(OR(AC469&lt;0.01,AF469="n/a"),"n/a",(I469/SQRT(22.5*AC469*(I469/AF469))-1)*100)</f>
        <v>n/a</v>
      </c>
      <c r="AR469" s="766">
        <f>INDEX(Historical!$C$7:$C$1455,MATCH(B469,Historical!$B$7:$B$1455,0))*IF(AH469="n/a",1.03,IF(AH469&lt;0,1.01,IF(AH469&gt;10,1.1,(1+AH469/100))))</f>
        <v>2.5249999999999999</v>
      </c>
      <c r="AS469" s="1042">
        <f>IF($AI469="n/a",1.03*AR469,IF($AI469&lt;0,1.01*AR469,IF($AI469&gt;10,1.1*AR469,(1+$AI469/100)*AR469)))</f>
        <v>2.5502500000000001</v>
      </c>
      <c r="AT469" s="1042">
        <f>IF($AK469="n/a",1.03*AS469,IF($AK469&lt;0,1.01*AS469,IF($AK469&gt;10,1.1*AS469,(1+$AK469/100)*AS469)))</f>
        <v>2.6991846000000002</v>
      </c>
      <c r="AU469" s="1042">
        <f>IF($AK469="n/a",1.03*AT469,IF($AK469&lt;0,1.01*AT469,IF($AK469&gt;10,1.1*AT469,(1+$AK469/100)*AT469)))</f>
        <v>2.8568169806400001</v>
      </c>
      <c r="AV469" s="1042">
        <f>IF($AK469="n/a",1.03*AU469,IF($AK469&lt;0,1.01*AU469,IF($AK469&gt;10,1.1*AU469,(1+$AK469/100)*AU469)))</f>
        <v>3.0236550923093763</v>
      </c>
      <c r="AW469" s="766">
        <f>SUM(AR469:AV469)</f>
        <v>13.654906672949377</v>
      </c>
      <c r="AX469" s="877">
        <f>AW469/I469*100</f>
        <v>25.793174675008267</v>
      </c>
      <c r="AY469" s="1212">
        <v>0.7</v>
      </c>
      <c r="AZ469" s="1028">
        <v>6.23</v>
      </c>
      <c r="BA469" s="1028">
        <v>-20.52</v>
      </c>
      <c r="BB469" s="1028">
        <v>-3.46</v>
      </c>
      <c r="BC469" s="1028">
        <v>-8.3699999999999992</v>
      </c>
      <c r="BE469" s="721">
        <v>2010</v>
      </c>
      <c r="BF469" s="1057">
        <f>IF(BE469&gt;2008,0,IF(BE469&gt;2001,1,IF(BE469&gt;1990,2,IF(BE469&gt;1980,3,IF(BE469&gt;1973,4,IF(BE469&gt;1970,5,IF(BE469&gt;1960,6,IF(BE469&gt;1958,7,IF(BE469&gt;1953,8,9)))))))))</f>
        <v>0</v>
      </c>
    </row>
    <row r="470" spans="1:58" ht="11.25" customHeight="1" x14ac:dyDescent="0.2">
      <c r="A470" s="1019" t="s">
        <v>1720</v>
      </c>
      <c r="B470" s="1031" t="s">
        <v>1721</v>
      </c>
      <c r="C470" s="1181" t="s">
        <v>109</v>
      </c>
      <c r="D470" s="1181" t="s">
        <v>4430</v>
      </c>
      <c r="E470" s="857">
        <v>9</v>
      </c>
      <c r="F470" s="1245">
        <v>396</v>
      </c>
      <c r="G470" s="1245" t="s">
        <v>107</v>
      </c>
      <c r="H470" s="1245" t="s">
        <v>107</v>
      </c>
      <c r="I470" s="1030">
        <v>53.81</v>
      </c>
      <c r="J470" s="766">
        <f>(M470/I470)*100</f>
        <v>2.230068760453447</v>
      </c>
      <c r="K470" s="1033">
        <v>0.3</v>
      </c>
      <c r="L470" s="1043">
        <v>4</v>
      </c>
      <c r="M470" s="756">
        <f>K470*L470</f>
        <v>1.2</v>
      </c>
      <c r="N470" s="1026" t="s">
        <v>715</v>
      </c>
      <c r="O470" s="860">
        <v>0.21</v>
      </c>
      <c r="P470" s="1016">
        <v>43409</v>
      </c>
      <c r="Q470" s="1016">
        <v>43424</v>
      </c>
      <c r="R470" s="756">
        <f>(K470-O470)/O470*100</f>
        <v>42.857142857142854</v>
      </c>
      <c r="S470" s="824">
        <f>IF(INDEX(Historical!$D$7:$D$1455,MATCH(B470,Historical!$B$7:$B$1455,0))=0,"n/a",(INDEX(Historical!$C$7:$C$1455,MATCH(B470,Historical!$B$7:$B$1455,0))/INDEX(Historical!$D$7:$D$1455,MATCH(B470,Historical!$B$7:$B$1455,0))-1)*100)</f>
        <v>8.6956521739130608</v>
      </c>
      <c r="T470" s="824">
        <f>IF(INDEX(Historical!$F$7:$F$1455,MATCH(B470,Historical!$B$7:$B$1455,0))=0,"n/a",((INDEX(Historical!$C$7:$C$1455,MATCH(B470,Historical!$B$7:$B$1455,0))/INDEX(Historical!$F$7:$F$1455,MATCH(B470,Historical!$B$7:$B$1455,0)))^(1/3)-1)*100)</f>
        <v>13.718300976297648</v>
      </c>
      <c r="U470" s="824">
        <f>IF(INDEX(Historical!$I$7:$I$1455,MATCH(B470,Historical!$B$7:$B$1455,0))=0,"n/a",((INDEX(Historical!$C$7:$C$1455,MATCH(B470,Historical!$B$7:$B$1455,0))/INDEX(Historical!$I$7:$I$1455,MATCH(B470,Historical!$B$7:$B$1455,0)))^(1/5)-1)*100)</f>
        <v>22.670320469638881</v>
      </c>
      <c r="V470" s="824" t="str">
        <f>IF(INDEX(Historical!$O$7:$O$1455,MATCH(B470,Historical!$B$7:$B$1455,0))=0,"n/a",((INDEX(Historical!$C$7:$C$1455,MATCH(B470,Historical!$B$7:$B$1455,0))/INDEX(Historical!$O$7:$O$1455,MATCH(B470,Historical!$B$7:$B$1455,0)))^(1/10)-1)*100)</f>
        <v>n/a</v>
      </c>
      <c r="W470" s="825" t="str">
        <f>IF(OR(U470&lt;=0,U470="n/a",V470&lt;=0,V470="n/a"),"n/a",U470/V470)</f>
        <v>n/a</v>
      </c>
      <c r="X470" s="826">
        <f>IF(OR(AJ470&lt;=0,AJ470="n/a",U470&lt;=0,U470="n/a"),"n/a",U470/AJ470)</f>
        <v>1.5013457264661512</v>
      </c>
      <c r="Y470" s="780"/>
      <c r="Z470" s="766">
        <f>IF(OR(AC470&lt;0.01,AC470="n/a"),"n/a",M470/AC470*100)</f>
        <v>48.582995951416997</v>
      </c>
      <c r="AA470" s="1042">
        <f>IF(OR(AC470&lt;0.01,AC470="n/a"),"n/a",I470/AC470)</f>
        <v>21.785425101214575</v>
      </c>
      <c r="AB470" s="1043">
        <v>9</v>
      </c>
      <c r="AC470" s="1021">
        <v>2.4700000000000002</v>
      </c>
      <c r="AD470" s="1021">
        <v>0.97</v>
      </c>
      <c r="AE470" s="1021">
        <v>5.59</v>
      </c>
      <c r="AF470" s="1021">
        <v>3.81</v>
      </c>
      <c r="AG470" s="1021">
        <v>19</v>
      </c>
      <c r="AH470" s="1021">
        <v>50</v>
      </c>
      <c r="AI470" s="1021">
        <v>11.129999999999999</v>
      </c>
      <c r="AJ470" s="1021">
        <v>15.1</v>
      </c>
      <c r="AK470" s="1021">
        <v>22.46</v>
      </c>
      <c r="AL470" s="1034">
        <v>30450</v>
      </c>
      <c r="AM470" s="1028">
        <v>0.3</v>
      </c>
      <c r="AN470" s="1021">
        <v>0.32</v>
      </c>
      <c r="AO470" s="868">
        <f>IF(U470="n/a","n/a",IF(AA470&lt;0,"n/a",IF(AA470="n/a","n/a",J470+U470-AA470)))</f>
        <v>3.1149641288777552</v>
      </c>
      <c r="AP470" s="869">
        <f>IF(U470="n/a","n/a",J470+U470)</f>
        <v>24.90038923009233</v>
      </c>
      <c r="AQ470" s="1044">
        <f>IF(OR(AC470&lt;0.01,AF470="n/a"),"n/a",(I470/SQRT(22.5*AC470*(I470/AF470))-1)*100)</f>
        <v>92.067661267386057</v>
      </c>
      <c r="AR470" s="766">
        <f>INDEX(Historical!$C$7:$C$1455,MATCH(B470,Historical!$B$7:$B$1455,0))*IF(AH470="n/a",1.03,IF(AH470&lt;0,1.01,IF(AH470&gt;10,1.1,(1+AH470/100))))</f>
        <v>0.82500000000000007</v>
      </c>
      <c r="AS470" s="1042">
        <f>IF($AI470="n/a",1.03*AR470,IF($AI470&lt;0,1.01*AR470,IF($AI470&gt;10,1.1*AR470,(1+$AI470/100)*AR470)))</f>
        <v>0.9075000000000002</v>
      </c>
      <c r="AT470" s="1042">
        <f>IF($AK470="n/a",1.03*AS470,IF($AK470&lt;0,1.01*AS470,IF($AK470&gt;10,1.1*AS470,(1+$AK470/100)*AS470)))</f>
        <v>0.9982500000000003</v>
      </c>
      <c r="AU470" s="1042">
        <f>IF($AK470="n/a",1.03*AT470,IF($AK470&lt;0,1.01*AT470,IF($AK470&gt;10,1.1*AT470,(1+$AK470/100)*AT470)))</f>
        <v>1.0980750000000004</v>
      </c>
      <c r="AV470" s="1042">
        <f>IF($AK470="n/a",1.03*AU470,IF($AK470&lt;0,1.01*AU470,IF($AK470&gt;10,1.1*AU470,(1+$AK470/100)*AU470)))</f>
        <v>1.2078825000000004</v>
      </c>
      <c r="AW470" s="766">
        <f>SUM(AR470:AV470)</f>
        <v>5.0367075000000012</v>
      </c>
      <c r="AX470" s="877">
        <f>AW470/I470*100</f>
        <v>9.3601700427429861</v>
      </c>
      <c r="AY470" s="1212">
        <v>1.19</v>
      </c>
      <c r="AZ470" s="1028">
        <v>12.030000000000001</v>
      </c>
      <c r="BA470" s="1028">
        <v>-14.6</v>
      </c>
      <c r="BB470" s="1028">
        <v>3.2399999999999998</v>
      </c>
      <c r="BC470" s="1028">
        <v>-5.43</v>
      </c>
      <c r="BE470" s="721">
        <v>2011</v>
      </c>
      <c r="BF470" s="1057">
        <f>IF(BE470&gt;2008,0,IF(BE470&gt;2001,1,IF(BE470&gt;1990,2,IF(BE470&gt;1980,3,IF(BE470&gt;1973,4,IF(BE470&gt;1970,5,IF(BE470&gt;1960,6,IF(BE470&gt;1958,7,IF(BE470&gt;1953,8,9)))))))))</f>
        <v>0</v>
      </c>
    </row>
    <row r="471" spans="1:58" ht="11.25" customHeight="1" x14ac:dyDescent="0.2">
      <c r="A471" s="1019" t="s">
        <v>1722</v>
      </c>
      <c r="B471" s="1031" t="s">
        <v>1723</v>
      </c>
      <c r="C471" s="1181" t="s">
        <v>4283</v>
      </c>
      <c r="D471" s="1181" t="s">
        <v>4433</v>
      </c>
      <c r="E471" s="857">
        <v>6</v>
      </c>
      <c r="F471" s="1245">
        <v>709</v>
      </c>
      <c r="G471" s="1245" t="s">
        <v>107</v>
      </c>
      <c r="H471" s="1245" t="s">
        <v>107</v>
      </c>
      <c r="I471" s="1030">
        <v>76.930000000000007</v>
      </c>
      <c r="J471" s="766">
        <f>(M471/I471)*100</f>
        <v>2.287794098531132</v>
      </c>
      <c r="K471" s="1033">
        <v>0.44</v>
      </c>
      <c r="L471" s="1043">
        <v>4</v>
      </c>
      <c r="M471" s="756">
        <f>K471*L471</f>
        <v>1.76</v>
      </c>
      <c r="N471" s="1026" t="s">
        <v>229</v>
      </c>
      <c r="O471" s="860">
        <v>0.4</v>
      </c>
      <c r="P471" s="1016">
        <v>43244</v>
      </c>
      <c r="Q471" s="1016">
        <v>43259</v>
      </c>
      <c r="R471" s="756">
        <f>(K471-O471)/O471*100</f>
        <v>9.9999999999999947</v>
      </c>
      <c r="S471" s="824">
        <f>IF(INDEX(Historical!$D$7:$D$1455,MATCH(B471,Historical!$B$7:$B$1455,0))=0,"n/a",(INDEX(Historical!$C$7:$C$1455,MATCH(B471,Historical!$B$7:$B$1455,0))/INDEX(Historical!$D$7:$D$1455,MATCH(B471,Historical!$B$7:$B$1455,0))-1)*100)</f>
        <v>9.0277777777778123</v>
      </c>
      <c r="T471" s="824">
        <f>IF(INDEX(Historical!$F$7:$F$1455,MATCH(B471,Historical!$B$7:$B$1455,0))=0,"n/a",((INDEX(Historical!$C$7:$C$1455,MATCH(B471,Historical!$B$7:$B$1455,0))/INDEX(Historical!$F$7:$F$1455,MATCH(B471,Historical!$B$7:$B$1455,0)))^(1/3)-1)*100)</f>
        <v>11.916437305324322</v>
      </c>
      <c r="U471" s="824">
        <f>IF(INDEX(Historical!$I$7:$I$1455,MATCH(B471,Historical!$B$7:$B$1455,0))=0,"n/a",((INDEX(Historical!$C$7:$C$1455,MATCH(B471,Historical!$B$7:$B$1455,0))/INDEX(Historical!$I$7:$I$1455,MATCH(B471,Historical!$B$7:$B$1455,0)))^(1/5)-1)*100)</f>
        <v>14.15184275515653</v>
      </c>
      <c r="V471" s="824" t="str">
        <f>IF(INDEX(Historical!$O$7:$O$1455,MATCH(B471,Historical!$B$7:$B$1455,0))=0,"n/a",((INDEX(Historical!$C$7:$C$1455,MATCH(B471,Historical!$B$7:$B$1455,0))/INDEX(Historical!$O$7:$O$1455,MATCH(B471,Historical!$B$7:$B$1455,0)))^(1/10)-1)*100)</f>
        <v>n/a</v>
      </c>
      <c r="W471" s="825" t="str">
        <f>IF(OR(U471&lt;=0,U471="n/a",V471&lt;=0,V471="n/a"),"n/a",U471/V471)</f>
        <v>n/a</v>
      </c>
      <c r="X471" s="826">
        <f>IF(OR(AJ471&lt;=0,AJ471="n/a",U471&lt;=0,U471="n/a"),"n/a",U471/AJ471)</f>
        <v>0.52805383414763174</v>
      </c>
      <c r="Y471" s="1032" t="s">
        <v>1724</v>
      </c>
      <c r="Z471" s="766">
        <f>IF(OR(AC471&lt;0.01,AC471="n/a"),"n/a",M471/AC471*100)</f>
        <v>19.620958751393534</v>
      </c>
      <c r="AA471" s="1042">
        <f>IF(OR(AC471&lt;0.01,AC471="n/a"),"n/a",I471/AC471)</f>
        <v>8.5763656633221856</v>
      </c>
      <c r="AB471" s="1043">
        <v>9</v>
      </c>
      <c r="AC471" s="1021">
        <v>8.9700000000000006</v>
      </c>
      <c r="AD471" s="1021">
        <v>0.82</v>
      </c>
      <c r="AE471" s="1021">
        <v>1.89</v>
      </c>
      <c r="AF471" s="1021">
        <v>2.46</v>
      </c>
      <c r="AG471" s="1021">
        <v>26</v>
      </c>
      <c r="AH471" s="1021">
        <v>107.5</v>
      </c>
      <c r="AI471" s="1021">
        <v>10.8</v>
      </c>
      <c r="AJ471" s="1021">
        <v>26.8</v>
      </c>
      <c r="AK471" s="1021">
        <v>10.4</v>
      </c>
      <c r="AL471" s="1034">
        <v>26450</v>
      </c>
      <c r="AM471" s="1028">
        <v>0.2</v>
      </c>
      <c r="AN471" s="1021">
        <v>0.37</v>
      </c>
      <c r="AO471" s="868">
        <f>IF(U471="n/a","n/a",IF(AA471&lt;0,"n/a",IF(AA471="n/a","n/a",J471+U471-AA471)))</f>
        <v>7.8632711903654773</v>
      </c>
      <c r="AP471" s="869">
        <f>IF(U471="n/a","n/a",J471+U471)</f>
        <v>16.439636853687663</v>
      </c>
      <c r="AQ471" s="1044">
        <f>IF(OR(AC471&lt;0.01,AF471="n/a"),"n/a",(I471/SQRT(22.5*AC471*(I471/AF471))-1)*100)</f>
        <v>-3.1659850126744549</v>
      </c>
      <c r="AR471" s="766">
        <f>INDEX(Historical!$C$7:$C$1455,MATCH(B471,Historical!$B$7:$B$1455,0))*IF(AH471="n/a",1.03,IF(AH471&lt;0,1.01,IF(AH471&gt;10,1.1,(1+AH471/100))))</f>
        <v>1.7270000000000005</v>
      </c>
      <c r="AS471" s="1042">
        <f>IF($AI471="n/a",1.03*AR471,IF($AI471&lt;0,1.01*AR471,IF($AI471&gt;10,1.1*AR471,(1+$AI471/100)*AR471)))</f>
        <v>1.8997000000000008</v>
      </c>
      <c r="AT471" s="1042">
        <f>IF($AK471="n/a",1.03*AS471,IF($AK471&lt;0,1.01*AS471,IF($AK471&gt;10,1.1*AS471,(1+$AK471/100)*AS471)))</f>
        <v>2.0896700000000012</v>
      </c>
      <c r="AU471" s="1042">
        <f>IF($AK471="n/a",1.03*AT471,IF($AK471&lt;0,1.01*AT471,IF($AK471&gt;10,1.1*AT471,(1+$AK471/100)*AT471)))</f>
        <v>2.2986370000000016</v>
      </c>
      <c r="AV471" s="1042">
        <f>IF($AK471="n/a",1.03*AU471,IF($AK471&lt;0,1.01*AU471,IF($AK471&gt;10,1.1*AU471,(1+$AK471/100)*AU471)))</f>
        <v>2.5285007000000022</v>
      </c>
      <c r="AW471" s="766">
        <f>SUM(AR471:AV471)</f>
        <v>10.543507700000006</v>
      </c>
      <c r="AX471" s="877">
        <f>AW471/I471*100</f>
        <v>13.705326530612252</v>
      </c>
      <c r="AY471" s="1212">
        <v>1.1399999999999999</v>
      </c>
      <c r="AZ471" s="1028">
        <v>5.01</v>
      </c>
      <c r="BA471" s="1028">
        <v>-28.92</v>
      </c>
      <c r="BB471" s="1028">
        <v>-3.94</v>
      </c>
      <c r="BC471" s="1028">
        <v>-16.21</v>
      </c>
      <c r="BE471" s="721">
        <v>2013</v>
      </c>
      <c r="BF471" s="1057">
        <f>IF(BE471&gt;2008,0,IF(BE471&gt;2001,1,IF(BE471&gt;1990,2,IF(BE471&gt;1980,3,IF(BE471&gt;1973,4,IF(BE471&gt;1970,5,IF(BE471&gt;1960,6,IF(BE471&gt;1958,7,IF(BE471&gt;1953,8,9)))))))))</f>
        <v>0</v>
      </c>
    </row>
    <row r="472" spans="1:58" ht="11.25" customHeight="1" x14ac:dyDescent="0.2">
      <c r="A472" s="1036" t="s">
        <v>1725</v>
      </c>
      <c r="B472" s="1031" t="s">
        <v>1726</v>
      </c>
      <c r="C472" s="1181" t="s">
        <v>113</v>
      </c>
      <c r="D472" s="1181" t="s">
        <v>214</v>
      </c>
      <c r="E472" s="857">
        <v>6</v>
      </c>
      <c r="F472" s="1245">
        <v>681</v>
      </c>
      <c r="G472" s="1245" t="s">
        <v>107</v>
      </c>
      <c r="H472" s="1245" t="s">
        <v>107</v>
      </c>
      <c r="I472" s="1030">
        <v>33.06</v>
      </c>
      <c r="J472" s="766">
        <f>(M472/I472)*100</f>
        <v>1.2099213551119177</v>
      </c>
      <c r="K472" s="1033">
        <v>0.1</v>
      </c>
      <c r="L472" s="1043">
        <v>4</v>
      </c>
      <c r="M472" s="756">
        <f>K472*L472</f>
        <v>0.4</v>
      </c>
      <c r="N472" s="1026" t="s">
        <v>346</v>
      </c>
      <c r="O472" s="860">
        <v>0.08</v>
      </c>
      <c r="P472" s="1016">
        <v>43167</v>
      </c>
      <c r="Q472" s="1016">
        <v>43178</v>
      </c>
      <c r="R472" s="756">
        <f>(K472-O472)/O472*100</f>
        <v>25.000000000000007</v>
      </c>
      <c r="S472" s="824">
        <f>IF(INDEX(Historical!$D$7:$D$1455,MATCH(B472,Historical!$B$7:$B$1455,0))=0,"n/a",(INDEX(Historical!$C$7:$C$1455,MATCH(B472,Historical!$B$7:$B$1455,0))/INDEX(Historical!$D$7:$D$1455,MATCH(B472,Historical!$B$7:$B$1455,0))-1)*100)</f>
        <v>14.285714285714279</v>
      </c>
      <c r="T472" s="824">
        <f>IF(INDEX(Historical!$F$7:$F$1455,MATCH(B472,Historical!$B$7:$B$1455,0))=0,"n/a",((INDEX(Historical!$C$7:$C$1455,MATCH(B472,Historical!$B$7:$B$1455,0))/INDEX(Historical!$F$7:$F$1455,MATCH(B472,Historical!$B$7:$B$1455,0)))^(1/3)-1)*100)</f>
        <v>16.960709528514649</v>
      </c>
      <c r="U472" s="824" t="str">
        <f>IF(INDEX(Historical!$I$7:$I$1455,MATCH(B472,Historical!$B$7:$B$1455,0))=0,"n/a",((INDEX(Historical!$C$7:$C$1455,MATCH(B472,Historical!$B$7:$B$1455,0))/INDEX(Historical!$I$7:$I$1455,MATCH(B472,Historical!$B$7:$B$1455,0)))^(1/5)-1)*100)</f>
        <v>n/a</v>
      </c>
      <c r="V472" s="824" t="str">
        <f>IF(INDEX(Historical!$O$7:$O$1455,MATCH(B472,Historical!$B$7:$B$1455,0))=0,"n/a",((INDEX(Historical!$C$7:$C$1455,MATCH(B472,Historical!$B$7:$B$1455,0))/INDEX(Historical!$O$7:$O$1455,MATCH(B472,Historical!$B$7:$B$1455,0)))^(1/10)-1)*100)</f>
        <v>n/a</v>
      </c>
      <c r="W472" s="825" t="str">
        <f>IF(OR(U472&lt;=0,U472="n/a",V472&lt;=0,V472="n/a"),"n/a",U472/V472)</f>
        <v>n/a</v>
      </c>
      <c r="X472" s="826" t="str">
        <f>IF(OR(AJ472&lt;=0,AJ472="n/a",U472&lt;=0,U472="n/a"),"n/a",U472/AJ472)</f>
        <v>n/a</v>
      </c>
      <c r="Y472" s="790"/>
      <c r="Z472" s="766">
        <f>IF(OR(AC472&lt;0.01,AC472="n/a"),"n/a",M472/AC472*100)</f>
        <v>19.417475728155338</v>
      </c>
      <c r="AA472" s="1042">
        <f>IF(OR(AC472&lt;0.01,AC472="n/a"),"n/a",I472/AC472)</f>
        <v>16.04854368932039</v>
      </c>
      <c r="AB472" s="1043">
        <v>12</v>
      </c>
      <c r="AC472" s="1021">
        <v>2.06</v>
      </c>
      <c r="AD472" s="1021">
        <v>0.4</v>
      </c>
      <c r="AE472" s="1021">
        <v>0.49</v>
      </c>
      <c r="AF472" s="1021">
        <v>2.5</v>
      </c>
      <c r="AG472" s="1021">
        <v>11.4</v>
      </c>
      <c r="AH472" s="1023">
        <v>165</v>
      </c>
      <c r="AI472" s="1023">
        <v>30.459999999999997</v>
      </c>
      <c r="AJ472" s="1021">
        <v>11.5</v>
      </c>
      <c r="AK472" s="1021">
        <v>40.089999999999996</v>
      </c>
      <c r="AL472" s="1034">
        <v>2410</v>
      </c>
      <c r="AM472" s="1028">
        <v>1.3</v>
      </c>
      <c r="AN472" s="1021">
        <v>1.1599999999999999</v>
      </c>
      <c r="AO472" s="868" t="str">
        <f>IF(U472="n/a","n/a",IF(AA472&lt;0,"n/a",IF(AA472="n/a","n/a",J472+U472-AA472)))</f>
        <v>n/a</v>
      </c>
      <c r="AP472" s="869" t="str">
        <f>IF(U472="n/a","n/a",J472+U472)</f>
        <v>n/a</v>
      </c>
      <c r="AQ472" s="1044">
        <f>IF(OR(AC472&lt;0.01,AF472="n/a"),"n/a",(I472/SQRT(22.5*AC472*(I472/AF472))-1)*100)</f>
        <v>33.535445520490882</v>
      </c>
      <c r="AR472" s="766">
        <f>INDEX(Historical!$C$7:$C$1455,MATCH(B472,Historical!$B$7:$B$1455,0))*IF(AH472="n/a",1.03,IF(AH472&lt;0,1.01,IF(AH472&gt;10,1.1,(1+AH472/100))))</f>
        <v>0.35200000000000004</v>
      </c>
      <c r="AS472" s="1042">
        <f>IF($AI472="n/a",1.03*AR472,IF($AI472&lt;0,1.01*AR472,IF($AI472&gt;10,1.1*AR472,(1+$AI472/100)*AR472)))</f>
        <v>0.38720000000000004</v>
      </c>
      <c r="AT472" s="1042">
        <f>IF($AK472="n/a",1.03*AS472,IF($AK472&lt;0,1.01*AS472,IF($AK472&gt;10,1.1*AS472,(1+$AK472/100)*AS472)))</f>
        <v>0.42592000000000008</v>
      </c>
      <c r="AU472" s="1042">
        <f>IF($AK472="n/a",1.03*AT472,IF($AK472&lt;0,1.01*AT472,IF($AK472&gt;10,1.1*AT472,(1+$AK472/100)*AT472)))</f>
        <v>0.4685120000000001</v>
      </c>
      <c r="AV472" s="1042">
        <f>IF($AK472="n/a",1.03*AU472,IF($AK472&lt;0,1.01*AU472,IF($AK472&gt;10,1.1*AU472,(1+$AK472/100)*AU472)))</f>
        <v>0.51536320000000013</v>
      </c>
      <c r="AW472" s="766">
        <f>SUM(AR472:AV472)</f>
        <v>2.1489952000000003</v>
      </c>
      <c r="AX472" s="877">
        <f>AW472/I472*100</f>
        <v>6.5002879612825168</v>
      </c>
      <c r="AY472" s="1212">
        <v>1.64</v>
      </c>
      <c r="AZ472" s="1028">
        <v>15.43</v>
      </c>
      <c r="BA472" s="1028">
        <v>-34.1</v>
      </c>
      <c r="BB472" s="1028">
        <v>-4.79</v>
      </c>
      <c r="BC472" s="1028">
        <v>-14.649999999999999</v>
      </c>
      <c r="BE472" s="721">
        <v>2013</v>
      </c>
      <c r="BF472" s="1057">
        <f>IF(BE472&gt;2008,0,IF(BE472&gt;2001,1,IF(BE472&gt;1990,2,IF(BE472&gt;1980,3,IF(BE472&gt;1973,4,IF(BE472&gt;1970,5,IF(BE472&gt;1960,6,IF(BE472&gt;1958,7,IF(BE472&gt;1953,8,9)))))))))</f>
        <v>0</v>
      </c>
    </row>
    <row r="473" spans="1:58" ht="11.25" customHeight="1" x14ac:dyDescent="0.2">
      <c r="A473" s="1027" t="s">
        <v>1727</v>
      </c>
      <c r="B473" s="1031" t="s">
        <v>1728</v>
      </c>
      <c r="C473" s="1181" t="s">
        <v>4414</v>
      </c>
      <c r="D473" s="1181" t="s">
        <v>4415</v>
      </c>
      <c r="E473" s="857">
        <v>8</v>
      </c>
      <c r="F473" s="1245">
        <v>536</v>
      </c>
      <c r="G473" s="1245" t="s">
        <v>107</v>
      </c>
      <c r="H473" s="1245" t="s">
        <v>107</v>
      </c>
      <c r="I473" s="1030">
        <v>39.01</v>
      </c>
      <c r="J473" s="766">
        <f>(M473/I473)*100</f>
        <v>2.4609074596257372</v>
      </c>
      <c r="K473" s="1033">
        <v>0.24</v>
      </c>
      <c r="L473" s="1043">
        <v>4</v>
      </c>
      <c r="M473" s="756">
        <f>K473*L473</f>
        <v>0.96</v>
      </c>
      <c r="N473" s="1026" t="s">
        <v>464</v>
      </c>
      <c r="O473" s="860">
        <v>0.22</v>
      </c>
      <c r="P473" s="1016">
        <v>43377</v>
      </c>
      <c r="Q473" s="1016">
        <v>43392</v>
      </c>
      <c r="R473" s="756">
        <f>(K473-O473)/O473*100</f>
        <v>9.0909090909090864</v>
      </c>
      <c r="S473" s="824">
        <f>IF(INDEX(Historical!$D$7:$D$1455,MATCH(B473,Historical!$B$7:$B$1455,0))=0,"n/a",(INDEX(Historical!$C$7:$C$1455,MATCH(B473,Historical!$B$7:$B$1455,0))/INDEX(Historical!$D$7:$D$1455,MATCH(B473,Historical!$B$7:$B$1455,0))-1)*100)</f>
        <v>7.8947368421052655</v>
      </c>
      <c r="T473" s="824">
        <f>IF(INDEX(Historical!$F$7:$F$1455,MATCH(B473,Historical!$B$7:$B$1455,0))=0,"n/a",((INDEX(Historical!$C$7:$C$1455,MATCH(B473,Historical!$B$7:$B$1455,0))/INDEX(Historical!$F$7:$F$1455,MATCH(B473,Historical!$B$7:$B$1455,0)))^(1/3)-1)*100)</f>
        <v>14.940574679424357</v>
      </c>
      <c r="U473" s="824">
        <f>IF(INDEX(Historical!$I$7:$I$1455,MATCH(B473,Historical!$B$7:$B$1455,0))=0,"n/a",((INDEX(Historical!$C$7:$C$1455,MATCH(B473,Historical!$B$7:$B$1455,0))/INDEX(Historical!$I$7:$I$1455,MATCH(B473,Historical!$B$7:$B$1455,0)))^(1/5)-1)*100)</f>
        <v>13.258872838875678</v>
      </c>
      <c r="V473" s="824" t="str">
        <f>IF(INDEX(Historical!$O$7:$O$1455,MATCH(B473,Historical!$B$7:$B$1455,0))=0,"n/a",((INDEX(Historical!$C$7:$C$1455,MATCH(B473,Historical!$B$7:$B$1455,0))/INDEX(Historical!$O$7:$O$1455,MATCH(B473,Historical!$B$7:$B$1455,0)))^(1/10)-1)*100)</f>
        <v>n/a</v>
      </c>
      <c r="W473" s="825" t="str">
        <f>IF(OR(U473&lt;=0,U473="n/a",V473&lt;=0,V473="n/a"),"n/a",U473/V473)</f>
        <v>n/a</v>
      </c>
      <c r="X473" s="826">
        <f>IF(OR(AJ473&lt;=0,AJ473="n/a",U473&lt;=0,U473="n/a"),"n/a",U473/AJ473)</f>
        <v>0.32982270743471837</v>
      </c>
      <c r="Y473" s="1032"/>
      <c r="Z473" s="766">
        <f>IF(OR(AC473&lt;0.01,AC473="n/a"),"n/a",M473/AC473*100)</f>
        <v>106.66666666666667</v>
      </c>
      <c r="AA473" s="1042">
        <f>IF(OR(AC473&lt;0.01,AC473="n/a"),"n/a",I473/AC473)</f>
        <v>43.344444444444441</v>
      </c>
      <c r="AB473" s="1043">
        <v>12</v>
      </c>
      <c r="AC473" s="1021">
        <v>0.9</v>
      </c>
      <c r="AD473" s="1021">
        <v>4.32</v>
      </c>
      <c r="AE473" s="1021">
        <v>15.74</v>
      </c>
      <c r="AF473" s="1021">
        <v>1.95</v>
      </c>
      <c r="AG473" s="1021">
        <v>4.7</v>
      </c>
      <c r="AH473" s="1021">
        <v>272.5</v>
      </c>
      <c r="AI473" s="1021">
        <v>-21.39</v>
      </c>
      <c r="AJ473" s="1021">
        <v>40.200000000000003</v>
      </c>
      <c r="AK473" s="1021">
        <v>10</v>
      </c>
      <c r="AL473" s="1034">
        <v>2310</v>
      </c>
      <c r="AM473" s="1028">
        <v>1.7999999999999998</v>
      </c>
      <c r="AN473" s="1021">
        <v>0.41</v>
      </c>
      <c r="AO473" s="868">
        <f>IF(U473="n/a","n/a",IF(AA473&lt;0,"n/a",IF(AA473="n/a","n/a",J473+U473-AA473)))</f>
        <v>-27.624664145943026</v>
      </c>
      <c r="AP473" s="869">
        <f>IF(U473="n/a","n/a",J473+U473)</f>
        <v>15.719780298501416</v>
      </c>
      <c r="AQ473" s="1044">
        <f>IF(OR(AC473&lt;0.01,AF473="n/a"),"n/a",(I473/SQRT(22.5*AC473*(I473/AF473))-1)*100)</f>
        <v>93.81740165729488</v>
      </c>
      <c r="AR473" s="766">
        <f>INDEX(Historical!$C$7:$C$1455,MATCH(B473,Historical!$B$7:$B$1455,0))*IF(AH473="n/a",1.03,IF(AH473&lt;0,1.01,IF(AH473&gt;10,1.1,(1+AH473/100))))</f>
        <v>0.90200000000000014</v>
      </c>
      <c r="AS473" s="1042">
        <f>IF($AI473="n/a",1.03*AR473,IF($AI473&lt;0,1.01*AR473,IF($AI473&gt;10,1.1*AR473,(1+$AI473/100)*AR473)))</f>
        <v>0.91102000000000016</v>
      </c>
      <c r="AT473" s="1042">
        <f>IF($AK473="n/a",1.03*AS473,IF($AK473&lt;0,1.01*AS473,IF($AK473&gt;10,1.1*AS473,(1+$AK473/100)*AS473)))</f>
        <v>1.0021220000000002</v>
      </c>
      <c r="AU473" s="1042">
        <f>IF($AK473="n/a",1.03*AT473,IF($AK473&lt;0,1.01*AT473,IF($AK473&gt;10,1.1*AT473,(1+$AK473/100)*AT473)))</f>
        <v>1.1023342000000003</v>
      </c>
      <c r="AV473" s="1042">
        <f>IF($AK473="n/a",1.03*AU473,IF($AK473&lt;0,1.01*AU473,IF($AK473&gt;10,1.1*AU473,(1+$AK473/100)*AU473)))</f>
        <v>1.2125676200000004</v>
      </c>
      <c r="AW473" s="766">
        <f>SUM(AR473:AV473)</f>
        <v>5.1300438200000018</v>
      </c>
      <c r="AX473" s="877">
        <f>AW473/I473*100</f>
        <v>13.150586567546787</v>
      </c>
      <c r="AY473" s="1212">
        <v>0.66</v>
      </c>
      <c r="AZ473" s="1028">
        <v>23.61</v>
      </c>
      <c r="BA473" s="1028">
        <v>-1.54</v>
      </c>
      <c r="BB473" s="1028">
        <v>4.2299999999999995</v>
      </c>
      <c r="BC473" s="1028">
        <v>6.08</v>
      </c>
      <c r="BE473" s="721">
        <v>2011</v>
      </c>
      <c r="BF473" s="1057">
        <f>IF(BE473&gt;2008,0,IF(BE473&gt;2001,1,IF(BE473&gt;1990,2,IF(BE473&gt;1980,3,IF(BE473&gt;1973,4,IF(BE473&gt;1970,5,IF(BE473&gt;1960,6,IF(BE473&gt;1958,7,IF(BE473&gt;1953,8,9)))))))))</f>
        <v>0</v>
      </c>
    </row>
    <row r="474" spans="1:58" ht="11.25" customHeight="1" x14ac:dyDescent="0.2">
      <c r="A474" s="1027" t="s">
        <v>1729</v>
      </c>
      <c r="B474" s="1031" t="s">
        <v>1730</v>
      </c>
      <c r="C474" s="1181" t="s">
        <v>109</v>
      </c>
      <c r="D474" s="1181" t="s">
        <v>4426</v>
      </c>
      <c r="E474" s="857">
        <v>9</v>
      </c>
      <c r="F474" s="1245">
        <v>381</v>
      </c>
      <c r="G474" s="1245" t="s">
        <v>107</v>
      </c>
      <c r="H474" s="1245" t="s">
        <v>107</v>
      </c>
      <c r="I474" s="1030">
        <v>27.85</v>
      </c>
      <c r="J474" s="766">
        <f>(M474/I474)*100</f>
        <v>3.1597845601436263</v>
      </c>
      <c r="K474" s="1033">
        <v>0.22</v>
      </c>
      <c r="L474" s="1043">
        <v>4</v>
      </c>
      <c r="M474" s="756">
        <f>K474*L474</f>
        <v>0.88</v>
      </c>
      <c r="N474" s="1026" t="s">
        <v>438</v>
      </c>
      <c r="O474" s="860">
        <v>0.2</v>
      </c>
      <c r="P474" s="1016">
        <v>43320</v>
      </c>
      <c r="Q474" s="1016">
        <v>43335</v>
      </c>
      <c r="R474" s="756">
        <f>(K474-O474)/O474*100</f>
        <v>9.9999999999999947</v>
      </c>
      <c r="S474" s="824">
        <f>IF(INDEX(Historical!$D$7:$D$1455,MATCH(B474,Historical!$B$7:$B$1455,0))=0,"n/a",(INDEX(Historical!$C$7:$C$1455,MATCH(B474,Historical!$B$7:$B$1455,0))/INDEX(Historical!$D$7:$D$1455,MATCH(B474,Historical!$B$7:$B$1455,0))-1)*100)</f>
        <v>11.111111111111116</v>
      </c>
      <c r="T474" s="824">
        <f>IF(INDEX(Historical!$F$7:$F$1455,MATCH(B474,Historical!$B$7:$B$1455,0))=0,"n/a",((INDEX(Historical!$C$7:$C$1455,MATCH(B474,Historical!$B$7:$B$1455,0))/INDEX(Historical!$F$7:$F$1455,MATCH(B474,Historical!$B$7:$B$1455,0)))^(1/3)-1)*100)</f>
        <v>10.064241629820891</v>
      </c>
      <c r="U474" s="824">
        <f>IF(INDEX(Historical!$I$7:$I$1455,MATCH(B474,Historical!$B$7:$B$1455,0))=0,"n/a",((INDEX(Historical!$C$7:$C$1455,MATCH(B474,Historical!$B$7:$B$1455,0))/INDEX(Historical!$I$7:$I$1455,MATCH(B474,Historical!$B$7:$B$1455,0)))^(1/5)-1)*100)</f>
        <v>12.700920209792542</v>
      </c>
      <c r="V474" s="824" t="str">
        <f>IF(INDEX(Historical!$O$7:$O$1455,MATCH(B474,Historical!$B$7:$B$1455,0))=0,"n/a",((INDEX(Historical!$C$7:$C$1455,MATCH(B474,Historical!$B$7:$B$1455,0))/INDEX(Historical!$O$7:$O$1455,MATCH(B474,Historical!$B$7:$B$1455,0)))^(1/10)-1)*100)</f>
        <v>n/a</v>
      </c>
      <c r="W474" s="825" t="str">
        <f>IF(OR(U474&lt;=0,U474="n/a",V474&lt;=0,V474="n/a"),"n/a",U474/V474)</f>
        <v>n/a</v>
      </c>
      <c r="X474" s="826">
        <f>IF(OR(AJ474&lt;=0,AJ474="n/a",U474&lt;=0,U474="n/a"),"n/a",U474/AJ474)</f>
        <v>3.0240286213791765</v>
      </c>
      <c r="Y474" s="781"/>
      <c r="Z474" s="766">
        <f>IF(OR(AC474&lt;0.01,AC474="n/a"),"n/a",M474/AC474*100)</f>
        <v>44.44444444444445</v>
      </c>
      <c r="AA474" s="1042">
        <f>IF(OR(AC474&lt;0.01,AC474="n/a"),"n/a",I474/AC474)</f>
        <v>14.065656565656566</v>
      </c>
      <c r="AB474" s="1043">
        <v>12</v>
      </c>
      <c r="AC474" s="1021">
        <v>1.98</v>
      </c>
      <c r="AD474" s="1021">
        <v>3.51</v>
      </c>
      <c r="AE474" s="1021">
        <v>3.7</v>
      </c>
      <c r="AF474" s="1021">
        <v>1.0900000000000001</v>
      </c>
      <c r="AG474" s="1021">
        <v>7.1</v>
      </c>
      <c r="AH474" s="1021">
        <v>1.7000000000000002</v>
      </c>
      <c r="AI474" s="1021">
        <v>-2.91</v>
      </c>
      <c r="AJ474" s="1021">
        <v>4.2</v>
      </c>
      <c r="AK474" s="1021">
        <v>4</v>
      </c>
      <c r="AL474" s="1034">
        <v>267.36</v>
      </c>
      <c r="AM474" s="1028">
        <v>4.3999999999999995</v>
      </c>
      <c r="AN474" s="1021">
        <v>0</v>
      </c>
      <c r="AO474" s="868">
        <f>IF(U474="n/a","n/a",IF(AA474&lt;0,"n/a",IF(AA474="n/a","n/a",J474+U474-AA474)))</f>
        <v>1.7950482042796025</v>
      </c>
      <c r="AP474" s="869">
        <f>IF(U474="n/a","n/a",J474+U474)</f>
        <v>15.860704769936168</v>
      </c>
      <c r="AQ474" s="1044">
        <f>IF(OR(AC474&lt;0.01,AF474="n/a"),"n/a",(I474/SQRT(22.5*AC474*(I474/AF474))-1)*100)</f>
        <v>-17.452866914132937</v>
      </c>
      <c r="AR474" s="766">
        <f>INDEX(Historical!$C$7:$C$1455,MATCH(B474,Historical!$B$7:$B$1455,0))*IF(AH474="n/a",1.03,IF(AH474&lt;0,1.01,IF(AH474&gt;10,1.1,(1+AH474/100))))</f>
        <v>0.81359999999999999</v>
      </c>
      <c r="AS474" s="1042">
        <f>IF($AI474="n/a",1.03*AR474,IF($AI474&lt;0,1.01*AR474,IF($AI474&gt;10,1.1*AR474,(1+$AI474/100)*AR474)))</f>
        <v>0.82173600000000002</v>
      </c>
      <c r="AT474" s="1042">
        <f>IF($AK474="n/a",1.03*AS474,IF($AK474&lt;0,1.01*AS474,IF($AK474&gt;10,1.1*AS474,(1+$AK474/100)*AS474)))</f>
        <v>0.85460544000000005</v>
      </c>
      <c r="AU474" s="1042">
        <f>IF($AK474="n/a",1.03*AT474,IF($AK474&lt;0,1.01*AT474,IF($AK474&gt;10,1.1*AT474,(1+$AK474/100)*AT474)))</f>
        <v>0.88878965760000006</v>
      </c>
      <c r="AV474" s="1042">
        <f>IF($AK474="n/a",1.03*AU474,IF($AK474&lt;0,1.01*AU474,IF($AK474&gt;10,1.1*AU474,(1+$AK474/100)*AU474)))</f>
        <v>0.92434124390400008</v>
      </c>
      <c r="AW474" s="766">
        <f>SUM(AR474:AV474)</f>
        <v>4.3030723415040004</v>
      </c>
      <c r="AX474" s="877">
        <f>AW474/I474*100</f>
        <v>15.450888120301617</v>
      </c>
      <c r="AY474" s="1212">
        <v>0.27</v>
      </c>
      <c r="AZ474" s="1028">
        <v>11.58</v>
      </c>
      <c r="BA474" s="1028">
        <v>-13.36</v>
      </c>
      <c r="BB474" s="1028">
        <v>-1.8499999999999999</v>
      </c>
      <c r="BC474" s="1028">
        <v>-6.69</v>
      </c>
      <c r="BE474" s="721">
        <v>2010</v>
      </c>
      <c r="BF474" s="1057">
        <f>IF(BE474&gt;2008,0,IF(BE474&gt;2001,1,IF(BE474&gt;1990,2,IF(BE474&gt;1980,3,IF(BE474&gt;1973,4,IF(BE474&gt;1970,5,IF(BE474&gt;1960,6,IF(BE474&gt;1958,7,IF(BE474&gt;1953,8,9)))))))))</f>
        <v>0</v>
      </c>
    </row>
    <row r="475" spans="1:58" ht="11.25" customHeight="1" x14ac:dyDescent="0.2">
      <c r="A475" s="827" t="s">
        <v>3966</v>
      </c>
      <c r="B475" s="925" t="s">
        <v>3967</v>
      </c>
      <c r="C475" s="1181" t="s">
        <v>113</v>
      </c>
      <c r="D475" s="1181" t="s">
        <v>4417</v>
      </c>
      <c r="E475" s="857">
        <v>5</v>
      </c>
      <c r="F475" s="1245">
        <v>814</v>
      </c>
      <c r="G475" s="1245" t="s">
        <v>107</v>
      </c>
      <c r="H475" s="1245" t="s">
        <v>107</v>
      </c>
      <c r="I475" s="1039">
        <v>60.96</v>
      </c>
      <c r="J475" s="766">
        <f>(M475/I475)*100</f>
        <v>0.78740157480314954</v>
      </c>
      <c r="K475" s="1019">
        <v>0.12</v>
      </c>
      <c r="L475" s="1245">
        <v>4</v>
      </c>
      <c r="M475" s="756">
        <f>K475*L475</f>
        <v>0.48</v>
      </c>
      <c r="N475" s="1245" t="s">
        <v>108</v>
      </c>
      <c r="O475" s="696">
        <v>0.1</v>
      </c>
      <c r="P475" s="745">
        <v>43235</v>
      </c>
      <c r="Q475" s="745">
        <v>43252</v>
      </c>
      <c r="R475" s="756">
        <f>(K475-O475)/O475*100</f>
        <v>19.999999999999989</v>
      </c>
      <c r="S475" s="824">
        <f>IF(INDEX(Historical!$D$7:$D$1455,MATCH(B475,Historical!$B$7:$B$1455,0))=0,"n/a",(INDEX(Historical!$C$7:$C$1455,MATCH(B475,Historical!$B$7:$B$1455,0))/INDEX(Historical!$D$7:$D$1455,MATCH(B475,Historical!$B$7:$B$1455,0))-1)*100)</f>
        <v>11.428571428571432</v>
      </c>
      <c r="T475" s="824">
        <f>IF(INDEX(Historical!$F$7:$F$1455,MATCH(B475,Historical!$B$7:$B$1455,0))=0,"n/a",((INDEX(Historical!$C$7:$C$1455,MATCH(B475,Historical!$B$7:$B$1455,0))/INDEX(Historical!$F$7:$F$1455,MATCH(B475,Historical!$B$7:$B$1455,0)))^(1/3)-1)*100)</f>
        <v>22.917892127880691</v>
      </c>
      <c r="U475" s="824" t="str">
        <f>IF(INDEX(Historical!$I$7:$I$1455,MATCH(B475,Historical!$B$7:$B$1455,0))=0,"n/a",((INDEX(Historical!$C$7:$C$1455,MATCH(B475,Historical!$B$7:$B$1455,0))/INDEX(Historical!$I$7:$I$1455,MATCH(B475,Historical!$B$7:$B$1455,0)))^(1/5)-1)*100)</f>
        <v>n/a</v>
      </c>
      <c r="V475" s="824" t="str">
        <f>IF(INDEX(Historical!$O$7:$O$1455,MATCH(B475,Historical!$B$7:$B$1455,0))=0,"n/a",((INDEX(Historical!$C$7:$C$1455,MATCH(B475,Historical!$B$7:$B$1455,0))/INDEX(Historical!$O$7:$O$1455,MATCH(B475,Historical!$B$7:$B$1455,0)))^(1/10)-1)*100)</f>
        <v>n/a</v>
      </c>
      <c r="W475" s="825" t="str">
        <f>IF(OR(U475&lt;=0,U475="n/a",V475&lt;=0,V475="n/a"),"n/a",U475/V475)</f>
        <v>n/a</v>
      </c>
      <c r="X475" s="826" t="str">
        <f>IF(OR(AJ475&lt;=0,AJ475="n/a",U475&lt;=0,U475="n/a"),"n/a",U475/AJ475)</f>
        <v>n/a</v>
      </c>
      <c r="Y475" s="767"/>
      <c r="Z475" s="766">
        <f>IF(OR(AC475&lt;0.01,AC475="n/a"),"n/a",M475/AC475*100)</f>
        <v>22.222222222222221</v>
      </c>
      <c r="AA475" s="1042">
        <f>IF(OR(AC475&lt;0.01,AC475="n/a"),"n/a",I475/AC475)</f>
        <v>28.222222222222221</v>
      </c>
      <c r="AB475" s="1043">
        <v>9</v>
      </c>
      <c r="AC475" s="1038">
        <v>2.16</v>
      </c>
      <c r="AD475" s="1038">
        <v>1.88</v>
      </c>
      <c r="AE475" s="1021">
        <v>1.56</v>
      </c>
      <c r="AF475" s="1021">
        <v>3.49</v>
      </c>
      <c r="AG475" s="1021">
        <v>14.399999999999999</v>
      </c>
      <c r="AH475" s="1021">
        <v>6.1</v>
      </c>
      <c r="AI475" s="1021">
        <v>9.15</v>
      </c>
      <c r="AJ475" s="804">
        <v>131.9</v>
      </c>
      <c r="AK475" s="804">
        <v>15</v>
      </c>
      <c r="AL475" s="1038">
        <v>3430</v>
      </c>
      <c r="AM475" s="1038">
        <v>1.0999999999999999</v>
      </c>
      <c r="AN475" s="1038">
        <v>0.28999999999999998</v>
      </c>
      <c r="AO475" s="868" t="str">
        <f>IF(U475="n/a","n/a",IF(AA475&lt;0,"n/a",IF(AA475="n/a","n/a",J475+U475-AA475)))</f>
        <v>n/a</v>
      </c>
      <c r="AP475" s="869" t="str">
        <f>IF(U475="n/a","n/a",J475+U475)</f>
        <v>n/a</v>
      </c>
      <c r="AQ475" s="1044">
        <f>IF(OR(AC475&lt;0.01,AF475="n/a"),"n/a",(I475/SQRT(22.5*AC475*(I475/AF475))-1)*100)</f>
        <v>109.22667724058468</v>
      </c>
      <c r="AR475" s="766">
        <f>INDEX(Historical!$C$7:$C$1455,MATCH(B475,Historical!$B$7:$B$1455,0))*IF(AH475="n/a",1.03,IF(AH475&lt;0,1.01,IF(AH475&gt;10,1.1,(1+AH475/100))))</f>
        <v>0.41378999999999999</v>
      </c>
      <c r="AS475" s="1042">
        <f>IF($AI475="n/a",1.03*AR475,IF($AI475&lt;0,1.01*AR475,IF($AI475&gt;10,1.1*AR475,(1+$AI475/100)*AR475)))</f>
        <v>0.45165178499999997</v>
      </c>
      <c r="AT475" s="1042">
        <f>IF($AK475="n/a",1.03*AS475,IF($AK475&lt;0,1.01*AS475,IF($AK475&gt;10,1.1*AS475,(1+$AK475/100)*AS475)))</f>
        <v>0.49681696349999999</v>
      </c>
      <c r="AU475" s="1042">
        <f>IF($AK475="n/a",1.03*AT475,IF($AK475&lt;0,1.01*AT475,IF($AK475&gt;10,1.1*AT475,(1+$AK475/100)*AT475)))</f>
        <v>0.54649865985000001</v>
      </c>
      <c r="AV475" s="1042">
        <f>IF($AK475="n/a",1.03*AU475,IF($AK475&lt;0,1.01*AU475,IF($AK475&gt;10,1.1*AU475,(1+$AK475/100)*AU475)))</f>
        <v>0.60114852583500011</v>
      </c>
      <c r="AW475" s="766">
        <f>SUM(AR475:AV475)</f>
        <v>2.5099059341850003</v>
      </c>
      <c r="AX475" s="877">
        <f>AW475/I475*100</f>
        <v>4.1172997608021653</v>
      </c>
      <c r="AY475" s="853">
        <v>0.98</v>
      </c>
      <c r="AZ475" s="1021">
        <v>36.53</v>
      </c>
      <c r="BA475" s="1021">
        <v>-15.989999999999998</v>
      </c>
      <c r="BB475" s="1021">
        <v>-8.02</v>
      </c>
      <c r="BC475" s="1021">
        <v>2.25</v>
      </c>
      <c r="BE475" s="721">
        <v>2014</v>
      </c>
      <c r="BF475" s="1057">
        <f>IF(BE475&gt;2008,0,IF(BE475&gt;2001,1,IF(BE475&gt;1990,2,IF(BE475&gt;1980,3,IF(BE475&gt;1973,4,IF(BE475&gt;1970,5,IF(BE475&gt;1960,6,IF(BE475&gt;1958,7,IF(BE475&gt;1953,8,9)))))))))</f>
        <v>0</v>
      </c>
    </row>
    <row r="476" spans="1:58" s="905" customFormat="1" ht="11.25" customHeight="1" x14ac:dyDescent="0.2">
      <c r="A476" s="884" t="s">
        <v>1731</v>
      </c>
      <c r="B476" s="914" t="s">
        <v>1732</v>
      </c>
      <c r="C476" s="1181" t="s">
        <v>248</v>
      </c>
      <c r="D476" s="1181" t="s">
        <v>4448</v>
      </c>
      <c r="E476" s="885">
        <v>8</v>
      </c>
      <c r="F476" s="1245">
        <v>453</v>
      </c>
      <c r="G476" s="1244" t="s">
        <v>107</v>
      </c>
      <c r="H476" s="1244" t="s">
        <v>107</v>
      </c>
      <c r="I476" s="886">
        <v>66.03</v>
      </c>
      <c r="J476" s="887">
        <f>(M476/I476)*100</f>
        <v>1.5144631228229593</v>
      </c>
      <c r="K476" s="888">
        <v>0.25</v>
      </c>
      <c r="L476" s="889">
        <v>4</v>
      </c>
      <c r="M476" s="890">
        <f>K476*L476</f>
        <v>1</v>
      </c>
      <c r="N476" s="891" t="s">
        <v>153</v>
      </c>
      <c r="O476" s="892">
        <v>0.21</v>
      </c>
      <c r="P476" s="893">
        <v>43172</v>
      </c>
      <c r="Q476" s="893">
        <v>43188</v>
      </c>
      <c r="R476" s="890">
        <f>(K476-O476)/O476*100</f>
        <v>19.047619047619051</v>
      </c>
      <c r="S476" s="824">
        <f>IF(INDEX(Historical!$D$7:$D$1455,MATCH(B476,Historical!$B$7:$B$1455,0))=0,"n/a",(INDEX(Historical!$C$7:$C$1455,MATCH(B476,Historical!$B$7:$B$1455,0))/INDEX(Historical!$D$7:$D$1455,MATCH(B476,Historical!$B$7:$B$1455,0))-1)*100)</f>
        <v>13.513513513513509</v>
      </c>
      <c r="T476" s="824">
        <f>IF(INDEX(Historical!$F$7:$F$1455,MATCH(B476,Historical!$B$7:$B$1455,0))=0,"n/a",((INDEX(Historical!$C$7:$C$1455,MATCH(B476,Historical!$B$7:$B$1455,0))/INDEX(Historical!$F$7:$F$1455,MATCH(B476,Historical!$B$7:$B$1455,0)))^(1/3)-1)*100)</f>
        <v>11.868894208139679</v>
      </c>
      <c r="U476" s="824">
        <f>IF(INDEX(Historical!$I$7:$I$1455,MATCH(B476,Historical!$B$7:$B$1455,0))=0,"n/a",((INDEX(Historical!$C$7:$C$1455,MATCH(B476,Historical!$B$7:$B$1455,0))/INDEX(Historical!$I$7:$I$1455,MATCH(B476,Historical!$B$7:$B$1455,0)))^(1/5)-1)*100)</f>
        <v>18.466445254224407</v>
      </c>
      <c r="V476" s="824" t="str">
        <f>IF(INDEX(Historical!$O$7:$O$1455,MATCH(B476,Historical!$B$7:$B$1455,0))=0,"n/a",((INDEX(Historical!$C$7:$C$1455,MATCH(B476,Historical!$B$7:$B$1455,0))/INDEX(Historical!$O$7:$O$1455,MATCH(B476,Historical!$B$7:$B$1455,0)))^(1/10)-1)*100)</f>
        <v>n/a</v>
      </c>
      <c r="W476" s="894" t="str">
        <f>IF(OR(U476&lt;=0,U476="n/a",V476&lt;=0,V476="n/a"),"n/a",U476/V476)</f>
        <v>n/a</v>
      </c>
      <c r="X476" s="895">
        <f>IF(OR(AJ476&lt;=0,AJ476="n/a",U476&lt;=0,U476="n/a"),"n/a",U476/AJ476)</f>
        <v>1.4773156203379525</v>
      </c>
      <c r="Y476" s="906"/>
      <c r="Z476" s="887">
        <f>IF(OR(AC476&lt;0.01,AC476="n/a"),"n/a",M476/AC476*100)</f>
        <v>46.728971962616825</v>
      </c>
      <c r="AA476" s="897">
        <f>IF(OR(AC476&lt;0.01,AC476="n/a"),"n/a",I476/AC476)</f>
        <v>30.855140186915886</v>
      </c>
      <c r="AB476" s="889">
        <v>12</v>
      </c>
      <c r="AC476" s="898">
        <v>2.14</v>
      </c>
      <c r="AD476" s="898">
        <v>2.97</v>
      </c>
      <c r="AE476" s="898">
        <v>1.96</v>
      </c>
      <c r="AF476" s="898">
        <v>5.0999999999999996</v>
      </c>
      <c r="AG476" s="898">
        <v>17.599999999999998</v>
      </c>
      <c r="AH476" s="898">
        <v>10.4</v>
      </c>
      <c r="AI476" s="898">
        <v>16.900000000000002</v>
      </c>
      <c r="AJ476" s="898">
        <v>12.5</v>
      </c>
      <c r="AK476" s="898">
        <v>10.4</v>
      </c>
      <c r="AL476" s="899">
        <v>4700</v>
      </c>
      <c r="AM476" s="900">
        <v>0.2</v>
      </c>
      <c r="AN476" s="898">
        <v>0</v>
      </c>
      <c r="AO476" s="901">
        <f>IF(U476="n/a","n/a",IF(AA476&lt;0,"n/a",IF(AA476="n/a","n/a",J476+U476-AA476)))</f>
        <v>-10.874231809868519</v>
      </c>
      <c r="AP476" s="902">
        <f>IF(U476="n/a","n/a",J476+U476)</f>
        <v>19.980908377047367</v>
      </c>
      <c r="AQ476" s="903">
        <f>IF(OR(AC476&lt;0.01,AF476="n/a"),"n/a",(I476/SQRT(22.5*AC476*(I476/AF476))-1)*100)</f>
        <v>164.45853693350369</v>
      </c>
      <c r="AR476" s="766">
        <f>INDEX(Historical!$C$7:$C$1455,MATCH(B476,Historical!$B$7:$B$1455,0))*IF(AH476="n/a",1.03,IF(AH476&lt;0,1.01,IF(AH476&gt;10,1.1,(1+AH476/100))))</f>
        <v>0.92400000000000004</v>
      </c>
      <c r="AS476" s="897">
        <f>IF($AI476="n/a",1.03*AR476,IF($AI476&lt;0,1.01*AR476,IF($AI476&gt;10,1.1*AR476,(1+$AI476/100)*AR476)))</f>
        <v>1.0164000000000002</v>
      </c>
      <c r="AT476" s="897">
        <f>IF($AK476="n/a",1.03*AS476,IF($AK476&lt;0,1.01*AS476,IF($AK476&gt;10,1.1*AS476,(1+$AK476/100)*AS476)))</f>
        <v>1.1180400000000004</v>
      </c>
      <c r="AU476" s="897">
        <f>IF($AK476="n/a",1.03*AT476,IF($AK476&lt;0,1.01*AT476,IF($AK476&gt;10,1.1*AT476,(1+$AK476/100)*AT476)))</f>
        <v>1.2298440000000006</v>
      </c>
      <c r="AV476" s="897">
        <f>IF($AK476="n/a",1.03*AU476,IF($AK476&lt;0,1.01*AU476,IF($AK476&gt;10,1.1*AU476,(1+$AK476/100)*AU476)))</f>
        <v>1.3528284000000008</v>
      </c>
      <c r="AW476" s="887">
        <f>SUM(AR476:AV476)</f>
        <v>5.6411124000000026</v>
      </c>
      <c r="AX476" s="904">
        <f>AW476/I476*100</f>
        <v>8.5432567014993221</v>
      </c>
      <c r="AY476" s="1213">
        <v>0.73</v>
      </c>
      <c r="AZ476" s="900">
        <v>33.47</v>
      </c>
      <c r="BA476" s="900">
        <v>-12.24</v>
      </c>
      <c r="BB476" s="900">
        <v>0.1</v>
      </c>
      <c r="BC476" s="900">
        <v>2.91</v>
      </c>
      <c r="BD476" s="1079"/>
      <c r="BE476" s="721">
        <v>2011</v>
      </c>
      <c r="BF476" s="1057">
        <f>IF(BE476&gt;2008,0,IF(BE476&gt;2001,1,IF(BE476&gt;1990,2,IF(BE476&gt;1980,3,IF(BE476&gt;1973,4,IF(BE476&gt;1970,5,IF(BE476&gt;1960,6,IF(BE476&gt;1958,7,IF(BE476&gt;1953,8,9)))))))))</f>
        <v>0</v>
      </c>
    </row>
    <row r="477" spans="1:58" ht="11.25" customHeight="1" x14ac:dyDescent="0.2">
      <c r="A477" s="1036" t="s">
        <v>4303</v>
      </c>
      <c r="B477" s="1031" t="s">
        <v>3968</v>
      </c>
      <c r="C477" s="1181" t="s">
        <v>109</v>
      </c>
      <c r="D477" s="1181" t="s">
        <v>4426</v>
      </c>
      <c r="E477" s="857">
        <v>5</v>
      </c>
      <c r="F477" s="1245">
        <v>839</v>
      </c>
      <c r="G477" s="1245" t="s">
        <v>107</v>
      </c>
      <c r="H477" s="1245" t="s">
        <v>107</v>
      </c>
      <c r="I477" s="1030">
        <v>16.02</v>
      </c>
      <c r="J477" s="766">
        <f>(M477/I477)*100</f>
        <v>6.2421972534332086</v>
      </c>
      <c r="K477" s="1033">
        <v>0.25</v>
      </c>
      <c r="L477" s="1043">
        <v>4</v>
      </c>
      <c r="M477" s="756">
        <f>K477*L477</f>
        <v>1</v>
      </c>
      <c r="N477" s="1026" t="s">
        <v>204</v>
      </c>
      <c r="O477" s="860">
        <v>0.17</v>
      </c>
      <c r="P477" s="1016">
        <v>43350</v>
      </c>
      <c r="Q477" s="1016">
        <v>43367</v>
      </c>
      <c r="R477" s="756">
        <f>(K477-O477)/O477*100</f>
        <v>47.058823529411754</v>
      </c>
      <c r="S477" s="824">
        <f>IF(INDEX(Historical!$D$7:$D$1455,MATCH(B477,Historical!$B$7:$B$1455,0))=0,"n/a",(INDEX(Historical!$C$7:$C$1455,MATCH(B477,Historical!$B$7:$B$1455,0))/INDEX(Historical!$D$7:$D$1455,MATCH(B477,Historical!$B$7:$B$1455,0))-1)*100)</f>
        <v>31.111111111111111</v>
      </c>
      <c r="T477" s="824">
        <f>IF(INDEX(Historical!$F$7:$F$1455,MATCH(B477,Historical!$B$7:$B$1455,0))=0,"n/a",((INDEX(Historical!$C$7:$C$1455,MATCH(B477,Historical!$B$7:$B$1455,0))/INDEX(Historical!$F$7:$F$1455,MATCH(B477,Historical!$B$7:$B$1455,0)))^(1/3)-1)*100)</f>
        <v>61.525586009565899</v>
      </c>
      <c r="U477" s="824" t="str">
        <f>IF(INDEX(Historical!$I$7:$I$1455,MATCH(B477,Historical!$B$7:$B$1455,0))=0,"n/a",((INDEX(Historical!$C$7:$C$1455,MATCH(B477,Historical!$B$7:$B$1455,0))/INDEX(Historical!$I$7:$I$1455,MATCH(B477,Historical!$B$7:$B$1455,0)))^(1/5)-1)*100)</f>
        <v>n/a</v>
      </c>
      <c r="V477" s="824" t="str">
        <f>IF(INDEX(Historical!$O$7:$O$1455,MATCH(B477,Historical!$B$7:$B$1455,0))=0,"n/a",((INDEX(Historical!$C$7:$C$1455,MATCH(B477,Historical!$B$7:$B$1455,0))/INDEX(Historical!$O$7:$O$1455,MATCH(B477,Historical!$B$7:$B$1455,0)))^(1/10)-1)*100)</f>
        <v>n/a</v>
      </c>
      <c r="W477" s="825" t="str">
        <f>IF(OR(U477&lt;=0,U477="n/a",V477&lt;=0,V477="n/a"),"n/a",U477/V477)</f>
        <v>n/a</v>
      </c>
      <c r="X477" s="826" t="str">
        <f>IF(OR(AJ477&lt;=0,AJ477="n/a",U477&lt;=0,U477="n/a"),"n/a",U477/AJ477)</f>
        <v>n/a</v>
      </c>
      <c r="Y477" s="777"/>
      <c r="Z477" s="766">
        <f>IF(OR(AC477&lt;0.01,AC477="n/a"),"n/a",M477/AC477*100)</f>
        <v>303.030303030303</v>
      </c>
      <c r="AA477" s="1042">
        <f>IF(OR(AC477&lt;0.01,AC477="n/a"),"n/a",I477/AC477)</f>
        <v>48.54545454545454</v>
      </c>
      <c r="AB477" s="1043">
        <v>12</v>
      </c>
      <c r="AC477" s="1021">
        <v>0.33</v>
      </c>
      <c r="AD477" s="1021" t="s">
        <v>138</v>
      </c>
      <c r="AE477" s="1021">
        <v>10.08</v>
      </c>
      <c r="AF477" s="1021">
        <v>2.5299999999999998</v>
      </c>
      <c r="AG477" s="1021">
        <v>5.0999999999999996</v>
      </c>
      <c r="AH477" s="1021">
        <v>12</v>
      </c>
      <c r="AI477" s="1021">
        <v>4.8899999999999997</v>
      </c>
      <c r="AJ477" s="1021">
        <v>52.800000000000004</v>
      </c>
      <c r="AK477" s="1021" t="s">
        <v>138</v>
      </c>
      <c r="AL477" s="1034">
        <v>4460</v>
      </c>
      <c r="AM477" s="1028">
        <v>0.1</v>
      </c>
      <c r="AN477" s="1021">
        <v>0</v>
      </c>
      <c r="AO477" s="868" t="str">
        <f>IF(U477="n/a","n/a",IF(AA477&lt;0,"n/a",IF(AA477="n/a","n/a",J477+U477-AA477)))</f>
        <v>n/a</v>
      </c>
      <c r="AP477" s="869" t="str">
        <f>IF(U477="n/a","n/a",J477+U477)</f>
        <v>n/a</v>
      </c>
      <c r="AQ477" s="1044">
        <f>IF(OR(AC477&lt;0.01,AF477="n/a"),"n/a",(I477/SQRT(22.5*AC477*(I477/AF477))-1)*100)</f>
        <v>133.63789646944406</v>
      </c>
      <c r="AR477" s="766">
        <f>INDEX(Historical!$C$7:$C$1455,MATCH(B477,Historical!$B$7:$B$1455,0))*IF(AH477="n/a",1.03,IF(AH477&lt;0,1.01,IF(AH477&gt;10,1.1,(1+AH477/100))))</f>
        <v>0.64900000000000002</v>
      </c>
      <c r="AS477" s="1042">
        <f>IF($AI477="n/a",1.03*AR477,IF($AI477&lt;0,1.01*AR477,IF($AI477&gt;10,1.1*AR477,(1+$AI477/100)*AR477)))</f>
        <v>0.68073609999999996</v>
      </c>
      <c r="AT477" s="1042">
        <f>IF($AK477="n/a",1.03*AS477,IF($AK477&lt;0,1.01*AS477,IF($AK477&gt;10,1.1*AS477,(1+$AK477/100)*AS477)))</f>
        <v>0.70115818299999999</v>
      </c>
      <c r="AU477" s="1042">
        <f>IF($AK477="n/a",1.03*AT477,IF($AK477&lt;0,1.01*AT477,IF($AK477&gt;10,1.1*AT477,(1+$AK477/100)*AT477)))</f>
        <v>0.72219292849000005</v>
      </c>
      <c r="AV477" s="1042">
        <f>IF($AK477="n/a",1.03*AU477,IF($AK477&lt;0,1.01*AU477,IF($AK477&gt;10,1.1*AU477,(1+$AK477/100)*AU477)))</f>
        <v>0.74385871634470002</v>
      </c>
      <c r="AW477" s="766">
        <f>SUM(AR477:AV477)</f>
        <v>3.4969459278346999</v>
      </c>
      <c r="AX477" s="877">
        <f>AW477/I477*100</f>
        <v>21.828626266134208</v>
      </c>
      <c r="AY477" s="1212">
        <v>0.27</v>
      </c>
      <c r="AZ477" s="1028">
        <v>12.9</v>
      </c>
      <c r="BA477" s="1028">
        <v>-3.61</v>
      </c>
      <c r="BB477" s="1028">
        <v>5.9799999999999995</v>
      </c>
      <c r="BC477" s="1028">
        <v>4.18</v>
      </c>
      <c r="BE477" s="721">
        <v>2014</v>
      </c>
      <c r="BF477" s="1057">
        <f>IF(BE477&gt;2008,0,IF(BE477&gt;2001,1,IF(BE477&gt;1990,2,IF(BE477&gt;1980,3,IF(BE477&gt;1973,4,IF(BE477&gt;1970,5,IF(BE477&gt;1960,6,IF(BE477&gt;1958,7,IF(BE477&gt;1953,8,9)))))))))</f>
        <v>0</v>
      </c>
    </row>
    <row r="478" spans="1:58" ht="11.25" customHeight="1" x14ac:dyDescent="0.2">
      <c r="A478" s="1019" t="s">
        <v>4284</v>
      </c>
      <c r="B478" s="1031" t="s">
        <v>4279</v>
      </c>
      <c r="C478" s="1181" t="s">
        <v>4283</v>
      </c>
      <c r="D478" s="1181" t="s">
        <v>4420</v>
      </c>
      <c r="E478" s="857">
        <v>5</v>
      </c>
      <c r="F478" s="1245">
        <v>821</v>
      </c>
      <c r="G478" s="1245" t="s">
        <v>107</v>
      </c>
      <c r="H478" s="1245" t="s">
        <v>107</v>
      </c>
      <c r="I478" s="1035">
        <v>17.649999999999999</v>
      </c>
      <c r="J478" s="766">
        <f>(M478/I478)*100</f>
        <v>1.9263456090651561</v>
      </c>
      <c r="K478" s="1040">
        <v>0.17</v>
      </c>
      <c r="L478" s="721">
        <v>2</v>
      </c>
      <c r="M478" s="756">
        <f>K478*L478</f>
        <v>0.34</v>
      </c>
      <c r="N478" s="721" t="s">
        <v>4285</v>
      </c>
      <c r="O478" s="861">
        <v>0.15</v>
      </c>
      <c r="P478" s="745">
        <v>43278</v>
      </c>
      <c r="Q478" s="745">
        <v>43291</v>
      </c>
      <c r="R478" s="756">
        <f>(K478-O478)/O478*100</f>
        <v>13.333333333333346</v>
      </c>
      <c r="S478" s="824">
        <f>IF(INDEX(Historical!$D$7:$D$1455,MATCH(B478,Historical!$B$7:$B$1455,0))=0,"n/a",(INDEX(Historical!$C$7:$C$1455,MATCH(B478,Historical!$B$7:$B$1455,0))/INDEX(Historical!$D$7:$D$1455,MATCH(B478,Historical!$B$7:$B$1455,0))-1)*100)</f>
        <v>15.384615384615374</v>
      </c>
      <c r="T478" s="824">
        <f>IF(INDEX(Historical!$F$7:$F$1455,MATCH(B478,Historical!$B$7:$B$1455,0))=0,"n/a",((INDEX(Historical!$C$7:$C$1455,MATCH(B478,Historical!$B$7:$B$1455,0))/INDEX(Historical!$F$7:$F$1455,MATCH(B478,Historical!$B$7:$B$1455,0)))^(1/3)-1)*100)</f>
        <v>35.72088082974534</v>
      </c>
      <c r="U478" s="824">
        <f>IF(INDEX(Historical!$I$7:$I$1455,MATCH(B478,Historical!$B$7:$B$1455,0))=0,"n/a",((INDEX(Historical!$C$7:$C$1455,MATCH(B478,Historical!$B$7:$B$1455,0))/INDEX(Historical!$I$7:$I$1455,MATCH(B478,Historical!$B$7:$B$1455,0)))^(1/5)-1)*100)</f>
        <v>24.573093961551741</v>
      </c>
      <c r="V478" s="824" t="str">
        <f>IF(INDEX(Historical!$O$7:$O$1455,MATCH(B478,Historical!$B$7:$B$1455,0))=0,"n/a",((INDEX(Historical!$C$7:$C$1455,MATCH(B478,Historical!$B$7:$B$1455,0))/INDEX(Historical!$O$7:$O$1455,MATCH(B478,Historical!$B$7:$B$1455,0)))^(1/10)-1)*100)</f>
        <v>n/a</v>
      </c>
      <c r="W478" s="825" t="str">
        <f>IF(OR(U478&lt;=0,U478="n/a",V478&lt;=0,V478="n/a"),"n/a",U478/V478)</f>
        <v>n/a</v>
      </c>
      <c r="X478" s="826">
        <f>IF(OR(AJ478&lt;=0,AJ478="n/a",U478&lt;=0,U478="n/a"),"n/a",U478/AJ478)</f>
        <v>3.2764125282068988</v>
      </c>
      <c r="Y478" s="1031"/>
      <c r="Z478" s="766">
        <f>IF(OR(AC478&lt;0.01,AC478="n/a"),"n/a",M478/AC478*100)</f>
        <v>36.956521739130437</v>
      </c>
      <c r="AA478" s="1042">
        <f>IF(OR(AC478&lt;0.01,AC478="n/a"),"n/a",I478/AC478)</f>
        <v>19.184782608695649</v>
      </c>
      <c r="AB478" s="1245">
        <v>12</v>
      </c>
      <c r="AC478" s="1035">
        <v>0.92</v>
      </c>
      <c r="AD478" s="1035">
        <v>1.28</v>
      </c>
      <c r="AE478" s="1035">
        <v>1.77</v>
      </c>
      <c r="AF478" s="1035">
        <v>4.0599999999999996</v>
      </c>
      <c r="AG478" s="1035">
        <v>28.299999999999997</v>
      </c>
      <c r="AH478" s="1035">
        <v>10.5</v>
      </c>
      <c r="AI478" s="1035">
        <v>9.67</v>
      </c>
      <c r="AJ478" s="1035">
        <v>7.5</v>
      </c>
      <c r="AK478" s="1035">
        <v>15</v>
      </c>
      <c r="AL478" s="1035">
        <v>517.5</v>
      </c>
      <c r="AM478" s="1035">
        <v>18.310000000000002</v>
      </c>
      <c r="AN478" s="1035">
        <v>0.09</v>
      </c>
      <c r="AO478" s="868">
        <f>IF(U478="n/a","n/a",IF(AA478&lt;0,"n/a",IF(AA478="n/a","n/a",J478+U478-AA478)))</f>
        <v>7.3146569619212478</v>
      </c>
      <c r="AP478" s="869">
        <f>IF(U478="n/a","n/a",J478+U478)</f>
        <v>26.499439570616897</v>
      </c>
      <c r="AQ478" s="1044">
        <f>IF(OR(AC478&lt;0.01,AF478="n/a"),"n/a",(I478/SQRT(22.5*AC478*(I478/AF478))-1)*100)</f>
        <v>86.058792848215731</v>
      </c>
      <c r="AR478" s="766">
        <f>INDEX(Historical!$C$7:$C$1455,MATCH(B478,Historical!$B$7:$B$1455,0))*IF(AH478="n/a",1.03,IF(AH478&lt;0,1.01,IF(AH478&gt;10,1.1,(1+AH478/100))))</f>
        <v>0.33</v>
      </c>
      <c r="AS478" s="1042">
        <f>IF($AI478="n/a",1.03*AR478,IF($AI478&lt;0,1.01*AR478,IF($AI478&gt;10,1.1*AR478,(1+$AI478/100)*AR478)))</f>
        <v>0.36191100000000004</v>
      </c>
      <c r="AT478" s="1042">
        <f>IF($AK478="n/a",1.03*AS478,IF($AK478&lt;0,1.01*AS478,IF($AK478&gt;10,1.1*AS478,(1+$AK478/100)*AS478)))</f>
        <v>0.39810210000000007</v>
      </c>
      <c r="AU478" s="1042">
        <f>IF($AK478="n/a",1.03*AT478,IF($AK478&lt;0,1.01*AT478,IF($AK478&gt;10,1.1*AT478,(1+$AK478/100)*AT478)))</f>
        <v>0.43791231000000014</v>
      </c>
      <c r="AV478" s="1042">
        <f>IF($AK478="n/a",1.03*AU478,IF($AK478&lt;0,1.01*AU478,IF($AK478&gt;10,1.1*AU478,(1+$AK478/100)*AU478)))</f>
        <v>0.48170354100000018</v>
      </c>
      <c r="AW478" s="766">
        <f>SUM(AR478:AV478)</f>
        <v>2.0096289510000007</v>
      </c>
      <c r="AX478" s="877">
        <f>AW478/I478*100</f>
        <v>11.385999722379609</v>
      </c>
      <c r="AY478" s="853">
        <v>1.06</v>
      </c>
      <c r="AZ478" s="1038">
        <v>17.43</v>
      </c>
      <c r="BA478" s="1038">
        <v>-22.720000000000002</v>
      </c>
      <c r="BB478" s="1038">
        <v>-10.09</v>
      </c>
      <c r="BC478" s="1038">
        <v>-1.43</v>
      </c>
      <c r="BE478" s="721">
        <v>2014</v>
      </c>
      <c r="BF478" s="1057">
        <f>IF(BE478&gt;2008,0,IF(BE478&gt;2001,1,IF(BE478&gt;1990,2,IF(BE478&gt;1980,3,IF(BE478&gt;1973,4,IF(BE478&gt;1970,5,IF(BE478&gt;1960,6,IF(BE478&gt;1958,7,IF(BE478&gt;1953,8,9)))))))))</f>
        <v>0</v>
      </c>
    </row>
    <row r="479" spans="1:58" ht="11.25" customHeight="1" x14ac:dyDescent="0.2">
      <c r="A479" s="1019" t="s">
        <v>1733</v>
      </c>
      <c r="B479" s="1031" t="s">
        <v>1734</v>
      </c>
      <c r="C479" s="1181" t="s">
        <v>248</v>
      </c>
      <c r="D479" s="1181" t="s">
        <v>4462</v>
      </c>
      <c r="E479" s="857">
        <v>9</v>
      </c>
      <c r="F479" s="1245">
        <v>395</v>
      </c>
      <c r="G479" s="1245" t="s">
        <v>107</v>
      </c>
      <c r="H479" s="1245" t="s">
        <v>107</v>
      </c>
      <c r="I479" s="1030">
        <v>67.81</v>
      </c>
      <c r="J479" s="766">
        <f>(M479/I479)*100</f>
        <v>2.3005456422356585</v>
      </c>
      <c r="K479" s="1033">
        <v>0.39</v>
      </c>
      <c r="L479" s="1043">
        <v>4</v>
      </c>
      <c r="M479" s="756">
        <f>K479*L479</f>
        <v>1.56</v>
      </c>
      <c r="N479" s="1026" t="s">
        <v>571</v>
      </c>
      <c r="O479" s="860">
        <v>0.37</v>
      </c>
      <c r="P479" s="1016">
        <v>43397</v>
      </c>
      <c r="Q479" s="1016">
        <v>43413</v>
      </c>
      <c r="R479" s="756">
        <f>(K479-O479)/O479*100</f>
        <v>5.4054054054054106</v>
      </c>
      <c r="S479" s="824">
        <f>IF(INDEX(Historical!$D$7:$D$1455,MATCH(B479,Historical!$B$7:$B$1455,0))=0,"n/a",(INDEX(Historical!$C$7:$C$1455,MATCH(B479,Historical!$B$7:$B$1455,0))/INDEX(Historical!$D$7:$D$1455,MATCH(B479,Historical!$B$7:$B$1455,0))-1)*100)</f>
        <v>7.9365079365079305</v>
      </c>
      <c r="T479" s="824">
        <f>IF(INDEX(Historical!$F$7:$F$1455,MATCH(B479,Historical!$B$7:$B$1455,0))=0,"n/a",((INDEX(Historical!$C$7:$C$1455,MATCH(B479,Historical!$B$7:$B$1455,0))/INDEX(Historical!$F$7:$F$1455,MATCH(B479,Historical!$B$7:$B$1455,0)))^(1/3)-1)*100)</f>
        <v>12.311068346755549</v>
      </c>
      <c r="U479" s="824">
        <f>IF(INDEX(Historical!$I$7:$I$1455,MATCH(B479,Historical!$B$7:$B$1455,0))=0,"n/a",((INDEX(Historical!$C$7:$C$1455,MATCH(B479,Historical!$B$7:$B$1455,0))/INDEX(Historical!$I$7:$I$1455,MATCH(B479,Historical!$B$7:$B$1455,0)))^(1/5)-1)*100)</f>
        <v>16.637894619954462</v>
      </c>
      <c r="V479" s="824">
        <f>IF(INDEX(Historical!$O$7:$O$1455,MATCH(B479,Historical!$B$7:$B$1455,0))=0,"n/a",((INDEX(Historical!$C$7:$C$1455,MATCH(B479,Historical!$B$7:$B$1455,0))/INDEX(Historical!$O$7:$O$1455,MATCH(B479,Historical!$B$7:$B$1455,0)))^(1/10)-1)*100)</f>
        <v>17.121894235865188</v>
      </c>
      <c r="W479" s="825">
        <f>IF(OR(U479&lt;=0,U479="n/a",V479&lt;=0,V479="n/a"),"n/a",U479/V479)</f>
        <v>0.97173212208629967</v>
      </c>
      <c r="X479" s="826">
        <f>IF(OR(AJ479&lt;=0,AJ479="n/a",U479&lt;=0,U479="n/a"),"n/a",U479/AJ479)</f>
        <v>0.67088284757880889</v>
      </c>
      <c r="Y479" s="777"/>
      <c r="Z479" s="766">
        <f>IF(OR(AC479&lt;0.01,AC479="n/a"),"n/a",M479/AC479*100)</f>
        <v>18.076477404403242</v>
      </c>
      <c r="AA479" s="1042">
        <f>IF(OR(AC479&lt;0.01,AC479="n/a"),"n/a",I479/AC479)</f>
        <v>7.8574739281575896</v>
      </c>
      <c r="AB479" s="1043">
        <v>7</v>
      </c>
      <c r="AC479" s="1021">
        <v>8.6300000000000008</v>
      </c>
      <c r="AD479" s="1021">
        <v>0.46</v>
      </c>
      <c r="AE479" s="1021">
        <v>0.43</v>
      </c>
      <c r="AF479" s="1021">
        <v>1.84</v>
      </c>
      <c r="AG479" s="1021">
        <v>23.799999999999997</v>
      </c>
      <c r="AH479" s="1021">
        <v>21.7</v>
      </c>
      <c r="AI479" s="1021">
        <v>9.84</v>
      </c>
      <c r="AJ479" s="1021">
        <v>24.8</v>
      </c>
      <c r="AK479" s="1021">
        <v>17</v>
      </c>
      <c r="AL479" s="1034">
        <v>3580</v>
      </c>
      <c r="AM479" s="1028">
        <v>3.3000000000000003</v>
      </c>
      <c r="AN479" s="1021">
        <v>0</v>
      </c>
      <c r="AO479" s="868">
        <f>IF(U479="n/a","n/a",IF(AA479&lt;0,"n/a",IF(AA479="n/a","n/a",J479+U479-AA479)))</f>
        <v>11.080966334032532</v>
      </c>
      <c r="AP479" s="869">
        <f>IF(U479="n/a","n/a",J479+U479)</f>
        <v>18.93844026219012</v>
      </c>
      <c r="AQ479" s="1044">
        <f>IF(OR(AC479&lt;0.01,AF479="n/a"),"n/a",(I479/SQRT(22.5*AC479*(I479/AF479))-1)*100)</f>
        <v>-19.839738224507151</v>
      </c>
      <c r="AR479" s="766">
        <f>INDEX(Historical!$C$7:$C$1455,MATCH(B479,Historical!$B$7:$B$1455,0))*IF(AH479="n/a",1.03,IF(AH479&lt;0,1.01,IF(AH479&gt;10,1.1,(1+AH479/100))))</f>
        <v>1.496</v>
      </c>
      <c r="AS479" s="1042">
        <f>IF($AI479="n/a",1.03*AR479,IF($AI479&lt;0,1.01*AR479,IF($AI479&gt;10,1.1*AR479,(1+$AI479/100)*AR479)))</f>
        <v>1.6432064</v>
      </c>
      <c r="AT479" s="1042">
        <f>IF($AK479="n/a",1.03*AS479,IF($AK479&lt;0,1.01*AS479,IF($AK479&gt;10,1.1*AS479,(1+$AK479/100)*AS479)))</f>
        <v>1.8075270400000001</v>
      </c>
      <c r="AU479" s="1042">
        <f>IF($AK479="n/a",1.03*AT479,IF($AK479&lt;0,1.01*AT479,IF($AK479&gt;10,1.1*AT479,(1+$AK479/100)*AT479)))</f>
        <v>1.9882797440000002</v>
      </c>
      <c r="AV479" s="1042">
        <f>IF($AK479="n/a",1.03*AU479,IF($AK479&lt;0,1.01*AU479,IF($AK479&gt;10,1.1*AU479,(1+$AK479/100)*AU479)))</f>
        <v>2.1871077184000005</v>
      </c>
      <c r="AW479" s="766">
        <f>SUM(AR479:AV479)</f>
        <v>9.1221209024000007</v>
      </c>
      <c r="AX479" s="877">
        <f>AW479/I479*100</f>
        <v>13.452471467925086</v>
      </c>
      <c r="AY479" s="1212">
        <v>1.45</v>
      </c>
      <c r="AZ479" s="1028">
        <v>6.8199999999999994</v>
      </c>
      <c r="BA479" s="1028">
        <v>-58.01</v>
      </c>
      <c r="BB479" s="1028">
        <v>-9.84</v>
      </c>
      <c r="BC479" s="1028">
        <v>-29.98</v>
      </c>
      <c r="BE479" s="721">
        <v>2011</v>
      </c>
      <c r="BF479" s="1057">
        <f>IF(BE479&gt;2008,0,IF(BE479&gt;2001,1,IF(BE479&gt;1990,2,IF(BE479&gt;1980,3,IF(BE479&gt;1973,4,IF(BE479&gt;1970,5,IF(BE479&gt;1960,6,IF(BE479&gt;1958,7,IF(BE479&gt;1953,8,9)))))))))</f>
        <v>0</v>
      </c>
    </row>
    <row r="480" spans="1:58" ht="11.25" customHeight="1" x14ac:dyDescent="0.2">
      <c r="A480" s="1027" t="s">
        <v>1735</v>
      </c>
      <c r="B480" s="1031" t="s">
        <v>1736</v>
      </c>
      <c r="C480" s="1181" t="s">
        <v>109</v>
      </c>
      <c r="D480" s="1181" t="s">
        <v>4426</v>
      </c>
      <c r="E480" s="857">
        <v>6</v>
      </c>
      <c r="F480" s="1245">
        <v>670</v>
      </c>
      <c r="G480" s="1245" t="s">
        <v>107</v>
      </c>
      <c r="H480" s="1245" t="s">
        <v>107</v>
      </c>
      <c r="I480" s="1030">
        <v>28.3</v>
      </c>
      <c r="J480" s="766">
        <f>(M480/I480)*100</f>
        <v>1.8374558303886925</v>
      </c>
      <c r="K480" s="1033">
        <v>0.13</v>
      </c>
      <c r="L480" s="1043">
        <v>4</v>
      </c>
      <c r="M480" s="756">
        <f>K480*L480</f>
        <v>0.52</v>
      </c>
      <c r="N480" s="1026" t="s">
        <v>521</v>
      </c>
      <c r="O480" s="860">
        <v>0.11</v>
      </c>
      <c r="P480" s="1016">
        <v>43144</v>
      </c>
      <c r="Q480" s="1016">
        <v>43159</v>
      </c>
      <c r="R480" s="756">
        <f>(K480-O480)/O480*100</f>
        <v>18.181818181818183</v>
      </c>
      <c r="S480" s="824">
        <f>IF(INDEX(Historical!$D$7:$D$1455,MATCH(B480,Historical!$B$7:$B$1455,0))=0,"n/a",(INDEX(Historical!$C$7:$C$1455,MATCH(B480,Historical!$B$7:$B$1455,0))/INDEX(Historical!$D$7:$D$1455,MATCH(B480,Historical!$B$7:$B$1455,0))-1)*100)</f>
        <v>29.411764705882337</v>
      </c>
      <c r="T480" s="824">
        <f>IF(INDEX(Historical!$F$7:$F$1455,MATCH(B480,Historical!$B$7:$B$1455,0))=0,"n/a",((INDEX(Historical!$C$7:$C$1455,MATCH(B480,Historical!$B$7:$B$1455,0))/INDEX(Historical!$F$7:$F$1455,MATCH(B480,Historical!$B$7:$B$1455,0)))^(1/3)-1)*100)</f>
        <v>34.70800068740634</v>
      </c>
      <c r="U480" s="824" t="str">
        <f>IF(INDEX(Historical!$I$7:$I$1455,MATCH(B480,Historical!$B$7:$B$1455,0))=0,"n/a",((INDEX(Historical!$C$7:$C$1455,MATCH(B480,Historical!$B$7:$B$1455,0))/INDEX(Historical!$I$7:$I$1455,MATCH(B480,Historical!$B$7:$B$1455,0)))^(1/5)-1)*100)</f>
        <v>n/a</v>
      </c>
      <c r="V480" s="824">
        <f>IF(INDEX(Historical!$O$7:$O$1455,MATCH(B480,Historical!$B$7:$B$1455,0))=0,"n/a",((INDEX(Historical!$C$7:$C$1455,MATCH(B480,Historical!$B$7:$B$1455,0))/INDEX(Historical!$O$7:$O$1455,MATCH(B480,Historical!$B$7:$B$1455,0)))^(1/10)-1)*100)</f>
        <v>1.4768337390565822</v>
      </c>
      <c r="W480" s="825" t="str">
        <f>IF(OR(U480&lt;=0,U480="n/a",V480&lt;=0,V480="n/a"),"n/a",U480/V480)</f>
        <v>n/a</v>
      </c>
      <c r="X480" s="826" t="str">
        <f>IF(OR(AJ480&lt;=0,AJ480="n/a",U480&lt;=0,U480="n/a"),"n/a",U480/AJ480)</f>
        <v>n/a</v>
      </c>
      <c r="Y480" s="777" t="s">
        <v>4233</v>
      </c>
      <c r="Z480" s="766">
        <f>IF(OR(AC480&lt;0.01,AC480="n/a"),"n/a",M480/AC480*100)</f>
        <v>22.707423580786028</v>
      </c>
      <c r="AA480" s="1042">
        <f>IF(OR(AC480&lt;0.01,AC480="n/a"),"n/a",I480/AC480)</f>
        <v>12.358078602620088</v>
      </c>
      <c r="AB480" s="1043">
        <v>12</v>
      </c>
      <c r="AC480" s="1021">
        <v>2.29</v>
      </c>
      <c r="AD480" s="1021">
        <v>0.95</v>
      </c>
      <c r="AE480" s="1021">
        <v>4.9800000000000004</v>
      </c>
      <c r="AF480" s="1021">
        <v>1.72</v>
      </c>
      <c r="AG480" s="1021">
        <v>13.600000000000001</v>
      </c>
      <c r="AH480" s="1021">
        <v>34.300000000000004</v>
      </c>
      <c r="AI480" s="1021" t="s">
        <v>138</v>
      </c>
      <c r="AJ480" s="1021">
        <v>29.9</v>
      </c>
      <c r="AK480" s="1021">
        <v>13</v>
      </c>
      <c r="AL480" s="1034">
        <v>208</v>
      </c>
      <c r="AM480" s="1028">
        <v>1.7000000000000002</v>
      </c>
      <c r="AN480" s="1021">
        <v>0</v>
      </c>
      <c r="AO480" s="868" t="str">
        <f>IF(U480="n/a","n/a",IF(AA480&lt;0,"n/a",IF(AA480="n/a","n/a",J480+U480-AA480)))</f>
        <v>n/a</v>
      </c>
      <c r="AP480" s="869" t="str">
        <f>IF(U480="n/a","n/a",J480+U480)</f>
        <v>n/a</v>
      </c>
      <c r="AQ480" s="1044">
        <f>IF(OR(AC480&lt;0.01,AF480="n/a"),"n/a",(I480/SQRT(22.5*AC480*(I480/AF480))-1)*100)</f>
        <v>-2.8039891159071795</v>
      </c>
      <c r="AR480" s="766">
        <f>INDEX(Historical!$C$7:$C$1455,MATCH(B480,Historical!$B$7:$B$1455,0))*IF(AH480="n/a",1.03,IF(AH480&lt;0,1.01,IF(AH480&gt;10,1.1,(1+AH480/100))))</f>
        <v>0.48400000000000004</v>
      </c>
      <c r="AS480" s="1042">
        <f>IF($AI480="n/a",1.03*AR480,IF($AI480&lt;0,1.01*AR480,IF($AI480&gt;10,1.1*AR480,(1+$AI480/100)*AR480)))</f>
        <v>0.49852000000000007</v>
      </c>
      <c r="AT480" s="1042">
        <f>IF($AK480="n/a",1.03*AS480,IF($AK480&lt;0,1.01*AS480,IF($AK480&gt;10,1.1*AS480,(1+$AK480/100)*AS480)))</f>
        <v>0.54837200000000008</v>
      </c>
      <c r="AU480" s="1042">
        <f>IF($AK480="n/a",1.03*AT480,IF($AK480&lt;0,1.01*AT480,IF($AK480&gt;10,1.1*AT480,(1+$AK480/100)*AT480)))</f>
        <v>0.60320920000000011</v>
      </c>
      <c r="AV480" s="1042">
        <f>IF($AK480="n/a",1.03*AU480,IF($AK480&lt;0,1.01*AU480,IF($AK480&gt;10,1.1*AU480,(1+$AK480/100)*AU480)))</f>
        <v>0.66353012000000022</v>
      </c>
      <c r="AW480" s="766">
        <f>SUM(AR480:AV480)</f>
        <v>2.7976313200000007</v>
      </c>
      <c r="AX480" s="877">
        <f>AW480/I480*100</f>
        <v>9.8856230388692587</v>
      </c>
      <c r="AY480" s="1212">
        <v>0.38</v>
      </c>
      <c r="AZ480" s="1028">
        <v>8.4699999999999989</v>
      </c>
      <c r="BA480" s="1028">
        <v>-28.02</v>
      </c>
      <c r="BB480" s="1028">
        <v>-5.45</v>
      </c>
      <c r="BC480" s="1028">
        <v>-13.15</v>
      </c>
      <c r="BE480" s="721">
        <v>2013</v>
      </c>
      <c r="BF480" s="1057">
        <f>IF(BE480&gt;2008,0,IF(BE480&gt;2001,1,IF(BE480&gt;1990,2,IF(BE480&gt;1980,3,IF(BE480&gt;1973,4,IF(BE480&gt;1970,5,IF(BE480&gt;1960,6,IF(BE480&gt;1958,7,IF(BE480&gt;1953,8,9)))))))))</f>
        <v>0</v>
      </c>
    </row>
    <row r="481" spans="1:58" ht="11.25" customHeight="1" x14ac:dyDescent="0.2">
      <c r="A481" s="827" t="s">
        <v>4257</v>
      </c>
      <c r="B481" s="925" t="s">
        <v>3969</v>
      </c>
      <c r="C481" s="1181" t="s">
        <v>113</v>
      </c>
      <c r="D481" s="1181" t="s">
        <v>214</v>
      </c>
      <c r="E481" s="857">
        <v>5</v>
      </c>
      <c r="F481" s="1245">
        <v>815</v>
      </c>
      <c r="G481" s="1245" t="s">
        <v>107</v>
      </c>
      <c r="H481" s="1245" t="s">
        <v>107</v>
      </c>
      <c r="I481" s="1039">
        <v>40.15</v>
      </c>
      <c r="J481" s="766">
        <f>(M481/I481)*100</f>
        <v>2.7895392278953928</v>
      </c>
      <c r="K481" s="1019">
        <v>0.28000000000000003</v>
      </c>
      <c r="L481" s="1245">
        <v>4</v>
      </c>
      <c r="M481" s="756">
        <f>K481*L481</f>
        <v>1.1200000000000001</v>
      </c>
      <c r="N481" s="1245" t="s">
        <v>4259</v>
      </c>
      <c r="O481" s="696">
        <v>0.27</v>
      </c>
      <c r="P481" s="745">
        <v>43237</v>
      </c>
      <c r="Q481" s="745">
        <v>43255</v>
      </c>
      <c r="R481" s="756">
        <f>(K481-O481)/O481*100</f>
        <v>3.7037037037037068</v>
      </c>
      <c r="S481" s="824">
        <f>IF(INDEX(Historical!$D$7:$D$1455,MATCH(B481,Historical!$B$7:$B$1455,0))=0,"n/a",(INDEX(Historical!$C$7:$C$1455,MATCH(B481,Historical!$B$7:$B$1455,0))/INDEX(Historical!$D$7:$D$1455,MATCH(B481,Historical!$B$7:$B$1455,0))-1)*100)</f>
        <v>2.8846153846153966</v>
      </c>
      <c r="T481" s="824">
        <f>IF(INDEX(Historical!$F$7:$F$1455,MATCH(B481,Historical!$B$7:$B$1455,0))=0,"n/a",((INDEX(Historical!$C$7:$C$1455,MATCH(B481,Historical!$B$7:$B$1455,0))/INDEX(Historical!$F$7:$F$1455,MATCH(B481,Historical!$B$7:$B$1455,0)))^(1/3)-1)*100)</f>
        <v>2.2809121769671536</v>
      </c>
      <c r="U481" s="824">
        <f>IF(INDEX(Historical!$I$7:$I$1455,MATCH(B481,Historical!$B$7:$B$1455,0))=0,"n/a",((INDEX(Historical!$C$7:$C$1455,MATCH(B481,Historical!$B$7:$B$1455,0))/INDEX(Historical!$I$7:$I$1455,MATCH(B481,Historical!$B$7:$B$1455,0)))^(1/5)-1)*100)</f>
        <v>3.0668943850405306</v>
      </c>
      <c r="V481" s="824">
        <f>IF(INDEX(Historical!$O$7:$O$1455,MATCH(B481,Historical!$B$7:$B$1455,0))=0,"n/a",((INDEX(Historical!$C$7:$C$1455,MATCH(B481,Historical!$B$7:$B$1455,0))/INDEX(Historical!$O$7:$O$1455,MATCH(B481,Historical!$B$7:$B$1455,0)))^(1/10)-1)*100)</f>
        <v>4.9503724645374225</v>
      </c>
      <c r="W481" s="825">
        <f>IF(OR(U481&lt;=0,U481="n/a",V481&lt;=0,V481="n/a"),"n/a",U481/V481)</f>
        <v>0.61952800663194341</v>
      </c>
      <c r="X481" s="826" t="str">
        <f>IF(OR(AJ481&lt;=0,AJ481="n/a",U481&lt;=0,U481="n/a"),"n/a",U481/AJ481)</f>
        <v>n/a</v>
      </c>
      <c r="Y481" s="767"/>
      <c r="Z481" s="766">
        <f>IF(OR(AC481&lt;0.01,AC481="n/a"),"n/a",M481/AC481*100)</f>
        <v>28.644501278772381</v>
      </c>
      <c r="AA481" s="1042">
        <f>IF(OR(AC481&lt;0.01,AC481="n/a"),"n/a",I481/AC481)</f>
        <v>10.26854219948849</v>
      </c>
      <c r="AB481" s="1043">
        <v>12</v>
      </c>
      <c r="AC481" s="1038">
        <v>3.91</v>
      </c>
      <c r="AD481" s="1038">
        <v>4.1100000000000003</v>
      </c>
      <c r="AE481" s="1021">
        <v>0.9</v>
      </c>
      <c r="AF481" s="1021">
        <v>1.95</v>
      </c>
      <c r="AG481" s="1021">
        <v>18</v>
      </c>
      <c r="AH481" s="1021">
        <v>70.199999999999989</v>
      </c>
      <c r="AI481" s="1021">
        <v>16.07</v>
      </c>
      <c r="AJ481" s="804">
        <v>-2</v>
      </c>
      <c r="AK481" s="804">
        <v>2.5</v>
      </c>
      <c r="AL481" s="1038">
        <v>3100</v>
      </c>
      <c r="AM481" s="1038">
        <v>0.5</v>
      </c>
      <c r="AN481" s="1038">
        <v>1.1000000000000001</v>
      </c>
      <c r="AO481" s="868">
        <f>IF(U481="n/a","n/a",IF(AA481&lt;0,"n/a",IF(AA481="n/a","n/a",J481+U481-AA481)))</f>
        <v>-4.4121085865525664</v>
      </c>
      <c r="AP481" s="869">
        <f>IF(U481="n/a","n/a",J481+U481)</f>
        <v>5.8564336129359233</v>
      </c>
      <c r="AQ481" s="1044">
        <f>IF(OR(AC481&lt;0.01,AF481="n/a"),"n/a",(I481/SQRT(22.5*AC481*(I481/AF481))-1)*100)</f>
        <v>-5.663351556477858</v>
      </c>
      <c r="AR481" s="766">
        <f>INDEX(Historical!$C$7:$C$1455,MATCH(B481,Historical!$B$7:$B$1455,0))*IF(AH481="n/a",1.03,IF(AH481&lt;0,1.01,IF(AH481&gt;10,1.1,(1+AH481/100))))</f>
        <v>1.1770000000000003</v>
      </c>
      <c r="AS481" s="1042">
        <f>IF($AI481="n/a",1.03*AR481,IF($AI481&lt;0,1.01*AR481,IF($AI481&gt;10,1.1*AR481,(1+$AI481/100)*AR481)))</f>
        <v>1.2947000000000004</v>
      </c>
      <c r="AT481" s="1042">
        <f>IF($AK481="n/a",1.03*AS481,IF($AK481&lt;0,1.01*AS481,IF($AK481&gt;10,1.1*AS481,(1+$AK481/100)*AS481)))</f>
        <v>1.3270675000000003</v>
      </c>
      <c r="AU481" s="1042">
        <f>IF($AK481="n/a",1.03*AT481,IF($AK481&lt;0,1.01*AT481,IF($AK481&gt;10,1.1*AT481,(1+$AK481/100)*AT481)))</f>
        <v>1.3602441875000002</v>
      </c>
      <c r="AV481" s="1042">
        <f>IF($AK481="n/a",1.03*AU481,IF($AK481&lt;0,1.01*AU481,IF($AK481&gt;10,1.1*AU481,(1+$AK481/100)*AU481)))</f>
        <v>1.3942502921875002</v>
      </c>
      <c r="AW481" s="766">
        <f>SUM(AR481:AV481)</f>
        <v>6.5532619796875018</v>
      </c>
      <c r="AX481" s="877">
        <f>AW481/I481*100</f>
        <v>16.321947645547947</v>
      </c>
      <c r="AY481" s="853">
        <v>1.85</v>
      </c>
      <c r="AZ481" s="1021">
        <v>15.040000000000001</v>
      </c>
      <c r="BA481" s="1021">
        <v>-27.85</v>
      </c>
      <c r="BB481" s="1021">
        <v>-6.75</v>
      </c>
      <c r="BC481" s="1021">
        <v>-11.93</v>
      </c>
      <c r="BE481" s="721">
        <v>2014</v>
      </c>
      <c r="BF481" s="1057">
        <f>IF(BE481&gt;2008,0,IF(BE481&gt;2001,1,IF(BE481&gt;1990,2,IF(BE481&gt;1980,3,IF(BE481&gt;1973,4,IF(BE481&gt;1970,5,IF(BE481&gt;1960,6,IF(BE481&gt;1958,7,IF(BE481&gt;1953,8,9)))))))))</f>
        <v>0</v>
      </c>
    </row>
    <row r="482" spans="1:58" ht="11.25" customHeight="1" x14ac:dyDescent="0.2">
      <c r="A482" s="1019" t="s">
        <v>1737</v>
      </c>
      <c r="B482" s="1031" t="s">
        <v>1738</v>
      </c>
      <c r="C482" s="1181" t="s">
        <v>113</v>
      </c>
      <c r="D482" s="1181" t="s">
        <v>214</v>
      </c>
      <c r="E482" s="857">
        <v>9</v>
      </c>
      <c r="F482" s="1245">
        <v>334</v>
      </c>
      <c r="G482" s="1245" t="s">
        <v>38</v>
      </c>
      <c r="H482" s="1245" t="s">
        <v>116</v>
      </c>
      <c r="I482" s="1030">
        <v>61.99</v>
      </c>
      <c r="J482" s="766">
        <f>(M482/I482)*100</f>
        <v>1.2905307307630263</v>
      </c>
      <c r="K482" s="1033">
        <v>0.2</v>
      </c>
      <c r="L482" s="1043">
        <v>4</v>
      </c>
      <c r="M482" s="756">
        <f>K482*L482</f>
        <v>0.8</v>
      </c>
      <c r="N482" s="1026" t="s">
        <v>128</v>
      </c>
      <c r="O482" s="860">
        <v>0.17500000000000002</v>
      </c>
      <c r="P482" s="714">
        <v>43090</v>
      </c>
      <c r="Q482" s="714">
        <v>43110</v>
      </c>
      <c r="R482" s="756">
        <f>(K482-O482)/O482*100</f>
        <v>14.285714285714283</v>
      </c>
      <c r="S482" s="824">
        <f>IF(INDEX(Historical!$D$7:$D$1455,MATCH(B482,Historical!$B$7:$B$1455,0))=0,"n/a",(INDEX(Historical!$C$7:$C$1455,MATCH(B482,Historical!$B$7:$B$1455,0))/INDEX(Historical!$D$7:$D$1455,MATCH(B482,Historical!$B$7:$B$1455,0))-1)*100)</f>
        <v>16.666666666666675</v>
      </c>
      <c r="T482" s="824">
        <f>IF(INDEX(Historical!$F$7:$F$1455,MATCH(B482,Historical!$B$7:$B$1455,0))=0,"n/a",((INDEX(Historical!$C$7:$C$1455,MATCH(B482,Historical!$B$7:$B$1455,0))/INDEX(Historical!$F$7:$F$1455,MATCH(B482,Historical!$B$7:$B$1455,0)))^(1/3)-1)*100)</f>
        <v>20.507113208761506</v>
      </c>
      <c r="U482" s="824">
        <f>IF(INDEX(Historical!$I$7:$I$1455,MATCH(B482,Historical!$B$7:$B$1455,0))=0,"n/a",((INDEX(Historical!$C$7:$C$1455,MATCH(B482,Historical!$B$7:$B$1455,0))/INDEX(Historical!$I$7:$I$1455,MATCH(B482,Historical!$B$7:$B$1455,0)))^(1/5)-1)*100)</f>
        <v>26.047742476359481</v>
      </c>
      <c r="V482" s="824">
        <f>IF(INDEX(Historical!$O$7:$O$1455,MATCH(B482,Historical!$B$7:$B$1455,0))=0,"n/a",((INDEX(Historical!$C$7:$C$1455,MATCH(B482,Historical!$B$7:$B$1455,0))/INDEX(Historical!$O$7:$O$1455,MATCH(B482,Historical!$B$7:$B$1455,0)))^(1/10)-1)*100)</f>
        <v>19.286605283985047</v>
      </c>
      <c r="W482" s="825">
        <f>IF(OR(U482&lt;=0,U482="n/a",V482&lt;=0,V482="n/a"),"n/a",U482/V482)</f>
        <v>1.350561288148965</v>
      </c>
      <c r="X482" s="826">
        <f>IF(OR(AJ482&lt;=0,AJ482="n/a",U482&lt;=0,U482="n/a"),"n/a",U482/AJ482)</f>
        <v>1.4799853679749706</v>
      </c>
      <c r="Y482" s="777"/>
      <c r="Z482" s="766">
        <f>IF(OR(AC482&lt;0.01,AC482="n/a"),"n/a",M482/AC482*100)</f>
        <v>32.388663967611336</v>
      </c>
      <c r="AA482" s="1042">
        <f>IF(OR(AC482&lt;0.01,AC482="n/a"),"n/a",I482/AC482)</f>
        <v>25.097165991902834</v>
      </c>
      <c r="AB482" s="1043">
        <v>10</v>
      </c>
      <c r="AC482" s="1021">
        <v>2.4700000000000002</v>
      </c>
      <c r="AD482" s="1021">
        <v>1.29</v>
      </c>
      <c r="AE482" s="1021">
        <v>2.5499999999999998</v>
      </c>
      <c r="AF482" s="1021">
        <v>10.08</v>
      </c>
      <c r="AG482" s="1021">
        <v>43.2</v>
      </c>
      <c r="AH482" s="1021">
        <v>16.7</v>
      </c>
      <c r="AI482" s="1021">
        <v>12.73</v>
      </c>
      <c r="AJ482" s="1021">
        <v>17.599999999999998</v>
      </c>
      <c r="AK482" s="1021">
        <v>19.5</v>
      </c>
      <c r="AL482" s="1034">
        <v>6560</v>
      </c>
      <c r="AM482" s="1028">
        <v>0.6</v>
      </c>
      <c r="AN482" s="1021">
        <v>0.48</v>
      </c>
      <c r="AO482" s="868">
        <f>IF(U482="n/a","n/a",IF(AA482&lt;0,"n/a",IF(AA482="n/a","n/a",J482+U482-AA482)))</f>
        <v>2.2411072152196745</v>
      </c>
      <c r="AP482" s="869">
        <f>IF(U482="n/a","n/a",J482+U482)</f>
        <v>27.338273207122509</v>
      </c>
      <c r="AQ482" s="1044">
        <f>IF(OR(AC482&lt;0.01,AF482="n/a"),"n/a",(I482/SQRT(22.5*AC482*(I482/AF482))-1)*100)</f>
        <v>235.31373912162422</v>
      </c>
      <c r="AR482" s="766">
        <f>INDEX(Historical!$C$7:$C$1455,MATCH(B482,Historical!$B$7:$B$1455,0))*IF(AH482="n/a",1.03,IF(AH482&lt;0,1.01,IF(AH482&gt;10,1.1,(1+AH482/100))))</f>
        <v>0.77000000000000013</v>
      </c>
      <c r="AS482" s="1042">
        <f>IF($AI482="n/a",1.03*AR482,IF($AI482&lt;0,1.01*AR482,IF($AI482&gt;10,1.1*AR482,(1+$AI482/100)*AR482)))</f>
        <v>0.8470000000000002</v>
      </c>
      <c r="AT482" s="1042">
        <f>IF($AK482="n/a",1.03*AS482,IF($AK482&lt;0,1.01*AS482,IF($AK482&gt;10,1.1*AS482,(1+$AK482/100)*AS482)))</f>
        <v>0.93170000000000031</v>
      </c>
      <c r="AU482" s="1042">
        <f>IF($AK482="n/a",1.03*AT482,IF($AK482&lt;0,1.01*AT482,IF($AK482&gt;10,1.1*AT482,(1+$AK482/100)*AT482)))</f>
        <v>1.0248700000000004</v>
      </c>
      <c r="AV482" s="1042">
        <f>IF($AK482="n/a",1.03*AU482,IF($AK482&lt;0,1.01*AU482,IF($AK482&gt;10,1.1*AU482,(1+$AK482/100)*AU482)))</f>
        <v>1.1273570000000006</v>
      </c>
      <c r="AW482" s="766">
        <f>SUM(AR482:AV482)</f>
        <v>4.7009270000000019</v>
      </c>
      <c r="AX482" s="877">
        <f>AW482/I482*100</f>
        <v>7.5833634457170538</v>
      </c>
      <c r="AY482" s="1212">
        <v>0.56999999999999995</v>
      </c>
      <c r="AZ482" s="1028">
        <v>15.22</v>
      </c>
      <c r="BA482" s="1028">
        <v>-8.58</v>
      </c>
      <c r="BB482" s="1028">
        <v>5.36</v>
      </c>
      <c r="BC482" s="1028">
        <v>2.69</v>
      </c>
      <c r="BE482" s="721">
        <v>2010</v>
      </c>
      <c r="BF482" s="1057">
        <f>IF(BE482&gt;2008,0,IF(BE482&gt;2001,1,IF(BE482&gt;1990,2,IF(BE482&gt;1980,3,IF(BE482&gt;1973,4,IF(BE482&gt;1970,5,IF(BE482&gt;1960,6,IF(BE482&gt;1958,7,IF(BE482&gt;1953,8,9)))))))))</f>
        <v>0</v>
      </c>
    </row>
    <row r="483" spans="1:58" ht="11.25" customHeight="1" x14ac:dyDescent="0.2">
      <c r="A483" s="1036" t="s">
        <v>1739</v>
      </c>
      <c r="B483" s="1031" t="s">
        <v>1740</v>
      </c>
      <c r="C483" s="1181" t="s">
        <v>109</v>
      </c>
      <c r="D483" s="1181" t="s">
        <v>4434</v>
      </c>
      <c r="E483" s="857">
        <v>7</v>
      </c>
      <c r="F483" s="1245">
        <v>611</v>
      </c>
      <c r="G483" s="1245" t="s">
        <v>38</v>
      </c>
      <c r="H483" s="1245" t="s">
        <v>38</v>
      </c>
      <c r="I483" s="1030">
        <v>28.61</v>
      </c>
      <c r="J483" s="766">
        <f>(M483/I483)*100</f>
        <v>2.2369800768961903</v>
      </c>
      <c r="K483" s="1033">
        <v>0.16</v>
      </c>
      <c r="L483" s="1043">
        <v>4</v>
      </c>
      <c r="M483" s="756">
        <f>K483*L483</f>
        <v>0.64</v>
      </c>
      <c r="N483" s="1026" t="s">
        <v>471</v>
      </c>
      <c r="O483" s="860">
        <v>0.14000000000000001</v>
      </c>
      <c r="P483" s="1016">
        <v>43279</v>
      </c>
      <c r="Q483" s="1016">
        <v>43291</v>
      </c>
      <c r="R483" s="756">
        <f>(K483-O483)/O483*100</f>
        <v>14.285714285714276</v>
      </c>
      <c r="S483" s="824">
        <f>IF(INDEX(Historical!$D$7:$D$1455,MATCH(B483,Historical!$B$7:$B$1455,0))=0,"n/a",(INDEX(Historical!$C$7:$C$1455,MATCH(B483,Historical!$B$7:$B$1455,0))/INDEX(Historical!$D$7:$D$1455,MATCH(B483,Historical!$B$7:$B$1455,0))-1)*100)</f>
        <v>8.0000000000000071</v>
      </c>
      <c r="T483" s="824">
        <f>IF(INDEX(Historical!$F$7:$F$1455,MATCH(B483,Historical!$B$7:$B$1455,0))=0,"n/a",((INDEX(Historical!$C$7:$C$1455,MATCH(B483,Historical!$B$7:$B$1455,0))/INDEX(Historical!$F$7:$F$1455,MATCH(B483,Historical!$B$7:$B$1455,0)))^(1/3)-1)*100)</f>
        <v>8.7380373002892142</v>
      </c>
      <c r="U483" s="824">
        <f>IF(INDEX(Historical!$I$7:$I$1455,MATCH(B483,Historical!$B$7:$B$1455,0))=0,"n/a",((INDEX(Historical!$C$7:$C$1455,MATCH(B483,Historical!$B$7:$B$1455,0))/INDEX(Historical!$I$7:$I$1455,MATCH(B483,Historical!$B$7:$B$1455,0)))^(1/5)-1)*100)</f>
        <v>11.358388961163591</v>
      </c>
      <c r="V483" s="824">
        <f>IF(INDEX(Historical!$O$7:$O$1455,MATCH(B483,Historical!$B$7:$B$1455,0))=0,"n/a",((INDEX(Historical!$C$7:$C$1455,MATCH(B483,Historical!$B$7:$B$1455,0))/INDEX(Historical!$O$7:$O$1455,MATCH(B483,Historical!$B$7:$B$1455,0)))^(1/10)-1)*100)</f>
        <v>5.6837089442822508</v>
      </c>
      <c r="W483" s="825">
        <f>IF(OR(U483&lt;=0,U483="n/a",V483&lt;=0,V483="n/a"),"n/a",U483/V483)</f>
        <v>1.9984114374100748</v>
      </c>
      <c r="X483" s="826">
        <f>IF(OR(AJ483&lt;=0,AJ483="n/a",U483&lt;=0,U483="n/a"),"n/a",U483/AJ483)</f>
        <v>1.2907260183140445</v>
      </c>
      <c r="Y483" s="781"/>
      <c r="Z483" s="766">
        <f>IF(OR(AC483&lt;0.01,AC483="n/a"),"n/a",M483/AC483*100)</f>
        <v>36.994219653179194</v>
      </c>
      <c r="AA483" s="1042">
        <f>IF(OR(AC483&lt;0.01,AC483="n/a"),"n/a",I483/AC483)</f>
        <v>16.537572254335259</v>
      </c>
      <c r="AB483" s="1043">
        <v>12</v>
      </c>
      <c r="AC483" s="1021">
        <v>1.73</v>
      </c>
      <c r="AD483" s="1021" t="s">
        <v>138</v>
      </c>
      <c r="AE483" s="1021">
        <v>5.32</v>
      </c>
      <c r="AF483" s="1021">
        <v>1.4</v>
      </c>
      <c r="AG483" s="1021">
        <v>7.0000000000000009</v>
      </c>
      <c r="AH483" s="1021">
        <v>32.800000000000004</v>
      </c>
      <c r="AI483" s="1021">
        <v>7.9699999999999989</v>
      </c>
      <c r="AJ483" s="1021">
        <v>8.7999999999999989</v>
      </c>
      <c r="AK483" s="1021" t="s">
        <v>138</v>
      </c>
      <c r="AL483" s="1034">
        <v>2050</v>
      </c>
      <c r="AM483" s="1028">
        <v>7.1999999999999993</v>
      </c>
      <c r="AN483" s="1021">
        <v>0.17</v>
      </c>
      <c r="AO483" s="868">
        <f>IF(U483="n/a","n/a",IF(AA483&lt;0,"n/a",IF(AA483="n/a","n/a",J483+U483-AA483)))</f>
        <v>-2.9422032162754785</v>
      </c>
      <c r="AP483" s="869">
        <f>IF(U483="n/a","n/a",J483+U483)</f>
        <v>13.595369038059781</v>
      </c>
      <c r="AQ483" s="1044">
        <f>IF(OR(AC483&lt;0.01,AF483="n/a"),"n/a",(I483/SQRT(22.5*AC483*(I483/AF483))-1)*100)</f>
        <v>1.4398588240985832</v>
      </c>
      <c r="AR483" s="766">
        <f>INDEX(Historical!$C$7:$C$1455,MATCH(B483,Historical!$B$7:$B$1455,0))*IF(AH483="n/a",1.03,IF(AH483&lt;0,1.01,IF(AH483&gt;10,1.1,(1+AH483/100))))</f>
        <v>0.59400000000000008</v>
      </c>
      <c r="AS483" s="1042">
        <f>IF($AI483="n/a",1.03*AR483,IF($AI483&lt;0,1.01*AR483,IF($AI483&gt;10,1.1*AR483,(1+$AI483/100)*AR483)))</f>
        <v>0.64134180000000007</v>
      </c>
      <c r="AT483" s="1042">
        <f>IF($AK483="n/a",1.03*AS483,IF($AK483&lt;0,1.01*AS483,IF($AK483&gt;10,1.1*AS483,(1+$AK483/100)*AS483)))</f>
        <v>0.66058205400000014</v>
      </c>
      <c r="AU483" s="1042">
        <f>IF($AK483="n/a",1.03*AT483,IF($AK483&lt;0,1.01*AT483,IF($AK483&gt;10,1.1*AT483,(1+$AK483/100)*AT483)))</f>
        <v>0.68039951562000012</v>
      </c>
      <c r="AV483" s="1042">
        <f>IF($AK483="n/a",1.03*AU483,IF($AK483&lt;0,1.01*AU483,IF($AK483&gt;10,1.1*AU483,(1+$AK483/100)*AU483)))</f>
        <v>0.70081150108860013</v>
      </c>
      <c r="AW483" s="766">
        <f>SUM(AR483:AV483)</f>
        <v>3.2771348707086005</v>
      </c>
      <c r="AX483" s="877">
        <f>AW483/I483*100</f>
        <v>11.454508461057674</v>
      </c>
      <c r="AY483" s="1212">
        <v>0.99</v>
      </c>
      <c r="AZ483" s="1028">
        <v>12.2</v>
      </c>
      <c r="BA483" s="1028">
        <v>-17.79</v>
      </c>
      <c r="BB483" s="1028">
        <v>-0.97</v>
      </c>
      <c r="BC483" s="1028">
        <v>-6.58</v>
      </c>
      <c r="BE483" s="721">
        <v>2012</v>
      </c>
      <c r="BF483" s="1057">
        <f>IF(BE483&gt;2008,0,IF(BE483&gt;2001,1,IF(BE483&gt;1990,2,IF(BE483&gt;1980,3,IF(BE483&gt;1973,4,IF(BE483&gt;1970,5,IF(BE483&gt;1960,6,IF(BE483&gt;1958,7,IF(BE483&gt;1953,8,9)))))))))</f>
        <v>0</v>
      </c>
    </row>
    <row r="484" spans="1:58" ht="11.25" customHeight="1" x14ac:dyDescent="0.2">
      <c r="A484" s="1019" t="s">
        <v>1741</v>
      </c>
      <c r="B484" s="1031" t="s">
        <v>1742</v>
      </c>
      <c r="C484" s="1181" t="s">
        <v>248</v>
      </c>
      <c r="D484" s="1181" t="s">
        <v>4412</v>
      </c>
      <c r="E484" s="857">
        <v>9</v>
      </c>
      <c r="F484" s="1245">
        <v>372</v>
      </c>
      <c r="G484" s="1245" t="s">
        <v>107</v>
      </c>
      <c r="H484" s="1245" t="s">
        <v>107</v>
      </c>
      <c r="I484" s="1030">
        <v>95.13</v>
      </c>
      <c r="J484" s="766">
        <f>(M484/I484)*100</f>
        <v>1.3034794491748134</v>
      </c>
      <c r="K484" s="1033">
        <v>0.31</v>
      </c>
      <c r="L484" s="1043">
        <v>4</v>
      </c>
      <c r="M484" s="756">
        <f>K484*L484</f>
        <v>1.24</v>
      </c>
      <c r="N484" s="1026" t="s">
        <v>802</v>
      </c>
      <c r="O484" s="860">
        <v>0.27</v>
      </c>
      <c r="P484" s="1016">
        <v>43245</v>
      </c>
      <c r="Q484" s="1016">
        <v>43263</v>
      </c>
      <c r="R484" s="756">
        <f>(K484-O484)/O484*100</f>
        <v>14.814814814814806</v>
      </c>
      <c r="S484" s="824">
        <f>IF(INDEX(Historical!$D$7:$D$1455,MATCH(B484,Historical!$B$7:$B$1455,0))=0,"n/a",(INDEX(Historical!$C$7:$C$1455,MATCH(B484,Historical!$B$7:$B$1455,0))/INDEX(Historical!$D$7:$D$1455,MATCH(B484,Historical!$B$7:$B$1455,0))-1)*100)</f>
        <v>14.130434782608692</v>
      </c>
      <c r="T484" s="824">
        <f>IF(INDEX(Historical!$F$7:$F$1455,MATCH(B484,Historical!$B$7:$B$1455,0))=0,"n/a",((INDEX(Historical!$C$7:$C$1455,MATCH(B484,Historical!$B$7:$B$1455,0))/INDEX(Historical!$F$7:$F$1455,MATCH(B484,Historical!$B$7:$B$1455,0)))^(1/3)-1)*100)</f>
        <v>19.844972849662625</v>
      </c>
      <c r="U484" s="824">
        <f>IF(INDEX(Historical!$I$7:$I$1455,MATCH(B484,Historical!$B$7:$B$1455,0))=0,"n/a",((INDEX(Historical!$C$7:$C$1455,MATCH(B484,Historical!$B$7:$B$1455,0))/INDEX(Historical!$I$7:$I$1455,MATCH(B484,Historical!$B$7:$B$1455,0)))^(1/5)-1)*100)</f>
        <v>23.873200812705765</v>
      </c>
      <c r="V484" s="824" t="str">
        <f>IF(INDEX(Historical!$O$7:$O$1455,MATCH(B484,Historical!$B$7:$B$1455,0))=0,"n/a",((INDEX(Historical!$C$7:$C$1455,MATCH(B484,Historical!$B$7:$B$1455,0))/INDEX(Historical!$O$7:$O$1455,MATCH(B484,Historical!$B$7:$B$1455,0)))^(1/10)-1)*100)</f>
        <v>n/a</v>
      </c>
      <c r="W484" s="825" t="str">
        <f>IF(OR(U484&lt;=0,U484="n/a",V484&lt;=0,V484="n/a"),"n/a",U484/V484)</f>
        <v>n/a</v>
      </c>
      <c r="X484" s="826">
        <f>IF(OR(AJ484&lt;=0,AJ484="n/a",U484&lt;=0,U484="n/a"),"n/a",U484/AJ484)</f>
        <v>2.0061513287988042</v>
      </c>
      <c r="Y484" s="1031"/>
      <c r="Z484" s="766">
        <f>IF(OR(AC484&lt;0.01,AC484="n/a"),"n/a",M484/AC484*100)</f>
        <v>30.097087378640776</v>
      </c>
      <c r="AA484" s="1042">
        <f>IF(OR(AC484&lt;0.01,AC484="n/a"),"n/a",I484/AC484)</f>
        <v>23.089805825242717</v>
      </c>
      <c r="AB484" s="1043">
        <v>12</v>
      </c>
      <c r="AC484" s="1021">
        <v>4.12</v>
      </c>
      <c r="AD484" s="1021">
        <v>1.59</v>
      </c>
      <c r="AE484" s="1021">
        <v>1.5</v>
      </c>
      <c r="AF484" s="1021">
        <v>7.75</v>
      </c>
      <c r="AG484" s="1021">
        <v>35.9</v>
      </c>
      <c r="AH484" s="1021">
        <v>2.1</v>
      </c>
      <c r="AI484" s="1021">
        <v>9.7900000000000009</v>
      </c>
      <c r="AJ484" s="1021">
        <v>11.899999999999999</v>
      </c>
      <c r="AK484" s="1021">
        <v>14.499999999999998</v>
      </c>
      <c r="AL484" s="1034">
        <v>11570</v>
      </c>
      <c r="AM484" s="1028">
        <v>0.2</v>
      </c>
      <c r="AN484" s="1021">
        <v>0.41</v>
      </c>
      <c r="AO484" s="868">
        <f>IF(U484="n/a","n/a",IF(AA484&lt;0,"n/a",IF(AA484="n/a","n/a",J484+U484-AA484)))</f>
        <v>2.08687443663786</v>
      </c>
      <c r="AP484" s="869">
        <f>IF(U484="n/a","n/a",J484+U484)</f>
        <v>25.176680261880577</v>
      </c>
      <c r="AQ484" s="1044">
        <f>IF(OR(AC484&lt;0.01,AF484="n/a"),"n/a",(I484/SQRT(22.5*AC484*(I484/AF484))-1)*100)</f>
        <v>182.0133922317489</v>
      </c>
      <c r="AR484" s="766">
        <f>INDEX(Historical!$C$7:$C$1455,MATCH(B484,Historical!$B$7:$B$1455,0))*IF(AH484="n/a",1.03,IF(AH484&lt;0,1.01,IF(AH484&gt;10,1.1,(1+AH484/100))))</f>
        <v>1.0720499999999999</v>
      </c>
      <c r="AS484" s="1042">
        <f>IF($AI484="n/a",1.03*AR484,IF($AI484&lt;0,1.01*AR484,IF($AI484&gt;10,1.1*AR484,(1+$AI484/100)*AR484)))</f>
        <v>1.177003695</v>
      </c>
      <c r="AT484" s="1042">
        <f>IF($AK484="n/a",1.03*AS484,IF($AK484&lt;0,1.01*AS484,IF($AK484&gt;10,1.1*AS484,(1+$AK484/100)*AS484)))</f>
        <v>1.2947040645000001</v>
      </c>
      <c r="AU484" s="1042">
        <f>IF($AK484="n/a",1.03*AT484,IF($AK484&lt;0,1.01*AT484,IF($AK484&gt;10,1.1*AT484,(1+$AK484/100)*AT484)))</f>
        <v>1.4241744709500002</v>
      </c>
      <c r="AV484" s="1042">
        <f>IF($AK484="n/a",1.03*AU484,IF($AK484&lt;0,1.01*AU484,IF($AK484&gt;10,1.1*AU484,(1+$AK484/100)*AU484)))</f>
        <v>1.5665919180450003</v>
      </c>
      <c r="AW484" s="766">
        <f>SUM(AR484:AV484)</f>
        <v>6.5345241484950005</v>
      </c>
      <c r="AX484" s="877">
        <f>AW484/I484*100</f>
        <v>6.8690467239514357</v>
      </c>
      <c r="AY484" s="1212">
        <v>1.21</v>
      </c>
      <c r="AZ484" s="1028">
        <v>63.260000000000005</v>
      </c>
      <c r="BA484" s="1028">
        <v>-2.58</v>
      </c>
      <c r="BB484" s="1028">
        <v>5</v>
      </c>
      <c r="BC484" s="1028">
        <v>22.74</v>
      </c>
      <c r="BE484" s="721">
        <v>2010</v>
      </c>
      <c r="BF484" s="1057">
        <f>IF(BE484&gt;2008,0,IF(BE484&gt;2001,1,IF(BE484&gt;1990,2,IF(BE484&gt;1980,3,IF(BE484&gt;1973,4,IF(BE484&gt;1970,5,IF(BE484&gt;1960,6,IF(BE484&gt;1958,7,IF(BE484&gt;1953,8,9)))))))))</f>
        <v>0</v>
      </c>
    </row>
    <row r="485" spans="1:58" ht="11.25" customHeight="1" x14ac:dyDescent="0.2">
      <c r="A485" s="1036" t="s">
        <v>1743</v>
      </c>
      <c r="B485" s="1031" t="s">
        <v>1744</v>
      </c>
      <c r="C485" s="1181" t="s">
        <v>109</v>
      </c>
      <c r="D485" s="1181" t="s">
        <v>4434</v>
      </c>
      <c r="E485" s="857">
        <v>5</v>
      </c>
      <c r="F485" s="1245">
        <v>758</v>
      </c>
      <c r="G485" s="1245" t="s">
        <v>107</v>
      </c>
      <c r="H485" s="1245" t="s">
        <v>107</v>
      </c>
      <c r="I485" s="1030">
        <v>38.450000000000003</v>
      </c>
      <c r="J485" s="766">
        <f>(M485/I485)*100</f>
        <v>1.7685305591677505</v>
      </c>
      <c r="K485" s="1033">
        <v>0.17</v>
      </c>
      <c r="L485" s="1043">
        <v>4</v>
      </c>
      <c r="M485" s="756">
        <f>K485*L485</f>
        <v>0.68</v>
      </c>
      <c r="N485" s="1026" t="s">
        <v>322</v>
      </c>
      <c r="O485" s="860">
        <v>0.15</v>
      </c>
      <c r="P485" s="1022">
        <v>42899</v>
      </c>
      <c r="Q485" s="1022">
        <v>42916</v>
      </c>
      <c r="R485" s="756">
        <f>(K485-O485)/O485*100</f>
        <v>13.333333333333346</v>
      </c>
      <c r="S485" s="824">
        <f>IF(INDEX(Historical!$D$7:$D$1455,MATCH(B485,Historical!$B$7:$B$1455,0))=0,"n/a",(INDEX(Historical!$C$7:$C$1455,MATCH(B485,Historical!$B$7:$B$1455,0))/INDEX(Historical!$D$7:$D$1455,MATCH(B485,Historical!$B$7:$B$1455,0))-1)*100)</f>
        <v>10.000000000000009</v>
      </c>
      <c r="T485" s="824">
        <f>IF(INDEX(Historical!$F$7:$F$1455,MATCH(B485,Historical!$B$7:$B$1455,0))=0,"n/a",((INDEX(Historical!$C$7:$C$1455,MATCH(B485,Historical!$B$7:$B$1455,0))/INDEX(Historical!$F$7:$F$1455,MATCH(B485,Historical!$B$7:$B$1455,0)))^(1/3)-1)*100)</f>
        <v>14.471424255333186</v>
      </c>
      <c r="U485" s="824">
        <f>IF(INDEX(Historical!$I$7:$I$1455,MATCH(B485,Historical!$B$7:$B$1455,0))=0,"n/a",((INDEX(Historical!$C$7:$C$1455,MATCH(B485,Historical!$B$7:$B$1455,0))/INDEX(Historical!$I$7:$I$1455,MATCH(B485,Historical!$B$7:$B$1455,0)))^(1/5)-1)*100)</f>
        <v>12.888132073019754</v>
      </c>
      <c r="V485" s="824">
        <f>IF(INDEX(Historical!$O$7:$O$1455,MATCH(B485,Historical!$B$7:$B$1455,0))=0,"n/a",((INDEX(Historical!$C$7:$C$1455,MATCH(B485,Historical!$B$7:$B$1455,0))/INDEX(Historical!$O$7:$O$1455,MATCH(B485,Historical!$B$7:$B$1455,0)))^(1/10)-1)*100)</f>
        <v>2.4127573490751342</v>
      </c>
      <c r="W485" s="825">
        <f>IF(OR(U485&lt;=0,U485="n/a",V485&lt;=0,V485="n/a"),"n/a",U485/V485)</f>
        <v>5.3416610990575055</v>
      </c>
      <c r="X485" s="826">
        <f>IF(OR(AJ485&lt;=0,AJ485="n/a",U485&lt;=0,U485="n/a"),"n/a",U485/AJ485)</f>
        <v>1.0922145824593013</v>
      </c>
      <c r="Y485" s="780"/>
      <c r="Z485" s="766">
        <f>IF(OR(AC485&lt;0.01,AC485="n/a"),"n/a",M485/AC485*100)</f>
        <v>30.630630630630627</v>
      </c>
      <c r="AA485" s="1042">
        <f>IF(OR(AC485&lt;0.01,AC485="n/a"),"n/a",I485/AC485)</f>
        <v>17.31981981981982</v>
      </c>
      <c r="AB485" s="1043">
        <v>12</v>
      </c>
      <c r="AC485" s="1021">
        <v>2.2200000000000002</v>
      </c>
      <c r="AD485" s="1021">
        <v>2.4700000000000002</v>
      </c>
      <c r="AE485" s="1021">
        <v>5.63</v>
      </c>
      <c r="AF485" s="1021">
        <v>1.44</v>
      </c>
      <c r="AG485" s="1021">
        <v>8.3000000000000007</v>
      </c>
      <c r="AH485" s="1021">
        <v>6.3</v>
      </c>
      <c r="AI485" s="1021">
        <v>20.76</v>
      </c>
      <c r="AJ485" s="1021">
        <v>11.799999999999999</v>
      </c>
      <c r="AK485" s="1021">
        <v>7.0000000000000009</v>
      </c>
      <c r="AL485" s="1034">
        <v>1170</v>
      </c>
      <c r="AM485" s="1028">
        <v>7.1</v>
      </c>
      <c r="AN485" s="1021">
        <v>7.0000000000000007E-2</v>
      </c>
      <c r="AO485" s="868">
        <f>IF(U485="n/a","n/a",IF(AA485&lt;0,"n/a",IF(AA485="n/a","n/a",J485+U485-AA485)))</f>
        <v>-2.663157187632315</v>
      </c>
      <c r="AP485" s="869">
        <f>IF(U485="n/a","n/a",J485+U485)</f>
        <v>14.656662632187505</v>
      </c>
      <c r="AQ485" s="1044">
        <f>IF(OR(AC485&lt;0.01,AF485="n/a"),"n/a",(I485/SQRT(22.5*AC485*(I485/AF485))-1)*100)</f>
        <v>5.2838291699379925</v>
      </c>
      <c r="AR485" s="766">
        <f>INDEX(Historical!$C$7:$C$1455,MATCH(B485,Historical!$B$7:$B$1455,0))*IF(AH485="n/a",1.03,IF(AH485&lt;0,1.01,IF(AH485&gt;10,1.1,(1+AH485/100))))</f>
        <v>0.70157999999999998</v>
      </c>
      <c r="AS485" s="1042">
        <f>IF($AI485="n/a",1.03*AR485,IF($AI485&lt;0,1.01*AR485,IF($AI485&gt;10,1.1*AR485,(1+$AI485/100)*AR485)))</f>
        <v>0.77173800000000004</v>
      </c>
      <c r="AT485" s="1042">
        <f>IF($AK485="n/a",1.03*AS485,IF($AK485&lt;0,1.01*AS485,IF($AK485&gt;10,1.1*AS485,(1+$AK485/100)*AS485)))</f>
        <v>0.82575966000000012</v>
      </c>
      <c r="AU485" s="1042">
        <f>IF($AK485="n/a",1.03*AT485,IF($AK485&lt;0,1.01*AT485,IF($AK485&gt;10,1.1*AT485,(1+$AK485/100)*AT485)))</f>
        <v>0.8835628362000002</v>
      </c>
      <c r="AV485" s="1042">
        <f>IF($AK485="n/a",1.03*AU485,IF($AK485&lt;0,1.01*AU485,IF($AK485&gt;10,1.1*AU485,(1+$AK485/100)*AU485)))</f>
        <v>0.94541223473400027</v>
      </c>
      <c r="AW485" s="766">
        <f>SUM(AR485:AV485)</f>
        <v>4.1280527309340007</v>
      </c>
      <c r="AX485" s="877">
        <f>AW485/I485*100</f>
        <v>10.736157947812746</v>
      </c>
      <c r="AY485" s="1212">
        <v>0.75</v>
      </c>
      <c r="AZ485" s="1028">
        <v>15.290000000000001</v>
      </c>
      <c r="BA485" s="1028">
        <v>-11.77</v>
      </c>
      <c r="BB485" s="1028">
        <v>4.55</v>
      </c>
      <c r="BC485" s="1028">
        <v>1.1199999999999999</v>
      </c>
      <c r="BE485" s="721">
        <v>2014</v>
      </c>
      <c r="BF485" s="1057">
        <f>IF(BE485&gt;2008,0,IF(BE485&gt;2001,1,IF(BE485&gt;1990,2,IF(BE485&gt;1980,3,IF(BE485&gt;1973,4,IF(BE485&gt;1970,5,IF(BE485&gt;1960,6,IF(BE485&gt;1958,7,IF(BE485&gt;1953,8,9)))))))))</f>
        <v>0</v>
      </c>
    </row>
    <row r="486" spans="1:58" s="905" customFormat="1" ht="11.25" customHeight="1" x14ac:dyDescent="0.2">
      <c r="A486" s="884" t="s">
        <v>1745</v>
      </c>
      <c r="B486" s="914" t="s">
        <v>1746</v>
      </c>
      <c r="C486" s="1181" t="s">
        <v>109</v>
      </c>
      <c r="D486" s="1181" t="s">
        <v>4434</v>
      </c>
      <c r="E486" s="885">
        <v>7</v>
      </c>
      <c r="F486" s="1245">
        <v>630</v>
      </c>
      <c r="G486" s="1244" t="s">
        <v>107</v>
      </c>
      <c r="H486" s="1244" t="s">
        <v>107</v>
      </c>
      <c r="I486" s="886">
        <v>65</v>
      </c>
      <c r="J486" s="887">
        <f>(M486/I486)*100</f>
        <v>1.7538461538461538</v>
      </c>
      <c r="K486" s="888">
        <v>0.56999999999999995</v>
      </c>
      <c r="L486" s="889">
        <v>2</v>
      </c>
      <c r="M486" s="890">
        <f>K486*L486</f>
        <v>1.1399999999999999</v>
      </c>
      <c r="N486" s="891" t="s">
        <v>619</v>
      </c>
      <c r="O486" s="892">
        <v>0.54</v>
      </c>
      <c r="P486" s="893">
        <v>43385</v>
      </c>
      <c r="Q486" s="893">
        <v>43404</v>
      </c>
      <c r="R486" s="890">
        <f>(K486-O486)/O486*100</f>
        <v>5.5555555555555394</v>
      </c>
      <c r="S486" s="824">
        <f>IF(INDEX(Historical!$D$7:$D$1455,MATCH(B486,Historical!$B$7:$B$1455,0))=0,"n/a",(INDEX(Historical!$C$7:$C$1455,MATCH(B486,Historical!$B$7:$B$1455,0))/INDEX(Historical!$D$7:$D$1455,MATCH(B486,Historical!$B$7:$B$1455,0))-1)*100)</f>
        <v>11.111111111111116</v>
      </c>
      <c r="T486" s="824">
        <f>IF(INDEX(Historical!$F$7:$F$1455,MATCH(B486,Historical!$B$7:$B$1455,0))=0,"n/a",((INDEX(Historical!$C$7:$C$1455,MATCH(B486,Historical!$B$7:$B$1455,0))/INDEX(Historical!$F$7:$F$1455,MATCH(B486,Historical!$B$7:$B$1455,0)))^(1/3)-1)*100)</f>
        <v>15.441567326431937</v>
      </c>
      <c r="U486" s="824">
        <f>IF(INDEX(Historical!$I$7:$I$1455,MATCH(B486,Historical!$B$7:$B$1455,0))=0,"n/a",((INDEX(Historical!$C$7:$C$1455,MATCH(B486,Historical!$B$7:$B$1455,0))/INDEX(Historical!$I$7:$I$1455,MATCH(B486,Historical!$B$7:$B$1455,0)))^(1/5)-1)*100)</f>
        <v>20.112443398143132</v>
      </c>
      <c r="V486" s="824" t="str">
        <f>IF(INDEX(Historical!$O$7:$O$1455,MATCH(B486,Historical!$B$7:$B$1455,0))=0,"n/a",((INDEX(Historical!$C$7:$C$1455,MATCH(B486,Historical!$B$7:$B$1455,0))/INDEX(Historical!$O$7:$O$1455,MATCH(B486,Historical!$B$7:$B$1455,0)))^(1/10)-1)*100)</f>
        <v>n/a</v>
      </c>
      <c r="W486" s="894" t="str">
        <f>IF(OR(U486&lt;=0,U486="n/a",V486&lt;=0,V486="n/a"),"n/a",U486/V486)</f>
        <v>n/a</v>
      </c>
      <c r="X486" s="895" t="str">
        <f>IF(OR(AJ486&lt;=0,AJ486="n/a",U486&lt;=0,U486="n/a"),"n/a",U486/AJ486)</f>
        <v>n/a</v>
      </c>
      <c r="Y486" s="906" t="s">
        <v>4077</v>
      </c>
      <c r="Z486" s="887" t="str">
        <f>IF(OR(AC486&lt;0.01,AC486="n/a"),"n/a",M486/AC486*100)</f>
        <v>n/a</v>
      </c>
      <c r="AA486" s="897" t="str">
        <f>IF(OR(AC486&lt;0.01,AC486="n/a"),"n/a",I486/AC486)</f>
        <v>n/a</v>
      </c>
      <c r="AB486" s="889">
        <v>12</v>
      </c>
      <c r="AC486" s="898" t="s">
        <v>138</v>
      </c>
      <c r="AD486" s="898" t="s">
        <v>138</v>
      </c>
      <c r="AE486" s="898" t="s">
        <v>138</v>
      </c>
      <c r="AF486" s="898" t="s">
        <v>138</v>
      </c>
      <c r="AG486" s="898" t="s">
        <v>138</v>
      </c>
      <c r="AH486" s="898" t="s">
        <v>138</v>
      </c>
      <c r="AI486" s="898" t="s">
        <v>138</v>
      </c>
      <c r="AJ486" s="898" t="s">
        <v>138</v>
      </c>
      <c r="AK486" s="898" t="s">
        <v>138</v>
      </c>
      <c r="AL486" s="899" t="s">
        <v>138</v>
      </c>
      <c r="AM486" s="900" t="s">
        <v>138</v>
      </c>
      <c r="AN486" s="898" t="s">
        <v>138</v>
      </c>
      <c r="AO486" s="901" t="str">
        <f>IF(U486="n/a","n/a",IF(AA486&lt;0,"n/a",IF(AA486="n/a","n/a",J486+U486-AA486)))</f>
        <v>n/a</v>
      </c>
      <c r="AP486" s="902">
        <f>IF(U486="n/a","n/a",J486+U486)</f>
        <v>21.866289551989286</v>
      </c>
      <c r="AQ486" s="903" t="str">
        <f>IF(OR(AC486&lt;0.01,AF486="n/a"),"n/a",(I486/SQRT(22.5*AC486*(I486/AF486))-1)*100)</f>
        <v>n/a</v>
      </c>
      <c r="AR486" s="766">
        <f>INDEX(Historical!$C$7:$C$1455,MATCH(B486,Historical!$B$7:$B$1455,0))*IF(AH486="n/a",1.03,IF(AH486&lt;0,1.01,IF(AH486&gt;10,1.1,(1+AH486/100))))</f>
        <v>1.03</v>
      </c>
      <c r="AS486" s="897">
        <f>IF($AI486="n/a",1.03*AR486,IF($AI486&lt;0,1.01*AR486,IF($AI486&gt;10,1.1*AR486,(1+$AI486/100)*AR486)))</f>
        <v>1.0609</v>
      </c>
      <c r="AT486" s="897">
        <f>IF($AK486="n/a",1.03*AS486,IF($AK486&lt;0,1.01*AS486,IF($AK486&gt;10,1.1*AS486,(1+$AK486/100)*AS486)))</f>
        <v>1.092727</v>
      </c>
      <c r="AU486" s="897">
        <f>IF($AK486="n/a",1.03*AT486,IF($AK486&lt;0,1.01*AT486,IF($AK486&gt;10,1.1*AT486,(1+$AK486/100)*AT486)))</f>
        <v>1.1255088100000001</v>
      </c>
      <c r="AV486" s="897">
        <f>IF($AK486="n/a",1.03*AU486,IF($AK486&lt;0,1.01*AU486,IF($AK486&gt;10,1.1*AU486,(1+$AK486/100)*AU486)))</f>
        <v>1.1592740743000001</v>
      </c>
      <c r="AW486" s="887">
        <f>SUM(AR486:AV486)</f>
        <v>5.4684098842999997</v>
      </c>
      <c r="AX486" s="904">
        <f>AW486/I486*100</f>
        <v>8.4129382835384607</v>
      </c>
      <c r="AY486" s="1213" t="s">
        <v>138</v>
      </c>
      <c r="AZ486" s="900" t="s">
        <v>138</v>
      </c>
      <c r="BA486" s="900" t="s">
        <v>138</v>
      </c>
      <c r="BB486" s="900" t="s">
        <v>138</v>
      </c>
      <c r="BC486" s="900" t="s">
        <v>138</v>
      </c>
      <c r="BD486" s="1079" t="s">
        <v>4357</v>
      </c>
      <c r="BE486" s="721">
        <v>2012</v>
      </c>
      <c r="BF486" s="1057">
        <f>IF(BE486&gt;2008,0,IF(BE486&gt;2001,1,IF(BE486&gt;1990,2,IF(BE486&gt;1980,3,IF(BE486&gt;1973,4,IF(BE486&gt;1970,5,IF(BE486&gt;1960,6,IF(BE486&gt;1958,7,IF(BE486&gt;1953,8,9)))))))))</f>
        <v>0</v>
      </c>
    </row>
    <row r="487" spans="1:58" ht="11.25" customHeight="1" x14ac:dyDescent="0.2">
      <c r="A487" s="1036" t="s">
        <v>1747</v>
      </c>
      <c r="B487" s="1031" t="s">
        <v>1748</v>
      </c>
      <c r="C487" s="1181" t="s">
        <v>113</v>
      </c>
      <c r="D487" s="1181" t="s">
        <v>214</v>
      </c>
      <c r="E487" s="857">
        <v>7</v>
      </c>
      <c r="F487" s="1245">
        <v>560</v>
      </c>
      <c r="G487" s="1245" t="s">
        <v>107</v>
      </c>
      <c r="H487" s="1245" t="s">
        <v>107</v>
      </c>
      <c r="I487" s="1030">
        <v>23.83</v>
      </c>
      <c r="J487" s="766">
        <f>(M487/I487)*100</f>
        <v>2.1821233738984476</v>
      </c>
      <c r="K487" s="1033">
        <v>0.13</v>
      </c>
      <c r="L487" s="1043">
        <v>4</v>
      </c>
      <c r="M487" s="756">
        <f>K487*L487</f>
        <v>0.52</v>
      </c>
      <c r="N487" s="1026" t="s">
        <v>162</v>
      </c>
      <c r="O487" s="860">
        <v>0.11</v>
      </c>
      <c r="P487" s="1022">
        <v>42928</v>
      </c>
      <c r="Q487" s="1022">
        <v>42947</v>
      </c>
      <c r="R487" s="756">
        <f>(K487-O487)/O487*100</f>
        <v>18.181818181818183</v>
      </c>
      <c r="S487" s="824">
        <f>IF(INDEX(Historical!$D$7:$D$1455,MATCH(B487,Historical!$B$7:$B$1455,0))=0,"n/a",(INDEX(Historical!$C$7:$C$1455,MATCH(B487,Historical!$B$7:$B$1455,0))/INDEX(Historical!$D$7:$D$1455,MATCH(B487,Historical!$B$7:$B$1455,0))-1)*100)</f>
        <v>9.0909090909090828</v>
      </c>
      <c r="T487" s="824">
        <f>IF(INDEX(Historical!$F$7:$F$1455,MATCH(B487,Historical!$B$7:$B$1455,0))=0,"n/a",((INDEX(Historical!$C$7:$C$1455,MATCH(B487,Historical!$B$7:$B$1455,0))/INDEX(Historical!$F$7:$F$1455,MATCH(B487,Historical!$B$7:$B$1455,0)))^(1/3)-1)*100)</f>
        <v>11.102644857564847</v>
      </c>
      <c r="U487" s="824">
        <f>IF(INDEX(Historical!$I$7:$I$1455,MATCH(B487,Historical!$B$7:$B$1455,0))=0,"n/a",((INDEX(Historical!$C$7:$C$1455,MATCH(B487,Historical!$B$7:$B$1455,0))/INDEX(Historical!$I$7:$I$1455,MATCH(B487,Historical!$B$7:$B$1455,0)))^(1/5)-1)*100)</f>
        <v>19.13578981670916</v>
      </c>
      <c r="V487" s="824">
        <f>IF(INDEX(Historical!$O$7:$O$1455,MATCH(B487,Historical!$B$7:$B$1455,0))=0,"n/a",((INDEX(Historical!$C$7:$C$1455,MATCH(B487,Historical!$B$7:$B$1455,0))/INDEX(Historical!$O$7:$O$1455,MATCH(B487,Historical!$B$7:$B$1455,0)))^(1/10)-1)*100)</f>
        <v>14.401869734828843</v>
      </c>
      <c r="W487" s="825">
        <f>IF(OR(U487&lt;=0,U487="n/a",V487&lt;=0,V487="n/a"),"n/a",U487/V487)</f>
        <v>1.3287017706063551</v>
      </c>
      <c r="X487" s="826" t="str">
        <f>IF(OR(AJ487&lt;=0,AJ487="n/a",U487&lt;=0,U487="n/a"),"n/a",U487/AJ487)</f>
        <v>n/a</v>
      </c>
      <c r="Y487" s="780"/>
      <c r="Z487" s="766">
        <f>IF(OR(AC487&lt;0.01,AC487="n/a"),"n/a",M487/AC487*100)</f>
        <v>43.333333333333336</v>
      </c>
      <c r="AA487" s="1042">
        <f>IF(OR(AC487&lt;0.01,AC487="n/a"),"n/a",I487/AC487)</f>
        <v>19.858333333333334</v>
      </c>
      <c r="AB487" s="1043">
        <v>12</v>
      </c>
      <c r="AC487" s="1021">
        <v>1.2</v>
      </c>
      <c r="AD487" s="1021">
        <v>1.99</v>
      </c>
      <c r="AE487" s="1021">
        <v>0.96</v>
      </c>
      <c r="AF487" s="1021">
        <v>0.81</v>
      </c>
      <c r="AG487" s="1021">
        <v>14.899999999999999</v>
      </c>
      <c r="AH487" s="1021">
        <v>-38.200000000000003</v>
      </c>
      <c r="AI487" s="1021">
        <v>44.93</v>
      </c>
      <c r="AJ487" s="1021">
        <v>-2.6</v>
      </c>
      <c r="AK487" s="1021">
        <v>10</v>
      </c>
      <c r="AL487" s="1034">
        <v>3480</v>
      </c>
      <c r="AM487" s="1028">
        <v>0.2</v>
      </c>
      <c r="AN487" s="1021">
        <v>0.76</v>
      </c>
      <c r="AO487" s="868">
        <f>IF(U487="n/a","n/a",IF(AA487&lt;0,"n/a",IF(AA487="n/a","n/a",J487+U487-AA487)))</f>
        <v>1.4595798572742744</v>
      </c>
      <c r="AP487" s="869">
        <f>IF(U487="n/a","n/a",J487+U487)</f>
        <v>21.317913190607609</v>
      </c>
      <c r="AQ487" s="1044">
        <f>IF(OR(AC487&lt;0.01,AF487="n/a"),"n/a",(I487/SQRT(22.5*AC487*(I487/AF487))-1)*100)</f>
        <v>-15.44824070428813</v>
      </c>
      <c r="AR487" s="766">
        <f>INDEX(Historical!$C$7:$C$1455,MATCH(B487,Historical!$B$7:$B$1455,0))*IF(AH487="n/a",1.03,IF(AH487&lt;0,1.01,IF(AH487&gt;10,1.1,(1+AH487/100))))</f>
        <v>0.48480000000000001</v>
      </c>
      <c r="AS487" s="1042">
        <f>IF($AI487="n/a",1.03*AR487,IF($AI487&lt;0,1.01*AR487,IF($AI487&gt;10,1.1*AR487,(1+$AI487/100)*AR487)))</f>
        <v>0.53328000000000009</v>
      </c>
      <c r="AT487" s="1042">
        <f>IF($AK487="n/a",1.03*AS487,IF($AK487&lt;0,1.01*AS487,IF($AK487&gt;10,1.1*AS487,(1+$AK487/100)*AS487)))</f>
        <v>0.58660800000000013</v>
      </c>
      <c r="AU487" s="1042">
        <f>IF($AK487="n/a",1.03*AT487,IF($AK487&lt;0,1.01*AT487,IF($AK487&gt;10,1.1*AT487,(1+$AK487/100)*AT487)))</f>
        <v>0.6452688000000002</v>
      </c>
      <c r="AV487" s="1042">
        <f>IF($AK487="n/a",1.03*AU487,IF($AK487&lt;0,1.01*AU487,IF($AK487&gt;10,1.1*AU487,(1+$AK487/100)*AU487)))</f>
        <v>0.70979568000000026</v>
      </c>
      <c r="AW487" s="766">
        <f>SUM(AR487:AV487)</f>
        <v>2.9597524800000006</v>
      </c>
      <c r="AX487" s="877">
        <f>AW487/I487*100</f>
        <v>12.420278976080574</v>
      </c>
      <c r="AY487" s="1212">
        <v>2.17</v>
      </c>
      <c r="AZ487" s="1028">
        <v>23.07</v>
      </c>
      <c r="BA487" s="1028">
        <v>-15.870000000000001</v>
      </c>
      <c r="BB487" s="1028">
        <v>-1.6</v>
      </c>
      <c r="BC487" s="1028">
        <v>-3.4099999999999997</v>
      </c>
      <c r="BE487" s="721">
        <v>2012</v>
      </c>
      <c r="BF487" s="1057">
        <f>IF(BE487&gt;2008,0,IF(BE487&gt;2001,1,IF(BE487&gt;1990,2,IF(BE487&gt;1980,3,IF(BE487&gt;1973,4,IF(BE487&gt;1970,5,IF(BE487&gt;1960,6,IF(BE487&gt;1958,7,IF(BE487&gt;1953,8,9)))))))))</f>
        <v>0</v>
      </c>
    </row>
    <row r="488" spans="1:58" ht="11.25" customHeight="1" x14ac:dyDescent="0.2">
      <c r="A488" s="1027" t="s">
        <v>1749</v>
      </c>
      <c r="B488" s="1031" t="s">
        <v>1750</v>
      </c>
      <c r="C488" s="1181" t="s">
        <v>109</v>
      </c>
      <c r="D488" s="1181" t="s">
        <v>4434</v>
      </c>
      <c r="E488" s="857">
        <v>6</v>
      </c>
      <c r="F488" s="1245">
        <v>688</v>
      </c>
      <c r="G488" s="1245" t="s">
        <v>107</v>
      </c>
      <c r="H488" s="1245" t="s">
        <v>107</v>
      </c>
      <c r="I488" s="1030">
        <v>39.6</v>
      </c>
      <c r="J488" s="766">
        <f>(M488/I488)*100</f>
        <v>2.2222222222222223</v>
      </c>
      <c r="K488" s="1033">
        <v>0.22</v>
      </c>
      <c r="L488" s="1043">
        <v>4</v>
      </c>
      <c r="M488" s="756">
        <f>K488*L488</f>
        <v>0.88</v>
      </c>
      <c r="N488" s="1026" t="s">
        <v>153</v>
      </c>
      <c r="O488" s="860">
        <v>0.2</v>
      </c>
      <c r="P488" s="1016">
        <v>43166</v>
      </c>
      <c r="Q488" s="1016">
        <v>43188</v>
      </c>
      <c r="R488" s="756">
        <f>(K488-O488)/O488*100</f>
        <v>9.9999999999999947</v>
      </c>
      <c r="S488" s="824">
        <f>IF(INDEX(Historical!$D$7:$D$1455,MATCH(B488,Historical!$B$7:$B$1455,0))=0,"n/a",(INDEX(Historical!$C$7:$C$1455,MATCH(B488,Historical!$B$7:$B$1455,0))/INDEX(Historical!$D$7:$D$1455,MATCH(B488,Historical!$B$7:$B$1455,0))-1)*100)</f>
        <v>11.111111111111116</v>
      </c>
      <c r="T488" s="824">
        <f>IF(INDEX(Historical!$F$7:$F$1455,MATCH(B488,Historical!$B$7:$B$1455,0))=0,"n/a",((INDEX(Historical!$C$7:$C$1455,MATCH(B488,Historical!$B$7:$B$1455,0))/INDEX(Historical!$F$7:$F$1455,MATCH(B488,Historical!$B$7:$B$1455,0)))^(1/3)-1)*100)</f>
        <v>25.99210498948732</v>
      </c>
      <c r="U488" s="824" t="str">
        <f>IF(INDEX(Historical!$I$7:$I$1455,MATCH(B488,Historical!$B$7:$B$1455,0))=0,"n/a",((INDEX(Historical!$C$7:$C$1455,MATCH(B488,Historical!$B$7:$B$1455,0))/INDEX(Historical!$I$7:$I$1455,MATCH(B488,Historical!$B$7:$B$1455,0)))^(1/5)-1)*100)</f>
        <v>n/a</v>
      </c>
      <c r="V488" s="824" t="str">
        <f>IF(INDEX(Historical!$O$7:$O$1455,MATCH(B488,Historical!$B$7:$B$1455,0))=0,"n/a",((INDEX(Historical!$C$7:$C$1455,MATCH(B488,Historical!$B$7:$B$1455,0))/INDEX(Historical!$O$7:$O$1455,MATCH(B488,Historical!$B$7:$B$1455,0)))^(1/10)-1)*100)</f>
        <v>n/a</v>
      </c>
      <c r="W488" s="825" t="str">
        <f>IF(OR(U488&lt;=0,U488="n/a",V488&lt;=0,V488="n/a"),"n/a",U488/V488)</f>
        <v>n/a</v>
      </c>
      <c r="X488" s="826" t="str">
        <f>IF(OR(AJ488&lt;=0,AJ488="n/a",U488&lt;=0,U488="n/a"),"n/a",U488/AJ488)</f>
        <v>n/a</v>
      </c>
      <c r="Y488" s="779"/>
      <c r="Z488" s="766" t="str">
        <f>IF(OR(AC488&lt;0.01,AC488="n/a"),"n/a",M488/AC488*100)</f>
        <v>n/a</v>
      </c>
      <c r="AA488" s="1042" t="str">
        <f>IF(OR(AC488&lt;0.01,AC488="n/a"),"n/a",I488/AC488)</f>
        <v>n/a</v>
      </c>
      <c r="AB488" s="1043">
        <v>12</v>
      </c>
      <c r="AC488" s="1021" t="s">
        <v>138</v>
      </c>
      <c r="AD488" s="1021" t="s">
        <v>138</v>
      </c>
      <c r="AE488" s="1021" t="s">
        <v>138</v>
      </c>
      <c r="AF488" s="1021" t="s">
        <v>138</v>
      </c>
      <c r="AG488" s="1021" t="s">
        <v>138</v>
      </c>
      <c r="AH488" s="1021" t="s">
        <v>138</v>
      </c>
      <c r="AI488" s="1021" t="s">
        <v>138</v>
      </c>
      <c r="AJ488" s="1021" t="s">
        <v>138</v>
      </c>
      <c r="AK488" s="1021" t="s">
        <v>138</v>
      </c>
      <c r="AL488" s="1034" t="s">
        <v>138</v>
      </c>
      <c r="AM488" s="1028" t="s">
        <v>138</v>
      </c>
      <c r="AN488" s="1021" t="s">
        <v>138</v>
      </c>
      <c r="AO488" s="868" t="str">
        <f>IF(U488="n/a","n/a",IF(AA488&lt;0,"n/a",IF(AA488="n/a","n/a",J488+U488-AA488)))</f>
        <v>n/a</v>
      </c>
      <c r="AP488" s="869" t="str">
        <f>IF(U488="n/a","n/a",J488+U488)</f>
        <v>n/a</v>
      </c>
      <c r="AQ488" s="1044" t="str">
        <f>IF(OR(AC488&lt;0.01,AF488="n/a"),"n/a",(I488/SQRT(22.5*AC488*(I488/AF488))-1)*100)</f>
        <v>n/a</v>
      </c>
      <c r="AR488" s="766">
        <f>INDEX(Historical!$C$7:$C$1455,MATCH(B488,Historical!$B$7:$B$1455,0))*IF(AH488="n/a",1.03,IF(AH488&lt;0,1.01,IF(AH488&gt;10,1.1,(1+AH488/100))))</f>
        <v>0.82400000000000007</v>
      </c>
      <c r="AS488" s="1042">
        <f>IF($AI488="n/a",1.03*AR488,IF($AI488&lt;0,1.01*AR488,IF($AI488&gt;10,1.1*AR488,(1+$AI488/100)*AR488)))</f>
        <v>0.84872000000000014</v>
      </c>
      <c r="AT488" s="1042">
        <f>IF($AK488="n/a",1.03*AS488,IF($AK488&lt;0,1.01*AS488,IF($AK488&gt;10,1.1*AS488,(1+$AK488/100)*AS488)))</f>
        <v>0.87418160000000011</v>
      </c>
      <c r="AU488" s="1042">
        <f>IF($AK488="n/a",1.03*AT488,IF($AK488&lt;0,1.01*AT488,IF($AK488&gt;10,1.1*AT488,(1+$AK488/100)*AT488)))</f>
        <v>0.90040704800000015</v>
      </c>
      <c r="AV488" s="1042">
        <f>IF($AK488="n/a",1.03*AU488,IF($AK488&lt;0,1.01*AU488,IF($AK488&gt;10,1.1*AU488,(1+$AK488/100)*AU488)))</f>
        <v>0.92741925944000014</v>
      </c>
      <c r="AW488" s="766">
        <f>SUM(AR488:AV488)</f>
        <v>4.3747279074400005</v>
      </c>
      <c r="AX488" s="877">
        <f>AW488/I488*100</f>
        <v>11.047292695555557</v>
      </c>
      <c r="AY488" s="1212" t="s">
        <v>138</v>
      </c>
      <c r="AZ488" s="1028" t="s">
        <v>138</v>
      </c>
      <c r="BA488" s="1028" t="s">
        <v>138</v>
      </c>
      <c r="BB488" s="1028" t="s">
        <v>138</v>
      </c>
      <c r="BC488" s="1028" t="s">
        <v>138</v>
      </c>
      <c r="BD488" s="1078" t="s">
        <v>4357</v>
      </c>
      <c r="BE488" s="721">
        <v>2013</v>
      </c>
      <c r="BF488" s="1057">
        <f>IF(BE488&gt;2008,0,IF(BE488&gt;2001,1,IF(BE488&gt;1990,2,IF(BE488&gt;1980,3,IF(BE488&gt;1973,4,IF(BE488&gt;1970,5,IF(BE488&gt;1960,6,IF(BE488&gt;1958,7,IF(BE488&gt;1953,8,9)))))))))</f>
        <v>0</v>
      </c>
    </row>
    <row r="489" spans="1:58" ht="11.25" customHeight="1" x14ac:dyDescent="0.2">
      <c r="A489" s="1027" t="s">
        <v>1753</v>
      </c>
      <c r="B489" s="1031" t="s">
        <v>1754</v>
      </c>
      <c r="C489" s="1181" t="s">
        <v>109</v>
      </c>
      <c r="D489" s="1181" t="s">
        <v>4434</v>
      </c>
      <c r="E489" s="857">
        <v>6</v>
      </c>
      <c r="F489" s="1245">
        <v>724</v>
      </c>
      <c r="G489" s="1245" t="s">
        <v>107</v>
      </c>
      <c r="H489" s="1245" t="s">
        <v>107</v>
      </c>
      <c r="I489" s="1030">
        <v>15.02</v>
      </c>
      <c r="J489" s="766">
        <f>(M489/I489)*100</f>
        <v>1.4647137150466045</v>
      </c>
      <c r="K489" s="1033">
        <v>5.5E-2</v>
      </c>
      <c r="L489" s="1043">
        <v>4</v>
      </c>
      <c r="M489" s="756">
        <f>K489*L489</f>
        <v>0.22</v>
      </c>
      <c r="N489" s="1026" t="s">
        <v>809</v>
      </c>
      <c r="O489" s="860">
        <v>4.4999999999999998E-2</v>
      </c>
      <c r="P489" s="1016">
        <v>43321</v>
      </c>
      <c r="Q489" s="1016">
        <v>43341</v>
      </c>
      <c r="R489" s="756">
        <f>(K489-O489)/O489*100</f>
        <v>22.222222222222225</v>
      </c>
      <c r="S489" s="824">
        <f>IF(INDEX(Historical!$D$7:$D$1455,MATCH(B489,Historical!$B$7:$B$1455,0))=0,"n/a",(INDEX(Historical!$C$7:$C$1455,MATCH(B489,Historical!$B$7:$B$1455,0))/INDEX(Historical!$D$7:$D$1455,MATCH(B489,Historical!$B$7:$B$1455,0))-1)*100)</f>
        <v>19.000952007616068</v>
      </c>
      <c r="T489" s="824">
        <f>IF(INDEX(Historical!$F$7:$F$1455,MATCH(B489,Historical!$B$7:$B$1455,0))=0,"n/a",((INDEX(Historical!$C$7:$C$1455,MATCH(B489,Historical!$B$7:$B$1455,0))/INDEX(Historical!$F$7:$F$1455,MATCH(B489,Historical!$B$7:$B$1455,0)))^(1/3)-1)*100)</f>
        <v>17.512237441271374</v>
      </c>
      <c r="U489" s="824" t="str">
        <f>IF(INDEX(Historical!$I$7:$I$1455,MATCH(B489,Historical!$B$7:$B$1455,0))=0,"n/a",((INDEX(Historical!$C$7:$C$1455,MATCH(B489,Historical!$B$7:$B$1455,0))/INDEX(Historical!$I$7:$I$1455,MATCH(B489,Historical!$B$7:$B$1455,0)))^(1/5)-1)*100)</f>
        <v>n/a</v>
      </c>
      <c r="V489" s="824" t="str">
        <f>IF(INDEX(Historical!$O$7:$O$1455,MATCH(B489,Historical!$B$7:$B$1455,0))=0,"n/a",((INDEX(Historical!$C$7:$C$1455,MATCH(B489,Historical!$B$7:$B$1455,0))/INDEX(Historical!$O$7:$O$1455,MATCH(B489,Historical!$B$7:$B$1455,0)))^(1/10)-1)*100)</f>
        <v>n/a</v>
      </c>
      <c r="W489" s="825" t="str">
        <f>IF(OR(U489&lt;=0,U489="n/a",V489&lt;=0,V489="n/a"),"n/a",U489/V489)</f>
        <v>n/a</v>
      </c>
      <c r="X489" s="826" t="str">
        <f>IF(OR(AJ489&lt;=0,AJ489="n/a",U489&lt;=0,U489="n/a"),"n/a",U489/AJ489)</f>
        <v>n/a</v>
      </c>
      <c r="Y489" s="780"/>
      <c r="Z489" s="766">
        <f>IF(OR(AC489&lt;0.01,AC489="n/a"),"n/a",M489/AC489*100)</f>
        <v>18.64406779661017</v>
      </c>
      <c r="AA489" s="1042">
        <f>IF(OR(AC489&lt;0.01,AC489="n/a"),"n/a",I489/AC489)</f>
        <v>12.728813559322035</v>
      </c>
      <c r="AB489" s="1043">
        <v>12</v>
      </c>
      <c r="AC489" s="1021">
        <v>1.18</v>
      </c>
      <c r="AD489" s="1021" t="s">
        <v>138</v>
      </c>
      <c r="AE489" s="1021">
        <v>2.98</v>
      </c>
      <c r="AF489" s="1021">
        <v>1.1200000000000001</v>
      </c>
      <c r="AG489" s="1021">
        <v>7.7</v>
      </c>
      <c r="AH489" s="1021">
        <v>-0.70000000000000007</v>
      </c>
      <c r="AI489" s="1021">
        <v>5.1400000000000006</v>
      </c>
      <c r="AJ489" s="1021">
        <v>13.3</v>
      </c>
      <c r="AK489" s="1021" t="s">
        <v>138</v>
      </c>
      <c r="AL489" s="1034">
        <v>127.37</v>
      </c>
      <c r="AM489" s="1028">
        <v>10</v>
      </c>
      <c r="AN489" s="1021">
        <v>0.09</v>
      </c>
      <c r="AO489" s="868" t="str">
        <f>IF(U489="n/a","n/a",IF(AA489&lt;0,"n/a",IF(AA489="n/a","n/a",J489+U489-AA489)))</f>
        <v>n/a</v>
      </c>
      <c r="AP489" s="869" t="str">
        <f>IF(U489="n/a","n/a",J489+U489)</f>
        <v>n/a</v>
      </c>
      <c r="AQ489" s="1044">
        <f>IF(OR(AC489&lt;0.01,AF489="n/a"),"n/a",(I489/SQRT(22.5*AC489*(I489/AF489))-1)*100)</f>
        <v>-20.400247944437865</v>
      </c>
      <c r="AR489" s="766">
        <f>INDEX(Historical!$C$7:$C$1455,MATCH(B489,Historical!$B$7:$B$1455,0))*IF(AH489="n/a",1.03,IF(AH489&lt;0,1.01,IF(AH489&gt;10,1.1,(1+AH489/100))))</f>
        <v>0.17169999999999999</v>
      </c>
      <c r="AS489" s="1042">
        <f>IF($AI489="n/a",1.03*AR489,IF($AI489&lt;0,1.01*AR489,IF($AI489&gt;10,1.1*AR489,(1+$AI489/100)*AR489)))</f>
        <v>0.18052538000000001</v>
      </c>
      <c r="AT489" s="1042">
        <f>IF($AK489="n/a",1.03*AS489,IF($AK489&lt;0,1.01*AS489,IF($AK489&gt;10,1.1*AS489,(1+$AK489/100)*AS489)))</f>
        <v>0.18594114140000001</v>
      </c>
      <c r="AU489" s="1042">
        <f>IF($AK489="n/a",1.03*AT489,IF($AK489&lt;0,1.01*AT489,IF($AK489&gt;10,1.1*AT489,(1+$AK489/100)*AT489)))</f>
        <v>0.19151937564200003</v>
      </c>
      <c r="AV489" s="1042">
        <f>IF($AK489="n/a",1.03*AU489,IF($AK489&lt;0,1.01*AU489,IF($AK489&gt;10,1.1*AU489,(1+$AK489/100)*AU489)))</f>
        <v>0.19726495691126003</v>
      </c>
      <c r="AW489" s="766">
        <f>SUM(AR489:AV489)</f>
        <v>0.92695085395326005</v>
      </c>
      <c r="AX489" s="877">
        <f>AW489/I489*100</f>
        <v>6.1714437679977374</v>
      </c>
      <c r="AY489" s="1212">
        <v>0.52</v>
      </c>
      <c r="AZ489" s="1028">
        <v>0.13</v>
      </c>
      <c r="BA489" s="1028">
        <v>-24.52</v>
      </c>
      <c r="BB489" s="1028">
        <v>-6.65</v>
      </c>
      <c r="BC489" s="1028">
        <v>-13.530000000000001</v>
      </c>
      <c r="BE489" s="721">
        <v>2013</v>
      </c>
      <c r="BF489" s="1057">
        <f>IF(BE489&gt;2008,0,IF(BE489&gt;2001,1,IF(BE489&gt;1990,2,IF(BE489&gt;1980,3,IF(BE489&gt;1973,4,IF(BE489&gt;1970,5,IF(BE489&gt;1960,6,IF(BE489&gt;1958,7,IF(BE489&gt;1953,8,9)))))))))</f>
        <v>0</v>
      </c>
    </row>
    <row r="490" spans="1:58" ht="11.25" customHeight="1" x14ac:dyDescent="0.2">
      <c r="A490" s="1027" t="s">
        <v>1755</v>
      </c>
      <c r="B490" s="1031" t="s">
        <v>1756</v>
      </c>
      <c r="C490" s="1181" t="s">
        <v>129</v>
      </c>
      <c r="D490" s="1181" t="s">
        <v>4422</v>
      </c>
      <c r="E490" s="857">
        <v>7</v>
      </c>
      <c r="F490" s="1245">
        <v>644</v>
      </c>
      <c r="G490" s="1245" t="s">
        <v>38</v>
      </c>
      <c r="H490" s="1245" t="s">
        <v>116</v>
      </c>
      <c r="I490" s="1030">
        <v>58.95</v>
      </c>
      <c r="J490" s="766">
        <f>(M490/I490)*100</f>
        <v>2.5445292620865136</v>
      </c>
      <c r="K490" s="1033">
        <v>0.375</v>
      </c>
      <c r="L490" s="1043">
        <v>4</v>
      </c>
      <c r="M490" s="756">
        <f>K490*L490</f>
        <v>1.5</v>
      </c>
      <c r="N490" s="1026" t="s">
        <v>150</v>
      </c>
      <c r="O490" s="860">
        <v>0.3</v>
      </c>
      <c r="P490" s="1016">
        <v>43433</v>
      </c>
      <c r="Q490" s="1016">
        <v>43448</v>
      </c>
      <c r="R490" s="756">
        <f>(K490-O490)/O490*100</f>
        <v>25.000000000000007</v>
      </c>
      <c r="S490" s="824">
        <f>IF(INDEX(Historical!$D$7:$D$1455,MATCH(B490,Historical!$B$7:$B$1455,0))=0,"n/a",(INDEX(Historical!$C$7:$C$1455,MATCH(B490,Historical!$B$7:$B$1455,0))/INDEX(Historical!$D$7:$D$1455,MATCH(B490,Historical!$B$7:$B$1455,0))-1)*100)</f>
        <v>62.5</v>
      </c>
      <c r="T490" s="824">
        <f>IF(INDEX(Historical!$F$7:$F$1455,MATCH(B490,Historical!$B$7:$B$1455,0))=0,"n/a",((INDEX(Historical!$C$7:$C$1455,MATCH(B490,Historical!$B$7:$B$1455,0))/INDEX(Historical!$F$7:$F$1455,MATCH(B490,Historical!$B$7:$B$1455,0)))^(1/3)-1)*100)</f>
        <v>44.224957030740832</v>
      </c>
      <c r="U490" s="824">
        <f>IF(INDEX(Historical!$I$7:$I$1455,MATCH(B490,Historical!$B$7:$B$1455,0))=0,"n/a",((INDEX(Historical!$C$7:$C$1455,MATCH(B490,Historical!$B$7:$B$1455,0))/INDEX(Historical!$I$7:$I$1455,MATCH(B490,Historical!$B$7:$B$1455,0)))^(1/5)-1)*100)</f>
        <v>41.811398154842806</v>
      </c>
      <c r="V490" s="824">
        <f>IF(INDEX(Historical!$O$7:$O$1455,MATCH(B490,Historical!$B$7:$B$1455,0))=0,"n/a",((INDEX(Historical!$C$7:$C$1455,MATCH(B490,Historical!$B$7:$B$1455,0))/INDEX(Historical!$O$7:$O$1455,MATCH(B490,Historical!$B$7:$B$1455,0)))^(1/10)-1)*100)</f>
        <v>19.808729650843702</v>
      </c>
      <c r="W490" s="825">
        <f>IF(OR(U490&lt;=0,U490="n/a",V490&lt;=0,V490="n/a"),"n/a",U490/V490)</f>
        <v>2.1107561611383776</v>
      </c>
      <c r="X490" s="826">
        <f>IF(OR(AJ490&lt;=0,AJ490="n/a",U490&lt;=0,U490="n/a"),"n/a",U490/AJ490)</f>
        <v>2.2240105401512129</v>
      </c>
      <c r="Y490" s="1032"/>
      <c r="Z490" s="766">
        <f>IF(OR(AC490&lt;0.01,AC490="n/a"),"n/a",M490/AC490*100)</f>
        <v>28.571428571428569</v>
      </c>
      <c r="AA490" s="1042">
        <f>IF(OR(AC490&lt;0.01,AC490="n/a"),"n/a",I490/AC490)</f>
        <v>11.22857142857143</v>
      </c>
      <c r="AB490" s="1043">
        <v>9</v>
      </c>
      <c r="AC490" s="1021">
        <v>5.25</v>
      </c>
      <c r="AD490" s="1021">
        <v>3.51</v>
      </c>
      <c r="AE490" s="1021">
        <v>0.54</v>
      </c>
      <c r="AF490" s="1021">
        <v>1.67</v>
      </c>
      <c r="AG490" s="1021">
        <v>24.5</v>
      </c>
      <c r="AH490" s="1021">
        <v>14.2</v>
      </c>
      <c r="AI490" s="1021">
        <v>4.79</v>
      </c>
      <c r="AJ490" s="1021">
        <v>18.8</v>
      </c>
      <c r="AK490" s="1021">
        <v>3.2</v>
      </c>
      <c r="AL490" s="1034">
        <v>21530</v>
      </c>
      <c r="AM490" s="1028">
        <v>0.1</v>
      </c>
      <c r="AN490" s="1021">
        <v>0.77</v>
      </c>
      <c r="AO490" s="868">
        <f>IF(U490="n/a","n/a",IF(AA490&lt;0,"n/a",IF(AA490="n/a","n/a",J490+U490-AA490)))</f>
        <v>33.127355988357891</v>
      </c>
      <c r="AP490" s="869">
        <f>IF(U490="n/a","n/a",J490+U490)</f>
        <v>44.355927416929319</v>
      </c>
      <c r="AQ490" s="1044">
        <f>IF(OR(AC490&lt;0.01,AF490="n/a"),"n/a",(I490/SQRT(22.5*AC490*(I490/AF490))-1)*100)</f>
        <v>-8.7087340536059941</v>
      </c>
      <c r="AR490" s="766">
        <f>INDEX(Historical!$C$7:$C$1455,MATCH(B490,Historical!$B$7:$B$1455,0))*IF(AH490="n/a",1.03,IF(AH490&lt;0,1.01,IF(AH490&gt;10,1.1,(1+AH490/100))))</f>
        <v>1.0725</v>
      </c>
      <c r="AS490" s="1042">
        <f>IF($AI490="n/a",1.03*AR490,IF($AI490&lt;0,1.01*AR490,IF($AI490&gt;10,1.1*AR490,(1+$AI490/100)*AR490)))</f>
        <v>1.1238727500000001</v>
      </c>
      <c r="AT490" s="1042">
        <f>IF($AK490="n/a",1.03*AS490,IF($AK490&lt;0,1.01*AS490,IF($AK490&gt;10,1.1*AS490,(1+$AK490/100)*AS490)))</f>
        <v>1.1598366780000002</v>
      </c>
      <c r="AU490" s="1042">
        <f>IF($AK490="n/a",1.03*AT490,IF($AK490&lt;0,1.01*AT490,IF($AK490&gt;10,1.1*AT490,(1+$AK490/100)*AT490)))</f>
        <v>1.1969514516960003</v>
      </c>
      <c r="AV490" s="1042">
        <f>IF($AK490="n/a",1.03*AU490,IF($AK490&lt;0,1.01*AU490,IF($AK490&gt;10,1.1*AU490,(1+$AK490/100)*AU490)))</f>
        <v>1.2352538981502723</v>
      </c>
      <c r="AW490" s="766">
        <f>SUM(AR490:AV490)</f>
        <v>5.7884147778462731</v>
      </c>
      <c r="AX490" s="877">
        <f>AW490/I490*100</f>
        <v>9.8191938555492317</v>
      </c>
      <c r="AY490" s="1212">
        <v>0.12</v>
      </c>
      <c r="AZ490" s="1028">
        <v>4.5999999999999996</v>
      </c>
      <c r="BA490" s="1028">
        <v>-30.36</v>
      </c>
      <c r="BB490" s="1028">
        <v>-2.78</v>
      </c>
      <c r="BC490" s="1028">
        <v>-10.879999999999999</v>
      </c>
      <c r="BE490" s="721">
        <v>2013</v>
      </c>
      <c r="BF490" s="1057">
        <f>IF(BE490&gt;2008,0,IF(BE490&gt;2001,1,IF(BE490&gt;1990,2,IF(BE490&gt;1980,3,IF(BE490&gt;1973,4,IF(BE490&gt;1970,5,IF(BE490&gt;1960,6,IF(BE490&gt;1958,7,IF(BE490&gt;1953,8,9)))))))))</f>
        <v>0</v>
      </c>
    </row>
    <row r="491" spans="1:58" ht="11.25" customHeight="1" x14ac:dyDescent="0.2">
      <c r="A491" s="1027" t="s">
        <v>1757</v>
      </c>
      <c r="B491" s="1031" t="s">
        <v>1758</v>
      </c>
      <c r="C491" s="1181" t="s">
        <v>109</v>
      </c>
      <c r="D491" s="1181" t="s">
        <v>4434</v>
      </c>
      <c r="E491" s="857">
        <v>8</v>
      </c>
      <c r="F491" s="1245">
        <v>531</v>
      </c>
      <c r="G491" s="1245" t="s">
        <v>38</v>
      </c>
      <c r="H491" s="1245" t="s">
        <v>38</v>
      </c>
      <c r="I491" s="1030">
        <v>54.46</v>
      </c>
      <c r="J491" s="766">
        <f>(M491/I491)*100</f>
        <v>2.7175908923980905</v>
      </c>
      <c r="K491" s="1033">
        <v>0.37</v>
      </c>
      <c r="L491" s="1043">
        <v>4</v>
      </c>
      <c r="M491" s="756">
        <f>K491*L491</f>
        <v>1.48</v>
      </c>
      <c r="N491" s="1026" t="s">
        <v>221</v>
      </c>
      <c r="O491" s="860">
        <v>0.3</v>
      </c>
      <c r="P491" s="1016">
        <v>43370</v>
      </c>
      <c r="Q491" s="1016">
        <v>43388</v>
      </c>
      <c r="R491" s="756">
        <f>(K491-O491)/O491*100</f>
        <v>23.333333333333336</v>
      </c>
      <c r="S491" s="824">
        <f>IF(INDEX(Historical!$D$7:$D$1455,MATCH(B491,Historical!$B$7:$B$1455,0))=0,"n/a",(INDEX(Historical!$C$7:$C$1455,MATCH(B491,Historical!$B$7:$B$1455,0))/INDEX(Historical!$D$7:$D$1455,MATCH(B491,Historical!$B$7:$B$1455,0))-1)*100)</f>
        <v>9.0909090909091042</v>
      </c>
      <c r="T491" s="824">
        <f>IF(INDEX(Historical!$F$7:$F$1455,MATCH(B491,Historical!$B$7:$B$1455,0))=0,"n/a",((INDEX(Historical!$C$7:$C$1455,MATCH(B491,Historical!$B$7:$B$1455,0))/INDEX(Historical!$F$7:$F$1455,MATCH(B491,Historical!$B$7:$B$1455,0)))^(1/3)-1)*100)</f>
        <v>6.2658569182611146</v>
      </c>
      <c r="U491" s="824">
        <f>IF(INDEX(Historical!$I$7:$I$1455,MATCH(B491,Historical!$B$7:$B$1455,0))=0,"n/a",((INDEX(Historical!$C$7:$C$1455,MATCH(B491,Historical!$B$7:$B$1455,0))/INDEX(Historical!$I$7:$I$1455,MATCH(B491,Historical!$B$7:$B$1455,0)))^(1/5)-1)*100)</f>
        <v>9.9333090162298419</v>
      </c>
      <c r="V491" s="824">
        <f>IF(INDEX(Historical!$O$7:$O$1455,MATCH(B491,Historical!$B$7:$B$1455,0))=0,"n/a",((INDEX(Historical!$C$7:$C$1455,MATCH(B491,Historical!$B$7:$B$1455,0))/INDEX(Historical!$O$7:$O$1455,MATCH(B491,Historical!$B$7:$B$1455,0)))^(1/10)-1)*100)</f>
        <v>-3.3329452166852014</v>
      </c>
      <c r="W491" s="825" t="str">
        <f>IF(OR(U491&lt;=0,U491="n/a",V491&lt;=0,V491="n/a"),"n/a",U491/V491)</f>
        <v>n/a</v>
      </c>
      <c r="X491" s="826">
        <f>IF(OR(AJ491&lt;=0,AJ491="n/a",U491&lt;=0,U491="n/a"),"n/a",U491/AJ491)</f>
        <v>11.037010018033159</v>
      </c>
      <c r="Y491" s="780"/>
      <c r="Z491" s="766">
        <f>IF(OR(AC491&lt;0.01,AC491="n/a"),"n/a",M491/AC491*100)</f>
        <v>42.65129682997118</v>
      </c>
      <c r="AA491" s="1042">
        <f>IF(OR(AC491&lt;0.01,AC491="n/a"),"n/a",I491/AC491)</f>
        <v>15.694524495677232</v>
      </c>
      <c r="AB491" s="1043">
        <v>12</v>
      </c>
      <c r="AC491" s="1021">
        <v>3.47</v>
      </c>
      <c r="AD491" s="1021">
        <v>2.31</v>
      </c>
      <c r="AE491" s="1021">
        <v>5.66</v>
      </c>
      <c r="AF491" s="1021">
        <v>2</v>
      </c>
      <c r="AG491" s="1021">
        <v>15</v>
      </c>
      <c r="AH491" s="1021">
        <v>-8.3000000000000007</v>
      </c>
      <c r="AI491" s="1021">
        <v>6.5299999999999994</v>
      </c>
      <c r="AJ491" s="1021">
        <v>0.89999999999999991</v>
      </c>
      <c r="AK491" s="1021">
        <v>6.81</v>
      </c>
      <c r="AL491" s="1034">
        <v>88280</v>
      </c>
      <c r="AM491" s="1028">
        <v>0.1</v>
      </c>
      <c r="AN491" s="1021">
        <v>0.92</v>
      </c>
      <c r="AO491" s="868">
        <f>IF(U491="n/a","n/a",IF(AA491&lt;0,"n/a",IF(AA491="n/a","n/a",J491+U491-AA491)))</f>
        <v>-3.0436245870492993</v>
      </c>
      <c r="AP491" s="869">
        <f>IF(U491="n/a","n/a",J491+U491)</f>
        <v>12.650899908627933</v>
      </c>
      <c r="AQ491" s="1044">
        <f>IF(OR(AC491&lt;0.01,AF491="n/a"),"n/a",(I491/SQRT(22.5*AC491*(I491/AF491))-1)*100)</f>
        <v>18.113032475684008</v>
      </c>
      <c r="AR491" s="766">
        <f>INDEX(Historical!$C$7:$C$1455,MATCH(B491,Historical!$B$7:$B$1455,0))*IF(AH491="n/a",1.03,IF(AH491&lt;0,1.01,IF(AH491&gt;10,1.1,(1+AH491/100))))</f>
        <v>1.1514000000000002</v>
      </c>
      <c r="AS491" s="1042">
        <f>IF($AI491="n/a",1.03*AR491,IF($AI491&lt;0,1.01*AR491,IF($AI491&gt;10,1.1*AR491,(1+$AI491/100)*AR491)))</f>
        <v>1.2265864200000001</v>
      </c>
      <c r="AT491" s="1042">
        <f>IF($AK491="n/a",1.03*AS491,IF($AK491&lt;0,1.01*AS491,IF($AK491&gt;10,1.1*AS491,(1+$AK491/100)*AS491)))</f>
        <v>1.3101169552020002</v>
      </c>
      <c r="AU491" s="1042">
        <f>IF($AK491="n/a",1.03*AT491,IF($AK491&lt;0,1.01*AT491,IF($AK491&gt;10,1.1*AT491,(1+$AK491/100)*AT491)))</f>
        <v>1.3993359198512565</v>
      </c>
      <c r="AV491" s="1042">
        <f>IF($AK491="n/a",1.03*AU491,IF($AK491&lt;0,1.01*AU491,IF($AK491&gt;10,1.1*AU491,(1+$AK491/100)*AU491)))</f>
        <v>1.494630695993127</v>
      </c>
      <c r="AW491" s="766">
        <f>SUM(AR491:AV491)</f>
        <v>6.5820699910463834</v>
      </c>
      <c r="AX491" s="877">
        <f>AW491/I491*100</f>
        <v>12.086063149185426</v>
      </c>
      <c r="AY491" s="1212">
        <v>0.88</v>
      </c>
      <c r="AZ491" s="1028">
        <v>12.31</v>
      </c>
      <c r="BA491" s="1028">
        <v>-6.9099999999999993</v>
      </c>
      <c r="BB491" s="1028">
        <v>2.78</v>
      </c>
      <c r="BC491" s="1028">
        <v>4.1500000000000004</v>
      </c>
      <c r="BE491" s="721">
        <v>2011</v>
      </c>
      <c r="BF491" s="1057">
        <f>IF(BE491&gt;2008,0,IF(BE491&gt;2001,1,IF(BE491&gt;1990,2,IF(BE491&gt;1980,3,IF(BE491&gt;1973,4,IF(BE491&gt;1970,5,IF(BE491&gt;1960,6,IF(BE491&gt;1958,7,IF(BE491&gt;1953,8,9)))))))))</f>
        <v>0</v>
      </c>
    </row>
    <row r="492" spans="1:58" ht="11.25" customHeight="1" x14ac:dyDescent="0.2">
      <c r="A492" s="1019" t="s">
        <v>1759</v>
      </c>
      <c r="B492" s="1031" t="s">
        <v>1760</v>
      </c>
      <c r="C492" s="1181" t="s">
        <v>4414</v>
      </c>
      <c r="D492" s="1181" t="s">
        <v>4415</v>
      </c>
      <c r="E492" s="857">
        <v>8</v>
      </c>
      <c r="F492" s="1245">
        <v>425</v>
      </c>
      <c r="G492" s="1245" t="s">
        <v>38</v>
      </c>
      <c r="H492" s="1245" t="s">
        <v>38</v>
      </c>
      <c r="I492" s="1030">
        <v>42.62</v>
      </c>
      <c r="J492" s="766">
        <f>(M492/I492)*100</f>
        <v>3.0267480056311595</v>
      </c>
      <c r="K492" s="1033">
        <v>0.32250000000000001</v>
      </c>
      <c r="L492" s="1043">
        <v>4</v>
      </c>
      <c r="M492" s="756">
        <f>K492*L492</f>
        <v>1.29</v>
      </c>
      <c r="N492" s="1026" t="s">
        <v>729</v>
      </c>
      <c r="O492" s="860">
        <v>0.31</v>
      </c>
      <c r="P492" s="714">
        <v>43109</v>
      </c>
      <c r="Q492" s="714">
        <v>43131</v>
      </c>
      <c r="R492" s="756">
        <f>(K492-O492)/O492*100</f>
        <v>4.0322580645161326</v>
      </c>
      <c r="S492" s="824">
        <f>IF(INDEX(Historical!$D$7:$D$1455,MATCH(B492,Historical!$B$7:$B$1455,0))=0,"n/a",(INDEX(Historical!$C$7:$C$1455,MATCH(B492,Historical!$B$7:$B$1455,0))/INDEX(Historical!$D$7:$D$1455,MATCH(B492,Historical!$B$7:$B$1455,0))-1)*100)</f>
        <v>5.3763440860214784</v>
      </c>
      <c r="T492" s="824">
        <f>IF(INDEX(Historical!$F$7:$F$1455,MATCH(B492,Historical!$B$7:$B$1455,0))=0,"n/a",((INDEX(Historical!$C$7:$C$1455,MATCH(B492,Historical!$B$7:$B$1455,0))/INDEX(Historical!$F$7:$F$1455,MATCH(B492,Historical!$B$7:$B$1455,0)))^(1/3)-1)*100)</f>
        <v>6.469042607881903</v>
      </c>
      <c r="U492" s="824">
        <f>IF(INDEX(Historical!$I$7:$I$1455,MATCH(B492,Historical!$B$7:$B$1455,0))=0,"n/a",((INDEX(Historical!$C$7:$C$1455,MATCH(B492,Historical!$B$7:$B$1455,0))/INDEX(Historical!$I$7:$I$1455,MATCH(B492,Historical!$B$7:$B$1455,0)))^(1/5)-1)*100)</f>
        <v>6.9610375725068785</v>
      </c>
      <c r="V492" s="824">
        <f>IF(INDEX(Historical!$O$7:$O$1455,MATCH(B492,Historical!$B$7:$B$1455,0))=0,"n/a",((INDEX(Historical!$C$7:$C$1455,MATCH(B492,Historical!$B$7:$B$1455,0))/INDEX(Historical!$O$7:$O$1455,MATCH(B492,Historical!$B$7:$B$1455,0)))^(1/10)-1)*100)</f>
        <v>-0.61156876501388124</v>
      </c>
      <c r="W492" s="825" t="str">
        <f>IF(OR(U492&lt;=0,U492="n/a",V492&lt;=0,V492="n/a"),"n/a",U492/V492)</f>
        <v>n/a</v>
      </c>
      <c r="X492" s="826">
        <f>IF(OR(AJ492&lt;=0,AJ492="n/a",U492&lt;=0,U492="n/a"),"n/a",U492/AJ492)</f>
        <v>0.28068699889140636</v>
      </c>
      <c r="Y492" s="781"/>
      <c r="Z492" s="766">
        <f>IF(OR(AC492&lt;0.01,AC492="n/a"),"n/a",M492/AC492*100)</f>
        <v>477.77777777777777</v>
      </c>
      <c r="AA492" s="1042">
        <f>IF(OR(AC492&lt;0.01,AC492="n/a"),"n/a",I492/AC492)</f>
        <v>157.85185185185182</v>
      </c>
      <c r="AB492" s="1043">
        <v>12</v>
      </c>
      <c r="AC492" s="1021">
        <v>0.27</v>
      </c>
      <c r="AD492" s="1021" t="s">
        <v>138</v>
      </c>
      <c r="AE492" s="1021">
        <v>11.08</v>
      </c>
      <c r="AF492" s="1021">
        <v>4.4800000000000004</v>
      </c>
      <c r="AG492" s="1021">
        <v>6.9</v>
      </c>
      <c r="AH492" s="1021">
        <v>-6.7</v>
      </c>
      <c r="AI492" s="1021">
        <v>-27.150000000000002</v>
      </c>
      <c r="AJ492" s="1021">
        <v>24.8</v>
      </c>
      <c r="AK492" s="1021" t="s">
        <v>138</v>
      </c>
      <c r="AL492" s="1034">
        <v>11430</v>
      </c>
      <c r="AM492" s="1028">
        <v>1</v>
      </c>
      <c r="AN492" s="1021">
        <v>1.5</v>
      </c>
      <c r="AO492" s="868">
        <f>IF(U492="n/a","n/a",IF(AA492&lt;0,"n/a",IF(AA492="n/a","n/a",J492+U492-AA492)))</f>
        <v>-147.86406627371377</v>
      </c>
      <c r="AP492" s="869">
        <f>IF(U492="n/a","n/a",J492+U492)</f>
        <v>9.9877855781380376</v>
      </c>
      <c r="AQ492" s="1044">
        <f>IF(OR(AC492&lt;0.01,AF492="n/a"),"n/a",(I492/SQRT(22.5*AC492*(I492/AF492))-1)*100)</f>
        <v>460.62516544629642</v>
      </c>
      <c r="AR492" s="766">
        <f>INDEX(Historical!$C$7:$C$1455,MATCH(B492,Historical!$B$7:$B$1455,0))*IF(AH492="n/a",1.03,IF(AH492&lt;0,1.01,IF(AH492&gt;10,1.1,(1+AH492/100))))</f>
        <v>1.23725</v>
      </c>
      <c r="AS492" s="1042">
        <f>IF($AI492="n/a",1.03*AR492,IF($AI492&lt;0,1.01*AR492,IF($AI492&gt;10,1.1*AR492,(1+$AI492/100)*AR492)))</f>
        <v>1.2496225000000001</v>
      </c>
      <c r="AT492" s="1042">
        <f>IF($AK492="n/a",1.03*AS492,IF($AK492&lt;0,1.01*AS492,IF($AK492&gt;10,1.1*AS492,(1+$AK492/100)*AS492)))</f>
        <v>1.2871111750000002</v>
      </c>
      <c r="AU492" s="1042">
        <f>IF($AK492="n/a",1.03*AT492,IF($AK492&lt;0,1.01*AT492,IF($AK492&gt;10,1.1*AT492,(1+$AK492/100)*AT492)))</f>
        <v>1.3257245102500002</v>
      </c>
      <c r="AV492" s="1042">
        <f>IF($AK492="n/a",1.03*AU492,IF($AK492&lt;0,1.01*AU492,IF($AK492&gt;10,1.1*AU492,(1+$AK492/100)*AU492)))</f>
        <v>1.3654962455575002</v>
      </c>
      <c r="AW492" s="766">
        <f>SUM(AR492:AV492)</f>
        <v>6.4652044308074998</v>
      </c>
      <c r="AX492" s="877">
        <f>AW492/I492*100</f>
        <v>15.169414431739794</v>
      </c>
      <c r="AY492" s="1212">
        <v>0.33</v>
      </c>
      <c r="AZ492" s="1028">
        <v>29.62</v>
      </c>
      <c r="BA492" s="1028">
        <v>1.55</v>
      </c>
      <c r="BB492" s="1028">
        <v>6.39</v>
      </c>
      <c r="BC492" s="1028">
        <v>13.270000000000001</v>
      </c>
      <c r="BE492" s="721">
        <v>2011</v>
      </c>
      <c r="BF492" s="1057">
        <f>IF(BE492&gt;2008,0,IF(BE492&gt;2001,1,IF(BE492&gt;1990,2,IF(BE492&gt;1980,3,IF(BE492&gt;1973,4,IF(BE492&gt;1970,5,IF(BE492&gt;1960,6,IF(BE492&gt;1958,7,IF(BE492&gt;1953,8,9)))))))))</f>
        <v>0</v>
      </c>
    </row>
    <row r="493" spans="1:58" ht="11.25" customHeight="1" x14ac:dyDescent="0.2">
      <c r="A493" s="1019" t="s">
        <v>1761</v>
      </c>
      <c r="B493" s="1031" t="s">
        <v>1762</v>
      </c>
      <c r="C493" s="1181" t="s">
        <v>109</v>
      </c>
      <c r="D493" s="1181" t="s">
        <v>4434</v>
      </c>
      <c r="E493" s="857">
        <v>8</v>
      </c>
      <c r="F493" s="1245">
        <v>532</v>
      </c>
      <c r="G493" s="1245" t="s">
        <v>38</v>
      </c>
      <c r="H493" s="1245" t="s">
        <v>38</v>
      </c>
      <c r="I493" s="1030">
        <v>19.239999999999998</v>
      </c>
      <c r="J493" s="766">
        <f>(M493/I493)*100</f>
        <v>4.3659043659043659</v>
      </c>
      <c r="K493" s="1033">
        <v>0.21</v>
      </c>
      <c r="L493" s="1043">
        <v>4</v>
      </c>
      <c r="M493" s="756">
        <f>K493*L493</f>
        <v>0.84</v>
      </c>
      <c r="N493" s="1026" t="s">
        <v>242</v>
      </c>
      <c r="O493" s="860">
        <v>0.2</v>
      </c>
      <c r="P493" s="1016">
        <v>43370</v>
      </c>
      <c r="Q493" s="1016">
        <v>43388</v>
      </c>
      <c r="R493" s="756">
        <f>(K493-O493)/O493*100</f>
        <v>4.9999999999999902</v>
      </c>
      <c r="S493" s="824">
        <f>IF(INDEX(Historical!$D$7:$D$1455,MATCH(B493,Historical!$B$7:$B$1455,0))=0,"n/a",(INDEX(Historical!$C$7:$C$1455,MATCH(B493,Historical!$B$7:$B$1455,0))/INDEX(Historical!$D$7:$D$1455,MATCH(B493,Historical!$B$7:$B$1455,0))-1)*100)</f>
        <v>3.1249999999999778</v>
      </c>
      <c r="T493" s="824">
        <f>IF(INDEX(Historical!$F$7:$F$1455,MATCH(B493,Historical!$B$7:$B$1455,0))=0,"n/a",((INDEX(Historical!$C$7:$C$1455,MATCH(B493,Historical!$B$7:$B$1455,0))/INDEX(Historical!$F$7:$F$1455,MATCH(B493,Historical!$B$7:$B$1455,0)))^(1/3)-1)*100)</f>
        <v>3.228011545636722</v>
      </c>
      <c r="U493" s="824">
        <f>IF(INDEX(Historical!$I$7:$I$1455,MATCH(B493,Historical!$B$7:$B$1455,0))=0,"n/a",((INDEX(Historical!$C$7:$C$1455,MATCH(B493,Historical!$B$7:$B$1455,0))/INDEX(Historical!$I$7:$I$1455,MATCH(B493,Historical!$B$7:$B$1455,0)))^(1/5)-1)*100)</f>
        <v>15.578962436501453</v>
      </c>
      <c r="V493" s="824">
        <f>IF(INDEX(Historical!$O$7:$O$1455,MATCH(B493,Historical!$B$7:$B$1455,0))=0,"n/a",((INDEX(Historical!$C$7:$C$1455,MATCH(B493,Historical!$B$7:$B$1455,0))/INDEX(Historical!$O$7:$O$1455,MATCH(B493,Historical!$B$7:$B$1455,0)))^(1/10)-1)*100)</f>
        <v>-1.0029832268622196</v>
      </c>
      <c r="W493" s="825" t="str">
        <f>IF(OR(U493&lt;=0,U493="n/a",V493&lt;=0,V493="n/a"),"n/a",U493/V493)</f>
        <v>n/a</v>
      </c>
      <c r="X493" s="826">
        <f>IF(OR(AJ493&lt;=0,AJ493="n/a",U493&lt;=0,U493="n/a"),"n/a",U493/AJ493)</f>
        <v>8.1994539139481333</v>
      </c>
      <c r="Y493" s="780" t="s">
        <v>4077</v>
      </c>
      <c r="Z493" s="766">
        <f>IF(OR(AC493&lt;0.01,AC493="n/a"),"n/a",M493/AC493*100)</f>
        <v>63.636363636363633</v>
      </c>
      <c r="AA493" s="1042">
        <f>IF(OR(AC493&lt;0.01,AC493="n/a"),"n/a",I493/AC493)</f>
        <v>14.575757575757574</v>
      </c>
      <c r="AB493" s="1043">
        <v>12</v>
      </c>
      <c r="AC493" s="1021">
        <v>1.32</v>
      </c>
      <c r="AD493" s="1021">
        <v>1.46</v>
      </c>
      <c r="AE493" s="1021">
        <v>4.17</v>
      </c>
      <c r="AF493" s="1021">
        <v>1.06</v>
      </c>
      <c r="AG493" s="1021">
        <v>8</v>
      </c>
      <c r="AH493" s="1021">
        <v>-5.8999999999999995</v>
      </c>
      <c r="AI493" s="1021">
        <v>14.95</v>
      </c>
      <c r="AJ493" s="1021">
        <v>1.9</v>
      </c>
      <c r="AK493" s="1021">
        <v>10</v>
      </c>
      <c r="AL493" s="1034">
        <v>4260</v>
      </c>
      <c r="AM493" s="1028">
        <v>0.2</v>
      </c>
      <c r="AN493" s="1021">
        <v>0.28000000000000003</v>
      </c>
      <c r="AO493" s="868">
        <f>IF(U493="n/a","n/a",IF(AA493&lt;0,"n/a",IF(AA493="n/a","n/a",J493+U493-AA493)))</f>
        <v>5.369109226648245</v>
      </c>
      <c r="AP493" s="869">
        <f>IF(U493="n/a","n/a",J493+U493)</f>
        <v>19.944866802405819</v>
      </c>
      <c r="AQ493" s="1044">
        <f>IF(OR(AC493&lt;0.01,AF493="n/a"),"n/a",(I493/SQRT(22.5*AC493*(I493/AF493))-1)*100)</f>
        <v>-17.133834728513321</v>
      </c>
      <c r="AR493" s="766">
        <f>INDEX(Historical!$C$7:$C$1455,MATCH(B493,Historical!$B$7:$B$1455,0))*IF(AH493="n/a",1.03,IF(AH493&lt;0,1.01,IF(AH493&gt;10,1.1,(1+AH493/100))))</f>
        <v>0.66659999999999997</v>
      </c>
      <c r="AS493" s="1042">
        <f>IF($AI493="n/a",1.03*AR493,IF($AI493&lt;0,1.01*AR493,IF($AI493&gt;10,1.1*AR493,(1+$AI493/100)*AR493)))</f>
        <v>0.73326000000000002</v>
      </c>
      <c r="AT493" s="1042">
        <f>IF($AK493="n/a",1.03*AS493,IF($AK493&lt;0,1.01*AS493,IF($AK493&gt;10,1.1*AS493,(1+$AK493/100)*AS493)))</f>
        <v>0.80658600000000014</v>
      </c>
      <c r="AU493" s="1042">
        <f>IF($AK493="n/a",1.03*AT493,IF($AK493&lt;0,1.01*AT493,IF($AK493&gt;10,1.1*AT493,(1+$AK493/100)*AT493)))</f>
        <v>0.88724460000000027</v>
      </c>
      <c r="AV493" s="1042">
        <f>IF($AK493="n/a",1.03*AU493,IF($AK493&lt;0,1.01*AU493,IF($AK493&gt;10,1.1*AU493,(1+$AK493/100)*AU493)))</f>
        <v>0.97596906000000039</v>
      </c>
      <c r="AW493" s="766">
        <f>SUM(AR493:AV493)</f>
        <v>4.069659660000001</v>
      </c>
      <c r="AX493" s="877">
        <f>AW493/I493*100</f>
        <v>21.152077234927241</v>
      </c>
      <c r="AY493" s="1212">
        <v>0.95</v>
      </c>
      <c r="AZ493" s="1028">
        <v>5.89</v>
      </c>
      <c r="BA493" s="1028">
        <v>-22.7</v>
      </c>
      <c r="BB493" s="1028">
        <v>-3.2199999999999998</v>
      </c>
      <c r="BC493" s="1028">
        <v>-12.11</v>
      </c>
      <c r="BE493" s="721">
        <v>2011</v>
      </c>
      <c r="BF493" s="1057">
        <f>IF(BE493&gt;2008,0,IF(BE493&gt;2001,1,IF(BE493&gt;1990,2,IF(BE493&gt;1980,3,IF(BE493&gt;1973,4,IF(BE493&gt;1970,5,IF(BE493&gt;1960,6,IF(BE493&gt;1958,7,IF(BE493&gt;1953,8,9)))))))))</f>
        <v>0</v>
      </c>
    </row>
    <row r="494" spans="1:58" ht="11.25" customHeight="1" x14ac:dyDescent="0.2">
      <c r="A494" s="1027" t="s">
        <v>1763</v>
      </c>
      <c r="B494" s="1031" t="s">
        <v>1764</v>
      </c>
      <c r="C494" s="1181" t="s">
        <v>109</v>
      </c>
      <c r="D494" s="1181" t="s">
        <v>4434</v>
      </c>
      <c r="E494" s="857">
        <v>8</v>
      </c>
      <c r="F494" s="1245">
        <v>510</v>
      </c>
      <c r="G494" s="1245" t="s">
        <v>107</v>
      </c>
      <c r="H494" s="1245" t="s">
        <v>107</v>
      </c>
      <c r="I494" s="1030">
        <v>35.4</v>
      </c>
      <c r="J494" s="766">
        <f>(M494/I494)*100</f>
        <v>2.5988700564971752</v>
      </c>
      <c r="K494" s="1033">
        <v>0.23</v>
      </c>
      <c r="L494" s="1043">
        <v>4</v>
      </c>
      <c r="M494" s="756">
        <f>K494*L494</f>
        <v>0.92</v>
      </c>
      <c r="N494" s="1026" t="s">
        <v>474</v>
      </c>
      <c r="O494" s="860">
        <v>0.21</v>
      </c>
      <c r="P494" s="1016">
        <v>43314</v>
      </c>
      <c r="Q494" s="1016">
        <v>43329</v>
      </c>
      <c r="R494" s="756">
        <f>(K494-O494)/O494*100</f>
        <v>9.5238095238095326</v>
      </c>
      <c r="S494" s="824">
        <f>IF(INDEX(Historical!$D$7:$D$1455,MATCH(B494,Historical!$B$7:$B$1455,0))=0,"n/a",(INDEX(Historical!$C$7:$C$1455,MATCH(B494,Historical!$B$7:$B$1455,0))/INDEX(Historical!$D$7:$D$1455,MATCH(B494,Historical!$B$7:$B$1455,0))-1)*100)</f>
        <v>5.1948051948051965</v>
      </c>
      <c r="T494" s="824">
        <f>IF(INDEX(Historical!$F$7:$F$1455,MATCH(B494,Historical!$B$7:$B$1455,0))=0,"n/a",((INDEX(Historical!$C$7:$C$1455,MATCH(B494,Historical!$B$7:$B$1455,0))/INDEX(Historical!$F$7:$F$1455,MATCH(B494,Historical!$B$7:$B$1455,0)))^(1/3)-1)*100)</f>
        <v>11.776972314480494</v>
      </c>
      <c r="U494" s="824">
        <f>IF(INDEX(Historical!$I$7:$I$1455,MATCH(B494,Historical!$B$7:$B$1455,0))=0,"n/a",((INDEX(Historical!$C$7:$C$1455,MATCH(B494,Historical!$B$7:$B$1455,0))/INDEX(Historical!$I$7:$I$1455,MATCH(B494,Historical!$B$7:$B$1455,0)))^(1/5)-1)*100)</f>
        <v>16.965197629845719</v>
      </c>
      <c r="V494" s="824">
        <f>IF(INDEX(Historical!$O$7:$O$1455,MATCH(B494,Historical!$B$7:$B$1455,0))=0,"n/a",((INDEX(Historical!$C$7:$C$1455,MATCH(B494,Historical!$B$7:$B$1455,0))/INDEX(Historical!$O$7:$O$1455,MATCH(B494,Historical!$B$7:$B$1455,0)))^(1/10)-1)*100)</f>
        <v>1.1147939577457411</v>
      </c>
      <c r="W494" s="825">
        <f>IF(OR(U494&lt;=0,U494="n/a",V494&lt;=0,V494="n/a"),"n/a",U494/V494)</f>
        <v>15.218236080281205</v>
      </c>
      <c r="X494" s="826">
        <f>IF(OR(AJ494&lt;=0,AJ494="n/a",U494&lt;=0,U494="n/a"),"n/a",U494/AJ494)</f>
        <v>2.9250340741113305</v>
      </c>
      <c r="Y494" s="1032"/>
      <c r="Z494" s="766">
        <f>IF(OR(AC494&lt;0.01,AC494="n/a"),"n/a",M494/AC494*100)</f>
        <v>44.230769230769226</v>
      </c>
      <c r="AA494" s="1042">
        <f>IF(OR(AC494&lt;0.01,AC494="n/a"),"n/a",I494/AC494)</f>
        <v>17.019230769230766</v>
      </c>
      <c r="AB494" s="1043">
        <v>12</v>
      </c>
      <c r="AC494" s="1021">
        <v>2.08</v>
      </c>
      <c r="AD494" s="1021">
        <v>2.12</v>
      </c>
      <c r="AE494" s="1021">
        <v>4.91</v>
      </c>
      <c r="AF494" s="1021">
        <v>1.24</v>
      </c>
      <c r="AG494" s="1021">
        <v>7.1</v>
      </c>
      <c r="AH494" s="1021">
        <v>2.5</v>
      </c>
      <c r="AI494" s="1021">
        <v>26.97</v>
      </c>
      <c r="AJ494" s="1021">
        <v>5.8000000000000007</v>
      </c>
      <c r="AK494" s="1021">
        <v>8</v>
      </c>
      <c r="AL494" s="1034">
        <v>2330</v>
      </c>
      <c r="AM494" s="1028">
        <v>1.0999999999999999</v>
      </c>
      <c r="AN494" s="1021">
        <v>0.26</v>
      </c>
      <c r="AO494" s="868">
        <f>IF(U494="n/a","n/a",IF(AA494&lt;0,"n/a",IF(AA494="n/a","n/a",J494+U494-AA494)))</f>
        <v>2.5448369171121286</v>
      </c>
      <c r="AP494" s="869">
        <f>IF(U494="n/a","n/a",J494+U494)</f>
        <v>19.564067686342895</v>
      </c>
      <c r="AQ494" s="1044">
        <f>IF(OR(AC494&lt;0.01,AF494="n/a"),"n/a",(I494/SQRT(22.5*AC494*(I494/AF494))-1)*100)</f>
        <v>-3.1522474215989971</v>
      </c>
      <c r="AR494" s="766">
        <f>INDEX(Historical!$C$7:$C$1455,MATCH(B494,Historical!$B$7:$B$1455,0))*IF(AH494="n/a",1.03,IF(AH494&lt;0,1.01,IF(AH494&gt;10,1.1,(1+AH494/100))))</f>
        <v>0.83024999999999993</v>
      </c>
      <c r="AS494" s="1042">
        <f>IF($AI494="n/a",1.03*AR494,IF($AI494&lt;0,1.01*AR494,IF($AI494&gt;10,1.1*AR494,(1+$AI494/100)*AR494)))</f>
        <v>0.91327499999999995</v>
      </c>
      <c r="AT494" s="1042">
        <f>IF($AK494="n/a",1.03*AS494,IF($AK494&lt;0,1.01*AS494,IF($AK494&gt;10,1.1*AS494,(1+$AK494/100)*AS494)))</f>
        <v>0.98633700000000002</v>
      </c>
      <c r="AU494" s="1042">
        <f>IF($AK494="n/a",1.03*AT494,IF($AK494&lt;0,1.01*AT494,IF($AK494&gt;10,1.1*AT494,(1+$AK494/100)*AT494)))</f>
        <v>1.0652439600000001</v>
      </c>
      <c r="AV494" s="1042">
        <f>IF($AK494="n/a",1.03*AU494,IF($AK494&lt;0,1.01*AU494,IF($AK494&gt;10,1.1*AU494,(1+$AK494/100)*AU494)))</f>
        <v>1.1504634768000002</v>
      </c>
      <c r="AW494" s="766">
        <f>SUM(AR494:AV494)</f>
        <v>4.9455694367999996</v>
      </c>
      <c r="AX494" s="877">
        <f>AW494/I494*100</f>
        <v>13.970535132203391</v>
      </c>
      <c r="AY494" s="1212">
        <v>1.17</v>
      </c>
      <c r="AZ494" s="1028">
        <v>10.489999999999998</v>
      </c>
      <c r="BA494" s="1028">
        <v>-17.169999999999998</v>
      </c>
      <c r="BB494" s="1028">
        <v>-1.22</v>
      </c>
      <c r="BC494" s="1028">
        <v>-8.68</v>
      </c>
      <c r="BE494" s="721">
        <v>2011</v>
      </c>
      <c r="BF494" s="1057">
        <f>IF(BE494&gt;2008,0,IF(BE494&gt;2001,1,IF(BE494&gt;1990,2,IF(BE494&gt;1980,3,IF(BE494&gt;1973,4,IF(BE494&gt;1970,5,IF(BE494&gt;1960,6,IF(BE494&gt;1958,7,IF(BE494&gt;1953,8,9)))))))))</f>
        <v>0</v>
      </c>
    </row>
    <row r="495" spans="1:58" ht="11.25" customHeight="1" x14ac:dyDescent="0.2">
      <c r="A495" s="1036" t="s">
        <v>1765</v>
      </c>
      <c r="B495" s="1031" t="s">
        <v>1766</v>
      </c>
      <c r="C495" s="1181" t="s">
        <v>109</v>
      </c>
      <c r="D495" s="1181" t="s">
        <v>4434</v>
      </c>
      <c r="E495" s="857">
        <v>6</v>
      </c>
      <c r="F495" s="1245">
        <v>661</v>
      </c>
      <c r="G495" s="1245" t="s">
        <v>107</v>
      </c>
      <c r="H495" s="1245" t="s">
        <v>107</v>
      </c>
      <c r="I495" s="1030">
        <v>45</v>
      </c>
      <c r="J495" s="766">
        <f>(M495/I495)*100</f>
        <v>2.6666666666666665</v>
      </c>
      <c r="K495" s="1033">
        <v>0.3</v>
      </c>
      <c r="L495" s="1043">
        <v>4</v>
      </c>
      <c r="M495" s="756">
        <f>K495*L495</f>
        <v>1.2</v>
      </c>
      <c r="N495" s="1026" t="s">
        <v>123</v>
      </c>
      <c r="O495" s="860">
        <v>0.28999999999999998</v>
      </c>
      <c r="P495" s="714">
        <v>43125</v>
      </c>
      <c r="Q495" s="714">
        <v>43139</v>
      </c>
      <c r="R495" s="756">
        <f>(K495-O495)/O495*100</f>
        <v>3.4482758620689689</v>
      </c>
      <c r="S495" s="824">
        <f>IF(INDEX(Historical!$D$7:$D$1455,MATCH(B495,Historical!$B$7:$B$1455,0))=0,"n/a",(INDEX(Historical!$C$7:$C$1455,MATCH(B495,Historical!$B$7:$B$1455,0))/INDEX(Historical!$D$7:$D$1455,MATCH(B495,Historical!$B$7:$B$1455,0))-1)*100)</f>
        <v>4.5045045045044807</v>
      </c>
      <c r="T495" s="824">
        <f>IF(INDEX(Historical!$F$7:$F$1455,MATCH(B495,Historical!$B$7:$B$1455,0))=0,"n/a",((INDEX(Historical!$C$7:$C$1455,MATCH(B495,Historical!$B$7:$B$1455,0))/INDEX(Historical!$F$7:$F$1455,MATCH(B495,Historical!$B$7:$B$1455,0)))^(1/3)-1)*100)</f>
        <v>3.7070347012313709</v>
      </c>
      <c r="U495" s="824">
        <f>IF(INDEX(Historical!$I$7:$I$1455,MATCH(B495,Historical!$B$7:$B$1455,0))=0,"n/a",((INDEX(Historical!$C$7:$C$1455,MATCH(B495,Historical!$B$7:$B$1455,0))/INDEX(Historical!$I$7:$I$1455,MATCH(B495,Historical!$B$7:$B$1455,0)))^(1/5)-1)*100)</f>
        <v>3.0128962818398941</v>
      </c>
      <c r="V495" s="824">
        <f>IF(INDEX(Historical!$O$7:$O$1455,MATCH(B495,Historical!$B$7:$B$1455,0))=0,"n/a",((INDEX(Historical!$C$7:$C$1455,MATCH(B495,Historical!$B$7:$B$1455,0))/INDEX(Historical!$O$7:$O$1455,MATCH(B495,Historical!$B$7:$B$1455,0)))^(1/10)-1)*100)</f>
        <v>0.3515296192992734</v>
      </c>
      <c r="W495" s="825">
        <f>IF(OR(U495&lt;=0,U495="n/a",V495&lt;=0,V495="n/a"),"n/a",U495/V495)</f>
        <v>8.5708176962319538</v>
      </c>
      <c r="X495" s="826">
        <f>IF(OR(AJ495&lt;=0,AJ495="n/a",U495&lt;=0,U495="n/a"),"n/a",U495/AJ495)</f>
        <v>0.55794375589627665</v>
      </c>
      <c r="Y495" s="780"/>
      <c r="Z495" s="766">
        <f>IF(OR(AC495&lt;0.01,AC495="n/a"),"n/a",M495/AC495*100)</f>
        <v>54.298642533936651</v>
      </c>
      <c r="AA495" s="1042">
        <f>IF(OR(AC495&lt;0.01,AC495="n/a"),"n/a",I495/AC495)</f>
        <v>20.361990950226243</v>
      </c>
      <c r="AB495" s="1043">
        <v>12</v>
      </c>
      <c r="AC495" s="1021">
        <v>2.21</v>
      </c>
      <c r="AD495" s="1021" t="s">
        <v>138</v>
      </c>
      <c r="AE495" s="1021">
        <v>6.35</v>
      </c>
      <c r="AF495" s="1021">
        <v>3.31</v>
      </c>
      <c r="AG495" s="1021">
        <v>15.8</v>
      </c>
      <c r="AH495" s="1021">
        <v>4.3999999999999995</v>
      </c>
      <c r="AI495" s="1021" t="s">
        <v>138</v>
      </c>
      <c r="AJ495" s="1021">
        <v>5.4</v>
      </c>
      <c r="AK495" s="1021" t="s">
        <v>138</v>
      </c>
      <c r="AL495" s="1034">
        <v>198.9</v>
      </c>
      <c r="AM495" s="1028">
        <v>0.1</v>
      </c>
      <c r="AN495" s="1021">
        <v>0.69</v>
      </c>
      <c r="AO495" s="868">
        <f>IF(U495="n/a","n/a",IF(AA495&lt;0,"n/a",IF(AA495="n/a","n/a",J495+U495-AA495)))</f>
        <v>-14.682428001719682</v>
      </c>
      <c r="AP495" s="869">
        <f>IF(U495="n/a","n/a",J495+U495)</f>
        <v>5.6795629485065611</v>
      </c>
      <c r="AQ495" s="1044">
        <f>IF(OR(AC495&lt;0.01,AF495="n/a"),"n/a",(I495/SQRT(22.5*AC495*(I495/AF495))-1)*100)</f>
        <v>73.074409232623765</v>
      </c>
      <c r="AR495" s="766">
        <f>INDEX(Historical!$C$7:$C$1455,MATCH(B495,Historical!$B$7:$B$1455,0))*IF(AH495="n/a",1.03,IF(AH495&lt;0,1.01,IF(AH495&gt;10,1.1,(1+AH495/100))))</f>
        <v>1.2110399999999999</v>
      </c>
      <c r="AS495" s="1042">
        <f>IF($AI495="n/a",1.03*AR495,IF($AI495&lt;0,1.01*AR495,IF($AI495&gt;10,1.1*AR495,(1+$AI495/100)*AR495)))</f>
        <v>1.2473711999999999</v>
      </c>
      <c r="AT495" s="1042">
        <f>IF($AK495="n/a",1.03*AS495,IF($AK495&lt;0,1.01*AS495,IF($AK495&gt;10,1.1*AS495,(1+$AK495/100)*AS495)))</f>
        <v>1.284792336</v>
      </c>
      <c r="AU495" s="1042">
        <f>IF($AK495="n/a",1.03*AT495,IF($AK495&lt;0,1.01*AT495,IF($AK495&gt;10,1.1*AT495,(1+$AK495/100)*AT495)))</f>
        <v>1.32333610608</v>
      </c>
      <c r="AV495" s="1042">
        <f>IF($AK495="n/a",1.03*AU495,IF($AK495&lt;0,1.01*AU495,IF($AK495&gt;10,1.1*AU495,(1+$AK495/100)*AU495)))</f>
        <v>1.3630361892623999</v>
      </c>
      <c r="AW495" s="766">
        <f>SUM(AR495:AV495)</f>
        <v>6.4295758313423992</v>
      </c>
      <c r="AX495" s="877">
        <f>AW495/I495*100</f>
        <v>14.287946291871997</v>
      </c>
      <c r="AY495" s="1212">
        <v>0.59</v>
      </c>
      <c r="AZ495" s="1028">
        <v>8.6999999999999993</v>
      </c>
      <c r="BA495" s="1028">
        <v>-18.18</v>
      </c>
      <c r="BB495" s="1028">
        <v>-6.88</v>
      </c>
      <c r="BC495" s="1028">
        <v>-11.99</v>
      </c>
      <c r="BE495" s="721">
        <v>2013</v>
      </c>
      <c r="BF495" s="1057">
        <f>IF(BE495&gt;2008,0,IF(BE495&gt;2001,1,IF(BE495&gt;1990,2,IF(BE495&gt;1980,3,IF(BE495&gt;1973,4,IF(BE495&gt;1970,5,IF(BE495&gt;1960,6,IF(BE495&gt;1958,7,IF(BE495&gt;1953,8,9)))))))))</f>
        <v>0</v>
      </c>
    </row>
    <row r="496" spans="1:58" s="905" customFormat="1" ht="11.25" customHeight="1" x14ac:dyDescent="0.2">
      <c r="A496" s="884" t="s">
        <v>2936</v>
      </c>
      <c r="B496" s="914" t="s">
        <v>2937</v>
      </c>
      <c r="C496" s="1181" t="s">
        <v>109</v>
      </c>
      <c r="D496" s="1181" t="s">
        <v>4434</v>
      </c>
      <c r="E496" s="885">
        <v>5</v>
      </c>
      <c r="F496" s="1245">
        <v>791</v>
      </c>
      <c r="G496" s="1244" t="s">
        <v>107</v>
      </c>
      <c r="H496" s="1244" t="s">
        <v>107</v>
      </c>
      <c r="I496" s="886">
        <v>12.4</v>
      </c>
      <c r="J496" s="887">
        <f>(M496/I496)*100</f>
        <v>4.1935483870967749</v>
      </c>
      <c r="K496" s="888">
        <v>0.13</v>
      </c>
      <c r="L496" s="889">
        <v>4</v>
      </c>
      <c r="M496" s="890">
        <f>K496*L496</f>
        <v>0.52</v>
      </c>
      <c r="N496" s="891" t="s">
        <v>329</v>
      </c>
      <c r="O496" s="892">
        <v>0.12</v>
      </c>
      <c r="P496" s="893">
        <v>43167</v>
      </c>
      <c r="Q496" s="893">
        <v>43179</v>
      </c>
      <c r="R496" s="890">
        <f>(K496-O496)/O496*100</f>
        <v>8.333333333333341</v>
      </c>
      <c r="S496" s="824">
        <f>IF(INDEX(Historical!$D$7:$D$1455,MATCH(B496,Historical!$B$7:$B$1455,0))=0,"n/a",(INDEX(Historical!$C$7:$C$1455,MATCH(B496,Historical!$B$7:$B$1455,0))/INDEX(Historical!$D$7:$D$1455,MATCH(B496,Historical!$B$7:$B$1455,0))-1)*100)</f>
        <v>9.5238095238095344</v>
      </c>
      <c r="T496" s="824">
        <f>IF(INDEX(Historical!$F$7:$F$1455,MATCH(B496,Historical!$B$7:$B$1455,0))=0,"n/a",((INDEX(Historical!$C$7:$C$1455,MATCH(B496,Historical!$B$7:$B$1455,0))/INDEX(Historical!$F$7:$F$1455,MATCH(B496,Historical!$B$7:$B$1455,0)))^(1/3)-1)*100)</f>
        <v>11.707233731169708</v>
      </c>
      <c r="U496" s="824">
        <f>IF(INDEX(Historical!$I$7:$I$1455,MATCH(B496,Historical!$B$7:$B$1455,0))=0,"n/a",((INDEX(Historical!$C$7:$C$1455,MATCH(B496,Historical!$B$7:$B$1455,0))/INDEX(Historical!$I$7:$I$1455,MATCH(B496,Historical!$B$7:$B$1455,0)))^(1/5)-1)*100)</f>
        <v>1.8360881339209101</v>
      </c>
      <c r="V496" s="824">
        <f>IF(INDEX(Historical!$O$7:$O$1455,MATCH(B496,Historical!$B$7:$B$1455,0))=0,"n/a",((INDEX(Historical!$C$7:$C$1455,MATCH(B496,Historical!$B$7:$B$1455,0))/INDEX(Historical!$O$7:$O$1455,MATCH(B496,Historical!$B$7:$B$1455,0)))^(1/10)-1)*100)</f>
        <v>-1.2185381769185599</v>
      </c>
      <c r="W496" s="894" t="str">
        <f>IF(OR(U496&lt;=0,U496="n/a",V496&lt;=0,V496="n/a"),"n/a",U496/V496)</f>
        <v>n/a</v>
      </c>
      <c r="X496" s="895">
        <f>IF(OR(AJ496&lt;=0,AJ496="n/a",U496&lt;=0,U496="n/a"),"n/a",U496/AJ496)</f>
        <v>0.19742883160439892</v>
      </c>
      <c r="Y496" s="911"/>
      <c r="Z496" s="887">
        <f>IF(OR(AC496&lt;0.01,AC496="n/a"),"n/a",M496/AC496*100)</f>
        <v>61.904761904761905</v>
      </c>
      <c r="AA496" s="897">
        <f>IF(OR(AC496&lt;0.01,AC496="n/a"),"n/a",I496/AC496)</f>
        <v>14.761904761904763</v>
      </c>
      <c r="AB496" s="889">
        <v>12</v>
      </c>
      <c r="AC496" s="898">
        <v>0.84</v>
      </c>
      <c r="AD496" s="898" t="s">
        <v>138</v>
      </c>
      <c r="AE496" s="898">
        <v>3.77</v>
      </c>
      <c r="AF496" s="898">
        <v>1.38</v>
      </c>
      <c r="AG496" s="898">
        <v>9.8000000000000007</v>
      </c>
      <c r="AH496" s="898">
        <v>5.8000000000000007</v>
      </c>
      <c r="AI496" s="898" t="s">
        <v>138</v>
      </c>
      <c r="AJ496" s="898">
        <v>9.3000000000000007</v>
      </c>
      <c r="AK496" s="898" t="s">
        <v>138</v>
      </c>
      <c r="AL496" s="899">
        <v>71.3</v>
      </c>
      <c r="AM496" s="900">
        <v>4.3999999999999995</v>
      </c>
      <c r="AN496" s="898">
        <v>0.09</v>
      </c>
      <c r="AO496" s="901">
        <f>IF(U496="n/a","n/a",IF(AA496&lt;0,"n/a",IF(AA496="n/a","n/a",J496+U496-AA496)))</f>
        <v>-8.7322682408870769</v>
      </c>
      <c r="AP496" s="902">
        <f>IF(U496="n/a","n/a",J496+U496)</f>
        <v>6.029636521017685</v>
      </c>
      <c r="AQ496" s="903">
        <f>IF(OR(AC496&lt;0.01,AF496="n/a"),"n/a",(I496/SQRT(22.5*AC496*(I496/AF496))-1)*100)</f>
        <v>-4.8476576538010079</v>
      </c>
      <c r="AR496" s="766">
        <f>INDEX(Historical!$C$7:$C$1455,MATCH(B496,Historical!$B$7:$B$1455,0))*IF(AH496="n/a",1.03,IF(AH496&lt;0,1.01,IF(AH496&gt;10,1.1,(1+AH496/100))))</f>
        <v>0.48668000000000006</v>
      </c>
      <c r="AS496" s="897">
        <f>IF($AI496="n/a",1.03*AR496,IF($AI496&lt;0,1.01*AR496,IF($AI496&gt;10,1.1*AR496,(1+$AI496/100)*AR496)))</f>
        <v>0.50128040000000007</v>
      </c>
      <c r="AT496" s="897">
        <f>IF($AK496="n/a",1.03*AS496,IF($AK496&lt;0,1.01*AS496,IF($AK496&gt;10,1.1*AS496,(1+$AK496/100)*AS496)))</f>
        <v>0.51631881200000007</v>
      </c>
      <c r="AU496" s="897">
        <f>IF($AK496="n/a",1.03*AT496,IF($AK496&lt;0,1.01*AT496,IF($AK496&gt;10,1.1*AT496,(1+$AK496/100)*AT496)))</f>
        <v>0.53180837636000011</v>
      </c>
      <c r="AV496" s="897">
        <f>IF($AK496="n/a",1.03*AU496,IF($AK496&lt;0,1.01*AU496,IF($AK496&gt;10,1.1*AU496,(1+$AK496/100)*AU496)))</f>
        <v>0.54776262765080008</v>
      </c>
      <c r="AW496" s="887">
        <f>SUM(AR496:AV496)</f>
        <v>2.5838502160108003</v>
      </c>
      <c r="AX496" s="904">
        <f>AW496/I496*100</f>
        <v>20.837501742022582</v>
      </c>
      <c r="AY496" s="1213">
        <v>0.01</v>
      </c>
      <c r="AZ496" s="900">
        <v>8.25</v>
      </c>
      <c r="BA496" s="900">
        <v>-11.43</v>
      </c>
      <c r="BB496" s="900">
        <v>-4.2799999999999994</v>
      </c>
      <c r="BC496" s="900">
        <v>-4.4799999999999995</v>
      </c>
      <c r="BD496" s="1079"/>
      <c r="BE496" s="721">
        <v>2014</v>
      </c>
      <c r="BF496" s="1057">
        <f>IF(BE496&gt;2008,0,IF(BE496&gt;2001,1,IF(BE496&gt;1990,2,IF(BE496&gt;1980,3,IF(BE496&gt;1973,4,IF(BE496&gt;1970,5,IF(BE496&gt;1960,6,IF(BE496&gt;1958,7,IF(BE496&gt;1953,8,9)))))))))</f>
        <v>0</v>
      </c>
    </row>
    <row r="497" spans="1:58" ht="11.25" customHeight="1" x14ac:dyDescent="0.2">
      <c r="A497" s="1027" t="s">
        <v>3970</v>
      </c>
      <c r="B497" s="1031" t="s">
        <v>3971</v>
      </c>
      <c r="C497" s="1181" t="s">
        <v>109</v>
      </c>
      <c r="D497" s="1181" t="s">
        <v>4434</v>
      </c>
      <c r="E497" s="857">
        <v>6</v>
      </c>
      <c r="F497" s="1245">
        <v>752</v>
      </c>
      <c r="G497" s="1245" t="s">
        <v>107</v>
      </c>
      <c r="H497" s="1245" t="s">
        <v>107</v>
      </c>
      <c r="I497" s="1030">
        <v>25.85</v>
      </c>
      <c r="J497" s="766">
        <f>(M497/I497)*100</f>
        <v>2.4758220502901351</v>
      </c>
      <c r="K497" s="1033">
        <v>0.16</v>
      </c>
      <c r="L497" s="1043">
        <v>4</v>
      </c>
      <c r="M497" s="756">
        <f>K497*L497</f>
        <v>0.64</v>
      </c>
      <c r="N497" s="1026" t="s">
        <v>510</v>
      </c>
      <c r="O497" s="860">
        <v>0.15</v>
      </c>
      <c r="P497" s="1016">
        <v>43447</v>
      </c>
      <c r="Q497" s="1016">
        <v>43472</v>
      </c>
      <c r="R497" s="756">
        <f>(K497-O497)/O497*100</f>
        <v>6.6666666666666732</v>
      </c>
      <c r="S497" s="824">
        <f>IF(INDEX(Historical!$D$7:$D$1455,MATCH(B497,Historical!$B$7:$B$1455,0))=0,"n/a",(INDEX(Historical!$C$7:$C$1455,MATCH(B497,Historical!$B$7:$B$1455,0))/INDEX(Historical!$D$7:$D$1455,MATCH(B497,Historical!$B$7:$B$1455,0))-1)*100)</f>
        <v>28.571428571428559</v>
      </c>
      <c r="T497" s="824">
        <f>IF(INDEX(Historical!$F$7:$F$1455,MATCH(B497,Historical!$B$7:$B$1455,0))=0,"n/a",((INDEX(Historical!$C$7:$C$1455,MATCH(B497,Historical!$B$7:$B$1455,0))/INDEX(Historical!$F$7:$F$1455,MATCH(B497,Historical!$B$7:$B$1455,0)))^(1/3)-1)*100)</f>
        <v>81.712059283213961</v>
      </c>
      <c r="U497" s="824" t="str">
        <f>IF(INDEX(Historical!$I$7:$I$1455,MATCH(B497,Historical!$B$7:$B$1455,0))=0,"n/a",((INDEX(Historical!$C$7:$C$1455,MATCH(B497,Historical!$B$7:$B$1455,0))/INDEX(Historical!$I$7:$I$1455,MATCH(B497,Historical!$B$7:$B$1455,0)))^(1/5)-1)*100)</f>
        <v>n/a</v>
      </c>
      <c r="V497" s="824">
        <f>IF(INDEX(Historical!$O$7:$O$1455,MATCH(B497,Historical!$B$7:$B$1455,0))=0,"n/a",((INDEX(Historical!$C$7:$C$1455,MATCH(B497,Historical!$B$7:$B$1455,0))/INDEX(Historical!$O$7:$O$1455,MATCH(B497,Historical!$B$7:$B$1455,0)))^(1/10)-1)*100)</f>
        <v>0.28210594169006953</v>
      </c>
      <c r="W497" s="825" t="str">
        <f>IF(OR(U497&lt;=0,U497="n/a",V497&lt;=0,V497="n/a"),"n/a",U497/V497)</f>
        <v>n/a</v>
      </c>
      <c r="X497" s="826" t="str">
        <f>IF(OR(AJ497&lt;=0,AJ497="n/a",U497&lt;=0,U497="n/a"),"n/a",U497/AJ497)</f>
        <v>n/a</v>
      </c>
      <c r="Y497" s="1032" t="s">
        <v>4077</v>
      </c>
      <c r="Z497" s="766">
        <f>IF(OR(AC497&lt;0.01,AC497="n/a"),"n/a",M497/AC497*100)</f>
        <v>34.594594594594589</v>
      </c>
      <c r="AA497" s="1042">
        <f>IF(OR(AC497&lt;0.01,AC497="n/a"),"n/a",I497/AC497)</f>
        <v>13.972972972972974</v>
      </c>
      <c r="AB497" s="1043">
        <v>12</v>
      </c>
      <c r="AC497" s="1021">
        <v>1.85</v>
      </c>
      <c r="AD497" s="1021">
        <v>13.96</v>
      </c>
      <c r="AE497" s="1021">
        <v>4.3499999999999996</v>
      </c>
      <c r="AF497" s="1021">
        <v>1.47</v>
      </c>
      <c r="AG497" s="1021">
        <v>8</v>
      </c>
      <c r="AH497" s="1021">
        <v>2.9000000000000004</v>
      </c>
      <c r="AI497" s="1021">
        <v>6</v>
      </c>
      <c r="AJ497" s="1021">
        <v>30.9</v>
      </c>
      <c r="AK497" s="1021">
        <v>1</v>
      </c>
      <c r="AL497" s="1034">
        <v>2060</v>
      </c>
      <c r="AM497" s="1028">
        <v>1.0999999999999999</v>
      </c>
      <c r="AN497" s="1021">
        <v>0.2</v>
      </c>
      <c r="AO497" s="868" t="str">
        <f>IF(U497="n/a","n/a",IF(AA497&lt;0,"n/a",IF(AA497="n/a","n/a",J497+U497-AA497)))</f>
        <v>n/a</v>
      </c>
      <c r="AP497" s="869" t="str">
        <f>IF(U497="n/a","n/a",J497+U497)</f>
        <v>n/a</v>
      </c>
      <c r="AQ497" s="1044">
        <f>IF(OR(AC497&lt;0.01,AF497="n/a"),"n/a",(I497/SQRT(22.5*AC497*(I497/AF497))-1)*100)</f>
        <v>-4.4541523193759591</v>
      </c>
      <c r="AR497" s="766">
        <f>INDEX(Historical!$C$7:$C$1455,MATCH(B497,Historical!$B$7:$B$1455,0))*IF(AH497="n/a",1.03,IF(AH497&lt;0,1.01,IF(AH497&gt;10,1.1,(1+AH497/100))))</f>
        <v>0.37043999999999994</v>
      </c>
      <c r="AS497" s="1042">
        <f>IF($AI497="n/a",1.03*AR497,IF($AI497&lt;0,1.01*AR497,IF($AI497&gt;10,1.1*AR497,(1+$AI497/100)*AR497)))</f>
        <v>0.39266639999999997</v>
      </c>
      <c r="AT497" s="1042">
        <f>IF($AK497="n/a",1.03*AS497,IF($AK497&lt;0,1.01*AS497,IF($AK497&gt;10,1.1*AS497,(1+$AK497/100)*AS497)))</f>
        <v>0.396593064</v>
      </c>
      <c r="AU497" s="1042">
        <f>IF($AK497="n/a",1.03*AT497,IF($AK497&lt;0,1.01*AT497,IF($AK497&gt;10,1.1*AT497,(1+$AK497/100)*AT497)))</f>
        <v>0.40055899464</v>
      </c>
      <c r="AV497" s="1042">
        <f>IF($AK497="n/a",1.03*AU497,IF($AK497&lt;0,1.01*AU497,IF($AK497&gt;10,1.1*AU497,(1+$AK497/100)*AU497)))</f>
        <v>0.40456458458639999</v>
      </c>
      <c r="AW497" s="766">
        <f>SUM(AR497:AV497)</f>
        <v>1.9648230432263998</v>
      </c>
      <c r="AX497" s="877">
        <f>AW497/I497*100</f>
        <v>7.6008628364657636</v>
      </c>
      <c r="AY497" s="1212">
        <v>0.91</v>
      </c>
      <c r="AZ497" s="1028">
        <v>13.23</v>
      </c>
      <c r="BA497" s="1028">
        <v>-24.37</v>
      </c>
      <c r="BB497" s="1028">
        <v>-1.1400000000000001</v>
      </c>
      <c r="BC497" s="1028">
        <v>-14.719999999999999</v>
      </c>
      <c r="BE497" s="721">
        <v>2014</v>
      </c>
      <c r="BF497" s="1057">
        <f>IF(BE497&gt;2008,0,IF(BE497&gt;2001,1,IF(BE497&gt;1990,2,IF(BE497&gt;1980,3,IF(BE497&gt;1973,4,IF(BE497&gt;1970,5,IF(BE497&gt;1960,6,IF(BE497&gt;1958,7,IF(BE497&gt;1953,8,9)))))))))</f>
        <v>0</v>
      </c>
    </row>
    <row r="498" spans="1:58" ht="11.25" customHeight="1" x14ac:dyDescent="0.2">
      <c r="A498" s="1036" t="s">
        <v>4075</v>
      </c>
      <c r="B498" s="1031" t="s">
        <v>4076</v>
      </c>
      <c r="C498" s="1181" t="s">
        <v>109</v>
      </c>
      <c r="D498" s="1181" t="s">
        <v>4426</v>
      </c>
      <c r="E498" s="857">
        <v>5</v>
      </c>
      <c r="F498" s="1245">
        <v>827</v>
      </c>
      <c r="G498" s="1245" t="s">
        <v>107</v>
      </c>
      <c r="H498" s="1245" t="s">
        <v>107</v>
      </c>
      <c r="I498" s="1030">
        <v>9.57</v>
      </c>
      <c r="J498" s="766">
        <f>(M498/I498)*100</f>
        <v>2.9258098223615465</v>
      </c>
      <c r="K498" s="1033">
        <v>7.0000000000000007E-2</v>
      </c>
      <c r="L498" s="1043">
        <v>4</v>
      </c>
      <c r="M498" s="756">
        <f>K498*L498</f>
        <v>0.28000000000000003</v>
      </c>
      <c r="N498" s="1026" t="s">
        <v>979</v>
      </c>
      <c r="O498" s="860">
        <v>0.06</v>
      </c>
      <c r="P498" s="1016">
        <v>43307</v>
      </c>
      <c r="Q498" s="1016">
        <v>43322</v>
      </c>
      <c r="R498" s="756">
        <f>(K498-O498)/O498*100</f>
        <v>16.666666666666682</v>
      </c>
      <c r="S498" s="824">
        <f>IF(INDEX(Historical!$D$7:$D$1455,MATCH(B498,Historical!$B$7:$B$1455,0))=0,"n/a",(INDEX(Historical!$C$7:$C$1455,MATCH(B498,Historical!$B$7:$B$1455,0))/INDEX(Historical!$D$7:$D$1455,MATCH(B498,Historical!$B$7:$B$1455,0))-1)*100)</f>
        <v>27.272727272727295</v>
      </c>
      <c r="T498" s="824">
        <f>IF(INDEX(Historical!$F$7:$F$1455,MATCH(B498,Historical!$B$7:$B$1455,0))=0,"n/a",((INDEX(Historical!$C$7:$C$1455,MATCH(B498,Historical!$B$7:$B$1455,0))/INDEX(Historical!$F$7:$F$1455,MATCH(B498,Historical!$B$7:$B$1455,0)))^(1/3)-1)*100)</f>
        <v>91.293118277238918</v>
      </c>
      <c r="U498" s="824" t="str">
        <f>IF(INDEX(Historical!$I$7:$I$1455,MATCH(B498,Historical!$B$7:$B$1455,0))=0,"n/a",((INDEX(Historical!$C$7:$C$1455,MATCH(B498,Historical!$B$7:$B$1455,0))/INDEX(Historical!$I$7:$I$1455,MATCH(B498,Historical!$B$7:$B$1455,0)))^(1/5)-1)*100)</f>
        <v>n/a</v>
      </c>
      <c r="V498" s="824">
        <f>IF(INDEX(Historical!$O$7:$O$1455,MATCH(B498,Historical!$B$7:$B$1455,0))=0,"n/a",((INDEX(Historical!$C$7:$C$1455,MATCH(B498,Historical!$B$7:$B$1455,0))/INDEX(Historical!$O$7:$O$1455,MATCH(B498,Historical!$B$7:$B$1455,0)))^(1/10)-1)*100)</f>
        <v>-9.5029455215303376</v>
      </c>
      <c r="W498" s="825" t="str">
        <f>IF(OR(U498&lt;=0,U498="n/a",V498&lt;=0,V498="n/a"),"n/a",U498/V498)</f>
        <v>n/a</v>
      </c>
      <c r="X498" s="826" t="str">
        <f>IF(OR(AJ498&lt;=0,AJ498="n/a",U498&lt;=0,U498="n/a"),"n/a",U498/AJ498)</f>
        <v>n/a</v>
      </c>
      <c r="Y498" s="780" t="s">
        <v>4077</v>
      </c>
      <c r="Z498" s="766">
        <f>IF(OR(AC498&lt;0.01,AC498="n/a"),"n/a",M498/AC498*100)</f>
        <v>41.791044776119406</v>
      </c>
      <c r="AA498" s="1042">
        <f>IF(OR(AC498&lt;0.01,AC498="n/a"),"n/a",I498/AC498)</f>
        <v>14.283582089552239</v>
      </c>
      <c r="AB498" s="1043">
        <v>12</v>
      </c>
      <c r="AC498" s="1021">
        <v>0.67</v>
      </c>
      <c r="AD498" s="1021" t="s">
        <v>138</v>
      </c>
      <c r="AE498" s="1021">
        <v>4.54</v>
      </c>
      <c r="AF498" s="1021">
        <v>1.55</v>
      </c>
      <c r="AG498" s="1021">
        <v>10.7</v>
      </c>
      <c r="AH498" s="1021">
        <v>17.8</v>
      </c>
      <c r="AI498" s="1021">
        <v>7.68</v>
      </c>
      <c r="AJ498" s="1021">
        <v>22.400000000000002</v>
      </c>
      <c r="AK498" s="1021" t="s">
        <v>138</v>
      </c>
      <c r="AL498" s="1034">
        <v>478.02</v>
      </c>
      <c r="AM498" s="1028">
        <v>1.4000000000000001</v>
      </c>
      <c r="AN498" s="1021">
        <v>0</v>
      </c>
      <c r="AO498" s="868" t="str">
        <f>IF(U498="n/a","n/a",IF(AA498&lt;0,"n/a",IF(AA498="n/a","n/a",J498+U498-AA498)))</f>
        <v>n/a</v>
      </c>
      <c r="AP498" s="869" t="str">
        <f>IF(U498="n/a","n/a",J498+U498)</f>
        <v>n/a</v>
      </c>
      <c r="AQ498" s="1044">
        <f>IF(OR(AC498&lt;0.01,AF498="n/a"),"n/a",(I498/SQRT(22.5*AC498*(I498/AF498))-1)*100)</f>
        <v>-0.80422894586242855</v>
      </c>
      <c r="AR498" s="766">
        <f>INDEX(Historical!$C$7:$C$1455,MATCH(B498,Historical!$B$7:$B$1455,0))*IF(AH498="n/a",1.03,IF(AH498&lt;0,1.01,IF(AH498&gt;10,1.1,(1+AH498/100))))</f>
        <v>0.15400000000000003</v>
      </c>
      <c r="AS498" s="1042">
        <f>IF($AI498="n/a",1.03*AR498,IF($AI498&lt;0,1.01*AR498,IF($AI498&gt;10,1.1*AR498,(1+$AI498/100)*AR498)))</f>
        <v>0.16582720000000004</v>
      </c>
      <c r="AT498" s="1042">
        <f>IF($AK498="n/a",1.03*AS498,IF($AK498&lt;0,1.01*AS498,IF($AK498&gt;10,1.1*AS498,(1+$AK498/100)*AS498)))</f>
        <v>0.17080201600000003</v>
      </c>
      <c r="AU498" s="1042">
        <f>IF($AK498="n/a",1.03*AT498,IF($AK498&lt;0,1.01*AT498,IF($AK498&gt;10,1.1*AT498,(1+$AK498/100)*AT498)))</f>
        <v>0.17592607648000003</v>
      </c>
      <c r="AV498" s="1042">
        <f>IF($AK498="n/a",1.03*AU498,IF($AK498&lt;0,1.01*AU498,IF($AK498&gt;10,1.1*AU498,(1+$AK498/100)*AU498)))</f>
        <v>0.18120385877440004</v>
      </c>
      <c r="AW498" s="766">
        <f>SUM(AR498:AV498)</f>
        <v>0.84775915125440016</v>
      </c>
      <c r="AX498" s="877">
        <f>AW498/I498*100</f>
        <v>8.8585073276321857</v>
      </c>
      <c r="AY498" s="1212">
        <v>0.48</v>
      </c>
      <c r="AZ498" s="1028">
        <v>8.01</v>
      </c>
      <c r="BA498" s="1028">
        <v>-20.119999999999997</v>
      </c>
      <c r="BB498" s="1028">
        <v>1.96</v>
      </c>
      <c r="BC498" s="1028">
        <v>-5.65</v>
      </c>
      <c r="BE498" s="721">
        <v>2014</v>
      </c>
      <c r="BF498" s="1057">
        <f>IF(BE498&gt;2008,0,IF(BE498&gt;2001,1,IF(BE498&gt;1990,2,IF(BE498&gt;1980,3,IF(BE498&gt;1973,4,IF(BE498&gt;1970,5,IF(BE498&gt;1960,6,IF(BE498&gt;1958,7,IF(BE498&gt;1953,8,9)))))))))</f>
        <v>0</v>
      </c>
    </row>
    <row r="499" spans="1:58" x14ac:dyDescent="0.2">
      <c r="A499" s="1027" t="s">
        <v>1769</v>
      </c>
      <c r="B499" s="1031" t="s">
        <v>1770</v>
      </c>
      <c r="C499" s="1181" t="s">
        <v>109</v>
      </c>
      <c r="D499" s="1181" t="s">
        <v>119</v>
      </c>
      <c r="E499" s="857">
        <v>6</v>
      </c>
      <c r="F499" s="1245">
        <v>712</v>
      </c>
      <c r="G499" s="1245" t="s">
        <v>107</v>
      </c>
      <c r="H499" s="1245" t="s">
        <v>107</v>
      </c>
      <c r="I499" s="1030">
        <v>53.87</v>
      </c>
      <c r="J499" s="766">
        <f>(M499/I499)*100</f>
        <v>2.3018377575645075</v>
      </c>
      <c r="K499" s="1033">
        <v>0.31</v>
      </c>
      <c r="L499" s="1043">
        <v>4</v>
      </c>
      <c r="M499" s="756">
        <f>K499*L499</f>
        <v>1.24</v>
      </c>
      <c r="N499" s="1026" t="s">
        <v>150</v>
      </c>
      <c r="O499" s="860">
        <v>0.28000000000000003</v>
      </c>
      <c r="P499" s="1016">
        <v>43251</v>
      </c>
      <c r="Q499" s="1016">
        <v>43266</v>
      </c>
      <c r="R499" s="756">
        <f>(K499-O499)/O499*100</f>
        <v>10.714285714285703</v>
      </c>
      <c r="S499" s="824">
        <f>IF(INDEX(Historical!$D$7:$D$1455,MATCH(B499,Historical!$B$7:$B$1455,0))=0,"n/a",(INDEX(Historical!$C$7:$C$1455,MATCH(B499,Historical!$B$7:$B$1455,0))/INDEX(Historical!$D$7:$D$1455,MATCH(B499,Historical!$B$7:$B$1455,0))-1)*100)</f>
        <v>12.371134020618557</v>
      </c>
      <c r="T499" s="824">
        <f>IF(INDEX(Historical!$F$7:$F$1455,MATCH(B499,Historical!$B$7:$B$1455,0))=0,"n/a",((INDEX(Historical!$C$7:$C$1455,MATCH(B499,Historical!$B$7:$B$1455,0))/INDEX(Historical!$F$7:$F$1455,MATCH(B499,Historical!$B$7:$B$1455,0)))^(1/3)-1)*100)</f>
        <v>11.800556442686339</v>
      </c>
      <c r="U499" s="824">
        <f>IF(INDEX(Historical!$I$7:$I$1455,MATCH(B499,Historical!$B$7:$B$1455,0))=0,"n/a",((INDEX(Historical!$C$7:$C$1455,MATCH(B499,Historical!$B$7:$B$1455,0))/INDEX(Historical!$I$7:$I$1455,MATCH(B499,Historical!$B$7:$B$1455,0)))^(1/5)-1)*100)</f>
        <v>12.682130458796269</v>
      </c>
      <c r="V499" s="824">
        <f>IF(INDEX(Historical!$O$7:$O$1455,MATCH(B499,Historical!$B$7:$B$1455,0))=0,"n/a",((INDEX(Historical!$C$7:$C$1455,MATCH(B499,Historical!$B$7:$B$1455,0))/INDEX(Historical!$O$7:$O$1455,MATCH(B499,Historical!$B$7:$B$1455,0)))^(1/10)-1)*100)</f>
        <v>6.9826500378962209</v>
      </c>
      <c r="W499" s="825">
        <f>IF(OR(U499&lt;=0,U499="n/a",V499&lt;=0,V499="n/a"),"n/a",U499/V499)</f>
        <v>1.8162345799900959</v>
      </c>
      <c r="X499" s="826" t="str">
        <f>IF(OR(AJ499&lt;=0,AJ499="n/a",U499&lt;=0,U499="n/a"),"n/a",U499/AJ499)</f>
        <v>n/a</v>
      </c>
      <c r="Y499" s="780"/>
      <c r="Z499" s="766">
        <f>IF(OR(AC499&lt;0.01,AC499="n/a"),"n/a",M499/AC499*100)</f>
        <v>59.047619047619051</v>
      </c>
      <c r="AA499" s="1042">
        <f>IF(OR(AC499&lt;0.01,AC499="n/a"),"n/a",I499/AC499)</f>
        <v>25.652380952380952</v>
      </c>
      <c r="AB499" s="1043">
        <v>12</v>
      </c>
      <c r="AC499" s="1021">
        <v>2.1</v>
      </c>
      <c r="AD499" s="1021">
        <v>2.56</v>
      </c>
      <c r="AE499" s="1021">
        <v>1.22</v>
      </c>
      <c r="AF499" s="1021">
        <v>1.53</v>
      </c>
      <c r="AG499" s="1021">
        <v>10.9</v>
      </c>
      <c r="AH499" s="1021">
        <v>-52.900000000000006</v>
      </c>
      <c r="AI499" s="1021">
        <v>26.029999999999998</v>
      </c>
      <c r="AJ499" s="1021">
        <v>-10.7</v>
      </c>
      <c r="AK499" s="1021">
        <v>10</v>
      </c>
      <c r="AL499" s="1034">
        <v>1330</v>
      </c>
      <c r="AM499" s="1028">
        <v>0.3</v>
      </c>
      <c r="AN499" s="1021">
        <v>0</v>
      </c>
      <c r="AO499" s="868">
        <f>IF(U499="n/a","n/a",IF(AA499&lt;0,"n/a",IF(AA499="n/a","n/a",J499+U499-AA499)))</f>
        <v>-10.668412736020175</v>
      </c>
      <c r="AP499" s="869">
        <f>IF(U499="n/a","n/a",J499+U499)</f>
        <v>14.983968216360777</v>
      </c>
      <c r="AQ499" s="1044">
        <f>IF(OR(AC499&lt;0.01,AF499="n/a"),"n/a",(I499/SQRT(22.5*AC499*(I499/AF499))-1)*100)</f>
        <v>32.074293666932199</v>
      </c>
      <c r="AR499" s="766">
        <f>INDEX(Historical!$C$7:$C$1455,MATCH(B499,Historical!$B$7:$B$1455,0))*IF(AH499="n/a",1.03,IF(AH499&lt;0,1.01,IF(AH499&gt;10,1.1,(1+AH499/100))))</f>
        <v>1.1009</v>
      </c>
      <c r="AS499" s="1042">
        <f>IF($AI499="n/a",1.03*AR499,IF($AI499&lt;0,1.01*AR499,IF($AI499&gt;10,1.1*AR499,(1+$AI499/100)*AR499)))</f>
        <v>1.21099</v>
      </c>
      <c r="AT499" s="1042">
        <f>IF($AK499="n/a",1.03*AS499,IF($AK499&lt;0,1.01*AS499,IF($AK499&gt;10,1.1*AS499,(1+$AK499/100)*AS499)))</f>
        <v>1.3320890000000001</v>
      </c>
      <c r="AU499" s="1042">
        <f>IF($AK499="n/a",1.03*AT499,IF($AK499&lt;0,1.01*AT499,IF($AK499&gt;10,1.1*AT499,(1+$AK499/100)*AT499)))</f>
        <v>1.4652979000000002</v>
      </c>
      <c r="AV499" s="1042">
        <f>IF($AK499="n/a",1.03*AU499,IF($AK499&lt;0,1.01*AU499,IF($AK499&gt;10,1.1*AU499,(1+$AK499/100)*AU499)))</f>
        <v>1.6118276900000004</v>
      </c>
      <c r="AW499" s="766">
        <f>SUM(AR499:AV499)</f>
        <v>6.7211045900000004</v>
      </c>
      <c r="AX499" s="877">
        <f>AW499/I499*100</f>
        <v>12.476526062743645</v>
      </c>
      <c r="AY499" s="1212">
        <v>0.39</v>
      </c>
      <c r="AZ499" s="1028">
        <v>45.46</v>
      </c>
      <c r="BA499" s="1028">
        <v>-7.9600000000000009</v>
      </c>
      <c r="BB499" s="1028">
        <v>6.45</v>
      </c>
      <c r="BC499" s="1028">
        <v>8.129999999999999</v>
      </c>
      <c r="BE499" s="721">
        <v>2013</v>
      </c>
      <c r="BF499" s="1057">
        <f>IF(BE499&gt;2008,0,IF(BE499&gt;2001,1,IF(BE499&gt;1990,2,IF(BE499&gt;1980,3,IF(BE499&gt;1973,4,IF(BE499&gt;1970,5,IF(BE499&gt;1960,6,IF(BE499&gt;1958,7,IF(BE499&gt;1953,8,9)))))))))</f>
        <v>0</v>
      </c>
    </row>
    <row r="500" spans="1:58" x14ac:dyDescent="0.2">
      <c r="A500" s="1019" t="s">
        <v>1771</v>
      </c>
      <c r="B500" s="1031" t="s">
        <v>1772</v>
      </c>
      <c r="C500" s="1181" t="s">
        <v>113</v>
      </c>
      <c r="D500" s="1181" t="s">
        <v>4450</v>
      </c>
      <c r="E500" s="857">
        <v>9</v>
      </c>
      <c r="F500" s="1245">
        <v>344</v>
      </c>
      <c r="G500" s="1245" t="s">
        <v>116</v>
      </c>
      <c r="H500" s="1245" t="s">
        <v>116</v>
      </c>
      <c r="I500" s="1030">
        <v>115.29</v>
      </c>
      <c r="J500" s="766">
        <f>(M500/I500)*100</f>
        <v>3.1572556162720096</v>
      </c>
      <c r="K500" s="1033">
        <v>0.91</v>
      </c>
      <c r="L500" s="1043">
        <v>4</v>
      </c>
      <c r="M500" s="756">
        <f>K500*L500</f>
        <v>3.64</v>
      </c>
      <c r="N500" s="1026" t="s">
        <v>432</v>
      </c>
      <c r="O500" s="860">
        <v>0.83</v>
      </c>
      <c r="P500" s="1016">
        <v>43150</v>
      </c>
      <c r="Q500" s="1016">
        <v>43166</v>
      </c>
      <c r="R500" s="756">
        <f>(K500-O500)/O500*100</f>
        <v>9.6385542168674796</v>
      </c>
      <c r="S500" s="824">
        <f>IF(INDEX(Historical!$D$7:$D$1455,MATCH(B500,Historical!$B$7:$B$1455,0))=0,"n/a",(INDEX(Historical!$C$7:$C$1455,MATCH(B500,Historical!$B$7:$B$1455,0))/INDEX(Historical!$D$7:$D$1455,MATCH(B500,Historical!$B$7:$B$1455,0))-1)*100)</f>
        <v>6.4102564102564097</v>
      </c>
      <c r="T500" s="824">
        <f>IF(INDEX(Historical!$F$7:$F$1455,MATCH(B500,Historical!$B$7:$B$1455,0))=0,"n/a",((INDEX(Historical!$C$7:$C$1455,MATCH(B500,Historical!$B$7:$B$1455,0))/INDEX(Historical!$F$7:$F$1455,MATCH(B500,Historical!$B$7:$B$1455,0)))^(1/3)-1)*100)</f>
        <v>7.3992124081007526</v>
      </c>
      <c r="U500" s="824">
        <f>IF(INDEX(Historical!$I$7:$I$1455,MATCH(B500,Historical!$B$7:$B$1455,0))=0,"n/a",((INDEX(Historical!$C$7:$C$1455,MATCH(B500,Historical!$B$7:$B$1455,0))/INDEX(Historical!$I$7:$I$1455,MATCH(B500,Historical!$B$7:$B$1455,0)))^(1/5)-1)*100)</f>
        <v>7.8054327723966255</v>
      </c>
      <c r="V500" s="824">
        <f>IF(INDEX(Historical!$O$7:$O$1455,MATCH(B500,Historical!$B$7:$B$1455,0))=0,"n/a",((INDEX(Historical!$C$7:$C$1455,MATCH(B500,Historical!$B$7:$B$1455,0))/INDEX(Historical!$O$7:$O$1455,MATCH(B500,Historical!$B$7:$B$1455,0)))^(1/10)-1)*100)</f>
        <v>7.049065447272862</v>
      </c>
      <c r="W500" s="825">
        <f>IF(OR(U500&lt;=0,U500="n/a",V500&lt;=0,V500="n/a"),"n/a",U500/V500)</f>
        <v>1.107300369216516</v>
      </c>
      <c r="X500" s="826">
        <f>IF(OR(AJ500&lt;=0,AJ500="n/a",U500&lt;=0,U500="n/a"),"n/a",U500/AJ500)</f>
        <v>0.1738403735500362</v>
      </c>
      <c r="Y500" s="780"/>
      <c r="Z500" s="766">
        <f>IF(OR(AC500&lt;0.01,AC500="n/a"),"n/a",M500/AC500*100)</f>
        <v>61.073825503355707</v>
      </c>
      <c r="AA500" s="1042">
        <f>IF(OR(AC500&lt;0.01,AC500="n/a"),"n/a",I500/AC500)</f>
        <v>19.343959731543624</v>
      </c>
      <c r="AB500" s="1043">
        <v>12</v>
      </c>
      <c r="AC500" s="1021">
        <v>5.96</v>
      </c>
      <c r="AD500" s="1021">
        <v>1.67</v>
      </c>
      <c r="AE500" s="1021">
        <v>1.4</v>
      </c>
      <c r="AF500" s="1021">
        <v>32.200000000000003</v>
      </c>
      <c r="AG500" s="1023">
        <v>280.39999999999998</v>
      </c>
      <c r="AH500" s="1021">
        <v>37.4</v>
      </c>
      <c r="AI500" s="1021">
        <v>8.34</v>
      </c>
      <c r="AJ500" s="1021">
        <v>44.9</v>
      </c>
      <c r="AK500" s="1021">
        <v>11.59</v>
      </c>
      <c r="AL500" s="1034">
        <v>99130</v>
      </c>
      <c r="AM500" s="1029" t="s">
        <v>138</v>
      </c>
      <c r="AN500" s="1023">
        <v>7.52</v>
      </c>
      <c r="AO500" s="868">
        <f>IF(U500="n/a","n/a",IF(AA500&lt;0,"n/a",IF(AA500="n/a","n/a",J500+U500-AA500)))</f>
        <v>-8.3812713428749888</v>
      </c>
      <c r="AP500" s="869">
        <f>IF(U500="n/a","n/a",J500+U500)</f>
        <v>10.962688388668635</v>
      </c>
      <c r="AQ500" s="1044">
        <f>IF(OR(AC500&lt;0.01,AF500="n/a"),"n/a",(I500/SQRT(22.5*AC500*(I500/AF500))-1)*100)</f>
        <v>426.14974774010864</v>
      </c>
      <c r="AR500" s="766">
        <f>INDEX(Historical!$C$7:$C$1455,MATCH(B500,Historical!$B$7:$B$1455,0))*IF(AH500="n/a",1.03,IF(AH500&lt;0,1.01,IF(AH500&gt;10,1.1,(1+AH500/100))))</f>
        <v>3.6520000000000001</v>
      </c>
      <c r="AS500" s="1042">
        <f>IF($AI500="n/a",1.03*AR500,IF($AI500&lt;0,1.01*AR500,IF($AI500&gt;10,1.1*AR500,(1+$AI500/100)*AR500)))</f>
        <v>3.9565767999999997</v>
      </c>
      <c r="AT500" s="1042">
        <f>IF($AK500="n/a",1.03*AS500,IF($AK500&lt;0,1.01*AS500,IF($AK500&gt;10,1.1*AS500,(1+$AK500/100)*AS500)))</f>
        <v>4.3522344799999999</v>
      </c>
      <c r="AU500" s="1042">
        <f>IF($AK500="n/a",1.03*AT500,IF($AK500&lt;0,1.01*AT500,IF($AK500&gt;10,1.1*AT500,(1+$AK500/100)*AT500)))</f>
        <v>4.7874579280000003</v>
      </c>
      <c r="AV500" s="1042">
        <f>IF($AK500="n/a",1.03*AU500,IF($AK500&lt;0,1.01*AU500,IF($AK500&gt;10,1.1*AU500,(1+$AK500/100)*AU500)))</f>
        <v>5.266203720800001</v>
      </c>
      <c r="AW500" s="766">
        <f>SUM(AR500:AV500)</f>
        <v>22.0144729288</v>
      </c>
      <c r="AX500" s="877">
        <f>AW500/I500*100</f>
        <v>19.094867663110414</v>
      </c>
      <c r="AY500" s="1212">
        <v>1.0900000000000001</v>
      </c>
      <c r="AZ500" s="1028">
        <v>13.639999999999999</v>
      </c>
      <c r="BA500" s="1028">
        <v>-14.93</v>
      </c>
      <c r="BB500" s="1028">
        <v>2.25</v>
      </c>
      <c r="BC500" s="1028">
        <v>1.94</v>
      </c>
      <c r="BE500" s="721">
        <v>2010</v>
      </c>
      <c r="BF500" s="1057">
        <f>IF(BE500&gt;2008,0,IF(BE500&gt;2001,1,IF(BE500&gt;1990,2,IF(BE500&gt;1980,3,IF(BE500&gt;1973,4,IF(BE500&gt;1970,5,IF(BE500&gt;1960,6,IF(BE500&gt;1958,7,IF(BE500&gt;1953,8,9)))))))))</f>
        <v>0</v>
      </c>
    </row>
    <row r="501" spans="1:58" x14ac:dyDescent="0.2">
      <c r="A501" s="1019" t="s">
        <v>1773</v>
      </c>
      <c r="B501" s="1031" t="s">
        <v>1774</v>
      </c>
      <c r="C501" s="1181" t="s">
        <v>155</v>
      </c>
      <c r="D501" s="1181" t="s">
        <v>4416</v>
      </c>
      <c r="E501" s="857">
        <v>9</v>
      </c>
      <c r="F501" s="1245">
        <v>374</v>
      </c>
      <c r="G501" s="1245" t="s">
        <v>107</v>
      </c>
      <c r="H501" s="1245" t="s">
        <v>107</v>
      </c>
      <c r="I501" s="1030">
        <v>281.36</v>
      </c>
      <c r="J501" s="766">
        <f>(M501/I501)*100</f>
        <v>1.279499573500142</v>
      </c>
      <c r="K501" s="1033">
        <v>0.9</v>
      </c>
      <c r="L501" s="1043">
        <v>4</v>
      </c>
      <c r="M501" s="756">
        <f>K501*L501</f>
        <v>3.6</v>
      </c>
      <c r="N501" s="1026" t="s">
        <v>197</v>
      </c>
      <c r="O501" s="860">
        <v>0.75</v>
      </c>
      <c r="P501" s="1016">
        <v>43266</v>
      </c>
      <c r="Q501" s="1016">
        <v>43277</v>
      </c>
      <c r="R501" s="756">
        <f>(K501-O501)/O501*100</f>
        <v>20.000000000000004</v>
      </c>
      <c r="S501" s="824">
        <f>IF(INDEX(Historical!$D$7:$D$1455,MATCH(B501,Historical!$B$7:$B$1455,0))=0,"n/a",(INDEX(Historical!$C$7:$C$1455,MATCH(B501,Historical!$B$7:$B$1455,0))/INDEX(Historical!$D$7:$D$1455,MATCH(B501,Historical!$B$7:$B$1455,0))-1)*100)</f>
        <v>21.052631578947366</v>
      </c>
      <c r="T501" s="824">
        <f>IF(INDEX(Historical!$F$7:$F$1455,MATCH(B501,Historical!$B$7:$B$1455,0))=0,"n/a",((INDEX(Historical!$C$7:$C$1455,MATCH(B501,Historical!$B$7:$B$1455,0))/INDEX(Historical!$F$7:$F$1455,MATCH(B501,Historical!$B$7:$B$1455,0)))^(1/3)-1)*100)</f>
        <v>26.956178594242996</v>
      </c>
      <c r="U501" s="824">
        <f>IF(INDEX(Historical!$I$7:$I$1455,MATCH(B501,Historical!$B$7:$B$1455,0))=0,"n/a",((INDEX(Historical!$C$7:$C$1455,MATCH(B501,Historical!$B$7:$B$1455,0))/INDEX(Historical!$I$7:$I$1455,MATCH(B501,Historical!$B$7:$B$1455,0)))^(1/5)-1)*100)</f>
        <v>29.154508906543963</v>
      </c>
      <c r="V501" s="824">
        <f>IF(INDEX(Historical!$O$7:$O$1455,MATCH(B501,Historical!$B$7:$B$1455,0))=0,"n/a",((INDEX(Historical!$C$7:$C$1455,MATCH(B501,Historical!$B$7:$B$1455,0))/INDEX(Historical!$O$7:$O$1455,MATCH(B501,Historical!$B$7:$B$1455,0)))^(1/10)-1)*100)</f>
        <v>57.816228155301097</v>
      </c>
      <c r="W501" s="825">
        <f>IF(OR(U501&lt;=0,U501="n/a",V501&lt;=0,V501="n/a"),"n/a",U501/V501)</f>
        <v>0.50426168978425179</v>
      </c>
      <c r="X501" s="826">
        <f>IF(OR(AJ501&lt;=0,AJ501="n/a",U501&lt;=0,U501="n/a"),"n/a",U501/AJ501)</f>
        <v>2.3323607125235171</v>
      </c>
      <c r="Y501" s="1031"/>
      <c r="Z501" s="766">
        <f>IF(OR(AC501&lt;0.01,AC501="n/a"),"n/a",M501/AC501*100)</f>
        <v>31.222896790980055</v>
      </c>
      <c r="AA501" s="1042">
        <f>IF(OR(AC501&lt;0.01,AC501="n/a"),"n/a",I501/AC501)</f>
        <v>24.402428447528191</v>
      </c>
      <c r="AB501" s="1043">
        <v>12</v>
      </c>
      <c r="AC501" s="1021">
        <v>11.53</v>
      </c>
      <c r="AD501" s="1021">
        <v>1.54</v>
      </c>
      <c r="AE501" s="1021">
        <v>1.23</v>
      </c>
      <c r="AF501" s="1021">
        <v>5.41</v>
      </c>
      <c r="AG501" s="1021">
        <v>26</v>
      </c>
      <c r="AH501" s="1021">
        <v>31.1</v>
      </c>
      <c r="AI501" s="1021">
        <v>13.74</v>
      </c>
      <c r="AJ501" s="1021">
        <v>12.5</v>
      </c>
      <c r="AK501" s="1021">
        <v>15.8</v>
      </c>
      <c r="AL501" s="1034">
        <v>269570</v>
      </c>
      <c r="AM501" s="1028">
        <v>0.5</v>
      </c>
      <c r="AN501" s="1021">
        <v>0.67</v>
      </c>
      <c r="AO501" s="868">
        <f>IF(U501="n/a","n/a",IF(AA501&lt;0,"n/a",IF(AA501="n/a","n/a",J501+U501-AA501)))</f>
        <v>6.0315800325159152</v>
      </c>
      <c r="AP501" s="869">
        <f>IF(U501="n/a","n/a",J501+U501)</f>
        <v>30.434008480044106</v>
      </c>
      <c r="AQ501" s="1044">
        <f>IF(OR(AC501&lt;0.01,AF501="n/a"),"n/a",(I501/SQRT(22.5*AC501*(I501/AF501))-1)*100)</f>
        <v>142.22775132426966</v>
      </c>
      <c r="AR501" s="766">
        <f>INDEX(Historical!$C$7:$C$1455,MATCH(B501,Historical!$B$7:$B$1455,0))*IF(AH501="n/a",1.03,IF(AH501&lt;0,1.01,IF(AH501&gt;10,1.1,(1+AH501/100))))</f>
        <v>3.1625000000000001</v>
      </c>
      <c r="AS501" s="1042">
        <f>IF($AI501="n/a",1.03*AR501,IF($AI501&lt;0,1.01*AR501,IF($AI501&gt;10,1.1*AR501,(1+$AI501/100)*AR501)))</f>
        <v>3.4787500000000002</v>
      </c>
      <c r="AT501" s="1042">
        <f>IF($AK501="n/a",1.03*AS501,IF($AK501&lt;0,1.01*AS501,IF($AK501&gt;10,1.1*AS501,(1+$AK501/100)*AS501)))</f>
        <v>3.8266250000000004</v>
      </c>
      <c r="AU501" s="1042">
        <f>IF($AK501="n/a",1.03*AT501,IF($AK501&lt;0,1.01*AT501,IF($AK501&gt;10,1.1*AT501,(1+$AK501/100)*AT501)))</f>
        <v>4.2092875000000012</v>
      </c>
      <c r="AV501" s="1042">
        <f>IF($AK501="n/a",1.03*AU501,IF($AK501&lt;0,1.01*AU501,IF($AK501&gt;10,1.1*AU501,(1+$AK501/100)*AU501)))</f>
        <v>4.6302162500000019</v>
      </c>
      <c r="AW501" s="766">
        <f>SUM(AR501:AV501)</f>
        <v>19.307378750000005</v>
      </c>
      <c r="AX501" s="877">
        <f>AW501/I501*100</f>
        <v>6.8621619100085312</v>
      </c>
      <c r="AY501" s="1212">
        <v>0.76</v>
      </c>
      <c r="AZ501" s="1028">
        <v>34.96</v>
      </c>
      <c r="BA501" s="1028">
        <v>-1.43</v>
      </c>
      <c r="BB501" s="1028">
        <v>5.72</v>
      </c>
      <c r="BC501" s="1028">
        <v>12.67</v>
      </c>
      <c r="BE501" s="721">
        <v>2010</v>
      </c>
      <c r="BF501" s="1057">
        <f>IF(BE501&gt;2008,0,IF(BE501&gt;2001,1,IF(BE501&gt;1990,2,IF(BE501&gt;1980,3,IF(BE501&gt;1973,4,IF(BE501&gt;1970,5,IF(BE501&gt;1960,6,IF(BE501&gt;1958,7,IF(BE501&gt;1953,8,9)))))))))</f>
        <v>0</v>
      </c>
    </row>
    <row r="502" spans="1:58" x14ac:dyDescent="0.2">
      <c r="A502" s="1027" t="s">
        <v>3972</v>
      </c>
      <c r="B502" s="1031" t="s">
        <v>3973</v>
      </c>
      <c r="C502" s="1181" t="s">
        <v>109</v>
      </c>
      <c r="D502" s="1181" t="s">
        <v>4434</v>
      </c>
      <c r="E502" s="857">
        <v>6</v>
      </c>
      <c r="F502" s="1245">
        <v>717</v>
      </c>
      <c r="G502" s="1245" t="s">
        <v>107</v>
      </c>
      <c r="H502" s="1245" t="s">
        <v>107</v>
      </c>
      <c r="I502" s="1030">
        <v>22.22</v>
      </c>
      <c r="J502" s="766">
        <f>(M502/I502)*100</f>
        <v>1.2601260126012603</v>
      </c>
      <c r="K502" s="1033">
        <v>7.0000000000000007E-2</v>
      </c>
      <c r="L502" s="1043">
        <v>4</v>
      </c>
      <c r="M502" s="756">
        <f>K502*L502</f>
        <v>0.28000000000000003</v>
      </c>
      <c r="N502" s="1026" t="s">
        <v>153</v>
      </c>
      <c r="O502" s="860">
        <v>0.06</v>
      </c>
      <c r="P502" s="1016">
        <v>43265</v>
      </c>
      <c r="Q502" s="1016">
        <v>43280</v>
      </c>
      <c r="R502" s="756">
        <f>(K502-O502)/O502*100</f>
        <v>16.666666666666682</v>
      </c>
      <c r="S502" s="824">
        <f>IF(INDEX(Historical!$D$7:$D$1455,MATCH(B502,Historical!$B$7:$B$1455,0))=0,"n/a",(INDEX(Historical!$C$7:$C$1455,MATCH(B502,Historical!$B$7:$B$1455,0))/INDEX(Historical!$D$7:$D$1455,MATCH(B502,Historical!$B$7:$B$1455,0))-1)*100)</f>
        <v>27.777777777777789</v>
      </c>
      <c r="T502" s="824">
        <f>IF(INDEX(Historical!$F$7:$F$1455,MATCH(B502,Historical!$B$7:$B$1455,0))=0,"n/a",((INDEX(Historical!$C$7:$C$1455,MATCH(B502,Historical!$B$7:$B$1455,0))/INDEX(Historical!$F$7:$F$1455,MATCH(B502,Historical!$B$7:$B$1455,0)))^(1/3)-1)*100)</f>
        <v>32.000612179591229</v>
      </c>
      <c r="U502" s="824" t="str">
        <f>IF(INDEX(Historical!$I$7:$I$1455,MATCH(B502,Historical!$B$7:$B$1455,0))=0,"n/a",((INDEX(Historical!$C$7:$C$1455,MATCH(B502,Historical!$B$7:$B$1455,0))/INDEX(Historical!$I$7:$I$1455,MATCH(B502,Historical!$B$7:$B$1455,0)))^(1/5)-1)*100)</f>
        <v>n/a</v>
      </c>
      <c r="V502" s="824">
        <f>IF(INDEX(Historical!$O$7:$O$1455,MATCH(B502,Historical!$B$7:$B$1455,0))=0,"n/a",((INDEX(Historical!$C$7:$C$1455,MATCH(B502,Historical!$B$7:$B$1455,0))/INDEX(Historical!$O$7:$O$1455,MATCH(B502,Historical!$B$7:$B$1455,0)))^(1/10)-1)*100)</f>
        <v>1.4074317838793204</v>
      </c>
      <c r="W502" s="825" t="str">
        <f>IF(OR(U502&lt;=0,U502="n/a",V502&lt;=0,V502="n/a"),"n/a",U502/V502)</f>
        <v>n/a</v>
      </c>
      <c r="X502" s="826" t="str">
        <f>IF(OR(AJ502&lt;=0,AJ502="n/a",U502&lt;=0,U502="n/a"),"n/a",U502/AJ502)</f>
        <v>n/a</v>
      </c>
      <c r="Y502" s="780"/>
      <c r="Z502" s="766">
        <f>IF(OR(AC502&lt;0.01,AC502="n/a"),"n/a",M502/AC502*100)</f>
        <v>14.973262032085563</v>
      </c>
      <c r="AA502" s="1042">
        <f>IF(OR(AC502&lt;0.01,AC502="n/a"),"n/a",I502/AC502)</f>
        <v>11.882352941176469</v>
      </c>
      <c r="AB502" s="1043">
        <v>12</v>
      </c>
      <c r="AC502" s="1021">
        <v>1.87</v>
      </c>
      <c r="AD502" s="1021" t="s">
        <v>138</v>
      </c>
      <c r="AE502" s="1021">
        <v>3.75</v>
      </c>
      <c r="AF502" s="1021">
        <v>1.79</v>
      </c>
      <c r="AG502" s="1021">
        <v>14.799999999999999</v>
      </c>
      <c r="AH502" s="1021">
        <v>-1.4000000000000001</v>
      </c>
      <c r="AI502" s="1021">
        <v>2.8400000000000003</v>
      </c>
      <c r="AJ502" s="1021">
        <v>34.599999999999994</v>
      </c>
      <c r="AK502" s="1021" t="s">
        <v>138</v>
      </c>
      <c r="AL502" s="1034">
        <v>240.64</v>
      </c>
      <c r="AM502" s="1028">
        <v>3.8</v>
      </c>
      <c r="AN502" s="1021">
        <v>0.08</v>
      </c>
      <c r="AO502" s="868" t="str">
        <f>IF(U502="n/a","n/a",IF(AA502&lt;0,"n/a",IF(AA502="n/a","n/a",J502+U502-AA502)))</f>
        <v>n/a</v>
      </c>
      <c r="AP502" s="869" t="str">
        <f>IF(U502="n/a","n/a",J502+U502)</f>
        <v>n/a</v>
      </c>
      <c r="AQ502" s="1044">
        <f>IF(OR(AC502&lt;0.01,AF502="n/a"),"n/a",(I502/SQRT(22.5*AC502*(I502/AF502))-1)*100)</f>
        <v>-2.7730906825438661</v>
      </c>
      <c r="AR502" s="766">
        <f>INDEX(Historical!$C$7:$C$1455,MATCH(B502,Historical!$B$7:$B$1455,0))*IF(AH502="n/a",1.03,IF(AH502&lt;0,1.01,IF(AH502&gt;10,1.1,(1+AH502/100))))</f>
        <v>0.23230000000000001</v>
      </c>
      <c r="AS502" s="1042">
        <f>IF($AI502="n/a",1.03*AR502,IF($AI502&lt;0,1.01*AR502,IF($AI502&gt;10,1.1*AR502,(1+$AI502/100)*AR502)))</f>
        <v>0.23889732</v>
      </c>
      <c r="AT502" s="1042">
        <f>IF($AK502="n/a",1.03*AS502,IF($AK502&lt;0,1.01*AS502,IF($AK502&gt;10,1.1*AS502,(1+$AK502/100)*AS502)))</f>
        <v>0.24606423960000001</v>
      </c>
      <c r="AU502" s="1042">
        <f>IF($AK502="n/a",1.03*AT502,IF($AK502&lt;0,1.01*AT502,IF($AK502&gt;10,1.1*AT502,(1+$AK502/100)*AT502)))</f>
        <v>0.25344616678800003</v>
      </c>
      <c r="AV502" s="1042">
        <f>IF($AK502="n/a",1.03*AU502,IF($AK502&lt;0,1.01*AU502,IF($AK502&gt;10,1.1*AU502,(1+$AK502/100)*AU502)))</f>
        <v>0.26104955179164002</v>
      </c>
      <c r="AW502" s="766">
        <f>SUM(AR502:AV502)</f>
        <v>1.2317572781796402</v>
      </c>
      <c r="AX502" s="877">
        <f>AW502/I502*100</f>
        <v>5.5434620980181828</v>
      </c>
      <c r="AY502" s="1212">
        <v>0.5</v>
      </c>
      <c r="AZ502" s="1028">
        <v>13.950000000000001</v>
      </c>
      <c r="BA502" s="1028">
        <v>-12.86</v>
      </c>
      <c r="BB502" s="1028">
        <v>1.1900000000000002</v>
      </c>
      <c r="BC502" s="1028">
        <v>-2.3800000000000003</v>
      </c>
      <c r="BE502" s="721">
        <v>2013</v>
      </c>
      <c r="BF502" s="1057">
        <f>IF(BE502&gt;2008,0,IF(BE502&gt;2001,1,IF(BE502&gt;1990,2,IF(BE502&gt;1980,3,IF(BE502&gt;1973,4,IF(BE502&gt;1970,5,IF(BE502&gt;1960,6,IF(BE502&gt;1958,7,IF(BE502&gt;1953,8,9)))))))))</f>
        <v>0</v>
      </c>
    </row>
    <row r="503" spans="1:58" x14ac:dyDescent="0.2">
      <c r="A503" s="1019" t="s">
        <v>1775</v>
      </c>
      <c r="B503" s="1031" t="s">
        <v>1776</v>
      </c>
      <c r="C503" s="1181" t="s">
        <v>113</v>
      </c>
      <c r="D503" s="1181" t="s">
        <v>1236</v>
      </c>
      <c r="E503" s="857">
        <v>6</v>
      </c>
      <c r="F503" s="1245">
        <v>713</v>
      </c>
      <c r="G503" s="1245" t="s">
        <v>107</v>
      </c>
      <c r="H503" s="1245" t="s">
        <v>107</v>
      </c>
      <c r="I503" s="1030">
        <v>27.66</v>
      </c>
      <c r="J503" s="766">
        <f>(M503/I503)*100</f>
        <v>1.3015184381778742</v>
      </c>
      <c r="K503" s="1033">
        <v>0.18</v>
      </c>
      <c r="L503" s="1043">
        <v>2</v>
      </c>
      <c r="M503" s="756">
        <f>K503*L503</f>
        <v>0.36</v>
      </c>
      <c r="N503" s="1026" t="s">
        <v>150</v>
      </c>
      <c r="O503" s="860">
        <v>0.17</v>
      </c>
      <c r="P503" s="1016">
        <v>43251</v>
      </c>
      <c r="Q503" s="1016">
        <v>43266</v>
      </c>
      <c r="R503" s="756">
        <f>(K503-O503)/O503*100</f>
        <v>5.8823529411764595</v>
      </c>
      <c r="S503" s="824">
        <f>IF(INDEX(Historical!$D$7:$D$1455,MATCH(B503,Historical!$B$7:$B$1455,0))=0,"n/a",(INDEX(Historical!$C$7:$C$1455,MATCH(B503,Historical!$B$7:$B$1455,0))/INDEX(Historical!$D$7:$D$1455,MATCH(B503,Historical!$B$7:$B$1455,0))-1)*100)</f>
        <v>10.344827586206918</v>
      </c>
      <c r="T503" s="824">
        <f>IF(INDEX(Historical!$F$7:$F$1455,MATCH(B503,Historical!$B$7:$B$1455,0))=0,"n/a",((INDEX(Historical!$C$7:$C$1455,MATCH(B503,Historical!$B$7:$B$1455,0))/INDEX(Historical!$F$7:$F$1455,MATCH(B503,Historical!$B$7:$B$1455,0)))^(1/3)-1)*100)</f>
        <v>16.318055297195457</v>
      </c>
      <c r="U503" s="824">
        <f>IF(INDEX(Historical!$I$7:$I$1455,MATCH(B503,Historical!$B$7:$B$1455,0))=0,"n/a",((INDEX(Historical!$C$7:$C$1455,MATCH(B503,Historical!$B$7:$B$1455,0))/INDEX(Historical!$I$7:$I$1455,MATCH(B503,Historical!$B$7:$B$1455,0)))^(1/5)-1)*100)</f>
        <v>19.13578981670916</v>
      </c>
      <c r="V503" s="824">
        <f>IF(INDEX(Historical!$O$7:$O$1455,MATCH(B503,Historical!$B$7:$B$1455,0))=0,"n/a",((INDEX(Historical!$C$7:$C$1455,MATCH(B503,Historical!$B$7:$B$1455,0))/INDEX(Historical!$O$7:$O$1455,MATCH(B503,Historical!$B$7:$B$1455,0)))^(1/10)-1)*100)</f>
        <v>23.639528231960625</v>
      </c>
      <c r="W503" s="825">
        <f>IF(OR(U503&lt;=0,U503="n/a",V503&lt;=0,V503="n/a"),"n/a",U503/V503)</f>
        <v>0.8094827286289743</v>
      </c>
      <c r="X503" s="826">
        <f>IF(OR(AJ503&lt;=0,AJ503="n/a",U503&lt;=0,U503="n/a"),"n/a",U503/AJ503)</f>
        <v>0.48691577141753584</v>
      </c>
      <c r="Y503" s="1032"/>
      <c r="Z503" s="766">
        <f>IF(OR(AC503&lt;0.01,AC503="n/a"),"n/a",M503/AC503*100)</f>
        <v>18.75</v>
      </c>
      <c r="AA503" s="1042">
        <f>IF(OR(AC503&lt;0.01,AC503="n/a"),"n/a",I503/AC503)</f>
        <v>14.40625</v>
      </c>
      <c r="AB503" s="1043">
        <v>12</v>
      </c>
      <c r="AC503" s="1021">
        <v>1.92</v>
      </c>
      <c r="AD503" s="1021">
        <v>1.25</v>
      </c>
      <c r="AE503" s="1021">
        <v>0.38</v>
      </c>
      <c r="AF503" s="1021">
        <v>1.58</v>
      </c>
      <c r="AG503" s="1021">
        <v>13.600000000000001</v>
      </c>
      <c r="AH503" s="1021">
        <v>27.800000000000004</v>
      </c>
      <c r="AI503" s="1021">
        <v>15.110000000000001</v>
      </c>
      <c r="AJ503" s="1021">
        <v>39.300000000000004</v>
      </c>
      <c r="AK503" s="1021">
        <v>11.5</v>
      </c>
      <c r="AL503" s="1034">
        <v>1710</v>
      </c>
      <c r="AM503" s="1028">
        <v>0.70000000000000007</v>
      </c>
      <c r="AN503" s="1021">
        <v>0.2</v>
      </c>
      <c r="AO503" s="868">
        <f>IF(U503="n/a","n/a",IF(AA503&lt;0,"n/a",IF(AA503="n/a","n/a",J503+U503-AA503)))</f>
        <v>6.0310582548870357</v>
      </c>
      <c r="AP503" s="869">
        <f>IF(U503="n/a","n/a",J503+U503)</f>
        <v>20.437308254887036</v>
      </c>
      <c r="AQ503" s="1044">
        <f>IF(OR(AC503&lt;0.01,AF503="n/a"),"n/a",(I503/SQRT(22.5*AC503*(I503/AF503))-1)*100)</f>
        <v>0.58026093070593365</v>
      </c>
      <c r="AR503" s="766">
        <f>INDEX(Historical!$C$7:$C$1455,MATCH(B503,Historical!$B$7:$B$1455,0))*IF(AH503="n/a",1.03,IF(AH503&lt;0,1.01,IF(AH503&gt;10,1.1,(1+AH503/100))))</f>
        <v>0.35200000000000004</v>
      </c>
      <c r="AS503" s="1042">
        <f>IF($AI503="n/a",1.03*AR503,IF($AI503&lt;0,1.01*AR503,IF($AI503&gt;10,1.1*AR503,(1+$AI503/100)*AR503)))</f>
        <v>0.38720000000000004</v>
      </c>
      <c r="AT503" s="1042">
        <f>IF($AK503="n/a",1.03*AS503,IF($AK503&lt;0,1.01*AS503,IF($AK503&gt;10,1.1*AS503,(1+$AK503/100)*AS503)))</f>
        <v>0.42592000000000008</v>
      </c>
      <c r="AU503" s="1042">
        <f>IF($AK503="n/a",1.03*AT503,IF($AK503&lt;0,1.01*AT503,IF($AK503&gt;10,1.1*AT503,(1+$AK503/100)*AT503)))</f>
        <v>0.4685120000000001</v>
      </c>
      <c r="AV503" s="1042">
        <f>IF($AK503="n/a",1.03*AU503,IF($AK503&lt;0,1.01*AU503,IF($AK503&gt;10,1.1*AU503,(1+$AK503/100)*AU503)))</f>
        <v>0.51536320000000013</v>
      </c>
      <c r="AW503" s="766">
        <f>SUM(AR503:AV503)</f>
        <v>2.1489952000000003</v>
      </c>
      <c r="AX503" s="877">
        <f>AW503/I503*100</f>
        <v>7.7693246565437466</v>
      </c>
      <c r="AY503" s="1212">
        <v>1.83</v>
      </c>
      <c r="AZ503" s="1028">
        <v>5.7299999999999995</v>
      </c>
      <c r="BA503" s="1028">
        <v>-30.12</v>
      </c>
      <c r="BB503" s="1028">
        <v>-9.64</v>
      </c>
      <c r="BC503" s="1028">
        <v>-19.38</v>
      </c>
      <c r="BE503" s="721">
        <v>2013</v>
      </c>
      <c r="BF503" s="1057">
        <f>IF(BE503&gt;2008,0,IF(BE503&gt;2001,1,IF(BE503&gt;1990,2,IF(BE503&gt;1980,3,IF(BE503&gt;1973,4,IF(BE503&gt;1970,5,IF(BE503&gt;1960,6,IF(BE503&gt;1958,7,IF(BE503&gt;1953,8,9)))))))))</f>
        <v>0</v>
      </c>
    </row>
    <row r="504" spans="1:58" x14ac:dyDescent="0.2">
      <c r="A504" s="1027" t="s">
        <v>1779</v>
      </c>
      <c r="B504" s="1031" t="s">
        <v>1780</v>
      </c>
      <c r="C504" s="1181" t="s">
        <v>155</v>
      </c>
      <c r="D504" s="1181" t="s">
        <v>4416</v>
      </c>
      <c r="E504" s="857">
        <v>8</v>
      </c>
      <c r="F504" s="1245">
        <v>469</v>
      </c>
      <c r="G504" s="1245" t="s">
        <v>107</v>
      </c>
      <c r="H504" s="1245" t="s">
        <v>107</v>
      </c>
      <c r="I504" s="1030">
        <v>118.99</v>
      </c>
      <c r="J504" s="766">
        <f>(M504/I504)*100</f>
        <v>0.77317421632069927</v>
      </c>
      <c r="K504" s="1033">
        <v>0.23</v>
      </c>
      <c r="L504" s="1043">
        <v>4</v>
      </c>
      <c r="M504" s="756">
        <f>K504*L504</f>
        <v>0.92</v>
      </c>
      <c r="N504" s="1026" t="s">
        <v>242</v>
      </c>
      <c r="O504" s="860">
        <v>0.2</v>
      </c>
      <c r="P504" s="1016">
        <v>43179</v>
      </c>
      <c r="Q504" s="1016">
        <v>43203</v>
      </c>
      <c r="R504" s="756">
        <f>(K504-O504)/O504*100</f>
        <v>15</v>
      </c>
      <c r="S504" s="824">
        <f>IF(INDEX(Historical!$D$7:$D$1455,MATCH(B504,Historical!$B$7:$B$1455,0))=0,"n/a",(INDEX(Historical!$C$7:$C$1455,MATCH(B504,Historical!$B$7:$B$1455,0))/INDEX(Historical!$D$7:$D$1455,MATCH(B504,Historical!$B$7:$B$1455,0))-1)*100)</f>
        <v>16.666666666666675</v>
      </c>
      <c r="T504" s="824">
        <f>IF(INDEX(Historical!$F$7:$F$1455,MATCH(B504,Historical!$B$7:$B$1455,0))=0,"n/a",((INDEX(Historical!$C$7:$C$1455,MATCH(B504,Historical!$B$7:$B$1455,0))/INDEX(Historical!$F$7:$F$1455,MATCH(B504,Historical!$B$7:$B$1455,0)))^(1/3)-1)*100)</f>
        <v>17.062149917201673</v>
      </c>
      <c r="U504" s="824">
        <f>IF(INDEX(Historical!$I$7:$I$1455,MATCH(B504,Historical!$B$7:$B$1455,0))=0,"n/a",((INDEX(Historical!$C$7:$C$1455,MATCH(B504,Historical!$B$7:$B$1455,0))/INDEX(Historical!$I$7:$I$1455,MATCH(B504,Historical!$B$7:$B$1455,0)))^(1/5)-1)*100)</f>
        <v>16.422694085903601</v>
      </c>
      <c r="V504" s="824" t="str">
        <f>IF(INDEX(Historical!$O$7:$O$1455,MATCH(B504,Historical!$B$7:$B$1455,0))=0,"n/a",((INDEX(Historical!$C$7:$C$1455,MATCH(B504,Historical!$B$7:$B$1455,0))/INDEX(Historical!$O$7:$O$1455,MATCH(B504,Historical!$B$7:$B$1455,0)))^(1/10)-1)*100)</f>
        <v>n/a</v>
      </c>
      <c r="W504" s="825" t="str">
        <f>IF(OR(U504&lt;=0,U504="n/a",V504&lt;=0,V504="n/a"),"n/a",U504/V504)</f>
        <v>n/a</v>
      </c>
      <c r="X504" s="826" t="str">
        <f>IF(OR(AJ504&lt;=0,AJ504="n/a",U504&lt;=0,U504="n/a"),"n/a",U504/AJ504)</f>
        <v>n/a</v>
      </c>
      <c r="Y504" s="1031"/>
      <c r="Z504" s="766">
        <f>IF(OR(AC504&lt;0.01,AC504="n/a"),"n/a",M504/AC504*100)</f>
        <v>82.142857142857139</v>
      </c>
      <c r="AA504" s="1042">
        <f>IF(OR(AC504&lt;0.01,AC504="n/a"),"n/a",I504/AC504)</f>
        <v>106.24107142857142</v>
      </c>
      <c r="AB504" s="1043">
        <v>12</v>
      </c>
      <c r="AC504" s="1021">
        <v>1.1200000000000001</v>
      </c>
      <c r="AD504" s="1021">
        <v>10.62</v>
      </c>
      <c r="AE504" s="1021">
        <v>3.32</v>
      </c>
      <c r="AF504" s="1021">
        <v>7.13</v>
      </c>
      <c r="AG504" s="1021">
        <v>8.7999999999999989</v>
      </c>
      <c r="AH504" s="1021">
        <v>-13.100000000000001</v>
      </c>
      <c r="AI504" s="1021">
        <v>9.39</v>
      </c>
      <c r="AJ504" s="1021">
        <v>-1.5</v>
      </c>
      <c r="AK504" s="1021">
        <v>10</v>
      </c>
      <c r="AL504" s="1034">
        <v>1480</v>
      </c>
      <c r="AM504" s="1028">
        <v>1.4000000000000001</v>
      </c>
      <c r="AN504" s="1021">
        <v>0.28000000000000003</v>
      </c>
      <c r="AO504" s="868">
        <f>IF(U504="n/a","n/a",IF(AA504&lt;0,"n/a",IF(AA504="n/a","n/a",J504+U504-AA504)))</f>
        <v>-89.045203126347118</v>
      </c>
      <c r="AP504" s="869">
        <f>IF(U504="n/a","n/a",J504+U504)</f>
        <v>17.195868302224302</v>
      </c>
      <c r="AQ504" s="1044">
        <f>IF(OR(AC504&lt;0.01,AF504="n/a"),"n/a",(I504/SQRT(22.5*AC504*(I504/AF504))-1)*100)</f>
        <v>480.22939497551374</v>
      </c>
      <c r="AR504" s="766">
        <f>INDEX(Historical!$C$7:$C$1455,MATCH(B504,Historical!$B$7:$B$1455,0))*IF(AH504="n/a",1.03,IF(AH504&lt;0,1.01,IF(AH504&gt;10,1.1,(1+AH504/100))))</f>
        <v>0.77770000000000017</v>
      </c>
      <c r="AS504" s="1042">
        <f>IF($AI504="n/a",1.03*AR504,IF($AI504&lt;0,1.01*AR504,IF($AI504&gt;10,1.1*AR504,(1+$AI504/100)*AR504)))</f>
        <v>0.85072603000000024</v>
      </c>
      <c r="AT504" s="1042">
        <f>IF($AK504="n/a",1.03*AS504,IF($AK504&lt;0,1.01*AS504,IF($AK504&gt;10,1.1*AS504,(1+$AK504/100)*AS504)))</f>
        <v>0.93579863300000032</v>
      </c>
      <c r="AU504" s="1042">
        <f>IF($AK504="n/a",1.03*AT504,IF($AK504&lt;0,1.01*AT504,IF($AK504&gt;10,1.1*AT504,(1+$AK504/100)*AT504)))</f>
        <v>1.0293784963000003</v>
      </c>
      <c r="AV504" s="1042">
        <f>IF($AK504="n/a",1.03*AU504,IF($AK504&lt;0,1.01*AU504,IF($AK504&gt;10,1.1*AU504,(1+$AK504/100)*AU504)))</f>
        <v>1.1323163459300005</v>
      </c>
      <c r="AW504" s="766">
        <f>SUM(AR504:AV504)</f>
        <v>4.725919505230002</v>
      </c>
      <c r="AX504" s="877">
        <f>AW504/I504*100</f>
        <v>3.9716946846205579</v>
      </c>
      <c r="AY504" s="1212">
        <v>1.1399999999999999</v>
      </c>
      <c r="AZ504" s="1028">
        <v>70.349999999999994</v>
      </c>
      <c r="BA504" s="1028">
        <v>-8.2199999999999989</v>
      </c>
      <c r="BB504" s="1028">
        <v>5.0599999999999996</v>
      </c>
      <c r="BC504" s="1028">
        <v>17.21</v>
      </c>
      <c r="BE504" s="721">
        <v>2011</v>
      </c>
      <c r="BF504" s="1057">
        <f>IF(BE504&gt;2008,0,IF(BE504&gt;2001,1,IF(BE504&gt;1990,2,IF(BE504&gt;1980,3,IF(BE504&gt;1973,4,IF(BE504&gt;1970,5,IF(BE504&gt;1960,6,IF(BE504&gt;1958,7,IF(BE504&gt;1953,8,9)))))))))</f>
        <v>0</v>
      </c>
    </row>
    <row r="505" spans="1:58" s="905" customFormat="1" x14ac:dyDescent="0.2">
      <c r="A505" s="884" t="s">
        <v>1781</v>
      </c>
      <c r="B505" s="914" t="s">
        <v>1782</v>
      </c>
      <c r="C505" s="1181" t="s">
        <v>248</v>
      </c>
      <c r="D505" s="1181" t="s">
        <v>4448</v>
      </c>
      <c r="E505" s="885">
        <v>8</v>
      </c>
      <c r="F505" s="1245">
        <v>468</v>
      </c>
      <c r="G505" s="1244" t="s">
        <v>107</v>
      </c>
      <c r="H505" s="1244" t="s">
        <v>107</v>
      </c>
      <c r="I505" s="886">
        <v>279.18</v>
      </c>
      <c r="J505" s="887">
        <f>(M505/I505)*100</f>
        <v>2.1061680636148719</v>
      </c>
      <c r="K505" s="888">
        <v>1.47</v>
      </c>
      <c r="L505" s="889">
        <v>4</v>
      </c>
      <c r="M505" s="890">
        <f>K505*L505</f>
        <v>5.88</v>
      </c>
      <c r="N505" s="891" t="s">
        <v>931</v>
      </c>
      <c r="O505" s="892">
        <v>1.0529999999999999</v>
      </c>
      <c r="P505" s="893">
        <v>43185</v>
      </c>
      <c r="Q505" s="893">
        <v>43201</v>
      </c>
      <c r="R505" s="890">
        <f>(K505-O505)/O505*100</f>
        <v>39.601139601139607</v>
      </c>
      <c r="S505" s="824">
        <f>IF(INDEX(Historical!$D$7:$D$1455,MATCH(B505,Historical!$B$7:$B$1455,0))=0,"n/a",(INDEX(Historical!$C$7:$C$1455,MATCH(B505,Historical!$B$7:$B$1455,0))/INDEX(Historical!$D$7:$D$1455,MATCH(B505,Historical!$B$7:$B$1455,0))-1)*100)</f>
        <v>30.024570024570018</v>
      </c>
      <c r="T505" s="824">
        <f>IF(INDEX(Historical!$F$7:$F$1455,MATCH(B505,Historical!$B$7:$B$1455,0))=0,"n/a",((INDEX(Historical!$C$7:$C$1455,MATCH(B505,Historical!$B$7:$B$1455,0))/INDEX(Historical!$F$7:$F$1455,MATCH(B505,Historical!$B$7:$B$1455,0)))^(1/3)-1)*100)</f>
        <v>39.804661597910098</v>
      </c>
      <c r="U505" s="824">
        <f>IF(INDEX(Historical!$I$7:$I$1455,MATCH(B505,Historical!$B$7:$B$1455,0))=0,"n/a",((INDEX(Historical!$C$7:$C$1455,MATCH(B505,Historical!$B$7:$B$1455,0))/INDEX(Historical!$I$7:$I$1455,MATCH(B505,Historical!$B$7:$B$1455,0)))^(1/5)-1)*100)</f>
        <v>40.987057321108345</v>
      </c>
      <c r="V505" s="824" t="str">
        <f>IF(INDEX(Historical!$O$7:$O$1455,MATCH(B505,Historical!$B$7:$B$1455,0))=0,"n/a",((INDEX(Historical!$C$7:$C$1455,MATCH(B505,Historical!$B$7:$B$1455,0))/INDEX(Historical!$O$7:$O$1455,MATCH(B505,Historical!$B$7:$B$1455,0)))^(1/10)-1)*100)</f>
        <v>n/a</v>
      </c>
      <c r="W505" s="894" t="str">
        <f>IF(OR(U505&lt;=0,U505="n/a",V505&lt;=0,V505="n/a"),"n/a",U505/V505)</f>
        <v>n/a</v>
      </c>
      <c r="X505" s="895">
        <f>IF(OR(AJ505&lt;=0,AJ505="n/a",U505&lt;=0,U505="n/a"),"n/a",U505/AJ505)</f>
        <v>0.8280213600223908</v>
      </c>
      <c r="Y505" s="906"/>
      <c r="Z505" s="887">
        <f>IF(OR(AC505&lt;0.01,AC505="n/a"),"n/a",M505/AC505*100)</f>
        <v>79.459459459459453</v>
      </c>
      <c r="AA505" s="897">
        <f>IF(OR(AC505&lt;0.01,AC505="n/a"),"n/a",I505/AC505)</f>
        <v>37.727027027027027</v>
      </c>
      <c r="AB505" s="889">
        <v>7</v>
      </c>
      <c r="AC505" s="898">
        <v>7.4</v>
      </c>
      <c r="AD505" s="898">
        <v>10.199999999999999</v>
      </c>
      <c r="AE505" s="898">
        <v>5.63</v>
      </c>
      <c r="AF505" s="898">
        <v>7.11</v>
      </c>
      <c r="AG505" s="898">
        <v>23.7</v>
      </c>
      <c r="AH505" s="898">
        <v>46.9</v>
      </c>
      <c r="AI505" s="898">
        <v>15.229999999999999</v>
      </c>
      <c r="AJ505" s="898">
        <v>49.5</v>
      </c>
      <c r="AK505" s="898">
        <v>3.6999999999999997</v>
      </c>
      <c r="AL505" s="899">
        <v>11330</v>
      </c>
      <c r="AM505" s="900">
        <v>1.2</v>
      </c>
      <c r="AN505" s="898">
        <v>0.8</v>
      </c>
      <c r="AO505" s="901">
        <f>IF(U505="n/a","n/a",IF(AA505&lt;0,"n/a",IF(AA505="n/a","n/a",J505+U505-AA505)))</f>
        <v>5.3661983576961916</v>
      </c>
      <c r="AP505" s="902">
        <f>IF(U505="n/a","n/a",J505+U505)</f>
        <v>43.093225384723219</v>
      </c>
      <c r="AQ505" s="903">
        <f>IF(OR(AC505&lt;0.01,AF505="n/a"),"n/a",(I505/SQRT(22.5*AC505*(I505/AF505))-1)*100)</f>
        <v>245.2787358141324</v>
      </c>
      <c r="AR505" s="766">
        <f>INDEX(Historical!$C$7:$C$1455,MATCH(B505,Historical!$B$7:$B$1455,0))*IF(AH505="n/a",1.03,IF(AH505&lt;0,1.01,IF(AH505&gt;10,1.1,(1+AH505/100))))</f>
        <v>4.3658999999999999</v>
      </c>
      <c r="AS505" s="897">
        <f>IF($AI505="n/a",1.03*AR505,IF($AI505&lt;0,1.01*AR505,IF($AI505&gt;10,1.1*AR505,(1+$AI505/100)*AR505)))</f>
        <v>4.8024900000000006</v>
      </c>
      <c r="AT505" s="897">
        <f>IF($AK505="n/a",1.03*AS505,IF($AK505&lt;0,1.01*AS505,IF($AK505&gt;10,1.1*AS505,(1+$AK505/100)*AS505)))</f>
        <v>4.9801821300000002</v>
      </c>
      <c r="AU505" s="897">
        <f>IF($AK505="n/a",1.03*AT505,IF($AK505&lt;0,1.01*AT505,IF($AK505&gt;10,1.1*AT505,(1+$AK505/100)*AT505)))</f>
        <v>5.1644488688100001</v>
      </c>
      <c r="AV505" s="897">
        <f>IF($AK505="n/a",1.03*AU505,IF($AK505&lt;0,1.01*AU505,IF($AK505&gt;10,1.1*AU505,(1+$AK505/100)*AU505)))</f>
        <v>5.3555334769559693</v>
      </c>
      <c r="AW505" s="887">
        <f>SUM(AR505:AV505)</f>
        <v>24.668554475765973</v>
      </c>
      <c r="AX505" s="904">
        <f>AW505/I505*100</f>
        <v>8.8360751041500016</v>
      </c>
      <c r="AY505" s="1213">
        <v>0.48</v>
      </c>
      <c r="AZ505" s="900">
        <v>39.119999999999997</v>
      </c>
      <c r="BA505" s="900">
        <v>-7.79</v>
      </c>
      <c r="BB505" s="900">
        <v>7.6700000000000008</v>
      </c>
      <c r="BC505" s="900">
        <v>8.7200000000000006</v>
      </c>
      <c r="BD505" s="1079"/>
      <c r="BE505" s="721">
        <v>2011</v>
      </c>
      <c r="BF505" s="1057">
        <f>IF(BE505&gt;2008,0,IF(BE505&gt;2001,1,IF(BE505&gt;1990,2,IF(BE505&gt;1980,3,IF(BE505&gt;1973,4,IF(BE505&gt;1970,5,IF(BE505&gt;1960,6,IF(BE505&gt;1958,7,IF(BE505&gt;1953,8,9)))))))))</f>
        <v>0</v>
      </c>
    </row>
    <row r="506" spans="1:58" x14ac:dyDescent="0.2">
      <c r="A506" s="1019" t="s">
        <v>1783</v>
      </c>
      <c r="B506" s="1031" t="s">
        <v>1784</v>
      </c>
      <c r="C506" s="1181" t="s">
        <v>180</v>
      </c>
      <c r="D506" s="1181" t="s">
        <v>4432</v>
      </c>
      <c r="E506" s="857">
        <v>8</v>
      </c>
      <c r="F506" s="1245">
        <v>435</v>
      </c>
      <c r="G506" s="1245" t="s">
        <v>107</v>
      </c>
      <c r="H506" s="1245" t="s">
        <v>107</v>
      </c>
      <c r="I506" s="1030">
        <v>79.900000000000006</v>
      </c>
      <c r="J506" s="766">
        <f>(M506/I506)*100</f>
        <v>4.005006257822278</v>
      </c>
      <c r="K506" s="1033">
        <v>0.8</v>
      </c>
      <c r="L506" s="1043">
        <v>4</v>
      </c>
      <c r="M506" s="756">
        <f>K506*L506</f>
        <v>3.2</v>
      </c>
      <c r="N506" s="1026" t="s">
        <v>802</v>
      </c>
      <c r="O506" s="860">
        <v>0.7</v>
      </c>
      <c r="P506" s="1016">
        <v>43143</v>
      </c>
      <c r="Q506" s="1016">
        <v>43165</v>
      </c>
      <c r="R506" s="756">
        <f>(K506-O506)/O506*100</f>
        <v>14.285714285714299</v>
      </c>
      <c r="S506" s="824">
        <f>IF(INDEX(Historical!$D$7:$D$1455,MATCH(B506,Historical!$B$7:$B$1455,0))=0,"n/a",(INDEX(Historical!$C$7:$C$1455,MATCH(B506,Historical!$B$7:$B$1455,0))/INDEX(Historical!$D$7:$D$1455,MATCH(B506,Historical!$B$7:$B$1455,0))-1)*100)</f>
        <v>16.666666666666675</v>
      </c>
      <c r="T506" s="824">
        <f>IF(INDEX(Historical!$F$7:$F$1455,MATCH(B506,Historical!$B$7:$B$1455,0))=0,"n/a",((INDEX(Historical!$C$7:$C$1455,MATCH(B506,Historical!$B$7:$B$1455,0))/INDEX(Historical!$F$7:$F$1455,MATCH(B506,Historical!$B$7:$B$1455,0)))^(1/3)-1)*100)</f>
        <v>38.672254870126935</v>
      </c>
      <c r="U506" s="824">
        <f>IF(INDEX(Historical!$I$7:$I$1455,MATCH(B506,Historical!$B$7:$B$1455,0))=0,"n/a",((INDEX(Historical!$C$7:$C$1455,MATCH(B506,Historical!$B$7:$B$1455,0))/INDEX(Historical!$I$7:$I$1455,MATCH(B506,Historical!$B$7:$B$1455,0)))^(1/5)-1)*100)</f>
        <v>36.34959361810273</v>
      </c>
      <c r="V506" s="824">
        <f>IF(INDEX(Historical!$O$7:$O$1455,MATCH(B506,Historical!$B$7:$B$1455,0))=0,"n/a",((INDEX(Historical!$C$7:$C$1455,MATCH(B506,Historical!$B$7:$B$1455,0))/INDEX(Historical!$O$7:$O$1455,MATCH(B506,Historical!$B$7:$B$1455,0)))^(1/10)-1)*100)</f>
        <v>20.363026753636348</v>
      </c>
      <c r="W506" s="825">
        <f>IF(OR(U506&lt;=0,U506="n/a",V506&lt;=0,V506="n/a"),"n/a",U506/V506)</f>
        <v>1.785078125068591</v>
      </c>
      <c r="X506" s="826" t="str">
        <f>IF(OR(AJ506&lt;=0,AJ506="n/a",U506&lt;=0,U506="n/a"),"n/a",U506/AJ506)</f>
        <v>n/a</v>
      </c>
      <c r="Y506" s="1032"/>
      <c r="Z506" s="766">
        <f>IF(OR(AC506&lt;0.01,AC506="n/a"),"n/a",M506/AC506*100)</f>
        <v>51.612903225806448</v>
      </c>
      <c r="AA506" s="1042">
        <f>IF(OR(AC506&lt;0.01,AC506="n/a"),"n/a",I506/AC506)</f>
        <v>12.88709677419355</v>
      </c>
      <c r="AB506" s="1043">
        <v>12</v>
      </c>
      <c r="AC506" s="1021">
        <v>6.2</v>
      </c>
      <c r="AD506" s="1021">
        <v>0.32</v>
      </c>
      <c r="AE506" s="1021">
        <v>0.3</v>
      </c>
      <c r="AF506" s="1021">
        <v>1.55</v>
      </c>
      <c r="AG506" s="1021">
        <v>20.7</v>
      </c>
      <c r="AH506" s="1021">
        <v>0.5</v>
      </c>
      <c r="AI506" s="1021">
        <v>50.839999999999996</v>
      </c>
      <c r="AJ506" s="1021">
        <v>-2.4</v>
      </c>
      <c r="AK506" s="1021">
        <v>40.089999999999996</v>
      </c>
      <c r="AL506" s="1034">
        <v>34860</v>
      </c>
      <c r="AM506" s="1028">
        <v>0.3</v>
      </c>
      <c r="AN506" s="1021">
        <v>0.41</v>
      </c>
      <c r="AO506" s="868">
        <f>IF(U506="n/a","n/a",IF(AA506&lt;0,"n/a",IF(AA506="n/a","n/a",J506+U506-AA506)))</f>
        <v>27.467503101731459</v>
      </c>
      <c r="AP506" s="869">
        <f>IF(U506="n/a","n/a",J506+U506)</f>
        <v>40.354599875925011</v>
      </c>
      <c r="AQ506" s="1044">
        <f>IF(OR(AC506&lt;0.01,AF506="n/a"),"n/a",(I506/SQRT(22.5*AC506*(I506/AF506))-1)*100)</f>
        <v>-5.7780398326495401</v>
      </c>
      <c r="AR506" s="766">
        <f>INDEX(Historical!$C$7:$C$1455,MATCH(B506,Historical!$B$7:$B$1455,0))*IF(AH506="n/a",1.03,IF(AH506&lt;0,1.01,IF(AH506&gt;10,1.1,(1+AH506/100))))</f>
        <v>2.8139999999999996</v>
      </c>
      <c r="AS506" s="1042">
        <f>IF($AI506="n/a",1.03*AR506,IF($AI506&lt;0,1.01*AR506,IF($AI506&gt;10,1.1*AR506,(1+$AI506/100)*AR506)))</f>
        <v>3.0953999999999997</v>
      </c>
      <c r="AT506" s="1042">
        <f>IF($AK506="n/a",1.03*AS506,IF($AK506&lt;0,1.01*AS506,IF($AK506&gt;10,1.1*AS506,(1+$AK506/100)*AS506)))</f>
        <v>3.4049399999999999</v>
      </c>
      <c r="AU506" s="1042">
        <f>IF($AK506="n/a",1.03*AT506,IF($AK506&lt;0,1.01*AT506,IF($AK506&gt;10,1.1*AT506,(1+$AK506/100)*AT506)))</f>
        <v>3.7454339999999999</v>
      </c>
      <c r="AV506" s="1042">
        <f>IF($AK506="n/a",1.03*AU506,IF($AK506&lt;0,1.01*AU506,IF($AK506&gt;10,1.1*AU506,(1+$AK506/100)*AU506)))</f>
        <v>4.1199774000000007</v>
      </c>
      <c r="AW506" s="766">
        <f>SUM(AR506:AV506)</f>
        <v>17.179751400000001</v>
      </c>
      <c r="AX506" s="877">
        <f>AW506/I506*100</f>
        <v>21.501566207759698</v>
      </c>
      <c r="AY506" s="1212">
        <v>1.1599999999999999</v>
      </c>
      <c r="AZ506" s="1028">
        <v>4.79</v>
      </c>
      <c r="BA506" s="1028">
        <v>-37.08</v>
      </c>
      <c r="BB506" s="1028">
        <v>-17.62</v>
      </c>
      <c r="BC506" s="1028">
        <v>-24.48</v>
      </c>
      <c r="BE506" s="721">
        <v>2011</v>
      </c>
      <c r="BF506" s="1057">
        <f>IF(BE506&gt;2008,0,IF(BE506&gt;2001,1,IF(BE506&gt;1990,2,IF(BE506&gt;1980,3,IF(BE506&gt;1973,4,IF(BE506&gt;1970,5,IF(BE506&gt;1960,6,IF(BE506&gt;1958,7,IF(BE506&gt;1953,8,9)))))))))</f>
        <v>0</v>
      </c>
    </row>
    <row r="507" spans="1:58" x14ac:dyDescent="0.2">
      <c r="A507" s="1019" t="s">
        <v>3974</v>
      </c>
      <c r="B507" s="1031" t="s">
        <v>3975</v>
      </c>
      <c r="C507" s="1181" t="s">
        <v>180</v>
      </c>
      <c r="D507" s="1181" t="s">
        <v>4432</v>
      </c>
      <c r="E507" s="857">
        <v>5</v>
      </c>
      <c r="F507" s="1245">
        <v>829</v>
      </c>
      <c r="G507" s="1245" t="s">
        <v>107</v>
      </c>
      <c r="H507" s="1245" t="s">
        <v>107</v>
      </c>
      <c r="I507" s="1030">
        <v>42.07</v>
      </c>
      <c r="J507" s="766">
        <f>(M507/I507)*100</f>
        <v>5.2388875683384839</v>
      </c>
      <c r="K507" s="1033">
        <v>0.55100000000000005</v>
      </c>
      <c r="L507" s="1043">
        <v>4</v>
      </c>
      <c r="M507" s="756">
        <f>K507*L507</f>
        <v>2.2040000000000002</v>
      </c>
      <c r="N507" s="1026" t="s">
        <v>275</v>
      </c>
      <c r="O507" s="860">
        <v>0.52749999999999997</v>
      </c>
      <c r="P507" s="1016">
        <v>43314</v>
      </c>
      <c r="Q507" s="1016">
        <v>43325</v>
      </c>
      <c r="R507" s="756">
        <f>(K507-O507)/O507*100</f>
        <v>4.45497630331755</v>
      </c>
      <c r="S507" s="824">
        <f>IF(INDEX(Historical!$D$7:$D$1455,MATCH(B507,Historical!$B$7:$B$1455,0))=0,"n/a",(INDEX(Historical!$C$7:$C$1455,MATCH(B507,Historical!$B$7:$B$1455,0))/INDEX(Historical!$D$7:$D$1455,MATCH(B507,Historical!$B$7:$B$1455,0))-1)*100)</f>
        <v>25.531914893617014</v>
      </c>
      <c r="T507" s="824">
        <f>IF(INDEX(Historical!$F$7:$F$1455,MATCH(B507,Historical!$B$7:$B$1455,0))=0,"n/a",((INDEX(Historical!$C$7:$C$1455,MATCH(B507,Historical!$B$7:$B$1455,0))/INDEX(Historical!$F$7:$F$1455,MATCH(B507,Historical!$B$7:$B$1455,0)))^(1/3)-1)*100)</f>
        <v>35.466244432702169</v>
      </c>
      <c r="U507" s="824" t="str">
        <f>IF(INDEX(Historical!$I$7:$I$1455,MATCH(B507,Historical!$B$7:$B$1455,0))=0,"n/a",((INDEX(Historical!$C$7:$C$1455,MATCH(B507,Historical!$B$7:$B$1455,0))/INDEX(Historical!$I$7:$I$1455,MATCH(B507,Historical!$B$7:$B$1455,0)))^(1/5)-1)*100)</f>
        <v>n/a</v>
      </c>
      <c r="V507" s="824" t="str">
        <f>IF(INDEX(Historical!$O$7:$O$1455,MATCH(B507,Historical!$B$7:$B$1455,0))=0,"n/a",((INDEX(Historical!$C$7:$C$1455,MATCH(B507,Historical!$B$7:$B$1455,0))/INDEX(Historical!$O$7:$O$1455,MATCH(B507,Historical!$B$7:$B$1455,0)))^(1/10)-1)*100)</f>
        <v>n/a</v>
      </c>
      <c r="W507" s="825" t="str">
        <f>IF(OR(U507&lt;=0,U507="n/a",V507&lt;=0,V507="n/a"),"n/a",U507/V507)</f>
        <v>n/a</v>
      </c>
      <c r="X507" s="826" t="str">
        <f>IF(OR(AJ507&lt;=0,AJ507="n/a",U507&lt;=0,U507="n/a"),"n/a",U507/AJ507)</f>
        <v>n/a</v>
      </c>
      <c r="Y507" s="1032" t="s">
        <v>4077</v>
      </c>
      <c r="Z507" s="766">
        <f>IF(OR(AC507&lt;0.01,AC507="n/a"),"n/a",M507/AC507*100)</f>
        <v>77.605633802816911</v>
      </c>
      <c r="AA507" s="1042">
        <f>IF(OR(AC507&lt;0.01,AC507="n/a"),"n/a",I507/AC507)</f>
        <v>14.813380281690142</v>
      </c>
      <c r="AB507" s="1043">
        <v>12</v>
      </c>
      <c r="AC507" s="1021">
        <v>2.84</v>
      </c>
      <c r="AD507" s="1021" t="s">
        <v>138</v>
      </c>
      <c r="AE507" s="1021">
        <v>5.57</v>
      </c>
      <c r="AF507" s="1021">
        <v>10.26</v>
      </c>
      <c r="AG507" s="1023">
        <v>78.900000000000006</v>
      </c>
      <c r="AH507" s="1021">
        <v>1.7999999999999998</v>
      </c>
      <c r="AI507" s="1021">
        <v>6.5699999999999994</v>
      </c>
      <c r="AJ507" s="1021">
        <v>48.4</v>
      </c>
      <c r="AK507" s="1021">
        <v>-0.8</v>
      </c>
      <c r="AL507" s="1034">
        <v>2970</v>
      </c>
      <c r="AM507" s="1028">
        <v>67.820000000000007</v>
      </c>
      <c r="AN507" s="1021">
        <v>4.49</v>
      </c>
      <c r="AO507" s="868" t="str">
        <f>IF(U507="n/a","n/a",IF(AA507&lt;0,"n/a",IF(AA507="n/a","n/a",J507+U507-AA507)))</f>
        <v>n/a</v>
      </c>
      <c r="AP507" s="869" t="str">
        <f>IF(U507="n/a","n/a",J507+U507)</f>
        <v>n/a</v>
      </c>
      <c r="AQ507" s="1044">
        <f>IF(OR(AC507&lt;0.01,AF507="n/a"),"n/a",(I507/SQRT(22.5*AC507*(I507/AF507))-1)*100)</f>
        <v>159.90193166751769</v>
      </c>
      <c r="AR507" s="766">
        <f>INDEX(Historical!$C$7:$C$1455,MATCH(B507,Historical!$B$7:$B$1455,0))*IF(AH507="n/a",1.03,IF(AH507&lt;0,1.01,IF(AH507&gt;10,1.1,(1+AH507/100))))</f>
        <v>1.80186</v>
      </c>
      <c r="AS507" s="1042">
        <f>IF($AI507="n/a",1.03*AR507,IF($AI507&lt;0,1.01*AR507,IF($AI507&gt;10,1.1*AR507,(1+$AI507/100)*AR507)))</f>
        <v>1.9202422020000003</v>
      </c>
      <c r="AT507" s="1042">
        <f>IF($AK507="n/a",1.03*AS507,IF($AK507&lt;0,1.01*AS507,IF($AK507&gt;10,1.1*AS507,(1+$AK507/100)*AS507)))</f>
        <v>1.9394446240200003</v>
      </c>
      <c r="AU507" s="1042">
        <f>IF($AK507="n/a",1.03*AT507,IF($AK507&lt;0,1.01*AT507,IF($AK507&gt;10,1.1*AT507,(1+$AK507/100)*AT507)))</f>
        <v>1.9588390702602003</v>
      </c>
      <c r="AV507" s="1042">
        <f>IF($AK507="n/a",1.03*AU507,IF($AK507&lt;0,1.01*AU507,IF($AK507&gt;10,1.1*AU507,(1+$AK507/100)*AU507)))</f>
        <v>1.9784274609628023</v>
      </c>
      <c r="AW507" s="766">
        <f>SUM(AR507:AV507)</f>
        <v>9.598813357243003</v>
      </c>
      <c r="AX507" s="877">
        <f>AW507/I507*100</f>
        <v>22.816290366634188</v>
      </c>
      <c r="AY507" s="1212">
        <v>0.49</v>
      </c>
      <c r="AZ507" s="1028">
        <v>26.529999999999998</v>
      </c>
      <c r="BA507" s="1028">
        <v>-13.54</v>
      </c>
      <c r="BB507" s="1028">
        <v>3.5000000000000004</v>
      </c>
      <c r="BC507" s="1028">
        <v>7.3599999999999994</v>
      </c>
      <c r="BE507" s="721">
        <v>2014</v>
      </c>
      <c r="BF507" s="1057">
        <f>IF(BE507&gt;2008,0,IF(BE507&gt;2001,1,IF(BE507&gt;1990,2,IF(BE507&gt;1980,3,IF(BE507&gt;1973,4,IF(BE507&gt;1970,5,IF(BE507&gt;1960,6,IF(BE507&gt;1958,7,IF(BE507&gt;1953,8,9)))))))))</f>
        <v>0</v>
      </c>
    </row>
    <row r="508" spans="1:58" x14ac:dyDescent="0.2">
      <c r="A508" s="1019" t="s">
        <v>1785</v>
      </c>
      <c r="B508" s="1031" t="s">
        <v>1786</v>
      </c>
      <c r="C508" s="1181" t="s">
        <v>4414</v>
      </c>
      <c r="D508" s="1181" t="s">
        <v>4415</v>
      </c>
      <c r="E508" s="857">
        <v>8</v>
      </c>
      <c r="F508" s="1245">
        <v>420</v>
      </c>
      <c r="G508" s="1245" t="s">
        <v>38</v>
      </c>
      <c r="H508" s="1245" t="s">
        <v>38</v>
      </c>
      <c r="I508" s="1030">
        <v>63.49</v>
      </c>
      <c r="J508" s="766">
        <f>(M508/I508)*100</f>
        <v>4.977161757757127</v>
      </c>
      <c r="K508" s="1033">
        <v>0.79</v>
      </c>
      <c r="L508" s="1043">
        <v>4</v>
      </c>
      <c r="M508" s="756">
        <f>K508*L508</f>
        <v>3.16</v>
      </c>
      <c r="N508" s="1026" t="s">
        <v>471</v>
      </c>
      <c r="O508" s="860">
        <v>0.77500000000000002</v>
      </c>
      <c r="P508" s="714">
        <v>43098</v>
      </c>
      <c r="Q508" s="714">
        <v>43112</v>
      </c>
      <c r="R508" s="756">
        <f>(K508-O508)/O508*100</f>
        <v>1.9354838709677438</v>
      </c>
      <c r="S508" s="824">
        <f>IF(INDEX(Historical!$D$7:$D$1455,MATCH(B508,Historical!$B$7:$B$1455,0))=0,"n/a",(INDEX(Historical!$C$7:$C$1455,MATCH(B508,Historical!$B$7:$B$1455,0))/INDEX(Historical!$D$7:$D$1455,MATCH(B508,Historical!$B$7:$B$1455,0))-1)*100)</f>
        <v>5.0590219224283528</v>
      </c>
      <c r="T508" s="824">
        <f>IF(INDEX(Historical!$F$7:$F$1455,MATCH(B508,Historical!$B$7:$B$1455,0))=0,"n/a",((INDEX(Historical!$C$7:$C$1455,MATCH(B508,Historical!$B$7:$B$1455,0))/INDEX(Historical!$F$7:$F$1455,MATCH(B508,Historical!$B$7:$B$1455,0)))^(1/3)-1)*100)</f>
        <v>6.4685957249118076</v>
      </c>
      <c r="U508" s="824">
        <f>IF(INDEX(Historical!$I$7:$I$1455,MATCH(B508,Historical!$B$7:$B$1455,0))=0,"n/a",((INDEX(Historical!$C$7:$C$1455,MATCH(B508,Historical!$B$7:$B$1455,0))/INDEX(Historical!$I$7:$I$1455,MATCH(B508,Historical!$B$7:$B$1455,0)))^(1/5)-1)*100)</f>
        <v>7.6087332379323191</v>
      </c>
      <c r="V508" s="824">
        <f>IF(INDEX(Historical!$O$7:$O$1455,MATCH(B508,Historical!$B$7:$B$1455,0))=0,"n/a",((INDEX(Historical!$C$7:$C$1455,MATCH(B508,Historical!$B$7:$B$1455,0))/INDEX(Historical!$O$7:$O$1455,MATCH(B508,Historical!$B$7:$B$1455,0)))^(1/10)-1)*100)</f>
        <v>6.5353084102002912</v>
      </c>
      <c r="W508" s="825">
        <f>IF(OR(U508&lt;=0,U508="n/a",V508&lt;=0,V508="n/a"),"n/a",U508/V508)</f>
        <v>1.1642500644738709</v>
      </c>
      <c r="X508" s="826">
        <f>IF(OR(AJ508&lt;=0,AJ508="n/a",U508&lt;=0,U508="n/a"),"n/a",U508/AJ508)</f>
        <v>0.78440548844663072</v>
      </c>
      <c r="Y508" s="1032" t="s">
        <v>4009</v>
      </c>
      <c r="Z508" s="766">
        <f>IF(OR(AC508&lt;0.01,AC508="n/a"),"n/a",M508/AC508*100)</f>
        <v>252.8</v>
      </c>
      <c r="AA508" s="1042">
        <f>IF(OR(AC508&lt;0.01,AC508="n/a"),"n/a",I508/AC508)</f>
        <v>50.792000000000002</v>
      </c>
      <c r="AB508" s="1043">
        <v>12</v>
      </c>
      <c r="AC508" s="1021">
        <v>1.25</v>
      </c>
      <c r="AD508" s="1021">
        <v>7.38</v>
      </c>
      <c r="AE508" s="1021">
        <v>6.08</v>
      </c>
      <c r="AF508" s="1021">
        <v>2.13</v>
      </c>
      <c r="AG508" s="1021">
        <v>6.8000000000000007</v>
      </c>
      <c r="AH508" s="1021">
        <v>5.3</v>
      </c>
      <c r="AI508" s="1021">
        <v>7.23</v>
      </c>
      <c r="AJ508" s="1021">
        <v>9.7000000000000011</v>
      </c>
      <c r="AK508" s="1021">
        <v>6.9</v>
      </c>
      <c r="AL508" s="1034">
        <v>22610</v>
      </c>
      <c r="AM508" s="1028">
        <v>0.3</v>
      </c>
      <c r="AN508" s="1021">
        <v>0.99</v>
      </c>
      <c r="AO508" s="868">
        <f>IF(U508="n/a","n/a",IF(AA508&lt;0,"n/a",IF(AA508="n/a","n/a",J508+U508-AA508)))</f>
        <v>-38.206105004310558</v>
      </c>
      <c r="AP508" s="869">
        <f>IF(U508="n/a","n/a",J508+U508)</f>
        <v>12.585894995689447</v>
      </c>
      <c r="AQ508" s="1044">
        <f>IF(OR(AC508&lt;0.01,AF508="n/a"),"n/a",(I508/SQRT(22.5*AC508*(I508/AF508))-1)*100)</f>
        <v>119.27857472478549</v>
      </c>
      <c r="AR508" s="766">
        <f>INDEX(Historical!$C$7:$C$1455,MATCH(B508,Historical!$B$7:$B$1455,0))*IF(AH508="n/a",1.03,IF(AH508&lt;0,1.01,IF(AH508&gt;10,1.1,(1+AH508/100))))</f>
        <v>3.2800950000000002</v>
      </c>
      <c r="AS508" s="1042">
        <f>IF($AI508="n/a",1.03*AR508,IF($AI508&lt;0,1.01*AR508,IF($AI508&gt;10,1.1*AR508,(1+$AI508/100)*AR508)))</f>
        <v>3.5172458685000003</v>
      </c>
      <c r="AT508" s="1042">
        <f>IF($AK508="n/a",1.03*AS508,IF($AK508&lt;0,1.01*AS508,IF($AK508&gt;10,1.1*AS508,(1+$AK508/100)*AS508)))</f>
        <v>3.7599358334265003</v>
      </c>
      <c r="AU508" s="1042">
        <f>IF($AK508="n/a",1.03*AT508,IF($AK508&lt;0,1.01*AT508,IF($AK508&gt;10,1.1*AT508,(1+$AK508/100)*AT508)))</f>
        <v>4.0193714059329286</v>
      </c>
      <c r="AV508" s="1042">
        <f>IF($AK508="n/a",1.03*AU508,IF($AK508&lt;0,1.01*AU508,IF($AK508&gt;10,1.1*AU508,(1+$AK508/100)*AU508)))</f>
        <v>4.2967080329423002</v>
      </c>
      <c r="AW508" s="766">
        <f>SUM(AR508:AV508)</f>
        <v>18.873356140801732</v>
      </c>
      <c r="AX508" s="877">
        <f>AW508/I508*100</f>
        <v>29.726502033078798</v>
      </c>
      <c r="AY508" s="1212">
        <v>0.05</v>
      </c>
      <c r="AZ508" s="1028">
        <v>36.4</v>
      </c>
      <c r="BA508" s="1028">
        <v>-2.27</v>
      </c>
      <c r="BB508" s="1028">
        <v>10.99</v>
      </c>
      <c r="BC508" s="1028">
        <v>15.790000000000001</v>
      </c>
      <c r="BE508" s="721">
        <v>2011</v>
      </c>
      <c r="BF508" s="1057">
        <f>IF(BE508&gt;2008,0,IF(BE508&gt;2001,1,IF(BE508&gt;1990,2,IF(BE508&gt;1980,3,IF(BE508&gt;1973,4,IF(BE508&gt;1970,5,IF(BE508&gt;1960,6,IF(BE508&gt;1958,7,IF(BE508&gt;1953,8,9)))))))))</f>
        <v>0</v>
      </c>
    </row>
    <row r="509" spans="1:58" x14ac:dyDescent="0.2">
      <c r="A509" s="1019" t="s">
        <v>2969</v>
      </c>
      <c r="B509" s="1031" t="s">
        <v>2970</v>
      </c>
      <c r="C509" s="1181" t="s">
        <v>124</v>
      </c>
      <c r="D509" s="1181" t="s">
        <v>4468</v>
      </c>
      <c r="E509" s="857">
        <v>5</v>
      </c>
      <c r="F509" s="1245">
        <v>786</v>
      </c>
      <c r="G509" s="1245" t="s">
        <v>107</v>
      </c>
      <c r="H509" s="1245" t="s">
        <v>107</v>
      </c>
      <c r="I509" s="1030">
        <v>105.71</v>
      </c>
      <c r="J509" s="766">
        <f>(M509/I509)*100</f>
        <v>1.0595024122599566</v>
      </c>
      <c r="K509" s="1033">
        <v>0.28000000000000003</v>
      </c>
      <c r="L509" s="1043">
        <v>4</v>
      </c>
      <c r="M509" s="756">
        <f>K509*L509</f>
        <v>1.1200000000000001</v>
      </c>
      <c r="N509" s="1026" t="s">
        <v>229</v>
      </c>
      <c r="O509" s="860">
        <v>0.25</v>
      </c>
      <c r="P509" s="1016">
        <v>43153</v>
      </c>
      <c r="Q509" s="1016">
        <v>43168</v>
      </c>
      <c r="R509" s="756">
        <f>(K509-O509)/O509*100</f>
        <v>12.000000000000011</v>
      </c>
      <c r="S509" s="824">
        <f>IF(INDEX(Historical!$D$7:$D$1455,MATCH(B509,Historical!$B$7:$B$1455,0))=0,"n/a",(INDEX(Historical!$C$7:$C$1455,MATCH(B509,Historical!$B$7:$B$1455,0))/INDEX(Historical!$D$7:$D$1455,MATCH(B509,Historical!$B$7:$B$1455,0))-1)*100)</f>
        <v>25</v>
      </c>
      <c r="T509" s="824">
        <f>IF(INDEX(Historical!$F$7:$F$1455,MATCH(B509,Historical!$B$7:$B$1455,0))=0,"n/a",((INDEX(Historical!$C$7:$C$1455,MATCH(B509,Historical!$B$7:$B$1455,0))/INDEX(Historical!$F$7:$F$1455,MATCH(B509,Historical!$B$7:$B$1455,0)))^(1/3)-1)*100)</f>
        <v>65.650381235980987</v>
      </c>
      <c r="U509" s="824">
        <f>IF(INDEX(Historical!$I$7:$I$1455,MATCH(B509,Historical!$B$7:$B$1455,0))=0,"n/a",((INDEX(Historical!$C$7:$C$1455,MATCH(B509,Historical!$B$7:$B$1455,0))/INDEX(Historical!$I$7:$I$1455,MATCH(B509,Historical!$B$7:$B$1455,0)))^(1/5)-1)*100)</f>
        <v>90.365393871587855</v>
      </c>
      <c r="V509" s="824">
        <f>IF(INDEX(Historical!$O$7:$O$1455,MATCH(B509,Historical!$B$7:$B$1455,0))=0,"n/a",((INDEX(Historical!$C$7:$C$1455,MATCH(B509,Historical!$B$7:$B$1455,0))/INDEX(Historical!$O$7:$O$1455,MATCH(B509,Historical!$B$7:$B$1455,0)))^(1/10)-1)*100)</f>
        <v>-5.915470439875314</v>
      </c>
      <c r="W509" s="825" t="str">
        <f>IF(OR(U509&lt;=0,U509="n/a",V509&lt;=0,V509="n/a"),"n/a",U509/V509)</f>
        <v>n/a</v>
      </c>
      <c r="X509" s="826">
        <f>IF(OR(AJ509&lt;=0,AJ509="n/a",U509&lt;=0,U509="n/a"),"n/a",U509/AJ509)</f>
        <v>1.851749874417784</v>
      </c>
      <c r="Y509" s="777"/>
      <c r="Z509" s="766">
        <f>IF(OR(AC509&lt;0.01,AC509="n/a"),"n/a",M509/AC509*100)</f>
        <v>35.331230283911673</v>
      </c>
      <c r="AA509" s="1042">
        <f>IF(OR(AC509&lt;0.01,AC509="n/a"),"n/a",I509/AC509)</f>
        <v>33.347003154574132</v>
      </c>
      <c r="AB509" s="1043">
        <v>12</v>
      </c>
      <c r="AC509" s="1021">
        <v>3.17</v>
      </c>
      <c r="AD509" s="1021">
        <v>1.29</v>
      </c>
      <c r="AE509" s="1021">
        <v>3.29</v>
      </c>
      <c r="AF509" s="1021">
        <v>2.72</v>
      </c>
      <c r="AG509" s="1021">
        <v>8.9</v>
      </c>
      <c r="AH509" s="1021">
        <v>-29.4</v>
      </c>
      <c r="AI509" s="1021">
        <v>24.14</v>
      </c>
      <c r="AJ509" s="1021">
        <v>48.8</v>
      </c>
      <c r="AK509" s="1021">
        <v>25.85</v>
      </c>
      <c r="AL509" s="1034">
        <v>14050</v>
      </c>
      <c r="AM509" s="1028">
        <v>0.1</v>
      </c>
      <c r="AN509" s="1021">
        <v>0.57999999999999996</v>
      </c>
      <c r="AO509" s="868">
        <f>IF(U509="n/a","n/a",IF(AA509&lt;0,"n/a",IF(AA509="n/a","n/a",J509+U509-AA509)))</f>
        <v>58.077893129273683</v>
      </c>
      <c r="AP509" s="869">
        <f>IF(U509="n/a","n/a",J509+U509)</f>
        <v>91.424896283847815</v>
      </c>
      <c r="AQ509" s="1044">
        <f>IF(OR(AC509&lt;0.01,AF509="n/a"),"n/a",(I509/SQRT(22.5*AC509*(I509/AF509))-1)*100)</f>
        <v>100.78053090702643</v>
      </c>
      <c r="AR509" s="766">
        <f>INDEX(Historical!$C$7:$C$1455,MATCH(B509,Historical!$B$7:$B$1455,0))*IF(AH509="n/a",1.03,IF(AH509&lt;0,1.01,IF(AH509&gt;10,1.1,(1+AH509/100))))</f>
        <v>1.01</v>
      </c>
      <c r="AS509" s="1042">
        <f>IF($AI509="n/a",1.03*AR509,IF($AI509&lt;0,1.01*AR509,IF($AI509&gt;10,1.1*AR509,(1+$AI509/100)*AR509)))</f>
        <v>1.1110000000000002</v>
      </c>
      <c r="AT509" s="1042">
        <f>IF($AK509="n/a",1.03*AS509,IF($AK509&lt;0,1.01*AS509,IF($AK509&gt;10,1.1*AS509,(1+$AK509/100)*AS509)))</f>
        <v>1.2221000000000004</v>
      </c>
      <c r="AU509" s="1042">
        <f>IF($AK509="n/a",1.03*AT509,IF($AK509&lt;0,1.01*AT509,IF($AK509&gt;10,1.1*AT509,(1+$AK509/100)*AT509)))</f>
        <v>1.3443100000000006</v>
      </c>
      <c r="AV509" s="1042">
        <f>IF($AK509="n/a",1.03*AU509,IF($AK509&lt;0,1.01*AU509,IF($AK509&gt;10,1.1*AU509,(1+$AK509/100)*AU509)))</f>
        <v>1.4787410000000007</v>
      </c>
      <c r="AW509" s="766">
        <f>SUM(AR509:AV509)</f>
        <v>6.1661510000000028</v>
      </c>
      <c r="AX509" s="877">
        <f>AW509/I509*100</f>
        <v>5.8330820168385236</v>
      </c>
      <c r="AY509" s="1212">
        <v>0.94</v>
      </c>
      <c r="AZ509" s="1028">
        <v>28.1</v>
      </c>
      <c r="BA509" s="1028">
        <v>-25.130000000000003</v>
      </c>
      <c r="BB509" s="1028">
        <v>1.59</v>
      </c>
      <c r="BC509" s="1028">
        <v>-8.77</v>
      </c>
      <c r="BE509" s="721">
        <v>2014</v>
      </c>
      <c r="BF509" s="1057">
        <f>IF(BE509&gt;2008,0,IF(BE509&gt;2001,1,IF(BE509&gt;1990,2,IF(BE509&gt;1980,3,IF(BE509&gt;1973,4,IF(BE509&gt;1970,5,IF(BE509&gt;1960,6,IF(BE509&gt;1958,7,IF(BE509&gt;1953,8,9)))))))))</f>
        <v>0</v>
      </c>
    </row>
    <row r="510" spans="1:58" x14ac:dyDescent="0.2">
      <c r="A510" s="1027" t="s">
        <v>1787</v>
      </c>
      <c r="B510" s="1031" t="s">
        <v>1788</v>
      </c>
      <c r="C510" s="1181" t="s">
        <v>109</v>
      </c>
      <c r="D510" s="1181" t="s">
        <v>4434</v>
      </c>
      <c r="E510" s="857">
        <v>6</v>
      </c>
      <c r="F510" s="1245">
        <v>680</v>
      </c>
      <c r="G510" s="1245" t="s">
        <v>107</v>
      </c>
      <c r="H510" s="1245" t="s">
        <v>107</v>
      </c>
      <c r="I510" s="1030">
        <v>400</v>
      </c>
      <c r="J510" s="766">
        <f>(M510/I510)*100</f>
        <v>1.1499999999999999</v>
      </c>
      <c r="K510" s="1033">
        <v>1.1499999999999999</v>
      </c>
      <c r="L510" s="1043">
        <v>4</v>
      </c>
      <c r="M510" s="756">
        <f>K510*L510</f>
        <v>4.5999999999999996</v>
      </c>
      <c r="N510" s="1026" t="s">
        <v>599</v>
      </c>
      <c r="O510" s="860">
        <v>0.84</v>
      </c>
      <c r="P510" s="1016">
        <v>43161</v>
      </c>
      <c r="Q510" s="1016">
        <v>43175</v>
      </c>
      <c r="R510" s="756">
        <f>(K510-O510)/O510*100</f>
        <v>36.904761904761898</v>
      </c>
      <c r="S510" s="824">
        <f>IF(INDEX(Historical!$D$7:$D$1455,MATCH(B510,Historical!$B$7:$B$1455,0))=0,"n/a",(INDEX(Historical!$C$7:$C$1455,MATCH(B510,Historical!$B$7:$B$1455,0))/INDEX(Historical!$D$7:$D$1455,MATCH(B510,Historical!$B$7:$B$1455,0))-1)*100)</f>
        <v>11.999999999999989</v>
      </c>
      <c r="T510" s="824">
        <f>IF(INDEX(Historical!$F$7:$F$1455,MATCH(B510,Historical!$B$7:$B$1455,0))=0,"n/a",((INDEX(Historical!$C$7:$C$1455,MATCH(B510,Historical!$B$7:$B$1455,0))/INDEX(Historical!$F$7:$F$1455,MATCH(B510,Historical!$B$7:$B$1455,0)))^(1/3)-1)*100)</f>
        <v>11.868894208139679</v>
      </c>
      <c r="U510" s="824">
        <f>IF(INDEX(Historical!$I$7:$I$1455,MATCH(B510,Historical!$B$7:$B$1455,0))=0,"n/a",((INDEX(Historical!$C$7:$C$1455,MATCH(B510,Historical!$B$7:$B$1455,0))/INDEX(Historical!$I$7:$I$1455,MATCH(B510,Historical!$B$7:$B$1455,0)))^(1/5)-1)*100)</f>
        <v>53.057937649194884</v>
      </c>
      <c r="V510" s="824" t="str">
        <f>IF(INDEX(Historical!$O$7:$O$1455,MATCH(B510,Historical!$B$7:$B$1455,0))=0,"n/a",((INDEX(Historical!$C$7:$C$1455,MATCH(B510,Historical!$B$7:$B$1455,0))/INDEX(Historical!$O$7:$O$1455,MATCH(B510,Historical!$B$7:$B$1455,0)))^(1/10)-1)*100)</f>
        <v>n/a</v>
      </c>
      <c r="W510" s="825" t="str">
        <f>IF(OR(U510&lt;=0,U510="n/a",V510&lt;=0,V510="n/a"),"n/a",U510/V510)</f>
        <v>n/a</v>
      </c>
      <c r="X510" s="826" t="str">
        <f>IF(OR(AJ510&lt;=0,AJ510="n/a",U510&lt;=0,U510="n/a"),"n/a",U510/AJ510)</f>
        <v>n/a</v>
      </c>
      <c r="Y510" s="1032"/>
      <c r="Z510" s="766" t="str">
        <f>IF(OR(AC510&lt;0.01,AC510="n/a"),"n/a",M510/AC510*100)</f>
        <v>n/a</v>
      </c>
      <c r="AA510" s="1042" t="str">
        <f>IF(OR(AC510&lt;0.01,AC510="n/a"),"n/a",I510/AC510)</f>
        <v>n/a</v>
      </c>
      <c r="AB510" s="1043">
        <v>12</v>
      </c>
      <c r="AC510" s="1021" t="s">
        <v>138</v>
      </c>
      <c r="AD510" s="1021" t="s">
        <v>138</v>
      </c>
      <c r="AE510" s="1021" t="s">
        <v>138</v>
      </c>
      <c r="AF510" s="1021" t="s">
        <v>138</v>
      </c>
      <c r="AG510" s="1021" t="s">
        <v>138</v>
      </c>
      <c r="AH510" s="1021" t="s">
        <v>138</v>
      </c>
      <c r="AI510" s="1021" t="s">
        <v>138</v>
      </c>
      <c r="AJ510" s="1021" t="s">
        <v>138</v>
      </c>
      <c r="AK510" s="1021" t="s">
        <v>138</v>
      </c>
      <c r="AL510" s="1034" t="s">
        <v>138</v>
      </c>
      <c r="AM510" s="1028" t="s">
        <v>138</v>
      </c>
      <c r="AN510" s="1021" t="s">
        <v>138</v>
      </c>
      <c r="AO510" s="868" t="str">
        <f>IF(U510="n/a","n/a",IF(AA510&lt;0,"n/a",IF(AA510="n/a","n/a",J510+U510-AA510)))</f>
        <v>n/a</v>
      </c>
      <c r="AP510" s="869">
        <f>IF(U510="n/a","n/a",J510+U510)</f>
        <v>54.207937649194882</v>
      </c>
      <c r="AQ510" s="1044" t="str">
        <f>IF(OR(AC510&lt;0.01,AF510="n/a"),"n/a",(I510/SQRT(22.5*AC510*(I510/AF510))-1)*100)</f>
        <v>n/a</v>
      </c>
      <c r="AR510" s="766">
        <f>INDEX(Historical!$C$7:$C$1455,MATCH(B510,Historical!$B$7:$B$1455,0))*IF(AH510="n/a",1.03,IF(AH510&lt;0,1.01,IF(AH510&gt;10,1.1,(1+AH510/100))))</f>
        <v>3.4607999999999999</v>
      </c>
      <c r="AS510" s="1042">
        <f>IF($AI510="n/a",1.03*AR510,IF($AI510&lt;0,1.01*AR510,IF($AI510&gt;10,1.1*AR510,(1+$AI510/100)*AR510)))</f>
        <v>3.5646239999999998</v>
      </c>
      <c r="AT510" s="1042">
        <f>IF($AK510="n/a",1.03*AS510,IF($AK510&lt;0,1.01*AS510,IF($AK510&gt;10,1.1*AS510,(1+$AK510/100)*AS510)))</f>
        <v>3.6715627199999998</v>
      </c>
      <c r="AU510" s="1042">
        <f>IF($AK510="n/a",1.03*AT510,IF($AK510&lt;0,1.01*AT510,IF($AK510&gt;10,1.1*AT510,(1+$AK510/100)*AT510)))</f>
        <v>3.7817096015999998</v>
      </c>
      <c r="AV510" s="1042">
        <f>IF($AK510="n/a",1.03*AU510,IF($AK510&lt;0,1.01*AU510,IF($AK510&gt;10,1.1*AU510,(1+$AK510/100)*AU510)))</f>
        <v>3.8951608896479999</v>
      </c>
      <c r="AW510" s="766">
        <f>SUM(AR510:AV510)</f>
        <v>18.373857211247998</v>
      </c>
      <c r="AX510" s="877">
        <f>AW510/I510*100</f>
        <v>4.5934643028119995</v>
      </c>
      <c r="AY510" s="1212" t="s">
        <v>138</v>
      </c>
      <c r="AZ510" s="1028" t="s">
        <v>138</v>
      </c>
      <c r="BA510" s="1028" t="s">
        <v>138</v>
      </c>
      <c r="BB510" s="1028" t="s">
        <v>138</v>
      </c>
      <c r="BC510" s="1028" t="s">
        <v>138</v>
      </c>
      <c r="BD510" s="1078" t="s">
        <v>4357</v>
      </c>
      <c r="BE510" s="721">
        <v>2013</v>
      </c>
      <c r="BF510" s="1057">
        <f>IF(BE510&gt;2008,0,IF(BE510&gt;2001,1,IF(BE510&gt;1990,2,IF(BE510&gt;1980,3,IF(BE510&gt;1973,4,IF(BE510&gt;1970,5,IF(BE510&gt;1960,6,IF(BE510&gt;1958,7,IF(BE510&gt;1953,8,9)))))))))</f>
        <v>0</v>
      </c>
    </row>
    <row r="511" spans="1:58" x14ac:dyDescent="0.2">
      <c r="A511" s="1019" t="s">
        <v>1789</v>
      </c>
      <c r="B511" s="1031" t="s">
        <v>1790</v>
      </c>
      <c r="C511" s="1181" t="s">
        <v>4438</v>
      </c>
      <c r="D511" s="1181" t="s">
        <v>1791</v>
      </c>
      <c r="E511" s="857">
        <v>9</v>
      </c>
      <c r="F511" s="1245">
        <v>410</v>
      </c>
      <c r="G511" s="1245" t="s">
        <v>107</v>
      </c>
      <c r="H511" s="1245" t="s">
        <v>107</v>
      </c>
      <c r="I511" s="1030">
        <v>115.49</v>
      </c>
      <c r="J511" s="766">
        <f>(M511/I511)*100</f>
        <v>1.5239414667936619</v>
      </c>
      <c r="K511" s="1033">
        <v>0.88</v>
      </c>
      <c r="L511" s="1043">
        <v>2</v>
      </c>
      <c r="M511" s="756">
        <f>K511*L511</f>
        <v>1.76</v>
      </c>
      <c r="N511" s="1026" t="s">
        <v>232</v>
      </c>
      <c r="O511" s="860">
        <v>0.84</v>
      </c>
      <c r="P511" s="1016">
        <v>43441</v>
      </c>
      <c r="Q511" s="1016">
        <v>43475</v>
      </c>
      <c r="R511" s="756">
        <f>(K511-O511)/O511*100</f>
        <v>4.7619047619047663</v>
      </c>
      <c r="S511" s="824">
        <f>IF(INDEX(Historical!$D$7:$D$1455,MATCH(B511,Historical!$B$7:$B$1455,0))=0,"n/a",(INDEX(Historical!$C$7:$C$1455,MATCH(B511,Historical!$B$7:$B$1455,0))/INDEX(Historical!$D$7:$D$1455,MATCH(B511,Historical!$B$7:$B$1455,0))-1)*100)</f>
        <v>4.6979865771812124</v>
      </c>
      <c r="T511" s="824">
        <f>IF(INDEX(Historical!$F$7:$F$1455,MATCH(B511,Historical!$B$7:$B$1455,0))=0,"n/a",((INDEX(Historical!$C$7:$C$1455,MATCH(B511,Historical!$B$7:$B$1455,0))/INDEX(Historical!$F$7:$F$1455,MATCH(B511,Historical!$B$7:$B$1455,0)))^(1/3)-1)*100)</f>
        <v>21.957556864842175</v>
      </c>
      <c r="U511" s="824">
        <f>IF(INDEX(Historical!$I$7:$I$1455,MATCH(B511,Historical!$B$7:$B$1455,0))=0,"n/a",((INDEX(Historical!$C$7:$C$1455,MATCH(B511,Historical!$B$7:$B$1455,0))/INDEX(Historical!$I$7:$I$1455,MATCH(B511,Historical!$B$7:$B$1455,0)))^(1/5)-1)*100)</f>
        <v>21.058327510759469</v>
      </c>
      <c r="V511" s="824">
        <f>IF(INDEX(Historical!$O$7:$O$1455,MATCH(B511,Historical!$B$7:$B$1455,0))=0,"n/a",((INDEX(Historical!$C$7:$C$1455,MATCH(B511,Historical!$B$7:$B$1455,0))/INDEX(Historical!$O$7:$O$1455,MATCH(B511,Historical!$B$7:$B$1455,0)))^(1/10)-1)*100)</f>
        <v>17.700978880690442</v>
      </c>
      <c r="W511" s="825">
        <f>IF(OR(U511&lt;=0,U511="n/a",V511&lt;=0,V511="n/a"),"n/a",U511/V511)</f>
        <v>1.1896702240423254</v>
      </c>
      <c r="X511" s="826">
        <f>IF(OR(AJ511&lt;=0,AJ511="n/a",U511&lt;=0,U511="n/a"),"n/a",U511/AJ511)</f>
        <v>1.2840443604121625</v>
      </c>
      <c r="Y511" s="1032"/>
      <c r="Z511" s="766">
        <f>IF(OR(AC511&lt;0.01,AC511="n/a"),"n/a",M511/AC511*100)</f>
        <v>24.343015214384508</v>
      </c>
      <c r="AA511" s="1042">
        <f>IF(OR(AC511&lt;0.01,AC511="n/a"),"n/a",I511/AC511)</f>
        <v>15.973720608575379</v>
      </c>
      <c r="AB511" s="1043">
        <v>9</v>
      </c>
      <c r="AC511" s="1021">
        <v>7.23</v>
      </c>
      <c r="AD511" s="1021">
        <v>2.1800000000000002</v>
      </c>
      <c r="AE511" s="1021">
        <v>2.91</v>
      </c>
      <c r="AF511" s="1021">
        <v>3.53</v>
      </c>
      <c r="AG511" s="1021">
        <v>27.500000000000004</v>
      </c>
      <c r="AH511" s="1021">
        <v>27.1</v>
      </c>
      <c r="AI511" s="1021">
        <v>4.6899999999999995</v>
      </c>
      <c r="AJ511" s="1021">
        <v>16.400000000000002</v>
      </c>
      <c r="AK511" s="1021">
        <v>7.32</v>
      </c>
      <c r="AL511" s="1034">
        <v>173220</v>
      </c>
      <c r="AM511" s="1028">
        <v>0.1</v>
      </c>
      <c r="AN511" s="1021">
        <v>0.43</v>
      </c>
      <c r="AO511" s="868">
        <f>IF(U511="n/a","n/a",IF(AA511&lt;0,"n/a",IF(AA511="n/a","n/a",J511+U511-AA511)))</f>
        <v>6.6085483689777522</v>
      </c>
      <c r="AP511" s="869">
        <f>IF(U511="n/a","n/a",J511+U511)</f>
        <v>22.582268977553131</v>
      </c>
      <c r="AQ511" s="1044">
        <f>IF(OR(AC511&lt;0.01,AF511="n/a"),"n/a",(I511/SQRT(22.5*AC511*(I511/AF511))-1)*100)</f>
        <v>58.306641607386034</v>
      </c>
      <c r="AR511" s="766">
        <f>INDEX(Historical!$C$7:$C$1455,MATCH(B511,Historical!$B$7:$B$1455,0))*IF(AH511="n/a",1.03,IF(AH511&lt;0,1.01,IF(AH511&gt;10,1.1,(1+AH511/100))))</f>
        <v>1.7160000000000002</v>
      </c>
      <c r="AS511" s="1042">
        <f>IF($AI511="n/a",1.03*AR511,IF($AI511&lt;0,1.01*AR511,IF($AI511&gt;10,1.1*AR511,(1+$AI511/100)*AR511)))</f>
        <v>1.7964804000000001</v>
      </c>
      <c r="AT511" s="1042">
        <f>IF($AK511="n/a",1.03*AS511,IF($AK511&lt;0,1.01*AS511,IF($AK511&gt;10,1.1*AS511,(1+$AK511/100)*AS511)))</f>
        <v>1.9279827652799999</v>
      </c>
      <c r="AU511" s="1042">
        <f>IF($AK511="n/a",1.03*AT511,IF($AK511&lt;0,1.01*AT511,IF($AK511&gt;10,1.1*AT511,(1+$AK511/100)*AT511)))</f>
        <v>2.0691111036984959</v>
      </c>
      <c r="AV511" s="1042">
        <f>IF($AK511="n/a",1.03*AU511,IF($AK511&lt;0,1.01*AU511,IF($AK511&gt;10,1.1*AU511,(1+$AK511/100)*AU511)))</f>
        <v>2.2205700364892258</v>
      </c>
      <c r="AW511" s="766">
        <f>SUM(AR511:AV511)</f>
        <v>9.7301443054677232</v>
      </c>
      <c r="AX511" s="877">
        <f>AW511/I511*100</f>
        <v>8.4250968096525458</v>
      </c>
      <c r="AY511" s="1212">
        <v>1.17</v>
      </c>
      <c r="AZ511" s="1028">
        <v>18.23</v>
      </c>
      <c r="BA511" s="1028">
        <v>-3.92</v>
      </c>
      <c r="BB511" s="1028">
        <v>0.3</v>
      </c>
      <c r="BC511" s="1028">
        <v>6.84</v>
      </c>
      <c r="BE511" s="721">
        <v>2011</v>
      </c>
      <c r="BF511" s="1057">
        <f>IF(BE511&gt;2008,0,IF(BE511&gt;2001,1,IF(BE511&gt;1990,2,IF(BE511&gt;1980,3,IF(BE511&gt;1973,4,IF(BE511&gt;1970,5,IF(BE511&gt;1960,6,IF(BE511&gt;1958,7,IF(BE511&gt;1953,8,9)))))))))</f>
        <v>0</v>
      </c>
    </row>
    <row r="512" spans="1:58" x14ac:dyDescent="0.2">
      <c r="A512" s="1019" t="s">
        <v>1792</v>
      </c>
      <c r="B512" s="1031" t="s">
        <v>1793</v>
      </c>
      <c r="C512" s="1181" t="s">
        <v>109</v>
      </c>
      <c r="D512" s="1181" t="s">
        <v>4426</v>
      </c>
      <c r="E512" s="857">
        <v>8</v>
      </c>
      <c r="F512" s="1245">
        <v>512</v>
      </c>
      <c r="G512" s="1245" t="s">
        <v>107</v>
      </c>
      <c r="H512" s="1245" t="s">
        <v>107</v>
      </c>
      <c r="I512" s="1030">
        <v>28.81</v>
      </c>
      <c r="J512" s="766">
        <f>(M512/I512)*100</f>
        <v>2.4991322457480045</v>
      </c>
      <c r="K512" s="1033">
        <v>0.18</v>
      </c>
      <c r="L512" s="1043">
        <v>4</v>
      </c>
      <c r="M512" s="756">
        <f>K512*L512</f>
        <v>0.72</v>
      </c>
      <c r="N512" s="1026" t="s">
        <v>438</v>
      </c>
      <c r="O512" s="860">
        <v>0.17</v>
      </c>
      <c r="P512" s="1016">
        <v>43321</v>
      </c>
      <c r="Q512" s="1016">
        <v>43336</v>
      </c>
      <c r="R512" s="756">
        <f>(K512-O512)/O512*100</f>
        <v>5.8823529411764595</v>
      </c>
      <c r="S512" s="824">
        <f>IF(INDEX(Historical!$D$7:$D$1455,MATCH(B512,Historical!$B$7:$B$1455,0))=0,"n/a",(INDEX(Historical!$C$7:$C$1455,MATCH(B512,Historical!$B$7:$B$1455,0))/INDEX(Historical!$D$7:$D$1455,MATCH(B512,Historical!$B$7:$B$1455,0))-1)*100)</f>
        <v>7.1428571428571397</v>
      </c>
      <c r="T512" s="824">
        <f>IF(INDEX(Historical!$F$7:$F$1455,MATCH(B512,Historical!$B$7:$B$1455,0))=0,"n/a",((INDEX(Historical!$C$7:$C$1455,MATCH(B512,Historical!$B$7:$B$1455,0))/INDEX(Historical!$F$7:$F$1455,MATCH(B512,Historical!$B$7:$B$1455,0)))^(1/3)-1)*100)</f>
        <v>12.624788044360603</v>
      </c>
      <c r="U512" s="824">
        <f>IF(INDEX(Historical!$I$7:$I$1455,MATCH(B512,Historical!$B$7:$B$1455,0))=0,"n/a",((INDEX(Historical!$C$7:$C$1455,MATCH(B512,Historical!$B$7:$B$1455,0))/INDEX(Historical!$I$7:$I$1455,MATCH(B512,Historical!$B$7:$B$1455,0)))^(1/5)-1)*100)</f>
        <v>13.396657763302722</v>
      </c>
      <c r="V512" s="824">
        <f>IF(INDEX(Historical!$O$7:$O$1455,MATCH(B512,Historical!$B$7:$B$1455,0))=0,"n/a",((INDEX(Historical!$C$7:$C$1455,MATCH(B512,Historical!$B$7:$B$1455,0))/INDEX(Historical!$O$7:$O$1455,MATCH(B512,Historical!$B$7:$B$1455,0)))^(1/10)-1)*100)</f>
        <v>-3.192876501967179</v>
      </c>
      <c r="W512" s="825" t="str">
        <f>IF(OR(U512&lt;=0,U512="n/a",V512&lt;=0,V512="n/a"),"n/a",U512/V512)</f>
        <v>n/a</v>
      </c>
      <c r="X512" s="826">
        <f>IF(OR(AJ512&lt;=0,AJ512="n/a",U512&lt;=0,U512="n/a"),"n/a",U512/AJ512)</f>
        <v>1.3396657763302722</v>
      </c>
      <c r="Y512" s="781" t="s">
        <v>4077</v>
      </c>
      <c r="Z512" s="766">
        <f>IF(OR(AC512&lt;0.01,AC512="n/a"),"n/a",M512/AC512*100)</f>
        <v>30.901287553648064</v>
      </c>
      <c r="AA512" s="1042">
        <f>IF(OR(AC512&lt;0.01,AC512="n/a"),"n/a",I512/AC512)</f>
        <v>12.364806866952788</v>
      </c>
      <c r="AB512" s="1043">
        <v>9</v>
      </c>
      <c r="AC512" s="1021">
        <v>2.33</v>
      </c>
      <c r="AD512" s="1021">
        <v>1.76</v>
      </c>
      <c r="AE512" s="1021">
        <v>3.92</v>
      </c>
      <c r="AF512" s="1021">
        <v>1.2</v>
      </c>
      <c r="AG512" s="1021">
        <v>10.199999999999999</v>
      </c>
      <c r="AH512" s="1021">
        <v>19.900000000000002</v>
      </c>
      <c r="AI512" s="1021">
        <v>6.1</v>
      </c>
      <c r="AJ512" s="1021">
        <v>10</v>
      </c>
      <c r="AK512" s="1021">
        <v>7.0000000000000009</v>
      </c>
      <c r="AL512" s="1034">
        <v>2380</v>
      </c>
      <c r="AM512" s="1028">
        <v>1</v>
      </c>
      <c r="AN512" s="1021">
        <v>0</v>
      </c>
      <c r="AO512" s="868">
        <f>IF(U512="n/a","n/a",IF(AA512&lt;0,"n/a",IF(AA512="n/a","n/a",J512+U512-AA512)))</f>
        <v>3.5309831420979378</v>
      </c>
      <c r="AP512" s="869">
        <f>IF(U512="n/a","n/a",J512+U512)</f>
        <v>15.895790009050726</v>
      </c>
      <c r="AQ512" s="1044">
        <f>IF(OR(AC512&lt;0.01,AF512="n/a"),"n/a",(I512/SQRT(22.5*AC512*(I512/AF512))-1)*100)</f>
        <v>-18.79308119147224</v>
      </c>
      <c r="AR512" s="766">
        <f>INDEX(Historical!$C$7:$C$1455,MATCH(B512,Historical!$B$7:$B$1455,0))*IF(AH512="n/a",1.03,IF(AH512&lt;0,1.01,IF(AH512&gt;10,1.1,(1+AH512/100))))</f>
        <v>0.66</v>
      </c>
      <c r="AS512" s="1042">
        <f>IF($AI512="n/a",1.03*AR512,IF($AI512&lt;0,1.01*AR512,IF($AI512&gt;10,1.1*AR512,(1+$AI512/100)*AR512)))</f>
        <v>0.70025999999999999</v>
      </c>
      <c r="AT512" s="1042">
        <f>IF($AK512="n/a",1.03*AS512,IF($AK512&lt;0,1.01*AS512,IF($AK512&gt;10,1.1*AS512,(1+$AK512/100)*AS512)))</f>
        <v>0.74927820000000001</v>
      </c>
      <c r="AU512" s="1042">
        <f>IF($AK512="n/a",1.03*AT512,IF($AK512&lt;0,1.01*AT512,IF($AK512&gt;10,1.1*AT512,(1+$AK512/100)*AT512)))</f>
        <v>0.801727674</v>
      </c>
      <c r="AV512" s="1042">
        <f>IF($AK512="n/a",1.03*AU512,IF($AK512&lt;0,1.01*AU512,IF($AK512&gt;10,1.1*AU512,(1+$AK512/100)*AU512)))</f>
        <v>0.85784861118</v>
      </c>
      <c r="AW512" s="766">
        <f>SUM(AR512:AV512)</f>
        <v>3.7691144851800003</v>
      </c>
      <c r="AX512" s="877">
        <f>AW512/I512*100</f>
        <v>13.082660483096149</v>
      </c>
      <c r="AY512" s="1212">
        <v>1.17</v>
      </c>
      <c r="AZ512" s="1028">
        <v>8.06</v>
      </c>
      <c r="BA512" s="1028">
        <v>-23.580000000000002</v>
      </c>
      <c r="BB512" s="1028">
        <v>-1.6500000000000001</v>
      </c>
      <c r="BC512" s="1028">
        <v>-11.66</v>
      </c>
      <c r="BE512" s="721">
        <v>2011</v>
      </c>
      <c r="BF512" s="1057">
        <f>IF(BE512&gt;2008,0,IF(BE512&gt;2001,1,IF(BE512&gt;1990,2,IF(BE512&gt;1980,3,IF(BE512&gt;1973,4,IF(BE512&gt;1970,5,IF(BE512&gt;1960,6,IF(BE512&gt;1958,7,IF(BE512&gt;1953,8,9)))))))))</f>
        <v>0</v>
      </c>
    </row>
    <row r="513" spans="1:58" x14ac:dyDescent="0.2">
      <c r="A513" s="1027" t="s">
        <v>1794</v>
      </c>
      <c r="B513" s="1031" t="s">
        <v>1795</v>
      </c>
      <c r="C513" s="1181" t="s">
        <v>109</v>
      </c>
      <c r="D513" s="1181" t="s">
        <v>4434</v>
      </c>
      <c r="E513" s="857">
        <v>8</v>
      </c>
      <c r="F513" s="1245">
        <v>471</v>
      </c>
      <c r="G513" s="1245" t="s">
        <v>38</v>
      </c>
      <c r="H513" s="1245" t="s">
        <v>38</v>
      </c>
      <c r="I513" s="1030">
        <v>52.6</v>
      </c>
      <c r="J513" s="766">
        <f>(M513/I513)*100</f>
        <v>3.2699619771863113</v>
      </c>
      <c r="K513" s="1033">
        <v>0.43</v>
      </c>
      <c r="L513" s="1043">
        <v>4</v>
      </c>
      <c r="M513" s="756">
        <f>K513*L513</f>
        <v>1.72</v>
      </c>
      <c r="N513" s="1026" t="s">
        <v>242</v>
      </c>
      <c r="O513" s="860">
        <v>0.39</v>
      </c>
      <c r="P513" s="1016">
        <v>43188</v>
      </c>
      <c r="Q513" s="1016">
        <v>43203</v>
      </c>
      <c r="R513" s="756">
        <f>(K513-O513)/O513*100</f>
        <v>10.25641025641025</v>
      </c>
      <c r="S513" s="824">
        <f>IF(INDEX(Historical!$D$7:$D$1455,MATCH(B513,Historical!$B$7:$B$1455,0))=0,"n/a",(INDEX(Historical!$C$7:$C$1455,MATCH(B513,Historical!$B$7:$B$1455,0))/INDEX(Historical!$D$7:$D$1455,MATCH(B513,Historical!$B$7:$B$1455,0))-1)*100)</f>
        <v>5.4794520547945202</v>
      </c>
      <c r="T513" s="824">
        <f>IF(INDEX(Historical!$F$7:$F$1455,MATCH(B513,Historical!$B$7:$B$1455,0))=0,"n/a",((INDEX(Historical!$C$7:$C$1455,MATCH(B513,Historical!$B$7:$B$1455,0))/INDEX(Historical!$F$7:$F$1455,MATCH(B513,Historical!$B$7:$B$1455,0)))^(1/3)-1)*100)</f>
        <v>9.5918570969794494</v>
      </c>
      <c r="U513" s="824">
        <f>IF(INDEX(Historical!$I$7:$I$1455,MATCH(B513,Historical!$B$7:$B$1455,0))=0,"n/a",((INDEX(Historical!$C$7:$C$1455,MATCH(B513,Historical!$B$7:$B$1455,0))/INDEX(Historical!$I$7:$I$1455,MATCH(B513,Historical!$B$7:$B$1455,0)))^(1/5)-1)*100)</f>
        <v>10.852777381398138</v>
      </c>
      <c r="V513" s="824">
        <f>IF(INDEX(Historical!$O$7:$O$1455,MATCH(B513,Historical!$B$7:$B$1455,0))=0,"n/a",((INDEX(Historical!$C$7:$C$1455,MATCH(B513,Historical!$B$7:$B$1455,0))/INDEX(Historical!$O$7:$O$1455,MATCH(B513,Historical!$B$7:$B$1455,0)))^(1/10)-1)*100)</f>
        <v>6.902869550055768</v>
      </c>
      <c r="W513" s="825">
        <f>IF(OR(U513&lt;=0,U513="n/a",V513&lt;=0,V513="n/a"),"n/a",U513/V513)</f>
        <v>1.5722124404495603</v>
      </c>
      <c r="X513" s="826">
        <f>IF(OR(AJ513&lt;=0,AJ513="n/a",U513&lt;=0,U513="n/a"),"n/a",U513/AJ513)</f>
        <v>1.528560194563118</v>
      </c>
      <c r="Y513" s="1032"/>
      <c r="Z513" s="766">
        <f>IF(OR(AC513&lt;0.01,AC513="n/a"),"n/a",M513/AC513*100)</f>
        <v>45.623342175066313</v>
      </c>
      <c r="AA513" s="1042">
        <f>IF(OR(AC513&lt;0.01,AC513="n/a"),"n/a",I513/AC513)</f>
        <v>13.952254641909814</v>
      </c>
      <c r="AB513" s="1043">
        <v>12</v>
      </c>
      <c r="AC513" s="1021">
        <v>3.77</v>
      </c>
      <c r="AD513" s="1021">
        <v>2.79</v>
      </c>
      <c r="AE513" s="1021">
        <v>5.37</v>
      </c>
      <c r="AF513" s="1021">
        <v>2.12</v>
      </c>
      <c r="AG513" s="1021">
        <v>14.099999999999998</v>
      </c>
      <c r="AH513" s="1021">
        <v>11.3</v>
      </c>
      <c r="AI513" s="1021">
        <v>6.83</v>
      </c>
      <c r="AJ513" s="1021">
        <v>7.1</v>
      </c>
      <c r="AK513" s="1021">
        <v>5</v>
      </c>
      <c r="AL513" s="1034">
        <v>900.51</v>
      </c>
      <c r="AM513" s="1028">
        <v>0.8</v>
      </c>
      <c r="AN513" s="1021">
        <v>0.05</v>
      </c>
      <c r="AO513" s="868">
        <f>IF(U513="n/a","n/a",IF(AA513&lt;0,"n/a",IF(AA513="n/a","n/a",J513+U513-AA513)))</f>
        <v>0.17048471667463438</v>
      </c>
      <c r="AP513" s="869">
        <f>IF(U513="n/a","n/a",J513+U513)</f>
        <v>14.122739358584449</v>
      </c>
      <c r="AQ513" s="1044">
        <f>IF(OR(AC513&lt;0.01,AF513="n/a"),"n/a",(I513/SQRT(22.5*AC513*(I513/AF513))-1)*100)</f>
        <v>14.656549632851679</v>
      </c>
      <c r="AR513" s="766">
        <f>INDEX(Historical!$C$7:$C$1455,MATCH(B513,Historical!$B$7:$B$1455,0))*IF(AH513="n/a",1.03,IF(AH513&lt;0,1.01,IF(AH513&gt;10,1.1,(1+AH513/100))))</f>
        <v>1.6940000000000002</v>
      </c>
      <c r="AS513" s="1042">
        <f>IF($AI513="n/a",1.03*AR513,IF($AI513&lt;0,1.01*AR513,IF($AI513&gt;10,1.1*AR513,(1+$AI513/100)*AR513)))</f>
        <v>1.8097002000000002</v>
      </c>
      <c r="AT513" s="1042">
        <f>IF($AK513="n/a",1.03*AS513,IF($AK513&lt;0,1.01*AS513,IF($AK513&gt;10,1.1*AS513,(1+$AK513/100)*AS513)))</f>
        <v>1.9001852100000003</v>
      </c>
      <c r="AU513" s="1042">
        <f>IF($AK513="n/a",1.03*AT513,IF($AK513&lt;0,1.01*AT513,IF($AK513&gt;10,1.1*AT513,(1+$AK513/100)*AT513)))</f>
        <v>1.9951944705000004</v>
      </c>
      <c r="AV513" s="1042">
        <f>IF($AK513="n/a",1.03*AU513,IF($AK513&lt;0,1.01*AU513,IF($AK513&gt;10,1.1*AU513,(1+$AK513/100)*AU513)))</f>
        <v>2.0949541940250005</v>
      </c>
      <c r="AW513" s="766">
        <f>SUM(AR513:AV513)</f>
        <v>9.4940340745250023</v>
      </c>
      <c r="AX513" s="877">
        <f>AW513/I513*100</f>
        <v>18.04949443826046</v>
      </c>
      <c r="AY513" s="1212">
        <v>0.64</v>
      </c>
      <c r="AZ513" s="1028">
        <v>5.2</v>
      </c>
      <c r="BA513" s="1028">
        <v>-16.84</v>
      </c>
      <c r="BB513" s="1028">
        <v>-1.0999999999999999</v>
      </c>
      <c r="BC513" s="1028">
        <v>-7.1499999999999995</v>
      </c>
      <c r="BE513" s="721">
        <v>2011</v>
      </c>
      <c r="BF513" s="1057">
        <f>IF(BE513&gt;2008,0,IF(BE513&gt;2001,1,IF(BE513&gt;1990,2,IF(BE513&gt;1980,3,IF(BE513&gt;1973,4,IF(BE513&gt;1970,5,IF(BE513&gt;1960,6,IF(BE513&gt;1958,7,IF(BE513&gt;1953,8,9)))))))))</f>
        <v>0</v>
      </c>
    </row>
    <row r="514" spans="1:58" x14ac:dyDescent="0.2">
      <c r="A514" s="1027" t="s">
        <v>1796</v>
      </c>
      <c r="B514" s="1031" t="s">
        <v>1797</v>
      </c>
      <c r="C514" s="1181" t="s">
        <v>113</v>
      </c>
      <c r="D514" s="1181" t="s">
        <v>4417</v>
      </c>
      <c r="E514" s="857">
        <v>9</v>
      </c>
      <c r="F514" s="1245">
        <v>398</v>
      </c>
      <c r="G514" s="1245" t="s">
        <v>107</v>
      </c>
      <c r="H514" s="1245" t="s">
        <v>107</v>
      </c>
      <c r="I514" s="1030">
        <v>78.48</v>
      </c>
      <c r="J514" s="766">
        <f>(M514/I514)*100</f>
        <v>0.8154943934760448</v>
      </c>
      <c r="K514" s="1033">
        <v>0.16</v>
      </c>
      <c r="L514" s="1043">
        <v>4</v>
      </c>
      <c r="M514" s="756">
        <f>K514*L514</f>
        <v>0.64</v>
      </c>
      <c r="N514" s="1026" t="s">
        <v>446</v>
      </c>
      <c r="O514" s="860">
        <v>0.14000000000000001</v>
      </c>
      <c r="P514" s="1016">
        <v>43413</v>
      </c>
      <c r="Q514" s="1016">
        <v>43431</v>
      </c>
      <c r="R514" s="756">
        <f>(K514-O514)/O514*100</f>
        <v>14.285714285714276</v>
      </c>
      <c r="S514" s="824">
        <f>IF(INDEX(Historical!$D$7:$D$1455,MATCH(B514,Historical!$B$7:$B$1455,0))=0,"n/a",(INDEX(Historical!$C$7:$C$1455,MATCH(B514,Historical!$B$7:$B$1455,0))/INDEX(Historical!$D$7:$D$1455,MATCH(B514,Historical!$B$7:$B$1455,0))-1)*100)</f>
        <v>21.95121951219512</v>
      </c>
      <c r="T514" s="824">
        <f>IF(INDEX(Historical!$F$7:$F$1455,MATCH(B514,Historical!$B$7:$B$1455,0))=0,"n/a",((INDEX(Historical!$C$7:$C$1455,MATCH(B514,Historical!$B$7:$B$1455,0))/INDEX(Historical!$F$7:$F$1455,MATCH(B514,Historical!$B$7:$B$1455,0)))^(1/3)-1)*100)</f>
        <v>16.445457431121579</v>
      </c>
      <c r="U514" s="824">
        <f>IF(INDEX(Historical!$I$7:$I$1455,MATCH(B514,Historical!$B$7:$B$1455,0))=0,"n/a",((INDEX(Historical!$C$7:$C$1455,MATCH(B514,Historical!$B$7:$B$1455,0))/INDEX(Historical!$I$7:$I$1455,MATCH(B514,Historical!$B$7:$B$1455,0)))^(1/5)-1)*100)</f>
        <v>15.178629837003488</v>
      </c>
      <c r="V514" s="824" t="str">
        <f>IF(INDEX(Historical!$O$7:$O$1455,MATCH(B514,Historical!$B$7:$B$1455,0))=0,"n/a",((INDEX(Historical!$C$7:$C$1455,MATCH(B514,Historical!$B$7:$B$1455,0))/INDEX(Historical!$O$7:$O$1455,MATCH(B514,Historical!$B$7:$B$1455,0)))^(1/10)-1)*100)</f>
        <v>n/a</v>
      </c>
      <c r="W514" s="825" t="str">
        <f>IF(OR(U514&lt;=0,U514="n/a",V514&lt;=0,V514="n/a"),"n/a",U514/V514)</f>
        <v>n/a</v>
      </c>
      <c r="X514" s="826">
        <f>IF(OR(AJ514&lt;=0,AJ514="n/a",U514&lt;=0,U514="n/a"),"n/a",U514/AJ514)</f>
        <v>21.683756910004981</v>
      </c>
      <c r="Y514" s="1031"/>
      <c r="Z514" s="766">
        <f>IF(OR(AC514&lt;0.01,AC514="n/a"),"n/a",M514/AC514*100)</f>
        <v>36.781609195402297</v>
      </c>
      <c r="AA514" s="1042">
        <f>IF(OR(AC514&lt;0.01,AC514="n/a"),"n/a",I514/AC514)</f>
        <v>45.103448275862071</v>
      </c>
      <c r="AB514" s="1043">
        <v>12</v>
      </c>
      <c r="AC514" s="1021">
        <v>1.74</v>
      </c>
      <c r="AD514" s="1021">
        <v>3.96</v>
      </c>
      <c r="AE514" s="1021">
        <v>4.29</v>
      </c>
      <c r="AF514" s="1021">
        <v>3.18</v>
      </c>
      <c r="AG514" s="1021">
        <v>11.5</v>
      </c>
      <c r="AH514" s="1023">
        <v>8.9</v>
      </c>
      <c r="AI514" s="1023">
        <v>11.93</v>
      </c>
      <c r="AJ514" s="1021">
        <v>0.70000000000000007</v>
      </c>
      <c r="AK514" s="1021">
        <v>11.4</v>
      </c>
      <c r="AL514" s="1034">
        <v>20690</v>
      </c>
      <c r="AM514" s="1028">
        <v>1</v>
      </c>
      <c r="AN514" s="1021">
        <v>0.57999999999999996</v>
      </c>
      <c r="AO514" s="868">
        <f>IF(U514="n/a","n/a",IF(AA514&lt;0,"n/a",IF(AA514="n/a","n/a",J514+U514-AA514)))</f>
        <v>-29.109324045382539</v>
      </c>
      <c r="AP514" s="869">
        <f>IF(U514="n/a","n/a",J514+U514)</f>
        <v>15.994124230479532</v>
      </c>
      <c r="AQ514" s="1044">
        <f>IF(OR(AC514&lt;0.01,AF514="n/a"),"n/a",(I514/SQRT(22.5*AC514*(I514/AF514))-1)*100)</f>
        <v>152.48011188319711</v>
      </c>
      <c r="AR514" s="766">
        <f>INDEX(Historical!$C$7:$C$1455,MATCH(B514,Historical!$B$7:$B$1455,0))*IF(AH514="n/a",1.03,IF(AH514&lt;0,1.01,IF(AH514&gt;10,1.1,(1+AH514/100))))</f>
        <v>0.54449999999999998</v>
      </c>
      <c r="AS514" s="1042">
        <f>IF($AI514="n/a",1.03*AR514,IF($AI514&lt;0,1.01*AR514,IF($AI514&gt;10,1.1*AR514,(1+$AI514/100)*AR514)))</f>
        <v>0.59894999999999998</v>
      </c>
      <c r="AT514" s="1042">
        <f>IF($AK514="n/a",1.03*AS514,IF($AK514&lt;0,1.01*AS514,IF($AK514&gt;10,1.1*AS514,(1+$AK514/100)*AS514)))</f>
        <v>0.65884500000000001</v>
      </c>
      <c r="AU514" s="1042">
        <f>IF($AK514="n/a",1.03*AT514,IF($AK514&lt;0,1.01*AT514,IF($AK514&gt;10,1.1*AT514,(1+$AK514/100)*AT514)))</f>
        <v>0.72472950000000003</v>
      </c>
      <c r="AV514" s="1042">
        <f>IF($AK514="n/a",1.03*AU514,IF($AK514&lt;0,1.01*AU514,IF($AK514&gt;10,1.1*AU514,(1+$AK514/100)*AU514)))</f>
        <v>0.79720245000000012</v>
      </c>
      <c r="AW514" s="766">
        <f>SUM(AR514:AV514)</f>
        <v>3.3242269499999999</v>
      </c>
      <c r="AX514" s="877">
        <f>AW514/I514*100</f>
        <v>4.2357631880733946</v>
      </c>
      <c r="AY514" s="1212">
        <v>0.14000000000000001</v>
      </c>
      <c r="AZ514" s="1028">
        <v>20.630000000000003</v>
      </c>
      <c r="BA514" s="1028">
        <v>-3.54</v>
      </c>
      <c r="BB514" s="1028">
        <v>2.1999999999999997</v>
      </c>
      <c r="BC514" s="1028">
        <v>3.46</v>
      </c>
      <c r="BE514" s="721">
        <v>2011</v>
      </c>
      <c r="BF514" s="1057">
        <f>IF(BE514&gt;2008,0,IF(BE514&gt;2001,1,IF(BE514&gt;1990,2,IF(BE514&gt;1980,3,IF(BE514&gt;1973,4,IF(BE514&gt;1970,5,IF(BE514&gt;1960,6,IF(BE514&gt;1958,7,IF(BE514&gt;1953,8,9)))))))))</f>
        <v>0</v>
      </c>
    </row>
    <row r="515" spans="1:58" s="905" customFormat="1" x14ac:dyDescent="0.2">
      <c r="A515" s="884" t="s">
        <v>2985</v>
      </c>
      <c r="B515" s="914" t="s">
        <v>2986</v>
      </c>
      <c r="C515" s="1181" t="s">
        <v>113</v>
      </c>
      <c r="D515" s="1181" t="s">
        <v>4427</v>
      </c>
      <c r="E515" s="885">
        <v>5</v>
      </c>
      <c r="F515" s="1245">
        <v>806</v>
      </c>
      <c r="G515" s="1244" t="s">
        <v>107</v>
      </c>
      <c r="H515" s="1244" t="s">
        <v>107</v>
      </c>
      <c r="I515" s="886">
        <v>153.69999999999999</v>
      </c>
      <c r="J515" s="887">
        <f>(M515/I515)*100</f>
        <v>3.7735849056603774</v>
      </c>
      <c r="K515" s="888">
        <v>1.45</v>
      </c>
      <c r="L515" s="889">
        <v>4</v>
      </c>
      <c r="M515" s="890">
        <f>K515*L515</f>
        <v>5.8</v>
      </c>
      <c r="N515" s="891" t="s">
        <v>729</v>
      </c>
      <c r="O515" s="892">
        <v>1.25</v>
      </c>
      <c r="P515" s="893">
        <v>43203</v>
      </c>
      <c r="Q515" s="893">
        <v>43220</v>
      </c>
      <c r="R515" s="890">
        <f>(K515-O515)/O515*100</f>
        <v>15.999999999999998</v>
      </c>
      <c r="S515" s="824">
        <f>IF(INDEX(Historical!$D$7:$D$1455,MATCH(B515,Historical!$B$7:$B$1455,0))=0,"n/a",(INDEX(Historical!$C$7:$C$1455,MATCH(B515,Historical!$B$7:$B$1455,0))/INDEX(Historical!$D$7:$D$1455,MATCH(B515,Historical!$B$7:$B$1455,0))-1)*100)</f>
        <v>21.052631578947366</v>
      </c>
      <c r="T515" s="824">
        <f>IF(INDEX(Historical!$F$7:$F$1455,MATCH(B515,Historical!$B$7:$B$1455,0))=0,"n/a",((INDEX(Historical!$C$7:$C$1455,MATCH(B515,Historical!$B$7:$B$1455,0))/INDEX(Historical!$F$7:$F$1455,MATCH(B515,Historical!$B$7:$B$1455,0)))^(1/3)-1)*100)</f>
        <v>32.000612179591229</v>
      </c>
      <c r="U515" s="824">
        <f>IF(INDEX(Historical!$I$7:$I$1455,MATCH(B515,Historical!$B$7:$B$1455,0))=0,"n/a",((INDEX(Historical!$C$7:$C$1455,MATCH(B515,Historical!$B$7:$B$1455,0))/INDEX(Historical!$I$7:$I$1455,MATCH(B515,Historical!$B$7:$B$1455,0)))^(1/5)-1)*100)</f>
        <v>13.151738288394043</v>
      </c>
      <c r="V515" s="824">
        <f>IF(INDEX(Historical!$O$7:$O$1455,MATCH(B515,Historical!$B$7:$B$1455,0))=0,"n/a",((INDEX(Historical!$C$7:$C$1455,MATCH(B515,Historical!$B$7:$B$1455,0))/INDEX(Historical!$O$7:$O$1455,MATCH(B515,Historical!$B$7:$B$1455,0)))^(1/10)-1)*100)</f>
        <v>13.383185310732038</v>
      </c>
      <c r="W515" s="894">
        <f>IF(OR(U515&lt;=0,U515="n/a",V515&lt;=0,V515="n/a"),"n/a",U515/V515)</f>
        <v>0.98270613333341528</v>
      </c>
      <c r="X515" s="895">
        <f>IF(OR(AJ515&lt;=0,AJ515="n/a",U515&lt;=0,U515="n/a"),"n/a",U515/AJ515)</f>
        <v>0.85959073780353223</v>
      </c>
      <c r="Y515" s="906" t="s">
        <v>4199</v>
      </c>
      <c r="Z515" s="887">
        <f>IF(OR(AC515&lt;0.01,AC515="n/a"),"n/a",M515/AC515*100)</f>
        <v>91.772151898734165</v>
      </c>
      <c r="AA515" s="897">
        <f>IF(OR(AC515&lt;0.01,AC515="n/a"),"n/a",I515/AC515)</f>
        <v>24.319620253164555</v>
      </c>
      <c r="AB515" s="889">
        <v>12</v>
      </c>
      <c r="AC515" s="898">
        <v>6.32</v>
      </c>
      <c r="AD515" s="898">
        <v>1.62</v>
      </c>
      <c r="AE515" s="898">
        <v>1.28</v>
      </c>
      <c r="AF515" s="898">
        <v>3.86</v>
      </c>
      <c r="AG515" s="898">
        <v>17.100000000000001</v>
      </c>
      <c r="AH515" s="898">
        <v>6.8000000000000007</v>
      </c>
      <c r="AI515" s="898">
        <v>9.15</v>
      </c>
      <c r="AJ515" s="898">
        <v>15.299999999999999</v>
      </c>
      <c r="AK515" s="898">
        <v>15</v>
      </c>
      <c r="AL515" s="899">
        <v>5800</v>
      </c>
      <c r="AM515" s="900">
        <v>0.1</v>
      </c>
      <c r="AN515" s="898">
        <v>0.09</v>
      </c>
      <c r="AO515" s="901">
        <f>IF(U515="n/a","n/a",IF(AA515&lt;0,"n/a",IF(AA515="n/a","n/a",J515+U515-AA515)))</f>
        <v>-7.3942970591101336</v>
      </c>
      <c r="AP515" s="902">
        <f>IF(U515="n/a","n/a",J515+U515)</f>
        <v>16.925323194054421</v>
      </c>
      <c r="AQ515" s="903">
        <f>IF(OR(AC515&lt;0.01,AF515="n/a"),"n/a",(I515/SQRT(22.5*AC515*(I515/AF515))-1)*100)</f>
        <v>104.2588055245547</v>
      </c>
      <c r="AR515" s="766">
        <f>INDEX(Historical!$C$7:$C$1455,MATCH(B515,Historical!$B$7:$B$1455,0))*IF(AH515="n/a",1.03,IF(AH515&lt;0,1.01,IF(AH515&gt;10,1.1,(1+AH515/100))))</f>
        <v>4.9127999999999998</v>
      </c>
      <c r="AS515" s="897">
        <f>IF($AI515="n/a",1.03*AR515,IF($AI515&lt;0,1.01*AR515,IF($AI515&gt;10,1.1*AR515,(1+$AI515/100)*AR515)))</f>
        <v>5.3623211999999993</v>
      </c>
      <c r="AT515" s="897">
        <f>IF($AK515="n/a",1.03*AS515,IF($AK515&lt;0,1.01*AS515,IF($AK515&gt;10,1.1*AS515,(1+$AK515/100)*AS515)))</f>
        <v>5.8985533199999995</v>
      </c>
      <c r="AU515" s="897">
        <f>IF($AK515="n/a",1.03*AT515,IF($AK515&lt;0,1.01*AT515,IF($AK515&gt;10,1.1*AT515,(1+$AK515/100)*AT515)))</f>
        <v>6.4884086520000004</v>
      </c>
      <c r="AV515" s="897">
        <f>IF($AK515="n/a",1.03*AU515,IF($AK515&lt;0,1.01*AU515,IF($AK515&gt;10,1.1*AU515,(1+$AK515/100)*AU515)))</f>
        <v>7.1372495172000008</v>
      </c>
      <c r="AW515" s="887">
        <f>SUM(AR515:AV515)</f>
        <v>29.7993326892</v>
      </c>
      <c r="AX515" s="904">
        <f>AW515/I515*100</f>
        <v>19.387984833571895</v>
      </c>
      <c r="AY515" s="1213">
        <v>0.9</v>
      </c>
      <c r="AZ515" s="900">
        <v>10.89</v>
      </c>
      <c r="BA515" s="900">
        <v>-20.34</v>
      </c>
      <c r="BB515" s="900">
        <v>-3.2099999999999995</v>
      </c>
      <c r="BC515" s="900">
        <v>-11.35</v>
      </c>
      <c r="BD515" s="1079"/>
      <c r="BE515" s="721">
        <v>2014</v>
      </c>
      <c r="BF515" s="1057">
        <f>IF(BE515&gt;2008,0,IF(BE515&gt;2001,1,IF(BE515&gt;1990,2,IF(BE515&gt;1980,3,IF(BE515&gt;1973,4,IF(BE515&gt;1970,5,IF(BE515&gt;1960,6,IF(BE515&gt;1958,7,IF(BE515&gt;1953,8,9)))))))))</f>
        <v>0</v>
      </c>
    </row>
    <row r="516" spans="1:58" x14ac:dyDescent="0.2">
      <c r="A516" s="1027" t="s">
        <v>1798</v>
      </c>
      <c r="B516" s="1031" t="s">
        <v>1799</v>
      </c>
      <c r="C516" s="1181" t="s">
        <v>113</v>
      </c>
      <c r="D516" s="1181" t="s">
        <v>214</v>
      </c>
      <c r="E516" s="857">
        <v>6</v>
      </c>
      <c r="F516" s="1245">
        <v>714</v>
      </c>
      <c r="G516" s="1245" t="s">
        <v>107</v>
      </c>
      <c r="H516" s="1245" t="s">
        <v>107</v>
      </c>
      <c r="I516" s="1030">
        <v>73.760000000000005</v>
      </c>
      <c r="J516" s="766">
        <f>(M516/I516)*100</f>
        <v>1.1388286334056399</v>
      </c>
      <c r="K516" s="1033">
        <v>0.21</v>
      </c>
      <c r="L516" s="1043">
        <v>4</v>
      </c>
      <c r="M516" s="756">
        <f>K516*L516</f>
        <v>0.84</v>
      </c>
      <c r="N516" s="1026" t="s">
        <v>599</v>
      </c>
      <c r="O516" s="860">
        <v>0.19</v>
      </c>
      <c r="P516" s="1016">
        <v>43251</v>
      </c>
      <c r="Q516" s="1016">
        <v>43266</v>
      </c>
      <c r="R516" s="756">
        <f>(K516-O516)/O516*100</f>
        <v>10.52631578947368</v>
      </c>
      <c r="S516" s="824">
        <f>IF(INDEX(Historical!$D$7:$D$1455,MATCH(B516,Historical!$B$7:$B$1455,0))=0,"n/a",(INDEX(Historical!$C$7:$C$1455,MATCH(B516,Historical!$B$7:$B$1455,0))/INDEX(Historical!$D$7:$D$1455,MATCH(B516,Historical!$B$7:$B$1455,0))-1)*100)</f>
        <v>5.6338028169014231</v>
      </c>
      <c r="T516" s="824">
        <f>IF(INDEX(Historical!$F$7:$F$1455,MATCH(B516,Historical!$B$7:$B$1455,0))=0,"n/a",((INDEX(Historical!$C$7:$C$1455,MATCH(B516,Historical!$B$7:$B$1455,0))/INDEX(Historical!$F$7:$F$1455,MATCH(B516,Historical!$B$7:$B$1455,0)))^(1/3)-1)*100)</f>
        <v>8.9459499237564799</v>
      </c>
      <c r="U516" s="824">
        <f>IF(INDEX(Historical!$I$7:$I$1455,MATCH(B516,Historical!$B$7:$B$1455,0))=0,"n/a",((INDEX(Historical!$C$7:$C$1455,MATCH(B516,Historical!$B$7:$B$1455,0))/INDEX(Historical!$I$7:$I$1455,MATCH(B516,Historical!$B$7:$B$1455,0)))^(1/5)-1)*100)</f>
        <v>11.255558285117573</v>
      </c>
      <c r="V516" s="824">
        <f>IF(INDEX(Historical!$O$7:$O$1455,MATCH(B516,Historical!$B$7:$B$1455,0))=0,"n/a",((INDEX(Historical!$C$7:$C$1455,MATCH(B516,Historical!$B$7:$B$1455,0))/INDEX(Historical!$O$7:$O$1455,MATCH(B516,Historical!$B$7:$B$1455,0)))^(1/10)-1)*100)</f>
        <v>6.4878668033606202</v>
      </c>
      <c r="W516" s="825">
        <f>IF(OR(U516&lt;=0,U516="n/a",V516&lt;=0,V516="n/a"),"n/a",U516/V516)</f>
        <v>1.7348627254935873</v>
      </c>
      <c r="X516" s="826">
        <f>IF(OR(AJ516&lt;=0,AJ516="n/a",U516&lt;=0,U516="n/a"),"n/a",U516/AJ516)</f>
        <v>1.4247542133060218</v>
      </c>
      <c r="Y516" s="790"/>
      <c r="Z516" s="766">
        <f>IF(OR(AC516&lt;0.01,AC516="n/a"),"n/a",M516/AC516*100)</f>
        <v>24.34782608695652</v>
      </c>
      <c r="AA516" s="1042">
        <f>IF(OR(AC516&lt;0.01,AC516="n/a"),"n/a",I516/AC516)</f>
        <v>21.379710144927536</v>
      </c>
      <c r="AB516" s="1043">
        <v>12</v>
      </c>
      <c r="AC516" s="1021">
        <v>3.45</v>
      </c>
      <c r="AD516" s="1021">
        <v>2.14</v>
      </c>
      <c r="AE516" s="1021">
        <v>1.63</v>
      </c>
      <c r="AF516" s="1021">
        <v>2.86</v>
      </c>
      <c r="AG516" s="1021">
        <v>10.9</v>
      </c>
      <c r="AH516" s="1021">
        <v>17</v>
      </c>
      <c r="AI516" s="1021">
        <v>10.050000000000001</v>
      </c>
      <c r="AJ516" s="1021">
        <v>7.9</v>
      </c>
      <c r="AK516" s="1021">
        <v>10</v>
      </c>
      <c r="AL516" s="1034">
        <v>2520</v>
      </c>
      <c r="AM516" s="1028">
        <v>1</v>
      </c>
      <c r="AN516" s="1021">
        <v>0.43</v>
      </c>
      <c r="AO516" s="868">
        <f>IF(U516="n/a","n/a",IF(AA516&lt;0,"n/a",IF(AA516="n/a","n/a",J516+U516-AA516)))</f>
        <v>-8.9853232264043239</v>
      </c>
      <c r="AP516" s="869">
        <f>IF(U516="n/a","n/a",J516+U516)</f>
        <v>12.394386918523212</v>
      </c>
      <c r="AQ516" s="1044">
        <f>IF(OR(AC516&lt;0.01,AF516="n/a"),"n/a",(I516/SQRT(22.5*AC516*(I516/AF516))-1)*100)</f>
        <v>64.851409207056321</v>
      </c>
      <c r="AR516" s="766">
        <f>INDEX(Historical!$C$7:$C$1455,MATCH(B516,Historical!$B$7:$B$1455,0))*IF(AH516="n/a",1.03,IF(AH516&lt;0,1.01,IF(AH516&gt;10,1.1,(1+AH516/100))))</f>
        <v>0.82500000000000007</v>
      </c>
      <c r="AS516" s="1042">
        <f>IF($AI516="n/a",1.03*AR516,IF($AI516&lt;0,1.01*AR516,IF($AI516&gt;10,1.1*AR516,(1+$AI516/100)*AR516)))</f>
        <v>0.9075000000000002</v>
      </c>
      <c r="AT516" s="1042">
        <f>IF($AK516="n/a",1.03*AS516,IF($AK516&lt;0,1.01*AS516,IF($AK516&gt;10,1.1*AS516,(1+$AK516/100)*AS516)))</f>
        <v>0.9982500000000003</v>
      </c>
      <c r="AU516" s="1042">
        <f>IF($AK516="n/a",1.03*AT516,IF($AK516&lt;0,1.01*AT516,IF($AK516&gt;10,1.1*AT516,(1+$AK516/100)*AT516)))</f>
        <v>1.0980750000000004</v>
      </c>
      <c r="AV516" s="1042">
        <f>IF($AK516="n/a",1.03*AU516,IF($AK516&lt;0,1.01*AU516,IF($AK516&gt;10,1.1*AU516,(1+$AK516/100)*AU516)))</f>
        <v>1.2078825000000004</v>
      </c>
      <c r="AW516" s="766">
        <f>SUM(AR516:AV516)</f>
        <v>5.0367075000000012</v>
      </c>
      <c r="AX516" s="877">
        <f>AW516/I516*100</f>
        <v>6.8285079989154021</v>
      </c>
      <c r="AY516" s="1212">
        <v>1.1000000000000001</v>
      </c>
      <c r="AZ516" s="1028">
        <v>9.6199999999999992</v>
      </c>
      <c r="BA516" s="1028">
        <v>-20.990000000000002</v>
      </c>
      <c r="BB516" s="1028">
        <v>-1.47</v>
      </c>
      <c r="BC516" s="1028">
        <v>-5.9700000000000006</v>
      </c>
      <c r="BE516" s="721">
        <v>2013</v>
      </c>
      <c r="BF516" s="1057">
        <f>IF(BE516&gt;2008,0,IF(BE516&gt;2001,1,IF(BE516&gt;1990,2,IF(BE516&gt;1980,3,IF(BE516&gt;1973,4,IF(BE516&gt;1970,5,IF(BE516&gt;1960,6,IF(BE516&gt;1958,7,IF(BE516&gt;1953,8,9)))))))))</f>
        <v>0</v>
      </c>
    </row>
    <row r="517" spans="1:58" s="1019" customFormat="1" x14ac:dyDescent="0.2">
      <c r="A517" s="1019" t="s">
        <v>1800</v>
      </c>
      <c r="B517" s="1031" t="s">
        <v>1801</v>
      </c>
      <c r="C517" s="1181" t="s">
        <v>129</v>
      </c>
      <c r="D517" s="1181" t="s">
        <v>4449</v>
      </c>
      <c r="E517" s="857">
        <v>9</v>
      </c>
      <c r="F517" s="1245">
        <v>338</v>
      </c>
      <c r="G517" s="1245" t="s">
        <v>107</v>
      </c>
      <c r="H517" s="1245" t="s">
        <v>107</v>
      </c>
      <c r="I517" s="1030">
        <v>174.68</v>
      </c>
      <c r="J517" s="766">
        <f>(M517/I517)*100</f>
        <v>1.2365468284863752</v>
      </c>
      <c r="K517" s="1033">
        <v>0.54</v>
      </c>
      <c r="L517" s="1043">
        <v>4</v>
      </c>
      <c r="M517" s="756">
        <f>K517*L517</f>
        <v>2.16</v>
      </c>
      <c r="N517" s="1026" t="s">
        <v>162</v>
      </c>
      <c r="O517" s="860">
        <v>0.49</v>
      </c>
      <c r="P517" s="714">
        <v>43118</v>
      </c>
      <c r="Q517" s="714">
        <v>43131</v>
      </c>
      <c r="R517" s="756">
        <f>(K517-O517)/O517*100</f>
        <v>10.204081632653072</v>
      </c>
      <c r="S517" s="824">
        <f>IF(INDEX(Historical!$D$7:$D$1455,MATCH(B517,Historical!$B$7:$B$1455,0))=0,"n/a",(INDEX(Historical!$C$7:$C$1455,MATCH(B517,Historical!$B$7:$B$1455,0))/INDEX(Historical!$D$7:$D$1455,MATCH(B517,Historical!$B$7:$B$1455,0))-1)*100)</f>
        <v>16.666666666666675</v>
      </c>
      <c r="T517" s="824">
        <f>IF(INDEX(Historical!$F$7:$F$1455,MATCH(B517,Historical!$B$7:$B$1455,0))=0,"n/a",((INDEX(Historical!$C$7:$C$1455,MATCH(B517,Historical!$B$7:$B$1455,0))/INDEX(Historical!$F$7:$F$1455,MATCH(B517,Historical!$B$7:$B$1455,0)))^(1/3)-1)*100)</f>
        <v>12.955067905975316</v>
      </c>
      <c r="U517" s="824">
        <f>IF(INDEX(Historical!$I$7:$I$1455,MATCH(B517,Historical!$B$7:$B$1455,0))=0,"n/a",((INDEX(Historical!$C$7:$C$1455,MATCH(B517,Historical!$B$7:$B$1455,0))/INDEX(Historical!$I$7:$I$1455,MATCH(B517,Historical!$B$7:$B$1455,0)))^(1/5)-1)*100)</f>
        <v>11.060497971884509</v>
      </c>
      <c r="V517" s="824">
        <f>IF(INDEX(Historical!$O$7:$O$1455,MATCH(B517,Historical!$B$7:$B$1455,0))=0,"n/a",((INDEX(Historical!$C$7:$C$1455,MATCH(B517,Historical!$B$7:$B$1455,0))/INDEX(Historical!$O$7:$O$1455,MATCH(B517,Historical!$B$7:$B$1455,0)))^(1/10)-1)*100)</f>
        <v>6.9610375725068785</v>
      </c>
      <c r="W517" s="825">
        <f>IF(OR(U517&lt;=0,U517="n/a",V517&lt;=0,V517="n/a"),"n/a",U517/V517)</f>
        <v>1.5889151375319026</v>
      </c>
      <c r="X517" s="826">
        <f>IF(OR(AJ517&lt;=0,AJ517="n/a",U517&lt;=0,U517="n/a"),"n/a",U517/AJ517)</f>
        <v>1.0738347545518943</v>
      </c>
      <c r="Y517" s="777"/>
      <c r="Z517" s="766">
        <f>IF(OR(AC517&lt;0.01,AC517="n/a"),"n/a",M517/AC517*100)</f>
        <v>52.300242130750604</v>
      </c>
      <c r="AA517" s="1042">
        <f>IF(OR(AC517&lt;0.01,AC517="n/a"),"n/a",I517/AC517)</f>
        <v>42.295399515738502</v>
      </c>
      <c r="AB517" s="1043">
        <v>8</v>
      </c>
      <c r="AC517" s="1021">
        <v>4.13</v>
      </c>
      <c r="AD517" s="1021">
        <v>3.25</v>
      </c>
      <c r="AE517" s="1021">
        <v>5.83</v>
      </c>
      <c r="AF517" s="1021">
        <v>15.58</v>
      </c>
      <c r="AG517" s="1021">
        <v>42.9</v>
      </c>
      <c r="AH517" s="1021">
        <v>10.9</v>
      </c>
      <c r="AI517" s="1021">
        <v>8.89</v>
      </c>
      <c r="AJ517" s="1021">
        <v>10.299999999999999</v>
      </c>
      <c r="AK517" s="1021">
        <v>13</v>
      </c>
      <c r="AL517" s="1034">
        <v>2380</v>
      </c>
      <c r="AM517" s="1028">
        <v>1.4000000000000001</v>
      </c>
      <c r="AN517" s="1021">
        <v>0.56000000000000005</v>
      </c>
      <c r="AO517" s="868">
        <f>IF(U517="n/a","n/a",IF(AA517&lt;0,"n/a",IF(AA517="n/a","n/a",J517+U517-AA517)))</f>
        <v>-29.998354715367618</v>
      </c>
      <c r="AP517" s="869">
        <f>IF(U517="n/a","n/a",J517+U517)</f>
        <v>12.297044800370884</v>
      </c>
      <c r="AQ517" s="1044">
        <f>IF(OR(AC517&lt;0.01,AF517="n/a"),"n/a",(I517/SQRT(22.5*AC517*(I517/AF517))-1)*100)</f>
        <v>441.17662939405812</v>
      </c>
      <c r="AR517" s="766">
        <f>INDEX(Historical!$C$7:$C$1455,MATCH(B517,Historical!$B$7:$B$1455,0))*IF(AH517="n/a",1.03,IF(AH517&lt;0,1.01,IF(AH517&gt;10,1.1,(1+AH517/100))))</f>
        <v>2.1560000000000001</v>
      </c>
      <c r="AS517" s="1042">
        <f>IF($AI517="n/a",1.03*AR517,IF($AI517&lt;0,1.01*AR517,IF($AI517&gt;10,1.1*AR517,(1+$AI517/100)*AR517)))</f>
        <v>2.3476684000000003</v>
      </c>
      <c r="AT517" s="1042">
        <f>IF($AK517="n/a",1.03*AS517,IF($AK517&lt;0,1.01*AS517,IF($AK517&gt;10,1.1*AS517,(1+$AK517/100)*AS517)))</f>
        <v>2.5824352400000006</v>
      </c>
      <c r="AU517" s="1042">
        <f>IF($AK517="n/a",1.03*AT517,IF($AK517&lt;0,1.01*AT517,IF($AK517&gt;10,1.1*AT517,(1+$AK517/100)*AT517)))</f>
        <v>2.8406787640000011</v>
      </c>
      <c r="AV517" s="1042">
        <f>IF($AK517="n/a",1.03*AU517,IF($AK517&lt;0,1.01*AU517,IF($AK517&gt;10,1.1*AU517,(1+$AK517/100)*AU517)))</f>
        <v>3.1247466404000015</v>
      </c>
      <c r="AW517" s="766">
        <f>SUM(AR517:AV517)</f>
        <v>13.051529044400004</v>
      </c>
      <c r="AX517" s="877">
        <f>AW517/I517*100</f>
        <v>7.4716790957178851</v>
      </c>
      <c r="AY517" s="1212">
        <v>0.51</v>
      </c>
      <c r="AZ517" s="1028">
        <v>51.17</v>
      </c>
      <c r="BA517" s="1028">
        <v>-5.19</v>
      </c>
      <c r="BB517" s="1028">
        <v>4.92</v>
      </c>
      <c r="BC517" s="1028">
        <v>15.079999999999998</v>
      </c>
      <c r="BD517" s="1078"/>
      <c r="BE517" s="721">
        <v>2010</v>
      </c>
      <c r="BF517" s="1057">
        <f>IF(BE517&gt;2008,0,IF(BE517&gt;2001,1,IF(BE517&gt;1990,2,IF(BE517&gt;1980,3,IF(BE517&gt;1973,4,IF(BE517&gt;1970,5,IF(BE517&gt;1960,6,IF(BE517&gt;1958,7,IF(BE517&gt;1953,8,9)))))))))</f>
        <v>0</v>
      </c>
    </row>
    <row r="518" spans="1:58" s="1019" customFormat="1" x14ac:dyDescent="0.2">
      <c r="A518" s="1019" t="s">
        <v>1802</v>
      </c>
      <c r="B518" s="1031" t="s">
        <v>1803</v>
      </c>
      <c r="C518" s="1181" t="s">
        <v>109</v>
      </c>
      <c r="D518" s="1181" t="s">
        <v>4434</v>
      </c>
      <c r="E518" s="857">
        <v>8</v>
      </c>
      <c r="F518" s="1245">
        <v>483</v>
      </c>
      <c r="G518" s="1245" t="s">
        <v>38</v>
      </c>
      <c r="H518" s="1245" t="s">
        <v>116</v>
      </c>
      <c r="I518" s="1030">
        <v>60.17</v>
      </c>
      <c r="J518" s="766">
        <f>(M518/I518)*100</f>
        <v>2.1937842778793417</v>
      </c>
      <c r="K518" s="1033">
        <v>0.33</v>
      </c>
      <c r="L518" s="1043">
        <v>4</v>
      </c>
      <c r="M518" s="756">
        <f>K518*L518</f>
        <v>1.32</v>
      </c>
      <c r="N518" s="1026" t="s">
        <v>715</v>
      </c>
      <c r="O518" s="860">
        <v>0.26</v>
      </c>
      <c r="P518" s="1016">
        <v>43224</v>
      </c>
      <c r="Q518" s="1016">
        <v>43241</v>
      </c>
      <c r="R518" s="756">
        <f>(K518-O518)/O518*100</f>
        <v>26.923076923076927</v>
      </c>
      <c r="S518" s="824">
        <f>IF(INDEX(Historical!$D$7:$D$1455,MATCH(B518,Historical!$B$7:$B$1455,0))=0,"n/a",(INDEX(Historical!$C$7:$C$1455,MATCH(B518,Historical!$B$7:$B$1455,0))/INDEX(Historical!$D$7:$D$1455,MATCH(B518,Historical!$B$7:$B$1455,0))-1)*100)</f>
        <v>5.1020408163265252</v>
      </c>
      <c r="T518" s="824">
        <f>IF(INDEX(Historical!$F$7:$F$1455,MATCH(B518,Historical!$B$7:$B$1455,0))=0,"n/a",((INDEX(Historical!$C$7:$C$1455,MATCH(B518,Historical!$B$7:$B$1455,0))/INDEX(Historical!$F$7:$F$1455,MATCH(B518,Historical!$B$7:$B$1455,0)))^(1/3)-1)*100)</f>
        <v>11.15405747242586</v>
      </c>
      <c r="U518" s="824">
        <f>IF(INDEX(Historical!$I$7:$I$1455,MATCH(B518,Historical!$B$7:$B$1455,0))=0,"n/a",((INDEX(Historical!$C$7:$C$1455,MATCH(B518,Historical!$B$7:$B$1455,0))/INDEX(Historical!$I$7:$I$1455,MATCH(B518,Historical!$B$7:$B$1455,0)))^(1/5)-1)*100)</f>
        <v>24.094872185427384</v>
      </c>
      <c r="V518" s="824">
        <f>IF(INDEX(Historical!$O$7:$O$1455,MATCH(B518,Historical!$B$7:$B$1455,0))=0,"n/a",((INDEX(Historical!$C$7:$C$1455,MATCH(B518,Historical!$B$7:$B$1455,0))/INDEX(Historical!$O$7:$O$1455,MATCH(B518,Historical!$B$7:$B$1455,0)))^(1/10)-1)*100)</f>
        <v>-1.2663627486397266</v>
      </c>
      <c r="W518" s="825" t="str">
        <f>IF(OR(U518&lt;=0,U518="n/a",V518&lt;=0,V518="n/a"),"n/a",U518/V518)</f>
        <v>n/a</v>
      </c>
      <c r="X518" s="826">
        <f>IF(OR(AJ518&lt;=0,AJ518="n/a",U518&lt;=0,U518="n/a"),"n/a",U518/AJ518)</f>
        <v>2.5908464715513313</v>
      </c>
      <c r="Y518" s="787"/>
      <c r="Z518" s="766">
        <f>IF(OR(AC518&lt;0.01,AC518="n/a"),"n/a",M518/AC518*100)</f>
        <v>35.388739946380696</v>
      </c>
      <c r="AA518" s="1042">
        <f>IF(OR(AC518&lt;0.01,AC518="n/a"),"n/a",I518/AC518)</f>
        <v>16.131367292225203</v>
      </c>
      <c r="AB518" s="1043">
        <v>12</v>
      </c>
      <c r="AC518" s="1021">
        <v>3.73</v>
      </c>
      <c r="AD518" s="1021">
        <v>2.02</v>
      </c>
      <c r="AE518" s="1021">
        <v>5.46</v>
      </c>
      <c r="AF518" s="1021">
        <v>2.0699999999999998</v>
      </c>
      <c r="AG518" s="1021">
        <v>12.8</v>
      </c>
      <c r="AH518" s="1021">
        <v>34.200000000000003</v>
      </c>
      <c r="AI518" s="1021">
        <v>9.7799999999999994</v>
      </c>
      <c r="AJ518" s="1021">
        <v>9.3000000000000007</v>
      </c>
      <c r="AK518" s="1021">
        <v>8</v>
      </c>
      <c r="AL518" s="1034">
        <v>5520</v>
      </c>
      <c r="AM518" s="1028">
        <v>0.5</v>
      </c>
      <c r="AN518" s="1021">
        <v>0.08</v>
      </c>
      <c r="AO518" s="868">
        <f>IF(U518="n/a","n/a",IF(AA518&lt;0,"n/a",IF(AA518="n/a","n/a",J518+U518-AA518)))</f>
        <v>10.157289171081523</v>
      </c>
      <c r="AP518" s="869">
        <f>IF(U518="n/a","n/a",J518+U518)</f>
        <v>26.288656463306726</v>
      </c>
      <c r="AQ518" s="1044">
        <f>IF(OR(AC518&lt;0.01,AF518="n/a"),"n/a",(I518/SQRT(22.5*AC518*(I518/AF518))-1)*100)</f>
        <v>21.823059840274862</v>
      </c>
      <c r="AR518" s="766">
        <f>INDEX(Historical!$C$7:$C$1455,MATCH(B518,Historical!$B$7:$B$1455,0))*IF(AH518="n/a",1.03,IF(AH518&lt;0,1.01,IF(AH518&gt;10,1.1,(1+AH518/100))))</f>
        <v>1.1330000000000002</v>
      </c>
      <c r="AS518" s="1042">
        <f>IF($AI518="n/a",1.03*AR518,IF($AI518&lt;0,1.01*AR518,IF($AI518&gt;10,1.1*AR518,(1+$AI518/100)*AR518)))</f>
        <v>1.2438074000000001</v>
      </c>
      <c r="AT518" s="1042">
        <f>IF($AK518="n/a",1.03*AS518,IF($AK518&lt;0,1.01*AS518,IF($AK518&gt;10,1.1*AS518,(1+$AK518/100)*AS518)))</f>
        <v>1.3433119920000003</v>
      </c>
      <c r="AU518" s="1042">
        <f>IF($AK518="n/a",1.03*AT518,IF($AK518&lt;0,1.01*AT518,IF($AK518&gt;10,1.1*AT518,(1+$AK518/100)*AT518)))</f>
        <v>1.4507769513600004</v>
      </c>
      <c r="AV518" s="1042">
        <f>IF($AK518="n/a",1.03*AU518,IF($AK518&lt;0,1.01*AU518,IF($AK518&gt;10,1.1*AU518,(1+$AK518/100)*AU518)))</f>
        <v>1.5668391074688006</v>
      </c>
      <c r="AW518" s="766">
        <f>SUM(AR518:AV518)</f>
        <v>6.7377354508288017</v>
      </c>
      <c r="AX518" s="877">
        <f>AW518/I518*100</f>
        <v>11.197831894347351</v>
      </c>
      <c r="AY518" s="1212">
        <v>1</v>
      </c>
      <c r="AZ518" s="1028">
        <v>16.41</v>
      </c>
      <c r="BA518" s="1028">
        <v>-13.59</v>
      </c>
      <c r="BB518" s="1028">
        <v>0.61</v>
      </c>
      <c r="BC518" s="1028">
        <v>-2.4500000000000002</v>
      </c>
      <c r="BD518" s="1078"/>
      <c r="BE518" s="721">
        <v>2011</v>
      </c>
      <c r="BF518" s="1057">
        <f>IF(BE518&gt;2008,0,IF(BE518&gt;2001,1,IF(BE518&gt;1990,2,IF(BE518&gt;1980,3,IF(BE518&gt;1973,4,IF(BE518&gt;1970,5,IF(BE518&gt;1960,6,IF(BE518&gt;1958,7,IF(BE518&gt;1953,8,9)))))))))</f>
        <v>0</v>
      </c>
    </row>
    <row r="519" spans="1:58" s="1019" customFormat="1" x14ac:dyDescent="0.2">
      <c r="A519" s="1019" t="s">
        <v>1804</v>
      </c>
      <c r="B519" s="1031" t="s">
        <v>1805</v>
      </c>
      <c r="C519" s="1181" t="s">
        <v>4414</v>
      </c>
      <c r="D519" s="1181" t="s">
        <v>4415</v>
      </c>
      <c r="E519" s="857">
        <v>8</v>
      </c>
      <c r="F519" s="1245">
        <v>443</v>
      </c>
      <c r="G519" s="1245" t="s">
        <v>38</v>
      </c>
      <c r="H519" s="1245" t="s">
        <v>116</v>
      </c>
      <c r="I519" s="1030">
        <v>28.86</v>
      </c>
      <c r="J519" s="766">
        <f>(M519/I519)*100</f>
        <v>5.4747054747054751</v>
      </c>
      <c r="K519" s="1033">
        <v>0.39500000000000002</v>
      </c>
      <c r="L519" s="1043">
        <v>4</v>
      </c>
      <c r="M519" s="756">
        <f>K519*L519</f>
        <v>1.58</v>
      </c>
      <c r="N519" s="1026" t="s">
        <v>150</v>
      </c>
      <c r="O519" s="860">
        <v>0.38500000000000001</v>
      </c>
      <c r="P519" s="1016">
        <v>43166</v>
      </c>
      <c r="Q519" s="1016">
        <v>43174</v>
      </c>
      <c r="R519" s="756">
        <f>(K519-O519)/O519*100</f>
        <v>2.5974025974025996</v>
      </c>
      <c r="S519" s="824">
        <f>IF(INDEX(Historical!$D$7:$D$1455,MATCH(B519,Historical!$B$7:$B$1455,0))=0,"n/a",(INDEX(Historical!$C$7:$C$1455,MATCH(B519,Historical!$B$7:$B$1455,0))/INDEX(Historical!$D$7:$D$1455,MATCH(B519,Historical!$B$7:$B$1455,0))-1)*100)</f>
        <v>5.4794520547945202</v>
      </c>
      <c r="T519" s="824">
        <f>IF(INDEX(Historical!$F$7:$F$1455,MATCH(B519,Historical!$B$7:$B$1455,0))=0,"n/a",((INDEX(Historical!$C$7:$C$1455,MATCH(B519,Historical!$B$7:$B$1455,0))/INDEX(Historical!$F$7:$F$1455,MATCH(B519,Historical!$B$7:$B$1455,0)))^(1/3)-1)*100)</f>
        <v>5.8097746663507976</v>
      </c>
      <c r="U519" s="824">
        <f>IF(INDEX(Historical!$I$7:$I$1455,MATCH(B519,Historical!$B$7:$B$1455,0))=0,"n/a",((INDEX(Historical!$C$7:$C$1455,MATCH(B519,Historical!$B$7:$B$1455,0))/INDEX(Historical!$I$7:$I$1455,MATCH(B519,Historical!$B$7:$B$1455,0)))^(1/5)-1)*100)</f>
        <v>5.8309138612257838</v>
      </c>
      <c r="V519" s="824">
        <f>IF(INDEX(Historical!$O$7:$O$1455,MATCH(B519,Historical!$B$7:$B$1455,0))=0,"n/a",((INDEX(Historical!$C$7:$C$1455,MATCH(B519,Historical!$B$7:$B$1455,0))/INDEX(Historical!$O$7:$O$1455,MATCH(B519,Historical!$B$7:$B$1455,0)))^(1/10)-1)*100)</f>
        <v>-2.481827703981776</v>
      </c>
      <c r="W519" s="825" t="str">
        <f>IF(OR(U519&lt;=0,U519="n/a",V519&lt;=0,V519="n/a"),"n/a",U519/V519)</f>
        <v>n/a</v>
      </c>
      <c r="X519" s="826">
        <f>IF(OR(AJ519&lt;=0,AJ519="n/a",U519&lt;=0,U519="n/a"),"n/a",U519/AJ519)</f>
        <v>6.8679786351304881E-2</v>
      </c>
      <c r="Y519" s="799"/>
      <c r="Z519" s="766">
        <f>IF(OR(AC519&lt;0.01,AC519="n/a"),"n/a",M519/AC519*100)</f>
        <v>46.745562130177518</v>
      </c>
      <c r="AA519" s="1042">
        <f>IF(OR(AC519&lt;0.01,AC519="n/a"),"n/a",I519/AC519)</f>
        <v>8.5384615384615383</v>
      </c>
      <c r="AB519" s="1043">
        <v>12</v>
      </c>
      <c r="AC519" s="1021">
        <v>3.38</v>
      </c>
      <c r="AD519" s="1021">
        <v>0.95</v>
      </c>
      <c r="AE519" s="1021">
        <v>6.86</v>
      </c>
      <c r="AF519" s="1021">
        <v>2.11</v>
      </c>
      <c r="AG519" s="1021">
        <v>25.5</v>
      </c>
      <c r="AH519" s="1021">
        <v>40.1</v>
      </c>
      <c r="AI519" s="1021">
        <v>-61.5</v>
      </c>
      <c r="AJ519" s="1021">
        <v>84.899999999999991</v>
      </c>
      <c r="AK519" s="1021">
        <v>9</v>
      </c>
      <c r="AL519" s="1034">
        <v>3720</v>
      </c>
      <c r="AM519" s="1028">
        <v>1.2</v>
      </c>
      <c r="AN519" s="1021">
        <v>1.03</v>
      </c>
      <c r="AO519" s="868">
        <f>IF(U519="n/a","n/a",IF(AA519&lt;0,"n/a",IF(AA519="n/a","n/a",J519+U519-AA519)))</f>
        <v>2.7671577974697197</v>
      </c>
      <c r="AP519" s="869">
        <f>IF(U519="n/a","n/a",J519+U519)</f>
        <v>11.305619335931258</v>
      </c>
      <c r="AQ519" s="1044">
        <f>IF(OR(AC519&lt;0.01,AF519="n/a"),"n/a",(I519/SQRT(22.5*AC519*(I519/AF519))-1)*100)</f>
        <v>-10.517155347075114</v>
      </c>
      <c r="AR519" s="766">
        <f>INDEX(Historical!$C$7:$C$1455,MATCH(B519,Historical!$B$7:$B$1455,0))*IF(AH519="n/a",1.03,IF(AH519&lt;0,1.01,IF(AH519&gt;10,1.1,(1+AH519/100))))</f>
        <v>1.6940000000000002</v>
      </c>
      <c r="AS519" s="1042">
        <f>IF($AI519="n/a",1.03*AR519,IF($AI519&lt;0,1.01*AR519,IF($AI519&gt;10,1.1*AR519,(1+$AI519/100)*AR519)))</f>
        <v>1.7109400000000001</v>
      </c>
      <c r="AT519" s="1042">
        <f>IF($AK519="n/a",1.03*AS519,IF($AK519&lt;0,1.01*AS519,IF($AK519&gt;10,1.1*AS519,(1+$AK519/100)*AS519)))</f>
        <v>1.8649246000000004</v>
      </c>
      <c r="AU519" s="1042">
        <f>IF($AK519="n/a",1.03*AT519,IF($AK519&lt;0,1.01*AT519,IF($AK519&gt;10,1.1*AT519,(1+$AK519/100)*AT519)))</f>
        <v>2.0327678140000005</v>
      </c>
      <c r="AV519" s="1042">
        <f>IF($AK519="n/a",1.03*AU519,IF($AK519&lt;0,1.01*AU519,IF($AK519&gt;10,1.1*AU519,(1+$AK519/100)*AU519)))</f>
        <v>2.2157169172600009</v>
      </c>
      <c r="AW519" s="766">
        <f>SUM(AR519:AV519)</f>
        <v>9.5183493312600014</v>
      </c>
      <c r="AX519" s="877">
        <f>AW519/I519*100</f>
        <v>32.981113413929322</v>
      </c>
      <c r="AY519" s="1212">
        <v>0.53</v>
      </c>
      <c r="AZ519" s="1028">
        <v>12.43</v>
      </c>
      <c r="BA519" s="1028">
        <v>-12.839999999999998</v>
      </c>
      <c r="BB519" s="1028">
        <v>1.71</v>
      </c>
      <c r="BC519" s="1028">
        <v>-0.18</v>
      </c>
      <c r="BD519" s="1078"/>
      <c r="BE519" s="721">
        <v>2011</v>
      </c>
      <c r="BF519" s="1057">
        <f>IF(BE519&gt;2008,0,IF(BE519&gt;2001,1,IF(BE519&gt;1990,2,IF(BE519&gt;1980,3,IF(BE519&gt;1973,4,IF(BE519&gt;1970,5,IF(BE519&gt;1960,6,IF(BE519&gt;1958,7,IF(BE519&gt;1953,8,9)))))))))</f>
        <v>0</v>
      </c>
    </row>
    <row r="520" spans="1:58" s="1019" customFormat="1" x14ac:dyDescent="0.2">
      <c r="A520" s="827" t="s">
        <v>3976</v>
      </c>
      <c r="B520" s="925" t="s">
        <v>3977</v>
      </c>
      <c r="C520" s="1181" t="s">
        <v>109</v>
      </c>
      <c r="D520" s="1181" t="s">
        <v>4434</v>
      </c>
      <c r="E520" s="857">
        <v>5</v>
      </c>
      <c r="F520" s="1245">
        <v>818</v>
      </c>
      <c r="G520" s="1245" t="s">
        <v>107</v>
      </c>
      <c r="H520" s="1245" t="s">
        <v>107</v>
      </c>
      <c r="I520" s="1039">
        <v>32.14</v>
      </c>
      <c r="J520" s="766">
        <f>(M520/I520)*100</f>
        <v>0.68450528935905408</v>
      </c>
      <c r="K520" s="1019">
        <v>5.5E-2</v>
      </c>
      <c r="L520" s="1245">
        <v>4</v>
      </c>
      <c r="M520" s="756">
        <f>K520*L520</f>
        <v>0.22</v>
      </c>
      <c r="N520" s="1245" t="s">
        <v>4260</v>
      </c>
      <c r="O520" s="696">
        <v>0.05</v>
      </c>
      <c r="P520" s="745">
        <v>43256</v>
      </c>
      <c r="Q520" s="745">
        <v>43271</v>
      </c>
      <c r="R520" s="756">
        <f>(K520-O520)/O520*100</f>
        <v>9.9999999999999947</v>
      </c>
      <c r="S520" s="824">
        <f>IF(INDEX(Historical!$D$7:$D$1455,MATCH(B520,Historical!$B$7:$B$1455,0))=0,"n/a",(INDEX(Historical!$C$7:$C$1455,MATCH(B520,Historical!$B$7:$B$1455,0))/INDEX(Historical!$D$7:$D$1455,MATCH(B520,Historical!$B$7:$B$1455,0))-1)*100)</f>
        <v>26.666666666666682</v>
      </c>
      <c r="T520" s="824">
        <f>IF(INDEX(Historical!$F$7:$F$1455,MATCH(B520,Historical!$B$7:$B$1455,0))=0,"n/a",((INDEX(Historical!$C$7:$C$1455,MATCH(B520,Historical!$B$7:$B$1455,0))/INDEX(Historical!$F$7:$F$1455,MATCH(B520,Historical!$B$7:$B$1455,0)))^(1/3)-1)*100)</f>
        <v>39.492819854327486</v>
      </c>
      <c r="U520" s="824" t="str">
        <f>IF(INDEX(Historical!$I$7:$I$1455,MATCH(B520,Historical!$B$7:$B$1455,0))=0,"n/a",((INDEX(Historical!$C$7:$C$1455,MATCH(B520,Historical!$B$7:$B$1455,0))/INDEX(Historical!$I$7:$I$1455,MATCH(B520,Historical!$B$7:$B$1455,0)))^(1/5)-1)*100)</f>
        <v>n/a</v>
      </c>
      <c r="V520" s="824" t="str">
        <f>IF(INDEX(Historical!$O$7:$O$1455,MATCH(B520,Historical!$B$7:$B$1455,0))=0,"n/a",((INDEX(Historical!$C$7:$C$1455,MATCH(B520,Historical!$B$7:$B$1455,0))/INDEX(Historical!$O$7:$O$1455,MATCH(B520,Historical!$B$7:$B$1455,0)))^(1/10)-1)*100)</f>
        <v>n/a</v>
      </c>
      <c r="W520" s="825" t="str">
        <f>IF(OR(U520&lt;=0,U520="n/a",V520&lt;=0,V520="n/a"),"n/a",U520/V520)</f>
        <v>n/a</v>
      </c>
      <c r="X520" s="826" t="str">
        <f>IF(OR(AJ520&lt;=0,AJ520="n/a",U520&lt;=0,U520="n/a"),"n/a",U520/AJ520)</f>
        <v>n/a</v>
      </c>
      <c r="Y520" s="767"/>
      <c r="Z520" s="766">
        <f>IF(OR(AC520&lt;0.01,AC520="n/a"),"n/a",M520/AC520*100)</f>
        <v>9.8214285714285712</v>
      </c>
      <c r="AA520" s="1042">
        <f>IF(OR(AC520&lt;0.01,AC520="n/a"),"n/a",I520/AC520)</f>
        <v>14.348214285714285</v>
      </c>
      <c r="AB520" s="1043">
        <v>12</v>
      </c>
      <c r="AC520" s="1038">
        <v>2.2400000000000002</v>
      </c>
      <c r="AD520" s="1038" t="s">
        <v>138</v>
      </c>
      <c r="AE520" s="1021">
        <v>2.5099999999999998</v>
      </c>
      <c r="AF520" s="1021">
        <v>1.23</v>
      </c>
      <c r="AG520" s="1021">
        <v>7.6</v>
      </c>
      <c r="AH520" s="1021">
        <v>36.799999999999997</v>
      </c>
      <c r="AI520" s="1021" t="s">
        <v>138</v>
      </c>
      <c r="AJ520" s="804">
        <v>29.9</v>
      </c>
      <c r="AK520" s="804" t="s">
        <v>138</v>
      </c>
      <c r="AL520" s="1038">
        <v>80.989999999999995</v>
      </c>
      <c r="AM520" s="1038">
        <v>1</v>
      </c>
      <c r="AN520" s="1038">
        <v>1.1499999999999999</v>
      </c>
      <c r="AO520" s="868" t="str">
        <f>IF(U520="n/a","n/a",IF(AA520&lt;0,"n/a",IF(AA520="n/a","n/a",J520+U520-AA520)))</f>
        <v>n/a</v>
      </c>
      <c r="AP520" s="869" t="str">
        <f>IF(U520="n/a","n/a",J520+U520)</f>
        <v>n/a</v>
      </c>
      <c r="AQ520" s="1044">
        <f>IF(OR(AC520&lt;0.01,AF520="n/a"),"n/a",(I520/SQRT(22.5*AC520*(I520/AF520))-1)*100)</f>
        <v>-11.435388127139213</v>
      </c>
      <c r="AR520" s="766">
        <f>INDEX(Historical!$C$7:$C$1455,MATCH(B520,Historical!$B$7:$B$1455,0))*IF(AH520="n/a",1.03,IF(AH520&lt;0,1.01,IF(AH520&gt;10,1.1,(1+AH520/100))))</f>
        <v>0.20900000000000002</v>
      </c>
      <c r="AS520" s="1042">
        <f>IF($AI520="n/a",1.03*AR520,IF($AI520&lt;0,1.01*AR520,IF($AI520&gt;10,1.1*AR520,(1+$AI520/100)*AR520)))</f>
        <v>0.21527000000000002</v>
      </c>
      <c r="AT520" s="1042">
        <f>IF($AK520="n/a",1.03*AS520,IF($AK520&lt;0,1.01*AS520,IF($AK520&gt;10,1.1*AS520,(1+$AK520/100)*AS520)))</f>
        <v>0.22172810000000001</v>
      </c>
      <c r="AU520" s="1042">
        <f>IF($AK520="n/a",1.03*AT520,IF($AK520&lt;0,1.01*AT520,IF($AK520&gt;10,1.1*AT520,(1+$AK520/100)*AT520)))</f>
        <v>0.22837994300000003</v>
      </c>
      <c r="AV520" s="1042">
        <f>IF($AK520="n/a",1.03*AU520,IF($AK520&lt;0,1.01*AU520,IF($AK520&gt;10,1.1*AU520,(1+$AK520/100)*AU520)))</f>
        <v>0.23523134129000003</v>
      </c>
      <c r="AW520" s="766">
        <f>SUM(AR520:AV520)</f>
        <v>1.1096093842900001</v>
      </c>
      <c r="AX520" s="877">
        <f>AW520/I520*100</f>
        <v>3.4524249666770381</v>
      </c>
      <c r="AY520" s="853">
        <v>0.34</v>
      </c>
      <c r="AZ520" s="1021">
        <v>20.150000000000002</v>
      </c>
      <c r="BA520" s="1021">
        <v>-6.84</v>
      </c>
      <c r="BB520" s="1021">
        <v>-1.6199999999999999</v>
      </c>
      <c r="BC520" s="1021">
        <v>2.37</v>
      </c>
      <c r="BD520" s="1078"/>
      <c r="BE520" s="721">
        <v>2014</v>
      </c>
      <c r="BF520" s="1057">
        <f>IF(BE520&gt;2008,0,IF(BE520&gt;2001,1,IF(BE520&gt;1990,2,IF(BE520&gt;1980,3,IF(BE520&gt;1973,4,IF(BE520&gt;1970,5,IF(BE520&gt;1960,6,IF(BE520&gt;1958,7,IF(BE520&gt;1953,8,9)))))))))</f>
        <v>0</v>
      </c>
    </row>
    <row r="521" spans="1:58" s="1019" customFormat="1" x14ac:dyDescent="0.2">
      <c r="A521" s="1027" t="s">
        <v>1806</v>
      </c>
      <c r="B521" s="1031" t="s">
        <v>1807</v>
      </c>
      <c r="C521" s="1181" t="s">
        <v>109</v>
      </c>
      <c r="D521" s="1181" t="s">
        <v>4434</v>
      </c>
      <c r="E521" s="857">
        <v>8</v>
      </c>
      <c r="F521" s="1245">
        <v>516</v>
      </c>
      <c r="G521" s="1245" t="s">
        <v>116</v>
      </c>
      <c r="H521" s="1245" t="s">
        <v>116</v>
      </c>
      <c r="I521" s="1030">
        <v>54.28</v>
      </c>
      <c r="J521" s="766">
        <f>(M521/I521)*100</f>
        <v>3.1687546057479734</v>
      </c>
      <c r="K521" s="1033">
        <v>0.43</v>
      </c>
      <c r="L521" s="1043">
        <v>4</v>
      </c>
      <c r="M521" s="756">
        <f>K521*L521</f>
        <v>1.72</v>
      </c>
      <c r="N521" s="1026" t="s">
        <v>120</v>
      </c>
      <c r="O521" s="860">
        <v>0.39</v>
      </c>
      <c r="P521" s="1016">
        <v>43321</v>
      </c>
      <c r="Q521" s="1016">
        <v>43344</v>
      </c>
      <c r="R521" s="756">
        <f>(K521-O521)/O521*100</f>
        <v>10.25641025641025</v>
      </c>
      <c r="S521" s="824">
        <f>IF(INDEX(Historical!$D$7:$D$1455,MATCH(B521,Historical!$B$7:$B$1455,0))=0,"n/a",(INDEX(Historical!$C$7:$C$1455,MATCH(B521,Historical!$B$7:$B$1455,0))/INDEX(Historical!$D$7:$D$1455,MATCH(B521,Historical!$B$7:$B$1455,0))-1)*100)</f>
        <v>1.650165016501659</v>
      </c>
      <c r="T521" s="824">
        <f>IF(INDEX(Historical!$F$7:$F$1455,MATCH(B521,Historical!$B$7:$B$1455,0))=0,"n/a",((INDEX(Historical!$C$7:$C$1455,MATCH(B521,Historical!$B$7:$B$1455,0))/INDEX(Historical!$F$7:$F$1455,MATCH(B521,Historical!$B$7:$B$1455,0)))^(1/3)-1)*100)</f>
        <v>4.4870138160446604</v>
      </c>
      <c r="U521" s="824">
        <f>IF(INDEX(Historical!$I$7:$I$1455,MATCH(B521,Historical!$B$7:$B$1455,0))=0,"n/a",((INDEX(Historical!$C$7:$C$1455,MATCH(B521,Historical!$B$7:$B$1455,0))/INDEX(Historical!$I$7:$I$1455,MATCH(B521,Historical!$B$7:$B$1455,0)))^(1/5)-1)*100)</f>
        <v>11.842691472014465</v>
      </c>
      <c r="V521" s="824">
        <f>IF(INDEX(Historical!$O$7:$O$1455,MATCH(B521,Historical!$B$7:$B$1455,0))=0,"n/a",((INDEX(Historical!$C$7:$C$1455,MATCH(B521,Historical!$B$7:$B$1455,0))/INDEX(Historical!$O$7:$O$1455,MATCH(B521,Historical!$B$7:$B$1455,0)))^(1/10)-1)*100)</f>
        <v>2.6984458370878706</v>
      </c>
      <c r="W521" s="825">
        <f>IF(OR(U521&lt;=0,U521="n/a",V521&lt;=0,V521="n/a"),"n/a",U521/V521)</f>
        <v>4.3887082368845878</v>
      </c>
      <c r="X521" s="826">
        <f>IF(OR(AJ521&lt;=0,AJ521="n/a",U521&lt;=0,U521="n/a"),"n/a",U521/AJ521)</f>
        <v>7.8951276480096437</v>
      </c>
      <c r="Y521" s="780"/>
      <c r="Z521" s="766">
        <f>IF(OR(AC521&lt;0.01,AC521="n/a"),"n/a",M521/AC521*100)</f>
        <v>45.623342175066313</v>
      </c>
      <c r="AA521" s="1042">
        <f>IF(OR(AC521&lt;0.01,AC521="n/a"),"n/a",I521/AC521)</f>
        <v>14.397877984084881</v>
      </c>
      <c r="AB521" s="1043">
        <v>12</v>
      </c>
      <c r="AC521" s="1021">
        <v>3.77</v>
      </c>
      <c r="AD521" s="1021">
        <v>1.32</v>
      </c>
      <c r="AE521" s="1021">
        <v>4.13</v>
      </c>
      <c r="AF521" s="1021">
        <v>1.48</v>
      </c>
      <c r="AG521" s="1021">
        <v>11.700000000000001</v>
      </c>
      <c r="AH521" s="1021">
        <v>-9.4</v>
      </c>
      <c r="AI521" s="1021">
        <v>20.150000000000002</v>
      </c>
      <c r="AJ521" s="1021">
        <v>1.5</v>
      </c>
      <c r="AK521" s="1021">
        <v>10.94</v>
      </c>
      <c r="AL521" s="1034">
        <v>258470.00000000003</v>
      </c>
      <c r="AM521" s="1028">
        <v>77.8</v>
      </c>
      <c r="AN521" s="1021">
        <v>1.26</v>
      </c>
      <c r="AO521" s="868">
        <f>IF(U521="n/a","n/a",IF(AA521&lt;0,"n/a",IF(AA521="n/a","n/a",J521+U521-AA521)))</f>
        <v>0.61356809367755893</v>
      </c>
      <c r="AP521" s="869">
        <f>IF(U521="n/a","n/a",J521+U521)</f>
        <v>15.011446077762439</v>
      </c>
      <c r="AQ521" s="1044">
        <f>IF(OR(AC521&lt;0.01,AF521="n/a"),"n/a",(I521/SQRT(22.5*AC521*(I521/AF521))-1)*100)</f>
        <v>-2.6829707343727915</v>
      </c>
      <c r="AR521" s="766">
        <f>INDEX(Historical!$C$7:$C$1455,MATCH(B521,Historical!$B$7:$B$1455,0))*IF(AH521="n/a",1.03,IF(AH521&lt;0,1.01,IF(AH521&gt;10,1.1,(1+AH521/100))))</f>
        <v>1.5554000000000001</v>
      </c>
      <c r="AS521" s="1042">
        <f>IF($AI521="n/a",1.03*AR521,IF($AI521&lt;0,1.01*AR521,IF($AI521&gt;10,1.1*AR521,(1+$AI521/100)*AR521)))</f>
        <v>1.7109400000000003</v>
      </c>
      <c r="AT521" s="1042">
        <f>IF($AK521="n/a",1.03*AS521,IF($AK521&lt;0,1.01*AS521,IF($AK521&gt;10,1.1*AS521,(1+$AK521/100)*AS521)))</f>
        <v>1.8820340000000004</v>
      </c>
      <c r="AU521" s="1042">
        <f>IF($AK521="n/a",1.03*AT521,IF($AK521&lt;0,1.01*AT521,IF($AK521&gt;10,1.1*AT521,(1+$AK521/100)*AT521)))</f>
        <v>2.0702374000000008</v>
      </c>
      <c r="AV521" s="1042">
        <f>IF($AK521="n/a",1.03*AU521,IF($AK521&lt;0,1.01*AU521,IF($AK521&gt;10,1.1*AU521,(1+$AK521/100)*AU521)))</f>
        <v>2.2772611400000011</v>
      </c>
      <c r="AW521" s="766">
        <f>SUM(AR521:AV521)</f>
        <v>9.4958725400000024</v>
      </c>
      <c r="AX521" s="877">
        <f>AW521/I521*100</f>
        <v>17.494238282977157</v>
      </c>
      <c r="AY521" s="1212">
        <v>0.98</v>
      </c>
      <c r="AZ521" s="1028">
        <v>8.52</v>
      </c>
      <c r="BA521" s="1028">
        <v>-18.14</v>
      </c>
      <c r="BB521" s="1028">
        <v>2.48</v>
      </c>
      <c r="BC521" s="1028">
        <v>-1.25</v>
      </c>
      <c r="BD521" s="1078"/>
      <c r="BE521" s="721">
        <v>2011</v>
      </c>
      <c r="BF521" s="1057">
        <f>IF(BE521&gt;2008,0,IF(BE521&gt;2001,1,IF(BE521&gt;1990,2,IF(BE521&gt;1980,3,IF(BE521&gt;1973,4,IF(BE521&gt;1970,5,IF(BE521&gt;1960,6,IF(BE521&gt;1958,7,IF(BE521&gt;1953,8,9)))))))))</f>
        <v>0</v>
      </c>
    </row>
    <row r="522" spans="1:58" s="1019" customFormat="1" x14ac:dyDescent="0.2">
      <c r="A522" s="1019" t="s">
        <v>1808</v>
      </c>
      <c r="B522" s="1031" t="s">
        <v>1809</v>
      </c>
      <c r="C522" s="1181" t="s">
        <v>248</v>
      </c>
      <c r="D522" s="1181" t="s">
        <v>4448</v>
      </c>
      <c r="E522" s="857">
        <v>9</v>
      </c>
      <c r="F522" s="1245">
        <v>347</v>
      </c>
      <c r="G522" s="1245" t="s">
        <v>107</v>
      </c>
      <c r="H522" s="1245" t="s">
        <v>107</v>
      </c>
      <c r="I522" s="1030">
        <v>17.93</v>
      </c>
      <c r="J522" s="766">
        <f>(M522/I522)*100</f>
        <v>1.8962632459564976</v>
      </c>
      <c r="K522" s="1033">
        <v>8.5000000000000006E-2</v>
      </c>
      <c r="L522" s="1043">
        <v>4</v>
      </c>
      <c r="M522" s="756">
        <f>K522*L522</f>
        <v>0.34</v>
      </c>
      <c r="N522" s="1026" t="s">
        <v>150</v>
      </c>
      <c r="O522" s="860">
        <v>7.0000000000000007E-2</v>
      </c>
      <c r="P522" s="1016">
        <v>43159</v>
      </c>
      <c r="Q522" s="1016">
        <v>43174</v>
      </c>
      <c r="R522" s="756">
        <f>(K522-O522)/O522*100</f>
        <v>21.428571428571423</v>
      </c>
      <c r="S522" s="824">
        <f>IF(INDEX(Historical!$D$7:$D$1455,MATCH(B522,Historical!$B$7:$B$1455,0))=0,"n/a",(INDEX(Historical!$C$7:$C$1455,MATCH(B522,Historical!$B$7:$B$1455,0))/INDEX(Historical!$D$7:$D$1455,MATCH(B522,Historical!$B$7:$B$1455,0))-1)*100)</f>
        <v>14.285714285714302</v>
      </c>
      <c r="T522" s="824">
        <f>IF(INDEX(Historical!$F$7:$F$1455,MATCH(B522,Historical!$B$7:$B$1455,0))=0,"n/a",((INDEX(Historical!$C$7:$C$1455,MATCH(B522,Historical!$B$7:$B$1455,0))/INDEX(Historical!$F$7:$F$1455,MATCH(B522,Historical!$B$7:$B$1455,0)))^(1/3)-1)*100)</f>
        <v>10.951894815076436</v>
      </c>
      <c r="U522" s="824">
        <f>IF(INDEX(Historical!$I$7:$I$1455,MATCH(B522,Historical!$B$7:$B$1455,0))=0,"n/a",((INDEX(Historical!$C$7:$C$1455,MATCH(B522,Historical!$B$7:$B$1455,0))/INDEX(Historical!$I$7:$I$1455,MATCH(B522,Historical!$B$7:$B$1455,0)))^(1/5)-1)*100)</f>
        <v>22.865967908314722</v>
      </c>
      <c r="V522" s="824">
        <f>IF(INDEX(Historical!$O$7:$O$1455,MATCH(B522,Historical!$B$7:$B$1455,0))=0,"n/a",((INDEX(Historical!$C$7:$C$1455,MATCH(B522,Historical!$B$7:$B$1455,0))/INDEX(Historical!$O$7:$O$1455,MATCH(B522,Historical!$B$7:$B$1455,0)))^(1/10)-1)*100)</f>
        <v>-1.326438160205845</v>
      </c>
      <c r="W522" s="825" t="str">
        <f>IF(OR(U522&lt;=0,U522="n/a",V522&lt;=0,V522="n/a"),"n/a",U522/V522)</f>
        <v>n/a</v>
      </c>
      <c r="X522" s="826">
        <f>IF(OR(AJ522&lt;=0,AJ522="n/a",U522&lt;=0,U522="n/a"),"n/a",U522/AJ522)</f>
        <v>0.32526270139850244</v>
      </c>
      <c r="Y522" s="777"/>
      <c r="Z522" s="766">
        <f>IF(OR(AC522&lt;0.01,AC522="n/a"),"n/a",M522/AC522*100)</f>
        <v>18.085106382978726</v>
      </c>
      <c r="AA522" s="1042">
        <f>IF(OR(AC522&lt;0.01,AC522="n/a"),"n/a",I522/AC522)</f>
        <v>9.5372340425531927</v>
      </c>
      <c r="AB522" s="1043">
        <v>12</v>
      </c>
      <c r="AC522" s="1021">
        <v>1.88</v>
      </c>
      <c r="AD522" s="1021">
        <v>0.36</v>
      </c>
      <c r="AE522" s="1021">
        <v>2.82</v>
      </c>
      <c r="AF522" s="1021">
        <v>5.43</v>
      </c>
      <c r="AG522" s="1021">
        <v>106.80000000000001</v>
      </c>
      <c r="AH522" s="1021">
        <v>-58.099999999999994</v>
      </c>
      <c r="AI522" s="1021">
        <v>16.489999999999998</v>
      </c>
      <c r="AJ522" s="1021">
        <v>70.3</v>
      </c>
      <c r="AK522" s="1021">
        <v>26.8</v>
      </c>
      <c r="AL522" s="1034">
        <v>4230</v>
      </c>
      <c r="AM522" s="1028">
        <v>6.6000000000000005</v>
      </c>
      <c r="AN522" s="1021">
        <v>3.56</v>
      </c>
      <c r="AO522" s="868">
        <f>IF(U522="n/a","n/a",IF(AA522&lt;0,"n/a",IF(AA522="n/a","n/a",J522+U522-AA522)))</f>
        <v>15.224997111718027</v>
      </c>
      <c r="AP522" s="869">
        <f>IF(U522="n/a","n/a",J522+U522)</f>
        <v>24.76223115427122</v>
      </c>
      <c r="AQ522" s="1044">
        <f>IF(OR(AC522&lt;0.01,AF522="n/a"),"n/a",(I522/SQRT(22.5*AC522*(I522/AF522))-1)*100)</f>
        <v>51.711979825902475</v>
      </c>
      <c r="AR522" s="766">
        <f>INDEX(Historical!$C$7:$C$1455,MATCH(B522,Historical!$B$7:$B$1455,0))*IF(AH522="n/a",1.03,IF(AH522&lt;0,1.01,IF(AH522&gt;10,1.1,(1+AH522/100))))</f>
        <v>0.28280000000000005</v>
      </c>
      <c r="AS522" s="1042">
        <f>IF($AI522="n/a",1.03*AR522,IF($AI522&lt;0,1.01*AR522,IF($AI522&gt;10,1.1*AR522,(1+$AI522/100)*AR522)))</f>
        <v>0.31108000000000008</v>
      </c>
      <c r="AT522" s="1042">
        <f>IF($AK522="n/a",1.03*AS522,IF($AK522&lt;0,1.01*AS522,IF($AK522&gt;10,1.1*AS522,(1+$AK522/100)*AS522)))</f>
        <v>0.3421880000000001</v>
      </c>
      <c r="AU522" s="1042">
        <f>IF($AK522="n/a",1.03*AT522,IF($AK522&lt;0,1.01*AT522,IF($AK522&gt;10,1.1*AT522,(1+$AK522/100)*AT522)))</f>
        <v>0.37640680000000015</v>
      </c>
      <c r="AV522" s="1042">
        <f>IF($AK522="n/a",1.03*AU522,IF($AK522&lt;0,1.01*AU522,IF($AK522&gt;10,1.1*AU522,(1+$AK522/100)*AU522)))</f>
        <v>0.41404748000000019</v>
      </c>
      <c r="AW522" s="766">
        <f>SUM(AR522:AV522)</f>
        <v>1.7265222800000006</v>
      </c>
      <c r="AX522" s="877">
        <f>AW522/I522*100</f>
        <v>9.6292374790853348</v>
      </c>
      <c r="AY522" s="1212">
        <v>0.51</v>
      </c>
      <c r="AZ522" s="1028">
        <v>24.77</v>
      </c>
      <c r="BA522" s="1028">
        <v>-4.04</v>
      </c>
      <c r="BB522" s="1028">
        <v>3.7199999999999998</v>
      </c>
      <c r="BC522" s="1028">
        <v>4.3600000000000003</v>
      </c>
      <c r="BD522" s="1078"/>
      <c r="BE522" s="721">
        <v>2010</v>
      </c>
      <c r="BF522" s="1057">
        <f>IF(BE522&gt;2008,0,IF(BE522&gt;2001,1,IF(BE522&gt;1990,2,IF(BE522&gt;1980,3,IF(BE522&gt;1973,4,IF(BE522&gt;1970,5,IF(BE522&gt;1960,6,IF(BE522&gt;1958,7,IF(BE522&gt;1953,8,9)))))))))</f>
        <v>0</v>
      </c>
    </row>
    <row r="523" spans="1:58" s="1019" customFormat="1" x14ac:dyDescent="0.2">
      <c r="A523" s="1019" t="s">
        <v>1810</v>
      </c>
      <c r="B523" s="1031" t="s">
        <v>1811</v>
      </c>
      <c r="C523" s="1181" t="s">
        <v>109</v>
      </c>
      <c r="D523" s="1181" t="s">
        <v>4434</v>
      </c>
      <c r="E523" s="857">
        <v>8</v>
      </c>
      <c r="F523" s="1245">
        <v>464</v>
      </c>
      <c r="G523" s="1245" t="s">
        <v>38</v>
      </c>
      <c r="H523" s="1245" t="s">
        <v>38</v>
      </c>
      <c r="I523" s="1030">
        <v>43.48</v>
      </c>
      <c r="J523" s="766">
        <f>(M523/I523)*100</f>
        <v>2.6678932842686289</v>
      </c>
      <c r="K523" s="1033">
        <v>0.28999999999999998</v>
      </c>
      <c r="L523" s="1043">
        <v>4</v>
      </c>
      <c r="M523" s="756">
        <f>K523*L523</f>
        <v>1.1599999999999999</v>
      </c>
      <c r="N523" s="1026" t="s">
        <v>165</v>
      </c>
      <c r="O523" s="860">
        <v>0.26</v>
      </c>
      <c r="P523" s="1016">
        <v>43167</v>
      </c>
      <c r="Q523" s="1016">
        <v>43192</v>
      </c>
      <c r="R523" s="756">
        <f>(K523-O523)/O523*100</f>
        <v>11.538461538461526</v>
      </c>
      <c r="S523" s="824">
        <f>IF(INDEX(Historical!$D$7:$D$1455,MATCH(B523,Historical!$B$7:$B$1455,0))=0,"n/a",(INDEX(Historical!$C$7:$C$1455,MATCH(B523,Historical!$B$7:$B$1455,0))/INDEX(Historical!$D$7:$D$1455,MATCH(B523,Historical!$B$7:$B$1455,0))-1)*100)</f>
        <v>7.3684210526315796</v>
      </c>
      <c r="T523" s="824">
        <f>IF(INDEX(Historical!$F$7:$F$1455,MATCH(B523,Historical!$B$7:$B$1455,0))=0,"n/a",((INDEX(Historical!$C$7:$C$1455,MATCH(B523,Historical!$B$7:$B$1455,0))/INDEX(Historical!$F$7:$F$1455,MATCH(B523,Historical!$B$7:$B$1455,0)))^(1/3)-1)*100)</f>
        <v>5.8523669119355803</v>
      </c>
      <c r="U523" s="824">
        <f>IF(INDEX(Historical!$I$7:$I$1455,MATCH(B523,Historical!$B$7:$B$1455,0))=0,"n/a",((INDEX(Historical!$C$7:$C$1455,MATCH(B523,Historical!$B$7:$B$1455,0))/INDEX(Historical!$I$7:$I$1455,MATCH(B523,Historical!$B$7:$B$1455,0)))^(1/5)-1)*100)</f>
        <v>8.4471771197698544</v>
      </c>
      <c r="V523" s="824">
        <f>IF(INDEX(Historical!$O$7:$O$1455,MATCH(B523,Historical!$B$7:$B$1455,0))=0,"n/a",((INDEX(Historical!$C$7:$C$1455,MATCH(B523,Historical!$B$7:$B$1455,0))/INDEX(Historical!$O$7:$O$1455,MATCH(B523,Historical!$B$7:$B$1455,0)))^(1/10)-1)*100)</f>
        <v>-0.66155273023846828</v>
      </c>
      <c r="W523" s="825" t="str">
        <f>IF(OR(U523&lt;=0,U523="n/a",V523&lt;=0,V523="n/a"),"n/a",U523/V523)</f>
        <v>n/a</v>
      </c>
      <c r="X523" s="826">
        <f>IF(OR(AJ523&lt;=0,AJ523="n/a",U523&lt;=0,U523="n/a"),"n/a",U523/AJ523)</f>
        <v>1.4819608982052375</v>
      </c>
      <c r="Y523" s="781"/>
      <c r="Z523" s="766">
        <f>IF(OR(AC523&lt;0.01,AC523="n/a"),"n/a",M523/AC523*100)</f>
        <v>42.028985507246375</v>
      </c>
      <c r="AA523" s="1042">
        <f>IF(OR(AC523&lt;0.01,AC523="n/a"),"n/a",I523/AC523)</f>
        <v>15.753623188405797</v>
      </c>
      <c r="AB523" s="1043">
        <v>12</v>
      </c>
      <c r="AC523" s="1021">
        <v>2.76</v>
      </c>
      <c r="AD523" s="1021">
        <v>1.57</v>
      </c>
      <c r="AE523" s="1021">
        <v>6.28</v>
      </c>
      <c r="AF523" s="1021">
        <v>1.1299999999999999</v>
      </c>
      <c r="AG523" s="1021">
        <v>7.3999999999999995</v>
      </c>
      <c r="AH523" s="1021">
        <v>12.7</v>
      </c>
      <c r="AI523" s="1021">
        <v>15.509999999999998</v>
      </c>
      <c r="AJ523" s="1021">
        <v>5.7</v>
      </c>
      <c r="AK523" s="1021">
        <v>10</v>
      </c>
      <c r="AL523" s="1034">
        <v>2380</v>
      </c>
      <c r="AM523" s="1028">
        <v>0.4</v>
      </c>
      <c r="AN523" s="1021">
        <v>0.1</v>
      </c>
      <c r="AO523" s="868">
        <f>IF(U523="n/a","n/a",IF(AA523&lt;0,"n/a",IF(AA523="n/a","n/a",J523+U523-AA523)))</f>
        <v>-4.6385527843673131</v>
      </c>
      <c r="AP523" s="869">
        <f>IF(U523="n/a","n/a",J523+U523)</f>
        <v>11.115070404038484</v>
      </c>
      <c r="AQ523" s="1044">
        <f>IF(OR(AC523&lt;0.01,AF523="n/a"),"n/a",(I523/SQRT(22.5*AC523*(I523/AF523))-1)*100)</f>
        <v>-11.051589976365017</v>
      </c>
      <c r="AR523" s="766">
        <f>INDEX(Historical!$C$7:$C$1455,MATCH(B523,Historical!$B$7:$B$1455,0))*IF(AH523="n/a",1.03,IF(AH523&lt;0,1.01,IF(AH523&gt;10,1.1,(1+AH523/100))))</f>
        <v>1.1220000000000001</v>
      </c>
      <c r="AS523" s="1042">
        <f>IF($AI523="n/a",1.03*AR523,IF($AI523&lt;0,1.01*AR523,IF($AI523&gt;10,1.1*AR523,(1+$AI523/100)*AR523)))</f>
        <v>1.2342000000000002</v>
      </c>
      <c r="AT523" s="1042">
        <f>IF($AK523="n/a",1.03*AS523,IF($AK523&lt;0,1.01*AS523,IF($AK523&gt;10,1.1*AS523,(1+$AK523/100)*AS523)))</f>
        <v>1.3576200000000003</v>
      </c>
      <c r="AU523" s="1042">
        <f>IF($AK523="n/a",1.03*AT523,IF($AK523&lt;0,1.01*AT523,IF($AK523&gt;10,1.1*AT523,(1+$AK523/100)*AT523)))</f>
        <v>1.4933820000000004</v>
      </c>
      <c r="AV523" s="1042">
        <f>IF($AK523="n/a",1.03*AU523,IF($AK523&lt;0,1.01*AU523,IF($AK523&gt;10,1.1*AU523,(1+$AK523/100)*AU523)))</f>
        <v>1.6427202000000005</v>
      </c>
      <c r="AW523" s="766">
        <f>SUM(AR523:AV523)</f>
        <v>6.8499222000000008</v>
      </c>
      <c r="AX523" s="877">
        <f>AW523/I523*100</f>
        <v>15.754190892364308</v>
      </c>
      <c r="AY523" s="1212">
        <v>0.95</v>
      </c>
      <c r="AZ523" s="1028">
        <v>16.59</v>
      </c>
      <c r="BA523" s="1028">
        <v>-14.95</v>
      </c>
      <c r="BB523" s="1028">
        <v>2.7199999999999998</v>
      </c>
      <c r="BC523" s="1028">
        <v>-3.36</v>
      </c>
      <c r="BD523" s="1078"/>
      <c r="BE523" s="721">
        <v>2011</v>
      </c>
      <c r="BF523" s="1057">
        <f>IF(BE523&gt;2008,0,IF(BE523&gt;2001,1,IF(BE523&gt;1990,2,IF(BE523&gt;1980,3,IF(BE523&gt;1973,4,IF(BE523&gt;1970,5,IF(BE523&gt;1960,6,IF(BE523&gt;1958,7,IF(BE523&gt;1953,8,9)))))))))</f>
        <v>0</v>
      </c>
    </row>
    <row r="524" spans="1:58" s="1019" customFormat="1" x14ac:dyDescent="0.2">
      <c r="A524" s="1019" t="s">
        <v>1812</v>
      </c>
      <c r="B524" s="1031" t="s">
        <v>1813</v>
      </c>
      <c r="C524" s="1181" t="s">
        <v>109</v>
      </c>
      <c r="D524" s="1181" t="s">
        <v>4434</v>
      </c>
      <c r="E524" s="857">
        <v>8</v>
      </c>
      <c r="F524" s="1245">
        <v>485</v>
      </c>
      <c r="G524" s="1245" t="s">
        <v>107</v>
      </c>
      <c r="H524" s="1245" t="s">
        <v>107</v>
      </c>
      <c r="I524" s="1030">
        <v>20.5</v>
      </c>
      <c r="J524" s="766">
        <f>(M524/I524)*100</f>
        <v>3.9024390243902438</v>
      </c>
      <c r="K524" s="1033">
        <v>0.2</v>
      </c>
      <c r="L524" s="1043">
        <v>4</v>
      </c>
      <c r="M524" s="756">
        <f>K524*L524</f>
        <v>0.8</v>
      </c>
      <c r="N524" s="1026" t="s">
        <v>438</v>
      </c>
      <c r="O524" s="860">
        <v>0.18</v>
      </c>
      <c r="P524" s="1016">
        <v>43228</v>
      </c>
      <c r="Q524" s="1016">
        <v>43243</v>
      </c>
      <c r="R524" s="756">
        <f>(K524-O524)/O524*100</f>
        <v>11.111111111111121</v>
      </c>
      <c r="S524" s="824">
        <f>IF(INDEX(Historical!$D$7:$D$1455,MATCH(B524,Historical!$B$7:$B$1455,0))=0,"n/a",(INDEX(Historical!$C$7:$C$1455,MATCH(B524,Historical!$B$7:$B$1455,0))/INDEX(Historical!$D$7:$D$1455,MATCH(B524,Historical!$B$7:$B$1455,0))-1)*100)</f>
        <v>5.9701492537313383</v>
      </c>
      <c r="T524" s="824">
        <f>IF(INDEX(Historical!$F$7:$F$1455,MATCH(B524,Historical!$B$7:$B$1455,0))=0,"n/a",((INDEX(Historical!$C$7:$C$1455,MATCH(B524,Historical!$B$7:$B$1455,0))/INDEX(Historical!$F$7:$F$1455,MATCH(B524,Historical!$B$7:$B$1455,0)))^(1/3)-1)*100)</f>
        <v>13.15856278640517</v>
      </c>
      <c r="U524" s="824">
        <f>IF(INDEX(Historical!$I$7:$I$1455,MATCH(B524,Historical!$B$7:$B$1455,0))=0,"n/a",((INDEX(Historical!$C$7:$C$1455,MATCH(B524,Historical!$B$7:$B$1455,0))/INDEX(Historical!$I$7:$I$1455,MATCH(B524,Historical!$B$7:$B$1455,0)))^(1/5)-1)*100)</f>
        <v>14.548965023160299</v>
      </c>
      <c r="V524" s="824">
        <f>IF(INDEX(Historical!$O$7:$O$1455,MATCH(B524,Historical!$B$7:$B$1455,0))=0,"n/a",((INDEX(Historical!$C$7:$C$1455,MATCH(B524,Historical!$B$7:$B$1455,0))/INDEX(Historical!$O$7:$O$1455,MATCH(B524,Historical!$B$7:$B$1455,0)))^(1/10)-1)*100)</f>
        <v>1.0433735105245034</v>
      </c>
      <c r="W524" s="825">
        <f>IF(OR(U524&lt;=0,U524="n/a",V524&lt;=0,V524="n/a"),"n/a",U524/V524)</f>
        <v>13.944157941911465</v>
      </c>
      <c r="X524" s="826">
        <f>IF(OR(AJ524&lt;=0,AJ524="n/a",U524&lt;=0,U524="n/a"),"n/a",U524/AJ524)</f>
        <v>1.3107175696540811</v>
      </c>
      <c r="Y524" s="780"/>
      <c r="Z524" s="766">
        <f>IF(OR(AC524&lt;0.01,AC524="n/a"),"n/a",M524/AC524*100)</f>
        <v>47.058823529411768</v>
      </c>
      <c r="AA524" s="1042">
        <f>IF(OR(AC524&lt;0.01,AC524="n/a"),"n/a",I524/AC524)</f>
        <v>12.058823529411764</v>
      </c>
      <c r="AB524" s="1043">
        <v>12</v>
      </c>
      <c r="AC524" s="1021">
        <v>1.7</v>
      </c>
      <c r="AD524" s="1021" t="s">
        <v>138</v>
      </c>
      <c r="AE524" s="1021">
        <v>4.09</v>
      </c>
      <c r="AF524" s="1021">
        <v>1.81</v>
      </c>
      <c r="AG524" s="1021">
        <v>14.099999999999998</v>
      </c>
      <c r="AH524" s="1021">
        <v>9.3000000000000007</v>
      </c>
      <c r="AI524" s="1021">
        <v>3.49</v>
      </c>
      <c r="AJ524" s="1021">
        <v>11.1</v>
      </c>
      <c r="AK524" s="1021" t="s">
        <v>138</v>
      </c>
      <c r="AL524" s="1034">
        <v>333.95</v>
      </c>
      <c r="AM524" s="1028">
        <v>0.70000000000000007</v>
      </c>
      <c r="AN524" s="1021">
        <v>0.21</v>
      </c>
      <c r="AO524" s="868">
        <f>IF(U524="n/a","n/a",IF(AA524&lt;0,"n/a",IF(AA524="n/a","n/a",J524+U524-AA524)))</f>
        <v>6.3925805181387787</v>
      </c>
      <c r="AP524" s="869">
        <f>IF(U524="n/a","n/a",J524+U524)</f>
        <v>18.451404047550543</v>
      </c>
      <c r="AQ524" s="1044">
        <f>IF(OR(AC524&lt;0.01,AF524="n/a"),"n/a",(I524/SQRT(22.5*AC524*(I524/AF524))-1)*100)</f>
        <v>-1.5081039132089802</v>
      </c>
      <c r="AR524" s="766">
        <f>INDEX(Historical!$C$7:$C$1455,MATCH(B524,Historical!$B$7:$B$1455,0))*IF(AH524="n/a",1.03,IF(AH524&lt;0,1.01,IF(AH524&gt;10,1.1,(1+AH524/100))))</f>
        <v>0.77603000000000011</v>
      </c>
      <c r="AS524" s="1042">
        <f>IF($AI524="n/a",1.03*AR524,IF($AI524&lt;0,1.01*AR524,IF($AI524&gt;10,1.1*AR524,(1+$AI524/100)*AR524)))</f>
        <v>0.80311344700000009</v>
      </c>
      <c r="AT524" s="1042">
        <f>IF($AK524="n/a",1.03*AS524,IF($AK524&lt;0,1.01*AS524,IF($AK524&gt;10,1.1*AS524,(1+$AK524/100)*AS524)))</f>
        <v>0.82720685041000008</v>
      </c>
      <c r="AU524" s="1042">
        <f>IF($AK524="n/a",1.03*AT524,IF($AK524&lt;0,1.01*AT524,IF($AK524&gt;10,1.1*AT524,(1+$AK524/100)*AT524)))</f>
        <v>0.8520230559223001</v>
      </c>
      <c r="AV524" s="1042">
        <f>IF($AK524="n/a",1.03*AU524,IF($AK524&lt;0,1.01*AU524,IF($AK524&gt;10,1.1*AU524,(1+$AK524/100)*AU524)))</f>
        <v>0.87758374759996916</v>
      </c>
      <c r="AW524" s="766">
        <f>SUM(AR524:AV524)</f>
        <v>4.13595710093227</v>
      </c>
      <c r="AX524" s="877">
        <f>AW524/I524*100</f>
        <v>20.175400492352537</v>
      </c>
      <c r="AY524" s="1212">
        <v>0.75</v>
      </c>
      <c r="AZ524" s="1028">
        <v>2.91</v>
      </c>
      <c r="BA524" s="1028">
        <v>-26.790000000000003</v>
      </c>
      <c r="BB524" s="1028">
        <v>-7.1499999999999995</v>
      </c>
      <c r="BC524" s="1028">
        <v>-15.989999999999998</v>
      </c>
      <c r="BD524" s="1078"/>
      <c r="BE524" s="721">
        <v>2011</v>
      </c>
      <c r="BF524" s="1057">
        <f>IF(BE524&gt;2008,0,IF(BE524&gt;2001,1,IF(BE524&gt;1990,2,IF(BE524&gt;1980,3,IF(BE524&gt;1973,4,IF(BE524&gt;1970,5,IF(BE524&gt;1960,6,IF(BE524&gt;1958,7,IF(BE524&gt;1953,8,9)))))))))</f>
        <v>0</v>
      </c>
    </row>
    <row r="525" spans="1:58" s="1019" customFormat="1" x14ac:dyDescent="0.2">
      <c r="A525" s="1027" t="s">
        <v>1814</v>
      </c>
      <c r="B525" s="1031" t="s">
        <v>1815</v>
      </c>
      <c r="C525" s="1181" t="s">
        <v>180</v>
      </c>
      <c r="D525" s="1181" t="s">
        <v>4432</v>
      </c>
      <c r="E525" s="857">
        <v>6</v>
      </c>
      <c r="F525" s="1245">
        <v>738</v>
      </c>
      <c r="G525" s="1245" t="s">
        <v>107</v>
      </c>
      <c r="H525" s="1245" t="s">
        <v>107</v>
      </c>
      <c r="I525" s="1030">
        <v>28.98</v>
      </c>
      <c r="J525" s="766">
        <f>(M525/I525)*100</f>
        <v>8.2125603864734291</v>
      </c>
      <c r="K525" s="1033">
        <v>0.59499999999999997</v>
      </c>
      <c r="L525" s="1043">
        <v>4</v>
      </c>
      <c r="M525" s="756">
        <f>K525*L525</f>
        <v>2.38</v>
      </c>
      <c r="N525" s="1026" t="s">
        <v>653</v>
      </c>
      <c r="O525" s="860">
        <v>0.58250000000000002</v>
      </c>
      <c r="P525" s="1016">
        <v>43403</v>
      </c>
      <c r="Q525" s="1016">
        <v>43425</v>
      </c>
      <c r="R525" s="756">
        <f>(K525-O525)/O525*100</f>
        <v>2.1459227467811082</v>
      </c>
      <c r="S525" s="824">
        <f>IF(INDEX(Historical!$D$7:$D$1455,MATCH(B525,Historical!$B$7:$B$1455,0))=0,"n/a",(INDEX(Historical!$C$7:$C$1455,MATCH(B525,Historical!$B$7:$B$1455,0))/INDEX(Historical!$D$7:$D$1455,MATCH(B525,Historical!$B$7:$B$1455,0))-1)*100)</f>
        <v>18.124634289057905</v>
      </c>
      <c r="T525" s="824">
        <f>IF(INDEX(Historical!$F$7:$F$1455,MATCH(B525,Historical!$B$7:$B$1455,0))=0,"n/a",((INDEX(Historical!$C$7:$C$1455,MATCH(B525,Historical!$B$7:$B$1455,0))/INDEX(Historical!$F$7:$F$1455,MATCH(B525,Historical!$B$7:$B$1455,0)))^(1/3)-1)*100)</f>
        <v>24.623346864014238</v>
      </c>
      <c r="U525" s="824" t="str">
        <f>IF(INDEX(Historical!$I$7:$I$1455,MATCH(B525,Historical!$B$7:$B$1455,0))=0,"n/a",((INDEX(Historical!$C$7:$C$1455,MATCH(B525,Historical!$B$7:$B$1455,0))/INDEX(Historical!$I$7:$I$1455,MATCH(B525,Historical!$B$7:$B$1455,0)))^(1/5)-1)*100)</f>
        <v>n/a</v>
      </c>
      <c r="V525" s="824" t="str">
        <f>IF(INDEX(Historical!$O$7:$O$1455,MATCH(B525,Historical!$B$7:$B$1455,0))=0,"n/a",((INDEX(Historical!$C$7:$C$1455,MATCH(B525,Historical!$B$7:$B$1455,0))/INDEX(Historical!$O$7:$O$1455,MATCH(B525,Historical!$B$7:$B$1455,0)))^(1/10)-1)*100)</f>
        <v>n/a</v>
      </c>
      <c r="W525" s="825" t="str">
        <f>IF(OR(U525&lt;=0,U525="n/a",V525&lt;=0,V525="n/a"),"n/a",U525/V525)</f>
        <v>n/a</v>
      </c>
      <c r="X525" s="826" t="str">
        <f>IF(OR(AJ525&lt;=0,AJ525="n/a",U525&lt;=0,U525="n/a"),"n/a",U525/AJ525)</f>
        <v>n/a</v>
      </c>
      <c r="Y525" s="1032" t="s">
        <v>4077</v>
      </c>
      <c r="Z525" s="766">
        <f>IF(OR(AC525&lt;0.01,AC525="n/a"),"n/a",M525/AC525*100)</f>
        <v>138.37209302325581</v>
      </c>
      <c r="AA525" s="1042">
        <f>IF(OR(AC525&lt;0.01,AC525="n/a"),"n/a",I525/AC525)</f>
        <v>16.848837209302324</v>
      </c>
      <c r="AB525" s="1043">
        <v>12</v>
      </c>
      <c r="AC525" s="1021">
        <v>1.72</v>
      </c>
      <c r="AD525" s="1021">
        <v>0.92</v>
      </c>
      <c r="AE525" s="1021">
        <v>3.12</v>
      </c>
      <c r="AF525" s="1021">
        <v>6.47</v>
      </c>
      <c r="AG525" s="1021">
        <v>37</v>
      </c>
      <c r="AH525" s="1021">
        <v>12.6</v>
      </c>
      <c r="AI525" s="1021">
        <v>26.75</v>
      </c>
      <c r="AJ525" s="1021">
        <v>166.4</v>
      </c>
      <c r="AK525" s="1021">
        <v>18.27</v>
      </c>
      <c r="AL525" s="1034">
        <v>6450</v>
      </c>
      <c r="AM525" s="1028">
        <v>77.900000000000006</v>
      </c>
      <c r="AN525" s="1021">
        <v>4.68</v>
      </c>
      <c r="AO525" s="868" t="str">
        <f>IF(U525="n/a","n/a",IF(AA525&lt;0,"n/a",IF(AA525="n/a","n/a",J525+U525-AA525)))</f>
        <v>n/a</v>
      </c>
      <c r="AP525" s="869" t="str">
        <f>IF(U525="n/a","n/a",J525+U525)</f>
        <v>n/a</v>
      </c>
      <c r="AQ525" s="1044">
        <f>IF(OR(AC525&lt;0.01,AF525="n/a"),"n/a",(I525/SQRT(22.5*AC525*(I525/AF525))-1)*100)</f>
        <v>120.11307876148676</v>
      </c>
      <c r="AR525" s="766">
        <f>INDEX(Historical!$C$7:$C$1455,MATCH(B525,Historical!$B$7:$B$1455,0))*IF(AH525="n/a",1.03,IF(AH525&lt;0,1.01,IF(AH525&gt;10,1.1,(1+AH525/100))))</f>
        <v>2.2206250000000001</v>
      </c>
      <c r="AS525" s="1042">
        <f>IF($AI525="n/a",1.03*AR525,IF($AI525&lt;0,1.01*AR525,IF($AI525&gt;10,1.1*AR525,(1+$AI525/100)*AR525)))</f>
        <v>2.4426875000000003</v>
      </c>
      <c r="AT525" s="1042">
        <f>IF($AK525="n/a",1.03*AS525,IF($AK525&lt;0,1.01*AS525,IF($AK525&gt;10,1.1*AS525,(1+$AK525/100)*AS525)))</f>
        <v>2.6869562500000006</v>
      </c>
      <c r="AU525" s="1042">
        <f>IF($AK525="n/a",1.03*AT525,IF($AK525&lt;0,1.01*AT525,IF($AK525&gt;10,1.1*AT525,(1+$AK525/100)*AT525)))</f>
        <v>2.9556518750000009</v>
      </c>
      <c r="AV525" s="1042">
        <f>IF($AK525="n/a",1.03*AU525,IF($AK525&lt;0,1.01*AU525,IF($AK525&gt;10,1.1*AU525,(1+$AK525/100)*AU525)))</f>
        <v>3.2512170625000012</v>
      </c>
      <c r="AW525" s="766">
        <f>SUM(AR525:AV525)</f>
        <v>13.557137687500003</v>
      </c>
      <c r="AX525" s="877">
        <f>AW525/I525*100</f>
        <v>46.781013414423747</v>
      </c>
      <c r="AY525" s="1212">
        <v>1.53</v>
      </c>
      <c r="AZ525" s="1028">
        <v>4.66</v>
      </c>
      <c r="BA525" s="1028">
        <v>-32.479999999999997</v>
      </c>
      <c r="BB525" s="1028">
        <v>-4.95</v>
      </c>
      <c r="BC525" s="1028">
        <v>-15.15</v>
      </c>
      <c r="BD525" s="1078"/>
      <c r="BE525" s="721">
        <v>2013</v>
      </c>
      <c r="BF525" s="1057">
        <f>IF(BE525&gt;2008,0,IF(BE525&gt;2001,1,IF(BE525&gt;1990,2,IF(BE525&gt;1980,3,IF(BE525&gt;1973,4,IF(BE525&gt;1970,5,IF(BE525&gt;1960,6,IF(BE525&gt;1958,7,IF(BE525&gt;1953,8,9)))))))))</f>
        <v>0</v>
      </c>
    </row>
    <row r="526" spans="1:58" s="1019" customFormat="1" x14ac:dyDescent="0.2">
      <c r="A526" s="1019" t="s">
        <v>1816</v>
      </c>
      <c r="B526" s="1031" t="s">
        <v>1817</v>
      </c>
      <c r="C526" s="1181" t="s">
        <v>113</v>
      </c>
      <c r="D526" s="1181" t="s">
        <v>214</v>
      </c>
      <c r="E526" s="857">
        <v>7</v>
      </c>
      <c r="F526" s="1245">
        <v>561</v>
      </c>
      <c r="G526" s="1245" t="s">
        <v>107</v>
      </c>
      <c r="H526" s="1245" t="s">
        <v>107</v>
      </c>
      <c r="I526" s="1030">
        <v>94.6</v>
      </c>
      <c r="J526" s="766">
        <f>(M526/I526)*100</f>
        <v>0.507399577167019</v>
      </c>
      <c r="K526" s="1033">
        <v>0.12</v>
      </c>
      <c r="L526" s="1043">
        <v>4</v>
      </c>
      <c r="M526" s="756">
        <f>K526*L526</f>
        <v>0.48</v>
      </c>
      <c r="N526" s="1026" t="s">
        <v>809</v>
      </c>
      <c r="O526" s="860">
        <v>0.1</v>
      </c>
      <c r="P526" s="1022">
        <v>42957</v>
      </c>
      <c r="Q526" s="1022">
        <v>42975</v>
      </c>
      <c r="R526" s="756">
        <f>(K526-O526)/O526*100</f>
        <v>19.999999999999989</v>
      </c>
      <c r="S526" s="824">
        <f>IF(INDEX(Historical!$D$7:$D$1455,MATCH(B526,Historical!$B$7:$B$1455,0))=0,"n/a",(INDEX(Historical!$C$7:$C$1455,MATCH(B526,Historical!$B$7:$B$1455,0))/INDEX(Historical!$D$7:$D$1455,MATCH(B526,Historical!$B$7:$B$1455,0))-1)*100)</f>
        <v>22.222222222222232</v>
      </c>
      <c r="T526" s="824">
        <f>IF(INDEX(Historical!$F$7:$F$1455,MATCH(B526,Historical!$B$7:$B$1455,0))=0,"n/a",((INDEX(Historical!$C$7:$C$1455,MATCH(B526,Historical!$B$7:$B$1455,0))/INDEX(Historical!$F$7:$F$1455,MATCH(B526,Historical!$B$7:$B$1455,0)))^(1/3)-1)*100)</f>
        <v>30.059144685138683</v>
      </c>
      <c r="U526" s="824">
        <f>IF(INDEX(Historical!$I$7:$I$1455,MATCH(B526,Historical!$B$7:$B$1455,0))=0,"n/a",((INDEX(Historical!$C$7:$C$1455,MATCH(B526,Historical!$B$7:$B$1455,0))/INDEX(Historical!$I$7:$I$1455,MATCH(B526,Historical!$B$7:$B$1455,0)))^(1/5)-1)*100)</f>
        <v>40.628238838763522</v>
      </c>
      <c r="V526" s="824">
        <f>IF(INDEX(Historical!$O$7:$O$1455,MATCH(B526,Historical!$B$7:$B$1455,0))=0,"n/a",((INDEX(Historical!$C$7:$C$1455,MATCH(B526,Historical!$B$7:$B$1455,0))/INDEX(Historical!$O$7:$O$1455,MATCH(B526,Historical!$B$7:$B$1455,0)))^(1/10)-1)*100)</f>
        <v>36.220436655374314</v>
      </c>
      <c r="W526" s="825">
        <f>IF(OR(U526&lt;=0,U526="n/a",V526&lt;=0,V526="n/a"),"n/a",U526/V526)</f>
        <v>1.1216937892087833</v>
      </c>
      <c r="X526" s="826">
        <f>IF(OR(AJ526&lt;=0,AJ526="n/a",U526&lt;=0,U526="n/a"),"n/a",U526/AJ526)</f>
        <v>11.949482011401034</v>
      </c>
      <c r="Y526" s="770"/>
      <c r="Z526" s="766">
        <f>IF(OR(AC526&lt;0.01,AC526="n/a"),"n/a",M526/AC526*100)</f>
        <v>13.872832369942195</v>
      </c>
      <c r="AA526" s="1042">
        <f>IF(OR(AC526&lt;0.01,AC526="n/a"),"n/a",I526/AC526)</f>
        <v>27.341040462427745</v>
      </c>
      <c r="AB526" s="1043">
        <v>12</v>
      </c>
      <c r="AC526" s="1021">
        <v>3.46</v>
      </c>
      <c r="AD526" s="1021">
        <v>1.82</v>
      </c>
      <c r="AE526" s="1021">
        <v>2.12</v>
      </c>
      <c r="AF526" s="1021">
        <v>3.14</v>
      </c>
      <c r="AG526" s="1021">
        <v>10.7</v>
      </c>
      <c r="AH526" s="1021">
        <v>-8.6</v>
      </c>
      <c r="AI526" s="1021">
        <v>16.14</v>
      </c>
      <c r="AJ526" s="1021">
        <v>3.4000000000000004</v>
      </c>
      <c r="AK526" s="1021">
        <v>15</v>
      </c>
      <c r="AL526" s="1034">
        <v>9180</v>
      </c>
      <c r="AM526" s="1028">
        <v>2.1</v>
      </c>
      <c r="AN526" s="1021">
        <v>1.34</v>
      </c>
      <c r="AO526" s="868">
        <f>IF(U526="n/a","n/a",IF(AA526&lt;0,"n/a",IF(AA526="n/a","n/a",J526+U526-AA526)))</f>
        <v>13.794597953502798</v>
      </c>
      <c r="AP526" s="869">
        <f>IF(U526="n/a","n/a",J526+U526)</f>
        <v>41.135638415930543</v>
      </c>
      <c r="AQ526" s="1044">
        <f>IF(OR(AC526&lt;0.01,AF526="n/a"),"n/a",(I526/SQRT(22.5*AC526*(I526/AF526))-1)*100)</f>
        <v>95.335457385519945</v>
      </c>
      <c r="AR526" s="766">
        <f>INDEX(Historical!$C$7:$C$1455,MATCH(B526,Historical!$B$7:$B$1455,0))*IF(AH526="n/a",1.03,IF(AH526&lt;0,1.01,IF(AH526&gt;10,1.1,(1+AH526/100))))</f>
        <v>0.44440000000000002</v>
      </c>
      <c r="AS526" s="1042">
        <f>IF($AI526="n/a",1.03*AR526,IF($AI526&lt;0,1.01*AR526,IF($AI526&gt;10,1.1*AR526,(1+$AI526/100)*AR526)))</f>
        <v>0.48884000000000005</v>
      </c>
      <c r="AT526" s="1042">
        <f>IF($AK526="n/a",1.03*AS526,IF($AK526&lt;0,1.01*AS526,IF($AK526&gt;10,1.1*AS526,(1+$AK526/100)*AS526)))</f>
        <v>0.53772400000000009</v>
      </c>
      <c r="AU526" s="1042">
        <f>IF($AK526="n/a",1.03*AT526,IF($AK526&lt;0,1.01*AT526,IF($AK526&gt;10,1.1*AT526,(1+$AK526/100)*AT526)))</f>
        <v>0.59149640000000014</v>
      </c>
      <c r="AV526" s="1042">
        <f>IF($AK526="n/a",1.03*AU526,IF($AK526&lt;0,1.01*AU526,IF($AK526&gt;10,1.1*AU526,(1+$AK526/100)*AU526)))</f>
        <v>0.65064604000000026</v>
      </c>
      <c r="AW526" s="766">
        <f>SUM(AR526:AV526)</f>
        <v>2.7131064400000007</v>
      </c>
      <c r="AX526" s="877">
        <f>AW526/I526*100</f>
        <v>2.8679772093023264</v>
      </c>
      <c r="AY526" s="1212">
        <v>1.1000000000000001</v>
      </c>
      <c r="AZ526" s="1028">
        <v>35.630000000000003</v>
      </c>
      <c r="BA526" s="1028">
        <v>-18.02</v>
      </c>
      <c r="BB526" s="1028">
        <v>0.62</v>
      </c>
      <c r="BC526" s="1028">
        <v>-1.1599999999999999</v>
      </c>
      <c r="BD526" s="1078"/>
      <c r="BE526" s="721">
        <v>2012</v>
      </c>
      <c r="BF526" s="1057">
        <f>IF(BE526&gt;2008,0,IF(BE526&gt;2001,1,IF(BE526&gt;1990,2,IF(BE526&gt;1980,3,IF(BE526&gt;1973,4,IF(BE526&gt;1970,5,IF(BE526&gt;1960,6,IF(BE526&gt;1958,7,IF(BE526&gt;1953,8,9)))))))))</f>
        <v>0</v>
      </c>
    </row>
    <row r="527" spans="1:58" s="1019" customFormat="1" x14ac:dyDescent="0.2">
      <c r="A527" s="1027" t="s">
        <v>3978</v>
      </c>
      <c r="B527" s="1031" t="s">
        <v>3979</v>
      </c>
      <c r="C527" s="1181" t="s">
        <v>124</v>
      </c>
      <c r="D527" s="1181" t="s">
        <v>4262</v>
      </c>
      <c r="E527" s="857">
        <v>5</v>
      </c>
      <c r="F527" s="1245">
        <v>851</v>
      </c>
      <c r="G527" s="1245" t="s">
        <v>107</v>
      </c>
      <c r="H527" s="1245" t="s">
        <v>107</v>
      </c>
      <c r="I527" s="1030">
        <v>22.72</v>
      </c>
      <c r="J527" s="766">
        <f>(M527/I527)*100</f>
        <v>7.4066901408450709</v>
      </c>
      <c r="K527" s="1033">
        <v>0.42070000000000002</v>
      </c>
      <c r="L527" s="1043">
        <v>4</v>
      </c>
      <c r="M527" s="756">
        <f>K527*L527</f>
        <v>1.6828000000000001</v>
      </c>
      <c r="N527" s="1026" t="s">
        <v>653</v>
      </c>
      <c r="O527" s="860">
        <v>0.4088</v>
      </c>
      <c r="P527" s="1016">
        <v>43412</v>
      </c>
      <c r="Q527" s="1016">
        <v>43430</v>
      </c>
      <c r="R527" s="756">
        <f>(K527-O527)/O527*100</f>
        <v>2.9109589041095942</v>
      </c>
      <c r="S527" s="824">
        <f>IF(INDEX(Historical!$D$7:$D$1455,MATCH(B527,Historical!$B$7:$B$1455,0))=0,"n/a",(INDEX(Historical!$C$7:$C$1455,MATCH(B527,Historical!$B$7:$B$1455,0))/INDEX(Historical!$D$7:$D$1455,MATCH(B527,Historical!$B$7:$B$1455,0))-1)*100)</f>
        <v>12.013996889580092</v>
      </c>
      <c r="T527" s="824">
        <f>IF(INDEX(Historical!$F$7:$F$1455,MATCH(B527,Historical!$B$7:$B$1455,0))=0,"n/a",((INDEX(Historical!$C$7:$C$1455,MATCH(B527,Historical!$B$7:$B$1455,0))/INDEX(Historical!$F$7:$F$1455,MATCH(B527,Historical!$B$7:$B$1455,0)))^(1/3)-1)*100)</f>
        <v>103.71103597698563</v>
      </c>
      <c r="U527" s="824" t="str">
        <f>IF(INDEX(Historical!$I$7:$I$1455,MATCH(B527,Historical!$B$7:$B$1455,0))=0,"n/a",((INDEX(Historical!$C$7:$C$1455,MATCH(B527,Historical!$B$7:$B$1455,0))/INDEX(Historical!$I$7:$I$1455,MATCH(B527,Historical!$B$7:$B$1455,0)))^(1/5)-1)*100)</f>
        <v>n/a</v>
      </c>
      <c r="V527" s="824" t="str">
        <f>IF(INDEX(Historical!$O$7:$O$1455,MATCH(B527,Historical!$B$7:$B$1455,0))=0,"n/a",((INDEX(Historical!$C$7:$C$1455,MATCH(B527,Historical!$B$7:$B$1455,0))/INDEX(Historical!$O$7:$O$1455,MATCH(B527,Historical!$B$7:$B$1455,0)))^(1/10)-1)*100)</f>
        <v>n/a</v>
      </c>
      <c r="W527" s="825" t="str">
        <f>IF(OR(U527&lt;=0,U527="n/a",V527&lt;=0,V527="n/a"),"n/a",U527/V527)</f>
        <v>n/a</v>
      </c>
      <c r="X527" s="826" t="str">
        <f>IF(OR(AJ527&lt;=0,AJ527="n/a",U527&lt;=0,U527="n/a"),"n/a",U527/AJ527)</f>
        <v>n/a</v>
      </c>
      <c r="Y527" s="1032" t="s">
        <v>4077</v>
      </c>
      <c r="Z527" s="766">
        <f>IF(OR(AC527&lt;0.01,AC527="n/a"),"n/a",M527/AC527*100)</f>
        <v>98.409356725146196</v>
      </c>
      <c r="AA527" s="1042">
        <f>IF(OR(AC527&lt;0.01,AC527="n/a"),"n/a",I527/AC527)</f>
        <v>13.286549707602338</v>
      </c>
      <c r="AB527" s="1043">
        <v>12</v>
      </c>
      <c r="AC527" s="1021">
        <v>1.71</v>
      </c>
      <c r="AD527" s="1021">
        <v>4.75</v>
      </c>
      <c r="AE527" s="1021">
        <v>0.57999999999999996</v>
      </c>
      <c r="AF527" s="1021">
        <v>1.59</v>
      </c>
      <c r="AG527" s="1021">
        <v>11.5</v>
      </c>
      <c r="AH527" s="1021">
        <v>13.3</v>
      </c>
      <c r="AI527" s="1021">
        <v>19.72</v>
      </c>
      <c r="AJ527" s="1021">
        <v>-35.699999999999996</v>
      </c>
      <c r="AK527" s="1021">
        <v>2.8000000000000003</v>
      </c>
      <c r="AL527" s="1034">
        <v>734.08</v>
      </c>
      <c r="AM527" s="1028">
        <v>0.89999999999999991</v>
      </c>
      <c r="AN527" s="1021">
        <v>1.04</v>
      </c>
      <c r="AO527" s="868" t="str">
        <f>IF(U527="n/a","n/a",IF(AA527&lt;0,"n/a",IF(AA527="n/a","n/a",J527+U527-AA527)))</f>
        <v>n/a</v>
      </c>
      <c r="AP527" s="869" t="str">
        <f>IF(U527="n/a","n/a",J527+U527)</f>
        <v>n/a</v>
      </c>
      <c r="AQ527" s="1044">
        <f>IF(OR(AC527&lt;0.01,AF527="n/a"),"n/a",(I527/SQRT(22.5*AC527*(I527/AF527))-1)*100)</f>
        <v>-3.1023127552967877</v>
      </c>
      <c r="AR527" s="766">
        <f>INDEX(Historical!$C$7:$C$1455,MATCH(B527,Historical!$B$7:$B$1455,0))*IF(AH527="n/a",1.03,IF(AH527&lt;0,1.01,IF(AH527&gt;10,1.1,(1+AH527/100))))</f>
        <v>1.5845499999999999</v>
      </c>
      <c r="AS527" s="1042">
        <f>IF($AI527="n/a",1.03*AR527,IF($AI527&lt;0,1.01*AR527,IF($AI527&gt;10,1.1*AR527,(1+$AI527/100)*AR527)))</f>
        <v>1.7430050000000001</v>
      </c>
      <c r="AT527" s="1042">
        <f>IF($AK527="n/a",1.03*AS527,IF($AK527&lt;0,1.01*AS527,IF($AK527&gt;10,1.1*AS527,(1+$AK527/100)*AS527)))</f>
        <v>1.7918091400000002</v>
      </c>
      <c r="AU527" s="1042">
        <f>IF($AK527="n/a",1.03*AT527,IF($AK527&lt;0,1.01*AT527,IF($AK527&gt;10,1.1*AT527,(1+$AK527/100)*AT527)))</f>
        <v>1.8419797959200004</v>
      </c>
      <c r="AV527" s="1042">
        <f>IF($AK527="n/a",1.03*AU527,IF($AK527&lt;0,1.01*AU527,IF($AK527&gt;10,1.1*AU527,(1+$AK527/100)*AU527)))</f>
        <v>1.8935552302057603</v>
      </c>
      <c r="AW527" s="766">
        <f>SUM(AR527:AV527)</f>
        <v>8.8548991661257617</v>
      </c>
      <c r="AX527" s="877">
        <f>AW527/I527*100</f>
        <v>38.974028019919729</v>
      </c>
      <c r="AY527" s="1212">
        <v>1.03</v>
      </c>
      <c r="AZ527" s="1028">
        <v>4.46</v>
      </c>
      <c r="BA527" s="1028">
        <v>-18.13</v>
      </c>
      <c r="BB527" s="1028">
        <v>-4.46</v>
      </c>
      <c r="BC527" s="1028">
        <v>-5.1400000000000006</v>
      </c>
      <c r="BD527" s="1078"/>
      <c r="BE527" s="721">
        <v>2014</v>
      </c>
      <c r="BF527" s="1057">
        <f>IF(BE527&gt;2008,0,IF(BE527&gt;2001,1,IF(BE527&gt;1990,2,IF(BE527&gt;1980,3,IF(BE527&gt;1973,4,IF(BE527&gt;1970,5,IF(BE527&gt;1960,6,IF(BE527&gt;1958,7,IF(BE527&gt;1953,8,9)))))))))</f>
        <v>0</v>
      </c>
    </row>
    <row r="528" spans="1:58" s="1019" customFormat="1" x14ac:dyDescent="0.2">
      <c r="A528" s="1019" t="s">
        <v>1820</v>
      </c>
      <c r="B528" s="1031" t="s">
        <v>1821</v>
      </c>
      <c r="C528" s="1181" t="s">
        <v>4414</v>
      </c>
      <c r="D528" s="1181" t="s">
        <v>4415</v>
      </c>
      <c r="E528" s="857">
        <v>8</v>
      </c>
      <c r="F528" s="1245">
        <v>524</v>
      </c>
      <c r="G528" s="1245" t="s">
        <v>38</v>
      </c>
      <c r="H528" s="1245" t="s">
        <v>116</v>
      </c>
      <c r="I528" s="1030">
        <v>26.41</v>
      </c>
      <c r="J528" s="766">
        <f>(M528/I528)*100</f>
        <v>5.1495645588792129</v>
      </c>
      <c r="K528" s="1033">
        <v>0.34</v>
      </c>
      <c r="L528" s="1043">
        <v>4</v>
      </c>
      <c r="M528" s="756">
        <f>K528*L528</f>
        <v>1.36</v>
      </c>
      <c r="N528" s="1026" t="s">
        <v>150</v>
      </c>
      <c r="O528" s="860">
        <v>0.32</v>
      </c>
      <c r="P528" s="1016">
        <v>43356</v>
      </c>
      <c r="Q528" s="1016">
        <v>43371</v>
      </c>
      <c r="R528" s="756">
        <f>(K528-O528)/O528*100</f>
        <v>6.2500000000000053</v>
      </c>
      <c r="S528" s="824">
        <f>IF(INDEX(Historical!$D$7:$D$1455,MATCH(B528,Historical!$B$7:$B$1455,0))=0,"n/a",(INDEX(Historical!$C$7:$C$1455,MATCH(B528,Historical!$B$7:$B$1455,0))/INDEX(Historical!$D$7:$D$1455,MATCH(B528,Historical!$B$7:$B$1455,0))-1)*100)</f>
        <v>0.80645161290322509</v>
      </c>
      <c r="T528" s="824">
        <f>IF(INDEX(Historical!$F$7:$F$1455,MATCH(B528,Historical!$B$7:$B$1455,0))=0,"n/a",((INDEX(Historical!$C$7:$C$1455,MATCH(B528,Historical!$B$7:$B$1455,0))/INDEX(Historical!$F$7:$F$1455,MATCH(B528,Historical!$B$7:$B$1455,0)))^(1/3)-1)*100)</f>
        <v>7.0130183618327457</v>
      </c>
      <c r="U528" s="824">
        <f>IF(INDEX(Historical!$I$7:$I$1455,MATCH(B528,Historical!$B$7:$B$1455,0))=0,"n/a",((INDEX(Historical!$C$7:$C$1455,MATCH(B528,Historical!$B$7:$B$1455,0))/INDEX(Historical!$I$7:$I$1455,MATCH(B528,Historical!$B$7:$B$1455,0)))^(1/5)-1)*100)</f>
        <v>15.054514645762795</v>
      </c>
      <c r="V528" s="824">
        <f>IF(INDEX(Historical!$O$7:$O$1455,MATCH(B528,Historical!$B$7:$B$1455,0))=0,"n/a",((INDEX(Historical!$C$7:$C$1455,MATCH(B528,Historical!$B$7:$B$1455,0))/INDEX(Historical!$O$7:$O$1455,MATCH(B528,Historical!$B$7:$B$1455,0)))^(1/10)-1)*100)</f>
        <v>3.523254108310292</v>
      </c>
      <c r="W528" s="825">
        <f>IF(OR(U528&lt;=0,U528="n/a",V528&lt;=0,V528="n/a"),"n/a",U528/V528)</f>
        <v>4.2729006148758168</v>
      </c>
      <c r="X528" s="826">
        <f>IF(OR(AJ528&lt;=0,AJ528="n/a",U528&lt;=0,U528="n/a"),"n/a",U528/AJ528)</f>
        <v>1.9551317721769863</v>
      </c>
      <c r="Y528" s="780"/>
      <c r="Z528" s="766">
        <f>IF(OR(AC528&lt;0.01,AC528="n/a"),"n/a",M528/AC528*100)</f>
        <v>88.8888888888889</v>
      </c>
      <c r="AA528" s="1042">
        <f>IF(OR(AC528&lt;0.01,AC528="n/a"),"n/a",I528/AC528)</f>
        <v>17.261437908496731</v>
      </c>
      <c r="AB528" s="1043">
        <v>12</v>
      </c>
      <c r="AC528" s="1021">
        <v>1.53</v>
      </c>
      <c r="AD528" s="1021">
        <v>3.44</v>
      </c>
      <c r="AE528" s="1021">
        <v>2.62</v>
      </c>
      <c r="AF528" s="1021">
        <v>2.2000000000000002</v>
      </c>
      <c r="AG528" s="1021">
        <v>12.3</v>
      </c>
      <c r="AH528" s="1021">
        <v>54</v>
      </c>
      <c r="AI528" s="1021">
        <v>-7.31</v>
      </c>
      <c r="AJ528" s="1021">
        <v>7.7</v>
      </c>
      <c r="AK528" s="1021">
        <v>5</v>
      </c>
      <c r="AL528" s="1034">
        <v>20040</v>
      </c>
      <c r="AM528" s="1028">
        <v>0.22999999999999998</v>
      </c>
      <c r="AN528" s="1021">
        <v>0.71</v>
      </c>
      <c r="AO528" s="868">
        <f>IF(U528="n/a","n/a",IF(AA528&lt;0,"n/a",IF(AA528="n/a","n/a",J528+U528-AA528)))</f>
        <v>2.9426412961452755</v>
      </c>
      <c r="AP528" s="869">
        <f>IF(U528="n/a","n/a",J528+U528)</f>
        <v>20.204079204642007</v>
      </c>
      <c r="AQ528" s="1044">
        <f>IF(OR(AC528&lt;0.01,AF528="n/a"),"n/a",(I528/SQRT(22.5*AC528*(I528/AF528))-1)*100)</f>
        <v>29.914781296891046</v>
      </c>
      <c r="AR528" s="766">
        <f>INDEX(Historical!$C$7:$C$1455,MATCH(B528,Historical!$B$7:$B$1455,0))*IF(AH528="n/a",1.03,IF(AH528&lt;0,1.01,IF(AH528&gt;10,1.1,(1+AH528/100))))</f>
        <v>1.375</v>
      </c>
      <c r="AS528" s="1042">
        <f>IF($AI528="n/a",1.03*AR528,IF($AI528&lt;0,1.01*AR528,IF($AI528&gt;10,1.1*AR528,(1+$AI528/100)*AR528)))</f>
        <v>1.3887499999999999</v>
      </c>
      <c r="AT528" s="1042">
        <f>IF($AK528="n/a",1.03*AS528,IF($AK528&lt;0,1.01*AS528,IF($AK528&gt;10,1.1*AS528,(1+$AK528/100)*AS528)))</f>
        <v>1.4581875</v>
      </c>
      <c r="AU528" s="1042">
        <f>IF($AK528="n/a",1.03*AT528,IF($AK528&lt;0,1.01*AT528,IF($AK528&gt;10,1.1*AT528,(1+$AK528/100)*AT528)))</f>
        <v>1.531096875</v>
      </c>
      <c r="AV528" s="1042">
        <f>IF($AK528="n/a",1.03*AU528,IF($AK528&lt;0,1.01*AU528,IF($AK528&gt;10,1.1*AU528,(1+$AK528/100)*AU528)))</f>
        <v>1.6076517187500001</v>
      </c>
      <c r="AW528" s="766">
        <f>SUM(AR528:AV528)</f>
        <v>7.3606860937500009</v>
      </c>
      <c r="AX528" s="877">
        <f>AW528/I528*100</f>
        <v>27.870829586330935</v>
      </c>
      <c r="AY528" s="1212">
        <v>1.44</v>
      </c>
      <c r="AZ528" s="1028">
        <v>2.56</v>
      </c>
      <c r="BA528" s="1028">
        <v>-31.209999999999997</v>
      </c>
      <c r="BB528" s="1028">
        <v>-7.8100000000000005</v>
      </c>
      <c r="BC528" s="1028">
        <v>-22.08</v>
      </c>
      <c r="BD528" s="1078"/>
      <c r="BE528" s="721">
        <v>2011</v>
      </c>
      <c r="BF528" s="1057">
        <f>IF(BE528&gt;2008,0,IF(BE528&gt;2001,1,IF(BE528&gt;1990,2,IF(BE528&gt;1980,3,IF(BE528&gt;1973,4,IF(BE528&gt;1970,5,IF(BE528&gt;1960,6,IF(BE528&gt;1958,7,IF(BE528&gt;1953,8,9)))))))))</f>
        <v>0</v>
      </c>
    </row>
    <row r="529" spans="1:58" s="1019" customFormat="1" x14ac:dyDescent="0.2">
      <c r="A529" s="1019" t="s">
        <v>1822</v>
      </c>
      <c r="B529" s="696" t="s">
        <v>1823</v>
      </c>
      <c r="C529" s="1181" t="s">
        <v>248</v>
      </c>
      <c r="D529" s="1181" t="s">
        <v>4446</v>
      </c>
      <c r="E529" s="857">
        <v>8</v>
      </c>
      <c r="F529" s="1245">
        <v>494</v>
      </c>
      <c r="G529" s="1245" t="s">
        <v>116</v>
      </c>
      <c r="H529" s="1245" t="s">
        <v>116</v>
      </c>
      <c r="I529" s="1030">
        <v>126.13</v>
      </c>
      <c r="J529" s="766">
        <f>(M529/I529)*100</f>
        <v>3.6470308411955914</v>
      </c>
      <c r="K529" s="1033">
        <v>1.1499999999999999</v>
      </c>
      <c r="L529" s="1043">
        <v>4</v>
      </c>
      <c r="M529" s="756">
        <f>K529*L529</f>
        <v>4.5999999999999996</v>
      </c>
      <c r="N529" s="1026" t="s">
        <v>150</v>
      </c>
      <c r="O529" s="860">
        <v>1.1000000000000001</v>
      </c>
      <c r="P529" s="1016">
        <v>43237</v>
      </c>
      <c r="Q529" s="1016">
        <v>43266</v>
      </c>
      <c r="R529" s="756">
        <f>(K529-O529)/O529*100</f>
        <v>4.545454545454529</v>
      </c>
      <c r="S529" s="824">
        <f>IF(INDEX(Historical!$D$7:$D$1455,MATCH(B529,Historical!$B$7:$B$1455,0))=0,"n/a",(INDEX(Historical!$C$7:$C$1455,MATCH(B529,Historical!$B$7:$B$1455,0))/INDEX(Historical!$D$7:$D$1455,MATCH(B529,Historical!$B$7:$B$1455,0))-1)*100)</f>
        <v>10.256410256410287</v>
      </c>
      <c r="T529" s="824">
        <f>IF(INDEX(Historical!$F$7:$F$1455,MATCH(B529,Historical!$B$7:$B$1455,0))=0,"n/a",((INDEX(Historical!$C$7:$C$1455,MATCH(B529,Historical!$B$7:$B$1455,0))/INDEX(Historical!$F$7:$F$1455,MATCH(B529,Historical!$B$7:$B$1455,0)))^(1/3)-1)*100)</f>
        <v>14.360716812714225</v>
      </c>
      <c r="U529" s="824">
        <f>IF(INDEX(Historical!$I$7:$I$1455,MATCH(B529,Historical!$B$7:$B$1455,0))=0,"n/a",((INDEX(Historical!$C$7:$C$1455,MATCH(B529,Historical!$B$7:$B$1455,0))/INDEX(Historical!$I$7:$I$1455,MATCH(B529,Historical!$B$7:$B$1455,0)))^(1/5)-1)*100)</f>
        <v>16.543402167042554</v>
      </c>
      <c r="V529" s="824">
        <f>IF(INDEX(Historical!$O$7:$O$1455,MATCH(B529,Historical!$B$7:$B$1455,0))=0,"n/a",((INDEX(Historical!$C$7:$C$1455,MATCH(B529,Historical!$B$7:$B$1455,0))/INDEX(Historical!$O$7:$O$1455,MATCH(B529,Historical!$B$7:$B$1455,0)))^(1/10)-1)*100)</f>
        <v>9.5958226385217227</v>
      </c>
      <c r="W529" s="825">
        <f>IF(OR(U529&lt;=0,U529="n/a",V529&lt;=0,V529="n/a"),"n/a",U529/V529)</f>
        <v>1.7240212528137282</v>
      </c>
      <c r="X529" s="826">
        <f>IF(OR(AJ529&lt;=0,AJ529="n/a",U529&lt;=0,U529="n/a"),"n/a",U529/AJ529)</f>
        <v>1.0742468939638021</v>
      </c>
      <c r="Y529" s="780"/>
      <c r="Z529" s="766" t="str">
        <f>IF(OR(AC529&lt;0.01,AC529="n/a"),"n/a",M529/AC529*100)</f>
        <v>n/a</v>
      </c>
      <c r="AA529" s="1042" t="str">
        <f>IF(OR(AC529&lt;0.01,AC529="n/a"),"n/a",I529/AC529)</f>
        <v>n/a</v>
      </c>
      <c r="AB529" s="1043">
        <v>12</v>
      </c>
      <c r="AC529" s="1021">
        <v>-2.86</v>
      </c>
      <c r="AD529" s="1021" t="s">
        <v>138</v>
      </c>
      <c r="AE529" s="1021">
        <v>0.38</v>
      </c>
      <c r="AF529" s="1021">
        <v>3.45</v>
      </c>
      <c r="AG529" s="1021">
        <v>-18.8</v>
      </c>
      <c r="AH529" s="1021">
        <v>-10</v>
      </c>
      <c r="AI529" s="1021">
        <v>8.77</v>
      </c>
      <c r="AJ529" s="1021">
        <v>15.4</v>
      </c>
      <c r="AK529" s="1021">
        <v>10.23</v>
      </c>
      <c r="AL529" s="1034">
        <v>8000</v>
      </c>
      <c r="AM529" s="1028">
        <v>0.4</v>
      </c>
      <c r="AN529" s="1021">
        <v>3.04</v>
      </c>
      <c r="AO529" s="868" t="str">
        <f>IF(U529="n/a","n/a",IF(AA529&lt;0,"n/a",IF(AA529="n/a","n/a",J529+U529-AA529)))</f>
        <v>n/a</v>
      </c>
      <c r="AP529" s="869">
        <f>IF(U529="n/a","n/a",J529+U529)</f>
        <v>20.190433008238145</v>
      </c>
      <c r="AQ529" s="1044" t="str">
        <f>IF(OR(AC529&lt;0.01,AF529="n/a"),"n/a",(I529/SQRT(22.5*AC529*(I529/AF529))-1)*100)</f>
        <v>n/a</v>
      </c>
      <c r="AR529" s="766">
        <f>INDEX(Historical!$C$7:$C$1455,MATCH(B529,Historical!$B$7:$B$1455,0))*IF(AH529="n/a",1.03,IF(AH529&lt;0,1.01,IF(AH529&gt;10,1.1,(1+AH529/100))))</f>
        <v>4.3430000000000009</v>
      </c>
      <c r="AS529" s="1042">
        <f>IF($AI529="n/a",1.03*AR529,IF($AI529&lt;0,1.01*AR529,IF($AI529&gt;10,1.1*AR529,(1+$AI529/100)*AR529)))</f>
        <v>4.7238811000000007</v>
      </c>
      <c r="AT529" s="1042">
        <f>IF($AK529="n/a",1.03*AS529,IF($AK529&lt;0,1.01*AS529,IF($AK529&gt;10,1.1*AS529,(1+$AK529/100)*AS529)))</f>
        <v>5.1962692100000014</v>
      </c>
      <c r="AU529" s="1042">
        <f>IF($AK529="n/a",1.03*AT529,IF($AK529&lt;0,1.01*AT529,IF($AK529&gt;10,1.1*AT529,(1+$AK529/100)*AT529)))</f>
        <v>5.7158961310000018</v>
      </c>
      <c r="AV529" s="1042">
        <f>IF($AK529="n/a",1.03*AU529,IF($AK529&lt;0,1.01*AU529,IF($AK529&gt;10,1.1*AU529,(1+$AK529/100)*AU529)))</f>
        <v>6.2874857441000023</v>
      </c>
      <c r="AW529" s="766">
        <f>SUM(AR529:AV529)</f>
        <v>26.266532185100008</v>
      </c>
      <c r="AX529" s="877">
        <f>AW529/I529*100</f>
        <v>20.8249680370253</v>
      </c>
      <c r="AY529" s="1212">
        <v>1.41</v>
      </c>
      <c r="AZ529" s="1028">
        <v>23.5</v>
      </c>
      <c r="BA529" s="1028">
        <v>-32.72</v>
      </c>
      <c r="BB529" s="1028">
        <v>10.24</v>
      </c>
      <c r="BC529" s="1028">
        <v>-9.2200000000000006</v>
      </c>
      <c r="BD529" s="1078"/>
      <c r="BE529" s="721">
        <v>2011</v>
      </c>
      <c r="BF529" s="1057">
        <f>IF(BE529&gt;2008,0,IF(BE529&gt;2001,1,IF(BE529&gt;1990,2,IF(BE529&gt;1980,3,IF(BE529&gt;1973,4,IF(BE529&gt;1970,5,IF(BE529&gt;1960,6,IF(BE529&gt;1958,7,IF(BE529&gt;1953,8,9)))))))))</f>
        <v>0</v>
      </c>
    </row>
    <row r="530" spans="1:58" s="1019" customFormat="1" x14ac:dyDescent="0.2">
      <c r="A530" s="1019" t="s">
        <v>1824</v>
      </c>
      <c r="B530" s="696" t="s">
        <v>1825</v>
      </c>
      <c r="C530" s="1181" t="s">
        <v>109</v>
      </c>
      <c r="D530" s="1181" t="s">
        <v>4434</v>
      </c>
      <c r="E530" s="857">
        <v>8</v>
      </c>
      <c r="F530" s="1245">
        <v>507</v>
      </c>
      <c r="G530" s="1245" t="s">
        <v>107</v>
      </c>
      <c r="H530" s="1245" t="s">
        <v>107</v>
      </c>
      <c r="I530" s="1030">
        <v>33.25</v>
      </c>
      <c r="J530" s="766">
        <f>(M530/I530)*100</f>
        <v>0.96240601503759393</v>
      </c>
      <c r="K530" s="1033">
        <v>0.32</v>
      </c>
      <c r="L530" s="1043">
        <v>1</v>
      </c>
      <c r="M530" s="756">
        <f>K530*L530</f>
        <v>0.32</v>
      </c>
      <c r="N530" s="1026" t="s">
        <v>1826</v>
      </c>
      <c r="O530" s="860">
        <v>0.31</v>
      </c>
      <c r="P530" s="1016">
        <v>43311</v>
      </c>
      <c r="Q530" s="1016">
        <v>43321</v>
      </c>
      <c r="R530" s="756">
        <f>(K530-O530)/O530*100</f>
        <v>3.2258064516129057</v>
      </c>
      <c r="S530" s="824">
        <f>IF(INDEX(Historical!$D$7:$D$1455,MATCH(B530,Historical!$B$7:$B$1455,0))=0,"n/a",(INDEX(Historical!$C$7:$C$1455,MATCH(B530,Historical!$B$7:$B$1455,0))/INDEX(Historical!$D$7:$D$1455,MATCH(B530,Historical!$B$7:$B$1455,0))-1)*100)</f>
        <v>10.714285714285698</v>
      </c>
      <c r="T530" s="824">
        <f>IF(INDEX(Historical!$F$7:$F$1455,MATCH(B530,Historical!$B$7:$B$1455,0))=0,"n/a",((INDEX(Historical!$C$7:$C$1455,MATCH(B530,Historical!$B$7:$B$1455,0))/INDEX(Historical!$F$7:$F$1455,MATCH(B530,Historical!$B$7:$B$1455,0)))^(1/3)-1)*100)</f>
        <v>6.0383062071096782</v>
      </c>
      <c r="U530" s="824">
        <f>IF(INDEX(Historical!$I$7:$I$1455,MATCH(B530,Historical!$B$7:$B$1455,0))=0,"n/a",((INDEX(Historical!$C$7:$C$1455,MATCH(B530,Historical!$B$7:$B$1455,0))/INDEX(Historical!$I$7:$I$1455,MATCH(B530,Historical!$B$7:$B$1455,0)))^(1/5)-1)*100)</f>
        <v>9.1607069589288557</v>
      </c>
      <c r="V530" s="824" t="str">
        <f>IF(INDEX(Historical!$O$7:$O$1455,MATCH(B530,Historical!$B$7:$B$1455,0))=0,"n/a",((INDEX(Historical!$C$7:$C$1455,MATCH(B530,Historical!$B$7:$B$1455,0))/INDEX(Historical!$O$7:$O$1455,MATCH(B530,Historical!$B$7:$B$1455,0)))^(1/10)-1)*100)</f>
        <v>n/a</v>
      </c>
      <c r="W530" s="825" t="str">
        <f>IF(OR(U530&lt;=0,U530="n/a",V530&lt;=0,V530="n/a"),"n/a",U530/V530)</f>
        <v>n/a</v>
      </c>
      <c r="X530" s="826" t="str">
        <f>IF(OR(AJ530&lt;=0,AJ530="n/a",U530&lt;=0,U530="n/a"),"n/a",U530/AJ530)</f>
        <v>n/a</v>
      </c>
      <c r="Y530" s="1032"/>
      <c r="Z530" s="766" t="str">
        <f>IF(OR(AC530&lt;0.01,AC530="n/a"),"n/a",M530/AC530*100)</f>
        <v>n/a</v>
      </c>
      <c r="AA530" s="1042" t="str">
        <f>IF(OR(AC530&lt;0.01,AC530="n/a"),"n/a",I530/AC530)</f>
        <v>n/a</v>
      </c>
      <c r="AB530" s="1043">
        <v>12</v>
      </c>
      <c r="AC530" s="1021" t="s">
        <v>138</v>
      </c>
      <c r="AD530" s="1021" t="s">
        <v>138</v>
      </c>
      <c r="AE530" s="1021" t="s">
        <v>138</v>
      </c>
      <c r="AF530" s="1021" t="s">
        <v>138</v>
      </c>
      <c r="AG530" s="1021" t="s">
        <v>138</v>
      </c>
      <c r="AH530" s="1021" t="s">
        <v>138</v>
      </c>
      <c r="AI530" s="1021" t="s">
        <v>138</v>
      </c>
      <c r="AJ530" s="1021" t="s">
        <v>138</v>
      </c>
      <c r="AK530" s="1021" t="s">
        <v>138</v>
      </c>
      <c r="AL530" s="1034" t="s">
        <v>138</v>
      </c>
      <c r="AM530" s="1028" t="s">
        <v>138</v>
      </c>
      <c r="AN530" s="1021" t="s">
        <v>138</v>
      </c>
      <c r="AO530" s="868" t="str">
        <f>IF(U530="n/a","n/a",IF(AA530&lt;0,"n/a",IF(AA530="n/a","n/a",J530+U530-AA530)))</f>
        <v>n/a</v>
      </c>
      <c r="AP530" s="869">
        <f>IF(U530="n/a","n/a",J530+U530)</f>
        <v>10.12311297396645</v>
      </c>
      <c r="AQ530" s="1044" t="str">
        <f>IF(OR(AC530&lt;0.01,AF530="n/a"),"n/a",(I530/SQRT(22.5*AC530*(I530/AF530))-1)*100)</f>
        <v>n/a</v>
      </c>
      <c r="AR530" s="766">
        <f>INDEX(Historical!$C$7:$C$1455,MATCH(B530,Historical!$B$7:$B$1455,0))*IF(AH530="n/a",1.03,IF(AH530&lt;0,1.01,IF(AH530&gt;10,1.1,(1+AH530/100))))</f>
        <v>0.31930000000000003</v>
      </c>
      <c r="AS530" s="1042">
        <f>IF($AI530="n/a",1.03*AR530,IF($AI530&lt;0,1.01*AR530,IF($AI530&gt;10,1.1*AR530,(1+$AI530/100)*AR530)))</f>
        <v>0.32887900000000003</v>
      </c>
      <c r="AT530" s="1042">
        <f>IF($AK530="n/a",1.03*AS530,IF($AK530&lt;0,1.01*AS530,IF($AK530&gt;10,1.1*AS530,(1+$AK530/100)*AS530)))</f>
        <v>0.33874537000000005</v>
      </c>
      <c r="AU530" s="1042">
        <f>IF($AK530="n/a",1.03*AT530,IF($AK530&lt;0,1.01*AT530,IF($AK530&gt;10,1.1*AT530,(1+$AK530/100)*AT530)))</f>
        <v>0.34890773110000006</v>
      </c>
      <c r="AV530" s="1042">
        <f>IF($AK530="n/a",1.03*AU530,IF($AK530&lt;0,1.01*AU530,IF($AK530&gt;10,1.1*AU530,(1+$AK530/100)*AU530)))</f>
        <v>0.35937496303300009</v>
      </c>
      <c r="AW530" s="766">
        <f>SUM(AR530:AV530)</f>
        <v>1.6952070641330004</v>
      </c>
      <c r="AX530" s="877">
        <f>AW530/I530*100</f>
        <v>5.0983671101744372</v>
      </c>
      <c r="AY530" s="1212" t="s">
        <v>138</v>
      </c>
      <c r="AZ530" s="1028" t="s">
        <v>138</v>
      </c>
      <c r="BA530" s="1028" t="s">
        <v>138</v>
      </c>
      <c r="BB530" s="1028" t="s">
        <v>138</v>
      </c>
      <c r="BC530" s="1028" t="s">
        <v>138</v>
      </c>
      <c r="BD530" s="1078" t="s">
        <v>4357</v>
      </c>
      <c r="BE530" s="721">
        <v>2011</v>
      </c>
      <c r="BF530" s="1057">
        <f>IF(BE530&gt;2008,0,IF(BE530&gt;2001,1,IF(BE530&gt;1990,2,IF(BE530&gt;1980,3,IF(BE530&gt;1973,4,IF(BE530&gt;1970,5,IF(BE530&gt;1960,6,IF(BE530&gt;1958,7,IF(BE530&gt;1953,8,9)))))))))</f>
        <v>0</v>
      </c>
    </row>
    <row r="531" spans="1:58" s="1019" customFormat="1" x14ac:dyDescent="0.2">
      <c r="A531" s="1037" t="s">
        <v>1827</v>
      </c>
      <c r="B531" s="696" t="s">
        <v>1828</v>
      </c>
      <c r="C531" s="1181" t="s">
        <v>109</v>
      </c>
      <c r="D531" s="1181" t="s">
        <v>119</v>
      </c>
      <c r="E531" s="857">
        <v>7</v>
      </c>
      <c r="F531" s="1245">
        <v>592</v>
      </c>
      <c r="G531" s="1245" t="s">
        <v>107</v>
      </c>
      <c r="H531" s="1245" t="s">
        <v>107</v>
      </c>
      <c r="I531" s="1030">
        <v>159.44999999999999</v>
      </c>
      <c r="J531" s="766">
        <f>(M531/I531)*100</f>
        <v>1.5051740357478833</v>
      </c>
      <c r="K531" s="1033">
        <v>0.6</v>
      </c>
      <c r="L531" s="1043">
        <v>4</v>
      </c>
      <c r="M531" s="756">
        <f>K531*L531</f>
        <v>2.4</v>
      </c>
      <c r="N531" s="1026" t="s">
        <v>221</v>
      </c>
      <c r="O531" s="860">
        <v>0.53</v>
      </c>
      <c r="P531" s="1016">
        <v>43187</v>
      </c>
      <c r="Q531" s="1016">
        <v>43206</v>
      </c>
      <c r="R531" s="756">
        <f>(K531-O531)/O531*100</f>
        <v>13.20754716981131</v>
      </c>
      <c r="S531" s="824">
        <f>IF(INDEX(Historical!$D$7:$D$1455,MATCH(B531,Historical!$B$7:$B$1455,0))=0,"n/a",(INDEX(Historical!$C$7:$C$1455,MATCH(B531,Historical!$B$7:$B$1455,0))/INDEX(Historical!$D$7:$D$1455,MATCH(B531,Historical!$B$7:$B$1455,0))-1)*100)</f>
        <v>18.285714285714306</v>
      </c>
      <c r="T531" s="824">
        <f>IF(INDEX(Historical!$F$7:$F$1455,MATCH(B531,Historical!$B$7:$B$1455,0))=0,"n/a",((INDEX(Historical!$C$7:$C$1455,MATCH(B531,Historical!$B$7:$B$1455,0))/INDEX(Historical!$F$7:$F$1455,MATCH(B531,Historical!$B$7:$B$1455,0)))^(1/3)-1)*100)</f>
        <v>20.604296406694367</v>
      </c>
      <c r="U531" s="824">
        <f>IF(INDEX(Historical!$I$7:$I$1455,MATCH(B531,Historical!$B$7:$B$1455,0))=0,"n/a",((INDEX(Historical!$C$7:$C$1455,MATCH(B531,Historical!$B$7:$B$1455,0))/INDEX(Historical!$I$7:$I$1455,MATCH(B531,Historical!$B$7:$B$1455,0)))^(1/5)-1)*100)</f>
        <v>14.108320575862198</v>
      </c>
      <c r="V531" s="824">
        <f>IF(INDEX(Historical!$O$7:$O$1455,MATCH(B531,Historical!$B$7:$B$1455,0))=0,"n/a",((INDEX(Historical!$C$7:$C$1455,MATCH(B531,Historical!$B$7:$B$1455,0))/INDEX(Historical!$O$7:$O$1455,MATCH(B531,Historical!$B$7:$B$1455,0)))^(1/10)-1)*100)</f>
        <v>7.7093516022004094</v>
      </c>
      <c r="W531" s="825">
        <f>IF(OR(U531&lt;=0,U531="n/a",V531&lt;=0,V531="n/a"),"n/a",U531/V531)</f>
        <v>1.8300268691643782</v>
      </c>
      <c r="X531" s="826">
        <f>IF(OR(AJ531&lt;=0,AJ531="n/a",U531&lt;=0,U531="n/a"),"n/a",U531/AJ531)</f>
        <v>0.64421555140923281</v>
      </c>
      <c r="Y531" s="1032" t="s">
        <v>814</v>
      </c>
      <c r="Z531" s="766">
        <f>IF(OR(AC531&lt;0.01,AC531="n/a"),"n/a",M531/AC531*100)</f>
        <v>50.526315789473685</v>
      </c>
      <c r="AA531" s="1042">
        <f>IF(OR(AC531&lt;0.01,AC531="n/a"),"n/a",I531/AC531)</f>
        <v>33.568421052631578</v>
      </c>
      <c r="AB531" s="1043">
        <v>12</v>
      </c>
      <c r="AC531" s="1021">
        <v>4.75</v>
      </c>
      <c r="AD531" s="1021">
        <v>2.5</v>
      </c>
      <c r="AE531" s="1021">
        <v>2.5299999999999998</v>
      </c>
      <c r="AF531" s="1021">
        <v>2.08</v>
      </c>
      <c r="AG531" s="1021">
        <v>5.5</v>
      </c>
      <c r="AH531" s="1021">
        <v>54.1</v>
      </c>
      <c r="AI531" s="1021">
        <v>11.92</v>
      </c>
      <c r="AJ531" s="1021">
        <v>21.9</v>
      </c>
      <c r="AK531" s="1021">
        <v>13.4</v>
      </c>
      <c r="AL531" s="1034">
        <v>20820</v>
      </c>
      <c r="AM531" s="1028">
        <v>0.2</v>
      </c>
      <c r="AN531" s="1021">
        <v>0.47</v>
      </c>
      <c r="AO531" s="868">
        <f>IF(U531="n/a","n/a",IF(AA531&lt;0,"n/a",IF(AA531="n/a","n/a",J531+U531-AA531)))</f>
        <v>-17.954926441021499</v>
      </c>
      <c r="AP531" s="869">
        <f>IF(U531="n/a","n/a",J531+U531)</f>
        <v>15.613494611610081</v>
      </c>
      <c r="AQ531" s="1044">
        <f>IF(OR(AC531&lt;0.01,AF531="n/a"),"n/a",(I531/SQRT(22.5*AC531*(I531/AF531))-1)*100)</f>
        <v>76.159417434541936</v>
      </c>
      <c r="AR531" s="766">
        <f>INDEX(Historical!$C$7:$C$1455,MATCH(B531,Historical!$B$7:$B$1455,0))*IF(AH531="n/a",1.03,IF(AH531&lt;0,1.01,IF(AH531&gt;10,1.1,(1+AH531/100))))</f>
        <v>2.2770000000000006</v>
      </c>
      <c r="AS531" s="1042">
        <f>IF($AI531="n/a",1.03*AR531,IF($AI531&lt;0,1.01*AR531,IF($AI531&gt;10,1.1*AR531,(1+$AI531/100)*AR531)))</f>
        <v>2.504700000000001</v>
      </c>
      <c r="AT531" s="1042">
        <f>IF($AK531="n/a",1.03*AS531,IF($AK531&lt;0,1.01*AS531,IF($AK531&gt;10,1.1*AS531,(1+$AK531/100)*AS531)))</f>
        <v>2.7551700000000015</v>
      </c>
      <c r="AU531" s="1042">
        <f>IF($AK531="n/a",1.03*AT531,IF($AK531&lt;0,1.01*AT531,IF($AK531&gt;10,1.1*AT531,(1+$AK531/100)*AT531)))</f>
        <v>3.0306870000000017</v>
      </c>
      <c r="AV531" s="1042">
        <f>IF($AK531="n/a",1.03*AU531,IF($AK531&lt;0,1.01*AU531,IF($AK531&gt;10,1.1*AU531,(1+$AK531/100)*AU531)))</f>
        <v>3.333755700000002</v>
      </c>
      <c r="AW531" s="766">
        <f>SUM(AR531:AV531)</f>
        <v>13.901312700000005</v>
      </c>
      <c r="AX531" s="877">
        <f>AW531/I531*100</f>
        <v>8.7182895578551314</v>
      </c>
      <c r="AY531" s="1212">
        <v>0.69</v>
      </c>
      <c r="AZ531" s="1028">
        <v>18.55</v>
      </c>
      <c r="BA531" s="1028">
        <v>-3.36</v>
      </c>
      <c r="BB531" s="1028">
        <v>8.16</v>
      </c>
      <c r="BC531" s="1028">
        <v>4.99</v>
      </c>
      <c r="BD531" s="1078"/>
      <c r="BE531" s="721">
        <v>2012</v>
      </c>
      <c r="BF531" s="1057">
        <f>IF(BE531&gt;2008,0,IF(BE531&gt;2001,1,IF(BE531&gt;1990,2,IF(BE531&gt;1980,3,IF(BE531&gt;1973,4,IF(BE531&gt;1970,5,IF(BE531&gt;1960,6,IF(BE531&gt;1958,7,IF(BE531&gt;1953,8,9)))))))))</f>
        <v>0</v>
      </c>
    </row>
    <row r="532" spans="1:58" s="1019" customFormat="1" x14ac:dyDescent="0.2">
      <c r="A532" s="1036" t="s">
        <v>1829</v>
      </c>
      <c r="B532" s="1031" t="s">
        <v>1830</v>
      </c>
      <c r="C532" s="1181" t="s">
        <v>248</v>
      </c>
      <c r="D532" s="1181" t="s">
        <v>4412</v>
      </c>
      <c r="E532" s="857">
        <v>9</v>
      </c>
      <c r="F532" s="1245">
        <v>368</v>
      </c>
      <c r="G532" s="1245" t="s">
        <v>107</v>
      </c>
      <c r="H532" s="1245" t="s">
        <v>107</v>
      </c>
      <c r="I532" s="1030">
        <v>148.31</v>
      </c>
      <c r="J532" s="766">
        <f>(M532/I532)*100</f>
        <v>0.40455802036275368</v>
      </c>
      <c r="K532" s="1033">
        <v>0.15</v>
      </c>
      <c r="L532" s="1043">
        <v>4</v>
      </c>
      <c r="M532" s="756">
        <f>K532*L532</f>
        <v>0.6</v>
      </c>
      <c r="N532" s="1026" t="s">
        <v>120</v>
      </c>
      <c r="O532" s="860">
        <v>0.11</v>
      </c>
      <c r="P532" s="1016">
        <v>43228</v>
      </c>
      <c r="Q532" s="1016">
        <v>43252</v>
      </c>
      <c r="R532" s="756">
        <f>(K532-O532)/O532*100</f>
        <v>36.36363636363636</v>
      </c>
      <c r="S532" s="824">
        <f>IF(INDEX(Historical!$D$7:$D$1455,MATCH(B532,Historical!$B$7:$B$1455,0))=0,"n/a",(INDEX(Historical!$C$7:$C$1455,MATCH(B532,Historical!$B$7:$B$1455,0))/INDEX(Historical!$D$7:$D$1455,MATCH(B532,Historical!$B$7:$B$1455,0))-1)*100)</f>
        <v>16.216216216216228</v>
      </c>
      <c r="T532" s="824">
        <f>IF(INDEX(Historical!$F$7:$F$1455,MATCH(B532,Historical!$B$7:$B$1455,0))=0,"n/a",((INDEX(Historical!$C$7:$C$1455,MATCH(B532,Historical!$B$7:$B$1455,0))/INDEX(Historical!$F$7:$F$1455,MATCH(B532,Historical!$B$7:$B$1455,0)))^(1/3)-1)*100)</f>
        <v>23.191347739112</v>
      </c>
      <c r="U532" s="824">
        <f>IF(INDEX(Historical!$I$7:$I$1455,MATCH(B532,Historical!$B$7:$B$1455,0))=0,"n/a",((INDEX(Historical!$C$7:$C$1455,MATCH(B532,Historical!$B$7:$B$1455,0))/INDEX(Historical!$I$7:$I$1455,MATCH(B532,Historical!$B$7:$B$1455,0)))^(1/5)-1)*100)</f>
        <v>23.445550092271294</v>
      </c>
      <c r="V532" s="824" t="str">
        <f>IF(INDEX(Historical!$O$7:$O$1455,MATCH(B532,Historical!$B$7:$B$1455,0))=0,"n/a",((INDEX(Historical!$C$7:$C$1455,MATCH(B532,Historical!$B$7:$B$1455,0))/INDEX(Historical!$O$7:$O$1455,MATCH(B532,Historical!$B$7:$B$1455,0)))^(1/10)-1)*100)</f>
        <v>n/a</v>
      </c>
      <c r="W532" s="825" t="str">
        <f>IF(OR(U532&lt;=0,U532="n/a",V532&lt;=0,V532="n/a"),"n/a",U532/V532)</f>
        <v>n/a</v>
      </c>
      <c r="X532" s="826">
        <f>IF(OR(AJ532&lt;=0,AJ532="n/a",U532&lt;=0,U532="n/a"),"n/a",U532/AJ532)</f>
        <v>1.4123825356789934</v>
      </c>
      <c r="Y532" s="1031"/>
      <c r="Z532" s="766">
        <f>IF(OR(AC532&lt;0.01,AC532="n/a"),"n/a",M532/AC532*100)</f>
        <v>8.6705202312138727</v>
      </c>
      <c r="AA532" s="1042">
        <f>IF(OR(AC532&lt;0.01,AC532="n/a"),"n/a",I532/AC532)</f>
        <v>21.432080924855491</v>
      </c>
      <c r="AB532" s="1043">
        <v>12</v>
      </c>
      <c r="AC532" s="1021">
        <v>6.92</v>
      </c>
      <c r="AD532" s="1021" t="s">
        <v>138</v>
      </c>
      <c r="AE532" s="1021">
        <v>7.84</v>
      </c>
      <c r="AF532" s="1023" t="s">
        <v>138</v>
      </c>
      <c r="AG532" s="1024">
        <v>-124.50000000000001</v>
      </c>
      <c r="AH532" s="1021">
        <v>3.5999999999999996</v>
      </c>
      <c r="AI532" s="1021" t="s">
        <v>138</v>
      </c>
      <c r="AJ532" s="1021">
        <v>16.600000000000001</v>
      </c>
      <c r="AK532" s="1021" t="s">
        <v>138</v>
      </c>
      <c r="AL532" s="1034">
        <v>573.96</v>
      </c>
      <c r="AM532" s="1028">
        <v>17.299999999999997</v>
      </c>
      <c r="AN532" s="1021" t="s">
        <v>138</v>
      </c>
      <c r="AO532" s="868">
        <f>IF(U532="n/a","n/a",IF(AA532&lt;0,"n/a",IF(AA532="n/a","n/a",J532+U532-AA532)))</f>
        <v>2.4180271877785557</v>
      </c>
      <c r="AP532" s="869">
        <f>IF(U532="n/a","n/a",J532+U532)</f>
        <v>23.850108112634047</v>
      </c>
      <c r="AQ532" s="1044" t="str">
        <f>IF(OR(AC532&lt;0.01,AF532="n/a"),"n/a",(I532/SQRT(22.5*AC532*(I532/AF532))-1)*100)</f>
        <v>n/a</v>
      </c>
      <c r="AR532" s="766">
        <f>INDEX(Historical!$C$7:$C$1455,MATCH(B532,Historical!$B$7:$B$1455,0))*IF(AH532="n/a",1.03,IF(AH532&lt;0,1.01,IF(AH532&gt;10,1.1,(1+AH532/100))))</f>
        <v>0.44548000000000004</v>
      </c>
      <c r="AS532" s="1042">
        <f>IF($AI532="n/a",1.03*AR532,IF($AI532&lt;0,1.01*AR532,IF($AI532&gt;10,1.1*AR532,(1+$AI532/100)*AR532)))</f>
        <v>0.45884440000000004</v>
      </c>
      <c r="AT532" s="1042">
        <f>IF($AK532="n/a",1.03*AS532,IF($AK532&lt;0,1.01*AS532,IF($AK532&gt;10,1.1*AS532,(1+$AK532/100)*AS532)))</f>
        <v>0.47260973200000006</v>
      </c>
      <c r="AU532" s="1042">
        <f>IF($AK532="n/a",1.03*AT532,IF($AK532&lt;0,1.01*AT532,IF($AK532&gt;10,1.1*AT532,(1+$AK532/100)*AT532)))</f>
        <v>0.48678802396000009</v>
      </c>
      <c r="AV532" s="1042">
        <f>IF($AK532="n/a",1.03*AU532,IF($AK532&lt;0,1.01*AU532,IF($AK532&gt;10,1.1*AU532,(1+$AK532/100)*AU532)))</f>
        <v>0.50139166467880014</v>
      </c>
      <c r="AW532" s="766">
        <f>SUM(AR532:AV532)</f>
        <v>2.3651138206388005</v>
      </c>
      <c r="AX532" s="877">
        <f>AW532/I532*100</f>
        <v>1.5947096086837036</v>
      </c>
      <c r="AY532" s="1212">
        <v>0.5</v>
      </c>
      <c r="AZ532" s="1028">
        <v>19.939999999999998</v>
      </c>
      <c r="BA532" s="1028">
        <v>-20.73</v>
      </c>
      <c r="BB532" s="1028">
        <v>-4.1399999999999997</v>
      </c>
      <c r="BC532" s="1028">
        <v>2.79</v>
      </c>
      <c r="BD532" s="1078"/>
      <c r="BE532" s="721">
        <v>2010</v>
      </c>
      <c r="BF532" s="1057">
        <f>IF(BE532&gt;2008,0,IF(BE532&gt;2001,1,IF(BE532&gt;1990,2,IF(BE532&gt;1980,3,IF(BE532&gt;1973,4,IF(BE532&gt;1970,5,IF(BE532&gt;1960,6,IF(BE532&gt;1958,7,IF(BE532&gt;1953,8,9)))))))))</f>
        <v>0</v>
      </c>
    </row>
    <row r="533" spans="1:58" s="1019" customFormat="1" x14ac:dyDescent="0.2">
      <c r="A533" s="1027" t="s">
        <v>3980</v>
      </c>
      <c r="B533" s="1031" t="s">
        <v>3981</v>
      </c>
      <c r="C533" s="1181" t="s">
        <v>109</v>
      </c>
      <c r="D533" s="1181" t="s">
        <v>4434</v>
      </c>
      <c r="E533" s="857">
        <v>5</v>
      </c>
      <c r="F533" s="1245">
        <v>780</v>
      </c>
      <c r="G533" s="1245" t="s">
        <v>107</v>
      </c>
      <c r="H533" s="1245" t="s">
        <v>107</v>
      </c>
      <c r="I533" s="1030">
        <v>77.349999999999994</v>
      </c>
      <c r="J533" s="766">
        <f>(M533/I533)*100</f>
        <v>0.98254686489980625</v>
      </c>
      <c r="K533" s="1033">
        <v>0.19</v>
      </c>
      <c r="L533" s="1043">
        <v>4</v>
      </c>
      <c r="M533" s="756">
        <f>K533*L533</f>
        <v>0.76</v>
      </c>
      <c r="N533" s="1026" t="s">
        <v>446</v>
      </c>
      <c r="O533" s="860">
        <v>0.14000000000000001</v>
      </c>
      <c r="P533" s="1016">
        <v>43138</v>
      </c>
      <c r="Q533" s="1016">
        <v>43153</v>
      </c>
      <c r="R533" s="756">
        <f>(K533-O533)/O533*100</f>
        <v>35.714285714285701</v>
      </c>
      <c r="S533" s="824">
        <f>IF(INDEX(Historical!$D$7:$D$1455,MATCH(B533,Historical!$B$7:$B$1455,0))=0,"n/a",(INDEX(Historical!$C$7:$C$1455,MATCH(B533,Historical!$B$7:$B$1455,0))/INDEX(Historical!$D$7:$D$1455,MATCH(B533,Historical!$B$7:$B$1455,0))-1)*100)</f>
        <v>16.666666666666675</v>
      </c>
      <c r="T533" s="824">
        <f>IF(INDEX(Historical!$F$7:$F$1455,MATCH(B533,Historical!$B$7:$B$1455,0))=0,"n/a",((INDEX(Historical!$C$7:$C$1455,MATCH(B533,Historical!$B$7:$B$1455,0))/INDEX(Historical!$F$7:$F$1455,MATCH(B533,Historical!$B$7:$B$1455,0)))^(1/3)-1)*100)</f>
        <v>11.868894208139679</v>
      </c>
      <c r="U533" s="824">
        <f>IF(INDEX(Historical!$I$7:$I$1455,MATCH(B533,Historical!$B$7:$B$1455,0))=0,"n/a",((INDEX(Historical!$C$7:$C$1455,MATCH(B533,Historical!$B$7:$B$1455,0))/INDEX(Historical!$I$7:$I$1455,MATCH(B533,Historical!$B$7:$B$1455,0)))^(1/5)-1)*100)</f>
        <v>25.48248317757842</v>
      </c>
      <c r="V533" s="824">
        <f>IF(INDEX(Historical!$O$7:$O$1455,MATCH(B533,Historical!$B$7:$B$1455,0))=0,"n/a",((INDEX(Historical!$C$7:$C$1455,MATCH(B533,Historical!$B$7:$B$1455,0))/INDEX(Historical!$O$7:$O$1455,MATCH(B533,Historical!$B$7:$B$1455,0)))^(1/10)-1)*100)</f>
        <v>5.7557050338252314</v>
      </c>
      <c r="W533" s="825">
        <f>IF(OR(U533&lt;=0,U533="n/a",V533&lt;=0,V533="n/a"),"n/a",U533/V533)</f>
        <v>4.4273434840427894</v>
      </c>
      <c r="X533" s="826">
        <f>IF(OR(AJ533&lt;=0,AJ533="n/a",U533&lt;=0,U533="n/a"),"n/a",U533/AJ533)</f>
        <v>1.9601910136598784</v>
      </c>
      <c r="Y533" s="780"/>
      <c r="Z533" s="766">
        <f>IF(OR(AC533&lt;0.01,AC533="n/a"),"n/a",M533/AC533*100)</f>
        <v>13.669064748201439</v>
      </c>
      <c r="AA533" s="1042">
        <f>IF(OR(AC533&lt;0.01,AC533="n/a"),"n/a",I533/AC533)</f>
        <v>13.911870503597122</v>
      </c>
      <c r="AB533" s="1043">
        <v>12</v>
      </c>
      <c r="AC533" s="1021">
        <v>5.56</v>
      </c>
      <c r="AD533" s="1021">
        <v>1.39</v>
      </c>
      <c r="AE533" s="1021">
        <v>3.97</v>
      </c>
      <c r="AF533" s="1021">
        <v>1.43</v>
      </c>
      <c r="AG533" s="1021">
        <v>11</v>
      </c>
      <c r="AH533" s="1021">
        <v>16.600000000000001</v>
      </c>
      <c r="AI533" s="1021">
        <v>8.43</v>
      </c>
      <c r="AJ533" s="1021">
        <v>13</v>
      </c>
      <c r="AK533" s="1021">
        <v>10</v>
      </c>
      <c r="AL533" s="1034">
        <v>4380</v>
      </c>
      <c r="AM533" s="1028">
        <v>1</v>
      </c>
      <c r="AN533" s="1021">
        <v>0.13</v>
      </c>
      <c r="AO533" s="868">
        <f>IF(U533="n/a","n/a",IF(AA533&lt;0,"n/a",IF(AA533="n/a","n/a",J533+U533-AA533)))</f>
        <v>12.553159538881104</v>
      </c>
      <c r="AP533" s="869">
        <f>IF(U533="n/a","n/a",J533+U533)</f>
        <v>26.465030042478226</v>
      </c>
      <c r="AQ533" s="1044">
        <f>IF(OR(AC533&lt;0.01,AF533="n/a"),"n/a",(I533/SQRT(22.5*AC533*(I533/AF533))-1)*100)</f>
        <v>-5.9693316692334903</v>
      </c>
      <c r="AR533" s="766">
        <f>INDEX(Historical!$C$7:$C$1455,MATCH(B533,Historical!$B$7:$B$1455,0))*IF(AH533="n/a",1.03,IF(AH533&lt;0,1.01,IF(AH533&gt;10,1.1,(1+AH533/100))))</f>
        <v>0.6160000000000001</v>
      </c>
      <c r="AS533" s="1042">
        <f>IF($AI533="n/a",1.03*AR533,IF($AI533&lt;0,1.01*AR533,IF($AI533&gt;10,1.1*AR533,(1+$AI533/100)*AR533)))</f>
        <v>0.6679288000000001</v>
      </c>
      <c r="AT533" s="1042">
        <f>IF($AK533="n/a",1.03*AS533,IF($AK533&lt;0,1.01*AS533,IF($AK533&gt;10,1.1*AS533,(1+$AK533/100)*AS533)))</f>
        <v>0.73472168000000015</v>
      </c>
      <c r="AU533" s="1042">
        <f>IF($AK533="n/a",1.03*AT533,IF($AK533&lt;0,1.01*AT533,IF($AK533&gt;10,1.1*AT533,(1+$AK533/100)*AT533)))</f>
        <v>0.80819384800000027</v>
      </c>
      <c r="AV533" s="1042">
        <f>IF($AK533="n/a",1.03*AU533,IF($AK533&lt;0,1.01*AU533,IF($AK533&gt;10,1.1*AU533,(1+$AK533/100)*AU533)))</f>
        <v>0.88901323280000033</v>
      </c>
      <c r="AW533" s="766">
        <f>SUM(AR533:AV533)</f>
        <v>3.7158575608000008</v>
      </c>
      <c r="AX533" s="877">
        <f>AW533/I533*100</f>
        <v>4.8039528904977393</v>
      </c>
      <c r="AY533" s="1212">
        <v>0.85</v>
      </c>
      <c r="AZ533" s="1028">
        <v>7.1800000000000006</v>
      </c>
      <c r="BA533" s="1028">
        <v>-22.62</v>
      </c>
      <c r="BB533" s="1028">
        <v>-3.93</v>
      </c>
      <c r="BC533" s="1028">
        <v>-11.62</v>
      </c>
      <c r="BD533" s="1078"/>
      <c r="BE533" s="721">
        <v>2014</v>
      </c>
      <c r="BF533" s="1057">
        <f>IF(BE533&gt;2008,0,IF(BE533&gt;2001,1,IF(BE533&gt;1990,2,IF(BE533&gt;1980,3,IF(BE533&gt;1973,4,IF(BE533&gt;1970,5,IF(BE533&gt;1960,6,IF(BE533&gt;1958,7,IF(BE533&gt;1953,8,9)))))))))</f>
        <v>0</v>
      </c>
    </row>
    <row r="534" spans="1:58" s="1019" customFormat="1" x14ac:dyDescent="0.2">
      <c r="A534" s="1036" t="s">
        <v>4103</v>
      </c>
      <c r="B534" s="1031" t="s">
        <v>4102</v>
      </c>
      <c r="C534" s="1181" t="s">
        <v>109</v>
      </c>
      <c r="D534" s="1181" t="s">
        <v>4434</v>
      </c>
      <c r="E534" s="857">
        <v>5</v>
      </c>
      <c r="F534" s="1245">
        <v>833</v>
      </c>
      <c r="G534" s="1245" t="s">
        <v>107</v>
      </c>
      <c r="H534" s="1245" t="s">
        <v>107</v>
      </c>
      <c r="I534" s="1030">
        <v>30.84</v>
      </c>
      <c r="J534" s="766">
        <f>(M534/I534)*100</f>
        <v>3.1128404669260701</v>
      </c>
      <c r="K534" s="1033">
        <v>0.24</v>
      </c>
      <c r="L534" s="1043">
        <v>4</v>
      </c>
      <c r="M534" s="756">
        <f>K534*L534</f>
        <v>0.96</v>
      </c>
      <c r="N534" s="1026" t="s">
        <v>438</v>
      </c>
      <c r="O534" s="860">
        <v>0.23</v>
      </c>
      <c r="P534" s="1016">
        <v>43321</v>
      </c>
      <c r="Q534" s="1016">
        <v>43336</v>
      </c>
      <c r="R534" s="756">
        <f>(K534-O534)/O534*100</f>
        <v>4.3478260869565135</v>
      </c>
      <c r="S534" s="824">
        <f>IF(INDEX(Historical!$D$7:$D$1455,MATCH(B534,Historical!$B$7:$B$1455,0))=0,"n/a",(INDEX(Historical!$C$7:$C$1455,MATCH(B534,Historical!$B$7:$B$1455,0))/INDEX(Historical!$D$7:$D$1455,MATCH(B534,Historical!$B$7:$B$1455,0))-1)*100)</f>
        <v>2.4999999999999911</v>
      </c>
      <c r="T534" s="824">
        <f>IF(INDEX(Historical!$F$7:$F$1455,MATCH(B534,Historical!$B$7:$B$1455,0))=0,"n/a",((INDEX(Historical!$C$7:$C$1455,MATCH(B534,Historical!$B$7:$B$1455,0))/INDEX(Historical!$F$7:$F$1455,MATCH(B534,Historical!$B$7:$B$1455,0)))^(1/3)-1)*100)</f>
        <v>2.5652131008858436</v>
      </c>
      <c r="U534" s="824">
        <f>IF(INDEX(Historical!$I$7:$I$1455,MATCH(B534,Historical!$B$7:$B$1455,0))=0,"n/a",((INDEX(Historical!$C$7:$C$1455,MATCH(B534,Historical!$B$7:$B$1455,0))/INDEX(Historical!$I$7:$I$1455,MATCH(B534,Historical!$B$7:$B$1455,0)))^(1/5)-1)*100)</f>
        <v>4.5958637042693207</v>
      </c>
      <c r="V534" s="824">
        <f>IF(INDEX(Historical!$O$7:$O$1455,MATCH(B534,Historical!$B$7:$B$1455,0))=0,"n/a",((INDEX(Historical!$C$7:$C$1455,MATCH(B534,Historical!$B$7:$B$1455,0))/INDEX(Historical!$O$7:$O$1455,MATCH(B534,Historical!$B$7:$B$1455,0)))^(1/10)-1)*100)</f>
        <v>12.612703406527404</v>
      </c>
      <c r="W534" s="825">
        <f>IF(OR(U534&lt;=0,U534="n/a",V534&lt;=0,V534="n/a"),"n/a",U534/V534)</f>
        <v>0.364383713478178</v>
      </c>
      <c r="X534" s="826" t="str">
        <f>IF(OR(AJ534&lt;=0,AJ534="n/a",U534&lt;=0,U534="n/a"),"n/a",U534/AJ534)</f>
        <v>n/a</v>
      </c>
      <c r="Y534" s="1032" t="s">
        <v>4077</v>
      </c>
      <c r="Z534" s="766" t="str">
        <f>IF(OR(AC534&lt;0.01,AC534="n/a"),"n/a",M534/AC534*100)</f>
        <v>n/a</v>
      </c>
      <c r="AA534" s="1042" t="str">
        <f>IF(OR(AC534&lt;0.01,AC534="n/a"),"n/a",I534/AC534)</f>
        <v>n/a</v>
      </c>
      <c r="AB534" s="1043">
        <v>12</v>
      </c>
      <c r="AC534" s="1021" t="s">
        <v>138</v>
      </c>
      <c r="AD534" s="1021" t="s">
        <v>138</v>
      </c>
      <c r="AE534" s="1021" t="s">
        <v>138</v>
      </c>
      <c r="AF534" s="1021" t="s">
        <v>138</v>
      </c>
      <c r="AG534" s="1021" t="s">
        <v>138</v>
      </c>
      <c r="AH534" s="1021" t="s">
        <v>138</v>
      </c>
      <c r="AI534" s="1021" t="s">
        <v>138</v>
      </c>
      <c r="AJ534" s="1021" t="s">
        <v>138</v>
      </c>
      <c r="AK534" s="1021" t="s">
        <v>138</v>
      </c>
      <c r="AL534" s="1034" t="s">
        <v>138</v>
      </c>
      <c r="AM534" s="1028" t="s">
        <v>138</v>
      </c>
      <c r="AN534" s="1021" t="s">
        <v>138</v>
      </c>
      <c r="AO534" s="868" t="str">
        <f>IF(U534="n/a","n/a",IF(AA534&lt;0,"n/a",IF(AA534="n/a","n/a",J534+U534-AA534)))</f>
        <v>n/a</v>
      </c>
      <c r="AP534" s="869">
        <f>IF(U534="n/a","n/a",J534+U534)</f>
        <v>7.7087041711953912</v>
      </c>
      <c r="AQ534" s="1044" t="str">
        <f>IF(OR(AC534&lt;0.01,AF534="n/a"),"n/a",(I534/SQRT(22.5*AC534*(I534/AF534))-1)*100)</f>
        <v>n/a</v>
      </c>
      <c r="AR534" s="766">
        <f>INDEX(Historical!$C$7:$C$1455,MATCH(B534,Historical!$B$7:$B$1455,0))*IF(AH534="n/a",1.03,IF(AH534&lt;0,1.01,IF(AH534&gt;10,1.1,(1+AH534/100))))</f>
        <v>0.84460000000000002</v>
      </c>
      <c r="AS534" s="1042">
        <f>IF($AI534="n/a",1.03*AR534,IF($AI534&lt;0,1.01*AR534,IF($AI534&gt;10,1.1*AR534,(1+$AI534/100)*AR534)))</f>
        <v>0.86993799999999999</v>
      </c>
      <c r="AT534" s="1042">
        <f>IF($AK534="n/a",1.03*AS534,IF($AK534&lt;0,1.01*AS534,IF($AK534&gt;10,1.1*AS534,(1+$AK534/100)*AS534)))</f>
        <v>0.89603613999999998</v>
      </c>
      <c r="AU534" s="1042">
        <f>IF($AK534="n/a",1.03*AT534,IF($AK534&lt;0,1.01*AT534,IF($AK534&gt;10,1.1*AT534,(1+$AK534/100)*AT534)))</f>
        <v>0.9229172242</v>
      </c>
      <c r="AV534" s="1042">
        <f>IF($AK534="n/a",1.03*AU534,IF($AK534&lt;0,1.01*AU534,IF($AK534&gt;10,1.1*AU534,(1+$AK534/100)*AU534)))</f>
        <v>0.950604740926</v>
      </c>
      <c r="AW534" s="766">
        <f>SUM(AR534:AV534)</f>
        <v>4.4840961051260004</v>
      </c>
      <c r="AX534" s="877">
        <f>AW534/I534*100</f>
        <v>14.539870639189367</v>
      </c>
      <c r="AY534" s="1212" t="s">
        <v>138</v>
      </c>
      <c r="AZ534" s="1028" t="s">
        <v>138</v>
      </c>
      <c r="BA534" s="1028" t="s">
        <v>138</v>
      </c>
      <c r="BB534" s="1028" t="s">
        <v>138</v>
      </c>
      <c r="BC534" s="1028" t="s">
        <v>138</v>
      </c>
      <c r="BD534" s="1078" t="s">
        <v>4357</v>
      </c>
      <c r="BE534" s="721">
        <v>2014</v>
      </c>
      <c r="BF534" s="1057">
        <f>IF(BE534&gt;2008,0,IF(BE534&gt;2001,1,IF(BE534&gt;1990,2,IF(BE534&gt;1980,3,IF(BE534&gt;1973,4,IF(BE534&gt;1970,5,IF(BE534&gt;1960,6,IF(BE534&gt;1958,7,IF(BE534&gt;1953,8,9)))))))))</f>
        <v>0</v>
      </c>
    </row>
    <row r="535" spans="1:58" s="1019" customFormat="1" x14ac:dyDescent="0.2">
      <c r="A535" s="1036" t="s">
        <v>1831</v>
      </c>
      <c r="B535" s="1031" t="s">
        <v>1832</v>
      </c>
      <c r="C535" s="1181" t="s">
        <v>124</v>
      </c>
      <c r="D535" s="1181" t="s">
        <v>4451</v>
      </c>
      <c r="E535" s="857">
        <v>8</v>
      </c>
      <c r="F535" s="1245">
        <v>525</v>
      </c>
      <c r="G535" s="1245" t="s">
        <v>38</v>
      </c>
      <c r="H535" s="1245" t="s">
        <v>38</v>
      </c>
      <c r="I535" s="1030">
        <v>41.42</v>
      </c>
      <c r="J535" s="766">
        <f>(M535/I535)*100</f>
        <v>2.2211492032834381</v>
      </c>
      <c r="K535" s="1033">
        <v>0.23</v>
      </c>
      <c r="L535" s="1043">
        <v>4</v>
      </c>
      <c r="M535" s="756">
        <f>K535*L535</f>
        <v>0.92</v>
      </c>
      <c r="N535" s="1026" t="s">
        <v>153</v>
      </c>
      <c r="O535" s="860">
        <v>0.21</v>
      </c>
      <c r="P535" s="1016">
        <v>43356</v>
      </c>
      <c r="Q535" s="1016">
        <v>43371</v>
      </c>
      <c r="R535" s="756">
        <f>(K535-O535)/O535*100</f>
        <v>9.5238095238095326</v>
      </c>
      <c r="S535" s="824">
        <f>IF(INDEX(Historical!$D$7:$D$1455,MATCH(B535,Historical!$B$7:$B$1455,0))=0,"n/a",(INDEX(Historical!$C$7:$C$1455,MATCH(B535,Historical!$B$7:$B$1455,0))/INDEX(Historical!$D$7:$D$1455,MATCH(B535,Historical!$B$7:$B$1455,0))-1)*100)</f>
        <v>5.1282051282051322</v>
      </c>
      <c r="T535" s="824">
        <f>IF(INDEX(Historical!$F$7:$F$1455,MATCH(B535,Historical!$B$7:$B$1455,0))=0,"n/a",((INDEX(Historical!$C$7:$C$1455,MATCH(B535,Historical!$B$7:$B$1455,0))/INDEX(Historical!$F$7:$F$1455,MATCH(B535,Historical!$B$7:$B$1455,0)))^(1/3)-1)*100)</f>
        <v>7.5036737139838161</v>
      </c>
      <c r="U535" s="824">
        <f>IF(INDEX(Historical!$I$7:$I$1455,MATCH(B535,Historical!$B$7:$B$1455,0))=0,"n/a",((INDEX(Historical!$C$7:$C$1455,MATCH(B535,Historical!$B$7:$B$1455,0))/INDEX(Historical!$I$7:$I$1455,MATCH(B535,Historical!$B$7:$B$1455,0)))^(1/5)-1)*100)</f>
        <v>10.399922776586902</v>
      </c>
      <c r="V535" s="824">
        <f>IF(INDEX(Historical!$O$7:$O$1455,MATCH(B535,Historical!$B$7:$B$1455,0))=0,"n/a",((INDEX(Historical!$C$7:$C$1455,MATCH(B535,Historical!$B$7:$B$1455,0))/INDEX(Historical!$O$7:$O$1455,MATCH(B535,Historical!$B$7:$B$1455,0)))^(1/10)-1)*100)</f>
        <v>1.8897493723776915</v>
      </c>
      <c r="W535" s="825">
        <f>IF(OR(U535&lt;=0,U535="n/a",V535&lt;=0,V535="n/a"),"n/a",U535/V535)</f>
        <v>5.5033344255072674</v>
      </c>
      <c r="X535" s="826">
        <f>IF(OR(AJ535&lt;=0,AJ535="n/a",U535&lt;=0,U535="n/a"),"n/a",U535/AJ535)</f>
        <v>1.7626987756926953</v>
      </c>
      <c r="Y535" s="780"/>
      <c r="Z535" s="766">
        <f>IF(OR(AC535&lt;0.01,AC535="n/a"),"n/a",M535/AC535*100)</f>
        <v>33.454545454545453</v>
      </c>
      <c r="AA535" s="1042">
        <f>IF(OR(AC535&lt;0.01,AC535="n/a"),"n/a",I535/AC535)</f>
        <v>15.061818181818182</v>
      </c>
      <c r="AB535" s="1043">
        <v>5</v>
      </c>
      <c r="AC535" s="1021">
        <v>2.75</v>
      </c>
      <c r="AD535" s="1021">
        <v>0.36</v>
      </c>
      <c r="AE535" s="1021">
        <v>0.67</v>
      </c>
      <c r="AF535" s="1021">
        <v>2.64</v>
      </c>
      <c r="AG535" s="1021">
        <v>22</v>
      </c>
      <c r="AH535" s="1021">
        <v>-19.2</v>
      </c>
      <c r="AI535" s="1021">
        <v>3.4099999999999997</v>
      </c>
      <c r="AJ535" s="1021">
        <v>5.8999999999999995</v>
      </c>
      <c r="AK535" s="1021">
        <v>41.5</v>
      </c>
      <c r="AL535" s="1034">
        <v>2480</v>
      </c>
      <c r="AM535" s="1028">
        <v>6.3</v>
      </c>
      <c r="AN535" s="1021">
        <v>0.82</v>
      </c>
      <c r="AO535" s="868">
        <f>IF(U535="n/a","n/a",IF(AA535&lt;0,"n/a",IF(AA535="n/a","n/a",J535+U535-AA535)))</f>
        <v>-2.4407462019478423</v>
      </c>
      <c r="AP535" s="869">
        <f>IF(U535="n/a","n/a",J535+U535)</f>
        <v>12.62107197987034</v>
      </c>
      <c r="AQ535" s="1044">
        <f>IF(OR(AC535&lt;0.01,AF535="n/a"),"n/a",(I535/SQRT(22.5*AC535*(I535/AF535))-1)*100)</f>
        <v>32.938080824620506</v>
      </c>
      <c r="AR535" s="766">
        <f>INDEX(Historical!$C$7:$C$1455,MATCH(B535,Historical!$B$7:$B$1455,0))*IF(AH535="n/a",1.03,IF(AH535&lt;0,1.01,IF(AH535&gt;10,1.1,(1+AH535/100))))</f>
        <v>0.82820000000000005</v>
      </c>
      <c r="AS535" s="1042">
        <f>IF($AI535="n/a",1.03*AR535,IF($AI535&lt;0,1.01*AR535,IF($AI535&gt;10,1.1*AR535,(1+$AI535/100)*AR535)))</f>
        <v>0.85644162000000001</v>
      </c>
      <c r="AT535" s="1042">
        <f>IF($AK535="n/a",1.03*AS535,IF($AK535&lt;0,1.01*AS535,IF($AK535&gt;10,1.1*AS535,(1+$AK535/100)*AS535)))</f>
        <v>0.94208578200000004</v>
      </c>
      <c r="AU535" s="1042">
        <f>IF($AK535="n/a",1.03*AT535,IF($AK535&lt;0,1.01*AT535,IF($AK535&gt;10,1.1*AT535,(1+$AK535/100)*AT535)))</f>
        <v>1.0362943602000001</v>
      </c>
      <c r="AV535" s="1042">
        <f>IF($AK535="n/a",1.03*AU535,IF($AK535&lt;0,1.01*AU535,IF($AK535&gt;10,1.1*AU535,(1+$AK535/100)*AU535)))</f>
        <v>1.1399237962200002</v>
      </c>
      <c r="AW535" s="766">
        <f>SUM(AR535:AV535)</f>
        <v>4.8029455584200011</v>
      </c>
      <c r="AX535" s="877">
        <f>AW535/I535*100</f>
        <v>11.595715978802513</v>
      </c>
      <c r="AY535" s="1212">
        <v>0.85</v>
      </c>
      <c r="AZ535" s="1028">
        <v>6.8900000000000006</v>
      </c>
      <c r="BA535" s="1028">
        <v>-17.04</v>
      </c>
      <c r="BB535" s="1028">
        <v>-2.13</v>
      </c>
      <c r="BC535" s="1028">
        <v>-7.3999999999999995</v>
      </c>
      <c r="BD535" s="759"/>
      <c r="BE535" s="721">
        <v>2011</v>
      </c>
      <c r="BF535" s="1057">
        <f>IF(BE535&gt;2008,0,IF(BE535&gt;2001,1,IF(BE535&gt;1990,2,IF(BE535&gt;1980,3,IF(BE535&gt;1973,4,IF(BE535&gt;1970,5,IF(BE535&gt;1960,6,IF(BE535&gt;1958,7,IF(BE535&gt;1953,8,9)))))))))</f>
        <v>0</v>
      </c>
    </row>
    <row r="536" spans="1:58" s="1019" customFormat="1" x14ac:dyDescent="0.2">
      <c r="A536" s="1036" t="s">
        <v>1833</v>
      </c>
      <c r="B536" s="1031" t="s">
        <v>4030</v>
      </c>
      <c r="C536" s="1181" t="s">
        <v>4438</v>
      </c>
      <c r="D536" s="1181" t="s">
        <v>527</v>
      </c>
      <c r="E536" s="857">
        <v>9</v>
      </c>
      <c r="F536" s="1245">
        <v>377</v>
      </c>
      <c r="G536" s="1245" t="s">
        <v>107</v>
      </c>
      <c r="H536" s="1245" t="s">
        <v>107</v>
      </c>
      <c r="I536" s="1030">
        <v>55.18</v>
      </c>
      <c r="J536" s="766">
        <f>(M536/I536)*100</f>
        <v>7.1765132294309533</v>
      </c>
      <c r="K536" s="1033">
        <v>1.98</v>
      </c>
      <c r="L536" s="1043">
        <v>2</v>
      </c>
      <c r="M536" s="756">
        <f>K536*L536</f>
        <v>3.96</v>
      </c>
      <c r="N536" s="1026" t="s">
        <v>1835</v>
      </c>
      <c r="O536" s="860">
        <v>1.9260999999999999</v>
      </c>
      <c r="P536" s="1016">
        <v>43265</v>
      </c>
      <c r="Q536" s="1016">
        <v>43290</v>
      </c>
      <c r="R536" s="756">
        <f>(K536-O536)/O536*100</f>
        <v>2.7984009137635666</v>
      </c>
      <c r="S536" s="824">
        <f>IF(INDEX(Historical!$D$7:$D$1455,MATCH(B536,Historical!$B$7:$B$1455,0))=0,"n/a",(INDEX(Historical!$C$7:$C$1455,MATCH(B536,Historical!$B$7:$B$1455,0))/INDEX(Historical!$D$7:$D$1455,MATCH(B536,Historical!$B$7:$B$1455,0))-1)*100)</f>
        <v>5.1608334906376285</v>
      </c>
      <c r="T536" s="824">
        <f>IF(INDEX(Historical!$F$7:$F$1455,MATCH(B536,Historical!$B$7:$B$1455,0))=0,"n/a",((INDEX(Historical!$C$7:$C$1455,MATCH(B536,Historical!$B$7:$B$1455,0))/INDEX(Historical!$F$7:$F$1455,MATCH(B536,Historical!$B$7:$B$1455,0)))^(1/3)-1)*100)</f>
        <v>7.1483705234349104</v>
      </c>
      <c r="U536" s="824">
        <f>IF(INDEX(Historical!$I$7:$I$1455,MATCH(B536,Historical!$B$7:$B$1455,0))=0,"n/a",((INDEX(Historical!$C$7:$C$1455,MATCH(B536,Historical!$B$7:$B$1455,0))/INDEX(Historical!$I$7:$I$1455,MATCH(B536,Historical!$B$7:$B$1455,0)))^(1/5)-1)*100)</f>
        <v>12.096968876210855</v>
      </c>
      <c r="V536" s="824">
        <f>IF(INDEX(Historical!$O$7:$O$1455,MATCH(B536,Historical!$B$7:$B$1455,0))=0,"n/a",((INDEX(Historical!$C$7:$C$1455,MATCH(B536,Historical!$B$7:$B$1455,0))/INDEX(Historical!$O$7:$O$1455,MATCH(B536,Historical!$B$7:$B$1455,0)))^(1/10)-1)*100)</f>
        <v>11.515135389500951</v>
      </c>
      <c r="W536" s="825">
        <f>IF(OR(U536&lt;=0,U536="n/a",V536&lt;=0,V536="n/a"),"n/a",U536/V536)</f>
        <v>1.0505277156567692</v>
      </c>
      <c r="X536" s="826">
        <f>IF(OR(AJ536&lt;=0,AJ536="n/a",U536&lt;=0,U536="n/a"),"n/a",U536/AJ536)</f>
        <v>0.80646459174739038</v>
      </c>
      <c r="Y536" s="1031" t="s">
        <v>4247</v>
      </c>
      <c r="Z536" s="766">
        <f>IF(OR(AC536&lt;0.01,AC536="n/a"),"n/a",M536/AC536*100)</f>
        <v>46.207701283547252</v>
      </c>
      <c r="AA536" s="1042">
        <f>IF(OR(AC536&lt;0.01,AC536="n/a"),"n/a",I536/AC536)</f>
        <v>6.4387397899649939</v>
      </c>
      <c r="AB536" s="1043">
        <v>12</v>
      </c>
      <c r="AC536" s="1021">
        <v>8.57</v>
      </c>
      <c r="AD536" s="1021">
        <v>7.15</v>
      </c>
      <c r="AE536" s="1021">
        <v>0.68</v>
      </c>
      <c r="AF536" s="1021">
        <v>1.0900000000000001</v>
      </c>
      <c r="AG536" s="1021" t="s">
        <v>138</v>
      </c>
      <c r="AH536" s="1021">
        <v>16.900000000000002</v>
      </c>
      <c r="AI536" s="1021">
        <v>-10.57</v>
      </c>
      <c r="AJ536" s="1021">
        <v>15</v>
      </c>
      <c r="AK536" s="1021">
        <v>0.89999999999999991</v>
      </c>
      <c r="AL536" s="1034">
        <v>13750</v>
      </c>
      <c r="AM536" s="1028">
        <v>2.8000000000000003</v>
      </c>
      <c r="AN536" s="1021" t="s">
        <v>138</v>
      </c>
      <c r="AO536" s="868">
        <f>IF(U536="n/a","n/a",IF(AA536&lt;0,"n/a",IF(AA536="n/a","n/a",J536+U536-AA536)))</f>
        <v>12.834742315676813</v>
      </c>
      <c r="AP536" s="869">
        <f>IF(U536="n/a","n/a",J536+U536)</f>
        <v>19.273482105641808</v>
      </c>
      <c r="AQ536" s="1044">
        <f>IF(OR(AC536&lt;0.01,AF536="n/a"),"n/a",(I536/SQRT(22.5*AC536*(I536/AF536))-1)*100)</f>
        <v>-44.150096504363326</v>
      </c>
      <c r="AR536" s="766">
        <f>INDEX(Historical!$C$7:$C$1455,MATCH(B536,Historical!$B$7:$B$1455,0))*IF(AH536="n/a",1.03,IF(AH536&lt;0,1.01,IF(AH536&gt;10,1.1,(1+AH536/100))))</f>
        <v>3.9403595</v>
      </c>
      <c r="AS536" s="1042">
        <f>IF($AI536="n/a",1.03*AR536,IF($AI536&lt;0,1.01*AR536,IF($AI536&gt;10,1.1*AR536,(1+$AI536/100)*AR536)))</f>
        <v>3.979763095</v>
      </c>
      <c r="AT536" s="1042">
        <f>IF($AK536="n/a",1.03*AS536,IF($AK536&lt;0,1.01*AS536,IF($AK536&gt;10,1.1*AS536,(1+$AK536/100)*AS536)))</f>
        <v>4.0155809628549992</v>
      </c>
      <c r="AU536" s="1042">
        <f>IF($AK536="n/a",1.03*AT536,IF($AK536&lt;0,1.01*AT536,IF($AK536&gt;10,1.1*AT536,(1+$AK536/100)*AT536)))</f>
        <v>4.0517211915206941</v>
      </c>
      <c r="AV536" s="1042">
        <f>IF($AK536="n/a",1.03*AU536,IF($AK536&lt;0,1.01*AU536,IF($AK536&gt;10,1.1*AU536,(1+$AK536/100)*AU536)))</f>
        <v>4.0881866822443795</v>
      </c>
      <c r="AW536" s="766">
        <f>SUM(AR536:AV536)</f>
        <v>20.075611431620075</v>
      </c>
      <c r="AX536" s="877">
        <f>AW536/I536*100</f>
        <v>36.382043188872913</v>
      </c>
      <c r="AY536" s="1212">
        <v>1.31</v>
      </c>
      <c r="AZ536" s="1028">
        <v>3.4299999999999997</v>
      </c>
      <c r="BA536" s="1028">
        <v>-46.7</v>
      </c>
      <c r="BB536" s="1028">
        <v>-13.8</v>
      </c>
      <c r="BC536" s="1028">
        <v>-28.78</v>
      </c>
      <c r="BD536" s="1078"/>
      <c r="BE536" s="721">
        <v>2010</v>
      </c>
      <c r="BF536" s="1057">
        <f>IF(BE536&gt;2008,0,IF(BE536&gt;2001,1,IF(BE536&gt;1990,2,IF(BE536&gt;1980,3,IF(BE536&gt;1973,4,IF(BE536&gt;1970,5,IF(BE536&gt;1960,6,IF(BE536&gt;1958,7,IF(BE536&gt;1953,8,9)))))))))</f>
        <v>0</v>
      </c>
    </row>
    <row r="537" spans="1:58" s="1019" customFormat="1" x14ac:dyDescent="0.2">
      <c r="A537" s="1019" t="s">
        <v>3023</v>
      </c>
      <c r="B537" s="1031" t="s">
        <v>3024</v>
      </c>
      <c r="C537" s="1181" t="s">
        <v>109</v>
      </c>
      <c r="D537" s="1181" t="s">
        <v>4426</v>
      </c>
      <c r="E537" s="857">
        <v>5</v>
      </c>
      <c r="F537" s="1245">
        <v>812</v>
      </c>
      <c r="G537" s="1245" t="s">
        <v>107</v>
      </c>
      <c r="H537" s="1245" t="s">
        <v>107</v>
      </c>
      <c r="I537" s="1030">
        <v>42.07</v>
      </c>
      <c r="J537" s="766">
        <f>(M537/I537)*100</f>
        <v>1.0458759210839077</v>
      </c>
      <c r="K537" s="1033">
        <v>0.11</v>
      </c>
      <c r="L537" s="1043">
        <v>4</v>
      </c>
      <c r="M537" s="756">
        <f>K537*L537</f>
        <v>0.44</v>
      </c>
      <c r="N537" s="1026" t="s">
        <v>1001</v>
      </c>
      <c r="O537" s="860">
        <v>0.09</v>
      </c>
      <c r="P537" s="1016">
        <v>43230</v>
      </c>
      <c r="Q537" s="1016">
        <v>43245</v>
      </c>
      <c r="R537" s="756">
        <f>(K537-O537)/O537*100</f>
        <v>22.222222222222225</v>
      </c>
      <c r="S537" s="824">
        <f>IF(INDEX(Historical!$D$7:$D$1455,MATCH(B537,Historical!$B$7:$B$1455,0))=0,"n/a",(INDEX(Historical!$C$7:$C$1455,MATCH(B537,Historical!$B$7:$B$1455,0))/INDEX(Historical!$D$7:$D$1455,MATCH(B537,Historical!$B$7:$B$1455,0))-1)*100)</f>
        <v>19.999999999999996</v>
      </c>
      <c r="T537" s="824">
        <f>IF(INDEX(Historical!$F$7:$F$1455,MATCH(B537,Historical!$B$7:$B$1455,0))=0,"n/a",((INDEX(Historical!$C$7:$C$1455,MATCH(B537,Historical!$B$7:$B$1455,0))/INDEX(Historical!$F$7:$F$1455,MATCH(B537,Historical!$B$7:$B$1455,0)))^(1/3)-1)*100)</f>
        <v>20.843727005349997</v>
      </c>
      <c r="U537" s="824">
        <f>IF(INDEX(Historical!$I$7:$I$1455,MATCH(B537,Historical!$B$7:$B$1455,0))=0,"n/a",((INDEX(Historical!$C$7:$C$1455,MATCH(B537,Historical!$B$7:$B$1455,0))/INDEX(Historical!$I$7:$I$1455,MATCH(B537,Historical!$B$7:$B$1455,0)))^(1/5)-1)*100)</f>
        <v>13.396657763302722</v>
      </c>
      <c r="V537" s="824">
        <f>IF(INDEX(Historical!$O$7:$O$1455,MATCH(B537,Historical!$B$7:$B$1455,0))=0,"n/a",((INDEX(Historical!$C$7:$C$1455,MATCH(B537,Historical!$B$7:$B$1455,0))/INDEX(Historical!$O$7:$O$1455,MATCH(B537,Historical!$B$7:$B$1455,0)))^(1/10)-1)*100)</f>
        <v>9.0048674839850804</v>
      </c>
      <c r="W537" s="825">
        <f>IF(OR(U537&lt;=0,U537="n/a",V537&lt;=0,V537="n/a"),"n/a",U537/V537)</f>
        <v>1.4877129271617073</v>
      </c>
      <c r="X537" s="826">
        <f>IF(OR(AJ537&lt;=0,AJ537="n/a",U537&lt;=0,U537="n/a"),"n/a",U537/AJ537)</f>
        <v>1.0548549419923403</v>
      </c>
      <c r="Y537" s="780"/>
      <c r="Z537" s="766">
        <f>IF(OR(AC537&lt;0.01,AC537="n/a"),"n/a",M537/AC537*100)</f>
        <v>13.056379821958455</v>
      </c>
      <c r="AA537" s="1042">
        <f>IF(OR(AC537&lt;0.01,AC537="n/a"),"n/a",I537/AC537)</f>
        <v>12.483679525222552</v>
      </c>
      <c r="AB537" s="1043">
        <v>12</v>
      </c>
      <c r="AC537" s="1021">
        <v>3.37</v>
      </c>
      <c r="AD537" s="1021">
        <v>1.25</v>
      </c>
      <c r="AE537" s="1021">
        <v>4.7</v>
      </c>
      <c r="AF537" s="1021">
        <v>1.67</v>
      </c>
      <c r="AG537" s="1021">
        <v>12.5</v>
      </c>
      <c r="AH537" s="1021">
        <v>-4.3999999999999995</v>
      </c>
      <c r="AI537" s="1021">
        <v>3.2199999999999998</v>
      </c>
      <c r="AJ537" s="1021">
        <v>12.7</v>
      </c>
      <c r="AK537" s="1021">
        <v>10</v>
      </c>
      <c r="AL537" s="1034">
        <v>1320</v>
      </c>
      <c r="AM537" s="1028">
        <v>1</v>
      </c>
      <c r="AN537" s="1021">
        <v>0.26</v>
      </c>
      <c r="AO537" s="868">
        <f>IF(U537="n/a","n/a",IF(AA537&lt;0,"n/a",IF(AA537="n/a","n/a",J537+U537-AA537)))</f>
        <v>1.958854159164078</v>
      </c>
      <c r="AP537" s="869">
        <f>IF(U537="n/a","n/a",J537+U537)</f>
        <v>14.44253368438663</v>
      </c>
      <c r="AQ537" s="1044">
        <f>IF(OR(AC537&lt;0.01,AF537="n/a"),"n/a",(I537/SQRT(22.5*AC537*(I537/AF537))-1)*100)</f>
        <v>-3.7416790156781343</v>
      </c>
      <c r="AR537" s="766">
        <f>INDEX(Historical!$C$7:$C$1455,MATCH(B537,Historical!$B$7:$B$1455,0))*IF(AH537="n/a",1.03,IF(AH537&lt;0,1.01,IF(AH537&gt;10,1.1,(1+AH537/100))))</f>
        <v>0.30299999999999999</v>
      </c>
      <c r="AS537" s="1042">
        <f>IF($AI537="n/a",1.03*AR537,IF($AI537&lt;0,1.01*AR537,IF($AI537&gt;10,1.1*AR537,(1+$AI537/100)*AR537)))</f>
        <v>0.3127566</v>
      </c>
      <c r="AT537" s="1042">
        <f>IF($AK537="n/a",1.03*AS537,IF($AK537&lt;0,1.01*AS537,IF($AK537&gt;10,1.1*AS537,(1+$AK537/100)*AS537)))</f>
        <v>0.34403226000000003</v>
      </c>
      <c r="AU537" s="1042">
        <f>IF($AK537="n/a",1.03*AT537,IF($AK537&lt;0,1.01*AT537,IF($AK537&gt;10,1.1*AT537,(1+$AK537/100)*AT537)))</f>
        <v>0.37843548600000004</v>
      </c>
      <c r="AV537" s="1042">
        <f>IF($AK537="n/a",1.03*AU537,IF($AK537&lt;0,1.01*AU537,IF($AK537&gt;10,1.1*AU537,(1+$AK537/100)*AU537)))</f>
        <v>0.4162790346000001</v>
      </c>
      <c r="AW537" s="766">
        <f>SUM(AR537:AV537)</f>
        <v>1.7545033806000001</v>
      </c>
      <c r="AX537" s="877">
        <f>AW537/I537*100</f>
        <v>4.1704382709769439</v>
      </c>
      <c r="AY537" s="1212">
        <v>1.1200000000000001</v>
      </c>
      <c r="AZ537" s="1028">
        <v>5.07</v>
      </c>
      <c r="BA537" s="1028">
        <v>-27.089999999999996</v>
      </c>
      <c r="BB537" s="1028">
        <v>-4.67</v>
      </c>
      <c r="BC537" s="1028">
        <v>-15.110000000000001</v>
      </c>
      <c r="BD537" s="1078"/>
      <c r="BE537" s="721">
        <v>2014</v>
      </c>
      <c r="BF537" s="1057">
        <f>IF(BE537&gt;2008,0,IF(BE537&gt;2001,1,IF(BE537&gt;1990,2,IF(BE537&gt;1980,3,IF(BE537&gt;1973,4,IF(BE537&gt;1970,5,IF(BE537&gt;1960,6,IF(BE537&gt;1958,7,IF(BE537&gt;1953,8,9)))))))))</f>
        <v>0</v>
      </c>
    </row>
    <row r="538" spans="1:58" s="1019" customFormat="1" x14ac:dyDescent="0.2">
      <c r="A538" s="1036" t="s">
        <v>4347</v>
      </c>
      <c r="B538" s="1031" t="s">
        <v>4346</v>
      </c>
      <c r="C538" s="1181" t="s">
        <v>248</v>
      </c>
      <c r="D538" s="1181" t="s">
        <v>4448</v>
      </c>
      <c r="E538" s="857">
        <v>9</v>
      </c>
      <c r="F538" s="1245">
        <v>359</v>
      </c>
      <c r="G538" s="1245" t="s">
        <v>107</v>
      </c>
      <c r="H538" s="1245" t="s">
        <v>107</v>
      </c>
      <c r="I538" s="1030">
        <v>41.47</v>
      </c>
      <c r="J538" s="766">
        <f>(M538/I538)*100</f>
        <v>3.9546660236315407</v>
      </c>
      <c r="K538" s="1041">
        <v>0.41</v>
      </c>
      <c r="L538" s="1043">
        <v>4</v>
      </c>
      <c r="M538" s="756">
        <f>K538*L538</f>
        <v>1.64</v>
      </c>
      <c r="N538" s="1026" t="s">
        <v>322</v>
      </c>
      <c r="O538" s="864">
        <v>0.36</v>
      </c>
      <c r="P538" s="1016">
        <v>43175</v>
      </c>
      <c r="Q538" s="1016">
        <v>43189</v>
      </c>
      <c r="R538" s="756">
        <f>(K538-O538)/O538*100</f>
        <v>13.888888888888888</v>
      </c>
      <c r="S538" s="824">
        <f>IF(INDEX(Historical!$D$7:$D$1455,MATCH(B538,Historical!$B$7:$B$1455,0))=0,"n/a",(INDEX(Historical!$C$7:$C$1455,MATCH(B538,Historical!$B$7:$B$1455,0))/INDEX(Historical!$D$7:$D$1455,MATCH(B538,Historical!$B$7:$B$1455,0))-1)*100)</f>
        <v>15.999999999999993</v>
      </c>
      <c r="T538" s="824">
        <f>IF(INDEX(Historical!$F$7:$F$1455,MATCH(B538,Historical!$B$7:$B$1455,0))=0,"n/a",((INDEX(Historical!$C$7:$C$1455,MATCH(B538,Historical!$B$7:$B$1455,0))/INDEX(Historical!$F$7:$F$1455,MATCH(B538,Historical!$B$7:$B$1455,0)))^(1/3)-1)*100)</f>
        <v>18.336844122387276</v>
      </c>
      <c r="U538" s="824">
        <f>IF(INDEX(Historical!$I$7:$I$1455,MATCH(B538,Historical!$B$7:$B$1455,0))=0,"n/a",((INDEX(Historical!$C$7:$C$1455,MATCH(B538,Historical!$B$7:$B$1455,0))/INDEX(Historical!$I$7:$I$1455,MATCH(B538,Historical!$B$7:$B$1455,0)))^(1/5)-1)*100)</f>
        <v>20.320611793864462</v>
      </c>
      <c r="V538" s="824">
        <f>IF(INDEX(Historical!$O$7:$O$1455,MATCH(B538,Historical!$B$7:$B$1455,0))=0,"n/a",((INDEX(Historical!$C$7:$C$1455,MATCH(B538,Historical!$B$7:$B$1455,0))/INDEX(Historical!$O$7:$O$1455,MATCH(B538,Historical!$B$7:$B$1455,0)))^(1/10)-1)*100)</f>
        <v>40.036033129139589</v>
      </c>
      <c r="W538" s="825">
        <f>IF(OR(U538&lt;=0,U538="n/a",V538&lt;=0,V538="n/a"),"n/a",U538/V538)</f>
        <v>0.5075580722075691</v>
      </c>
      <c r="X538" s="826">
        <f>IF(OR(AJ538&lt;=0,AJ538="n/a",U538&lt;=0,U538="n/a"),"n/a",U538/AJ538)</f>
        <v>2.8620579991358399</v>
      </c>
      <c r="Y538" s="792" t="s">
        <v>961</v>
      </c>
      <c r="Z538" s="766">
        <f>IF(OR(AC538&lt;0.01,AC538="n/a"),"n/a",M538/AC538*100)</f>
        <v>115.49295774647888</v>
      </c>
      <c r="AA538" s="1042">
        <f>IF(OR(AC538&lt;0.01,AC538="n/a"),"n/a",I538/AC538)</f>
        <v>29.204225352112676</v>
      </c>
      <c r="AB538" s="1043">
        <v>12</v>
      </c>
      <c r="AC538" s="1021">
        <v>1.42</v>
      </c>
      <c r="AD538" s="1021">
        <v>15.58</v>
      </c>
      <c r="AE538" s="1021">
        <v>1.1200000000000001</v>
      </c>
      <c r="AF538" s="1021" t="s">
        <v>138</v>
      </c>
      <c r="AG538" s="1023" t="s">
        <v>138</v>
      </c>
      <c r="AH538" s="1021">
        <v>-21</v>
      </c>
      <c r="AI538" s="1021">
        <v>12.13</v>
      </c>
      <c r="AJ538" s="1021">
        <v>7.1</v>
      </c>
      <c r="AK538" s="1021">
        <v>1.8800000000000001</v>
      </c>
      <c r="AL538" s="1034">
        <v>4070.0000000000005</v>
      </c>
      <c r="AM538" s="1028">
        <v>1.7999999999999998</v>
      </c>
      <c r="AN538" s="1021" t="s">
        <v>138</v>
      </c>
      <c r="AO538" s="868">
        <f>IF(U538="n/a","n/a",IF(AA538&lt;0,"n/a",IF(AA538="n/a","n/a",J538+U538-AA538)))</f>
        <v>-4.9289475346166718</v>
      </c>
      <c r="AP538" s="869">
        <f>IF(U538="n/a","n/a",J538+U538)</f>
        <v>24.275277817496004</v>
      </c>
      <c r="AQ538" s="1044" t="str">
        <f>IF(OR(AC538&lt;0.01,AF538="n/a"),"n/a",(I538/SQRT(22.5*AC538*(I538/AF538))-1)*100)</f>
        <v>n/a</v>
      </c>
      <c r="AR538" s="766">
        <f>INDEX(Historical!$C$7:$C$1455,MATCH(B538,Historical!$B$7:$B$1455,0))*IF(AH538="n/a",1.03,IF(AH538&lt;0,1.01,IF(AH538&gt;10,1.1,(1+AH538/100))))</f>
        <v>2.3431999999999999</v>
      </c>
      <c r="AS538" s="1042">
        <f>IF($AI538="n/a",1.03*AR538,IF($AI538&lt;0,1.01*AR538,IF($AI538&gt;10,1.1*AR538,(1+$AI538/100)*AR538)))</f>
        <v>2.5775200000000003</v>
      </c>
      <c r="AT538" s="1042">
        <f>IF($AK538="n/a",1.03*AS538,IF($AK538&lt;0,1.01*AS538,IF($AK538&gt;10,1.1*AS538,(1+$AK538/100)*AS538)))</f>
        <v>2.6259773760000003</v>
      </c>
      <c r="AU538" s="1042">
        <f>IF($AK538="n/a",1.03*AT538,IF($AK538&lt;0,1.01*AT538,IF($AK538&gt;10,1.1*AT538,(1+$AK538/100)*AT538)))</f>
        <v>2.6753457506688001</v>
      </c>
      <c r="AV538" s="1042">
        <f>IF($AK538="n/a",1.03*AU538,IF($AK538&lt;0,1.01*AU538,IF($AK538&gt;10,1.1*AU538,(1+$AK538/100)*AU538)))</f>
        <v>2.7256422507813731</v>
      </c>
      <c r="AW538" s="766">
        <f>SUM(AR538:AV538)</f>
        <v>12.947685377450174</v>
      </c>
      <c r="AX538" s="877">
        <f>AW538/I538*100</f>
        <v>31.221811857849467</v>
      </c>
      <c r="AY538" s="1212">
        <v>1.25</v>
      </c>
      <c r="AZ538" s="1028">
        <v>23.39</v>
      </c>
      <c r="BA538" s="1028">
        <v>-28.189999999999998</v>
      </c>
      <c r="BB538" s="1028">
        <v>3.54</v>
      </c>
      <c r="BC538" s="1028">
        <v>-10.220000000000001</v>
      </c>
      <c r="BD538" s="1078"/>
      <c r="BE538" s="721">
        <v>2010</v>
      </c>
      <c r="BF538" s="1057">
        <f>IF(BE538&gt;2008,0,IF(BE538&gt;2001,1,IF(BE538&gt;1990,2,IF(BE538&gt;1980,3,IF(BE538&gt;1973,4,IF(BE538&gt;1970,5,IF(BE538&gt;1960,6,IF(BE538&gt;1958,7,IF(BE538&gt;1953,8,9)))))))))</f>
        <v>0</v>
      </c>
    </row>
    <row r="539" spans="1:58" s="1019" customFormat="1" x14ac:dyDescent="0.2">
      <c r="A539" s="1036" t="s">
        <v>1839</v>
      </c>
      <c r="B539" s="1031" t="s">
        <v>1840</v>
      </c>
      <c r="C539" s="1181" t="s">
        <v>113</v>
      </c>
      <c r="D539" s="1181" t="s">
        <v>214</v>
      </c>
      <c r="E539" s="857">
        <v>8</v>
      </c>
      <c r="F539" s="1245">
        <v>440</v>
      </c>
      <c r="G539" s="1245" t="s">
        <v>38</v>
      </c>
      <c r="H539" s="1245" t="s">
        <v>38</v>
      </c>
      <c r="I539" s="1030">
        <v>72.98</v>
      </c>
      <c r="J539" s="766">
        <f>(M539/I539)*100</f>
        <v>1.1510002740476841</v>
      </c>
      <c r="K539" s="1033">
        <v>0.21</v>
      </c>
      <c r="L539" s="1043">
        <v>4</v>
      </c>
      <c r="M539" s="756">
        <f>K539*L539</f>
        <v>0.84</v>
      </c>
      <c r="N539" s="1026" t="s">
        <v>150</v>
      </c>
      <c r="O539" s="860">
        <v>0.18</v>
      </c>
      <c r="P539" s="1016">
        <v>43145</v>
      </c>
      <c r="Q539" s="1016">
        <v>43174</v>
      </c>
      <c r="R539" s="756">
        <f>(K539-O539)/O539*100</f>
        <v>16.666666666666664</v>
      </c>
      <c r="S539" s="824">
        <f>IF(INDEX(Historical!$D$7:$D$1455,MATCH(B539,Historical!$B$7:$B$1455,0))=0,"n/a",(INDEX(Historical!$C$7:$C$1455,MATCH(B539,Historical!$B$7:$B$1455,0))/INDEX(Historical!$D$7:$D$1455,MATCH(B539,Historical!$B$7:$B$1455,0))-1)*100)</f>
        <v>16.204002582311162</v>
      </c>
      <c r="T539" s="824">
        <f>IF(INDEX(Historical!$F$7:$F$1455,MATCH(B539,Historical!$B$7:$B$1455,0))=0,"n/a",((INDEX(Historical!$C$7:$C$1455,MATCH(B539,Historical!$B$7:$B$1455,0))/INDEX(Historical!$F$7:$F$1455,MATCH(B539,Historical!$B$7:$B$1455,0)))^(1/3)-1)*100)</f>
        <v>12.035118663929122</v>
      </c>
      <c r="U539" s="824">
        <f>IF(INDEX(Historical!$I$7:$I$1455,MATCH(B539,Historical!$B$7:$B$1455,0))=0,"n/a",((INDEX(Historical!$C$7:$C$1455,MATCH(B539,Historical!$B$7:$B$1455,0))/INDEX(Historical!$I$7:$I$1455,MATCH(B539,Historical!$B$7:$B$1455,0)))^(1/5)-1)*100)</f>
        <v>12.251001967673748</v>
      </c>
      <c r="V539" s="824" t="str">
        <f>IF(INDEX(Historical!$O$7:$O$1455,MATCH(B539,Historical!$B$7:$B$1455,0))=0,"n/a",((INDEX(Historical!$C$7:$C$1455,MATCH(B539,Historical!$B$7:$B$1455,0))/INDEX(Historical!$O$7:$O$1455,MATCH(B539,Historical!$B$7:$B$1455,0)))^(1/10)-1)*100)</f>
        <v>n/a</v>
      </c>
      <c r="W539" s="825" t="str">
        <f>IF(OR(U539&lt;=0,U539="n/a",V539&lt;=0,V539="n/a"),"n/a",U539/V539)</f>
        <v>n/a</v>
      </c>
      <c r="X539" s="826">
        <f>IF(OR(AJ539&lt;=0,AJ539="n/a",U539&lt;=0,U539="n/a"),"n/a",U539/AJ539)</f>
        <v>2.2274549032134088</v>
      </c>
      <c r="Y539" s="790"/>
      <c r="Z539" s="766">
        <f>IF(OR(AC539&lt;0.01,AC539="n/a"),"n/a",M539/AC539*100)</f>
        <v>34.567901234567898</v>
      </c>
      <c r="AA539" s="1042">
        <f>IF(OR(AC539&lt;0.01,AC539="n/a"),"n/a",I539/AC539)</f>
        <v>30.032921810699587</v>
      </c>
      <c r="AB539" s="1043">
        <v>12</v>
      </c>
      <c r="AC539" s="1021">
        <v>2.4300000000000002</v>
      </c>
      <c r="AD539" s="1021">
        <v>1.58</v>
      </c>
      <c r="AE539" s="1021">
        <v>2.58</v>
      </c>
      <c r="AF539" s="1021">
        <v>5.01</v>
      </c>
      <c r="AG539" s="1021">
        <v>15.5</v>
      </c>
      <c r="AH539" s="1021">
        <v>44.3</v>
      </c>
      <c r="AI539" s="1021">
        <v>17.22</v>
      </c>
      <c r="AJ539" s="1021">
        <v>5.5</v>
      </c>
      <c r="AK539" s="1021">
        <v>19.03</v>
      </c>
      <c r="AL539" s="1034">
        <v>13160</v>
      </c>
      <c r="AM539" s="1028">
        <v>0.1</v>
      </c>
      <c r="AN539" s="1021">
        <v>0.97</v>
      </c>
      <c r="AO539" s="868">
        <f>IF(U539="n/a","n/a",IF(AA539&lt;0,"n/a",IF(AA539="n/a","n/a",J539+U539-AA539)))</f>
        <v>-16.630919568978157</v>
      </c>
      <c r="AP539" s="869">
        <f>IF(U539="n/a","n/a",J539+U539)</f>
        <v>13.402002241721432</v>
      </c>
      <c r="AQ539" s="1044">
        <f>IF(OR(AC539&lt;0.01,AF539="n/a"),"n/a",(I539/SQRT(22.5*AC539*(I539/AF539))-1)*100)</f>
        <v>158.59873529948106</v>
      </c>
      <c r="AR539" s="766">
        <f>INDEX(Historical!$C$7:$C$1455,MATCH(B539,Historical!$B$7:$B$1455,0))*IF(AH539="n/a",1.03,IF(AH539&lt;0,1.01,IF(AH539&gt;10,1.1,(1+AH539/100))))</f>
        <v>0.79200000000000004</v>
      </c>
      <c r="AS539" s="1042">
        <f>IF($AI539="n/a",1.03*AR539,IF($AI539&lt;0,1.01*AR539,IF($AI539&gt;10,1.1*AR539,(1+$AI539/100)*AR539)))</f>
        <v>0.87120000000000009</v>
      </c>
      <c r="AT539" s="1042">
        <f>IF($AK539="n/a",1.03*AS539,IF($AK539&lt;0,1.01*AS539,IF($AK539&gt;10,1.1*AS539,(1+$AK539/100)*AS539)))</f>
        <v>0.95832000000000017</v>
      </c>
      <c r="AU539" s="1042">
        <f>IF($AK539="n/a",1.03*AT539,IF($AK539&lt;0,1.01*AT539,IF($AK539&gt;10,1.1*AT539,(1+$AK539/100)*AT539)))</f>
        <v>1.0541520000000002</v>
      </c>
      <c r="AV539" s="1042">
        <f>IF($AK539="n/a",1.03*AU539,IF($AK539&lt;0,1.01*AU539,IF($AK539&gt;10,1.1*AU539,(1+$AK539/100)*AU539)))</f>
        <v>1.1595672000000004</v>
      </c>
      <c r="AW539" s="766">
        <f>SUM(AR539:AV539)</f>
        <v>4.8352392000000011</v>
      </c>
      <c r="AX539" s="877">
        <f>AW539/I539*100</f>
        <v>6.6254305289120321</v>
      </c>
      <c r="AY539" s="1212">
        <v>1.22</v>
      </c>
      <c r="AZ539" s="1028">
        <v>14.549999999999999</v>
      </c>
      <c r="BA539" s="1028">
        <v>-11.48</v>
      </c>
      <c r="BB539" s="1028">
        <v>1.26</v>
      </c>
      <c r="BC539" s="1028">
        <v>-0.59</v>
      </c>
      <c r="BD539" s="1078"/>
      <c r="BE539" s="721">
        <v>2011</v>
      </c>
      <c r="BF539" s="1057">
        <f>IF(BE539&gt;2008,0,IF(BE539&gt;2001,1,IF(BE539&gt;1990,2,IF(BE539&gt;1980,3,IF(BE539&gt;1973,4,IF(BE539&gt;1970,5,IF(BE539&gt;1960,6,IF(BE539&gt;1958,7,IF(BE539&gt;1953,8,9)))))))))</f>
        <v>0</v>
      </c>
    </row>
    <row r="540" spans="1:58" s="1019" customFormat="1" x14ac:dyDescent="0.2">
      <c r="A540" s="1037" t="s">
        <v>1849</v>
      </c>
      <c r="B540" s="1031" t="s">
        <v>1850</v>
      </c>
      <c r="C540" s="1181" t="s">
        <v>109</v>
      </c>
      <c r="D540" s="1181" t="s">
        <v>4434</v>
      </c>
      <c r="E540" s="857">
        <v>6</v>
      </c>
      <c r="F540" s="1245">
        <v>723</v>
      </c>
      <c r="G540" s="1245" t="s">
        <v>38</v>
      </c>
      <c r="H540" s="1245" t="s">
        <v>38</v>
      </c>
      <c r="I540" s="1030">
        <v>48.66</v>
      </c>
      <c r="J540" s="766">
        <f>(M540/I540)*100</f>
        <v>2.466091245376079</v>
      </c>
      <c r="K540" s="1033">
        <v>0.3</v>
      </c>
      <c r="L540" s="1043">
        <v>4</v>
      </c>
      <c r="M540" s="756">
        <f>K540*L540</f>
        <v>1.2</v>
      </c>
      <c r="N540" s="1026" t="s">
        <v>653</v>
      </c>
      <c r="O540" s="860">
        <v>0.24</v>
      </c>
      <c r="P540" s="1016">
        <v>43327</v>
      </c>
      <c r="Q540" s="1016">
        <v>43335</v>
      </c>
      <c r="R540" s="756">
        <f>(K540-O540)/O540*100</f>
        <v>25</v>
      </c>
      <c r="S540" s="824">
        <f>IF(INDEX(Historical!$D$7:$D$1455,MATCH(B540,Historical!$B$7:$B$1455,0))=0,"n/a",(INDEX(Historical!$C$7:$C$1455,MATCH(B540,Historical!$B$7:$B$1455,0))/INDEX(Historical!$D$7:$D$1455,MATCH(B540,Historical!$B$7:$B$1455,0))-1)*100)</f>
        <v>57.142857142857139</v>
      </c>
      <c r="T540" s="824">
        <f>IF(INDEX(Historical!$F$7:$F$1455,MATCH(B540,Historical!$B$7:$B$1455,0))=0,"n/a",((INDEX(Historical!$C$7:$C$1455,MATCH(B540,Historical!$B$7:$B$1455,0))/INDEX(Historical!$F$7:$F$1455,MATCH(B540,Historical!$B$7:$B$1455,0)))^(1/3)-1)*100)</f>
        <v>40.10196653276936</v>
      </c>
      <c r="U540" s="824">
        <f>IF(INDEX(Historical!$I$7:$I$1455,MATCH(B540,Historical!$B$7:$B$1455,0))=0,"n/a",((INDEX(Historical!$C$7:$C$1455,MATCH(B540,Historical!$B$7:$B$1455,0))/INDEX(Historical!$I$7:$I$1455,MATCH(B540,Historical!$B$7:$B$1455,0)))^(1/5)-1)*100)</f>
        <v>61.53942662021781</v>
      </c>
      <c r="V540" s="824">
        <f>IF(INDEX(Historical!$O$7:$O$1455,MATCH(B540,Historical!$B$7:$B$1455,0))=0,"n/a",((INDEX(Historical!$C$7:$C$1455,MATCH(B540,Historical!$B$7:$B$1455,0))/INDEX(Historical!$O$7:$O$1455,MATCH(B540,Historical!$B$7:$B$1455,0)))^(1/10)-1)*100)</f>
        <v>-12.539019965430843</v>
      </c>
      <c r="W540" s="825" t="str">
        <f>IF(OR(U540&lt;=0,U540="n/a",V540&lt;=0,V540="n/a"),"n/a",U540/V540)</f>
        <v>n/a</v>
      </c>
      <c r="X540" s="826">
        <f>IF(OR(AJ540&lt;=0,AJ540="n/a",U540&lt;=0,U540="n/a"),"n/a",U540/AJ540)</f>
        <v>2.5535031792621501</v>
      </c>
      <c r="Y540" s="1032" t="s">
        <v>4077</v>
      </c>
      <c r="Z540" s="766">
        <f>IF(OR(AC540&lt;0.01,AC540="n/a"),"n/a",M540/AC540*100)</f>
        <v>31.578947368421051</v>
      </c>
      <c r="AA540" s="1042">
        <f>IF(OR(AC540&lt;0.01,AC540="n/a"),"n/a",I540/AC540)</f>
        <v>12.805263157894737</v>
      </c>
      <c r="AB540" s="1043">
        <v>12</v>
      </c>
      <c r="AC540" s="1021">
        <v>3.8</v>
      </c>
      <c r="AD540" s="1021">
        <v>1.83</v>
      </c>
      <c r="AE540" s="1021">
        <v>3.92</v>
      </c>
      <c r="AF540" s="1021">
        <v>1.34</v>
      </c>
      <c r="AG540" s="1021">
        <v>10.6</v>
      </c>
      <c r="AH540" s="1021">
        <v>42.9</v>
      </c>
      <c r="AI540" s="1021">
        <v>5.64</v>
      </c>
      <c r="AJ540" s="1021">
        <v>24.099999999999998</v>
      </c>
      <c r="AK540" s="1021">
        <v>7.0000000000000009</v>
      </c>
      <c r="AL540" s="1034">
        <v>9370</v>
      </c>
      <c r="AM540" s="1028">
        <v>1</v>
      </c>
      <c r="AN540" s="1021">
        <v>0.13</v>
      </c>
      <c r="AO540" s="868">
        <f>IF(U540="n/a","n/a",IF(AA540&lt;0,"n/a",IF(AA540="n/a","n/a",J540+U540-AA540)))</f>
        <v>51.200254707699152</v>
      </c>
      <c r="AP540" s="869">
        <f>IF(U540="n/a","n/a",J540+U540)</f>
        <v>64.005517865593887</v>
      </c>
      <c r="AQ540" s="1044">
        <f>IF(OR(AC540&lt;0.01,AF540="n/a"),"n/a",(I540/SQRT(22.5*AC540*(I540/AF540))-1)*100)</f>
        <v>-12.671621943178824</v>
      </c>
      <c r="AR540" s="766">
        <f>INDEX(Historical!$C$7:$C$1455,MATCH(B540,Historical!$B$7:$B$1455,0))*IF(AH540="n/a",1.03,IF(AH540&lt;0,1.01,IF(AH540&gt;10,1.1,(1+AH540/100))))</f>
        <v>0.48400000000000004</v>
      </c>
      <c r="AS540" s="1042">
        <f>IF($AI540="n/a",1.03*AR540,IF($AI540&lt;0,1.01*AR540,IF($AI540&gt;10,1.1*AR540,(1+$AI540/100)*AR540)))</f>
        <v>0.51129760000000002</v>
      </c>
      <c r="AT540" s="1042">
        <f>IF($AK540="n/a",1.03*AS540,IF($AK540&lt;0,1.01*AS540,IF($AK540&gt;10,1.1*AS540,(1+$AK540/100)*AS540)))</f>
        <v>0.54708843200000001</v>
      </c>
      <c r="AU540" s="1042">
        <f>IF($AK540="n/a",1.03*AT540,IF($AK540&lt;0,1.01*AT540,IF($AK540&gt;10,1.1*AT540,(1+$AK540/100)*AT540)))</f>
        <v>0.5853846222400001</v>
      </c>
      <c r="AV540" s="1042">
        <f>IF($AK540="n/a",1.03*AU540,IF($AK540&lt;0,1.01*AU540,IF($AK540&gt;10,1.1*AU540,(1+$AK540/100)*AU540)))</f>
        <v>0.62636154579680015</v>
      </c>
      <c r="AW540" s="766">
        <f>SUM(AR540:AV540)</f>
        <v>2.7541322000367998</v>
      </c>
      <c r="AX540" s="877">
        <f>AW540/I540*100</f>
        <v>5.6599510892659275</v>
      </c>
      <c r="AY540" s="1212">
        <v>1.34</v>
      </c>
      <c r="AZ540" s="1028">
        <v>7.6499999999999995</v>
      </c>
      <c r="BA540" s="1028">
        <v>-17.79</v>
      </c>
      <c r="BB540" s="1028">
        <v>-0.53</v>
      </c>
      <c r="BC540" s="1028">
        <v>-8.1100000000000012</v>
      </c>
      <c r="BD540" s="1078"/>
      <c r="BE540" s="721">
        <v>2013</v>
      </c>
      <c r="BF540" s="1057">
        <f>IF(BE540&gt;2008,0,IF(BE540&gt;2001,1,IF(BE540&gt;1990,2,IF(BE540&gt;1980,3,IF(BE540&gt;1973,4,IF(BE540&gt;1970,5,IF(BE540&gt;1960,6,IF(BE540&gt;1958,7,IF(BE540&gt;1953,8,9)))))))))</f>
        <v>0</v>
      </c>
    </row>
    <row r="541" spans="1:58" s="1019" customFormat="1" x14ac:dyDescent="0.2">
      <c r="A541" s="1036" t="s">
        <v>1851</v>
      </c>
      <c r="B541" s="1031" t="s">
        <v>1852</v>
      </c>
      <c r="C541" s="1181" t="s">
        <v>155</v>
      </c>
      <c r="D541" s="1181" t="s">
        <v>4444</v>
      </c>
      <c r="E541" s="857">
        <v>6</v>
      </c>
      <c r="F541" s="1245">
        <v>671</v>
      </c>
      <c r="G541" s="1245" t="s">
        <v>107</v>
      </c>
      <c r="H541" s="1245" t="s">
        <v>107</v>
      </c>
      <c r="I541" s="1030">
        <v>93.87</v>
      </c>
      <c r="J541" s="766">
        <f>(M541/I541)*100</f>
        <v>0.53691275167785235</v>
      </c>
      <c r="K541" s="1033">
        <v>0.126</v>
      </c>
      <c r="L541" s="1043">
        <v>4</v>
      </c>
      <c r="M541" s="756">
        <f>K541*L541</f>
        <v>0.504</v>
      </c>
      <c r="N541" s="1026" t="s">
        <v>120</v>
      </c>
      <c r="O541" s="860">
        <v>0.105</v>
      </c>
      <c r="P541" s="714">
        <v>43118</v>
      </c>
      <c r="Q541" s="714">
        <v>43160</v>
      </c>
      <c r="R541" s="756">
        <f>(K541-O541)/O541*100</f>
        <v>20.000000000000007</v>
      </c>
      <c r="S541" s="824">
        <f>IF(INDEX(Historical!$D$7:$D$1455,MATCH(B541,Historical!$B$7:$B$1455,0))=0,"n/a",(INDEX(Historical!$C$7:$C$1455,MATCH(B541,Historical!$B$7:$B$1455,0))/INDEX(Historical!$D$7:$D$1455,MATCH(B541,Historical!$B$7:$B$1455,0))-1)*100)</f>
        <v>10.526315789473673</v>
      </c>
      <c r="T541" s="824">
        <f>IF(INDEX(Historical!$F$7:$F$1455,MATCH(B541,Historical!$B$7:$B$1455,0))=0,"n/a",((INDEX(Historical!$C$7:$C$1455,MATCH(B541,Historical!$B$7:$B$1455,0))/INDEX(Historical!$F$7:$F$1455,MATCH(B541,Historical!$B$7:$B$1455,0)))^(1/3)-1)*100)</f>
        <v>13.401535265889454</v>
      </c>
      <c r="U541" s="824" t="str">
        <f>IF(INDEX(Historical!$I$7:$I$1455,MATCH(B541,Historical!$B$7:$B$1455,0))=0,"n/a",((INDEX(Historical!$C$7:$C$1455,MATCH(B541,Historical!$B$7:$B$1455,0))/INDEX(Historical!$I$7:$I$1455,MATCH(B541,Historical!$B$7:$B$1455,0)))^(1/5)-1)*100)</f>
        <v>n/a</v>
      </c>
      <c r="V541" s="824" t="str">
        <f>IF(INDEX(Historical!$O$7:$O$1455,MATCH(B541,Historical!$B$7:$B$1455,0))=0,"n/a",((INDEX(Historical!$C$7:$C$1455,MATCH(B541,Historical!$B$7:$B$1455,0))/INDEX(Historical!$O$7:$O$1455,MATCH(B541,Historical!$B$7:$B$1455,0)))^(1/10)-1)*100)</f>
        <v>n/a</v>
      </c>
      <c r="W541" s="825" t="str">
        <f>IF(OR(U541&lt;=0,U541="n/a",V541&lt;=0,V541="n/a"),"n/a",U541/V541)</f>
        <v>n/a</v>
      </c>
      <c r="X541" s="826" t="str">
        <f>IF(OR(AJ541&lt;=0,AJ541="n/a",U541&lt;=0,U541="n/a"),"n/a",U541/AJ541)</f>
        <v>n/a</v>
      </c>
      <c r="Y541" s="777"/>
      <c r="Z541" s="766">
        <f>IF(OR(AC541&lt;0.01,AC541="n/a"),"n/a",M541/AC541*100)</f>
        <v>17.142857142857142</v>
      </c>
      <c r="AA541" s="1042">
        <f>IF(OR(AC541&lt;0.01,AC541="n/a"),"n/a",I541/AC541)</f>
        <v>31.928571428571431</v>
      </c>
      <c r="AB541" s="1043">
        <v>12</v>
      </c>
      <c r="AC541" s="1021">
        <v>2.94</v>
      </c>
      <c r="AD541" s="1021">
        <v>1.92</v>
      </c>
      <c r="AE541" s="1021">
        <v>7.91</v>
      </c>
      <c r="AF541" s="1021">
        <v>21.38</v>
      </c>
      <c r="AG541" s="1021">
        <v>59.599999999999994</v>
      </c>
      <c r="AH541" s="1021">
        <v>32.4</v>
      </c>
      <c r="AI541" s="1021">
        <v>11.12</v>
      </c>
      <c r="AJ541" s="1021">
        <v>20.100000000000001</v>
      </c>
      <c r="AK541" s="1021">
        <v>16.64</v>
      </c>
      <c r="AL541" s="1034">
        <v>45250</v>
      </c>
      <c r="AM541" s="1028" t="s">
        <v>138</v>
      </c>
      <c r="AN541" s="1021">
        <v>0</v>
      </c>
      <c r="AO541" s="868" t="str">
        <f>IF(U541="n/a","n/a",IF(AA541&lt;0,"n/a",IF(AA541="n/a","n/a",J541+U541-AA541)))</f>
        <v>n/a</v>
      </c>
      <c r="AP541" s="869" t="str">
        <f>IF(U541="n/a","n/a",J541+U541)</f>
        <v>n/a</v>
      </c>
      <c r="AQ541" s="1044">
        <f>IF(OR(AC541&lt;0.01,AF541="n/a"),"n/a",(I541/SQRT(22.5*AC541*(I541/AF541))-1)*100)</f>
        <v>450.81065798728065</v>
      </c>
      <c r="AR541" s="766">
        <f>INDEX(Historical!$C$7:$C$1455,MATCH(B541,Historical!$B$7:$B$1455,0))*IF(AH541="n/a",1.03,IF(AH541&lt;0,1.01,IF(AH541&gt;10,1.1,(1+AH541/100))))</f>
        <v>0.46200000000000002</v>
      </c>
      <c r="AS541" s="1042">
        <f>IF($AI541="n/a",1.03*AR541,IF($AI541&lt;0,1.01*AR541,IF($AI541&gt;10,1.1*AR541,(1+$AI541/100)*AR541)))</f>
        <v>0.5082000000000001</v>
      </c>
      <c r="AT541" s="1042">
        <f>IF($AK541="n/a",1.03*AS541,IF($AK541&lt;0,1.01*AS541,IF($AK541&gt;10,1.1*AS541,(1+$AK541/100)*AS541)))</f>
        <v>0.55902000000000018</v>
      </c>
      <c r="AU541" s="1042">
        <f>IF($AK541="n/a",1.03*AT541,IF($AK541&lt;0,1.01*AT541,IF($AK541&gt;10,1.1*AT541,(1+$AK541/100)*AT541)))</f>
        <v>0.6149220000000003</v>
      </c>
      <c r="AV541" s="1042">
        <f>IF($AK541="n/a",1.03*AU541,IF($AK541&lt;0,1.01*AU541,IF($AK541&gt;10,1.1*AU541,(1+$AK541/100)*AU541)))</f>
        <v>0.67641420000000041</v>
      </c>
      <c r="AW541" s="766">
        <f>SUM(AR541:AV541)</f>
        <v>2.8205562000000013</v>
      </c>
      <c r="AX541" s="877">
        <f>AW541/I541*100</f>
        <v>3.0047472035794196</v>
      </c>
      <c r="AY541" s="1212">
        <v>0.99</v>
      </c>
      <c r="AZ541" s="1028">
        <v>33.72</v>
      </c>
      <c r="BA541" s="1028">
        <v>-2.8000000000000003</v>
      </c>
      <c r="BB541" s="1028">
        <v>2.76</v>
      </c>
      <c r="BC541" s="1028">
        <v>7.9200000000000008</v>
      </c>
      <c r="BD541" s="1078"/>
      <c r="BE541" s="721">
        <v>2013</v>
      </c>
      <c r="BF541" s="1057">
        <f>IF(BE541&gt;2008,0,IF(BE541&gt;2001,1,IF(BE541&gt;1990,2,IF(BE541&gt;1980,3,IF(BE541&gt;1973,4,IF(BE541&gt;1970,5,IF(BE541&gt;1960,6,IF(BE541&gt;1958,7,IF(BE541&gt;1953,8,9)))))))))</f>
        <v>0</v>
      </c>
    </row>
    <row r="542" spans="1:58" s="839" customFormat="1" ht="13.5" thickBot="1" x14ac:dyDescent="0.25">
      <c r="B542" s="976"/>
      <c r="E542" s="977"/>
      <c r="F542" s="954"/>
      <c r="J542" s="854"/>
      <c r="L542" s="955"/>
      <c r="M542" s="954"/>
      <c r="N542" s="954"/>
      <c r="O542" s="854"/>
      <c r="R542" s="954"/>
      <c r="S542" s="956"/>
      <c r="T542" s="956"/>
      <c r="U542" s="956"/>
      <c r="V542" s="956"/>
      <c r="W542" s="956"/>
      <c r="X542" s="956"/>
      <c r="Y542" s="976"/>
      <c r="Z542" s="854"/>
      <c r="AC542" s="957"/>
      <c r="AD542" s="957"/>
      <c r="AE542" s="957"/>
      <c r="AF542" s="957"/>
      <c r="AG542" s="957"/>
      <c r="AH542" s="957"/>
      <c r="AI542" s="957"/>
      <c r="AJ542" s="957"/>
      <c r="AK542" s="957"/>
      <c r="AL542" s="957"/>
      <c r="AM542" s="957"/>
      <c r="AN542" s="957"/>
      <c r="AO542" s="854"/>
      <c r="AR542" s="958"/>
      <c r="AS542" s="959"/>
      <c r="AT542" s="959"/>
      <c r="AU542" s="959"/>
      <c r="AV542" s="959"/>
      <c r="AW542" s="958"/>
      <c r="AX542" s="959"/>
      <c r="AY542" s="854"/>
      <c r="BD542" s="977"/>
      <c r="BE542" s="954"/>
      <c r="BF542" s="954"/>
    </row>
    <row r="543" spans="1:58" x14ac:dyDescent="0.2">
      <c r="A543" s="1019" t="s">
        <v>4385</v>
      </c>
      <c r="B543" s="772">
        <f>COUNTA(B7:B541)</f>
        <v>535</v>
      </c>
      <c r="E543" s="982">
        <f>AVERAGE(E7:E541)</f>
        <v>6.9775700934579437</v>
      </c>
      <c r="I543" s="960">
        <f>AVERAGE(I7:I541)</f>
        <v>61.791588785046798</v>
      </c>
      <c r="J543" s="962">
        <f>AVERAGE(J7:J541)</f>
        <v>2.8813057133100783</v>
      </c>
      <c r="K543" s="960">
        <f>AVERAGE(K7:K541)</f>
        <v>0.39020791214953232</v>
      </c>
      <c r="M543" s="960">
        <f>AVERAGE(M7:M541)</f>
        <v>1.4662669084112134</v>
      </c>
      <c r="O543" s="978">
        <f>AVERAGE(O7:O541)</f>
        <v>0.3486194108670147</v>
      </c>
      <c r="R543" s="960">
        <f>AVERAGE(R7:R541)</f>
        <v>13.749202589579637</v>
      </c>
      <c r="S543" s="979">
        <f>AVERAGE(S7:S541)</f>
        <v>13.923021612985094</v>
      </c>
      <c r="T543" s="979">
        <f>AVERAGE(T7:T541)</f>
        <v>18.629952139444885</v>
      </c>
      <c r="U543" s="979">
        <f>AVERAGE(U7:U541)</f>
        <v>18.698831686664693</v>
      </c>
      <c r="V543" s="979">
        <f>AVERAGE(V7:V541)</f>
        <v>5.1169719469612929</v>
      </c>
      <c r="W543" s="980">
        <f>AVERAGE(W7:W541)</f>
        <v>4.5624677099175379</v>
      </c>
      <c r="X543" s="981">
        <f>AVERAGE(X7:X541)</f>
        <v>2.8340743512558491</v>
      </c>
      <c r="Z543" s="962">
        <f>AVERAGE(Z7:Z541)</f>
        <v>64.121917732302265</v>
      </c>
      <c r="AA543" s="960">
        <f>AVERAGE(AA7:AA541)</f>
        <v>22.186813297966701</v>
      </c>
      <c r="AB543" s="830">
        <f>AVERAGE(AB7:AB541)</f>
        <v>11.102803738317757</v>
      </c>
      <c r="AC543" s="960">
        <f>AVERAGE(AC7:AC541)</f>
        <v>3.5505088062622328</v>
      </c>
      <c r="AD543" s="960">
        <f>AVERAGE(AD7:AD541)</f>
        <v>4.1361501210653779</v>
      </c>
      <c r="AE543" s="960">
        <f>AVERAGE(AE7:AE541)</f>
        <v>3.4998825831702534</v>
      </c>
      <c r="AF543" s="960">
        <f>AVERAGE(AF7:AF541)</f>
        <v>4.428433734939758</v>
      </c>
      <c r="AG543" s="960">
        <f>AVERAGE(AG7:AG541)</f>
        <v>16.079512195121946</v>
      </c>
      <c r="AH543" s="960">
        <f>AVERAGE(AH7:AH541)</f>
        <v>15.150590551181114</v>
      </c>
      <c r="AI543" s="960">
        <f>AVERAGE(AI7:AI541)</f>
        <v>9.0366877637130862</v>
      </c>
      <c r="AJ543" s="960">
        <f>AVERAGE(AJ7:AJ541)</f>
        <v>17.384047151277006</v>
      </c>
      <c r="AK543" s="960">
        <f>AVERAGE(AK7:AK541)</f>
        <v>11.041292517006807</v>
      </c>
      <c r="AL543" s="960">
        <f>AVERAGE(AL7:AL541)</f>
        <v>17956.948551859099</v>
      </c>
      <c r="AM543" s="960">
        <f>AVERAGE(AM7:AM541)</f>
        <v>3.3426232741617325</v>
      </c>
      <c r="AN543" s="960">
        <f>AVERAGE(AN7:AN541)</f>
        <v>1.2510141987829611</v>
      </c>
      <c r="AO543" s="1087">
        <f>AVERAGE(AO7:AO541)</f>
        <v>-0.3543789930344487</v>
      </c>
      <c r="AP543" s="960">
        <f>AVERAGE(AP7:AP541)</f>
        <v>21.460852032805096</v>
      </c>
      <c r="AQ543" s="960">
        <f>AVERAGE(AQ7:AQ541)</f>
        <v>68.95887146477601</v>
      </c>
      <c r="AR543" s="1087">
        <f>AVERAGE(AR7:AR541)</f>
        <v>1.3319237768539596</v>
      </c>
      <c r="AS543" s="960">
        <f>AVERAGE(AS7:AS541)</f>
        <v>1.4112265792482221</v>
      </c>
      <c r="AT543" s="960">
        <f>AVERAGE(AT7:AT541)</f>
        <v>1.5150058158007338</v>
      </c>
      <c r="AU543" s="960">
        <f>AVERAGE(AU7:AU541)</f>
        <v>1.6277548058026301</v>
      </c>
      <c r="AV543" s="960">
        <f>AVERAGE(AV7:AV541)</f>
        <v>1.7502999351999422</v>
      </c>
      <c r="AW543" s="960">
        <f>AVERAGE(AW7:AW541)</f>
        <v>7.6362109129054883</v>
      </c>
      <c r="AX543" s="960">
        <f>AVERAGE(AX7:AX541)</f>
        <v>15.010979261365499</v>
      </c>
      <c r="AY543" s="1087">
        <f>AVERAGE(AY7:AY541)</f>
        <v>0.89484251968503947</v>
      </c>
      <c r="AZ543" s="960">
        <f>AVERAGE(AZ7:AZ541)</f>
        <v>17.842798434442255</v>
      </c>
      <c r="BA543" s="960">
        <f>AVERAGE(BA7:BA541)</f>
        <v>-17.484579256360103</v>
      </c>
      <c r="BB543" s="960">
        <f>AVERAGE(BB7:BB541)</f>
        <v>-1.0148140900195686</v>
      </c>
      <c r="BC543" s="960">
        <f>AVERAGE(BC7:BC541)</f>
        <v>-3.6045792563600774</v>
      </c>
    </row>
  </sheetData>
  <sheetProtection selectLockedCells="1" selectUnlockedCells="1"/>
  <autoFilter ref="A6:BF6">
    <sortState ref="A7:BF541">
      <sortCondition ref="A6"/>
    </sortState>
  </autoFilter>
  <mergeCells count="2">
    <mergeCell ref="AZ4:BC4"/>
    <mergeCell ref="P5:Q5"/>
  </mergeCells>
  <conditionalFormatting sqref="R530:V541 R7:V525">
    <cfRule type="cellIs" dxfId="55" priority="26" stopIfTrue="1" operator="lessThan">
      <formula>2</formula>
    </cfRule>
  </conditionalFormatting>
  <conditionalFormatting sqref="A146 A160 A162 A187 A235 A268 A335 A359 A375 A381 A383 A385 A424:A427 A429:A431 A498">
    <cfRule type="cellIs" dxfId="54" priority="25" stopIfTrue="1" operator="lessThan">
      <formula>2</formula>
    </cfRule>
  </conditionalFormatting>
  <conditionalFormatting sqref="AQ530:AQ541 AQ7:AQ525">
    <cfRule type="cellIs" dxfId="53" priority="24" stopIfTrue="1" operator="lessThan">
      <formula>0</formula>
    </cfRule>
  </conditionalFormatting>
  <conditionalFormatting sqref="AP530:AP541 AP7:AP525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506">
    <cfRule type="cellIs" dxfId="50" priority="21" stopIfTrue="1" operator="lessThan">
      <formula>2</formula>
    </cfRule>
  </conditionalFormatting>
  <conditionalFormatting sqref="J530:J541 J7:J525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526:V527">
    <cfRule type="cellIs" dxfId="47" priority="18" stopIfTrue="1" operator="lessThan">
      <formula>2</formula>
    </cfRule>
  </conditionalFormatting>
  <conditionalFormatting sqref="AQ526:AQ527">
    <cfRule type="cellIs" dxfId="46" priority="17" stopIfTrue="1" operator="lessThan">
      <formula>0</formula>
    </cfRule>
  </conditionalFormatting>
  <conditionalFormatting sqref="AP526:AP527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526:J527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528:V528">
    <cfRule type="cellIs" dxfId="41" priority="12" stopIfTrue="1" operator="lessThan">
      <formula>2</formula>
    </cfRule>
  </conditionalFormatting>
  <conditionalFormatting sqref="AQ528">
    <cfRule type="cellIs" dxfId="40" priority="11" stopIfTrue="1" operator="lessThan">
      <formula>0</formula>
    </cfRule>
  </conditionalFormatting>
  <conditionalFormatting sqref="AP528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528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529:V529">
    <cfRule type="cellIs" dxfId="35" priority="6" stopIfTrue="1" operator="lessThan">
      <formula>2</formula>
    </cfRule>
  </conditionalFormatting>
  <conditionalFormatting sqref="AQ529">
    <cfRule type="cellIs" dxfId="34" priority="5" stopIfTrue="1" operator="lessThan">
      <formula>0</formula>
    </cfRule>
  </conditionalFormatting>
  <conditionalFormatting sqref="AP529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529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76"/>
  <sheetViews>
    <sheetView tabSelected="1"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18" style="614" customWidth="1"/>
    <col min="2" max="2" width="6" style="772" customWidth="1"/>
    <col min="3" max="3" width="12.28515625" style="614" customWidth="1"/>
    <col min="4" max="4" width="13.85546875" style="614" customWidth="1"/>
    <col min="5" max="5" width="4.85546875" style="721" customWidth="1"/>
    <col min="6" max="6" width="3.7109375" style="721" customWidth="1"/>
    <col min="7" max="7" width="3.85546875" style="614" customWidth="1"/>
    <col min="8" max="8" width="4" style="614" customWidth="1"/>
    <col min="9" max="9" width="6.7109375" style="614" customWidth="1"/>
    <col min="10" max="10" width="5.140625" style="697" customWidth="1"/>
    <col min="11" max="11" width="8.42578125" style="614" bestFit="1" customWidth="1"/>
    <col min="12" max="12" width="7.5703125" style="830" customWidth="1"/>
    <col min="13" max="13" width="8.7109375" style="721" bestFit="1" customWidth="1"/>
    <col min="14" max="14" width="4.5703125" style="721" customWidth="1"/>
    <col min="15" max="15" width="7.5703125" style="614" customWidth="1"/>
    <col min="16" max="17" width="7.7109375" style="614" customWidth="1"/>
    <col min="18" max="18" width="6.42578125" style="721" bestFit="1" customWidth="1"/>
    <col min="19" max="22" width="6" style="808" customWidth="1"/>
    <col min="23" max="24" width="7.42578125" style="808" customWidth="1"/>
    <col min="25" max="25" width="12.5703125" style="614" customWidth="1"/>
    <col min="26" max="26" width="7.85546875" style="697" customWidth="1"/>
    <col min="27" max="27" width="6.140625" style="614" customWidth="1"/>
    <col min="28" max="28" width="4.5703125" style="614" customWidth="1"/>
    <col min="29" max="29" width="5.42578125" style="671" bestFit="1" customWidth="1"/>
    <col min="30" max="30" width="6" style="671" customWidth="1"/>
    <col min="31" max="31" width="7.140625" style="671" bestFit="1" customWidth="1"/>
    <col min="32" max="32" width="7.7109375" style="671" customWidth="1"/>
    <col min="33" max="33" width="8.7109375" style="671" customWidth="1"/>
    <col min="34" max="34" width="8.5703125" style="671" bestFit="1" customWidth="1"/>
    <col min="35" max="35" width="8.5703125" style="671" customWidth="1"/>
    <col min="36" max="36" width="8" style="671" bestFit="1" customWidth="1"/>
    <col min="37" max="37" width="8" style="671" customWidth="1"/>
    <col min="38" max="38" width="9.7109375" style="671" customWidth="1"/>
    <col min="39" max="39" width="6" style="671" bestFit="1" customWidth="1"/>
    <col min="40" max="40" width="6.42578125" style="671" customWidth="1"/>
    <col min="41" max="41" width="7" style="697" customWidth="1"/>
    <col min="42" max="43" width="7" style="614" customWidth="1"/>
    <col min="44" max="44" width="5.28515625" style="878" customWidth="1"/>
    <col min="45" max="48" width="5.28515625" style="879" customWidth="1"/>
    <col min="49" max="50" width="5.42578125" style="879" customWidth="1"/>
    <col min="51" max="51" width="5.28515625" style="697" customWidth="1"/>
    <col min="52" max="55" width="6.7109375" style="614" customWidth="1"/>
    <col min="56" max="56" width="8.85546875" style="1078"/>
    <col min="57" max="58" width="8.85546875" style="721"/>
    <col min="59" max="16384" width="8.85546875" style="614"/>
  </cols>
  <sheetData>
    <row r="1" spans="1:58" ht="12.75" customHeight="1" x14ac:dyDescent="0.2">
      <c r="A1" s="812" t="s">
        <v>1853</v>
      </c>
      <c r="B1" s="771"/>
      <c r="C1" s="665" t="s">
        <v>1</v>
      </c>
      <c r="E1" s="764"/>
      <c r="G1" s="650"/>
      <c r="H1" s="406"/>
      <c r="I1" s="406"/>
      <c r="J1" s="801" t="s">
        <v>3668</v>
      </c>
      <c r="K1" s="612"/>
      <c r="L1" s="668"/>
      <c r="N1" s="757"/>
      <c r="P1" s="612"/>
      <c r="Q1" s="756"/>
      <c r="R1" s="667"/>
      <c r="S1" s="807"/>
      <c r="T1" s="807"/>
      <c r="W1" s="807"/>
      <c r="Y1" s="612"/>
      <c r="Z1" s="801" t="s">
        <v>2</v>
      </c>
      <c r="AC1" s="670" t="s">
        <v>4265</v>
      </c>
      <c r="AG1" s="813"/>
      <c r="AJ1" s="670"/>
      <c r="AK1" s="670"/>
      <c r="AL1" s="814"/>
      <c r="AO1" s="845" t="s">
        <v>4240</v>
      </c>
      <c r="AP1" s="406"/>
      <c r="AQ1" s="754"/>
      <c r="AR1" s="871" t="s">
        <v>5</v>
      </c>
      <c r="AS1" s="688"/>
      <c r="AT1" s="688"/>
      <c r="AU1" s="688"/>
      <c r="AV1" s="688"/>
      <c r="AW1" s="688"/>
      <c r="AX1" s="688"/>
      <c r="AY1" s="850" t="s">
        <v>6</v>
      </c>
      <c r="BD1" s="1077" t="s">
        <v>1871</v>
      </c>
    </row>
    <row r="2" spans="1:58" ht="12.75" customHeight="1" x14ac:dyDescent="0.2">
      <c r="A2" s="666" t="s">
        <v>7</v>
      </c>
      <c r="B2" s="771"/>
      <c r="C2" s="15" t="s">
        <v>4296</v>
      </c>
      <c r="D2" s="666"/>
      <c r="E2" s="761"/>
      <c r="F2" s="761"/>
      <c r="G2" s="406"/>
      <c r="H2" s="406"/>
      <c r="I2" s="406"/>
      <c r="J2" s="849" t="s">
        <v>4291</v>
      </c>
      <c r="K2" s="612"/>
      <c r="L2" s="668"/>
      <c r="N2" s="757"/>
      <c r="P2" s="612"/>
      <c r="Q2" s="667"/>
      <c r="R2" s="761"/>
      <c r="S2" s="809"/>
      <c r="T2" s="809"/>
      <c r="W2" s="809"/>
      <c r="Y2" s="612"/>
      <c r="Z2" s="849" t="s">
        <v>4292</v>
      </c>
      <c r="AO2" s="846" t="s">
        <v>10</v>
      </c>
      <c r="AP2" s="406"/>
      <c r="AR2" s="846" t="s">
        <v>11</v>
      </c>
      <c r="AS2" s="688"/>
      <c r="AT2" s="688"/>
      <c r="AU2" s="688"/>
      <c r="AV2" s="688"/>
      <c r="AW2" s="688"/>
      <c r="AX2" s="688"/>
      <c r="AY2" s="842" t="s">
        <v>14</v>
      </c>
    </row>
    <row r="3" spans="1:58" ht="12.75" customHeight="1" x14ac:dyDescent="0.2">
      <c r="A3" s="1076" t="s">
        <v>4475</v>
      </c>
      <c r="B3" s="840"/>
      <c r="D3" s="666"/>
      <c r="E3" s="761"/>
      <c r="F3" s="761"/>
      <c r="G3" s="406"/>
      <c r="H3" s="406"/>
      <c r="I3" s="406"/>
      <c r="J3" s="855" t="s">
        <v>12</v>
      </c>
      <c r="K3" s="612"/>
      <c r="L3" s="614"/>
      <c r="N3" s="761"/>
      <c r="P3" s="612"/>
      <c r="Q3" s="803" t="s">
        <v>8</v>
      </c>
      <c r="R3" s="761"/>
      <c r="S3" s="810"/>
      <c r="T3" s="810"/>
      <c r="W3" s="810"/>
      <c r="X3" s="811"/>
      <c r="Y3" s="61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765"/>
      <c r="AP3" s="406"/>
      <c r="AR3" s="872" t="s">
        <v>13</v>
      </c>
      <c r="AS3" s="688"/>
      <c r="AT3" s="688"/>
      <c r="AU3" s="688"/>
      <c r="AV3" s="688"/>
      <c r="AW3" s="688"/>
      <c r="AX3" s="688"/>
      <c r="BA3" s="669"/>
      <c r="BB3" s="669"/>
      <c r="BC3" s="669"/>
    </row>
    <row r="4" spans="1:58" ht="12.75" customHeight="1" x14ac:dyDescent="0.2">
      <c r="A4" s="815"/>
      <c r="B4" s="612"/>
      <c r="C4" s="1019"/>
      <c r="D4" s="612"/>
      <c r="E4" s="816"/>
      <c r="F4" s="816"/>
      <c r="G4" s="612"/>
      <c r="H4" s="612"/>
      <c r="I4" s="612"/>
      <c r="J4" s="856" t="s">
        <v>4241</v>
      </c>
      <c r="K4" s="713"/>
      <c r="L4" s="614"/>
      <c r="N4" s="558"/>
      <c r="O4" s="758"/>
      <c r="P4" s="713"/>
      <c r="R4" s="558"/>
      <c r="T4" s="810"/>
      <c r="W4" s="810"/>
      <c r="Y4" s="713"/>
      <c r="Z4" s="843" t="s">
        <v>15</v>
      </c>
      <c r="AA4" s="713"/>
      <c r="AB4" s="713"/>
      <c r="AC4" s="674"/>
      <c r="AD4" s="674"/>
      <c r="AE4" s="674"/>
      <c r="AF4" s="674"/>
      <c r="AG4" s="674"/>
      <c r="AH4" s="674"/>
      <c r="AI4" s="674"/>
      <c r="AJ4" s="674"/>
      <c r="AK4" s="674"/>
      <c r="AL4" s="674"/>
      <c r="AM4" s="674"/>
      <c r="AN4" s="674"/>
      <c r="AO4" s="765"/>
      <c r="AP4" s="406"/>
      <c r="AQ4" s="817"/>
      <c r="AR4" s="873"/>
      <c r="AS4" s="874"/>
      <c r="AT4" s="874"/>
      <c r="AU4" s="874"/>
      <c r="AV4" s="874"/>
      <c r="AW4" s="818" t="s">
        <v>19</v>
      </c>
      <c r="AX4" s="874"/>
      <c r="AZ4" s="1246" t="s">
        <v>20</v>
      </c>
      <c r="BA4" s="1247"/>
      <c r="BB4" s="1247"/>
      <c r="BC4" s="1248"/>
    </row>
    <row r="5" spans="1:58" ht="12.75" customHeight="1" x14ac:dyDescent="0.2">
      <c r="A5" s="713" t="s">
        <v>21</v>
      </c>
      <c r="B5" s="768" t="s">
        <v>22</v>
      </c>
      <c r="C5" s="627"/>
      <c r="D5" s="713"/>
      <c r="E5" s="819" t="s">
        <v>23</v>
      </c>
      <c r="F5" s="819" t="s">
        <v>24</v>
      </c>
      <c r="G5" s="818" t="s">
        <v>25</v>
      </c>
      <c r="H5" s="627"/>
      <c r="I5" s="820">
        <v>43434</v>
      </c>
      <c r="J5" s="759" t="s">
        <v>26</v>
      </c>
      <c r="K5" s="558" t="s">
        <v>4288</v>
      </c>
      <c r="L5" s="690" t="s">
        <v>4238</v>
      </c>
      <c r="M5" s="627"/>
      <c r="N5" s="558" t="s">
        <v>28</v>
      </c>
      <c r="O5" s="558" t="s">
        <v>4289</v>
      </c>
      <c r="P5" s="1249" t="s">
        <v>4294</v>
      </c>
      <c r="Q5" s="1249"/>
      <c r="R5" s="558" t="s">
        <v>27</v>
      </c>
      <c r="S5" s="762" t="s">
        <v>43</v>
      </c>
      <c r="T5" s="762" t="s">
        <v>43</v>
      </c>
      <c r="U5" s="762" t="s">
        <v>43</v>
      </c>
      <c r="V5" s="762" t="s">
        <v>43</v>
      </c>
      <c r="W5" s="762" t="s">
        <v>42</v>
      </c>
      <c r="X5" s="762" t="s">
        <v>37</v>
      </c>
      <c r="Y5" s="821" t="s">
        <v>29</v>
      </c>
      <c r="Z5" s="759" t="s">
        <v>31</v>
      </c>
      <c r="AA5" s="558" t="s">
        <v>33</v>
      </c>
      <c r="AB5" s="558" t="s">
        <v>34</v>
      </c>
      <c r="AC5" s="805" t="s">
        <v>33</v>
      </c>
      <c r="AD5" s="805"/>
      <c r="AE5" s="805" t="s">
        <v>33</v>
      </c>
      <c r="AF5" s="805" t="s">
        <v>36</v>
      </c>
      <c r="AG5" s="805" t="s">
        <v>33</v>
      </c>
      <c r="AH5" s="805" t="s">
        <v>33</v>
      </c>
      <c r="AI5" s="805" t="s">
        <v>4266</v>
      </c>
      <c r="AJ5" s="805" t="s">
        <v>37</v>
      </c>
      <c r="AK5" s="805" t="s">
        <v>4267</v>
      </c>
      <c r="AL5" s="805" t="s">
        <v>39</v>
      </c>
      <c r="AM5" s="805" t="s">
        <v>40</v>
      </c>
      <c r="AN5" s="805" t="s">
        <v>41</v>
      </c>
      <c r="AO5" s="847" t="s">
        <v>48</v>
      </c>
      <c r="AP5" s="627" t="s">
        <v>49</v>
      </c>
      <c r="AQ5" s="558" t="s">
        <v>32</v>
      </c>
      <c r="AR5" s="849" t="s">
        <v>50</v>
      </c>
      <c r="AS5" s="874"/>
      <c r="AT5" s="874"/>
      <c r="AU5" s="874"/>
      <c r="AV5" s="874"/>
      <c r="AW5" s="818" t="s">
        <v>51</v>
      </c>
      <c r="AX5" s="874"/>
      <c r="AY5" s="851" t="s">
        <v>52</v>
      </c>
      <c r="AZ5" s="880" t="s">
        <v>53</v>
      </c>
      <c r="BA5" s="823" t="s">
        <v>53</v>
      </c>
      <c r="BB5" s="823" t="s">
        <v>54</v>
      </c>
      <c r="BC5" s="881" t="s">
        <v>55</v>
      </c>
      <c r="BE5" s="627" t="s">
        <v>4359</v>
      </c>
      <c r="BF5" s="627" t="s">
        <v>4361</v>
      </c>
    </row>
    <row r="6" spans="1:58" s="839" customFormat="1" ht="12.75" customHeight="1" thickBot="1" x14ac:dyDescent="0.25">
      <c r="A6" s="831" t="s">
        <v>56</v>
      </c>
      <c r="B6" s="841" t="s">
        <v>57</v>
      </c>
      <c r="C6" s="832" t="s">
        <v>96</v>
      </c>
      <c r="D6" s="832" t="s">
        <v>58</v>
      </c>
      <c r="E6" s="833" t="s">
        <v>59</v>
      </c>
      <c r="F6" s="833" t="s">
        <v>60</v>
      </c>
      <c r="G6" s="834" t="s">
        <v>61</v>
      </c>
      <c r="H6" s="834" t="s">
        <v>62</v>
      </c>
      <c r="I6" s="832" t="s">
        <v>63</v>
      </c>
      <c r="J6" s="844" t="s">
        <v>64</v>
      </c>
      <c r="K6" s="832" t="s">
        <v>72</v>
      </c>
      <c r="L6" s="835" t="s">
        <v>4239</v>
      </c>
      <c r="M6" s="834" t="s">
        <v>4290</v>
      </c>
      <c r="N6" s="834" t="s">
        <v>70</v>
      </c>
      <c r="O6" s="832" t="s">
        <v>73</v>
      </c>
      <c r="P6" s="832" t="s">
        <v>68</v>
      </c>
      <c r="Q6" s="832" t="s">
        <v>69</v>
      </c>
      <c r="R6" s="832" t="s">
        <v>67</v>
      </c>
      <c r="S6" s="836" t="s">
        <v>88</v>
      </c>
      <c r="T6" s="836" t="s">
        <v>89</v>
      </c>
      <c r="U6" s="836" t="s">
        <v>52</v>
      </c>
      <c r="V6" s="836" t="s">
        <v>90</v>
      </c>
      <c r="W6" s="836" t="s">
        <v>87</v>
      </c>
      <c r="X6" s="836" t="s">
        <v>86</v>
      </c>
      <c r="Y6" s="831" t="s">
        <v>1872</v>
      </c>
      <c r="Z6" s="844" t="s">
        <v>73</v>
      </c>
      <c r="AA6" s="832" t="s">
        <v>75</v>
      </c>
      <c r="AB6" s="832" t="s">
        <v>76</v>
      </c>
      <c r="AC6" s="837" t="s">
        <v>77</v>
      </c>
      <c r="AD6" s="837" t="s">
        <v>35</v>
      </c>
      <c r="AE6" s="837" t="s">
        <v>78</v>
      </c>
      <c r="AF6" s="837" t="s">
        <v>79</v>
      </c>
      <c r="AG6" s="837" t="s">
        <v>80</v>
      </c>
      <c r="AH6" s="837" t="s">
        <v>81</v>
      </c>
      <c r="AI6" s="837" t="s">
        <v>81</v>
      </c>
      <c r="AJ6" s="837" t="s">
        <v>81</v>
      </c>
      <c r="AK6" s="837" t="s">
        <v>81</v>
      </c>
      <c r="AL6" s="837" t="s">
        <v>83</v>
      </c>
      <c r="AM6" s="837" t="s">
        <v>84</v>
      </c>
      <c r="AN6" s="837" t="s">
        <v>85</v>
      </c>
      <c r="AO6" s="848" t="s">
        <v>97</v>
      </c>
      <c r="AP6" s="834" t="s">
        <v>98</v>
      </c>
      <c r="AQ6" s="832" t="s">
        <v>74</v>
      </c>
      <c r="AR6" s="875">
        <v>2018</v>
      </c>
      <c r="AS6" s="876">
        <v>2019</v>
      </c>
      <c r="AT6" s="876">
        <v>2020</v>
      </c>
      <c r="AU6" s="876">
        <v>2021</v>
      </c>
      <c r="AV6" s="876">
        <v>2022</v>
      </c>
      <c r="AW6" s="834" t="s">
        <v>99</v>
      </c>
      <c r="AX6" s="834" t="s">
        <v>100</v>
      </c>
      <c r="AY6" s="852" t="s">
        <v>101</v>
      </c>
      <c r="AZ6" s="882" t="s">
        <v>102</v>
      </c>
      <c r="BA6" s="838" t="s">
        <v>103</v>
      </c>
      <c r="BB6" s="838" t="s">
        <v>104</v>
      </c>
      <c r="BC6" s="883" t="s">
        <v>104</v>
      </c>
      <c r="BD6" s="844" t="s">
        <v>4357</v>
      </c>
      <c r="BE6" s="834" t="s">
        <v>4360</v>
      </c>
      <c r="BF6" s="834" t="s">
        <v>4362</v>
      </c>
    </row>
    <row r="7" spans="1:58" ht="11.25" customHeight="1" x14ac:dyDescent="0.2">
      <c r="A7" s="1027" t="s">
        <v>105</v>
      </c>
      <c r="B7" s="1031" t="s">
        <v>106</v>
      </c>
      <c r="C7" s="1181" t="s">
        <v>109</v>
      </c>
      <c r="D7" s="1181" t="s">
        <v>4434</v>
      </c>
      <c r="E7" s="857">
        <v>31</v>
      </c>
      <c r="F7" s="1088">
        <v>92</v>
      </c>
      <c r="G7" s="1245" t="s">
        <v>107</v>
      </c>
      <c r="H7" s="1245" t="s">
        <v>107</v>
      </c>
      <c r="I7" s="1021">
        <v>48.36</v>
      </c>
      <c r="J7" s="766">
        <f>(M7/I7)*100</f>
        <v>2.0678246484698097</v>
      </c>
      <c r="K7" s="1040">
        <v>0.25</v>
      </c>
      <c r="L7" s="1043">
        <v>4</v>
      </c>
      <c r="M7" s="756">
        <f>K7*L7</f>
        <v>1</v>
      </c>
      <c r="N7" s="1026" t="s">
        <v>108</v>
      </c>
      <c r="O7" s="861">
        <v>0.24</v>
      </c>
      <c r="P7" s="1016">
        <v>43315</v>
      </c>
      <c r="Q7" s="1016">
        <v>43327</v>
      </c>
      <c r="R7" s="756">
        <f>(K7-O7)/O7*100</f>
        <v>4.1666666666666705</v>
      </c>
      <c r="S7" s="824">
        <f>IF(INDEX(Historical!$D$7:$D$1455,MATCH(B7,Historical!$B$7:$B$1455,0))=0,"n/a",(INDEX(Historical!$C$7:$C$1455,MATCH(B7,Historical!$B$7:$B$1455,0))/INDEX(Historical!$D$7:$D$1455,MATCH(B7,Historical!$B$7:$B$1455,0))-1)*100)</f>
        <v>5.555555555555558</v>
      </c>
      <c r="T7" s="824">
        <f>IF(INDEX(Historical!$F$7:$F$1455,MATCH(B7,Historical!$B$7:$B$1455,0))=0,"n/a",((INDEX(Historical!$C$7:$C$1455,MATCH(B7,Historical!$B$7:$B$1455,0))/INDEX(Historical!$F$7:$F$1455,MATCH(B7,Historical!$B$7:$B$1455,0)))^(1/3)-1)*100)</f>
        <v>5.5964479290809388</v>
      </c>
      <c r="U7" s="824">
        <f>IF(INDEX(Historical!$I$7:$I$1455,MATCH(B7,Historical!$B$7:$B$1455,0))=0,"n/a",((INDEX(Historical!$C$7:$C$1455,MATCH(B7,Historical!$B$7:$B$1455,0))/INDEX(Historical!$I$7:$I$1455,MATCH(B7,Historical!$B$7:$B$1455,0)))^(1/5)-1)*100)</f>
        <v>4.8413171284721557</v>
      </c>
      <c r="V7" s="824">
        <f>IF(INDEX(Historical!$O$7:$O$1455,MATCH(B7,Historical!$B$7:$B$1455,0))=0,"n/a",((INDEX(Historical!$C$7:$C$1455,MATCH(B7,Historical!$B$7:$B$1455,0))/INDEX(Historical!$O$7:$O$1455,MATCH(B7,Historical!$B$7:$B$1455,0)))^(1/10)-1)*100)</f>
        <v>4.0882783027962111</v>
      </c>
      <c r="W7" s="825">
        <f>IF(OR(U7&lt;=0,U7="n/a",V7&lt;=0,V7="n/a"),"n/a",U7/V7)</f>
        <v>1.1841946095403773</v>
      </c>
      <c r="X7" s="826">
        <f>IF(OR(AJ7&lt;=0,AJ7="n/a",U7&lt;=0,U7="n/a"),"n/a",U7/AJ7)</f>
        <v>0.75645580132377432</v>
      </c>
      <c r="Y7" s="1032" t="s">
        <v>4077</v>
      </c>
      <c r="Z7" s="766">
        <f>IF(OR(AC7&lt;0.01,AC7="n/a"),"n/a",M7/AC7*100)</f>
        <v>34.246575342465754</v>
      </c>
      <c r="AA7" s="1042">
        <f>IF(OR(AC7&lt;0.01,AC7="n/a"),"n/a",I7/AC7)</f>
        <v>16.56164383561644</v>
      </c>
      <c r="AB7" s="1043">
        <v>12</v>
      </c>
      <c r="AC7" s="1021">
        <v>2.92</v>
      </c>
      <c r="AD7" s="1021">
        <v>1.66</v>
      </c>
      <c r="AE7" s="1021">
        <v>5.12</v>
      </c>
      <c r="AF7" s="1021">
        <v>1.67</v>
      </c>
      <c r="AG7" s="1021">
        <v>10.7</v>
      </c>
      <c r="AH7" s="1021">
        <v>12.9</v>
      </c>
      <c r="AI7" s="1021">
        <v>11.17</v>
      </c>
      <c r="AJ7" s="1021">
        <v>6.4</v>
      </c>
      <c r="AK7" s="1021">
        <v>10</v>
      </c>
      <c r="AL7" s="1034">
        <v>1250</v>
      </c>
      <c r="AM7" s="1028">
        <v>0.70000000000000007</v>
      </c>
      <c r="AN7" s="1021">
        <v>0.17</v>
      </c>
      <c r="AO7" s="868">
        <f>IF(U7="n/a","n/a",IF(AA7&lt;0,"n/a",IF(AA7="n/a","n/a",J7+U7-AA7)))</f>
        <v>-9.6525020586744752</v>
      </c>
      <c r="AP7" s="869">
        <f>IF(U7="n/a","n/a",J7+U7)</f>
        <v>6.909141776941965</v>
      </c>
      <c r="AQ7" s="1044">
        <f>IF(OR(AC7&lt;0.01,AF7="n/a"),"n/a",(I7/SQRT(22.5*AC7*(I7/AF7))-1)*100)</f>
        <v>10.871186930257949</v>
      </c>
      <c r="AR7" s="766">
        <f>INDEX(Historical!$C$7:$C$1455,MATCH(B7,Historical!$B$7:$B$1455,0))*IF(AH7="n/a",1.03,IF(AH7&lt;0,1.01,IF(AH7&gt;10,1.1,(1+AH7/100))))</f>
        <v>0.83600000000000008</v>
      </c>
      <c r="AS7" s="1042">
        <f>IF($AI7="n/a",1.03*AR7,IF($AI7&lt;0,1.01*AR7,IF($AI7&gt;10,1.1*AR7,(1+$AI7/100)*AR7)))</f>
        <v>0.9196000000000002</v>
      </c>
      <c r="AT7" s="1042">
        <f>IF($AK7="n/a",1.03*AS7,IF($AK7&lt;0,1.01*AS7,IF($AK7&gt;10,1.1*AS7,(1+$AK7/100)*AS7)))</f>
        <v>1.0115600000000002</v>
      </c>
      <c r="AU7" s="1042">
        <f>IF($AK7="n/a",1.03*AT7,IF($AK7&lt;0,1.01*AT7,IF($AK7&gt;10,1.1*AT7,(1+$AK7/100)*AT7)))</f>
        <v>1.1127160000000003</v>
      </c>
      <c r="AV7" s="1042">
        <f>IF($AK7="n/a",1.03*AU7,IF($AK7&lt;0,1.01*AU7,IF($AK7&gt;10,1.1*AU7,(1+$AK7/100)*AU7)))</f>
        <v>1.2239876000000003</v>
      </c>
      <c r="AW7" s="766">
        <f>SUM(AR7:AV7)</f>
        <v>5.1038636000000013</v>
      </c>
      <c r="AX7" s="877">
        <f>AW7/I7*100</f>
        <v>10.553894954507861</v>
      </c>
      <c r="AY7" s="1212">
        <v>0.95</v>
      </c>
      <c r="AZ7" s="1028">
        <v>21.11</v>
      </c>
      <c r="BA7" s="1028">
        <v>-18.490000000000002</v>
      </c>
      <c r="BB7" s="1028">
        <v>-1.25</v>
      </c>
      <c r="BC7" s="1028">
        <v>-8.2900000000000009</v>
      </c>
      <c r="BE7" s="721">
        <v>1988</v>
      </c>
      <c r="BF7" s="1057">
        <f>IF(BE7&gt;2008,0,IF(BE7&gt;2001,1,IF(BE7&gt;1990,2,IF(BE7&gt;1980,3,IF(BE7&gt;1973,4,IF(BE7&gt;1970,5,IF(BE7&gt;1960,6,IF(BE7&gt;1958,7,IF(BE7&gt;1953,8,9)))))))))</f>
        <v>3</v>
      </c>
    </row>
    <row r="8" spans="1:58" ht="11.25" customHeight="1" x14ac:dyDescent="0.2">
      <c r="A8" s="1019" t="s">
        <v>110</v>
      </c>
      <c r="B8" s="1031" t="s">
        <v>111</v>
      </c>
      <c r="C8" s="1181" t="s">
        <v>113</v>
      </c>
      <c r="D8" s="1181" t="s">
        <v>4456</v>
      </c>
      <c r="E8" s="857">
        <v>60</v>
      </c>
      <c r="F8" s="1088">
        <v>8</v>
      </c>
      <c r="G8" s="1187" t="s">
        <v>38</v>
      </c>
      <c r="H8" s="1187" t="s">
        <v>38</v>
      </c>
      <c r="I8" s="1021">
        <v>207.92</v>
      </c>
      <c r="J8" s="766">
        <f>(M8/I8)*100</f>
        <v>2.6163909195844557</v>
      </c>
      <c r="K8" s="1033">
        <v>1.36</v>
      </c>
      <c r="L8" s="1043">
        <v>4</v>
      </c>
      <c r="M8" s="756">
        <f>K8*L8</f>
        <v>5.44</v>
      </c>
      <c r="N8" s="1026" t="s">
        <v>112</v>
      </c>
      <c r="O8" s="860">
        <v>1.175</v>
      </c>
      <c r="P8" s="1016">
        <v>43146</v>
      </c>
      <c r="Q8" s="1016">
        <v>43171</v>
      </c>
      <c r="R8" s="756">
        <f>(K8-O8)/O8*100</f>
        <v>15.744680851063833</v>
      </c>
      <c r="S8" s="824">
        <f>IF(INDEX(Historical!$D$7:$D$1455,MATCH(B8,Historical!$B$7:$B$1455,0))=0,"n/a",(INDEX(Historical!$C$7:$C$1455,MATCH(B8,Historical!$B$7:$B$1455,0))/INDEX(Historical!$D$7:$D$1455,MATCH(B8,Historical!$B$7:$B$1455,0))-1)*100)</f>
        <v>5.8558558558558405</v>
      </c>
      <c r="T8" s="824">
        <f>IF(INDEX(Historical!$F$7:$F$1455,MATCH(B8,Historical!$B$7:$B$1455,0))=0,"n/a",((INDEX(Historical!$C$7:$C$1455,MATCH(B8,Historical!$B$7:$B$1455,0))/INDEX(Historical!$F$7:$F$1455,MATCH(B8,Historical!$B$7:$B$1455,0)))^(1/3)-1)*100)</f>
        <v>11.179295381557308</v>
      </c>
      <c r="U8" s="824">
        <f>IF(INDEX(Historical!$I$7:$I$1455,MATCH(B8,Historical!$B$7:$B$1455,0))=0,"n/a",((INDEX(Historical!$C$7:$C$1455,MATCH(B8,Historical!$B$7:$B$1455,0))/INDEX(Historical!$I$7:$I$1455,MATCH(B8,Historical!$B$7:$B$1455,0)))^(1/5)-1)*100)</f>
        <v>14.772322765300604</v>
      </c>
      <c r="V8" s="824">
        <f>IF(INDEX(Historical!$O$7:$O$1455,MATCH(B8,Historical!$B$7:$B$1455,0))=0,"n/a",((INDEX(Historical!$C$7:$C$1455,MATCH(B8,Historical!$B$7:$B$1455,0))/INDEX(Historical!$O$7:$O$1455,MATCH(B8,Historical!$B$7:$B$1455,0)))^(1/10)-1)*100)</f>
        <v>9.3653287876894087</v>
      </c>
      <c r="W8" s="825">
        <f>IF(OR(U8&lt;=0,U8="n/a",V8&lt;=0,V8="n/a"),"n/a",U8/V8)</f>
        <v>1.5773416075598554</v>
      </c>
      <c r="X8" s="826">
        <f>IF(OR(AJ8&lt;=0,AJ8="n/a",U8&lt;=0,U8="n/a"),"n/a",U8/AJ8)</f>
        <v>1.9184834760130653</v>
      </c>
      <c r="Y8" s="1031"/>
      <c r="Z8" s="766">
        <f>IF(OR(AC8&lt;0.01,AC8="n/a"),"n/a",M8/AC8*100)</f>
        <v>59.91189427312775</v>
      </c>
      <c r="AA8" s="1042">
        <f>IF(OR(AC8&lt;0.01,AC8="n/a"),"n/a",I8/AC8)</f>
        <v>22.898678414096914</v>
      </c>
      <c r="AB8" s="1043">
        <v>12</v>
      </c>
      <c r="AC8" s="1021">
        <v>9.08</v>
      </c>
      <c r="AD8" s="1021">
        <v>2.5</v>
      </c>
      <c r="AE8" s="1021">
        <v>3.73</v>
      </c>
      <c r="AF8" s="1021">
        <v>11.88</v>
      </c>
      <c r="AG8" s="1021">
        <v>41.9</v>
      </c>
      <c r="AH8" s="1021">
        <v>12.4</v>
      </c>
      <c r="AI8" s="1021">
        <v>8.36</v>
      </c>
      <c r="AJ8" s="1021">
        <v>7.7</v>
      </c>
      <c r="AK8" s="1021">
        <v>9.15</v>
      </c>
      <c r="AL8" s="1034">
        <v>122230</v>
      </c>
      <c r="AM8" s="1028">
        <v>7.7399999999999993</v>
      </c>
      <c r="AN8" s="1021">
        <v>1.45</v>
      </c>
      <c r="AO8" s="868">
        <f>IF(U8="n/a","n/a",IF(AA8&lt;0,"n/a",IF(AA8="n/a","n/a",J8+U8-AA8)))</f>
        <v>-5.5099647292118519</v>
      </c>
      <c r="AP8" s="869">
        <f>IF(U8="n/a","n/a",J8+U8)</f>
        <v>17.388713684885062</v>
      </c>
      <c r="AQ8" s="1044">
        <f>IF(OR(AC8&lt;0.01,AF8="n/a"),"n/a",(I8/SQRT(22.5*AC8*(I8/AF8))-1)*100)</f>
        <v>247.71399457949877</v>
      </c>
      <c r="AR8" s="766">
        <f>INDEX(Historical!$C$7:$C$1455,MATCH(B8,Historical!$B$7:$B$1455,0))*IF(AH8="n/a",1.03,IF(AH8&lt;0,1.01,IF(AH8&gt;10,1.1,(1+AH8/100))))</f>
        <v>5.1700000000000008</v>
      </c>
      <c r="AS8" s="1042">
        <f>IF($AI8="n/a",1.03*AR8,IF($AI8&lt;0,1.01*AR8,IF($AI8&gt;10,1.1*AR8,(1+$AI8/100)*AR8)))</f>
        <v>5.6022120000000006</v>
      </c>
      <c r="AT8" s="1042">
        <f>IF($AK8="n/a",1.03*AS8,IF($AK8&lt;0,1.01*AS8,IF($AK8&gt;10,1.1*AS8,(1+$AK8/100)*AS8)))</f>
        <v>6.114814398</v>
      </c>
      <c r="AU8" s="1042">
        <f>IF($AK8="n/a",1.03*AT8,IF($AK8&lt;0,1.01*AT8,IF($AK8&gt;10,1.1*AT8,(1+$AK8/100)*AT8)))</f>
        <v>6.6743199154169996</v>
      </c>
      <c r="AV8" s="1042">
        <f>IF($AK8="n/a",1.03*AU8,IF($AK8&lt;0,1.01*AU8,IF($AK8&gt;10,1.1*AU8,(1+$AK8/100)*AU8)))</f>
        <v>7.2850201876776541</v>
      </c>
      <c r="AW8" s="766">
        <f>SUM(AR8:AV8)</f>
        <v>30.846366501094657</v>
      </c>
      <c r="AX8" s="877">
        <f>AW8/I8*100</f>
        <v>14.835689929345259</v>
      </c>
      <c r="AY8" s="1212">
        <v>1.1000000000000001</v>
      </c>
      <c r="AZ8" s="1028">
        <v>14.249999999999998</v>
      </c>
      <c r="BA8" s="1028">
        <v>-19.96</v>
      </c>
      <c r="BB8" s="1028">
        <v>2.96</v>
      </c>
      <c r="BC8" s="1028">
        <v>-0.08</v>
      </c>
      <c r="BE8" s="721">
        <v>1959</v>
      </c>
      <c r="BF8" s="1057">
        <f>IF(BE8&gt;2008,0,IF(BE8&gt;2001,1,IF(BE8&gt;1990,2,IF(BE8&gt;1980,3,IF(BE8&gt;1973,4,IF(BE8&gt;1970,5,IF(BE8&gt;1960,6,IF(BE8&gt;1958,7,IF(BE8&gt;1953,8,9)))))))))</f>
        <v>7</v>
      </c>
    </row>
    <row r="9" spans="1:58" ht="11.25" customHeight="1" x14ac:dyDescent="0.2">
      <c r="A9" s="1019" t="s">
        <v>398</v>
      </c>
      <c r="B9" s="1031" t="s">
        <v>399</v>
      </c>
      <c r="C9" s="1181" t="s">
        <v>113</v>
      </c>
      <c r="D9" s="1181" t="s">
        <v>1236</v>
      </c>
      <c r="E9" s="857">
        <v>25</v>
      </c>
      <c r="F9" s="1245">
        <v>128</v>
      </c>
      <c r="G9" s="1050" t="s">
        <v>38</v>
      </c>
      <c r="H9" s="1050" t="s">
        <v>38</v>
      </c>
      <c r="I9" s="1021">
        <v>47.38</v>
      </c>
      <c r="J9" s="766">
        <f>(M9/I9)*100</f>
        <v>1.8573237653018149</v>
      </c>
      <c r="K9" s="1040">
        <v>0.22</v>
      </c>
      <c r="L9" s="1043">
        <v>4</v>
      </c>
      <c r="M9" s="756">
        <f>K9*L9</f>
        <v>0.88</v>
      </c>
      <c r="N9" s="1026" t="s">
        <v>108</v>
      </c>
      <c r="O9" s="861">
        <v>0.18</v>
      </c>
      <c r="P9" s="1016">
        <v>43403</v>
      </c>
      <c r="Q9" s="1016">
        <v>43419</v>
      </c>
      <c r="R9" s="756">
        <f>(K9-O9)/O9*100</f>
        <v>22.222222222222225</v>
      </c>
      <c r="S9" s="824">
        <f>IF(INDEX(Historical!$D$7:$D$1455,MATCH(B9,Historical!$B$7:$B$1455,0))=0,"n/a",(INDEX(Historical!$C$7:$C$1455,MATCH(B9,Historical!$B$7:$B$1455,0))/INDEX(Historical!$D$7:$D$1455,MATCH(B9,Historical!$B$7:$B$1455,0))-1)*100)</f>
        <v>16.666666666666675</v>
      </c>
      <c r="T9" s="824">
        <f>IF(INDEX(Historical!$F$7:$F$1455,MATCH(B9,Historical!$B$7:$B$1455,0))=0,"n/a",((INDEX(Historical!$C$7:$C$1455,MATCH(B9,Historical!$B$7:$B$1455,0))/INDEX(Historical!$F$7:$F$1455,MATCH(B9,Historical!$B$7:$B$1455,0)))^(1/3)-1)*100)</f>
        <v>23.127650029855573</v>
      </c>
      <c r="U9" s="824">
        <f>IF(INDEX(Historical!$I$7:$I$1455,MATCH(B9,Historical!$B$7:$B$1455,0))=0,"n/a",((INDEX(Historical!$C$7:$C$1455,MATCH(B9,Historical!$B$7:$B$1455,0))/INDEX(Historical!$I$7:$I$1455,MATCH(B9,Historical!$B$7:$B$1455,0)))^(1/5)-1)*100)</f>
        <v>25.48248317757842</v>
      </c>
      <c r="V9" s="824">
        <f>IF(INDEX(Historical!$O$7:$O$1455,MATCH(B9,Historical!$B$7:$B$1455,0))=0,"n/a",((INDEX(Historical!$C$7:$C$1455,MATCH(B9,Historical!$B$7:$B$1455,0))/INDEX(Historical!$O$7:$O$1455,MATCH(B9,Historical!$B$7:$B$1455,0)))^(1/10)-1)*100)</f>
        <v>16.983368811009349</v>
      </c>
      <c r="W9" s="825">
        <f>IF(OR(U9&lt;=0,U9="n/a",V9&lt;=0,V9="n/a"),"n/a",U9/V9)</f>
        <v>1.5004374845266022</v>
      </c>
      <c r="X9" s="826">
        <f>IF(OR(AJ9&lt;=0,AJ9="n/a",U9&lt;=0,U9="n/a"),"n/a",U9/AJ9)</f>
        <v>1.2805267928431365</v>
      </c>
      <c r="Y9" s="777"/>
      <c r="Z9" s="766">
        <f>IF(OR(AC9&lt;0.01,AC9="n/a"),"n/a",M9/AC9*100)</f>
        <v>36.065573770491802</v>
      </c>
      <c r="AA9" s="1042">
        <f>IF(OR(AC9&lt;0.01,AC9="n/a"),"n/a",I9/AC9)</f>
        <v>19.418032786885249</v>
      </c>
      <c r="AB9" s="1043">
        <v>12</v>
      </c>
      <c r="AC9" s="1021">
        <v>2.44</v>
      </c>
      <c r="AD9" s="1021">
        <v>1.98</v>
      </c>
      <c r="AE9" s="1021">
        <v>2.57</v>
      </c>
      <c r="AF9" s="1021">
        <v>4.5999999999999996</v>
      </c>
      <c r="AG9" s="1021">
        <v>19.900000000000002</v>
      </c>
      <c r="AH9" s="1021">
        <v>17.299999999999997</v>
      </c>
      <c r="AI9" s="1021">
        <v>9.120000000000001</v>
      </c>
      <c r="AJ9" s="1021">
        <v>19.900000000000002</v>
      </c>
      <c r="AK9" s="1021">
        <v>9.8000000000000007</v>
      </c>
      <c r="AL9" s="1034">
        <v>8070</v>
      </c>
      <c r="AM9" s="1028">
        <v>0.4</v>
      </c>
      <c r="AN9" s="1021">
        <v>0.11</v>
      </c>
      <c r="AO9" s="868">
        <f>IF(U9="n/a","n/a",IF(AA9&lt;0,"n/a",IF(AA9="n/a","n/a",J9+U9-AA9)))</f>
        <v>7.921774155994985</v>
      </c>
      <c r="AP9" s="869">
        <f>IF(U9="n/a","n/a",J9+U9)</f>
        <v>27.339806942880234</v>
      </c>
      <c r="AQ9" s="1044">
        <f>IF(OR(AC9&lt;0.01,AF9="n/a"),"n/a",(I9/SQRT(22.5*AC9*(I9/AF9))-1)*100)</f>
        <v>99.24630298499298</v>
      </c>
      <c r="AR9" s="766">
        <f>INDEX(Historical!$C$7:$C$1455,MATCH(B9,Historical!$B$7:$B$1455,0))*IF(AH9="n/a",1.03,IF(AH9&lt;0,1.01,IF(AH9&gt;10,1.1,(1+AH9/100))))</f>
        <v>0.6160000000000001</v>
      </c>
      <c r="AS9" s="1042">
        <f>IF($AI9="n/a",1.03*AR9,IF($AI9&lt;0,1.01*AR9,IF($AI9&gt;10,1.1*AR9,(1+$AI9/100)*AR9)))</f>
        <v>0.67217920000000009</v>
      </c>
      <c r="AT9" s="1042">
        <f>IF($AK9="n/a",1.03*AS9,IF($AK9&lt;0,1.01*AS9,IF($AK9&gt;10,1.1*AS9,(1+$AK9/100)*AS9)))</f>
        <v>0.73805276160000011</v>
      </c>
      <c r="AU9" s="1042">
        <f>IF($AK9="n/a",1.03*AT9,IF($AK9&lt;0,1.01*AT9,IF($AK9&gt;10,1.1*AT9,(1+$AK9/100)*AT9)))</f>
        <v>0.81038193223680022</v>
      </c>
      <c r="AV9" s="1042">
        <f>IF($AK9="n/a",1.03*AU9,IF($AK9&lt;0,1.01*AU9,IF($AK9&gt;10,1.1*AU9,(1+$AK9/100)*AU9)))</f>
        <v>0.8897993615960067</v>
      </c>
      <c r="AW9" s="766">
        <f>SUM(AR9:AV9)</f>
        <v>3.7264132554328073</v>
      </c>
      <c r="AX9" s="877">
        <f>AW9/I9*100</f>
        <v>7.8649498848307449</v>
      </c>
      <c r="AY9" s="1212">
        <v>1.41</v>
      </c>
      <c r="AZ9" s="1028">
        <v>17.45</v>
      </c>
      <c r="BA9" s="1028">
        <v>-30.72</v>
      </c>
      <c r="BB9" s="1028">
        <v>-2.41</v>
      </c>
      <c r="BC9" s="1028">
        <v>-19.03</v>
      </c>
      <c r="BE9" s="721">
        <v>1994</v>
      </c>
      <c r="BF9" s="1057">
        <f>IF(BE9&gt;2008,0,IF(BE9&gt;2001,1,IF(BE9&gt;1990,2,IF(BE9&gt;1980,3,IF(BE9&gt;1973,4,IF(BE9&gt;1970,5,IF(BE9&gt;1960,6,IF(BE9&gt;1958,7,IF(BE9&gt;1953,8,9)))))))))</f>
        <v>2</v>
      </c>
    </row>
    <row r="10" spans="1:58" ht="11.25" customHeight="1" x14ac:dyDescent="0.2">
      <c r="A10" s="1027" t="s">
        <v>400</v>
      </c>
      <c r="B10" s="924" t="s">
        <v>401</v>
      </c>
      <c r="C10" s="1181" t="s">
        <v>248</v>
      </c>
      <c r="D10" s="1181" t="s">
        <v>4412</v>
      </c>
      <c r="E10" s="857">
        <v>16</v>
      </c>
      <c r="F10" s="1245">
        <v>222</v>
      </c>
      <c r="G10" s="1070" t="s">
        <v>107</v>
      </c>
      <c r="H10" s="1070" t="s">
        <v>107</v>
      </c>
      <c r="I10" s="1030">
        <v>46.8</v>
      </c>
      <c r="J10" s="766">
        <f>(M10/I10)*100</f>
        <v>0.29914529914529919</v>
      </c>
      <c r="K10" s="1033">
        <v>3.5000000000000003E-2</v>
      </c>
      <c r="L10" s="1043">
        <v>4</v>
      </c>
      <c r="M10" s="756">
        <f>K10*L10</f>
        <v>0.14000000000000001</v>
      </c>
      <c r="N10" s="1026" t="s">
        <v>191</v>
      </c>
      <c r="O10" s="860">
        <v>0.03</v>
      </c>
      <c r="P10" s="1016">
        <v>43453</v>
      </c>
      <c r="Q10" s="1016">
        <v>43472</v>
      </c>
      <c r="R10" s="756">
        <f>(K10-O10)/O10*100</f>
        <v>16.666666666666682</v>
      </c>
      <c r="S10" s="824">
        <f>IF(INDEX(Historical!$D$7:$D$1455,MATCH(B10,Historical!$B$7:$B$1455,0))=0,"n/a",(INDEX(Historical!$C$7:$C$1455,MATCH(B10,Historical!$B$7:$B$1455,0))/INDEX(Historical!$D$7:$D$1455,MATCH(B10,Historical!$B$7:$B$1455,0))-1)*100)</f>
        <v>9.9999999999999858</v>
      </c>
      <c r="T10" s="824">
        <f>IF(INDEX(Historical!$F$7:$F$1455,MATCH(B10,Historical!$B$7:$B$1455,0))=0,"n/a",((INDEX(Historical!$C$7:$C$1455,MATCH(B10,Historical!$B$7:$B$1455,0))/INDEX(Historical!$F$7:$F$1455,MATCH(B10,Historical!$B$7:$B$1455,0)))^(1/3)-1)*100)</f>
        <v>8.5503957932088639</v>
      </c>
      <c r="U10" s="824">
        <f>IF(INDEX(Historical!$I$7:$I$1455,MATCH(B10,Historical!$B$7:$B$1455,0))=0,"n/a",((INDEX(Historical!$C$7:$C$1455,MATCH(B10,Historical!$B$7:$B$1455,0))/INDEX(Historical!$I$7:$I$1455,MATCH(B10,Historical!$B$7:$B$1455,0)))^(1/5)-1)*100)</f>
        <v>12.888132073019754</v>
      </c>
      <c r="V10" s="824">
        <f>IF(INDEX(Historical!$O$7:$O$1455,MATCH(B10,Historical!$B$7:$B$1455,0))=0,"n/a",((INDEX(Historical!$C$7:$C$1455,MATCH(B10,Historical!$B$7:$B$1455,0))/INDEX(Historical!$O$7:$O$1455,MATCH(B10,Historical!$B$7:$B$1455,0)))^(1/10)-1)*100)</f>
        <v>10.645376106020565</v>
      </c>
      <c r="W10" s="825">
        <f>IF(OR(U10&lt;=0,U10="n/a",V10&lt;=0,V10="n/a"),"n/a",U10/V10)</f>
        <v>1.2106788848663397</v>
      </c>
      <c r="X10" s="826" t="str">
        <f>IF(OR(AJ10&lt;=0,AJ10="n/a",U10&lt;=0,U10="n/a"),"n/a",U10/AJ10)</f>
        <v>n/a</v>
      </c>
      <c r="Y10" s="774"/>
      <c r="Z10" s="766">
        <f>IF(OR(AC10&lt;0.01,AC10="n/a"),"n/a",M10/AC10*100)</f>
        <v>5.6224899598393572</v>
      </c>
      <c r="AA10" s="1042">
        <f>IF(OR(AC10&lt;0.01,AC10="n/a"),"n/a",I10/AC10)</f>
        <v>18.795180722891562</v>
      </c>
      <c r="AB10" s="1043">
        <v>12</v>
      </c>
      <c r="AC10" s="1021">
        <v>2.4900000000000002</v>
      </c>
      <c r="AD10" s="1021">
        <v>1.57</v>
      </c>
      <c r="AE10" s="1021">
        <v>0.86</v>
      </c>
      <c r="AF10" s="1021">
        <v>1.83</v>
      </c>
      <c r="AG10" s="1021">
        <v>17.8</v>
      </c>
      <c r="AH10" s="1021">
        <v>13.100000000000001</v>
      </c>
      <c r="AI10" s="1021">
        <v>15.72</v>
      </c>
      <c r="AJ10" s="1021">
        <v>-0.89999999999999991</v>
      </c>
      <c r="AK10" s="1021">
        <v>12</v>
      </c>
      <c r="AL10" s="1034">
        <v>3200</v>
      </c>
      <c r="AM10" s="1028">
        <v>1</v>
      </c>
      <c r="AN10" s="1021">
        <v>0.17</v>
      </c>
      <c r="AO10" s="868">
        <f>IF(U10="n/a","n/a",IF(AA10&lt;0,"n/a",IF(AA10="n/a","n/a",J10+U10-AA10)))</f>
        <v>-5.6079033507265077</v>
      </c>
      <c r="AP10" s="869">
        <f>IF(U10="n/a","n/a",J10+U10)</f>
        <v>13.187277372165054</v>
      </c>
      <c r="AQ10" s="1044">
        <f>IF(OR(AC10&lt;0.01,AF10="n/a"),"n/a",(I10/SQRT(22.5*AC10*(I10/AF10))-1)*100)</f>
        <v>23.639585036313537</v>
      </c>
      <c r="AR10" s="766">
        <f>INDEX(Historical!$C$7:$C$1455,MATCH(B10,Historical!$B$7:$B$1455,0))*IF(AH10="n/a",1.03,IF(AH10&lt;0,1.01,IF(AH10&gt;10,1.1,(1+AH10/100))))</f>
        <v>0.12100000000000001</v>
      </c>
      <c r="AS10" s="1042">
        <f>IF($AI10="n/a",1.03*AR10,IF($AI10&lt;0,1.01*AR10,IF($AI10&gt;10,1.1*AR10,(1+$AI10/100)*AR10)))</f>
        <v>0.13310000000000002</v>
      </c>
      <c r="AT10" s="1042">
        <f>IF($AK10="n/a",1.03*AS10,IF($AK10&lt;0,1.01*AS10,IF($AK10&gt;10,1.1*AS10,(1+$AK10/100)*AS10)))</f>
        <v>0.14641000000000004</v>
      </c>
      <c r="AU10" s="1042">
        <f>IF($AK10="n/a",1.03*AT10,IF($AK10&lt;0,1.01*AT10,IF($AK10&gt;10,1.1*AT10,(1+$AK10/100)*AT10)))</f>
        <v>0.16105100000000006</v>
      </c>
      <c r="AV10" s="1042">
        <f>IF($AK10="n/a",1.03*AU10,IF($AK10&lt;0,1.01*AU10,IF($AK10&gt;10,1.1*AU10,(1+$AK10/100)*AU10)))</f>
        <v>0.17715610000000007</v>
      </c>
      <c r="AW10" s="766">
        <f>SUM(AR10:AV10)</f>
        <v>0.73871710000000024</v>
      </c>
      <c r="AX10" s="877">
        <f>AW10/I10*100</f>
        <v>1.5784553418803426</v>
      </c>
      <c r="AY10" s="1212">
        <v>0.24</v>
      </c>
      <c r="AZ10" s="1028">
        <v>31.39</v>
      </c>
      <c r="BA10" s="1028">
        <v>-16.43</v>
      </c>
      <c r="BB10" s="1028">
        <v>-6.5100000000000007</v>
      </c>
      <c r="BC10" s="1028">
        <v>0.4</v>
      </c>
      <c r="BE10" s="721">
        <v>2004</v>
      </c>
      <c r="BF10" s="1057">
        <f>IF(BE10&gt;2008,0,IF(BE10&gt;2001,1,IF(BE10&gt;1990,2,IF(BE10&gt;1980,3,IF(BE10&gt;1973,4,IF(BE10&gt;1970,5,IF(BE10&gt;1960,6,IF(BE10&gt;1958,7,IF(BE10&gt;1953,8,9)))))))))</f>
        <v>1</v>
      </c>
    </row>
    <row r="11" spans="1:58" ht="11.25" customHeight="1" x14ac:dyDescent="0.2">
      <c r="A11" s="1019" t="s">
        <v>1879</v>
      </c>
      <c r="B11" s="1031" t="s">
        <v>1880</v>
      </c>
      <c r="C11" s="1181" t="s">
        <v>155</v>
      </c>
      <c r="D11" s="1181" t="s">
        <v>4419</v>
      </c>
      <c r="E11" s="857">
        <v>5</v>
      </c>
      <c r="F11" s="1245">
        <v>777</v>
      </c>
      <c r="G11" s="1118" t="s">
        <v>38</v>
      </c>
      <c r="H11" s="1118" t="s">
        <v>38</v>
      </c>
      <c r="I11" s="1030">
        <v>74.05</v>
      </c>
      <c r="J11" s="766">
        <f>(M11/I11)*100</f>
        <v>1.5124915597569213</v>
      </c>
      <c r="K11" s="1033">
        <v>0.28000000000000003</v>
      </c>
      <c r="L11" s="1043">
        <v>4</v>
      </c>
      <c r="M11" s="756">
        <f>K11*L11</f>
        <v>1.1200000000000001</v>
      </c>
      <c r="N11" s="1026" t="s">
        <v>108</v>
      </c>
      <c r="O11" s="860">
        <v>0.26500000000000001</v>
      </c>
      <c r="P11" s="714">
        <v>43111</v>
      </c>
      <c r="Q11" s="714">
        <v>43146</v>
      </c>
      <c r="R11" s="756">
        <f>(K11-O11)/O11*100</f>
        <v>5.660377358490571</v>
      </c>
      <c r="S11" s="824">
        <f>IF(INDEX(Historical!$D$7:$D$1455,MATCH(B11,Historical!$B$7:$B$1455,0))=0,"n/a",(INDEX(Historical!$C$7:$C$1455,MATCH(B11,Historical!$B$7:$B$1455,0))/INDEX(Historical!$D$7:$D$1455,MATCH(B11,Historical!$B$7:$B$1455,0))-1)*100)</f>
        <v>1.9230769230769162</v>
      </c>
      <c r="T11" s="824">
        <f>IF(INDEX(Historical!$F$7:$F$1455,MATCH(B11,Historical!$B$7:$B$1455,0))=0,"n/a",((INDEX(Historical!$C$7:$C$1455,MATCH(B11,Historical!$B$7:$B$1455,0))/INDEX(Historical!$F$7:$F$1455,MATCH(B11,Historical!$B$7:$B$1455,0)))^(1/3)-1)*100)</f>
        <v>6.3998619239407528</v>
      </c>
      <c r="U11" s="824">
        <f>IF(INDEX(Historical!$I$7:$I$1455,MATCH(B11,Historical!$B$7:$B$1455,0))=0,"n/a",((INDEX(Historical!$C$7:$C$1455,MATCH(B11,Historical!$B$7:$B$1455,0))/INDEX(Historical!$I$7:$I$1455,MATCH(B11,Historical!$B$7:$B$1455,0)))^(1/5)-1)*100)</f>
        <v>1.9083412557472812</v>
      </c>
      <c r="V11" s="824">
        <f>IF(INDEX(Historical!$O$7:$O$1455,MATCH(B11,Historical!$B$7:$B$1455,0))=0,"n/a",((INDEX(Historical!$C$7:$C$1455,MATCH(B11,Historical!$B$7:$B$1455,0))/INDEX(Historical!$O$7:$O$1455,MATCH(B11,Historical!$B$7:$B$1455,0)))^(1/10)-1)*100)</f>
        <v>5.6922619033967781</v>
      </c>
      <c r="W11" s="825">
        <f>IF(OR(U11&lt;=0,U11="n/a",V11&lt;=0,V11="n/a"),"n/a",U11/V11)</f>
        <v>0.3352518362882258</v>
      </c>
      <c r="X11" s="826">
        <f>IF(OR(AJ11&lt;=0,AJ11="n/a",U11&lt;=0,U11="n/a"),"n/a",U11/AJ11)</f>
        <v>4.026036404530129E-2</v>
      </c>
      <c r="Y11" s="777"/>
      <c r="Z11" s="766">
        <f>IF(OR(AC11&lt;0.01,AC11="n/a"),"n/a",M11/AC11*100)</f>
        <v>84.848484848484844</v>
      </c>
      <c r="AA11" s="1042">
        <f>IF(OR(AC11&lt;0.01,AC11="n/a"),"n/a",I11/AC11)</f>
        <v>56.098484848484844</v>
      </c>
      <c r="AB11" s="1043">
        <v>12</v>
      </c>
      <c r="AC11" s="1021">
        <v>1.32</v>
      </c>
      <c r="AD11" s="1021">
        <v>4.8899999999999997</v>
      </c>
      <c r="AE11" s="1021">
        <v>4.3</v>
      </c>
      <c r="AF11" s="1021">
        <v>4.24</v>
      </c>
      <c r="AG11" s="1021">
        <v>2.9000000000000004</v>
      </c>
      <c r="AH11" s="1021">
        <v>44.6</v>
      </c>
      <c r="AI11" s="1021">
        <v>10.99</v>
      </c>
      <c r="AJ11" s="1021">
        <v>47.4</v>
      </c>
      <c r="AK11" s="1021">
        <v>11.469999999999999</v>
      </c>
      <c r="AL11" s="1034">
        <v>130860.00000000001</v>
      </c>
      <c r="AM11" s="1028">
        <v>0.3</v>
      </c>
      <c r="AN11" s="1021">
        <v>0.77</v>
      </c>
      <c r="AO11" s="868">
        <f>IF(U11="n/a","n/a",IF(AA11&lt;0,"n/a",IF(AA11="n/a","n/a",J11+U11-AA11)))</f>
        <v>-52.677652032980639</v>
      </c>
      <c r="AP11" s="869">
        <f>IF(U11="n/a","n/a",J11+U11)</f>
        <v>3.4208328155042027</v>
      </c>
      <c r="AQ11" s="1044">
        <f>IF(OR(AC11&lt;0.01,AF11="n/a"),"n/a",(I11/SQRT(22.5*AC11*(I11/AF11))-1)*100)</f>
        <v>225.13762949630748</v>
      </c>
      <c r="AR11" s="766">
        <f>INDEX(Historical!$C$7:$C$1455,MATCH(B11,Historical!$B$7:$B$1455,0))*IF(AH11="n/a",1.03,IF(AH11&lt;0,1.01,IF(AH11&gt;10,1.1,(1+AH11/100))))</f>
        <v>1.1660000000000001</v>
      </c>
      <c r="AS11" s="1042">
        <f>IF($AI11="n/a",1.03*AR11,IF($AI11&lt;0,1.01*AR11,IF($AI11&gt;10,1.1*AR11,(1+$AI11/100)*AR11)))</f>
        <v>1.2826000000000002</v>
      </c>
      <c r="AT11" s="1042">
        <f>IF($AK11="n/a",1.03*AS11,IF($AK11&lt;0,1.01*AS11,IF($AK11&gt;10,1.1*AS11,(1+$AK11/100)*AS11)))</f>
        <v>1.4108600000000002</v>
      </c>
      <c r="AU11" s="1042">
        <f>IF($AK11="n/a",1.03*AT11,IF($AK11&lt;0,1.01*AT11,IF($AK11&gt;10,1.1*AT11,(1+$AK11/100)*AT11)))</f>
        <v>1.5519460000000003</v>
      </c>
      <c r="AV11" s="1042">
        <f>IF($AK11="n/a",1.03*AU11,IF($AK11&lt;0,1.01*AU11,IF($AK11&gt;10,1.1*AU11,(1+$AK11/100)*AU11)))</f>
        <v>1.7071406000000005</v>
      </c>
      <c r="AW11" s="766">
        <f>SUM(AR11:AV11)</f>
        <v>7.1185466000000011</v>
      </c>
      <c r="AX11" s="877">
        <f>AW11/I11*100</f>
        <v>9.6131621877110085</v>
      </c>
      <c r="AY11" s="1212">
        <v>1.39</v>
      </c>
      <c r="AZ11" s="1028">
        <v>36.32</v>
      </c>
      <c r="BA11" s="1028">
        <v>-0.13</v>
      </c>
      <c r="BB11" s="1028">
        <v>5.33</v>
      </c>
      <c r="BC11" s="1028">
        <v>15.18</v>
      </c>
      <c r="BE11" s="721">
        <v>2014</v>
      </c>
      <c r="BF11" s="1057">
        <f>IF(BE11&gt;2008,0,IF(BE11&gt;2001,1,IF(BE11&gt;1990,2,IF(BE11&gt;1980,3,IF(BE11&gt;1973,4,IF(BE11&gt;1970,5,IF(BE11&gt;1960,6,IF(BE11&gt;1958,7,IF(BE11&gt;1953,8,9)))))))))</f>
        <v>0</v>
      </c>
    </row>
    <row r="12" spans="1:58" ht="11.25" customHeight="1" x14ac:dyDescent="0.2">
      <c r="A12" s="1020" t="s">
        <v>881</v>
      </c>
      <c r="B12" s="1031" t="s">
        <v>882</v>
      </c>
      <c r="C12" s="1181" t="s">
        <v>155</v>
      </c>
      <c r="D12" s="1181" t="s">
        <v>928</v>
      </c>
      <c r="E12" s="857">
        <v>7</v>
      </c>
      <c r="F12" s="1245">
        <v>653</v>
      </c>
      <c r="G12" s="1245" t="s">
        <v>38</v>
      </c>
      <c r="H12" s="1245" t="s">
        <v>38</v>
      </c>
      <c r="I12" s="1030">
        <v>94.27</v>
      </c>
      <c r="J12" s="766">
        <f>(M12/I12)*100</f>
        <v>4.5401506311658002</v>
      </c>
      <c r="K12" s="1033">
        <v>1.07</v>
      </c>
      <c r="L12" s="1043">
        <v>4</v>
      </c>
      <c r="M12" s="756">
        <f>K12*L12</f>
        <v>4.28</v>
      </c>
      <c r="N12" s="1026" t="s">
        <v>108</v>
      </c>
      <c r="O12" s="860">
        <v>0.96</v>
      </c>
      <c r="P12" s="1016">
        <v>43479</v>
      </c>
      <c r="Q12" s="1016">
        <v>43511</v>
      </c>
      <c r="R12" s="756">
        <f>(K12-O12)/O12*100</f>
        <v>11.458333333333345</v>
      </c>
      <c r="S12" s="824">
        <f>IF(INDEX(Historical!$D$7:$D$1455,MATCH(B12,Historical!$B$7:$B$1455,0))=0,"n/a",(INDEX(Historical!$C$7:$C$1455,MATCH(B12,Historical!$B$7:$B$1455,0))/INDEX(Historical!$D$7:$D$1455,MATCH(B12,Historical!$B$7:$B$1455,0))-1)*100)</f>
        <v>12.28070175438598</v>
      </c>
      <c r="T12" s="824">
        <f>IF(INDEX(Historical!$F$7:$F$1455,MATCH(B12,Historical!$B$7:$B$1455,0))=0,"n/a",((INDEX(Historical!$C$7:$C$1455,MATCH(B12,Historical!$B$7:$B$1455,0))/INDEX(Historical!$F$7:$F$1455,MATCH(B12,Historical!$B$7:$B$1455,0)))^(1/3)-1)*100)</f>
        <v>15.534217099207549</v>
      </c>
      <c r="U12" s="824" t="str">
        <f>IF(INDEX(Historical!$I$7:$I$1455,MATCH(B12,Historical!$B$7:$B$1455,0))=0,"n/a",((INDEX(Historical!$C$7:$C$1455,MATCH(B12,Historical!$B$7:$B$1455,0))/INDEX(Historical!$I$7:$I$1455,MATCH(B12,Historical!$B$7:$B$1455,0)))^(1/5)-1)*100)</f>
        <v>n/a</v>
      </c>
      <c r="V12" s="824" t="str">
        <f>IF(INDEX(Historical!$O$7:$O$1455,MATCH(B12,Historical!$B$7:$B$1455,0))=0,"n/a",((INDEX(Historical!$C$7:$C$1455,MATCH(B12,Historical!$B$7:$B$1455,0))/INDEX(Historical!$O$7:$O$1455,MATCH(B12,Historical!$B$7:$B$1455,0)))^(1/10)-1)*100)</f>
        <v>n/a</v>
      </c>
      <c r="W12" s="825" t="str">
        <f>IF(OR(U12&lt;=0,U12="n/a",V12&lt;=0,V12="n/a"),"n/a",U12/V12)</f>
        <v>n/a</v>
      </c>
      <c r="X12" s="826" t="str">
        <f>IF(OR(AJ12&lt;=0,AJ12="n/a",U12&lt;=0,U12="n/a"),"n/a",U12/AJ12)</f>
        <v>n/a</v>
      </c>
      <c r="Y12" s="1032" t="s">
        <v>4077</v>
      </c>
      <c r="Z12" s="766">
        <f>IF(OR(AC12&lt;0.01,AC12="n/a"),"n/a",M12/AC12*100)</f>
        <v>84.251968503937007</v>
      </c>
      <c r="AA12" s="1042">
        <f>IF(OR(AC12&lt;0.01,AC12="n/a"),"n/a",I12/AC12)</f>
        <v>18.557086614173226</v>
      </c>
      <c r="AB12" s="1043">
        <v>12</v>
      </c>
      <c r="AC12" s="1021">
        <v>5.08</v>
      </c>
      <c r="AD12" s="1021">
        <v>1.1000000000000001</v>
      </c>
      <c r="AE12" s="1021">
        <v>4.43</v>
      </c>
      <c r="AF12" s="1021" t="s">
        <v>138</v>
      </c>
      <c r="AG12" s="1023" t="s">
        <v>138</v>
      </c>
      <c r="AH12" s="1021">
        <v>-2.4</v>
      </c>
      <c r="AI12" s="1021">
        <v>9.76</v>
      </c>
      <c r="AJ12" s="1021">
        <v>1.2</v>
      </c>
      <c r="AK12" s="1021">
        <v>16.869999999999997</v>
      </c>
      <c r="AL12" s="1034">
        <v>142660</v>
      </c>
      <c r="AM12" s="1028">
        <v>0.08</v>
      </c>
      <c r="AN12" s="1021" t="s">
        <v>138</v>
      </c>
      <c r="AO12" s="868" t="str">
        <f>IF(U12="n/a","n/a",IF(AA12&lt;0,"n/a",IF(AA12="n/a","n/a",J12+U12-AA12)))</f>
        <v>n/a</v>
      </c>
      <c r="AP12" s="869" t="str">
        <f>IF(U12="n/a","n/a",J12+U12)</f>
        <v>n/a</v>
      </c>
      <c r="AQ12" s="1044" t="str">
        <f>IF(OR(AC12&lt;0.01,AF12="n/a"),"n/a",(I12/SQRT(22.5*AC12*(I12/AF12))-1)*100)</f>
        <v>n/a</v>
      </c>
      <c r="AR12" s="766">
        <f>INDEX(Historical!$C$7:$C$1455,MATCH(B12,Historical!$B$7:$B$1455,0))*IF(AH12="n/a",1.03,IF(AH12&lt;0,1.01,IF(AH12&gt;10,1.1,(1+AH12/100))))</f>
        <v>2.5855999999999999</v>
      </c>
      <c r="AS12" s="1042">
        <f>IF($AI12="n/a",1.03*AR12,IF($AI12&lt;0,1.01*AR12,IF($AI12&gt;10,1.1*AR12,(1+$AI12/100)*AR12)))</f>
        <v>2.8379545599999996</v>
      </c>
      <c r="AT12" s="1042">
        <f>IF($AK12="n/a",1.03*AS12,IF($AK12&lt;0,1.01*AS12,IF($AK12&gt;10,1.1*AS12,(1+$AK12/100)*AS12)))</f>
        <v>3.1217500159999996</v>
      </c>
      <c r="AU12" s="1042">
        <f>IF($AK12="n/a",1.03*AT12,IF($AK12&lt;0,1.01*AT12,IF($AK12&gt;10,1.1*AT12,(1+$AK12/100)*AT12)))</f>
        <v>3.4339250176</v>
      </c>
      <c r="AV12" s="1042">
        <f>IF($AK12="n/a",1.03*AU12,IF($AK12&lt;0,1.01*AU12,IF($AK12&gt;10,1.1*AU12,(1+$AK12/100)*AU12)))</f>
        <v>3.7773175193600004</v>
      </c>
      <c r="AW12" s="766">
        <f>SUM(AR12:AV12)</f>
        <v>15.75654711296</v>
      </c>
      <c r="AX12" s="877">
        <f>AW12/I12*100</f>
        <v>16.714275074742758</v>
      </c>
      <c r="AY12" s="1212">
        <v>1.57</v>
      </c>
      <c r="AZ12" s="1028">
        <v>21.64</v>
      </c>
      <c r="BA12" s="1028">
        <v>-25.1</v>
      </c>
      <c r="BB12" s="1028">
        <v>6.3299999999999992</v>
      </c>
      <c r="BC12" s="1028">
        <v>-2.6599999999999997</v>
      </c>
      <c r="BE12" s="721">
        <v>2013</v>
      </c>
      <c r="BF12" s="1057">
        <f>IF(BE12&gt;2008,0,IF(BE12&gt;2001,1,IF(BE12&gt;1990,2,IF(BE12&gt;1980,3,IF(BE12&gt;1973,4,IF(BE12&gt;1970,5,IF(BE12&gt;1960,6,IF(BE12&gt;1958,7,IF(BE12&gt;1953,8,9)))))))))</f>
        <v>0</v>
      </c>
    </row>
    <row r="13" spans="1:58" ht="11.25" customHeight="1" x14ac:dyDescent="0.2">
      <c r="A13" s="1019" t="s">
        <v>114</v>
      </c>
      <c r="B13" s="1031" t="s">
        <v>115</v>
      </c>
      <c r="C13" s="1181" t="s">
        <v>113</v>
      </c>
      <c r="D13" s="1181" t="s">
        <v>4417</v>
      </c>
      <c r="E13" s="857">
        <v>51</v>
      </c>
      <c r="F13" s="1245">
        <v>20</v>
      </c>
      <c r="G13" s="1245" t="s">
        <v>116</v>
      </c>
      <c r="H13" s="1245" t="s">
        <v>38</v>
      </c>
      <c r="I13" s="1021">
        <v>31.68</v>
      </c>
      <c r="J13" s="766">
        <f>(M13/I13)*100</f>
        <v>2.2095959595959598</v>
      </c>
      <c r="K13" s="1033">
        <v>0.17499999999999999</v>
      </c>
      <c r="L13" s="1043">
        <v>4</v>
      </c>
      <c r="M13" s="756">
        <f>K13*L13</f>
        <v>0.7</v>
      </c>
      <c r="N13" s="1026" t="s">
        <v>245</v>
      </c>
      <c r="O13" s="860">
        <v>0.17</v>
      </c>
      <c r="P13" s="714">
        <v>43103</v>
      </c>
      <c r="Q13" s="714">
        <v>43136</v>
      </c>
      <c r="R13" s="756">
        <f>(K13-O13)/O13*100</f>
        <v>2.9411764705882213</v>
      </c>
      <c r="S13" s="824">
        <f>IF(INDEX(Historical!$D$7:$D$1455,MATCH(B13,Historical!$B$7:$B$1455,0))=0,"n/a",(INDEX(Historical!$C$7:$C$1455,MATCH(B13,Historical!$B$7:$B$1455,0))/INDEX(Historical!$D$7:$D$1455,MATCH(B13,Historical!$B$7:$B$1455,0))-1)*100)</f>
        <v>3.0303030303030276</v>
      </c>
      <c r="T13" s="824">
        <f>IF(INDEX(Historical!$F$7:$F$1455,MATCH(B13,Historical!$B$7:$B$1455,0))=0,"n/a",((INDEX(Historical!$C$7:$C$1455,MATCH(B13,Historical!$B$7:$B$1455,0))/INDEX(Historical!$F$7:$F$1455,MATCH(B13,Historical!$B$7:$B$1455,0)))^(1/3)-1)*100)</f>
        <v>3.1270055989971013</v>
      </c>
      <c r="U13" s="824">
        <f>IF(INDEX(Historical!$I$7:$I$1455,MATCH(B13,Historical!$B$7:$B$1455,0))=0,"n/a",((INDEX(Historical!$C$7:$C$1455,MATCH(B13,Historical!$B$7:$B$1455,0))/INDEX(Historical!$I$7:$I$1455,MATCH(B13,Historical!$B$7:$B$1455,0)))^(1/5)-1)*100)</f>
        <v>3.2324379535307868</v>
      </c>
      <c r="V13" s="824">
        <f>IF(INDEX(Historical!$O$7:$O$1455,MATCH(B13,Historical!$B$7:$B$1455,0))=0,"n/a",((INDEX(Historical!$C$7:$C$1455,MATCH(B13,Historical!$B$7:$B$1455,0))/INDEX(Historical!$O$7:$O$1455,MATCH(B13,Historical!$B$7:$B$1455,0)))^(1/10)-1)*100)</f>
        <v>3.5444361566979943</v>
      </c>
      <c r="W13" s="825">
        <f>IF(OR(U13&lt;=0,U13="n/a",V13&lt;=0,V13="n/a"),"n/a",U13/V13)</f>
        <v>0.91197522275084064</v>
      </c>
      <c r="X13" s="826">
        <f>IF(OR(AJ13&lt;=0,AJ13="n/a",U13&lt;=0,U13="n/a"),"n/a",U13/AJ13)</f>
        <v>1.0101368604783707</v>
      </c>
      <c r="Y13" s="774"/>
      <c r="Z13" s="766">
        <f>IF(OR(AC13&lt;0.01,AC13="n/a"),"n/a",M13/AC13*100)</f>
        <v>74.468085106382972</v>
      </c>
      <c r="AA13" s="1042">
        <f>IF(OR(AC13&lt;0.01,AC13="n/a"),"n/a",I13/AC13)</f>
        <v>33.702127659574472</v>
      </c>
      <c r="AB13" s="1043">
        <v>10</v>
      </c>
      <c r="AC13" s="1021">
        <v>0.94</v>
      </c>
      <c r="AD13" s="1021">
        <v>2.1</v>
      </c>
      <c r="AE13" s="1021">
        <v>0.33</v>
      </c>
      <c r="AF13" s="1021">
        <v>1.44</v>
      </c>
      <c r="AG13" s="1021">
        <v>5.8999999999999995</v>
      </c>
      <c r="AH13" s="1021">
        <v>22.400000000000002</v>
      </c>
      <c r="AI13" s="1021">
        <v>12.479999999999999</v>
      </c>
      <c r="AJ13" s="1021">
        <v>3.2</v>
      </c>
      <c r="AK13" s="1021">
        <v>16</v>
      </c>
      <c r="AL13" s="1034">
        <v>2090</v>
      </c>
      <c r="AM13" s="1028">
        <v>0.70000000000000007</v>
      </c>
      <c r="AN13" s="1021">
        <v>0.7</v>
      </c>
      <c r="AO13" s="868">
        <f>IF(U13="n/a","n/a",IF(AA13&lt;0,"n/a",IF(AA13="n/a","n/a",J13+U13-AA13)))</f>
        <v>-28.260093746447726</v>
      </c>
      <c r="AP13" s="869">
        <f>IF(U13="n/a","n/a",J13+U13)</f>
        <v>5.4420339131267461</v>
      </c>
      <c r="AQ13" s="1044">
        <f>IF(OR(AC13&lt;0.01,AF13="n/a"),"n/a",(I13/SQRT(22.5*AC13*(I13/AF13))-1)*100)</f>
        <v>46.865113972405517</v>
      </c>
      <c r="AR13" s="766">
        <f>INDEX(Historical!$C$7:$C$1455,MATCH(B13,Historical!$B$7:$B$1455,0))*IF(AH13="n/a",1.03,IF(AH13&lt;0,1.01,IF(AH13&gt;10,1.1,(1+AH13/100))))</f>
        <v>0.74800000000000011</v>
      </c>
      <c r="AS13" s="1042">
        <f>IF($AI13="n/a",1.03*AR13,IF($AI13&lt;0,1.01*AR13,IF($AI13&gt;10,1.1*AR13,(1+$AI13/100)*AR13)))</f>
        <v>0.8228000000000002</v>
      </c>
      <c r="AT13" s="1042">
        <f>IF($AK13="n/a",1.03*AS13,IF($AK13&lt;0,1.01*AS13,IF($AK13&gt;10,1.1*AS13,(1+$AK13/100)*AS13)))</f>
        <v>0.90508000000000033</v>
      </c>
      <c r="AU13" s="1042">
        <f>IF($AK13="n/a",1.03*AT13,IF($AK13&lt;0,1.01*AT13,IF($AK13&gt;10,1.1*AT13,(1+$AK13/100)*AT13)))</f>
        <v>0.99558800000000047</v>
      </c>
      <c r="AV13" s="1042">
        <f>IF($AK13="n/a",1.03*AU13,IF($AK13&lt;0,1.01*AU13,IF($AK13&gt;10,1.1*AU13,(1+$AK13/100)*AU13)))</f>
        <v>1.0951468000000006</v>
      </c>
      <c r="AW13" s="766">
        <f>SUM(AR13:AV13)</f>
        <v>4.5666148000000018</v>
      </c>
      <c r="AX13" s="877">
        <f>AW13/I13*100</f>
        <v>14.414819444444449</v>
      </c>
      <c r="AY13" s="1212">
        <v>0.73</v>
      </c>
      <c r="AZ13" s="1028">
        <v>12.46</v>
      </c>
      <c r="BA13" s="1028">
        <v>-29.13</v>
      </c>
      <c r="BB13" s="1028">
        <v>0.42</v>
      </c>
      <c r="BC13" s="1028">
        <v>-0.57000000000000006</v>
      </c>
      <c r="BE13" s="721">
        <v>1968</v>
      </c>
      <c r="BF13" s="1057">
        <f>IF(BE13&gt;2008,0,IF(BE13&gt;2001,1,IF(BE13&gt;1990,2,IF(BE13&gt;1980,3,IF(BE13&gt;1973,4,IF(BE13&gt;1970,5,IF(BE13&gt;1960,6,IF(BE13&gt;1958,7,IF(BE13&gt;1953,8,9)))))))))</f>
        <v>6</v>
      </c>
    </row>
    <row r="14" spans="1:58" ht="11.25" customHeight="1" x14ac:dyDescent="0.2">
      <c r="A14" s="1019" t="s">
        <v>883</v>
      </c>
      <c r="B14" s="1031" t="s">
        <v>884</v>
      </c>
      <c r="C14" s="1181" t="s">
        <v>4414</v>
      </c>
      <c r="D14" s="1181" t="s">
        <v>4415</v>
      </c>
      <c r="E14" s="857">
        <v>6</v>
      </c>
      <c r="F14" s="1245">
        <v>753</v>
      </c>
      <c r="G14" s="1182" t="s">
        <v>116</v>
      </c>
      <c r="H14" s="1182" t="s">
        <v>116</v>
      </c>
      <c r="I14" s="1030">
        <v>28.67</v>
      </c>
      <c r="J14" s="766">
        <f>(M14/I14)*100</f>
        <v>3.9065224973840253</v>
      </c>
      <c r="K14" s="1033">
        <v>0.28000000000000003</v>
      </c>
      <c r="L14" s="1043">
        <v>4</v>
      </c>
      <c r="M14" s="756">
        <f>K14*L14</f>
        <v>1.1200000000000001</v>
      </c>
      <c r="N14" s="1026" t="s">
        <v>471</v>
      </c>
      <c r="O14" s="860">
        <v>0.27</v>
      </c>
      <c r="P14" s="1016">
        <v>43462</v>
      </c>
      <c r="Q14" s="1016">
        <v>43480</v>
      </c>
      <c r="R14" s="756">
        <f>(K14-O14)/O14*100</f>
        <v>3.7037037037037068</v>
      </c>
      <c r="S14" s="824">
        <f>IF(INDEX(Historical!$D$7:$D$1455,MATCH(B14,Historical!$B$7:$B$1455,0))=0,"n/a",(INDEX(Historical!$C$7:$C$1455,MATCH(B14,Historical!$B$7:$B$1455,0))/INDEX(Historical!$D$7:$D$1455,MATCH(B14,Historical!$B$7:$B$1455,0))-1)*100)</f>
        <v>4.0000000000000036</v>
      </c>
      <c r="T14" s="824">
        <f>IF(INDEX(Historical!$F$7:$F$1455,MATCH(B14,Historical!$B$7:$B$1455,0))=0,"n/a",((INDEX(Historical!$C$7:$C$1455,MATCH(B14,Historical!$B$7:$B$1455,0))/INDEX(Historical!$F$7:$F$1455,MATCH(B14,Historical!$B$7:$B$1455,0)))^(1/3)-1)*100)</f>
        <v>4.1714007510293971</v>
      </c>
      <c r="U14" s="824">
        <f>IF(INDEX(Historical!$I$7:$I$1455,MATCH(B14,Historical!$B$7:$B$1455,0))=0,"n/a",((INDEX(Historical!$C$7:$C$1455,MATCH(B14,Historical!$B$7:$B$1455,0))/INDEX(Historical!$I$7:$I$1455,MATCH(B14,Historical!$B$7:$B$1455,0)))^(1/5)-1)*100)</f>
        <v>7.6316922514810814</v>
      </c>
      <c r="V14" s="824">
        <f>IF(INDEX(Historical!$O$7:$O$1455,MATCH(B14,Historical!$B$7:$B$1455,0))=0,"n/a",((INDEX(Historical!$C$7:$C$1455,MATCH(B14,Historical!$B$7:$B$1455,0))/INDEX(Historical!$O$7:$O$1455,MATCH(B14,Historical!$B$7:$B$1455,0)))^(1/10)-1)*100)</f>
        <v>2.6583631304232025</v>
      </c>
      <c r="W14" s="825">
        <f>IF(OR(U14&lt;=0,U14="n/a",V14&lt;=0,V14="n/a"),"n/a",U14/V14)</f>
        <v>2.8708238404834261</v>
      </c>
      <c r="X14" s="826">
        <f>IF(OR(AJ14&lt;=0,AJ14="n/a",U14&lt;=0,U14="n/a"),"n/a",U14/AJ14)</f>
        <v>0.9911288638287119</v>
      </c>
      <c r="Y14" s="777"/>
      <c r="Z14" s="766">
        <f>IF(OR(AC14&lt;0.01,AC14="n/a"),"n/a",M14/AC14*100)</f>
        <v>224.00000000000003</v>
      </c>
      <c r="AA14" s="1042">
        <f>IF(OR(AC14&lt;0.01,AC14="n/a"),"n/a",I14/AC14)</f>
        <v>57.34</v>
      </c>
      <c r="AB14" s="1043">
        <v>12</v>
      </c>
      <c r="AC14" s="1021">
        <v>0.5</v>
      </c>
      <c r="AD14" s="1021">
        <v>19.04</v>
      </c>
      <c r="AE14" s="1021">
        <v>9.14</v>
      </c>
      <c r="AF14" s="1021">
        <v>1.57</v>
      </c>
      <c r="AG14" s="1021">
        <v>3</v>
      </c>
      <c r="AH14" s="1021">
        <v>-20.5</v>
      </c>
      <c r="AI14" s="1021">
        <v>-2.8000000000000003</v>
      </c>
      <c r="AJ14" s="1021">
        <v>7.7</v>
      </c>
      <c r="AK14" s="1021">
        <v>3</v>
      </c>
      <c r="AL14" s="1034">
        <v>2370</v>
      </c>
      <c r="AM14" s="1028">
        <v>0.1</v>
      </c>
      <c r="AN14" s="1021">
        <v>1.05</v>
      </c>
      <c r="AO14" s="868">
        <f>IF(U14="n/a","n/a",IF(AA14&lt;0,"n/a",IF(AA14="n/a","n/a",J14+U14-AA14)))</f>
        <v>-45.801785251134895</v>
      </c>
      <c r="AP14" s="869">
        <f>IF(U14="n/a","n/a",J14+U14)</f>
        <v>11.538214748865107</v>
      </c>
      <c r="AQ14" s="1044">
        <f>IF(OR(AC14&lt;0.01,AF14="n/a"),"n/a",(I14/SQRT(22.5*AC14*(I14/AF14))-1)*100)</f>
        <v>100.02644269640398</v>
      </c>
      <c r="AR14" s="766">
        <f>INDEX(Historical!$C$7:$C$1455,MATCH(B14,Historical!$B$7:$B$1455,0))*IF(AH14="n/a",1.03,IF(AH14&lt;0,1.01,IF(AH14&gt;10,1.1,(1+AH14/100))))</f>
        <v>1.0504</v>
      </c>
      <c r="AS14" s="1042">
        <f>IF($AI14="n/a",1.03*AR14,IF($AI14&lt;0,1.01*AR14,IF($AI14&gt;10,1.1*AR14,(1+$AI14/100)*AR14)))</f>
        <v>1.0609040000000001</v>
      </c>
      <c r="AT14" s="1042">
        <f>IF($AK14="n/a",1.03*AS14,IF($AK14&lt;0,1.01*AS14,IF($AK14&gt;10,1.1*AS14,(1+$AK14/100)*AS14)))</f>
        <v>1.0927311200000001</v>
      </c>
      <c r="AU14" s="1042">
        <f>IF($AK14="n/a",1.03*AT14,IF($AK14&lt;0,1.01*AT14,IF($AK14&gt;10,1.1*AT14,(1+$AK14/100)*AT14)))</f>
        <v>1.1255130536</v>
      </c>
      <c r="AV14" s="1042">
        <f>IF($AK14="n/a",1.03*AU14,IF($AK14&lt;0,1.01*AU14,IF($AK14&gt;10,1.1*AU14,(1+$AK14/100)*AU14)))</f>
        <v>1.1592784452080001</v>
      </c>
      <c r="AW14" s="766">
        <f>SUM(AR14:AV14)</f>
        <v>5.4888266188079999</v>
      </c>
      <c r="AX14" s="877">
        <f>AW14/I14*100</f>
        <v>19.144843455905125</v>
      </c>
      <c r="AY14" s="1212">
        <v>0.28000000000000003</v>
      </c>
      <c r="AZ14" s="1028">
        <v>34.35</v>
      </c>
      <c r="BA14" s="1028">
        <v>-2.08</v>
      </c>
      <c r="BB14" s="1028">
        <v>2.4</v>
      </c>
      <c r="BC14" s="1028">
        <v>8.5</v>
      </c>
      <c r="BE14" s="721">
        <v>2014</v>
      </c>
      <c r="BF14" s="1057">
        <f>IF(BE14&gt;2008,0,IF(BE14&gt;2001,1,IF(BE14&gt;1990,2,IF(BE14&gt;1980,3,IF(BE14&gt;1973,4,IF(BE14&gt;1970,5,IF(BE14&gt;1960,6,IF(BE14&gt;1958,7,IF(BE14&gt;1953,8,9)))))))))</f>
        <v>0</v>
      </c>
    </row>
    <row r="15" spans="1:58" ht="11.25" customHeight="1" x14ac:dyDescent="0.2">
      <c r="A15" s="1027" t="s">
        <v>402</v>
      </c>
      <c r="B15" s="1032" t="s">
        <v>403</v>
      </c>
      <c r="C15" s="1181" t="s">
        <v>4283</v>
      </c>
      <c r="D15" s="1181" t="s">
        <v>4420</v>
      </c>
      <c r="E15" s="857">
        <v>14</v>
      </c>
      <c r="F15" s="1245">
        <v>274</v>
      </c>
      <c r="G15" s="1088" t="s">
        <v>107</v>
      </c>
      <c r="H15" s="1088" t="s">
        <v>107</v>
      </c>
      <c r="I15" s="1030">
        <v>164.52</v>
      </c>
      <c r="J15" s="766">
        <f>(M15/I15)*100</f>
        <v>1.7748601993678579</v>
      </c>
      <c r="K15" s="1033">
        <v>1.46</v>
      </c>
      <c r="L15" s="1043">
        <v>2</v>
      </c>
      <c r="M15" s="756">
        <f>K15*L15</f>
        <v>2.92</v>
      </c>
      <c r="N15" s="1026" t="s">
        <v>404</v>
      </c>
      <c r="O15" s="860">
        <v>1.33</v>
      </c>
      <c r="P15" s="1016">
        <v>43390</v>
      </c>
      <c r="Q15" s="1016">
        <v>43419</v>
      </c>
      <c r="R15" s="756">
        <f>(K15-O15)/O15*100</f>
        <v>9.7744360902255547</v>
      </c>
      <c r="S15" s="824">
        <f>IF(INDEX(Historical!$D$7:$D$1455,MATCH(B15,Historical!$B$7:$B$1455,0))=0,"n/a",(INDEX(Historical!$C$7:$C$1455,MATCH(B15,Historical!$B$7:$B$1455,0))/INDEX(Historical!$D$7:$D$1455,MATCH(B15,Historical!$B$7:$B$1455,0))-1)*100)</f>
        <v>15.151515151515159</v>
      </c>
      <c r="T15" s="824">
        <f>IF(INDEX(Historical!$F$7:$F$1455,MATCH(B15,Historical!$B$7:$B$1455,0))=0,"n/a",((INDEX(Historical!$C$7:$C$1455,MATCH(B15,Historical!$B$7:$B$1455,0))/INDEX(Historical!$F$7:$F$1455,MATCH(B15,Historical!$B$7:$B$1455,0)))^(1/3)-1)*100)</f>
        <v>10.904459198001536</v>
      </c>
      <c r="U15" s="824">
        <f>IF(INDEX(Historical!$I$7:$I$1455,MATCH(B15,Historical!$B$7:$B$1455,0))=0,"n/a",((INDEX(Historical!$C$7:$C$1455,MATCH(B15,Historical!$B$7:$B$1455,0))/INDEX(Historical!$I$7:$I$1455,MATCH(B15,Historical!$B$7:$B$1455,0)))^(1/5)-1)*100)</f>
        <v>12.364994946712837</v>
      </c>
      <c r="V15" s="824">
        <f>IF(INDEX(Historical!$O$7:$O$1455,MATCH(B15,Historical!$B$7:$B$1455,0))=0,"n/a",((INDEX(Historical!$C$7:$C$1455,MATCH(B15,Historical!$B$7:$B$1455,0))/INDEX(Historical!$O$7:$O$1455,MATCH(B15,Historical!$B$7:$B$1455,0)))^(1/10)-1)*100)</f>
        <v>20.271640459758732</v>
      </c>
      <c r="W15" s="825">
        <f>IF(OR(U15&lt;=0,U15="n/a",V15&lt;=0,V15="n/a"),"n/a",U15/V15)</f>
        <v>0.60996518615543771</v>
      </c>
      <c r="X15" s="826">
        <f>IF(OR(AJ15&lt;=0,AJ15="n/a",U15&lt;=0,U15="n/a"),"n/a",U15/AJ15)</f>
        <v>2.0608324911188061</v>
      </c>
      <c r="Y15" s="1032" t="s">
        <v>740</v>
      </c>
      <c r="Z15" s="766">
        <f>IF(OR(AC15&lt;0.01,AC15="n/a"),"n/a",M15/AC15*100)</f>
        <v>44.175491679273826</v>
      </c>
      <c r="AA15" s="1042">
        <f>IF(OR(AC15&lt;0.01,AC15="n/a"),"n/a",I15/AC15)</f>
        <v>24.889561270801817</v>
      </c>
      <c r="AB15" s="1043">
        <v>8</v>
      </c>
      <c r="AC15" s="1021">
        <v>6.61</v>
      </c>
      <c r="AD15" s="1021">
        <v>2.97</v>
      </c>
      <c r="AE15" s="1021">
        <v>2.5299999999999998</v>
      </c>
      <c r="AF15" s="1021">
        <v>10.17</v>
      </c>
      <c r="AG15" s="1021">
        <v>41.699999999999996</v>
      </c>
      <c r="AH15" s="1021">
        <v>21.5</v>
      </c>
      <c r="AI15" s="1021">
        <v>9.8699999999999992</v>
      </c>
      <c r="AJ15" s="1021">
        <v>6</v>
      </c>
      <c r="AK15" s="1021">
        <v>8.3699999999999992</v>
      </c>
      <c r="AL15" s="1034">
        <v>105050</v>
      </c>
      <c r="AM15" s="1028">
        <v>0.2</v>
      </c>
      <c r="AN15" s="1021">
        <v>0</v>
      </c>
      <c r="AO15" s="868">
        <f>IF(U15="n/a","n/a",IF(AA15&lt;0,"n/a",IF(AA15="n/a","n/a",J15+U15-AA15)))</f>
        <v>-10.749706124721122</v>
      </c>
      <c r="AP15" s="869">
        <f>IF(U15="n/a","n/a",J15+U15)</f>
        <v>14.139855146080695</v>
      </c>
      <c r="AQ15" s="1044">
        <f>IF(OR(AC15&lt;0.01,AF15="n/a"),"n/a",(I15/SQRT(22.5*AC15*(I15/AF15))-1)*100)</f>
        <v>235.41141445100558</v>
      </c>
      <c r="AR15" s="766">
        <f>INDEX(Historical!$C$7:$C$1455,MATCH(B15,Historical!$B$7:$B$1455,0))*IF(AH15="n/a",1.03,IF(AH15&lt;0,1.01,IF(AH15&gt;10,1.1,(1+AH15/100))))</f>
        <v>2.9260000000000006</v>
      </c>
      <c r="AS15" s="1042">
        <f>IF($AI15="n/a",1.03*AR15,IF($AI15&lt;0,1.01*AR15,IF($AI15&gt;10,1.1*AR15,(1+$AI15/100)*AR15)))</f>
        <v>3.2147962000000008</v>
      </c>
      <c r="AT15" s="1042">
        <f>IF($AK15="n/a",1.03*AS15,IF($AK15&lt;0,1.01*AS15,IF($AK15&gt;10,1.1*AS15,(1+$AK15/100)*AS15)))</f>
        <v>3.4838746419400004</v>
      </c>
      <c r="AU15" s="1042">
        <f>IF($AK15="n/a",1.03*AT15,IF($AK15&lt;0,1.01*AT15,IF($AK15&gt;10,1.1*AT15,(1+$AK15/100)*AT15)))</f>
        <v>3.7754749494703779</v>
      </c>
      <c r="AV15" s="1042">
        <f>IF($AK15="n/a",1.03*AU15,IF($AK15&lt;0,1.01*AU15,IF($AK15&gt;10,1.1*AU15,(1+$AK15/100)*AU15)))</f>
        <v>4.091482202741048</v>
      </c>
      <c r="AW15" s="766">
        <f>SUM(AR15:AV15)</f>
        <v>17.491627994151429</v>
      </c>
      <c r="AX15" s="877">
        <f>AW15/I15*100</f>
        <v>10.63191587293425</v>
      </c>
      <c r="AY15" s="1212">
        <v>1</v>
      </c>
      <c r="AZ15" s="1028">
        <v>12.879999999999999</v>
      </c>
      <c r="BA15" s="1028">
        <v>-6.3299999999999992</v>
      </c>
      <c r="BB15" s="1028">
        <v>1.03</v>
      </c>
      <c r="BC15" s="1028">
        <v>2.39</v>
      </c>
      <c r="BE15" s="721">
        <v>2006</v>
      </c>
      <c r="BF15" s="1057">
        <f>IF(BE15&gt;2008,0,IF(BE15&gt;2001,1,IF(BE15&gt;1990,2,IF(BE15&gt;1980,3,IF(BE15&gt;1973,4,IF(BE15&gt;1970,5,IF(BE15&gt;1960,6,IF(BE15&gt;1958,7,IF(BE15&gt;1953,8,9)))))))))</f>
        <v>1</v>
      </c>
    </row>
    <row r="16" spans="1:58" s="905" customFormat="1" ht="11.25" customHeight="1" x14ac:dyDescent="0.2">
      <c r="A16" s="884" t="s">
        <v>405</v>
      </c>
      <c r="B16" s="906" t="s">
        <v>406</v>
      </c>
      <c r="C16" s="1181" t="s">
        <v>113</v>
      </c>
      <c r="D16" s="1181" t="s">
        <v>4417</v>
      </c>
      <c r="E16" s="885">
        <v>16</v>
      </c>
      <c r="F16" s="1245">
        <v>223</v>
      </c>
      <c r="G16" s="1244" t="s">
        <v>107</v>
      </c>
      <c r="H16" s="1244" t="s">
        <v>107</v>
      </c>
      <c r="I16" s="886">
        <v>16</v>
      </c>
      <c r="J16" s="887">
        <f>(M16/I16)*100</f>
        <v>3</v>
      </c>
      <c r="K16" s="888">
        <v>0.12</v>
      </c>
      <c r="L16" s="889">
        <v>4</v>
      </c>
      <c r="M16" s="890">
        <f>K16*L16</f>
        <v>0.48</v>
      </c>
      <c r="N16" s="891" t="s">
        <v>407</v>
      </c>
      <c r="O16" s="892">
        <v>0.11</v>
      </c>
      <c r="P16" s="893">
        <v>43472</v>
      </c>
      <c r="Q16" s="893">
        <v>43494</v>
      </c>
      <c r="R16" s="890">
        <f>(K16-O16)/O16*100</f>
        <v>9.0909090909090864</v>
      </c>
      <c r="S16" s="824">
        <f>IF(INDEX(Historical!$D$7:$D$1455,MATCH(B16,Historical!$B$7:$B$1455,0))=0,"n/a",(INDEX(Historical!$C$7:$C$1455,MATCH(B16,Historical!$B$7:$B$1455,0))/INDEX(Historical!$D$7:$D$1455,MATCH(B16,Historical!$B$7:$B$1455,0))-1)*100)</f>
        <v>5.0000000000000044</v>
      </c>
      <c r="T16" s="824">
        <f>IF(INDEX(Historical!$F$7:$F$1455,MATCH(B16,Historical!$B$7:$B$1455,0))=0,"n/a",((INDEX(Historical!$C$7:$C$1455,MATCH(B16,Historical!$B$7:$B$1455,0))/INDEX(Historical!$F$7:$F$1455,MATCH(B16,Historical!$B$7:$B$1455,0)))^(1/3)-1)*100)</f>
        <v>8.3706762661827092</v>
      </c>
      <c r="U16" s="824">
        <f>IF(INDEX(Historical!$I$7:$I$1455,MATCH(B16,Historical!$B$7:$B$1455,0))=0,"n/a",((INDEX(Historical!$C$7:$C$1455,MATCH(B16,Historical!$B$7:$B$1455,0))/INDEX(Historical!$I$7:$I$1455,MATCH(B16,Historical!$B$7:$B$1455,0)))^(1/5)-1)*100)</f>
        <v>8.4471771197698544</v>
      </c>
      <c r="V16" s="824">
        <f>IF(INDEX(Historical!$O$7:$O$1455,MATCH(B16,Historical!$B$7:$B$1455,0))=0,"n/a",((INDEX(Historical!$C$7:$C$1455,MATCH(B16,Historical!$B$7:$B$1455,0))/INDEX(Historical!$O$7:$O$1455,MATCH(B16,Historical!$B$7:$B$1455,0)))^(1/10)-1)*100)</f>
        <v>10.8449222600272</v>
      </c>
      <c r="W16" s="894">
        <f>IF(OR(U16&lt;=0,U16="n/a",V16&lt;=0,V16="n/a"),"n/a",U16/V16)</f>
        <v>0.77890619381430848</v>
      </c>
      <c r="X16" s="895">
        <f>IF(OR(AJ16&lt;=0,AJ16="n/a",U16&lt;=0,U16="n/a"),"n/a",U16/AJ16)</f>
        <v>1.7972717276106072</v>
      </c>
      <c r="Y16" s="896"/>
      <c r="Z16" s="887">
        <f>IF(OR(AC16&lt;0.01,AC16="n/a"),"n/a",M16/AC16*100)</f>
        <v>37.5</v>
      </c>
      <c r="AA16" s="897">
        <f>IF(OR(AC16&lt;0.01,AC16="n/a"),"n/a",I16/AC16)</f>
        <v>12.5</v>
      </c>
      <c r="AB16" s="889">
        <v>12</v>
      </c>
      <c r="AC16" s="898">
        <v>1.28</v>
      </c>
      <c r="AD16" s="898">
        <v>1.25</v>
      </c>
      <c r="AE16" s="898">
        <v>0.41</v>
      </c>
      <c r="AF16" s="898">
        <v>1.03</v>
      </c>
      <c r="AG16" s="898">
        <v>6.5</v>
      </c>
      <c r="AH16" s="898">
        <v>-13</v>
      </c>
      <c r="AI16" s="898">
        <v>12.31</v>
      </c>
      <c r="AJ16" s="898">
        <v>4.7</v>
      </c>
      <c r="AK16" s="898">
        <v>10</v>
      </c>
      <c r="AL16" s="899">
        <v>56.32</v>
      </c>
      <c r="AM16" s="900">
        <v>11.600000000000001</v>
      </c>
      <c r="AN16" s="898">
        <v>0</v>
      </c>
      <c r="AO16" s="901">
        <f>IF(U16="n/a","n/a",IF(AA16&lt;0,"n/a",IF(AA16="n/a","n/a",J16+U16-AA16)))</f>
        <v>-1.0528228802301456</v>
      </c>
      <c r="AP16" s="902">
        <f>IF(U16="n/a","n/a",J16+U16)</f>
        <v>11.447177119769854</v>
      </c>
      <c r="AQ16" s="903">
        <f>IF(OR(AC16&lt;0.01,AF16="n/a"),"n/a",(I16/SQRT(22.5*AC16*(I16/AF16))-1)*100)</f>
        <v>-24.354628547265222</v>
      </c>
      <c r="AR16" s="766">
        <f>INDEX(Historical!$C$7:$C$1455,MATCH(B16,Historical!$B$7:$B$1455,0))*IF(AH16="n/a",1.03,IF(AH16&lt;0,1.01,IF(AH16&gt;10,1.1,(1+AH16/100))))</f>
        <v>0.42420000000000002</v>
      </c>
      <c r="AS16" s="897">
        <f>IF($AI16="n/a",1.03*AR16,IF($AI16&lt;0,1.01*AR16,IF($AI16&gt;10,1.1*AR16,(1+$AI16/100)*AR16)))</f>
        <v>0.46662000000000003</v>
      </c>
      <c r="AT16" s="897">
        <f>IF($AK16="n/a",1.03*AS16,IF($AK16&lt;0,1.01*AS16,IF($AK16&gt;10,1.1*AS16,(1+$AK16/100)*AS16)))</f>
        <v>0.51328200000000013</v>
      </c>
      <c r="AU16" s="897">
        <f>IF($AK16="n/a",1.03*AT16,IF($AK16&lt;0,1.01*AT16,IF($AK16&gt;10,1.1*AT16,(1+$AK16/100)*AT16)))</f>
        <v>0.56461020000000017</v>
      </c>
      <c r="AV16" s="897">
        <f>IF($AK16="n/a",1.03*AU16,IF($AK16&lt;0,1.01*AU16,IF($AK16&gt;10,1.1*AU16,(1+$AK16/100)*AU16)))</f>
        <v>0.62107122000000026</v>
      </c>
      <c r="AW16" s="887">
        <f>SUM(AR16:AV16)</f>
        <v>2.5897834200000007</v>
      </c>
      <c r="AX16" s="904">
        <f>AW16/I16*100</f>
        <v>16.186146375000003</v>
      </c>
      <c r="AY16" s="1213">
        <v>1.1100000000000001</v>
      </c>
      <c r="AZ16" s="900">
        <v>9.59</v>
      </c>
      <c r="BA16" s="900">
        <v>-37.380000000000003</v>
      </c>
      <c r="BB16" s="900">
        <v>-14.84</v>
      </c>
      <c r="BC16" s="900">
        <v>-23.48</v>
      </c>
      <c r="BD16" s="1079"/>
      <c r="BE16" s="721">
        <v>2005</v>
      </c>
      <c r="BF16" s="1057">
        <f>IF(BE16&gt;2008,0,IF(BE16&gt;2001,1,IF(BE16&gt;1990,2,IF(BE16&gt;1980,3,IF(BE16&gt;1973,4,IF(BE16&gt;1970,5,IF(BE16&gt;1960,6,IF(BE16&gt;1958,7,IF(BE16&gt;1953,8,9)))))))))</f>
        <v>1</v>
      </c>
    </row>
    <row r="17" spans="1:58" ht="11.25" customHeight="1" x14ac:dyDescent="0.2">
      <c r="A17" s="1019" t="s">
        <v>885</v>
      </c>
      <c r="B17" s="1031" t="s">
        <v>886</v>
      </c>
      <c r="C17" s="1181" t="s">
        <v>4438</v>
      </c>
      <c r="D17" s="1181" t="s">
        <v>1791</v>
      </c>
      <c r="E17" s="857">
        <v>9</v>
      </c>
      <c r="F17" s="1245">
        <v>364</v>
      </c>
      <c r="G17" s="1187" t="s">
        <v>107</v>
      </c>
      <c r="H17" s="1187" t="s">
        <v>107</v>
      </c>
      <c r="I17" s="1030">
        <v>49.88</v>
      </c>
      <c r="J17" s="766">
        <f>(M17/I17)*100</f>
        <v>0.68163592622293501</v>
      </c>
      <c r="K17" s="1033">
        <v>0.34</v>
      </c>
      <c r="L17" s="1043">
        <v>1</v>
      </c>
      <c r="M17" s="756">
        <f>K17*L17</f>
        <v>0.34</v>
      </c>
      <c r="N17" s="1026" t="s">
        <v>887</v>
      </c>
      <c r="O17" s="860">
        <v>0.3</v>
      </c>
      <c r="P17" s="1016">
        <v>43188</v>
      </c>
      <c r="Q17" s="1016">
        <v>43229</v>
      </c>
      <c r="R17" s="756">
        <f>(K17-O17)/O17*100</f>
        <v>13.333333333333346</v>
      </c>
      <c r="S17" s="824">
        <f>IF(INDEX(Historical!$D$7:$D$1455,MATCH(B17,Historical!$B$7:$B$1455,0))=0,"n/a",(INDEX(Historical!$C$7:$C$1455,MATCH(B17,Historical!$B$7:$B$1455,0))/INDEX(Historical!$D$7:$D$1455,MATCH(B17,Historical!$B$7:$B$1455,0))-1)*100)</f>
        <v>15.384615384615374</v>
      </c>
      <c r="T17" s="824">
        <f>IF(INDEX(Historical!$F$7:$F$1455,MATCH(B17,Historical!$B$7:$B$1455,0))=0,"n/a",((INDEX(Historical!$C$7:$C$1455,MATCH(B17,Historical!$B$7:$B$1455,0))/INDEX(Historical!$F$7:$F$1455,MATCH(B17,Historical!$B$7:$B$1455,0)))^(1/3)-1)*100)</f>
        <v>14.471424255333186</v>
      </c>
      <c r="U17" s="824">
        <f>IF(INDEX(Historical!$I$7:$I$1455,MATCH(B17,Historical!$B$7:$B$1455,0))=0,"n/a",((INDEX(Historical!$C$7:$C$1455,MATCH(B17,Historical!$B$7:$B$1455,0))/INDEX(Historical!$I$7:$I$1455,MATCH(B17,Historical!$B$7:$B$1455,0)))^(1/5)-1)*100)</f>
        <v>10.756634324829006</v>
      </c>
      <c r="V17" s="824" t="str">
        <f>IF(INDEX(Historical!$O$7:$O$1455,MATCH(B17,Historical!$B$7:$B$1455,0))=0,"n/a",((INDEX(Historical!$C$7:$C$1455,MATCH(B17,Historical!$B$7:$B$1455,0))/INDEX(Historical!$O$7:$O$1455,MATCH(B17,Historical!$B$7:$B$1455,0)))^(1/10)-1)*100)</f>
        <v>n/a</v>
      </c>
      <c r="W17" s="825" t="str">
        <f>IF(OR(U17&lt;=0,U17="n/a",V17&lt;=0,V17="n/a"),"n/a",U17/V17)</f>
        <v>n/a</v>
      </c>
      <c r="X17" s="826">
        <f>IF(OR(AJ17&lt;=0,AJ17="n/a",U17&lt;=0,U17="n/a"),"n/a",U17/AJ17)</f>
        <v>3.1637159778908841</v>
      </c>
      <c r="Y17" s="1032"/>
      <c r="Z17" s="766">
        <f>IF(OR(AC17&lt;0.01,AC17="n/a"),"n/a",M17/AC17*100)</f>
        <v>21.518987341772153</v>
      </c>
      <c r="AA17" s="1042">
        <f>IF(OR(AC17&lt;0.01,AC17="n/a"),"n/a",I17/AC17)</f>
        <v>31.569620253164558</v>
      </c>
      <c r="AB17" s="1043">
        <v>12</v>
      </c>
      <c r="AC17" s="1021">
        <v>1.58</v>
      </c>
      <c r="AD17" s="1021">
        <v>2.64</v>
      </c>
      <c r="AE17" s="1021">
        <v>5.4</v>
      </c>
      <c r="AF17" s="1021">
        <v>3.57</v>
      </c>
      <c r="AG17" s="1021">
        <v>5.7</v>
      </c>
      <c r="AH17" s="1021">
        <v>-7.0000000000000009</v>
      </c>
      <c r="AI17" s="1021">
        <v>7.5600000000000005</v>
      </c>
      <c r="AJ17" s="1021">
        <v>3.4000000000000004</v>
      </c>
      <c r="AK17" s="1021">
        <v>11.97</v>
      </c>
      <c r="AL17" s="1034">
        <v>38670</v>
      </c>
      <c r="AM17" s="1028">
        <v>0.2</v>
      </c>
      <c r="AN17" s="1021">
        <v>0.25</v>
      </c>
      <c r="AO17" s="868">
        <f>IF(U17="n/a","n/a",IF(AA17&lt;0,"n/a",IF(AA17="n/a","n/a",J17+U17-AA17)))</f>
        <v>-20.131350002112619</v>
      </c>
      <c r="AP17" s="869">
        <f>IF(U17="n/a","n/a",J17+U17)</f>
        <v>11.438270251051941</v>
      </c>
      <c r="AQ17" s="1044">
        <f>IF(OR(AC17&lt;0.01,AF17="n/a"),"n/a",(I17/SQRT(22.5*AC17*(I17/AF17))-1)*100)</f>
        <v>123.80899029087522</v>
      </c>
      <c r="AR17" s="766">
        <f>INDEX(Historical!$C$7:$C$1455,MATCH(B17,Historical!$B$7:$B$1455,0))*IF(AH17="n/a",1.03,IF(AH17&lt;0,1.01,IF(AH17&gt;10,1.1,(1+AH17/100))))</f>
        <v>0.30299999999999999</v>
      </c>
      <c r="AS17" s="1042">
        <f>IF($AI17="n/a",1.03*AR17,IF($AI17&lt;0,1.01*AR17,IF($AI17&gt;10,1.1*AR17,(1+$AI17/100)*AR17)))</f>
        <v>0.32590680000000005</v>
      </c>
      <c r="AT17" s="1042">
        <f>IF($AK17="n/a",1.03*AS17,IF($AK17&lt;0,1.01*AS17,IF($AK17&gt;10,1.1*AS17,(1+$AK17/100)*AS17)))</f>
        <v>0.35849748000000009</v>
      </c>
      <c r="AU17" s="1042">
        <f>IF($AK17="n/a",1.03*AT17,IF($AK17&lt;0,1.01*AT17,IF($AK17&gt;10,1.1*AT17,(1+$AK17/100)*AT17)))</f>
        <v>0.39434722800000011</v>
      </c>
      <c r="AV17" s="1042">
        <f>IF($AK17="n/a",1.03*AU17,IF($AK17&lt;0,1.01*AU17,IF($AK17&gt;10,1.1*AU17,(1+$AK17/100)*AU17)))</f>
        <v>0.43378195080000015</v>
      </c>
      <c r="AW17" s="766">
        <f>SUM(AR17:AV17)</f>
        <v>1.8155334588000005</v>
      </c>
      <c r="AX17" s="877">
        <f>AW17/I17*100</f>
        <v>3.639802443464315</v>
      </c>
      <c r="AY17" s="1212">
        <v>1.27</v>
      </c>
      <c r="AZ17" s="1028">
        <v>6.5100000000000007</v>
      </c>
      <c r="BA17" s="1028">
        <v>-41.099999999999994</v>
      </c>
      <c r="BB17" s="1028">
        <v>-26.6</v>
      </c>
      <c r="BC17" s="1028">
        <v>-30.23</v>
      </c>
      <c r="BE17" s="721">
        <v>2010</v>
      </c>
      <c r="BF17" s="1057">
        <f>IF(BE17&gt;2008,0,IF(BE17&gt;2001,1,IF(BE17&gt;1990,2,IF(BE17&gt;1980,3,IF(BE17&gt;1973,4,IF(BE17&gt;1970,5,IF(BE17&gt;1960,6,IF(BE17&gt;1958,7,IF(BE17&gt;1953,8,9)))))))))</f>
        <v>0</v>
      </c>
    </row>
    <row r="18" spans="1:58" ht="11.25" customHeight="1" x14ac:dyDescent="0.2">
      <c r="A18" s="827" t="s">
        <v>3821</v>
      </c>
      <c r="B18" s="925" t="s">
        <v>3822</v>
      </c>
      <c r="C18" s="1181" t="s">
        <v>113</v>
      </c>
      <c r="D18" s="1181" t="s">
        <v>1236</v>
      </c>
      <c r="E18" s="857">
        <v>5</v>
      </c>
      <c r="F18" s="1245">
        <v>816</v>
      </c>
      <c r="G18" s="966" t="s">
        <v>107</v>
      </c>
      <c r="H18" s="966" t="s">
        <v>107</v>
      </c>
      <c r="I18" s="1039">
        <v>27.27</v>
      </c>
      <c r="J18" s="766">
        <f>(M18/I18)*100</f>
        <v>1.1734506784011733</v>
      </c>
      <c r="K18" s="1019">
        <v>0.08</v>
      </c>
      <c r="L18" s="1245">
        <v>4</v>
      </c>
      <c r="M18" s="756">
        <f>K18*L18</f>
        <v>0.32</v>
      </c>
      <c r="N18" s="1245" t="s">
        <v>524</v>
      </c>
      <c r="O18" s="696">
        <v>7.0000000000000007E-2</v>
      </c>
      <c r="P18" s="745">
        <v>43255</v>
      </c>
      <c r="Q18" s="745">
        <v>43266</v>
      </c>
      <c r="R18" s="756">
        <f>(K18-O18)/O18*100</f>
        <v>14.285714285714276</v>
      </c>
      <c r="S18" s="824">
        <f>IF(INDEX(Historical!$D$7:$D$1455,MATCH(B18,Historical!$B$7:$B$1455,0))=0,"n/a",(INDEX(Historical!$C$7:$C$1455,MATCH(B18,Historical!$B$7:$B$1455,0))/INDEX(Historical!$D$7:$D$1455,MATCH(B18,Historical!$B$7:$B$1455,0))-1)*100)</f>
        <v>22.72727272727273</v>
      </c>
      <c r="T18" s="824">
        <f>IF(INDEX(Historical!$F$7:$F$1455,MATCH(B18,Historical!$B$7:$B$1455,0))=0,"n/a",((INDEX(Historical!$C$7:$C$1455,MATCH(B18,Historical!$B$7:$B$1455,0))/INDEX(Historical!$F$7:$F$1455,MATCH(B18,Historical!$B$7:$B$1455,0)))^(1/3)-1)*100)</f>
        <v>88.988157484230967</v>
      </c>
      <c r="U18" s="824" t="str">
        <f>IF(INDEX(Historical!$I$7:$I$1455,MATCH(B18,Historical!$B$7:$B$1455,0))=0,"n/a",((INDEX(Historical!$C$7:$C$1455,MATCH(B18,Historical!$B$7:$B$1455,0))/INDEX(Historical!$I$7:$I$1455,MATCH(B18,Historical!$B$7:$B$1455,0)))^(1/5)-1)*100)</f>
        <v>n/a</v>
      </c>
      <c r="V18" s="824" t="str">
        <f>IF(INDEX(Historical!$O$7:$O$1455,MATCH(B18,Historical!$B$7:$B$1455,0))=0,"n/a",((INDEX(Historical!$C$7:$C$1455,MATCH(B18,Historical!$B$7:$B$1455,0))/INDEX(Historical!$O$7:$O$1455,MATCH(B18,Historical!$B$7:$B$1455,0)))^(1/10)-1)*100)</f>
        <v>n/a</v>
      </c>
      <c r="W18" s="825" t="str">
        <f>IF(OR(U18&lt;=0,U18="n/a",V18&lt;=0,V18="n/a"),"n/a",U18/V18)</f>
        <v>n/a</v>
      </c>
      <c r="X18" s="826" t="str">
        <f>IF(OR(AJ18&lt;=0,AJ18="n/a",U18&lt;=0,U18="n/a"),"n/a",U18/AJ18)</f>
        <v>n/a</v>
      </c>
      <c r="Y18" s="767"/>
      <c r="Z18" s="766">
        <f>IF(OR(AC18&lt;0.01,AC18="n/a"),"n/a",M18/AC18*100)</f>
        <v>18.390804597701148</v>
      </c>
      <c r="AA18" s="689">
        <f>IF(OR(AC18&lt;0.01,AC18="n/a"),"n/a",I18/AC18)</f>
        <v>15.672413793103448</v>
      </c>
      <c r="AB18" s="690">
        <v>3</v>
      </c>
      <c r="AC18" s="1038">
        <v>1.74</v>
      </c>
      <c r="AD18" s="1038">
        <v>0.6</v>
      </c>
      <c r="AE18" s="649">
        <v>1.1499999999999999</v>
      </c>
      <c r="AF18" s="1021">
        <v>8.2899999999999991</v>
      </c>
      <c r="AG18" s="1021">
        <v>54.6</v>
      </c>
      <c r="AH18" s="1021">
        <v>167.5</v>
      </c>
      <c r="AI18" s="1021">
        <v>8.27</v>
      </c>
      <c r="AJ18" s="804">
        <v>37.6</v>
      </c>
      <c r="AK18" s="804">
        <v>26.3</v>
      </c>
      <c r="AL18" s="1038">
        <v>1580</v>
      </c>
      <c r="AM18" s="1038">
        <v>2.8000000000000003</v>
      </c>
      <c r="AN18" s="1038">
        <v>1.94</v>
      </c>
      <c r="AO18" s="868" t="str">
        <f>IF(U18="n/a","n/a",IF(AA18&lt;0,"n/a",IF(AA18="n/a","n/a",J18+U18-AA18)))</f>
        <v>n/a</v>
      </c>
      <c r="AP18" s="869" t="str">
        <f>IF(U18="n/a","n/a",J18+U18)</f>
        <v>n/a</v>
      </c>
      <c r="AQ18" s="691">
        <f>IF(OR(AC18&lt;0.01,AF18="n/a"),"n/a",(I18/SQRT(22.5*AC18*(I18/AF18))-1)*100)</f>
        <v>140.30009973163655</v>
      </c>
      <c r="AR18" s="766">
        <f>INDEX(Historical!$C$7:$C$1455,MATCH(B18,Historical!$B$7:$B$1455,0))*IF(AH18="n/a",1.03,IF(AH18&lt;0,1.01,IF(AH18&gt;10,1.1,(1+AH18/100))))</f>
        <v>0.29700000000000004</v>
      </c>
      <c r="AS18" s="689">
        <f>IF($AI18="n/a",1.03*AR18,IF($AI18&lt;0,1.01*AR18,IF($AI18&gt;10,1.1*AR18,(1+$AI18/100)*AR18)))</f>
        <v>0.32156190000000007</v>
      </c>
      <c r="AT18" s="689">
        <f>IF($AK18="n/a",1.03*AS18,IF($AK18&lt;0,1.01*AS18,IF($AK18&gt;10,1.1*AS18,(1+$AK18/100)*AS18)))</f>
        <v>0.3537180900000001</v>
      </c>
      <c r="AU18" s="689">
        <f>IF($AK18="n/a",1.03*AT18,IF($AK18&lt;0,1.01*AT18,IF($AK18&gt;10,1.1*AT18,(1+$AK18/100)*AT18)))</f>
        <v>0.38908989900000013</v>
      </c>
      <c r="AV18" s="689">
        <f>IF($AK18="n/a",1.03*AU18,IF($AK18&lt;0,1.01*AU18,IF($AK18&gt;10,1.1*AU18,(1+$AK18/100)*AU18)))</f>
        <v>0.42799888890000015</v>
      </c>
      <c r="AW18" s="766">
        <f>SUM(AR18:AV18)</f>
        <v>1.7893687779000005</v>
      </c>
      <c r="AX18" s="877">
        <f>AW18/I18*100</f>
        <v>6.5616750198019824</v>
      </c>
      <c r="AY18" s="853">
        <v>1.05</v>
      </c>
      <c r="AZ18" s="1021">
        <v>25.669999999999998</v>
      </c>
      <c r="BA18" s="1021">
        <v>-18.600000000000001</v>
      </c>
      <c r="BB18" s="1021">
        <v>-3.9600000000000004</v>
      </c>
      <c r="BC18" s="1021">
        <v>-2.85</v>
      </c>
      <c r="BE18" s="721">
        <v>2014</v>
      </c>
      <c r="BF18" s="1057">
        <f>IF(BE18&gt;2008,0,IF(BE18&gt;2001,1,IF(BE18&gt;1990,2,IF(BE18&gt;1980,3,IF(BE18&gt;1973,4,IF(BE18&gt;1970,5,IF(BE18&gt;1960,6,IF(BE18&gt;1958,7,IF(BE18&gt;1953,8,9)))))))))</f>
        <v>0</v>
      </c>
    </row>
    <row r="19" spans="1:58" ht="11.25" customHeight="1" x14ac:dyDescent="0.2">
      <c r="A19" s="1019" t="s">
        <v>888</v>
      </c>
      <c r="B19" s="1031" t="s">
        <v>889</v>
      </c>
      <c r="C19" s="1181" t="s">
        <v>132</v>
      </c>
      <c r="D19" s="1181" t="s">
        <v>4425</v>
      </c>
      <c r="E19" s="857">
        <v>7</v>
      </c>
      <c r="F19" s="1245">
        <v>574</v>
      </c>
      <c r="G19" s="1245" t="s">
        <v>107</v>
      </c>
      <c r="H19" s="1245" t="s">
        <v>107</v>
      </c>
      <c r="I19" s="1030">
        <v>15.49</v>
      </c>
      <c r="J19" s="766">
        <f>(M19/I19)*100</f>
        <v>3.357004519044545</v>
      </c>
      <c r="K19" s="1033">
        <v>0.13</v>
      </c>
      <c r="L19" s="1043">
        <v>4</v>
      </c>
      <c r="M19" s="756">
        <f>K19*L19</f>
        <v>0.52</v>
      </c>
      <c r="N19" s="1026" t="s">
        <v>108</v>
      </c>
      <c r="O19" s="860">
        <v>0.12</v>
      </c>
      <c r="P19" s="714">
        <v>43131</v>
      </c>
      <c r="Q19" s="714">
        <v>43146</v>
      </c>
      <c r="R19" s="756">
        <f>(K19-O19)/O19*100</f>
        <v>8.333333333333341</v>
      </c>
      <c r="S19" s="824">
        <f>IF(INDEX(Historical!$D$7:$D$1455,MATCH(B19,Historical!$B$7:$B$1455,0))=0,"n/a",(INDEX(Historical!$C$7:$C$1455,MATCH(B19,Historical!$B$7:$B$1455,0))/INDEX(Historical!$D$7:$D$1455,MATCH(B19,Historical!$B$7:$B$1455,0))-1)*100)</f>
        <v>9.0909090909090828</v>
      </c>
      <c r="T19" s="824">
        <f>IF(INDEX(Historical!$F$7:$F$1455,MATCH(B19,Historical!$B$7:$B$1455,0))=0,"n/a",((INDEX(Historical!$C$7:$C$1455,MATCH(B19,Historical!$B$7:$B$1455,0))/INDEX(Historical!$F$7:$F$1455,MATCH(B19,Historical!$B$7:$B$1455,0)))^(1/3)-1)*100)</f>
        <v>33.886590016433907</v>
      </c>
      <c r="U19" s="824">
        <f>IF(INDEX(Historical!$I$7:$I$1455,MATCH(B19,Historical!$B$7:$B$1455,0))=0,"n/a",((INDEX(Historical!$C$7:$C$1455,MATCH(B19,Historical!$B$7:$B$1455,0))/INDEX(Historical!$I$7:$I$1455,MATCH(B19,Historical!$B$7:$B$1455,0)))^(1/5)-1)*100)</f>
        <v>64.375182951722579</v>
      </c>
      <c r="V19" s="824" t="str">
        <f>IF(INDEX(Historical!$O$7:$O$1455,MATCH(B19,Historical!$B$7:$B$1455,0))=0,"n/a",((INDEX(Historical!$C$7:$C$1455,MATCH(B19,Historical!$B$7:$B$1455,0))/INDEX(Historical!$O$7:$O$1455,MATCH(B19,Historical!$B$7:$B$1455,0)))^(1/10)-1)*100)</f>
        <v>n/a</v>
      </c>
      <c r="W19" s="825" t="str">
        <f>IF(OR(U19&lt;=0,U19="n/a",V19&lt;=0,V19="n/a"),"n/a",U19/V19)</f>
        <v>n/a</v>
      </c>
      <c r="X19" s="826">
        <f>IF(OR(AJ19&lt;=0,AJ19="n/a",U19&lt;=0,U19="n/a"),"n/a",U19/AJ19)</f>
        <v>5.8522893592475072</v>
      </c>
      <c r="Y19" s="777"/>
      <c r="Z19" s="766">
        <f>IF(OR(AC19&lt;0.01,AC19="n/a"),"n/a",M19/AC19*100)</f>
        <v>144.44444444444446</v>
      </c>
      <c r="AA19" s="1042">
        <f>IF(OR(AC19&lt;0.01,AC19="n/a"),"n/a",I19/AC19)</f>
        <v>43.027777777777779</v>
      </c>
      <c r="AB19" s="1043">
        <v>12</v>
      </c>
      <c r="AC19" s="1021">
        <v>0.36</v>
      </c>
      <c r="AD19" s="1021">
        <v>4.99</v>
      </c>
      <c r="AE19" s="1021">
        <v>0.96</v>
      </c>
      <c r="AF19" s="1021">
        <v>3.1</v>
      </c>
      <c r="AG19" s="1021" t="s">
        <v>138</v>
      </c>
      <c r="AH19" s="1021">
        <v>12</v>
      </c>
      <c r="AI19" s="1021">
        <v>8.1</v>
      </c>
      <c r="AJ19" s="1021">
        <v>11</v>
      </c>
      <c r="AK19" s="1021">
        <v>8.6999999999999993</v>
      </c>
      <c r="AL19" s="1034">
        <v>10310</v>
      </c>
      <c r="AM19" s="1028">
        <v>0.2</v>
      </c>
      <c r="AN19" s="1021">
        <v>5.87</v>
      </c>
      <c r="AO19" s="868">
        <f>IF(U19="n/a","n/a",IF(AA19&lt;0,"n/a",IF(AA19="n/a","n/a",J19+U19-AA19)))</f>
        <v>24.704409692989351</v>
      </c>
      <c r="AP19" s="869">
        <f>IF(U19="n/a","n/a",J19+U19)</f>
        <v>67.73218747076713</v>
      </c>
      <c r="AQ19" s="1044">
        <f>IF(OR(AC19&lt;0.01,AF19="n/a"),"n/a",(I19/SQRT(22.5*AC19*(I19/AF19))-1)*100)</f>
        <v>143.48042231231389</v>
      </c>
      <c r="AR19" s="766">
        <f>INDEX(Historical!$C$7:$C$1455,MATCH(B19,Historical!$B$7:$B$1455,0))*IF(AH19="n/a",1.03,IF(AH19&lt;0,1.01,IF(AH19&gt;10,1.1,(1+AH19/100))))</f>
        <v>0.52800000000000002</v>
      </c>
      <c r="AS19" s="1042">
        <f>IF($AI19="n/a",1.03*AR19,IF($AI19&lt;0,1.01*AR19,IF($AI19&gt;10,1.1*AR19,(1+$AI19/100)*AR19)))</f>
        <v>0.57076800000000005</v>
      </c>
      <c r="AT19" s="1042">
        <f>IF($AK19="n/a",1.03*AS19,IF($AK19&lt;0,1.01*AS19,IF($AK19&gt;10,1.1*AS19,(1+$AK19/100)*AS19)))</f>
        <v>0.62042481599999999</v>
      </c>
      <c r="AU19" s="1042">
        <f>IF($AK19="n/a",1.03*AT19,IF($AK19&lt;0,1.01*AT19,IF($AK19&gt;10,1.1*AT19,(1+$AK19/100)*AT19)))</f>
        <v>0.67440177499199994</v>
      </c>
      <c r="AV19" s="1042">
        <f>IF($AK19="n/a",1.03*AU19,IF($AK19&lt;0,1.01*AU19,IF($AK19&gt;10,1.1*AU19,(1+$AK19/100)*AU19)))</f>
        <v>0.73307472941630392</v>
      </c>
      <c r="AW19" s="766">
        <f>SUM(AR19:AV19)</f>
        <v>3.126669320408304</v>
      </c>
      <c r="AX19" s="877">
        <f>AW19/I19*100</f>
        <v>20.18508276570887</v>
      </c>
      <c r="AY19" s="1212">
        <v>0.94</v>
      </c>
      <c r="AZ19" s="1028">
        <v>57.02</v>
      </c>
      <c r="BA19" s="1028">
        <v>-4.8500000000000005</v>
      </c>
      <c r="BB19" s="1028">
        <v>4.51</v>
      </c>
      <c r="BC19" s="1028">
        <v>18.98</v>
      </c>
      <c r="BE19" s="721">
        <v>2012</v>
      </c>
      <c r="BF19" s="1057">
        <f>IF(BE19&gt;2008,0,IF(BE19&gt;2001,1,IF(BE19&gt;1990,2,IF(BE19&gt;1980,3,IF(BE19&gt;1973,4,IF(BE19&gt;1970,5,IF(BE19&gt;1960,6,IF(BE19&gt;1958,7,IF(BE19&gt;1953,8,9)))))))))</f>
        <v>0</v>
      </c>
    </row>
    <row r="20" spans="1:58" ht="11.25" customHeight="1" x14ac:dyDescent="0.2">
      <c r="A20" s="1019" t="s">
        <v>117</v>
      </c>
      <c r="B20" s="1031" t="s">
        <v>118</v>
      </c>
      <c r="C20" s="1181" t="s">
        <v>109</v>
      </c>
      <c r="D20" s="1181" t="s">
        <v>119</v>
      </c>
      <c r="E20" s="857">
        <v>36</v>
      </c>
      <c r="F20" s="1245">
        <v>72</v>
      </c>
      <c r="G20" s="1245" t="s">
        <v>38</v>
      </c>
      <c r="H20" s="1245" t="s">
        <v>38</v>
      </c>
      <c r="I20" s="1021">
        <v>45.74</v>
      </c>
      <c r="J20" s="766">
        <f>(M20/I20)*100</f>
        <v>2.2737210319195453</v>
      </c>
      <c r="K20" s="1033">
        <v>0.26</v>
      </c>
      <c r="L20" s="1043">
        <v>4</v>
      </c>
      <c r="M20" s="756">
        <f>K20*L20</f>
        <v>1.04</v>
      </c>
      <c r="N20" s="1026" t="s">
        <v>120</v>
      </c>
      <c r="O20" s="860">
        <v>0.22500000000000001</v>
      </c>
      <c r="P20" s="1016">
        <v>43151</v>
      </c>
      <c r="Q20" s="1016">
        <v>43160</v>
      </c>
      <c r="R20" s="756">
        <f>(K20-O20)/O20*100</f>
        <v>15.555555555555555</v>
      </c>
      <c r="S20" s="824">
        <f>IF(INDEX(Historical!$D$7:$D$1455,MATCH(B20,Historical!$B$7:$B$1455,0))=0,"n/a",(INDEX(Historical!$C$7:$C$1455,MATCH(B20,Historical!$B$7:$B$1455,0))/INDEX(Historical!$D$7:$D$1455,MATCH(B20,Historical!$B$7:$B$1455,0))-1)*100)</f>
        <v>4.8192771084337505</v>
      </c>
      <c r="T20" s="824">
        <f>IF(INDEX(Historical!$F$7:$F$1455,MATCH(B20,Historical!$B$7:$B$1455,0))=0,"n/a",((INDEX(Historical!$C$7:$C$1455,MATCH(B20,Historical!$B$7:$B$1455,0))/INDEX(Historical!$F$7:$F$1455,MATCH(B20,Historical!$B$7:$B$1455,0)))^(1/3)-1)*100)</f>
        <v>5.5429375526615754</v>
      </c>
      <c r="U20" s="824">
        <f>IF(INDEX(Historical!$I$7:$I$1455,MATCH(B20,Historical!$B$7:$B$1455,0))=0,"n/a",((INDEX(Historical!$C$7:$C$1455,MATCH(B20,Historical!$B$7:$B$1455,0))/INDEX(Historical!$I$7:$I$1455,MATCH(B20,Historical!$B$7:$B$1455,0)))^(1/5)-1)*100)</f>
        <v>5.3631849129711417</v>
      </c>
      <c r="V20" s="824">
        <f>IF(INDEX(Historical!$O$7:$O$1455,MATCH(B20,Historical!$B$7:$B$1455,0))=0,"n/a",((INDEX(Historical!$C$7:$C$1455,MATCH(B20,Historical!$B$7:$B$1455,0))/INDEX(Historical!$O$7:$O$1455,MATCH(B20,Historical!$B$7:$B$1455,0)))^(1/10)-1)*100)</f>
        <v>8.0801468581459535</v>
      </c>
      <c r="W20" s="825">
        <f>IF(OR(U20&lt;=0,U20="n/a",V20&lt;=0,V20="n/a"),"n/a",U20/V20)</f>
        <v>0.66374844506251485</v>
      </c>
      <c r="X20" s="826">
        <f>IF(OR(AJ20&lt;=0,AJ20="n/a",U20&lt;=0,U20="n/a"),"n/a",U20/AJ20)</f>
        <v>2.8227289015637589</v>
      </c>
      <c r="Y20" s="778"/>
      <c r="Z20" s="766">
        <f>IF(OR(AC20&lt;0.01,AC20="n/a"),"n/a",M20/AC20*100)</f>
        <v>26.530612244897959</v>
      </c>
      <c r="AA20" s="1042">
        <f>IF(OR(AC20&lt;0.01,AC20="n/a"),"n/a",I20/AC20)</f>
        <v>11.668367346938776</v>
      </c>
      <c r="AB20" s="1043">
        <v>12</v>
      </c>
      <c r="AC20" s="1021">
        <v>3.92</v>
      </c>
      <c r="AD20" s="1021">
        <v>1.37</v>
      </c>
      <c r="AE20" s="1021">
        <v>1.57</v>
      </c>
      <c r="AF20" s="1021">
        <v>1.51</v>
      </c>
      <c r="AG20" s="1021">
        <v>20.8</v>
      </c>
      <c r="AH20" s="1021">
        <v>4.2</v>
      </c>
      <c r="AI20" s="1021">
        <v>1.8800000000000001</v>
      </c>
      <c r="AJ20" s="1021">
        <v>1.9</v>
      </c>
      <c r="AK20" s="1021">
        <v>8.5</v>
      </c>
      <c r="AL20" s="1034">
        <v>34760</v>
      </c>
      <c r="AM20" s="1028">
        <v>0.1</v>
      </c>
      <c r="AN20" s="1021">
        <v>0.23</v>
      </c>
      <c r="AO20" s="868">
        <f>IF(U20="n/a","n/a",IF(AA20&lt;0,"n/a",IF(AA20="n/a","n/a",J20+U20-AA20)))</f>
        <v>-4.0314614020480892</v>
      </c>
      <c r="AP20" s="869">
        <f>IF(U20="n/a","n/a",J20+U20)</f>
        <v>7.6369059448906871</v>
      </c>
      <c r="AQ20" s="1044">
        <f>IF(OR(AC20&lt;0.01,AF20="n/a"),"n/a",(I20/SQRT(22.5*AC20*(I20/AF20))-1)*100)</f>
        <v>-11.508356467648939</v>
      </c>
      <c r="AR20" s="766">
        <f>INDEX(Historical!$C$7:$C$1455,MATCH(B20,Historical!$B$7:$B$1455,0))*IF(AH20="n/a",1.03,IF(AH20&lt;0,1.01,IF(AH20&gt;10,1.1,(1+AH20/100))))</f>
        <v>0.90654000000000001</v>
      </c>
      <c r="AS20" s="1042">
        <f>IF($AI20="n/a",1.03*AR20,IF($AI20&lt;0,1.01*AR20,IF($AI20&gt;10,1.1*AR20,(1+$AI20/100)*AR20)))</f>
        <v>0.92358295199999996</v>
      </c>
      <c r="AT20" s="1042">
        <f>IF($AK20="n/a",1.03*AS20,IF($AK20&lt;0,1.01*AS20,IF($AK20&gt;10,1.1*AS20,(1+$AK20/100)*AS20)))</f>
        <v>1.0020875029199998</v>
      </c>
      <c r="AU20" s="1042">
        <f>IF($AK20="n/a",1.03*AT20,IF($AK20&lt;0,1.01*AT20,IF($AK20&gt;10,1.1*AT20,(1+$AK20/100)*AT20)))</f>
        <v>1.0872649406681998</v>
      </c>
      <c r="AV20" s="1042">
        <f>IF($AK20="n/a",1.03*AU20,IF($AK20&lt;0,1.01*AU20,IF($AK20&gt;10,1.1*AU20,(1+$AK20/100)*AU20)))</f>
        <v>1.1796824606249967</v>
      </c>
      <c r="AW20" s="766">
        <f>SUM(AR20:AV20)</f>
        <v>5.0991578562131963</v>
      </c>
      <c r="AX20" s="877">
        <f>AW20/I20*100</f>
        <v>11.148136983413197</v>
      </c>
      <c r="AY20" s="1212">
        <v>0.9</v>
      </c>
      <c r="AZ20" s="1028">
        <v>10.459999999999999</v>
      </c>
      <c r="BA20" s="1028">
        <v>-5.08</v>
      </c>
      <c r="BB20" s="1028">
        <v>1.6500000000000001</v>
      </c>
      <c r="BC20" s="1028">
        <v>1.5</v>
      </c>
      <c r="BE20" s="721">
        <v>1983</v>
      </c>
      <c r="BF20" s="1057">
        <f>IF(BE20&gt;2008,0,IF(BE20&gt;2001,1,IF(BE20&gt;1990,2,IF(BE20&gt;1980,3,IF(BE20&gt;1973,4,IF(BE20&gt;1970,5,IF(BE20&gt;1960,6,IF(BE20&gt;1958,7,IF(BE20&gt;1953,8,9)))))))))</f>
        <v>3</v>
      </c>
    </row>
    <row r="21" spans="1:58" ht="11.25" customHeight="1" x14ac:dyDescent="0.2">
      <c r="A21" s="1019" t="s">
        <v>890</v>
      </c>
      <c r="B21" s="1031" t="s">
        <v>891</v>
      </c>
      <c r="C21" s="1181" t="s">
        <v>113</v>
      </c>
      <c r="D21" s="1181" t="s">
        <v>214</v>
      </c>
      <c r="E21" s="857">
        <v>6</v>
      </c>
      <c r="F21" s="1245">
        <v>677</v>
      </c>
      <c r="G21" s="1050" t="s">
        <v>107</v>
      </c>
      <c r="H21" s="1050" t="s">
        <v>107</v>
      </c>
      <c r="I21" s="1030">
        <v>59.68</v>
      </c>
      <c r="J21" s="766">
        <f>(M21/I21)*100</f>
        <v>1.0053619302949062</v>
      </c>
      <c r="K21" s="1033">
        <v>0.15</v>
      </c>
      <c r="L21" s="1043">
        <v>4</v>
      </c>
      <c r="M21" s="756">
        <f>K21*L21</f>
        <v>0.6</v>
      </c>
      <c r="N21" s="1026" t="s">
        <v>150</v>
      </c>
      <c r="O21" s="860">
        <v>0.14000000000000001</v>
      </c>
      <c r="P21" s="1016">
        <v>43145</v>
      </c>
      <c r="Q21" s="1016">
        <v>43174</v>
      </c>
      <c r="R21" s="756">
        <f>(K21-O21)/O21*100</f>
        <v>7.1428571428571281</v>
      </c>
      <c r="S21" s="824">
        <f>IF(INDEX(Historical!$D$7:$D$1455,MATCH(B21,Historical!$B$7:$B$1455,0))=0,"n/a",(INDEX(Historical!$C$7:$C$1455,MATCH(B21,Historical!$B$7:$B$1455,0))/INDEX(Historical!$D$7:$D$1455,MATCH(B21,Historical!$B$7:$B$1455,0))-1)*100)</f>
        <v>7.6923076923077094</v>
      </c>
      <c r="T21" s="824">
        <f>IF(INDEX(Historical!$F$7:$F$1455,MATCH(B21,Historical!$B$7:$B$1455,0))=0,"n/a",((INDEX(Historical!$C$7:$C$1455,MATCH(B21,Historical!$B$7:$B$1455,0))/INDEX(Historical!$F$7:$F$1455,MATCH(B21,Historical!$B$7:$B$1455,0)))^(1/3)-1)*100)</f>
        <v>8.3706762661827092</v>
      </c>
      <c r="U21" s="824" t="str">
        <f>IF(INDEX(Historical!$I$7:$I$1455,MATCH(B21,Historical!$B$7:$B$1455,0))=0,"n/a",((INDEX(Historical!$C$7:$C$1455,MATCH(B21,Historical!$B$7:$B$1455,0))/INDEX(Historical!$I$7:$I$1455,MATCH(B21,Historical!$B$7:$B$1455,0)))^(1/5)-1)*100)</f>
        <v>n/a</v>
      </c>
      <c r="V21" s="824" t="str">
        <f>IF(INDEX(Historical!$O$7:$O$1455,MATCH(B21,Historical!$B$7:$B$1455,0))=0,"n/a",((INDEX(Historical!$C$7:$C$1455,MATCH(B21,Historical!$B$7:$B$1455,0))/INDEX(Historical!$O$7:$O$1455,MATCH(B21,Historical!$B$7:$B$1455,0)))^(1/10)-1)*100)</f>
        <v>n/a</v>
      </c>
      <c r="W21" s="825" t="str">
        <f>IF(OR(U21&lt;=0,U21="n/a",V21&lt;=0,V21="n/a"),"n/a",U21/V21)</f>
        <v>n/a</v>
      </c>
      <c r="X21" s="826" t="str">
        <f>IF(OR(AJ21&lt;=0,AJ21="n/a",U21&lt;=0,U21="n/a"),"n/a",U21/AJ21)</f>
        <v>n/a</v>
      </c>
      <c r="Y21" s="779"/>
      <c r="Z21" s="766">
        <f>IF(OR(AC21&lt;0.01,AC21="n/a"),"n/a",M21/AC21*100)</f>
        <v>17.595307917888562</v>
      </c>
      <c r="AA21" s="1042">
        <f>IF(OR(AC21&lt;0.01,AC21="n/a"),"n/a",I21/AC21)</f>
        <v>17.501466275659823</v>
      </c>
      <c r="AB21" s="1043">
        <v>12</v>
      </c>
      <c r="AC21" s="1021">
        <v>3.41</v>
      </c>
      <c r="AD21" s="1021">
        <v>0.82</v>
      </c>
      <c r="AE21" s="1021">
        <v>0.5</v>
      </c>
      <c r="AF21" s="1021">
        <v>1.62</v>
      </c>
      <c r="AG21" s="1021">
        <v>7.8</v>
      </c>
      <c r="AH21" s="1021">
        <v>45.300000000000004</v>
      </c>
      <c r="AI21" s="1021">
        <v>22.17</v>
      </c>
      <c r="AJ21" s="1021">
        <v>-11.700000000000001</v>
      </c>
      <c r="AK21" s="1021">
        <v>21.240000000000002</v>
      </c>
      <c r="AL21" s="1034">
        <v>4680</v>
      </c>
      <c r="AM21" s="1028">
        <v>1.4000000000000001</v>
      </c>
      <c r="AN21" s="1021">
        <v>0.65</v>
      </c>
      <c r="AO21" s="868" t="str">
        <f>IF(U21="n/a","n/a",IF(AA21&lt;0,"n/a",IF(AA21="n/a","n/a",J21+U21-AA21)))</f>
        <v>n/a</v>
      </c>
      <c r="AP21" s="869" t="str">
        <f>IF(U21="n/a","n/a",J21+U21)</f>
        <v>n/a</v>
      </c>
      <c r="AQ21" s="1044">
        <f>IF(OR(AC21&lt;0.01,AF21="n/a"),"n/a",(I21/SQRT(22.5*AC21*(I21/AF21))-1)*100)</f>
        <v>12.254424048565117</v>
      </c>
      <c r="AR21" s="766">
        <f>INDEX(Historical!$C$7:$C$1455,MATCH(B21,Historical!$B$7:$B$1455,0))*IF(AH21="n/a",1.03,IF(AH21&lt;0,1.01,IF(AH21&gt;10,1.1,(1+AH21/100))))</f>
        <v>0.6160000000000001</v>
      </c>
      <c r="AS21" s="1042">
        <f>IF($AI21="n/a",1.03*AR21,IF($AI21&lt;0,1.01*AR21,IF($AI21&gt;10,1.1*AR21,(1+$AI21/100)*AR21)))</f>
        <v>0.6776000000000002</v>
      </c>
      <c r="AT21" s="1042">
        <f>IF($AK21="n/a",1.03*AS21,IF($AK21&lt;0,1.01*AS21,IF($AK21&gt;10,1.1*AS21,(1+$AK21/100)*AS21)))</f>
        <v>0.74536000000000024</v>
      </c>
      <c r="AU21" s="1042">
        <f>IF($AK21="n/a",1.03*AT21,IF($AK21&lt;0,1.01*AT21,IF($AK21&gt;10,1.1*AT21,(1+$AK21/100)*AT21)))</f>
        <v>0.81989600000000029</v>
      </c>
      <c r="AV21" s="1042">
        <f>IF($AK21="n/a",1.03*AU21,IF($AK21&lt;0,1.01*AU21,IF($AK21&gt;10,1.1*AU21,(1+$AK21/100)*AU21)))</f>
        <v>0.9018856000000004</v>
      </c>
      <c r="AW21" s="766">
        <f>SUM(AR21:AV21)</f>
        <v>3.7607416000000011</v>
      </c>
      <c r="AX21" s="877">
        <f>AW21/I21*100</f>
        <v>6.3015107238605914</v>
      </c>
      <c r="AY21" s="1212">
        <v>0.75</v>
      </c>
      <c r="AZ21" s="1028">
        <v>20.57</v>
      </c>
      <c r="BA21" s="1028">
        <v>-21.42</v>
      </c>
      <c r="BB21" s="1028">
        <v>4.0599999999999996</v>
      </c>
      <c r="BC21" s="1028">
        <v>-3.15</v>
      </c>
      <c r="BE21" s="721">
        <v>2013</v>
      </c>
      <c r="BF21" s="1057">
        <f>IF(BE21&gt;2008,0,IF(BE21&gt;2001,1,IF(BE21&gt;1990,2,IF(BE21&gt;1980,3,IF(BE21&gt;1973,4,IF(BE21&gt;1970,5,IF(BE21&gt;1960,6,IF(BE21&gt;1958,7,IF(BE21&gt;1953,8,9)))))))))</f>
        <v>0</v>
      </c>
    </row>
    <row r="22" spans="1:58" ht="11.25" customHeight="1" x14ac:dyDescent="0.2">
      <c r="A22" s="1019" t="s">
        <v>892</v>
      </c>
      <c r="B22" s="1031" t="s">
        <v>82</v>
      </c>
      <c r="C22" s="1181" t="s">
        <v>155</v>
      </c>
      <c r="D22" s="1181" t="s">
        <v>4411</v>
      </c>
      <c r="E22" s="857">
        <v>8</v>
      </c>
      <c r="F22" s="1245">
        <v>557</v>
      </c>
      <c r="G22" s="1245" t="s">
        <v>107</v>
      </c>
      <c r="H22" s="1245" t="s">
        <v>107</v>
      </c>
      <c r="I22" s="1030">
        <v>72.349999999999994</v>
      </c>
      <c r="J22" s="766">
        <f>(M22/I22)*100</f>
        <v>0.90670352453351766</v>
      </c>
      <c r="K22" s="1033">
        <v>0.16400000000000001</v>
      </c>
      <c r="L22" s="1043">
        <v>4</v>
      </c>
      <c r="M22" s="756">
        <f>K22*L22</f>
        <v>0.65600000000000003</v>
      </c>
      <c r="N22" s="1026" t="s">
        <v>435</v>
      </c>
      <c r="O22" s="860">
        <v>0.14899999999999999</v>
      </c>
      <c r="P22" s="1016">
        <v>43462</v>
      </c>
      <c r="Q22" s="1016">
        <v>43488</v>
      </c>
      <c r="R22" s="756">
        <f>(K22-O22)/O22*100</f>
        <v>10.067114093959741</v>
      </c>
      <c r="S22" s="824">
        <f>IF(INDEX(Historical!$D$7:$D$1455,MATCH(B22,Historical!$B$7:$B$1455,0))=0,"n/a",(INDEX(Historical!$C$7:$C$1455,MATCH(B22,Historical!$B$7:$B$1455,0))/INDEX(Historical!$D$7:$D$1455,MATCH(B22,Historical!$B$7:$B$1455,0))-1)*100)</f>
        <v>14.782608695652177</v>
      </c>
      <c r="T22" s="824">
        <f>IF(INDEX(Historical!$F$7:$F$1455,MATCH(B22,Historical!$B$7:$B$1455,0))=0,"n/a",((INDEX(Historical!$C$7:$C$1455,MATCH(B22,Historical!$B$7:$B$1455,0))/INDEX(Historical!$F$7:$F$1455,MATCH(B22,Historical!$B$7:$B$1455,0)))^(1/3)-1)*100)</f>
        <v>11.815835104495687</v>
      </c>
      <c r="U22" s="824">
        <f>IF(INDEX(Historical!$I$7:$I$1455,MATCH(B22,Historical!$B$7:$B$1455,0))=0,"n/a",((INDEX(Historical!$C$7:$C$1455,MATCH(B22,Historical!$B$7:$B$1455,0))/INDEX(Historical!$I$7:$I$1455,MATCH(B22,Historical!$B$7:$B$1455,0)))^(1/5)-1)*100)</f>
        <v>19.730525477314842</v>
      </c>
      <c r="V22" s="824" t="str">
        <f>IF(INDEX(Historical!$O$7:$O$1455,MATCH(B22,Historical!$B$7:$B$1455,0))=0,"n/a",((INDEX(Historical!$C$7:$C$1455,MATCH(B22,Historical!$B$7:$B$1455,0))/INDEX(Historical!$O$7:$O$1455,MATCH(B22,Historical!$B$7:$B$1455,0)))^(1/10)-1)*100)</f>
        <v>n/a</v>
      </c>
      <c r="W22" s="825" t="str">
        <f>IF(OR(U22&lt;=0,U22="n/a",V22&lt;=0,V22="n/a"),"n/a",U22/V22)</f>
        <v>n/a</v>
      </c>
      <c r="X22" s="826" t="str">
        <f>IF(OR(AJ22&lt;=0,AJ22="n/a",U22&lt;=0,U22="n/a"),"n/a",U22/AJ22)</f>
        <v>n/a</v>
      </c>
      <c r="Y22" s="777"/>
      <c r="Z22" s="766">
        <f>IF(OR(AC22&lt;0.01,AC22="n/a"),"n/a",M22/AC22*100)</f>
        <v>25.038167938931299</v>
      </c>
      <c r="AA22" s="1042">
        <f>IF(OR(AC22&lt;0.01,AC22="n/a"),"n/a",I22/AC22)</f>
        <v>27.614503816793889</v>
      </c>
      <c r="AB22" s="1043">
        <v>10</v>
      </c>
      <c r="AC22" s="1021">
        <v>2.62</v>
      </c>
      <c r="AD22" s="1021">
        <v>2.62</v>
      </c>
      <c r="AE22" s="1021">
        <v>4.71</v>
      </c>
      <c r="AF22" s="1021">
        <v>5.07</v>
      </c>
      <c r="AG22" s="1021">
        <v>5.0999999999999996</v>
      </c>
      <c r="AH22" s="1021">
        <v>49.4</v>
      </c>
      <c r="AI22" s="1021">
        <v>10.92</v>
      </c>
      <c r="AJ22" s="1021">
        <v>-8.5</v>
      </c>
      <c r="AK22" s="1021">
        <v>10.51</v>
      </c>
      <c r="AL22" s="1034">
        <v>23150</v>
      </c>
      <c r="AM22" s="1028">
        <v>0.4</v>
      </c>
      <c r="AN22" s="1021">
        <v>0.39</v>
      </c>
      <c r="AO22" s="868">
        <f>IF(U22="n/a","n/a",IF(AA22&lt;0,"n/a",IF(AA22="n/a","n/a",J22+U22-AA22)))</f>
        <v>-6.9772748149455275</v>
      </c>
      <c r="AP22" s="869">
        <f>IF(U22="n/a","n/a",J22+U22)</f>
        <v>20.637229001848361</v>
      </c>
      <c r="AQ22" s="1044">
        <f>IF(OR(AC22&lt;0.01,AF22="n/a"),"n/a",(I22/SQRT(22.5*AC22*(I22/AF22))-1)*100)</f>
        <v>149.44875612807178</v>
      </c>
      <c r="AR22" s="766">
        <f>INDEX(Historical!$C$7:$C$1455,MATCH(B22,Historical!$B$7:$B$1455,0))*IF(AH22="n/a",1.03,IF(AH22&lt;0,1.01,IF(AH22&gt;10,1.1,(1+AH22/100))))</f>
        <v>0.58080000000000009</v>
      </c>
      <c r="AS22" s="1042">
        <f>IF($AI22="n/a",1.03*AR22,IF($AI22&lt;0,1.01*AR22,IF($AI22&gt;10,1.1*AR22,(1+$AI22/100)*AR22)))</f>
        <v>0.63888000000000011</v>
      </c>
      <c r="AT22" s="1042">
        <f>IF($AK22="n/a",1.03*AS22,IF($AK22&lt;0,1.01*AS22,IF($AK22&gt;10,1.1*AS22,(1+$AK22/100)*AS22)))</f>
        <v>0.70276800000000017</v>
      </c>
      <c r="AU22" s="1042">
        <f>IF($AK22="n/a",1.03*AT22,IF($AK22&lt;0,1.01*AT22,IF($AK22&gt;10,1.1*AT22,(1+$AK22/100)*AT22)))</f>
        <v>0.7730448000000002</v>
      </c>
      <c r="AV22" s="1042">
        <f>IF($AK22="n/a",1.03*AU22,IF($AK22&lt;0,1.01*AU22,IF($AK22&gt;10,1.1*AU22,(1+$AK22/100)*AU22)))</f>
        <v>0.85034928000000032</v>
      </c>
      <c r="AW22" s="766">
        <f>SUM(AR22:AV22)</f>
        <v>3.5458420800000008</v>
      </c>
      <c r="AX22" s="877">
        <f>AW22/I22*100</f>
        <v>4.9009565722183845</v>
      </c>
      <c r="AY22" s="1212">
        <v>1.31</v>
      </c>
      <c r="AZ22" s="1028">
        <v>19.75</v>
      </c>
      <c r="BA22" s="1028">
        <v>-3.53</v>
      </c>
      <c r="BB22" s="1028">
        <v>7.75</v>
      </c>
      <c r="BC22" s="1028">
        <v>8.9</v>
      </c>
      <c r="BE22" s="721">
        <v>2012</v>
      </c>
      <c r="BF22" s="1057">
        <f>IF(BE22&gt;2008,0,IF(BE22&gt;2001,1,IF(BE22&gt;1990,2,IF(BE22&gt;1980,3,IF(BE22&gt;1973,4,IF(BE22&gt;1970,5,IF(BE22&gt;1960,6,IF(BE22&gt;1958,7,IF(BE22&gt;1953,8,9)))))))))</f>
        <v>0</v>
      </c>
    </row>
    <row r="23" spans="1:58" ht="11.25" customHeight="1" x14ac:dyDescent="0.2">
      <c r="A23" s="1019" t="s">
        <v>893</v>
      </c>
      <c r="B23" s="1031" t="s">
        <v>894</v>
      </c>
      <c r="C23" s="1181" t="s">
        <v>4414</v>
      </c>
      <c r="D23" s="1181" t="s">
        <v>4415</v>
      </c>
      <c r="E23" s="857">
        <v>6</v>
      </c>
      <c r="F23" s="1245">
        <v>718</v>
      </c>
      <c r="G23" s="1209" t="s">
        <v>38</v>
      </c>
      <c r="H23" s="1209" t="s">
        <v>38</v>
      </c>
      <c r="I23" s="1030">
        <v>59.57</v>
      </c>
      <c r="J23" s="766">
        <f>(M23/I23)*100</f>
        <v>3.625986234681887</v>
      </c>
      <c r="K23" s="1033">
        <v>0.54</v>
      </c>
      <c r="L23" s="1043">
        <v>4</v>
      </c>
      <c r="M23" s="756">
        <f>K23*L23</f>
        <v>2.16</v>
      </c>
      <c r="N23" s="1026" t="s">
        <v>191</v>
      </c>
      <c r="O23" s="860">
        <v>0.52</v>
      </c>
      <c r="P23" s="1016">
        <v>43279</v>
      </c>
      <c r="Q23" s="1016">
        <v>43294</v>
      </c>
      <c r="R23" s="756">
        <f>(K23-O23)/O23*100</f>
        <v>3.8461538461538494</v>
      </c>
      <c r="S23" s="824">
        <f>IF(INDEX(Historical!$D$7:$D$1455,MATCH(B23,Historical!$B$7:$B$1455,0))=0,"n/a",(INDEX(Historical!$C$7:$C$1455,MATCH(B23,Historical!$B$7:$B$1455,0))/INDEX(Historical!$D$7:$D$1455,MATCH(B23,Historical!$B$7:$B$1455,0))-1)*100)</f>
        <v>5.2083333333333481</v>
      </c>
      <c r="T23" s="824">
        <f>IF(INDEX(Historical!$F$7:$F$1455,MATCH(B23,Historical!$B$7:$B$1455,0))=0,"n/a",((INDEX(Historical!$C$7:$C$1455,MATCH(B23,Historical!$B$7:$B$1455,0))/INDEX(Historical!$F$7:$F$1455,MATCH(B23,Historical!$B$7:$B$1455,0)))^(1/3)-1)*100)</f>
        <v>5.9174417715832872</v>
      </c>
      <c r="U23" s="824">
        <f>IF(INDEX(Historical!$I$7:$I$1455,MATCH(B23,Historical!$B$7:$B$1455,0))=0,"n/a",((INDEX(Historical!$C$7:$C$1455,MATCH(B23,Historical!$B$7:$B$1455,0))/INDEX(Historical!$I$7:$I$1455,MATCH(B23,Historical!$B$7:$B$1455,0)))^(1/5)-1)*100)</f>
        <v>4.7722516422047612</v>
      </c>
      <c r="V23" s="824">
        <f>IF(INDEX(Historical!$O$7:$O$1455,MATCH(B23,Historical!$B$7:$B$1455,0))=0,"n/a",((INDEX(Historical!$C$7:$C$1455,MATCH(B23,Historical!$B$7:$B$1455,0))/INDEX(Historical!$O$7:$O$1455,MATCH(B23,Historical!$B$7:$B$1455,0)))^(1/10)-1)*100)</f>
        <v>0.3019854418288892</v>
      </c>
      <c r="W23" s="825">
        <f>IF(OR(U23&lt;=0,U23="n/a",V23&lt;=0,V23="n/a"),"n/a",U23/V23)</f>
        <v>15.802919549045054</v>
      </c>
      <c r="X23" s="826">
        <f>IF(OR(AJ23&lt;=0,AJ23="n/a",U23&lt;=0,U23="n/a"),"n/a",U23/AJ23)</f>
        <v>0.42232315417741245</v>
      </c>
      <c r="Y23" s="777"/>
      <c r="Z23" s="766">
        <f>IF(OR(AC23&lt;0.01,AC23="n/a"),"n/a",M23/AC23*100)</f>
        <v>110.20408163265307</v>
      </c>
      <c r="AA23" s="1042">
        <f>IF(OR(AC23&lt;0.01,AC23="n/a"),"n/a",I23/AC23)</f>
        <v>30.392857142857142</v>
      </c>
      <c r="AB23" s="1043">
        <v>12</v>
      </c>
      <c r="AC23" s="1021">
        <v>1.96</v>
      </c>
      <c r="AD23" s="1021" t="s">
        <v>138</v>
      </c>
      <c r="AE23" s="1021">
        <v>14.75</v>
      </c>
      <c r="AF23" s="1021">
        <v>1.78</v>
      </c>
      <c r="AG23" s="1021">
        <v>6.5</v>
      </c>
      <c r="AH23" s="1021">
        <v>6.8000000000000007</v>
      </c>
      <c r="AI23" s="1021">
        <v>-10.639999999999999</v>
      </c>
      <c r="AJ23" s="1021">
        <v>11.3</v>
      </c>
      <c r="AK23" s="1021">
        <v>-0.89999999999999991</v>
      </c>
      <c r="AL23" s="1034">
        <v>2050</v>
      </c>
      <c r="AM23" s="1028">
        <v>2</v>
      </c>
      <c r="AN23" s="1021">
        <v>0.57999999999999996</v>
      </c>
      <c r="AO23" s="868">
        <f>IF(U23="n/a","n/a",IF(AA23&lt;0,"n/a",IF(AA23="n/a","n/a",J23+U23-AA23)))</f>
        <v>-21.994619265970492</v>
      </c>
      <c r="AP23" s="869">
        <f>IF(U23="n/a","n/a",J23+U23)</f>
        <v>8.3982378768866486</v>
      </c>
      <c r="AQ23" s="1044">
        <f>IF(OR(AC23&lt;0.01,AF23="n/a"),"n/a",(I23/SQRT(22.5*AC23*(I23/AF23))-1)*100)</f>
        <v>55.061687673412685</v>
      </c>
      <c r="AR23" s="766">
        <f>INDEX(Historical!$C$7:$C$1455,MATCH(B23,Historical!$B$7:$B$1455,0))*IF(AH23="n/a",1.03,IF(AH23&lt;0,1.01,IF(AH23&gt;10,1.1,(1+AH23/100))))</f>
        <v>2.1573600000000002</v>
      </c>
      <c r="AS23" s="1042">
        <f>IF($AI23="n/a",1.03*AR23,IF($AI23&lt;0,1.01*AR23,IF($AI23&gt;10,1.1*AR23,(1+$AI23/100)*AR23)))</f>
        <v>2.1789336000000001</v>
      </c>
      <c r="AT23" s="1042">
        <f>IF($AK23="n/a",1.03*AS23,IF($AK23&lt;0,1.01*AS23,IF($AK23&gt;10,1.1*AS23,(1+$AK23/100)*AS23)))</f>
        <v>2.200722936</v>
      </c>
      <c r="AU23" s="1042">
        <f>IF($AK23="n/a",1.03*AT23,IF($AK23&lt;0,1.01*AT23,IF($AK23&gt;10,1.1*AT23,(1+$AK23/100)*AT23)))</f>
        <v>2.2227301653600002</v>
      </c>
      <c r="AV23" s="1042">
        <f>IF($AK23="n/a",1.03*AU23,IF($AK23&lt;0,1.01*AU23,IF($AK23&gt;10,1.1*AU23,(1+$AK23/100)*AU23)))</f>
        <v>2.2449574670136001</v>
      </c>
      <c r="AW23" s="766">
        <f>SUM(AR23:AV23)</f>
        <v>11.004704168373602</v>
      </c>
      <c r="AX23" s="877">
        <f>AW23/I23*100</f>
        <v>18.473567514476414</v>
      </c>
      <c r="AY23" s="1212">
        <v>0.15</v>
      </c>
      <c r="AZ23" s="1028">
        <v>36.19</v>
      </c>
      <c r="BA23" s="1028">
        <v>-0.2</v>
      </c>
      <c r="BB23" s="1028">
        <v>7.24</v>
      </c>
      <c r="BC23" s="1028">
        <v>13.25</v>
      </c>
      <c r="BE23" s="721">
        <v>2013</v>
      </c>
      <c r="BF23" s="1057">
        <f>IF(BE23&gt;2008,0,IF(BE23&gt;2001,1,IF(BE23&gt;1990,2,IF(BE23&gt;1980,3,IF(BE23&gt;1973,4,IF(BE23&gt;1970,5,IF(BE23&gt;1960,6,IF(BE23&gt;1958,7,IF(BE23&gt;1953,8,9)))))))))</f>
        <v>0</v>
      </c>
    </row>
    <row r="24" spans="1:58" ht="11.25" customHeight="1" x14ac:dyDescent="0.2">
      <c r="A24" s="1019" t="s">
        <v>895</v>
      </c>
      <c r="B24" s="1031" t="s">
        <v>896</v>
      </c>
      <c r="C24" s="1181" t="s">
        <v>113</v>
      </c>
      <c r="D24" s="1181" t="s">
        <v>4427</v>
      </c>
      <c r="E24" s="857">
        <v>7</v>
      </c>
      <c r="F24" s="1245">
        <v>652</v>
      </c>
      <c r="G24" s="1245" t="s">
        <v>107</v>
      </c>
      <c r="H24" s="1245" t="s">
        <v>107</v>
      </c>
      <c r="I24" s="1030">
        <v>38.86</v>
      </c>
      <c r="J24" s="766">
        <f>(M24/I24)*100</f>
        <v>1.3381369016984046</v>
      </c>
      <c r="K24" s="1033">
        <v>0.13</v>
      </c>
      <c r="L24" s="1043">
        <v>4</v>
      </c>
      <c r="M24" s="756">
        <f>K24*L24</f>
        <v>0.52</v>
      </c>
      <c r="N24" s="1026" t="s">
        <v>268</v>
      </c>
      <c r="O24" s="860">
        <v>0.1</v>
      </c>
      <c r="P24" s="1016">
        <v>43446</v>
      </c>
      <c r="Q24" s="1016">
        <v>43474</v>
      </c>
      <c r="R24" s="756">
        <f>(K24-O24)/O24*100</f>
        <v>30</v>
      </c>
      <c r="S24" s="824">
        <f>IF(INDEX(Historical!$D$7:$D$1455,MATCH(B24,Historical!$B$7:$B$1455,0))=0,"n/a",(INDEX(Historical!$C$7:$C$1455,MATCH(B24,Historical!$B$7:$B$1455,0))/INDEX(Historical!$D$7:$D$1455,MATCH(B24,Historical!$B$7:$B$1455,0))-1)*100)</f>
        <v>49.999999999999979</v>
      </c>
      <c r="T24" s="824">
        <f>IF(INDEX(Historical!$F$7:$F$1455,MATCH(B24,Historical!$B$7:$B$1455,0))=0,"n/a",((INDEX(Historical!$C$7:$C$1455,MATCH(B24,Historical!$B$7:$B$1455,0))/INDEX(Historical!$F$7:$F$1455,MATCH(B24,Historical!$B$7:$B$1455,0)))^(1/3)-1)*100)</f>
        <v>35.72088082974534</v>
      </c>
      <c r="U24" s="824" t="str">
        <f>IF(INDEX(Historical!$I$7:$I$1455,MATCH(B24,Historical!$B$7:$B$1455,0))=0,"n/a",((INDEX(Historical!$C$7:$C$1455,MATCH(B24,Historical!$B$7:$B$1455,0))/INDEX(Historical!$I$7:$I$1455,MATCH(B24,Historical!$B$7:$B$1455,0)))^(1/5)-1)*100)</f>
        <v>n/a</v>
      </c>
      <c r="V24" s="824" t="str">
        <f>IF(INDEX(Historical!$O$7:$O$1455,MATCH(B24,Historical!$B$7:$B$1455,0))=0,"n/a",((INDEX(Historical!$C$7:$C$1455,MATCH(B24,Historical!$B$7:$B$1455,0))/INDEX(Historical!$O$7:$O$1455,MATCH(B24,Historical!$B$7:$B$1455,0)))^(1/10)-1)*100)</f>
        <v>n/a</v>
      </c>
      <c r="W24" s="825" t="str">
        <f>IF(OR(U24&lt;=0,U24="n/a",V24&lt;=0,V24="n/a"),"n/a",U24/V24)</f>
        <v>n/a</v>
      </c>
      <c r="X24" s="826" t="str">
        <f>IF(OR(AJ24&lt;=0,AJ24="n/a",U24&lt;=0,U24="n/a"),"n/a",U24/AJ24)</f>
        <v>n/a</v>
      </c>
      <c r="Y24" s="777"/>
      <c r="Z24" s="766">
        <f>IF(OR(AC24&lt;0.01,AC24="n/a"),"n/a",M24/AC24*100)</f>
        <v>11.764705882352942</v>
      </c>
      <c r="AA24" s="1042">
        <f>IF(OR(AC24&lt;0.01,AC24="n/a"),"n/a",I24/AC24)</f>
        <v>8.7918552036199102</v>
      </c>
      <c r="AB24" s="1043">
        <v>12</v>
      </c>
      <c r="AC24" s="1021">
        <v>4.42</v>
      </c>
      <c r="AD24" s="1021">
        <v>1.35</v>
      </c>
      <c r="AE24" s="1021">
        <v>2.5099999999999998</v>
      </c>
      <c r="AF24" s="1021">
        <v>0.9</v>
      </c>
      <c r="AG24" s="1021">
        <v>19.7</v>
      </c>
      <c r="AH24" s="1021">
        <v>6.3</v>
      </c>
      <c r="AI24" s="1021">
        <v>23.150000000000002</v>
      </c>
      <c r="AJ24" s="1021">
        <v>23.400000000000002</v>
      </c>
      <c r="AK24" s="1021">
        <v>6.5</v>
      </c>
      <c r="AL24" s="1034">
        <v>4080</v>
      </c>
      <c r="AM24" s="1028">
        <v>1.3</v>
      </c>
      <c r="AN24" s="1021">
        <v>2.48</v>
      </c>
      <c r="AO24" s="868" t="str">
        <f>IF(U24="n/a","n/a",IF(AA24&lt;0,"n/a",IF(AA24="n/a","n/a",J24+U24-AA24)))</f>
        <v>n/a</v>
      </c>
      <c r="AP24" s="869" t="str">
        <f>IF(U24="n/a","n/a",J24+U24)</f>
        <v>n/a</v>
      </c>
      <c r="AQ24" s="1044">
        <f>IF(OR(AC24&lt;0.01,AF24="n/a"),"n/a",(I24/SQRT(22.5*AC24*(I24/AF24))-1)*100)</f>
        <v>-40.697874562137628</v>
      </c>
      <c r="AR24" s="766">
        <f>INDEX(Historical!$C$7:$C$1455,MATCH(B24,Historical!$B$7:$B$1455,0))*IF(AH24="n/a",1.03,IF(AH24&lt;0,1.01,IF(AH24&gt;10,1.1,(1+AH24/100))))</f>
        <v>0.31889999999999996</v>
      </c>
      <c r="AS24" s="1042">
        <f>IF($AI24="n/a",1.03*AR24,IF($AI24&lt;0,1.01*AR24,IF($AI24&gt;10,1.1*AR24,(1+$AI24/100)*AR24)))</f>
        <v>0.35078999999999999</v>
      </c>
      <c r="AT24" s="1042">
        <f>IF($AK24="n/a",1.03*AS24,IF($AK24&lt;0,1.01*AS24,IF($AK24&gt;10,1.1*AS24,(1+$AK24/100)*AS24)))</f>
        <v>0.37359134999999999</v>
      </c>
      <c r="AU24" s="1042">
        <f>IF($AK24="n/a",1.03*AT24,IF($AK24&lt;0,1.01*AT24,IF($AK24&gt;10,1.1*AT24,(1+$AK24/100)*AT24)))</f>
        <v>0.39787478774999996</v>
      </c>
      <c r="AV24" s="1042">
        <f>IF($AK24="n/a",1.03*AU24,IF($AK24&lt;0,1.01*AU24,IF($AK24&gt;10,1.1*AU24,(1+$AK24/100)*AU24)))</f>
        <v>0.42373664895374996</v>
      </c>
      <c r="AW24" s="766">
        <f>SUM(AR24:AV24)</f>
        <v>1.8648927867037499</v>
      </c>
      <c r="AX24" s="877">
        <f>AW24/I24*100</f>
        <v>4.799003568460499</v>
      </c>
      <c r="AY24" s="1212">
        <v>1.81</v>
      </c>
      <c r="AZ24" s="1028">
        <v>8.0299999999999994</v>
      </c>
      <c r="BA24" s="1028">
        <v>-23.35</v>
      </c>
      <c r="BB24" s="1028">
        <v>-5.37</v>
      </c>
      <c r="BC24" s="1028">
        <v>-9.9699999999999989</v>
      </c>
      <c r="BE24" s="721">
        <v>2013</v>
      </c>
      <c r="BF24" s="1057">
        <f>IF(BE24&gt;2008,0,IF(BE24&gt;2001,1,IF(BE24&gt;1990,2,IF(BE24&gt;1980,3,IF(BE24&gt;1973,4,IF(BE24&gt;1970,5,IF(BE24&gt;1960,6,IF(BE24&gt;1958,7,IF(BE24&gt;1953,8,9)))))))))</f>
        <v>0</v>
      </c>
    </row>
    <row r="25" spans="1:58" ht="11.25" customHeight="1" x14ac:dyDescent="0.2">
      <c r="A25" s="1019" t="s">
        <v>121</v>
      </c>
      <c r="B25" s="1031" t="s">
        <v>122</v>
      </c>
      <c r="C25" s="1181" t="s">
        <v>124</v>
      </c>
      <c r="D25" s="1181" t="s">
        <v>4262</v>
      </c>
      <c r="E25" s="857">
        <v>36</v>
      </c>
      <c r="F25" s="1245">
        <v>73</v>
      </c>
      <c r="G25" s="1209" t="s">
        <v>116</v>
      </c>
      <c r="H25" s="1209" t="s">
        <v>116</v>
      </c>
      <c r="I25" s="1021">
        <v>160.87</v>
      </c>
      <c r="J25" s="766">
        <f>(M25/I25)*100</f>
        <v>2.7351277428979923</v>
      </c>
      <c r="K25" s="1033">
        <v>1.1000000000000001</v>
      </c>
      <c r="L25" s="1043">
        <v>4</v>
      </c>
      <c r="M25" s="756">
        <f>K25*L25</f>
        <v>4.4000000000000004</v>
      </c>
      <c r="N25" s="1026" t="s">
        <v>564</v>
      </c>
      <c r="O25" s="860">
        <v>0.95</v>
      </c>
      <c r="P25" s="1016">
        <v>43189</v>
      </c>
      <c r="Q25" s="1016">
        <v>43234</v>
      </c>
      <c r="R25" s="756">
        <f>(K25-O25)/O25*100</f>
        <v>15.789473684210542</v>
      </c>
      <c r="S25" s="824">
        <f>IF(INDEX(Historical!$D$7:$D$1455,MATCH(B25,Historical!$B$7:$B$1455,0))=0,"n/a",(INDEX(Historical!$C$7:$C$1455,MATCH(B25,Historical!$B$7:$B$1455,0))/INDEX(Historical!$D$7:$D$1455,MATCH(B25,Historical!$B$7:$B$1455,0))-1)*100)</f>
        <v>9.4395280235987968</v>
      </c>
      <c r="T25" s="824">
        <f>IF(INDEX(Historical!$F$7:$F$1455,MATCH(B25,Historical!$B$7:$B$1455,0))=0,"n/a",((INDEX(Historical!$C$7:$C$1455,MATCH(B25,Historical!$B$7:$B$1455,0))/INDEX(Historical!$F$7:$F$1455,MATCH(B25,Historical!$B$7:$B$1455,0)))^(1/3)-1)*100)</f>
        <v>7.0998811489015212</v>
      </c>
      <c r="U25" s="824">
        <f>IF(INDEX(Historical!$I$7:$I$1455,MATCH(B25,Historical!$B$7:$B$1455,0))=0,"n/a",((INDEX(Historical!$C$7:$C$1455,MATCH(B25,Historical!$B$7:$B$1455,0))/INDEX(Historical!$I$7:$I$1455,MATCH(B25,Historical!$B$7:$B$1455,0)))^(1/5)-1)*100)</f>
        <v>8.2148296665464748</v>
      </c>
      <c r="V25" s="824">
        <f>IF(INDEX(Historical!$O$7:$O$1455,MATCH(B25,Historical!$B$7:$B$1455,0))=0,"n/a",((INDEX(Historical!$C$7:$C$1455,MATCH(B25,Historical!$B$7:$B$1455,0))/INDEX(Historical!$O$7:$O$1455,MATCH(B25,Historical!$B$7:$B$1455,0)))^(1/10)-1)*100)</f>
        <v>9.625407167747003</v>
      </c>
      <c r="W25" s="825">
        <f>IF(OR(U25&lt;=0,U25="n/a",V25&lt;=0,V25="n/a"),"n/a",U25/V25)</f>
        <v>0.85345269279338976</v>
      </c>
      <c r="X25" s="826">
        <f>IF(OR(AJ25&lt;=0,AJ25="n/a",U25&lt;=0,U25="n/a"),"n/a",U25/AJ25)</f>
        <v>0.81334947193529439</v>
      </c>
      <c r="Y25" s="1031"/>
      <c r="Z25" s="766">
        <f>IF(OR(AC25&lt;0.01,AC25="n/a"),"n/a",M25/AC25*100)</f>
        <v>57.441253263707573</v>
      </c>
      <c r="AA25" s="1042">
        <f>IF(OR(AC25&lt;0.01,AC25="n/a"),"n/a",I25/AC25)</f>
        <v>21.00130548302872</v>
      </c>
      <c r="AB25" s="1043">
        <v>9</v>
      </c>
      <c r="AC25" s="1021">
        <v>7.66</v>
      </c>
      <c r="AD25" s="1021">
        <v>1.92</v>
      </c>
      <c r="AE25" s="1021">
        <v>4</v>
      </c>
      <c r="AF25" s="1021">
        <v>3.25</v>
      </c>
      <c r="AG25" s="1021">
        <v>14.2</v>
      </c>
      <c r="AH25" s="1021">
        <v>48.5</v>
      </c>
      <c r="AI25" s="1021">
        <v>13.73</v>
      </c>
      <c r="AJ25" s="1021">
        <v>10.100000000000001</v>
      </c>
      <c r="AK25" s="1021">
        <v>10.95</v>
      </c>
      <c r="AL25" s="1034">
        <v>35700</v>
      </c>
      <c r="AM25" s="1028">
        <v>0.2</v>
      </c>
      <c r="AN25" s="1021">
        <v>0.35</v>
      </c>
      <c r="AO25" s="868">
        <f>IF(U25="n/a","n/a",IF(AA25&lt;0,"n/a",IF(AA25="n/a","n/a",J25+U25-AA25)))</f>
        <v>-10.051348073584252</v>
      </c>
      <c r="AP25" s="869">
        <f>IF(U25="n/a","n/a",J25+U25)</f>
        <v>10.949957409444467</v>
      </c>
      <c r="AQ25" s="1044">
        <f>IF(OR(AC25&lt;0.01,AF25="n/a"),"n/a",(I25/SQRT(22.5*AC25*(I25/AF25))-1)*100)</f>
        <v>74.170086498920611</v>
      </c>
      <c r="AR25" s="766">
        <f>INDEX(Historical!$C$7:$C$1455,MATCH(B25,Historical!$B$7:$B$1455,0))*IF(AH25="n/a",1.03,IF(AH25&lt;0,1.01,IF(AH25&gt;10,1.1,(1+AH25/100))))</f>
        <v>4.0809999999999995</v>
      </c>
      <c r="AS25" s="1042">
        <f>IF($AI25="n/a",1.03*AR25,IF($AI25&lt;0,1.01*AR25,IF($AI25&gt;10,1.1*AR25,(1+$AI25/100)*AR25)))</f>
        <v>4.4890999999999996</v>
      </c>
      <c r="AT25" s="1042">
        <f>IF($AK25="n/a",1.03*AS25,IF($AK25&lt;0,1.01*AS25,IF($AK25&gt;10,1.1*AS25,(1+$AK25/100)*AS25)))</f>
        <v>4.9380100000000002</v>
      </c>
      <c r="AU25" s="1042">
        <f>IF($AK25="n/a",1.03*AT25,IF($AK25&lt;0,1.01*AT25,IF($AK25&gt;10,1.1*AT25,(1+$AK25/100)*AT25)))</f>
        <v>5.4318110000000006</v>
      </c>
      <c r="AV25" s="1042">
        <f>IF($AK25="n/a",1.03*AU25,IF($AK25&lt;0,1.01*AU25,IF($AK25&gt;10,1.1*AU25,(1+$AK25/100)*AU25)))</f>
        <v>5.9749921000000015</v>
      </c>
      <c r="AW25" s="766">
        <f>SUM(AR25:AV25)</f>
        <v>24.914913100000003</v>
      </c>
      <c r="AX25" s="877">
        <f>AW25/I25*100</f>
        <v>15.48760682538696</v>
      </c>
      <c r="AY25" s="1212">
        <v>1.07</v>
      </c>
      <c r="AZ25" s="1028">
        <v>8.3699999999999992</v>
      </c>
      <c r="BA25" s="1028">
        <v>-8.16</v>
      </c>
      <c r="BB25" s="1028">
        <v>0.35000000000000003</v>
      </c>
      <c r="BC25" s="1028">
        <v>-0.94000000000000006</v>
      </c>
      <c r="BE25" s="721">
        <v>1983</v>
      </c>
      <c r="BF25" s="1057">
        <f>IF(BE25&gt;2008,0,IF(BE25&gt;2001,1,IF(BE25&gt;1990,2,IF(BE25&gt;1980,3,IF(BE25&gt;1973,4,IF(BE25&gt;1970,5,IF(BE25&gt;1960,6,IF(BE25&gt;1958,7,IF(BE25&gt;1953,8,9)))))))))</f>
        <v>3</v>
      </c>
    </row>
    <row r="26" spans="1:58" s="905" customFormat="1" ht="11.25" customHeight="1" x14ac:dyDescent="0.2">
      <c r="A26" s="760" t="s">
        <v>897</v>
      </c>
      <c r="B26" s="914" t="s">
        <v>898</v>
      </c>
      <c r="C26" s="1181" t="s">
        <v>113</v>
      </c>
      <c r="D26" s="1181" t="s">
        <v>4427</v>
      </c>
      <c r="E26" s="885">
        <v>8</v>
      </c>
      <c r="F26" s="1245">
        <v>547</v>
      </c>
      <c r="G26" s="1244" t="s">
        <v>107</v>
      </c>
      <c r="H26" s="1244" t="s">
        <v>107</v>
      </c>
      <c r="I26" s="886">
        <v>18.649999999999999</v>
      </c>
      <c r="J26" s="887">
        <f>(M26/I26)*100</f>
        <v>6.4343163538873993</v>
      </c>
      <c r="K26" s="888">
        <v>0.3</v>
      </c>
      <c r="L26" s="889">
        <v>4</v>
      </c>
      <c r="M26" s="890">
        <f>K26*L26</f>
        <v>1.2</v>
      </c>
      <c r="N26" s="891" t="s">
        <v>150</v>
      </c>
      <c r="O26" s="892">
        <v>0.28000000000000003</v>
      </c>
      <c r="P26" s="893">
        <v>43433</v>
      </c>
      <c r="Q26" s="893">
        <v>43448</v>
      </c>
      <c r="R26" s="890">
        <f>(K26-O26)/O26*100</f>
        <v>7.1428571428571281</v>
      </c>
      <c r="S26" s="824">
        <f>IF(INDEX(Historical!$D$7:$D$1455,MATCH(B26,Historical!$B$7:$B$1455,0))=0,"n/a",(INDEX(Historical!$C$7:$C$1455,MATCH(B26,Historical!$B$7:$B$1455,0))/INDEX(Historical!$D$7:$D$1455,MATCH(B26,Historical!$B$7:$B$1455,0))-1)*100)</f>
        <v>8.163265306122458</v>
      </c>
      <c r="T26" s="824">
        <f>IF(INDEX(Historical!$F$7:$F$1455,MATCH(B26,Historical!$B$7:$B$1455,0))=0,"n/a",((INDEX(Historical!$C$7:$C$1455,MATCH(B26,Historical!$B$7:$B$1455,0))/INDEX(Historical!$F$7:$F$1455,MATCH(B26,Historical!$B$7:$B$1455,0)))^(1/3)-1)*100)</f>
        <v>8.9341387842532871</v>
      </c>
      <c r="U26" s="824">
        <f>IF(INDEX(Historical!$I$7:$I$1455,MATCH(B26,Historical!$B$7:$B$1455,0))=0,"n/a",((INDEX(Historical!$C$7:$C$1455,MATCH(B26,Historical!$B$7:$B$1455,0))/INDEX(Historical!$I$7:$I$1455,MATCH(B26,Historical!$B$7:$B$1455,0)))^(1/5)-1)*100)</f>
        <v>11.502896690310127</v>
      </c>
      <c r="V26" s="824">
        <f>IF(INDEX(Historical!$O$7:$O$1455,MATCH(B26,Historical!$B$7:$B$1455,0))=0,"n/a",((INDEX(Historical!$C$7:$C$1455,MATCH(B26,Historical!$B$7:$B$1455,0))/INDEX(Historical!$O$7:$O$1455,MATCH(B26,Historical!$B$7:$B$1455,0)))^(1/10)-1)*100)</f>
        <v>-6.9886858876635483</v>
      </c>
      <c r="W26" s="894" t="str">
        <f>IF(OR(U26&lt;=0,U26="n/a",V26&lt;=0,V26="n/a"),"n/a",U26/V26)</f>
        <v>n/a</v>
      </c>
      <c r="X26" s="895">
        <f>IF(OR(AJ26&lt;=0,AJ26="n/a",U26&lt;=0,U26="n/a"),"n/a",U26/AJ26)</f>
        <v>0.36059237273699457</v>
      </c>
      <c r="Y26" s="1210"/>
      <c r="Z26" s="887">
        <f>IF(OR(AC26&lt;0.01,AC26="n/a"),"n/a",M26/AC26*100)</f>
        <v>48.192771084337345</v>
      </c>
      <c r="AA26" s="897">
        <f>IF(OR(AC26&lt;0.01,AC26="n/a"),"n/a",I26/AC26)</f>
        <v>7.4899598393574287</v>
      </c>
      <c r="AB26" s="889">
        <v>12</v>
      </c>
      <c r="AC26" s="898">
        <v>2.4900000000000002</v>
      </c>
      <c r="AD26" s="898">
        <v>0.72</v>
      </c>
      <c r="AE26" s="898">
        <v>1.91</v>
      </c>
      <c r="AF26" s="898">
        <v>0.74</v>
      </c>
      <c r="AG26" s="898">
        <v>10.299999999999999</v>
      </c>
      <c r="AH26" s="898">
        <v>-4.3</v>
      </c>
      <c r="AI26" s="898">
        <v>1.8399999999999999</v>
      </c>
      <c r="AJ26" s="898">
        <v>31.900000000000002</v>
      </c>
      <c r="AK26" s="898">
        <v>10.45</v>
      </c>
      <c r="AL26" s="899">
        <v>1430</v>
      </c>
      <c r="AM26" s="900">
        <v>30.25</v>
      </c>
      <c r="AN26" s="898">
        <v>2.38</v>
      </c>
      <c r="AO26" s="901">
        <f>IF(U26="n/a","n/a",IF(AA26&lt;0,"n/a",IF(AA26="n/a","n/a",J26+U26-AA26)))</f>
        <v>10.447253204840099</v>
      </c>
      <c r="AP26" s="902">
        <f>IF(U26="n/a","n/a",J26+U26)</f>
        <v>17.937213044197527</v>
      </c>
      <c r="AQ26" s="903">
        <f>IF(OR(AC26&lt;0.01,AF26="n/a"),"n/a",(I26/SQRT(22.5*AC26*(I26/AF26))-1)*100)</f>
        <v>-50.367706385976227</v>
      </c>
      <c r="AR26" s="766">
        <f>INDEX(Historical!$C$7:$C$1455,MATCH(B26,Historical!$B$7:$B$1455,0))*IF(AH26="n/a",1.03,IF(AH26&lt;0,1.01,IF(AH26&gt;10,1.1,(1+AH26/100))))</f>
        <v>1.0706</v>
      </c>
      <c r="AS26" s="897">
        <f>IF($AI26="n/a",1.03*AR26,IF($AI26&lt;0,1.01*AR26,IF($AI26&gt;10,1.1*AR26,(1+$AI26/100)*AR26)))</f>
        <v>1.0902990399999999</v>
      </c>
      <c r="AT26" s="897">
        <f>IF($AK26="n/a",1.03*AS26,IF($AK26&lt;0,1.01*AS26,IF($AK26&gt;10,1.1*AS26,(1+$AK26/100)*AS26)))</f>
        <v>1.1993289439999999</v>
      </c>
      <c r="AU26" s="897">
        <f>IF($AK26="n/a",1.03*AT26,IF($AK26&lt;0,1.01*AT26,IF($AK26&gt;10,1.1*AT26,(1+$AK26/100)*AT26)))</f>
        <v>1.3192618383999999</v>
      </c>
      <c r="AV26" s="897">
        <f>IF($AK26="n/a",1.03*AU26,IF($AK26&lt;0,1.01*AU26,IF($AK26&gt;10,1.1*AU26,(1+$AK26/100)*AU26)))</f>
        <v>1.45118802224</v>
      </c>
      <c r="AW26" s="887">
        <f>SUM(AR26:AV26)</f>
        <v>6.1306778446400001</v>
      </c>
      <c r="AX26" s="904">
        <f>AW26/I26*100</f>
        <v>32.872267263485256</v>
      </c>
      <c r="AY26" s="1213">
        <v>1.75</v>
      </c>
      <c r="AZ26" s="900">
        <v>4.42</v>
      </c>
      <c r="BA26" s="900">
        <v>-26.279999999999998</v>
      </c>
      <c r="BB26" s="900">
        <v>-6.92</v>
      </c>
      <c r="BC26" s="900">
        <v>-8.8800000000000008</v>
      </c>
      <c r="BD26" s="1079"/>
      <c r="BE26" s="721">
        <v>2012</v>
      </c>
      <c r="BF26" s="1057">
        <f>IF(BE26&gt;2008,0,IF(BE26&gt;2001,1,IF(BE26&gt;1990,2,IF(BE26&gt;1980,3,IF(BE26&gt;1973,4,IF(BE26&gt;1970,5,IF(BE26&gt;1960,6,IF(BE26&gt;1958,7,IF(BE26&gt;1953,8,9)))))))))</f>
        <v>0</v>
      </c>
    </row>
    <row r="27" spans="1:58" ht="11.25" customHeight="1" x14ac:dyDescent="0.2">
      <c r="A27" s="1019" t="s">
        <v>899</v>
      </c>
      <c r="B27" s="1031" t="s">
        <v>900</v>
      </c>
      <c r="C27" s="1181" t="s">
        <v>113</v>
      </c>
      <c r="D27" s="1181" t="s">
        <v>4428</v>
      </c>
      <c r="E27" s="857">
        <v>6</v>
      </c>
      <c r="F27" s="1245">
        <v>675</v>
      </c>
      <c r="G27" s="1118" t="s">
        <v>107</v>
      </c>
      <c r="H27" s="1118" t="s">
        <v>107</v>
      </c>
      <c r="I27" s="1030">
        <v>73.260000000000005</v>
      </c>
      <c r="J27" s="766">
        <f>(M27/I27)*100</f>
        <v>1.7472017472017469</v>
      </c>
      <c r="K27" s="1033">
        <v>0.32</v>
      </c>
      <c r="L27" s="1043">
        <v>4</v>
      </c>
      <c r="M27" s="756">
        <f>K27*L27</f>
        <v>1.28</v>
      </c>
      <c r="N27" s="1026" t="s">
        <v>251</v>
      </c>
      <c r="O27" s="860">
        <v>0.3</v>
      </c>
      <c r="P27" s="1016">
        <v>43150</v>
      </c>
      <c r="Q27" s="1016">
        <v>43167</v>
      </c>
      <c r="R27" s="756">
        <f>(K27-O27)/O27*100</f>
        <v>6.6666666666666732</v>
      </c>
      <c r="S27" s="824">
        <f>IF(INDEX(Historical!$D$7:$D$1455,MATCH(B27,Historical!$B$7:$B$1455,0))=0,"n/a",(INDEX(Historical!$C$7:$C$1455,MATCH(B27,Historical!$B$7:$B$1455,0))/INDEX(Historical!$D$7:$D$1455,MATCH(B27,Historical!$B$7:$B$1455,0))-1)*100)</f>
        <v>9.0909090909090828</v>
      </c>
      <c r="T27" s="824">
        <f>IF(INDEX(Historical!$F$7:$F$1455,MATCH(B27,Historical!$B$7:$B$1455,0))=0,"n/a",((INDEX(Historical!$C$7:$C$1455,MATCH(B27,Historical!$B$7:$B$1455,0))/INDEX(Historical!$F$7:$F$1455,MATCH(B27,Historical!$B$7:$B$1455,0)))^(1/3)-1)*100)</f>
        <v>33.886590016433907</v>
      </c>
      <c r="U27" s="824" t="str">
        <f>IF(INDEX(Historical!$I$7:$I$1455,MATCH(B27,Historical!$B$7:$B$1455,0))=0,"n/a",((INDEX(Historical!$C$7:$C$1455,MATCH(B27,Historical!$B$7:$B$1455,0))/INDEX(Historical!$I$7:$I$1455,MATCH(B27,Historical!$B$7:$B$1455,0)))^(1/5)-1)*100)</f>
        <v>n/a</v>
      </c>
      <c r="V27" s="824" t="str">
        <f>IF(INDEX(Historical!$O$7:$O$1455,MATCH(B27,Historical!$B$7:$B$1455,0))=0,"n/a",((INDEX(Historical!$C$7:$C$1455,MATCH(B27,Historical!$B$7:$B$1455,0))/INDEX(Historical!$O$7:$O$1455,MATCH(B27,Historical!$B$7:$B$1455,0)))^(1/10)-1)*100)</f>
        <v>n/a</v>
      </c>
      <c r="W27" s="825" t="str">
        <f>IF(OR(U27&lt;=0,U27="n/a",V27&lt;=0,V27="n/a"),"n/a",U27/V27)</f>
        <v>n/a</v>
      </c>
      <c r="X27" s="826" t="str">
        <f>IF(OR(AJ27&lt;=0,AJ27="n/a",U27&lt;=0,U27="n/a"),"n/a",U27/AJ27)</f>
        <v>n/a</v>
      </c>
      <c r="Y27" s="769"/>
      <c r="Z27" s="766">
        <f>IF(OR(AC27&lt;0.01,AC27="n/a"),"n/a",M27/AC27*100)</f>
        <v>31.219512195121958</v>
      </c>
      <c r="AA27" s="1042">
        <f>IF(OR(AC27&lt;0.01,AC27="n/a"),"n/a",I27/AC27)</f>
        <v>17.868292682926832</v>
      </c>
      <c r="AB27" s="1043">
        <v>12</v>
      </c>
      <c r="AC27" s="1021">
        <v>4.0999999999999996</v>
      </c>
      <c r="AD27" s="1021">
        <v>2.44</v>
      </c>
      <c r="AE27" s="1021">
        <v>1.1100000000000001</v>
      </c>
      <c r="AF27" s="1021">
        <v>2.38</v>
      </c>
      <c r="AG27" s="1021">
        <v>22</v>
      </c>
      <c r="AH27" s="1021">
        <v>-7.0000000000000009</v>
      </c>
      <c r="AI27" s="1021">
        <v>38.54</v>
      </c>
      <c r="AJ27" s="1021">
        <v>22.6</v>
      </c>
      <c r="AK27" s="1021">
        <v>7.31</v>
      </c>
      <c r="AL27" s="1034">
        <v>9030</v>
      </c>
      <c r="AM27" s="1028">
        <v>0.41000000000000003</v>
      </c>
      <c r="AN27" s="1021">
        <v>0.54</v>
      </c>
      <c r="AO27" s="868" t="str">
        <f>IF(U27="n/a","n/a",IF(AA27&lt;0,"n/a",IF(AA27="n/a","n/a",J27+U27-AA27)))</f>
        <v>n/a</v>
      </c>
      <c r="AP27" s="869" t="str">
        <f>IF(U27="n/a","n/a",J27+U27)</f>
        <v>n/a</v>
      </c>
      <c r="AQ27" s="1044">
        <f>IF(OR(AC27&lt;0.01,AF27="n/a"),"n/a",(I27/SQRT(22.5*AC27*(I27/AF27))-1)*100)</f>
        <v>37.479754607103047</v>
      </c>
      <c r="AR27" s="766">
        <f>INDEX(Historical!$C$7:$C$1455,MATCH(B27,Historical!$B$7:$B$1455,0))*IF(AH27="n/a",1.03,IF(AH27&lt;0,1.01,IF(AH27&gt;10,1.1,(1+AH27/100))))</f>
        <v>1.212</v>
      </c>
      <c r="AS27" s="1042">
        <f>IF($AI27="n/a",1.03*AR27,IF($AI27&lt;0,1.01*AR27,IF($AI27&gt;10,1.1*AR27,(1+$AI27/100)*AR27)))</f>
        <v>1.3332000000000002</v>
      </c>
      <c r="AT27" s="1042">
        <f>IF($AK27="n/a",1.03*AS27,IF($AK27&lt;0,1.01*AS27,IF($AK27&gt;10,1.1*AS27,(1+$AK27/100)*AS27)))</f>
        <v>1.4306569200000001</v>
      </c>
      <c r="AU27" s="1042">
        <f>IF($AK27="n/a",1.03*AT27,IF($AK27&lt;0,1.01*AT27,IF($AK27&gt;10,1.1*AT27,(1+$AK27/100)*AT27)))</f>
        <v>1.535237940852</v>
      </c>
      <c r="AV27" s="1042">
        <f>IF($AK27="n/a",1.03*AU27,IF($AK27&lt;0,1.01*AU27,IF($AK27&gt;10,1.1*AU27,(1+$AK27/100)*AU27)))</f>
        <v>1.6474638343282813</v>
      </c>
      <c r="AW27" s="766">
        <f>SUM(AR27:AV27)</f>
        <v>7.1585586951802815</v>
      </c>
      <c r="AX27" s="877">
        <f>AW27/I27*100</f>
        <v>9.7714423903634753</v>
      </c>
      <c r="AY27" s="1212">
        <v>0.48</v>
      </c>
      <c r="AZ27" s="1028">
        <v>27.339999999999996</v>
      </c>
      <c r="BA27" s="1028">
        <v>-3.6799999999999997</v>
      </c>
      <c r="BB27" s="1028">
        <v>11.540000000000001</v>
      </c>
      <c r="BC27" s="1028">
        <v>14.6</v>
      </c>
      <c r="BE27" s="721">
        <v>2013</v>
      </c>
      <c r="BF27" s="1057">
        <f>IF(BE27&gt;2008,0,IF(BE27&gt;2001,1,IF(BE27&gt;1990,2,IF(BE27&gt;1980,3,IF(BE27&gt;1973,4,IF(BE27&gt;1970,5,IF(BE27&gt;1960,6,IF(BE27&gt;1958,7,IF(BE27&gt;1953,8,9)))))))))</f>
        <v>0</v>
      </c>
    </row>
    <row r="28" spans="1:58" ht="11.25" customHeight="1" x14ac:dyDescent="0.2">
      <c r="A28" s="1019" t="s">
        <v>408</v>
      </c>
      <c r="B28" s="1031" t="s">
        <v>409</v>
      </c>
      <c r="C28" s="1181" t="s">
        <v>124</v>
      </c>
      <c r="D28" s="1181" t="s">
        <v>4262</v>
      </c>
      <c r="E28" s="857">
        <v>24</v>
      </c>
      <c r="F28" s="1245">
        <v>135</v>
      </c>
      <c r="G28" s="1070" t="s">
        <v>38</v>
      </c>
      <c r="H28" s="1070" t="s">
        <v>38</v>
      </c>
      <c r="I28" s="1021">
        <v>96.32</v>
      </c>
      <c r="J28" s="766">
        <f>(M28/I28)*100</f>
        <v>1.3911960132890369</v>
      </c>
      <c r="K28" s="1040">
        <v>0.33500000000000002</v>
      </c>
      <c r="L28" s="1043">
        <v>4</v>
      </c>
      <c r="M28" s="756">
        <f>K28*L28</f>
        <v>1.34</v>
      </c>
      <c r="N28" s="1026" t="s">
        <v>165</v>
      </c>
      <c r="O28" s="861">
        <v>0.32</v>
      </c>
      <c r="P28" s="1016">
        <v>43173</v>
      </c>
      <c r="Q28" s="1016">
        <v>43192</v>
      </c>
      <c r="R28" s="756">
        <f>(K28-O28)/O28*100</f>
        <v>4.6875000000000044</v>
      </c>
      <c r="S28" s="824">
        <f>IF(INDEX(Historical!$D$7:$D$1455,MATCH(B28,Historical!$B$7:$B$1455,0))=0,"n/a",(INDEX(Historical!$C$7:$C$1455,MATCH(B28,Historical!$B$7:$B$1455,0))/INDEX(Historical!$D$7:$D$1455,MATCH(B28,Historical!$B$7:$B$1455,0))-1)*100)</f>
        <v>4.9792531120331773</v>
      </c>
      <c r="T28" s="824">
        <f>IF(INDEX(Historical!$F$7:$F$1455,MATCH(B28,Historical!$B$7:$B$1455,0))=0,"n/a",((INDEX(Historical!$C$7:$C$1455,MATCH(B28,Historical!$B$7:$B$1455,0))/INDEX(Historical!$F$7:$F$1455,MATCH(B28,Historical!$B$7:$B$1455,0)))^(1/3)-1)*100)</f>
        <v>5.9043110353037331</v>
      </c>
      <c r="U28" s="824">
        <f>IF(INDEX(Historical!$I$7:$I$1455,MATCH(B28,Historical!$B$7:$B$1455,0))=0,"n/a",((INDEX(Historical!$C$7:$C$1455,MATCH(B28,Historical!$B$7:$B$1455,0))/INDEX(Historical!$I$7:$I$1455,MATCH(B28,Historical!$B$7:$B$1455,0)))^(1/5)-1)*100)</f>
        <v>10.295492582259392</v>
      </c>
      <c r="V28" s="824">
        <f>IF(INDEX(Historical!$O$7:$O$1455,MATCH(B28,Historical!$B$7:$B$1455,0))=0,"n/a",((INDEX(Historical!$C$7:$C$1455,MATCH(B28,Historical!$B$7:$B$1455,0))/INDEX(Historical!$O$7:$O$1455,MATCH(B28,Historical!$B$7:$B$1455,0)))^(1/10)-1)*100)</f>
        <v>11.656529113375647</v>
      </c>
      <c r="W28" s="825">
        <f>IF(OR(U28&lt;=0,U28="n/a",V28&lt;=0,V28="n/a"),"n/a",U28/V28)</f>
        <v>0.88323826776578873</v>
      </c>
      <c r="X28" s="826">
        <f>IF(OR(AJ28&lt;=0,AJ28="n/a",U28&lt;=0,U28="n/a"),"n/a",U28/AJ28)</f>
        <v>2.3943006005254399</v>
      </c>
      <c r="Y28" s="1032"/>
      <c r="Z28" s="766">
        <f>IF(OR(AC28&lt;0.01,AC28="n/a"),"n/a",M28/AC28*100)</f>
        <v>19.448476052249639</v>
      </c>
      <c r="AA28" s="1042">
        <f>IF(OR(AC28&lt;0.01,AC28="n/a"),"n/a",I28/AC28)</f>
        <v>13.979680696661829</v>
      </c>
      <c r="AB28" s="1043">
        <v>12</v>
      </c>
      <c r="AC28" s="1021">
        <v>6.89</v>
      </c>
      <c r="AD28" s="1021">
        <v>1</v>
      </c>
      <c r="AE28" s="1021">
        <v>3.12</v>
      </c>
      <c r="AF28" s="1021">
        <v>2.93</v>
      </c>
      <c r="AG28" s="1021">
        <v>9.4</v>
      </c>
      <c r="AH28" s="1021">
        <v>8.3000000000000007</v>
      </c>
      <c r="AI28" s="1021">
        <v>12.920000000000002</v>
      </c>
      <c r="AJ28" s="1021">
        <v>4.3</v>
      </c>
      <c r="AK28" s="1021">
        <v>13.950000000000001</v>
      </c>
      <c r="AL28" s="1034">
        <v>10340</v>
      </c>
      <c r="AM28" s="1028">
        <v>0.1</v>
      </c>
      <c r="AN28" s="1021">
        <v>0.48</v>
      </c>
      <c r="AO28" s="868">
        <f>IF(U28="n/a","n/a",IF(AA28&lt;0,"n/a",IF(AA28="n/a","n/a",J28+U28-AA28)))</f>
        <v>-2.2929921011134002</v>
      </c>
      <c r="AP28" s="869">
        <f>IF(U28="n/a","n/a",J28+U28)</f>
        <v>11.686688595548429</v>
      </c>
      <c r="AQ28" s="1044">
        <f>IF(OR(AC28&lt;0.01,AF28="n/a"),"n/a",(I28/SQRT(22.5*AC28*(I28/AF28))-1)*100)</f>
        <v>34.924611775480251</v>
      </c>
      <c r="AR28" s="766">
        <f>INDEX(Historical!$C$7:$C$1455,MATCH(B28,Historical!$B$7:$B$1455,0))*IF(AH28="n/a",1.03,IF(AH28&lt;0,1.01,IF(AH28&gt;10,1.1,(1+AH28/100))))</f>
        <v>1.3699949999999999</v>
      </c>
      <c r="AS28" s="1042">
        <f>IF($AI28="n/a",1.03*AR28,IF($AI28&lt;0,1.01*AR28,IF($AI28&gt;10,1.1*AR28,(1+$AI28/100)*AR28)))</f>
        <v>1.5069945</v>
      </c>
      <c r="AT28" s="1042">
        <f>IF($AK28="n/a",1.03*AS28,IF($AK28&lt;0,1.01*AS28,IF($AK28&gt;10,1.1*AS28,(1+$AK28/100)*AS28)))</f>
        <v>1.6576939500000001</v>
      </c>
      <c r="AU28" s="1042">
        <f>IF($AK28="n/a",1.03*AT28,IF($AK28&lt;0,1.01*AT28,IF($AK28&gt;10,1.1*AT28,(1+$AK28/100)*AT28)))</f>
        <v>1.8234633450000002</v>
      </c>
      <c r="AV28" s="1042">
        <f>IF($AK28="n/a",1.03*AU28,IF($AK28&lt;0,1.01*AU28,IF($AK28&gt;10,1.1*AU28,(1+$AK28/100)*AU28)))</f>
        <v>2.0058096795000004</v>
      </c>
      <c r="AW28" s="766">
        <f>SUM(AR28:AV28)</f>
        <v>8.3639564745000001</v>
      </c>
      <c r="AX28" s="877">
        <f>AW28/I28*100</f>
        <v>8.683509628841362</v>
      </c>
      <c r="AY28" s="1212">
        <v>1.54</v>
      </c>
      <c r="AZ28" s="1028">
        <v>11.03</v>
      </c>
      <c r="BA28" s="1028">
        <v>-30.54</v>
      </c>
      <c r="BB28" s="1028">
        <v>-3.4099999999999997</v>
      </c>
      <c r="BC28" s="1028">
        <v>-1.48</v>
      </c>
      <c r="BE28" s="721">
        <v>1995</v>
      </c>
      <c r="BF28" s="1057">
        <f>IF(BE28&gt;2008,0,IF(BE28&gt;2001,1,IF(BE28&gt;1990,2,IF(BE28&gt;1980,3,IF(BE28&gt;1973,4,IF(BE28&gt;1970,5,IF(BE28&gt;1960,6,IF(BE28&gt;1958,7,IF(BE28&gt;1953,8,9)))))))))</f>
        <v>2</v>
      </c>
    </row>
    <row r="29" spans="1:58" ht="11.25" customHeight="1" x14ac:dyDescent="0.2">
      <c r="A29" s="1019" t="s">
        <v>3823</v>
      </c>
      <c r="B29" s="1031" t="s">
        <v>3824</v>
      </c>
      <c r="C29" s="1181" t="s">
        <v>4414</v>
      </c>
      <c r="D29" s="1181" t="s">
        <v>4415</v>
      </c>
      <c r="E29" s="857">
        <v>5</v>
      </c>
      <c r="F29" s="1245">
        <v>778</v>
      </c>
      <c r="G29" s="1245" t="s">
        <v>107</v>
      </c>
      <c r="H29" s="1245" t="s">
        <v>107</v>
      </c>
      <c r="I29" s="1030">
        <v>310.57</v>
      </c>
      <c r="J29" s="766">
        <f>(M29/I29)*100</f>
        <v>5.795794828863059</v>
      </c>
      <c r="K29" s="1033">
        <v>4.5</v>
      </c>
      <c r="L29" s="1043">
        <v>4</v>
      </c>
      <c r="M29" s="756">
        <f>K29*L29</f>
        <v>18</v>
      </c>
      <c r="N29" s="1026" t="s">
        <v>108</v>
      </c>
      <c r="O29" s="860">
        <v>4.25</v>
      </c>
      <c r="P29" s="714">
        <v>43126</v>
      </c>
      <c r="Q29" s="714">
        <v>43146</v>
      </c>
      <c r="R29" s="756">
        <f>(K29-O29)/O29*100</f>
        <v>5.8823529411764701</v>
      </c>
      <c r="S29" s="824">
        <f>IF(INDEX(Historical!$D$7:$D$1455,MATCH(B29,Historical!$B$7:$B$1455,0))=0,"n/a",(INDEX(Historical!$C$7:$C$1455,MATCH(B29,Historical!$B$7:$B$1455,0))/INDEX(Historical!$D$7:$D$1455,MATCH(B29,Historical!$B$7:$B$1455,0))-1)*100)</f>
        <v>6.25</v>
      </c>
      <c r="T29" s="824">
        <f>IF(INDEX(Historical!$F$7:$F$1455,MATCH(B29,Historical!$B$7:$B$1455,0))=0,"n/a",((INDEX(Historical!$C$7:$C$1455,MATCH(B29,Historical!$B$7:$B$1455,0))/INDEX(Historical!$F$7:$F$1455,MATCH(B29,Historical!$B$7:$B$1455,0)))^(1/3)-1)*100)</f>
        <v>9.3541299792876842</v>
      </c>
      <c r="U29" s="824">
        <f>IF(INDEX(Historical!$I$7:$I$1455,MATCH(B29,Historical!$B$7:$B$1455,0))=0,"n/a",((INDEX(Historical!$C$7:$C$1455,MATCH(B29,Historical!$B$7:$B$1455,0))/INDEX(Historical!$I$7:$I$1455,MATCH(B29,Historical!$B$7:$B$1455,0)))^(1/5)-1)*100)</f>
        <v>2.5348575657732741</v>
      </c>
      <c r="V29" s="824" t="str">
        <f>IF(INDEX(Historical!$O$7:$O$1455,MATCH(B29,Historical!$B$7:$B$1455,0))=0,"n/a",((INDEX(Historical!$C$7:$C$1455,MATCH(B29,Historical!$B$7:$B$1455,0))/INDEX(Historical!$O$7:$O$1455,MATCH(B29,Historical!$B$7:$B$1455,0)))^(1/10)-1)*100)</f>
        <v>n/a</v>
      </c>
      <c r="W29" s="825" t="str">
        <f>IF(OR(U29&lt;=0,U29="n/a",V29&lt;=0,V29="n/a"),"n/a",U29/V29)</f>
        <v>n/a</v>
      </c>
      <c r="X29" s="826">
        <f>IF(OR(AJ29&lt;=0,AJ29="n/a",U29&lt;=0,U29="n/a"),"n/a",U29/AJ29)</f>
        <v>0.24851544762483083</v>
      </c>
      <c r="Y29" s="1032"/>
      <c r="Z29" s="766">
        <f>IF(OR(AC29&lt;0.01,AC29="n/a"),"n/a",M29/AC29*100)</f>
        <v>142.63074484944534</v>
      </c>
      <c r="AA29" s="1042">
        <f>IF(OR(AC29&lt;0.01,AC29="n/a"),"n/a",I29/AC29)</f>
        <v>24.609350237717909</v>
      </c>
      <c r="AB29" s="1043">
        <v>12</v>
      </c>
      <c r="AC29" s="1021">
        <v>12.62</v>
      </c>
      <c r="AD29" s="1021" t="s">
        <v>138</v>
      </c>
      <c r="AE29" s="1021">
        <v>6.75</v>
      </c>
      <c r="AF29" s="1021">
        <v>5.33</v>
      </c>
      <c r="AG29" s="1021">
        <v>12.9</v>
      </c>
      <c r="AH29" s="1021">
        <v>-6.9</v>
      </c>
      <c r="AI29" s="1021" t="s">
        <v>138</v>
      </c>
      <c r="AJ29" s="1021">
        <v>10.199999999999999</v>
      </c>
      <c r="AK29" s="1021" t="s">
        <v>138</v>
      </c>
      <c r="AL29" s="1034">
        <v>1570</v>
      </c>
      <c r="AM29" s="1028">
        <v>58.720000000000006</v>
      </c>
      <c r="AN29" s="1021">
        <v>3.9</v>
      </c>
      <c r="AO29" s="868">
        <f>IF(U29="n/a","n/a",IF(AA29&lt;0,"n/a",IF(AA29="n/a","n/a",J29+U29-AA29)))</f>
        <v>-16.278697843081574</v>
      </c>
      <c r="AP29" s="869">
        <f>IF(U29="n/a","n/a",J29+U29)</f>
        <v>8.3306523946363331</v>
      </c>
      <c r="AQ29" s="1044">
        <f>IF(OR(AC29&lt;0.01,AF29="n/a"),"n/a",(I29/SQRT(22.5*AC29*(I29/AF29))-1)*100)</f>
        <v>141.44733657861104</v>
      </c>
      <c r="AR29" s="766">
        <f>INDEX(Historical!$C$7:$C$1455,MATCH(B29,Historical!$B$7:$B$1455,0))*IF(AH29="n/a",1.03,IF(AH29&lt;0,1.01,IF(AH29&gt;10,1.1,(1+AH29/100))))</f>
        <v>17.170000000000002</v>
      </c>
      <c r="AS29" s="1042">
        <f>IF($AI29="n/a",1.03*AR29,IF($AI29&lt;0,1.01*AR29,IF($AI29&gt;10,1.1*AR29,(1+$AI29/100)*AR29)))</f>
        <v>17.685100000000002</v>
      </c>
      <c r="AT29" s="1042">
        <f>IF($AK29="n/a",1.03*AS29,IF($AK29&lt;0,1.01*AS29,IF($AK29&gt;10,1.1*AS29,(1+$AK29/100)*AS29)))</f>
        <v>18.215653000000003</v>
      </c>
      <c r="AU29" s="1042">
        <f>IF($AK29="n/a",1.03*AT29,IF($AK29&lt;0,1.01*AT29,IF($AK29&gt;10,1.1*AT29,(1+$AK29/100)*AT29)))</f>
        <v>18.762122590000004</v>
      </c>
      <c r="AV29" s="1042">
        <f>IF($AK29="n/a",1.03*AU29,IF($AK29&lt;0,1.01*AU29,IF($AK29&gt;10,1.1*AU29,(1+$AK29/100)*AU29)))</f>
        <v>19.324986267700005</v>
      </c>
      <c r="AW29" s="766">
        <f>SUM(AR29:AV29)</f>
        <v>91.157861857700027</v>
      </c>
      <c r="AX29" s="877">
        <f>AW29/I29*100</f>
        <v>29.351792464726156</v>
      </c>
      <c r="AY29" s="1212">
        <v>0.44</v>
      </c>
      <c r="AZ29" s="1028">
        <v>2.16</v>
      </c>
      <c r="BA29" s="1028">
        <v>-26.740000000000002</v>
      </c>
      <c r="BB29" s="1028">
        <v>-5.08</v>
      </c>
      <c r="BC29" s="1028">
        <v>-14.81</v>
      </c>
      <c r="BE29" s="721">
        <v>2014</v>
      </c>
      <c r="BF29" s="1057">
        <f>IF(BE29&gt;2008,0,IF(BE29&gt;2001,1,IF(BE29&gt;1990,2,IF(BE29&gt;1980,3,IF(BE29&gt;1973,4,IF(BE29&gt;1970,5,IF(BE29&gt;1960,6,IF(BE29&gt;1958,7,IF(BE29&gt;1953,8,9)))))))))</f>
        <v>0</v>
      </c>
    </row>
    <row r="30" spans="1:58" ht="11.25" customHeight="1" x14ac:dyDescent="0.2">
      <c r="A30" s="1027" t="s">
        <v>901</v>
      </c>
      <c r="B30" s="1031" t="s">
        <v>902</v>
      </c>
      <c r="C30" s="1181" t="s">
        <v>4414</v>
      </c>
      <c r="D30" s="1181" t="s">
        <v>4415</v>
      </c>
      <c r="E30" s="857">
        <v>8</v>
      </c>
      <c r="F30" s="1245">
        <v>502</v>
      </c>
      <c r="G30" s="1187" t="s">
        <v>107</v>
      </c>
      <c r="H30" s="1187" t="s">
        <v>107</v>
      </c>
      <c r="I30" s="1030">
        <v>124.5</v>
      </c>
      <c r="J30" s="766">
        <f>(M30/I30)*100</f>
        <v>2.987951807228916</v>
      </c>
      <c r="K30" s="1033">
        <v>0.93</v>
      </c>
      <c r="L30" s="1043">
        <v>4</v>
      </c>
      <c r="M30" s="756">
        <f>K30*L30</f>
        <v>3.72</v>
      </c>
      <c r="N30" s="1026" t="s">
        <v>497</v>
      </c>
      <c r="O30" s="860">
        <v>0.9</v>
      </c>
      <c r="P30" s="1016">
        <v>43279</v>
      </c>
      <c r="Q30" s="1016">
        <v>43297</v>
      </c>
      <c r="R30" s="756">
        <f>(K30-O30)/O30*100</f>
        <v>3.3333333333333361</v>
      </c>
      <c r="S30" s="824">
        <f>IF(INDEX(Historical!$D$7:$D$1455,MATCH(B30,Historical!$B$7:$B$1455,0))=0,"n/a",(INDEX(Historical!$C$7:$C$1455,MATCH(B30,Historical!$B$7:$B$1455,0))/INDEX(Historical!$D$7:$D$1455,MATCH(B30,Historical!$B$7:$B$1455,0))-1)*100)</f>
        <v>7.4999999999999956</v>
      </c>
      <c r="T30" s="824">
        <f>IF(INDEX(Historical!$F$7:$F$1455,MATCH(B30,Historical!$B$7:$B$1455,0))=0,"n/a",((INDEX(Historical!$C$7:$C$1455,MATCH(B30,Historical!$B$7:$B$1455,0))/INDEX(Historical!$F$7:$F$1455,MATCH(B30,Historical!$B$7:$B$1455,0)))^(1/3)-1)*100)</f>
        <v>6.8488317478105909</v>
      </c>
      <c r="U30" s="824">
        <f>IF(INDEX(Historical!$I$7:$I$1455,MATCH(B30,Historical!$B$7:$B$1455,0))=0,"n/a",((INDEX(Historical!$C$7:$C$1455,MATCH(B30,Historical!$B$7:$B$1455,0))/INDEX(Historical!$I$7:$I$1455,MATCH(B30,Historical!$B$7:$B$1455,0)))^(1/5)-1)*100)</f>
        <v>11.234988597015217</v>
      </c>
      <c r="V30" s="824">
        <f>IF(INDEX(Historical!$O$7:$O$1455,MATCH(B30,Historical!$B$7:$B$1455,0))=0,"n/a",((INDEX(Historical!$C$7:$C$1455,MATCH(B30,Historical!$B$7:$B$1455,0))/INDEX(Historical!$O$7:$O$1455,MATCH(B30,Historical!$B$7:$B$1455,0)))^(1/10)-1)*100)</f>
        <v>1.3779999155679956</v>
      </c>
      <c r="W30" s="825">
        <f>IF(OR(U30&lt;=0,U30="n/a",V30&lt;=0,V30="n/a"),"n/a",U30/V30)</f>
        <v>8.1531126889686956</v>
      </c>
      <c r="X30" s="826">
        <f>IF(OR(AJ30&lt;=0,AJ30="n/a",U30&lt;=0,U30="n/a"),"n/a",U30/AJ30)</f>
        <v>1.0402767219458533</v>
      </c>
      <c r="Y30" s="777"/>
      <c r="Z30" s="766">
        <f>IF(OR(AC30&lt;0.01,AC30="n/a"),"n/a",M30/AC30*100)</f>
        <v>89.638554216867476</v>
      </c>
      <c r="AA30" s="1042">
        <f>IF(OR(AC30&lt;0.01,AC30="n/a"),"n/a",I30/AC30)</f>
        <v>29.999999999999996</v>
      </c>
      <c r="AB30" s="1043">
        <v>12</v>
      </c>
      <c r="AC30" s="1021">
        <v>4.1500000000000004</v>
      </c>
      <c r="AD30" s="1021">
        <v>300.07</v>
      </c>
      <c r="AE30" s="1021">
        <v>10.44</v>
      </c>
      <c r="AF30" s="1021">
        <v>1.91</v>
      </c>
      <c r="AG30" s="1021">
        <v>8.4</v>
      </c>
      <c r="AH30" s="1023">
        <v>179.5</v>
      </c>
      <c r="AI30" s="1023">
        <v>-46.75</v>
      </c>
      <c r="AJ30" s="1021">
        <v>10.8</v>
      </c>
      <c r="AK30" s="1021">
        <v>0.1</v>
      </c>
      <c r="AL30" s="1034">
        <v>13430</v>
      </c>
      <c r="AM30" s="1028">
        <v>1.4000000000000001</v>
      </c>
      <c r="AN30" s="1021">
        <v>0.84</v>
      </c>
      <c r="AO30" s="868">
        <f>IF(U30="n/a","n/a",IF(AA30&lt;0,"n/a",IF(AA30="n/a","n/a",J30+U30-AA30)))</f>
        <v>-15.777059595755864</v>
      </c>
      <c r="AP30" s="869">
        <f>IF(U30="n/a","n/a",J30+U30)</f>
        <v>14.222940404244133</v>
      </c>
      <c r="AQ30" s="1044">
        <f>IF(OR(AC30&lt;0.01,AF30="n/a"),"n/a",(I30/SQRT(22.5*AC30*(I30/AF30))-1)*100)</f>
        <v>59.582789381144295</v>
      </c>
      <c r="AR30" s="766">
        <f>INDEX(Historical!$C$7:$C$1455,MATCH(B30,Historical!$B$7:$B$1455,0))*IF(AH30="n/a",1.03,IF(AH30&lt;0,1.01,IF(AH30&gt;10,1.1,(1+AH30/100))))</f>
        <v>3.7840000000000003</v>
      </c>
      <c r="AS30" s="1042">
        <f>IF($AI30="n/a",1.03*AR30,IF($AI30&lt;0,1.01*AR30,IF($AI30&gt;10,1.1*AR30,(1+$AI30/100)*AR30)))</f>
        <v>3.8218400000000003</v>
      </c>
      <c r="AT30" s="1042">
        <f>IF($AK30="n/a",1.03*AS30,IF($AK30&lt;0,1.01*AS30,IF($AK30&gt;10,1.1*AS30,(1+$AK30/100)*AS30)))</f>
        <v>3.82566184</v>
      </c>
      <c r="AU30" s="1042">
        <f>IF($AK30="n/a",1.03*AT30,IF($AK30&lt;0,1.01*AT30,IF($AK30&gt;10,1.1*AT30,(1+$AK30/100)*AT30)))</f>
        <v>3.8294875018399996</v>
      </c>
      <c r="AV30" s="1042">
        <f>IF($AK30="n/a",1.03*AU30,IF($AK30&lt;0,1.01*AU30,IF($AK30&gt;10,1.1*AU30,(1+$AK30/100)*AU30)))</f>
        <v>3.8333169893418391</v>
      </c>
      <c r="AW30" s="766">
        <f>SUM(AR30:AV30)</f>
        <v>19.094306331181841</v>
      </c>
      <c r="AX30" s="877">
        <f>AW30/I30*100</f>
        <v>15.336792233880997</v>
      </c>
      <c r="AY30" s="1212">
        <v>0.74</v>
      </c>
      <c r="AZ30" s="1028">
        <v>9.2100000000000009</v>
      </c>
      <c r="BA30" s="1028">
        <v>-7.35</v>
      </c>
      <c r="BB30" s="1028">
        <v>1.18</v>
      </c>
      <c r="BC30" s="1028">
        <v>-0.22</v>
      </c>
      <c r="BE30" s="721">
        <v>2011</v>
      </c>
      <c r="BF30" s="1057">
        <f>IF(BE30&gt;2008,0,IF(BE30&gt;2001,1,IF(BE30&gt;1990,2,IF(BE30&gt;1980,3,IF(BE30&gt;1973,4,IF(BE30&gt;1970,5,IF(BE30&gt;1960,6,IF(BE30&gt;1958,7,IF(BE30&gt;1953,8,9)))))))))</f>
        <v>0</v>
      </c>
    </row>
    <row r="31" spans="1:58" ht="11.25" customHeight="1" x14ac:dyDescent="0.2">
      <c r="A31" s="1019" t="s">
        <v>3825</v>
      </c>
      <c r="B31" s="1031" t="s">
        <v>3826</v>
      </c>
      <c r="C31" s="1181" t="s">
        <v>113</v>
      </c>
      <c r="D31" s="1181" t="s">
        <v>1236</v>
      </c>
      <c r="E31" s="857">
        <v>5</v>
      </c>
      <c r="F31" s="1245">
        <v>793</v>
      </c>
      <c r="G31" s="1209" t="s">
        <v>107</v>
      </c>
      <c r="H31" s="1209" t="s">
        <v>107</v>
      </c>
      <c r="I31" s="1030">
        <v>91.59</v>
      </c>
      <c r="J31" s="766">
        <f>(M31/I31)*100</f>
        <v>0.917130691123485</v>
      </c>
      <c r="K31" s="1033">
        <v>0.21</v>
      </c>
      <c r="L31" s="1043">
        <v>4</v>
      </c>
      <c r="M31" s="756">
        <f>K31*L31</f>
        <v>0.84</v>
      </c>
      <c r="N31" s="1026" t="s">
        <v>153</v>
      </c>
      <c r="O31" s="860">
        <v>0.16</v>
      </c>
      <c r="P31" s="1016">
        <v>43173</v>
      </c>
      <c r="Q31" s="1016">
        <v>43188</v>
      </c>
      <c r="R31" s="756">
        <f>(K31-O31)/O31*100</f>
        <v>31.249999999999993</v>
      </c>
      <c r="S31" s="824">
        <f>IF(INDEX(Historical!$D$7:$D$1455,MATCH(B31,Historical!$B$7:$B$1455,0))=0,"n/a",(INDEX(Historical!$C$7:$C$1455,MATCH(B31,Historical!$B$7:$B$1455,0))/INDEX(Historical!$D$7:$D$1455,MATCH(B31,Historical!$B$7:$B$1455,0))-1)*100)</f>
        <v>33.33333333333335</v>
      </c>
      <c r="T31" s="824">
        <f>IF(INDEX(Historical!$F$7:$F$1455,MATCH(B31,Historical!$B$7:$B$1455,0))=0,"n/a",((INDEX(Historical!$C$7:$C$1455,MATCH(B31,Historical!$B$7:$B$1455,0))/INDEX(Historical!$F$7:$F$1455,MATCH(B31,Historical!$B$7:$B$1455,0)))^(1/3)-1)*100)</f>
        <v>25.99210498948732</v>
      </c>
      <c r="U31" s="824" t="str">
        <f>IF(INDEX(Historical!$I$7:$I$1455,MATCH(B31,Historical!$B$7:$B$1455,0))=0,"n/a",((INDEX(Historical!$C$7:$C$1455,MATCH(B31,Historical!$B$7:$B$1455,0))/INDEX(Historical!$I$7:$I$1455,MATCH(B31,Historical!$B$7:$B$1455,0)))^(1/5)-1)*100)</f>
        <v>n/a</v>
      </c>
      <c r="V31" s="824" t="str">
        <f>IF(INDEX(Historical!$O$7:$O$1455,MATCH(B31,Historical!$B$7:$B$1455,0))=0,"n/a",((INDEX(Historical!$C$7:$C$1455,MATCH(B31,Historical!$B$7:$B$1455,0))/INDEX(Historical!$O$7:$O$1455,MATCH(B31,Historical!$B$7:$B$1455,0)))^(1/10)-1)*100)</f>
        <v>n/a</v>
      </c>
      <c r="W31" s="825" t="str">
        <f>IF(OR(U31&lt;=0,U31="n/a",V31&lt;=0,V31="n/a"),"n/a",U31/V31)</f>
        <v>n/a</v>
      </c>
      <c r="X31" s="826" t="str">
        <f>IF(OR(AJ31&lt;=0,AJ31="n/a",U31&lt;=0,U31="n/a"),"n/a",U31/AJ31)</f>
        <v>n/a</v>
      </c>
      <c r="Y31" s="1032" t="s">
        <v>4135</v>
      </c>
      <c r="Z31" s="766">
        <f>IF(OR(AC31&lt;0.01,AC31="n/a"),"n/a",M31/AC31*100)</f>
        <v>22.105263157894736</v>
      </c>
      <c r="AA31" s="1042">
        <f>IF(OR(AC31&lt;0.01,AC31="n/a"),"n/a",I31/AC31)</f>
        <v>24.102631578947371</v>
      </c>
      <c r="AB31" s="1043">
        <v>12</v>
      </c>
      <c r="AC31" s="1021">
        <v>3.8</v>
      </c>
      <c r="AD31" s="1021">
        <v>2.14</v>
      </c>
      <c r="AE31" s="1021">
        <v>3.31</v>
      </c>
      <c r="AF31" s="1021">
        <v>14.58</v>
      </c>
      <c r="AG31" s="1023">
        <v>63.6</v>
      </c>
      <c r="AH31" s="1021">
        <v>43.5</v>
      </c>
      <c r="AI31" s="1021">
        <v>10.37</v>
      </c>
      <c r="AJ31" s="1021">
        <v>7.7</v>
      </c>
      <c r="AK31" s="1021">
        <v>11.28</v>
      </c>
      <c r="AL31" s="1034">
        <v>8770</v>
      </c>
      <c r="AM31" s="1028">
        <v>0.3</v>
      </c>
      <c r="AN31" s="1021">
        <v>2.4300000000000002</v>
      </c>
      <c r="AO31" s="868" t="str">
        <f>IF(U31="n/a","n/a",IF(AA31&lt;0,"n/a",IF(AA31="n/a","n/a",J31+U31-AA31)))</f>
        <v>n/a</v>
      </c>
      <c r="AP31" s="869" t="str">
        <f>IF(U31="n/a","n/a",J31+U31)</f>
        <v>n/a</v>
      </c>
      <c r="AQ31" s="1044">
        <f>IF(OR(AC31&lt;0.01,AF31="n/a"),"n/a",(I31/SQRT(22.5*AC31*(I31/AF31))-1)*100)</f>
        <v>295.20254633741791</v>
      </c>
      <c r="AR31" s="766">
        <f>INDEX(Historical!$C$7:$C$1455,MATCH(B31,Historical!$B$7:$B$1455,0))*IF(AH31="n/a",1.03,IF(AH31&lt;0,1.01,IF(AH31&gt;10,1.1,(1+AH31/100))))</f>
        <v>0.70400000000000007</v>
      </c>
      <c r="AS31" s="1042">
        <f>IF($AI31="n/a",1.03*AR31,IF($AI31&lt;0,1.01*AR31,IF($AI31&gt;10,1.1*AR31,(1+$AI31/100)*AR31)))</f>
        <v>0.77440000000000009</v>
      </c>
      <c r="AT31" s="1042">
        <f>IF($AK31="n/a",1.03*AS31,IF($AK31&lt;0,1.01*AS31,IF($AK31&gt;10,1.1*AS31,(1+$AK31/100)*AS31)))</f>
        <v>0.85184000000000015</v>
      </c>
      <c r="AU31" s="1042">
        <f>IF($AK31="n/a",1.03*AT31,IF($AK31&lt;0,1.01*AT31,IF($AK31&gt;10,1.1*AT31,(1+$AK31/100)*AT31)))</f>
        <v>0.93702400000000019</v>
      </c>
      <c r="AV31" s="1042">
        <f>IF($AK31="n/a",1.03*AU31,IF($AK31&lt;0,1.01*AU31,IF($AK31&gt;10,1.1*AU31,(1+$AK31/100)*AU31)))</f>
        <v>1.0307264000000003</v>
      </c>
      <c r="AW31" s="766">
        <f>SUM(AR31:AV31)</f>
        <v>4.2979904000000007</v>
      </c>
      <c r="AX31" s="877">
        <f>AW31/I31*100</f>
        <v>4.6926415547548865</v>
      </c>
      <c r="AY31" s="1212">
        <v>1.01</v>
      </c>
      <c r="AZ31" s="1028">
        <v>24.02</v>
      </c>
      <c r="BA31" s="1028">
        <v>-1.4000000000000001</v>
      </c>
      <c r="BB31" s="1028">
        <v>4.66</v>
      </c>
      <c r="BC31" s="1028">
        <v>9.4700000000000006</v>
      </c>
      <c r="BE31" s="721">
        <v>2014</v>
      </c>
      <c r="BF31" s="1057">
        <f>IF(BE31&gt;2008,0,IF(BE31&gt;2001,1,IF(BE31&gt;1990,2,IF(BE31&gt;1980,3,IF(BE31&gt;1973,4,IF(BE31&gt;1970,5,IF(BE31&gt;1960,6,IF(BE31&gt;1958,7,IF(BE31&gt;1953,8,9)))))))))</f>
        <v>0</v>
      </c>
    </row>
    <row r="32" spans="1:58" ht="11.25" customHeight="1" x14ac:dyDescent="0.2">
      <c r="A32" s="1019" t="s">
        <v>903</v>
      </c>
      <c r="B32" s="1031" t="s">
        <v>904</v>
      </c>
      <c r="C32" s="1181" t="s">
        <v>132</v>
      </c>
      <c r="D32" s="1181" t="s">
        <v>4424</v>
      </c>
      <c r="E32" s="857">
        <v>8</v>
      </c>
      <c r="F32" s="1245">
        <v>432</v>
      </c>
      <c r="G32" s="1187" t="s">
        <v>38</v>
      </c>
      <c r="H32" s="1187" t="s">
        <v>38</v>
      </c>
      <c r="I32" s="1030">
        <v>81.38</v>
      </c>
      <c r="J32" s="766">
        <f>(M32/I32)*100</f>
        <v>2.752519046448759</v>
      </c>
      <c r="K32" s="1033">
        <v>0.56000000000000005</v>
      </c>
      <c r="L32" s="1043">
        <v>4</v>
      </c>
      <c r="M32" s="756">
        <f>K32*L32</f>
        <v>2.2400000000000002</v>
      </c>
      <c r="N32" s="1026" t="s">
        <v>120</v>
      </c>
      <c r="O32" s="860">
        <v>0.53500000000000003</v>
      </c>
      <c r="P32" s="1016">
        <v>43145</v>
      </c>
      <c r="Q32" s="1016">
        <v>43160</v>
      </c>
      <c r="R32" s="756">
        <f>(K32-O32)/O32*100</f>
        <v>4.6728971962616859</v>
      </c>
      <c r="S32" s="824">
        <f>IF(INDEX(Historical!$D$7:$D$1455,MATCH(B32,Historical!$B$7:$B$1455,0))=0,"n/a",(INDEX(Historical!$C$7:$C$1455,MATCH(B32,Historical!$B$7:$B$1455,0))/INDEX(Historical!$D$7:$D$1455,MATCH(B32,Historical!$B$7:$B$1455,0))-1)*100)</f>
        <v>2.8846153846153966</v>
      </c>
      <c r="T32" s="824">
        <f>IF(INDEX(Historical!$F$7:$F$1455,MATCH(B32,Historical!$B$7:$B$1455,0))=0,"n/a",((INDEX(Historical!$C$7:$C$1455,MATCH(B32,Historical!$B$7:$B$1455,0))/INDEX(Historical!$F$7:$F$1455,MATCH(B32,Historical!$B$7:$B$1455,0)))^(1/3)-1)*100)</f>
        <v>2.9720203855973182</v>
      </c>
      <c r="U32" s="824">
        <f>IF(INDEX(Historical!$I$7:$I$1455,MATCH(B32,Historical!$B$7:$B$1455,0))=0,"n/a",((INDEX(Historical!$C$7:$C$1455,MATCH(B32,Historical!$B$7:$B$1455,0))/INDEX(Historical!$I$7:$I$1455,MATCH(B32,Historical!$B$7:$B$1455,0)))^(1/5)-1)*100)</f>
        <v>3.0668943850405306</v>
      </c>
      <c r="V32" s="824">
        <f>IF(INDEX(Historical!$O$7:$O$1455,MATCH(B32,Historical!$B$7:$B$1455,0))=0,"n/a",((INDEX(Historical!$C$7:$C$1455,MATCH(B32,Historical!$B$7:$B$1455,0))/INDEX(Historical!$O$7:$O$1455,MATCH(B32,Historical!$B$7:$B$1455,0)))^(1/10)-1)*100)</f>
        <v>2.6968192015808912</v>
      </c>
      <c r="W32" s="825">
        <f>IF(OR(U32&lt;=0,U32="n/a",V32&lt;=0,V32="n/a"),"n/a",U32/V32)</f>
        <v>1.1372265457182666</v>
      </c>
      <c r="X32" s="826">
        <f>IF(OR(AJ32&lt;=0,AJ32="n/a",U32&lt;=0,U32="n/a"),"n/a",U32/AJ32)</f>
        <v>0.78638317565141813</v>
      </c>
      <c r="Y32" s="769"/>
      <c r="Z32" s="766">
        <f>IF(OR(AC32&lt;0.01,AC32="n/a"),"n/a",M32/AC32*100)</f>
        <v>92.181069958847743</v>
      </c>
      <c r="AA32" s="1042">
        <f>IF(OR(AC32&lt;0.01,AC32="n/a"),"n/a",I32/AC32)</f>
        <v>33.489711934156375</v>
      </c>
      <c r="AB32" s="1043">
        <v>12</v>
      </c>
      <c r="AC32" s="1021">
        <v>2.4300000000000002</v>
      </c>
      <c r="AD32" s="1021">
        <v>5.58</v>
      </c>
      <c r="AE32" s="1021">
        <v>3.01</v>
      </c>
      <c r="AF32" s="1021">
        <v>1.98</v>
      </c>
      <c r="AG32" s="1021">
        <v>7.3999999999999995</v>
      </c>
      <c r="AH32" s="1021">
        <v>-0.5</v>
      </c>
      <c r="AI32" s="1021">
        <v>7.4899999999999993</v>
      </c>
      <c r="AJ32" s="1021">
        <v>3.9</v>
      </c>
      <c r="AK32" s="1021">
        <v>6</v>
      </c>
      <c r="AL32" s="1034">
        <v>4180</v>
      </c>
      <c r="AM32" s="1028">
        <v>0.3</v>
      </c>
      <c r="AN32" s="1021">
        <v>0.72</v>
      </c>
      <c r="AO32" s="868">
        <f>IF(U32="n/a","n/a",IF(AA32&lt;0,"n/a",IF(AA32="n/a","n/a",J32+U32-AA32)))</f>
        <v>-27.670298502667087</v>
      </c>
      <c r="AP32" s="869">
        <f>IF(U32="n/a","n/a",J32+U32)</f>
        <v>5.8194134314892896</v>
      </c>
      <c r="AQ32" s="1044">
        <f>IF(OR(AC32&lt;0.01,AF32="n/a"),"n/a",(I32/SQRT(22.5*AC32*(I32/AF32))-1)*100)</f>
        <v>71.671041536007493</v>
      </c>
      <c r="AR32" s="766">
        <f>INDEX(Historical!$C$7:$C$1455,MATCH(B32,Historical!$B$7:$B$1455,0))*IF(AH32="n/a",1.03,IF(AH32&lt;0,1.01,IF(AH32&gt;10,1.1,(1+AH32/100))))</f>
        <v>2.1614</v>
      </c>
      <c r="AS32" s="1042">
        <f>IF($AI32="n/a",1.03*AR32,IF($AI32&lt;0,1.01*AR32,IF($AI32&gt;10,1.1*AR32,(1+$AI32/100)*AR32)))</f>
        <v>2.3232888599999999</v>
      </c>
      <c r="AT32" s="1042">
        <f>IF($AK32="n/a",1.03*AS32,IF($AK32&lt;0,1.01*AS32,IF($AK32&gt;10,1.1*AS32,(1+$AK32/100)*AS32)))</f>
        <v>2.4626861916</v>
      </c>
      <c r="AU32" s="1042">
        <f>IF($AK32="n/a",1.03*AT32,IF($AK32&lt;0,1.01*AT32,IF($AK32&gt;10,1.1*AT32,(1+$AK32/100)*AT32)))</f>
        <v>2.6104473630960001</v>
      </c>
      <c r="AV32" s="1042">
        <f>IF($AK32="n/a",1.03*AU32,IF($AK32&lt;0,1.01*AU32,IF($AK32&gt;10,1.1*AU32,(1+$AK32/100)*AU32)))</f>
        <v>2.7670742048817605</v>
      </c>
      <c r="AW32" s="766">
        <f>SUM(AR32:AV32)</f>
        <v>12.324896619577761</v>
      </c>
      <c r="AX32" s="877">
        <f>AW32/I32*100</f>
        <v>15.144871737008799</v>
      </c>
      <c r="AY32" s="1212">
        <v>0.13</v>
      </c>
      <c r="AZ32" s="1028">
        <v>22.12</v>
      </c>
      <c r="BA32" s="1028">
        <v>0.16999999999999998</v>
      </c>
      <c r="BB32" s="1028">
        <v>6.34</v>
      </c>
      <c r="BC32" s="1028">
        <v>8.42</v>
      </c>
      <c r="BE32" s="721">
        <v>2011</v>
      </c>
      <c r="BF32" s="1057">
        <f>IF(BE32&gt;2008,0,IF(BE32&gt;2001,1,IF(BE32&gt;1990,2,IF(BE32&gt;1980,3,IF(BE32&gt;1973,4,IF(BE32&gt;1970,5,IF(BE32&gt;1960,6,IF(BE32&gt;1958,7,IF(BE32&gt;1953,8,9)))))))))</f>
        <v>0</v>
      </c>
    </row>
    <row r="33" spans="1:58" ht="11.25" customHeight="1" x14ac:dyDescent="0.2">
      <c r="A33" s="1027" t="s">
        <v>410</v>
      </c>
      <c r="B33" s="1031" t="s">
        <v>411</v>
      </c>
      <c r="C33" s="1181" t="s">
        <v>132</v>
      </c>
      <c r="D33" s="1181" t="s">
        <v>4424</v>
      </c>
      <c r="E33" s="857">
        <v>15</v>
      </c>
      <c r="F33" s="1245">
        <v>226</v>
      </c>
      <c r="G33" s="1182" t="s">
        <v>38</v>
      </c>
      <c r="H33" s="1182" t="s">
        <v>38</v>
      </c>
      <c r="I33" s="1030">
        <v>45.39</v>
      </c>
      <c r="J33" s="766">
        <f>(M33/I33)*100</f>
        <v>2.9521921128001765</v>
      </c>
      <c r="K33" s="1033">
        <v>0.33500000000000002</v>
      </c>
      <c r="L33" s="1043">
        <v>4</v>
      </c>
      <c r="M33" s="756">
        <f>K33*L33</f>
        <v>1.34</v>
      </c>
      <c r="N33" s="1026" t="s">
        <v>108</v>
      </c>
      <c r="O33" s="860">
        <v>0.315</v>
      </c>
      <c r="P33" s="714">
        <v>43130</v>
      </c>
      <c r="Q33" s="714">
        <v>43146</v>
      </c>
      <c r="R33" s="756">
        <f>(K33-O33)/O33*100</f>
        <v>6.3492063492063542</v>
      </c>
      <c r="S33" s="824">
        <f>IF(INDEX(Historical!$D$7:$D$1455,MATCH(B33,Historical!$B$7:$B$1455,0))=0,"n/a",(INDEX(Historical!$C$7:$C$1455,MATCH(B33,Historical!$B$7:$B$1455,0))/INDEX(Historical!$D$7:$D$1455,MATCH(B33,Historical!$B$7:$B$1455,0))-1)*100)</f>
        <v>7.2340425531914887</v>
      </c>
      <c r="T33" s="824">
        <f>IF(INDEX(Historical!$F$7:$F$1455,MATCH(B33,Historical!$B$7:$B$1455,0))=0,"n/a",((INDEX(Historical!$C$7:$C$1455,MATCH(B33,Historical!$B$7:$B$1455,0))/INDEX(Historical!$F$7:$F$1455,MATCH(B33,Historical!$B$7:$B$1455,0)))^(1/3)-1)*100)</f>
        <v>7.2976287935406559</v>
      </c>
      <c r="U33" s="824">
        <f>IF(INDEX(Historical!$I$7:$I$1455,MATCH(B33,Historical!$B$7:$B$1455,0))=0,"n/a",((INDEX(Historical!$C$7:$C$1455,MATCH(B33,Historical!$B$7:$B$1455,0))/INDEX(Historical!$I$7:$I$1455,MATCH(B33,Historical!$B$7:$B$1455,0)))^(1/5)-1)*100)</f>
        <v>6.9610375725068785</v>
      </c>
      <c r="V33" s="824">
        <f>IF(INDEX(Historical!$O$7:$O$1455,MATCH(B33,Historical!$B$7:$B$1455,0))=0,"n/a",((INDEX(Historical!$C$7:$C$1455,MATCH(B33,Historical!$B$7:$B$1455,0))/INDEX(Historical!$O$7:$O$1455,MATCH(B33,Historical!$B$7:$B$1455,0)))^(1/10)-1)*100)</f>
        <v>7.0926541172437352</v>
      </c>
      <c r="W33" s="825">
        <f>IF(OR(U33&lt;=0,U33="n/a",V33&lt;=0,V33="n/a"),"n/a",U33/V33)</f>
        <v>0.9814432591014316</v>
      </c>
      <c r="X33" s="826">
        <f>IF(OR(AJ33&lt;=0,AJ33="n/a",U33&lt;=0,U33="n/a"),"n/a",U33/AJ33)</f>
        <v>1.2890810319457182</v>
      </c>
      <c r="Y33" s="777"/>
      <c r="Z33" s="766">
        <f>IF(OR(AC33&lt;0.01,AC33="n/a"),"n/a",M33/AC33*100)</f>
        <v>62.037037037037038</v>
      </c>
      <c r="AA33" s="1042">
        <f>IF(OR(AC33&lt;0.01,AC33="n/a"),"n/a",I33/AC33)</f>
        <v>21.013888888888889</v>
      </c>
      <c r="AB33" s="1043">
        <v>12</v>
      </c>
      <c r="AC33" s="1021">
        <v>2.16</v>
      </c>
      <c r="AD33" s="1021">
        <v>3.57</v>
      </c>
      <c r="AE33" s="1021">
        <v>3.05</v>
      </c>
      <c r="AF33" s="1021">
        <v>2.34</v>
      </c>
      <c r="AG33" s="1021">
        <v>12</v>
      </c>
      <c r="AH33" s="1021">
        <v>15.8</v>
      </c>
      <c r="AI33" s="1021">
        <v>4.3999999999999995</v>
      </c>
      <c r="AJ33" s="1021">
        <v>5.4</v>
      </c>
      <c r="AK33" s="1021">
        <v>5.8999999999999995</v>
      </c>
      <c r="AL33" s="1034">
        <v>10730</v>
      </c>
      <c r="AM33" s="1028">
        <v>0.16</v>
      </c>
      <c r="AN33" s="1021">
        <v>1.29</v>
      </c>
      <c r="AO33" s="868">
        <f>IF(U33="n/a","n/a",IF(AA33&lt;0,"n/a",IF(AA33="n/a","n/a",J33+U33-AA33)))</f>
        <v>-11.100659203581834</v>
      </c>
      <c r="AP33" s="869">
        <f>IF(U33="n/a","n/a",J33+U33)</f>
        <v>9.913229685307055</v>
      </c>
      <c r="AQ33" s="1044">
        <f>IF(OR(AC33&lt;0.01,AF33="n/a"),"n/a",(I33/SQRT(22.5*AC33*(I33/AF33))-1)*100)</f>
        <v>47.832487784128297</v>
      </c>
      <c r="AR33" s="766">
        <f>INDEX(Historical!$C$7:$C$1455,MATCH(B33,Historical!$B$7:$B$1455,0))*IF(AH33="n/a",1.03,IF(AH33&lt;0,1.01,IF(AH33&gt;10,1.1,(1+AH33/100))))</f>
        <v>1.3860000000000001</v>
      </c>
      <c r="AS33" s="1042">
        <f>IF($AI33="n/a",1.03*AR33,IF($AI33&lt;0,1.01*AR33,IF($AI33&gt;10,1.1*AR33,(1+$AI33/100)*AR33)))</f>
        <v>1.4469840000000003</v>
      </c>
      <c r="AT33" s="1042">
        <f>IF($AK33="n/a",1.03*AS33,IF($AK33&lt;0,1.01*AS33,IF($AK33&gt;10,1.1*AS33,(1+$AK33/100)*AS33)))</f>
        <v>1.5323560560000002</v>
      </c>
      <c r="AU33" s="1042">
        <f>IF($AK33="n/a",1.03*AT33,IF($AK33&lt;0,1.01*AT33,IF($AK33&gt;10,1.1*AT33,(1+$AK33/100)*AT33)))</f>
        <v>1.6227650633040003</v>
      </c>
      <c r="AV33" s="1042">
        <f>IF($AK33="n/a",1.03*AU33,IF($AK33&lt;0,1.01*AU33,IF($AK33&gt;10,1.1*AU33,(1+$AK33/100)*AU33)))</f>
        <v>1.7185082020389362</v>
      </c>
      <c r="AW33" s="766">
        <f>SUM(AR33:AV33)</f>
        <v>7.7066133213429371</v>
      </c>
      <c r="AX33" s="877">
        <f>AW33/I33*100</f>
        <v>16.97865900273835</v>
      </c>
      <c r="AY33" s="1212">
        <v>0.17</v>
      </c>
      <c r="AZ33" s="1028">
        <v>23.21</v>
      </c>
      <c r="BA33" s="1028">
        <v>-1.43</v>
      </c>
      <c r="BB33" s="1028">
        <v>4.09</v>
      </c>
      <c r="BC33" s="1028">
        <v>8.0399999999999991</v>
      </c>
      <c r="BE33" s="721">
        <v>2004</v>
      </c>
      <c r="BF33" s="1057">
        <f>IF(BE33&gt;2008,0,IF(BE33&gt;2001,1,IF(BE33&gt;1990,2,IF(BE33&gt;1980,3,IF(BE33&gt;1973,4,IF(BE33&gt;1970,5,IF(BE33&gt;1960,6,IF(BE33&gt;1958,7,IF(BE33&gt;1953,8,9)))))))))</f>
        <v>1</v>
      </c>
    </row>
    <row r="34" spans="1:58" ht="11.25" customHeight="1" x14ac:dyDescent="0.2">
      <c r="A34" s="1019" t="s">
        <v>905</v>
      </c>
      <c r="B34" s="1031" t="s">
        <v>906</v>
      </c>
      <c r="C34" s="1181" t="s">
        <v>109</v>
      </c>
      <c r="D34" s="1181" t="s">
        <v>119</v>
      </c>
      <c r="E34" s="857">
        <v>8</v>
      </c>
      <c r="F34" s="1245">
        <v>462</v>
      </c>
      <c r="G34" s="1050" t="s">
        <v>116</v>
      </c>
      <c r="H34" s="1050" t="s">
        <v>116</v>
      </c>
      <c r="I34" s="1030">
        <v>89.19</v>
      </c>
      <c r="J34" s="766">
        <f>(M34/I34)*100</f>
        <v>2.0630115483798632</v>
      </c>
      <c r="K34" s="1033">
        <v>0.46</v>
      </c>
      <c r="L34" s="1043">
        <v>4</v>
      </c>
      <c r="M34" s="756">
        <f>K34*L34</f>
        <v>1.84</v>
      </c>
      <c r="N34" s="1026" t="s">
        <v>165</v>
      </c>
      <c r="O34" s="860">
        <v>0.37</v>
      </c>
      <c r="P34" s="1016">
        <v>43161</v>
      </c>
      <c r="Q34" s="1016">
        <v>43192</v>
      </c>
      <c r="R34" s="756">
        <f>(K34-O34)/O34*100</f>
        <v>24.32432432432433</v>
      </c>
      <c r="S34" s="824">
        <f>IF(INDEX(Historical!$D$7:$D$1455,MATCH(B34,Historical!$B$7:$B$1455,0))=0,"n/a",(INDEX(Historical!$C$7:$C$1455,MATCH(B34,Historical!$B$7:$B$1455,0))/INDEX(Historical!$D$7:$D$1455,MATCH(B34,Historical!$B$7:$B$1455,0))-1)*100)</f>
        <v>11.627906976744185</v>
      </c>
      <c r="T34" s="824">
        <f>IF(INDEX(Historical!$F$7:$F$1455,MATCH(B34,Historical!$B$7:$B$1455,0))=0,"n/a",((INDEX(Historical!$C$7:$C$1455,MATCH(B34,Historical!$B$7:$B$1455,0))/INDEX(Historical!$F$7:$F$1455,MATCH(B34,Historical!$B$7:$B$1455,0)))^(1/3)-1)*100)</f>
        <v>8.7380373002892142</v>
      </c>
      <c r="U34" s="824">
        <f>IF(INDEX(Historical!$I$7:$I$1455,MATCH(B34,Historical!$B$7:$B$1455,0))=0,"n/a",((INDEX(Historical!$C$7:$C$1455,MATCH(B34,Historical!$B$7:$B$1455,0))/INDEX(Historical!$I$7:$I$1455,MATCH(B34,Historical!$B$7:$B$1455,0)))^(1/5)-1)*100)</f>
        <v>10.350921459993479</v>
      </c>
      <c r="V34" s="824">
        <f>IF(INDEX(Historical!$O$7:$O$1455,MATCH(B34,Historical!$B$7:$B$1455,0))=0,"n/a",((INDEX(Historical!$C$7:$C$1455,MATCH(B34,Historical!$B$7:$B$1455,0))/INDEX(Historical!$O$7:$O$1455,MATCH(B34,Historical!$B$7:$B$1455,0)))^(1/10)-1)*100)</f>
        <v>-0.53921321115111276</v>
      </c>
      <c r="W34" s="825" t="str">
        <f>IF(OR(U34&lt;=0,U34="n/a",V34&lt;=0,V34="n/a"),"n/a",U34/V34)</f>
        <v>n/a</v>
      </c>
      <c r="X34" s="826">
        <f>IF(OR(AJ34&lt;=0,AJ34="n/a",U34&lt;=0,U34="n/a"),"n/a",U34/AJ34)</f>
        <v>1.2470989710835516</v>
      </c>
      <c r="Y34" s="780"/>
      <c r="Z34" s="766">
        <f>IF(OR(AC34&lt;0.01,AC34="n/a"),"n/a",M34/AC34*100)</f>
        <v>21.004566210045663</v>
      </c>
      <c r="AA34" s="1042">
        <f>IF(OR(AC34&lt;0.01,AC34="n/a"),"n/a",I34/AC34)</f>
        <v>10.181506849315069</v>
      </c>
      <c r="AB34" s="1043">
        <v>12</v>
      </c>
      <c r="AC34" s="1021">
        <v>8.76</v>
      </c>
      <c r="AD34" s="1021">
        <v>0.69</v>
      </c>
      <c r="AE34" s="1021">
        <v>0.77</v>
      </c>
      <c r="AF34" s="1021">
        <v>1.45</v>
      </c>
      <c r="AG34" s="1021">
        <v>17.299999999999997</v>
      </c>
      <c r="AH34" s="1021">
        <v>49.5</v>
      </c>
      <c r="AI34" s="1021">
        <v>0.65</v>
      </c>
      <c r="AJ34" s="1021">
        <v>8.3000000000000007</v>
      </c>
      <c r="AK34" s="1021">
        <v>14.84</v>
      </c>
      <c r="AL34" s="1034">
        <v>30840</v>
      </c>
      <c r="AM34" s="1028">
        <v>0.1</v>
      </c>
      <c r="AN34" s="1021">
        <v>0.3</v>
      </c>
      <c r="AO34" s="868">
        <f>IF(U34="n/a","n/a",IF(AA34&lt;0,"n/a",IF(AA34="n/a","n/a",J34+U34-AA34)))</f>
        <v>2.2324261590582744</v>
      </c>
      <c r="AP34" s="869">
        <f>IF(U34="n/a","n/a",J34+U34)</f>
        <v>12.413933008373343</v>
      </c>
      <c r="AQ34" s="1044">
        <f>IF(OR(AC34&lt;0.01,AF34="n/a"),"n/a",(I34/SQRT(22.5*AC34*(I34/AF34))-1)*100)</f>
        <v>-18.997435070769797</v>
      </c>
      <c r="AR34" s="766">
        <f>INDEX(Historical!$C$7:$C$1455,MATCH(B34,Historical!$B$7:$B$1455,0))*IF(AH34="n/a",1.03,IF(AH34&lt;0,1.01,IF(AH34&gt;10,1.1,(1+AH34/100))))</f>
        <v>1.5840000000000001</v>
      </c>
      <c r="AS34" s="1042">
        <f>IF($AI34="n/a",1.03*AR34,IF($AI34&lt;0,1.01*AR34,IF($AI34&gt;10,1.1*AR34,(1+$AI34/100)*AR34)))</f>
        <v>1.5942959999999999</v>
      </c>
      <c r="AT34" s="1042">
        <f>IF($AK34="n/a",1.03*AS34,IF($AK34&lt;0,1.01*AS34,IF($AK34&gt;10,1.1*AS34,(1+$AK34/100)*AS34)))</f>
        <v>1.7537256000000001</v>
      </c>
      <c r="AU34" s="1042">
        <f>IF($AK34="n/a",1.03*AT34,IF($AK34&lt;0,1.01*AT34,IF($AK34&gt;10,1.1*AT34,(1+$AK34/100)*AT34)))</f>
        <v>1.9290981600000003</v>
      </c>
      <c r="AV34" s="1042">
        <f>IF($AK34="n/a",1.03*AU34,IF($AK34&lt;0,1.01*AU34,IF($AK34&gt;10,1.1*AU34,(1+$AK34/100)*AU34)))</f>
        <v>2.1220079760000004</v>
      </c>
      <c r="AW34" s="766">
        <f>SUM(AR34:AV34)</f>
        <v>8.9831277360000019</v>
      </c>
      <c r="AX34" s="877">
        <f>AW34/I34*100</f>
        <v>10.071900141271446</v>
      </c>
      <c r="AY34" s="1212">
        <v>0.9</v>
      </c>
      <c r="AZ34" s="1028">
        <v>2.79</v>
      </c>
      <c r="BA34" s="1028">
        <v>-15.35</v>
      </c>
      <c r="BB34" s="1028">
        <v>-5.28</v>
      </c>
      <c r="BC34" s="1028">
        <v>-6.47</v>
      </c>
      <c r="BE34" s="721">
        <v>2011</v>
      </c>
      <c r="BF34" s="1057">
        <f>IF(BE34&gt;2008,0,IF(BE34&gt;2001,1,IF(BE34&gt;1990,2,IF(BE34&gt;1980,3,IF(BE34&gt;1973,4,IF(BE34&gt;1970,5,IF(BE34&gt;1960,6,IF(BE34&gt;1958,7,IF(BE34&gt;1953,8,9)))))))))</f>
        <v>0</v>
      </c>
    </row>
    <row r="35" spans="1:58" ht="11.25" customHeight="1" x14ac:dyDescent="0.2">
      <c r="A35" s="1019" t="s">
        <v>907</v>
      </c>
      <c r="B35" s="1031" t="s">
        <v>908</v>
      </c>
      <c r="C35" s="1181" t="s">
        <v>113</v>
      </c>
      <c r="D35" s="1181" t="s">
        <v>214</v>
      </c>
      <c r="E35" s="857">
        <v>6</v>
      </c>
      <c r="F35" s="1245">
        <v>657</v>
      </c>
      <c r="G35" s="1088" t="s">
        <v>107</v>
      </c>
      <c r="H35" s="1088" t="s">
        <v>107</v>
      </c>
      <c r="I35" s="1030">
        <v>31.55</v>
      </c>
      <c r="J35" s="766">
        <f>(M35/I35)*100</f>
        <v>2.1553090332805072</v>
      </c>
      <c r="K35" s="1033">
        <v>0.17</v>
      </c>
      <c r="L35" s="1043">
        <v>4</v>
      </c>
      <c r="M35" s="756">
        <f>K35*L35</f>
        <v>0.68</v>
      </c>
      <c r="N35" s="1026" t="s">
        <v>592</v>
      </c>
      <c r="O35" s="860">
        <v>0.15</v>
      </c>
      <c r="P35" s="1022">
        <v>42900</v>
      </c>
      <c r="Q35" s="1022">
        <v>42922</v>
      </c>
      <c r="R35" s="756">
        <f>(K35-O35)/O35*100</f>
        <v>13.333333333333346</v>
      </c>
      <c r="S35" s="824">
        <f>IF(INDEX(Historical!$D$7:$D$1455,MATCH(B35,Historical!$B$7:$B$1455,0))=0,"n/a",(INDEX(Historical!$C$7:$C$1455,MATCH(B35,Historical!$B$7:$B$1455,0))/INDEX(Historical!$D$7:$D$1455,MATCH(B35,Historical!$B$7:$B$1455,0))-1)*100)</f>
        <v>6.6666666666666652</v>
      </c>
      <c r="T35" s="824">
        <f>IF(INDEX(Historical!$F$7:$F$1455,MATCH(B35,Historical!$B$7:$B$1455,0))=0,"n/a",((INDEX(Historical!$C$7:$C$1455,MATCH(B35,Historical!$B$7:$B$1455,0))/INDEX(Historical!$F$7:$F$1455,MATCH(B35,Historical!$B$7:$B$1455,0)))^(1/3)-1)*100)</f>
        <v>13.30326698854094</v>
      </c>
      <c r="U35" s="824">
        <f>IF(INDEX(Historical!$I$7:$I$1455,MATCH(B35,Historical!$B$7:$B$1455,0))=0,"n/a",((INDEX(Historical!$C$7:$C$1455,MATCH(B35,Historical!$B$7:$B$1455,0))/INDEX(Historical!$I$7:$I$1455,MATCH(B35,Historical!$B$7:$B$1455,0)))^(1/5)-1)*100)</f>
        <v>44.955932735539108</v>
      </c>
      <c r="V35" s="824" t="str">
        <f>IF(INDEX(Historical!$O$7:$O$1455,MATCH(B35,Historical!$B$7:$B$1455,0))=0,"n/a",((INDEX(Historical!$C$7:$C$1455,MATCH(B35,Historical!$B$7:$B$1455,0))/INDEX(Historical!$O$7:$O$1455,MATCH(B35,Historical!$B$7:$B$1455,0)))^(1/10)-1)*100)</f>
        <v>n/a</v>
      </c>
      <c r="W35" s="825" t="str">
        <f>IF(OR(U35&lt;=0,U35="n/a",V35&lt;=0,V35="n/a"),"n/a",U35/V35)</f>
        <v>n/a</v>
      </c>
      <c r="X35" s="826">
        <f>IF(OR(AJ35&lt;=0,AJ35="n/a",U35&lt;=0,U35="n/a"),"n/a",U35/AJ35)</f>
        <v>4.2411257297678402</v>
      </c>
      <c r="Y35" s="780"/>
      <c r="Z35" s="766">
        <f>IF(OR(AC35&lt;0.01,AC35="n/a"),"n/a",M35/AC35*100)</f>
        <v>44.155844155844157</v>
      </c>
      <c r="AA35" s="1042">
        <f>IF(OR(AC35&lt;0.01,AC35="n/a"),"n/a",I35/AC35)</f>
        <v>20.487012987012989</v>
      </c>
      <c r="AB35" s="1043">
        <v>12</v>
      </c>
      <c r="AC35" s="1021">
        <v>1.54</v>
      </c>
      <c r="AD35" s="1021">
        <v>1.35</v>
      </c>
      <c r="AE35" s="1021">
        <v>2.2200000000000002</v>
      </c>
      <c r="AF35" s="1021">
        <v>2.19</v>
      </c>
      <c r="AG35" s="1021">
        <v>12.9</v>
      </c>
      <c r="AH35" s="1021">
        <v>54.500000000000007</v>
      </c>
      <c r="AI35" s="1021">
        <v>17.89</v>
      </c>
      <c r="AJ35" s="1021">
        <v>10.6</v>
      </c>
      <c r="AK35" s="1021">
        <v>15.1</v>
      </c>
      <c r="AL35" s="1034">
        <v>2060</v>
      </c>
      <c r="AM35" s="1028">
        <v>0.6</v>
      </c>
      <c r="AN35" s="1021">
        <v>0.61</v>
      </c>
      <c r="AO35" s="868">
        <f>IF(U35="n/a","n/a",IF(AA35&lt;0,"n/a",IF(AA35="n/a","n/a",J35+U35-AA35)))</f>
        <v>26.624228781806629</v>
      </c>
      <c r="AP35" s="869">
        <f>IF(U35="n/a","n/a",J35+U35)</f>
        <v>47.111241768819617</v>
      </c>
      <c r="AQ35" s="1044">
        <f>IF(OR(AC35&lt;0.01,AF35="n/a"),"n/a",(I35/SQRT(22.5*AC35*(I35/AF35))-1)*100)</f>
        <v>41.211517379754255</v>
      </c>
      <c r="AR35" s="766">
        <f>INDEX(Historical!$C$7:$C$1455,MATCH(B35,Historical!$B$7:$B$1455,0))*IF(AH35="n/a",1.03,IF(AH35&lt;0,1.01,IF(AH35&gt;10,1.1,(1+AH35/100))))</f>
        <v>0.70400000000000007</v>
      </c>
      <c r="AS35" s="1042">
        <f>IF($AI35="n/a",1.03*AR35,IF($AI35&lt;0,1.01*AR35,IF($AI35&gt;10,1.1*AR35,(1+$AI35/100)*AR35)))</f>
        <v>0.77440000000000009</v>
      </c>
      <c r="AT35" s="1042">
        <f>IF($AK35="n/a",1.03*AS35,IF($AK35&lt;0,1.01*AS35,IF($AK35&gt;10,1.1*AS35,(1+$AK35/100)*AS35)))</f>
        <v>0.85184000000000015</v>
      </c>
      <c r="AU35" s="1042">
        <f>IF($AK35="n/a",1.03*AT35,IF($AK35&lt;0,1.01*AT35,IF($AK35&gt;10,1.1*AT35,(1+$AK35/100)*AT35)))</f>
        <v>0.93702400000000019</v>
      </c>
      <c r="AV35" s="1042">
        <f>IF($AK35="n/a",1.03*AU35,IF($AK35&lt;0,1.01*AU35,IF($AK35&gt;10,1.1*AU35,(1+$AK35/100)*AU35)))</f>
        <v>1.0307264000000003</v>
      </c>
      <c r="AW35" s="766">
        <f>SUM(AR35:AV35)</f>
        <v>4.2979904000000007</v>
      </c>
      <c r="AX35" s="877">
        <f>AW35/I35*100</f>
        <v>13.622790491283679</v>
      </c>
      <c r="AY35" s="1212">
        <v>1.8</v>
      </c>
      <c r="AZ35" s="1028">
        <v>3.4099999999999997</v>
      </c>
      <c r="BA35" s="1028">
        <v>-41.25</v>
      </c>
      <c r="BB35" s="1028">
        <v>-12.920000000000002</v>
      </c>
      <c r="BC35" s="1028">
        <v>-24.14</v>
      </c>
      <c r="BE35" s="721">
        <v>2013</v>
      </c>
      <c r="BF35" s="1057">
        <f>IF(BE35&gt;2008,0,IF(BE35&gt;2001,1,IF(BE35&gt;1990,2,IF(BE35&gt;1980,3,IF(BE35&gt;1973,4,IF(BE35&gt;1970,5,IF(BE35&gt;1960,6,IF(BE35&gt;1958,7,IF(BE35&gt;1953,8,9)))))))))</f>
        <v>0</v>
      </c>
    </row>
    <row r="36" spans="1:58" s="905" customFormat="1" ht="11.25" customHeight="1" x14ac:dyDescent="0.2">
      <c r="A36" s="760" t="s">
        <v>125</v>
      </c>
      <c r="B36" s="914" t="s">
        <v>126</v>
      </c>
      <c r="C36" s="1181" t="s">
        <v>129</v>
      </c>
      <c r="D36" s="1181" t="s">
        <v>127</v>
      </c>
      <c r="E36" s="885">
        <v>49</v>
      </c>
      <c r="F36" s="1245">
        <v>30</v>
      </c>
      <c r="G36" s="1244" t="s">
        <v>116</v>
      </c>
      <c r="H36" s="1244" t="s">
        <v>116</v>
      </c>
      <c r="I36" s="898">
        <v>54.83</v>
      </c>
      <c r="J36" s="887">
        <f>(M36/I36)*100</f>
        <v>5.8362210468721507</v>
      </c>
      <c r="K36" s="888">
        <v>0.8</v>
      </c>
      <c r="L36" s="889">
        <v>4</v>
      </c>
      <c r="M36" s="890">
        <f>K36*L36</f>
        <v>3.2</v>
      </c>
      <c r="N36" s="891" t="s">
        <v>128</v>
      </c>
      <c r="O36" s="892">
        <v>0.7</v>
      </c>
      <c r="P36" s="893">
        <v>43356</v>
      </c>
      <c r="Q36" s="893">
        <v>43383</v>
      </c>
      <c r="R36" s="890">
        <f>(K36-O36)/O36*100</f>
        <v>14.285714285714299</v>
      </c>
      <c r="S36" s="824">
        <f>IF(INDEX(Historical!$D$7:$D$1455,MATCH(B36,Historical!$B$7:$B$1455,0))=0,"n/a",(INDEX(Historical!$C$7:$C$1455,MATCH(B36,Historical!$B$7:$B$1455,0))/INDEX(Historical!$D$7:$D$1455,MATCH(B36,Historical!$B$7:$B$1455,0))-1)*100)</f>
        <v>8.0260303687635481</v>
      </c>
      <c r="T36" s="824">
        <f>IF(INDEX(Historical!$F$7:$F$1455,MATCH(B36,Historical!$B$7:$B$1455,0))=0,"n/a",((INDEX(Historical!$C$7:$C$1455,MATCH(B36,Historical!$B$7:$B$1455,0))/INDEX(Historical!$F$7:$F$1455,MATCH(B36,Historical!$B$7:$B$1455,0)))^(1/3)-1)*100)</f>
        <v>8.3048134346767277</v>
      </c>
      <c r="U36" s="824">
        <f>IF(INDEX(Historical!$I$7:$I$1455,MATCH(B36,Historical!$B$7:$B$1455,0))=0,"n/a",((INDEX(Historical!$C$7:$C$1455,MATCH(B36,Historical!$B$7:$B$1455,0))/INDEX(Historical!$I$7:$I$1455,MATCH(B36,Historical!$B$7:$B$1455,0)))^(1/5)-1)*100)</f>
        <v>8.316988056280028</v>
      </c>
      <c r="V36" s="824">
        <f>IF(INDEX(Historical!$O$7:$O$1455,MATCH(B36,Historical!$B$7:$B$1455,0))=0,"n/a",((INDEX(Historical!$C$7:$C$1455,MATCH(B36,Historical!$B$7:$B$1455,0))/INDEX(Historical!$O$7:$O$1455,MATCH(B36,Historical!$B$7:$B$1455,0)))^(1/10)-1)*100)</f>
        <v>11.255133871182977</v>
      </c>
      <c r="W36" s="894">
        <f>IF(OR(U36&lt;=0,U36="n/a",V36&lt;=0,V36="n/a"),"n/a",U36/V36)</f>
        <v>0.73895061146934771</v>
      </c>
      <c r="X36" s="895">
        <f>IF(OR(AJ36&lt;=0,AJ36="n/a",U36&lt;=0,U36="n/a"),"n/a",U36/AJ36)</f>
        <v>0.71698172898965751</v>
      </c>
      <c r="Y36" s="1241" t="s">
        <v>4077</v>
      </c>
      <c r="Z36" s="887">
        <f>IF(OR(AC36&lt;0.01,AC36="n/a"),"n/a",M36/AC36*100)</f>
        <v>81.632653061224488</v>
      </c>
      <c r="AA36" s="897">
        <f>IF(OR(AC36&lt;0.01,AC36="n/a"),"n/a",I36/AC36)</f>
        <v>13.987244897959183</v>
      </c>
      <c r="AB36" s="889">
        <v>12</v>
      </c>
      <c r="AC36" s="898">
        <v>3.92</v>
      </c>
      <c r="AD36" s="898">
        <v>1.44</v>
      </c>
      <c r="AE36" s="898">
        <v>4.1100000000000003</v>
      </c>
      <c r="AF36" s="898">
        <v>6.66</v>
      </c>
      <c r="AG36" s="907">
        <v>68.7</v>
      </c>
      <c r="AH36" s="898">
        <v>-51.1</v>
      </c>
      <c r="AI36" s="898">
        <v>8.2000000000000011</v>
      </c>
      <c r="AJ36" s="898">
        <v>11.600000000000001</v>
      </c>
      <c r="AK36" s="898">
        <v>9.7100000000000009</v>
      </c>
      <c r="AL36" s="899">
        <v>104310</v>
      </c>
      <c r="AM36" s="900">
        <v>0.12</v>
      </c>
      <c r="AN36" s="898">
        <v>0.9</v>
      </c>
      <c r="AO36" s="901">
        <f>IF(U36="n/a","n/a",IF(AA36&lt;0,"n/a",IF(AA36="n/a","n/a",J36+U36-AA36)))</f>
        <v>0.16596420519299571</v>
      </c>
      <c r="AP36" s="902">
        <f>IF(U36="n/a","n/a",J36+U36)</f>
        <v>14.153209103152179</v>
      </c>
      <c r="AQ36" s="903">
        <f>IF(OR(AC36&lt;0.01,AF36="n/a"),"n/a",(I36/SQRT(22.5*AC36*(I36/AF36))-1)*100)</f>
        <v>103.47541595475161</v>
      </c>
      <c r="AR36" s="766">
        <f>INDEX(Historical!$C$7:$C$1455,MATCH(B36,Historical!$B$7:$B$1455,0))*IF(AH36="n/a",1.03,IF(AH36&lt;0,1.01,IF(AH36&gt;10,1.1,(1+AH36/100))))</f>
        <v>2.5149000000000004</v>
      </c>
      <c r="AS36" s="897">
        <f>IF($AI36="n/a",1.03*AR36,IF($AI36&lt;0,1.01*AR36,IF($AI36&gt;10,1.1*AR36,(1+$AI36/100)*AR36)))</f>
        <v>2.7211218000000006</v>
      </c>
      <c r="AT36" s="897">
        <f>IF($AK36="n/a",1.03*AS36,IF($AK36&lt;0,1.01*AS36,IF($AK36&gt;10,1.1*AS36,(1+$AK36/100)*AS36)))</f>
        <v>2.9853427267800003</v>
      </c>
      <c r="AU36" s="897">
        <f>IF($AK36="n/a",1.03*AT36,IF($AK36&lt;0,1.01*AT36,IF($AK36&gt;10,1.1*AT36,(1+$AK36/100)*AT36)))</f>
        <v>3.2752195055503384</v>
      </c>
      <c r="AV36" s="897">
        <f>IF($AK36="n/a",1.03*AU36,IF($AK36&lt;0,1.01*AU36,IF($AK36&gt;10,1.1*AU36,(1+$AK36/100)*AU36)))</f>
        <v>3.5932433195392761</v>
      </c>
      <c r="AW36" s="887">
        <f>SUM(AR36:AV36)</f>
        <v>15.089827351869616</v>
      </c>
      <c r="AX36" s="904">
        <f>AW36/I36*100</f>
        <v>27.521114995202655</v>
      </c>
      <c r="AY36" s="1213">
        <v>0.54</v>
      </c>
      <c r="AZ36" s="900">
        <v>3.65</v>
      </c>
      <c r="BA36" s="900">
        <v>-26.279999999999998</v>
      </c>
      <c r="BB36" s="900">
        <v>-9.84</v>
      </c>
      <c r="BC36" s="900">
        <v>-8.18</v>
      </c>
      <c r="BD36" s="1079"/>
      <c r="BE36" s="721">
        <v>1970</v>
      </c>
      <c r="BF36" s="1057">
        <f>IF(BE36&gt;2008,0,IF(BE36&gt;2001,1,IF(BE36&gt;1990,2,IF(BE36&gt;1980,3,IF(BE36&gt;1973,4,IF(BE36&gt;1970,5,IF(BE36&gt;1960,6,IF(BE36&gt;1958,7,IF(BE36&gt;1953,8,9)))))))))</f>
        <v>6</v>
      </c>
    </row>
    <row r="37" spans="1:58" ht="11.25" customHeight="1" x14ac:dyDescent="0.2">
      <c r="A37" s="1036" t="s">
        <v>909</v>
      </c>
      <c r="B37" s="1031" t="s">
        <v>910</v>
      </c>
      <c r="C37" s="1181" t="s">
        <v>4283</v>
      </c>
      <c r="D37" s="1181" t="s">
        <v>4420</v>
      </c>
      <c r="E37" s="857">
        <v>7</v>
      </c>
      <c r="F37" s="1245">
        <v>593</v>
      </c>
      <c r="G37" s="1209" t="s">
        <v>107</v>
      </c>
      <c r="H37" s="1209" t="s">
        <v>107</v>
      </c>
      <c r="I37" s="1030">
        <v>64.91</v>
      </c>
      <c r="J37" s="766">
        <f>(M37/I37)*100</f>
        <v>1.5405946695424435</v>
      </c>
      <c r="K37" s="1033">
        <v>0.25</v>
      </c>
      <c r="L37" s="1043">
        <v>4</v>
      </c>
      <c r="M37" s="756">
        <f>K37*L37</f>
        <v>1</v>
      </c>
      <c r="N37" s="1026" t="s">
        <v>464</v>
      </c>
      <c r="O37" s="860">
        <v>0.22</v>
      </c>
      <c r="P37" s="1016">
        <v>43188</v>
      </c>
      <c r="Q37" s="1016">
        <v>43210</v>
      </c>
      <c r="R37" s="756">
        <f>(K37-O37)/O37*100</f>
        <v>13.636363636363635</v>
      </c>
      <c r="S37" s="824">
        <f>IF(INDEX(Historical!$D$7:$D$1455,MATCH(B37,Historical!$B$7:$B$1455,0))=0,"n/a",(INDEX(Historical!$C$7:$C$1455,MATCH(B37,Historical!$B$7:$B$1455,0))/INDEX(Historical!$D$7:$D$1455,MATCH(B37,Historical!$B$7:$B$1455,0))-1)*100)</f>
        <v>13.245033112582782</v>
      </c>
      <c r="T37" s="824">
        <f>IF(INDEX(Historical!$F$7:$F$1455,MATCH(B37,Historical!$B$7:$B$1455,0))=0,"n/a",((INDEX(Historical!$C$7:$C$1455,MATCH(B37,Historical!$B$7:$B$1455,0))/INDEX(Historical!$F$7:$F$1455,MATCH(B37,Historical!$B$7:$B$1455,0)))^(1/3)-1)*100)</f>
        <v>12.845189365899579</v>
      </c>
      <c r="U37" s="824">
        <f>IF(INDEX(Historical!$I$7:$I$1455,MATCH(B37,Historical!$B$7:$B$1455,0))=0,"n/a",((INDEX(Historical!$C$7:$C$1455,MATCH(B37,Historical!$B$7:$B$1455,0))/INDEX(Historical!$I$7:$I$1455,MATCH(B37,Historical!$B$7:$B$1455,0)))^(1/5)-1)*100)</f>
        <v>45.748653925346325</v>
      </c>
      <c r="V37" s="824" t="str">
        <f>IF(INDEX(Historical!$O$7:$O$1455,MATCH(B37,Historical!$B$7:$B$1455,0))=0,"n/a",((INDEX(Historical!$C$7:$C$1455,MATCH(B37,Historical!$B$7:$B$1455,0))/INDEX(Historical!$O$7:$O$1455,MATCH(B37,Historical!$B$7:$B$1455,0)))^(1/10)-1)*100)</f>
        <v>n/a</v>
      </c>
      <c r="W37" s="825" t="str">
        <f>IF(OR(U37&lt;=0,U37="n/a",V37&lt;=0,V37="n/a"),"n/a",U37/V37)</f>
        <v>n/a</v>
      </c>
      <c r="X37" s="826">
        <f>IF(OR(AJ37&lt;=0,AJ37="n/a",U37&lt;=0,U37="n/a"),"n/a",U37/AJ37)</f>
        <v>6.4525604972279718</v>
      </c>
      <c r="Y37" s="779" t="s">
        <v>911</v>
      </c>
      <c r="Z37" s="766">
        <f>IF(OR(AC37&lt;0.01,AC37="n/a"),"n/a",M37/AC37*100)</f>
        <v>40.48582995951417</v>
      </c>
      <c r="AA37" s="1042">
        <f>IF(OR(AC37&lt;0.01,AC37="n/a"),"n/a",I37/AC37)</f>
        <v>26.279352226720643</v>
      </c>
      <c r="AB37" s="1043">
        <v>9</v>
      </c>
      <c r="AC37" s="1021">
        <v>2.4700000000000002</v>
      </c>
      <c r="AD37" s="1021">
        <v>3.75</v>
      </c>
      <c r="AE37" s="1021">
        <v>2.36</v>
      </c>
      <c r="AF37" s="1021">
        <v>2.65</v>
      </c>
      <c r="AG37" s="1021" t="s">
        <v>138</v>
      </c>
      <c r="AH37" s="1021">
        <v>5</v>
      </c>
      <c r="AI37" s="1021">
        <v>6.36</v>
      </c>
      <c r="AJ37" s="1021">
        <v>7.0900000000000007</v>
      </c>
      <c r="AK37" s="1021">
        <v>7.0000000000000009</v>
      </c>
      <c r="AL37" s="1034">
        <v>9370</v>
      </c>
      <c r="AM37" s="1028">
        <v>4.8</v>
      </c>
      <c r="AN37" s="1021">
        <v>0</v>
      </c>
      <c r="AO37" s="868">
        <f>IF(U37="n/a","n/a",IF(AA37&lt;0,"n/a",IF(AA37="n/a","n/a",J37+U37-AA37)))</f>
        <v>21.009896368168125</v>
      </c>
      <c r="AP37" s="869">
        <f>IF(U37="n/a","n/a",J37+U37)</f>
        <v>47.289248594888768</v>
      </c>
      <c r="AQ37" s="1044">
        <f>IF(OR(AC37&lt;0.01,AF37="n/a"),"n/a",(I37/SQRT(22.5*AC37*(I37/AF37))-1)*100)</f>
        <v>75.92963669327159</v>
      </c>
      <c r="AR37" s="766">
        <f>INDEX(Historical!$C$7:$C$1455,MATCH(B37,Historical!$B$7:$B$1455,0))*IF(AH37="n/a",1.03,IF(AH37&lt;0,1.01,IF(AH37&gt;10,1.1,(1+AH37/100))))</f>
        <v>0.89775000000000005</v>
      </c>
      <c r="AS37" s="1042">
        <f>IF($AI37="n/a",1.03*AR37,IF($AI37&lt;0,1.01*AR37,IF($AI37&gt;10,1.1*AR37,(1+$AI37/100)*AR37)))</f>
        <v>0.95484690000000016</v>
      </c>
      <c r="AT37" s="1042">
        <f>IF($AK37="n/a",1.03*AS37,IF($AK37&lt;0,1.01*AS37,IF($AK37&gt;10,1.1*AS37,(1+$AK37/100)*AS37)))</f>
        <v>1.0216861830000001</v>
      </c>
      <c r="AU37" s="1042">
        <f>IF($AK37="n/a",1.03*AT37,IF($AK37&lt;0,1.01*AT37,IF($AK37&gt;10,1.1*AT37,(1+$AK37/100)*AT37)))</f>
        <v>1.0932042158100002</v>
      </c>
      <c r="AV37" s="1042">
        <f>IF($AK37="n/a",1.03*AU37,IF($AK37&lt;0,1.01*AU37,IF($AK37&gt;10,1.1*AU37,(1+$AK37/100)*AU37)))</f>
        <v>1.1697285109167002</v>
      </c>
      <c r="AW37" s="766">
        <f>SUM(AR37:AV37)</f>
        <v>5.1372158097267011</v>
      </c>
      <c r="AX37" s="877">
        <f>AW37/I37*100</f>
        <v>7.9143672927541235</v>
      </c>
      <c r="AY37" s="1212">
        <v>0.5</v>
      </c>
      <c r="AZ37" s="1028">
        <v>7.2900000000000009</v>
      </c>
      <c r="BA37" s="1028">
        <v>-9.5</v>
      </c>
      <c r="BB37" s="1028">
        <v>0.98</v>
      </c>
      <c r="BC37" s="1028">
        <v>-1.95</v>
      </c>
      <c r="BE37" s="721">
        <v>2012</v>
      </c>
      <c r="BF37" s="1057">
        <f>IF(BE37&gt;2008,0,IF(BE37&gt;2001,1,IF(BE37&gt;1990,2,IF(BE37&gt;1980,3,IF(BE37&gt;1973,4,IF(BE37&gt;1970,5,IF(BE37&gt;1960,6,IF(BE37&gt;1958,7,IF(BE37&gt;1953,8,9)))))))))</f>
        <v>0</v>
      </c>
    </row>
    <row r="38" spans="1:58" ht="11.25" customHeight="1" x14ac:dyDescent="0.2">
      <c r="A38" s="1036" t="s">
        <v>4394</v>
      </c>
      <c r="B38" s="681" t="s">
        <v>3828</v>
      </c>
      <c r="C38" s="1181" t="s">
        <v>132</v>
      </c>
      <c r="D38" s="1181" t="s">
        <v>4423</v>
      </c>
      <c r="E38" s="857">
        <v>5</v>
      </c>
      <c r="F38" s="1245">
        <v>864</v>
      </c>
      <c r="G38" s="1088" t="s">
        <v>107</v>
      </c>
      <c r="H38" s="1088" t="s">
        <v>107</v>
      </c>
      <c r="I38" s="1030">
        <v>68.62</v>
      </c>
      <c r="J38" s="766">
        <f>(M38/I38)*100</f>
        <v>2.7688720489653158</v>
      </c>
      <c r="K38" s="1033">
        <v>0.47499999999999998</v>
      </c>
      <c r="L38" s="1043">
        <v>4</v>
      </c>
      <c r="M38" s="756">
        <f>K38*L38</f>
        <v>1.9</v>
      </c>
      <c r="N38" s="1026" t="s">
        <v>322</v>
      </c>
      <c r="O38" s="860">
        <v>0.45750000000000002</v>
      </c>
      <c r="P38" s="1016">
        <v>43445</v>
      </c>
      <c r="Q38" s="1016">
        <v>43465</v>
      </c>
      <c r="R38" s="756">
        <f>(K38-O38)/O38*100</f>
        <v>3.8251366120218488</v>
      </c>
      <c r="S38" s="824">
        <f>IF(INDEX(Historical!$D$7:$D$1455,MATCH(B38,Historical!$B$7:$B$1455,0))=0,"n/a",(INDEX(Historical!$C$7:$C$1455,MATCH(B38,Historical!$B$7:$B$1455,0))/INDEX(Historical!$D$7:$D$1455,MATCH(B38,Historical!$B$7:$B$1455,0))-1)*100)</f>
        <v>3.6443148688046545</v>
      </c>
      <c r="T38" s="824">
        <f>IF(INDEX(Historical!$F$7:$F$1455,MATCH(B38,Historical!$B$7:$B$1455,0))=0,"n/a",((INDEX(Historical!$C$7:$C$1455,MATCH(B38,Historical!$B$7:$B$1455,0))/INDEX(Historical!$F$7:$F$1455,MATCH(B38,Historical!$B$7:$B$1455,0)))^(1/3)-1)*100)</f>
        <v>3.3541479762278836</v>
      </c>
      <c r="U38" s="824">
        <f>IF(INDEX(Historical!$I$7:$I$1455,MATCH(B38,Historical!$B$7:$B$1455,0))=0,"n/a",((INDEX(Historical!$C$7:$C$1455,MATCH(B38,Historical!$B$7:$B$1455,0))/INDEX(Historical!$I$7:$I$1455,MATCH(B38,Historical!$B$7:$B$1455,0)))^(1/5)-1)*100)</f>
        <v>2.1263770114992475</v>
      </c>
      <c r="V38" s="824">
        <f>IF(INDEX(Historical!$O$7:$O$1455,MATCH(B38,Historical!$B$7:$B$1455,0))=0,"n/a",((INDEX(Historical!$C$7:$C$1455,MATCH(B38,Historical!$B$7:$B$1455,0))/INDEX(Historical!$O$7:$O$1455,MATCH(B38,Historical!$B$7:$B$1455,0)))^(1/10)-1)*100)</f>
        <v>-3.5066044453565315</v>
      </c>
      <c r="W38" s="825" t="str">
        <f>IF(OR(U38&lt;=0,U38="n/a",V38&lt;=0,V38="n/a"),"n/a",U38/V38)</f>
        <v>n/a</v>
      </c>
      <c r="X38" s="826">
        <f>IF(OR(AJ38&lt;=0,AJ38="n/a",U38&lt;=0,U38="n/a"),"n/a",U38/AJ38)</f>
        <v>0.38661400209077229</v>
      </c>
      <c r="Y38" s="777"/>
      <c r="Z38" s="766">
        <f>IF(OR(AC38&lt;0.01,AC38="n/a"),"n/a",M38/AC38*100)</f>
        <v>55.393586005830898</v>
      </c>
      <c r="AA38" s="1042">
        <f>IF(OR(AC38&lt;0.01,AC38="n/a"),"n/a",I38/AC38)</f>
        <v>20.005830903790088</v>
      </c>
      <c r="AB38" s="1043">
        <v>12</v>
      </c>
      <c r="AC38" s="1021">
        <v>3.43</v>
      </c>
      <c r="AD38" s="1021">
        <v>2.58</v>
      </c>
      <c r="AE38" s="1021">
        <v>2.66</v>
      </c>
      <c r="AF38" s="1021">
        <v>2.19</v>
      </c>
      <c r="AG38" s="1021">
        <v>9.3000000000000007</v>
      </c>
      <c r="AH38" s="1021">
        <v>3.3000000000000003</v>
      </c>
      <c r="AI38" s="1021">
        <v>-3.2800000000000002</v>
      </c>
      <c r="AJ38" s="1021">
        <v>5.5</v>
      </c>
      <c r="AK38" s="1021">
        <v>7.75</v>
      </c>
      <c r="AL38" s="1034">
        <v>16710</v>
      </c>
      <c r="AM38" s="1028">
        <v>0.1</v>
      </c>
      <c r="AN38" s="1021">
        <v>1.1499999999999999</v>
      </c>
      <c r="AO38" s="868">
        <f>IF(U38="n/a","n/a",IF(AA38&lt;0,"n/a",IF(AA38="n/a","n/a",J38+U38-AA38)))</f>
        <v>-15.110581843325525</v>
      </c>
      <c r="AP38" s="869">
        <f>IF(U38="n/a","n/a",J38+U38)</f>
        <v>4.8952490604645629</v>
      </c>
      <c r="AQ38" s="1044">
        <f>IF(OR(AC38&lt;0.01,AF38="n/a"),"n/a",(I38/SQRT(22.5*AC38*(I38/AF38))-1)*100)</f>
        <v>39.54333405680481</v>
      </c>
      <c r="AR38" s="766">
        <f>INDEX(Historical!$C$7:$C$1455,MATCH(B38,Historical!$B$7:$B$1455,0))*IF(AH38="n/a",1.03,IF(AH38&lt;0,1.01,IF(AH38&gt;10,1.1,(1+AH38/100))))</f>
        <v>1.8361574999999999</v>
      </c>
      <c r="AS38" s="1042">
        <f>IF($AI38="n/a",1.03*AR38,IF($AI38&lt;0,1.01*AR38,IF($AI38&gt;10,1.1*AR38,(1+$AI38/100)*AR38)))</f>
        <v>1.8545190749999998</v>
      </c>
      <c r="AT38" s="1042">
        <f>IF($AK38="n/a",1.03*AS38,IF($AK38&lt;0,1.01*AS38,IF($AK38&gt;10,1.1*AS38,(1+$AK38/100)*AS38)))</f>
        <v>1.9982443033124997</v>
      </c>
      <c r="AU38" s="1042">
        <f>IF($AK38="n/a",1.03*AT38,IF($AK38&lt;0,1.01*AT38,IF($AK38&gt;10,1.1*AT38,(1+$AK38/100)*AT38)))</f>
        <v>2.153108236819218</v>
      </c>
      <c r="AV38" s="1042">
        <f>IF($AK38="n/a",1.03*AU38,IF($AK38&lt;0,1.01*AU38,IF($AK38&gt;10,1.1*AU38,(1+$AK38/100)*AU38)))</f>
        <v>2.3199741251727071</v>
      </c>
      <c r="AW38" s="766">
        <f>SUM(AR38:AV38)</f>
        <v>10.162003240304426</v>
      </c>
      <c r="AX38" s="877">
        <f>AW38/I38*100</f>
        <v>14.809098280828367</v>
      </c>
      <c r="AY38" s="1212">
        <v>0.16</v>
      </c>
      <c r="AZ38" s="1028">
        <v>32.24</v>
      </c>
      <c r="BA38" s="1028">
        <v>-2.91</v>
      </c>
      <c r="BB38" s="1028">
        <v>4.45</v>
      </c>
      <c r="BC38" s="1028">
        <v>13.089999999999998</v>
      </c>
      <c r="BE38" s="721">
        <v>2014</v>
      </c>
      <c r="BF38" s="1057">
        <f>IF(BE38&gt;2008,0,IF(BE38&gt;2001,1,IF(BE38&gt;1990,2,IF(BE38&gt;1980,3,IF(BE38&gt;1973,4,IF(BE38&gt;1970,5,IF(BE38&gt;1960,6,IF(BE38&gt;1958,7,IF(BE38&gt;1953,8,9)))))))))</f>
        <v>0</v>
      </c>
    </row>
    <row r="39" spans="1:58" ht="11.25" customHeight="1" x14ac:dyDescent="0.2">
      <c r="A39" s="1019" t="s">
        <v>912</v>
      </c>
      <c r="B39" s="1031" t="s">
        <v>913</v>
      </c>
      <c r="C39" s="1181" t="s">
        <v>4414</v>
      </c>
      <c r="D39" s="1181" t="s">
        <v>4415</v>
      </c>
      <c r="E39" s="857">
        <v>8</v>
      </c>
      <c r="F39" s="1245">
        <v>551</v>
      </c>
      <c r="G39" s="1187" t="s">
        <v>107</v>
      </c>
      <c r="H39" s="1187" t="s">
        <v>107</v>
      </c>
      <c r="I39" s="1030">
        <v>41.62</v>
      </c>
      <c r="J39" s="766">
        <f>(M39/I39)*100</f>
        <v>2.6910139356078813</v>
      </c>
      <c r="K39" s="1033">
        <v>0.28000000000000003</v>
      </c>
      <c r="L39" s="1043">
        <v>4</v>
      </c>
      <c r="M39" s="756">
        <f>K39*L39</f>
        <v>1.1200000000000001</v>
      </c>
      <c r="N39" s="1026" t="s">
        <v>718</v>
      </c>
      <c r="O39" s="860">
        <v>0.27</v>
      </c>
      <c r="P39" s="1016">
        <v>43446</v>
      </c>
      <c r="Q39" s="1016">
        <v>43461</v>
      </c>
      <c r="R39" s="756">
        <f>(K39-O39)/O39*100</f>
        <v>3.7037037037037068</v>
      </c>
      <c r="S39" s="824">
        <f>IF(INDEX(Historical!$D$7:$D$1455,MATCH(B39,Historical!$B$7:$B$1455,0))=0,"n/a",(INDEX(Historical!$C$7:$C$1455,MATCH(B39,Historical!$B$7:$B$1455,0))/INDEX(Historical!$D$7:$D$1455,MATCH(B39,Historical!$B$7:$B$1455,0))-1)*100)</f>
        <v>3.9603960396039639</v>
      </c>
      <c r="T39" s="824">
        <f>IF(INDEX(Historical!$F$7:$F$1455,MATCH(B39,Historical!$B$7:$B$1455,0))=0,"n/a",((INDEX(Historical!$C$7:$C$1455,MATCH(B39,Historical!$B$7:$B$1455,0))/INDEX(Historical!$F$7:$F$1455,MATCH(B39,Historical!$B$7:$B$1455,0)))^(1/3)-1)*100)</f>
        <v>5.5667191978000741</v>
      </c>
      <c r="U39" s="824">
        <f>IF(INDEX(Historical!$I$7:$I$1455,MATCH(B39,Historical!$B$7:$B$1455,0))=0,"n/a",((INDEX(Historical!$C$7:$C$1455,MATCH(B39,Historical!$B$7:$B$1455,0))/INDEX(Historical!$I$7:$I$1455,MATCH(B39,Historical!$B$7:$B$1455,0)))^(1/5)-1)*100)</f>
        <v>4.5639552591273169</v>
      </c>
      <c r="V39" s="824" t="str">
        <f>IF(INDEX(Historical!$O$7:$O$1455,MATCH(B39,Historical!$B$7:$B$1455,0))=0,"n/a",((INDEX(Historical!$C$7:$C$1455,MATCH(B39,Historical!$B$7:$B$1455,0))/INDEX(Historical!$O$7:$O$1455,MATCH(B39,Historical!$B$7:$B$1455,0)))^(1/10)-1)*100)</f>
        <v>n/a</v>
      </c>
      <c r="W39" s="825" t="str">
        <f>IF(OR(U39&lt;=0,U39="n/a",V39&lt;=0,V39="n/a"),"n/a",U39/V39)</f>
        <v>n/a</v>
      </c>
      <c r="X39" s="826">
        <f>IF(OR(AJ39&lt;=0,AJ39="n/a",U39&lt;=0,U39="n/a"),"n/a",U39/AJ39)</f>
        <v>7.4574432338681648E-2</v>
      </c>
      <c r="Y39" s="775"/>
      <c r="Z39" s="766">
        <f>IF(OR(AC39&lt;0.01,AC39="n/a"),"n/a",M39/AC39*100)</f>
        <v>260.46511627906978</v>
      </c>
      <c r="AA39" s="1042">
        <f>IF(OR(AC39&lt;0.01,AC39="n/a"),"n/a",I39/AC39)</f>
        <v>96.790697674418595</v>
      </c>
      <c r="AB39" s="1043">
        <v>12</v>
      </c>
      <c r="AC39" s="1021">
        <v>0.43</v>
      </c>
      <c r="AD39" s="1021">
        <v>32.57</v>
      </c>
      <c r="AE39" s="1021">
        <v>5.98</v>
      </c>
      <c r="AF39" s="1021">
        <v>2.41</v>
      </c>
      <c r="AG39" s="1021">
        <v>2.4</v>
      </c>
      <c r="AH39" s="1021">
        <v>-13.4</v>
      </c>
      <c r="AI39" s="1021">
        <v>76.92</v>
      </c>
      <c r="AJ39" s="1021">
        <v>61.199999999999996</v>
      </c>
      <c r="AK39" s="1021">
        <v>3</v>
      </c>
      <c r="AL39" s="1034">
        <v>1970</v>
      </c>
      <c r="AM39" s="1028">
        <v>0.4</v>
      </c>
      <c r="AN39" s="1021">
        <v>1.56</v>
      </c>
      <c r="AO39" s="868">
        <f>IF(U39="n/a","n/a",IF(AA39&lt;0,"n/a",IF(AA39="n/a","n/a",J39+U39-AA39)))</f>
        <v>-89.535728479683399</v>
      </c>
      <c r="AP39" s="869">
        <f>IF(U39="n/a","n/a",J39+U39)</f>
        <v>7.2549691947351977</v>
      </c>
      <c r="AQ39" s="1044">
        <f>IF(OR(AC39&lt;0.01,AF39="n/a"),"n/a",(I39/SQRT(22.5*AC39*(I39/AF39))-1)*100)</f>
        <v>221.98383768640645</v>
      </c>
      <c r="AR39" s="766">
        <f>INDEX(Historical!$C$7:$C$1455,MATCH(B39,Historical!$B$7:$B$1455,0))*IF(AH39="n/a",1.03,IF(AH39&lt;0,1.01,IF(AH39&gt;10,1.1,(1+AH39/100))))</f>
        <v>1.0605</v>
      </c>
      <c r="AS39" s="1042">
        <f>IF($AI39="n/a",1.03*AR39,IF($AI39&lt;0,1.01*AR39,IF($AI39&gt;10,1.1*AR39,(1+$AI39/100)*AR39)))</f>
        <v>1.1665500000000002</v>
      </c>
      <c r="AT39" s="1042">
        <f>IF($AK39="n/a",1.03*AS39,IF($AK39&lt;0,1.01*AS39,IF($AK39&gt;10,1.1*AS39,(1+$AK39/100)*AS39)))</f>
        <v>1.2015465000000003</v>
      </c>
      <c r="AU39" s="1042">
        <f>IF($AK39="n/a",1.03*AT39,IF($AK39&lt;0,1.01*AT39,IF($AK39&gt;10,1.1*AT39,(1+$AK39/100)*AT39)))</f>
        <v>1.2375928950000004</v>
      </c>
      <c r="AV39" s="1042">
        <f>IF($AK39="n/a",1.03*AU39,IF($AK39&lt;0,1.01*AU39,IF($AK39&gt;10,1.1*AU39,(1+$AK39/100)*AU39)))</f>
        <v>1.2747206818500003</v>
      </c>
      <c r="AW39" s="766">
        <f>SUM(AR39:AV39)</f>
        <v>5.9409100768500007</v>
      </c>
      <c r="AX39" s="877">
        <f>AW39/I39*100</f>
        <v>14.274171256246998</v>
      </c>
      <c r="AY39" s="1212">
        <v>0.22</v>
      </c>
      <c r="AZ39" s="1028">
        <v>35.92</v>
      </c>
      <c r="BA39" s="1028">
        <v>1.31</v>
      </c>
      <c r="BB39" s="1028">
        <v>9.879999999999999</v>
      </c>
      <c r="BC39" s="1028">
        <v>14.16</v>
      </c>
      <c r="BE39" s="721">
        <v>2012</v>
      </c>
      <c r="BF39" s="1057">
        <f>IF(BE39&gt;2008,0,IF(BE39&gt;2001,1,IF(BE39&gt;1990,2,IF(BE39&gt;1980,3,IF(BE39&gt;1973,4,IF(BE39&gt;1970,5,IF(BE39&gt;1960,6,IF(BE39&gt;1958,7,IF(BE39&gt;1953,8,9)))))))))</f>
        <v>0</v>
      </c>
    </row>
    <row r="40" spans="1:58" ht="11.25" customHeight="1" x14ac:dyDescent="0.2">
      <c r="A40" s="1027" t="s">
        <v>914</v>
      </c>
      <c r="B40" s="1031" t="s">
        <v>915</v>
      </c>
      <c r="C40" s="1181" t="s">
        <v>4414</v>
      </c>
      <c r="D40" s="1181" t="s">
        <v>4415</v>
      </c>
      <c r="E40" s="857">
        <v>6</v>
      </c>
      <c r="F40" s="1245">
        <v>707</v>
      </c>
      <c r="G40" s="1245" t="s">
        <v>107</v>
      </c>
      <c r="H40" s="1245" t="s">
        <v>107</v>
      </c>
      <c r="I40" s="1030">
        <v>43.83</v>
      </c>
      <c r="J40" s="766">
        <f>(M40/I40)*100</f>
        <v>4.1980378736025559</v>
      </c>
      <c r="K40" s="1033">
        <v>0.46</v>
      </c>
      <c r="L40" s="1043">
        <v>4</v>
      </c>
      <c r="M40" s="756">
        <f>K40*L40</f>
        <v>1.84</v>
      </c>
      <c r="N40" s="1026" t="s">
        <v>532</v>
      </c>
      <c r="O40" s="860">
        <v>0.44</v>
      </c>
      <c r="P40" s="1016">
        <v>43231</v>
      </c>
      <c r="Q40" s="1016">
        <v>43245</v>
      </c>
      <c r="R40" s="756">
        <f>(K40-O40)/O40*100</f>
        <v>4.5454545454545494</v>
      </c>
      <c r="S40" s="824">
        <f>IF(INDEX(Historical!$D$7:$D$1455,MATCH(B40,Historical!$B$7:$B$1455,0))=0,"n/a",(INDEX(Historical!$C$7:$C$1455,MATCH(B40,Historical!$B$7:$B$1455,0))/INDEX(Historical!$D$7:$D$1455,MATCH(B40,Historical!$B$7:$B$1455,0))-1)*100)</f>
        <v>4.8192771084337505</v>
      </c>
      <c r="T40" s="824">
        <f>IF(INDEX(Historical!$F$7:$F$1455,MATCH(B40,Historical!$B$7:$B$1455,0))=0,"n/a",((INDEX(Historical!$C$7:$C$1455,MATCH(B40,Historical!$B$7:$B$1455,0))/INDEX(Historical!$F$7:$F$1455,MATCH(B40,Historical!$B$7:$B$1455,0)))^(1/3)-1)*100)</f>
        <v>5.0717574498580165</v>
      </c>
      <c r="U40" s="824">
        <f>IF(INDEX(Historical!$I$7:$I$1455,MATCH(B40,Historical!$B$7:$B$1455,0))=0,"n/a",((INDEX(Historical!$C$7:$C$1455,MATCH(B40,Historical!$B$7:$B$1455,0))/INDEX(Historical!$I$7:$I$1455,MATCH(B40,Historical!$B$7:$B$1455,0)))^(1/5)-1)*100)</f>
        <v>5.2066267398430677</v>
      </c>
      <c r="V40" s="824">
        <f>IF(INDEX(Historical!$O$7:$O$1455,MATCH(B40,Historical!$B$7:$B$1455,0))=0,"n/a",((INDEX(Historical!$C$7:$C$1455,MATCH(B40,Historical!$B$7:$B$1455,0))/INDEX(Historical!$O$7:$O$1455,MATCH(B40,Historical!$B$7:$B$1455,0)))^(1/10)-1)*100)</f>
        <v>2.5702816315930077</v>
      </c>
      <c r="W40" s="825">
        <f>IF(OR(U40&lt;=0,U40="n/a",V40&lt;=0,V40="n/a"),"n/a",U40/V40)</f>
        <v>2.0257028163159334</v>
      </c>
      <c r="X40" s="826">
        <f>IF(OR(AJ40&lt;=0,AJ40="n/a",U40&lt;=0,U40="n/a"),"n/a",U40/AJ40)</f>
        <v>3.2541417124019172</v>
      </c>
      <c r="Y40" s="777"/>
      <c r="Z40" s="766">
        <f>IF(OR(AC40&lt;0.01,AC40="n/a"),"n/a",M40/AC40*100)</f>
        <v>216.47058823529414</v>
      </c>
      <c r="AA40" s="1042">
        <f>IF(OR(AC40&lt;0.01,AC40="n/a"),"n/a",I40/AC40)</f>
        <v>51.564705882352939</v>
      </c>
      <c r="AB40" s="1043">
        <v>12</v>
      </c>
      <c r="AC40" s="1021">
        <v>0.85</v>
      </c>
      <c r="AD40" s="1021">
        <v>2.94</v>
      </c>
      <c r="AE40" s="1021">
        <v>6.97</v>
      </c>
      <c r="AF40" s="1021">
        <v>1.72</v>
      </c>
      <c r="AG40" s="1021">
        <v>3</v>
      </c>
      <c r="AH40" s="1021">
        <v>-25</v>
      </c>
      <c r="AI40" s="1021">
        <v>-5.0999999999999996</v>
      </c>
      <c r="AJ40" s="1021">
        <v>1.6</v>
      </c>
      <c r="AK40" s="1021">
        <v>17.62</v>
      </c>
      <c r="AL40" s="1034">
        <v>6010</v>
      </c>
      <c r="AM40" s="1028">
        <v>0.1</v>
      </c>
      <c r="AN40" s="1021">
        <v>0.85</v>
      </c>
      <c r="AO40" s="868">
        <f>IF(U40="n/a","n/a",IF(AA40&lt;0,"n/a",IF(AA40="n/a","n/a",J40+U40-AA40)))</f>
        <v>-42.160041268907314</v>
      </c>
      <c r="AP40" s="869">
        <f>IF(U40="n/a","n/a",J40+U40)</f>
        <v>9.4046646134456235</v>
      </c>
      <c r="AQ40" s="1044">
        <f>IF(OR(AC40&lt;0.01,AF40="n/a"),"n/a",(I40/SQRT(22.5*AC40*(I40/AF40))-1)*100)</f>
        <v>98.540557421340139</v>
      </c>
      <c r="AR40" s="766">
        <f>INDEX(Historical!$C$7:$C$1455,MATCH(B40,Historical!$B$7:$B$1455,0))*IF(AH40="n/a",1.03,IF(AH40&lt;0,1.01,IF(AH40&gt;10,1.1,(1+AH40/100))))</f>
        <v>1.7574000000000001</v>
      </c>
      <c r="AS40" s="1042">
        <f>IF($AI40="n/a",1.03*AR40,IF($AI40&lt;0,1.01*AR40,IF($AI40&gt;10,1.1*AR40,(1+$AI40/100)*AR40)))</f>
        <v>1.7749740000000001</v>
      </c>
      <c r="AT40" s="1042">
        <f>IF($AK40="n/a",1.03*AS40,IF($AK40&lt;0,1.01*AS40,IF($AK40&gt;10,1.1*AS40,(1+$AK40/100)*AS40)))</f>
        <v>1.9524714000000003</v>
      </c>
      <c r="AU40" s="1042">
        <f>IF($AK40="n/a",1.03*AT40,IF($AK40&lt;0,1.01*AT40,IF($AK40&gt;10,1.1*AT40,(1+$AK40/100)*AT40)))</f>
        <v>2.1477185400000005</v>
      </c>
      <c r="AV40" s="1042">
        <f>IF($AK40="n/a",1.03*AU40,IF($AK40&lt;0,1.01*AU40,IF($AK40&gt;10,1.1*AU40,(1+$AK40/100)*AU40)))</f>
        <v>2.3624903940000008</v>
      </c>
      <c r="AW40" s="766">
        <f>SUM(AR40:AV40)</f>
        <v>9.9950543340000024</v>
      </c>
      <c r="AX40" s="877">
        <f>AW40/I40*100</f>
        <v>22.804139479808359</v>
      </c>
      <c r="AY40" s="1212">
        <v>0.14000000000000001</v>
      </c>
      <c r="AZ40" s="1028">
        <v>26.97</v>
      </c>
      <c r="BA40" s="1028">
        <v>-6.9999999999999993E-2</v>
      </c>
      <c r="BB40" s="1028">
        <v>6.81</v>
      </c>
      <c r="BC40" s="1028">
        <v>8.6199999999999992</v>
      </c>
      <c r="BE40" s="721">
        <v>2013</v>
      </c>
      <c r="BF40" s="1057">
        <f>IF(BE40&gt;2008,0,IF(BE40&gt;2001,1,IF(BE40&gt;1990,2,IF(BE40&gt;1980,3,IF(BE40&gt;1973,4,IF(BE40&gt;1970,5,IF(BE40&gt;1960,6,IF(BE40&gt;1958,7,IF(BE40&gt;1953,8,9)))))))))</f>
        <v>0</v>
      </c>
    </row>
    <row r="41" spans="1:58" ht="11.25" customHeight="1" x14ac:dyDescent="0.2">
      <c r="A41" s="1019" t="s">
        <v>916</v>
      </c>
      <c r="B41" s="1031" t="s">
        <v>917</v>
      </c>
      <c r="C41" s="1181" t="s">
        <v>132</v>
      </c>
      <c r="D41" s="1181" t="s">
        <v>4424</v>
      </c>
      <c r="E41" s="857">
        <v>9</v>
      </c>
      <c r="F41" s="1245">
        <v>400</v>
      </c>
      <c r="G41" s="1187" t="s">
        <v>38</v>
      </c>
      <c r="H41" s="1187" t="s">
        <v>38</v>
      </c>
      <c r="I41" s="1030">
        <v>77.739999999999995</v>
      </c>
      <c r="J41" s="766">
        <f>(M41/I41)*100</f>
        <v>3.4473887316696685</v>
      </c>
      <c r="K41" s="1033">
        <v>0.67</v>
      </c>
      <c r="L41" s="1043">
        <v>4</v>
      </c>
      <c r="M41" s="756">
        <f>K41*L41</f>
        <v>2.68</v>
      </c>
      <c r="N41" s="1026" t="s">
        <v>251</v>
      </c>
      <c r="O41" s="860">
        <v>0.62</v>
      </c>
      <c r="P41" s="1016">
        <v>43412</v>
      </c>
      <c r="Q41" s="1016">
        <v>43444</v>
      </c>
      <c r="R41" s="756">
        <f>(K41-O41)/O41*100</f>
        <v>8.0645161290322651</v>
      </c>
      <c r="S41" s="824">
        <f>IF(INDEX(Historical!$D$7:$D$1455,MATCH(B41,Historical!$B$7:$B$1455,0))=0,"n/a",(INDEX(Historical!$C$7:$C$1455,MATCH(B41,Historical!$B$7:$B$1455,0))/INDEX(Historical!$D$7:$D$1455,MATCH(B41,Historical!$B$7:$B$1455,0))-1)*100)</f>
        <v>5.2863436123347984</v>
      </c>
      <c r="T41" s="824">
        <f>IF(INDEX(Historical!$F$7:$F$1455,MATCH(B41,Historical!$B$7:$B$1455,0))=0,"n/a",((INDEX(Historical!$C$7:$C$1455,MATCH(B41,Historical!$B$7:$B$1455,0))/INDEX(Historical!$F$7:$F$1455,MATCH(B41,Historical!$B$7:$B$1455,0)))^(1/3)-1)*100)</f>
        <v>5.5927144510541371</v>
      </c>
      <c r="U41" s="824">
        <f>IF(INDEX(Historical!$I$7:$I$1455,MATCH(B41,Historical!$B$7:$B$1455,0))=0,"n/a",((INDEX(Historical!$C$7:$C$1455,MATCH(B41,Historical!$B$7:$B$1455,0))/INDEX(Historical!$I$7:$I$1455,MATCH(B41,Historical!$B$7:$B$1455,0)))^(1/5)-1)*100)</f>
        <v>4.917518546461741</v>
      </c>
      <c r="V41" s="824">
        <f>IF(INDEX(Historical!$O$7:$O$1455,MATCH(B41,Historical!$B$7:$B$1455,0))=0,"n/a",((INDEX(Historical!$C$7:$C$1455,MATCH(B41,Historical!$B$7:$B$1455,0))/INDEX(Historical!$O$7:$O$1455,MATCH(B41,Historical!$B$7:$B$1455,0)))^(1/10)-1)*100)</f>
        <v>4.2255225971005617</v>
      </c>
      <c r="W41" s="825">
        <f>IF(OR(U41&lt;=0,U41="n/a",V41&lt;=0,V41="n/a"),"n/a",U41/V41)</f>
        <v>1.1637657670641752</v>
      </c>
      <c r="X41" s="826">
        <f>IF(OR(AJ41&lt;=0,AJ41="n/a",U41&lt;=0,U41="n/a"),"n/a",U41/AJ41)</f>
        <v>0.60710105511873347</v>
      </c>
      <c r="Y41" s="1031"/>
      <c r="Z41" s="766">
        <f>IF(OR(AC41&lt;0.01,AC41="n/a"),"n/a",M41/AC41*100)</f>
        <v>68.367346938775526</v>
      </c>
      <c r="AA41" s="1042">
        <f>IF(OR(AC41&lt;0.01,AC41="n/a"),"n/a",I41/AC41)</f>
        <v>19.831632653061224</v>
      </c>
      <c r="AB41" s="1043">
        <v>12</v>
      </c>
      <c r="AC41" s="1021">
        <v>3.92</v>
      </c>
      <c r="AD41" s="1021">
        <v>3.59</v>
      </c>
      <c r="AE41" s="1021">
        <v>2.36</v>
      </c>
      <c r="AF41" s="1021">
        <v>2.0099999999999998</v>
      </c>
      <c r="AG41" s="1021">
        <v>10.5</v>
      </c>
      <c r="AH41" s="1021">
        <v>206.9</v>
      </c>
      <c r="AI41" s="1021">
        <v>4.74</v>
      </c>
      <c r="AJ41" s="1021">
        <v>8.1</v>
      </c>
      <c r="AK41" s="1021">
        <v>5.53</v>
      </c>
      <c r="AL41" s="1034">
        <v>38320</v>
      </c>
      <c r="AM41" s="1028">
        <v>0.15</v>
      </c>
      <c r="AN41" s="1021">
        <v>1.31</v>
      </c>
      <c r="AO41" s="868">
        <f>IF(U41="n/a","n/a",IF(AA41&lt;0,"n/a",IF(AA41="n/a","n/a",J41+U41-AA41)))</f>
        <v>-11.466725374929814</v>
      </c>
      <c r="AP41" s="869">
        <f>IF(U41="n/a","n/a",J41+U41)</f>
        <v>8.36490727813141</v>
      </c>
      <c r="AQ41" s="1044">
        <f>IF(OR(AC41&lt;0.01,AF41="n/a"),"n/a",(I41/SQRT(22.5*AC41*(I41/AF41))-1)*100)</f>
        <v>33.102436128725145</v>
      </c>
      <c r="AR41" s="766">
        <f>INDEX(Historical!$C$7:$C$1455,MATCH(B41,Historical!$B$7:$B$1455,0))*IF(AH41="n/a",1.03,IF(AH41&lt;0,1.01,IF(AH41&gt;10,1.1,(1+AH41/100))))</f>
        <v>2.6290000000000004</v>
      </c>
      <c r="AS41" s="1042">
        <f>IF($AI41="n/a",1.03*AR41,IF($AI41&lt;0,1.01*AR41,IF($AI41&gt;10,1.1*AR41,(1+$AI41/100)*AR41)))</f>
        <v>2.7536146000000006</v>
      </c>
      <c r="AT41" s="1042">
        <f>IF($AK41="n/a",1.03*AS41,IF($AK41&lt;0,1.01*AS41,IF($AK41&gt;10,1.1*AS41,(1+$AK41/100)*AS41)))</f>
        <v>2.9058894873800005</v>
      </c>
      <c r="AU41" s="1042">
        <f>IF($AK41="n/a",1.03*AT41,IF($AK41&lt;0,1.01*AT41,IF($AK41&gt;10,1.1*AT41,(1+$AK41/100)*AT41)))</f>
        <v>3.0665851760321141</v>
      </c>
      <c r="AV41" s="1042">
        <f>IF($AK41="n/a",1.03*AU41,IF($AK41&lt;0,1.01*AU41,IF($AK41&gt;10,1.1*AU41,(1+$AK41/100)*AU41)))</f>
        <v>3.2361673362666896</v>
      </c>
      <c r="AW41" s="766">
        <f>SUM(AR41:AV41)</f>
        <v>14.591256599678804</v>
      </c>
      <c r="AX41" s="877">
        <f>AW41/I41*100</f>
        <v>18.769303575609474</v>
      </c>
      <c r="AY41" s="1212">
        <v>-0.03</v>
      </c>
      <c r="AZ41" s="1028">
        <v>23.98</v>
      </c>
      <c r="BA41" s="1028">
        <v>-0.92999999999999994</v>
      </c>
      <c r="BB41" s="1028">
        <v>5.8999999999999995</v>
      </c>
      <c r="BC41" s="1028">
        <v>11.31</v>
      </c>
      <c r="BE41" s="721">
        <v>2011</v>
      </c>
      <c r="BF41" s="1057">
        <f>IF(BE41&gt;2008,0,IF(BE41&gt;2001,1,IF(BE41&gt;1990,2,IF(BE41&gt;1980,3,IF(BE41&gt;1973,4,IF(BE41&gt;1970,5,IF(BE41&gt;1960,6,IF(BE41&gt;1958,7,IF(BE41&gt;1953,8,9)))))))))</f>
        <v>0</v>
      </c>
    </row>
    <row r="42" spans="1:58" ht="11.25" customHeight="1" x14ac:dyDescent="0.2">
      <c r="A42" s="1027" t="s">
        <v>412</v>
      </c>
      <c r="B42" s="1031" t="s">
        <v>413</v>
      </c>
      <c r="C42" s="1181" t="s">
        <v>109</v>
      </c>
      <c r="D42" s="1181" t="s">
        <v>119</v>
      </c>
      <c r="E42" s="857">
        <v>14</v>
      </c>
      <c r="F42" s="1245">
        <v>252</v>
      </c>
      <c r="G42" s="1103" t="s">
        <v>107</v>
      </c>
      <c r="H42" s="1103" t="s">
        <v>107</v>
      </c>
      <c r="I42" s="1030">
        <v>34.130000000000003</v>
      </c>
      <c r="J42" s="766">
        <f>(M42/I42)*100</f>
        <v>0.76179314386170516</v>
      </c>
      <c r="K42" s="1033">
        <v>0.26</v>
      </c>
      <c r="L42" s="1043">
        <v>1</v>
      </c>
      <c r="M42" s="756">
        <f>K42*L42</f>
        <v>0.26</v>
      </c>
      <c r="N42" s="1026" t="s">
        <v>173</v>
      </c>
      <c r="O42" s="860">
        <v>0.24</v>
      </c>
      <c r="P42" s="1022">
        <v>43067</v>
      </c>
      <c r="Q42" s="1022">
        <v>43081</v>
      </c>
      <c r="R42" s="756">
        <f>(K42-O42)/O42*100</f>
        <v>8.333333333333341</v>
      </c>
      <c r="S42" s="824">
        <f>IF(INDEX(Historical!$D$7:$D$1455,MATCH(B42,Historical!$B$7:$B$1455,0))=0,"n/a",(INDEX(Historical!$C$7:$C$1455,MATCH(B42,Historical!$B$7:$B$1455,0))/INDEX(Historical!$D$7:$D$1455,MATCH(B42,Historical!$B$7:$B$1455,0))-1)*100)</f>
        <v>8.3333333333333481</v>
      </c>
      <c r="T42" s="824">
        <f>IF(INDEX(Historical!$F$7:$F$1455,MATCH(B42,Historical!$B$7:$B$1455,0))=0,"n/a",((INDEX(Historical!$C$7:$C$1455,MATCH(B42,Historical!$B$7:$B$1455,0))/INDEX(Historical!$F$7:$F$1455,MATCH(B42,Historical!$B$7:$B$1455,0)))^(1/3)-1)*100)</f>
        <v>9.1392883061105934</v>
      </c>
      <c r="U42" s="824">
        <f>IF(INDEX(Historical!$I$7:$I$1455,MATCH(B42,Historical!$B$7:$B$1455,0))=0,"n/a",((INDEX(Historical!$C$7:$C$1455,MATCH(B42,Historical!$B$7:$B$1455,0))/INDEX(Historical!$I$7:$I$1455,MATCH(B42,Historical!$B$7:$B$1455,0)))^(1/5)-1)*100)</f>
        <v>11.628841548417412</v>
      </c>
      <c r="V42" s="824">
        <f>IF(INDEX(Historical!$O$7:$O$1455,MATCH(B42,Historical!$B$7:$B$1455,0))=0,"n/a",((INDEX(Historical!$C$7:$C$1455,MATCH(B42,Historical!$B$7:$B$1455,0))/INDEX(Historical!$O$7:$O$1455,MATCH(B42,Historical!$B$7:$B$1455,0)))^(1/10)-1)*100)</f>
        <v>15.792974364097635</v>
      </c>
      <c r="W42" s="825">
        <f>IF(OR(U42&lt;=0,U42="n/a",V42&lt;=0,V42="n/a"),"n/a",U42/V42)</f>
        <v>0.73633004653343848</v>
      </c>
      <c r="X42" s="826">
        <f>IF(OR(AJ42&lt;=0,AJ42="n/a",U42&lt;=0,U42="n/a"),"n/a",U42/AJ42)</f>
        <v>0.54595500227311788</v>
      </c>
      <c r="Y42" s="1032"/>
      <c r="Z42" s="766">
        <f>IF(OR(AC42&lt;0.01,AC42="n/a"),"n/a",M42/AC42*100)</f>
        <v>4.9808429118773949</v>
      </c>
      <c r="AA42" s="1042">
        <f>IF(OR(AC42&lt;0.01,AC42="n/a"),"n/a",I42/AC42)</f>
        <v>6.5383141762452119</v>
      </c>
      <c r="AB42" s="1043">
        <v>12</v>
      </c>
      <c r="AC42" s="1021">
        <v>5.22</v>
      </c>
      <c r="AD42" s="1021">
        <v>0.65</v>
      </c>
      <c r="AE42" s="1021">
        <v>0.95</v>
      </c>
      <c r="AF42" s="1021">
        <v>1.24</v>
      </c>
      <c r="AG42" s="1021">
        <v>17.100000000000001</v>
      </c>
      <c r="AH42" s="1021">
        <v>139.69999999999999</v>
      </c>
      <c r="AI42" s="1021">
        <v>-17.48</v>
      </c>
      <c r="AJ42" s="1021">
        <v>21.3</v>
      </c>
      <c r="AK42" s="1021">
        <v>10</v>
      </c>
      <c r="AL42" s="1034">
        <v>3080</v>
      </c>
      <c r="AM42" s="1028">
        <v>1.2</v>
      </c>
      <c r="AN42" s="1021">
        <v>0.3</v>
      </c>
      <c r="AO42" s="868">
        <f>IF(U42="n/a","n/a",IF(AA42&lt;0,"n/a",IF(AA42="n/a","n/a",J42+U42-AA42)))</f>
        <v>5.852320516033906</v>
      </c>
      <c r="AP42" s="869">
        <f>IF(U42="n/a","n/a",J42+U42)</f>
        <v>12.390634692279118</v>
      </c>
      <c r="AQ42" s="1044">
        <f>IF(OR(AC42&lt;0.01,AF42="n/a"),"n/a",(I42/SQRT(22.5*AC42*(I42/AF42))-1)*100)</f>
        <v>-39.972193189622296</v>
      </c>
      <c r="AR42" s="766">
        <f>INDEX(Historical!$C$7:$C$1455,MATCH(B42,Historical!$B$7:$B$1455,0))*IF(AH42="n/a",1.03,IF(AH42&lt;0,1.01,IF(AH42&gt;10,1.1,(1+AH42/100))))</f>
        <v>0.28600000000000003</v>
      </c>
      <c r="AS42" s="1042">
        <f>IF($AI42="n/a",1.03*AR42,IF($AI42&lt;0,1.01*AR42,IF($AI42&gt;10,1.1*AR42,(1+$AI42/100)*AR42)))</f>
        <v>0.28886000000000006</v>
      </c>
      <c r="AT42" s="1042">
        <f>IF($AK42="n/a",1.03*AS42,IF($AK42&lt;0,1.01*AS42,IF($AK42&gt;10,1.1*AS42,(1+$AK42/100)*AS42)))</f>
        <v>0.31774600000000008</v>
      </c>
      <c r="AU42" s="1042">
        <f>IF($AK42="n/a",1.03*AT42,IF($AK42&lt;0,1.01*AT42,IF($AK42&gt;10,1.1*AT42,(1+$AK42/100)*AT42)))</f>
        <v>0.34952060000000013</v>
      </c>
      <c r="AV42" s="1042">
        <f>IF($AK42="n/a",1.03*AU42,IF($AK42&lt;0,1.01*AU42,IF($AK42&gt;10,1.1*AU42,(1+$AK42/100)*AU42)))</f>
        <v>0.38447266000000019</v>
      </c>
      <c r="AW42" s="766">
        <f>SUM(AR42:AV42)</f>
        <v>1.6265992600000005</v>
      </c>
      <c r="AX42" s="877">
        <f>AW42/I42*100</f>
        <v>4.7658929387635522</v>
      </c>
      <c r="AY42" s="1212">
        <v>2.39</v>
      </c>
      <c r="AZ42" s="1028">
        <v>26.13</v>
      </c>
      <c r="BA42" s="1028">
        <v>-11.5</v>
      </c>
      <c r="BB42" s="1028">
        <v>0.76</v>
      </c>
      <c r="BC42" s="1028">
        <v>1.55</v>
      </c>
      <c r="BE42" s="721">
        <v>2005</v>
      </c>
      <c r="BF42" s="1057">
        <f>IF(BE42&gt;2008,0,IF(BE42&gt;2001,1,IF(BE42&gt;1990,2,IF(BE42&gt;1980,3,IF(BE42&gt;1973,4,IF(BE42&gt;1970,5,IF(BE42&gt;1960,6,IF(BE42&gt;1958,7,IF(BE42&gt;1953,8,9)))))))))</f>
        <v>1</v>
      </c>
    </row>
    <row r="43" spans="1:58" ht="11.25" customHeight="1" x14ac:dyDescent="0.2">
      <c r="A43" s="1019" t="s">
        <v>918</v>
      </c>
      <c r="B43" s="1031" t="s">
        <v>919</v>
      </c>
      <c r="C43" s="1181" t="s">
        <v>109</v>
      </c>
      <c r="D43" s="1181" t="s">
        <v>4439</v>
      </c>
      <c r="E43" s="857">
        <v>7</v>
      </c>
      <c r="F43" s="1245">
        <v>632</v>
      </c>
      <c r="G43" s="1245" t="s">
        <v>116</v>
      </c>
      <c r="H43" s="1245" t="s">
        <v>116</v>
      </c>
      <c r="I43" s="1030">
        <v>112.27</v>
      </c>
      <c r="J43" s="766">
        <f>(M43/I43)*100</f>
        <v>1.3895074374276299</v>
      </c>
      <c r="K43" s="1033">
        <v>0.39</v>
      </c>
      <c r="L43" s="1043">
        <v>4</v>
      </c>
      <c r="M43" s="756">
        <f>K43*L43</f>
        <v>1.56</v>
      </c>
      <c r="N43" s="1026" t="s">
        <v>702</v>
      </c>
      <c r="O43" s="860">
        <v>0.35</v>
      </c>
      <c r="P43" s="1016">
        <v>43377</v>
      </c>
      <c r="Q43" s="1016">
        <v>43413</v>
      </c>
      <c r="R43" s="756">
        <f>(K43-O43)/O43*100</f>
        <v>11.428571428571439</v>
      </c>
      <c r="S43" s="824">
        <f>IF(INDEX(Historical!$D$7:$D$1455,MATCH(B43,Historical!$B$7:$B$1455,0))=0,"n/a",(INDEX(Historical!$C$7:$C$1455,MATCH(B43,Historical!$B$7:$B$1455,0))/INDEX(Historical!$D$7:$D$1455,MATCH(B43,Historical!$B$7:$B$1455,0))-1)*100)</f>
        <v>10.084033613445387</v>
      </c>
      <c r="T43" s="824">
        <f>IF(INDEX(Historical!$F$7:$F$1455,MATCH(B43,Historical!$B$7:$B$1455,0))=0,"n/a",((INDEX(Historical!$C$7:$C$1455,MATCH(B43,Historical!$B$7:$B$1455,0))/INDEX(Historical!$F$7:$F$1455,MATCH(B43,Historical!$B$7:$B$1455,0)))^(1/3)-1)*100)</f>
        <v>10.157754199552382</v>
      </c>
      <c r="U43" s="824">
        <f>IF(INDEX(Historical!$I$7:$I$1455,MATCH(B43,Historical!$B$7:$B$1455,0))=0,"n/a",((INDEX(Historical!$C$7:$C$1455,MATCH(B43,Historical!$B$7:$B$1455,0))/INDEX(Historical!$I$7:$I$1455,MATCH(B43,Historical!$B$7:$B$1455,0)))^(1/5)-1)*100)</f>
        <v>10.926507261961182</v>
      </c>
      <c r="V43" s="824">
        <f>IF(INDEX(Historical!$O$7:$O$1455,MATCH(B43,Historical!$B$7:$B$1455,0))=0,"n/a",((INDEX(Historical!$C$7:$C$1455,MATCH(B43,Historical!$B$7:$B$1455,0))/INDEX(Historical!$O$7:$O$1455,MATCH(B43,Historical!$B$7:$B$1455,0)))^(1/10)-1)*100)</f>
        <v>8.1214856522852088</v>
      </c>
      <c r="W43" s="825">
        <f>IF(OR(U43&lt;=0,U43="n/a",V43&lt;=0,V43="n/a"),"n/a",U43/V43)</f>
        <v>1.3453828190765444</v>
      </c>
      <c r="X43" s="826">
        <f>IF(OR(AJ43&lt;=0,AJ43="n/a",U43&lt;=0,U43="n/a"),"n/a",U43/AJ43)</f>
        <v>1.255920374938067</v>
      </c>
      <c r="Y43" s="780"/>
      <c r="Z43" s="766">
        <f>IF(OR(AC43&lt;0.01,AC43="n/a"),"n/a",M43/AC43*100)</f>
        <v>21.666666666666668</v>
      </c>
      <c r="AA43" s="1042">
        <f>IF(OR(AC43&lt;0.01,AC43="n/a"),"n/a",I43/AC43)</f>
        <v>15.593055555555555</v>
      </c>
      <c r="AB43" s="1043">
        <v>12</v>
      </c>
      <c r="AC43" s="1021">
        <v>7.2</v>
      </c>
      <c r="AD43" s="1021">
        <v>1.25</v>
      </c>
      <c r="AE43" s="1021">
        <v>2.42</v>
      </c>
      <c r="AF43" s="1021">
        <v>4.49</v>
      </c>
      <c r="AG43" s="1021">
        <v>18</v>
      </c>
      <c r="AH43" s="1021">
        <v>4.5</v>
      </c>
      <c r="AI43" s="1021">
        <v>10.27</v>
      </c>
      <c r="AJ43" s="1021">
        <v>8.6999999999999993</v>
      </c>
      <c r="AK43" s="1021">
        <v>12.5</v>
      </c>
      <c r="AL43" s="1034">
        <v>96600</v>
      </c>
      <c r="AM43" s="1028">
        <v>0.27999999999999997</v>
      </c>
      <c r="AN43" s="1021">
        <v>5.91</v>
      </c>
      <c r="AO43" s="868">
        <f>IF(U43="n/a","n/a",IF(AA43&lt;0,"n/a",IF(AA43="n/a","n/a",J43+U43-AA43)))</f>
        <v>-3.2770408561667423</v>
      </c>
      <c r="AP43" s="869">
        <f>IF(U43="n/a","n/a",J43+U43)</f>
        <v>12.316014699388813</v>
      </c>
      <c r="AQ43" s="1044">
        <f>IF(OR(AC43&lt;0.01,AF43="n/a"),"n/a",(I43/SQRT(22.5*AC43*(I43/AF43))-1)*100)</f>
        <v>76.39957098013393</v>
      </c>
      <c r="AR43" s="766">
        <f>INDEX(Historical!$C$7:$C$1455,MATCH(B43,Historical!$B$7:$B$1455,0))*IF(AH43="n/a",1.03,IF(AH43&lt;0,1.01,IF(AH43&gt;10,1.1,(1+AH43/100))))</f>
        <v>1.3689499999999999</v>
      </c>
      <c r="AS43" s="1042">
        <f>IF($AI43="n/a",1.03*AR43,IF($AI43&lt;0,1.01*AR43,IF($AI43&gt;10,1.1*AR43,(1+$AI43/100)*AR43)))</f>
        <v>1.5058450000000001</v>
      </c>
      <c r="AT43" s="1042">
        <f>IF($AK43="n/a",1.03*AS43,IF($AK43&lt;0,1.01*AS43,IF($AK43&gt;10,1.1*AS43,(1+$AK43/100)*AS43)))</f>
        <v>1.6564295000000002</v>
      </c>
      <c r="AU43" s="1042">
        <f>IF($AK43="n/a",1.03*AT43,IF($AK43&lt;0,1.01*AT43,IF($AK43&gt;10,1.1*AT43,(1+$AK43/100)*AT43)))</f>
        <v>1.8220724500000003</v>
      </c>
      <c r="AV43" s="1042">
        <f>IF($AK43="n/a",1.03*AU43,IF($AK43&lt;0,1.01*AU43,IF($AK43&gt;10,1.1*AU43,(1+$AK43/100)*AU43)))</f>
        <v>2.0042796950000006</v>
      </c>
      <c r="AW43" s="766">
        <f>SUM(AR43:AV43)</f>
        <v>8.3575766450000017</v>
      </c>
      <c r="AX43" s="877">
        <f>AW43/I43*100</f>
        <v>7.4441762224993342</v>
      </c>
      <c r="AY43" s="1212">
        <v>1.02</v>
      </c>
      <c r="AZ43" s="1028">
        <v>28.249999999999996</v>
      </c>
      <c r="BA43" s="1028">
        <v>-0.8</v>
      </c>
      <c r="BB43" s="1028">
        <v>5.48</v>
      </c>
      <c r="BC43" s="1028">
        <v>10.77</v>
      </c>
      <c r="BE43" s="721">
        <v>2012</v>
      </c>
      <c r="BF43" s="1057">
        <f>IF(BE43&gt;2008,0,IF(BE43&gt;2001,1,IF(BE43&gt;1990,2,IF(BE43&gt;1980,3,IF(BE43&gt;1973,4,IF(BE43&gt;1970,5,IF(BE43&gt;1960,6,IF(BE43&gt;1958,7,IF(BE43&gt;1953,8,9)))))))))</f>
        <v>0</v>
      </c>
    </row>
    <row r="44" spans="1:58" ht="11.25" customHeight="1" x14ac:dyDescent="0.2">
      <c r="A44" s="1027" t="s">
        <v>414</v>
      </c>
      <c r="B44" s="1031" t="s">
        <v>415</v>
      </c>
      <c r="C44" s="1181" t="s">
        <v>109</v>
      </c>
      <c r="D44" s="1181" t="s">
        <v>119</v>
      </c>
      <c r="E44" s="857">
        <v>13</v>
      </c>
      <c r="F44" s="1245">
        <v>291</v>
      </c>
      <c r="G44" s="1187" t="s">
        <v>107</v>
      </c>
      <c r="H44" s="1187" t="s">
        <v>107</v>
      </c>
      <c r="I44" s="1030">
        <v>102.36</v>
      </c>
      <c r="J44" s="766">
        <f>(M44/I44)*100</f>
        <v>1.5631105900742479</v>
      </c>
      <c r="K44" s="1033">
        <v>0.4</v>
      </c>
      <c r="L44" s="1043">
        <v>4</v>
      </c>
      <c r="M44" s="756">
        <f>K44*L44</f>
        <v>1.6</v>
      </c>
      <c r="N44" s="1026" t="s">
        <v>416</v>
      </c>
      <c r="O44" s="860">
        <v>0.35</v>
      </c>
      <c r="P44" s="1016">
        <v>43385</v>
      </c>
      <c r="Q44" s="1016">
        <v>43398</v>
      </c>
      <c r="R44" s="756">
        <f>(K44-O44)/O44*100</f>
        <v>14.285714285714299</v>
      </c>
      <c r="S44" s="824">
        <f>IF(INDEX(Historical!$D$7:$D$1455,MATCH(B44,Historical!$B$7:$B$1455,0))=0,"n/a",(INDEX(Historical!$C$7:$C$1455,MATCH(B44,Historical!$B$7:$B$1455,0))/INDEX(Historical!$D$7:$D$1455,MATCH(B44,Historical!$B$7:$B$1455,0))-1)*100)</f>
        <v>11.713665943600859</v>
      </c>
      <c r="T44" s="824">
        <f>IF(INDEX(Historical!$F$7:$F$1455,MATCH(B44,Historical!$B$7:$B$1455,0))=0,"n/a",((INDEX(Historical!$C$7:$C$1455,MATCH(B44,Historical!$B$7:$B$1455,0))/INDEX(Historical!$F$7:$F$1455,MATCH(B44,Historical!$B$7:$B$1455,0)))^(1/3)-1)*100)</f>
        <v>12.262647962074947</v>
      </c>
      <c r="U44" s="824">
        <f>IF(INDEX(Historical!$I$7:$I$1455,MATCH(B44,Historical!$B$7:$B$1455,0))=0,"n/a",((INDEX(Historical!$C$7:$C$1455,MATCH(B44,Historical!$B$7:$B$1455,0))/INDEX(Historical!$I$7:$I$1455,MATCH(B44,Historical!$B$7:$B$1455,0)))^(1/5)-1)*100)</f>
        <v>12.326686587973491</v>
      </c>
      <c r="V44" s="824">
        <f>IF(INDEX(Historical!$O$7:$O$1455,MATCH(B44,Historical!$B$7:$B$1455,0))=0,"n/a",((INDEX(Historical!$C$7:$C$1455,MATCH(B44,Historical!$B$7:$B$1455,0))/INDEX(Historical!$O$7:$O$1455,MATCH(B44,Historical!$B$7:$B$1455,0)))^(1/10)-1)*100)</f>
        <v>12.400624616571164</v>
      </c>
      <c r="W44" s="825">
        <f>IF(OR(U44&lt;=0,U44="n/a",V44&lt;=0,V44="n/a"),"n/a",U44/V44)</f>
        <v>0.99403755610028954</v>
      </c>
      <c r="X44" s="826">
        <f>IF(OR(AJ44&lt;=0,AJ44="n/a",U44&lt;=0,U44="n/a"),"n/a",U44/AJ44)</f>
        <v>3.0065089238959728</v>
      </c>
      <c r="Y44" s="777"/>
      <c r="Z44" s="766">
        <f>IF(OR(AC44&lt;0.01,AC44="n/a"),"n/a",M44/AC44*100)</f>
        <v>17.917133258678614</v>
      </c>
      <c r="AA44" s="1042">
        <f>IF(OR(AC44&lt;0.01,AC44="n/a"),"n/a",I44/AC44)</f>
        <v>11.462486002239642</v>
      </c>
      <c r="AB44" s="1043">
        <v>12</v>
      </c>
      <c r="AC44" s="1021">
        <v>8.93</v>
      </c>
      <c r="AD44" s="1021">
        <v>0.92</v>
      </c>
      <c r="AE44" s="1021">
        <v>1.25</v>
      </c>
      <c r="AF44" s="1021">
        <v>1.77</v>
      </c>
      <c r="AG44" s="1021">
        <v>14.000000000000002</v>
      </c>
      <c r="AH44" s="1021">
        <v>-15.299999999999999</v>
      </c>
      <c r="AI44" s="1021">
        <v>-0.75</v>
      </c>
      <c r="AJ44" s="1021">
        <v>4.1000000000000005</v>
      </c>
      <c r="AK44" s="1021">
        <v>12.5</v>
      </c>
      <c r="AL44" s="1034">
        <v>9150</v>
      </c>
      <c r="AM44" s="1028">
        <v>0.6</v>
      </c>
      <c r="AN44" s="1021">
        <v>0.25</v>
      </c>
      <c r="AO44" s="868">
        <f>IF(U44="n/a","n/a",IF(AA44&lt;0,"n/a",IF(AA44="n/a","n/a",J44+U44-AA44)))</f>
        <v>2.4273111758080965</v>
      </c>
      <c r="AP44" s="869">
        <f>IF(U44="n/a","n/a",J44+U44)</f>
        <v>13.889797178047738</v>
      </c>
      <c r="AQ44" s="1044">
        <f>IF(OR(AC44&lt;0.01,AF44="n/a"),"n/a",(I44/SQRT(22.5*AC44*(I44/AF44))-1)*100)</f>
        <v>-5.0412950009574686</v>
      </c>
      <c r="AR44" s="766">
        <f>INDEX(Historical!$C$7:$C$1455,MATCH(B44,Historical!$B$7:$B$1455,0))*IF(AH44="n/a",1.03,IF(AH44&lt;0,1.01,IF(AH44&gt;10,1.1,(1+AH44/100))))</f>
        <v>1.3003750000000001</v>
      </c>
      <c r="AS44" s="1042">
        <f>IF($AI44="n/a",1.03*AR44,IF($AI44&lt;0,1.01*AR44,IF($AI44&gt;10,1.1*AR44,(1+$AI44/100)*AR44)))</f>
        <v>1.31337875</v>
      </c>
      <c r="AT44" s="1042">
        <f>IF($AK44="n/a",1.03*AS44,IF($AK44&lt;0,1.01*AS44,IF($AK44&gt;10,1.1*AS44,(1+$AK44/100)*AS44)))</f>
        <v>1.4447166250000001</v>
      </c>
      <c r="AU44" s="1042">
        <f>IF($AK44="n/a",1.03*AT44,IF($AK44&lt;0,1.01*AT44,IF($AK44&gt;10,1.1*AT44,(1+$AK44/100)*AT44)))</f>
        <v>1.5891882875000003</v>
      </c>
      <c r="AV44" s="1042">
        <f>IF($AK44="n/a",1.03*AU44,IF($AK44&lt;0,1.01*AU44,IF($AK44&gt;10,1.1*AU44,(1+$AK44/100)*AU44)))</f>
        <v>1.7481071162500004</v>
      </c>
      <c r="AW44" s="766">
        <f>SUM(AR44:AV44)</f>
        <v>7.3957657787500004</v>
      </c>
      <c r="AX44" s="877">
        <f>AW44/I44*100</f>
        <v>7.2252498815455262</v>
      </c>
      <c r="AY44" s="1212">
        <v>0.8</v>
      </c>
      <c r="AZ44" s="1028">
        <v>5.7700000000000005</v>
      </c>
      <c r="BA44" s="1028">
        <v>-13.469999999999999</v>
      </c>
      <c r="BB44" s="1028">
        <v>-1.4000000000000001</v>
      </c>
      <c r="BC44" s="1028">
        <v>-5.0500000000000007</v>
      </c>
      <c r="BE44" s="721">
        <v>2007</v>
      </c>
      <c r="BF44" s="1057">
        <f>IF(BE44&gt;2008,0,IF(BE44&gt;2001,1,IF(BE44&gt;1990,2,IF(BE44&gt;1980,3,IF(BE44&gt;1973,4,IF(BE44&gt;1970,5,IF(BE44&gt;1960,6,IF(BE44&gt;1958,7,IF(BE44&gt;1953,8,9)))))))))</f>
        <v>1</v>
      </c>
    </row>
    <row r="45" spans="1:58" s="905" customFormat="1" ht="11.25" customHeight="1" x14ac:dyDescent="0.2">
      <c r="A45" s="760" t="s">
        <v>130</v>
      </c>
      <c r="B45" s="914" t="s">
        <v>131</v>
      </c>
      <c r="C45" s="1181" t="s">
        <v>132</v>
      </c>
      <c r="D45" s="1181" t="s">
        <v>4436</v>
      </c>
      <c r="E45" s="885">
        <v>64</v>
      </c>
      <c r="F45" s="1245">
        <v>1</v>
      </c>
      <c r="G45" s="1244" t="s">
        <v>38</v>
      </c>
      <c r="H45" s="1244" t="s">
        <v>38</v>
      </c>
      <c r="I45" s="898">
        <v>67.08</v>
      </c>
      <c r="J45" s="887">
        <f>(M45/I45)*100</f>
        <v>1.6398330351818726</v>
      </c>
      <c r="K45" s="888">
        <v>0.27500000000000002</v>
      </c>
      <c r="L45" s="889">
        <v>4</v>
      </c>
      <c r="M45" s="890">
        <f>K45*L45</f>
        <v>1.1000000000000001</v>
      </c>
      <c r="N45" s="891" t="s">
        <v>120</v>
      </c>
      <c r="O45" s="892">
        <v>0.255</v>
      </c>
      <c r="P45" s="893">
        <v>43326</v>
      </c>
      <c r="Q45" s="893">
        <v>43343</v>
      </c>
      <c r="R45" s="890">
        <f>(K45-O45)/O45*100</f>
        <v>7.8431372549019676</v>
      </c>
      <c r="S45" s="824">
        <f>IF(INDEX(Historical!$D$7:$D$1455,MATCH(B45,Historical!$B$7:$B$1455,0))=0,"n/a",(INDEX(Historical!$C$7:$C$1455,MATCH(B45,Historical!$B$7:$B$1455,0))/INDEX(Historical!$D$7:$D$1455,MATCH(B45,Historical!$B$7:$B$1455,0))-1)*100)</f>
        <v>8.7527352297593009</v>
      </c>
      <c r="T45" s="824">
        <f>IF(INDEX(Historical!$F$7:$F$1455,MATCH(B45,Historical!$B$7:$B$1455,0))=0,"n/a",((INDEX(Historical!$C$7:$C$1455,MATCH(B45,Historical!$B$7:$B$1455,0))/INDEX(Historical!$F$7:$F$1455,MATCH(B45,Historical!$B$7:$B$1455,0)))^(1/3)-1)*100)</f>
        <v>6.1946808374097717</v>
      </c>
      <c r="U45" s="824">
        <f>IF(INDEX(Historical!$I$7:$I$1455,MATCH(B45,Historical!$B$7:$B$1455,0))=0,"n/a",((INDEX(Historical!$C$7:$C$1455,MATCH(B45,Historical!$B$7:$B$1455,0))/INDEX(Historical!$I$7:$I$1455,MATCH(B45,Historical!$B$7:$B$1455,0)))^(1/5)-1)*100)</f>
        <v>9.376124693932919</v>
      </c>
      <c r="V45" s="824">
        <f>IF(INDEX(Historical!$O$7:$O$1455,MATCH(B45,Historical!$B$7:$B$1455,0))=0,"n/a",((INDEX(Historical!$C$7:$C$1455,MATCH(B45,Historical!$B$7:$B$1455,0))/INDEX(Historical!$O$7:$O$1455,MATCH(B45,Historical!$B$7:$B$1455,0)))^(1/10)-1)*100)</f>
        <v>7.6071925400794882</v>
      </c>
      <c r="W45" s="894">
        <f>IF(OR(U45&lt;=0,U45="n/a",V45&lt;=0,V45="n/a"),"n/a",U45/V45)</f>
        <v>1.2325341634950846</v>
      </c>
      <c r="X45" s="895">
        <f>IF(OR(AJ45&lt;=0,AJ45="n/a",U45&lt;=0,U45="n/a"),"n/a",U45/AJ45)</f>
        <v>1.6165732230918823</v>
      </c>
      <c r="Y45" s="911"/>
      <c r="Z45" s="887">
        <f>IF(OR(AC45&lt;0.01,AC45="n/a"),"n/a",M45/AC45*100)</f>
        <v>65.088757396449708</v>
      </c>
      <c r="AA45" s="897">
        <f>IF(OR(AC45&lt;0.01,AC45="n/a"),"n/a",I45/AC45)</f>
        <v>39.692307692307693</v>
      </c>
      <c r="AB45" s="889">
        <v>12</v>
      </c>
      <c r="AC45" s="898">
        <v>1.69</v>
      </c>
      <c r="AD45" s="898">
        <v>6.6</v>
      </c>
      <c r="AE45" s="898">
        <v>5.73</v>
      </c>
      <c r="AF45" s="898">
        <v>4.45</v>
      </c>
      <c r="AG45" s="898">
        <v>11.600000000000001</v>
      </c>
      <c r="AH45" s="898">
        <v>15.7</v>
      </c>
      <c r="AI45" s="898">
        <v>11.28</v>
      </c>
      <c r="AJ45" s="898">
        <v>5.8000000000000007</v>
      </c>
      <c r="AK45" s="898">
        <v>6</v>
      </c>
      <c r="AL45" s="899">
        <v>2460</v>
      </c>
      <c r="AM45" s="900">
        <v>0.5</v>
      </c>
      <c r="AN45" s="898">
        <v>0.71</v>
      </c>
      <c r="AO45" s="901">
        <f>IF(U45="n/a","n/a",IF(AA45&lt;0,"n/a",IF(AA45="n/a","n/a",J45+U45-AA45)))</f>
        <v>-28.676349963192902</v>
      </c>
      <c r="AP45" s="902">
        <f>IF(U45="n/a","n/a",J45+U45)</f>
        <v>11.015957729114792</v>
      </c>
      <c r="AQ45" s="903">
        <f>IF(OR(AC45&lt;0.01,AF45="n/a"),"n/a",(I45/SQRT(22.5*AC45*(I45/AF45))-1)*100)</f>
        <v>180.18309032231778</v>
      </c>
      <c r="AR45" s="766">
        <f>INDEX(Historical!$C$7:$C$1455,MATCH(B45,Historical!$B$7:$B$1455,0))*IF(AH45="n/a",1.03,IF(AH45&lt;0,1.01,IF(AH45&gt;10,1.1,(1+AH45/100))))</f>
        <v>1.0934000000000001</v>
      </c>
      <c r="AS45" s="897">
        <f>IF($AI45="n/a",1.03*AR45,IF($AI45&lt;0,1.01*AR45,IF($AI45&gt;10,1.1*AR45,(1+$AI45/100)*AR45)))</f>
        <v>1.2027400000000004</v>
      </c>
      <c r="AT45" s="897">
        <f>IF($AK45="n/a",1.03*AS45,IF($AK45&lt;0,1.01*AS45,IF($AK45&gt;10,1.1*AS45,(1+$AK45/100)*AS45)))</f>
        <v>1.2749044000000005</v>
      </c>
      <c r="AU45" s="897">
        <f>IF($AK45="n/a",1.03*AT45,IF($AK45&lt;0,1.01*AT45,IF($AK45&gt;10,1.1*AT45,(1+$AK45/100)*AT45)))</f>
        <v>1.3513986640000006</v>
      </c>
      <c r="AV45" s="897">
        <f>IF($AK45="n/a",1.03*AU45,IF($AK45&lt;0,1.01*AU45,IF($AK45&gt;10,1.1*AU45,(1+$AK45/100)*AU45)))</f>
        <v>1.4324825838400008</v>
      </c>
      <c r="AW45" s="887">
        <f>SUM(AR45:AV45)</f>
        <v>6.3549256478400018</v>
      </c>
      <c r="AX45" s="904">
        <f>AW45/I45*100</f>
        <v>9.4736518304114519</v>
      </c>
      <c r="AY45" s="1213">
        <v>0.03</v>
      </c>
      <c r="AZ45" s="900">
        <v>34</v>
      </c>
      <c r="BA45" s="900">
        <v>-2.08</v>
      </c>
      <c r="BB45" s="900">
        <v>7.42</v>
      </c>
      <c r="BC45" s="900">
        <v>15.36</v>
      </c>
      <c r="BD45" s="1079"/>
      <c r="BE45" s="721">
        <v>1955</v>
      </c>
      <c r="BF45" s="1057">
        <f>IF(BE45&gt;2008,0,IF(BE45&gt;2001,1,IF(BE45&gt;1990,2,IF(BE45&gt;1980,3,IF(BE45&gt;1973,4,IF(BE45&gt;1970,5,IF(BE45&gt;1960,6,IF(BE45&gt;1958,7,IF(BE45&gt;1953,8,9)))))))))</f>
        <v>8</v>
      </c>
    </row>
    <row r="46" spans="1:58" ht="11.25" customHeight="1" x14ac:dyDescent="0.2">
      <c r="A46" s="1036" t="s">
        <v>920</v>
      </c>
      <c r="B46" s="1031" t="s">
        <v>921</v>
      </c>
      <c r="C46" s="1181" t="s">
        <v>4414</v>
      </c>
      <c r="D46" s="1181" t="s">
        <v>4415</v>
      </c>
      <c r="E46" s="857">
        <v>8</v>
      </c>
      <c r="F46" s="1245">
        <v>534</v>
      </c>
      <c r="G46" s="1245" t="s">
        <v>107</v>
      </c>
      <c r="H46" s="1245" t="s">
        <v>107</v>
      </c>
      <c r="I46" s="1030">
        <v>164.49</v>
      </c>
      <c r="J46" s="766">
        <f>(M46/I46)*100</f>
        <v>1.9210894279287496</v>
      </c>
      <c r="K46" s="1033">
        <v>0.79</v>
      </c>
      <c r="L46" s="1043">
        <v>4</v>
      </c>
      <c r="M46" s="756">
        <f>K46*L46</f>
        <v>3.16</v>
      </c>
      <c r="N46" s="1026" t="s">
        <v>4134</v>
      </c>
      <c r="O46" s="860">
        <v>0.77</v>
      </c>
      <c r="P46" s="1016">
        <v>43370</v>
      </c>
      <c r="Q46" s="1016">
        <v>43390</v>
      </c>
      <c r="R46" s="756">
        <f>(K46-O46)/O46*100</f>
        <v>2.5974025974025996</v>
      </c>
      <c r="S46" s="824">
        <f>IF(INDEX(Historical!$D$7:$D$1455,MATCH(B46,Historical!$B$7:$B$1455,0))=0,"n/a",(INDEX(Historical!$C$7:$C$1455,MATCH(B46,Historical!$B$7:$B$1455,0))/INDEX(Historical!$D$7:$D$1455,MATCH(B46,Historical!$B$7:$B$1455,0))-1)*100)</f>
        <v>19.999999999999996</v>
      </c>
      <c r="T46" s="824">
        <f>IF(INDEX(Historical!$F$7:$F$1455,MATCH(B46,Historical!$B$7:$B$1455,0))=0,"n/a",((INDEX(Historical!$C$7:$C$1455,MATCH(B46,Historical!$B$7:$B$1455,0))/INDEX(Historical!$F$7:$F$1455,MATCH(B46,Historical!$B$7:$B$1455,0)))^(1/3)-1)*100)</f>
        <v>23.545035086408795</v>
      </c>
      <c r="U46" s="824">
        <f>IF(INDEX(Historical!$I$7:$I$1455,MATCH(B46,Historical!$B$7:$B$1455,0))=0,"n/a",((INDEX(Historical!$C$7:$C$1455,MATCH(B46,Historical!$B$7:$B$1455,0))/INDEX(Historical!$I$7:$I$1455,MATCH(B46,Historical!$B$7:$B$1455,0)))^(1/5)-1)*100)</f>
        <v>24.014447702949361</v>
      </c>
      <c r="V46" s="824" t="str">
        <f>IF(INDEX(Historical!$O$7:$O$1455,MATCH(B46,Historical!$B$7:$B$1455,0))=0,"n/a",((INDEX(Historical!$C$7:$C$1455,MATCH(B46,Historical!$B$7:$B$1455,0))/INDEX(Historical!$O$7:$O$1455,MATCH(B46,Historical!$B$7:$B$1455,0)))^(1/10)-1)*100)</f>
        <v>n/a</v>
      </c>
      <c r="W46" s="825" t="str">
        <f>IF(OR(U46&lt;=0,U46="n/a",V46&lt;=0,V46="n/a"),"n/a",U46/V46)</f>
        <v>n/a</v>
      </c>
      <c r="X46" s="826">
        <f>IF(OR(AJ46&lt;=0,AJ46="n/a",U46&lt;=0,U46="n/a"),"n/a",U46/AJ46)</f>
        <v>2.2870902574237486</v>
      </c>
      <c r="Y46" s="1032" t="s">
        <v>4045</v>
      </c>
      <c r="Z46" s="766">
        <f>IF(OR(AC46&lt;0.01,AC46="n/a"),"n/a",M46/AC46*100)</f>
        <v>121.07279693486591</v>
      </c>
      <c r="AA46" s="1042">
        <f>IF(OR(AC46&lt;0.01,AC46="n/a"),"n/a",I46/AC46)</f>
        <v>63.022988505747136</v>
      </c>
      <c r="AB46" s="1043">
        <v>12</v>
      </c>
      <c r="AC46" s="1021">
        <v>2.61</v>
      </c>
      <c r="AD46" s="1021">
        <v>8.83</v>
      </c>
      <c r="AE46" s="1021">
        <v>10.33</v>
      </c>
      <c r="AF46" s="1021">
        <v>13.55</v>
      </c>
      <c r="AG46" s="1021">
        <v>19.900000000000002</v>
      </c>
      <c r="AH46" s="1021">
        <v>32.700000000000003</v>
      </c>
      <c r="AI46" s="1021">
        <v>22.54</v>
      </c>
      <c r="AJ46" s="1021">
        <v>10.5</v>
      </c>
      <c r="AK46" s="1021">
        <v>7.13</v>
      </c>
      <c r="AL46" s="1034">
        <v>72420</v>
      </c>
      <c r="AM46" s="1028">
        <v>0.1</v>
      </c>
      <c r="AN46" s="1021">
        <v>3.97</v>
      </c>
      <c r="AO46" s="868">
        <f>IF(U46="n/a","n/a",IF(AA46&lt;0,"n/a",IF(AA46="n/a","n/a",J46+U46-AA46)))</f>
        <v>-37.087451374869026</v>
      </c>
      <c r="AP46" s="869">
        <f>IF(U46="n/a","n/a",J46+U46)</f>
        <v>25.93553713087811</v>
      </c>
      <c r="AQ46" s="1044">
        <f>IF(OR(AC46&lt;0.01,AF46="n/a"),"n/a",(I46/SQRT(22.5*AC46*(I46/AF46))-1)*100)</f>
        <v>516.06691348437641</v>
      </c>
      <c r="AR46" s="766">
        <f>INDEX(Historical!$C$7:$C$1455,MATCH(B46,Historical!$B$7:$B$1455,0))*IF(AH46="n/a",1.03,IF(AH46&lt;0,1.01,IF(AH46&gt;10,1.1,(1+AH46/100))))</f>
        <v>2.9040000000000004</v>
      </c>
      <c r="AS46" s="1042">
        <f>IF($AI46="n/a",1.03*AR46,IF($AI46&lt;0,1.01*AR46,IF($AI46&gt;10,1.1*AR46,(1+$AI46/100)*AR46)))</f>
        <v>3.1944000000000008</v>
      </c>
      <c r="AT46" s="1042">
        <f>IF($AK46="n/a",1.03*AS46,IF($AK46&lt;0,1.01*AS46,IF($AK46&gt;10,1.1*AS46,(1+$AK46/100)*AS46)))</f>
        <v>3.4221607200000004</v>
      </c>
      <c r="AU46" s="1042">
        <f>IF($AK46="n/a",1.03*AT46,IF($AK46&lt;0,1.01*AT46,IF($AK46&gt;10,1.1*AT46,(1+$AK46/100)*AT46)))</f>
        <v>3.6661607793360003</v>
      </c>
      <c r="AV46" s="1042">
        <f>IF($AK46="n/a",1.03*AU46,IF($AK46&lt;0,1.01*AU46,IF($AK46&gt;10,1.1*AU46,(1+$AK46/100)*AU46)))</f>
        <v>3.9275580429026569</v>
      </c>
      <c r="AW46" s="766">
        <f>SUM(AR46:AV46)</f>
        <v>17.114279542238659</v>
      </c>
      <c r="AX46" s="877">
        <f>AW46/I46*100</f>
        <v>10.40444984025695</v>
      </c>
      <c r="AY46" s="1212">
        <v>0.61</v>
      </c>
      <c r="AZ46" s="1028">
        <v>26.169999999999998</v>
      </c>
      <c r="BA46" s="1028">
        <v>-1.5599999999999998</v>
      </c>
      <c r="BB46" s="1028">
        <v>7.89</v>
      </c>
      <c r="BC46" s="1028">
        <v>13.48</v>
      </c>
      <c r="BE46" s="721">
        <v>2011</v>
      </c>
      <c r="BF46" s="1057">
        <f>IF(BE46&gt;2008,0,IF(BE46&gt;2001,1,IF(BE46&gt;1990,2,IF(BE46&gt;1980,3,IF(BE46&gt;1973,4,IF(BE46&gt;1970,5,IF(BE46&gt;1960,6,IF(BE46&gt;1958,7,IF(BE46&gt;1953,8,9)))))))))</f>
        <v>0</v>
      </c>
    </row>
    <row r="47" spans="1:58" ht="11.25" customHeight="1" x14ac:dyDescent="0.2">
      <c r="A47" s="1027" t="s">
        <v>417</v>
      </c>
      <c r="B47" s="1031" t="s">
        <v>418</v>
      </c>
      <c r="C47" s="1181" t="s">
        <v>132</v>
      </c>
      <c r="D47" s="1181" t="s">
        <v>4436</v>
      </c>
      <c r="E47" s="857">
        <v>11</v>
      </c>
      <c r="F47" s="1245">
        <v>310</v>
      </c>
      <c r="G47" s="1245" t="s">
        <v>116</v>
      </c>
      <c r="H47" s="1245" t="s">
        <v>116</v>
      </c>
      <c r="I47" s="1030">
        <v>95.41</v>
      </c>
      <c r="J47" s="766">
        <f>(M47/I47)*100</f>
        <v>1.9075568598679384</v>
      </c>
      <c r="K47" s="1033">
        <v>0.45500000000000002</v>
      </c>
      <c r="L47" s="1043">
        <v>4</v>
      </c>
      <c r="M47" s="756">
        <f>K47*L47</f>
        <v>1.82</v>
      </c>
      <c r="N47" s="1026" t="s">
        <v>120</v>
      </c>
      <c r="O47" s="860">
        <v>0.41499999999999998</v>
      </c>
      <c r="P47" s="1016">
        <v>43230</v>
      </c>
      <c r="Q47" s="1016">
        <v>43252</v>
      </c>
      <c r="R47" s="756">
        <f>(K47-O47)/O47*100</f>
        <v>9.6385542168674796</v>
      </c>
      <c r="S47" s="824">
        <f>IF(INDEX(Historical!$D$7:$D$1455,MATCH(B47,Historical!$B$7:$B$1455,0))=0,"n/a",(INDEX(Historical!$C$7:$C$1455,MATCH(B47,Historical!$B$7:$B$1455,0))/INDEX(Historical!$D$7:$D$1455,MATCH(B47,Historical!$B$7:$B$1455,0))-1)*100)</f>
        <v>10.580204778156975</v>
      </c>
      <c r="T47" s="824">
        <f>IF(INDEX(Historical!$F$7:$F$1455,MATCH(B47,Historical!$B$7:$B$1455,0))=0,"n/a",((INDEX(Historical!$C$7:$C$1455,MATCH(B47,Historical!$B$7:$B$1455,0))/INDEX(Historical!$F$7:$F$1455,MATCH(B47,Historical!$B$7:$B$1455,0)))^(1/3)-1)*100)</f>
        <v>10.215636926059734</v>
      </c>
      <c r="U47" s="824">
        <f>IF(INDEX(Historical!$I$7:$I$1455,MATCH(B47,Historical!$B$7:$B$1455,0))=0,"n/a",((INDEX(Historical!$C$7:$C$1455,MATCH(B47,Historical!$B$7:$B$1455,0))/INDEX(Historical!$I$7:$I$1455,MATCH(B47,Historical!$B$7:$B$1455,0)))^(1/5)-1)*100)</f>
        <v>11.032151746146003</v>
      </c>
      <c r="V47" s="824" t="str">
        <f>IF(INDEX(Historical!$O$7:$O$1455,MATCH(B47,Historical!$B$7:$B$1455,0))=0,"n/a",((INDEX(Historical!$C$7:$C$1455,MATCH(B47,Historical!$B$7:$B$1455,0))/INDEX(Historical!$O$7:$O$1455,MATCH(B47,Historical!$B$7:$B$1455,0)))^(1/10)-1)*100)</f>
        <v>n/a</v>
      </c>
      <c r="W47" s="825" t="str">
        <f>IF(OR(U47&lt;=0,U47="n/a",V47&lt;=0,V47="n/a"),"n/a",U47/V47)</f>
        <v>n/a</v>
      </c>
      <c r="X47" s="826">
        <f>IF(OR(AJ47&lt;=0,AJ47="n/a",U47&lt;=0,U47="n/a"),"n/a",U47/AJ47)</f>
        <v>1.3964749045754432</v>
      </c>
      <c r="Y47" s="777"/>
      <c r="Z47" s="766">
        <f>IF(OR(AC47&lt;0.01,AC47="n/a"),"n/a",M47/AC47*100)</f>
        <v>56.521739130434781</v>
      </c>
      <c r="AA47" s="1042">
        <f>IF(OR(AC47&lt;0.01,AC47="n/a"),"n/a",I47/AC47)</f>
        <v>29.630434782608692</v>
      </c>
      <c r="AB47" s="1043">
        <v>12</v>
      </c>
      <c r="AC47" s="1021">
        <v>3.22</v>
      </c>
      <c r="AD47" s="1021">
        <v>3.62</v>
      </c>
      <c r="AE47" s="1021">
        <v>5.0599999999999996</v>
      </c>
      <c r="AF47" s="1021">
        <v>2.95</v>
      </c>
      <c r="AG47" s="1021">
        <v>8.1</v>
      </c>
      <c r="AH47" s="1021">
        <v>17.7</v>
      </c>
      <c r="AI47" s="1021">
        <v>7.61</v>
      </c>
      <c r="AJ47" s="1021">
        <v>7.9</v>
      </c>
      <c r="AK47" s="1021">
        <v>8.2000000000000011</v>
      </c>
      <c r="AL47" s="1034">
        <v>17270</v>
      </c>
      <c r="AM47" s="1028">
        <v>0.1</v>
      </c>
      <c r="AN47" s="1021">
        <v>1.43</v>
      </c>
      <c r="AO47" s="868">
        <f>IF(U47="n/a","n/a",IF(AA47&lt;0,"n/a",IF(AA47="n/a","n/a",J47+U47-AA47)))</f>
        <v>-16.690726176594751</v>
      </c>
      <c r="AP47" s="869">
        <f>IF(U47="n/a","n/a",J47+U47)</f>
        <v>12.939708606013941</v>
      </c>
      <c r="AQ47" s="1044">
        <f>IF(OR(AC47&lt;0.01,AF47="n/a"),"n/a",(I47/SQRT(22.5*AC47*(I47/AF47))-1)*100)</f>
        <v>97.100969735137028</v>
      </c>
      <c r="AR47" s="766">
        <f>INDEX(Historical!$C$7:$C$1455,MATCH(B47,Historical!$B$7:$B$1455,0))*IF(AH47="n/a",1.03,IF(AH47&lt;0,1.01,IF(AH47&gt;10,1.1,(1+AH47/100))))</f>
        <v>1.782</v>
      </c>
      <c r="AS47" s="1042">
        <f>IF($AI47="n/a",1.03*AR47,IF($AI47&lt;0,1.01*AR47,IF($AI47&gt;10,1.1*AR47,(1+$AI47/100)*AR47)))</f>
        <v>1.9176102000000002</v>
      </c>
      <c r="AT47" s="1042">
        <f>IF($AK47="n/a",1.03*AS47,IF($AK47&lt;0,1.01*AS47,IF($AK47&gt;10,1.1*AS47,(1+$AK47/100)*AS47)))</f>
        <v>2.0748542364000002</v>
      </c>
      <c r="AU47" s="1042">
        <f>IF($AK47="n/a",1.03*AT47,IF($AK47&lt;0,1.01*AT47,IF($AK47&gt;10,1.1*AT47,(1+$AK47/100)*AT47)))</f>
        <v>2.2449922837848004</v>
      </c>
      <c r="AV47" s="1042">
        <f>IF($AK47="n/a",1.03*AU47,IF($AK47&lt;0,1.01*AU47,IF($AK47&gt;10,1.1*AU47,(1+$AK47/100)*AU47)))</f>
        <v>2.4290816510551543</v>
      </c>
      <c r="AW47" s="766">
        <f>SUM(AR47:AV47)</f>
        <v>10.448538371239955</v>
      </c>
      <c r="AX47" s="877">
        <f>AW47/I47*100</f>
        <v>10.951198376731952</v>
      </c>
      <c r="AY47" s="1212">
        <v>0.09</v>
      </c>
      <c r="AZ47" s="1028">
        <v>25.47</v>
      </c>
      <c r="BA47" s="1028">
        <v>1.02</v>
      </c>
      <c r="BB47" s="1028">
        <v>6.29</v>
      </c>
      <c r="BC47" s="1028">
        <v>11.44</v>
      </c>
      <c r="BE47" s="721">
        <v>2008</v>
      </c>
      <c r="BF47" s="1057">
        <f>IF(BE47&gt;2008,0,IF(BE47&gt;2001,1,IF(BE47&gt;1990,2,IF(BE47&gt;1980,3,IF(BE47&gt;1973,4,IF(BE47&gt;1970,5,IF(BE47&gt;1960,6,IF(BE47&gt;1958,7,IF(BE47&gt;1953,8,9)))))))))</f>
        <v>1</v>
      </c>
    </row>
    <row r="48" spans="1:58" ht="11.25" customHeight="1" x14ac:dyDescent="0.2">
      <c r="A48" s="1027" t="s">
        <v>419</v>
      </c>
      <c r="B48" s="1031" t="s">
        <v>420</v>
      </c>
      <c r="C48" s="1181" t="s">
        <v>132</v>
      </c>
      <c r="D48" s="1181" t="s">
        <v>4435</v>
      </c>
      <c r="E48" s="857">
        <v>13</v>
      </c>
      <c r="F48" s="1245">
        <v>279</v>
      </c>
      <c r="G48" s="1088" t="s">
        <v>107</v>
      </c>
      <c r="H48" s="1088" t="s">
        <v>107</v>
      </c>
      <c r="I48" s="1030">
        <v>37.159999999999997</v>
      </c>
      <c r="J48" s="766">
        <f>(M48/I48)*100</f>
        <v>10.22604951560818</v>
      </c>
      <c r="K48" s="1033">
        <v>0.95</v>
      </c>
      <c r="L48" s="1043">
        <v>4</v>
      </c>
      <c r="M48" s="756">
        <f>K48*L48</f>
        <v>3.8</v>
      </c>
      <c r="N48" s="1026" t="s">
        <v>239</v>
      </c>
      <c r="O48" s="860">
        <v>0.94</v>
      </c>
      <c r="P48" s="1022">
        <v>42863</v>
      </c>
      <c r="Q48" s="1022">
        <v>42873</v>
      </c>
      <c r="R48" s="756">
        <f>(K48-O48)/O48*100</f>
        <v>1.0638297872340436</v>
      </c>
      <c r="S48" s="824">
        <f>IF(INDEX(Historical!$D$7:$D$1455,MATCH(B48,Historical!$B$7:$B$1455,0))=0,"n/a",(INDEX(Historical!$C$7:$C$1455,MATCH(B48,Historical!$B$7:$B$1455,0))/INDEX(Historical!$D$7:$D$1455,MATCH(B48,Historical!$B$7:$B$1455,0))-1)*100)</f>
        <v>1.3368983957219083</v>
      </c>
      <c r="T48" s="824">
        <f>IF(INDEX(Historical!$F$7:$F$1455,MATCH(B48,Historical!$B$7:$B$1455,0))=0,"n/a",((INDEX(Historical!$C$7:$C$1455,MATCH(B48,Historical!$B$7:$B$1455,0))/INDEX(Historical!$F$7:$F$1455,MATCH(B48,Historical!$B$7:$B$1455,0)))^(1/3)-1)*100)</f>
        <v>2.8852985183126734</v>
      </c>
      <c r="U48" s="824">
        <f>IF(INDEX(Historical!$I$7:$I$1455,MATCH(B48,Historical!$B$7:$B$1455,0))=0,"n/a",((INDEX(Historical!$C$7:$C$1455,MATCH(B48,Historical!$B$7:$B$1455,0))/INDEX(Historical!$I$7:$I$1455,MATCH(B48,Historical!$B$7:$B$1455,0)))^(1/5)-1)*100)</f>
        <v>3.686385473777265</v>
      </c>
      <c r="V48" s="824">
        <f>IF(INDEX(Historical!$O$7:$O$1455,MATCH(B48,Historical!$B$7:$B$1455,0))=0,"n/a",((INDEX(Historical!$C$7:$C$1455,MATCH(B48,Historical!$B$7:$B$1455,0))/INDEX(Historical!$O$7:$O$1455,MATCH(B48,Historical!$B$7:$B$1455,0)))^(1/10)-1)*100)</f>
        <v>4.6314434597304999</v>
      </c>
      <c r="W48" s="825">
        <f>IF(OR(U48&lt;=0,U48="n/a",V48&lt;=0,V48="n/a"),"n/a",U48/V48)</f>
        <v>0.79594742024374687</v>
      </c>
      <c r="X48" s="826" t="str">
        <f>IF(OR(AJ48&lt;=0,AJ48="n/a",U48&lt;=0,U48="n/a"),"n/a",U48/AJ48)</f>
        <v>n/a</v>
      </c>
      <c r="Y48" s="1032"/>
      <c r="Z48" s="766">
        <f>IF(OR(AC48&lt;0.01,AC48="n/a"),"n/a",M48/AC48*100)</f>
        <v>246.75324675324671</v>
      </c>
      <c r="AA48" s="1042">
        <f>IF(OR(AC48&lt;0.01,AC48="n/a"),"n/a",I48/AC48)</f>
        <v>24.129870129870127</v>
      </c>
      <c r="AB48" s="1043">
        <v>12</v>
      </c>
      <c r="AC48" s="1021">
        <v>1.54</v>
      </c>
      <c r="AD48" s="1021">
        <v>1</v>
      </c>
      <c r="AE48" s="1021">
        <v>1.24</v>
      </c>
      <c r="AF48" s="1021">
        <v>6.6</v>
      </c>
      <c r="AG48" s="1021">
        <v>20.9</v>
      </c>
      <c r="AH48" s="1023">
        <v>22.5</v>
      </c>
      <c r="AI48" s="1023">
        <v>3.62</v>
      </c>
      <c r="AJ48" s="1024">
        <v>-6.4</v>
      </c>
      <c r="AK48" s="1024">
        <v>24.099999999999998</v>
      </c>
      <c r="AL48" s="1034">
        <v>3510</v>
      </c>
      <c r="AM48" s="1028">
        <v>25.650000000000002</v>
      </c>
      <c r="AN48" s="1021">
        <v>5.35</v>
      </c>
      <c r="AO48" s="868">
        <f>IF(U48="n/a","n/a",IF(AA48&lt;0,"n/a",IF(AA48="n/a","n/a",J48+U48-AA48)))</f>
        <v>-10.217435140484682</v>
      </c>
      <c r="AP48" s="869">
        <f>IF(U48="n/a","n/a",J48+U48)</f>
        <v>13.912434989385446</v>
      </c>
      <c r="AQ48" s="1044">
        <f>IF(OR(AC48&lt;0.01,AF48="n/a"),"n/a",(I48/SQRT(22.5*AC48*(I48/AF48))-1)*100)</f>
        <v>166.04689883731476</v>
      </c>
      <c r="AR48" s="766">
        <f>INDEX(Historical!$C$7:$C$1455,MATCH(B48,Historical!$B$7:$B$1455,0))*IF(AH48="n/a",1.03,IF(AH48&lt;0,1.01,IF(AH48&gt;10,1.1,(1+AH48/100))))</f>
        <v>4.1689999999999996</v>
      </c>
      <c r="AS48" s="1042">
        <f>IF($AI48="n/a",1.03*AR48,IF($AI48&lt;0,1.01*AR48,IF($AI48&gt;10,1.1*AR48,(1+$AI48/100)*AR48)))</f>
        <v>4.3199177999999998</v>
      </c>
      <c r="AT48" s="1042">
        <f>IF($AK48="n/a",1.03*AS48,IF($AK48&lt;0,1.01*AS48,IF($AK48&gt;10,1.1*AS48,(1+$AK48/100)*AS48)))</f>
        <v>4.7519095800000004</v>
      </c>
      <c r="AU48" s="1042">
        <f>IF($AK48="n/a",1.03*AT48,IF($AK48&lt;0,1.01*AT48,IF($AK48&gt;10,1.1*AT48,(1+$AK48/100)*AT48)))</f>
        <v>5.2271005380000011</v>
      </c>
      <c r="AV48" s="1042">
        <f>IF($AK48="n/a",1.03*AU48,IF($AK48&lt;0,1.01*AU48,IF($AK48&gt;10,1.1*AU48,(1+$AK48/100)*AU48)))</f>
        <v>5.749810591800002</v>
      </c>
      <c r="AW48" s="766">
        <f>SUM(AR48:AV48)</f>
        <v>24.217738509800004</v>
      </c>
      <c r="AX48" s="877">
        <f>AW48/I48*100</f>
        <v>65.171524515069976</v>
      </c>
      <c r="AY48" s="1212">
        <v>0.38</v>
      </c>
      <c r="AZ48" s="1028">
        <v>10.27</v>
      </c>
      <c r="BA48" s="1028">
        <v>-23.18</v>
      </c>
      <c r="BB48" s="1028">
        <v>-2.3800000000000003</v>
      </c>
      <c r="BC48" s="1028">
        <v>-8.5500000000000007</v>
      </c>
      <c r="BE48" s="721">
        <v>2006</v>
      </c>
      <c r="BF48" s="1057">
        <f>IF(BE48&gt;2008,0,IF(BE48&gt;2001,1,IF(BE48&gt;1990,2,IF(BE48&gt;1980,3,IF(BE48&gt;1973,4,IF(BE48&gt;1970,5,IF(BE48&gt;1960,6,IF(BE48&gt;1958,7,IF(BE48&gt;1953,8,9)))))))))</f>
        <v>1</v>
      </c>
    </row>
    <row r="49" spans="1:58" ht="11.25" customHeight="1" x14ac:dyDescent="0.2">
      <c r="A49" s="1027" t="s">
        <v>421</v>
      </c>
      <c r="B49" s="1031" t="s">
        <v>422</v>
      </c>
      <c r="C49" s="1181" t="s">
        <v>109</v>
      </c>
      <c r="D49" s="1181" t="s">
        <v>4430</v>
      </c>
      <c r="E49" s="857">
        <v>14</v>
      </c>
      <c r="F49" s="1245">
        <v>259</v>
      </c>
      <c r="G49" s="1050" t="s">
        <v>116</v>
      </c>
      <c r="H49" s="1050" t="s">
        <v>116</v>
      </c>
      <c r="I49" s="1030">
        <v>129.75</v>
      </c>
      <c r="J49" s="766">
        <f>(M49/I49)*100</f>
        <v>2.7745664739884393</v>
      </c>
      <c r="K49" s="1033">
        <v>0.9</v>
      </c>
      <c r="L49" s="1043">
        <v>4</v>
      </c>
      <c r="M49" s="756">
        <f>K49*L49</f>
        <v>3.6</v>
      </c>
      <c r="N49" s="1026" t="s">
        <v>239</v>
      </c>
      <c r="O49" s="860">
        <v>0.83</v>
      </c>
      <c r="P49" s="1016">
        <v>43224</v>
      </c>
      <c r="Q49" s="1016">
        <v>43238</v>
      </c>
      <c r="R49" s="756">
        <f>(K49-O49)/O49*100</f>
        <v>8.4337349397590433</v>
      </c>
      <c r="S49" s="824">
        <f>IF(INDEX(Historical!$D$7:$D$1455,MATCH(B49,Historical!$B$7:$B$1455,0))=0,"n/a",(INDEX(Historical!$C$7:$C$1455,MATCH(B49,Historical!$B$7:$B$1455,0))/INDEX(Historical!$D$7:$D$1455,MATCH(B49,Historical!$B$7:$B$1455,0))-1)*100)</f>
        <v>10.95890410958904</v>
      </c>
      <c r="T49" s="824">
        <f>IF(INDEX(Historical!$F$7:$F$1455,MATCH(B49,Historical!$B$7:$B$1455,0))=0,"n/a",((INDEX(Historical!$C$7:$C$1455,MATCH(B49,Historical!$B$7:$B$1455,0))/INDEX(Historical!$F$7:$F$1455,MATCH(B49,Historical!$B$7:$B$1455,0)))^(1/3)-1)*100)</f>
        <v>12.757522154286649</v>
      </c>
      <c r="U49" s="824">
        <f>IF(INDEX(Historical!$I$7:$I$1455,MATCH(B49,Historical!$B$7:$B$1455,0))=0,"n/a",((INDEX(Historical!$C$7:$C$1455,MATCH(B49,Historical!$B$7:$B$1455,0))/INDEX(Historical!$I$7:$I$1455,MATCH(B49,Historical!$B$7:$B$1455,0)))^(1/5)-1)*100)</f>
        <v>17.77193064783129</v>
      </c>
      <c r="V49" s="824">
        <f>IF(INDEX(Historical!$O$7:$O$1455,MATCH(B49,Historical!$B$7:$B$1455,0))=0,"n/a",((INDEX(Historical!$C$7:$C$1455,MATCH(B49,Historical!$B$7:$B$1455,0))/INDEX(Historical!$O$7:$O$1455,MATCH(B49,Historical!$B$7:$B$1455,0)))^(1/10)-1)*100)</f>
        <v>19.188868892170817</v>
      </c>
      <c r="W49" s="825">
        <f>IF(OR(U49&lt;=0,U49="n/a",V49&lt;=0,V49="n/a"),"n/a",U49/V49)</f>
        <v>0.92615832374999207</v>
      </c>
      <c r="X49" s="826">
        <f>IF(OR(AJ49&lt;=0,AJ49="n/a",U49&lt;=0,U49="n/a"),"n/a",U49/AJ49)</f>
        <v>0.91138105886314313</v>
      </c>
      <c r="Y49" s="781"/>
      <c r="Z49" s="766">
        <f>IF(OR(AC49&lt;0.01,AC49="n/a"),"n/a",M49/AC49*100)</f>
        <v>26.726057906458795</v>
      </c>
      <c r="AA49" s="1042">
        <f>IF(OR(AC49&lt;0.01,AC49="n/a"),"n/a",I49/AC49)</f>
        <v>9.632516703786191</v>
      </c>
      <c r="AB49" s="1043">
        <v>12</v>
      </c>
      <c r="AC49" s="1021">
        <v>13.47</v>
      </c>
      <c r="AD49" s="1021">
        <v>0.64</v>
      </c>
      <c r="AE49" s="1021">
        <v>1.4</v>
      </c>
      <c r="AF49" s="1021">
        <v>3.33</v>
      </c>
      <c r="AG49" s="1021">
        <v>30.099999999999998</v>
      </c>
      <c r="AH49" s="1021">
        <v>44.3</v>
      </c>
      <c r="AI49" s="1021">
        <v>9.1</v>
      </c>
      <c r="AJ49" s="1021">
        <v>19.5</v>
      </c>
      <c r="AK49" s="1021">
        <v>15</v>
      </c>
      <c r="AL49" s="1034">
        <v>18090</v>
      </c>
      <c r="AM49" s="1028">
        <v>0.1</v>
      </c>
      <c r="AN49" s="1021">
        <v>2.71</v>
      </c>
      <c r="AO49" s="868">
        <f>IF(U49="n/a","n/a",IF(AA49&lt;0,"n/a",IF(AA49="n/a","n/a",J49+U49-AA49)))</f>
        <v>10.913980418033539</v>
      </c>
      <c r="AP49" s="869">
        <f>IF(U49="n/a","n/a",J49+U49)</f>
        <v>20.54649712181973</v>
      </c>
      <c r="AQ49" s="1044">
        <f>IF(OR(AC49&lt;0.01,AF49="n/a"),"n/a",(I49/SQRT(22.5*AC49*(I49/AF49))-1)*100)</f>
        <v>19.399014743018572</v>
      </c>
      <c r="AR49" s="766">
        <f>INDEX(Historical!$C$7:$C$1455,MATCH(B49,Historical!$B$7:$B$1455,0))*IF(AH49="n/a",1.03,IF(AH49&lt;0,1.01,IF(AH49&gt;10,1.1,(1+AH49/100))))</f>
        <v>3.5640000000000001</v>
      </c>
      <c r="AS49" s="1042">
        <f>IF($AI49="n/a",1.03*AR49,IF($AI49&lt;0,1.01*AR49,IF($AI49&gt;10,1.1*AR49,(1+$AI49/100)*AR49)))</f>
        <v>3.8883239999999999</v>
      </c>
      <c r="AT49" s="1042">
        <f>IF($AK49="n/a",1.03*AS49,IF($AK49&lt;0,1.01*AS49,IF($AK49&gt;10,1.1*AS49,(1+$AK49/100)*AS49)))</f>
        <v>4.2771564</v>
      </c>
      <c r="AU49" s="1042">
        <f>IF($AK49="n/a",1.03*AT49,IF($AK49&lt;0,1.01*AT49,IF($AK49&gt;10,1.1*AT49,(1+$AK49/100)*AT49)))</f>
        <v>4.7048720400000006</v>
      </c>
      <c r="AV49" s="1042">
        <f>IF($AK49="n/a",1.03*AU49,IF($AK49&lt;0,1.01*AU49,IF($AK49&gt;10,1.1*AU49,(1+$AK49/100)*AU49)))</f>
        <v>5.1753592440000009</v>
      </c>
      <c r="AW49" s="766">
        <f>SUM(AR49:AV49)</f>
        <v>21.609711684000004</v>
      </c>
      <c r="AX49" s="877">
        <f>AW49/I49*100</f>
        <v>16.654883764161855</v>
      </c>
      <c r="AY49" s="1212">
        <v>1.73</v>
      </c>
      <c r="AZ49" s="1028">
        <v>7.42</v>
      </c>
      <c r="BA49" s="1028">
        <v>-29.45</v>
      </c>
      <c r="BB49" s="1028">
        <v>-3.6700000000000004</v>
      </c>
      <c r="BC49" s="1028">
        <v>-8.7900000000000009</v>
      </c>
      <c r="BE49" s="721">
        <v>2005</v>
      </c>
      <c r="BF49" s="1057">
        <f>IF(BE49&gt;2008,0,IF(BE49&gt;2001,1,IF(BE49&gt;1990,2,IF(BE49&gt;1980,3,IF(BE49&gt;1973,4,IF(BE49&gt;1970,5,IF(BE49&gt;1960,6,IF(BE49&gt;1958,7,IF(BE49&gt;1953,8,9)))))))))</f>
        <v>1</v>
      </c>
    </row>
    <row r="50" spans="1:58" ht="11.25" customHeight="1" x14ac:dyDescent="0.2">
      <c r="A50" s="1027" t="s">
        <v>922</v>
      </c>
      <c r="B50" s="1031" t="s">
        <v>923</v>
      </c>
      <c r="C50" s="1181" t="s">
        <v>109</v>
      </c>
      <c r="D50" s="1181" t="s">
        <v>119</v>
      </c>
      <c r="E50" s="857">
        <v>6</v>
      </c>
      <c r="F50" s="1245">
        <v>685</v>
      </c>
      <c r="G50" s="1118" t="s">
        <v>107</v>
      </c>
      <c r="H50" s="1118" t="s">
        <v>107</v>
      </c>
      <c r="I50" s="1030">
        <v>64.59</v>
      </c>
      <c r="J50" s="766">
        <f>(M50/I50)*100</f>
        <v>1.3624400061929089</v>
      </c>
      <c r="K50" s="1033">
        <v>0.22</v>
      </c>
      <c r="L50" s="1043">
        <v>4</v>
      </c>
      <c r="M50" s="756">
        <f>K50*L50</f>
        <v>0.88</v>
      </c>
      <c r="N50" s="1026" t="s">
        <v>602</v>
      </c>
      <c r="O50" s="860">
        <v>0.2</v>
      </c>
      <c r="P50" s="1016">
        <v>43167</v>
      </c>
      <c r="Q50" s="1016">
        <v>43182</v>
      </c>
      <c r="R50" s="756">
        <f>(K50-O50)/O50*100</f>
        <v>9.9999999999999947</v>
      </c>
      <c r="S50" s="824">
        <f>IF(INDEX(Historical!$D$7:$D$1455,MATCH(B50,Historical!$B$7:$B$1455,0))=0,"n/a",(INDEX(Historical!$C$7:$C$1455,MATCH(B50,Historical!$B$7:$B$1455,0))/INDEX(Historical!$D$7:$D$1455,MATCH(B50,Historical!$B$7:$B$1455,0))-1)*100)</f>
        <v>11.111111111111116</v>
      </c>
      <c r="T50" s="824">
        <f>IF(INDEX(Historical!$F$7:$F$1455,MATCH(B50,Historical!$B$7:$B$1455,0))=0,"n/a",((INDEX(Historical!$C$7:$C$1455,MATCH(B50,Historical!$B$7:$B$1455,0))/INDEX(Historical!$F$7:$F$1455,MATCH(B50,Historical!$B$7:$B$1455,0)))^(1/3)-1)*100)</f>
        <v>18.563110149668759</v>
      </c>
      <c r="U50" s="824" t="str">
        <f>IF(INDEX(Historical!$I$7:$I$1455,MATCH(B50,Historical!$B$7:$B$1455,0))=0,"n/a",((INDEX(Historical!$C$7:$C$1455,MATCH(B50,Historical!$B$7:$B$1455,0))/INDEX(Historical!$I$7:$I$1455,MATCH(B50,Historical!$B$7:$B$1455,0)))^(1/5)-1)*100)</f>
        <v>n/a</v>
      </c>
      <c r="V50" s="824" t="str">
        <f>IF(INDEX(Historical!$O$7:$O$1455,MATCH(B50,Historical!$B$7:$B$1455,0))=0,"n/a",((INDEX(Historical!$C$7:$C$1455,MATCH(B50,Historical!$B$7:$B$1455,0))/INDEX(Historical!$O$7:$O$1455,MATCH(B50,Historical!$B$7:$B$1455,0)))^(1/10)-1)*100)</f>
        <v>n/a</v>
      </c>
      <c r="W50" s="825" t="str">
        <f>IF(OR(U50&lt;=0,U50="n/a",V50&lt;=0,V50="n/a"),"n/a",U50/V50)</f>
        <v>n/a</v>
      </c>
      <c r="X50" s="826" t="str">
        <f>IF(OR(AJ50&lt;=0,AJ50="n/a",U50&lt;=0,U50="n/a"),"n/a",U50/AJ50)</f>
        <v>n/a</v>
      </c>
      <c r="Y50" s="780"/>
      <c r="Z50" s="766">
        <f>IF(OR(AC50&lt;0.01,AC50="n/a"),"n/a",M50/AC50*100)</f>
        <v>25.655976676384839</v>
      </c>
      <c r="AA50" s="1042">
        <f>IF(OR(AC50&lt;0.01,AC50="n/a"),"n/a",I50/AC50)</f>
        <v>18.830903790087465</v>
      </c>
      <c r="AB50" s="1043">
        <v>12</v>
      </c>
      <c r="AC50" s="1021">
        <v>3.43</v>
      </c>
      <c r="AD50" s="1021">
        <v>1.88</v>
      </c>
      <c r="AE50" s="1021">
        <v>3.27</v>
      </c>
      <c r="AF50" s="1021">
        <v>2.7</v>
      </c>
      <c r="AG50" s="1021">
        <v>12.1</v>
      </c>
      <c r="AH50" s="1021">
        <v>-24.6</v>
      </c>
      <c r="AI50" s="1021">
        <v>-11.23</v>
      </c>
      <c r="AJ50" s="1021">
        <v>14.099999999999998</v>
      </c>
      <c r="AK50" s="1021">
        <v>10</v>
      </c>
      <c r="AL50" s="1034">
        <v>1240</v>
      </c>
      <c r="AM50" s="1028">
        <v>0.8</v>
      </c>
      <c r="AN50" s="1021">
        <v>0</v>
      </c>
      <c r="AO50" s="868" t="str">
        <f>IF(U50="n/a","n/a",IF(AA50&lt;0,"n/a",IF(AA50="n/a","n/a",J50+U50-AA50)))</f>
        <v>n/a</v>
      </c>
      <c r="AP50" s="869" t="str">
        <f>IF(U50="n/a","n/a",J50+U50)</f>
        <v>n/a</v>
      </c>
      <c r="AQ50" s="1044">
        <f>IF(OR(AC50&lt;0.01,AF50="n/a"),"n/a",(I50/SQRT(22.5*AC50*(I50/AF50))-1)*100)</f>
        <v>50.323266822222038</v>
      </c>
      <c r="AR50" s="766">
        <f>INDEX(Historical!$C$7:$C$1455,MATCH(B50,Historical!$B$7:$B$1455,0))*IF(AH50="n/a",1.03,IF(AH50&lt;0,1.01,IF(AH50&gt;10,1.1,(1+AH50/100))))</f>
        <v>0.80800000000000005</v>
      </c>
      <c r="AS50" s="1042">
        <f>IF($AI50="n/a",1.03*AR50,IF($AI50&lt;0,1.01*AR50,IF($AI50&gt;10,1.1*AR50,(1+$AI50/100)*AR50)))</f>
        <v>0.81608000000000003</v>
      </c>
      <c r="AT50" s="1042">
        <f>IF($AK50="n/a",1.03*AS50,IF($AK50&lt;0,1.01*AS50,IF($AK50&gt;10,1.1*AS50,(1+$AK50/100)*AS50)))</f>
        <v>0.89768800000000015</v>
      </c>
      <c r="AU50" s="1042">
        <f>IF($AK50="n/a",1.03*AT50,IF($AK50&lt;0,1.01*AT50,IF($AK50&gt;10,1.1*AT50,(1+$AK50/100)*AT50)))</f>
        <v>0.98745680000000025</v>
      </c>
      <c r="AV50" s="1042">
        <f>IF($AK50="n/a",1.03*AU50,IF($AK50&lt;0,1.01*AU50,IF($AK50&gt;10,1.1*AU50,(1+$AK50/100)*AU50)))</f>
        <v>1.0862024800000003</v>
      </c>
      <c r="AW50" s="766">
        <f>SUM(AR50:AV50)</f>
        <v>4.5954272800000009</v>
      </c>
      <c r="AX50" s="877">
        <f>AW50/I50*100</f>
        <v>7.1147658770707558</v>
      </c>
      <c r="AY50" s="1212">
        <v>0.5</v>
      </c>
      <c r="AZ50" s="1028">
        <v>24.21</v>
      </c>
      <c r="BA50" s="1028">
        <v>-4.96</v>
      </c>
      <c r="BB50" s="1028">
        <v>1.8499999999999999</v>
      </c>
      <c r="BC50" s="1028">
        <v>6.9</v>
      </c>
      <c r="BE50" s="721">
        <v>2013</v>
      </c>
      <c r="BF50" s="1057">
        <f>IF(BE50&gt;2008,0,IF(BE50&gt;2001,1,IF(BE50&gt;1990,2,IF(BE50&gt;1980,3,IF(BE50&gt;1973,4,IF(BE50&gt;1970,5,IF(BE50&gt;1960,6,IF(BE50&gt;1958,7,IF(BE50&gt;1953,8,9)))))))))</f>
        <v>0</v>
      </c>
    </row>
    <row r="51" spans="1:58" ht="11.25" customHeight="1" x14ac:dyDescent="0.2">
      <c r="A51" s="1027" t="s">
        <v>424</v>
      </c>
      <c r="B51" s="1031" t="s">
        <v>425</v>
      </c>
      <c r="C51" s="1181" t="s">
        <v>155</v>
      </c>
      <c r="D51" s="1181" t="s">
        <v>4416</v>
      </c>
      <c r="E51" s="857">
        <v>14</v>
      </c>
      <c r="F51" s="1245">
        <v>276</v>
      </c>
      <c r="G51" s="1187" t="s">
        <v>107</v>
      </c>
      <c r="H51" s="1187" t="s">
        <v>107</v>
      </c>
      <c r="I51" s="1030">
        <v>88.9</v>
      </c>
      <c r="J51" s="766">
        <f>(M51/I51)*100</f>
        <v>1.7997750281214846</v>
      </c>
      <c r="K51" s="1033">
        <v>0.4</v>
      </c>
      <c r="L51" s="1043">
        <v>4</v>
      </c>
      <c r="M51" s="756">
        <f>K51*L51</f>
        <v>1.6</v>
      </c>
      <c r="N51" s="1026" t="s">
        <v>426</v>
      </c>
      <c r="O51" s="860">
        <v>0.38</v>
      </c>
      <c r="P51" s="1016">
        <v>43420</v>
      </c>
      <c r="Q51" s="1016">
        <v>43437</v>
      </c>
      <c r="R51" s="756">
        <f>(K51-O51)/O51*100</f>
        <v>5.2631578947368469</v>
      </c>
      <c r="S51" s="824">
        <f>IF(INDEX(Historical!$D$7:$D$1455,MATCH(B51,Historical!$B$7:$B$1455,0))=0,"n/a",(INDEX(Historical!$C$7:$C$1455,MATCH(B51,Historical!$B$7:$B$1455,0))/INDEX(Historical!$D$7:$D$1455,MATCH(B51,Historical!$B$7:$B$1455,0))-1)*100)</f>
        <v>6.498194945848379</v>
      </c>
      <c r="T51" s="824">
        <f>IF(INDEX(Historical!$F$7:$F$1455,MATCH(B51,Historical!$B$7:$B$1455,0))=0,"n/a",((INDEX(Historical!$C$7:$C$1455,MATCH(B51,Historical!$B$7:$B$1455,0))/INDEX(Historical!$F$7:$F$1455,MATCH(B51,Historical!$B$7:$B$1455,0)))^(1/3)-1)*100)</f>
        <v>14.022260460138281</v>
      </c>
      <c r="U51" s="824">
        <f>IF(INDEX(Historical!$I$7:$I$1455,MATCH(B51,Historical!$B$7:$B$1455,0))=0,"n/a",((INDEX(Historical!$C$7:$C$1455,MATCH(B51,Historical!$B$7:$B$1455,0))/INDEX(Historical!$I$7:$I$1455,MATCH(B51,Historical!$B$7:$B$1455,0)))^(1/5)-1)*100)</f>
        <v>19.709372414352643</v>
      </c>
      <c r="V51" s="824">
        <f>IF(INDEX(Historical!$O$7:$O$1455,MATCH(B51,Historical!$B$7:$B$1455,0))=0,"n/a",((INDEX(Historical!$C$7:$C$1455,MATCH(B51,Historical!$B$7:$B$1455,0))/INDEX(Historical!$O$7:$O$1455,MATCH(B51,Historical!$B$7:$B$1455,0)))^(1/10)-1)*100)</f>
        <v>29.349260387739395</v>
      </c>
      <c r="W51" s="825">
        <f>IF(OR(U51&lt;=0,U51="n/a",V51&lt;=0,V51="n/a"),"n/a",U51/V51)</f>
        <v>0.6715457954976678</v>
      </c>
      <c r="X51" s="826">
        <f>IF(OR(AJ51&lt;=0,AJ51="n/a",U51&lt;=0,U51="n/a"),"n/a",U51/AJ51)</f>
        <v>1.0770148860301991</v>
      </c>
      <c r="Y51" s="776"/>
      <c r="Z51" s="766">
        <f>IF(OR(AC51&lt;0.01,AC51="n/a"),"n/a",M51/AC51*100)</f>
        <v>32.921810699588477</v>
      </c>
      <c r="AA51" s="1042">
        <f>IF(OR(AC51&lt;0.01,AC51="n/a"),"n/a",I51/AC51)</f>
        <v>18.292181069958847</v>
      </c>
      <c r="AB51" s="1043">
        <v>9</v>
      </c>
      <c r="AC51" s="1021">
        <v>4.8600000000000003</v>
      </c>
      <c r="AD51" s="1021">
        <v>1.93</v>
      </c>
      <c r="AE51" s="1021">
        <v>0.11</v>
      </c>
      <c r="AF51" s="1021">
        <v>6.53</v>
      </c>
      <c r="AG51" s="1023">
        <v>54.900000000000006</v>
      </c>
      <c r="AH51" s="1023">
        <v>195.5</v>
      </c>
      <c r="AI51" s="1023">
        <v>9.65</v>
      </c>
      <c r="AJ51" s="1021">
        <v>18.3</v>
      </c>
      <c r="AK51" s="1021">
        <v>9.48</v>
      </c>
      <c r="AL51" s="1034">
        <v>19180</v>
      </c>
      <c r="AM51" s="1028">
        <v>0.2</v>
      </c>
      <c r="AN51" s="1021">
        <v>1.59</v>
      </c>
      <c r="AO51" s="868">
        <f>IF(U51="n/a","n/a",IF(AA51&lt;0,"n/a",IF(AA51="n/a","n/a",J51+U51-AA51)))</f>
        <v>3.2169663725152802</v>
      </c>
      <c r="AP51" s="869">
        <f>IF(U51="n/a","n/a",J51+U51)</f>
        <v>21.509147442474127</v>
      </c>
      <c r="AQ51" s="1044">
        <f>IF(OR(AC51&lt;0.01,AF51="n/a"),"n/a",(I51/SQRT(22.5*AC51*(I51/AF51))-1)*100)</f>
        <v>130.40827761638084</v>
      </c>
      <c r="AR51" s="766">
        <f>INDEX(Historical!$C$7:$C$1455,MATCH(B51,Historical!$B$7:$B$1455,0))*IF(AH51="n/a",1.03,IF(AH51&lt;0,1.01,IF(AH51&gt;10,1.1,(1+AH51/100))))</f>
        <v>1.6225000000000003</v>
      </c>
      <c r="AS51" s="1042">
        <f>IF($AI51="n/a",1.03*AR51,IF($AI51&lt;0,1.01*AR51,IF($AI51&gt;10,1.1*AR51,(1+$AI51/100)*AR51)))</f>
        <v>1.7790712500000003</v>
      </c>
      <c r="AT51" s="1042">
        <f>IF($AK51="n/a",1.03*AS51,IF($AK51&lt;0,1.01*AS51,IF($AK51&gt;10,1.1*AS51,(1+$AK51/100)*AS51)))</f>
        <v>1.9477272045000003</v>
      </c>
      <c r="AU51" s="1042">
        <f>IF($AK51="n/a",1.03*AT51,IF($AK51&lt;0,1.01*AT51,IF($AK51&gt;10,1.1*AT51,(1+$AK51/100)*AT51)))</f>
        <v>2.1323717434866003</v>
      </c>
      <c r="AV51" s="1042">
        <f>IF($AK51="n/a",1.03*AU51,IF($AK51&lt;0,1.01*AU51,IF($AK51&gt;10,1.1*AU51,(1+$AK51/100)*AU51)))</f>
        <v>2.3345205847691299</v>
      </c>
      <c r="AW51" s="766">
        <f>SUM(AR51:AV51)</f>
        <v>9.8161907827557311</v>
      </c>
      <c r="AX51" s="877">
        <f>AW51/I51*100</f>
        <v>11.041834401300035</v>
      </c>
      <c r="AY51" s="1212">
        <v>0.92</v>
      </c>
      <c r="AZ51" s="1028">
        <v>15.040000000000001</v>
      </c>
      <c r="BA51" s="1028">
        <v>-16.350000000000001</v>
      </c>
      <c r="BB51" s="1028">
        <v>-0.76</v>
      </c>
      <c r="BC51" s="1028">
        <v>0.19</v>
      </c>
      <c r="BE51" s="721">
        <v>2006</v>
      </c>
      <c r="BF51" s="1057">
        <f>IF(BE51&gt;2008,0,IF(BE51&gt;2001,1,IF(BE51&gt;1990,2,IF(BE51&gt;1980,3,IF(BE51&gt;1973,4,IF(BE51&gt;1970,5,IF(BE51&gt;1960,6,IF(BE51&gt;1958,7,IF(BE51&gt;1953,8,9)))))))))</f>
        <v>1</v>
      </c>
    </row>
    <row r="52" spans="1:58" ht="11.25" customHeight="1" x14ac:dyDescent="0.2">
      <c r="A52" s="1019" t="s">
        <v>924</v>
      </c>
      <c r="B52" s="1031" t="s">
        <v>925</v>
      </c>
      <c r="C52" s="1181" t="s">
        <v>109</v>
      </c>
      <c r="D52" s="1181" t="s">
        <v>4434</v>
      </c>
      <c r="E52" s="857">
        <v>8</v>
      </c>
      <c r="F52" s="1245">
        <v>480</v>
      </c>
      <c r="G52" s="1051" t="s">
        <v>107</v>
      </c>
      <c r="H52" s="1051" t="s">
        <v>107</v>
      </c>
      <c r="I52" s="1030">
        <v>27.46</v>
      </c>
      <c r="J52" s="766">
        <f>(M52/I52)*100</f>
        <v>3.3503277494537507</v>
      </c>
      <c r="K52" s="1033">
        <v>0.23</v>
      </c>
      <c r="L52" s="1043">
        <v>4</v>
      </c>
      <c r="M52" s="756">
        <f>K52*L52</f>
        <v>0.92</v>
      </c>
      <c r="N52" s="1026" t="s">
        <v>108</v>
      </c>
      <c r="O52" s="860">
        <v>0.22</v>
      </c>
      <c r="P52" s="1016">
        <v>43220</v>
      </c>
      <c r="Q52" s="1016">
        <v>43235</v>
      </c>
      <c r="R52" s="756">
        <f>(K52-O52)/O52*100</f>
        <v>4.5454545454545494</v>
      </c>
      <c r="S52" s="824">
        <f>IF(INDEX(Historical!$D$7:$D$1455,MATCH(B52,Historical!$B$7:$B$1455,0))=0,"n/a",(INDEX(Historical!$C$7:$C$1455,MATCH(B52,Historical!$B$7:$B$1455,0))/INDEX(Historical!$D$7:$D$1455,MATCH(B52,Historical!$B$7:$B$1455,0))-1)*100)</f>
        <v>4.8192771084337505</v>
      </c>
      <c r="T52" s="824">
        <f>IF(INDEX(Historical!$F$7:$F$1455,MATCH(B52,Historical!$B$7:$B$1455,0))=0,"n/a",((INDEX(Historical!$C$7:$C$1455,MATCH(B52,Historical!$B$7:$B$1455,0))/INDEX(Historical!$F$7:$F$1455,MATCH(B52,Historical!$B$7:$B$1455,0)))^(1/3)-1)*100)</f>
        <v>7.5161581727784421</v>
      </c>
      <c r="U52" s="824">
        <f>IF(INDEX(Historical!$I$7:$I$1455,MATCH(B52,Historical!$B$7:$B$1455,0))=0,"n/a",((INDEX(Historical!$C$7:$C$1455,MATCH(B52,Historical!$B$7:$B$1455,0))/INDEX(Historical!$I$7:$I$1455,MATCH(B52,Historical!$B$7:$B$1455,0)))^(1/5)-1)*100)</f>
        <v>8.4471771197698544</v>
      </c>
      <c r="V52" s="824">
        <f>IF(INDEX(Historical!$O$7:$O$1455,MATCH(B52,Historical!$B$7:$B$1455,0))=0,"n/a",((INDEX(Historical!$C$7:$C$1455,MATCH(B52,Historical!$B$7:$B$1455,0))/INDEX(Historical!$O$7:$O$1455,MATCH(B52,Historical!$B$7:$B$1455,0)))^(1/10)-1)*100)</f>
        <v>-2.0479459653170329</v>
      </c>
      <c r="W52" s="825" t="str">
        <f>IF(OR(U52&lt;=0,U52="n/a",V52&lt;=0,V52="n/a"),"n/a",U52/V52)</f>
        <v>n/a</v>
      </c>
      <c r="X52" s="826">
        <f>IF(OR(AJ52&lt;=0,AJ52="n/a",U52&lt;=0,U52="n/a"),"n/a",U52/AJ52)</f>
        <v>8.4471771197698544</v>
      </c>
      <c r="Y52" s="784" t="s">
        <v>4144</v>
      </c>
      <c r="Z52" s="766">
        <f>IF(OR(AC52&lt;0.01,AC52="n/a"),"n/a",M52/AC52*100)</f>
        <v>51.396648044692739</v>
      </c>
      <c r="AA52" s="1042">
        <f>IF(OR(AC52&lt;0.01,AC52="n/a"),"n/a",I52/AC52)</f>
        <v>15.340782122905027</v>
      </c>
      <c r="AB52" s="1043">
        <v>12</v>
      </c>
      <c r="AC52" s="1021">
        <v>1.79</v>
      </c>
      <c r="AD52" s="1021" t="s">
        <v>138</v>
      </c>
      <c r="AE52" s="1021">
        <v>5.29</v>
      </c>
      <c r="AF52" s="1021">
        <v>1.52</v>
      </c>
      <c r="AG52" s="1021">
        <v>9.1999999999999993</v>
      </c>
      <c r="AH52" s="1021">
        <v>-5.4</v>
      </c>
      <c r="AI52" s="1021" t="s">
        <v>138</v>
      </c>
      <c r="AJ52" s="1021">
        <v>1</v>
      </c>
      <c r="AK52" s="1021" t="s">
        <v>138</v>
      </c>
      <c r="AL52" s="1034">
        <v>253.18</v>
      </c>
      <c r="AM52" s="1028">
        <v>0.3</v>
      </c>
      <c r="AN52" s="1021">
        <v>0</v>
      </c>
      <c r="AO52" s="868">
        <f>IF(U52="n/a","n/a",IF(AA52&lt;0,"n/a",IF(AA52="n/a","n/a",J52+U52-AA52)))</f>
        <v>-3.5432772536814223</v>
      </c>
      <c r="AP52" s="869">
        <f>IF(U52="n/a","n/a",J52+U52)</f>
        <v>11.797504869223605</v>
      </c>
      <c r="AQ52" s="1044">
        <f>IF(OR(AC52&lt;0.01,AF52="n/a"),"n/a",(I52/SQRT(22.5*AC52*(I52/AF52))-1)*100)</f>
        <v>1.801525478235555</v>
      </c>
      <c r="AR52" s="766">
        <f>INDEX(Historical!$C$7:$C$1455,MATCH(B52,Historical!$B$7:$B$1455,0))*IF(AH52="n/a",1.03,IF(AH52&lt;0,1.01,IF(AH52&gt;10,1.1,(1+AH52/100))))</f>
        <v>0.87870000000000004</v>
      </c>
      <c r="AS52" s="1042">
        <f>IF($AI52="n/a",1.03*AR52,IF($AI52&lt;0,1.01*AR52,IF($AI52&gt;10,1.1*AR52,(1+$AI52/100)*AR52)))</f>
        <v>0.90506100000000012</v>
      </c>
      <c r="AT52" s="1042">
        <f>IF($AK52="n/a",1.03*AS52,IF($AK52&lt;0,1.01*AS52,IF($AK52&gt;10,1.1*AS52,(1+$AK52/100)*AS52)))</f>
        <v>0.9322128300000001</v>
      </c>
      <c r="AU52" s="1042">
        <f>IF($AK52="n/a",1.03*AT52,IF($AK52&lt;0,1.01*AT52,IF($AK52&gt;10,1.1*AT52,(1+$AK52/100)*AT52)))</f>
        <v>0.96017921490000013</v>
      </c>
      <c r="AV52" s="1042">
        <f>IF($AK52="n/a",1.03*AU52,IF($AK52&lt;0,1.01*AU52,IF($AK52&gt;10,1.1*AU52,(1+$AK52/100)*AU52)))</f>
        <v>0.98898459134700012</v>
      </c>
      <c r="AW52" s="766">
        <f>SUM(AR52:AV52)</f>
        <v>4.6651376362470005</v>
      </c>
      <c r="AX52" s="877">
        <f>AW52/I52*100</f>
        <v>16.988847910586308</v>
      </c>
      <c r="AY52" s="1212">
        <v>0.56999999999999995</v>
      </c>
      <c r="AZ52" s="1028">
        <v>6.54</v>
      </c>
      <c r="BA52" s="1028">
        <v>-14.59</v>
      </c>
      <c r="BB52" s="1028">
        <v>-0.31</v>
      </c>
      <c r="BC52" s="1028">
        <v>-4.6399999999999997</v>
      </c>
      <c r="BE52" s="721">
        <v>2011</v>
      </c>
      <c r="BF52" s="1057">
        <f>IF(BE52&gt;2008,0,IF(BE52&gt;2001,1,IF(BE52&gt;1990,2,IF(BE52&gt;1980,3,IF(BE52&gt;1973,4,IF(BE52&gt;1970,5,IF(BE52&gt;1960,6,IF(BE52&gt;1958,7,IF(BE52&gt;1953,8,9)))))))))</f>
        <v>0</v>
      </c>
    </row>
    <row r="53" spans="1:58" ht="11.25" customHeight="1" x14ac:dyDescent="0.2">
      <c r="A53" s="1019" t="s">
        <v>926</v>
      </c>
      <c r="B53" s="1031" t="s">
        <v>927</v>
      </c>
      <c r="C53" s="1181" t="s">
        <v>155</v>
      </c>
      <c r="D53" s="1181" t="s">
        <v>928</v>
      </c>
      <c r="E53" s="857">
        <v>8</v>
      </c>
      <c r="F53" s="1245">
        <v>436</v>
      </c>
      <c r="G53" s="1187" t="s">
        <v>116</v>
      </c>
      <c r="H53" s="1187" t="s">
        <v>116</v>
      </c>
      <c r="I53" s="1030">
        <v>208.25</v>
      </c>
      <c r="J53" s="766">
        <f>(M53/I53)*100</f>
        <v>2.5354141656662668</v>
      </c>
      <c r="K53" s="1033">
        <v>1.32</v>
      </c>
      <c r="L53" s="1043">
        <v>4</v>
      </c>
      <c r="M53" s="756">
        <f>K53*L53</f>
        <v>5.28</v>
      </c>
      <c r="N53" s="1026" t="s">
        <v>251</v>
      </c>
      <c r="O53" s="860">
        <v>1.1499999999999999</v>
      </c>
      <c r="P53" s="1016">
        <v>43145</v>
      </c>
      <c r="Q53" s="1016">
        <v>43167</v>
      </c>
      <c r="R53" s="756">
        <f>(K53-O53)/O53*100</f>
        <v>14.782608695652188</v>
      </c>
      <c r="S53" s="824">
        <f>IF(INDEX(Historical!$D$7:$D$1455,MATCH(B53,Historical!$B$7:$B$1455,0))=0,"n/a",(INDEX(Historical!$C$7:$C$1455,MATCH(B53,Historical!$B$7:$B$1455,0))/INDEX(Historical!$D$7:$D$1455,MATCH(B53,Historical!$B$7:$B$1455,0))-1)*100)</f>
        <v>14.999999999999991</v>
      </c>
      <c r="T53" s="824">
        <f>IF(INDEX(Historical!$F$7:$F$1455,MATCH(B53,Historical!$B$7:$B$1455,0))=0,"n/a",((INDEX(Historical!$C$7:$C$1455,MATCH(B53,Historical!$B$7:$B$1455,0))/INDEX(Historical!$F$7:$F$1455,MATCH(B53,Historical!$B$7:$B$1455,0)))^(1/3)-1)*100)</f>
        <v>23.534805307850259</v>
      </c>
      <c r="U53" s="824">
        <f>IF(INDEX(Historical!$I$7:$I$1455,MATCH(B53,Historical!$B$7:$B$1455,0))=0,"n/a",((INDEX(Historical!$C$7:$C$1455,MATCH(B53,Historical!$B$7:$B$1455,0))/INDEX(Historical!$I$7:$I$1455,MATCH(B53,Historical!$B$7:$B$1455,0)))^(1/5)-1)*100)</f>
        <v>26.147621953935875</v>
      </c>
      <c r="V53" s="824" t="str">
        <f>IF(INDEX(Historical!$O$7:$O$1455,MATCH(B53,Historical!$B$7:$B$1455,0))=0,"n/a",((INDEX(Historical!$C$7:$C$1455,MATCH(B53,Historical!$B$7:$B$1455,0))/INDEX(Historical!$O$7:$O$1455,MATCH(B53,Historical!$B$7:$B$1455,0)))^(1/10)-1)*100)</f>
        <v>n/a</v>
      </c>
      <c r="W53" s="825" t="str">
        <f>IF(OR(U53&lt;=0,U53="n/a",V53&lt;=0,V53="n/a"),"n/a",U53/V53)</f>
        <v>n/a</v>
      </c>
      <c r="X53" s="826">
        <f>IF(OR(AJ53&lt;=0,AJ53="n/a",U53&lt;=0,U53="n/a"),"n/a",U53/AJ53)</f>
        <v>1.8158070801344359</v>
      </c>
      <c r="Y53" s="777"/>
      <c r="Z53" s="766">
        <f>IF(OR(AC53&lt;0.01,AC53="n/a"),"n/a",M53/AC53*100)</f>
        <v>43.528441879637263</v>
      </c>
      <c r="AA53" s="1042">
        <f>IF(OR(AC53&lt;0.01,AC53="n/a"),"n/a",I53/AC53)</f>
        <v>17.168178070898598</v>
      </c>
      <c r="AB53" s="1043">
        <v>12</v>
      </c>
      <c r="AC53" s="1021">
        <v>12.13</v>
      </c>
      <c r="AD53" s="1021">
        <v>3.69</v>
      </c>
      <c r="AE53" s="1021">
        <v>5.7</v>
      </c>
      <c r="AF53" s="1021">
        <v>9.36</v>
      </c>
      <c r="AG53" s="1021">
        <v>12.6</v>
      </c>
      <c r="AH53" s="1021">
        <v>7.3</v>
      </c>
      <c r="AI53" s="1021">
        <v>1.95</v>
      </c>
      <c r="AJ53" s="1021">
        <v>14.399999999999999</v>
      </c>
      <c r="AK53" s="1021">
        <v>4.6500000000000004</v>
      </c>
      <c r="AL53" s="1034">
        <v>132840</v>
      </c>
      <c r="AM53" s="1029">
        <v>0.21</v>
      </c>
      <c r="AN53" s="1021">
        <v>2.4</v>
      </c>
      <c r="AO53" s="868">
        <f>IF(U53="n/a","n/a",IF(AA53&lt;0,"n/a",IF(AA53="n/a","n/a",J53+U53-AA53)))</f>
        <v>11.514858048703545</v>
      </c>
      <c r="AP53" s="869">
        <f>IF(U53="n/a","n/a",J53+U53)</f>
        <v>28.683036119602143</v>
      </c>
      <c r="AQ53" s="1044">
        <f>IF(OR(AC53&lt;0.01,AF53="n/a"),"n/a",(I53/SQRT(22.5*AC53*(I53/AF53))-1)*100)</f>
        <v>167.24449624817001</v>
      </c>
      <c r="AR53" s="766">
        <f>INDEX(Historical!$C$7:$C$1455,MATCH(B53,Historical!$B$7:$B$1455,0))*IF(AH53="n/a",1.03,IF(AH53&lt;0,1.01,IF(AH53&gt;10,1.1,(1+AH53/100))))</f>
        <v>4.9357999999999995</v>
      </c>
      <c r="AS53" s="1042">
        <f>IF($AI53="n/a",1.03*AR53,IF($AI53&lt;0,1.01*AR53,IF($AI53&gt;10,1.1*AR53,(1+$AI53/100)*AR53)))</f>
        <v>5.0320480999999999</v>
      </c>
      <c r="AT53" s="1042">
        <f>IF($AK53="n/a",1.03*AS53,IF($AK53&lt;0,1.01*AS53,IF($AK53&gt;10,1.1*AS53,(1+$AK53/100)*AS53)))</f>
        <v>5.2660383366499994</v>
      </c>
      <c r="AU53" s="1042">
        <f>IF($AK53="n/a",1.03*AT53,IF($AK53&lt;0,1.01*AT53,IF($AK53&gt;10,1.1*AT53,(1+$AK53/100)*AT53)))</f>
        <v>5.5109091193042241</v>
      </c>
      <c r="AV53" s="1042">
        <f>IF($AK53="n/a",1.03*AU53,IF($AK53&lt;0,1.01*AU53,IF($AK53&gt;10,1.1*AU53,(1+$AK53/100)*AU53)))</f>
        <v>5.7671663933518706</v>
      </c>
      <c r="AW53" s="766">
        <f>SUM(AR53:AV53)</f>
        <v>26.511961949306095</v>
      </c>
      <c r="AX53" s="877">
        <f>AW53/I53*100</f>
        <v>12.730834069294644</v>
      </c>
      <c r="AY53" s="1212">
        <v>1.38</v>
      </c>
      <c r="AZ53" s="1028">
        <v>27.52</v>
      </c>
      <c r="BA53" s="1028">
        <v>-0.91999999999999993</v>
      </c>
      <c r="BB53" s="1028">
        <v>5.26</v>
      </c>
      <c r="BC53" s="1028">
        <v>10.530000000000001</v>
      </c>
      <c r="BE53" s="721">
        <v>2011</v>
      </c>
      <c r="BF53" s="1057">
        <f>IF(BE53&gt;2008,0,IF(BE53&gt;2001,1,IF(BE53&gt;1990,2,IF(BE53&gt;1980,3,IF(BE53&gt;1973,4,IF(BE53&gt;1970,5,IF(BE53&gt;1960,6,IF(BE53&gt;1958,7,IF(BE53&gt;1953,8,9)))))))))</f>
        <v>0</v>
      </c>
    </row>
    <row r="54" spans="1:58" ht="11.25" customHeight="1" x14ac:dyDescent="0.2">
      <c r="A54" s="1027" t="s">
        <v>929</v>
      </c>
      <c r="B54" s="1031" t="s">
        <v>930</v>
      </c>
      <c r="C54" s="1181" t="s">
        <v>4283</v>
      </c>
      <c r="D54" s="1181" t="s">
        <v>4433</v>
      </c>
      <c r="E54" s="857">
        <v>7</v>
      </c>
      <c r="F54" s="1245">
        <v>610</v>
      </c>
      <c r="G54" s="1182" t="s">
        <v>107</v>
      </c>
      <c r="H54" s="1182" t="s">
        <v>107</v>
      </c>
      <c r="I54" s="1030">
        <v>87.94</v>
      </c>
      <c r="J54" s="766">
        <f>(M54/I54)*100</f>
        <v>1.0461678417102569</v>
      </c>
      <c r="K54" s="1033">
        <v>0.23</v>
      </c>
      <c r="L54" s="1043">
        <v>4</v>
      </c>
      <c r="M54" s="756">
        <f>K54*L54</f>
        <v>0.92</v>
      </c>
      <c r="N54" s="1026" t="s">
        <v>128</v>
      </c>
      <c r="O54" s="860">
        <v>0.19</v>
      </c>
      <c r="P54" s="1016">
        <v>43266</v>
      </c>
      <c r="Q54" s="1016">
        <v>43291</v>
      </c>
      <c r="R54" s="756">
        <f>(K54-O54)/O54*100</f>
        <v>21.052631578947373</v>
      </c>
      <c r="S54" s="824">
        <f>IF(INDEX(Historical!$D$7:$D$1455,MATCH(B54,Historical!$B$7:$B$1455,0))=0,"n/a",(INDEX(Historical!$C$7:$C$1455,MATCH(B54,Historical!$B$7:$B$1455,0))/INDEX(Historical!$D$7:$D$1455,MATCH(B54,Historical!$B$7:$B$1455,0))-1)*100)</f>
        <v>19.642857142857139</v>
      </c>
      <c r="T54" s="824">
        <f>IF(INDEX(Historical!$F$7:$F$1455,MATCH(B54,Historical!$B$7:$B$1455,0))=0,"n/a",((INDEX(Historical!$C$7:$C$1455,MATCH(B54,Historical!$B$7:$B$1455,0))/INDEX(Historical!$F$7:$F$1455,MATCH(B54,Historical!$B$7:$B$1455,0)))^(1/3)-1)*100)</f>
        <v>16.384539053573622</v>
      </c>
      <c r="U54" s="824">
        <f>IF(INDEX(Historical!$I$7:$I$1455,MATCH(B54,Historical!$B$7:$B$1455,0))=0,"n/a",((INDEX(Historical!$C$7:$C$1455,MATCH(B54,Historical!$B$7:$B$1455,0))/INDEX(Historical!$I$7:$I$1455,MATCH(B54,Historical!$B$7:$B$1455,0)))^(1/5)-1)*100)</f>
        <v>32.348240420017468</v>
      </c>
      <c r="V54" s="824">
        <f>IF(INDEX(Historical!$O$7:$O$1455,MATCH(B54,Historical!$B$7:$B$1455,0))=0,"n/a",((INDEX(Historical!$C$7:$C$1455,MATCH(B54,Historical!$B$7:$B$1455,0))/INDEX(Historical!$O$7:$O$1455,MATCH(B54,Historical!$B$7:$B$1455,0)))^(1/10)-1)*100)</f>
        <v>36.425437377625116</v>
      </c>
      <c r="W54" s="825">
        <f>IF(OR(U54&lt;=0,U54="n/a",V54&lt;=0,V54="n/a"),"n/a",U54/V54)</f>
        <v>0.88806731638280534</v>
      </c>
      <c r="X54" s="826">
        <f>IF(OR(AJ54&lt;=0,AJ54="n/a",U54&lt;=0,U54="n/a"),"n/a",U54/AJ54)</f>
        <v>2.2464055847234357</v>
      </c>
      <c r="Y54" s="1032"/>
      <c r="Z54" s="766">
        <f>IF(OR(AC54&lt;0.01,AC54="n/a"),"n/a",M54/AC54*100)</f>
        <v>23.409669211195929</v>
      </c>
      <c r="AA54" s="1042">
        <f>IF(OR(AC54&lt;0.01,AC54="n/a"),"n/a",I54/AC54)</f>
        <v>22.376590330788801</v>
      </c>
      <c r="AB54" s="1043">
        <v>12</v>
      </c>
      <c r="AC54" s="1021">
        <v>3.93</v>
      </c>
      <c r="AD54" s="1021">
        <v>2.2599999999999998</v>
      </c>
      <c r="AE54" s="1021">
        <v>3.34</v>
      </c>
      <c r="AF54" s="1021">
        <v>6.59</v>
      </c>
      <c r="AG54" s="1021">
        <v>19.5</v>
      </c>
      <c r="AH54" s="1021">
        <v>27</v>
      </c>
      <c r="AI54" s="1021">
        <v>8.51</v>
      </c>
      <c r="AJ54" s="1021">
        <v>14.399999999999999</v>
      </c>
      <c r="AK54" s="1021">
        <v>9.9</v>
      </c>
      <c r="AL54" s="1034">
        <v>26460</v>
      </c>
      <c r="AM54" s="1028">
        <v>0.1</v>
      </c>
      <c r="AN54" s="1021">
        <v>0.81</v>
      </c>
      <c r="AO54" s="868">
        <f>IF(U54="n/a","n/a",IF(AA54&lt;0,"n/a",IF(AA54="n/a","n/a",J54+U54-AA54)))</f>
        <v>11.017817930938925</v>
      </c>
      <c r="AP54" s="869">
        <f>IF(U54="n/a","n/a",J54+U54)</f>
        <v>33.394408261727726</v>
      </c>
      <c r="AQ54" s="1044">
        <f>IF(OR(AC54&lt;0.01,AF54="n/a"),"n/a",(I54/SQRT(22.5*AC54*(I54/AF54))-1)*100)</f>
        <v>156.0049741529759</v>
      </c>
      <c r="AR54" s="766">
        <f>INDEX(Historical!$C$7:$C$1455,MATCH(B54,Historical!$B$7:$B$1455,0))*IF(AH54="n/a",1.03,IF(AH54&lt;0,1.01,IF(AH54&gt;10,1.1,(1+AH54/100))))</f>
        <v>0.7370000000000001</v>
      </c>
      <c r="AS54" s="1042">
        <f>IF($AI54="n/a",1.03*AR54,IF($AI54&lt;0,1.01*AR54,IF($AI54&gt;10,1.1*AR54,(1+$AI54/100)*AR54)))</f>
        <v>0.79971870000000012</v>
      </c>
      <c r="AT54" s="1042">
        <f>IF($AK54="n/a",1.03*AS54,IF($AK54&lt;0,1.01*AS54,IF($AK54&gt;10,1.1*AS54,(1+$AK54/100)*AS54)))</f>
        <v>0.87889085130000011</v>
      </c>
      <c r="AU54" s="1042">
        <f>IF($AK54="n/a",1.03*AT54,IF($AK54&lt;0,1.01*AT54,IF($AK54&gt;10,1.1*AT54,(1+$AK54/100)*AT54)))</f>
        <v>0.96590104557870005</v>
      </c>
      <c r="AV54" s="1042">
        <f>IF($AK54="n/a",1.03*AU54,IF($AK54&lt;0,1.01*AU54,IF($AK54&gt;10,1.1*AU54,(1+$AK54/100)*AU54)))</f>
        <v>1.0615252490909912</v>
      </c>
      <c r="AW54" s="766">
        <f>SUM(AR54:AV54)</f>
        <v>4.4430358459696917</v>
      </c>
      <c r="AX54" s="877">
        <f>AW54/I54*100</f>
        <v>5.0523491539341503</v>
      </c>
      <c r="AY54" s="1212">
        <v>0.9</v>
      </c>
      <c r="AZ54" s="1028">
        <v>9.35</v>
      </c>
      <c r="BA54" s="1028">
        <v>-9.86</v>
      </c>
      <c r="BB54" s="1028">
        <v>-0.64</v>
      </c>
      <c r="BC54" s="1028">
        <v>-1.7000000000000002</v>
      </c>
      <c r="BE54" s="721">
        <v>2012</v>
      </c>
      <c r="BF54" s="1057">
        <f>IF(BE54&gt;2008,0,IF(BE54&gt;2001,1,IF(BE54&gt;1990,2,IF(BE54&gt;1980,3,IF(BE54&gt;1973,4,IF(BE54&gt;1970,5,IF(BE54&gt;1960,6,IF(BE54&gt;1958,7,IF(BE54&gt;1953,8,9)))))))))</f>
        <v>0</v>
      </c>
    </row>
    <row r="55" spans="1:58" s="905" customFormat="1" ht="11.25" customHeight="1" x14ac:dyDescent="0.2">
      <c r="A55" s="884" t="s">
        <v>430</v>
      </c>
      <c r="B55" s="914" t="s">
        <v>431</v>
      </c>
      <c r="C55" s="1181" t="s">
        <v>4283</v>
      </c>
      <c r="D55" s="1181" t="s">
        <v>4421</v>
      </c>
      <c r="E55" s="885">
        <v>16</v>
      </c>
      <c r="F55" s="1245">
        <v>203</v>
      </c>
      <c r="G55" s="1244" t="s">
        <v>107</v>
      </c>
      <c r="H55" s="1244" t="s">
        <v>107</v>
      </c>
      <c r="I55" s="886">
        <v>91.92</v>
      </c>
      <c r="J55" s="887">
        <f>(M55/I55)*100</f>
        <v>2.0887728459530028</v>
      </c>
      <c r="K55" s="888">
        <v>0.48</v>
      </c>
      <c r="L55" s="889">
        <v>4</v>
      </c>
      <c r="M55" s="890">
        <f>K55*L55</f>
        <v>1.92</v>
      </c>
      <c r="N55" s="891" t="s">
        <v>329</v>
      </c>
      <c r="O55" s="892">
        <v>0.45</v>
      </c>
      <c r="P55" s="893">
        <v>43167</v>
      </c>
      <c r="Q55" s="893">
        <v>43179</v>
      </c>
      <c r="R55" s="890">
        <f>(K55-O55)/O55*100</f>
        <v>6.6666666666666599</v>
      </c>
      <c r="S55" s="824">
        <f>IF(INDEX(Historical!$D$7:$D$1455,MATCH(B55,Historical!$B$7:$B$1455,0))=0,"n/a",(INDEX(Historical!$C$7:$C$1455,MATCH(B55,Historical!$B$7:$B$1455,0))/INDEX(Historical!$D$7:$D$1455,MATCH(B55,Historical!$B$7:$B$1455,0))-1)*100)</f>
        <v>7.1428571428571397</v>
      </c>
      <c r="T55" s="824">
        <f>IF(INDEX(Historical!$F$7:$F$1455,MATCH(B55,Historical!$B$7:$B$1455,0))=0,"n/a",((INDEX(Historical!$C$7:$C$1455,MATCH(B55,Historical!$B$7:$B$1455,0))/INDEX(Historical!$F$7:$F$1455,MATCH(B55,Historical!$B$7:$B$1455,0)))^(1/3)-1)*100)</f>
        <v>6.7423917988273407</v>
      </c>
      <c r="U55" s="824">
        <f>IF(INDEX(Historical!$I$7:$I$1455,MATCH(B55,Historical!$B$7:$B$1455,0))=0,"n/a",((INDEX(Historical!$C$7:$C$1455,MATCH(B55,Historical!$B$7:$B$1455,0))/INDEX(Historical!$I$7:$I$1455,MATCH(B55,Historical!$B$7:$B$1455,0)))^(1/5)-1)*100)</f>
        <v>8.4471771197698544</v>
      </c>
      <c r="V55" s="824">
        <f>IF(INDEX(Historical!$O$7:$O$1455,MATCH(B55,Historical!$B$7:$B$1455,0))=0,"n/a",((INDEX(Historical!$C$7:$C$1455,MATCH(B55,Historical!$B$7:$B$1455,0))/INDEX(Historical!$O$7:$O$1455,MATCH(B55,Historical!$B$7:$B$1455,0)))^(1/10)-1)*100)</f>
        <v>9.5958226385217227</v>
      </c>
      <c r="W55" s="894">
        <f>IF(OR(U55&lt;=0,U55="n/a",V55&lt;=0,V55="n/a"),"n/a",U55/V55)</f>
        <v>0.88029733749551442</v>
      </c>
      <c r="X55" s="895" t="str">
        <f>IF(OR(AJ55&lt;=0,AJ55="n/a",U55&lt;=0,U55="n/a"),"n/a",U55/AJ55)</f>
        <v>n/a</v>
      </c>
      <c r="Y55" s="914"/>
      <c r="Z55" s="887">
        <f>IF(OR(AC55&lt;0.01,AC55="n/a"),"n/a",M55/AC55*100)</f>
        <v>51.063829787234042</v>
      </c>
      <c r="AA55" s="897">
        <f>IF(OR(AC55&lt;0.01,AC55="n/a"),"n/a",I55/AC55)</f>
        <v>24.446808510638299</v>
      </c>
      <c r="AB55" s="889">
        <v>10</v>
      </c>
      <c r="AC55" s="898">
        <v>3.76</v>
      </c>
      <c r="AD55" s="898">
        <v>2.62</v>
      </c>
      <c r="AE55" s="898">
        <v>5.62</v>
      </c>
      <c r="AF55" s="898">
        <v>3.14</v>
      </c>
      <c r="AG55" s="898" t="s">
        <v>138</v>
      </c>
      <c r="AH55" s="898">
        <v>-25</v>
      </c>
      <c r="AI55" s="898">
        <v>7.13</v>
      </c>
      <c r="AJ55" s="898">
        <v>-0.6</v>
      </c>
      <c r="AK55" s="898">
        <v>9.34</v>
      </c>
      <c r="AL55" s="899">
        <v>34560</v>
      </c>
      <c r="AM55" s="900">
        <v>0.1</v>
      </c>
      <c r="AN55" s="898">
        <v>0.6</v>
      </c>
      <c r="AO55" s="901">
        <f>IF(U55="n/a","n/a",IF(AA55&lt;0,"n/a",IF(AA55="n/a","n/a",J55+U55-AA55)))</f>
        <v>-13.910858544915442</v>
      </c>
      <c r="AP55" s="902">
        <f>IF(U55="n/a","n/a",J55+U55)</f>
        <v>10.535949965722857</v>
      </c>
      <c r="AQ55" s="903">
        <f>IF(OR(AC55&lt;0.01,AF55="n/a"),"n/a",(I55/SQRT(22.5*AC55*(I55/AF55))-1)*100)</f>
        <v>84.707551098010384</v>
      </c>
      <c r="AR55" s="766">
        <f>INDEX(Historical!$C$7:$C$1455,MATCH(B55,Historical!$B$7:$B$1455,0))*IF(AH55="n/a",1.03,IF(AH55&lt;0,1.01,IF(AH55&gt;10,1.1,(1+AH55/100))))</f>
        <v>1.8180000000000001</v>
      </c>
      <c r="AS55" s="897">
        <f>IF($AI55="n/a",1.03*AR55,IF($AI55&lt;0,1.01*AR55,IF($AI55&gt;10,1.1*AR55,(1+$AI55/100)*AR55)))</f>
        <v>1.9476233999999999</v>
      </c>
      <c r="AT55" s="897">
        <f>IF($AK55="n/a",1.03*AS55,IF($AK55&lt;0,1.01*AS55,IF($AK55&gt;10,1.1*AS55,(1+$AK55/100)*AS55)))</f>
        <v>2.1295314255599997</v>
      </c>
      <c r="AU55" s="897">
        <f>IF($AK55="n/a",1.03*AT55,IF($AK55&lt;0,1.01*AT55,IF($AK55&gt;10,1.1*AT55,(1+$AK55/100)*AT55)))</f>
        <v>2.3284296607073034</v>
      </c>
      <c r="AV55" s="897">
        <f>IF($AK55="n/a",1.03*AU55,IF($AK55&lt;0,1.01*AU55,IF($AK55&gt;10,1.1*AU55,(1+$AK55/100)*AU55)))</f>
        <v>2.5459049910173652</v>
      </c>
      <c r="AW55" s="887">
        <f>SUM(AR55:AV55)</f>
        <v>10.769489477284669</v>
      </c>
      <c r="AX55" s="904">
        <f>AW55/I55*100</f>
        <v>11.716154783817089</v>
      </c>
      <c r="AY55" s="1213">
        <v>1.18</v>
      </c>
      <c r="AZ55" s="900">
        <v>19.97</v>
      </c>
      <c r="BA55" s="900">
        <v>-11.27</v>
      </c>
      <c r="BB55" s="900">
        <v>5.3100000000000005</v>
      </c>
      <c r="BC55" s="900">
        <v>-0.85000000000000009</v>
      </c>
      <c r="BD55" s="1079"/>
      <c r="BE55" s="721">
        <v>2003</v>
      </c>
      <c r="BF55" s="1057">
        <f>IF(BE55&gt;2008,0,IF(BE55&gt;2001,1,IF(BE55&gt;1990,2,IF(BE55&gt;1980,3,IF(BE55&gt;1973,4,IF(BE55&gt;1970,5,IF(BE55&gt;1960,6,IF(BE55&gt;1958,7,IF(BE55&gt;1953,8,9)))))))))</f>
        <v>1</v>
      </c>
    </row>
    <row r="56" spans="1:58" ht="11.25" customHeight="1" x14ac:dyDescent="0.2">
      <c r="A56" s="1027" t="s">
        <v>934</v>
      </c>
      <c r="B56" s="1031" t="s">
        <v>935</v>
      </c>
      <c r="C56" s="1181" t="s">
        <v>180</v>
      </c>
      <c r="D56" s="1181" t="s">
        <v>4432</v>
      </c>
      <c r="E56" s="857">
        <v>8</v>
      </c>
      <c r="F56" s="1245">
        <v>509</v>
      </c>
      <c r="G56" s="1187" t="s">
        <v>107</v>
      </c>
      <c r="H56" s="1187" t="s">
        <v>107</v>
      </c>
      <c r="I56" s="1030">
        <v>37.32</v>
      </c>
      <c r="J56" s="766">
        <f>(M56/I56)*100</f>
        <v>11.039657020364416</v>
      </c>
      <c r="K56" s="1033">
        <v>1.03</v>
      </c>
      <c r="L56" s="1043">
        <v>4</v>
      </c>
      <c r="M56" s="756">
        <f>K56*L56</f>
        <v>4.12</v>
      </c>
      <c r="N56" s="1026" t="s">
        <v>108</v>
      </c>
      <c r="O56" s="860">
        <v>1.0149999999999999</v>
      </c>
      <c r="P56" s="1016">
        <v>43314</v>
      </c>
      <c r="Q56" s="1016">
        <v>43326</v>
      </c>
      <c r="R56" s="756">
        <f>(K56-O56)/O56*100</f>
        <v>1.4778325123152833</v>
      </c>
      <c r="S56" s="824">
        <f>IF(INDEX(Historical!$D$7:$D$1455,MATCH(B56,Historical!$B$7:$B$1455,0))=0,"n/a",(INDEX(Historical!$C$7:$C$1455,MATCH(B56,Historical!$B$7:$B$1455,0))/INDEX(Historical!$D$7:$D$1455,MATCH(B56,Historical!$B$7:$B$1455,0))-1)*100)</f>
        <v>15.095252494708177</v>
      </c>
      <c r="T56" s="824">
        <f>IF(INDEX(Historical!$F$7:$F$1455,MATCH(B56,Historical!$B$7:$B$1455,0))=0,"n/a",((INDEX(Historical!$C$7:$C$1455,MATCH(B56,Historical!$B$7:$B$1455,0))/INDEX(Historical!$F$7:$F$1455,MATCH(B56,Historical!$B$7:$B$1455,0)))^(1/3)-1)*100)</f>
        <v>16.414772638289854</v>
      </c>
      <c r="U56" s="824">
        <f>IF(INDEX(Historical!$I$7:$I$1455,MATCH(B56,Historical!$B$7:$B$1455,0))=0,"n/a",((INDEX(Historical!$C$7:$C$1455,MATCH(B56,Historical!$B$7:$B$1455,0))/INDEX(Historical!$I$7:$I$1455,MATCH(B56,Historical!$B$7:$B$1455,0)))^(1/5)-1)*100)</f>
        <v>18.851129565947321</v>
      </c>
      <c r="V56" s="824" t="str">
        <f>IF(INDEX(Historical!$O$7:$O$1455,MATCH(B56,Historical!$B$7:$B$1455,0))=0,"n/a",((INDEX(Historical!$C$7:$C$1455,MATCH(B56,Historical!$B$7:$B$1455,0))/INDEX(Historical!$O$7:$O$1455,MATCH(B56,Historical!$B$7:$B$1455,0)))^(1/10)-1)*100)</f>
        <v>n/a</v>
      </c>
      <c r="W56" s="825" t="str">
        <f>IF(OR(U56&lt;=0,U56="n/a",V56&lt;=0,V56="n/a"),"n/a",U56/V56)</f>
        <v>n/a</v>
      </c>
      <c r="X56" s="826" t="str">
        <f>IF(OR(AJ56&lt;=0,AJ56="n/a",U56&lt;=0,U56="n/a"),"n/a",U56/AJ56)</f>
        <v>n/a</v>
      </c>
      <c r="Y56" s="1032" t="s">
        <v>4077</v>
      </c>
      <c r="Z56" s="766">
        <f>IF(OR(AC56&lt;0.01,AC56="n/a"),"n/a",M56/AC56*100)</f>
        <v>197.12918660287085</v>
      </c>
      <c r="AA56" s="1042">
        <f>IF(OR(AC56&lt;0.01,AC56="n/a"),"n/a",I56/AC56)</f>
        <v>17.856459330143544</v>
      </c>
      <c r="AB56" s="1043">
        <v>12</v>
      </c>
      <c r="AC56" s="1021">
        <v>2.09</v>
      </c>
      <c r="AD56" s="1021">
        <v>1.51</v>
      </c>
      <c r="AE56" s="1021">
        <v>2.57</v>
      </c>
      <c r="AF56" s="1021">
        <v>2.14</v>
      </c>
      <c r="AG56" s="1021">
        <v>17.299999999999997</v>
      </c>
      <c r="AH56" s="1021">
        <v>11.200000000000001</v>
      </c>
      <c r="AI56" s="1021">
        <v>20.89</v>
      </c>
      <c r="AJ56" s="1021">
        <v>-8.1</v>
      </c>
      <c r="AK56" s="1021">
        <v>11.86</v>
      </c>
      <c r="AL56" s="1034">
        <v>9500</v>
      </c>
      <c r="AM56" s="1028">
        <v>0.4</v>
      </c>
      <c r="AN56" s="1021">
        <v>1.18</v>
      </c>
      <c r="AO56" s="868">
        <f>IF(U56="n/a","n/a",IF(AA56&lt;0,"n/a",IF(AA56="n/a","n/a",J56+U56-AA56)))</f>
        <v>12.034327256168194</v>
      </c>
      <c r="AP56" s="869">
        <f>IF(U56="n/a","n/a",J56+U56)</f>
        <v>29.890786586311737</v>
      </c>
      <c r="AQ56" s="1044">
        <f>IF(OR(AC56&lt;0.01,AF56="n/a"),"n/a",(I56/SQRT(22.5*AC56*(I56/AF56))-1)*100)</f>
        <v>30.320669404370349</v>
      </c>
      <c r="AR56" s="766">
        <f>INDEX(Historical!$C$7:$C$1455,MATCH(B56,Historical!$B$7:$B$1455,0))*IF(AH56="n/a",1.03,IF(AH56&lt;0,1.01,IF(AH56&gt;10,1.1,(1+AH56/100))))</f>
        <v>4.18682</v>
      </c>
      <c r="AS56" s="1042">
        <f>IF($AI56="n/a",1.03*AR56,IF($AI56&lt;0,1.01*AR56,IF($AI56&gt;10,1.1*AR56,(1+$AI56/100)*AR56)))</f>
        <v>4.6055020000000004</v>
      </c>
      <c r="AT56" s="1042">
        <f>IF($AK56="n/a",1.03*AS56,IF($AK56&lt;0,1.01*AS56,IF($AK56&gt;10,1.1*AS56,(1+$AK56/100)*AS56)))</f>
        <v>5.0660522000000006</v>
      </c>
      <c r="AU56" s="1042">
        <f>IF($AK56="n/a",1.03*AT56,IF($AK56&lt;0,1.01*AT56,IF($AK56&gt;10,1.1*AT56,(1+$AK56/100)*AT56)))</f>
        <v>5.5726574200000014</v>
      </c>
      <c r="AV56" s="1042">
        <f>IF($AK56="n/a",1.03*AU56,IF($AK56&lt;0,1.01*AU56,IF($AK56&gt;10,1.1*AU56,(1+$AK56/100)*AU56)))</f>
        <v>6.1299231620000016</v>
      </c>
      <c r="AW56" s="766">
        <f>SUM(AR56:AV56)</f>
        <v>25.560954782000003</v>
      </c>
      <c r="AX56" s="877">
        <f>AW56/I56*100</f>
        <v>68.491304346195079</v>
      </c>
      <c r="AY56" s="1212">
        <v>1.62</v>
      </c>
      <c r="AZ56" s="1028">
        <v>5.7799999999999994</v>
      </c>
      <c r="BA56" s="1028">
        <v>-32.4</v>
      </c>
      <c r="BB56" s="1028">
        <v>-13.68</v>
      </c>
      <c r="BC56" s="1028">
        <v>-17.21</v>
      </c>
      <c r="BE56" s="721">
        <v>2011</v>
      </c>
      <c r="BF56" s="1057">
        <f>IF(BE56&gt;2008,0,IF(BE56&gt;2001,1,IF(BE56&gt;1990,2,IF(BE56&gt;1980,3,IF(BE56&gt;1973,4,IF(BE56&gt;1970,5,IF(BE56&gt;1960,6,IF(BE56&gt;1958,7,IF(BE56&gt;1953,8,9)))))))))</f>
        <v>0</v>
      </c>
    </row>
    <row r="57" spans="1:58" ht="11.25" customHeight="1" x14ac:dyDescent="0.2">
      <c r="A57" s="1027" t="s">
        <v>433</v>
      </c>
      <c r="B57" s="1031" t="s">
        <v>434</v>
      </c>
      <c r="C57" s="1181" t="s">
        <v>129</v>
      </c>
      <c r="D57" s="1181" t="s">
        <v>4431</v>
      </c>
      <c r="E57" s="857">
        <v>16</v>
      </c>
      <c r="F57" s="1245">
        <v>198</v>
      </c>
      <c r="G57" s="1187" t="s">
        <v>38</v>
      </c>
      <c r="H57" s="1187" t="s">
        <v>116</v>
      </c>
      <c r="I57" s="1030">
        <v>33.06</v>
      </c>
      <c r="J57" s="766">
        <f>(M57/I57)*100</f>
        <v>1.9963702359346642</v>
      </c>
      <c r="K57" s="1033">
        <v>0.16500000000000001</v>
      </c>
      <c r="L57" s="1043">
        <v>4</v>
      </c>
      <c r="M57" s="756">
        <f>K57*L57</f>
        <v>0.66</v>
      </c>
      <c r="N57" s="1026" t="s">
        <v>226</v>
      </c>
      <c r="O57" s="860">
        <v>0.16</v>
      </c>
      <c r="P57" s="714">
        <v>43098</v>
      </c>
      <c r="Q57" s="714">
        <v>43123</v>
      </c>
      <c r="R57" s="756">
        <f>(K57-O57)/O57*100</f>
        <v>3.1250000000000027</v>
      </c>
      <c r="S57" s="824">
        <f>IF(INDEX(Historical!$D$7:$D$1455,MATCH(B57,Historical!$B$7:$B$1455,0))=0,"n/a",(INDEX(Historical!$C$7:$C$1455,MATCH(B57,Historical!$B$7:$B$1455,0))/INDEX(Historical!$D$7:$D$1455,MATCH(B57,Historical!$B$7:$B$1455,0))-1)*100)</f>
        <v>3.2258064516129004</v>
      </c>
      <c r="T57" s="824">
        <f>IF(INDEX(Historical!$F$7:$F$1455,MATCH(B57,Historical!$B$7:$B$1455,0))=0,"n/a",((INDEX(Historical!$C$7:$C$1455,MATCH(B57,Historical!$B$7:$B$1455,0))/INDEX(Historical!$F$7:$F$1455,MATCH(B57,Historical!$B$7:$B$1455,0)))^(1/3)-1)*100)</f>
        <v>13.30326698854094</v>
      </c>
      <c r="U57" s="824">
        <f>IF(INDEX(Historical!$I$7:$I$1455,MATCH(B57,Historical!$B$7:$B$1455,0))=0,"n/a",((INDEX(Historical!$C$7:$C$1455,MATCH(B57,Historical!$B$7:$B$1455,0))/INDEX(Historical!$I$7:$I$1455,MATCH(B57,Historical!$B$7:$B$1455,0)))^(1/5)-1)*100)</f>
        <v>9.8560543306117623</v>
      </c>
      <c r="V57" s="824">
        <f>IF(INDEX(Historical!$O$7:$O$1455,MATCH(B57,Historical!$B$7:$B$1455,0))=0,"n/a",((INDEX(Historical!$C$7:$C$1455,MATCH(B57,Historical!$B$7:$B$1455,0))/INDEX(Historical!$O$7:$O$1455,MATCH(B57,Historical!$B$7:$B$1455,0)))^(1/10)-1)*100)</f>
        <v>15.873694781272739</v>
      </c>
      <c r="W57" s="825">
        <f>IF(OR(U57&lt;=0,U57="n/a",V57&lt;=0,V57="n/a"),"n/a",U57/V57)</f>
        <v>0.62090486596980621</v>
      </c>
      <c r="X57" s="826" t="str">
        <f>IF(OR(AJ57&lt;=0,AJ57="n/a",U57&lt;=0,U57="n/a"),"n/a",U57/AJ57)</f>
        <v>n/a</v>
      </c>
      <c r="Y57" s="782"/>
      <c r="Z57" s="766">
        <f>IF(OR(AC57&lt;0.01,AC57="n/a"),"n/a",M57/AC57*100)</f>
        <v>134.69387755102042</v>
      </c>
      <c r="AA57" s="1042">
        <f>IF(OR(AC57&lt;0.01,AC57="n/a"),"n/a",I57/AC57)</f>
        <v>67.469387755102048</v>
      </c>
      <c r="AB57" s="1043">
        <v>12</v>
      </c>
      <c r="AC57" s="1021">
        <v>0.49</v>
      </c>
      <c r="AD57" s="1021">
        <v>8.43</v>
      </c>
      <c r="AE57" s="1021">
        <v>0.28999999999999998</v>
      </c>
      <c r="AF57" s="1021">
        <v>1.1499999999999999</v>
      </c>
      <c r="AG57" s="1021">
        <v>10.8</v>
      </c>
      <c r="AH57" s="1023">
        <v>-368.8</v>
      </c>
      <c r="AI57" s="1023">
        <v>42.86</v>
      </c>
      <c r="AJ57" s="1021">
        <v>-19</v>
      </c>
      <c r="AK57" s="1021">
        <v>8</v>
      </c>
      <c r="AL57" s="1034">
        <v>924.36</v>
      </c>
      <c r="AM57" s="1028">
        <v>2.1</v>
      </c>
      <c r="AN57" s="1021">
        <v>0.72</v>
      </c>
      <c r="AO57" s="868">
        <f>IF(U57="n/a","n/a",IF(AA57&lt;0,"n/a",IF(AA57="n/a","n/a",J57+U57-AA57)))</f>
        <v>-55.616963188555623</v>
      </c>
      <c r="AP57" s="869">
        <f>IF(U57="n/a","n/a",J57+U57)</f>
        <v>11.852424566546427</v>
      </c>
      <c r="AQ57" s="1044">
        <f>IF(OR(AC57&lt;0.01,AF57="n/a"),"n/a",(I57/SQRT(22.5*AC57*(I57/AF57))-1)*100)</f>
        <v>85.699633121599334</v>
      </c>
      <c r="AR57" s="766">
        <f>INDEX(Historical!$C$7:$C$1455,MATCH(B57,Historical!$B$7:$B$1455,0))*IF(AH57="n/a",1.03,IF(AH57&lt;0,1.01,IF(AH57&gt;10,1.1,(1+AH57/100))))</f>
        <v>0.64639999999999997</v>
      </c>
      <c r="AS57" s="1042">
        <f>IF($AI57="n/a",1.03*AR57,IF($AI57&lt;0,1.01*AR57,IF($AI57&gt;10,1.1*AR57,(1+$AI57/100)*AR57)))</f>
        <v>0.71104000000000001</v>
      </c>
      <c r="AT57" s="1042">
        <f>IF($AK57="n/a",1.03*AS57,IF($AK57&lt;0,1.01*AS57,IF($AK57&gt;10,1.1*AS57,(1+$AK57/100)*AS57)))</f>
        <v>0.76792320000000003</v>
      </c>
      <c r="AU57" s="1042">
        <f>IF($AK57="n/a",1.03*AT57,IF($AK57&lt;0,1.01*AT57,IF($AK57&gt;10,1.1*AT57,(1+$AK57/100)*AT57)))</f>
        <v>0.82935705600000009</v>
      </c>
      <c r="AV57" s="1042">
        <f>IF($AK57="n/a",1.03*AU57,IF($AK57&lt;0,1.01*AU57,IF($AK57&gt;10,1.1*AU57,(1+$AK57/100)*AU57)))</f>
        <v>0.89570562048000013</v>
      </c>
      <c r="AW57" s="766">
        <f>SUM(AR57:AV57)</f>
        <v>3.8504258764800001</v>
      </c>
      <c r="AX57" s="877">
        <f>AW57/I57*100</f>
        <v>11.646781235571687</v>
      </c>
      <c r="AY57" s="1212">
        <v>1.24</v>
      </c>
      <c r="AZ57" s="1028">
        <v>10.71</v>
      </c>
      <c r="BA57" s="1028">
        <v>-20.72</v>
      </c>
      <c r="BB57" s="1028">
        <v>-6.34</v>
      </c>
      <c r="BC57" s="1028">
        <v>-6.12</v>
      </c>
      <c r="BE57" s="721">
        <v>2003</v>
      </c>
      <c r="BF57" s="1057">
        <f>IF(BE57&gt;2008,0,IF(BE57&gt;2001,1,IF(BE57&gt;1990,2,IF(BE57&gt;1980,3,IF(BE57&gt;1973,4,IF(BE57&gt;1970,5,IF(BE57&gt;1960,6,IF(BE57&gt;1958,7,IF(BE57&gt;1953,8,9)))))))))</f>
        <v>1</v>
      </c>
    </row>
    <row r="58" spans="1:58" ht="11.25" customHeight="1" x14ac:dyDescent="0.2">
      <c r="A58" s="1019" t="s">
        <v>936</v>
      </c>
      <c r="B58" s="1031" t="s">
        <v>937</v>
      </c>
      <c r="C58" s="1181" t="s">
        <v>155</v>
      </c>
      <c r="D58" s="1181" t="s">
        <v>4416</v>
      </c>
      <c r="E58" s="857">
        <v>8</v>
      </c>
      <c r="F58" s="1245">
        <v>447</v>
      </c>
      <c r="G58" s="1209" t="s">
        <v>107</v>
      </c>
      <c r="H58" s="1209" t="s">
        <v>107</v>
      </c>
      <c r="I58" s="1030">
        <v>290.07</v>
      </c>
      <c r="J58" s="766">
        <f>(M58/I58)*100</f>
        <v>1.034233116144379</v>
      </c>
      <c r="K58" s="1033">
        <v>0.75</v>
      </c>
      <c r="L58" s="1043">
        <v>4</v>
      </c>
      <c r="M58" s="756">
        <f>K58*L58</f>
        <v>3</v>
      </c>
      <c r="N58" s="1026" t="s">
        <v>602</v>
      </c>
      <c r="O58" s="860">
        <v>0.7</v>
      </c>
      <c r="P58" s="1016">
        <v>43167</v>
      </c>
      <c r="Q58" s="1016">
        <v>43182</v>
      </c>
      <c r="R58" s="756">
        <f>(K58-O58)/O58*100</f>
        <v>7.1428571428571495</v>
      </c>
      <c r="S58" s="824">
        <f>IF(INDEX(Historical!$D$7:$D$1455,MATCH(B58,Historical!$B$7:$B$1455,0))=0,"n/a",(INDEX(Historical!$C$7:$C$1455,MATCH(B58,Historical!$B$7:$B$1455,0))/INDEX(Historical!$D$7:$D$1455,MATCH(B58,Historical!$B$7:$B$1455,0))-1)*100)</f>
        <v>3.8461538461538547</v>
      </c>
      <c r="T58" s="824">
        <f>IF(INDEX(Historical!$F$7:$F$1455,MATCH(B58,Historical!$B$7:$B$1455,0))=0,"n/a",((INDEX(Historical!$C$7:$C$1455,MATCH(B58,Historical!$B$7:$B$1455,0))/INDEX(Historical!$F$7:$F$1455,MATCH(B58,Historical!$B$7:$B$1455,0)))^(1/3)-1)*100)</f>
        <v>15.551407133250738</v>
      </c>
      <c r="U58" s="824">
        <f>IF(INDEX(Historical!$I$7:$I$1455,MATCH(B58,Historical!$B$7:$B$1455,0))=0,"n/a",((INDEX(Historical!$C$7:$C$1455,MATCH(B58,Historical!$B$7:$B$1455,0))/INDEX(Historical!$I$7:$I$1455,MATCH(B58,Historical!$B$7:$B$1455,0)))^(1/5)-1)*100)</f>
        <v>18.613244273857667</v>
      </c>
      <c r="V58" s="824" t="str">
        <f>IF(INDEX(Historical!$O$7:$O$1455,MATCH(B58,Historical!$B$7:$B$1455,0))=0,"n/a",((INDEX(Historical!$C$7:$C$1455,MATCH(B58,Historical!$B$7:$B$1455,0))/INDEX(Historical!$O$7:$O$1455,MATCH(B58,Historical!$B$7:$B$1455,0)))^(1/10)-1)*100)</f>
        <v>n/a</v>
      </c>
      <c r="W58" s="825" t="str">
        <f>IF(OR(U58&lt;=0,U58="n/a",V58&lt;=0,V58="n/a"),"n/a",U58/V58)</f>
        <v>n/a</v>
      </c>
      <c r="X58" s="826">
        <f>IF(OR(AJ58&lt;=0,AJ58="n/a",U58&lt;=0,U58="n/a"),"n/a",U58/AJ58)</f>
        <v>4.0463574508386237</v>
      </c>
      <c r="Y58" s="773"/>
      <c r="Z58" s="766">
        <f>IF(OR(AC58&lt;0.01,AC58="n/a"),"n/a",M58/AC58*100)</f>
        <v>22.970903522205205</v>
      </c>
      <c r="AA58" s="1042">
        <f>IF(OR(AC58&lt;0.01,AC58="n/a"),"n/a",I58/AC58)</f>
        <v>22.210566615620213</v>
      </c>
      <c r="AB58" s="1043">
        <v>12</v>
      </c>
      <c r="AC58" s="1021">
        <v>13.06</v>
      </c>
      <c r="AD58" s="1021">
        <v>1.22</v>
      </c>
      <c r="AE58" s="1021">
        <v>0.82</v>
      </c>
      <c r="AF58" s="1021">
        <v>2.59</v>
      </c>
      <c r="AG58" s="1021">
        <v>16.400000000000002</v>
      </c>
      <c r="AH58" s="1021">
        <v>10.8</v>
      </c>
      <c r="AI58" s="1021">
        <v>12.45</v>
      </c>
      <c r="AJ58" s="1021">
        <v>4.5999999999999996</v>
      </c>
      <c r="AK58" s="1021">
        <v>18.13</v>
      </c>
      <c r="AL58" s="1034">
        <v>75270</v>
      </c>
      <c r="AM58" s="1028">
        <v>0.1</v>
      </c>
      <c r="AN58" s="1021">
        <v>0.67</v>
      </c>
      <c r="AO58" s="868">
        <f>IF(U58="n/a","n/a",IF(AA58&lt;0,"n/a",IF(AA58="n/a","n/a",J58+U58-AA58)))</f>
        <v>-2.5630892256181674</v>
      </c>
      <c r="AP58" s="869">
        <f>IF(U58="n/a","n/a",J58+U58)</f>
        <v>19.647477390002045</v>
      </c>
      <c r="AQ58" s="1044">
        <f>IF(OR(AC58&lt;0.01,AF58="n/a"),"n/a",(I58/SQRT(22.5*AC58*(I58/AF58))-1)*100)</f>
        <v>59.896310199184825</v>
      </c>
      <c r="AR58" s="766">
        <f>INDEX(Historical!$C$7:$C$1455,MATCH(B58,Historical!$B$7:$B$1455,0))*IF(AH58="n/a",1.03,IF(AH58&lt;0,1.01,IF(AH58&gt;10,1.1,(1+AH58/100))))</f>
        <v>2.9700000000000006</v>
      </c>
      <c r="AS58" s="1042">
        <f>IF($AI58="n/a",1.03*AR58,IF($AI58&lt;0,1.01*AR58,IF($AI58&gt;10,1.1*AR58,(1+$AI58/100)*AR58)))</f>
        <v>3.2670000000000008</v>
      </c>
      <c r="AT58" s="1042">
        <f>IF($AK58="n/a",1.03*AS58,IF($AK58&lt;0,1.01*AS58,IF($AK58&gt;10,1.1*AS58,(1+$AK58/100)*AS58)))</f>
        <v>3.593700000000001</v>
      </c>
      <c r="AU58" s="1042">
        <f>IF($AK58="n/a",1.03*AT58,IF($AK58&lt;0,1.01*AT58,IF($AK58&gt;10,1.1*AT58,(1+$AK58/100)*AT58)))</f>
        <v>3.9530700000000016</v>
      </c>
      <c r="AV58" s="1042">
        <f>IF($AK58="n/a",1.03*AU58,IF($AK58&lt;0,1.01*AU58,IF($AK58&gt;10,1.1*AU58,(1+$AK58/100)*AU58)))</f>
        <v>4.3483770000000019</v>
      </c>
      <c r="AW58" s="766">
        <f>SUM(AR58:AV58)</f>
        <v>18.132147000000007</v>
      </c>
      <c r="AX58" s="877">
        <f>AW58/I58*100</f>
        <v>6.2509556313993198</v>
      </c>
      <c r="AY58" s="1212">
        <v>0.84</v>
      </c>
      <c r="AZ58" s="1028">
        <v>34.589999999999996</v>
      </c>
      <c r="BA58" s="1028">
        <v>-1.25</v>
      </c>
      <c r="BB58" s="1028">
        <v>4.9799999999999995</v>
      </c>
      <c r="BC58" s="1028">
        <v>16.11</v>
      </c>
      <c r="BE58" s="721">
        <v>2011</v>
      </c>
      <c r="BF58" s="1057">
        <f>IF(BE58&gt;2008,0,IF(BE58&gt;2001,1,IF(BE58&gt;1990,2,IF(BE58&gt;1980,3,IF(BE58&gt;1973,4,IF(BE58&gt;1970,5,IF(BE58&gt;1960,6,IF(BE58&gt;1958,7,IF(BE58&gt;1953,8,9)))))))))</f>
        <v>0</v>
      </c>
    </row>
    <row r="59" spans="1:58" ht="11.25" customHeight="1" x14ac:dyDescent="0.2">
      <c r="A59" s="1027" t="s">
        <v>938</v>
      </c>
      <c r="B59" s="1031" t="s">
        <v>939</v>
      </c>
      <c r="C59" s="1181" t="s">
        <v>109</v>
      </c>
      <c r="D59" s="1181" t="s">
        <v>119</v>
      </c>
      <c r="E59" s="857">
        <v>7</v>
      </c>
      <c r="F59" s="1245">
        <v>597</v>
      </c>
      <c r="G59" s="1209" t="s">
        <v>107</v>
      </c>
      <c r="H59" s="1209" t="s">
        <v>107</v>
      </c>
      <c r="I59" s="1030">
        <v>165.11</v>
      </c>
      <c r="J59" s="766">
        <f>(M59/I59)*100</f>
        <v>0.96905093573980972</v>
      </c>
      <c r="K59" s="1033">
        <v>0.4</v>
      </c>
      <c r="L59" s="1043">
        <v>4</v>
      </c>
      <c r="M59" s="756">
        <f>K59*L59</f>
        <v>1.6</v>
      </c>
      <c r="N59" s="1026" t="s">
        <v>108</v>
      </c>
      <c r="O59" s="860">
        <v>0.36</v>
      </c>
      <c r="P59" s="1016">
        <v>43220</v>
      </c>
      <c r="Q59" s="1016">
        <v>43235</v>
      </c>
      <c r="R59" s="756">
        <f>(K59-O59)/O59*100</f>
        <v>11.111111111111121</v>
      </c>
      <c r="S59" s="824">
        <f>IF(INDEX(Historical!$D$7:$D$1455,MATCH(B59,Historical!$B$7:$B$1455,0))=0,"n/a",(INDEX(Historical!$C$7:$C$1455,MATCH(B59,Historical!$B$7:$B$1455,0))/INDEX(Historical!$D$7:$D$1455,MATCH(B59,Historical!$B$7:$B$1455,0))-1)*100)</f>
        <v>9.3023255813953654</v>
      </c>
      <c r="T59" s="824">
        <f>IF(INDEX(Historical!$F$7:$F$1455,MATCH(B59,Historical!$B$7:$B$1455,0))=0,"n/a",((INDEX(Historical!$C$7:$C$1455,MATCH(B59,Historical!$B$7:$B$1455,0))/INDEX(Historical!$F$7:$F$1455,MATCH(B59,Historical!$B$7:$B$1455,0)))^(1/3)-1)*100)</f>
        <v>15.086873848294346</v>
      </c>
      <c r="U59" s="824">
        <f>IF(INDEX(Historical!$I$7:$I$1455,MATCH(B59,Historical!$B$7:$B$1455,0))=0,"n/a",((INDEX(Historical!$C$7:$C$1455,MATCH(B59,Historical!$B$7:$B$1455,0))/INDEX(Historical!$I$7:$I$1455,MATCH(B59,Historical!$B$7:$B$1455,0)))^(1/5)-1)*100)</f>
        <v>17.764922708080498</v>
      </c>
      <c r="V59" s="824">
        <f>IF(INDEX(Historical!$O$7:$O$1455,MATCH(B59,Historical!$B$7:$B$1455,0))=0,"n/a",((INDEX(Historical!$C$7:$C$1455,MATCH(B59,Historical!$B$7:$B$1455,0))/INDEX(Historical!$O$7:$O$1455,MATCH(B59,Historical!$B$7:$B$1455,0)))^(1/10)-1)*100)</f>
        <v>8.91978771492421</v>
      </c>
      <c r="W59" s="825">
        <f>IF(OR(U59&lt;=0,U59="n/a",V59&lt;=0,V59="n/a"),"n/a",U59/V59)</f>
        <v>1.9916306616083457</v>
      </c>
      <c r="X59" s="826" t="str">
        <f>IF(OR(AJ59&lt;=0,AJ59="n/a",U59&lt;=0,U59="n/a"),"n/a",U59/AJ59)</f>
        <v>n/a</v>
      </c>
      <c r="Y59" s="1032" t="s">
        <v>814</v>
      </c>
      <c r="Z59" s="766">
        <f>IF(OR(AC59&lt;0.01,AC59="n/a"),"n/a",M59/AC59*100)</f>
        <v>34.93449781659389</v>
      </c>
      <c r="AA59" s="1042">
        <f>IF(OR(AC59&lt;0.01,AC59="n/a"),"n/a",I59/AC59)</f>
        <v>36.050218340611359</v>
      </c>
      <c r="AB59" s="1043">
        <v>12</v>
      </c>
      <c r="AC59" s="1021">
        <v>4.58</v>
      </c>
      <c r="AD59" s="1021">
        <v>2.35</v>
      </c>
      <c r="AE59" s="1021">
        <v>3.64</v>
      </c>
      <c r="AF59" s="1021">
        <v>9.4499999999999993</v>
      </c>
      <c r="AG59" s="1021">
        <v>16.5</v>
      </c>
      <c r="AH59" s="1021">
        <v>-36.4</v>
      </c>
      <c r="AI59" s="1021">
        <v>12.989999999999998</v>
      </c>
      <c r="AJ59" s="1021">
        <v>-0.8</v>
      </c>
      <c r="AK59" s="1021">
        <v>15.340000000000002</v>
      </c>
      <c r="AL59" s="1034">
        <v>39720</v>
      </c>
      <c r="AM59" s="1028">
        <v>0.1</v>
      </c>
      <c r="AN59" s="1021">
        <v>1.54</v>
      </c>
      <c r="AO59" s="868">
        <f>IF(U59="n/a","n/a",IF(AA59&lt;0,"n/a",IF(AA59="n/a","n/a",J59+U59-AA59)))</f>
        <v>-17.316244696791053</v>
      </c>
      <c r="AP59" s="869">
        <f>IF(U59="n/a","n/a",J59+U59)</f>
        <v>18.733973643820306</v>
      </c>
      <c r="AQ59" s="1044">
        <f>IF(OR(AC59&lt;0.01,AF59="n/a"),"n/a",(I59/SQRT(22.5*AC59*(I59/AF59))-1)*100)</f>
        <v>289.11555742551297</v>
      </c>
      <c r="AR59" s="766">
        <f>INDEX(Historical!$C$7:$C$1455,MATCH(B59,Historical!$B$7:$B$1455,0))*IF(AH59="n/a",1.03,IF(AH59&lt;0,1.01,IF(AH59&gt;10,1.1,(1+AH59/100))))</f>
        <v>1.4241000000000001</v>
      </c>
      <c r="AS59" s="1042">
        <f>IF($AI59="n/a",1.03*AR59,IF($AI59&lt;0,1.01*AR59,IF($AI59&gt;10,1.1*AR59,(1+$AI59/100)*AR59)))</f>
        <v>1.5665100000000003</v>
      </c>
      <c r="AT59" s="1042">
        <f>IF($AK59="n/a",1.03*AS59,IF($AK59&lt;0,1.01*AS59,IF($AK59&gt;10,1.1*AS59,(1+$AK59/100)*AS59)))</f>
        <v>1.7231610000000004</v>
      </c>
      <c r="AU59" s="1042">
        <f>IF($AK59="n/a",1.03*AT59,IF($AK59&lt;0,1.01*AT59,IF($AK59&gt;10,1.1*AT59,(1+$AK59/100)*AT59)))</f>
        <v>1.8954771000000006</v>
      </c>
      <c r="AV59" s="1042">
        <f>IF($AK59="n/a",1.03*AU59,IF($AK59&lt;0,1.01*AU59,IF($AK59&gt;10,1.1*AU59,(1+$AK59/100)*AU59)))</f>
        <v>2.0850248100000006</v>
      </c>
      <c r="AW59" s="766">
        <f>SUM(AR59:AV59)</f>
        <v>8.6942729100000022</v>
      </c>
      <c r="AX59" s="877">
        <f>AW59/I59*100</f>
        <v>5.2657458118829883</v>
      </c>
      <c r="AY59" s="1212">
        <v>0.82</v>
      </c>
      <c r="AZ59" s="1028">
        <v>26.16</v>
      </c>
      <c r="BA59" s="1028">
        <v>-0.77999999999999992</v>
      </c>
      <c r="BB59" s="1028">
        <v>5.38</v>
      </c>
      <c r="BC59" s="1028">
        <v>12.94</v>
      </c>
      <c r="BE59" s="721">
        <v>2012</v>
      </c>
      <c r="BF59" s="1057">
        <f>IF(BE59&gt;2008,0,IF(BE59&gt;2001,1,IF(BE59&gt;1990,2,IF(BE59&gt;1980,3,IF(BE59&gt;1973,4,IF(BE59&gt;1970,5,IF(BE59&gt;1960,6,IF(BE59&gt;1958,7,IF(BE59&gt;1953,8,9)))))))))</f>
        <v>0</v>
      </c>
    </row>
    <row r="60" spans="1:58" ht="11.25" customHeight="1" x14ac:dyDescent="0.2">
      <c r="A60" s="1027" t="s">
        <v>940</v>
      </c>
      <c r="B60" s="1031" t="s">
        <v>941</v>
      </c>
      <c r="C60" s="1181" t="s">
        <v>4414</v>
      </c>
      <c r="D60" s="1181" t="s">
        <v>4415</v>
      </c>
      <c r="E60" s="857">
        <v>8</v>
      </c>
      <c r="F60" s="1245">
        <v>430</v>
      </c>
      <c r="G60" s="1187" t="s">
        <v>107</v>
      </c>
      <c r="H60" s="1187" t="s">
        <v>107</v>
      </c>
      <c r="I60" s="1030">
        <v>47.09</v>
      </c>
      <c r="J60" s="766">
        <f>(M60/I60)*100</f>
        <v>3.2278615417286041</v>
      </c>
      <c r="K60" s="1033">
        <v>0.38</v>
      </c>
      <c r="L60" s="1043">
        <v>4</v>
      </c>
      <c r="M60" s="756">
        <f>K60*L60</f>
        <v>1.52</v>
      </c>
      <c r="N60" s="1026" t="s">
        <v>521</v>
      </c>
      <c r="O60" s="860">
        <v>0.36</v>
      </c>
      <c r="P60" s="1016">
        <v>43146</v>
      </c>
      <c r="Q60" s="1016">
        <v>43159</v>
      </c>
      <c r="R60" s="756">
        <f>(K60-O60)/O60*100</f>
        <v>5.5555555555555607</v>
      </c>
      <c r="S60" s="824">
        <f>IF(INDEX(Historical!$D$7:$D$1455,MATCH(B60,Historical!$B$7:$B$1455,0))=0,"n/a",(INDEX(Historical!$C$7:$C$1455,MATCH(B60,Historical!$B$7:$B$1455,0))/INDEX(Historical!$D$7:$D$1455,MATCH(B60,Historical!$B$7:$B$1455,0))-1)*100)</f>
        <v>9.0909090909090828</v>
      </c>
      <c r="T60" s="824">
        <f>IF(INDEX(Historical!$F$7:$F$1455,MATCH(B60,Historical!$B$7:$B$1455,0))=0,"n/a",((INDEX(Historical!$C$7:$C$1455,MATCH(B60,Historical!$B$7:$B$1455,0))/INDEX(Historical!$F$7:$F$1455,MATCH(B60,Historical!$B$7:$B$1455,0)))^(1/3)-1)*100)</f>
        <v>11.457607795906144</v>
      </c>
      <c r="U60" s="824">
        <f>IF(INDEX(Historical!$I$7:$I$1455,MATCH(B60,Historical!$B$7:$B$1455,0))=0,"n/a",((INDEX(Historical!$C$7:$C$1455,MATCH(B60,Historical!$B$7:$B$1455,0))/INDEX(Historical!$I$7:$I$1455,MATCH(B60,Historical!$B$7:$B$1455,0)))^(1/5)-1)*100)</f>
        <v>13.634388693076627</v>
      </c>
      <c r="V60" s="824">
        <f>IF(INDEX(Historical!$O$7:$O$1455,MATCH(B60,Historical!$B$7:$B$1455,0))=0,"n/a",((INDEX(Historical!$C$7:$C$1455,MATCH(B60,Historical!$B$7:$B$1455,0))/INDEX(Historical!$O$7:$O$1455,MATCH(B60,Historical!$B$7:$B$1455,0)))^(1/10)-1)*100)</f>
        <v>-4.9799783494323568</v>
      </c>
      <c r="W60" s="825" t="str">
        <f>IF(OR(U60&lt;=0,U60="n/a",V60&lt;=0,V60="n/a"),"n/a",U60/V60)</f>
        <v>n/a</v>
      </c>
      <c r="X60" s="826">
        <f>IF(OR(AJ60&lt;=0,AJ60="n/a",U60&lt;=0,U60="n/a"),"n/a",U60/AJ60)</f>
        <v>0.35974640351125664</v>
      </c>
      <c r="Y60" s="1032"/>
      <c r="Z60" s="766" t="str">
        <f>IF(OR(AC60&lt;0.01,AC60="n/a"),"n/a",M60/AC60*100)</f>
        <v>n/a</v>
      </c>
      <c r="AA60" s="1042" t="str">
        <f>IF(OR(AC60&lt;0.01,AC60="n/a"),"n/a",I60/AC60)</f>
        <v>n/a</v>
      </c>
      <c r="AB60" s="1043">
        <v>12</v>
      </c>
      <c r="AC60" s="1021">
        <v>-0.15</v>
      </c>
      <c r="AD60" s="1021" t="s">
        <v>138</v>
      </c>
      <c r="AE60" s="1021">
        <v>7.38</v>
      </c>
      <c r="AF60" s="1021">
        <v>3.69</v>
      </c>
      <c r="AG60" s="1021">
        <v>55.600000000000009</v>
      </c>
      <c r="AH60" s="1023">
        <v>-135.80000000000001</v>
      </c>
      <c r="AI60" s="1023">
        <v>-96.67</v>
      </c>
      <c r="AJ60" s="1021">
        <v>37.9</v>
      </c>
      <c r="AK60" s="1021">
        <v>7.1</v>
      </c>
      <c r="AL60" s="1034">
        <v>7350</v>
      </c>
      <c r="AM60" s="1028">
        <v>0.1</v>
      </c>
      <c r="AN60" s="1021">
        <v>1.82</v>
      </c>
      <c r="AO60" s="868" t="str">
        <f>IF(U60="n/a","n/a",IF(AA60&lt;0,"n/a",IF(AA60="n/a","n/a",J60+U60-AA60)))</f>
        <v>n/a</v>
      </c>
      <c r="AP60" s="869">
        <f>IF(U60="n/a","n/a",J60+U60)</f>
        <v>16.862250234805231</v>
      </c>
      <c r="AQ60" s="1044" t="str">
        <f>IF(OR(AC60&lt;0.01,AF60="n/a"),"n/a",(I60/SQRT(22.5*AC60*(I60/AF60))-1)*100)</f>
        <v>n/a</v>
      </c>
      <c r="AR60" s="766">
        <f>INDEX(Historical!$C$7:$C$1455,MATCH(B60,Historical!$B$7:$B$1455,0))*IF(AH60="n/a",1.03,IF(AH60&lt;0,1.01,IF(AH60&gt;10,1.1,(1+AH60/100))))</f>
        <v>1.4543999999999999</v>
      </c>
      <c r="AS60" s="1042">
        <f>IF($AI60="n/a",1.03*AR60,IF($AI60&lt;0,1.01*AR60,IF($AI60&gt;10,1.1*AR60,(1+$AI60/100)*AR60)))</f>
        <v>1.468944</v>
      </c>
      <c r="AT60" s="1042">
        <f>IF($AK60="n/a",1.03*AS60,IF($AK60&lt;0,1.01*AS60,IF($AK60&gt;10,1.1*AS60,(1+$AK60/100)*AS60)))</f>
        <v>1.573239024</v>
      </c>
      <c r="AU60" s="1042">
        <f>IF($AK60="n/a",1.03*AT60,IF($AK60&lt;0,1.01*AT60,IF($AK60&gt;10,1.1*AT60,(1+$AK60/100)*AT60)))</f>
        <v>1.6849389947039999</v>
      </c>
      <c r="AV60" s="1042">
        <f>IF($AK60="n/a",1.03*AU60,IF($AK60&lt;0,1.01*AU60,IF($AK60&gt;10,1.1*AU60,(1+$AK60/100)*AU60)))</f>
        <v>1.8045696633279837</v>
      </c>
      <c r="AW60" s="766">
        <f>SUM(AR60:AV60)</f>
        <v>7.9860916820319838</v>
      </c>
      <c r="AX60" s="877">
        <f>AW60/I60*100</f>
        <v>16.959209348124833</v>
      </c>
      <c r="AY60" s="1212">
        <v>0.42</v>
      </c>
      <c r="AZ60" s="1028">
        <v>24.02</v>
      </c>
      <c r="BA60" s="1028">
        <v>0.91999999999999993</v>
      </c>
      <c r="BB60" s="1028">
        <v>6.660000000000001</v>
      </c>
      <c r="BC60" s="1028">
        <v>11.93</v>
      </c>
      <c r="BE60" s="721">
        <v>2011</v>
      </c>
      <c r="BF60" s="1057">
        <f>IF(BE60&gt;2008,0,IF(BE60&gt;2001,1,IF(BE60&gt;1990,2,IF(BE60&gt;1980,3,IF(BE60&gt;1973,4,IF(BE60&gt;1970,5,IF(BE60&gt;1960,6,IF(BE60&gt;1958,7,IF(BE60&gt;1953,8,9)))))))))</f>
        <v>0</v>
      </c>
    </row>
    <row r="61" spans="1:58" ht="11.25" customHeight="1" x14ac:dyDescent="0.2">
      <c r="A61" s="1027" t="s">
        <v>942</v>
      </c>
      <c r="B61" s="1031" t="s">
        <v>943</v>
      </c>
      <c r="C61" s="1181" t="s">
        <v>113</v>
      </c>
      <c r="D61" s="1181" t="s">
        <v>1236</v>
      </c>
      <c r="E61" s="857">
        <v>7</v>
      </c>
      <c r="F61" s="1245">
        <v>572</v>
      </c>
      <c r="G61" s="1187" t="s">
        <v>107</v>
      </c>
      <c r="H61" s="1187" t="s">
        <v>107</v>
      </c>
      <c r="I61" s="1030">
        <v>36.450000000000003</v>
      </c>
      <c r="J61" s="766">
        <f>(M61/I61)*100</f>
        <v>1.728395061728395</v>
      </c>
      <c r="K61" s="1033">
        <v>0.1575</v>
      </c>
      <c r="L61" s="1043">
        <v>4</v>
      </c>
      <c r="M61" s="756">
        <f>K61*L61</f>
        <v>0.63</v>
      </c>
      <c r="N61" s="1026" t="s">
        <v>564</v>
      </c>
      <c r="O61" s="860">
        <v>0.14000000000000001</v>
      </c>
      <c r="P61" s="714">
        <v>43129</v>
      </c>
      <c r="Q61" s="714">
        <v>43145</v>
      </c>
      <c r="R61" s="756">
        <f>(K61-O61)/O61*100</f>
        <v>12.499999999999991</v>
      </c>
      <c r="S61" s="824">
        <f>IF(INDEX(Historical!$D$7:$D$1455,MATCH(B61,Historical!$B$7:$B$1455,0))=0,"n/a",(INDEX(Historical!$C$7:$C$1455,MATCH(B61,Historical!$B$7:$B$1455,0))/INDEX(Historical!$D$7:$D$1455,MATCH(B61,Historical!$B$7:$B$1455,0))-1)*100)</f>
        <v>12.000000000000011</v>
      </c>
      <c r="T61" s="824">
        <f>IF(INDEX(Historical!$F$7:$F$1455,MATCH(B61,Historical!$B$7:$B$1455,0))=0,"n/a",((INDEX(Historical!$C$7:$C$1455,MATCH(B61,Historical!$B$7:$B$1455,0))/INDEX(Historical!$F$7:$F$1455,MATCH(B61,Historical!$B$7:$B$1455,0)))^(1/3)-1)*100)</f>
        <v>11.868894208139679</v>
      </c>
      <c r="U61" s="824">
        <f>IF(INDEX(Historical!$I$7:$I$1455,MATCH(B61,Historical!$B$7:$B$1455,0))=0,"n/a",((INDEX(Historical!$C$7:$C$1455,MATCH(B61,Historical!$B$7:$B$1455,0))/INDEX(Historical!$I$7:$I$1455,MATCH(B61,Historical!$B$7:$B$1455,0)))^(1/5)-1)*100)</f>
        <v>9.7621333716543468</v>
      </c>
      <c r="V61" s="824">
        <f>IF(INDEX(Historical!$O$7:$O$1455,MATCH(B61,Historical!$B$7:$B$1455,0))=0,"n/a",((INDEX(Historical!$C$7:$C$1455,MATCH(B61,Historical!$B$7:$B$1455,0))/INDEX(Historical!$O$7:$O$1455,MATCH(B61,Historical!$B$7:$B$1455,0)))^(1/10)-1)*100)</f>
        <v>7.3122471298824543</v>
      </c>
      <c r="W61" s="825">
        <f>IF(OR(U61&lt;=0,U61="n/a",V61&lt;=0,V61="n/a"),"n/a",U61/V61)</f>
        <v>1.335038764179634</v>
      </c>
      <c r="X61" s="826">
        <f>IF(OR(AJ61&lt;=0,AJ61="n/a",U61&lt;=0,U61="n/a"),"n/a",U61/AJ61)</f>
        <v>0.31089596725013846</v>
      </c>
      <c r="Y61" s="769"/>
      <c r="Z61" s="766">
        <f>IF(OR(AC61&lt;0.01,AC61="n/a"),"n/a",M61/AC61*100)</f>
        <v>23.161764705882351</v>
      </c>
      <c r="AA61" s="1042">
        <f>IF(OR(AC61&lt;0.01,AC61="n/a"),"n/a",I61/AC61)</f>
        <v>13.400735294117647</v>
      </c>
      <c r="AB61" s="1043">
        <v>2</v>
      </c>
      <c r="AC61" s="1021">
        <v>2.72</v>
      </c>
      <c r="AD61" s="1021">
        <v>0.89</v>
      </c>
      <c r="AE61" s="1021">
        <v>0.72</v>
      </c>
      <c r="AF61" s="1021">
        <v>1.9</v>
      </c>
      <c r="AG61" s="1021">
        <v>15.6</v>
      </c>
      <c r="AH61" s="1021">
        <v>-11.899999999999999</v>
      </c>
      <c r="AI61" s="1021">
        <v>22.48</v>
      </c>
      <c r="AJ61" s="1021">
        <v>31.4</v>
      </c>
      <c r="AK61" s="1021">
        <v>15</v>
      </c>
      <c r="AL61" s="1034">
        <v>1020</v>
      </c>
      <c r="AM61" s="1028">
        <v>0.3</v>
      </c>
      <c r="AN61" s="1021">
        <v>0.42</v>
      </c>
      <c r="AO61" s="868">
        <f>IF(U61="n/a","n/a",IF(AA61&lt;0,"n/a",IF(AA61="n/a","n/a",J61+U61-AA61)))</f>
        <v>-1.9102068607349043</v>
      </c>
      <c r="AP61" s="869">
        <f>IF(U61="n/a","n/a",J61+U61)</f>
        <v>11.490528433382742</v>
      </c>
      <c r="AQ61" s="1044">
        <f>IF(OR(AC61&lt;0.01,AF61="n/a"),"n/a",(I61/SQRT(22.5*AC61*(I61/AF61))-1)*100)</f>
        <v>6.3775186333477007</v>
      </c>
      <c r="AR61" s="766">
        <f>INDEX(Historical!$C$7:$C$1455,MATCH(B61,Historical!$B$7:$B$1455,0))*IF(AH61="n/a",1.03,IF(AH61&lt;0,1.01,IF(AH61&gt;10,1.1,(1+AH61/100))))</f>
        <v>0.5656000000000001</v>
      </c>
      <c r="AS61" s="1042">
        <f>IF($AI61="n/a",1.03*AR61,IF($AI61&lt;0,1.01*AR61,IF($AI61&gt;10,1.1*AR61,(1+$AI61/100)*AR61)))</f>
        <v>0.62216000000000016</v>
      </c>
      <c r="AT61" s="1042">
        <f>IF($AK61="n/a",1.03*AS61,IF($AK61&lt;0,1.01*AS61,IF($AK61&gt;10,1.1*AS61,(1+$AK61/100)*AS61)))</f>
        <v>0.68437600000000021</v>
      </c>
      <c r="AU61" s="1042">
        <f>IF($AK61="n/a",1.03*AT61,IF($AK61&lt;0,1.01*AT61,IF($AK61&gt;10,1.1*AT61,(1+$AK61/100)*AT61)))</f>
        <v>0.7528136000000003</v>
      </c>
      <c r="AV61" s="1042">
        <f>IF($AK61="n/a",1.03*AU61,IF($AK61&lt;0,1.01*AU61,IF($AK61&gt;10,1.1*AU61,(1+$AK61/100)*AU61)))</f>
        <v>0.82809496000000038</v>
      </c>
      <c r="AW61" s="766">
        <f>SUM(AR61:AV61)</f>
        <v>3.4530445600000013</v>
      </c>
      <c r="AX61" s="877">
        <f>AW61/I61*100</f>
        <v>9.4733732784636508</v>
      </c>
      <c r="AY61" s="1212">
        <v>1.47</v>
      </c>
      <c r="AZ61" s="1028">
        <v>10.100000000000001</v>
      </c>
      <c r="BA61" s="1028">
        <v>-28.99</v>
      </c>
      <c r="BB61" s="1028">
        <v>-4.84</v>
      </c>
      <c r="BC61" s="1028">
        <v>-16.7</v>
      </c>
      <c r="BE61" s="721">
        <v>2012</v>
      </c>
      <c r="BF61" s="1057">
        <f>IF(BE61&gt;2008,0,IF(BE61&gt;2001,1,IF(BE61&gt;1990,2,IF(BE61&gt;1980,3,IF(BE61&gt;1973,4,IF(BE61&gt;1970,5,IF(BE61&gt;1960,6,IF(BE61&gt;1958,7,IF(BE61&gt;1953,8,9)))))))))</f>
        <v>0</v>
      </c>
    </row>
    <row r="62" spans="1:58" ht="11.25" customHeight="1" x14ac:dyDescent="0.2">
      <c r="A62" s="1036" t="s">
        <v>944</v>
      </c>
      <c r="B62" s="1031" t="s">
        <v>945</v>
      </c>
      <c r="C62" s="1181" t="s">
        <v>109</v>
      </c>
      <c r="D62" s="1181" t="s">
        <v>4434</v>
      </c>
      <c r="E62" s="857">
        <v>7</v>
      </c>
      <c r="F62" s="1245">
        <v>567</v>
      </c>
      <c r="G62" s="1187" t="s">
        <v>107</v>
      </c>
      <c r="H62" s="1187" t="s">
        <v>107</v>
      </c>
      <c r="I62" s="1030">
        <v>48</v>
      </c>
      <c r="J62" s="766">
        <f>(M62/I62)*100</f>
        <v>4.1666666666666661</v>
      </c>
      <c r="K62" s="1033">
        <v>0.5</v>
      </c>
      <c r="L62" s="1043">
        <v>4</v>
      </c>
      <c r="M62" s="756">
        <f>K62*L62</f>
        <v>2</v>
      </c>
      <c r="N62" s="1026" t="s">
        <v>211</v>
      </c>
      <c r="O62" s="860">
        <v>0.49</v>
      </c>
      <c r="P62" s="714">
        <v>43087</v>
      </c>
      <c r="Q62" s="714">
        <v>43091</v>
      </c>
      <c r="R62" s="756">
        <f>(K62-O62)/O62*100</f>
        <v>2.0408163265306141</v>
      </c>
      <c r="S62" s="824">
        <f>IF(INDEX(Historical!$D$7:$D$1455,MATCH(B62,Historical!$B$7:$B$1455,0))=0,"n/a",(INDEX(Historical!$C$7:$C$1455,MATCH(B62,Historical!$B$7:$B$1455,0))/INDEX(Historical!$D$7:$D$1455,MATCH(B62,Historical!$B$7:$B$1455,0))-1)*100)</f>
        <v>4.663212435233155</v>
      </c>
      <c r="T62" s="824">
        <f>IF(INDEX(Historical!$F$7:$F$1455,MATCH(B62,Historical!$B$7:$B$1455,0))=0,"n/a",((INDEX(Historical!$C$7:$C$1455,MATCH(B62,Historical!$B$7:$B$1455,0))/INDEX(Historical!$F$7:$F$1455,MATCH(B62,Historical!$B$7:$B$1455,0)))^(1/3)-1)*100)</f>
        <v>2.9737543299681146</v>
      </c>
      <c r="U62" s="824">
        <f>IF(INDEX(Historical!$I$7:$I$1455,MATCH(B62,Historical!$B$7:$B$1455,0))=0,"n/a",((INDEX(Historical!$C$7:$C$1455,MATCH(B62,Historical!$B$7:$B$1455,0))/INDEX(Historical!$I$7:$I$1455,MATCH(B62,Historical!$B$7:$B$1455,0)))^(1/5)-1)*100)</f>
        <v>4.3837158993339065</v>
      </c>
      <c r="V62" s="824">
        <f>IF(INDEX(Historical!$O$7:$O$1455,MATCH(B62,Historical!$B$7:$B$1455,0))=0,"n/a",((INDEX(Historical!$C$7:$C$1455,MATCH(B62,Historical!$B$7:$B$1455,0))/INDEX(Historical!$O$7:$O$1455,MATCH(B62,Historical!$B$7:$B$1455,0)))^(1/10)-1)*100)</f>
        <v>2.1058798811480761</v>
      </c>
      <c r="W62" s="825">
        <f>IF(OR(U62&lt;=0,U62="n/a",V62&lt;=0,V62="n/a"),"n/a",U62/V62)</f>
        <v>2.081655244716051</v>
      </c>
      <c r="X62" s="826" t="str">
        <f>IF(OR(AJ62&lt;=0,AJ62="n/a",U62&lt;=0,U62="n/a"),"n/a",U62/AJ62)</f>
        <v>n/a</v>
      </c>
      <c r="Y62" s="1032"/>
      <c r="Z62" s="766" t="str">
        <f>IF(OR(AC62&lt;0.01,AC62="n/a"),"n/a",M62/AC62*100)</f>
        <v>n/a</v>
      </c>
      <c r="AA62" s="1042" t="str">
        <f>IF(OR(AC62&lt;0.01,AC62="n/a"),"n/a",I62/AC62)</f>
        <v>n/a</v>
      </c>
      <c r="AB62" s="1043">
        <v>12</v>
      </c>
      <c r="AC62" s="1021" t="s">
        <v>138</v>
      </c>
      <c r="AD62" s="1021" t="s">
        <v>138</v>
      </c>
      <c r="AE62" s="1021" t="s">
        <v>138</v>
      </c>
      <c r="AF62" s="1021" t="s">
        <v>138</v>
      </c>
      <c r="AG62" s="1021" t="s">
        <v>138</v>
      </c>
      <c r="AH62" s="1021" t="s">
        <v>138</v>
      </c>
      <c r="AI62" s="1021" t="s">
        <v>138</v>
      </c>
      <c r="AJ62" s="1021" t="s">
        <v>138</v>
      </c>
      <c r="AK62" s="1021" t="s">
        <v>138</v>
      </c>
      <c r="AL62" s="1034" t="s">
        <v>138</v>
      </c>
      <c r="AM62" s="1028" t="s">
        <v>138</v>
      </c>
      <c r="AN62" s="1021" t="s">
        <v>138</v>
      </c>
      <c r="AO62" s="868" t="str">
        <f>IF(U62="n/a","n/a",IF(AA62&lt;0,"n/a",IF(AA62="n/a","n/a",J62+U62-AA62)))</f>
        <v>n/a</v>
      </c>
      <c r="AP62" s="869">
        <f>IF(U62="n/a","n/a",J62+U62)</f>
        <v>8.5503825660005717</v>
      </c>
      <c r="AQ62" s="1044" t="str">
        <f>IF(OR(AC62&lt;0.01,AF62="n/a"),"n/a",(I62/SQRT(22.5*AC62*(I62/AF62))-1)*100)</f>
        <v>n/a</v>
      </c>
      <c r="AR62" s="766">
        <f>INDEX(Historical!$C$7:$C$1455,MATCH(B62,Historical!$B$7:$B$1455,0))*IF(AH62="n/a",1.03,IF(AH62&lt;0,1.01,IF(AH62&gt;10,1.1,(1+AH62/100))))</f>
        <v>2.0806</v>
      </c>
      <c r="AS62" s="1042">
        <f>IF($AI62="n/a",1.03*AR62,IF($AI62&lt;0,1.01*AR62,IF($AI62&gt;10,1.1*AR62,(1+$AI62/100)*AR62)))</f>
        <v>2.1430180000000001</v>
      </c>
      <c r="AT62" s="1042">
        <f>IF($AK62="n/a",1.03*AS62,IF($AK62&lt;0,1.01*AS62,IF($AK62&gt;10,1.1*AS62,(1+$AK62/100)*AS62)))</f>
        <v>2.2073085400000001</v>
      </c>
      <c r="AU62" s="1042">
        <f>IF($AK62="n/a",1.03*AT62,IF($AK62&lt;0,1.01*AT62,IF($AK62&gt;10,1.1*AT62,(1+$AK62/100)*AT62)))</f>
        <v>2.2735277962000002</v>
      </c>
      <c r="AV62" s="1042">
        <f>IF($AK62="n/a",1.03*AU62,IF($AK62&lt;0,1.01*AU62,IF($AK62&gt;10,1.1*AU62,(1+$AK62/100)*AU62)))</f>
        <v>2.3417336300860003</v>
      </c>
      <c r="AW62" s="766">
        <f>SUM(AR62:AV62)</f>
        <v>11.046187966286</v>
      </c>
      <c r="AX62" s="877">
        <f>AW62/I62*100</f>
        <v>23.012891596429167</v>
      </c>
      <c r="AY62" s="1212" t="s">
        <v>138</v>
      </c>
      <c r="AZ62" s="1028" t="s">
        <v>138</v>
      </c>
      <c r="BA62" s="1028" t="s">
        <v>138</v>
      </c>
      <c r="BB62" s="1028" t="s">
        <v>138</v>
      </c>
      <c r="BC62" s="1028" t="s">
        <v>138</v>
      </c>
      <c r="BD62" s="1078" t="s">
        <v>4357</v>
      </c>
      <c r="BE62" s="721">
        <v>2012</v>
      </c>
      <c r="BF62" s="1057">
        <f>IF(BE62&gt;2008,0,IF(BE62&gt;2001,1,IF(BE62&gt;1990,2,IF(BE62&gt;1980,3,IF(BE62&gt;1973,4,IF(BE62&gt;1970,5,IF(BE62&gt;1960,6,IF(BE62&gt;1958,7,IF(BE62&gt;1953,8,9)))))))))</f>
        <v>0</v>
      </c>
    </row>
    <row r="63" spans="1:58" ht="11.25" customHeight="1" x14ac:dyDescent="0.2">
      <c r="A63" s="1027" t="s">
        <v>946</v>
      </c>
      <c r="B63" s="1031" t="s">
        <v>947</v>
      </c>
      <c r="C63" s="1181" t="s">
        <v>4283</v>
      </c>
      <c r="D63" s="1181" t="s">
        <v>4413</v>
      </c>
      <c r="E63" s="857">
        <v>7</v>
      </c>
      <c r="F63" s="1245">
        <v>600</v>
      </c>
      <c r="G63" s="1187" t="s">
        <v>107</v>
      </c>
      <c r="H63" s="1187" t="s">
        <v>107</v>
      </c>
      <c r="I63" s="1030">
        <v>178.58</v>
      </c>
      <c r="J63" s="766">
        <f>(M63/I63)*100</f>
        <v>1.6351215141673199</v>
      </c>
      <c r="K63" s="1033">
        <v>0.73</v>
      </c>
      <c r="L63" s="1043">
        <v>4</v>
      </c>
      <c r="M63" s="756">
        <f>K63*L63</f>
        <v>2.92</v>
      </c>
      <c r="N63" s="1026" t="s">
        <v>239</v>
      </c>
      <c r="O63" s="860">
        <v>0.63</v>
      </c>
      <c r="P63" s="1016">
        <v>43231</v>
      </c>
      <c r="Q63" s="1016">
        <v>43237</v>
      </c>
      <c r="R63" s="756">
        <f>(K63-O63)/O63*100</f>
        <v>15.87301587301587</v>
      </c>
      <c r="S63" s="824">
        <f>IF(INDEX(Historical!$D$7:$D$1455,MATCH(B63,Historical!$B$7:$B$1455,0))=0,"n/a",(INDEX(Historical!$C$7:$C$1455,MATCH(B63,Historical!$B$7:$B$1455,0))/INDEX(Historical!$D$7:$D$1455,MATCH(B63,Historical!$B$7:$B$1455,0))-1)*100)</f>
        <v>10.313901345291487</v>
      </c>
      <c r="T63" s="824">
        <f>IF(INDEX(Historical!$F$7:$F$1455,MATCH(B63,Historical!$B$7:$B$1455,0))=0,"n/a",((INDEX(Historical!$C$7:$C$1455,MATCH(B63,Historical!$B$7:$B$1455,0))/INDEX(Historical!$F$7:$F$1455,MATCH(B63,Historical!$B$7:$B$1455,0)))^(1/3)-1)*100)</f>
        <v>10.050126802475056</v>
      </c>
      <c r="U63" s="824">
        <f>IF(INDEX(Historical!$I$7:$I$1455,MATCH(B63,Historical!$B$7:$B$1455,0))=0,"n/a",((INDEX(Historical!$C$7:$C$1455,MATCH(B63,Historical!$B$7:$B$1455,0))/INDEX(Historical!$I$7:$I$1455,MATCH(B63,Historical!$B$7:$B$1455,0)))^(1/5)-1)*100)</f>
        <v>26.57612127451825</v>
      </c>
      <c r="V63" s="824" t="str">
        <f>IF(INDEX(Historical!$O$7:$O$1455,MATCH(B63,Historical!$B$7:$B$1455,0))=0,"n/a",((INDEX(Historical!$C$7:$C$1455,MATCH(B63,Historical!$B$7:$B$1455,0))/INDEX(Historical!$O$7:$O$1455,MATCH(B63,Historical!$B$7:$B$1455,0)))^(1/10)-1)*100)</f>
        <v>n/a</v>
      </c>
      <c r="W63" s="825" t="str">
        <f>IF(OR(U63&lt;=0,U63="n/a",V63&lt;=0,V63="n/a"),"n/a",U63/V63)</f>
        <v>n/a</v>
      </c>
      <c r="X63" s="826">
        <f>IF(OR(AJ63&lt;=0,AJ63="n/a",U63&lt;=0,U63="n/a"),"n/a",U63/AJ63)</f>
        <v>1.6106740166374698</v>
      </c>
      <c r="Y63" s="1031"/>
      <c r="Z63" s="766">
        <f>IF(OR(AC63&lt;0.01,AC63="n/a"),"n/a",M63/AC63*100)</f>
        <v>24.032921810699587</v>
      </c>
      <c r="AA63" s="1042">
        <f>IF(OR(AC63&lt;0.01,AC63="n/a"),"n/a",I63/AC63)</f>
        <v>14.697942386831276</v>
      </c>
      <c r="AB63" s="1043">
        <v>9</v>
      </c>
      <c r="AC63" s="1021">
        <v>12.15</v>
      </c>
      <c r="AD63" s="1021">
        <v>1.1299999999999999</v>
      </c>
      <c r="AE63" s="1021">
        <v>3.27</v>
      </c>
      <c r="AF63" s="1021">
        <v>8</v>
      </c>
      <c r="AG63" s="1021">
        <v>48.699999999999996</v>
      </c>
      <c r="AH63" s="1021">
        <v>32.6</v>
      </c>
      <c r="AI63" s="1021">
        <v>9.94</v>
      </c>
      <c r="AJ63" s="1021">
        <v>16.5</v>
      </c>
      <c r="AK63" s="1021">
        <v>13</v>
      </c>
      <c r="AL63" s="1034">
        <v>869520</v>
      </c>
      <c r="AM63" s="1028">
        <v>6.9999999999999993E-2</v>
      </c>
      <c r="AN63" s="1021">
        <v>1.07</v>
      </c>
      <c r="AO63" s="868">
        <f>IF(U63="n/a","n/a",IF(AA63&lt;0,"n/a",IF(AA63="n/a","n/a",J63+U63-AA63)))</f>
        <v>13.513300401854295</v>
      </c>
      <c r="AP63" s="869">
        <f>IF(U63="n/a","n/a",J63+U63)</f>
        <v>28.211242788685571</v>
      </c>
      <c r="AQ63" s="1044">
        <f>IF(OR(AC63&lt;0.01,AF63="n/a"),"n/a",(I63/SQRT(22.5*AC63*(I63/AF63))-1)*100)</f>
        <v>128.60304177489292</v>
      </c>
      <c r="AR63" s="766">
        <f>INDEX(Historical!$C$7:$C$1455,MATCH(B63,Historical!$B$7:$B$1455,0))*IF(AH63="n/a",1.03,IF(AH63&lt;0,1.01,IF(AH63&gt;10,1.1,(1+AH63/100))))</f>
        <v>2.706</v>
      </c>
      <c r="AS63" s="1042">
        <f>IF($AI63="n/a",1.03*AR63,IF($AI63&lt;0,1.01*AR63,IF($AI63&gt;10,1.1*AR63,(1+$AI63/100)*AR63)))</f>
        <v>2.9749763999999996</v>
      </c>
      <c r="AT63" s="1042">
        <f>IF($AK63="n/a",1.03*AS63,IF($AK63&lt;0,1.01*AS63,IF($AK63&gt;10,1.1*AS63,(1+$AK63/100)*AS63)))</f>
        <v>3.2724740399999996</v>
      </c>
      <c r="AU63" s="1042">
        <f>IF($AK63="n/a",1.03*AT63,IF($AK63&lt;0,1.01*AT63,IF($AK63&gt;10,1.1*AT63,(1+$AK63/100)*AT63)))</f>
        <v>3.599721444</v>
      </c>
      <c r="AV63" s="1042">
        <f>IF($AK63="n/a",1.03*AU63,IF($AK63&lt;0,1.01*AU63,IF($AK63&gt;10,1.1*AU63,(1+$AK63/100)*AU63)))</f>
        <v>3.9596935884000004</v>
      </c>
      <c r="AW63" s="766">
        <f>SUM(AR63:AV63)</f>
        <v>16.512865472400001</v>
      </c>
      <c r="AX63" s="877">
        <f>AW63/I63*100</f>
        <v>9.2467608200246403</v>
      </c>
      <c r="AY63" s="1212">
        <v>1.33</v>
      </c>
      <c r="AZ63" s="1028">
        <v>18.86</v>
      </c>
      <c r="BA63" s="1028">
        <v>-23.51</v>
      </c>
      <c r="BB63" s="1028">
        <v>-14.71</v>
      </c>
      <c r="BC63" s="1028">
        <v>-8.15</v>
      </c>
      <c r="BE63" s="721">
        <v>2012</v>
      </c>
      <c r="BF63" s="1057">
        <f>IF(BE63&gt;2008,0,IF(BE63&gt;2001,1,IF(BE63&gt;1990,2,IF(BE63&gt;1980,3,IF(BE63&gt;1973,4,IF(BE63&gt;1970,5,IF(BE63&gt;1960,6,IF(BE63&gt;1958,7,IF(BE63&gt;1953,8,9)))))))))</f>
        <v>0</v>
      </c>
    </row>
    <row r="64" spans="1:58" ht="11.25" customHeight="1" x14ac:dyDescent="0.2">
      <c r="A64" s="1019" t="s">
        <v>948</v>
      </c>
      <c r="B64" s="1031" t="s">
        <v>949</v>
      </c>
      <c r="C64" s="1181" t="s">
        <v>113</v>
      </c>
      <c r="D64" s="1181" t="s">
        <v>4427</v>
      </c>
      <c r="E64" s="857">
        <v>9</v>
      </c>
      <c r="F64" s="1245">
        <v>342</v>
      </c>
      <c r="G64" s="1245" t="s">
        <v>38</v>
      </c>
      <c r="H64" s="1245" t="s">
        <v>116</v>
      </c>
      <c r="I64" s="1030">
        <v>65.23</v>
      </c>
      <c r="J64" s="766">
        <f>(M64/I64)*100</f>
        <v>1.8396443354284835</v>
      </c>
      <c r="K64" s="1033">
        <v>0.3</v>
      </c>
      <c r="L64" s="1043">
        <v>4</v>
      </c>
      <c r="M64" s="756">
        <f>K64*L64</f>
        <v>1.2</v>
      </c>
      <c r="N64" s="1026" t="s">
        <v>521</v>
      </c>
      <c r="O64" s="860">
        <v>0.28999999999999998</v>
      </c>
      <c r="P64" s="1016">
        <v>43145</v>
      </c>
      <c r="Q64" s="1016">
        <v>43159</v>
      </c>
      <c r="R64" s="756">
        <f>(K64-O64)/O64*100</f>
        <v>3.4482758620689689</v>
      </c>
      <c r="S64" s="824">
        <f>IF(INDEX(Historical!$D$7:$D$1455,MATCH(B64,Historical!$B$7:$B$1455,0))=0,"n/a",(INDEX(Historical!$C$7:$C$1455,MATCH(B64,Historical!$B$7:$B$1455,0))/INDEX(Historical!$D$7:$D$1455,MATCH(B64,Historical!$B$7:$B$1455,0))-1)*100)</f>
        <v>3.5714285714285587</v>
      </c>
      <c r="T64" s="824">
        <f>IF(INDEX(Historical!$F$7:$F$1455,MATCH(B64,Historical!$B$7:$B$1455,0))=0,"n/a",((INDEX(Historical!$C$7:$C$1455,MATCH(B64,Historical!$B$7:$B$1455,0))/INDEX(Historical!$F$7:$F$1455,MATCH(B64,Historical!$B$7:$B$1455,0)))^(1/3)-1)*100)</f>
        <v>5.0717574498580165</v>
      </c>
      <c r="U64" s="824">
        <f>IF(INDEX(Historical!$I$7:$I$1455,MATCH(B64,Historical!$B$7:$B$1455,0))=0,"n/a",((INDEX(Historical!$C$7:$C$1455,MATCH(B64,Historical!$B$7:$B$1455,0))/INDEX(Historical!$I$7:$I$1455,MATCH(B64,Historical!$B$7:$B$1455,0)))^(1/5)-1)*100)</f>
        <v>6.6683901275273794</v>
      </c>
      <c r="V64" s="824">
        <f>IF(INDEX(Historical!$O$7:$O$1455,MATCH(B64,Historical!$B$7:$B$1455,0))=0,"n/a",((INDEX(Historical!$C$7:$C$1455,MATCH(B64,Historical!$B$7:$B$1455,0))/INDEX(Historical!$O$7:$O$1455,MATCH(B64,Historical!$B$7:$B$1455,0)))^(1/10)-1)*100)</f>
        <v>7.9459674391478829</v>
      </c>
      <c r="W64" s="825">
        <f>IF(OR(U64&lt;=0,U64="n/a",V64&lt;=0,V64="n/a"),"n/a",U64/V64)</f>
        <v>0.83921689568897739</v>
      </c>
      <c r="X64" s="826">
        <f>IF(OR(AJ64&lt;=0,AJ64="n/a",U64&lt;=0,U64="n/a"),"n/a",U64/AJ64)</f>
        <v>1.4818644727838621</v>
      </c>
      <c r="Y64" s="777"/>
      <c r="Z64" s="766">
        <f>IF(OR(AC64&lt;0.01,AC64="n/a"),"n/a",M64/AC64*100)</f>
        <v>33.898305084745758</v>
      </c>
      <c r="AA64" s="1042">
        <f>IF(OR(AC64&lt;0.01,AC64="n/a"),"n/a",I64/AC64)</f>
        <v>18.426553672316384</v>
      </c>
      <c r="AB64" s="1043">
        <v>6</v>
      </c>
      <c r="AC64" s="1021">
        <v>3.54</v>
      </c>
      <c r="AD64" s="1021">
        <v>1.54</v>
      </c>
      <c r="AE64" s="1021">
        <v>0.79</v>
      </c>
      <c r="AF64" s="1021">
        <v>2.9</v>
      </c>
      <c r="AG64" s="1021">
        <v>19.2</v>
      </c>
      <c r="AH64" s="1021">
        <v>1.7000000000000002</v>
      </c>
      <c r="AI64" s="1021">
        <v>7.9699999999999989</v>
      </c>
      <c r="AJ64" s="1021">
        <v>4.5</v>
      </c>
      <c r="AK64" s="1021">
        <v>12</v>
      </c>
      <c r="AL64" s="1034">
        <v>2560</v>
      </c>
      <c r="AM64" s="1028">
        <v>1.2</v>
      </c>
      <c r="AN64" s="1021">
        <v>1.1200000000000001</v>
      </c>
      <c r="AO64" s="868">
        <f>IF(U64="n/a","n/a",IF(AA64&lt;0,"n/a",IF(AA64="n/a","n/a",J64+U64-AA64)))</f>
        <v>-9.9185192093605217</v>
      </c>
      <c r="AP64" s="869">
        <f>IF(U64="n/a","n/a",J64+U64)</f>
        <v>8.5080344629558624</v>
      </c>
      <c r="AQ64" s="1044">
        <f>IF(OR(AC64&lt;0.01,AF64="n/a"),"n/a",(I64/SQRT(22.5*AC64*(I64/AF64))-1)*100)</f>
        <v>54.109637235194796</v>
      </c>
      <c r="AR64" s="766">
        <f>INDEX(Historical!$C$7:$C$1455,MATCH(B64,Historical!$B$7:$B$1455,0))*IF(AH64="n/a",1.03,IF(AH64&lt;0,1.01,IF(AH64&gt;10,1.1,(1+AH64/100))))</f>
        <v>1.1797199999999999</v>
      </c>
      <c r="AS64" s="1042">
        <f>IF($AI64="n/a",1.03*AR64,IF($AI64&lt;0,1.01*AR64,IF($AI64&gt;10,1.1*AR64,(1+$AI64/100)*AR64)))</f>
        <v>1.2737436839999998</v>
      </c>
      <c r="AT64" s="1042">
        <f>IF($AK64="n/a",1.03*AS64,IF($AK64&lt;0,1.01*AS64,IF($AK64&gt;10,1.1*AS64,(1+$AK64/100)*AS64)))</f>
        <v>1.4011180524</v>
      </c>
      <c r="AU64" s="1042">
        <f>IF($AK64="n/a",1.03*AT64,IF($AK64&lt;0,1.01*AT64,IF($AK64&gt;10,1.1*AT64,(1+$AK64/100)*AT64)))</f>
        <v>1.5412298576400001</v>
      </c>
      <c r="AV64" s="1042">
        <f>IF($AK64="n/a",1.03*AU64,IF($AK64&lt;0,1.01*AU64,IF($AK64&gt;10,1.1*AU64,(1+$AK64/100)*AU64)))</f>
        <v>1.6953528434040002</v>
      </c>
      <c r="AW64" s="766">
        <f>SUM(AR64:AV64)</f>
        <v>7.0911644374440002</v>
      </c>
      <c r="AX64" s="877">
        <f>AW64/I64*100</f>
        <v>10.871017074113137</v>
      </c>
      <c r="AY64" s="1212">
        <v>1.1000000000000001</v>
      </c>
      <c r="AZ64" s="1028">
        <v>6.76</v>
      </c>
      <c r="BA64" s="1028">
        <v>-20.79</v>
      </c>
      <c r="BB64" s="1028">
        <v>-7.5399999999999991</v>
      </c>
      <c r="BC64" s="1028">
        <v>-9.7199999999999989</v>
      </c>
      <c r="BE64" s="721">
        <v>2010</v>
      </c>
      <c r="BF64" s="1057">
        <f>IF(BE64&gt;2008,0,IF(BE64&gt;2001,1,IF(BE64&gt;1990,2,IF(BE64&gt;1980,3,IF(BE64&gt;1973,4,IF(BE64&gt;1970,5,IF(BE64&gt;1960,6,IF(BE64&gt;1958,7,IF(BE64&gt;1953,8,9)))))))))</f>
        <v>0</v>
      </c>
    </row>
    <row r="65" spans="1:58" s="905" customFormat="1" ht="11.25" customHeight="1" x14ac:dyDescent="0.2">
      <c r="A65" s="760" t="s">
        <v>436</v>
      </c>
      <c r="B65" s="914" t="s">
        <v>437</v>
      </c>
      <c r="C65" s="1181" t="s">
        <v>124</v>
      </c>
      <c r="D65" s="1181" t="s">
        <v>4437</v>
      </c>
      <c r="E65" s="885">
        <v>25</v>
      </c>
      <c r="F65" s="1245">
        <v>122</v>
      </c>
      <c r="G65" s="1244" t="s">
        <v>107</v>
      </c>
      <c r="H65" s="1244" t="s">
        <v>107</v>
      </c>
      <c r="I65" s="898">
        <v>104.05</v>
      </c>
      <c r="J65" s="887">
        <f>(M65/I65)*100</f>
        <v>1.3070639115809708</v>
      </c>
      <c r="K65" s="912">
        <v>0.34</v>
      </c>
      <c r="L65" s="889">
        <v>4</v>
      </c>
      <c r="M65" s="890">
        <f>K65*L65</f>
        <v>1.36</v>
      </c>
      <c r="N65" s="891" t="s">
        <v>438</v>
      </c>
      <c r="O65" s="913">
        <v>0.32</v>
      </c>
      <c r="P65" s="893">
        <v>43312</v>
      </c>
      <c r="Q65" s="893">
        <v>43334</v>
      </c>
      <c r="R65" s="890">
        <f>(K65-O65)/O65*100</f>
        <v>6.2500000000000053</v>
      </c>
      <c r="S65" s="824">
        <f>IF(INDEX(Historical!$D$7:$D$1455,MATCH(B65,Historical!$B$7:$B$1455,0))=0,"n/a",(INDEX(Historical!$C$7:$C$1455,MATCH(B65,Historical!$B$7:$B$1455,0))/INDEX(Historical!$D$7:$D$1455,MATCH(B65,Historical!$B$7:$B$1455,0))-1)*100)</f>
        <v>4.9180327868852514</v>
      </c>
      <c r="T65" s="824">
        <f>IF(INDEX(Historical!$F$7:$F$1455,MATCH(B65,Historical!$B$7:$B$1455,0))=0,"n/a",((INDEX(Historical!$C$7:$C$1455,MATCH(B65,Historical!$B$7:$B$1455,0))/INDEX(Historical!$F$7:$F$1455,MATCH(B65,Historical!$B$7:$B$1455,0)))^(1/3)-1)*100)</f>
        <v>5.5021128663649277</v>
      </c>
      <c r="U65" s="824">
        <f>IF(INDEX(Historical!$I$7:$I$1455,MATCH(B65,Historical!$B$7:$B$1455,0))=0,"n/a",((INDEX(Historical!$C$7:$C$1455,MATCH(B65,Historical!$B$7:$B$1455,0))/INDEX(Historical!$I$7:$I$1455,MATCH(B65,Historical!$B$7:$B$1455,0)))^(1/5)-1)*100)</f>
        <v>7.7818067712725814</v>
      </c>
      <c r="V65" s="824">
        <f>IF(INDEX(Historical!$O$7:$O$1455,MATCH(B65,Historical!$B$7:$B$1455,0))=0,"n/a",((INDEX(Historical!$C$7:$C$1455,MATCH(B65,Historical!$B$7:$B$1455,0))/INDEX(Historical!$O$7:$O$1455,MATCH(B65,Historical!$B$7:$B$1455,0)))^(1/10)-1)*100)</f>
        <v>9.8560543306117854</v>
      </c>
      <c r="W65" s="894">
        <f>IF(OR(U65&lt;=0,U65="n/a",V65&lt;=0,V65="n/a"),"n/a",U65/V65)</f>
        <v>0.78954584768299962</v>
      </c>
      <c r="X65" s="895">
        <f>IF(OR(AJ65&lt;=0,AJ65="n/a",U65&lt;=0,U65="n/a"),"n/a",U65/AJ65)</f>
        <v>0.79406191543597759</v>
      </c>
      <c r="Y65" s="917"/>
      <c r="Z65" s="887">
        <f>IF(OR(AC65&lt;0.01,AC65="n/a"),"n/a",M65/AC65*100)</f>
        <v>38.526912181303118</v>
      </c>
      <c r="AA65" s="897">
        <f>IF(OR(AC65&lt;0.01,AC65="n/a"),"n/a",I65/AC65)</f>
        <v>29.475920679886688</v>
      </c>
      <c r="AB65" s="889">
        <v>12</v>
      </c>
      <c r="AC65" s="898">
        <v>3.53</v>
      </c>
      <c r="AD65" s="898">
        <v>3.08</v>
      </c>
      <c r="AE65" s="898">
        <v>2.41</v>
      </c>
      <c r="AF65" s="898">
        <v>4.66</v>
      </c>
      <c r="AG65" s="898">
        <v>14.899999999999999</v>
      </c>
      <c r="AH65" s="898">
        <v>19.600000000000001</v>
      </c>
      <c r="AI65" s="898">
        <v>11.940000000000001</v>
      </c>
      <c r="AJ65" s="898">
        <v>9.8000000000000007</v>
      </c>
      <c r="AK65" s="898">
        <v>9.58</v>
      </c>
      <c r="AL65" s="899">
        <v>6510</v>
      </c>
      <c r="AM65" s="900">
        <v>0.3</v>
      </c>
      <c r="AN65" s="898">
        <v>0.97</v>
      </c>
      <c r="AO65" s="901">
        <f>IF(U65="n/a","n/a",IF(AA65&lt;0,"n/a",IF(AA65="n/a","n/a",J65+U65-AA65)))</f>
        <v>-20.387049997033138</v>
      </c>
      <c r="AP65" s="902">
        <f>IF(U65="n/a","n/a",J65+U65)</f>
        <v>9.0888706828535515</v>
      </c>
      <c r="AQ65" s="903">
        <f>IF(OR(AC65&lt;0.01,AF65="n/a"),"n/a",(I65/SQRT(22.5*AC65*(I65/AF65))-1)*100)</f>
        <v>147.07874621331371</v>
      </c>
      <c r="AR65" s="766">
        <f>INDEX(Historical!$C$7:$C$1455,MATCH(B65,Historical!$B$7:$B$1455,0))*IF(AH65="n/a",1.03,IF(AH65&lt;0,1.01,IF(AH65&gt;10,1.1,(1+AH65/100))))</f>
        <v>1.4080000000000001</v>
      </c>
      <c r="AS65" s="897">
        <f>IF($AI65="n/a",1.03*AR65,IF($AI65&lt;0,1.01*AR65,IF($AI65&gt;10,1.1*AR65,(1+$AI65/100)*AR65)))</f>
        <v>1.5488000000000002</v>
      </c>
      <c r="AT65" s="897">
        <f>IF($AK65="n/a",1.03*AS65,IF($AK65&lt;0,1.01*AS65,IF($AK65&gt;10,1.1*AS65,(1+$AK65/100)*AS65)))</f>
        <v>1.6971750400000003</v>
      </c>
      <c r="AU65" s="897">
        <f>IF($AK65="n/a",1.03*AT65,IF($AK65&lt;0,1.01*AT65,IF($AK65&gt;10,1.1*AT65,(1+$AK65/100)*AT65)))</f>
        <v>1.8597644088320004</v>
      </c>
      <c r="AV65" s="897">
        <f>IF($AK65="n/a",1.03*AU65,IF($AK65&lt;0,1.01*AU65,IF($AK65&gt;10,1.1*AU65,(1+$AK65/100)*AU65)))</f>
        <v>2.0379298391981062</v>
      </c>
      <c r="AW65" s="887">
        <f>SUM(AR65:AV65)</f>
        <v>8.5516692880301068</v>
      </c>
      <c r="AX65" s="904">
        <f>AW65/I65*100</f>
        <v>8.2188075809996217</v>
      </c>
      <c r="AY65" s="1213">
        <v>0.78</v>
      </c>
      <c r="AZ65" s="900">
        <v>30.11</v>
      </c>
      <c r="BA65" s="900">
        <v>-7.35</v>
      </c>
      <c r="BB65" s="900">
        <v>-0.55999999999999994</v>
      </c>
      <c r="BC65" s="900">
        <v>6.21</v>
      </c>
      <c r="BD65" s="1079"/>
      <c r="BE65" s="721">
        <v>1994</v>
      </c>
      <c r="BF65" s="1057">
        <f>IF(BE65&gt;2008,0,IF(BE65&gt;2001,1,IF(BE65&gt;1990,2,IF(BE65&gt;1980,3,IF(BE65&gt;1973,4,IF(BE65&gt;1970,5,IF(BE65&gt;1960,6,IF(BE65&gt;1958,7,IF(BE65&gt;1953,8,9)))))))))</f>
        <v>2</v>
      </c>
    </row>
    <row r="66" spans="1:58" ht="11.25" customHeight="1" x14ac:dyDescent="0.2">
      <c r="A66" s="1027" t="s">
        <v>133</v>
      </c>
      <c r="B66" s="1031" t="s">
        <v>134</v>
      </c>
      <c r="C66" s="1181" t="s">
        <v>132</v>
      </c>
      <c r="D66" s="1181" t="s">
        <v>4436</v>
      </c>
      <c r="E66" s="857">
        <v>26</v>
      </c>
      <c r="F66" s="1245">
        <v>108</v>
      </c>
      <c r="G66" s="1182" t="s">
        <v>38</v>
      </c>
      <c r="H66" s="1182" t="s">
        <v>38</v>
      </c>
      <c r="I66" s="1021">
        <v>34.29</v>
      </c>
      <c r="J66" s="766">
        <f>(M66/I66)*100</f>
        <v>2.5546806649168854</v>
      </c>
      <c r="K66" s="1040">
        <v>0.219</v>
      </c>
      <c r="L66" s="1043">
        <v>4</v>
      </c>
      <c r="M66" s="756">
        <f>K66*L66</f>
        <v>0.876</v>
      </c>
      <c r="N66" s="1026" t="s">
        <v>120</v>
      </c>
      <c r="O66" s="861">
        <v>0.20469999999999999</v>
      </c>
      <c r="P66" s="1016">
        <v>43328</v>
      </c>
      <c r="Q66" s="1016">
        <v>43344</v>
      </c>
      <c r="R66" s="756">
        <f>(K66-O66)/O66*100</f>
        <v>6.9858329262335168</v>
      </c>
      <c r="S66" s="824">
        <f>IF(INDEX(Historical!$D$7:$D$1455,MATCH(B66,Historical!$B$7:$B$1455,0))=0,"n/a",(INDEX(Historical!$C$7:$C$1455,MATCH(B66,Historical!$B$7:$B$1455,0))/INDEX(Historical!$D$7:$D$1455,MATCH(B66,Historical!$B$7:$B$1455,0))-1)*100)</f>
        <v>7.2298943948009953</v>
      </c>
      <c r="T66" s="824">
        <f>IF(INDEX(Historical!$F$7:$F$1455,MATCH(B66,Historical!$B$7:$B$1455,0))=0,"n/a",((INDEX(Historical!$C$7:$C$1455,MATCH(B66,Historical!$B$7:$B$1455,0))/INDEX(Historical!$F$7:$F$1455,MATCH(B66,Historical!$B$7:$B$1455,0)))^(1/3)-1)*100)</f>
        <v>7.6990753224440933</v>
      </c>
      <c r="U66" s="824">
        <f>IF(INDEX(Historical!$I$7:$I$1455,MATCH(B66,Historical!$B$7:$B$1455,0))=0,"n/a",((INDEX(Historical!$C$7:$C$1455,MATCH(B66,Historical!$B$7:$B$1455,0))/INDEX(Historical!$I$7:$I$1455,MATCH(B66,Historical!$B$7:$B$1455,0)))^(1/5)-1)*100)</f>
        <v>8.1215040384340131</v>
      </c>
      <c r="V66" s="824">
        <f>IF(INDEX(Historical!$O$7:$O$1455,MATCH(B66,Historical!$B$7:$B$1455,0))=0,"n/a",((INDEX(Historical!$C$7:$C$1455,MATCH(B66,Historical!$B$7:$B$1455,0))/INDEX(Historical!$O$7:$O$1455,MATCH(B66,Historical!$B$7:$B$1455,0)))^(1/10)-1)*100)</f>
        <v>7.507656674537122</v>
      </c>
      <c r="W66" s="825">
        <f>IF(OR(U66&lt;=0,U66="n/a",V66&lt;=0,V66="n/a"),"n/a",U66/V66)</f>
        <v>1.0817628443211593</v>
      </c>
      <c r="X66" s="826">
        <f>IF(OR(AJ66&lt;=0,AJ66="n/a",U66&lt;=0,U66="n/a"),"n/a",U66/AJ66)</f>
        <v>1.4502685782917879</v>
      </c>
      <c r="Y66" s="780"/>
      <c r="Z66" s="766">
        <f>IF(OR(AC66&lt;0.01,AC66="n/a"),"n/a",M66/AC66*100)</f>
        <v>61.690140845070431</v>
      </c>
      <c r="AA66" s="1042">
        <f>IF(OR(AC66&lt;0.01,AC66="n/a"),"n/a",I66/AC66)</f>
        <v>24.147887323943664</v>
      </c>
      <c r="AB66" s="1043">
        <v>12</v>
      </c>
      <c r="AC66" s="1021">
        <v>1.42</v>
      </c>
      <c r="AD66" s="1021">
        <v>4.8499999999999996</v>
      </c>
      <c r="AE66" s="1021">
        <v>7.3</v>
      </c>
      <c r="AF66" s="1021">
        <v>2.98</v>
      </c>
      <c r="AG66" s="1021">
        <v>12.5</v>
      </c>
      <c r="AH66" s="1021">
        <v>3.5000000000000004</v>
      </c>
      <c r="AI66" s="1021">
        <v>5.76</v>
      </c>
      <c r="AJ66" s="1021">
        <v>5.6000000000000005</v>
      </c>
      <c r="AK66" s="1021">
        <v>5</v>
      </c>
      <c r="AL66" s="1034">
        <v>6100</v>
      </c>
      <c r="AM66" s="1028">
        <v>0.2</v>
      </c>
      <c r="AN66" s="1021">
        <v>1.17</v>
      </c>
      <c r="AO66" s="868">
        <f>IF(U66="n/a","n/a",IF(AA66&lt;0,"n/a",IF(AA66="n/a","n/a",J66+U66-AA66)))</f>
        <v>-13.471702620592765</v>
      </c>
      <c r="AP66" s="869">
        <f>IF(U66="n/a","n/a",J66+U66)</f>
        <v>10.676184703350899</v>
      </c>
      <c r="AQ66" s="1044">
        <f>IF(OR(AC66&lt;0.01,AF66="n/a"),"n/a",(I66/SQRT(22.5*AC66*(I66/AF66))-1)*100)</f>
        <v>78.836615969067168</v>
      </c>
      <c r="AR66" s="766">
        <f>INDEX(Historical!$C$7:$C$1455,MATCH(B66,Historical!$B$7:$B$1455,0))*IF(AH66="n/a",1.03,IF(AH66&lt;0,1.01,IF(AH66&gt;10,1.1,(1+AH66/100))))</f>
        <v>0.81972</v>
      </c>
      <c r="AS66" s="1042">
        <f>IF($AI66="n/a",1.03*AR66,IF($AI66&lt;0,1.01*AR66,IF($AI66&gt;10,1.1*AR66,(1+$AI66/100)*AR66)))</f>
        <v>0.86693587200000011</v>
      </c>
      <c r="AT66" s="1042">
        <f>IF($AK66="n/a",1.03*AS66,IF($AK66&lt;0,1.01*AS66,IF($AK66&gt;10,1.1*AS66,(1+$AK66/100)*AS66)))</f>
        <v>0.91028266560000015</v>
      </c>
      <c r="AU66" s="1042">
        <f>IF($AK66="n/a",1.03*AT66,IF($AK66&lt;0,1.01*AT66,IF($AK66&gt;10,1.1*AT66,(1+$AK66/100)*AT66)))</f>
        <v>0.95579679888000024</v>
      </c>
      <c r="AV66" s="1042">
        <f>IF($AK66="n/a",1.03*AU66,IF($AK66&lt;0,1.01*AU66,IF($AK66&gt;10,1.1*AU66,(1+$AK66/100)*AU66)))</f>
        <v>1.0035866388240002</v>
      </c>
      <c r="AW66" s="766">
        <f>SUM(AR66:AV66)</f>
        <v>4.5563219753040007</v>
      </c>
      <c r="AX66" s="877">
        <f>AW66/I66*100</f>
        <v>13.287611476535435</v>
      </c>
      <c r="AY66" s="1212">
        <v>0.48</v>
      </c>
      <c r="AZ66" s="1028">
        <v>6.8599999999999994</v>
      </c>
      <c r="BA66" s="1028">
        <v>-13.3</v>
      </c>
      <c r="BB66" s="1028">
        <v>-2.21</v>
      </c>
      <c r="BC66" s="1028">
        <v>-2.48</v>
      </c>
      <c r="BE66" s="721">
        <v>1993</v>
      </c>
      <c r="BF66" s="1057">
        <f>IF(BE66&gt;2008,0,IF(BE66&gt;2001,1,IF(BE66&gt;1990,2,IF(BE66&gt;1980,3,IF(BE66&gt;1973,4,IF(BE66&gt;1970,5,IF(BE66&gt;1960,6,IF(BE66&gt;1958,7,IF(BE66&gt;1953,8,9)))))))))</f>
        <v>2</v>
      </c>
    </row>
    <row r="67" spans="1:58" ht="11.25" customHeight="1" x14ac:dyDescent="0.2">
      <c r="A67" s="1037" t="s">
        <v>4469</v>
      </c>
      <c r="B67" s="1031" t="s">
        <v>3830</v>
      </c>
      <c r="C67" s="1181" t="s">
        <v>248</v>
      </c>
      <c r="D67" s="1181" t="s">
        <v>4448</v>
      </c>
      <c r="E67" s="857">
        <v>5</v>
      </c>
      <c r="F67" s="1245">
        <v>858</v>
      </c>
      <c r="G67" s="1179" t="s">
        <v>107</v>
      </c>
      <c r="H67" s="1179" t="s">
        <v>107</v>
      </c>
      <c r="I67" s="1030">
        <v>38.06</v>
      </c>
      <c r="J67" s="766">
        <f>(M67/I67)*100</f>
        <v>1.1560693641618496</v>
      </c>
      <c r="K67" s="1033">
        <v>0.11</v>
      </c>
      <c r="L67" s="1043">
        <v>4</v>
      </c>
      <c r="M67" s="756">
        <f>K67*L67</f>
        <v>0.44</v>
      </c>
      <c r="N67" s="1026" t="s">
        <v>524</v>
      </c>
      <c r="O67" s="860">
        <v>0.105</v>
      </c>
      <c r="P67" s="1016">
        <v>43427</v>
      </c>
      <c r="Q67" s="1016">
        <v>43440</v>
      </c>
      <c r="R67" s="756">
        <f>(K67-O67)/O67*100</f>
        <v>4.7619047619047663</v>
      </c>
      <c r="S67" s="824">
        <f>IF(INDEX(Historical!$D$7:$D$1455,MATCH(B67,Historical!$B$7:$B$1455,0))=0,"n/a",(INDEX(Historical!$C$7:$C$1455,MATCH(B67,Historical!$B$7:$B$1455,0))/INDEX(Historical!$D$7:$D$1455,MATCH(B67,Historical!$B$7:$B$1455,0))-1)*100)</f>
        <v>6.7010309278350499</v>
      </c>
      <c r="T67" s="824">
        <f>IF(INDEX(Historical!$F$7:$F$1455,MATCH(B67,Historical!$B$7:$B$1455,0))=0,"n/a",((INDEX(Historical!$C$7:$C$1455,MATCH(B67,Historical!$B$7:$B$1455,0))/INDEX(Historical!$F$7:$F$1455,MATCH(B67,Historical!$B$7:$B$1455,0)))^(1/3)-1)*100)</f>
        <v>9.9816550738444079</v>
      </c>
      <c r="U67" s="824" t="str">
        <f>IF(INDEX(Historical!$I$7:$I$1455,MATCH(B67,Historical!$B$7:$B$1455,0))=0,"n/a",((INDEX(Historical!$C$7:$C$1455,MATCH(B67,Historical!$B$7:$B$1455,0))/INDEX(Historical!$I$7:$I$1455,MATCH(B67,Historical!$B$7:$B$1455,0)))^(1/5)-1)*100)</f>
        <v>n/a</v>
      </c>
      <c r="V67" s="824" t="str">
        <f>IF(INDEX(Historical!$O$7:$O$1455,MATCH(B67,Historical!$B$7:$B$1455,0))=0,"n/a",((INDEX(Historical!$C$7:$C$1455,MATCH(B67,Historical!$B$7:$B$1455,0))/INDEX(Historical!$O$7:$O$1455,MATCH(B67,Historical!$B$7:$B$1455,0)))^(1/10)-1)*100)</f>
        <v>n/a</v>
      </c>
      <c r="W67" s="825" t="str">
        <f>IF(OR(U67&lt;=0,U67="n/a",V67&lt;=0,V67="n/a"),"n/a",U67/V67)</f>
        <v>n/a</v>
      </c>
      <c r="X67" s="826" t="str">
        <f>IF(OR(AJ67&lt;=0,AJ67="n/a",U67&lt;=0,U67="n/a"),"n/a",U67/AJ67)</f>
        <v>n/a</v>
      </c>
      <c r="Y67" s="1032"/>
      <c r="Z67" s="766">
        <f>IF(OR(AC67&lt;0.01,AC67="n/a"),"n/a",M67/AC67*100)</f>
        <v>33.84615384615384</v>
      </c>
      <c r="AA67" s="1042">
        <f>IF(OR(AC67&lt;0.01,AC67="n/a"),"n/a",I67/AC67)</f>
        <v>29.276923076923076</v>
      </c>
      <c r="AB67" s="1043">
        <v>9</v>
      </c>
      <c r="AC67" s="1021">
        <v>1.3</v>
      </c>
      <c r="AD67" s="1021">
        <v>2.35</v>
      </c>
      <c r="AE67" s="1021">
        <v>0.6</v>
      </c>
      <c r="AF67" s="1021">
        <v>3.09</v>
      </c>
      <c r="AG67" s="1021">
        <v>19.900000000000002</v>
      </c>
      <c r="AH67" s="1021">
        <v>-12.3</v>
      </c>
      <c r="AI67" s="1021">
        <v>14.57</v>
      </c>
      <c r="AJ67" s="1021">
        <v>31.1</v>
      </c>
      <c r="AK67" s="1021">
        <v>12.46</v>
      </c>
      <c r="AL67" s="1034">
        <v>9510</v>
      </c>
      <c r="AM67" s="1028">
        <v>1</v>
      </c>
      <c r="AN67" s="1021">
        <v>2.39</v>
      </c>
      <c r="AO67" s="868" t="str">
        <f>IF(U67="n/a","n/a",IF(AA67&lt;0,"n/a",IF(AA67="n/a","n/a",J67+U67-AA67)))</f>
        <v>n/a</v>
      </c>
      <c r="AP67" s="869" t="str">
        <f>IF(U67="n/a","n/a",J67+U67)</f>
        <v>n/a</v>
      </c>
      <c r="AQ67" s="1044">
        <f>IF(OR(AC67&lt;0.01,AF67="n/a"),"n/a",(I67/SQRT(22.5*AC67*(I67/AF67))-1)*100)</f>
        <v>100.51676827381387</v>
      </c>
      <c r="AR67" s="766">
        <f>INDEX(Historical!$C$7:$C$1455,MATCH(B67,Historical!$B$7:$B$1455,0))*IF(AH67="n/a",1.03,IF(AH67&lt;0,1.01,IF(AH67&gt;10,1.1,(1+AH67/100))))</f>
        <v>0.41813999999999996</v>
      </c>
      <c r="AS67" s="1042">
        <f>IF($AI67="n/a",1.03*AR67,IF($AI67&lt;0,1.01*AR67,IF($AI67&gt;10,1.1*AR67,(1+$AI67/100)*AR67)))</f>
        <v>0.45995399999999997</v>
      </c>
      <c r="AT67" s="1042">
        <f>IF($AK67="n/a",1.03*AS67,IF($AK67&lt;0,1.01*AS67,IF($AK67&gt;10,1.1*AS67,(1+$AK67/100)*AS67)))</f>
        <v>0.50594939999999999</v>
      </c>
      <c r="AU67" s="1042">
        <f>IF($AK67="n/a",1.03*AT67,IF($AK67&lt;0,1.01*AT67,IF($AK67&gt;10,1.1*AT67,(1+$AK67/100)*AT67)))</f>
        <v>0.55654434000000008</v>
      </c>
      <c r="AV67" s="1042">
        <f>IF($AK67="n/a",1.03*AU67,IF($AK67&lt;0,1.01*AU67,IF($AK67&gt;10,1.1*AU67,(1+$AK67/100)*AU67)))</f>
        <v>0.61219877400000011</v>
      </c>
      <c r="AW67" s="766">
        <f>SUM(AR67:AV67)</f>
        <v>2.5527865140000001</v>
      </c>
      <c r="AX67" s="877">
        <f>AW67/I67*100</f>
        <v>6.7072688229111925</v>
      </c>
      <c r="AY67" s="1212">
        <v>0.85</v>
      </c>
      <c r="AZ67" s="1028">
        <v>12.01</v>
      </c>
      <c r="BA67" s="1028">
        <v>-17.419999999999998</v>
      </c>
      <c r="BB67" s="1028">
        <v>-1.05</v>
      </c>
      <c r="BC67" s="1028">
        <v>-3.05</v>
      </c>
      <c r="BE67" s="721">
        <v>2014</v>
      </c>
      <c r="BF67" s="1057">
        <f>IF(BE67&gt;2008,0,IF(BE67&gt;2001,1,IF(BE67&gt;1990,2,IF(BE67&gt;1980,3,IF(BE67&gt;1973,4,IF(BE67&gt;1970,5,IF(BE67&gt;1960,6,IF(BE67&gt;1958,7,IF(BE67&gt;1953,8,9)))))))))</f>
        <v>0</v>
      </c>
    </row>
    <row r="68" spans="1:58" ht="11.25" customHeight="1" x14ac:dyDescent="0.2">
      <c r="A68" s="1027" t="s">
        <v>952</v>
      </c>
      <c r="B68" s="1031" t="s">
        <v>953</v>
      </c>
      <c r="C68" s="1181" t="s">
        <v>109</v>
      </c>
      <c r="D68" s="1181" t="s">
        <v>4418</v>
      </c>
      <c r="E68" s="857">
        <v>7</v>
      </c>
      <c r="F68" s="1245">
        <v>637</v>
      </c>
      <c r="G68" s="1179" t="s">
        <v>107</v>
      </c>
      <c r="H68" s="1179" t="s">
        <v>107</v>
      </c>
      <c r="I68" s="1030">
        <v>11.85</v>
      </c>
      <c r="J68" s="766">
        <f>(M68/I68)*100</f>
        <v>9.113924050632912</v>
      </c>
      <c r="K68" s="1033">
        <v>0.27</v>
      </c>
      <c r="L68" s="1043">
        <v>4</v>
      </c>
      <c r="M68" s="756">
        <f>K68*L68</f>
        <v>1.08</v>
      </c>
      <c r="N68" s="1026" t="s">
        <v>718</v>
      </c>
      <c r="O68" s="860">
        <v>0.25</v>
      </c>
      <c r="P68" s="1016">
        <v>43418</v>
      </c>
      <c r="Q68" s="1016">
        <v>43434</v>
      </c>
      <c r="R68" s="756">
        <f>(K68-O68)/O68*100</f>
        <v>8.0000000000000071</v>
      </c>
      <c r="S68" s="824">
        <f>IF(INDEX(Historical!$D$7:$D$1455,MATCH(B68,Historical!$B$7:$B$1455,0))=0,"n/a",(INDEX(Historical!$C$7:$C$1455,MATCH(B68,Historical!$B$7:$B$1455,0))/INDEX(Historical!$D$7:$D$1455,MATCH(B68,Historical!$B$7:$B$1455,0))-1)*100)</f>
        <v>16.129032258064502</v>
      </c>
      <c r="T68" s="824">
        <f>IF(INDEX(Historical!$F$7:$F$1455,MATCH(B68,Historical!$B$7:$B$1455,0))=0,"n/a",((INDEX(Historical!$C$7:$C$1455,MATCH(B68,Historical!$B$7:$B$1455,0))/INDEX(Historical!$F$7:$F$1455,MATCH(B68,Historical!$B$7:$B$1455,0)))^(1/3)-1)*100)</f>
        <v>11.457607795906144</v>
      </c>
      <c r="U68" s="824">
        <f>IF(INDEX(Historical!$I$7:$I$1455,MATCH(B68,Historical!$B$7:$B$1455,0))=0,"n/a",((INDEX(Historical!$C$7:$C$1455,MATCH(B68,Historical!$B$7:$B$1455,0))/INDEX(Historical!$I$7:$I$1455,MATCH(B68,Historical!$B$7:$B$1455,0)))^(1/5)-1)*100)</f>
        <v>20.364253666714347</v>
      </c>
      <c r="V68" s="824">
        <f>IF(INDEX(Historical!$O$7:$O$1455,MATCH(B68,Historical!$B$7:$B$1455,0))=0,"n/a",((INDEX(Historical!$C$7:$C$1455,MATCH(B68,Historical!$B$7:$B$1455,0))/INDEX(Historical!$O$7:$O$1455,MATCH(B68,Historical!$B$7:$B$1455,0)))^(1/10)-1)*100)</f>
        <v>-11.561831723140791</v>
      </c>
      <c r="W68" s="825" t="str">
        <f>IF(OR(U68&lt;=0,U68="n/a",V68&lt;=0,V68="n/a"),"n/a",U68/V68)</f>
        <v>n/a</v>
      </c>
      <c r="X68" s="826">
        <f>IF(OR(AJ68&lt;=0,AJ68="n/a",U68&lt;=0,U68="n/a"),"n/a",U68/AJ68)</f>
        <v>1.6829961708028387</v>
      </c>
      <c r="Y68" s="1032" t="s">
        <v>4077</v>
      </c>
      <c r="Z68" s="766">
        <f>IF(OR(AC68&lt;0.01,AC68="n/a"),"n/a",M68/AC68*100)</f>
        <v>82.44274809160305</v>
      </c>
      <c r="AA68" s="1042">
        <f>IF(OR(AC68&lt;0.01,AC68="n/a"),"n/a",I68/AC68)</f>
        <v>9.0458015267175558</v>
      </c>
      <c r="AB68" s="1043">
        <v>12</v>
      </c>
      <c r="AC68" s="1021">
        <v>1.31</v>
      </c>
      <c r="AD68" s="1021">
        <v>1.1299999999999999</v>
      </c>
      <c r="AE68" s="1021">
        <v>2.06</v>
      </c>
      <c r="AF68" s="1021">
        <v>1.25</v>
      </c>
      <c r="AG68" s="1021">
        <v>14.2</v>
      </c>
      <c r="AH68" s="1021">
        <v>27.400000000000002</v>
      </c>
      <c r="AI68" s="1021">
        <v>-16.220000000000002</v>
      </c>
      <c r="AJ68" s="1021">
        <v>12.1</v>
      </c>
      <c r="AK68" s="1021">
        <v>8</v>
      </c>
      <c r="AL68" s="1034">
        <v>889.34</v>
      </c>
      <c r="AM68" s="1028">
        <v>1.4000000000000001</v>
      </c>
      <c r="AN68" s="1021">
        <v>4.8499999999999996</v>
      </c>
      <c r="AO68" s="868">
        <f>IF(U68="n/a","n/a",IF(AA68&lt;0,"n/a",IF(AA68="n/a","n/a",J68+U68-AA68)))</f>
        <v>20.432376190629704</v>
      </c>
      <c r="AP68" s="869">
        <f>IF(U68="n/a","n/a",J68+U68)</f>
        <v>29.478177717347258</v>
      </c>
      <c r="AQ68" s="1044">
        <f>IF(OR(AC68&lt;0.01,AF68="n/a"),"n/a",(I68/SQRT(22.5*AC68*(I68/AF68))-1)*100)</f>
        <v>-29.109624823810776</v>
      </c>
      <c r="AR68" s="766">
        <f>INDEX(Historical!$C$7:$C$1455,MATCH(B68,Historical!$B$7:$B$1455,0))*IF(AH68="n/a",1.03,IF(AH68&lt;0,1.01,IF(AH68&gt;10,1.1,(1+AH68/100))))</f>
        <v>0.79200000000000004</v>
      </c>
      <c r="AS68" s="1042">
        <f>IF($AI68="n/a",1.03*AR68,IF($AI68&lt;0,1.01*AR68,IF($AI68&gt;10,1.1*AR68,(1+$AI68/100)*AR68)))</f>
        <v>0.79992000000000008</v>
      </c>
      <c r="AT68" s="1042">
        <f>IF($AK68="n/a",1.03*AS68,IF($AK68&lt;0,1.01*AS68,IF($AK68&gt;10,1.1*AS68,(1+$AK68/100)*AS68)))</f>
        <v>0.86391360000000017</v>
      </c>
      <c r="AU68" s="1042">
        <f>IF($AK68="n/a",1.03*AT68,IF($AK68&lt;0,1.01*AT68,IF($AK68&gt;10,1.1*AT68,(1+$AK68/100)*AT68)))</f>
        <v>0.93302668800000021</v>
      </c>
      <c r="AV68" s="1042">
        <f>IF($AK68="n/a",1.03*AU68,IF($AK68&lt;0,1.01*AU68,IF($AK68&gt;10,1.1*AU68,(1+$AK68/100)*AU68)))</f>
        <v>1.0076688230400004</v>
      </c>
      <c r="AW68" s="766">
        <f>SUM(AR68:AV68)</f>
        <v>4.3965291110400004</v>
      </c>
      <c r="AX68" s="877">
        <f>AW68/I68*100</f>
        <v>37.101511485569624</v>
      </c>
      <c r="AY68" s="1212">
        <v>0.09</v>
      </c>
      <c r="AZ68" s="1028">
        <v>50.19</v>
      </c>
      <c r="BA68" s="1028">
        <v>-7.35</v>
      </c>
      <c r="BB68" s="1028">
        <v>0.01</v>
      </c>
      <c r="BC68" s="1028">
        <v>13.25</v>
      </c>
      <c r="BE68" s="721">
        <v>2012</v>
      </c>
      <c r="BF68" s="1057">
        <f>IF(BE68&gt;2008,0,IF(BE68&gt;2001,1,IF(BE68&gt;1990,2,IF(BE68&gt;1980,3,IF(BE68&gt;1973,4,IF(BE68&gt;1970,5,IF(BE68&gt;1960,6,IF(BE68&gt;1958,7,IF(BE68&gt;1953,8,9)))))))))</f>
        <v>0</v>
      </c>
    </row>
    <row r="69" spans="1:58" ht="11.25" customHeight="1" x14ac:dyDescent="0.2">
      <c r="A69" s="1019" t="s">
        <v>135</v>
      </c>
      <c r="B69" s="1031" t="s">
        <v>136</v>
      </c>
      <c r="C69" s="1181" t="s">
        <v>129</v>
      </c>
      <c r="D69" s="1181" t="s">
        <v>4422</v>
      </c>
      <c r="E69" s="857">
        <v>43</v>
      </c>
      <c r="F69" s="1245">
        <v>57</v>
      </c>
      <c r="G69" s="1245" t="s">
        <v>38</v>
      </c>
      <c r="H69" s="1245" t="s">
        <v>116</v>
      </c>
      <c r="I69" s="1021">
        <v>46.02</v>
      </c>
      <c r="J69" s="766">
        <f>(M69/I69)*100</f>
        <v>2.9117774880486746</v>
      </c>
      <c r="K69" s="1033">
        <v>0.33500000000000002</v>
      </c>
      <c r="L69" s="1043">
        <v>4</v>
      </c>
      <c r="M69" s="756">
        <f>K69*L69</f>
        <v>1.34</v>
      </c>
      <c r="N69" s="1026" t="s">
        <v>265</v>
      </c>
      <c r="O69" s="860">
        <v>0.32</v>
      </c>
      <c r="P69" s="1016">
        <v>43150</v>
      </c>
      <c r="Q69" s="1016">
        <v>43172</v>
      </c>
      <c r="R69" s="756">
        <f>(K69-O69)/O69*100</f>
        <v>4.6875000000000044</v>
      </c>
      <c r="S69" s="824">
        <f>IF(INDEX(Historical!$D$7:$D$1455,MATCH(B69,Historical!$B$7:$B$1455,0))=0,"n/a",(INDEX(Historical!$C$7:$C$1455,MATCH(B69,Historical!$B$7:$B$1455,0))/INDEX(Historical!$D$7:$D$1455,MATCH(B69,Historical!$B$7:$B$1455,0))-1)*100)</f>
        <v>6.6666666666666652</v>
      </c>
      <c r="T69" s="824">
        <f>IF(INDEX(Historical!$F$7:$F$1455,MATCH(B69,Historical!$B$7:$B$1455,0))=0,"n/a",((INDEX(Historical!$C$7:$C$1455,MATCH(B69,Historical!$B$7:$B$1455,0))/INDEX(Historical!$F$7:$F$1455,MATCH(B69,Historical!$B$7:$B$1455,0)))^(1/3)-1)*100)</f>
        <v>10.064241629820891</v>
      </c>
      <c r="U69" s="824">
        <f>IF(INDEX(Historical!$I$7:$I$1455,MATCH(B69,Historical!$B$7:$B$1455,0))=0,"n/a",((INDEX(Historical!$C$7:$C$1455,MATCH(B69,Historical!$B$7:$B$1455,0))/INDEX(Historical!$I$7:$I$1455,MATCH(B69,Historical!$B$7:$B$1455,0)))^(1/5)-1)*100)</f>
        <v>12.829427864416676</v>
      </c>
      <c r="V69" s="824">
        <f>IF(INDEX(Historical!$O$7:$O$1455,MATCH(B69,Historical!$B$7:$B$1455,0))=0,"n/a",((INDEX(Historical!$C$7:$C$1455,MATCH(B69,Historical!$B$7:$B$1455,0))/INDEX(Historical!$O$7:$O$1455,MATCH(B69,Historical!$B$7:$B$1455,0)))^(1/10)-1)*100)</f>
        <v>10.775881290145882</v>
      </c>
      <c r="W69" s="825">
        <f>IF(OR(U69&lt;=0,U69="n/a",V69&lt;=0,V69="n/a"),"n/a",U69/V69)</f>
        <v>1.1905687821699262</v>
      </c>
      <c r="X69" s="826">
        <f>IF(OR(AJ69&lt;=0,AJ69="n/a",U69&lt;=0,U69="n/a"),"n/a",U69/AJ69)</f>
        <v>0.71672781365456295</v>
      </c>
      <c r="Y69" s="1032"/>
      <c r="Z69" s="766">
        <f>IF(OR(AC69&lt;0.01,AC69="n/a"),"n/a",M69/AC69*100)</f>
        <v>37.016574585635361</v>
      </c>
      <c r="AA69" s="1042">
        <f>IF(OR(AC69&lt;0.01,AC69="n/a"),"n/a",I69/AC69)</f>
        <v>12.712707182320443</v>
      </c>
      <c r="AB69" s="1043">
        <v>6</v>
      </c>
      <c r="AC69" s="1021">
        <v>3.62</v>
      </c>
      <c r="AD69" s="1021" t="s">
        <v>138</v>
      </c>
      <c r="AE69" s="1021">
        <v>0.4</v>
      </c>
      <c r="AF69" s="1021">
        <v>1.37</v>
      </c>
      <c r="AG69" s="1021">
        <v>12.2</v>
      </c>
      <c r="AH69" s="1021">
        <v>10.299999999999999</v>
      </c>
      <c r="AI69" s="1021">
        <v>2.41</v>
      </c>
      <c r="AJ69" s="1021">
        <v>17.899999999999999</v>
      </c>
      <c r="AK69" s="1021">
        <v>-8.7999999999999989</v>
      </c>
      <c r="AL69" s="1034">
        <v>26030</v>
      </c>
      <c r="AM69" s="1028">
        <v>0.2</v>
      </c>
      <c r="AN69" s="1021">
        <v>0.41</v>
      </c>
      <c r="AO69" s="868">
        <f>IF(U69="n/a","n/a",IF(AA69&lt;0,"n/a",IF(AA69="n/a","n/a",J69+U69-AA69)))</f>
        <v>3.028498170144907</v>
      </c>
      <c r="AP69" s="869">
        <f>IF(U69="n/a","n/a",J69+U69)</f>
        <v>15.74120535246535</v>
      </c>
      <c r="AQ69" s="1044">
        <f>IF(OR(AC69&lt;0.01,AF69="n/a"),"n/a",(I69/SQRT(22.5*AC69*(I69/AF69))-1)*100)</f>
        <v>-12.019171684889828</v>
      </c>
      <c r="AR69" s="766">
        <f>INDEX(Historical!$C$7:$C$1455,MATCH(B69,Historical!$B$7:$B$1455,0))*IF(AH69="n/a",1.03,IF(AH69&lt;0,1.01,IF(AH69&gt;10,1.1,(1+AH69/100))))</f>
        <v>1.4080000000000001</v>
      </c>
      <c r="AS69" s="1042">
        <f>IF($AI69="n/a",1.03*AR69,IF($AI69&lt;0,1.01*AR69,IF($AI69&gt;10,1.1*AR69,(1+$AI69/100)*AR69)))</f>
        <v>1.4419328000000002</v>
      </c>
      <c r="AT69" s="1042">
        <f>IF($AK69="n/a",1.03*AS69,IF($AK69&lt;0,1.01*AS69,IF($AK69&gt;10,1.1*AS69,(1+$AK69/100)*AS69)))</f>
        <v>1.4563521280000002</v>
      </c>
      <c r="AU69" s="1042">
        <f>IF($AK69="n/a",1.03*AT69,IF($AK69&lt;0,1.01*AT69,IF($AK69&gt;10,1.1*AT69,(1+$AK69/100)*AT69)))</f>
        <v>1.4709156492800002</v>
      </c>
      <c r="AV69" s="1042">
        <f>IF($AK69="n/a",1.03*AU69,IF($AK69&lt;0,1.01*AU69,IF($AK69&gt;10,1.1*AU69,(1+$AK69/100)*AU69)))</f>
        <v>1.4856248057728001</v>
      </c>
      <c r="AW69" s="766">
        <f>SUM(AR69:AV69)</f>
        <v>7.2628253830528005</v>
      </c>
      <c r="AX69" s="877">
        <f>AW69/I69*100</f>
        <v>15.781889141792263</v>
      </c>
      <c r="AY69" s="1212">
        <v>0.98</v>
      </c>
      <c r="AZ69" s="1028">
        <v>17.16</v>
      </c>
      <c r="BA69" s="1028">
        <v>-11.61</v>
      </c>
      <c r="BB69" s="1028">
        <v>-4.9000000000000004</v>
      </c>
      <c r="BC69" s="1028">
        <v>-1.23</v>
      </c>
      <c r="BE69" s="721">
        <v>1976</v>
      </c>
      <c r="BF69" s="1057">
        <f>IF(BE69&gt;2008,0,IF(BE69&gt;2001,1,IF(BE69&gt;1990,2,IF(BE69&gt;1980,3,IF(BE69&gt;1973,4,IF(BE69&gt;1970,5,IF(BE69&gt;1960,6,IF(BE69&gt;1958,7,IF(BE69&gt;1953,8,9)))))))))</f>
        <v>4</v>
      </c>
    </row>
    <row r="70" spans="1:58" ht="11.25" customHeight="1" x14ac:dyDescent="0.2">
      <c r="A70" s="1027" t="s">
        <v>954</v>
      </c>
      <c r="B70" s="1031" t="s">
        <v>4237</v>
      </c>
      <c r="C70" s="1181" t="s">
        <v>109</v>
      </c>
      <c r="D70" s="1181" t="s">
        <v>119</v>
      </c>
      <c r="E70" s="858">
        <v>6</v>
      </c>
      <c r="F70" s="1245">
        <v>682</v>
      </c>
      <c r="G70" s="1245" t="s">
        <v>107</v>
      </c>
      <c r="H70" s="1245" t="s">
        <v>107</v>
      </c>
      <c r="I70" s="1030">
        <v>69.319999999999993</v>
      </c>
      <c r="J70" s="766">
        <f>(M70/I70)*100</f>
        <v>1.5579919215233702</v>
      </c>
      <c r="K70" s="1033">
        <v>0.27</v>
      </c>
      <c r="L70" s="1043">
        <v>4</v>
      </c>
      <c r="M70" s="756">
        <f>K70*L70</f>
        <v>1.08</v>
      </c>
      <c r="N70" s="1026" t="s">
        <v>602</v>
      </c>
      <c r="O70" s="863">
        <v>0.23480000000000001</v>
      </c>
      <c r="P70" s="1016">
        <v>43165</v>
      </c>
      <c r="Q70" s="1016">
        <v>43180</v>
      </c>
      <c r="R70" s="756">
        <f>(K70-O70)/O70*100</f>
        <v>14.991482112436119</v>
      </c>
      <c r="S70" s="824">
        <f>IF(INDEX(Historical!$D$7:$D$1455,MATCH(B70,Historical!$B$7:$B$1455,0))=0,"n/a",(INDEX(Historical!$C$7:$C$1455,MATCH(B70,Historical!$B$7:$B$1455,0))/INDEX(Historical!$D$7:$D$1455,MATCH(B70,Historical!$B$7:$B$1455,0))-1)*100)</f>
        <v>22.727272727272751</v>
      </c>
      <c r="T70" s="824">
        <f>IF(INDEX(Historical!$F$7:$F$1455,MATCH(B70,Historical!$B$7:$B$1455,0))=0,"n/a",((INDEX(Historical!$C$7:$C$1455,MATCH(B70,Historical!$B$7:$B$1455,0))/INDEX(Historical!$F$7:$F$1455,MATCH(B70,Historical!$B$7:$B$1455,0)))^(1/3)-1)*100)</f>
        <v>16.106951284583992</v>
      </c>
      <c r="U70" s="824">
        <f>IF(INDEX(Historical!$I$7:$I$1455,MATCH(B70,Historical!$B$7:$B$1455,0))=0,"n/a",((INDEX(Historical!$C$7:$C$1455,MATCH(B70,Historical!$B$7:$B$1455,0))/INDEX(Historical!$I$7:$I$1455,MATCH(B70,Historical!$B$7:$B$1455,0)))^(1/5)-1)*100)</f>
        <v>17.607902252467355</v>
      </c>
      <c r="V70" s="824" t="str">
        <f>IF(INDEX(Historical!$O$7:$O$1455,MATCH(B70,Historical!$B$7:$B$1455,0))=0,"n/a",((INDEX(Historical!$C$7:$C$1455,MATCH(B70,Historical!$B$7:$B$1455,0))/INDEX(Historical!$O$7:$O$1455,MATCH(B70,Historical!$B$7:$B$1455,0)))^(1/10)-1)*100)</f>
        <v>n/a</v>
      </c>
      <c r="W70" s="825" t="str">
        <f>IF(OR(U70&lt;=0,U70="n/a",V70&lt;=0,V70="n/a"),"n/a",U70/V70)</f>
        <v>n/a</v>
      </c>
      <c r="X70" s="826" t="str">
        <f>IF(OR(AJ70&lt;=0,AJ70="n/a",U70&lt;=0,U70="n/a"),"n/a",U70/AJ70)</f>
        <v>n/a</v>
      </c>
      <c r="Y70" s="1032" t="s">
        <v>4477</v>
      </c>
      <c r="Z70" s="766">
        <f>IF(OR(AC70&lt;0.01,AC70="n/a"),"n/a",M70/AC70*100)</f>
        <v>32.335329341317369</v>
      </c>
      <c r="AA70" s="1042">
        <f>IF(OR(AC70&lt;0.01,AC70="n/a"),"n/a",I70/AC70)</f>
        <v>20.754491017964071</v>
      </c>
      <c r="AB70" s="1043">
        <v>12</v>
      </c>
      <c r="AC70" s="1021">
        <v>3.34</v>
      </c>
      <c r="AD70" s="1021">
        <v>2.96</v>
      </c>
      <c r="AE70" s="1021">
        <v>1.26</v>
      </c>
      <c r="AF70" s="1021">
        <v>1.29</v>
      </c>
      <c r="AG70" s="1021">
        <v>7.5</v>
      </c>
      <c r="AH70" s="1021">
        <v>-79.400000000000006</v>
      </c>
      <c r="AI70" s="1021">
        <v>18.850000000000001</v>
      </c>
      <c r="AJ70" s="1021">
        <v>-8.3000000000000007</v>
      </c>
      <c r="AK70" s="1021">
        <v>7.0000000000000009</v>
      </c>
      <c r="AL70" s="1034">
        <v>2340</v>
      </c>
      <c r="AM70" s="1028">
        <v>3.5000000000000004</v>
      </c>
      <c r="AN70" s="1021">
        <v>0.32</v>
      </c>
      <c r="AO70" s="868">
        <f>IF(U70="n/a","n/a",IF(AA70&lt;0,"n/a",IF(AA70="n/a","n/a",J70+U70-AA70)))</f>
        <v>-1.5885968439733453</v>
      </c>
      <c r="AP70" s="869">
        <f>IF(U70="n/a","n/a",J70+U70)</f>
        <v>19.165894173990726</v>
      </c>
      <c r="AQ70" s="1044">
        <f>IF(OR(AC70&lt;0.01,AF70="n/a"),"n/a",(I70/SQRT(22.5*AC70*(I70/AF70))-1)*100)</f>
        <v>9.083644589672879</v>
      </c>
      <c r="AR70" s="766">
        <f>INDEX(Historical!$C$7:$C$1455,MATCH(B70,Historical!$B$7:$B$1455,0))*IF(AH70="n/a",1.03,IF(AH70&lt;0,1.01,IF(AH70&gt;10,1.1,(1+AH70/100))))</f>
        <v>0.94852173913043492</v>
      </c>
      <c r="AS70" s="1042">
        <f>IF($AI70="n/a",1.03*AR70,IF($AI70&lt;0,1.01*AR70,IF($AI70&gt;10,1.1*AR70,(1+$AI70/100)*AR70)))</f>
        <v>1.0433739130434785</v>
      </c>
      <c r="AT70" s="1042">
        <f>IF($AK70="n/a",1.03*AS70,IF($AK70&lt;0,1.01*AS70,IF($AK70&gt;10,1.1*AS70,(1+$AK70/100)*AS70)))</f>
        <v>1.1164100869565221</v>
      </c>
      <c r="AU70" s="1042">
        <f>IF($AK70="n/a",1.03*AT70,IF($AK70&lt;0,1.01*AT70,IF($AK70&gt;10,1.1*AT70,(1+$AK70/100)*AT70)))</f>
        <v>1.1945587930434787</v>
      </c>
      <c r="AV70" s="1042">
        <f>IF($AK70="n/a",1.03*AU70,IF($AK70&lt;0,1.01*AU70,IF($AK70&gt;10,1.1*AU70,(1+$AK70/100)*AU70)))</f>
        <v>1.2781779085565224</v>
      </c>
      <c r="AW70" s="766">
        <f>SUM(AR70:AV70)</f>
        <v>5.5810424407304371</v>
      </c>
      <c r="AX70" s="877">
        <f>AW70/I70*100</f>
        <v>8.0511287373491598</v>
      </c>
      <c r="AY70" s="1212">
        <v>0.52</v>
      </c>
      <c r="AZ70" s="1028">
        <v>39.61</v>
      </c>
      <c r="BA70" s="1028">
        <v>-0.64</v>
      </c>
      <c r="BB70" s="1028">
        <v>9.39</v>
      </c>
      <c r="BC70" s="1028">
        <v>14.57</v>
      </c>
      <c r="BE70" s="721">
        <v>2013</v>
      </c>
      <c r="BF70" s="1057">
        <f>IF(BE70&gt;2008,0,IF(BE70&gt;2001,1,IF(BE70&gt;1990,2,IF(BE70&gt;1980,3,IF(BE70&gt;1973,4,IF(BE70&gt;1970,5,IF(BE70&gt;1960,6,IF(BE70&gt;1958,7,IF(BE70&gt;1953,8,9)))))))))</f>
        <v>0</v>
      </c>
    </row>
    <row r="71" spans="1:58" ht="11.25" customHeight="1" x14ac:dyDescent="0.2">
      <c r="A71" s="1027" t="s">
        <v>955</v>
      </c>
      <c r="B71" s="1031" t="s">
        <v>956</v>
      </c>
      <c r="C71" s="1181" t="s">
        <v>4414</v>
      </c>
      <c r="D71" s="1181" t="s">
        <v>4415</v>
      </c>
      <c r="E71" s="857">
        <v>6</v>
      </c>
      <c r="F71" s="1245">
        <v>694</v>
      </c>
      <c r="G71" s="1245" t="s">
        <v>107</v>
      </c>
      <c r="H71" s="1245" t="s">
        <v>107</v>
      </c>
      <c r="I71" s="1030">
        <v>15.21</v>
      </c>
      <c r="J71" s="766">
        <f>(M71/I71)*100</f>
        <v>5.2596975673898756</v>
      </c>
      <c r="K71" s="1033">
        <v>0.2</v>
      </c>
      <c r="L71" s="1043">
        <v>4</v>
      </c>
      <c r="M71" s="756">
        <f>K71*L71</f>
        <v>0.8</v>
      </c>
      <c r="N71" s="1026" t="s">
        <v>510</v>
      </c>
      <c r="O71" s="860">
        <v>0.19</v>
      </c>
      <c r="P71" s="1016">
        <v>43186</v>
      </c>
      <c r="Q71" s="1016">
        <v>43195</v>
      </c>
      <c r="R71" s="756">
        <f>(K71-O71)/O71*100</f>
        <v>5.2631578947368469</v>
      </c>
      <c r="S71" s="824">
        <f>IF(INDEX(Historical!$D$7:$D$1455,MATCH(B71,Historical!$B$7:$B$1455,0))=0,"n/a",(INDEX(Historical!$C$7:$C$1455,MATCH(B71,Historical!$B$7:$B$1455,0))/INDEX(Historical!$D$7:$D$1455,MATCH(B71,Historical!$B$7:$B$1455,0))-1)*100)</f>
        <v>5.6338028169014231</v>
      </c>
      <c r="T71" s="824">
        <f>IF(INDEX(Historical!$F$7:$F$1455,MATCH(B71,Historical!$B$7:$B$1455,0))=0,"n/a",((INDEX(Historical!$C$7:$C$1455,MATCH(B71,Historical!$B$7:$B$1455,0))/INDEX(Historical!$F$7:$F$1455,MATCH(B71,Historical!$B$7:$B$1455,0)))^(1/3)-1)*100)</f>
        <v>5.429083162718662</v>
      </c>
      <c r="U71" s="824" t="str">
        <f>IF(INDEX(Historical!$I$7:$I$1455,MATCH(B71,Historical!$B$7:$B$1455,0))=0,"n/a",((INDEX(Historical!$C$7:$C$1455,MATCH(B71,Historical!$B$7:$B$1455,0))/INDEX(Historical!$I$7:$I$1455,MATCH(B71,Historical!$B$7:$B$1455,0)))^(1/5)-1)*100)</f>
        <v>n/a</v>
      </c>
      <c r="V71" s="824" t="str">
        <f>IF(INDEX(Historical!$O$7:$O$1455,MATCH(B71,Historical!$B$7:$B$1455,0))=0,"n/a",((INDEX(Historical!$C$7:$C$1455,MATCH(B71,Historical!$B$7:$B$1455,0))/INDEX(Historical!$O$7:$O$1455,MATCH(B71,Historical!$B$7:$B$1455,0)))^(1/10)-1)*100)</f>
        <v>n/a</v>
      </c>
      <c r="W71" s="825" t="str">
        <f>IF(OR(U71&lt;=0,U71="n/a",V71&lt;=0,V71="n/a"),"n/a",U71/V71)</f>
        <v>n/a</v>
      </c>
      <c r="X71" s="826" t="str">
        <f>IF(OR(AJ71&lt;=0,AJ71="n/a",U71&lt;=0,U71="n/a"),"n/a",U71/AJ71)</f>
        <v>n/a</v>
      </c>
      <c r="Y71" s="777"/>
      <c r="Z71" s="766">
        <f>IF(OR(AC71&lt;0.01,AC71="n/a"),"n/a",M71/AC71*100)</f>
        <v>242.42424242424244</v>
      </c>
      <c r="AA71" s="1042">
        <f>IF(OR(AC71&lt;0.01,AC71="n/a"),"n/a",I71/AC71)</f>
        <v>46.090909090909093</v>
      </c>
      <c r="AB71" s="1043">
        <v>12</v>
      </c>
      <c r="AC71" s="1021">
        <v>0.33</v>
      </c>
      <c r="AD71" s="1021">
        <v>9.25</v>
      </c>
      <c r="AE71" s="1021">
        <v>4.78</v>
      </c>
      <c r="AF71" s="1021">
        <v>2.72</v>
      </c>
      <c r="AG71" s="1021">
        <v>7.1</v>
      </c>
      <c r="AH71" s="1021">
        <v>-36.799999999999997</v>
      </c>
      <c r="AI71" s="1021">
        <v>4.6500000000000004</v>
      </c>
      <c r="AJ71" s="1021">
        <v>-47.599999999999994</v>
      </c>
      <c r="AK71" s="1021">
        <v>5</v>
      </c>
      <c r="AL71" s="1034">
        <v>1000</v>
      </c>
      <c r="AM71" s="1028">
        <v>0.6</v>
      </c>
      <c r="AN71" s="1021">
        <v>2.38</v>
      </c>
      <c r="AO71" s="868" t="str">
        <f>IF(U71="n/a","n/a",IF(AA71&lt;0,"n/a",IF(AA71="n/a","n/a",J71+U71-AA71)))</f>
        <v>n/a</v>
      </c>
      <c r="AP71" s="869" t="str">
        <f>IF(U71="n/a","n/a",J71+U71)</f>
        <v>n/a</v>
      </c>
      <c r="AQ71" s="1044">
        <f>IF(OR(AC71&lt;0.01,AF71="n/a"),"n/a",(I71/SQRT(22.5*AC71*(I71/AF71))-1)*100)</f>
        <v>136.04827446687233</v>
      </c>
      <c r="AR71" s="766">
        <f>INDEX(Historical!$C$7:$C$1455,MATCH(B71,Historical!$B$7:$B$1455,0))*IF(AH71="n/a",1.03,IF(AH71&lt;0,1.01,IF(AH71&gt;10,1.1,(1+AH71/100))))</f>
        <v>0.75750000000000006</v>
      </c>
      <c r="AS71" s="1042">
        <f>IF($AI71="n/a",1.03*AR71,IF($AI71&lt;0,1.01*AR71,IF($AI71&gt;10,1.1*AR71,(1+$AI71/100)*AR71)))</f>
        <v>0.79272375000000006</v>
      </c>
      <c r="AT71" s="1042">
        <f>IF($AK71="n/a",1.03*AS71,IF($AK71&lt;0,1.01*AS71,IF($AK71&gt;10,1.1*AS71,(1+$AK71/100)*AS71)))</f>
        <v>0.83235993750000015</v>
      </c>
      <c r="AU71" s="1042">
        <f>IF($AK71="n/a",1.03*AT71,IF($AK71&lt;0,1.01*AT71,IF($AK71&gt;10,1.1*AT71,(1+$AK71/100)*AT71)))</f>
        <v>0.87397793437500015</v>
      </c>
      <c r="AV71" s="1042">
        <f>IF($AK71="n/a",1.03*AU71,IF($AK71&lt;0,1.01*AU71,IF($AK71&gt;10,1.1*AU71,(1+$AK71/100)*AU71)))</f>
        <v>0.9176768310937502</v>
      </c>
      <c r="AW71" s="766">
        <f>SUM(AR71:AV71)</f>
        <v>4.1742384529687504</v>
      </c>
      <c r="AX71" s="877">
        <f>AW71/I71*100</f>
        <v>27.444039795981261</v>
      </c>
      <c r="AY71" s="1212">
        <v>0.53</v>
      </c>
      <c r="AZ71" s="1028">
        <v>19.48</v>
      </c>
      <c r="BA71" s="1028">
        <v>-5.94</v>
      </c>
      <c r="BB71" s="1028">
        <v>1.5599999999999998</v>
      </c>
      <c r="BC71" s="1028">
        <v>4.1500000000000004</v>
      </c>
      <c r="BE71" s="721">
        <v>2013</v>
      </c>
      <c r="BF71" s="1057">
        <f>IF(BE71&gt;2008,0,IF(BE71&gt;2001,1,IF(BE71&gt;1990,2,IF(BE71&gt;1980,3,IF(BE71&gt;1973,4,IF(BE71&gt;1970,5,IF(BE71&gt;1960,6,IF(BE71&gt;1958,7,IF(BE71&gt;1953,8,9)))))))))</f>
        <v>0</v>
      </c>
    </row>
    <row r="72" spans="1:58" ht="11.25" customHeight="1" x14ac:dyDescent="0.2">
      <c r="A72" s="1027" t="s">
        <v>439</v>
      </c>
      <c r="B72" s="1031" t="s">
        <v>440</v>
      </c>
      <c r="C72" s="1181" t="s">
        <v>129</v>
      </c>
      <c r="D72" s="1181" t="s">
        <v>4422</v>
      </c>
      <c r="E72" s="857">
        <v>13</v>
      </c>
      <c r="F72" s="1245">
        <v>284</v>
      </c>
      <c r="G72" s="1209" t="s">
        <v>107</v>
      </c>
      <c r="H72" s="1209" t="s">
        <v>107</v>
      </c>
      <c r="I72" s="1030">
        <v>2.87</v>
      </c>
      <c r="J72" s="766">
        <f>(M72/I72)*100</f>
        <v>3.1358885017421603</v>
      </c>
      <c r="K72" s="1033">
        <v>2.2499999999999999E-2</v>
      </c>
      <c r="L72" s="1043">
        <v>4</v>
      </c>
      <c r="M72" s="756">
        <f>K72*L72</f>
        <v>0.09</v>
      </c>
      <c r="N72" s="1026" t="s">
        <v>4134</v>
      </c>
      <c r="O72" s="860">
        <v>0.02</v>
      </c>
      <c r="P72" s="1016">
        <v>43188</v>
      </c>
      <c r="Q72" s="1016">
        <v>43217</v>
      </c>
      <c r="R72" s="756">
        <f>(K72-O72)/O72*100</f>
        <v>12.499999999999993</v>
      </c>
      <c r="S72" s="824">
        <f>IF(INDEX(Historical!$D$7:$D$1455,MATCH(B72,Historical!$B$7:$B$1455,0))=0,"n/a",(INDEX(Historical!$C$7:$C$1455,MATCH(B72,Historical!$B$7:$B$1455,0))/INDEX(Historical!$D$7:$D$1455,MATCH(B72,Historical!$B$7:$B$1455,0))-1)*100)</f>
        <v>2.5641025641025772</v>
      </c>
      <c r="T72" s="824">
        <f>IF(INDEX(Historical!$F$7:$F$1455,MATCH(B72,Historical!$B$7:$B$1455,0))=0,"n/a",((INDEX(Historical!$C$7:$C$1455,MATCH(B72,Historical!$B$7:$B$1455,0))/INDEX(Historical!$F$7:$F$1455,MATCH(B72,Historical!$B$7:$B$1455,0)))^(1/3)-1)*100)</f>
        <v>6.6224564261434971</v>
      </c>
      <c r="U72" s="824">
        <f>IF(INDEX(Historical!$I$7:$I$1455,MATCH(B72,Historical!$B$7:$B$1455,0))=0,"n/a",((INDEX(Historical!$C$7:$C$1455,MATCH(B72,Historical!$B$7:$B$1455,0))/INDEX(Historical!$I$7:$I$1455,MATCH(B72,Historical!$B$7:$B$1455,0)))^(1/5)-1)*100)</f>
        <v>10.756634324829006</v>
      </c>
      <c r="V72" s="824">
        <f>IF(INDEX(Historical!$O$7:$O$1455,MATCH(B72,Historical!$B$7:$B$1455,0))=0,"n/a",((INDEX(Historical!$C$7:$C$1455,MATCH(B72,Historical!$B$7:$B$1455,0))/INDEX(Historical!$O$7:$O$1455,MATCH(B72,Historical!$B$7:$B$1455,0)))^(1/10)-1)*100)</f>
        <v>11.895253340213618</v>
      </c>
      <c r="W72" s="825">
        <f>IF(OR(U72&lt;=0,U72="n/a",V72&lt;=0,V72="n/a"),"n/a",U72/V72)</f>
        <v>0.9042795489243306</v>
      </c>
      <c r="X72" s="826" t="str">
        <f>IF(OR(AJ72&lt;=0,AJ72="n/a",U72&lt;=0,U72="n/a"),"n/a",U72/AJ72)</f>
        <v>n/a</v>
      </c>
      <c r="Y72" s="780"/>
      <c r="Z72" s="766">
        <f>IF(OR(AC72&lt;0.01,AC72="n/a"),"n/a",M72/AC72*100)</f>
        <v>44.999999999999993</v>
      </c>
      <c r="AA72" s="1042">
        <f>IF(OR(AC72&lt;0.01,AC72="n/a"),"n/a",I72/AC72)</f>
        <v>14.35</v>
      </c>
      <c r="AB72" s="1043">
        <v>12</v>
      </c>
      <c r="AC72" s="1021">
        <v>0.2</v>
      </c>
      <c r="AD72" s="1021" t="s">
        <v>138</v>
      </c>
      <c r="AE72" s="1021">
        <v>2.25</v>
      </c>
      <c r="AF72" s="1021">
        <v>5.54</v>
      </c>
      <c r="AG72" s="1021">
        <v>40.400000000000006</v>
      </c>
      <c r="AH72" s="1021" t="s">
        <v>138</v>
      </c>
      <c r="AI72" s="1021" t="s">
        <v>138</v>
      </c>
      <c r="AJ72" s="1021" t="s">
        <v>138</v>
      </c>
      <c r="AK72" s="1021" t="s">
        <v>138</v>
      </c>
      <c r="AL72" s="1034">
        <v>92.88</v>
      </c>
      <c r="AM72" s="1028">
        <v>9.86</v>
      </c>
      <c r="AN72" s="1021">
        <v>0.1978</v>
      </c>
      <c r="AO72" s="868">
        <f>IF(U72="n/a","n/a",IF(AA72&lt;0,"n/a",IF(AA72="n/a","n/a",J72+U72-AA72)))</f>
        <v>-0.45747717342883298</v>
      </c>
      <c r="AP72" s="869">
        <f>IF(U72="n/a","n/a",J72+U72)</f>
        <v>13.892522826571167</v>
      </c>
      <c r="AQ72" s="1044">
        <f>IF(OR(AC72&lt;0.01,AF72="n/a"),"n/a",(I72/SQRT(22.5*AC72*(I72/AF72))-1)*100)</f>
        <v>87.970446849734557</v>
      </c>
      <c r="AR72" s="766">
        <f>INDEX(Historical!$C$7:$C$1455,MATCH(B72,Historical!$B$7:$B$1455,0))*IF(AH72="n/a",1.03,IF(AH72&lt;0,1.01,IF(AH72&gt;10,1.1,(1+AH72/100))))</f>
        <v>8.2400000000000001E-2</v>
      </c>
      <c r="AS72" s="1042">
        <f>IF($AI72="n/a",1.03*AR72,IF($AI72&lt;0,1.01*AR72,IF($AI72&gt;10,1.1*AR72,(1+$AI72/100)*AR72)))</f>
        <v>8.4872000000000003E-2</v>
      </c>
      <c r="AT72" s="1042">
        <f>IF($AK72="n/a",1.03*AS72,IF($AK72&lt;0,1.01*AS72,IF($AK72&gt;10,1.1*AS72,(1+$AK72/100)*AS72)))</f>
        <v>8.7418160000000009E-2</v>
      </c>
      <c r="AU72" s="1042">
        <f>IF($AK72="n/a",1.03*AT72,IF($AK72&lt;0,1.01*AT72,IF($AK72&gt;10,1.1*AT72,(1+$AK72/100)*AT72)))</f>
        <v>9.004070480000001E-2</v>
      </c>
      <c r="AV72" s="1042">
        <f>IF($AK72="n/a",1.03*AU72,IF($AK72&lt;0,1.01*AU72,IF($AK72&gt;10,1.1*AU72,(1+$AK72/100)*AU72)))</f>
        <v>9.2741925944000006E-2</v>
      </c>
      <c r="AW72" s="766">
        <f>SUM(AR72:AV72)</f>
        <v>0.43747279074400003</v>
      </c>
      <c r="AX72" s="877">
        <f>AW72/I72*100</f>
        <v>15.242954381324042</v>
      </c>
      <c r="AY72" s="1212">
        <v>0.18</v>
      </c>
      <c r="AZ72" s="1028">
        <v>27.560000000000002</v>
      </c>
      <c r="BA72" s="1028">
        <v>-2.3800000000000003</v>
      </c>
      <c r="BB72" s="1028">
        <v>1.41</v>
      </c>
      <c r="BC72" s="1028">
        <v>3.9899999999999998</v>
      </c>
      <c r="BD72" s="1078" t="s">
        <v>4357</v>
      </c>
      <c r="BE72" s="721">
        <v>2006</v>
      </c>
      <c r="BF72" s="1057">
        <f>IF(BE72&gt;2008,0,IF(BE72&gt;2001,1,IF(BE72&gt;1990,2,IF(BE72&gt;1980,3,IF(BE72&gt;1973,4,IF(BE72&gt;1970,5,IF(BE72&gt;1960,6,IF(BE72&gt;1958,7,IF(BE72&gt;1953,8,9)))))))))</f>
        <v>1</v>
      </c>
    </row>
    <row r="73" spans="1:58" ht="11.25" customHeight="1" x14ac:dyDescent="0.2">
      <c r="A73" s="1019" t="s">
        <v>441</v>
      </c>
      <c r="B73" s="1031" t="s">
        <v>442</v>
      </c>
      <c r="C73" s="1181" t="s">
        <v>109</v>
      </c>
      <c r="D73" s="1181" t="s">
        <v>4434</v>
      </c>
      <c r="E73" s="857">
        <v>25</v>
      </c>
      <c r="F73" s="1245">
        <v>123</v>
      </c>
      <c r="G73" s="1245" t="s">
        <v>38</v>
      </c>
      <c r="H73" s="1245" t="s">
        <v>38</v>
      </c>
      <c r="I73" s="1021">
        <v>34.770000000000003</v>
      </c>
      <c r="J73" s="766">
        <f>(M73/I73)*100</f>
        <v>2.991084268047167</v>
      </c>
      <c r="K73" s="1040">
        <v>0.26</v>
      </c>
      <c r="L73" s="1043">
        <v>4</v>
      </c>
      <c r="M73" s="756">
        <f>K73*L73</f>
        <v>1.04</v>
      </c>
      <c r="N73" s="1026" t="s">
        <v>150</v>
      </c>
      <c r="O73" s="861">
        <v>0.25</v>
      </c>
      <c r="P73" s="1016">
        <v>43342</v>
      </c>
      <c r="Q73" s="1016">
        <v>43357</v>
      </c>
      <c r="R73" s="756">
        <f>(K73-O73)/O73*100</f>
        <v>4.0000000000000036</v>
      </c>
      <c r="S73" s="824">
        <f>IF(INDEX(Historical!$D$7:$D$1455,MATCH(B73,Historical!$B$7:$B$1455,0))=0,"n/a",(INDEX(Historical!$C$7:$C$1455,MATCH(B73,Historical!$B$7:$B$1455,0))/INDEX(Historical!$D$7:$D$1455,MATCH(B73,Historical!$B$7:$B$1455,0))-1)*100)</f>
        <v>3.0000000000000027</v>
      </c>
      <c r="T73" s="824">
        <f>IF(INDEX(Historical!$F$7:$F$1455,MATCH(B73,Historical!$B$7:$B$1455,0))=0,"n/a",((INDEX(Historical!$C$7:$C$1455,MATCH(B73,Historical!$B$7:$B$1455,0))/INDEX(Historical!$F$7:$F$1455,MATCH(B73,Historical!$B$7:$B$1455,0)))^(1/3)-1)*100)</f>
        <v>2.4170322535703948</v>
      </c>
      <c r="U73" s="824">
        <f>IF(INDEX(Historical!$I$7:$I$1455,MATCH(B73,Historical!$B$7:$B$1455,0))=0,"n/a",((INDEX(Historical!$C$7:$C$1455,MATCH(B73,Historical!$B$7:$B$1455,0))/INDEX(Historical!$I$7:$I$1455,MATCH(B73,Historical!$B$7:$B$1455,0)))^(1/5)-1)*100)</f>
        <v>2.2500151346335651</v>
      </c>
      <c r="V73" s="824">
        <f>IF(INDEX(Historical!$O$7:$O$1455,MATCH(B73,Historical!$B$7:$B$1455,0))=0,"n/a",((INDEX(Historical!$C$7:$C$1455,MATCH(B73,Historical!$B$7:$B$1455,0))/INDEX(Historical!$O$7:$O$1455,MATCH(B73,Historical!$B$7:$B$1455,0)))^(1/10)-1)*100)</f>
        <v>3.0186128243306465</v>
      </c>
      <c r="W73" s="825">
        <f>IF(OR(U73&lt;=0,U73="n/a",V73&lt;=0,V73="n/a"),"n/a",U73/V73)</f>
        <v>0.74538049944596263</v>
      </c>
      <c r="X73" s="826">
        <f>IF(OR(AJ73&lt;=0,AJ73="n/a",U73&lt;=0,U73="n/a"),"n/a",U73/AJ73)</f>
        <v>0.53571788919846786</v>
      </c>
      <c r="Y73" s="775"/>
      <c r="Z73" s="766">
        <f>IF(OR(AC73&lt;0.01,AC73="n/a"),"n/a",M73/AC73*100)</f>
        <v>43.697478991596647</v>
      </c>
      <c r="AA73" s="1042">
        <f>IF(OR(AC73&lt;0.01,AC73="n/a"),"n/a",I73/AC73)</f>
        <v>14.609243697478993</v>
      </c>
      <c r="AB73" s="1043">
        <v>12</v>
      </c>
      <c r="AC73" s="1021">
        <v>2.38</v>
      </c>
      <c r="AD73" s="1021">
        <v>2.11</v>
      </c>
      <c r="AE73" s="1021">
        <v>5.38</v>
      </c>
      <c r="AF73" s="1021">
        <v>1.89</v>
      </c>
      <c r="AG73" s="1021">
        <v>13.900000000000002</v>
      </c>
      <c r="AH73" s="1021">
        <v>5.6000000000000005</v>
      </c>
      <c r="AI73" s="1021">
        <v>3.19</v>
      </c>
      <c r="AJ73" s="1021">
        <v>4.2</v>
      </c>
      <c r="AK73" s="1021">
        <v>6.9</v>
      </c>
      <c r="AL73" s="1034">
        <v>498.25</v>
      </c>
      <c r="AM73" s="1028">
        <v>3.1</v>
      </c>
      <c r="AN73" s="1021">
        <v>0.08</v>
      </c>
      <c r="AO73" s="868">
        <f>IF(U73="n/a","n/a",IF(AA73&lt;0,"n/a",IF(AA73="n/a","n/a",J73+U73-AA73)))</f>
        <v>-9.3681442947982614</v>
      </c>
      <c r="AP73" s="869">
        <f>IF(U73="n/a","n/a",J73+U73)</f>
        <v>5.2410994026807316</v>
      </c>
      <c r="AQ73" s="1044">
        <f>IF(OR(AC73&lt;0.01,AF73="n/a"),"n/a",(I73/SQRT(22.5*AC73*(I73/AF73))-1)*100)</f>
        <v>10.77799739064773</v>
      </c>
      <c r="AR73" s="766">
        <f>INDEX(Historical!$C$7:$C$1455,MATCH(B73,Historical!$B$7:$B$1455,0))*IF(AH73="n/a",1.03,IF(AH73&lt;0,1.01,IF(AH73&gt;10,1.1,(1+AH73/100))))</f>
        <v>1.0329320388349514</v>
      </c>
      <c r="AS73" s="1042">
        <f>IF($AI73="n/a",1.03*AR73,IF($AI73&lt;0,1.01*AR73,IF($AI73&gt;10,1.1*AR73,(1+$AI73/100)*AR73)))</f>
        <v>1.0658825708737865</v>
      </c>
      <c r="AT73" s="1042">
        <f>IF($AK73="n/a",1.03*AS73,IF($AK73&lt;0,1.01*AS73,IF($AK73&gt;10,1.1*AS73,(1+$AK73/100)*AS73)))</f>
        <v>1.1394284682640776</v>
      </c>
      <c r="AU73" s="1042">
        <f>IF($AK73="n/a",1.03*AT73,IF($AK73&lt;0,1.01*AT73,IF($AK73&gt;10,1.1*AT73,(1+$AK73/100)*AT73)))</f>
        <v>1.218049032574299</v>
      </c>
      <c r="AV73" s="1042">
        <f>IF($AK73="n/a",1.03*AU73,IF($AK73&lt;0,1.01*AU73,IF($AK73&gt;10,1.1*AU73,(1+$AK73/100)*AU73)))</f>
        <v>1.3020944158219256</v>
      </c>
      <c r="AW73" s="766">
        <f>SUM(AR73:AV73)</f>
        <v>5.7583865263690397</v>
      </c>
      <c r="AX73" s="877">
        <f>AW73/I73*100</f>
        <v>16.561364758035776</v>
      </c>
      <c r="AY73" s="1212">
        <v>0.56999999999999995</v>
      </c>
      <c r="AZ73" s="1028">
        <v>16.239999999999998</v>
      </c>
      <c r="BA73" s="1028">
        <v>-10.8</v>
      </c>
      <c r="BB73" s="1028">
        <v>-2.1</v>
      </c>
      <c r="BC73" s="1028">
        <v>-2.2999999999999998</v>
      </c>
      <c r="BE73" s="721">
        <v>1994</v>
      </c>
      <c r="BF73" s="1057">
        <f>IF(BE73&gt;2008,0,IF(BE73&gt;2001,1,IF(BE73&gt;1990,2,IF(BE73&gt;1980,3,IF(BE73&gt;1973,4,IF(BE73&gt;1970,5,IF(BE73&gt;1960,6,IF(BE73&gt;1958,7,IF(BE73&gt;1953,8,9)))))))))</f>
        <v>2</v>
      </c>
    </row>
    <row r="74" spans="1:58" ht="11.25" customHeight="1" x14ac:dyDescent="0.2">
      <c r="A74" s="1019" t="s">
        <v>444</v>
      </c>
      <c r="B74" s="1031" t="s">
        <v>445</v>
      </c>
      <c r="C74" s="1181" t="s">
        <v>132</v>
      </c>
      <c r="D74" s="1181" t="s">
        <v>4436</v>
      </c>
      <c r="E74" s="857">
        <v>26</v>
      </c>
      <c r="F74" s="1245">
        <v>111</v>
      </c>
      <c r="G74" s="1187" t="s">
        <v>38</v>
      </c>
      <c r="H74" s="1187" t="s">
        <v>38</v>
      </c>
      <c r="I74" s="1030">
        <v>36.36</v>
      </c>
      <c r="J74" s="766">
        <f>(M74/I74)*100</f>
        <v>2.6655665566556652</v>
      </c>
      <c r="K74" s="1040">
        <v>0.24229999999999999</v>
      </c>
      <c r="L74" s="1043">
        <v>4</v>
      </c>
      <c r="M74" s="756">
        <f>K74*L74</f>
        <v>0.96919999999999995</v>
      </c>
      <c r="N74" s="1026" t="s">
        <v>446</v>
      </c>
      <c r="O74" s="861">
        <v>0.2387</v>
      </c>
      <c r="P74" s="1016">
        <v>43417</v>
      </c>
      <c r="Q74" s="1016">
        <v>43425</v>
      </c>
      <c r="R74" s="756">
        <f>(K74-O74)/O74*100</f>
        <v>1.5081692501047306</v>
      </c>
      <c r="S74" s="824">
        <f>IF(INDEX(Historical!$D$7:$D$1455,MATCH(B74,Historical!$B$7:$B$1455,0))=0,"n/a",(INDEX(Historical!$C$7:$C$1455,MATCH(B74,Historical!$B$7:$B$1455,0))/INDEX(Historical!$D$7:$D$1455,MATCH(B74,Historical!$B$7:$B$1455,0))-1)*100)</f>
        <v>3.023229965544072</v>
      </c>
      <c r="T74" s="824">
        <f>IF(INDEX(Historical!$F$7:$F$1455,MATCH(B74,Historical!$B$7:$B$1455,0))=0,"n/a",((INDEX(Historical!$C$7:$C$1455,MATCH(B74,Historical!$B$7:$B$1455,0))/INDEX(Historical!$F$7:$F$1455,MATCH(B74,Historical!$B$7:$B$1455,0)))^(1/3)-1)*100)</f>
        <v>3.0139599813596041</v>
      </c>
      <c r="U74" s="824">
        <f>IF(INDEX(Historical!$I$7:$I$1455,MATCH(B74,Historical!$B$7:$B$1455,0))=0,"n/a",((INDEX(Historical!$C$7:$C$1455,MATCH(B74,Historical!$B$7:$B$1455,0))/INDEX(Historical!$I$7:$I$1455,MATCH(B74,Historical!$B$7:$B$1455,0)))^(1/5)-1)*100)</f>
        <v>3.0891720501387887</v>
      </c>
      <c r="V74" s="824">
        <f>IF(INDEX(Historical!$O$7:$O$1455,MATCH(B74,Historical!$B$7:$B$1455,0))=0,"n/a",((INDEX(Historical!$C$7:$C$1455,MATCH(B74,Historical!$B$7:$B$1455,0))/INDEX(Historical!$O$7:$O$1455,MATCH(B74,Historical!$B$7:$B$1455,0)))^(1/10)-1)*100)</f>
        <v>3.3918914267260458</v>
      </c>
      <c r="W74" s="825">
        <f>IF(OR(U74&lt;=0,U74="n/a",V74&lt;=0,V74="n/a"),"n/a",U74/V74)</f>
        <v>0.9107520440654403</v>
      </c>
      <c r="X74" s="826">
        <f>IF(OR(AJ74&lt;=0,AJ74="n/a",U74&lt;=0,U74="n/a"),"n/a",U74/AJ74)</f>
        <v>0.10615711512504429</v>
      </c>
      <c r="Y74" s="1032"/>
      <c r="Z74" s="766">
        <f>IF(OR(AC74&lt;0.01,AC74="n/a"),"n/a",M74/AC74*100)</f>
        <v>23.242206235011988</v>
      </c>
      <c r="AA74" s="1042">
        <f>IF(OR(AC74&lt;0.01,AC74="n/a"),"n/a",I74/AC74)</f>
        <v>8.7194244604316555</v>
      </c>
      <c r="AB74" s="1043">
        <v>12</v>
      </c>
      <c r="AC74" s="1021">
        <v>4.17</v>
      </c>
      <c r="AD74" s="1021">
        <v>2.1800000000000002</v>
      </c>
      <c r="AE74" s="1021">
        <v>4.1500000000000004</v>
      </c>
      <c r="AF74" s="1021">
        <v>2.2400000000000002</v>
      </c>
      <c r="AG74" s="1021">
        <v>10.100000000000001</v>
      </c>
      <c r="AH74" s="1021">
        <v>186.8</v>
      </c>
      <c r="AI74" s="1021" t="s">
        <v>138</v>
      </c>
      <c r="AJ74" s="1021">
        <v>29.099999999999998</v>
      </c>
      <c r="AK74" s="1021">
        <v>4</v>
      </c>
      <c r="AL74" s="1034">
        <v>337.06</v>
      </c>
      <c r="AM74" s="1028">
        <v>4.01</v>
      </c>
      <c r="AN74" s="1021">
        <v>0.86</v>
      </c>
      <c r="AO74" s="868">
        <f>IF(U74="n/a","n/a",IF(AA74&lt;0,"n/a",IF(AA74="n/a","n/a",J74+U74-AA74)))</f>
        <v>-2.9646858536372012</v>
      </c>
      <c r="AP74" s="869">
        <f>IF(U74="n/a","n/a",J74+U74)</f>
        <v>5.7547386067944544</v>
      </c>
      <c r="AQ74" s="1044">
        <f>IF(OR(AC74&lt;0.01,AF74="n/a"),"n/a",(I74/SQRT(22.5*AC74*(I74/AF74))-1)*100)</f>
        <v>-6.8298789158791724</v>
      </c>
      <c r="AR74" s="766">
        <f>INDEX(Historical!$C$7:$C$1455,MATCH(B74,Historical!$B$7:$B$1455,0))*IF(AH74="n/a",1.03,IF(AH74&lt;0,1.01,IF(AH74&gt;10,1.1,(1+AH74/100))))</f>
        <v>1.0195900000000002</v>
      </c>
      <c r="AS74" s="1042">
        <f>IF($AI74="n/a",1.03*AR74,IF($AI74&lt;0,1.01*AR74,IF($AI74&gt;10,1.1*AR74,(1+$AI74/100)*AR74)))</f>
        <v>1.0501777000000003</v>
      </c>
      <c r="AT74" s="1042">
        <f>IF($AK74="n/a",1.03*AS74,IF($AK74&lt;0,1.01*AS74,IF($AK74&gt;10,1.1*AS74,(1+$AK74/100)*AS74)))</f>
        <v>1.0921848080000003</v>
      </c>
      <c r="AU74" s="1042">
        <f>IF($AK74="n/a",1.03*AT74,IF($AK74&lt;0,1.01*AT74,IF($AK74&gt;10,1.1*AT74,(1+$AK74/100)*AT74)))</f>
        <v>1.1358722003200004</v>
      </c>
      <c r="AV74" s="1042">
        <f>IF($AK74="n/a",1.03*AU74,IF($AK74&lt;0,1.01*AU74,IF($AK74&gt;10,1.1*AU74,(1+$AK74/100)*AU74)))</f>
        <v>1.1813070883328005</v>
      </c>
      <c r="AW74" s="766">
        <f>SUM(AR74:AV74)</f>
        <v>5.4791317966528013</v>
      </c>
      <c r="AX74" s="877">
        <f>AW74/I74*100</f>
        <v>15.069119352730475</v>
      </c>
      <c r="AY74" s="1212">
        <v>-0.04</v>
      </c>
      <c r="AZ74" s="1028">
        <v>13.63</v>
      </c>
      <c r="BA74" s="1028">
        <v>-15.76</v>
      </c>
      <c r="BB74" s="1028">
        <v>0.51</v>
      </c>
      <c r="BC74" s="1028">
        <v>-1.47</v>
      </c>
      <c r="BE74" s="721">
        <v>1993</v>
      </c>
      <c r="BF74" s="1057">
        <f>IF(BE74&gt;2008,0,IF(BE74&gt;2001,1,IF(BE74&gt;1990,2,IF(BE74&gt;1980,3,IF(BE74&gt;1973,4,IF(BE74&gt;1970,5,IF(BE74&gt;1960,6,IF(BE74&gt;1958,7,IF(BE74&gt;1953,8,9)))))))))</f>
        <v>2</v>
      </c>
    </row>
    <row r="75" spans="1:58" s="905" customFormat="1" ht="11.25" customHeight="1" x14ac:dyDescent="0.2">
      <c r="A75" s="760" t="s">
        <v>957</v>
      </c>
      <c r="B75" s="914" t="s">
        <v>958</v>
      </c>
      <c r="C75" s="1181" t="s">
        <v>109</v>
      </c>
      <c r="D75" s="1181" t="s">
        <v>119</v>
      </c>
      <c r="E75" s="885">
        <v>8</v>
      </c>
      <c r="F75" s="1245">
        <v>444</v>
      </c>
      <c r="G75" s="1244" t="s">
        <v>38</v>
      </c>
      <c r="H75" s="1244" t="s">
        <v>116</v>
      </c>
      <c r="I75" s="886">
        <v>77.069999999999993</v>
      </c>
      <c r="J75" s="887">
        <f>(M75/I75)*100</f>
        <v>2.1279356429220191</v>
      </c>
      <c r="K75" s="888">
        <v>0.41</v>
      </c>
      <c r="L75" s="889">
        <v>4</v>
      </c>
      <c r="M75" s="890">
        <f>K75*L75</f>
        <v>1.64</v>
      </c>
      <c r="N75" s="891" t="s">
        <v>599</v>
      </c>
      <c r="O75" s="892">
        <v>0.39</v>
      </c>
      <c r="P75" s="893">
        <v>43160</v>
      </c>
      <c r="Q75" s="893">
        <v>43175</v>
      </c>
      <c r="R75" s="890">
        <f>(K75-O75)/O75*100</f>
        <v>5.128205128205118</v>
      </c>
      <c r="S75" s="824">
        <f>IF(INDEX(Historical!$D$7:$D$1455,MATCH(B75,Historical!$B$7:$B$1455,0))=0,"n/a",(INDEX(Historical!$C$7:$C$1455,MATCH(B75,Historical!$B$7:$B$1455,0))/INDEX(Historical!$D$7:$D$1455,MATCH(B75,Historical!$B$7:$B$1455,0))-1)*100)</f>
        <v>2.6315789473684292</v>
      </c>
      <c r="T75" s="824">
        <f>IF(INDEX(Historical!$F$7:$F$1455,MATCH(B75,Historical!$B$7:$B$1455,0))=0,"n/a",((INDEX(Historical!$C$7:$C$1455,MATCH(B75,Historical!$B$7:$B$1455,0))/INDEX(Historical!$F$7:$F$1455,MATCH(B75,Historical!$B$7:$B$1455,0)))^(1/3)-1)*100)</f>
        <v>2.7040024624839898</v>
      </c>
      <c r="U75" s="824">
        <f>IF(INDEX(Historical!$I$7:$I$1455,MATCH(B75,Historical!$B$7:$B$1455,0))=0,"n/a",((INDEX(Historical!$C$7:$C$1455,MATCH(B75,Historical!$B$7:$B$1455,0))/INDEX(Historical!$I$7:$I$1455,MATCH(B75,Historical!$B$7:$B$1455,0)))^(1/5)-1)*100)</f>
        <v>2.7820174603307546</v>
      </c>
      <c r="V75" s="824">
        <f>IF(INDEX(Historical!$O$7:$O$1455,MATCH(B75,Historical!$B$7:$B$1455,0))=0,"n/a",((INDEX(Historical!$C$7:$C$1455,MATCH(B75,Historical!$B$7:$B$1455,0))/INDEX(Historical!$O$7:$O$1455,MATCH(B75,Historical!$B$7:$B$1455,0)))^(1/10)-1)*100)</f>
        <v>2.3222994511191031</v>
      </c>
      <c r="W75" s="894">
        <f>IF(OR(U75&lt;=0,U75="n/a",V75&lt;=0,V75="n/a"),"n/a",U75/V75)</f>
        <v>1.1979581095754537</v>
      </c>
      <c r="X75" s="895">
        <f>IF(OR(AJ75&lt;=0,AJ75="n/a",U75&lt;=0,U75="n/a"),"n/a",U75/AJ75)</f>
        <v>0.24191456176789169</v>
      </c>
      <c r="Y75" s="923"/>
      <c r="Z75" s="887">
        <f>IF(OR(AC75&lt;0.01,AC75="n/a"),"n/a",M75/AC75*100)</f>
        <v>45.303867403314911</v>
      </c>
      <c r="AA75" s="897">
        <f>IF(OR(AC75&lt;0.01,AC75="n/a"),"n/a",I75/AC75)</f>
        <v>21.290055248618781</v>
      </c>
      <c r="AB75" s="889">
        <v>12</v>
      </c>
      <c r="AC75" s="898">
        <v>3.62</v>
      </c>
      <c r="AD75" s="898">
        <v>1.44</v>
      </c>
      <c r="AE75" s="898">
        <v>2.0499999999999998</v>
      </c>
      <c r="AF75" s="898">
        <v>3.11</v>
      </c>
      <c r="AG75" s="898">
        <v>14.000000000000002</v>
      </c>
      <c r="AH75" s="898">
        <v>18.2</v>
      </c>
      <c r="AI75" s="898">
        <v>14.37</v>
      </c>
      <c r="AJ75" s="898">
        <v>11.5</v>
      </c>
      <c r="AK75" s="898">
        <v>14.74</v>
      </c>
      <c r="AL75" s="899">
        <v>14120</v>
      </c>
      <c r="AM75" s="900">
        <v>0.1</v>
      </c>
      <c r="AN75" s="898">
        <v>0.78</v>
      </c>
      <c r="AO75" s="901">
        <f>IF(U75="n/a","n/a",IF(AA75&lt;0,"n/a",IF(AA75="n/a","n/a",J75+U75-AA75)))</f>
        <v>-16.38010214536601</v>
      </c>
      <c r="AP75" s="902">
        <f>IF(U75="n/a","n/a",J75+U75)</f>
        <v>4.9099531032527732</v>
      </c>
      <c r="AQ75" s="903">
        <f>IF(OR(AC75&lt;0.01,AF75="n/a"),"n/a",(I75/SQRT(22.5*AC75*(I75/AF75))-1)*100)</f>
        <v>71.544709848423295</v>
      </c>
      <c r="AR75" s="766">
        <f>INDEX(Historical!$C$7:$C$1455,MATCH(B75,Historical!$B$7:$B$1455,0))*IF(AH75="n/a",1.03,IF(AH75&lt;0,1.01,IF(AH75&gt;10,1.1,(1+AH75/100))))</f>
        <v>1.7160000000000002</v>
      </c>
      <c r="AS75" s="897">
        <f>IF($AI75="n/a",1.03*AR75,IF($AI75&lt;0,1.01*AR75,IF($AI75&gt;10,1.1*AR75,(1+$AI75/100)*AR75)))</f>
        <v>1.8876000000000004</v>
      </c>
      <c r="AT75" s="897">
        <f>IF($AK75="n/a",1.03*AS75,IF($AK75&lt;0,1.01*AS75,IF($AK75&gt;10,1.1*AS75,(1+$AK75/100)*AS75)))</f>
        <v>2.0763600000000006</v>
      </c>
      <c r="AU75" s="897">
        <f>IF($AK75="n/a",1.03*AT75,IF($AK75&lt;0,1.01*AT75,IF($AK75&gt;10,1.1*AT75,(1+$AK75/100)*AT75)))</f>
        <v>2.283996000000001</v>
      </c>
      <c r="AV75" s="897">
        <f>IF($AK75="n/a",1.03*AU75,IF($AK75&lt;0,1.01*AU75,IF($AK75&gt;10,1.1*AU75,(1+$AK75/100)*AU75)))</f>
        <v>2.5123956000000014</v>
      </c>
      <c r="AW75" s="887">
        <f>SUM(AR75:AV75)</f>
        <v>10.476351600000005</v>
      </c>
      <c r="AX75" s="904">
        <f>AW75/I75*100</f>
        <v>13.593293888672642</v>
      </c>
      <c r="AY75" s="1213">
        <v>0.99</v>
      </c>
      <c r="AZ75" s="900">
        <v>24.23</v>
      </c>
      <c r="BA75" s="900">
        <v>-2.48</v>
      </c>
      <c r="BB75" s="900">
        <v>2.7199999999999998</v>
      </c>
      <c r="BC75" s="900">
        <v>8.83</v>
      </c>
      <c r="BD75" s="1079"/>
      <c r="BE75" s="721">
        <v>2011</v>
      </c>
      <c r="BF75" s="1057">
        <f>IF(BE75&gt;2008,0,IF(BE75&gt;2001,1,IF(BE75&gt;1990,2,IF(BE75&gt;1980,3,IF(BE75&gt;1973,4,IF(BE75&gt;1970,5,IF(BE75&gt;1960,6,IF(BE75&gt;1958,7,IF(BE75&gt;1953,8,9)))))))))</f>
        <v>0</v>
      </c>
    </row>
    <row r="76" spans="1:58" ht="11.25" customHeight="1" x14ac:dyDescent="0.2">
      <c r="A76" s="1027" t="s">
        <v>959</v>
      </c>
      <c r="B76" s="1031" t="s">
        <v>960</v>
      </c>
      <c r="C76" s="1181" t="s">
        <v>124</v>
      </c>
      <c r="D76" s="1181" t="s">
        <v>4262</v>
      </c>
      <c r="E76" s="857">
        <v>9</v>
      </c>
      <c r="F76" s="1245">
        <v>373</v>
      </c>
      <c r="G76" s="1182" t="s">
        <v>38</v>
      </c>
      <c r="H76" s="1182" t="s">
        <v>38</v>
      </c>
      <c r="I76" s="1030">
        <v>81.89</v>
      </c>
      <c r="J76" s="766">
        <f>(M76/I76)*100</f>
        <v>1.2211503236048358</v>
      </c>
      <c r="K76" s="1033">
        <v>0.25</v>
      </c>
      <c r="L76" s="1043">
        <v>4</v>
      </c>
      <c r="M76" s="756">
        <f>K76*L76</f>
        <v>1</v>
      </c>
      <c r="N76" s="1026" t="s">
        <v>150</v>
      </c>
      <c r="O76" s="860">
        <v>0.22500000000000001</v>
      </c>
      <c r="P76" s="1016">
        <v>43251</v>
      </c>
      <c r="Q76" s="1016">
        <v>43266</v>
      </c>
      <c r="R76" s="756">
        <f>(K76-O76)/O76*100</f>
        <v>11.111111111111107</v>
      </c>
      <c r="S76" s="824">
        <f>IF(INDEX(Historical!$D$7:$D$1455,MATCH(B76,Historical!$B$7:$B$1455,0))=0,"n/a",(INDEX(Historical!$C$7:$C$1455,MATCH(B76,Historical!$B$7:$B$1455,0))/INDEX(Historical!$D$7:$D$1455,MATCH(B76,Historical!$B$7:$B$1455,0))-1)*100)</f>
        <v>13.428533997117786</v>
      </c>
      <c r="T76" s="824">
        <f>IF(INDEX(Historical!$F$7:$F$1455,MATCH(B76,Historical!$B$7:$B$1455,0))=0,"n/a",((INDEX(Historical!$C$7:$C$1455,MATCH(B76,Historical!$B$7:$B$1455,0))/INDEX(Historical!$F$7:$F$1455,MATCH(B76,Historical!$B$7:$B$1455,0)))^(1/3)-1)*100)</f>
        <v>9.1720825653877736</v>
      </c>
      <c r="U76" s="824">
        <f>IF(INDEX(Historical!$I$7:$I$1455,MATCH(B76,Historical!$B$7:$B$1455,0))=0,"n/a",((INDEX(Historical!$C$7:$C$1455,MATCH(B76,Historical!$B$7:$B$1455,0))/INDEX(Historical!$I$7:$I$1455,MATCH(B76,Historical!$B$7:$B$1455,0)))^(1/5)-1)*100)</f>
        <v>15.793913538373893</v>
      </c>
      <c r="V76" s="824">
        <f>IF(INDEX(Historical!$O$7:$O$1455,MATCH(B76,Historical!$B$7:$B$1455,0))=0,"n/a",((INDEX(Historical!$C$7:$C$1455,MATCH(B76,Historical!$B$7:$B$1455,0))/INDEX(Historical!$O$7:$O$1455,MATCH(B76,Historical!$B$7:$B$1455,0)))^(1/10)-1)*100)</f>
        <v>4.8690632857626648</v>
      </c>
      <c r="W76" s="825">
        <f>IF(OR(U76&lt;=0,U76="n/a",V76&lt;=0,V76="n/a"),"n/a",U76/V76)</f>
        <v>3.2437273067606096</v>
      </c>
      <c r="X76" s="826" t="str">
        <f>IF(OR(AJ76&lt;=0,AJ76="n/a",U76&lt;=0,U76="n/a"),"n/a",U76/AJ76)</f>
        <v>n/a</v>
      </c>
      <c r="Y76" s="783"/>
      <c r="Z76" s="766">
        <f>IF(OR(AC76&lt;0.01,AC76="n/a"),"n/a",M76/AC76*100)</f>
        <v>59.171597633136095</v>
      </c>
      <c r="AA76" s="1042">
        <f>IF(OR(AC76&lt;0.01,AC76="n/a"),"n/a",I76/AC76)</f>
        <v>48.455621301775153</v>
      </c>
      <c r="AB76" s="1043">
        <v>9</v>
      </c>
      <c r="AC76" s="1021">
        <v>1.69</v>
      </c>
      <c r="AD76" s="1021">
        <v>19.46</v>
      </c>
      <c r="AE76" s="1021">
        <v>1.38</v>
      </c>
      <c r="AF76" s="1021">
        <v>1.51</v>
      </c>
      <c r="AG76" s="1021">
        <v>3.4000000000000004</v>
      </c>
      <c r="AH76" s="1021">
        <v>177.1</v>
      </c>
      <c r="AI76" s="1021">
        <v>12.25</v>
      </c>
      <c r="AJ76" s="1021">
        <v>-25</v>
      </c>
      <c r="AK76" s="1021">
        <v>2.4899999999999998</v>
      </c>
      <c r="AL76" s="1034">
        <v>5160</v>
      </c>
      <c r="AM76" s="1028">
        <v>0.4</v>
      </c>
      <c r="AN76" s="1021">
        <v>0.74</v>
      </c>
      <c r="AO76" s="868">
        <f>IF(U76="n/a","n/a",IF(AA76&lt;0,"n/a",IF(AA76="n/a","n/a",J76+U76-AA76)))</f>
        <v>-31.440557439796425</v>
      </c>
      <c r="AP76" s="869">
        <f>IF(U76="n/a","n/a",J76+U76)</f>
        <v>17.015063861978728</v>
      </c>
      <c r="AQ76" s="1044">
        <f>IF(OR(AC76&lt;0.01,AF76="n/a"),"n/a",(I76/SQRT(22.5*AC76*(I76/AF76))-1)*100)</f>
        <v>80.330546085275117</v>
      </c>
      <c r="AR76" s="766">
        <f>INDEX(Historical!$C$7:$C$1455,MATCH(B76,Historical!$B$7:$B$1455,0))*IF(AH76="n/a",1.03,IF(AH76&lt;0,1.01,IF(AH76&gt;10,1.1,(1+AH76/100))))</f>
        <v>0.95238000000000012</v>
      </c>
      <c r="AS76" s="1042">
        <f>IF($AI76="n/a",1.03*AR76,IF($AI76&lt;0,1.01*AR76,IF($AI76&gt;10,1.1*AR76,(1+$AI76/100)*AR76)))</f>
        <v>1.0476180000000002</v>
      </c>
      <c r="AT76" s="1042">
        <f>IF($AK76="n/a",1.03*AS76,IF($AK76&lt;0,1.01*AS76,IF($AK76&gt;10,1.1*AS76,(1+$AK76/100)*AS76)))</f>
        <v>1.0737036882000002</v>
      </c>
      <c r="AU76" s="1042">
        <f>IF($AK76="n/a",1.03*AT76,IF($AK76&lt;0,1.01*AT76,IF($AK76&gt;10,1.1*AT76,(1+$AK76/100)*AT76)))</f>
        <v>1.10043891003618</v>
      </c>
      <c r="AV76" s="1042">
        <f>IF($AK76="n/a",1.03*AU76,IF($AK76&lt;0,1.01*AU76,IF($AK76&gt;10,1.1*AU76,(1+$AK76/100)*AU76)))</f>
        <v>1.1278398388960809</v>
      </c>
      <c r="AW76" s="766">
        <f>SUM(AR76:AV76)</f>
        <v>5.3019804371322614</v>
      </c>
      <c r="AX76" s="877">
        <f>AW76/I76*100</f>
        <v>6.4745151265505703</v>
      </c>
      <c r="AY76" s="1212">
        <v>1.22</v>
      </c>
      <c r="AZ76" s="1028">
        <v>26.35</v>
      </c>
      <c r="BA76" s="1028">
        <v>-5.47</v>
      </c>
      <c r="BB76" s="1028">
        <v>2.73</v>
      </c>
      <c r="BC76" s="1028">
        <v>5.33</v>
      </c>
      <c r="BE76" s="721">
        <v>2010</v>
      </c>
      <c r="BF76" s="1057">
        <f>IF(BE76&gt;2008,0,IF(BE76&gt;2001,1,IF(BE76&gt;1990,2,IF(BE76&gt;1980,3,IF(BE76&gt;1973,4,IF(BE76&gt;1970,5,IF(BE76&gt;1960,6,IF(BE76&gt;1958,7,IF(BE76&gt;1953,8,9)))))))))</f>
        <v>0</v>
      </c>
    </row>
    <row r="77" spans="1:58" ht="11.25" customHeight="1" x14ac:dyDescent="0.2">
      <c r="A77" s="1027" t="s">
        <v>962</v>
      </c>
      <c r="B77" s="1031" t="s">
        <v>963</v>
      </c>
      <c r="C77" s="1181" t="s">
        <v>109</v>
      </c>
      <c r="D77" s="1181" t="s">
        <v>119</v>
      </c>
      <c r="E77" s="857">
        <v>6</v>
      </c>
      <c r="F77" s="1245">
        <v>656</v>
      </c>
      <c r="G77" s="1209" t="s">
        <v>107</v>
      </c>
      <c r="H77" s="1209" t="s">
        <v>107</v>
      </c>
      <c r="I77" s="1030">
        <v>41.86</v>
      </c>
      <c r="J77" s="766">
        <f>(M77/I77)*100</f>
        <v>2.2933588150979456</v>
      </c>
      <c r="K77" s="1033">
        <v>0.24</v>
      </c>
      <c r="L77" s="1043">
        <v>4</v>
      </c>
      <c r="M77" s="756">
        <f>K77*L77</f>
        <v>0.96</v>
      </c>
      <c r="N77" s="1026" t="s">
        <v>524</v>
      </c>
      <c r="O77" s="860">
        <v>0.22</v>
      </c>
      <c r="P77" s="1022">
        <v>42865</v>
      </c>
      <c r="Q77" s="1022">
        <v>42885</v>
      </c>
      <c r="R77" s="756">
        <f>(K77-O77)/O77*100</f>
        <v>9.0909090909090864</v>
      </c>
      <c r="S77" s="824">
        <f>IF(INDEX(Historical!$D$7:$D$1455,MATCH(B77,Historical!$B$7:$B$1455,0))=0,"n/a",(INDEX(Historical!$C$7:$C$1455,MATCH(B77,Historical!$B$7:$B$1455,0))/INDEX(Historical!$D$7:$D$1455,MATCH(B77,Historical!$B$7:$B$1455,0))-1)*100)</f>
        <v>8.045977011494255</v>
      </c>
      <c r="T77" s="824">
        <f>IF(INDEX(Historical!$F$7:$F$1455,MATCH(B77,Historical!$B$7:$B$1455,0))=0,"n/a",((INDEX(Historical!$C$7:$C$1455,MATCH(B77,Historical!$B$7:$B$1455,0))/INDEX(Historical!$F$7:$F$1455,MATCH(B77,Historical!$B$7:$B$1455,0)))^(1/3)-1)*100)</f>
        <v>6.4170176581825888</v>
      </c>
      <c r="U77" s="824">
        <f>IF(INDEX(Historical!$I$7:$I$1455,MATCH(B77,Historical!$B$7:$B$1455,0))=0,"n/a",((INDEX(Historical!$C$7:$C$1455,MATCH(B77,Historical!$B$7:$B$1455,0))/INDEX(Historical!$I$7:$I$1455,MATCH(B77,Historical!$B$7:$B$1455,0)))^(1/5)-1)*100)</f>
        <v>7.3289260123837519</v>
      </c>
      <c r="V77" s="824">
        <f>IF(INDEX(Historical!$O$7:$O$1455,MATCH(B77,Historical!$B$7:$B$1455,0))=0,"n/a",((INDEX(Historical!$C$7:$C$1455,MATCH(B77,Historical!$B$7:$B$1455,0))/INDEX(Historical!$O$7:$O$1455,MATCH(B77,Historical!$B$7:$B$1455,0)))^(1/10)-1)*100)</f>
        <v>4.591805576466057</v>
      </c>
      <c r="W77" s="825">
        <f>IF(OR(U77&lt;=0,U77="n/a",V77&lt;=0,V77="n/a"),"n/a",U77/V77)</f>
        <v>1.5960880508412632</v>
      </c>
      <c r="X77" s="826" t="str">
        <f>IF(OR(AJ77&lt;=0,AJ77="n/a",U77&lt;=0,U77="n/a"),"n/a",U77/AJ77)</f>
        <v>n/a</v>
      </c>
      <c r="Y77" s="1031" t="s">
        <v>481</v>
      </c>
      <c r="Z77" s="766" t="str">
        <f>IF(OR(AC77&lt;0.01,AC77="n/a"),"n/a",M77/AC77*100)</f>
        <v>n/a</v>
      </c>
      <c r="AA77" s="1042" t="str">
        <f>IF(OR(AC77&lt;0.01,AC77="n/a"),"n/a",I77/AC77)</f>
        <v>n/a</v>
      </c>
      <c r="AB77" s="1043">
        <v>12</v>
      </c>
      <c r="AC77" s="1021">
        <v>-3.45</v>
      </c>
      <c r="AD77" s="1021" t="s">
        <v>138</v>
      </c>
      <c r="AE77" s="1021">
        <v>1</v>
      </c>
      <c r="AF77" s="1021">
        <v>0.9</v>
      </c>
      <c r="AG77" s="1021">
        <v>-7.6</v>
      </c>
      <c r="AH77" s="1023">
        <v>-293.5</v>
      </c>
      <c r="AI77" s="1023">
        <v>15.040000000000001</v>
      </c>
      <c r="AJ77" s="1021">
        <v>-28.4</v>
      </c>
      <c r="AK77" s="1021">
        <v>16.71</v>
      </c>
      <c r="AL77" s="1034">
        <v>2500</v>
      </c>
      <c r="AM77" s="1028">
        <v>0.1</v>
      </c>
      <c r="AN77" s="1021">
        <v>0.15</v>
      </c>
      <c r="AO77" s="868" t="str">
        <f>IF(U77="n/a","n/a",IF(AA77&lt;0,"n/a",IF(AA77="n/a","n/a",J77+U77-AA77)))</f>
        <v>n/a</v>
      </c>
      <c r="AP77" s="869">
        <f>IF(U77="n/a","n/a",J77+U77)</f>
        <v>9.6222848274816979</v>
      </c>
      <c r="AQ77" s="1044" t="str">
        <f>IF(OR(AC77&lt;0.01,AF77="n/a"),"n/a",(I77/SQRT(22.5*AC77*(I77/AF77))-1)*100)</f>
        <v>n/a</v>
      </c>
      <c r="AR77" s="766">
        <f>INDEX(Historical!$C$7:$C$1455,MATCH(B77,Historical!$B$7:$B$1455,0))*IF(AH77="n/a",1.03,IF(AH77&lt;0,1.01,IF(AH77&gt;10,1.1,(1+AH77/100))))</f>
        <v>0.94939999999999991</v>
      </c>
      <c r="AS77" s="1042">
        <f>IF($AI77="n/a",1.03*AR77,IF($AI77&lt;0,1.01*AR77,IF($AI77&gt;10,1.1*AR77,(1+$AI77/100)*AR77)))</f>
        <v>1.04434</v>
      </c>
      <c r="AT77" s="1042">
        <f>IF($AK77="n/a",1.03*AS77,IF($AK77&lt;0,1.01*AS77,IF($AK77&gt;10,1.1*AS77,(1+$AK77/100)*AS77)))</f>
        <v>1.1487740000000002</v>
      </c>
      <c r="AU77" s="1042">
        <f>IF($AK77="n/a",1.03*AT77,IF($AK77&lt;0,1.01*AT77,IF($AK77&gt;10,1.1*AT77,(1+$AK77/100)*AT77)))</f>
        <v>1.2636514000000003</v>
      </c>
      <c r="AV77" s="1042">
        <f>IF($AK77="n/a",1.03*AU77,IF($AK77&lt;0,1.01*AU77,IF($AK77&gt;10,1.1*AU77,(1+$AK77/100)*AU77)))</f>
        <v>1.3900165400000004</v>
      </c>
      <c r="AW77" s="766">
        <f>SUM(AR77:AV77)</f>
        <v>5.7961819400000012</v>
      </c>
      <c r="AX77" s="877">
        <f>AW77/I77*100</f>
        <v>13.846588485427619</v>
      </c>
      <c r="AY77" s="1212">
        <v>0.26</v>
      </c>
      <c r="AZ77" s="1028">
        <v>20.29</v>
      </c>
      <c r="BA77" s="1028">
        <v>-9.1999999999999993</v>
      </c>
      <c r="BB77" s="1028">
        <v>0.3</v>
      </c>
      <c r="BC77" s="1028">
        <v>1.24</v>
      </c>
      <c r="BE77" s="721">
        <v>2013</v>
      </c>
      <c r="BF77" s="1057">
        <f>IF(BE77&gt;2008,0,IF(BE77&gt;2001,1,IF(BE77&gt;1990,2,IF(BE77&gt;1980,3,IF(BE77&gt;1973,4,IF(BE77&gt;1970,5,IF(BE77&gt;1960,6,IF(BE77&gt;1958,7,IF(BE77&gt;1953,8,9)))))))))</f>
        <v>0</v>
      </c>
    </row>
    <row r="78" spans="1:58" ht="11.25" customHeight="1" x14ac:dyDescent="0.2">
      <c r="A78" s="1019" t="s">
        <v>964</v>
      </c>
      <c r="B78" s="1031" t="s">
        <v>965</v>
      </c>
      <c r="C78" s="1181" t="s">
        <v>109</v>
      </c>
      <c r="D78" s="1181" t="s">
        <v>4434</v>
      </c>
      <c r="E78" s="857">
        <v>7</v>
      </c>
      <c r="F78" s="1245">
        <v>645</v>
      </c>
      <c r="G78" s="1187" t="s">
        <v>116</v>
      </c>
      <c r="H78" s="1187" t="s">
        <v>116</v>
      </c>
      <c r="I78" s="1030">
        <v>23.17</v>
      </c>
      <c r="J78" s="766">
        <f>(M78/I78)*100</f>
        <v>2.9348295209322401</v>
      </c>
      <c r="K78" s="1033">
        <v>0.17</v>
      </c>
      <c r="L78" s="1043">
        <v>4</v>
      </c>
      <c r="M78" s="756">
        <f>K78*L78</f>
        <v>0.68</v>
      </c>
      <c r="N78" s="1026" t="s">
        <v>150</v>
      </c>
      <c r="O78" s="860">
        <v>0.15</v>
      </c>
      <c r="P78" s="1016">
        <v>43434</v>
      </c>
      <c r="Q78" s="1016">
        <v>43451</v>
      </c>
      <c r="R78" s="756">
        <f>(K78-O78)/O78*100</f>
        <v>13.333333333333346</v>
      </c>
      <c r="S78" s="824">
        <f>IF(INDEX(Historical!$D$7:$D$1455,MATCH(B78,Historical!$B$7:$B$1455,0))=0,"n/a",(INDEX(Historical!$C$7:$C$1455,MATCH(B78,Historical!$B$7:$B$1455,0))/INDEX(Historical!$D$7:$D$1455,MATCH(B78,Historical!$B$7:$B$1455,0))-1)*100)</f>
        <v>11.111111111111116</v>
      </c>
      <c r="T78" s="824">
        <f>IF(INDEX(Historical!$F$7:$F$1455,MATCH(B78,Historical!$B$7:$B$1455,0))=0,"n/a",((INDEX(Historical!$C$7:$C$1455,MATCH(B78,Historical!$B$7:$B$1455,0))/INDEX(Historical!$F$7:$F$1455,MATCH(B78,Historical!$B$7:$B$1455,0)))^(1/3)-1)*100)</f>
        <v>10.557809853526301</v>
      </c>
      <c r="U78" s="824">
        <f>IF(INDEX(Historical!$I$7:$I$1455,MATCH(B78,Historical!$B$7:$B$1455,0))=0,"n/a",((INDEX(Historical!$C$7:$C$1455,MATCH(B78,Historical!$B$7:$B$1455,0))/INDEX(Historical!$I$7:$I$1455,MATCH(B78,Historical!$B$7:$B$1455,0)))^(1/5)-1)*100)</f>
        <v>16.801503633750126</v>
      </c>
      <c r="V78" s="824">
        <f>IF(INDEX(Historical!$O$7:$O$1455,MATCH(B78,Historical!$B$7:$B$1455,0))=0,"n/a",((INDEX(Historical!$C$7:$C$1455,MATCH(B78,Historical!$B$7:$B$1455,0))/INDEX(Historical!$O$7:$O$1455,MATCH(B78,Historical!$B$7:$B$1455,0)))^(1/10)-1)*100)</f>
        <v>-8.5337197907120572</v>
      </c>
      <c r="W78" s="825" t="str">
        <f>IF(OR(U78&lt;=0,U78="n/a",V78&lt;=0,V78="n/a"),"n/a",U78/V78)</f>
        <v>n/a</v>
      </c>
      <c r="X78" s="826">
        <f>IF(OR(AJ78&lt;=0,AJ78="n/a",U78&lt;=0,U78="n/a"),"n/a",U78/AJ78)</f>
        <v>1.9766474863235444</v>
      </c>
      <c r="Y78" s="781"/>
      <c r="Z78" s="766">
        <f>IF(OR(AC78&lt;0.01,AC78="n/a"),"n/a",M78/AC78*100)</f>
        <v>38.202247191011239</v>
      </c>
      <c r="AA78" s="1042">
        <f>IF(OR(AC78&lt;0.01,AC78="n/a"),"n/a",I78/AC78)</f>
        <v>13.01685393258427</v>
      </c>
      <c r="AB78" s="1043">
        <v>12</v>
      </c>
      <c r="AC78" s="1021">
        <v>1.78</v>
      </c>
      <c r="AD78" s="1021">
        <v>2.1800000000000002</v>
      </c>
      <c r="AE78" s="1021">
        <v>3.56</v>
      </c>
      <c r="AF78" s="1021">
        <v>1.1200000000000001</v>
      </c>
      <c r="AG78" s="1021">
        <v>8.2000000000000011</v>
      </c>
      <c r="AH78" s="1021">
        <v>19.400000000000002</v>
      </c>
      <c r="AI78" s="1021">
        <v>2.34</v>
      </c>
      <c r="AJ78" s="1021">
        <v>8.5</v>
      </c>
      <c r="AK78" s="1021">
        <v>6</v>
      </c>
      <c r="AL78" s="1034">
        <v>3830</v>
      </c>
      <c r="AM78" s="1028">
        <v>1</v>
      </c>
      <c r="AN78" s="1021">
        <v>0.22</v>
      </c>
      <c r="AO78" s="868">
        <f>IF(U78="n/a","n/a",IF(AA78&lt;0,"n/a",IF(AA78="n/a","n/a",J78+U78-AA78)))</f>
        <v>6.7194792220980961</v>
      </c>
      <c r="AP78" s="869">
        <f>IF(U78="n/a","n/a",J78+U78)</f>
        <v>19.736333154682367</v>
      </c>
      <c r="AQ78" s="1044">
        <f>IF(OR(AC78&lt;0.01,AF78="n/a"),"n/a",(I78/SQRT(22.5*AC78*(I78/AF78))-1)*100)</f>
        <v>-19.504654642521558</v>
      </c>
      <c r="AR78" s="766">
        <f>INDEX(Historical!$C$7:$C$1455,MATCH(B78,Historical!$B$7:$B$1455,0))*IF(AH78="n/a",1.03,IF(AH78&lt;0,1.01,IF(AH78&gt;10,1.1,(1+AH78/100))))</f>
        <v>0.55000000000000004</v>
      </c>
      <c r="AS78" s="1042">
        <f>IF($AI78="n/a",1.03*AR78,IF($AI78&lt;0,1.01*AR78,IF($AI78&gt;10,1.1*AR78,(1+$AI78/100)*AR78)))</f>
        <v>0.56287000000000009</v>
      </c>
      <c r="AT78" s="1042">
        <f>IF($AK78="n/a",1.03*AS78,IF($AK78&lt;0,1.01*AS78,IF($AK78&gt;10,1.1*AS78,(1+$AK78/100)*AS78)))</f>
        <v>0.59664220000000012</v>
      </c>
      <c r="AU78" s="1042">
        <f>IF($AK78="n/a",1.03*AT78,IF($AK78&lt;0,1.01*AT78,IF($AK78&gt;10,1.1*AT78,(1+$AK78/100)*AT78)))</f>
        <v>0.63244073200000017</v>
      </c>
      <c r="AV78" s="1042">
        <f>IF($AK78="n/a",1.03*AU78,IF($AK78&lt;0,1.01*AU78,IF($AK78&gt;10,1.1*AU78,(1+$AK78/100)*AU78)))</f>
        <v>0.67038717592000019</v>
      </c>
      <c r="AW78" s="766">
        <f>SUM(AR78:AV78)</f>
        <v>3.0123401079200005</v>
      </c>
      <c r="AX78" s="877">
        <f>AW78/I78*100</f>
        <v>13.001036287958566</v>
      </c>
      <c r="AY78" s="1212">
        <v>0.98</v>
      </c>
      <c r="AZ78" s="1028">
        <v>5.29</v>
      </c>
      <c r="BA78" s="1028">
        <v>-20.169999999999998</v>
      </c>
      <c r="BB78" s="1028">
        <v>-4.74</v>
      </c>
      <c r="BC78" s="1028">
        <v>-11.450000000000001</v>
      </c>
      <c r="BE78" s="721">
        <v>2012</v>
      </c>
      <c r="BF78" s="1057">
        <f>IF(BE78&gt;2008,0,IF(BE78&gt;2001,1,IF(BE78&gt;1990,2,IF(BE78&gt;1980,3,IF(BE78&gt;1973,4,IF(BE78&gt;1970,5,IF(BE78&gt;1960,6,IF(BE78&gt;1958,7,IF(BE78&gt;1953,8,9)))))))))</f>
        <v>0</v>
      </c>
    </row>
    <row r="79" spans="1:58" ht="11.25" customHeight="1" x14ac:dyDescent="0.2">
      <c r="A79" s="1027" t="s">
        <v>447</v>
      </c>
      <c r="B79" s="1031" t="s">
        <v>448</v>
      </c>
      <c r="C79" s="1181" t="s">
        <v>109</v>
      </c>
      <c r="D79" s="1181" t="s">
        <v>119</v>
      </c>
      <c r="E79" s="857">
        <v>15</v>
      </c>
      <c r="F79" s="1245">
        <v>249</v>
      </c>
      <c r="G79" s="1088" t="s">
        <v>107</v>
      </c>
      <c r="H79" s="1088" t="s">
        <v>107</v>
      </c>
      <c r="I79" s="1030">
        <v>97.24</v>
      </c>
      <c r="J79" s="766">
        <f>(M79/I79)*100</f>
        <v>2.4681201151789387</v>
      </c>
      <c r="K79" s="1033">
        <v>0.6</v>
      </c>
      <c r="L79" s="1043">
        <v>4</v>
      </c>
      <c r="M79" s="756">
        <f>K79*L79</f>
        <v>2.4</v>
      </c>
      <c r="N79" s="1026" t="s">
        <v>383</v>
      </c>
      <c r="O79" s="860">
        <v>0.56000000000000005</v>
      </c>
      <c r="P79" s="1016">
        <v>43427</v>
      </c>
      <c r="Q79" s="1016">
        <v>43451</v>
      </c>
      <c r="R79" s="756">
        <f>(K79-O79)/O79*100</f>
        <v>7.1428571428571281</v>
      </c>
      <c r="S79" s="824">
        <f>IF(INDEX(Historical!$D$7:$D$1455,MATCH(B79,Historical!$B$7:$B$1455,0))=0,"n/a",(INDEX(Historical!$C$7:$C$1455,MATCH(B79,Historical!$B$7:$B$1455,0))/INDEX(Historical!$D$7:$D$1455,MATCH(B79,Historical!$B$7:$B$1455,0))-1)*100)</f>
        <v>5.9113300492611209</v>
      </c>
      <c r="T79" s="824">
        <f>IF(INDEX(Historical!$F$7:$F$1455,MATCH(B79,Historical!$B$7:$B$1455,0))=0,"n/a",((INDEX(Historical!$C$7:$C$1455,MATCH(B79,Historical!$B$7:$B$1455,0))/INDEX(Historical!$F$7:$F$1455,MATCH(B79,Historical!$B$7:$B$1455,0)))^(1/3)-1)*100)</f>
        <v>26.58362589123815</v>
      </c>
      <c r="U79" s="824">
        <f>IF(INDEX(Historical!$I$7:$I$1455,MATCH(B79,Historical!$B$7:$B$1455,0))=0,"n/a",((INDEX(Historical!$C$7:$C$1455,MATCH(B79,Historical!$B$7:$B$1455,0))/INDEX(Historical!$I$7:$I$1455,MATCH(B79,Historical!$B$7:$B$1455,0)))^(1/5)-1)*100)</f>
        <v>21.559999104168924</v>
      </c>
      <c r="V79" s="824">
        <f>IF(INDEX(Historical!$O$7:$O$1455,MATCH(B79,Historical!$B$7:$B$1455,0))=0,"n/a",((INDEX(Historical!$C$7:$C$1455,MATCH(B79,Historical!$B$7:$B$1455,0))/INDEX(Historical!$O$7:$O$1455,MATCH(B79,Historical!$B$7:$B$1455,0)))^(1/10)-1)*100)</f>
        <v>16.672381529235203</v>
      </c>
      <c r="W79" s="825">
        <f>IF(OR(U79&lt;=0,U79="n/a",V79&lt;=0,V79="n/a"),"n/a",U79/V79)</f>
        <v>1.2931565335380089</v>
      </c>
      <c r="X79" s="826">
        <f>IF(OR(AJ79&lt;=0,AJ79="n/a",U79&lt;=0,U79="n/a"),"n/a",U79/AJ79)</f>
        <v>11.977777280093848</v>
      </c>
      <c r="Y79" s="1032"/>
      <c r="Z79" s="766">
        <f>IF(OR(AC79&lt;0.01,AC79="n/a"),"n/a",M79/AC79*100)</f>
        <v>38.277511961722489</v>
      </c>
      <c r="AA79" s="1042">
        <f>IF(OR(AC79&lt;0.01,AC79="n/a"),"n/a",I79/AC79)</f>
        <v>15.508771929824562</v>
      </c>
      <c r="AB79" s="1043">
        <v>12</v>
      </c>
      <c r="AC79" s="1021">
        <v>6.27</v>
      </c>
      <c r="AD79" s="1021">
        <v>0.8</v>
      </c>
      <c r="AE79" s="1021">
        <v>0.82</v>
      </c>
      <c r="AF79" s="1021">
        <v>1.19</v>
      </c>
      <c r="AG79" s="1021">
        <v>11</v>
      </c>
      <c r="AH79" s="1023">
        <v>-32.1</v>
      </c>
      <c r="AI79" s="1023">
        <v>40.58</v>
      </c>
      <c r="AJ79" s="1021">
        <v>1.7999999999999998</v>
      </c>
      <c r="AK79" s="1021">
        <v>19.400000000000002</v>
      </c>
      <c r="AL79" s="1034">
        <v>6080</v>
      </c>
      <c r="AM79" s="1028">
        <v>0.6</v>
      </c>
      <c r="AN79" s="1021">
        <v>0.38</v>
      </c>
      <c r="AO79" s="868">
        <f>IF(U79="n/a","n/a",IF(AA79&lt;0,"n/a",IF(AA79="n/a","n/a",J79+U79-AA79)))</f>
        <v>8.5193472895232993</v>
      </c>
      <c r="AP79" s="869">
        <f>IF(U79="n/a","n/a",J79+U79)</f>
        <v>24.028119219347861</v>
      </c>
      <c r="AQ79" s="1044">
        <f>IF(OR(AC79&lt;0.01,AF79="n/a"),"n/a",(I79/SQRT(22.5*AC79*(I79/AF79))-1)*100)</f>
        <v>-9.4328031018067637</v>
      </c>
      <c r="AR79" s="766">
        <f>INDEX(Historical!$C$7:$C$1455,MATCH(B79,Historical!$B$7:$B$1455,0))*IF(AH79="n/a",1.03,IF(AH79&lt;0,1.01,IF(AH79&gt;10,1.1,(1+AH79/100))))</f>
        <v>2.1715000000000004</v>
      </c>
      <c r="AS79" s="1042">
        <f>IF($AI79="n/a",1.03*AR79,IF($AI79&lt;0,1.01*AR79,IF($AI79&gt;10,1.1*AR79,(1+$AI79/100)*AR79)))</f>
        <v>2.3886500000000006</v>
      </c>
      <c r="AT79" s="1042">
        <f>IF($AK79="n/a",1.03*AS79,IF($AK79&lt;0,1.01*AS79,IF($AK79&gt;10,1.1*AS79,(1+$AK79/100)*AS79)))</f>
        <v>2.6275150000000007</v>
      </c>
      <c r="AU79" s="1042">
        <f>IF($AK79="n/a",1.03*AT79,IF($AK79&lt;0,1.01*AT79,IF($AK79&gt;10,1.1*AT79,(1+$AK79/100)*AT79)))</f>
        <v>2.890266500000001</v>
      </c>
      <c r="AV79" s="1042">
        <f>IF($AK79="n/a",1.03*AU79,IF($AK79&lt;0,1.01*AU79,IF($AK79&gt;10,1.1*AU79,(1+$AK79/100)*AU79)))</f>
        <v>3.1792931500000012</v>
      </c>
      <c r="AW79" s="766">
        <f>SUM(AR79:AV79)</f>
        <v>13.257224650000003</v>
      </c>
      <c r="AX79" s="877">
        <f>AW79/I79*100</f>
        <v>13.633509512546283</v>
      </c>
      <c r="AY79" s="1212">
        <v>0.5</v>
      </c>
      <c r="AZ79" s="1028">
        <v>15.299999999999999</v>
      </c>
      <c r="BA79" s="1028">
        <v>-12.73</v>
      </c>
      <c r="BB79" s="1028">
        <v>-4.7300000000000004</v>
      </c>
      <c r="BC79" s="1028">
        <v>-1.4000000000000001</v>
      </c>
      <c r="BE79" s="721">
        <v>2005</v>
      </c>
      <c r="BF79" s="1057">
        <f>IF(BE79&gt;2008,0,IF(BE79&gt;2001,1,IF(BE79&gt;1990,2,IF(BE79&gt;1980,3,IF(BE79&gt;1973,4,IF(BE79&gt;1970,5,IF(BE79&gt;1960,6,IF(BE79&gt;1958,7,IF(BE79&gt;1953,8,9)))))))))</f>
        <v>1</v>
      </c>
    </row>
    <row r="80" spans="1:58" ht="11.25" customHeight="1" x14ac:dyDescent="0.2">
      <c r="A80" s="1019" t="s">
        <v>966</v>
      </c>
      <c r="B80" s="1031" t="s">
        <v>967</v>
      </c>
      <c r="C80" s="1181" t="s">
        <v>109</v>
      </c>
      <c r="D80" s="1181" t="s">
        <v>119</v>
      </c>
      <c r="E80" s="857">
        <v>7</v>
      </c>
      <c r="F80" s="1245">
        <v>579</v>
      </c>
      <c r="G80" s="1070" t="s">
        <v>107</v>
      </c>
      <c r="H80" s="1070" t="s">
        <v>107</v>
      </c>
      <c r="I80" s="1030">
        <v>40.82</v>
      </c>
      <c r="J80" s="766">
        <f>(M80/I80)*100</f>
        <v>1.5678588926996571</v>
      </c>
      <c r="K80" s="1033">
        <v>0.16</v>
      </c>
      <c r="L80" s="1043">
        <v>4</v>
      </c>
      <c r="M80" s="756">
        <f>K80*L80</f>
        <v>0.64</v>
      </c>
      <c r="N80" s="1026" t="s">
        <v>718</v>
      </c>
      <c r="O80" s="860">
        <v>0.14249999999999999</v>
      </c>
      <c r="P80" s="1016">
        <v>43165</v>
      </c>
      <c r="Q80" s="1016">
        <v>43180</v>
      </c>
      <c r="R80" s="756">
        <f>(K80-O80)/O80*100</f>
        <v>12.280701754385976</v>
      </c>
      <c r="S80" s="824">
        <f>IF(INDEX(Historical!$D$7:$D$1455,MATCH(B80,Historical!$B$7:$B$1455,0))=0,"n/a",(INDEX(Historical!$C$7:$C$1455,MATCH(B80,Historical!$B$7:$B$1455,0))/INDEX(Historical!$D$7:$D$1455,MATCH(B80,Historical!$B$7:$B$1455,0))-1)*100)</f>
        <v>9.6153846153846025</v>
      </c>
      <c r="T80" s="824">
        <f>IF(INDEX(Historical!$F$7:$F$1455,MATCH(B80,Historical!$B$7:$B$1455,0))=0,"n/a",((INDEX(Historical!$C$7:$C$1455,MATCH(B80,Historical!$B$7:$B$1455,0))/INDEX(Historical!$F$7:$F$1455,MATCH(B80,Historical!$B$7:$B$1455,0)))^(1/3)-1)*100)</f>
        <v>9.0119377956894287</v>
      </c>
      <c r="U80" s="824">
        <f>IF(INDEX(Historical!$I$7:$I$1455,MATCH(B80,Historical!$B$7:$B$1455,0))=0,"n/a",((INDEX(Historical!$C$7:$C$1455,MATCH(B80,Historical!$B$7:$B$1455,0))/INDEX(Historical!$I$7:$I$1455,MATCH(B80,Historical!$B$7:$B$1455,0)))^(1/5)-1)*100)</f>
        <v>9.6262279352954181</v>
      </c>
      <c r="V80" s="824">
        <f>IF(INDEX(Historical!$O$7:$O$1455,MATCH(B80,Historical!$B$7:$B$1455,0))=0,"n/a",((INDEX(Historical!$C$7:$C$1455,MATCH(B80,Historical!$B$7:$B$1455,0))/INDEX(Historical!$O$7:$O$1455,MATCH(B80,Historical!$B$7:$B$1455,0)))^(1/10)-1)*100)</f>
        <v>13.546953721008869</v>
      </c>
      <c r="W80" s="825">
        <f>IF(OR(U80&lt;=0,U80="n/a",V80&lt;=0,V80="n/a"),"n/a",U80/V80)</f>
        <v>0.71058247732601931</v>
      </c>
      <c r="X80" s="826">
        <f>IF(OR(AJ80&lt;=0,AJ80="n/a",U80&lt;=0,U80="n/a"),"n/a",U80/AJ80)</f>
        <v>0.15501172198543345</v>
      </c>
      <c r="Y80" s="1032" t="s">
        <v>481</v>
      </c>
      <c r="Z80" s="766">
        <f>IF(OR(AC80&lt;0.01,AC80="n/a"),"n/a",M80/AC80*100)</f>
        <v>13.445378151260506</v>
      </c>
      <c r="AA80" s="1042">
        <f>IF(OR(AC80&lt;0.01,AC80="n/a"),"n/a",I80/AC80)</f>
        <v>8.5756302521008401</v>
      </c>
      <c r="AB80" s="1043">
        <v>12</v>
      </c>
      <c r="AC80" s="1021">
        <v>4.76</v>
      </c>
      <c r="AD80" s="1021">
        <v>2.86</v>
      </c>
      <c r="AE80" s="1021">
        <v>3.94</v>
      </c>
      <c r="AF80" s="1021">
        <v>0.67</v>
      </c>
      <c r="AG80" s="1021">
        <v>7.1999999999999993</v>
      </c>
      <c r="AH80" s="1021">
        <v>-1.6</v>
      </c>
      <c r="AI80" s="1021">
        <v>-31.06</v>
      </c>
      <c r="AJ80" s="1021">
        <v>62.1</v>
      </c>
      <c r="AK80" s="1021">
        <v>3</v>
      </c>
      <c r="AL80" s="1034">
        <v>4340</v>
      </c>
      <c r="AM80" s="1028">
        <v>1.7999999999999998</v>
      </c>
      <c r="AN80" s="1021">
        <v>0.19</v>
      </c>
      <c r="AO80" s="868">
        <f>IF(U80="n/a","n/a",IF(AA80&lt;0,"n/a",IF(AA80="n/a","n/a",J80+U80-AA80)))</f>
        <v>2.6184565758942355</v>
      </c>
      <c r="AP80" s="869">
        <f>IF(U80="n/a","n/a",J80+U80)</f>
        <v>11.194086827995076</v>
      </c>
      <c r="AQ80" s="1044">
        <f>IF(OR(AC80&lt;0.01,AF80="n/a"),"n/a",(I80/SQRT(22.5*AC80*(I80/AF80))-1)*100)</f>
        <v>-49.466524763138722</v>
      </c>
      <c r="AR80" s="766">
        <f>INDEX(Historical!$C$7:$C$1455,MATCH(B80,Historical!$B$7:$B$1455,0))*IF(AH80="n/a",1.03,IF(AH80&lt;0,1.01,IF(AH80&gt;10,1.1,(1+AH80/100))))</f>
        <v>0.57569999999999999</v>
      </c>
      <c r="AS80" s="1042">
        <f>IF($AI80="n/a",1.03*AR80,IF($AI80&lt;0,1.01*AR80,IF($AI80&gt;10,1.1*AR80,(1+$AI80/100)*AR80)))</f>
        <v>0.581457</v>
      </c>
      <c r="AT80" s="1042">
        <f>IF($AK80="n/a",1.03*AS80,IF($AK80&lt;0,1.01*AS80,IF($AK80&gt;10,1.1*AS80,(1+$AK80/100)*AS80)))</f>
        <v>0.59890071</v>
      </c>
      <c r="AU80" s="1042">
        <f>IF($AK80="n/a",1.03*AT80,IF($AK80&lt;0,1.01*AT80,IF($AK80&gt;10,1.1*AT80,(1+$AK80/100)*AT80)))</f>
        <v>0.61686773130000006</v>
      </c>
      <c r="AV80" s="1042">
        <f>IF($AK80="n/a",1.03*AU80,IF($AK80&lt;0,1.01*AU80,IF($AK80&gt;10,1.1*AU80,(1+$AK80/100)*AU80)))</f>
        <v>0.63537376323900008</v>
      </c>
      <c r="AW80" s="766">
        <f>SUM(AR80:AV80)</f>
        <v>3.008299204539</v>
      </c>
      <c r="AX80" s="877">
        <f>AW80/I80*100</f>
        <v>7.3696697808402742</v>
      </c>
      <c r="AY80" s="1212">
        <v>1.2</v>
      </c>
      <c r="AZ80" s="1028">
        <v>23.810000000000002</v>
      </c>
      <c r="BA80" s="1028">
        <v>-5.94</v>
      </c>
      <c r="BB80" s="1028">
        <v>-0.06</v>
      </c>
      <c r="BC80" s="1028">
        <v>6.76</v>
      </c>
      <c r="BE80" s="721">
        <v>2012</v>
      </c>
      <c r="BF80" s="1057">
        <f>IF(BE80&gt;2008,0,IF(BE80&gt;2001,1,IF(BE80&gt;1990,2,IF(BE80&gt;1980,3,IF(BE80&gt;1973,4,IF(BE80&gt;1970,5,IF(BE80&gt;1960,6,IF(BE80&gt;1958,7,IF(BE80&gt;1953,8,9)))))))))</f>
        <v>0</v>
      </c>
    </row>
    <row r="81" spans="1:58" ht="11.25" customHeight="1" x14ac:dyDescent="0.2">
      <c r="A81" s="1019" t="s">
        <v>139</v>
      </c>
      <c r="B81" s="1031" t="s">
        <v>140</v>
      </c>
      <c r="C81" s="1181" t="s">
        <v>4438</v>
      </c>
      <c r="D81" s="1181" t="s">
        <v>4447</v>
      </c>
      <c r="E81" s="857">
        <v>34</v>
      </c>
      <c r="F81" s="1245">
        <v>80</v>
      </c>
      <c r="G81" s="1088" t="s">
        <v>116</v>
      </c>
      <c r="H81" s="1088" t="s">
        <v>116</v>
      </c>
      <c r="I81" s="1021">
        <v>31.24</v>
      </c>
      <c r="J81" s="766">
        <f>(M81/I81)*100</f>
        <v>6.4020486555697822</v>
      </c>
      <c r="K81" s="1033">
        <v>0.5</v>
      </c>
      <c r="L81" s="1043">
        <v>4</v>
      </c>
      <c r="M81" s="756">
        <f>K81*L81</f>
        <v>2</v>
      </c>
      <c r="N81" s="1026" t="s">
        <v>141</v>
      </c>
      <c r="O81" s="860">
        <v>0.49</v>
      </c>
      <c r="P81" s="714">
        <v>43109</v>
      </c>
      <c r="Q81" s="714">
        <v>43132</v>
      </c>
      <c r="R81" s="756">
        <f>(K81-O81)/O81*100</f>
        <v>2.0408163265306141</v>
      </c>
      <c r="S81" s="824">
        <f>IF(INDEX(Historical!$D$7:$D$1455,MATCH(B81,Historical!$B$7:$B$1455,0))=0,"n/a",(INDEX(Historical!$C$7:$C$1455,MATCH(B81,Historical!$B$7:$B$1455,0))/INDEX(Historical!$D$7:$D$1455,MATCH(B81,Historical!$B$7:$B$1455,0))-1)*100)</f>
        <v>2.0833333333333259</v>
      </c>
      <c r="T81" s="824">
        <f>IF(INDEX(Historical!$F$7:$F$1455,MATCH(B81,Historical!$B$7:$B$1455,0))=0,"n/a",((INDEX(Historical!$C$7:$C$1455,MATCH(B81,Historical!$B$7:$B$1455,0))/INDEX(Historical!$F$7:$F$1455,MATCH(B81,Historical!$B$7:$B$1455,0)))^(1/3)-1)*100)</f>
        <v>2.1282952880393058</v>
      </c>
      <c r="U81" s="824">
        <f>IF(INDEX(Historical!$I$7:$I$1455,MATCH(B81,Historical!$B$7:$B$1455,0))=0,"n/a",((INDEX(Historical!$C$7:$C$1455,MATCH(B81,Historical!$B$7:$B$1455,0))/INDEX(Historical!$I$7:$I$1455,MATCH(B81,Historical!$B$7:$B$1455,0)))^(1/5)-1)*100)</f>
        <v>2.1759491464241165</v>
      </c>
      <c r="V81" s="824">
        <f>IF(INDEX(Historical!$O$7:$O$1455,MATCH(B81,Historical!$B$7:$B$1455,0))=0,"n/a",((INDEX(Historical!$C$7:$C$1455,MATCH(B81,Historical!$B$7:$B$1455,0))/INDEX(Historical!$O$7:$O$1455,MATCH(B81,Historical!$B$7:$B$1455,0)))^(1/10)-1)*100)</f>
        <v>3.2753731196362157</v>
      </c>
      <c r="W81" s="825">
        <f>IF(OR(U81&lt;=0,U81="n/a",V81&lt;=0,V81="n/a"),"n/a",U81/V81)</f>
        <v>0.6643362655018038</v>
      </c>
      <c r="X81" s="826">
        <f>IF(OR(AJ81&lt;=0,AJ81="n/a",U81&lt;=0,U81="n/a"),"n/a",U81/AJ81)</f>
        <v>0.62169975612117612</v>
      </c>
      <c r="Y81" s="774"/>
      <c r="Z81" s="766">
        <f>IF(OR(AC81&lt;0.01,AC81="n/a"),"n/a",M81/AC81*100)</f>
        <v>99.502487562189074</v>
      </c>
      <c r="AA81" s="1042">
        <f>IF(OR(AC81&lt;0.01,AC81="n/a"),"n/a",I81/AC81)</f>
        <v>15.542288557213931</v>
      </c>
      <c r="AB81" s="1043">
        <v>12</v>
      </c>
      <c r="AC81" s="1021">
        <v>2.0099999999999998</v>
      </c>
      <c r="AD81" s="1021">
        <v>2.63</v>
      </c>
      <c r="AE81" s="1021">
        <v>1.4</v>
      </c>
      <c r="AF81" s="1021">
        <v>1.24</v>
      </c>
      <c r="AG81" s="1021">
        <v>20.5</v>
      </c>
      <c r="AH81" s="1021">
        <v>-29.2</v>
      </c>
      <c r="AI81" s="1021">
        <v>1.8499999999999999</v>
      </c>
      <c r="AJ81" s="1021">
        <v>3.5000000000000004</v>
      </c>
      <c r="AK81" s="1021">
        <v>5.91</v>
      </c>
      <c r="AL81" s="1034">
        <v>230540</v>
      </c>
      <c r="AM81" s="1028">
        <v>0.06</v>
      </c>
      <c r="AN81" s="1021">
        <v>1</v>
      </c>
      <c r="AO81" s="868">
        <f>IF(U81="n/a","n/a",IF(AA81&lt;0,"n/a",IF(AA81="n/a","n/a",J81+U81-AA81)))</f>
        <v>-6.9642907552200324</v>
      </c>
      <c r="AP81" s="869">
        <f>IF(U81="n/a","n/a",J81+U81)</f>
        <v>8.5779978019938987</v>
      </c>
      <c r="AQ81" s="1044">
        <f>IF(OR(AC81&lt;0.01,AF81="n/a"),"n/a",(I81/SQRT(22.5*AC81*(I81/AF81))-1)*100)</f>
        <v>-7.4498626906708605</v>
      </c>
      <c r="AR81" s="766">
        <f>INDEX(Historical!$C$7:$C$1455,MATCH(B81,Historical!$B$7:$B$1455,0))*IF(AH81="n/a",1.03,IF(AH81&lt;0,1.01,IF(AH81&gt;10,1.1,(1+AH81/100))))</f>
        <v>1.9796</v>
      </c>
      <c r="AS81" s="1042">
        <f>IF($AI81="n/a",1.03*AR81,IF($AI81&lt;0,1.01*AR81,IF($AI81&gt;10,1.1*AR81,(1+$AI81/100)*AR81)))</f>
        <v>2.0162225999999999</v>
      </c>
      <c r="AT81" s="1042">
        <f>IF($AK81="n/a",1.03*AS81,IF($AK81&lt;0,1.01*AS81,IF($AK81&gt;10,1.1*AS81,(1+$AK81/100)*AS81)))</f>
        <v>2.1353813556599999</v>
      </c>
      <c r="AU81" s="1042">
        <f>IF($AK81="n/a",1.03*AT81,IF($AK81&lt;0,1.01*AT81,IF($AK81&gt;10,1.1*AT81,(1+$AK81/100)*AT81)))</f>
        <v>2.2615823937795057</v>
      </c>
      <c r="AV81" s="1042">
        <f>IF($AK81="n/a",1.03*AU81,IF($AK81&lt;0,1.01*AU81,IF($AK81&gt;10,1.1*AU81,(1+$AK81/100)*AU81)))</f>
        <v>2.3952419132518741</v>
      </c>
      <c r="AW81" s="766">
        <f>SUM(AR81:AV81)</f>
        <v>10.78802826269138</v>
      </c>
      <c r="AX81" s="877">
        <f>AW81/I81*100</f>
        <v>34.532740917706086</v>
      </c>
      <c r="AY81" s="1212">
        <v>0.46</v>
      </c>
      <c r="AZ81" s="1028">
        <v>8.2799999999999994</v>
      </c>
      <c r="BA81" s="1028">
        <v>-20.560000000000002</v>
      </c>
      <c r="BB81" s="1028">
        <v>-1.5</v>
      </c>
      <c r="BC81" s="1028">
        <v>-5.54</v>
      </c>
      <c r="BE81" s="721">
        <v>1985</v>
      </c>
      <c r="BF81" s="1057">
        <f>IF(BE81&gt;2008,0,IF(BE81&gt;2001,1,IF(BE81&gt;1990,2,IF(BE81&gt;1980,3,IF(BE81&gt;1973,4,IF(BE81&gt;1970,5,IF(BE81&gt;1960,6,IF(BE81&gt;1958,7,IF(BE81&gt;1953,8,9)))))))))</f>
        <v>3</v>
      </c>
    </row>
    <row r="82" spans="1:58" ht="11.25" customHeight="1" x14ac:dyDescent="0.2">
      <c r="A82" s="1027" t="s">
        <v>142</v>
      </c>
      <c r="B82" s="1031" t="s">
        <v>143</v>
      </c>
      <c r="C82" s="1181" t="s">
        <v>132</v>
      </c>
      <c r="D82" s="1181" t="s">
        <v>4435</v>
      </c>
      <c r="E82" s="857">
        <v>35</v>
      </c>
      <c r="F82" s="1245">
        <v>78</v>
      </c>
      <c r="G82" s="1245" t="s">
        <v>38</v>
      </c>
      <c r="H82" s="1245" t="s">
        <v>38</v>
      </c>
      <c r="I82" s="1021">
        <v>95.67</v>
      </c>
      <c r="J82" s="766">
        <f>(M82/I82)*100</f>
        <v>2.1950454687989964</v>
      </c>
      <c r="K82" s="1040">
        <v>0.52500000000000002</v>
      </c>
      <c r="L82" s="1043">
        <v>4</v>
      </c>
      <c r="M82" s="756">
        <f>K82*L82</f>
        <v>2.1</v>
      </c>
      <c r="N82" s="1026" t="s">
        <v>144</v>
      </c>
      <c r="O82" s="861">
        <v>0.48499999999999999</v>
      </c>
      <c r="P82" s="1016">
        <v>43427</v>
      </c>
      <c r="Q82" s="1016">
        <v>43444</v>
      </c>
      <c r="R82" s="756">
        <f>(K82-O82)/O82*100</f>
        <v>8.2474226804123791</v>
      </c>
      <c r="S82" s="824">
        <f>IF(INDEX(Historical!$D$7:$D$1455,MATCH(B82,Historical!$B$7:$B$1455,0))=0,"n/a",(INDEX(Historical!$C$7:$C$1455,MATCH(B82,Historical!$B$7:$B$1455,0))/INDEX(Historical!$D$7:$D$1455,MATCH(B82,Historical!$B$7:$B$1455,0))-1)*100)</f>
        <v>7.3099415204678442</v>
      </c>
      <c r="T82" s="824">
        <f>IF(INDEX(Historical!$F$7:$F$1455,MATCH(B82,Historical!$B$7:$B$1455,0))=0,"n/a",((INDEX(Historical!$C$7:$C$1455,MATCH(B82,Historical!$B$7:$B$1455,0))/INDEX(Historical!$F$7:$F$1455,MATCH(B82,Historical!$B$7:$B$1455,0)))^(1/3)-1)*100)</f>
        <v>6.9502005235022812</v>
      </c>
      <c r="U82" s="824">
        <f>IF(INDEX(Historical!$I$7:$I$1455,MATCH(B82,Historical!$B$7:$B$1455,0))=0,"n/a",((INDEX(Historical!$C$7:$C$1455,MATCH(B82,Historical!$B$7:$B$1455,0))/INDEX(Historical!$I$7:$I$1455,MATCH(B82,Historical!$B$7:$B$1455,0)))^(1/5)-1)*100)</f>
        <v>5.7882076535999527</v>
      </c>
      <c r="V82" s="824">
        <f>IF(INDEX(Historical!$O$7:$O$1455,MATCH(B82,Historical!$B$7:$B$1455,0))=0,"n/a",((INDEX(Historical!$C$7:$C$1455,MATCH(B82,Historical!$B$7:$B$1455,0))/INDEX(Historical!$O$7:$O$1455,MATCH(B82,Historical!$B$7:$B$1455,0)))^(1/10)-1)*100)</f>
        <v>3.6270879454675775</v>
      </c>
      <c r="W82" s="825">
        <f>IF(OR(U82&lt;=0,U82="n/a",V82&lt;=0,V82="n/a"),"n/a",U82/V82)</f>
        <v>1.595827766137548</v>
      </c>
      <c r="X82" s="826">
        <f>IF(OR(AJ82&lt;=0,AJ82="n/a",U82&lt;=0,U82="n/a"),"n/a",U82/AJ82)</f>
        <v>0.59063343404081148</v>
      </c>
      <c r="Y82" s="1031"/>
      <c r="Z82" s="766">
        <f>IF(OR(AC82&lt;0.01,AC82="n/a"),"n/a",M82/AC82*100)</f>
        <v>52.763819095477395</v>
      </c>
      <c r="AA82" s="1042">
        <f>IF(OR(AC82&lt;0.01,AC82="n/a"),"n/a",I82/AC82)</f>
        <v>24.037688442211056</v>
      </c>
      <c r="AB82" s="1043">
        <v>9</v>
      </c>
      <c r="AC82" s="1021">
        <v>3.98</v>
      </c>
      <c r="AD82" s="1021">
        <v>3.72</v>
      </c>
      <c r="AE82" s="1021">
        <v>3.44</v>
      </c>
      <c r="AF82" s="1021">
        <v>2.2400000000000002</v>
      </c>
      <c r="AG82" s="1021">
        <v>12.8</v>
      </c>
      <c r="AH82" s="1021">
        <v>10.9</v>
      </c>
      <c r="AI82" s="1021">
        <v>7.0900000000000007</v>
      </c>
      <c r="AJ82" s="1021">
        <v>9.8000000000000007</v>
      </c>
      <c r="AK82" s="1021">
        <v>6.45</v>
      </c>
      <c r="AL82" s="1034">
        <v>10720</v>
      </c>
      <c r="AM82" s="1028">
        <v>1.0999999999999999</v>
      </c>
      <c r="AN82" s="1021">
        <v>0.76</v>
      </c>
      <c r="AO82" s="868">
        <f>IF(U82="n/a","n/a",IF(AA82&lt;0,"n/a",IF(AA82="n/a","n/a",J82+U82-AA82)))</f>
        <v>-16.054435319812107</v>
      </c>
      <c r="AP82" s="869">
        <f>IF(U82="n/a","n/a",J82+U82)</f>
        <v>7.9832531223989491</v>
      </c>
      <c r="AQ82" s="1044">
        <f>IF(OR(AC82&lt;0.01,AF82="n/a"),"n/a",(I82/SQRT(22.5*AC82*(I82/AF82))-1)*100)</f>
        <v>54.696005996783214</v>
      </c>
      <c r="AR82" s="766">
        <f>INDEX(Historical!$C$7:$C$1455,MATCH(B82,Historical!$B$7:$B$1455,0))*IF(AH82="n/a",1.03,IF(AH82&lt;0,1.01,IF(AH82&gt;10,1.1,(1+AH82/100))))</f>
        <v>2.0185</v>
      </c>
      <c r="AS82" s="1042">
        <f>IF($AI82="n/a",1.03*AR82,IF($AI82&lt;0,1.01*AR82,IF($AI82&gt;10,1.1*AR82,(1+$AI82/100)*AR82)))</f>
        <v>2.1616116499999998</v>
      </c>
      <c r="AT82" s="1042">
        <f>IF($AK82="n/a",1.03*AS82,IF($AK82&lt;0,1.01*AS82,IF($AK82&gt;10,1.1*AS82,(1+$AK82/100)*AS82)))</f>
        <v>2.3010356014249997</v>
      </c>
      <c r="AU82" s="1042">
        <f>IF($AK82="n/a",1.03*AT82,IF($AK82&lt;0,1.01*AT82,IF($AK82&gt;10,1.1*AT82,(1+$AK82/100)*AT82)))</f>
        <v>2.4494523977169123</v>
      </c>
      <c r="AV82" s="1042">
        <f>IF($AK82="n/a",1.03*AU82,IF($AK82&lt;0,1.01*AU82,IF($AK82&gt;10,1.1*AU82,(1+$AK82/100)*AU82)))</f>
        <v>2.6074420773696532</v>
      </c>
      <c r="AW82" s="766">
        <f>SUM(AR82:AV82)</f>
        <v>11.538041726511565</v>
      </c>
      <c r="AX82" s="877">
        <f>AW82/I82*100</f>
        <v>12.060250576472839</v>
      </c>
      <c r="AY82" s="1212">
        <v>7.0000000000000007E-2</v>
      </c>
      <c r="AZ82" s="1028">
        <v>25.119999999999997</v>
      </c>
      <c r="BA82" s="1028">
        <v>-5.0500000000000007</v>
      </c>
      <c r="BB82" s="1028">
        <v>0.4</v>
      </c>
      <c r="BC82" s="1028">
        <v>6.87</v>
      </c>
      <c r="BE82" s="721">
        <v>1985</v>
      </c>
      <c r="BF82" s="1057">
        <f>IF(BE82&gt;2008,0,IF(BE82&gt;2001,1,IF(BE82&gt;1990,2,IF(BE82&gt;1980,3,IF(BE82&gt;1973,4,IF(BE82&gt;1970,5,IF(BE82&gt;1960,6,IF(BE82&gt;1958,7,IF(BE82&gt;1953,8,9)))))))))</f>
        <v>3</v>
      </c>
    </row>
    <row r="83" spans="1:58" ht="11.25" customHeight="1" x14ac:dyDescent="0.2">
      <c r="A83" s="1027" t="s">
        <v>449</v>
      </c>
      <c r="B83" s="1031" t="s">
        <v>450</v>
      </c>
      <c r="C83" s="1181" t="s">
        <v>155</v>
      </c>
      <c r="D83" s="1181" t="s">
        <v>4419</v>
      </c>
      <c r="E83" s="857">
        <v>16</v>
      </c>
      <c r="F83" s="1245">
        <v>214</v>
      </c>
      <c r="G83" s="1179" t="s">
        <v>107</v>
      </c>
      <c r="H83" s="1179" t="s">
        <v>107</v>
      </c>
      <c r="I83" s="1030">
        <v>773.22</v>
      </c>
      <c r="J83" s="766">
        <f>(M83/I83)*100</f>
        <v>0.6983782105998293</v>
      </c>
      <c r="K83" s="1033">
        <v>1.35</v>
      </c>
      <c r="L83" s="1043">
        <v>4</v>
      </c>
      <c r="M83" s="756">
        <f>K83*L83</f>
        <v>5.4</v>
      </c>
      <c r="N83" s="1026" t="s">
        <v>153</v>
      </c>
      <c r="O83" s="860">
        <v>1.2</v>
      </c>
      <c r="P83" s="1016">
        <v>43356</v>
      </c>
      <c r="Q83" s="1016">
        <v>43371</v>
      </c>
      <c r="R83" s="756">
        <f>(K83-O83)/O83*100</f>
        <v>12.500000000000011</v>
      </c>
      <c r="S83" s="824">
        <f>IF(INDEX(Historical!$D$7:$D$1455,MATCH(B83,Historical!$B$7:$B$1455,0))=0,"n/a",(INDEX(Historical!$C$7:$C$1455,MATCH(B83,Historical!$B$7:$B$1455,0))/INDEX(Historical!$D$7:$D$1455,MATCH(B83,Historical!$B$7:$B$1455,0))-1)*100)</f>
        <v>15.384615384615397</v>
      </c>
      <c r="T83" s="824">
        <f>IF(INDEX(Historical!$F$7:$F$1455,MATCH(B83,Historical!$B$7:$B$1455,0))=0,"n/a",((INDEX(Historical!$C$7:$C$1455,MATCH(B83,Historical!$B$7:$B$1455,0))/INDEX(Historical!$F$7:$F$1455,MATCH(B83,Historical!$B$7:$B$1455,0)))^(1/3)-1)*100)</f>
        <v>17.414726986985496</v>
      </c>
      <c r="U83" s="824">
        <f>IF(INDEX(Historical!$I$7:$I$1455,MATCH(B83,Historical!$B$7:$B$1455,0))=0,"n/a",((INDEX(Historical!$C$7:$C$1455,MATCH(B83,Historical!$B$7:$B$1455,0))/INDEX(Historical!$I$7:$I$1455,MATCH(B83,Historical!$B$7:$B$1455,0)))^(1/5)-1)*100)</f>
        <v>16.465861577965679</v>
      </c>
      <c r="V83" s="824">
        <f>IF(INDEX(Historical!$O$7:$O$1455,MATCH(B83,Historical!$B$7:$B$1455,0))=0,"n/a",((INDEX(Historical!$C$7:$C$1455,MATCH(B83,Historical!$B$7:$B$1455,0))/INDEX(Historical!$O$7:$O$1455,MATCH(B83,Historical!$B$7:$B$1455,0)))^(1/10)-1)*100)</f>
        <v>17.726161561467912</v>
      </c>
      <c r="W83" s="825">
        <f>IF(OR(U83&lt;=0,U83="n/a",V83&lt;=0,V83="n/a"),"n/a",U83/V83)</f>
        <v>0.92890169825362545</v>
      </c>
      <c r="X83" s="826">
        <f>IF(OR(AJ83&lt;=0,AJ83="n/a",U83&lt;=0,U83="n/a"),"n/a",U83/AJ83)</f>
        <v>1.8500968065129977</v>
      </c>
      <c r="Y83" s="780"/>
      <c r="Z83" s="766">
        <f>IF(OR(AC83&lt;0.01,AC83="n/a"),"n/a",M83/AC83*100)</f>
        <v>31.63444639718805</v>
      </c>
      <c r="AA83" s="1042">
        <f>IF(OR(AC83&lt;0.01,AC83="n/a"),"n/a",I83/AC83)</f>
        <v>45.297012302284713</v>
      </c>
      <c r="AB83" s="1043">
        <v>12</v>
      </c>
      <c r="AC83" s="1021">
        <v>17.07</v>
      </c>
      <c r="AD83" s="1021" t="s">
        <v>138</v>
      </c>
      <c r="AE83" s="1021">
        <v>9.39</v>
      </c>
      <c r="AF83" s="1021">
        <v>6.98</v>
      </c>
      <c r="AG83" s="1021">
        <v>18.099999999999998</v>
      </c>
      <c r="AH83" s="1021">
        <v>20.200000000000003</v>
      </c>
      <c r="AI83" s="1021" t="s">
        <v>138</v>
      </c>
      <c r="AJ83" s="1021">
        <v>8.9</v>
      </c>
      <c r="AK83" s="1021" t="s">
        <v>138</v>
      </c>
      <c r="AL83" s="1034">
        <v>1420</v>
      </c>
      <c r="AM83" s="1028">
        <v>0.3</v>
      </c>
      <c r="AN83" s="1021">
        <v>0</v>
      </c>
      <c r="AO83" s="868">
        <f>IF(U83="n/a","n/a",IF(AA83&lt;0,"n/a",IF(AA83="n/a","n/a",J83+U83-AA83)))</f>
        <v>-28.132772513719203</v>
      </c>
      <c r="AP83" s="869">
        <f>IF(U83="n/a","n/a",J83+U83)</f>
        <v>17.16423978856551</v>
      </c>
      <c r="AQ83" s="1044">
        <f>IF(OR(AC83&lt;0.01,AF83="n/a"),"n/a",(I83/SQRT(22.5*AC83*(I83/AF83))-1)*100)</f>
        <v>274.86183876785992</v>
      </c>
      <c r="AR83" s="766">
        <f>INDEX(Historical!$C$7:$C$1455,MATCH(B83,Historical!$B$7:$B$1455,0))*IF(AH83="n/a",1.03,IF(AH83&lt;0,1.01,IF(AH83&gt;10,1.1,(1+AH83/100))))</f>
        <v>4.95</v>
      </c>
      <c r="AS83" s="1042">
        <f>IF($AI83="n/a",1.03*AR83,IF($AI83&lt;0,1.01*AR83,IF($AI83&gt;10,1.1*AR83,(1+$AI83/100)*AR83)))</f>
        <v>5.0985000000000005</v>
      </c>
      <c r="AT83" s="1042">
        <f>IF($AK83="n/a",1.03*AS83,IF($AK83&lt;0,1.01*AS83,IF($AK83&gt;10,1.1*AS83,(1+$AK83/100)*AS83)))</f>
        <v>5.2514550000000009</v>
      </c>
      <c r="AU83" s="1042">
        <f>IF($AK83="n/a",1.03*AT83,IF($AK83&lt;0,1.01*AT83,IF($AK83&gt;10,1.1*AT83,(1+$AK83/100)*AT83)))</f>
        <v>5.4089986500000009</v>
      </c>
      <c r="AV83" s="1042">
        <f>IF($AK83="n/a",1.03*AU83,IF($AK83&lt;0,1.01*AU83,IF($AK83&gt;10,1.1*AU83,(1+$AK83/100)*AU83)))</f>
        <v>5.5712686095000015</v>
      </c>
      <c r="AW83" s="766">
        <f>SUM(AR83:AV83)</f>
        <v>26.280222259500004</v>
      </c>
      <c r="AX83" s="877">
        <f>AW83/I83*100</f>
        <v>3.3988027029176693</v>
      </c>
      <c r="AY83" s="1212">
        <v>0.5</v>
      </c>
      <c r="AZ83" s="1028">
        <v>49.6</v>
      </c>
      <c r="BA83" s="1028">
        <v>-2.12</v>
      </c>
      <c r="BB83" s="1028">
        <v>10.76</v>
      </c>
      <c r="BC83" s="1028">
        <v>21.86</v>
      </c>
      <c r="BE83" s="721">
        <v>2003</v>
      </c>
      <c r="BF83" s="1057">
        <f>IF(BE83&gt;2008,0,IF(BE83&gt;2001,1,IF(BE83&gt;1990,2,IF(BE83&gt;1980,3,IF(BE83&gt;1973,4,IF(BE83&gt;1970,5,IF(BE83&gt;1960,6,IF(BE83&gt;1958,7,IF(BE83&gt;1953,8,9)))))))))</f>
        <v>1</v>
      </c>
    </row>
    <row r="84" spans="1:58" ht="11.25" customHeight="1" x14ac:dyDescent="0.2">
      <c r="A84" s="1019" t="s">
        <v>451</v>
      </c>
      <c r="B84" s="1031" t="s">
        <v>452</v>
      </c>
      <c r="C84" s="1181" t="s">
        <v>109</v>
      </c>
      <c r="D84" s="1181" t="s">
        <v>4434</v>
      </c>
      <c r="E84" s="857">
        <v>17</v>
      </c>
      <c r="F84" s="1245">
        <v>182</v>
      </c>
      <c r="G84" s="1070" t="s">
        <v>38</v>
      </c>
      <c r="H84" s="1070" t="s">
        <v>38</v>
      </c>
      <c r="I84" s="1030">
        <v>38.090000000000003</v>
      </c>
      <c r="J84" s="766">
        <f>(M84/I84)*100</f>
        <v>2.5203465476503015</v>
      </c>
      <c r="K84" s="1033">
        <v>0.24</v>
      </c>
      <c r="L84" s="1043">
        <v>4</v>
      </c>
      <c r="M84" s="756">
        <f>K84*L84</f>
        <v>0.96</v>
      </c>
      <c r="N84" s="1026" t="s">
        <v>4010</v>
      </c>
      <c r="O84" s="860">
        <v>0.23</v>
      </c>
      <c r="P84" s="1016">
        <v>43167</v>
      </c>
      <c r="Q84" s="1016">
        <v>43185</v>
      </c>
      <c r="R84" s="756">
        <f>(K84-O84)/O84*100</f>
        <v>4.3478260869565135</v>
      </c>
      <c r="S84" s="824">
        <f>IF(INDEX(Historical!$D$7:$D$1455,MATCH(B84,Historical!$B$7:$B$1455,0))=0,"n/a",(INDEX(Historical!$C$7:$C$1455,MATCH(B84,Historical!$B$7:$B$1455,0))/INDEX(Historical!$D$7:$D$1455,MATCH(B84,Historical!$B$7:$B$1455,0))-1)*100)</f>
        <v>2.2222222222222143</v>
      </c>
      <c r="T84" s="824">
        <f>IF(INDEX(Historical!$F$7:$F$1455,MATCH(B84,Historical!$B$7:$B$1455,0))=0,"n/a",((INDEX(Historical!$C$7:$C$1455,MATCH(B84,Historical!$B$7:$B$1455,0))/INDEX(Historical!$F$7:$F$1455,MATCH(B84,Historical!$B$7:$B$1455,0)))^(1/3)-1)*100)</f>
        <v>2.2735015906365508</v>
      </c>
      <c r="U84" s="824">
        <f>IF(INDEX(Historical!$I$7:$I$1455,MATCH(B84,Historical!$B$7:$B$1455,0))=0,"n/a",((INDEX(Historical!$C$7:$C$1455,MATCH(B84,Historical!$B$7:$B$1455,0))/INDEX(Historical!$I$7:$I$1455,MATCH(B84,Historical!$B$7:$B$1455,0)))^(1/5)-1)*100)</f>
        <v>2.3280728215380408</v>
      </c>
      <c r="V84" s="824">
        <f>IF(INDEX(Historical!$O$7:$O$1455,MATCH(B84,Historical!$B$7:$B$1455,0))=0,"n/a",((INDEX(Historical!$C$7:$C$1455,MATCH(B84,Historical!$B$7:$B$1455,0))/INDEX(Historical!$O$7:$O$1455,MATCH(B84,Historical!$B$7:$B$1455,0)))^(1/10)-1)*100)</f>
        <v>2.7706205118285476</v>
      </c>
      <c r="W84" s="825">
        <f>IF(OR(U84&lt;=0,U84="n/a",V84&lt;=0,V84="n/a"),"n/a",U84/V84)</f>
        <v>0.8402712719402935</v>
      </c>
      <c r="X84" s="826">
        <f>IF(OR(AJ84&lt;=0,AJ84="n/a",U84&lt;=0,U84="n/a"),"n/a",U84/AJ84)</f>
        <v>0.58201820538451021</v>
      </c>
      <c r="Y84" s="1031"/>
      <c r="Z84" s="766">
        <f>IF(OR(AC84&lt;0.01,AC84="n/a"),"n/a",M84/AC84*100)</f>
        <v>40.506329113924053</v>
      </c>
      <c r="AA84" s="1042">
        <f>IF(OR(AC84&lt;0.01,AC84="n/a"),"n/a",I84/AC84)</f>
        <v>16.071729957805907</v>
      </c>
      <c r="AB84" s="1043">
        <v>12</v>
      </c>
      <c r="AC84" s="1021">
        <v>2.37</v>
      </c>
      <c r="AD84" s="1021" t="s">
        <v>138</v>
      </c>
      <c r="AE84" s="1021">
        <v>4.8099999999999996</v>
      </c>
      <c r="AF84" s="1021">
        <v>1.62</v>
      </c>
      <c r="AG84" s="1021">
        <v>9.6</v>
      </c>
      <c r="AH84" s="1021">
        <v>0.8</v>
      </c>
      <c r="AI84" s="1021" t="s">
        <v>138</v>
      </c>
      <c r="AJ84" s="1021">
        <v>4</v>
      </c>
      <c r="AK84" s="1021" t="s">
        <v>138</v>
      </c>
      <c r="AL84" s="1034">
        <v>139.03</v>
      </c>
      <c r="AM84" s="1028">
        <v>20.5</v>
      </c>
      <c r="AN84" s="1021">
        <v>0</v>
      </c>
      <c r="AO84" s="868">
        <f>IF(U84="n/a","n/a",IF(AA84&lt;0,"n/a",IF(AA84="n/a","n/a",J84+U84-AA84)))</f>
        <v>-11.223310588617565</v>
      </c>
      <c r="AP84" s="869">
        <f>IF(U84="n/a","n/a",J84+U84)</f>
        <v>4.8484193691883419</v>
      </c>
      <c r="AQ84" s="1044">
        <f>IF(OR(AC84&lt;0.01,AF84="n/a"),"n/a",(I84/SQRT(22.5*AC84*(I84/AF84))-1)*100)</f>
        <v>7.5715834671046256</v>
      </c>
      <c r="AR84" s="766">
        <f>INDEX(Historical!$C$7:$C$1455,MATCH(B84,Historical!$B$7:$B$1455,0))*IF(AH84="n/a",1.03,IF(AH84&lt;0,1.01,IF(AH84&gt;10,1.1,(1+AH84/100))))</f>
        <v>0.92736000000000007</v>
      </c>
      <c r="AS84" s="1042">
        <f>IF($AI84="n/a",1.03*AR84,IF($AI84&lt;0,1.01*AR84,IF($AI84&gt;10,1.1*AR84,(1+$AI84/100)*AR84)))</f>
        <v>0.95518080000000005</v>
      </c>
      <c r="AT84" s="1042">
        <f>IF($AK84="n/a",1.03*AS84,IF($AK84&lt;0,1.01*AS84,IF($AK84&gt;10,1.1*AS84,(1+$AK84/100)*AS84)))</f>
        <v>0.98383622400000004</v>
      </c>
      <c r="AU84" s="1042">
        <f>IF($AK84="n/a",1.03*AT84,IF($AK84&lt;0,1.01*AT84,IF($AK84&gt;10,1.1*AT84,(1+$AK84/100)*AT84)))</f>
        <v>1.0133513107200001</v>
      </c>
      <c r="AV84" s="1042">
        <f>IF($AK84="n/a",1.03*AU84,IF($AK84&lt;0,1.01*AU84,IF($AK84&gt;10,1.1*AU84,(1+$AK84/100)*AU84)))</f>
        <v>1.0437518500416001</v>
      </c>
      <c r="AW84" s="766">
        <f>SUM(AR84:AV84)</f>
        <v>4.9234801847616003</v>
      </c>
      <c r="AX84" s="877">
        <f>AW84/I84*100</f>
        <v>12.925912798008927</v>
      </c>
      <c r="AY84" s="1212">
        <v>0.13</v>
      </c>
      <c r="AZ84" s="1028">
        <v>8.83</v>
      </c>
      <c r="BA84" s="1028">
        <v>-29.409999999999997</v>
      </c>
      <c r="BB84" s="1028">
        <v>-1.9300000000000002</v>
      </c>
      <c r="BC84" s="1028">
        <v>-10.7</v>
      </c>
      <c r="BE84" s="721">
        <v>2002</v>
      </c>
      <c r="BF84" s="1057">
        <f>IF(BE84&gt;2008,0,IF(BE84&gt;2001,1,IF(BE84&gt;1990,2,IF(BE84&gt;1980,3,IF(BE84&gt;1973,4,IF(BE84&gt;1970,5,IF(BE84&gt;1960,6,IF(BE84&gt;1958,7,IF(BE84&gt;1953,8,9)))))))))</f>
        <v>1</v>
      </c>
    </row>
    <row r="85" spans="1:58" ht="11.25" customHeight="1" x14ac:dyDescent="0.2">
      <c r="A85" s="1019" t="s">
        <v>968</v>
      </c>
      <c r="B85" s="1031" t="s">
        <v>969</v>
      </c>
      <c r="C85" s="1181" t="s">
        <v>248</v>
      </c>
      <c r="D85" s="1181" t="s">
        <v>4429</v>
      </c>
      <c r="E85" s="857">
        <v>9</v>
      </c>
      <c r="F85" s="1245">
        <v>371</v>
      </c>
      <c r="G85" s="1050" t="s">
        <v>107</v>
      </c>
      <c r="H85" s="1050" t="s">
        <v>107</v>
      </c>
      <c r="I85" s="1030">
        <v>85.91</v>
      </c>
      <c r="J85" s="766">
        <f>(M85/I85)*100</f>
        <v>2.8867419392387386</v>
      </c>
      <c r="K85" s="1033">
        <v>0.62</v>
      </c>
      <c r="L85" s="1043">
        <v>4</v>
      </c>
      <c r="M85" s="756">
        <f>K85*L85</f>
        <v>2.48</v>
      </c>
      <c r="N85" s="1026" t="s">
        <v>432</v>
      </c>
      <c r="O85" s="860">
        <v>0.6</v>
      </c>
      <c r="P85" s="1016">
        <v>43242</v>
      </c>
      <c r="Q85" s="1016">
        <v>43258</v>
      </c>
      <c r="R85" s="756">
        <f>(K85-O85)/O85*100</f>
        <v>3.3333333333333366</v>
      </c>
      <c r="S85" s="824">
        <f>IF(INDEX(Historical!$D$7:$D$1455,MATCH(B85,Historical!$B$7:$B$1455,0))=0,"n/a",(INDEX(Historical!$C$7:$C$1455,MATCH(B85,Historical!$B$7:$B$1455,0))/INDEX(Historical!$D$7:$D$1455,MATCH(B85,Historical!$B$7:$B$1455,0))-1)*100)</f>
        <v>3.4782608695652195</v>
      </c>
      <c r="T85" s="824">
        <f>IF(INDEX(Historical!$F$7:$F$1455,MATCH(B85,Historical!$B$7:$B$1455,0))=0,"n/a",((INDEX(Historical!$C$7:$C$1455,MATCH(B85,Historical!$B$7:$B$1455,0))/INDEX(Historical!$F$7:$F$1455,MATCH(B85,Historical!$B$7:$B$1455,0)))^(1/3)-1)*100)</f>
        <v>3.9314609252725896</v>
      </c>
      <c r="U85" s="824">
        <f>IF(INDEX(Historical!$I$7:$I$1455,MATCH(B85,Historical!$B$7:$B$1455,0))=0,"n/a",((INDEX(Historical!$C$7:$C$1455,MATCH(B85,Historical!$B$7:$B$1455,0))/INDEX(Historical!$I$7:$I$1455,MATCH(B85,Historical!$B$7:$B$1455,0)))^(1/5)-1)*100)</f>
        <v>4.7184078606183233</v>
      </c>
      <c r="V85" s="824">
        <f>IF(INDEX(Historical!$O$7:$O$1455,MATCH(B85,Historical!$B$7:$B$1455,0))=0,"n/a",((INDEX(Historical!$C$7:$C$1455,MATCH(B85,Historical!$B$7:$B$1455,0))/INDEX(Historical!$O$7:$O$1455,MATCH(B85,Historical!$B$7:$B$1455,0)))^(1/10)-1)*100)</f>
        <v>4.4493216110784273</v>
      </c>
      <c r="W85" s="825">
        <f>IF(OR(U85&lt;=0,U85="n/a",V85&lt;=0,V85="n/a"),"n/a",U85/V85)</f>
        <v>1.0604780398139559</v>
      </c>
      <c r="X85" s="826">
        <f>IF(OR(AJ85&lt;=0,AJ85="n/a",U85&lt;=0,U85="n/a"),"n/a",U85/AJ85)</f>
        <v>2.3592039303091616</v>
      </c>
      <c r="Y85" s="1032" t="s">
        <v>970</v>
      </c>
      <c r="Z85" s="766">
        <f>IF(OR(AC85&lt;0.01,AC85="n/a"),"n/a",M85/AC85*100)</f>
        <v>36.310395314787705</v>
      </c>
      <c r="AA85" s="1042">
        <f>IF(OR(AC85&lt;0.01,AC85="n/a"),"n/a",I85/AC85)</f>
        <v>12.578330893118594</v>
      </c>
      <c r="AB85" s="1043">
        <v>12</v>
      </c>
      <c r="AC85" s="1021">
        <v>6.83</v>
      </c>
      <c r="AD85" s="1021">
        <v>0.55000000000000004</v>
      </c>
      <c r="AE85" s="1021">
        <v>0.81</v>
      </c>
      <c r="AF85" s="1021">
        <v>3.67</v>
      </c>
      <c r="AG85" s="1021">
        <v>11.200000000000001</v>
      </c>
      <c r="AH85" s="1021">
        <v>-12.5</v>
      </c>
      <c r="AI85" s="1021">
        <v>11.66</v>
      </c>
      <c r="AJ85" s="1021">
        <v>2</v>
      </c>
      <c r="AK85" s="1021">
        <v>23</v>
      </c>
      <c r="AL85" s="1034">
        <v>7480</v>
      </c>
      <c r="AM85" s="1028">
        <v>0.1</v>
      </c>
      <c r="AN85" s="1021">
        <v>1.1000000000000001</v>
      </c>
      <c r="AO85" s="868">
        <f>IF(U85="n/a","n/a",IF(AA85&lt;0,"n/a",IF(AA85="n/a","n/a",J85+U85-AA85)))</f>
        <v>-4.9731810932615321</v>
      </c>
      <c r="AP85" s="869">
        <f>IF(U85="n/a","n/a",J85+U85)</f>
        <v>7.6051497998570614</v>
      </c>
      <c r="AQ85" s="1044">
        <f>IF(OR(AC85&lt;0.01,AF85="n/a"),"n/a",(I85/SQRT(22.5*AC85*(I85/AF85))-1)*100)</f>
        <v>43.236361581121876</v>
      </c>
      <c r="AR85" s="766">
        <f>INDEX(Historical!$C$7:$C$1455,MATCH(B85,Historical!$B$7:$B$1455,0))*IF(AH85="n/a",1.03,IF(AH85&lt;0,1.01,IF(AH85&gt;10,1.1,(1+AH85/100))))</f>
        <v>2.4037999999999999</v>
      </c>
      <c r="AS85" s="1042">
        <f>IF($AI85="n/a",1.03*AR85,IF($AI85&lt;0,1.01*AR85,IF($AI85&gt;10,1.1*AR85,(1+$AI85/100)*AR85)))</f>
        <v>2.64418</v>
      </c>
      <c r="AT85" s="1042">
        <f>IF($AK85="n/a",1.03*AS85,IF($AK85&lt;0,1.01*AS85,IF($AK85&gt;10,1.1*AS85,(1+$AK85/100)*AS85)))</f>
        <v>2.908598</v>
      </c>
      <c r="AU85" s="1042">
        <f>IF($AK85="n/a",1.03*AT85,IF($AK85&lt;0,1.01*AT85,IF($AK85&gt;10,1.1*AT85,(1+$AK85/100)*AT85)))</f>
        <v>3.1994578000000002</v>
      </c>
      <c r="AV85" s="1042">
        <f>IF($AK85="n/a",1.03*AU85,IF($AK85&lt;0,1.01*AU85,IF($AK85&gt;10,1.1*AU85,(1+$AK85/100)*AU85)))</f>
        <v>3.5194035800000005</v>
      </c>
      <c r="AW85" s="766">
        <f>SUM(AR85:AV85)</f>
        <v>14.675439380000002</v>
      </c>
      <c r="AX85" s="877">
        <f>AW85/I85*100</f>
        <v>17.082341264113609</v>
      </c>
      <c r="AY85" s="1212">
        <v>1.1000000000000001</v>
      </c>
      <c r="AZ85" s="1028">
        <v>13.05</v>
      </c>
      <c r="BA85" s="1028">
        <v>-25.569999999999997</v>
      </c>
      <c r="BB85" s="1028">
        <v>1.55</v>
      </c>
      <c r="BC85" s="1028">
        <v>-12.5</v>
      </c>
      <c r="BE85" s="721">
        <v>2010</v>
      </c>
      <c r="BF85" s="1057">
        <f>IF(BE85&gt;2008,0,IF(BE85&gt;2001,1,IF(BE85&gt;1990,2,IF(BE85&gt;1980,3,IF(BE85&gt;1973,4,IF(BE85&gt;1970,5,IF(BE85&gt;1960,6,IF(BE85&gt;1958,7,IF(BE85&gt;1953,8,9)))))))))</f>
        <v>0</v>
      </c>
    </row>
    <row r="86" spans="1:58" ht="11.25" customHeight="1" x14ac:dyDescent="0.2">
      <c r="A86" s="1019" t="s">
        <v>145</v>
      </c>
      <c r="B86" s="1031" t="s">
        <v>146</v>
      </c>
      <c r="C86" s="1181" t="s">
        <v>4283</v>
      </c>
      <c r="D86" s="1181" t="s">
        <v>4420</v>
      </c>
      <c r="E86" s="857">
        <v>44</v>
      </c>
      <c r="F86" s="1245">
        <v>56</v>
      </c>
      <c r="G86" s="1086" t="s">
        <v>38</v>
      </c>
      <c r="H86" s="1086" t="s">
        <v>116</v>
      </c>
      <c r="I86" s="1021">
        <v>147.41999999999999</v>
      </c>
      <c r="J86" s="766">
        <f>(M86/I86)*100</f>
        <v>2.1435354768688106</v>
      </c>
      <c r="K86" s="1033">
        <v>0.79</v>
      </c>
      <c r="L86" s="1043">
        <v>4</v>
      </c>
      <c r="M86" s="756">
        <f>K86*L86</f>
        <v>3.16</v>
      </c>
      <c r="N86" s="1026" t="s">
        <v>147</v>
      </c>
      <c r="O86" s="860">
        <v>0.69</v>
      </c>
      <c r="P86" s="1016">
        <v>43447</v>
      </c>
      <c r="Q86" s="1016">
        <v>43466</v>
      </c>
      <c r="R86" s="756">
        <f>(K86-O86)/O86*100</f>
        <v>14.49275362318842</v>
      </c>
      <c r="S86" s="824">
        <f>IF(INDEX(Historical!$D$7:$D$1455,MATCH(B86,Historical!$B$7:$B$1455,0))=0,"n/a",(INDEX(Historical!$C$7:$C$1455,MATCH(B86,Historical!$B$7:$B$1455,0))/INDEX(Historical!$D$7:$D$1455,MATCH(B86,Historical!$B$7:$B$1455,0))-1)*100)</f>
        <v>7.5471698113207308</v>
      </c>
      <c r="T86" s="824">
        <f>IF(INDEX(Historical!$F$7:$F$1455,MATCH(B86,Historical!$B$7:$B$1455,0))=0,"n/a",((INDEX(Historical!$C$7:$C$1455,MATCH(B86,Historical!$B$7:$B$1455,0))/INDEX(Historical!$F$7:$F$1455,MATCH(B86,Historical!$B$7:$B$1455,0)))^(1/3)-1)*100)</f>
        <v>10.591030351274888</v>
      </c>
      <c r="U86" s="824">
        <f>IF(INDEX(Historical!$I$7:$I$1455,MATCH(B86,Historical!$B$7:$B$1455,0))=0,"n/a",((INDEX(Historical!$C$7:$C$1455,MATCH(B86,Historical!$B$7:$B$1455,0))/INDEX(Historical!$I$7:$I$1455,MATCH(B86,Historical!$B$7:$B$1455,0)))^(1/5)-1)*100)</f>
        <v>10.558726350887504</v>
      </c>
      <c r="V86" s="824">
        <f>IF(INDEX(Historical!$O$7:$O$1455,MATCH(B86,Historical!$B$7:$B$1455,0))=0,"n/a",((INDEX(Historical!$C$7:$C$1455,MATCH(B86,Historical!$B$7:$B$1455,0))/INDEX(Historical!$O$7:$O$1455,MATCH(B86,Historical!$B$7:$B$1455,0)))^(1/10)-1)*100)</f>
        <v>10.989894716477909</v>
      </c>
      <c r="W86" s="825">
        <f>IF(OR(U86&lt;=0,U86="n/a",V86&lt;=0,V86="n/a"),"n/a",U86/V86)</f>
        <v>0.96076683383108985</v>
      </c>
      <c r="X86" s="826">
        <f>IF(OR(AJ86&lt;=0,AJ86="n/a",U86&lt;=0,U86="n/a"),"n/a",U86/AJ86)</f>
        <v>1.0885284897822167</v>
      </c>
      <c r="Y86" s="1031" t="s">
        <v>4077</v>
      </c>
      <c r="Z86" s="766">
        <f>IF(OR(AC86&lt;0.01,AC86="n/a"),"n/a",M86/AC86*100)</f>
        <v>80.818414322250646</v>
      </c>
      <c r="AA86" s="1042">
        <f>IF(OR(AC86&lt;0.01,AC86="n/a"),"n/a",I86/AC86)</f>
        <v>37.703324808184142</v>
      </c>
      <c r="AB86" s="1043">
        <v>6</v>
      </c>
      <c r="AC86" s="1021">
        <v>3.91</v>
      </c>
      <c r="AD86" s="1021">
        <v>2.27</v>
      </c>
      <c r="AE86" s="1021">
        <v>4.76</v>
      </c>
      <c r="AF86" s="1021">
        <v>13.76</v>
      </c>
      <c r="AG86" s="1021">
        <v>39.700000000000003</v>
      </c>
      <c r="AH86" s="1021">
        <v>-4.9000000000000004</v>
      </c>
      <c r="AI86" s="1021">
        <v>13.61</v>
      </c>
      <c r="AJ86" s="1021">
        <v>9.7000000000000011</v>
      </c>
      <c r="AK86" s="1021">
        <v>16.66</v>
      </c>
      <c r="AL86" s="1034">
        <v>64620.000000000007</v>
      </c>
      <c r="AM86" s="1028">
        <v>0.2</v>
      </c>
      <c r="AN86" s="1021">
        <v>0.43</v>
      </c>
      <c r="AO86" s="868">
        <f>IF(U86="n/a","n/a",IF(AA86&lt;0,"n/a",IF(AA86="n/a","n/a",J86+U86-AA86)))</f>
        <v>-25.001062980427825</v>
      </c>
      <c r="AP86" s="869">
        <f>IF(U86="n/a","n/a",J86+U86)</f>
        <v>12.702261827756315</v>
      </c>
      <c r="AQ86" s="1044">
        <f>IF(OR(AC86&lt;0.01,AF86="n/a"),"n/a",(I86/SQRT(22.5*AC86*(I86/AF86))-1)*100)</f>
        <v>380.18410791446036</v>
      </c>
      <c r="AR86" s="766">
        <f>INDEX(Historical!$C$7:$C$1455,MATCH(B86,Historical!$B$7:$B$1455,0))*IF(AH86="n/a",1.03,IF(AH86&lt;0,1.01,IF(AH86&gt;10,1.1,(1+AH86/100))))</f>
        <v>2.3028</v>
      </c>
      <c r="AS86" s="1042">
        <f>IF($AI86="n/a",1.03*AR86,IF($AI86&lt;0,1.01*AR86,IF($AI86&gt;10,1.1*AR86,(1+$AI86/100)*AR86)))</f>
        <v>2.53308</v>
      </c>
      <c r="AT86" s="1042">
        <f>IF($AK86="n/a",1.03*AS86,IF($AK86&lt;0,1.01*AS86,IF($AK86&gt;10,1.1*AS86,(1+$AK86/100)*AS86)))</f>
        <v>2.7863880000000001</v>
      </c>
      <c r="AU86" s="1042">
        <f>IF($AK86="n/a",1.03*AT86,IF($AK86&lt;0,1.01*AT86,IF($AK86&gt;10,1.1*AT86,(1+$AK86/100)*AT86)))</f>
        <v>3.0650268000000005</v>
      </c>
      <c r="AV86" s="1042">
        <f>IF($AK86="n/a",1.03*AU86,IF($AK86&lt;0,1.01*AU86,IF($AK86&gt;10,1.1*AU86,(1+$AK86/100)*AU86)))</f>
        <v>3.3715294800000009</v>
      </c>
      <c r="AW86" s="766">
        <f>SUM(AR86:AV86)</f>
        <v>14.058824280000001</v>
      </c>
      <c r="AX86" s="877">
        <f>AW86/I86*100</f>
        <v>9.5365786731786741</v>
      </c>
      <c r="AY86" s="1212">
        <v>0.92</v>
      </c>
      <c r="AZ86" s="1028">
        <v>36.99</v>
      </c>
      <c r="BA86" s="1028">
        <v>-3.9699999999999998</v>
      </c>
      <c r="BB86" s="1028">
        <v>1.7999999999999998</v>
      </c>
      <c r="BC86" s="1028">
        <v>10.530000000000001</v>
      </c>
      <c r="BE86" s="721">
        <v>1976</v>
      </c>
      <c r="BF86" s="1057">
        <f>IF(BE86&gt;2008,0,IF(BE86&gt;2001,1,IF(BE86&gt;1990,2,IF(BE86&gt;1980,3,IF(BE86&gt;1973,4,IF(BE86&gt;1970,5,IF(BE86&gt;1960,6,IF(BE86&gt;1958,7,IF(BE86&gt;1953,8,9)))))))))</f>
        <v>4</v>
      </c>
    </row>
    <row r="87" spans="1:58" ht="11.25" customHeight="1" x14ac:dyDescent="0.2">
      <c r="A87" s="1019" t="s">
        <v>971</v>
      </c>
      <c r="B87" s="1031" t="s">
        <v>972</v>
      </c>
      <c r="C87" s="1181" t="s">
        <v>4414</v>
      </c>
      <c r="D87" s="1181" t="s">
        <v>4415</v>
      </c>
      <c r="E87" s="857">
        <v>7</v>
      </c>
      <c r="F87" s="1245">
        <v>591</v>
      </c>
      <c r="G87" s="1209" t="s">
        <v>38</v>
      </c>
      <c r="H87" s="1209" t="s">
        <v>38</v>
      </c>
      <c r="I87" s="1030">
        <v>190.57</v>
      </c>
      <c r="J87" s="766">
        <f>(M87/I87)*100</f>
        <v>3.0854804009025556</v>
      </c>
      <c r="K87" s="1033">
        <v>1.47</v>
      </c>
      <c r="L87" s="1043">
        <v>4</v>
      </c>
      <c r="M87" s="756">
        <f>K87*L87</f>
        <v>5.88</v>
      </c>
      <c r="N87" s="1026" t="s">
        <v>221</v>
      </c>
      <c r="O87" s="860">
        <v>1.42</v>
      </c>
      <c r="P87" s="1016">
        <v>43187</v>
      </c>
      <c r="Q87" s="1016">
        <v>43206</v>
      </c>
      <c r="R87" s="756">
        <f>(K87-O87)/O87*100</f>
        <v>3.521126760563384</v>
      </c>
      <c r="S87" s="824">
        <f>IF(INDEX(Historical!$D$7:$D$1455,MATCH(B87,Historical!$B$7:$B$1455,0))=0,"n/a",(INDEX(Historical!$C$7:$C$1455,MATCH(B87,Historical!$B$7:$B$1455,0))/INDEX(Historical!$D$7:$D$1455,MATCH(B87,Historical!$B$7:$B$1455,0))-1)*100)</f>
        <v>5.8490566037735725</v>
      </c>
      <c r="T87" s="824">
        <f>IF(INDEX(Historical!$F$7:$F$1455,MATCH(B87,Historical!$B$7:$B$1455,0))=0,"n/a",((INDEX(Historical!$C$7:$C$1455,MATCH(B87,Historical!$B$7:$B$1455,0))/INDEX(Historical!$F$7:$F$1455,MATCH(B87,Historical!$B$7:$B$1455,0)))^(1/3)-1)*100)</f>
        <v>7.230209593387471</v>
      </c>
      <c r="U87" s="824">
        <f>IF(INDEX(Historical!$I$7:$I$1455,MATCH(B87,Historical!$B$7:$B$1455,0))=0,"n/a",((INDEX(Historical!$C$7:$C$1455,MATCH(B87,Historical!$B$7:$B$1455,0))/INDEX(Historical!$I$7:$I$1455,MATCH(B87,Historical!$B$7:$B$1455,0)))^(1/5)-1)*100)</f>
        <v>8.0883102894335543</v>
      </c>
      <c r="V87" s="824">
        <f>IF(INDEX(Historical!$O$7:$O$1455,MATCH(B87,Historical!$B$7:$B$1455,0))=0,"n/a",((INDEX(Historical!$C$7:$C$1455,MATCH(B87,Historical!$B$7:$B$1455,0))/INDEX(Historical!$O$7:$O$1455,MATCH(B87,Historical!$B$7:$B$1455,0)))^(1/10)-1)*100)</f>
        <v>5.3542022100315334</v>
      </c>
      <c r="W87" s="825">
        <f>IF(OR(U87&lt;=0,U87="n/a",V87&lt;=0,V87="n/a"),"n/a",U87/V87)</f>
        <v>1.5106471463254501</v>
      </c>
      <c r="X87" s="826">
        <f>IF(OR(AJ87&lt;=0,AJ87="n/a",U87&lt;=0,U87="n/a"),"n/a",U87/AJ87)</f>
        <v>0.40441551447167773</v>
      </c>
      <c r="Y87" s="775"/>
      <c r="Z87" s="766">
        <f>IF(OR(AC87&lt;0.01,AC87="n/a"),"n/a",M87/AC87*100)</f>
        <v>98.65771812080537</v>
      </c>
      <c r="AA87" s="1042">
        <f>IF(OR(AC87&lt;0.01,AC87="n/a"),"n/a",I87/AC87)</f>
        <v>31.974832214765101</v>
      </c>
      <c r="AB87" s="1043">
        <v>12</v>
      </c>
      <c r="AC87" s="1021">
        <v>5.96</v>
      </c>
      <c r="AD87" s="1021">
        <v>12.59</v>
      </c>
      <c r="AE87" s="1021">
        <v>11.69</v>
      </c>
      <c r="AF87" s="1021">
        <v>2.5299999999999998</v>
      </c>
      <c r="AG87" s="1021">
        <v>7.9</v>
      </c>
      <c r="AH87" s="1021">
        <v>-15.6</v>
      </c>
      <c r="AI87" s="1021">
        <v>-8.89</v>
      </c>
      <c r="AJ87" s="1021">
        <v>20</v>
      </c>
      <c r="AK87" s="1021">
        <v>2.54</v>
      </c>
      <c r="AL87" s="1034">
        <v>26430</v>
      </c>
      <c r="AM87" s="1028">
        <v>0.1</v>
      </c>
      <c r="AN87" s="1021">
        <v>0.72</v>
      </c>
      <c r="AO87" s="868">
        <f>IF(U87="n/a","n/a",IF(AA87&lt;0,"n/a",IF(AA87="n/a","n/a",J87+U87-AA87)))</f>
        <v>-20.801041524428989</v>
      </c>
      <c r="AP87" s="869">
        <f>IF(U87="n/a","n/a",J87+U87)</f>
        <v>11.17379069033611</v>
      </c>
      <c r="AQ87" s="1044">
        <f>IF(OR(AC87&lt;0.01,AF87="n/a"),"n/a",(I87/SQRT(22.5*AC87*(I87/AF87))-1)*100)</f>
        <v>89.615195714731328</v>
      </c>
      <c r="AR87" s="766">
        <f>INDEX(Historical!$C$7:$C$1455,MATCH(B87,Historical!$B$7:$B$1455,0))*IF(AH87="n/a",1.03,IF(AH87&lt;0,1.01,IF(AH87&gt;10,1.1,(1+AH87/100))))</f>
        <v>5.6660999999999992</v>
      </c>
      <c r="AS87" s="1042">
        <f>IF($AI87="n/a",1.03*AR87,IF($AI87&lt;0,1.01*AR87,IF($AI87&gt;10,1.1*AR87,(1+$AI87/100)*AR87)))</f>
        <v>5.7227609999999993</v>
      </c>
      <c r="AT87" s="1042">
        <f>IF($AK87="n/a",1.03*AS87,IF($AK87&lt;0,1.01*AS87,IF($AK87&gt;10,1.1*AS87,(1+$AK87/100)*AS87)))</f>
        <v>5.8681191294000001</v>
      </c>
      <c r="AU87" s="1042">
        <f>IF($AK87="n/a",1.03*AT87,IF($AK87&lt;0,1.01*AT87,IF($AK87&gt;10,1.1*AT87,(1+$AK87/100)*AT87)))</f>
        <v>6.0171693552867609</v>
      </c>
      <c r="AV87" s="1042">
        <f>IF($AK87="n/a",1.03*AU87,IF($AK87&lt;0,1.01*AU87,IF($AK87&gt;10,1.1*AU87,(1+$AK87/100)*AU87)))</f>
        <v>6.1700054569110447</v>
      </c>
      <c r="AW87" s="766">
        <f>SUM(AR87:AV87)</f>
        <v>29.444154941597805</v>
      </c>
      <c r="AX87" s="877">
        <f>AW87/I87*100</f>
        <v>15.450571937659552</v>
      </c>
      <c r="AY87" s="1212">
        <v>0.38</v>
      </c>
      <c r="AZ87" s="1028">
        <v>24.84</v>
      </c>
      <c r="BA87" s="1028">
        <v>0.89</v>
      </c>
      <c r="BB87" s="1028">
        <v>5.7799999999999994</v>
      </c>
      <c r="BC87" s="1028">
        <v>10.879999999999999</v>
      </c>
      <c r="BE87" s="721">
        <v>2012</v>
      </c>
      <c r="BF87" s="1057">
        <f>IF(BE87&gt;2008,0,IF(BE87&gt;2001,1,IF(BE87&gt;1990,2,IF(BE87&gt;1980,3,IF(BE87&gt;1973,4,IF(BE87&gt;1970,5,IF(BE87&gt;1960,6,IF(BE87&gt;1958,7,IF(BE87&gt;1953,8,9)))))))))</f>
        <v>0</v>
      </c>
    </row>
    <row r="88" spans="1:58" ht="11.25" customHeight="1" x14ac:dyDescent="0.2">
      <c r="A88" s="1019" t="s">
        <v>973</v>
      </c>
      <c r="B88" s="1031" t="s">
        <v>974</v>
      </c>
      <c r="C88" s="1181" t="s">
        <v>124</v>
      </c>
      <c r="D88" s="1181" t="s">
        <v>4437</v>
      </c>
      <c r="E88" s="857">
        <v>8</v>
      </c>
      <c r="F88" s="1245">
        <v>496</v>
      </c>
      <c r="G88" s="1118" t="s">
        <v>116</v>
      </c>
      <c r="H88" s="1118" t="s">
        <v>116</v>
      </c>
      <c r="I88" s="1030">
        <v>96.4</v>
      </c>
      <c r="J88" s="766">
        <f>(M88/I88)*100</f>
        <v>2.1576763485477177</v>
      </c>
      <c r="K88" s="1033">
        <v>0.52</v>
      </c>
      <c r="L88" s="1043">
        <v>4</v>
      </c>
      <c r="M88" s="756">
        <f>K88*L88</f>
        <v>2.08</v>
      </c>
      <c r="N88" s="1026" t="s">
        <v>329</v>
      </c>
      <c r="O88" s="860">
        <v>0.45</v>
      </c>
      <c r="P88" s="1016">
        <v>43256</v>
      </c>
      <c r="Q88" s="1016">
        <v>43271</v>
      </c>
      <c r="R88" s="756">
        <f>(K88-O88)/O88*100</f>
        <v>15.555555555555555</v>
      </c>
      <c r="S88" s="824">
        <f>IF(INDEX(Historical!$D$7:$D$1455,MATCH(B88,Historical!$B$7:$B$1455,0))=0,"n/a",(INDEX(Historical!$C$7:$C$1455,MATCH(B88,Historical!$B$7:$B$1455,0))/INDEX(Historical!$D$7:$D$1455,MATCH(B88,Historical!$B$7:$B$1455,0))-1)*100)</f>
        <v>9.9999999999999858</v>
      </c>
      <c r="T88" s="824">
        <f>IF(INDEX(Historical!$F$7:$F$1455,MATCH(B88,Historical!$B$7:$B$1455,0))=0,"n/a",((INDEX(Historical!$C$7:$C$1455,MATCH(B88,Historical!$B$7:$B$1455,0))/INDEX(Historical!$F$7:$F$1455,MATCH(B88,Historical!$B$7:$B$1455,0)))^(1/3)-1)*100)</f>
        <v>9.5139112263757255</v>
      </c>
      <c r="U88" s="824">
        <f>IF(INDEX(Historical!$I$7:$I$1455,MATCH(B88,Historical!$B$7:$B$1455,0))=0,"n/a",((INDEX(Historical!$C$7:$C$1455,MATCH(B88,Historical!$B$7:$B$1455,0))/INDEX(Historical!$I$7:$I$1455,MATCH(B88,Historical!$B$7:$B$1455,0)))^(1/5)-1)*100)</f>
        <v>10.25994778190622</v>
      </c>
      <c r="V88" s="824">
        <f>IF(INDEX(Historical!$O$7:$O$1455,MATCH(B88,Historical!$B$7:$B$1455,0))=0,"n/a",((INDEX(Historical!$C$7:$C$1455,MATCH(B88,Historical!$B$7:$B$1455,0))/INDEX(Historical!$O$7:$O$1455,MATCH(B88,Historical!$B$7:$B$1455,0)))^(1/10)-1)*100)</f>
        <v>0.8947756981142696</v>
      </c>
      <c r="W88" s="825">
        <f>IF(OR(U88&lt;=0,U88="n/a",V88&lt;=0,V88="n/a"),"n/a",U88/V88)</f>
        <v>11.466502502838368</v>
      </c>
      <c r="X88" s="826">
        <f>IF(OR(AJ88&lt;=0,AJ88="n/a",U88&lt;=0,U88="n/a"),"n/a",U88/AJ88)</f>
        <v>0.37999806599652669</v>
      </c>
      <c r="Y88" s="781"/>
      <c r="Z88" s="766">
        <f>IF(OR(AC88&lt;0.01,AC88="n/a"),"n/a",M88/AC88*100)</f>
        <v>38.025594149908599</v>
      </c>
      <c r="AA88" s="1042">
        <f>IF(OR(AC88&lt;0.01,AC88="n/a"),"n/a",I88/AC88)</f>
        <v>17.623400365630715</v>
      </c>
      <c r="AB88" s="1043">
        <v>12</v>
      </c>
      <c r="AC88" s="1021">
        <v>5.47</v>
      </c>
      <c r="AD88" s="1021">
        <v>1.31</v>
      </c>
      <c r="AE88" s="1021">
        <v>1.17</v>
      </c>
      <c r="AF88" s="1021">
        <v>8.0399999999999991</v>
      </c>
      <c r="AG88" s="1021">
        <v>29.599999999999998</v>
      </c>
      <c r="AH88" s="1021">
        <v>42.4</v>
      </c>
      <c r="AI88" s="1021">
        <v>9.49</v>
      </c>
      <c r="AJ88" s="1021">
        <v>27</v>
      </c>
      <c r="AK88" s="1021">
        <v>13.41</v>
      </c>
      <c r="AL88" s="1034">
        <v>8340</v>
      </c>
      <c r="AM88" s="1028">
        <v>0.1</v>
      </c>
      <c r="AN88" s="1021">
        <v>1.78</v>
      </c>
      <c r="AO88" s="868">
        <f>IF(U88="n/a","n/a",IF(AA88&lt;0,"n/a",IF(AA88="n/a","n/a",J88+U88-AA88)))</f>
        <v>-5.2057762351767778</v>
      </c>
      <c r="AP88" s="869">
        <f>IF(U88="n/a","n/a",J88+U88)</f>
        <v>12.417624130453937</v>
      </c>
      <c r="AQ88" s="1044">
        <f>IF(OR(AC88&lt;0.01,AF88="n/a"),"n/a",(I88/SQRT(22.5*AC88*(I88/AF88))-1)*100)</f>
        <v>150.94677517989169</v>
      </c>
      <c r="AR88" s="766">
        <f>INDEX(Historical!$C$7:$C$1455,MATCH(B88,Historical!$B$7:$B$1455,0))*IF(AH88="n/a",1.03,IF(AH88&lt;0,1.01,IF(AH88&gt;10,1.1,(1+AH88/100))))</f>
        <v>1.9360000000000002</v>
      </c>
      <c r="AS88" s="1042">
        <f>IF($AI88="n/a",1.03*AR88,IF($AI88&lt;0,1.01*AR88,IF($AI88&gt;10,1.1*AR88,(1+$AI88/100)*AR88)))</f>
        <v>2.1197264000000002</v>
      </c>
      <c r="AT88" s="1042">
        <f>IF($AK88="n/a",1.03*AS88,IF($AK88&lt;0,1.01*AS88,IF($AK88&gt;10,1.1*AS88,(1+$AK88/100)*AS88)))</f>
        <v>2.3316990400000006</v>
      </c>
      <c r="AU88" s="1042">
        <f>IF($AK88="n/a",1.03*AT88,IF($AK88&lt;0,1.01*AT88,IF($AK88&gt;10,1.1*AT88,(1+$AK88/100)*AT88)))</f>
        <v>2.564868944000001</v>
      </c>
      <c r="AV88" s="1042">
        <f>IF($AK88="n/a",1.03*AU88,IF($AK88&lt;0,1.01*AU88,IF($AK88&gt;10,1.1*AU88,(1+$AK88/100)*AU88)))</f>
        <v>2.8213558384000015</v>
      </c>
      <c r="AW88" s="766">
        <f>SUM(AR88:AV88)</f>
        <v>11.773650222400004</v>
      </c>
      <c r="AX88" s="877">
        <f>AW88/I88*100</f>
        <v>12.21333010622407</v>
      </c>
      <c r="AY88" s="1212">
        <v>1.35</v>
      </c>
      <c r="AZ88" s="1028">
        <v>12.01</v>
      </c>
      <c r="BA88" s="1028">
        <v>-22.05</v>
      </c>
      <c r="BB88" s="1028">
        <v>-1.54</v>
      </c>
      <c r="BC88" s="1028">
        <v>-8.5299999999999994</v>
      </c>
      <c r="BE88" s="721">
        <v>2011</v>
      </c>
      <c r="BF88" s="1057">
        <f>IF(BE88&gt;2008,0,IF(BE88&gt;2001,1,IF(BE88&gt;1990,2,IF(BE88&gt;1980,3,IF(BE88&gt;1973,4,IF(BE88&gt;1970,5,IF(BE88&gt;1960,6,IF(BE88&gt;1958,7,IF(BE88&gt;1953,8,9)))))))))</f>
        <v>0</v>
      </c>
    </row>
    <row r="89" spans="1:58" ht="11.25" customHeight="1" x14ac:dyDescent="0.2">
      <c r="A89" s="1027" t="s">
        <v>453</v>
      </c>
      <c r="B89" s="1031" t="s">
        <v>454</v>
      </c>
      <c r="C89" s="1181" t="s">
        <v>132</v>
      </c>
      <c r="D89" s="1181" t="s">
        <v>4423</v>
      </c>
      <c r="E89" s="857">
        <v>16</v>
      </c>
      <c r="F89" s="1245">
        <v>201</v>
      </c>
      <c r="G89" s="967" t="s">
        <v>38</v>
      </c>
      <c r="H89" s="967" t="s">
        <v>38</v>
      </c>
      <c r="I89" s="1030">
        <v>52.02</v>
      </c>
      <c r="J89" s="766">
        <f>(M89/I89)*100</f>
        <v>2.8642829680891961</v>
      </c>
      <c r="K89" s="1033">
        <v>0.3725</v>
      </c>
      <c r="L89" s="690">
        <v>4</v>
      </c>
      <c r="M89" s="756">
        <f>K89*L89</f>
        <v>1.49</v>
      </c>
      <c r="N89" s="654" t="s">
        <v>150</v>
      </c>
      <c r="O89" s="860">
        <v>0.35749999999999998</v>
      </c>
      <c r="P89" s="1016">
        <v>43153</v>
      </c>
      <c r="Q89" s="1016">
        <v>43174</v>
      </c>
      <c r="R89" s="756">
        <f>(K89-O89)/O89*100</f>
        <v>4.1958041958041994</v>
      </c>
      <c r="S89" s="824">
        <f>IF(INDEX(Historical!$D$7:$D$1455,MATCH(B89,Historical!$B$7:$B$1455,0))=0,"n/a",(INDEX(Historical!$C$7:$C$1455,MATCH(B89,Historical!$B$7:$B$1455,0))/INDEX(Historical!$D$7:$D$1455,MATCH(B89,Historical!$B$7:$B$1455,0))-1)*100)</f>
        <v>4.3795620437956151</v>
      </c>
      <c r="T89" s="824">
        <f>IF(INDEX(Historical!$F$7:$F$1455,MATCH(B89,Historical!$B$7:$B$1455,0))=0,"n/a",((INDEX(Historical!$C$7:$C$1455,MATCH(B89,Historical!$B$7:$B$1455,0))/INDEX(Historical!$F$7:$F$1455,MATCH(B89,Historical!$B$7:$B$1455,0)))^(1/3)-1)*100)</f>
        <v>4.0345130759320114</v>
      </c>
      <c r="U89" s="824">
        <f>IF(INDEX(Historical!$I$7:$I$1455,MATCH(B89,Historical!$B$7:$B$1455,0))=0,"n/a",((INDEX(Historical!$C$7:$C$1455,MATCH(B89,Historical!$B$7:$B$1455,0))/INDEX(Historical!$I$7:$I$1455,MATCH(B89,Historical!$B$7:$B$1455,0)))^(1/5)-1)*100)</f>
        <v>4.2738982086205191</v>
      </c>
      <c r="V89" s="824">
        <f>IF(INDEX(Historical!$O$7:$O$1455,MATCH(B89,Historical!$B$7:$B$1455,0))=0,"n/a",((INDEX(Historical!$C$7:$C$1455,MATCH(B89,Historical!$B$7:$B$1455,0))/INDEX(Historical!$O$7:$O$1455,MATCH(B89,Historical!$B$7:$B$1455,0)))^(1/10)-1)*100)</f>
        <v>9.1646199584167309</v>
      </c>
      <c r="W89" s="825">
        <f>IF(OR(U89&lt;=0,U89="n/a",V89&lt;=0,V89="n/a"),"n/a",U89/V89)</f>
        <v>0.46634756574880087</v>
      </c>
      <c r="X89" s="826">
        <f>IF(OR(AJ89&lt;=0,AJ89="n/a",U89&lt;=0,U89="n/a"),"n/a",U89/AJ89)</f>
        <v>0.49696490797913012</v>
      </c>
      <c r="Y89" s="785" t="s">
        <v>4186</v>
      </c>
      <c r="Z89" s="766">
        <f>IF(OR(AC89&lt;0.01,AC89="n/a"),"n/a",M89/AC89*100)</f>
        <v>76.410256410256423</v>
      </c>
      <c r="AA89" s="689">
        <f>IF(OR(AC89&lt;0.01,AC89="n/a"),"n/a",I89/AC89)</f>
        <v>26.676923076923078</v>
      </c>
      <c r="AB89" s="690">
        <v>12</v>
      </c>
      <c r="AC89" s="1021">
        <v>1.95</v>
      </c>
      <c r="AD89" s="1021">
        <v>4.72</v>
      </c>
      <c r="AE89" s="1021">
        <v>2.4</v>
      </c>
      <c r="AF89" s="1021">
        <v>1.95</v>
      </c>
      <c r="AG89" s="649">
        <v>6.8000000000000007</v>
      </c>
      <c r="AH89" s="1021">
        <v>-9.5</v>
      </c>
      <c r="AI89" s="1021">
        <v>8.0500000000000007</v>
      </c>
      <c r="AJ89" s="1021">
        <v>8.6</v>
      </c>
      <c r="AK89" s="1021">
        <v>5.65</v>
      </c>
      <c r="AL89" s="1034">
        <v>3420</v>
      </c>
      <c r="AM89" s="659">
        <v>0.70000000000000007</v>
      </c>
      <c r="AN89" s="649">
        <v>1.1100000000000001</v>
      </c>
      <c r="AO89" s="868">
        <f>IF(U89="n/a","n/a",IF(AA89&lt;0,"n/a",IF(AA89="n/a","n/a",J89+U89-AA89)))</f>
        <v>-19.538741900213363</v>
      </c>
      <c r="AP89" s="869">
        <f>IF(U89="n/a","n/a",J89+U89)</f>
        <v>7.1381811767097147</v>
      </c>
      <c r="AQ89" s="691">
        <f>IF(OR(AC89&lt;0.01,AF89="n/a"),"n/a",(I89/SQRT(22.5*AC89*(I89/AF89))-1)*100)</f>
        <v>52.0526224699857</v>
      </c>
      <c r="AR89" s="766">
        <f>INDEX(Historical!$C$7:$C$1455,MATCH(B89,Historical!$B$7:$B$1455,0))*IF(AH89="n/a",1.03,IF(AH89&lt;0,1.01,IF(AH89&gt;10,1.1,(1+AH89/100))))</f>
        <v>1.4442999999999999</v>
      </c>
      <c r="AS89" s="689">
        <f>IF($AI89="n/a",1.03*AR89,IF($AI89&lt;0,1.01*AR89,IF($AI89&gt;10,1.1*AR89,(1+$AI89/100)*AR89)))</f>
        <v>1.5605661499999999</v>
      </c>
      <c r="AT89" s="689">
        <f>IF($AK89="n/a",1.03*AS89,IF($AK89&lt;0,1.01*AS89,IF($AK89&gt;10,1.1*AS89,(1+$AK89/100)*AS89)))</f>
        <v>1.6487381374749999</v>
      </c>
      <c r="AU89" s="689">
        <f>IF($AK89="n/a",1.03*AT89,IF($AK89&lt;0,1.01*AT89,IF($AK89&gt;10,1.1*AT89,(1+$AK89/100)*AT89)))</f>
        <v>1.7418918422423373</v>
      </c>
      <c r="AV89" s="689">
        <f>IF($AK89="n/a",1.03*AU89,IF($AK89&lt;0,1.01*AU89,IF($AK89&gt;10,1.1*AU89,(1+$AK89/100)*AU89)))</f>
        <v>1.8403087313290294</v>
      </c>
      <c r="AW89" s="766">
        <f>SUM(AR89:AV89)</f>
        <v>8.2358048610463666</v>
      </c>
      <c r="AX89" s="877">
        <f>AW89/I89*100</f>
        <v>15.831997041611622</v>
      </c>
      <c r="AY89" s="1212">
        <v>0.13</v>
      </c>
      <c r="AZ89" s="1028">
        <v>9.5200000000000014</v>
      </c>
      <c r="BA89" s="1028">
        <v>-1.68</v>
      </c>
      <c r="BB89" s="1028">
        <v>0.91999999999999993</v>
      </c>
      <c r="BC89" s="1028">
        <v>1.1499999999999999</v>
      </c>
      <c r="BE89" s="721">
        <v>2003</v>
      </c>
      <c r="BF89" s="1057">
        <f>IF(BE89&gt;2008,0,IF(BE89&gt;2001,1,IF(BE89&gt;1990,2,IF(BE89&gt;1980,3,IF(BE89&gt;1973,4,IF(BE89&gt;1970,5,IF(BE89&gt;1960,6,IF(BE89&gt;1958,7,IF(BE89&gt;1953,8,9)))))))))</f>
        <v>1</v>
      </c>
    </row>
    <row r="90" spans="1:58" ht="11.25" customHeight="1" x14ac:dyDescent="0.2">
      <c r="A90" s="1027" t="s">
        <v>975</v>
      </c>
      <c r="B90" s="1031" t="s">
        <v>976</v>
      </c>
      <c r="C90" s="1181" t="s">
        <v>4283</v>
      </c>
      <c r="D90" s="1181" t="s">
        <v>4433</v>
      </c>
      <c r="E90" s="857">
        <v>6</v>
      </c>
      <c r="F90" s="1245">
        <v>725</v>
      </c>
      <c r="G90" s="1187" t="s">
        <v>107</v>
      </c>
      <c r="H90" s="1187" t="s">
        <v>107</v>
      </c>
      <c r="I90" s="1030">
        <v>43.82</v>
      </c>
      <c r="J90" s="766">
        <f>(M90/I90)*100</f>
        <v>1.8256503879507076</v>
      </c>
      <c r="K90" s="1033">
        <v>0.2</v>
      </c>
      <c r="L90" s="1043">
        <v>4</v>
      </c>
      <c r="M90" s="756">
        <f>K90*L90</f>
        <v>0.8</v>
      </c>
      <c r="N90" s="1026" t="s">
        <v>197</v>
      </c>
      <c r="O90" s="860">
        <v>0.19</v>
      </c>
      <c r="P90" s="1016">
        <v>43350</v>
      </c>
      <c r="Q90" s="1016">
        <v>43363</v>
      </c>
      <c r="R90" s="756">
        <f>(K90-O90)/O90*100</f>
        <v>5.2631578947368469</v>
      </c>
      <c r="S90" s="824">
        <f>IF(INDEX(Historical!$D$7:$D$1455,MATCH(B90,Historical!$B$7:$B$1455,0))=0,"n/a",(INDEX(Historical!$C$7:$C$1455,MATCH(B90,Historical!$B$7:$B$1455,0))/INDEX(Historical!$D$7:$D$1455,MATCH(B90,Historical!$B$7:$B$1455,0))-1)*100)</f>
        <v>5.8823529411764497</v>
      </c>
      <c r="T90" s="824">
        <f>IF(INDEX(Historical!$F$7:$F$1455,MATCH(B90,Historical!$B$7:$B$1455,0))=0,"n/a",((INDEX(Historical!$C$7:$C$1455,MATCH(B90,Historical!$B$7:$B$1455,0))/INDEX(Historical!$F$7:$F$1455,MATCH(B90,Historical!$B$7:$B$1455,0)))^(1/3)-1)*100)</f>
        <v>5.1107017667857857</v>
      </c>
      <c r="U90" s="824" t="str">
        <f>IF(INDEX(Historical!$I$7:$I$1455,MATCH(B90,Historical!$B$7:$B$1455,0))=0,"n/a",((INDEX(Historical!$C$7:$C$1455,MATCH(B90,Historical!$B$7:$B$1455,0))/INDEX(Historical!$I$7:$I$1455,MATCH(B90,Historical!$B$7:$B$1455,0)))^(1/5)-1)*100)</f>
        <v>n/a</v>
      </c>
      <c r="V90" s="824" t="str">
        <f>IF(INDEX(Historical!$O$7:$O$1455,MATCH(B90,Historical!$B$7:$B$1455,0))=0,"n/a",((INDEX(Historical!$C$7:$C$1455,MATCH(B90,Historical!$B$7:$B$1455,0))/INDEX(Historical!$O$7:$O$1455,MATCH(B90,Historical!$B$7:$B$1455,0)))^(1/10)-1)*100)</f>
        <v>n/a</v>
      </c>
      <c r="W90" s="825" t="str">
        <f>IF(OR(U90&lt;=0,U90="n/a",V90&lt;=0,V90="n/a"),"n/a",U90/V90)</f>
        <v>n/a</v>
      </c>
      <c r="X90" s="826" t="str">
        <f>IF(OR(AJ90&lt;=0,AJ90="n/a",U90&lt;=0,U90="n/a"),"n/a",U90/AJ90)</f>
        <v>n/a</v>
      </c>
      <c r="Y90" s="780" t="s">
        <v>4077</v>
      </c>
      <c r="Z90" s="766" t="str">
        <f>IF(OR(AC90&lt;0.01,AC90="n/a"),"n/a",M90/AC90*100)</f>
        <v>n/a</v>
      </c>
      <c r="AA90" s="1042" t="str">
        <f>IF(OR(AC90&lt;0.01,AC90="n/a"),"n/a",I90/AC90)</f>
        <v>n/a</v>
      </c>
      <c r="AB90" s="1043">
        <v>6</v>
      </c>
      <c r="AC90" s="1021">
        <v>-0.84</v>
      </c>
      <c r="AD90" s="1021" t="s">
        <v>138</v>
      </c>
      <c r="AE90" s="1021">
        <v>0.25</v>
      </c>
      <c r="AF90" s="1021">
        <v>1.0900000000000001</v>
      </c>
      <c r="AG90" s="1021">
        <v>-2.7</v>
      </c>
      <c r="AH90" s="1023">
        <v>-155.80000000000001</v>
      </c>
      <c r="AI90" s="1023">
        <v>6.8199999999999994</v>
      </c>
      <c r="AJ90" s="1021">
        <v>-18.7</v>
      </c>
      <c r="AK90" s="1021">
        <v>12.75</v>
      </c>
      <c r="AL90" s="1034">
        <v>4870</v>
      </c>
      <c r="AM90" s="1028">
        <v>0.4</v>
      </c>
      <c r="AN90" s="1021">
        <v>0.34</v>
      </c>
      <c r="AO90" s="868" t="str">
        <f>IF(U90="n/a","n/a",IF(AA90&lt;0,"n/a",IF(AA90="n/a","n/a",J90+U90-AA90)))</f>
        <v>n/a</v>
      </c>
      <c r="AP90" s="869" t="str">
        <f>IF(U90="n/a","n/a",J90+U90)</f>
        <v>n/a</v>
      </c>
      <c r="AQ90" s="1044" t="str">
        <f>IF(OR(AC90&lt;0.01,AF90="n/a"),"n/a",(I90/SQRT(22.5*AC90*(I90/AF90))-1)*100)</f>
        <v>n/a</v>
      </c>
      <c r="AR90" s="766">
        <f>INDEX(Historical!$C$7:$C$1455,MATCH(B90,Historical!$B$7:$B$1455,0))*IF(AH90="n/a",1.03,IF(AH90&lt;0,1.01,IF(AH90&gt;10,1.1,(1+AH90/100))))</f>
        <v>0.72719999999999996</v>
      </c>
      <c r="AS90" s="1042">
        <f>IF($AI90="n/a",1.03*AR90,IF($AI90&lt;0,1.01*AR90,IF($AI90&gt;10,1.1*AR90,(1+$AI90/100)*AR90)))</f>
        <v>0.77679503999999999</v>
      </c>
      <c r="AT90" s="1042">
        <f>IF($AK90="n/a",1.03*AS90,IF($AK90&lt;0,1.01*AS90,IF($AK90&gt;10,1.1*AS90,(1+$AK90/100)*AS90)))</f>
        <v>0.85447454400000011</v>
      </c>
      <c r="AU90" s="1042">
        <f>IF($AK90="n/a",1.03*AT90,IF($AK90&lt;0,1.01*AT90,IF($AK90&gt;10,1.1*AT90,(1+$AK90/100)*AT90)))</f>
        <v>0.93992199840000024</v>
      </c>
      <c r="AV90" s="1042">
        <f>IF($AK90="n/a",1.03*AU90,IF($AK90&lt;0,1.01*AU90,IF($AK90&gt;10,1.1*AU90,(1+$AK90/100)*AU90)))</f>
        <v>1.0339141982400004</v>
      </c>
      <c r="AW90" s="766">
        <f>SUM(AR90:AV90)</f>
        <v>4.3323057806400005</v>
      </c>
      <c r="AX90" s="877">
        <f>AW90/I90*100</f>
        <v>9.8865946614331364</v>
      </c>
      <c r="AY90" s="1212">
        <v>1.01</v>
      </c>
      <c r="AZ90" s="1028">
        <v>18.079999999999998</v>
      </c>
      <c r="BA90" s="1028">
        <v>-11.3</v>
      </c>
      <c r="BB90" s="1028">
        <v>3.2300000000000004</v>
      </c>
      <c r="BC90" s="1028">
        <v>2.2399999999999998</v>
      </c>
      <c r="BE90" s="721">
        <v>2013</v>
      </c>
      <c r="BF90" s="1057">
        <f>IF(BE90&gt;2008,0,IF(BE90&gt;2001,1,IF(BE90&gt;1990,2,IF(BE90&gt;1980,3,IF(BE90&gt;1973,4,IF(BE90&gt;1970,5,IF(BE90&gt;1960,6,IF(BE90&gt;1958,7,IF(BE90&gt;1953,8,9)))))))))</f>
        <v>0</v>
      </c>
    </row>
    <row r="91" spans="1:58" ht="11.25" customHeight="1" x14ac:dyDescent="0.2">
      <c r="A91" s="1019" t="s">
        <v>977</v>
      </c>
      <c r="B91" s="1031" t="s">
        <v>978</v>
      </c>
      <c r="C91" s="1181" t="s">
        <v>4283</v>
      </c>
      <c r="D91" s="1181" t="s">
        <v>4433</v>
      </c>
      <c r="E91" s="857">
        <v>8</v>
      </c>
      <c r="F91" s="1245">
        <v>416</v>
      </c>
      <c r="G91" s="1209" t="s">
        <v>107</v>
      </c>
      <c r="H91" s="1209" t="s">
        <v>107</v>
      </c>
      <c r="I91" s="1030">
        <v>16.489999999999998</v>
      </c>
      <c r="J91" s="766">
        <f>(M91/I91)*100</f>
        <v>2.7895694360218317</v>
      </c>
      <c r="K91" s="1033">
        <v>0.115</v>
      </c>
      <c r="L91" s="1043">
        <v>4</v>
      </c>
      <c r="M91" s="756">
        <f>K91*L91</f>
        <v>0.46</v>
      </c>
      <c r="N91" s="1026" t="s">
        <v>979</v>
      </c>
      <c r="O91" s="860">
        <v>0.11</v>
      </c>
      <c r="P91" s="1022">
        <v>43040</v>
      </c>
      <c r="Q91" s="1022">
        <v>43055</v>
      </c>
      <c r="R91" s="756">
        <f>(K91-O91)/O91*100</f>
        <v>4.5454545454545494</v>
      </c>
      <c r="S91" s="824">
        <f>IF(INDEX(Historical!$D$7:$D$1455,MATCH(B91,Historical!$B$7:$B$1455,0))=0,"n/a",(INDEX(Historical!$C$7:$C$1455,MATCH(B91,Historical!$B$7:$B$1455,0))/INDEX(Historical!$D$7:$D$1455,MATCH(B91,Historical!$B$7:$B$1455,0))-1)*100)</f>
        <v>4.705882352941182</v>
      </c>
      <c r="T91" s="824">
        <f>IF(INDEX(Historical!$F$7:$F$1455,MATCH(B91,Historical!$B$7:$B$1455,0))=0,"n/a",((INDEX(Historical!$C$7:$C$1455,MATCH(B91,Historical!$B$7:$B$1455,0))/INDEX(Historical!$F$7:$F$1455,MATCH(B91,Historical!$B$7:$B$1455,0)))^(1/3)-1)*100)</f>
        <v>4.4957116445886403</v>
      </c>
      <c r="U91" s="824">
        <f>IF(INDEX(Historical!$I$7:$I$1455,MATCH(B91,Historical!$B$7:$B$1455,0))=0,"n/a",((INDEX(Historical!$C$7:$C$1455,MATCH(B91,Historical!$B$7:$B$1455,0))/INDEX(Historical!$I$7:$I$1455,MATCH(B91,Historical!$B$7:$B$1455,0)))^(1/5)-1)*100)</f>
        <v>8.2051051130405117</v>
      </c>
      <c r="V91" s="824">
        <f>IF(INDEX(Historical!$O$7:$O$1455,MATCH(B91,Historical!$B$7:$B$1455,0))=0,"n/a",((INDEX(Historical!$C$7:$C$1455,MATCH(B91,Historical!$B$7:$B$1455,0))/INDEX(Historical!$O$7:$O$1455,MATCH(B91,Historical!$B$7:$B$1455,0)))^(1/10)-1)*100)</f>
        <v>10.945053848252396</v>
      </c>
      <c r="W91" s="825">
        <f>IF(OR(U91&lt;=0,U91="n/a",V91&lt;=0,V91="n/a"),"n/a",U91/V91)</f>
        <v>0.74966329328298609</v>
      </c>
      <c r="X91" s="826">
        <f>IF(OR(AJ91&lt;=0,AJ91="n/a",U91&lt;=0,U91="n/a"),"n/a",U91/AJ91)</f>
        <v>0.25324398497038619</v>
      </c>
      <c r="Y91" s="780"/>
      <c r="Z91" s="766">
        <f>IF(OR(AC91&lt;0.01,AC91="n/a"),"n/a",M91/AC91*100)</f>
        <v>40</v>
      </c>
      <c r="AA91" s="1042">
        <f>IF(OR(AC91&lt;0.01,AC91="n/a"),"n/a",I91/AC91)</f>
        <v>14.339130434782609</v>
      </c>
      <c r="AB91" s="1043">
        <v>3</v>
      </c>
      <c r="AC91" s="1021">
        <v>1.1499999999999999</v>
      </c>
      <c r="AD91" s="1021">
        <v>1.67</v>
      </c>
      <c r="AE91" s="1021">
        <v>1.54</v>
      </c>
      <c r="AF91" s="1021">
        <v>1.21</v>
      </c>
      <c r="AG91" s="1021">
        <v>3</v>
      </c>
      <c r="AH91" s="1023">
        <v>5.0999999999999996</v>
      </c>
      <c r="AI91" s="1023">
        <v>-2.78</v>
      </c>
      <c r="AJ91" s="1021">
        <v>32.4</v>
      </c>
      <c r="AK91" s="1021">
        <v>8.6</v>
      </c>
      <c r="AL91" s="1034">
        <v>2760</v>
      </c>
      <c r="AM91" s="1028">
        <v>72.25</v>
      </c>
      <c r="AN91" s="1021">
        <v>0</v>
      </c>
      <c r="AO91" s="868">
        <f>IF(U91="n/a","n/a",IF(AA91&lt;0,"n/a",IF(AA91="n/a","n/a",J91+U91-AA91)))</f>
        <v>-3.3444558857202651</v>
      </c>
      <c r="AP91" s="869">
        <f>IF(U91="n/a","n/a",J91+U91)</f>
        <v>10.994674549062344</v>
      </c>
      <c r="AQ91" s="1044">
        <f>IF(OR(AC91&lt;0.01,AF91="n/a"),"n/a",(I91/SQRT(22.5*AC91*(I91/AF91))-1)*100)</f>
        <v>-12.186187302434636</v>
      </c>
      <c r="AR91" s="766">
        <f>INDEX(Historical!$C$7:$C$1455,MATCH(B91,Historical!$B$7:$B$1455,0))*IF(AH91="n/a",1.03,IF(AH91&lt;0,1.01,IF(AH91&gt;10,1.1,(1+AH91/100))))</f>
        <v>0.46769499999999997</v>
      </c>
      <c r="AS91" s="1042">
        <f>IF($AI91="n/a",1.03*AR91,IF($AI91&lt;0,1.01*AR91,IF($AI91&gt;10,1.1*AR91,(1+$AI91/100)*AR91)))</f>
        <v>0.47237194999999998</v>
      </c>
      <c r="AT91" s="1042">
        <f>IF($AK91="n/a",1.03*AS91,IF($AK91&lt;0,1.01*AS91,IF($AK91&gt;10,1.1*AS91,(1+$AK91/100)*AS91)))</f>
        <v>0.51299593770000007</v>
      </c>
      <c r="AU91" s="1042">
        <f>IF($AK91="n/a",1.03*AT91,IF($AK91&lt;0,1.01*AT91,IF($AK91&gt;10,1.1*AT91,(1+$AK91/100)*AT91)))</f>
        <v>0.55711358834220015</v>
      </c>
      <c r="AV91" s="1042">
        <f>IF($AK91="n/a",1.03*AU91,IF($AK91&lt;0,1.01*AU91,IF($AK91&gt;10,1.1*AU91,(1+$AK91/100)*AU91)))</f>
        <v>0.60502535693962944</v>
      </c>
      <c r="AW91" s="766">
        <f>SUM(AR91:AV91)</f>
        <v>2.6152018329818296</v>
      </c>
      <c r="AX91" s="877">
        <f>AW91/I91*100</f>
        <v>15.859319787639963</v>
      </c>
      <c r="AY91" s="1212">
        <v>1.0900000000000001</v>
      </c>
      <c r="AZ91" s="1028">
        <v>13.65</v>
      </c>
      <c r="BA91" s="1028">
        <v>-23.23</v>
      </c>
      <c r="BB91" s="1028">
        <v>-1.54</v>
      </c>
      <c r="BC91" s="1028">
        <v>-4.6500000000000004</v>
      </c>
      <c r="BE91" s="721">
        <v>2011</v>
      </c>
      <c r="BF91" s="1057">
        <f>IF(BE91&gt;2008,0,IF(BE91&gt;2001,1,IF(BE91&gt;1990,2,IF(BE91&gt;1980,3,IF(BE91&gt;1973,4,IF(BE91&gt;1970,5,IF(BE91&gt;1960,6,IF(BE91&gt;1958,7,IF(BE91&gt;1953,8,9)))))))))</f>
        <v>0</v>
      </c>
    </row>
    <row r="92" spans="1:58" ht="11.25" customHeight="1" x14ac:dyDescent="0.2">
      <c r="A92" s="1027" t="s">
        <v>456</v>
      </c>
      <c r="B92" s="1031" t="s">
        <v>457</v>
      </c>
      <c r="C92" s="1181" t="s">
        <v>109</v>
      </c>
      <c r="D92" s="1181" t="s">
        <v>119</v>
      </c>
      <c r="E92" s="857">
        <v>16</v>
      </c>
      <c r="F92" s="1245">
        <v>197</v>
      </c>
      <c r="G92" s="1118" t="s">
        <v>107</v>
      </c>
      <c r="H92" s="1118" t="s">
        <v>107</v>
      </c>
      <c r="I92" s="1030">
        <v>55.35</v>
      </c>
      <c r="J92" s="766">
        <f>(M92/I92)*100</f>
        <v>2.8184281842818426</v>
      </c>
      <c r="K92" s="1033">
        <v>0.39</v>
      </c>
      <c r="L92" s="1043">
        <v>4</v>
      </c>
      <c r="M92" s="756">
        <f>K92*L92</f>
        <v>1.56</v>
      </c>
      <c r="N92" s="1026" t="s">
        <v>221</v>
      </c>
      <c r="O92" s="860">
        <v>0.38</v>
      </c>
      <c r="P92" s="714">
        <v>43097</v>
      </c>
      <c r="Q92" s="714">
        <v>43116</v>
      </c>
      <c r="R92" s="756">
        <f>(K92-O92)/O92*100</f>
        <v>2.6315789473684235</v>
      </c>
      <c r="S92" s="824">
        <f>IF(INDEX(Historical!$D$7:$D$1455,MATCH(B92,Historical!$B$7:$B$1455,0))=0,"n/a",(INDEX(Historical!$C$7:$C$1455,MATCH(B92,Historical!$B$7:$B$1455,0))/INDEX(Historical!$D$7:$D$1455,MATCH(B92,Historical!$B$7:$B$1455,0))-1)*100)</f>
        <v>8.5714285714285854</v>
      </c>
      <c r="T92" s="824">
        <f>IF(INDEX(Historical!$F$7:$F$1455,MATCH(B92,Historical!$B$7:$B$1455,0))=0,"n/a",((INDEX(Historical!$C$7:$C$1455,MATCH(B92,Historical!$B$7:$B$1455,0))/INDEX(Historical!$F$7:$F$1455,MATCH(B92,Historical!$B$7:$B$1455,0)))^(1/3)-1)*100)</f>
        <v>12.065846893298771</v>
      </c>
      <c r="U92" s="824">
        <f>IF(INDEX(Historical!$I$7:$I$1455,MATCH(B92,Historical!$B$7:$B$1455,0))=0,"n/a",((INDEX(Historical!$C$7:$C$1455,MATCH(B92,Historical!$B$7:$B$1455,0))/INDEX(Historical!$I$7:$I$1455,MATCH(B92,Historical!$B$7:$B$1455,0)))^(1/5)-1)*100)</f>
        <v>9.6262279352954181</v>
      </c>
      <c r="V92" s="824">
        <f>IF(INDEX(Historical!$O$7:$O$1455,MATCH(B92,Historical!$B$7:$B$1455,0))=0,"n/a",((INDEX(Historical!$C$7:$C$1455,MATCH(B92,Historical!$B$7:$B$1455,0))/INDEX(Historical!$O$7:$O$1455,MATCH(B92,Historical!$B$7:$B$1455,0)))^(1/10)-1)*100)</f>
        <v>8.7001054111057297</v>
      </c>
      <c r="W92" s="825">
        <f>IF(OR(U92&lt;=0,U92="n/a",V92&lt;=0,V92="n/a"),"n/a",U92/V92)</f>
        <v>1.1064495750830201</v>
      </c>
      <c r="X92" s="826" t="str">
        <f>IF(OR(AJ92&lt;=0,AJ92="n/a",U92&lt;=0,U92="n/a"),"n/a",U92/AJ92)</f>
        <v>n/a</v>
      </c>
      <c r="Y92" s="774"/>
      <c r="Z92" s="766">
        <f>IF(OR(AC92&lt;0.01,AC92="n/a"),"n/a",M92/AC92*100)</f>
        <v>64.730290456431533</v>
      </c>
      <c r="AA92" s="1042">
        <f>IF(OR(AC92&lt;0.01,AC92="n/a"),"n/a",I92/AC92)</f>
        <v>22.966804979253112</v>
      </c>
      <c r="AB92" s="1043">
        <v>12</v>
      </c>
      <c r="AC92" s="1021">
        <v>2.41</v>
      </c>
      <c r="AD92" s="1021">
        <v>4.59</v>
      </c>
      <c r="AE92" s="1021">
        <v>0.88</v>
      </c>
      <c r="AF92" s="1023">
        <v>1.03</v>
      </c>
      <c r="AG92" s="1021">
        <v>3.5999999999999996</v>
      </c>
      <c r="AH92" s="1023">
        <v>-187.5</v>
      </c>
      <c r="AI92" s="1023">
        <v>35.08</v>
      </c>
      <c r="AJ92" s="1021">
        <v>-25.5</v>
      </c>
      <c r="AK92" s="1021">
        <v>5</v>
      </c>
      <c r="AL92" s="1034">
        <v>4600</v>
      </c>
      <c r="AM92" s="1028">
        <v>2.2800000000000002</v>
      </c>
      <c r="AN92" s="1021">
        <v>0.31</v>
      </c>
      <c r="AO92" s="868">
        <f>IF(U92="n/a","n/a",IF(AA92&lt;0,"n/a",IF(AA92="n/a","n/a",J92+U92-AA92)))</f>
        <v>-10.522148859675852</v>
      </c>
      <c r="AP92" s="869">
        <f>IF(U92="n/a","n/a",J92+U92)</f>
        <v>12.44465611957726</v>
      </c>
      <c r="AQ92" s="1044">
        <f>IF(OR(AC92&lt;0.01,AF92="n/a"),"n/a",(I92/SQRT(22.5*AC92*(I92/AF92))-1)*100)</f>
        <v>2.5363006259641274</v>
      </c>
      <c r="AR92" s="766">
        <f>INDEX(Historical!$C$7:$C$1455,MATCH(B92,Historical!$B$7:$B$1455,0))*IF(AH92="n/a",1.03,IF(AH92&lt;0,1.01,IF(AH92&gt;10,1.1,(1+AH92/100))))</f>
        <v>1.5352000000000001</v>
      </c>
      <c r="AS92" s="1042">
        <f>IF($AI92="n/a",1.03*AR92,IF($AI92&lt;0,1.01*AR92,IF($AI92&gt;10,1.1*AR92,(1+$AI92/100)*AR92)))</f>
        <v>1.6887200000000002</v>
      </c>
      <c r="AT92" s="1042">
        <f>IF($AK92="n/a",1.03*AS92,IF($AK92&lt;0,1.01*AS92,IF($AK92&gt;10,1.1*AS92,(1+$AK92/100)*AS92)))</f>
        <v>1.7731560000000004</v>
      </c>
      <c r="AU92" s="1042">
        <f>IF($AK92="n/a",1.03*AT92,IF($AK92&lt;0,1.01*AT92,IF($AK92&gt;10,1.1*AT92,(1+$AK92/100)*AT92)))</f>
        <v>1.8618138000000004</v>
      </c>
      <c r="AV92" s="1042">
        <f>IF($AK92="n/a",1.03*AU92,IF($AK92&lt;0,1.01*AU92,IF($AK92&gt;10,1.1*AU92,(1+$AK92/100)*AU92)))</f>
        <v>1.9549044900000005</v>
      </c>
      <c r="AW92" s="766">
        <f>SUM(AR92:AV92)</f>
        <v>8.8137942900000006</v>
      </c>
      <c r="AX92" s="877">
        <f>AW92/I92*100</f>
        <v>15.923747588075882</v>
      </c>
      <c r="AY92" s="1212">
        <v>0.39</v>
      </c>
      <c r="AZ92" s="1028">
        <v>16.7</v>
      </c>
      <c r="BA92" s="1028">
        <v>-8.7999999999999989</v>
      </c>
      <c r="BB92" s="1028">
        <v>-0.95</v>
      </c>
      <c r="BC92" s="1028">
        <v>-1.35</v>
      </c>
      <c r="BE92" s="721">
        <v>2003</v>
      </c>
      <c r="BF92" s="1057">
        <f>IF(BE92&gt;2008,0,IF(BE92&gt;2001,1,IF(BE92&gt;1990,2,IF(BE92&gt;1980,3,IF(BE92&gt;1973,4,IF(BE92&gt;1970,5,IF(BE92&gt;1960,6,IF(BE92&gt;1958,7,IF(BE92&gt;1953,8,9)))))))))</f>
        <v>1</v>
      </c>
    </row>
    <row r="93" spans="1:58" ht="11.25" customHeight="1" x14ac:dyDescent="0.2">
      <c r="A93" s="1019" t="s">
        <v>982</v>
      </c>
      <c r="B93" s="1031" t="s">
        <v>983</v>
      </c>
      <c r="C93" s="1181" t="s">
        <v>129</v>
      </c>
      <c r="D93" s="1181" t="s">
        <v>4422</v>
      </c>
      <c r="E93" s="859">
        <v>8</v>
      </c>
      <c r="F93" s="1245">
        <v>504</v>
      </c>
      <c r="G93" s="1245" t="s">
        <v>107</v>
      </c>
      <c r="H93" s="1245" t="s">
        <v>107</v>
      </c>
      <c r="I93" s="1030">
        <v>30.33</v>
      </c>
      <c r="J93" s="766">
        <f>(M93/I93)*100</f>
        <v>6.2644246620507742</v>
      </c>
      <c r="K93" s="1033">
        <v>0.47499999999999998</v>
      </c>
      <c r="L93" s="1043">
        <v>4</v>
      </c>
      <c r="M93" s="756">
        <f>K93*L93</f>
        <v>1.9</v>
      </c>
      <c r="N93" s="1026" t="s">
        <v>729</v>
      </c>
      <c r="O93" s="860">
        <v>0.46500000000000002</v>
      </c>
      <c r="P93" s="1016">
        <v>43279</v>
      </c>
      <c r="Q93" s="1016">
        <v>43311</v>
      </c>
      <c r="R93" s="756">
        <f>(K93-O93)/O93*100</f>
        <v>2.1505376344085918</v>
      </c>
      <c r="S93" s="824">
        <f>IF(INDEX(Historical!$D$7:$D$1455,MATCH(B93,Historical!$B$7:$B$1455,0))=0,"n/a",(INDEX(Historical!$C$7:$C$1455,MATCH(B93,Historical!$B$7:$B$1455,0))/INDEX(Historical!$D$7:$D$1455,MATCH(B93,Historical!$B$7:$B$1455,0))-1)*100)</f>
        <v>15.527950310559003</v>
      </c>
      <c r="T93" s="824">
        <f>IF(INDEX(Historical!$F$7:$F$1455,MATCH(B93,Historical!$B$7:$B$1455,0))=0,"n/a",((INDEX(Historical!$C$7:$C$1455,MATCH(B93,Historical!$B$7:$B$1455,0))/INDEX(Historical!$F$7:$F$1455,MATCH(B93,Historical!$B$7:$B$1455,0)))^(1/3)-1)*100)</f>
        <v>11.27383564427249</v>
      </c>
      <c r="U93" s="824">
        <f>IF(INDEX(Historical!$I$7:$I$1455,MATCH(B93,Historical!$B$7:$B$1455,0))=0,"n/a",((INDEX(Historical!$C$7:$C$1455,MATCH(B93,Historical!$B$7:$B$1455,0))/INDEX(Historical!$I$7:$I$1455,MATCH(B93,Historical!$B$7:$B$1455,0)))^(1/5)-1)*100)</f>
        <v>12.330041927065661</v>
      </c>
      <c r="V93" s="824">
        <f>IF(INDEX(Historical!$O$7:$O$1455,MATCH(B93,Historical!$B$7:$B$1455,0))=0,"n/a",((INDEX(Historical!$C$7:$C$1455,MATCH(B93,Historical!$B$7:$B$1455,0))/INDEX(Historical!$O$7:$O$1455,MATCH(B93,Historical!$B$7:$B$1455,0)))^(1/10)-1)*100)</f>
        <v>8.1712153440939961</v>
      </c>
      <c r="W93" s="825">
        <f>IF(OR(U93&lt;=0,U93="n/a",V93&lt;=0,V93="n/a"),"n/a",U93/V93)</f>
        <v>1.5089605900519545</v>
      </c>
      <c r="X93" s="826">
        <f>IF(OR(AJ93&lt;=0,AJ93="n/a",U93&lt;=0,U93="n/a"),"n/a",U93/AJ93)</f>
        <v>9.4846476362043539</v>
      </c>
      <c r="Y93" s="785"/>
      <c r="Z93" s="766">
        <f>IF(OR(AC93&lt;0.01,AC93="n/a"),"n/a",M93/AC93*100)</f>
        <v>215.90909090909091</v>
      </c>
      <c r="AA93" s="1042">
        <f>IF(OR(AC93&lt;0.01,AC93="n/a"),"n/a",I93/AC93)</f>
        <v>34.465909090909086</v>
      </c>
      <c r="AB93" s="1043">
        <v>12</v>
      </c>
      <c r="AC93" s="1021">
        <v>0.88</v>
      </c>
      <c r="AD93" s="1021" t="s">
        <v>138</v>
      </c>
      <c r="AE93" s="1021">
        <v>1.1499999999999999</v>
      </c>
      <c r="AF93" s="1021">
        <v>2.4</v>
      </c>
      <c r="AG93" s="1021">
        <v>22.3</v>
      </c>
      <c r="AH93" s="1021">
        <v>-26.1</v>
      </c>
      <c r="AI93" s="1021">
        <v>2.0500000000000003</v>
      </c>
      <c r="AJ93" s="1021">
        <v>1.3</v>
      </c>
      <c r="AK93" s="1021">
        <v>-0.3</v>
      </c>
      <c r="AL93" s="1034">
        <v>1980</v>
      </c>
      <c r="AM93" s="1028">
        <v>1.4000000000000001</v>
      </c>
      <c r="AN93" s="1021">
        <v>2.4900000000000002</v>
      </c>
      <c r="AO93" s="868">
        <f>IF(U93="n/a","n/a",IF(AA93&lt;0,"n/a",IF(AA93="n/a","n/a",J93+U93-AA93)))</f>
        <v>-15.87144250179265</v>
      </c>
      <c r="AP93" s="869">
        <f>IF(U93="n/a","n/a",J93+U93)</f>
        <v>18.594466589116436</v>
      </c>
      <c r="AQ93" s="1044">
        <f>IF(OR(AC93&lt;0.01,AF93="n/a"),"n/a",(I93/SQRT(22.5*AC93*(I93/AF93))-1)*100)</f>
        <v>91.738458227963122</v>
      </c>
      <c r="AR93" s="766">
        <f>INDEX(Historical!$C$7:$C$1455,MATCH(B93,Historical!$B$7:$B$1455,0))*IF(AH93="n/a",1.03,IF(AH93&lt;0,1.01,IF(AH93&gt;10,1.1,(1+AH93/100))))</f>
        <v>1.8786</v>
      </c>
      <c r="AS93" s="1042">
        <f>IF($AI93="n/a",1.03*AR93,IF($AI93&lt;0,1.01*AR93,IF($AI93&gt;10,1.1*AR93,(1+$AI93/100)*AR93)))</f>
        <v>1.9171113</v>
      </c>
      <c r="AT93" s="1042">
        <f>IF($AK93="n/a",1.03*AS93,IF($AK93&lt;0,1.01*AS93,IF($AK93&gt;10,1.1*AS93,(1+$AK93/100)*AS93)))</f>
        <v>1.936282413</v>
      </c>
      <c r="AU93" s="1042">
        <f>IF($AK93="n/a",1.03*AT93,IF($AK93&lt;0,1.01*AT93,IF($AK93&gt;10,1.1*AT93,(1+$AK93/100)*AT93)))</f>
        <v>1.9556452371300002</v>
      </c>
      <c r="AV93" s="1042">
        <f>IF($AK93="n/a",1.03*AU93,IF($AK93&lt;0,1.01*AU93,IF($AK93&gt;10,1.1*AU93,(1+$AK93/100)*AU93)))</f>
        <v>1.9752016895013003</v>
      </c>
      <c r="AW93" s="766">
        <f>SUM(AR93:AV93)</f>
        <v>9.6628406396313</v>
      </c>
      <c r="AX93" s="877">
        <f>AW93/I93*100</f>
        <v>31.859019583354108</v>
      </c>
      <c r="AY93" s="1212">
        <v>0.44</v>
      </c>
      <c r="AZ93" s="1028">
        <v>37.86</v>
      </c>
      <c r="BA93" s="1028">
        <v>-23.7</v>
      </c>
      <c r="BB93" s="1028">
        <v>7.9</v>
      </c>
      <c r="BC93" s="1028">
        <v>6.09</v>
      </c>
      <c r="BE93" s="721">
        <v>2011</v>
      </c>
      <c r="BF93" s="1057">
        <f>IF(BE93&gt;2008,0,IF(BE93&gt;2001,1,IF(BE93&gt;1990,2,IF(BE93&gt;1980,3,IF(BE93&gt;1973,4,IF(BE93&gt;1970,5,IF(BE93&gt;1960,6,IF(BE93&gt;1958,7,IF(BE93&gt;1953,8,9)))))))))</f>
        <v>0</v>
      </c>
    </row>
    <row r="94" spans="1:58" s="905" customFormat="1" ht="11.25" customHeight="1" x14ac:dyDescent="0.2">
      <c r="A94" s="760" t="s">
        <v>148</v>
      </c>
      <c r="B94" s="914" t="s">
        <v>149</v>
      </c>
      <c r="C94" s="1181" t="s">
        <v>4283</v>
      </c>
      <c r="D94" s="1181" t="s">
        <v>4433</v>
      </c>
      <c r="E94" s="885">
        <v>26</v>
      </c>
      <c r="F94" s="1245">
        <v>109</v>
      </c>
      <c r="G94" s="1244" t="s">
        <v>38</v>
      </c>
      <c r="H94" s="1244" t="s">
        <v>116</v>
      </c>
      <c r="I94" s="898">
        <v>55.5</v>
      </c>
      <c r="J94" s="887">
        <f>(M94/I94)*100</f>
        <v>1.0810810810810809</v>
      </c>
      <c r="K94" s="912">
        <v>0.15</v>
      </c>
      <c r="L94" s="889">
        <v>4</v>
      </c>
      <c r="M94" s="890">
        <f>K94*L94</f>
        <v>0.6</v>
      </c>
      <c r="N94" s="891" t="s">
        <v>150</v>
      </c>
      <c r="O94" s="913">
        <v>0.13</v>
      </c>
      <c r="P94" s="893">
        <v>43342</v>
      </c>
      <c r="Q94" s="893">
        <v>43357</v>
      </c>
      <c r="R94" s="890">
        <f>(K94-O94)/O94*100</f>
        <v>15.384615384615378</v>
      </c>
      <c r="S94" s="824">
        <f>IF(INDEX(Historical!$D$7:$D$1455,MATCH(B94,Historical!$B$7:$B$1455,0))=0,"n/a",(INDEX(Historical!$C$7:$C$1455,MATCH(B94,Historical!$B$7:$B$1455,0))/INDEX(Historical!$D$7:$D$1455,MATCH(B94,Historical!$B$7:$B$1455,0))-1)*100)</f>
        <v>13.953488372093027</v>
      </c>
      <c r="T94" s="824">
        <f>IF(INDEX(Historical!$F$7:$F$1455,MATCH(B94,Historical!$B$7:$B$1455,0))=0,"n/a",((INDEX(Historical!$C$7:$C$1455,MATCH(B94,Historical!$B$7:$B$1455,0))/INDEX(Historical!$F$7:$F$1455,MATCH(B94,Historical!$B$7:$B$1455,0)))^(1/3)-1)*100)</f>
        <v>9.8157887721507677</v>
      </c>
      <c r="U94" s="824">
        <f>IF(INDEX(Historical!$I$7:$I$1455,MATCH(B94,Historical!$B$7:$B$1455,0))=0,"n/a",((INDEX(Historical!$C$7:$C$1455,MATCH(B94,Historical!$B$7:$B$1455,0))/INDEX(Historical!$I$7:$I$1455,MATCH(B94,Historical!$B$7:$B$1455,0)))^(1/5)-1)*100)</f>
        <v>8.2272013176834626</v>
      </c>
      <c r="V94" s="824">
        <f>IF(INDEX(Historical!$O$7:$O$1455,MATCH(B94,Historical!$B$7:$B$1455,0))=0,"n/a",((INDEX(Historical!$C$7:$C$1455,MATCH(B94,Historical!$B$7:$B$1455,0))/INDEX(Historical!$O$7:$O$1455,MATCH(B94,Historical!$B$7:$B$1455,0)))^(1/10)-1)*100)</f>
        <v>11.16670053981812</v>
      </c>
      <c r="W94" s="894">
        <f>IF(OR(U94&lt;=0,U94="n/a",V94&lt;=0,V94="n/a"),"n/a",U94/V94)</f>
        <v>0.73676206219975027</v>
      </c>
      <c r="X94" s="895">
        <f>IF(OR(AJ94&lt;=0,AJ94="n/a",U94&lt;=0,U94="n/a"),"n/a",U94/AJ94)</f>
        <v>1.8282669594852139</v>
      </c>
      <c r="Y94" s="896"/>
      <c r="Z94" s="887">
        <f>IF(OR(AC94&lt;0.01,AC94="n/a"),"n/a",M94/AC94*100)</f>
        <v>71.428571428571431</v>
      </c>
      <c r="AA94" s="897">
        <f>IF(OR(AC94&lt;0.01,AC94="n/a"),"n/a",I94/AC94)</f>
        <v>66.071428571428569</v>
      </c>
      <c r="AB94" s="889">
        <v>12</v>
      </c>
      <c r="AC94" s="898">
        <v>0.84</v>
      </c>
      <c r="AD94" s="898">
        <v>4.41</v>
      </c>
      <c r="AE94" s="898">
        <v>3.74</v>
      </c>
      <c r="AF94" s="898">
        <v>5.45</v>
      </c>
      <c r="AG94" s="898">
        <v>8.3000000000000007</v>
      </c>
      <c r="AH94" s="898">
        <v>9.3000000000000007</v>
      </c>
      <c r="AI94" s="898">
        <v>9.9</v>
      </c>
      <c r="AJ94" s="898">
        <v>4.5</v>
      </c>
      <c r="AK94" s="898">
        <v>14.899999999999999</v>
      </c>
      <c r="AL94" s="899">
        <v>1600</v>
      </c>
      <c r="AM94" s="900">
        <v>0.70000000000000007</v>
      </c>
      <c r="AN94" s="898">
        <v>0.12</v>
      </c>
      <c r="AO94" s="901">
        <f>IF(U94="n/a","n/a",IF(AA94&lt;0,"n/a",IF(AA94="n/a","n/a",J94+U94-AA94)))</f>
        <v>-56.763146172664023</v>
      </c>
      <c r="AP94" s="902">
        <f>IF(U94="n/a","n/a",J94+U94)</f>
        <v>9.3082823987645433</v>
      </c>
      <c r="AQ94" s="903">
        <f>IF(OR(AC94&lt;0.01,AF94="n/a"),"n/a",(I94/SQRT(22.5*AC94*(I94/AF94))-1)*100)</f>
        <v>300.04960009939089</v>
      </c>
      <c r="AR94" s="766">
        <f>INDEX(Historical!$C$7:$C$1455,MATCH(B94,Historical!$B$7:$B$1455,0))*IF(AH94="n/a",1.03,IF(AH94&lt;0,1.01,IF(AH94&gt;10,1.1,(1+AH94/100))))</f>
        <v>0.53556999999999999</v>
      </c>
      <c r="AS94" s="897">
        <f>IF($AI94="n/a",1.03*AR94,IF($AI94&lt;0,1.01*AR94,IF($AI94&gt;10,1.1*AR94,(1+$AI94/100)*AR94)))</f>
        <v>0.58859143000000003</v>
      </c>
      <c r="AT94" s="897">
        <f>IF($AK94="n/a",1.03*AS94,IF($AK94&lt;0,1.01*AS94,IF($AK94&gt;10,1.1*AS94,(1+$AK94/100)*AS94)))</f>
        <v>0.64745057300000008</v>
      </c>
      <c r="AU94" s="897">
        <f>IF($AK94="n/a",1.03*AT94,IF($AK94&lt;0,1.01*AT94,IF($AK94&gt;10,1.1*AT94,(1+$AK94/100)*AT94)))</f>
        <v>0.7121956303000001</v>
      </c>
      <c r="AV94" s="897">
        <f>IF($AK94="n/a",1.03*AU94,IF($AK94&lt;0,1.01*AU94,IF($AK94&gt;10,1.1*AU94,(1+$AK94/100)*AU94)))</f>
        <v>0.7834151933300002</v>
      </c>
      <c r="AW94" s="887">
        <f>SUM(AR94:AV94)</f>
        <v>3.2672228266300003</v>
      </c>
      <c r="AX94" s="904">
        <f>AW94/I94*100</f>
        <v>5.88688797590991</v>
      </c>
      <c r="AY94" s="1213">
        <v>0.63</v>
      </c>
      <c r="AZ94" s="900">
        <v>35.370000000000005</v>
      </c>
      <c r="BA94" s="900">
        <v>-1.6</v>
      </c>
      <c r="BB94" s="900">
        <v>8.4</v>
      </c>
      <c r="BC94" s="900">
        <v>13.86</v>
      </c>
      <c r="BD94" s="1079"/>
      <c r="BE94" s="721">
        <v>1993</v>
      </c>
      <c r="BF94" s="1057">
        <f>IF(BE94&gt;2008,0,IF(BE94&gt;2001,1,IF(BE94&gt;1990,2,IF(BE94&gt;1980,3,IF(BE94&gt;1973,4,IF(BE94&gt;1970,5,IF(BE94&gt;1960,6,IF(BE94&gt;1958,7,IF(BE94&gt;1953,8,9)))))))))</f>
        <v>2</v>
      </c>
    </row>
    <row r="95" spans="1:58" ht="11.25" customHeight="1" x14ac:dyDescent="0.2">
      <c r="A95" s="1019" t="s">
        <v>984</v>
      </c>
      <c r="B95" s="1031" t="s">
        <v>985</v>
      </c>
      <c r="C95" s="1181" t="s">
        <v>124</v>
      </c>
      <c r="D95" s="1181" t="s">
        <v>4262</v>
      </c>
      <c r="E95" s="857">
        <v>9</v>
      </c>
      <c r="F95" s="1245">
        <v>336</v>
      </c>
      <c r="G95" s="1245" t="s">
        <v>107</v>
      </c>
      <c r="H95" s="1245" t="s">
        <v>107</v>
      </c>
      <c r="I95" s="1030">
        <v>86.7</v>
      </c>
      <c r="J95" s="766">
        <f>(M95/I95)*100</f>
        <v>0.48442906574394462</v>
      </c>
      <c r="K95" s="1033">
        <v>0.42</v>
      </c>
      <c r="L95" s="1043">
        <v>1</v>
      </c>
      <c r="M95" s="756">
        <f>K95*L95</f>
        <v>0.42</v>
      </c>
      <c r="N95" s="1026" t="s">
        <v>986</v>
      </c>
      <c r="O95" s="860">
        <v>0.38</v>
      </c>
      <c r="P95" s="714">
        <v>43095</v>
      </c>
      <c r="Q95" s="714">
        <v>43119</v>
      </c>
      <c r="R95" s="756">
        <f>(K95-O95)/O95*100</f>
        <v>10.52631578947368</v>
      </c>
      <c r="S95" s="824">
        <f>IF(INDEX(Historical!$D$7:$D$1455,MATCH(B95,Historical!$B$7:$B$1455,0))=0,"n/a",(INDEX(Historical!$C$7:$C$1455,MATCH(B95,Historical!$B$7:$B$1455,0))/INDEX(Historical!$D$7:$D$1455,MATCH(B95,Historical!$B$7:$B$1455,0))-1)*100)</f>
        <v>11.764705882352944</v>
      </c>
      <c r="T95" s="824">
        <f>IF(INDEX(Historical!$F$7:$F$1455,MATCH(B95,Historical!$B$7:$B$1455,0))=0,"n/a",((INDEX(Historical!$C$7:$C$1455,MATCH(B95,Historical!$B$7:$B$1455,0))/INDEX(Historical!$F$7:$F$1455,MATCH(B95,Historical!$B$7:$B$1455,0)))^(1/3)-1)*100)</f>
        <v>13.484552524869731</v>
      </c>
      <c r="U95" s="824">
        <f>IF(INDEX(Historical!$I$7:$I$1455,MATCH(B95,Historical!$B$7:$B$1455,0))=0,"n/a",((INDEX(Historical!$C$7:$C$1455,MATCH(B95,Historical!$B$7:$B$1455,0))/INDEX(Historical!$I$7:$I$1455,MATCH(B95,Historical!$B$7:$B$1455,0)))^(1/5)-1)*100)</f>
        <v>16.118714233316211</v>
      </c>
      <c r="V95" s="824">
        <f>IF(INDEX(Historical!$O$7:$O$1455,MATCH(B95,Historical!$B$7:$B$1455,0))=0,"n/a",((INDEX(Historical!$C$7:$C$1455,MATCH(B95,Historical!$B$7:$B$1455,0))/INDEX(Historical!$O$7:$O$1455,MATCH(B95,Historical!$B$7:$B$1455,0)))^(1/10)-1)*100)</f>
        <v>25.248450151530811</v>
      </c>
      <c r="W95" s="825">
        <f>IF(OR(U95&lt;=0,U95="n/a",V95&lt;=0,V95="n/a"),"n/a",U95/V95)</f>
        <v>0.63840410546304105</v>
      </c>
      <c r="X95" s="826">
        <f>IF(OR(AJ95&lt;=0,AJ95="n/a",U95&lt;=0,U95="n/a"),"n/a",U95/AJ95)</f>
        <v>1.874269096897234</v>
      </c>
      <c r="Y95" s="1032"/>
      <c r="Z95" s="766">
        <f>IF(OR(AC95&lt;0.01,AC95="n/a"),"n/a",M95/AC95*100)</f>
        <v>18.34061135371179</v>
      </c>
      <c r="AA95" s="1042">
        <f>IF(OR(AC95&lt;0.01,AC95="n/a"),"n/a",I95/AC95)</f>
        <v>37.860262008733628</v>
      </c>
      <c r="AB95" s="1043">
        <v>12</v>
      </c>
      <c r="AC95" s="1021">
        <v>2.29</v>
      </c>
      <c r="AD95" s="1021">
        <v>1.57</v>
      </c>
      <c r="AE95" s="1021">
        <v>4.3600000000000003</v>
      </c>
      <c r="AF95" s="1021">
        <v>4.07</v>
      </c>
      <c r="AG95" s="1021">
        <v>15.4</v>
      </c>
      <c r="AH95" s="1021">
        <v>13.600000000000001</v>
      </c>
      <c r="AI95" s="1021">
        <v>-1.6</v>
      </c>
      <c r="AJ95" s="1021">
        <v>8.6</v>
      </c>
      <c r="AK95" s="1021">
        <v>24</v>
      </c>
      <c r="AL95" s="1034">
        <v>2790</v>
      </c>
      <c r="AM95" s="1028">
        <v>0.1</v>
      </c>
      <c r="AN95" s="1021">
        <v>0.26</v>
      </c>
      <c r="AO95" s="868">
        <f>IF(U95="n/a","n/a",IF(AA95&lt;0,"n/a",IF(AA95="n/a","n/a",J95+U95-AA95)))</f>
        <v>-21.25711870967347</v>
      </c>
      <c r="AP95" s="869">
        <f>IF(U95="n/a","n/a",J95+U95)</f>
        <v>16.603143299060157</v>
      </c>
      <c r="AQ95" s="1044">
        <f>IF(OR(AC95&lt;0.01,AF95="n/a"),"n/a",(I95/SQRT(22.5*AC95*(I95/AF95))-1)*100)</f>
        <v>161.69640287558477</v>
      </c>
      <c r="AR95" s="766">
        <f>INDEX(Historical!$C$7:$C$1455,MATCH(B95,Historical!$B$7:$B$1455,0))*IF(AH95="n/a",1.03,IF(AH95&lt;0,1.01,IF(AH95&gt;10,1.1,(1+AH95/100))))</f>
        <v>0.41800000000000004</v>
      </c>
      <c r="AS95" s="1042">
        <f>IF($AI95="n/a",1.03*AR95,IF($AI95&lt;0,1.01*AR95,IF($AI95&gt;10,1.1*AR95,(1+$AI95/100)*AR95)))</f>
        <v>0.42218000000000006</v>
      </c>
      <c r="AT95" s="1042">
        <f>IF($AK95="n/a",1.03*AS95,IF($AK95&lt;0,1.01*AS95,IF($AK95&gt;10,1.1*AS95,(1+$AK95/100)*AS95)))</f>
        <v>0.46439800000000009</v>
      </c>
      <c r="AU95" s="1042">
        <f>IF($AK95="n/a",1.03*AT95,IF($AK95&lt;0,1.01*AT95,IF($AK95&gt;10,1.1*AT95,(1+$AK95/100)*AT95)))</f>
        <v>0.51083780000000012</v>
      </c>
      <c r="AV95" s="1042">
        <f>IF($AK95="n/a",1.03*AU95,IF($AK95&lt;0,1.01*AU95,IF($AK95&gt;10,1.1*AU95,(1+$AK95/100)*AU95)))</f>
        <v>0.56192158000000014</v>
      </c>
      <c r="AW95" s="766">
        <f>SUM(AR95:AV95)</f>
        <v>2.3773373800000002</v>
      </c>
      <c r="AX95" s="877">
        <f>AW95/I95*100</f>
        <v>2.7420269665513266</v>
      </c>
      <c r="AY95" s="1212">
        <v>1.01</v>
      </c>
      <c r="AZ95" s="1028">
        <v>23.45</v>
      </c>
      <c r="BA95" s="1028">
        <v>-26.39</v>
      </c>
      <c r="BB95" s="1028">
        <v>-11.58</v>
      </c>
      <c r="BC95" s="1028">
        <v>-8.99</v>
      </c>
      <c r="BE95" s="721">
        <v>2010</v>
      </c>
      <c r="BF95" s="1057">
        <f>IF(BE95&gt;2008,0,IF(BE95&gt;2001,1,IF(BE95&gt;1990,2,IF(BE95&gt;1980,3,IF(BE95&gt;1973,4,IF(BE95&gt;1970,5,IF(BE95&gt;1960,6,IF(BE95&gt;1958,7,IF(BE95&gt;1953,8,9)))))))))</f>
        <v>0</v>
      </c>
    </row>
    <row r="96" spans="1:58" ht="11.25" customHeight="1" x14ac:dyDescent="0.2">
      <c r="A96" s="1019" t="s">
        <v>458</v>
      </c>
      <c r="B96" s="1031" t="s">
        <v>459</v>
      </c>
      <c r="C96" s="1181" t="s">
        <v>109</v>
      </c>
      <c r="D96" s="1181" t="s">
        <v>4434</v>
      </c>
      <c r="E96" s="857">
        <v>25</v>
      </c>
      <c r="F96" s="1245">
        <v>124</v>
      </c>
      <c r="G96" s="1187" t="s">
        <v>107</v>
      </c>
      <c r="H96" s="1187" t="s">
        <v>107</v>
      </c>
      <c r="I96" s="1021">
        <v>55.82</v>
      </c>
      <c r="J96" s="766">
        <f>(M96/I96)*100</f>
        <v>2.149767108563239</v>
      </c>
      <c r="K96" s="1040">
        <v>0.3</v>
      </c>
      <c r="L96" s="1043">
        <v>4</v>
      </c>
      <c r="M96" s="756">
        <f>K96*L96</f>
        <v>1.2</v>
      </c>
      <c r="N96" s="1026" t="s">
        <v>242</v>
      </c>
      <c r="O96" s="861">
        <v>0.21</v>
      </c>
      <c r="P96" s="1016">
        <v>43370</v>
      </c>
      <c r="Q96" s="1016">
        <v>43388</v>
      </c>
      <c r="R96" s="756">
        <f>(K96-O96)/O96*100</f>
        <v>42.857142857142854</v>
      </c>
      <c r="S96" s="824">
        <f>IF(INDEX(Historical!$D$7:$D$1455,MATCH(B96,Historical!$B$7:$B$1455,0))=0,"n/a",(INDEX(Historical!$C$7:$C$1455,MATCH(B96,Historical!$B$7:$B$1455,0))/INDEX(Historical!$D$7:$D$1455,MATCH(B96,Historical!$B$7:$B$1455,0))-1)*100)</f>
        <v>6.8493150684931559</v>
      </c>
      <c r="T96" s="824">
        <f>IF(INDEX(Historical!$F$7:$F$1455,MATCH(B96,Historical!$B$7:$B$1455,0))=0,"n/a",((INDEX(Historical!$C$7:$C$1455,MATCH(B96,Historical!$B$7:$B$1455,0))/INDEX(Historical!$F$7:$F$1455,MATCH(B96,Historical!$B$7:$B$1455,0)))^(1/3)-1)*100)</f>
        <v>7.0960925775504391</v>
      </c>
      <c r="U96" s="824">
        <f>IF(INDEX(Historical!$I$7:$I$1455,MATCH(B96,Historical!$B$7:$B$1455,0))=0,"n/a",((INDEX(Historical!$C$7:$C$1455,MATCH(B96,Historical!$B$7:$B$1455,0))/INDEX(Historical!$I$7:$I$1455,MATCH(B96,Historical!$B$7:$B$1455,0)))^(1/5)-1)*100)</f>
        <v>7.2374263686593387</v>
      </c>
      <c r="V96" s="824">
        <f>IF(INDEX(Historical!$O$7:$O$1455,MATCH(B96,Historical!$B$7:$B$1455,0))=0,"n/a",((INDEX(Historical!$C$7:$C$1455,MATCH(B96,Historical!$B$7:$B$1455,0))/INDEX(Historical!$O$7:$O$1455,MATCH(B96,Historical!$B$7:$B$1455,0)))^(1/10)-1)*100)</f>
        <v>7.7430555648374311</v>
      </c>
      <c r="W96" s="825">
        <f>IF(OR(U96&lt;=0,U96="n/a",V96&lt;=0,V96="n/a"),"n/a",U96/V96)</f>
        <v>0.93469900971985231</v>
      </c>
      <c r="X96" s="826">
        <f>IF(OR(AJ96&lt;=0,AJ96="n/a",U96&lt;=0,U96="n/a"),"n/a",U96/AJ96)</f>
        <v>0.68277607251503203</v>
      </c>
      <c r="Y96" s="777"/>
      <c r="Z96" s="766">
        <f>IF(OR(AC96&lt;0.01,AC96="n/a"),"n/a",M96/AC96*100)</f>
        <v>34.188034188034187</v>
      </c>
      <c r="AA96" s="1042">
        <f>IF(OR(AC96&lt;0.01,AC96="n/a"),"n/a",I96/AC96)</f>
        <v>15.903133903133904</v>
      </c>
      <c r="AB96" s="1043">
        <v>12</v>
      </c>
      <c r="AC96" s="1021">
        <v>3.51</v>
      </c>
      <c r="AD96" s="1021">
        <v>2.27</v>
      </c>
      <c r="AE96" s="1021">
        <v>6.34</v>
      </c>
      <c r="AF96" s="1021">
        <v>2.0699999999999998</v>
      </c>
      <c r="AG96" s="1021">
        <v>13.4</v>
      </c>
      <c r="AH96" s="1021">
        <v>25.5</v>
      </c>
      <c r="AI96" s="1021">
        <v>0.79</v>
      </c>
      <c r="AJ96" s="1021">
        <v>10.6</v>
      </c>
      <c r="AK96" s="1021">
        <v>7.0000000000000009</v>
      </c>
      <c r="AL96" s="1034">
        <v>1830</v>
      </c>
      <c r="AM96" s="1028">
        <v>0.1</v>
      </c>
      <c r="AN96" s="1021">
        <v>0.04</v>
      </c>
      <c r="AO96" s="868">
        <f>IF(U96="n/a","n/a",IF(AA96&lt;0,"n/a",IF(AA96="n/a","n/a",J96+U96-AA96)))</f>
        <v>-6.5159404259113263</v>
      </c>
      <c r="AP96" s="869">
        <f>IF(U96="n/a","n/a",J96+U96)</f>
        <v>9.3871934772225778</v>
      </c>
      <c r="AQ96" s="1044">
        <f>IF(OR(AC96&lt;0.01,AF96="n/a"),"n/a",(I96/SQRT(22.5*AC96*(I96/AF96))-1)*100)</f>
        <v>20.958187779427284</v>
      </c>
      <c r="AR96" s="766">
        <f>INDEX(Historical!$C$7:$C$1455,MATCH(B96,Historical!$B$7:$B$1455,0))*IF(AH96="n/a",1.03,IF(AH96&lt;0,1.01,IF(AH96&gt;10,1.1,(1+AH96/100))))</f>
        <v>0.8580000000000001</v>
      </c>
      <c r="AS96" s="1042">
        <f>IF($AI96="n/a",1.03*AR96,IF($AI96&lt;0,1.01*AR96,IF($AI96&gt;10,1.1*AR96,(1+$AI96/100)*AR96)))</f>
        <v>0.86477820000000016</v>
      </c>
      <c r="AT96" s="1042">
        <f>IF($AK96="n/a",1.03*AS96,IF($AK96&lt;0,1.01*AS96,IF($AK96&gt;10,1.1*AS96,(1+$AK96/100)*AS96)))</f>
        <v>0.92531267400000028</v>
      </c>
      <c r="AU96" s="1042">
        <f>IF($AK96="n/a",1.03*AT96,IF($AK96&lt;0,1.01*AT96,IF($AK96&gt;10,1.1*AT96,(1+$AK96/100)*AT96)))</f>
        <v>0.99008456118000032</v>
      </c>
      <c r="AV96" s="1042">
        <f>IF($AK96="n/a",1.03*AU96,IF($AK96&lt;0,1.01*AU96,IF($AK96&gt;10,1.1*AU96,(1+$AK96/100)*AU96)))</f>
        <v>1.0593904804626004</v>
      </c>
      <c r="AW96" s="766">
        <f>SUM(AR96:AV96)</f>
        <v>4.6975659156426008</v>
      </c>
      <c r="AX96" s="877">
        <f>AW96/I96*100</f>
        <v>8.4155605797968498</v>
      </c>
      <c r="AY96" s="1212">
        <v>0.73</v>
      </c>
      <c r="AZ96" s="1028">
        <v>9.879999999999999</v>
      </c>
      <c r="BA96" s="1028">
        <v>-15.040000000000001</v>
      </c>
      <c r="BB96" s="1028">
        <v>-3.81</v>
      </c>
      <c r="BC96" s="1028">
        <v>-5.3900000000000006</v>
      </c>
      <c r="BE96" s="721">
        <v>1994</v>
      </c>
      <c r="BF96" s="1057">
        <f>IF(BE96&gt;2008,0,IF(BE96&gt;2001,1,IF(BE96&gt;1990,2,IF(BE96&gt;1980,3,IF(BE96&gt;1973,4,IF(BE96&gt;1970,5,IF(BE96&gt;1960,6,IF(BE96&gt;1958,7,IF(BE96&gt;1953,8,9)))))))))</f>
        <v>2</v>
      </c>
    </row>
    <row r="97" spans="1:58" ht="11.25" customHeight="1" x14ac:dyDescent="0.2">
      <c r="A97" s="1019" t="s">
        <v>987</v>
      </c>
      <c r="B97" s="1031" t="s">
        <v>988</v>
      </c>
      <c r="C97" s="1181" t="s">
        <v>109</v>
      </c>
      <c r="D97" s="1181" t="s">
        <v>4434</v>
      </c>
      <c r="E97" s="857">
        <v>6</v>
      </c>
      <c r="F97" s="1245">
        <v>728</v>
      </c>
      <c r="G97" s="1103" t="s">
        <v>116</v>
      </c>
      <c r="H97" s="1103" t="s">
        <v>116</v>
      </c>
      <c r="I97" s="1030">
        <v>30.79</v>
      </c>
      <c r="J97" s="766">
        <f>(M97/I97)*100</f>
        <v>2.2085092562520301</v>
      </c>
      <c r="K97" s="1033">
        <v>0.17</v>
      </c>
      <c r="L97" s="1043">
        <v>4</v>
      </c>
      <c r="M97" s="756">
        <f>K97*L97</f>
        <v>0.68</v>
      </c>
      <c r="N97" s="1026" t="s">
        <v>165</v>
      </c>
      <c r="O97" s="860">
        <v>0.14000000000000001</v>
      </c>
      <c r="P97" s="1016">
        <v>43356</v>
      </c>
      <c r="Q97" s="1016">
        <v>43374</v>
      </c>
      <c r="R97" s="756">
        <f>(K97-O97)/O97*100</f>
        <v>21.428571428571423</v>
      </c>
      <c r="S97" s="824">
        <f>IF(INDEX(Historical!$D$7:$D$1455,MATCH(B97,Historical!$B$7:$B$1455,0))=0,"n/a",(INDEX(Historical!$C$7:$C$1455,MATCH(B97,Historical!$B$7:$B$1455,0))/INDEX(Historical!$D$7:$D$1455,MATCH(B97,Historical!$B$7:$B$1455,0))-1)*100)</f>
        <v>21.176470588235308</v>
      </c>
      <c r="T97" s="824">
        <f>IF(INDEX(Historical!$F$7:$F$1455,MATCH(B97,Historical!$B$7:$B$1455,0))=0,"n/a",((INDEX(Historical!$C$7:$C$1455,MATCH(B97,Historical!$B$7:$B$1455,0))/INDEX(Historical!$F$7:$F$1455,MATCH(B97,Historical!$B$7:$B$1455,0)))^(1/3)-1)*100)</f>
        <v>31.787707596858382</v>
      </c>
      <c r="U97" s="824">
        <f>IF(INDEX(Historical!$I$7:$I$1455,MATCH(B97,Historical!$B$7:$B$1455,0))=0,"n/a",((INDEX(Historical!$C$7:$C$1455,MATCH(B97,Historical!$B$7:$B$1455,0))/INDEX(Historical!$I$7:$I$1455,MATCH(B97,Historical!$B$7:$B$1455,0)))^(1/5)-1)*100)</f>
        <v>66.705315404477034</v>
      </c>
      <c r="V97" s="824">
        <f>IF(INDEX(Historical!$O$7:$O$1455,MATCH(B97,Historical!$B$7:$B$1455,0))=0,"n/a",((INDEX(Historical!$C$7:$C$1455,MATCH(B97,Historical!$B$7:$B$1455,0))/INDEX(Historical!$O$7:$O$1455,MATCH(B97,Historical!$B$7:$B$1455,0)))^(1/10)-1)*100)</f>
        <v>-4.5448558836492019</v>
      </c>
      <c r="W97" s="825" t="str">
        <f>IF(OR(U97&lt;=0,U97="n/a",V97&lt;=0,V97="n/a"),"n/a",U97/V97)</f>
        <v>n/a</v>
      </c>
      <c r="X97" s="826">
        <f>IF(OR(AJ97&lt;=0,AJ97="n/a",U97&lt;=0,U97="n/a"),"n/a",U97/AJ97)</f>
        <v>5.0154372484569194</v>
      </c>
      <c r="Y97" s="780"/>
      <c r="Z97" s="766">
        <f>IF(OR(AC97&lt;0.01,AC97="n/a"),"n/a",M97/AC97*100)</f>
        <v>31.192660550458719</v>
      </c>
      <c r="AA97" s="1042">
        <f>IF(OR(AC97&lt;0.01,AC97="n/a"),"n/a",I97/AC97)</f>
        <v>14.123853211009173</v>
      </c>
      <c r="AB97" s="1043">
        <v>12</v>
      </c>
      <c r="AC97" s="1021">
        <v>2.1800000000000002</v>
      </c>
      <c r="AD97" s="1021">
        <v>2.82</v>
      </c>
      <c r="AE97" s="1021">
        <v>5.13</v>
      </c>
      <c r="AF97" s="1021">
        <v>1.47</v>
      </c>
      <c r="AG97" s="1021">
        <v>8.9</v>
      </c>
      <c r="AH97" s="1021">
        <v>19.100000000000001</v>
      </c>
      <c r="AI97" s="1021">
        <v>4.22</v>
      </c>
      <c r="AJ97" s="1021">
        <v>13.3</v>
      </c>
      <c r="AK97" s="1021">
        <v>5</v>
      </c>
      <c r="AL97" s="1034">
        <v>3120</v>
      </c>
      <c r="AM97" s="1028">
        <v>0.4</v>
      </c>
      <c r="AN97" s="1021">
        <v>0.02</v>
      </c>
      <c r="AO97" s="868">
        <f>IF(U97="n/a","n/a",IF(AA97&lt;0,"n/a",IF(AA97="n/a","n/a",J97+U97-AA97)))</f>
        <v>54.789971449719886</v>
      </c>
      <c r="AP97" s="869">
        <f>IF(U97="n/a","n/a",J97+U97)</f>
        <v>68.913824660729063</v>
      </c>
      <c r="AQ97" s="1044">
        <f>IF(OR(AC97&lt;0.01,AF97="n/a"),"n/a",(I97/SQRT(22.5*AC97*(I97/AF97))-1)*100)</f>
        <v>-3.939685104308932</v>
      </c>
      <c r="AR97" s="766">
        <f>INDEX(Historical!$C$7:$C$1455,MATCH(B97,Historical!$B$7:$B$1455,0))*IF(AH97="n/a",1.03,IF(AH97&lt;0,1.01,IF(AH97&gt;10,1.1,(1+AH97/100))))</f>
        <v>0.56650000000000011</v>
      </c>
      <c r="AS97" s="1042">
        <f>IF($AI97="n/a",1.03*AR97,IF($AI97&lt;0,1.01*AR97,IF($AI97&gt;10,1.1*AR97,(1+$AI97/100)*AR97)))</f>
        <v>0.59040630000000016</v>
      </c>
      <c r="AT97" s="1042">
        <f>IF($AK97="n/a",1.03*AS97,IF($AK97&lt;0,1.01*AS97,IF($AK97&gt;10,1.1*AS97,(1+$AK97/100)*AS97)))</f>
        <v>0.61992661500000024</v>
      </c>
      <c r="AU97" s="1042">
        <f>IF($AK97="n/a",1.03*AT97,IF($AK97&lt;0,1.01*AT97,IF($AK97&gt;10,1.1*AT97,(1+$AK97/100)*AT97)))</f>
        <v>0.65092294575000031</v>
      </c>
      <c r="AV97" s="1042">
        <f>IF($AK97="n/a",1.03*AU97,IF($AK97&lt;0,1.01*AU97,IF($AK97&gt;10,1.1*AU97,(1+$AK97/100)*AU97)))</f>
        <v>0.68346909303750036</v>
      </c>
      <c r="AW97" s="766">
        <f>SUM(AR97:AV97)</f>
        <v>3.111224953787501</v>
      </c>
      <c r="AX97" s="877">
        <f>AW97/I97*100</f>
        <v>10.104660454002927</v>
      </c>
      <c r="AY97" s="1212">
        <v>1.36</v>
      </c>
      <c r="AZ97" s="1028">
        <v>14.42</v>
      </c>
      <c r="BA97" s="1028">
        <v>-13.389999999999999</v>
      </c>
      <c r="BB97" s="1028">
        <v>1.41</v>
      </c>
      <c r="BC97" s="1028">
        <v>-5.8500000000000005</v>
      </c>
      <c r="BE97" s="721">
        <v>2013</v>
      </c>
      <c r="BF97" s="1057">
        <f>IF(BE97&gt;2008,0,IF(BE97&gt;2001,1,IF(BE97&gt;1990,2,IF(BE97&gt;1980,3,IF(BE97&gt;1973,4,IF(BE97&gt;1970,5,IF(BE97&gt;1960,6,IF(BE97&gt;1958,7,IF(BE97&gt;1953,8,9)))))))))</f>
        <v>0</v>
      </c>
    </row>
    <row r="98" spans="1:58" ht="11.25" customHeight="1" x14ac:dyDescent="0.2">
      <c r="A98" s="1036" t="s">
        <v>4280</v>
      </c>
      <c r="B98" s="1031" t="s">
        <v>1976</v>
      </c>
      <c r="C98" s="1181" t="s">
        <v>109</v>
      </c>
      <c r="D98" s="1181" t="s">
        <v>4434</v>
      </c>
      <c r="E98" s="857">
        <v>5</v>
      </c>
      <c r="F98" s="1245">
        <v>841</v>
      </c>
      <c r="G98" s="1209" t="s">
        <v>107</v>
      </c>
      <c r="H98" s="1209" t="s">
        <v>107</v>
      </c>
      <c r="I98" s="1035">
        <v>28.4</v>
      </c>
      <c r="J98" s="766">
        <f>(M98/I98)*100</f>
        <v>2.112676056338028</v>
      </c>
      <c r="K98" s="1040">
        <v>0.15</v>
      </c>
      <c r="L98" s="1245">
        <v>4</v>
      </c>
      <c r="M98" s="756">
        <f>K98*L98</f>
        <v>0.6</v>
      </c>
      <c r="N98" s="1245" t="s">
        <v>322</v>
      </c>
      <c r="O98" s="861">
        <v>0.12</v>
      </c>
      <c r="P98" s="745">
        <v>43349</v>
      </c>
      <c r="Q98" s="745">
        <v>43371</v>
      </c>
      <c r="R98" s="756">
        <f>(K98-O98)/O98*100</f>
        <v>25</v>
      </c>
      <c r="S98" s="824">
        <f>IF(INDEX(Historical!$D$7:$D$1455,MATCH(B98,Historical!$B$7:$B$1455,0))=0,"n/a",(INDEX(Historical!$C$7:$C$1455,MATCH(B98,Historical!$B$7:$B$1455,0))/INDEX(Historical!$D$7:$D$1455,MATCH(B98,Historical!$B$7:$B$1455,0))-1)*100)</f>
        <v>56.000000000000007</v>
      </c>
      <c r="T98" s="824">
        <f>IF(INDEX(Historical!$F$7:$F$1455,MATCH(B98,Historical!$B$7:$B$1455,0))=0,"n/a",((INDEX(Historical!$C$7:$C$1455,MATCH(B98,Historical!$B$7:$B$1455,0))/INDEX(Historical!$F$7:$F$1455,MATCH(B98,Historical!$B$7:$B$1455,0)))^(1/3)-1)*100)</f>
        <v>48.124803420368536</v>
      </c>
      <c r="U98" s="824">
        <f>IF(INDEX(Historical!$I$7:$I$1455,MATCH(B98,Historical!$B$7:$B$1455,0))=0,"n/a",((INDEX(Historical!$C$7:$C$1455,MATCH(B98,Historical!$B$7:$B$1455,0))/INDEX(Historical!$I$7:$I$1455,MATCH(B98,Historical!$B$7:$B$1455,0)))^(1/5)-1)*100)</f>
        <v>57.688827196426274</v>
      </c>
      <c r="V98" s="824">
        <f>IF(INDEX(Historical!$O$7:$O$1455,MATCH(B98,Historical!$B$7:$B$1455,0))=0,"n/a",((INDEX(Historical!$C$7:$C$1455,MATCH(B98,Historical!$B$7:$B$1455,0))/INDEX(Historical!$O$7:$O$1455,MATCH(B98,Historical!$B$7:$B$1455,0)))^(1/10)-1)*100)</f>
        <v>-16.61549854130514</v>
      </c>
      <c r="W98" s="825" t="str">
        <f>IF(OR(U98&lt;=0,U98="n/a",V98&lt;=0,V98="n/a"),"n/a",U98/V98)</f>
        <v>n/a</v>
      </c>
      <c r="X98" s="826">
        <f>IF(OR(AJ98&lt;=0,AJ98="n/a",U98&lt;=0,U98="n/a"),"n/a",U98/AJ98)</f>
        <v>1.2300389594120742</v>
      </c>
      <c r="Y98" s="1031"/>
      <c r="Z98" s="766">
        <f>IF(OR(AC98&lt;0.01,AC98="n/a"),"n/a",M98/AC98*100)</f>
        <v>26.086956521739129</v>
      </c>
      <c r="AA98" s="1042">
        <f>IF(OR(AC98&lt;0.01,AC98="n/a"),"n/a",I98/AC98)</f>
        <v>12.347826086956522</v>
      </c>
      <c r="AB98" s="1043">
        <v>12</v>
      </c>
      <c r="AC98" s="1035">
        <v>2.2999999999999998</v>
      </c>
      <c r="AD98" s="1035">
        <v>0.6</v>
      </c>
      <c r="AE98" s="1035">
        <v>4.4000000000000004</v>
      </c>
      <c r="AF98" s="1035">
        <v>1.19</v>
      </c>
      <c r="AG98" s="1035">
        <v>9.1</v>
      </c>
      <c r="AH98" s="1035">
        <v>16.900000000000002</v>
      </c>
      <c r="AI98" s="1035">
        <v>12.25</v>
      </c>
      <c r="AJ98" s="1035">
        <v>46.9</v>
      </c>
      <c r="AK98" s="1035">
        <v>20.69</v>
      </c>
      <c r="AL98" s="1035">
        <v>281820</v>
      </c>
      <c r="AM98" s="1035">
        <v>0.08</v>
      </c>
      <c r="AN98" s="1035">
        <v>1.74</v>
      </c>
      <c r="AO98" s="868">
        <f>IF(U98="n/a","n/a",IF(AA98&lt;0,"n/a",IF(AA98="n/a","n/a",J98+U98-AA98)))</f>
        <v>47.453677165807783</v>
      </c>
      <c r="AP98" s="869">
        <f>IF(U98="n/a","n/a",J98+U98)</f>
        <v>59.801503252764306</v>
      </c>
      <c r="AQ98" s="1044">
        <f>IF(OR(AC98&lt;0.01,AF98="n/a"),"n/a",(I98/SQRT(22.5*AC98*(I98/AF98))-1)*100)</f>
        <v>-19.187698836602419</v>
      </c>
      <c r="AR98" s="766">
        <f>INDEX(Historical!$C$7:$C$1455,MATCH(B98,Historical!$B$7:$B$1455,0))*IF(AH98="n/a",1.03,IF(AH98&lt;0,1.01,IF(AH98&gt;10,1.1,(1+AH98/100))))</f>
        <v>0.42900000000000005</v>
      </c>
      <c r="AS98" s="1042">
        <f>IF($AI98="n/a",1.03*AR98,IF($AI98&lt;0,1.01*AR98,IF($AI98&gt;10,1.1*AR98,(1+$AI98/100)*AR98)))</f>
        <v>0.4719000000000001</v>
      </c>
      <c r="AT98" s="1042">
        <f>IF($AK98="n/a",1.03*AS98,IF($AK98&lt;0,1.01*AS98,IF($AK98&gt;10,1.1*AS98,(1+$AK98/100)*AS98)))</f>
        <v>0.51909000000000016</v>
      </c>
      <c r="AU98" s="1042">
        <f>IF($AK98="n/a",1.03*AT98,IF($AK98&lt;0,1.01*AT98,IF($AK98&gt;10,1.1*AT98,(1+$AK98/100)*AT98)))</f>
        <v>0.57099900000000026</v>
      </c>
      <c r="AV98" s="1042">
        <f>IF($AK98="n/a",1.03*AU98,IF($AK98&lt;0,1.01*AU98,IF($AK98&gt;10,1.1*AU98,(1+$AK98/100)*AU98)))</f>
        <v>0.62809890000000035</v>
      </c>
      <c r="AW98" s="766">
        <f>SUM(AR98:AV98)</f>
        <v>2.6190879000000011</v>
      </c>
      <c r="AX98" s="877">
        <f>AW98/I98*100</f>
        <v>9.2221404929577506</v>
      </c>
      <c r="AY98" s="853">
        <v>1.26</v>
      </c>
      <c r="AZ98" s="1038">
        <v>9.74</v>
      </c>
      <c r="BA98" s="1038">
        <v>-14.069999999999999</v>
      </c>
      <c r="BB98" s="1038">
        <v>-0.22</v>
      </c>
      <c r="BC98" s="1038">
        <v>-5.1400000000000006</v>
      </c>
      <c r="BE98" s="721">
        <v>2014</v>
      </c>
      <c r="BF98" s="1057">
        <f>IF(BE98&gt;2008,0,IF(BE98&gt;2001,1,IF(BE98&gt;1990,2,IF(BE98&gt;1980,3,IF(BE98&gt;1973,4,IF(BE98&gt;1970,5,IF(BE98&gt;1960,6,IF(BE98&gt;1958,7,IF(BE98&gt;1953,8,9)))))))))</f>
        <v>0</v>
      </c>
    </row>
    <row r="99" spans="1:58" ht="11.25" customHeight="1" x14ac:dyDescent="0.2">
      <c r="A99" s="1036" t="s">
        <v>989</v>
      </c>
      <c r="B99" s="1031" t="s">
        <v>990</v>
      </c>
      <c r="C99" s="1181" t="s">
        <v>109</v>
      </c>
      <c r="D99" s="1181" t="s">
        <v>4434</v>
      </c>
      <c r="E99" s="857">
        <v>6</v>
      </c>
      <c r="F99" s="1245">
        <v>666</v>
      </c>
      <c r="G99" s="1118" t="s">
        <v>107</v>
      </c>
      <c r="H99" s="1118" t="s">
        <v>107</v>
      </c>
      <c r="I99" s="1030">
        <v>30</v>
      </c>
      <c r="J99" s="766">
        <f>(M99/I99)*100</f>
        <v>2</v>
      </c>
      <c r="K99" s="1033">
        <v>0.15</v>
      </c>
      <c r="L99" s="1043">
        <v>4</v>
      </c>
      <c r="M99" s="756">
        <f>K99*L99</f>
        <v>0.6</v>
      </c>
      <c r="N99" s="1026" t="s">
        <v>979</v>
      </c>
      <c r="O99" s="860">
        <v>0.14000000000000001</v>
      </c>
      <c r="P99" s="1016">
        <v>43139</v>
      </c>
      <c r="Q99" s="1016">
        <v>43147</v>
      </c>
      <c r="R99" s="756">
        <f>(K99-O99)/O99*100</f>
        <v>7.1428571428571281</v>
      </c>
      <c r="S99" s="824">
        <f>IF(INDEX(Historical!$D$7:$D$1455,MATCH(B99,Historical!$B$7:$B$1455,0))=0,"n/a",(INDEX(Historical!$C$7:$C$1455,MATCH(B99,Historical!$B$7:$B$1455,0))/INDEX(Historical!$D$7:$D$1455,MATCH(B99,Historical!$B$7:$B$1455,0))-1)*100)</f>
        <v>16.666666666666675</v>
      </c>
      <c r="T99" s="824">
        <f>IF(INDEX(Historical!$F$7:$F$1455,MATCH(B99,Historical!$B$7:$B$1455,0))=0,"n/a",((INDEX(Historical!$C$7:$C$1455,MATCH(B99,Historical!$B$7:$B$1455,0))/INDEX(Historical!$F$7:$F$1455,MATCH(B99,Historical!$B$7:$B$1455,0)))^(1/3)-1)*100)</f>
        <v>40.94597464129783</v>
      </c>
      <c r="U99" s="824" t="str">
        <f>IF(INDEX(Historical!$I$7:$I$1455,MATCH(B99,Historical!$B$7:$B$1455,0))=0,"n/a",((INDEX(Historical!$C$7:$C$1455,MATCH(B99,Historical!$B$7:$B$1455,0))/INDEX(Historical!$I$7:$I$1455,MATCH(B99,Historical!$B$7:$B$1455,0)))^(1/5)-1)*100)</f>
        <v>n/a</v>
      </c>
      <c r="V99" s="824" t="str">
        <f>IF(INDEX(Historical!$O$7:$O$1455,MATCH(B99,Historical!$B$7:$B$1455,0))=0,"n/a",((INDEX(Historical!$C$7:$C$1455,MATCH(B99,Historical!$B$7:$B$1455,0))/INDEX(Historical!$O$7:$O$1455,MATCH(B99,Historical!$B$7:$B$1455,0)))^(1/10)-1)*100)</f>
        <v>n/a</v>
      </c>
      <c r="W99" s="825" t="str">
        <f>IF(OR(U99&lt;=0,U99="n/a",V99&lt;=0,V99="n/a"),"n/a",U99/V99)</f>
        <v>n/a</v>
      </c>
      <c r="X99" s="826" t="str">
        <f>IF(OR(AJ99&lt;=0,AJ99="n/a",U99&lt;=0,U99="n/a"),"n/a",U99/AJ99)</f>
        <v>n/a</v>
      </c>
      <c r="Y99" s="1032"/>
      <c r="Z99" s="766" t="str">
        <f>IF(OR(AC99&lt;0.01,AC99="n/a"),"n/a",M99/AC99*100)</f>
        <v>n/a</v>
      </c>
      <c r="AA99" s="1042" t="str">
        <f>IF(OR(AC99&lt;0.01,AC99="n/a"),"n/a",I99/AC99)</f>
        <v>n/a</v>
      </c>
      <c r="AB99" s="1043">
        <v>12</v>
      </c>
      <c r="AC99" s="1021" t="s">
        <v>138</v>
      </c>
      <c r="AD99" s="1021" t="s">
        <v>138</v>
      </c>
      <c r="AE99" s="1021" t="s">
        <v>138</v>
      </c>
      <c r="AF99" s="1021" t="s">
        <v>138</v>
      </c>
      <c r="AG99" s="1021" t="s">
        <v>138</v>
      </c>
      <c r="AH99" s="1021" t="s">
        <v>138</v>
      </c>
      <c r="AI99" s="1021" t="s">
        <v>138</v>
      </c>
      <c r="AJ99" s="1021" t="s">
        <v>138</v>
      </c>
      <c r="AK99" s="1021" t="s">
        <v>138</v>
      </c>
      <c r="AL99" s="1034" t="s">
        <v>138</v>
      </c>
      <c r="AM99" s="1028" t="s">
        <v>138</v>
      </c>
      <c r="AN99" s="1021" t="s">
        <v>138</v>
      </c>
      <c r="AO99" s="868" t="str">
        <f>IF(U99="n/a","n/a",IF(AA99&lt;0,"n/a",IF(AA99="n/a","n/a",J99+U99-AA99)))</f>
        <v>n/a</v>
      </c>
      <c r="AP99" s="869" t="str">
        <f>IF(U99="n/a","n/a",J99+U99)</f>
        <v>n/a</v>
      </c>
      <c r="AQ99" s="1044" t="str">
        <f>IF(OR(AC99&lt;0.01,AF99="n/a"),"n/a",(I99/SQRT(22.5*AC99*(I99/AF99))-1)*100)</f>
        <v>n/a</v>
      </c>
      <c r="AR99" s="766">
        <f>INDEX(Historical!$C$7:$C$1455,MATCH(B99,Historical!$B$7:$B$1455,0))*IF(AH99="n/a",1.03,IF(AH99&lt;0,1.01,IF(AH99&gt;10,1.1,(1+AH99/100))))</f>
        <v>0.57680000000000009</v>
      </c>
      <c r="AS99" s="1042">
        <f>IF($AI99="n/a",1.03*AR99,IF($AI99&lt;0,1.01*AR99,IF($AI99&gt;10,1.1*AR99,(1+$AI99/100)*AR99)))</f>
        <v>0.59410400000000008</v>
      </c>
      <c r="AT99" s="1042">
        <f>IF($AK99="n/a",1.03*AS99,IF($AK99&lt;0,1.01*AS99,IF($AK99&gt;10,1.1*AS99,(1+$AK99/100)*AS99)))</f>
        <v>0.61192712000000005</v>
      </c>
      <c r="AU99" s="1042">
        <f>IF($AK99="n/a",1.03*AT99,IF($AK99&lt;0,1.01*AT99,IF($AK99&gt;10,1.1*AT99,(1+$AK99/100)*AT99)))</f>
        <v>0.63028493360000004</v>
      </c>
      <c r="AV99" s="1042">
        <f>IF($AK99="n/a",1.03*AU99,IF($AK99&lt;0,1.01*AU99,IF($AK99&gt;10,1.1*AU99,(1+$AK99/100)*AU99)))</f>
        <v>0.64919348160800006</v>
      </c>
      <c r="AW99" s="766">
        <f>SUM(AR99:AV99)</f>
        <v>3.0623095352080005</v>
      </c>
      <c r="AX99" s="877">
        <f>AW99/I99*100</f>
        <v>10.207698450693336</v>
      </c>
      <c r="AY99" s="1212" t="s">
        <v>138</v>
      </c>
      <c r="AZ99" s="1028" t="s">
        <v>138</v>
      </c>
      <c r="BA99" s="1028" t="s">
        <v>138</v>
      </c>
      <c r="BB99" s="1028" t="s">
        <v>138</v>
      </c>
      <c r="BC99" s="1028" t="s">
        <v>138</v>
      </c>
      <c r="BD99" s="1078" t="s">
        <v>4357</v>
      </c>
      <c r="BE99" s="721">
        <v>2013</v>
      </c>
      <c r="BF99" s="1057">
        <f>IF(BE99&gt;2008,0,IF(BE99&gt;2001,1,IF(BE99&gt;1990,2,IF(BE99&gt;1980,3,IF(BE99&gt;1973,4,IF(BE99&gt;1970,5,IF(BE99&gt;1960,6,IF(BE99&gt;1958,7,IF(BE99&gt;1953,8,9)))))))))</f>
        <v>0</v>
      </c>
    </row>
    <row r="100" spans="1:58" ht="11.25" customHeight="1" x14ac:dyDescent="0.2">
      <c r="A100" s="1027" t="s">
        <v>460</v>
      </c>
      <c r="B100" s="1031" t="s">
        <v>461</v>
      </c>
      <c r="C100" s="1181" t="s">
        <v>109</v>
      </c>
      <c r="D100" s="1181" t="s">
        <v>4434</v>
      </c>
      <c r="E100" s="857">
        <v>14</v>
      </c>
      <c r="F100" s="1245">
        <v>273</v>
      </c>
      <c r="G100" s="1245" t="s">
        <v>107</v>
      </c>
      <c r="H100" s="1245" t="s">
        <v>107</v>
      </c>
      <c r="I100" s="1030">
        <v>42.69</v>
      </c>
      <c r="J100" s="766">
        <f>(M100/I100)*100</f>
        <v>3.2794565472007493</v>
      </c>
      <c r="K100" s="1033">
        <v>0.35</v>
      </c>
      <c r="L100" s="1043">
        <v>4</v>
      </c>
      <c r="M100" s="756">
        <f>K100*L100</f>
        <v>1.4</v>
      </c>
      <c r="N100" s="1026" t="s">
        <v>239</v>
      </c>
      <c r="O100" s="860">
        <v>0.32</v>
      </c>
      <c r="P100" s="1016">
        <v>43404</v>
      </c>
      <c r="Q100" s="1016">
        <v>43412</v>
      </c>
      <c r="R100" s="756">
        <f>(K100-O100)/O100*100</f>
        <v>9.3749999999999911</v>
      </c>
      <c r="S100" s="824">
        <f>IF(INDEX(Historical!$D$7:$D$1455,MATCH(B100,Historical!$B$7:$B$1455,0))=0,"n/a",(INDEX(Historical!$C$7:$C$1455,MATCH(B100,Historical!$B$7:$B$1455,0))/INDEX(Historical!$D$7:$D$1455,MATCH(B100,Historical!$B$7:$B$1455,0))-1)*100)</f>
        <v>9.8039215686274606</v>
      </c>
      <c r="T100" s="824">
        <f>IF(INDEX(Historical!$F$7:$F$1455,MATCH(B100,Historical!$B$7:$B$1455,0))=0,"n/a",((INDEX(Historical!$C$7:$C$1455,MATCH(B100,Historical!$B$7:$B$1455,0))/INDEX(Historical!$F$7:$F$1455,MATCH(B100,Historical!$B$7:$B$1455,0)))^(1/3)-1)*100)</f>
        <v>11.868894208139679</v>
      </c>
      <c r="U100" s="824">
        <f>IF(INDEX(Historical!$I$7:$I$1455,MATCH(B100,Historical!$B$7:$B$1455,0))=0,"n/a",((INDEX(Historical!$C$7:$C$1455,MATCH(B100,Historical!$B$7:$B$1455,0))/INDEX(Historical!$I$7:$I$1455,MATCH(B100,Historical!$B$7:$B$1455,0)))^(1/5)-1)*100)</f>
        <v>9.8560543306117854</v>
      </c>
      <c r="V100" s="824">
        <f>IF(INDEX(Historical!$O$7:$O$1455,MATCH(B100,Historical!$B$7:$B$1455,0))=0,"n/a",((INDEX(Historical!$C$7:$C$1455,MATCH(B100,Historical!$B$7:$B$1455,0))/INDEX(Historical!$O$7:$O$1455,MATCH(B100,Historical!$B$7:$B$1455,0)))^(1/10)-1)*100)</f>
        <v>8.1844358389578034</v>
      </c>
      <c r="W100" s="825">
        <f>IF(OR(U100&lt;=0,U100="n/a",V100&lt;=0,V100="n/a"),"n/a",U100/V100)</f>
        <v>1.2042435819091037</v>
      </c>
      <c r="X100" s="826" t="str">
        <f>IF(OR(AJ100&lt;=0,AJ100="n/a",U100&lt;=0,U100="n/a"),"n/a",U100/AJ100)</f>
        <v>n/a</v>
      </c>
      <c r="Y100" s="1032" t="s">
        <v>4077</v>
      </c>
      <c r="Z100" s="766">
        <f>IF(OR(AC100&lt;0.01,AC100="n/a"),"n/a",M100/AC100*100)</f>
        <v>35.989717223650381</v>
      </c>
      <c r="AA100" s="1042">
        <f>IF(OR(AC100&lt;0.01,AC100="n/a"),"n/a",I100/AC100)</f>
        <v>10.974293059125962</v>
      </c>
      <c r="AB100" s="1043">
        <v>12</v>
      </c>
      <c r="AC100" s="1021">
        <v>3.89</v>
      </c>
      <c r="AD100" s="1021">
        <v>1.57</v>
      </c>
      <c r="AE100" s="1021">
        <v>3.18</v>
      </c>
      <c r="AF100" s="1021">
        <v>0.96</v>
      </c>
      <c r="AG100" s="1021">
        <v>8</v>
      </c>
      <c r="AH100" s="1021">
        <v>-20</v>
      </c>
      <c r="AI100" s="1021">
        <v>13.01</v>
      </c>
      <c r="AJ100" s="1021">
        <v>-1.6</v>
      </c>
      <c r="AK100" s="1021">
        <v>7.0000000000000009</v>
      </c>
      <c r="AL100" s="1034">
        <v>288.58</v>
      </c>
      <c r="AM100" s="1028">
        <v>1.5</v>
      </c>
      <c r="AN100" s="1021">
        <v>0.02</v>
      </c>
      <c r="AO100" s="868">
        <f>IF(U100="n/a","n/a",IF(AA100&lt;0,"n/a",IF(AA100="n/a","n/a",J100+U100-AA100)))</f>
        <v>2.1612178186865734</v>
      </c>
      <c r="AP100" s="869">
        <f>IF(U100="n/a","n/a",J100+U100)</f>
        <v>13.135510877812536</v>
      </c>
      <c r="AQ100" s="1044">
        <f>IF(OR(AC100&lt;0.01,AF100="n/a"),"n/a",(I100/SQRT(22.5*AC100*(I100/AF100))-1)*100)</f>
        <v>-31.572191043696208</v>
      </c>
      <c r="AR100" s="766">
        <f>INDEX(Historical!$C$7:$C$1455,MATCH(B100,Historical!$B$7:$B$1455,0))*IF(AH100="n/a",1.03,IF(AH100&lt;0,1.01,IF(AH100&gt;10,1.1,(1+AH100/100))))</f>
        <v>1.1312000000000002</v>
      </c>
      <c r="AS100" s="1042">
        <f>IF($AI100="n/a",1.03*AR100,IF($AI100&lt;0,1.01*AR100,IF($AI100&gt;10,1.1*AR100,(1+$AI100/100)*AR100)))</f>
        <v>1.2443200000000003</v>
      </c>
      <c r="AT100" s="1042">
        <f>IF($AK100="n/a",1.03*AS100,IF($AK100&lt;0,1.01*AS100,IF($AK100&gt;10,1.1*AS100,(1+$AK100/100)*AS100)))</f>
        <v>1.3314224000000003</v>
      </c>
      <c r="AU100" s="1042">
        <f>IF($AK100="n/a",1.03*AT100,IF($AK100&lt;0,1.01*AT100,IF($AK100&gt;10,1.1*AT100,(1+$AK100/100)*AT100)))</f>
        <v>1.4246219680000005</v>
      </c>
      <c r="AV100" s="1042">
        <f>IF($AK100="n/a",1.03*AU100,IF($AK100&lt;0,1.01*AU100,IF($AK100&gt;10,1.1*AU100,(1+$AK100/100)*AU100)))</f>
        <v>1.5243455057600006</v>
      </c>
      <c r="AW100" s="766">
        <f>SUM(AR100:AV100)</f>
        <v>6.6559098737600015</v>
      </c>
      <c r="AX100" s="877">
        <f>AW100/I100*100</f>
        <v>15.591262295057396</v>
      </c>
      <c r="AY100" s="1212">
        <v>0.6</v>
      </c>
      <c r="AZ100" s="1028">
        <v>3.62</v>
      </c>
      <c r="BA100" s="1028">
        <v>-53.010000000000005</v>
      </c>
      <c r="BB100" s="1028">
        <v>-47.55</v>
      </c>
      <c r="BC100" s="1028">
        <v>-46.300000000000004</v>
      </c>
      <c r="BE100" s="721">
        <v>2005</v>
      </c>
      <c r="BF100" s="1057">
        <f>IF(BE100&gt;2008,0,IF(BE100&gt;2001,1,IF(BE100&gt;1990,2,IF(BE100&gt;1980,3,IF(BE100&gt;1973,4,IF(BE100&gt;1970,5,IF(BE100&gt;1960,6,IF(BE100&gt;1958,7,IF(BE100&gt;1953,8,9)))))))))</f>
        <v>1</v>
      </c>
    </row>
    <row r="101" spans="1:58" ht="11.25" customHeight="1" x14ac:dyDescent="0.2">
      <c r="A101" s="1019" t="s">
        <v>991</v>
      </c>
      <c r="B101" s="1031" t="s">
        <v>992</v>
      </c>
      <c r="C101" s="1181" t="s">
        <v>109</v>
      </c>
      <c r="D101" s="1181" t="s">
        <v>4430</v>
      </c>
      <c r="E101" s="857">
        <v>8</v>
      </c>
      <c r="F101" s="1245">
        <v>508</v>
      </c>
      <c r="G101" s="1245" t="s">
        <v>38</v>
      </c>
      <c r="H101" s="1245" t="s">
        <v>38</v>
      </c>
      <c r="I101" s="1030">
        <v>51.31</v>
      </c>
      <c r="J101" s="766">
        <f>(M101/I101)*100</f>
        <v>2.1828103683492497</v>
      </c>
      <c r="K101" s="1033">
        <v>0.28000000000000003</v>
      </c>
      <c r="L101" s="1043">
        <v>4</v>
      </c>
      <c r="M101" s="756">
        <f>K101*L101</f>
        <v>1.1200000000000001</v>
      </c>
      <c r="N101" s="1026" t="s">
        <v>462</v>
      </c>
      <c r="O101" s="860">
        <v>0.24</v>
      </c>
      <c r="P101" s="1016">
        <v>43311</v>
      </c>
      <c r="Q101" s="1016">
        <v>43322</v>
      </c>
      <c r="R101" s="756">
        <f>(K101-O101)/O101*100</f>
        <v>16.666666666666682</v>
      </c>
      <c r="S101" s="824">
        <f>IF(INDEX(Historical!$D$7:$D$1455,MATCH(B101,Historical!$B$7:$B$1455,0))=0,"n/a",(INDEX(Historical!$C$7:$C$1455,MATCH(B101,Historical!$B$7:$B$1455,0))/INDEX(Historical!$D$7:$D$1455,MATCH(B101,Historical!$B$7:$B$1455,0))-1)*100)</f>
        <v>19.444444444444443</v>
      </c>
      <c r="T101" s="824">
        <f>IF(INDEX(Historical!$F$7:$F$1455,MATCH(B101,Historical!$B$7:$B$1455,0))=0,"n/a",((INDEX(Historical!$C$7:$C$1455,MATCH(B101,Historical!$B$7:$B$1455,0))/INDEX(Historical!$F$7:$F$1455,MATCH(B101,Historical!$B$7:$B$1455,0)))^(1/3)-1)*100)</f>
        <v>9.2240238124367213</v>
      </c>
      <c r="U101" s="824">
        <f>IF(INDEX(Historical!$I$7:$I$1455,MATCH(B101,Historical!$B$7:$B$1455,0))=0,"n/a",((INDEX(Historical!$C$7:$C$1455,MATCH(B101,Historical!$B$7:$B$1455,0))/INDEX(Historical!$I$7:$I$1455,MATCH(B101,Historical!$B$7:$B$1455,0)))^(1/5)-1)*100)</f>
        <v>10.585712778116175</v>
      </c>
      <c r="V101" s="824">
        <f>IF(INDEX(Historical!$O$7:$O$1455,MATCH(B101,Historical!$B$7:$B$1455,0))=0,"n/a",((INDEX(Historical!$C$7:$C$1455,MATCH(B101,Historical!$B$7:$B$1455,0))/INDEX(Historical!$O$7:$O$1455,MATCH(B101,Historical!$B$7:$B$1455,0)))^(1/10)-1)*100)</f>
        <v>-0.95276142579611145</v>
      </c>
      <c r="W101" s="825" t="str">
        <f>IF(OR(U101&lt;=0,U101="n/a",V101&lt;=0,V101="n/a"),"n/a",U101/V101)</f>
        <v>n/a</v>
      </c>
      <c r="X101" s="826">
        <f>IF(OR(AJ101&lt;=0,AJ101="n/a",U101&lt;=0,U101="n/a"),"n/a",U101/AJ101)</f>
        <v>1.2602039021566875</v>
      </c>
      <c r="Y101" s="780"/>
      <c r="Z101" s="766">
        <f>IF(OR(AC101&lt;0.01,AC101="n/a"),"n/a",M101/AC101*100)</f>
        <v>32</v>
      </c>
      <c r="AA101" s="1042">
        <f>IF(OR(AC101&lt;0.01,AC101="n/a"),"n/a",I101/AC101)</f>
        <v>14.66</v>
      </c>
      <c r="AB101" s="1043">
        <v>12</v>
      </c>
      <c r="AC101" s="1021">
        <v>3.5</v>
      </c>
      <c r="AD101" s="1021">
        <v>1.65</v>
      </c>
      <c r="AE101" s="1021">
        <v>8.7799999999999994</v>
      </c>
      <c r="AF101" s="1021">
        <v>1.35</v>
      </c>
      <c r="AG101" s="1021">
        <v>11.5</v>
      </c>
      <c r="AH101" s="1021">
        <v>-3.4000000000000004</v>
      </c>
      <c r="AI101" s="1021">
        <v>5.3</v>
      </c>
      <c r="AJ101" s="1021">
        <v>8.4</v>
      </c>
      <c r="AK101" s="1021">
        <v>8.870000000000001</v>
      </c>
      <c r="AL101" s="1034">
        <v>50840</v>
      </c>
      <c r="AM101" s="1028" t="s">
        <v>138</v>
      </c>
      <c r="AN101" s="1021">
        <v>0.74</v>
      </c>
      <c r="AO101" s="868">
        <f>IF(U101="n/a","n/a",IF(AA101&lt;0,"n/a",IF(AA101="n/a","n/a",J101+U101-AA101)))</f>
        <v>-1.8914768535345754</v>
      </c>
      <c r="AP101" s="869">
        <f>IF(U101="n/a","n/a",J101+U101)</f>
        <v>12.768523146465425</v>
      </c>
      <c r="AQ101" s="1044">
        <f>IF(OR(AC101&lt;0.01,AF101="n/a"),"n/a",(I101/SQRT(22.5*AC101*(I101/AF101))-1)*100)</f>
        <v>-6.2130072984531441</v>
      </c>
      <c r="AR101" s="766">
        <f>INDEX(Historical!$C$7:$C$1455,MATCH(B101,Historical!$B$7:$B$1455,0))*IF(AH101="n/a",1.03,IF(AH101&lt;0,1.01,IF(AH101&gt;10,1.1,(1+AH101/100))))</f>
        <v>0.86860000000000004</v>
      </c>
      <c r="AS101" s="1042">
        <f>IF($AI101="n/a",1.03*AR101,IF($AI101&lt;0,1.01*AR101,IF($AI101&gt;10,1.1*AR101,(1+$AI101/100)*AR101)))</f>
        <v>0.9146358</v>
      </c>
      <c r="AT101" s="1042">
        <f>IF($AK101="n/a",1.03*AS101,IF($AK101&lt;0,1.01*AS101,IF($AK101&gt;10,1.1*AS101,(1+$AK101/100)*AS101)))</f>
        <v>0.99576399546000005</v>
      </c>
      <c r="AU101" s="1042">
        <f>IF($AK101="n/a",1.03*AT101,IF($AK101&lt;0,1.01*AT101,IF($AK101&gt;10,1.1*AT101,(1+$AK101/100)*AT101)))</f>
        <v>1.084088261857302</v>
      </c>
      <c r="AV101" s="1042">
        <f>IF($AK101="n/a",1.03*AU101,IF($AK101&lt;0,1.01*AU101,IF($AK101&gt;10,1.1*AU101,(1+$AK101/100)*AU101)))</f>
        <v>1.1802468906840446</v>
      </c>
      <c r="AW101" s="766">
        <f>SUM(AR101:AV101)</f>
        <v>5.0433349480013465</v>
      </c>
      <c r="AX101" s="877">
        <f>AW101/I101*100</f>
        <v>9.8291462638888056</v>
      </c>
      <c r="AY101" s="1212">
        <v>0.98</v>
      </c>
      <c r="AZ101" s="1028">
        <v>13.62</v>
      </c>
      <c r="BA101" s="1028">
        <v>-13.020000000000001</v>
      </c>
      <c r="BB101" s="1028">
        <v>3.5700000000000003</v>
      </c>
      <c r="BC101" s="1028">
        <v>-3.29</v>
      </c>
      <c r="BE101" s="721">
        <v>2011</v>
      </c>
      <c r="BF101" s="1057">
        <f>IF(BE101&gt;2008,0,IF(BE101&gt;2001,1,IF(BE101&gt;1990,2,IF(BE101&gt;1980,3,IF(BE101&gt;1973,4,IF(BE101&gt;1970,5,IF(BE101&gt;1960,6,IF(BE101&gt;1958,7,IF(BE101&gt;1953,8,9)))))))))</f>
        <v>0</v>
      </c>
    </row>
    <row r="102" spans="1:58" ht="11.25" customHeight="1" x14ac:dyDescent="0.2">
      <c r="A102" s="1019" t="s">
        <v>993</v>
      </c>
      <c r="B102" s="1031" t="s">
        <v>994</v>
      </c>
      <c r="C102" s="1181" t="s">
        <v>109</v>
      </c>
      <c r="D102" s="1181" t="s">
        <v>4434</v>
      </c>
      <c r="E102" s="857">
        <v>7</v>
      </c>
      <c r="F102" s="1245">
        <v>565</v>
      </c>
      <c r="G102" s="1088" t="s">
        <v>116</v>
      </c>
      <c r="H102" s="1088" t="s">
        <v>116</v>
      </c>
      <c r="I102" s="1030">
        <v>18.88</v>
      </c>
      <c r="J102" s="766">
        <f>(M102/I102)*100</f>
        <v>3.1779661016949152</v>
      </c>
      <c r="K102" s="1033">
        <v>0.15</v>
      </c>
      <c r="L102" s="1043">
        <v>4</v>
      </c>
      <c r="M102" s="756">
        <f>K102*L102</f>
        <v>0.6</v>
      </c>
      <c r="N102" s="1026" t="s">
        <v>162</v>
      </c>
      <c r="O102" s="860">
        <v>0.14000000000000001</v>
      </c>
      <c r="P102" s="1022">
        <v>43017</v>
      </c>
      <c r="Q102" s="1022">
        <v>43039</v>
      </c>
      <c r="R102" s="756">
        <f>(K102-O102)/O102*100</f>
        <v>7.1428571428571281</v>
      </c>
      <c r="S102" s="824">
        <f>IF(INDEX(Historical!$D$7:$D$1455,MATCH(B102,Historical!$B$7:$B$1455,0))=0,"n/a",(INDEX(Historical!$C$7:$C$1455,MATCH(B102,Historical!$B$7:$B$1455,0))/INDEX(Historical!$D$7:$D$1455,MATCH(B102,Historical!$B$7:$B$1455,0))-1)*100)</f>
        <v>7.547169811320753</v>
      </c>
      <c r="T102" s="824">
        <f>IF(INDEX(Historical!$F$7:$F$1455,MATCH(B102,Historical!$B$7:$B$1455,0))=0,"n/a",((INDEX(Historical!$C$7:$C$1455,MATCH(B102,Historical!$B$7:$B$1455,0))/INDEX(Historical!$F$7:$F$1455,MATCH(B102,Historical!$B$7:$B$1455,0)))^(1/3)-1)*100)</f>
        <v>6.4358825792759422</v>
      </c>
      <c r="U102" s="824">
        <f>IF(INDEX(Historical!$I$7:$I$1455,MATCH(B102,Historical!$B$7:$B$1455,0))=0,"n/a",((INDEX(Historical!$C$7:$C$1455,MATCH(B102,Historical!$B$7:$B$1455,0))/INDEX(Historical!$I$7:$I$1455,MATCH(B102,Historical!$B$7:$B$1455,0)))^(1/5)-1)*100)</f>
        <v>7.3403415546556605</v>
      </c>
      <c r="V102" s="824">
        <f>IF(INDEX(Historical!$O$7:$O$1455,MATCH(B102,Historical!$B$7:$B$1455,0))=0,"n/a",((INDEX(Historical!$C$7:$C$1455,MATCH(B102,Historical!$B$7:$B$1455,0))/INDEX(Historical!$O$7:$O$1455,MATCH(B102,Historical!$B$7:$B$1455,0)))^(1/10)-1)*100)</f>
        <v>1.4040359882289799</v>
      </c>
      <c r="W102" s="825">
        <f>IF(OR(U102&lt;=0,U102="n/a",V102&lt;=0,V102="n/a"),"n/a",U102/V102)</f>
        <v>5.2280294922600996</v>
      </c>
      <c r="X102" s="826">
        <f>IF(OR(AJ102&lt;=0,AJ102="n/a",U102&lt;=0,U102="n/a"),"n/a",U102/AJ102)</f>
        <v>0.91754269433195756</v>
      </c>
      <c r="Y102" s="784" t="s">
        <v>4204</v>
      </c>
      <c r="Z102" s="766">
        <f>IF(OR(AC102&lt;0.01,AC102="n/a"),"n/a",M102/AC102*100)</f>
        <v>50.420168067226889</v>
      </c>
      <c r="AA102" s="1042">
        <f>IF(OR(AC102&lt;0.01,AC102="n/a"),"n/a",I102/AC102)</f>
        <v>15.865546218487395</v>
      </c>
      <c r="AB102" s="1043">
        <v>12</v>
      </c>
      <c r="AC102" s="1021">
        <v>1.19</v>
      </c>
      <c r="AD102" s="1021" t="s">
        <v>138</v>
      </c>
      <c r="AE102" s="1021">
        <v>5.89</v>
      </c>
      <c r="AF102" s="1021">
        <v>2.4</v>
      </c>
      <c r="AG102" s="1021">
        <v>13.900000000000002</v>
      </c>
      <c r="AH102" s="1021">
        <v>6</v>
      </c>
      <c r="AI102" s="1021" t="s">
        <v>138</v>
      </c>
      <c r="AJ102" s="1021">
        <v>8</v>
      </c>
      <c r="AK102" s="1021" t="s">
        <v>138</v>
      </c>
      <c r="AL102" s="1034">
        <v>104.22</v>
      </c>
      <c r="AM102" s="1028">
        <v>9.9</v>
      </c>
      <c r="AN102" s="1021">
        <v>0</v>
      </c>
      <c r="AO102" s="868">
        <f>IF(U102="n/a","n/a",IF(AA102&lt;0,"n/a",IF(AA102="n/a","n/a",J102+U102-AA102)))</f>
        <v>-5.3472385621368197</v>
      </c>
      <c r="AP102" s="869">
        <f>IF(U102="n/a","n/a",J102+U102)</f>
        <v>10.518307656350576</v>
      </c>
      <c r="AQ102" s="1044">
        <f>IF(OR(AC102&lt;0.01,AF102="n/a"),"n/a",(I102/SQRT(22.5*AC102*(I102/AF102))-1)*100)</f>
        <v>30.089389650808517</v>
      </c>
      <c r="AR102" s="766">
        <f>INDEX(Historical!$C$7:$C$1455,MATCH(B102,Historical!$B$7:$B$1455,0))*IF(AH102="n/a",1.03,IF(AH102&lt;0,1.01,IF(AH102&gt;10,1.1,(1+AH102/100))))</f>
        <v>0.60420000000000007</v>
      </c>
      <c r="AS102" s="1042">
        <f>IF($AI102="n/a",1.03*AR102,IF($AI102&lt;0,1.01*AR102,IF($AI102&gt;10,1.1*AR102,(1+$AI102/100)*AR102)))</f>
        <v>0.62232600000000005</v>
      </c>
      <c r="AT102" s="1042">
        <f>IF($AK102="n/a",1.03*AS102,IF($AK102&lt;0,1.01*AS102,IF($AK102&gt;10,1.1*AS102,(1+$AK102/100)*AS102)))</f>
        <v>0.64099578000000001</v>
      </c>
      <c r="AU102" s="1042">
        <f>IF($AK102="n/a",1.03*AT102,IF($AK102&lt;0,1.01*AT102,IF($AK102&gt;10,1.1*AT102,(1+$AK102/100)*AT102)))</f>
        <v>0.66022565340000006</v>
      </c>
      <c r="AV102" s="1042">
        <f>IF($AK102="n/a",1.03*AU102,IF($AK102&lt;0,1.01*AU102,IF($AK102&gt;10,1.1*AU102,(1+$AK102/100)*AU102)))</f>
        <v>0.68003242300200006</v>
      </c>
      <c r="AW102" s="766">
        <f>SUM(AR102:AV102)</f>
        <v>3.2077798564020004</v>
      </c>
      <c r="AX102" s="877">
        <f>AW102/I102*100</f>
        <v>16.990359408908901</v>
      </c>
      <c r="AY102" s="1212">
        <v>-0.11</v>
      </c>
      <c r="AZ102" s="1028">
        <v>15.939999999999998</v>
      </c>
      <c r="BA102" s="1028">
        <v>-15.67</v>
      </c>
      <c r="BB102" s="1028">
        <v>-5.38</v>
      </c>
      <c r="BC102" s="1028">
        <v>-4.26</v>
      </c>
      <c r="BE102" s="721">
        <v>2012</v>
      </c>
      <c r="BF102" s="1057">
        <f>IF(BE102&gt;2008,0,IF(BE102&gt;2001,1,IF(BE102&gt;1990,2,IF(BE102&gt;1980,3,IF(BE102&gt;1973,4,IF(BE102&gt;1970,5,IF(BE102&gt;1960,6,IF(BE102&gt;1958,7,IF(BE102&gt;1953,8,9)))))))))</f>
        <v>0</v>
      </c>
    </row>
    <row r="103" spans="1:58" ht="11.25" customHeight="1" x14ac:dyDescent="0.2">
      <c r="A103" s="1019" t="s">
        <v>463</v>
      </c>
      <c r="B103" s="1031" t="s">
        <v>4274</v>
      </c>
      <c r="C103" s="1181" t="s">
        <v>109</v>
      </c>
      <c r="D103" s="1181" t="s">
        <v>4434</v>
      </c>
      <c r="E103" s="857">
        <v>22</v>
      </c>
      <c r="F103" s="1245">
        <v>151</v>
      </c>
      <c r="G103" s="1245" t="s">
        <v>107</v>
      </c>
      <c r="H103" s="1245" t="s">
        <v>107</v>
      </c>
      <c r="I103" s="1030">
        <v>27.1</v>
      </c>
      <c r="J103" s="766">
        <f>(M103/I103)*100</f>
        <v>2.9520295202952029</v>
      </c>
      <c r="K103" s="1040">
        <v>0.2</v>
      </c>
      <c r="L103" s="1043">
        <v>4</v>
      </c>
      <c r="M103" s="756">
        <f>K103*L103</f>
        <v>0.8</v>
      </c>
      <c r="N103" s="1026" t="s">
        <v>464</v>
      </c>
      <c r="O103" s="861">
        <v>0.19500000000000001</v>
      </c>
      <c r="P103" s="1016">
        <v>43293</v>
      </c>
      <c r="Q103" s="1016">
        <v>43301</v>
      </c>
      <c r="R103" s="756">
        <f>(K103-O103)/O103*100</f>
        <v>2.5641025641025665</v>
      </c>
      <c r="S103" s="824">
        <f>IF(INDEX(Historical!$D$7:$D$1455,MATCH(B103,Historical!$B$7:$B$1455,0))=0,"n/a",(INDEX(Historical!$C$7:$C$1455,MATCH(B103,Historical!$B$7:$B$1455,0))/INDEX(Historical!$D$7:$D$1455,MATCH(B103,Historical!$B$7:$B$1455,0))-1)*100)</f>
        <v>12.698412698412698</v>
      </c>
      <c r="T103" s="824">
        <f>IF(INDEX(Historical!$F$7:$F$1455,MATCH(B103,Historical!$B$7:$B$1455,0))=0,"n/a",((INDEX(Historical!$C$7:$C$1455,MATCH(B103,Historical!$B$7:$B$1455,0))/INDEX(Historical!$F$7:$F$1455,MATCH(B103,Historical!$B$7:$B$1455,0)))^(1/3)-1)*100)</f>
        <v>14.741405029518994</v>
      </c>
      <c r="U103" s="824">
        <f>IF(INDEX(Historical!$I$7:$I$1455,MATCH(B103,Historical!$B$7:$B$1455,0))=0,"n/a",((INDEX(Historical!$C$7:$C$1455,MATCH(B103,Historical!$B$7:$B$1455,0))/INDEX(Historical!$I$7:$I$1455,MATCH(B103,Historical!$B$7:$B$1455,0)))^(1/5)-1)*100)</f>
        <v>23.215024579899946</v>
      </c>
      <c r="V103" s="824">
        <f>IF(INDEX(Historical!$O$7:$O$1455,MATCH(B103,Historical!$B$7:$B$1455,0))=0,"n/a",((INDEX(Historical!$C$7:$C$1455,MATCH(B103,Historical!$B$7:$B$1455,0))/INDEX(Historical!$O$7:$O$1455,MATCH(B103,Historical!$B$7:$B$1455,0)))^(1/10)-1)*100)</f>
        <v>20.777208728563213</v>
      </c>
      <c r="W103" s="825">
        <f>IF(OR(U103&lt;=0,U103="n/a",V103&lt;=0,V103="n/a"),"n/a",U103/V103)</f>
        <v>1.1173312490231364</v>
      </c>
      <c r="X103" s="826">
        <f>IF(OR(AJ103&lt;=0,AJ103="n/a",U103&lt;=0,U103="n/a"),"n/a",U103/AJ103)</f>
        <v>0.83808752996028679</v>
      </c>
      <c r="Y103" s="1032" t="s">
        <v>4275</v>
      </c>
      <c r="Z103" s="766">
        <f>IF(OR(AC103&lt;0.01,AC103="n/a"),"n/a",M103/AC103*100)</f>
        <v>20.671834625322997</v>
      </c>
      <c r="AA103" s="1042">
        <f>IF(OR(AC103&lt;0.01,AC103="n/a"),"n/a",I103/AC103)</f>
        <v>7.0025839793281657</v>
      </c>
      <c r="AB103" s="1043">
        <v>12</v>
      </c>
      <c r="AC103" s="1021">
        <v>3.87</v>
      </c>
      <c r="AD103" s="1021">
        <v>0.57999999999999996</v>
      </c>
      <c r="AE103" s="1021">
        <v>3.3</v>
      </c>
      <c r="AF103" s="1021">
        <v>0.96</v>
      </c>
      <c r="AG103" s="1021">
        <v>12.8</v>
      </c>
      <c r="AH103" s="1021">
        <v>45.4</v>
      </c>
      <c r="AI103" s="1021">
        <v>6.23</v>
      </c>
      <c r="AJ103" s="1021">
        <v>27.700000000000003</v>
      </c>
      <c r="AK103" s="1021">
        <v>12</v>
      </c>
      <c r="AL103" s="1034">
        <v>3490</v>
      </c>
      <c r="AM103" s="1028">
        <v>0.2</v>
      </c>
      <c r="AN103" s="1021">
        <v>0.1</v>
      </c>
      <c r="AO103" s="868">
        <f>IF(U103="n/a","n/a",IF(AA103&lt;0,"n/a",IF(AA103="n/a","n/a",J103+U103-AA103)))</f>
        <v>19.164470120866984</v>
      </c>
      <c r="AP103" s="869">
        <f>IF(U103="n/a","n/a",J103+U103)</f>
        <v>26.167054100195148</v>
      </c>
      <c r="AQ103" s="1044">
        <f>IF(OR(AC103&lt;0.01,AF103="n/a"),"n/a",(I103/SQRT(22.5*AC103*(I103/AF103))-1)*100)</f>
        <v>-45.339510023113114</v>
      </c>
      <c r="AR103" s="766">
        <f>INDEX(Historical!$C$7:$C$1455,MATCH(B103,Historical!$B$7:$B$1455,0))*IF(AH103="n/a",1.03,IF(AH103&lt;0,1.01,IF(AH103&gt;10,1.1,(1+AH103/100))))</f>
        <v>0.78100000000000003</v>
      </c>
      <c r="AS103" s="1042">
        <f>IF($AI103="n/a",1.03*AR103,IF($AI103&lt;0,1.01*AR103,IF($AI103&gt;10,1.1*AR103,(1+$AI103/100)*AR103)))</f>
        <v>0.82965630000000001</v>
      </c>
      <c r="AT103" s="1042">
        <f>IF($AK103="n/a",1.03*AS103,IF($AK103&lt;0,1.01*AS103,IF($AK103&gt;10,1.1*AS103,(1+$AK103/100)*AS103)))</f>
        <v>0.91262193000000014</v>
      </c>
      <c r="AU103" s="1042">
        <f>IF($AK103="n/a",1.03*AT103,IF($AK103&lt;0,1.01*AT103,IF($AK103&gt;10,1.1*AT103,(1+$AK103/100)*AT103)))</f>
        <v>1.0038841230000002</v>
      </c>
      <c r="AV103" s="1042">
        <f>IF($AK103="n/a",1.03*AU103,IF($AK103&lt;0,1.01*AU103,IF($AK103&gt;10,1.1*AU103,(1+$AK103/100)*AU103)))</f>
        <v>1.1042725353000002</v>
      </c>
      <c r="AW103" s="766">
        <f>SUM(AR103:AV103)</f>
        <v>4.6314348883000012</v>
      </c>
      <c r="AX103" s="877">
        <f>AW103/I103*100</f>
        <v>17.090165639483399</v>
      </c>
      <c r="AY103" s="1212">
        <v>1.46</v>
      </c>
      <c r="AZ103" s="1028">
        <v>12.22</v>
      </c>
      <c r="BA103" s="1028">
        <v>-49.53</v>
      </c>
      <c r="BB103" s="1028">
        <v>-13.25</v>
      </c>
      <c r="BC103" s="1028">
        <v>-35.82</v>
      </c>
      <c r="BE103" s="721">
        <v>1997</v>
      </c>
      <c r="BF103" s="1057">
        <f>IF(BE103&gt;2008,0,IF(BE103&gt;2001,1,IF(BE103&gt;1990,2,IF(BE103&gt;1980,3,IF(BE103&gt;1973,4,IF(BE103&gt;1970,5,IF(BE103&gt;1960,6,IF(BE103&gt;1958,7,IF(BE103&gt;1953,8,9)))))))))</f>
        <v>2</v>
      </c>
    </row>
    <row r="104" spans="1:58" s="905" customFormat="1" ht="11.25" customHeight="1" x14ac:dyDescent="0.2">
      <c r="A104" s="760" t="s">
        <v>465</v>
      </c>
      <c r="B104" s="906" t="s">
        <v>466</v>
      </c>
      <c r="C104" s="1181" t="s">
        <v>109</v>
      </c>
      <c r="D104" s="1181" t="s">
        <v>4434</v>
      </c>
      <c r="E104" s="885">
        <v>18</v>
      </c>
      <c r="F104" s="1245">
        <v>174</v>
      </c>
      <c r="G104" s="1244" t="s">
        <v>107</v>
      </c>
      <c r="H104" s="1244" t="s">
        <v>107</v>
      </c>
      <c r="I104" s="886">
        <v>501.75</v>
      </c>
      <c r="J104" s="887">
        <f>(M104/I104)*100</f>
        <v>2.8699551569506725</v>
      </c>
      <c r="K104" s="912">
        <v>7.2</v>
      </c>
      <c r="L104" s="889">
        <v>2</v>
      </c>
      <c r="M104" s="890">
        <f>K104*L104</f>
        <v>14.4</v>
      </c>
      <c r="N104" s="891" t="s">
        <v>232</v>
      </c>
      <c r="O104" s="913">
        <v>6.85</v>
      </c>
      <c r="P104" s="910">
        <v>43097</v>
      </c>
      <c r="Q104" s="910">
        <v>43109</v>
      </c>
      <c r="R104" s="890">
        <f>(K104-O104)/O104*100</f>
        <v>5.1094890510948989</v>
      </c>
      <c r="S104" s="824">
        <f>IF(INDEX(Historical!$D$7:$D$1455,MATCH(B104,Historical!$B$7:$B$1455,0))=0,"n/a",(INDEX(Historical!$C$7:$C$1455,MATCH(B104,Historical!$B$7:$B$1455,0))/INDEX(Historical!$D$7:$D$1455,MATCH(B104,Historical!$B$7:$B$1455,0))-1)*100)</f>
        <v>7.0312499999999778</v>
      </c>
      <c r="T104" s="824">
        <f>IF(INDEX(Historical!$F$7:$F$1455,MATCH(B104,Historical!$B$7:$B$1455,0))=0,"n/a",((INDEX(Historical!$C$7:$C$1455,MATCH(B104,Historical!$B$7:$B$1455,0))/INDEX(Historical!$F$7:$F$1455,MATCH(B104,Historical!$B$7:$B$1455,0)))^(1/3)-1)*100)</f>
        <v>5.7030517460116004</v>
      </c>
      <c r="U104" s="824">
        <f>IF(INDEX(Historical!$I$7:$I$1455,MATCH(B104,Historical!$B$7:$B$1455,0))=0,"n/a",((INDEX(Historical!$C$7:$C$1455,MATCH(B104,Historical!$B$7:$B$1455,0))/INDEX(Historical!$I$7:$I$1455,MATCH(B104,Historical!$B$7:$B$1455,0)))^(1/5)-1)*100)</f>
        <v>7.1494056977577047</v>
      </c>
      <c r="V104" s="824">
        <f>IF(INDEX(Historical!$O$7:$O$1455,MATCH(B104,Historical!$B$7:$B$1455,0))=0,"n/a",((INDEX(Historical!$C$7:$C$1455,MATCH(B104,Historical!$B$7:$B$1455,0))/INDEX(Historical!$O$7:$O$1455,MATCH(B104,Historical!$B$7:$B$1455,0)))^(1/10)-1)*100)</f>
        <v>7.2558935757193854</v>
      </c>
      <c r="W104" s="894">
        <f>IF(OR(U104&lt;=0,U104="n/a",V104&lt;=0,V104="n/a"),"n/a",U104/V104)</f>
        <v>0.98532394709894533</v>
      </c>
      <c r="X104" s="895" t="str">
        <f>IF(OR(AJ104&lt;=0,AJ104="n/a",U104&lt;=0,U104="n/a"),"n/a",U104/AJ104)</f>
        <v>n/a</v>
      </c>
      <c r="Y104" s="906"/>
      <c r="Z104" s="887" t="str">
        <f>IF(OR(AC104&lt;0.01,AC104="n/a"),"n/a",M104/AC104*100)</f>
        <v>n/a</v>
      </c>
      <c r="AA104" s="897" t="str">
        <f>IF(OR(AC104&lt;0.01,AC104="n/a"),"n/a",I104/AC104)</f>
        <v>n/a</v>
      </c>
      <c r="AB104" s="889">
        <v>12</v>
      </c>
      <c r="AC104" s="898" t="s">
        <v>138</v>
      </c>
      <c r="AD104" s="898" t="s">
        <v>138</v>
      </c>
      <c r="AE104" s="898" t="s">
        <v>138</v>
      </c>
      <c r="AF104" s="898" t="s">
        <v>138</v>
      </c>
      <c r="AG104" s="898" t="s">
        <v>138</v>
      </c>
      <c r="AH104" s="898" t="s">
        <v>138</v>
      </c>
      <c r="AI104" s="898" t="s">
        <v>138</v>
      </c>
      <c r="AJ104" s="898" t="s">
        <v>138</v>
      </c>
      <c r="AK104" s="898" t="s">
        <v>138</v>
      </c>
      <c r="AL104" s="899" t="s">
        <v>138</v>
      </c>
      <c r="AM104" s="900" t="s">
        <v>138</v>
      </c>
      <c r="AN104" s="898" t="s">
        <v>138</v>
      </c>
      <c r="AO104" s="901" t="str">
        <f>IF(U104="n/a","n/a",IF(AA104&lt;0,"n/a",IF(AA104="n/a","n/a",J104+U104-AA104)))</f>
        <v>n/a</v>
      </c>
      <c r="AP104" s="902">
        <f>IF(U104="n/a","n/a",J104+U104)</f>
        <v>10.019360854708378</v>
      </c>
      <c r="AQ104" s="903" t="str">
        <f>IF(OR(AC104&lt;0.01,AF104="n/a"),"n/a",(I104/SQRT(22.5*AC104*(I104/AF104))-1)*100)</f>
        <v>n/a</v>
      </c>
      <c r="AR104" s="766">
        <f>INDEX(Historical!$C$7:$C$1455,MATCH(B104,Historical!$B$7:$B$1455,0))*IF(AH104="n/a",1.03,IF(AH104&lt;0,1.01,IF(AH104&gt;10,1.1,(1+AH104/100))))</f>
        <v>14.110999999999999</v>
      </c>
      <c r="AS104" s="897">
        <f>IF($AI104="n/a",1.03*AR104,IF($AI104&lt;0,1.01*AR104,IF($AI104&gt;10,1.1*AR104,(1+$AI104/100)*AR104)))</f>
        <v>14.534329999999999</v>
      </c>
      <c r="AT104" s="897">
        <f>IF($AK104="n/a",1.03*AS104,IF($AK104&lt;0,1.01*AS104,IF($AK104&gt;10,1.1*AS104,(1+$AK104/100)*AS104)))</f>
        <v>14.9703599</v>
      </c>
      <c r="AU104" s="897">
        <f>IF($AK104="n/a",1.03*AT104,IF($AK104&lt;0,1.01*AT104,IF($AK104&gt;10,1.1*AT104,(1+$AK104/100)*AT104)))</f>
        <v>15.419470697000001</v>
      </c>
      <c r="AV104" s="897">
        <f>IF($AK104="n/a",1.03*AU104,IF($AK104&lt;0,1.01*AU104,IF($AK104&gt;10,1.1*AU104,(1+$AK104/100)*AU104)))</f>
        <v>15.882054817910001</v>
      </c>
      <c r="AW104" s="887">
        <f>SUM(AR104:AV104)</f>
        <v>74.917215414910004</v>
      </c>
      <c r="AX104" s="904">
        <f>AW104/I104*100</f>
        <v>14.93118393919482</v>
      </c>
      <c r="AY104" s="1213" t="s">
        <v>138</v>
      </c>
      <c r="AZ104" s="900" t="s">
        <v>138</v>
      </c>
      <c r="BA104" s="900" t="s">
        <v>138</v>
      </c>
      <c r="BB104" s="900" t="s">
        <v>138</v>
      </c>
      <c r="BC104" s="900" t="s">
        <v>138</v>
      </c>
      <c r="BD104" s="1079" t="s">
        <v>4357</v>
      </c>
      <c r="BE104" s="721">
        <v>2001</v>
      </c>
      <c r="BF104" s="1057">
        <f>IF(BE104&gt;2008,0,IF(BE104&gt;2001,1,IF(BE104&gt;1990,2,IF(BE104&gt;1980,3,IF(BE104&gt;1973,4,IF(BE104&gt;1970,5,IF(BE104&gt;1960,6,IF(BE104&gt;1958,7,IF(BE104&gt;1953,8,9)))))))))</f>
        <v>2</v>
      </c>
    </row>
    <row r="105" spans="1:58" ht="11.25" customHeight="1" x14ac:dyDescent="0.2">
      <c r="A105" s="1019" t="s">
        <v>3834</v>
      </c>
      <c r="B105" s="1031" t="s">
        <v>3835</v>
      </c>
      <c r="C105" s="1181" t="s">
        <v>109</v>
      </c>
      <c r="D105" s="1181" t="s">
        <v>4426</v>
      </c>
      <c r="E105" s="857">
        <v>5</v>
      </c>
      <c r="F105" s="1245">
        <v>832</v>
      </c>
      <c r="G105" s="1182" t="s">
        <v>107</v>
      </c>
      <c r="H105" s="1182" t="s">
        <v>107</v>
      </c>
      <c r="I105" s="1030">
        <v>14.93</v>
      </c>
      <c r="J105" s="766">
        <f>(M105/I105)*100</f>
        <v>2.679169457468185</v>
      </c>
      <c r="K105" s="1033">
        <v>0.1</v>
      </c>
      <c r="L105" s="1043">
        <v>4</v>
      </c>
      <c r="M105" s="756">
        <f>K105*L105</f>
        <v>0.4</v>
      </c>
      <c r="N105" s="1026" t="s">
        <v>1001</v>
      </c>
      <c r="O105" s="860">
        <v>0.09</v>
      </c>
      <c r="P105" s="1016">
        <v>43319</v>
      </c>
      <c r="Q105" s="1016">
        <v>43336</v>
      </c>
      <c r="R105" s="756">
        <f>(K105-O105)/O105*100</f>
        <v>11.111111111111121</v>
      </c>
      <c r="S105" s="824">
        <f>IF(INDEX(Historical!$D$7:$D$1455,MATCH(B105,Historical!$B$7:$B$1455,0))=0,"n/a",(INDEX(Historical!$C$7:$C$1455,MATCH(B105,Historical!$B$7:$B$1455,0))/INDEX(Historical!$D$7:$D$1455,MATCH(B105,Historical!$B$7:$B$1455,0))-1)*100)</f>
        <v>33.33333333333335</v>
      </c>
      <c r="T105" s="824">
        <f>IF(INDEX(Historical!$F$7:$F$1455,MATCH(B105,Historical!$B$7:$B$1455,0))=0,"n/a",((INDEX(Historical!$C$7:$C$1455,MATCH(B105,Historical!$B$7:$B$1455,0))/INDEX(Historical!$F$7:$F$1455,MATCH(B105,Historical!$B$7:$B$1455,0)))^(1/3)-1)*100)</f>
        <v>51.829448593783134</v>
      </c>
      <c r="U105" s="824">
        <f>IF(INDEX(Historical!$I$7:$I$1455,MATCH(B105,Historical!$B$7:$B$1455,0))=0,"n/a",((INDEX(Historical!$C$7:$C$1455,MATCH(B105,Historical!$B$7:$B$1455,0))/INDEX(Historical!$I$7:$I$1455,MATCH(B105,Historical!$B$7:$B$1455,0)))^(1/5)-1)*100)</f>
        <v>47.577316159455222</v>
      </c>
      <c r="V105" s="824">
        <f>IF(INDEX(Historical!$O$7:$O$1455,MATCH(B105,Historical!$B$7:$B$1455,0))=0,"n/a",((INDEX(Historical!$C$7:$C$1455,MATCH(B105,Historical!$B$7:$B$1455,0))/INDEX(Historical!$O$7:$O$1455,MATCH(B105,Historical!$B$7:$B$1455,0)))^(1/10)-1)*100)</f>
        <v>0</v>
      </c>
      <c r="W105" s="825" t="str">
        <f>IF(OR(U105&lt;=0,U105="n/a",V105&lt;=0,V105="n/a"),"n/a",U105/V105)</f>
        <v>n/a</v>
      </c>
      <c r="X105" s="826">
        <f>IF(OR(AJ105&lt;=0,AJ105="n/a",U105&lt;=0,U105="n/a"),"n/a",U105/AJ105)</f>
        <v>2.4150921908352907</v>
      </c>
      <c r="Y105" s="1032" t="s">
        <v>4077</v>
      </c>
      <c r="Z105" s="766">
        <f>IF(OR(AC105&lt;0.01,AC105="n/a"),"n/a",M105/AC105*100)</f>
        <v>45.977011494252878</v>
      </c>
      <c r="AA105" s="1042">
        <f>IF(OR(AC105&lt;0.01,AC105="n/a"),"n/a",I105/AC105)</f>
        <v>17.160919540229884</v>
      </c>
      <c r="AB105" s="1043">
        <v>12</v>
      </c>
      <c r="AC105" s="1021">
        <v>0.87</v>
      </c>
      <c r="AD105" s="1021">
        <v>2.15</v>
      </c>
      <c r="AE105" s="1021">
        <v>4.1399999999999997</v>
      </c>
      <c r="AF105" s="1021">
        <v>1.35</v>
      </c>
      <c r="AG105" s="1021">
        <v>6.6000000000000005</v>
      </c>
      <c r="AH105" s="1021">
        <v>59.8</v>
      </c>
      <c r="AI105" s="1021">
        <v>5.56</v>
      </c>
      <c r="AJ105" s="1021">
        <v>19.7</v>
      </c>
      <c r="AK105" s="1021">
        <v>8</v>
      </c>
      <c r="AL105" s="1034">
        <v>249.48</v>
      </c>
      <c r="AM105" s="1028">
        <v>0.70000000000000007</v>
      </c>
      <c r="AN105" s="1021">
        <v>0</v>
      </c>
      <c r="AO105" s="868">
        <f>IF(U105="n/a","n/a",IF(AA105&lt;0,"n/a",IF(AA105="n/a","n/a",J105+U105-AA105)))</f>
        <v>33.095566076693522</v>
      </c>
      <c r="AP105" s="869">
        <f>IF(U105="n/a","n/a",J105+U105)</f>
        <v>50.256485616923406</v>
      </c>
      <c r="AQ105" s="1044">
        <f>IF(OR(AC105&lt;0.01,AF105="n/a"),"n/a",(I105/SQRT(22.5*AC105*(I105/AF105))-1)*100)</f>
        <v>1.4719257929893148</v>
      </c>
      <c r="AR105" s="766">
        <f>INDEX(Historical!$C$7:$C$1455,MATCH(B105,Historical!$B$7:$B$1455,0))*IF(AH105="n/a",1.03,IF(AH105&lt;0,1.01,IF(AH105&gt;10,1.1,(1+AH105/100))))</f>
        <v>0.30800000000000005</v>
      </c>
      <c r="AS105" s="1042">
        <f>IF($AI105="n/a",1.03*AR105,IF($AI105&lt;0,1.01*AR105,IF($AI105&gt;10,1.1*AR105,(1+$AI105/100)*AR105)))</f>
        <v>0.3251248000000001</v>
      </c>
      <c r="AT105" s="1042">
        <f>IF($AK105="n/a",1.03*AS105,IF($AK105&lt;0,1.01*AS105,IF($AK105&gt;10,1.1*AS105,(1+$AK105/100)*AS105)))</f>
        <v>0.35113478400000014</v>
      </c>
      <c r="AU105" s="1042">
        <f>IF($AK105="n/a",1.03*AT105,IF($AK105&lt;0,1.01*AT105,IF($AK105&gt;10,1.1*AT105,(1+$AK105/100)*AT105)))</f>
        <v>0.37922556672000018</v>
      </c>
      <c r="AV105" s="1042">
        <f>IF($AK105="n/a",1.03*AU105,IF($AK105&lt;0,1.01*AU105,IF($AK105&gt;10,1.1*AU105,(1+$AK105/100)*AU105)))</f>
        <v>0.40956361205760022</v>
      </c>
      <c r="AW105" s="766">
        <f>SUM(AR105:AV105)</f>
        <v>1.7730487627776008</v>
      </c>
      <c r="AX105" s="877">
        <f>AW105/I105*100</f>
        <v>11.875745229588754</v>
      </c>
      <c r="AY105" s="1212">
        <v>0.46</v>
      </c>
      <c r="AZ105" s="1028">
        <v>7.5600000000000005</v>
      </c>
      <c r="BA105" s="1028">
        <v>-19.82</v>
      </c>
      <c r="BB105" s="1028">
        <v>0.36</v>
      </c>
      <c r="BC105" s="1028">
        <v>-9.07</v>
      </c>
      <c r="BE105" s="721">
        <v>2014</v>
      </c>
      <c r="BF105" s="1057">
        <f>IF(BE105&gt;2008,0,IF(BE105&gt;2001,1,IF(BE105&gt;1990,2,IF(BE105&gt;1980,3,IF(BE105&gt;1973,4,IF(BE105&gt;1970,5,IF(BE105&gt;1960,6,IF(BE105&gt;1958,7,IF(BE105&gt;1953,8,9)))))))))</f>
        <v>0</v>
      </c>
    </row>
    <row r="106" spans="1:58" ht="11.25" customHeight="1" x14ac:dyDescent="0.2">
      <c r="A106" s="1036" t="s">
        <v>995</v>
      </c>
      <c r="B106" s="1031" t="s">
        <v>996</v>
      </c>
      <c r="C106" s="1181" t="s">
        <v>109</v>
      </c>
      <c r="D106" s="1181" t="s">
        <v>4434</v>
      </c>
      <c r="E106" s="857">
        <v>6</v>
      </c>
      <c r="F106" s="1245">
        <v>731</v>
      </c>
      <c r="G106" s="1187" t="s">
        <v>107</v>
      </c>
      <c r="H106" s="1187" t="s">
        <v>107</v>
      </c>
      <c r="I106" s="1030">
        <v>60</v>
      </c>
      <c r="J106" s="766">
        <f>(M106/I106)*100</f>
        <v>2.5333333333333332</v>
      </c>
      <c r="K106" s="1033">
        <v>0.38</v>
      </c>
      <c r="L106" s="1043">
        <v>4</v>
      </c>
      <c r="M106" s="756">
        <f>K106*L106</f>
        <v>1.52</v>
      </c>
      <c r="N106" s="1026" t="s">
        <v>429</v>
      </c>
      <c r="O106" s="860">
        <v>0.35</v>
      </c>
      <c r="P106" s="1016">
        <v>43382</v>
      </c>
      <c r="Q106" s="1016">
        <v>43392</v>
      </c>
      <c r="R106" s="756">
        <f>(K106-O106)/O106*100</f>
        <v>8.5714285714285801</v>
      </c>
      <c r="S106" s="824">
        <f>IF(INDEX(Historical!$D$7:$D$1455,MATCH(B106,Historical!$B$7:$B$1455,0))=0,"n/a",(INDEX(Historical!$C$7:$C$1455,MATCH(B106,Historical!$B$7:$B$1455,0))/INDEX(Historical!$D$7:$D$1455,MATCH(B106,Historical!$B$7:$B$1455,0))-1)*100)</f>
        <v>18.07228915662651</v>
      </c>
      <c r="T106" s="824">
        <f>IF(INDEX(Historical!$F$7:$F$1455,MATCH(B106,Historical!$B$7:$B$1455,0))=0,"n/a",((INDEX(Historical!$C$7:$C$1455,MATCH(B106,Historical!$B$7:$B$1455,0))/INDEX(Historical!$F$7:$F$1455,MATCH(B106,Historical!$B$7:$B$1455,0)))^(1/3)-1)*100)</f>
        <v>12.406733698244565</v>
      </c>
      <c r="U106" s="824">
        <f>IF(INDEX(Historical!$I$7:$I$1455,MATCH(B106,Historical!$B$7:$B$1455,0))=0,"n/a",((INDEX(Historical!$C$7:$C$1455,MATCH(B106,Historical!$B$7:$B$1455,0))/INDEX(Historical!$I$7:$I$1455,MATCH(B106,Historical!$B$7:$B$1455,0)))^(1/5)-1)*100)</f>
        <v>89.597766463973173</v>
      </c>
      <c r="V106" s="824">
        <f>IF(INDEX(Historical!$O$7:$O$1455,MATCH(B106,Historical!$B$7:$B$1455,0))=0,"n/a",((INDEX(Historical!$C$7:$C$1455,MATCH(B106,Historical!$B$7:$B$1455,0))/INDEX(Historical!$O$7:$O$1455,MATCH(B106,Historical!$B$7:$B$1455,0)))^(1/10)-1)*100)</f>
        <v>2.5749345057055173</v>
      </c>
      <c r="W106" s="825">
        <f>IF(OR(U106&lt;=0,U106="n/a",V106&lt;=0,V106="n/a"),"n/a",U106/V106)</f>
        <v>34.796134140671626</v>
      </c>
      <c r="X106" s="826" t="str">
        <f>IF(OR(AJ106&lt;=0,AJ106="n/a",U106&lt;=0,U106="n/a"),"n/a",U106/AJ106)</f>
        <v>n/a</v>
      </c>
      <c r="Y106" s="1032" t="s">
        <v>4077</v>
      </c>
      <c r="Z106" s="766">
        <f>IF(OR(AC106&lt;0.01,AC106="n/a"),"n/a",M106/AC106*100)</f>
        <v>38.578680203045685</v>
      </c>
      <c r="AA106" s="1042">
        <f>IF(OR(AC106&lt;0.01,AC106="n/a"),"n/a",I106/AC106)</f>
        <v>15.228426395939087</v>
      </c>
      <c r="AB106" s="1043">
        <v>12</v>
      </c>
      <c r="AC106" s="1021">
        <v>3.94</v>
      </c>
      <c r="AD106" s="1021">
        <v>2.1800000000000002</v>
      </c>
      <c r="AE106" s="1021">
        <v>4.43</v>
      </c>
      <c r="AF106" s="1021">
        <v>1.52</v>
      </c>
      <c r="AG106" s="1021">
        <v>6.8000000000000007</v>
      </c>
      <c r="AH106" s="1021">
        <v>24.3</v>
      </c>
      <c r="AI106" s="1021">
        <v>4.78</v>
      </c>
      <c r="AJ106" s="1021">
        <v>-0.1</v>
      </c>
      <c r="AK106" s="1021">
        <v>7.0000000000000009</v>
      </c>
      <c r="AL106" s="1034">
        <v>1940</v>
      </c>
      <c r="AM106" s="1028">
        <v>1.9</v>
      </c>
      <c r="AN106" s="1021">
        <v>0.09</v>
      </c>
      <c r="AO106" s="868">
        <f>IF(U106="n/a","n/a",IF(AA106&lt;0,"n/a",IF(AA106="n/a","n/a",J106+U106-AA106)))</f>
        <v>76.902673401367423</v>
      </c>
      <c r="AP106" s="869">
        <f>IF(U106="n/a","n/a",J106+U106)</f>
        <v>92.131099797306504</v>
      </c>
      <c r="AQ106" s="1044">
        <f>IF(OR(AC106&lt;0.01,AF106="n/a"),"n/a",(I106/SQRT(22.5*AC106*(I106/AF106))-1)*100)</f>
        <v>1.4280437263063606</v>
      </c>
      <c r="AR106" s="766">
        <f>INDEX(Historical!$C$7:$C$1455,MATCH(B106,Historical!$B$7:$B$1455,0))*IF(AH106="n/a",1.03,IF(AH106&lt;0,1.01,IF(AH106&gt;10,1.1,(1+AH106/100))))</f>
        <v>1.0780000000000001</v>
      </c>
      <c r="AS106" s="1042">
        <f>IF($AI106="n/a",1.03*AR106,IF($AI106&lt;0,1.01*AR106,IF($AI106&gt;10,1.1*AR106,(1+$AI106/100)*AR106)))</f>
        <v>1.1295284000000001</v>
      </c>
      <c r="AT106" s="1042">
        <f>IF($AK106="n/a",1.03*AS106,IF($AK106&lt;0,1.01*AS106,IF($AK106&gt;10,1.1*AS106,(1+$AK106/100)*AS106)))</f>
        <v>1.2085953880000002</v>
      </c>
      <c r="AU106" s="1042">
        <f>IF($AK106="n/a",1.03*AT106,IF($AK106&lt;0,1.01*AT106,IF($AK106&gt;10,1.1*AT106,(1+$AK106/100)*AT106)))</f>
        <v>1.2931970651600002</v>
      </c>
      <c r="AV106" s="1042">
        <f>IF($AK106="n/a",1.03*AU106,IF($AK106&lt;0,1.01*AU106,IF($AK106&gt;10,1.1*AU106,(1+$AK106/100)*AU106)))</f>
        <v>1.3837208597212003</v>
      </c>
      <c r="AW106" s="766">
        <f>SUM(AR106:AV106)</f>
        <v>6.0930417128812007</v>
      </c>
      <c r="AX106" s="877">
        <f>AW106/I106*100</f>
        <v>10.155069521468668</v>
      </c>
      <c r="AY106" s="1212">
        <v>0.86</v>
      </c>
      <c r="AZ106" s="1028">
        <v>15.870000000000001</v>
      </c>
      <c r="BA106" s="1028">
        <v>-10.59</v>
      </c>
      <c r="BB106" s="1028">
        <v>0.22</v>
      </c>
      <c r="BC106" s="1028">
        <v>0.24</v>
      </c>
      <c r="BE106" s="721">
        <v>2013</v>
      </c>
      <c r="BF106" s="1057">
        <f>IF(BE106&gt;2008,0,IF(BE106&gt;2001,1,IF(BE106&gt;1990,2,IF(BE106&gt;1980,3,IF(BE106&gt;1973,4,IF(BE106&gt;1970,5,IF(BE106&gt;1960,6,IF(BE106&gt;1958,7,IF(BE106&gt;1953,8,9)))))))))</f>
        <v>0</v>
      </c>
    </row>
    <row r="107" spans="1:58" ht="11.25" customHeight="1" x14ac:dyDescent="0.2">
      <c r="A107" s="1027" t="s">
        <v>467</v>
      </c>
      <c r="B107" s="1031" t="s">
        <v>468</v>
      </c>
      <c r="C107" s="1181" t="s">
        <v>109</v>
      </c>
      <c r="D107" s="1181" t="s">
        <v>4434</v>
      </c>
      <c r="E107" s="857">
        <v>15</v>
      </c>
      <c r="F107" s="1245">
        <v>240</v>
      </c>
      <c r="G107" s="1187" t="s">
        <v>116</v>
      </c>
      <c r="H107" s="1187" t="s">
        <v>116</v>
      </c>
      <c r="I107" s="1030">
        <v>25.73</v>
      </c>
      <c r="J107" s="766">
        <f>(M107/I107)*100</f>
        <v>3.1092110376991839</v>
      </c>
      <c r="K107" s="1033">
        <v>0.2</v>
      </c>
      <c r="L107" s="1043">
        <v>4</v>
      </c>
      <c r="M107" s="756">
        <f>K107*L107</f>
        <v>0.8</v>
      </c>
      <c r="N107" s="1026" t="s">
        <v>137</v>
      </c>
      <c r="O107" s="860">
        <v>0.18666666666666668</v>
      </c>
      <c r="P107" s="1016">
        <v>43231</v>
      </c>
      <c r="Q107" s="1016">
        <v>43265</v>
      </c>
      <c r="R107" s="756">
        <f>(K107-O107)/O107*100</f>
        <v>7.1428571428571441</v>
      </c>
      <c r="S107" s="824">
        <f>IF(INDEX(Historical!$D$7:$D$1455,MATCH(B107,Historical!$B$7:$B$1455,0))=0,"n/a",(INDEX(Historical!$C$7:$C$1455,MATCH(B107,Historical!$B$7:$B$1455,0))/INDEX(Historical!$D$7:$D$1455,MATCH(B107,Historical!$B$7:$B$1455,0))-1)*100)</f>
        <v>2.7522935779816571</v>
      </c>
      <c r="T107" s="824">
        <f>IF(INDEX(Historical!$F$7:$F$1455,MATCH(B107,Historical!$B$7:$B$1455,0))=0,"n/a",((INDEX(Historical!$C$7:$C$1455,MATCH(B107,Historical!$B$7:$B$1455,0))/INDEX(Historical!$F$7:$F$1455,MATCH(B107,Historical!$B$7:$B$1455,0)))^(1/3)-1)*100)</f>
        <v>7.3962976356700016</v>
      </c>
      <c r="U107" s="824">
        <f>IF(INDEX(Historical!$I$7:$I$1455,MATCH(B107,Historical!$B$7:$B$1455,0))=0,"n/a",((INDEX(Historical!$C$7:$C$1455,MATCH(B107,Historical!$B$7:$B$1455,0))/INDEX(Historical!$I$7:$I$1455,MATCH(B107,Historical!$B$7:$B$1455,0)))^(1/5)-1)*100)</f>
        <v>7.5040149141812229</v>
      </c>
      <c r="V107" s="824">
        <f>IF(INDEX(Historical!$O$7:$O$1455,MATCH(B107,Historical!$B$7:$B$1455,0))=0,"n/a",((INDEX(Historical!$C$7:$C$1455,MATCH(B107,Historical!$B$7:$B$1455,0))/INDEX(Historical!$O$7:$O$1455,MATCH(B107,Historical!$B$7:$B$1455,0)))^(1/10)-1)*100)</f>
        <v>5.8109444921752074</v>
      </c>
      <c r="W107" s="825">
        <f>IF(OR(U107&lt;=0,U107="n/a",V107&lt;=0,V107="n/a"),"n/a",U107/V107)</f>
        <v>1.2913589046128109</v>
      </c>
      <c r="X107" s="826">
        <f>IF(OR(AJ107&lt;=0,AJ107="n/a",U107&lt;=0,U107="n/a"),"n/a",U107/AJ107)</f>
        <v>1.1035316050266504</v>
      </c>
      <c r="Y107" s="780"/>
      <c r="Z107" s="766">
        <f>IF(OR(AC107&lt;0.01,AC107="n/a"),"n/a",M107/AC107*100)</f>
        <v>34.632034632034632</v>
      </c>
      <c r="AA107" s="1042">
        <f>IF(OR(AC107&lt;0.01,AC107="n/a"),"n/a",I107/AC107)</f>
        <v>11.138528138528139</v>
      </c>
      <c r="AB107" s="1043">
        <v>12</v>
      </c>
      <c r="AC107" s="1021">
        <v>2.31</v>
      </c>
      <c r="AD107" s="1021" t="s">
        <v>138</v>
      </c>
      <c r="AE107" s="1021">
        <v>3.18</v>
      </c>
      <c r="AF107" s="1021">
        <v>1.1200000000000001</v>
      </c>
      <c r="AG107" s="1021">
        <v>9</v>
      </c>
      <c r="AH107" s="1021">
        <v>20.100000000000001</v>
      </c>
      <c r="AI107" s="1021" t="s">
        <v>138</v>
      </c>
      <c r="AJ107" s="1021">
        <v>6.8000000000000007</v>
      </c>
      <c r="AK107" s="1021" t="s">
        <v>138</v>
      </c>
      <c r="AL107" s="1034">
        <v>397.27</v>
      </c>
      <c r="AM107" s="1028">
        <v>0.5</v>
      </c>
      <c r="AN107" s="1021">
        <v>0.12</v>
      </c>
      <c r="AO107" s="868">
        <f>IF(U107="n/a","n/a",IF(AA107&lt;0,"n/a",IF(AA107="n/a","n/a",J107+U107-AA107)))</f>
        <v>-0.52530218664773187</v>
      </c>
      <c r="AP107" s="869">
        <f>IF(U107="n/a","n/a",J107+U107)</f>
        <v>10.613225951880407</v>
      </c>
      <c r="AQ107" s="1044">
        <f>IF(OR(AC107&lt;0.01,AF107="n/a"),"n/a",(I107/SQRT(22.5*AC107*(I107/AF107))-1)*100)</f>
        <v>-25.538521472429888</v>
      </c>
      <c r="AR107" s="766">
        <f>INDEX(Historical!$C$7:$C$1455,MATCH(B107,Historical!$B$7:$B$1455,0))*IF(AH107="n/a",1.03,IF(AH107&lt;0,1.01,IF(AH107&gt;10,1.1,(1+AH107/100))))</f>
        <v>0.82133333333333347</v>
      </c>
      <c r="AS107" s="1042">
        <f>IF($AI107="n/a",1.03*AR107,IF($AI107&lt;0,1.01*AR107,IF($AI107&gt;10,1.1*AR107,(1+$AI107/100)*AR107)))</f>
        <v>0.84597333333333347</v>
      </c>
      <c r="AT107" s="1042">
        <f>IF($AK107="n/a",1.03*AS107,IF($AK107&lt;0,1.01*AS107,IF($AK107&gt;10,1.1*AS107,(1+$AK107/100)*AS107)))</f>
        <v>0.87135253333333351</v>
      </c>
      <c r="AU107" s="1042">
        <f>IF($AK107="n/a",1.03*AT107,IF($AK107&lt;0,1.01*AT107,IF($AK107&gt;10,1.1*AT107,(1+$AK107/100)*AT107)))</f>
        <v>0.89749310933333359</v>
      </c>
      <c r="AV107" s="1042">
        <f>IF($AK107="n/a",1.03*AU107,IF($AK107&lt;0,1.01*AU107,IF($AK107&gt;10,1.1*AU107,(1+$AK107/100)*AU107)))</f>
        <v>0.92441790261333368</v>
      </c>
      <c r="AW107" s="766">
        <f>SUM(AR107:AV107)</f>
        <v>4.3605702119466674</v>
      </c>
      <c r="AX107" s="877">
        <f>AW107/I107*100</f>
        <v>16.947416292058559</v>
      </c>
      <c r="AY107" s="1212">
        <v>0.77</v>
      </c>
      <c r="AZ107" s="1028">
        <v>8.34</v>
      </c>
      <c r="BA107" s="1028">
        <v>-16.869999999999997</v>
      </c>
      <c r="BB107" s="1028">
        <v>-1.79</v>
      </c>
      <c r="BC107" s="1028">
        <v>-10.27</v>
      </c>
      <c r="BE107" s="721">
        <v>2004</v>
      </c>
      <c r="BF107" s="1057">
        <f>IF(BE107&gt;2008,0,IF(BE107&gt;2001,1,IF(BE107&gt;1990,2,IF(BE107&gt;1980,3,IF(BE107&gt;1973,4,IF(BE107&gt;1970,5,IF(BE107&gt;1960,6,IF(BE107&gt;1958,7,IF(BE107&gt;1953,8,9)))))))))</f>
        <v>1</v>
      </c>
    </row>
    <row r="108" spans="1:58" ht="11.25" customHeight="1" x14ac:dyDescent="0.2">
      <c r="A108" s="1019" t="s">
        <v>997</v>
      </c>
      <c r="B108" s="1031" t="s">
        <v>998</v>
      </c>
      <c r="C108" s="1181" t="s">
        <v>113</v>
      </c>
      <c r="D108" s="1181" t="s">
        <v>214</v>
      </c>
      <c r="E108" s="857">
        <v>8</v>
      </c>
      <c r="F108" s="1245">
        <v>491</v>
      </c>
      <c r="G108" s="1103" t="s">
        <v>116</v>
      </c>
      <c r="H108" s="1103" t="s">
        <v>116</v>
      </c>
      <c r="I108" s="1030">
        <v>60.05</v>
      </c>
      <c r="J108" s="766">
        <f>(M108/I108)*100</f>
        <v>1.0657785179017487</v>
      </c>
      <c r="K108" s="1033">
        <v>0.16</v>
      </c>
      <c r="L108" s="1043">
        <v>4</v>
      </c>
      <c r="M108" s="756">
        <f>K108*L108</f>
        <v>0.64</v>
      </c>
      <c r="N108" s="1026" t="s">
        <v>229</v>
      </c>
      <c r="O108" s="860">
        <v>0.14000000000000001</v>
      </c>
      <c r="P108" s="1016">
        <v>43244</v>
      </c>
      <c r="Q108" s="1016">
        <v>43259</v>
      </c>
      <c r="R108" s="756">
        <f>(K108-O108)/O108*100</f>
        <v>14.285714285714276</v>
      </c>
      <c r="S108" s="824">
        <f>IF(INDEX(Historical!$D$7:$D$1455,MATCH(B108,Historical!$B$7:$B$1455,0))=0,"n/a",(INDEX(Historical!$C$7:$C$1455,MATCH(B108,Historical!$B$7:$B$1455,0))/INDEX(Historical!$D$7:$D$1455,MATCH(B108,Historical!$B$7:$B$1455,0))-1)*100)</f>
        <v>7.8431372549019773</v>
      </c>
      <c r="T108" s="824">
        <f>IF(INDEX(Historical!$F$7:$F$1455,MATCH(B108,Historical!$B$7:$B$1455,0))=0,"n/a",((INDEX(Historical!$C$7:$C$1455,MATCH(B108,Historical!$B$7:$B$1455,0))/INDEX(Historical!$F$7:$F$1455,MATCH(B108,Historical!$B$7:$B$1455,0)))^(1/3)-1)*100)</f>
        <v>4.6422696369909477</v>
      </c>
      <c r="U108" s="824">
        <f>IF(INDEX(Historical!$I$7:$I$1455,MATCH(B108,Historical!$B$7:$B$1455,0))=0,"n/a",((INDEX(Historical!$C$7:$C$1455,MATCH(B108,Historical!$B$7:$B$1455,0))/INDEX(Historical!$I$7:$I$1455,MATCH(B108,Historical!$B$7:$B$1455,0)))^(1/5)-1)*100)</f>
        <v>6.5762756635474151</v>
      </c>
      <c r="V108" s="824">
        <f>IF(INDEX(Historical!$O$7:$O$1455,MATCH(B108,Historical!$B$7:$B$1455,0))=0,"n/a",((INDEX(Historical!$C$7:$C$1455,MATCH(B108,Historical!$B$7:$B$1455,0))/INDEX(Historical!$O$7:$O$1455,MATCH(B108,Historical!$B$7:$B$1455,0)))^(1/10)-1)*100)</f>
        <v>9.136654945813838E-2</v>
      </c>
      <c r="W108" s="825">
        <f>IF(OR(U108&lt;=0,U108="n/a",V108&lt;=0,V108="n/a"),"n/a",U108/V108)</f>
        <v>71.976841661952903</v>
      </c>
      <c r="X108" s="826">
        <f>IF(OR(AJ108&lt;=0,AJ108="n/a",U108&lt;=0,U108="n/a"),"n/a",U108/AJ108)</f>
        <v>0.45042983996900104</v>
      </c>
      <c r="Y108" s="780"/>
      <c r="Z108" s="766">
        <f>IF(OR(AC108&lt;0.01,AC108="n/a"),"n/a",M108/AC108*100)</f>
        <v>20.512820512820511</v>
      </c>
      <c r="AA108" s="1042">
        <f>IF(OR(AC108&lt;0.01,AC108="n/a"),"n/a",I108/AC108)</f>
        <v>19.246794871794869</v>
      </c>
      <c r="AB108" s="1043">
        <v>12</v>
      </c>
      <c r="AC108" s="1021">
        <v>3.12</v>
      </c>
      <c r="AD108" s="1021">
        <v>2.75</v>
      </c>
      <c r="AE108" s="1021">
        <v>2.0699999999999998</v>
      </c>
      <c r="AF108" s="1021">
        <v>2.57</v>
      </c>
      <c r="AG108" s="1021">
        <v>5.5</v>
      </c>
      <c r="AH108" s="1021">
        <v>15.2</v>
      </c>
      <c r="AI108" s="1021">
        <v>9.86</v>
      </c>
      <c r="AJ108" s="1021">
        <v>14.6</v>
      </c>
      <c r="AK108" s="1021">
        <v>7.0000000000000009</v>
      </c>
      <c r="AL108" s="1034">
        <v>3080</v>
      </c>
      <c r="AM108" s="1029">
        <v>1.7999999999999998</v>
      </c>
      <c r="AN108" s="1021">
        <v>0.47</v>
      </c>
      <c r="AO108" s="868">
        <f>IF(U108="n/a","n/a",IF(AA108&lt;0,"n/a",IF(AA108="n/a","n/a",J108+U108-AA108)))</f>
        <v>-11.604740690345704</v>
      </c>
      <c r="AP108" s="869">
        <f>IF(U108="n/a","n/a",J108+U108)</f>
        <v>7.642054181449164</v>
      </c>
      <c r="AQ108" s="1044">
        <f>IF(OR(AC108&lt;0.01,AF108="n/a"),"n/a",(I108/SQRT(22.5*AC108*(I108/AF108))-1)*100)</f>
        <v>48.270417848999145</v>
      </c>
      <c r="AR108" s="766">
        <f>INDEX(Historical!$C$7:$C$1455,MATCH(B108,Historical!$B$7:$B$1455,0))*IF(AH108="n/a",1.03,IF(AH108&lt;0,1.01,IF(AH108&gt;10,1.1,(1+AH108/100))))</f>
        <v>0.60500000000000009</v>
      </c>
      <c r="AS108" s="1042">
        <f>IF($AI108="n/a",1.03*AR108,IF($AI108&lt;0,1.01*AR108,IF($AI108&gt;10,1.1*AR108,(1+$AI108/100)*AR108)))</f>
        <v>0.66465300000000016</v>
      </c>
      <c r="AT108" s="1042">
        <f>IF($AK108="n/a",1.03*AS108,IF($AK108&lt;0,1.01*AS108,IF($AK108&gt;10,1.1*AS108,(1+$AK108/100)*AS108)))</f>
        <v>0.71117871000000021</v>
      </c>
      <c r="AU108" s="1042">
        <f>IF($AK108="n/a",1.03*AT108,IF($AK108&lt;0,1.01*AT108,IF($AK108&gt;10,1.1*AT108,(1+$AK108/100)*AT108)))</f>
        <v>0.7609612197000003</v>
      </c>
      <c r="AV108" s="1042">
        <f>IF($AK108="n/a",1.03*AU108,IF($AK108&lt;0,1.01*AU108,IF($AK108&gt;10,1.1*AU108,(1+$AK108/100)*AU108)))</f>
        <v>0.81422850507900035</v>
      </c>
      <c r="AW108" s="766">
        <f>SUM(AR108:AV108)</f>
        <v>3.5560214347790011</v>
      </c>
      <c r="AX108" s="877">
        <f>AW108/I108*100</f>
        <v>5.9217675849775206</v>
      </c>
      <c r="AY108" s="1212">
        <v>1.47</v>
      </c>
      <c r="AZ108" s="1028">
        <v>14.56</v>
      </c>
      <c r="BA108" s="1028">
        <v>-17.399999999999999</v>
      </c>
      <c r="BB108" s="1028">
        <v>-3.4000000000000004</v>
      </c>
      <c r="BC108" s="1028">
        <v>-3.26</v>
      </c>
      <c r="BE108" s="721">
        <v>2011</v>
      </c>
      <c r="BF108" s="1057">
        <f>IF(BE108&gt;2008,0,IF(BE108&gt;2001,1,IF(BE108&gt;1990,2,IF(BE108&gt;1980,3,IF(BE108&gt;1973,4,IF(BE108&gt;1970,5,IF(BE108&gt;1960,6,IF(BE108&gt;1958,7,IF(BE108&gt;1953,8,9)))))))))</f>
        <v>0</v>
      </c>
    </row>
    <row r="109" spans="1:58" ht="11.25" customHeight="1" x14ac:dyDescent="0.2">
      <c r="A109" s="1019" t="s">
        <v>999</v>
      </c>
      <c r="B109" s="1031" t="s">
        <v>1000</v>
      </c>
      <c r="C109" s="1181" t="s">
        <v>248</v>
      </c>
      <c r="D109" s="1181" t="s">
        <v>4446</v>
      </c>
      <c r="E109" s="857">
        <v>8</v>
      </c>
      <c r="F109" s="1245">
        <v>511</v>
      </c>
      <c r="G109" s="1050" t="s">
        <v>107</v>
      </c>
      <c r="H109" s="1050" t="s">
        <v>107</v>
      </c>
      <c r="I109" s="1030">
        <v>21.03</v>
      </c>
      <c r="J109" s="766">
        <f>(M109/I109)*100</f>
        <v>2.377555872563005</v>
      </c>
      <c r="K109" s="1033">
        <v>0.125</v>
      </c>
      <c r="L109" s="1043">
        <v>4</v>
      </c>
      <c r="M109" s="756">
        <f>K109*L109</f>
        <v>0.5</v>
      </c>
      <c r="N109" s="1026" t="s">
        <v>1001</v>
      </c>
      <c r="O109" s="860">
        <v>0.11</v>
      </c>
      <c r="P109" s="1016">
        <v>43321</v>
      </c>
      <c r="Q109" s="1016">
        <v>43336</v>
      </c>
      <c r="R109" s="756">
        <f>(K109-O109)/O109*100</f>
        <v>13.636363636363635</v>
      </c>
      <c r="S109" s="824">
        <f>IF(INDEX(Historical!$D$7:$D$1455,MATCH(B109,Historical!$B$7:$B$1455,0))=0,"n/a",(INDEX(Historical!$C$7:$C$1455,MATCH(B109,Historical!$B$7:$B$1455,0))/INDEX(Historical!$D$7:$D$1455,MATCH(B109,Historical!$B$7:$B$1455,0))-1)*100)</f>
        <v>10.526315789473696</v>
      </c>
      <c r="T109" s="824">
        <f>IF(INDEX(Historical!$F$7:$F$1455,MATCH(B109,Historical!$B$7:$B$1455,0))=0,"n/a",((INDEX(Historical!$C$7:$C$1455,MATCH(B109,Historical!$B$7:$B$1455,0))/INDEX(Historical!$F$7:$F$1455,MATCH(B109,Historical!$B$7:$B$1455,0)))^(1/3)-1)*100)</f>
        <v>14.471424255333186</v>
      </c>
      <c r="U109" s="824">
        <f>IF(INDEX(Historical!$I$7:$I$1455,MATCH(B109,Historical!$B$7:$B$1455,0))=0,"n/a",((INDEX(Historical!$C$7:$C$1455,MATCH(B109,Historical!$B$7:$B$1455,0))/INDEX(Historical!$I$7:$I$1455,MATCH(B109,Historical!$B$7:$B$1455,0)))^(1/5)-1)*100)</f>
        <v>15.996225865400127</v>
      </c>
      <c r="V109" s="824">
        <f>IF(INDEX(Historical!$O$7:$O$1455,MATCH(B109,Historical!$B$7:$B$1455,0))=0,"n/a",((INDEX(Historical!$C$7:$C$1455,MATCH(B109,Historical!$B$7:$B$1455,0))/INDEX(Historical!$O$7:$O$1455,MATCH(B109,Historical!$B$7:$B$1455,0)))^(1/10)-1)*100)</f>
        <v>-6.2403601764413397</v>
      </c>
      <c r="W109" s="825" t="str">
        <f>IF(OR(U109&lt;=0,U109="n/a",V109&lt;=0,V109="n/a"),"n/a",U109/V109)</f>
        <v>n/a</v>
      </c>
      <c r="X109" s="826" t="str">
        <f>IF(OR(AJ109&lt;=0,AJ109="n/a",U109&lt;=0,U109="n/a"),"n/a",U109/AJ109)</f>
        <v>n/a</v>
      </c>
      <c r="Y109" s="781"/>
      <c r="Z109" s="766">
        <f>IF(OR(AC109&lt;0.01,AC109="n/a"),"n/a",M109/AC109*100)</f>
        <v>40.322580645161295</v>
      </c>
      <c r="AA109" s="1042">
        <f>IF(OR(AC109&lt;0.01,AC109="n/a"),"n/a",I109/AC109)</f>
        <v>16.95967741935484</v>
      </c>
      <c r="AB109" s="1043">
        <v>11</v>
      </c>
      <c r="AC109" s="1021">
        <v>1.24</v>
      </c>
      <c r="AD109" s="1021">
        <v>1.06</v>
      </c>
      <c r="AE109" s="1021">
        <v>0.48</v>
      </c>
      <c r="AF109" s="1021">
        <v>1.17</v>
      </c>
      <c r="AG109" s="1021">
        <v>5.8999999999999995</v>
      </c>
      <c r="AH109" s="1021">
        <v>16.7</v>
      </c>
      <c r="AI109" s="1021">
        <v>11.99</v>
      </c>
      <c r="AJ109" s="1021">
        <v>-6.7</v>
      </c>
      <c r="AK109" s="1021">
        <v>16</v>
      </c>
      <c r="AL109" s="1034">
        <v>221.24</v>
      </c>
      <c r="AM109" s="1028">
        <v>3.6999999999999997</v>
      </c>
      <c r="AN109" s="1021">
        <v>0</v>
      </c>
      <c r="AO109" s="868">
        <f>IF(U109="n/a","n/a",IF(AA109&lt;0,"n/a",IF(AA109="n/a","n/a",J109+U109-AA109)))</f>
        <v>1.4141043186082918</v>
      </c>
      <c r="AP109" s="869">
        <f>IF(U109="n/a","n/a",J109+U109)</f>
        <v>18.373781737963132</v>
      </c>
      <c r="AQ109" s="1044">
        <f>IF(OR(AC109&lt;0.01,AF109="n/a"),"n/a",(I109/SQRT(22.5*AC109*(I109/AF109))-1)*100)</f>
        <v>-6.0902973167068497</v>
      </c>
      <c r="AR109" s="766">
        <f>INDEX(Historical!$C$7:$C$1455,MATCH(B109,Historical!$B$7:$B$1455,0))*IF(AH109="n/a",1.03,IF(AH109&lt;0,1.01,IF(AH109&gt;10,1.1,(1+AH109/100))))</f>
        <v>0.46200000000000008</v>
      </c>
      <c r="AS109" s="1042">
        <f>IF($AI109="n/a",1.03*AR109,IF($AI109&lt;0,1.01*AR109,IF($AI109&gt;10,1.1*AR109,(1+$AI109/100)*AR109)))</f>
        <v>0.5082000000000001</v>
      </c>
      <c r="AT109" s="1042">
        <f>IF($AK109="n/a",1.03*AS109,IF($AK109&lt;0,1.01*AS109,IF($AK109&gt;10,1.1*AS109,(1+$AK109/100)*AS109)))</f>
        <v>0.55902000000000018</v>
      </c>
      <c r="AU109" s="1042">
        <f>IF($AK109="n/a",1.03*AT109,IF($AK109&lt;0,1.01*AT109,IF($AK109&gt;10,1.1*AT109,(1+$AK109/100)*AT109)))</f>
        <v>0.6149220000000003</v>
      </c>
      <c r="AV109" s="1042">
        <f>IF($AK109="n/a",1.03*AU109,IF($AK109&lt;0,1.01*AU109,IF($AK109&gt;10,1.1*AU109,(1+$AK109/100)*AU109)))</f>
        <v>0.67641420000000041</v>
      </c>
      <c r="AW109" s="766">
        <f>SUM(AR109:AV109)</f>
        <v>2.8205562000000013</v>
      </c>
      <c r="AX109" s="877">
        <f>AW109/I109*100</f>
        <v>13.412059914407996</v>
      </c>
      <c r="AY109" s="1212">
        <v>0.82</v>
      </c>
      <c r="AZ109" s="1028">
        <v>11.51</v>
      </c>
      <c r="BA109" s="1028">
        <v>-47.82</v>
      </c>
      <c r="BB109" s="1028">
        <v>3.2099999999999995</v>
      </c>
      <c r="BC109" s="1028">
        <v>-18.920000000000002</v>
      </c>
      <c r="BE109" s="721">
        <v>2011</v>
      </c>
      <c r="BF109" s="1057">
        <f>IF(BE109&gt;2008,0,IF(BE109&gt;2001,1,IF(BE109&gt;1990,2,IF(BE109&gt;1980,3,IF(BE109&gt;1973,4,IF(BE109&gt;1970,5,IF(BE109&gt;1960,6,IF(BE109&gt;1958,7,IF(BE109&gt;1953,8,9)))))))))</f>
        <v>0</v>
      </c>
    </row>
    <row r="110" spans="1:58" ht="11.25" customHeight="1" x14ac:dyDescent="0.2">
      <c r="A110" s="1019" t="s">
        <v>1002</v>
      </c>
      <c r="B110" s="1031" t="s">
        <v>1003</v>
      </c>
      <c r="C110" s="1181" t="s">
        <v>109</v>
      </c>
      <c r="D110" s="1181" t="s">
        <v>4434</v>
      </c>
      <c r="E110" s="857">
        <v>8</v>
      </c>
      <c r="F110" s="1245">
        <v>517</v>
      </c>
      <c r="G110" s="1209" t="s">
        <v>116</v>
      </c>
      <c r="H110" s="1209" t="s">
        <v>116</v>
      </c>
      <c r="I110" s="1030">
        <v>51.1</v>
      </c>
      <c r="J110" s="766">
        <f>(M110/I110)*100</f>
        <v>3.1702544031311155</v>
      </c>
      <c r="K110" s="1033">
        <v>0.40500000000000003</v>
      </c>
      <c r="L110" s="1043">
        <v>4</v>
      </c>
      <c r="M110" s="756">
        <f>K110*L110</f>
        <v>1.62</v>
      </c>
      <c r="N110" s="1026" t="s">
        <v>120</v>
      </c>
      <c r="O110" s="860">
        <v>0.375</v>
      </c>
      <c r="P110" s="1016">
        <v>43321</v>
      </c>
      <c r="Q110" s="1016">
        <v>43347</v>
      </c>
      <c r="R110" s="756">
        <f>(K110-O110)/O110*100</f>
        <v>8.0000000000000071</v>
      </c>
      <c r="S110" s="824">
        <f>IF(INDEX(Historical!$D$7:$D$1455,MATCH(B110,Historical!$B$7:$B$1455,0))=0,"n/a",(INDEX(Historical!$C$7:$C$1455,MATCH(B110,Historical!$B$7:$B$1455,0))/INDEX(Historical!$D$7:$D$1455,MATCH(B110,Historical!$B$7:$B$1455,0))-1)*100)</f>
        <v>9.5652173913043583</v>
      </c>
      <c r="T110" s="824">
        <f>IF(INDEX(Historical!$F$7:$F$1455,MATCH(B110,Historical!$B$7:$B$1455,0))=0,"n/a",((INDEX(Historical!$C$7:$C$1455,MATCH(B110,Historical!$B$7:$B$1455,0))/INDEX(Historical!$F$7:$F$1455,MATCH(B110,Historical!$B$7:$B$1455,0)))^(1/3)-1)*100)</f>
        <v>9.8708067116014995</v>
      </c>
      <c r="U110" s="824">
        <f>IF(INDEX(Historical!$I$7:$I$1455,MATCH(B110,Historical!$B$7:$B$1455,0))=0,"n/a",((INDEX(Historical!$C$7:$C$1455,MATCH(B110,Historical!$B$7:$B$1455,0))/INDEX(Historical!$I$7:$I$1455,MATCH(B110,Historical!$B$7:$B$1455,0)))^(1/5)-1)*100)</f>
        <v>10.639802171942204</v>
      </c>
      <c r="V110" s="824">
        <f>IF(INDEX(Historical!$O$7:$O$1455,MATCH(B110,Historical!$B$7:$B$1455,0))=0,"n/a",((INDEX(Historical!$C$7:$C$1455,MATCH(B110,Historical!$B$7:$B$1455,0))/INDEX(Historical!$O$7:$O$1455,MATCH(B110,Historical!$B$7:$B$1455,0)))^(1/10)-1)*100)</f>
        <v>-3.2867923226621576</v>
      </c>
      <c r="W110" s="825" t="str">
        <f>IF(OR(U110&lt;=0,U110="n/a",V110&lt;=0,V110="n/a"),"n/a",U110/V110)</f>
        <v>n/a</v>
      </c>
      <c r="X110" s="826" t="str">
        <f>IF(OR(AJ110&lt;=0,AJ110="n/a",U110&lt;=0,U110="n/a"),"n/a",U110/AJ110)</f>
        <v>n/a</v>
      </c>
      <c r="Y110" s="1032" t="s">
        <v>4077</v>
      </c>
      <c r="Z110" s="766">
        <f>IF(OR(AC110&lt;0.01,AC110="n/a"),"n/a",M110/AC110*100)</f>
        <v>44.26229508196721</v>
      </c>
      <c r="AA110" s="1042">
        <f>IF(OR(AC110&lt;0.01,AC110="n/a"),"n/a",I110/AC110)</f>
        <v>13.961748633879781</v>
      </c>
      <c r="AB110" s="1043">
        <v>12</v>
      </c>
      <c r="AC110" s="1021">
        <v>3.66</v>
      </c>
      <c r="AD110" s="1021">
        <v>3.41</v>
      </c>
      <c r="AE110" s="1021">
        <v>5</v>
      </c>
      <c r="AF110" s="1021">
        <v>1.47</v>
      </c>
      <c r="AG110" s="1021">
        <v>11</v>
      </c>
      <c r="AH110" s="1021">
        <v>-3.2</v>
      </c>
      <c r="AI110" s="1021">
        <v>9.98</v>
      </c>
      <c r="AJ110" s="1021">
        <v>-0.1</v>
      </c>
      <c r="AK110" s="1021">
        <v>4.1000000000000005</v>
      </c>
      <c r="AL110" s="1034">
        <v>39420</v>
      </c>
      <c r="AM110" s="1028">
        <v>0.73</v>
      </c>
      <c r="AN110" s="1021">
        <v>0.77</v>
      </c>
      <c r="AO110" s="868">
        <f>IF(U110="n/a","n/a",IF(AA110&lt;0,"n/a",IF(AA110="n/a","n/a",J110+U110-AA110)))</f>
        <v>-0.15169205880646075</v>
      </c>
      <c r="AP110" s="869">
        <f>IF(U110="n/a","n/a",J110+U110)</f>
        <v>13.81005657507332</v>
      </c>
      <c r="AQ110" s="1044">
        <f>IF(OR(AC110&lt;0.01,AF110="n/a"),"n/a",(I110/SQRT(22.5*AC110*(I110/AF110))-1)*100)</f>
        <v>-4.4925355056748</v>
      </c>
      <c r="AR110" s="766">
        <f>INDEX(Historical!$C$7:$C$1455,MATCH(B110,Historical!$B$7:$B$1455,0))*IF(AH110="n/a",1.03,IF(AH110&lt;0,1.01,IF(AH110&gt;10,1.1,(1+AH110/100))))</f>
        <v>1.2726</v>
      </c>
      <c r="AS110" s="1042">
        <f>IF($AI110="n/a",1.03*AR110,IF($AI110&lt;0,1.01*AR110,IF($AI110&gt;10,1.1*AR110,(1+$AI110/100)*AR110)))</f>
        <v>1.3996054800000002</v>
      </c>
      <c r="AT110" s="1042">
        <f>IF($AK110="n/a",1.03*AS110,IF($AK110&lt;0,1.01*AS110,IF($AK110&gt;10,1.1*AS110,(1+$AK110/100)*AS110)))</f>
        <v>1.45698930468</v>
      </c>
      <c r="AU110" s="1042">
        <f>IF($AK110="n/a",1.03*AT110,IF($AK110&lt;0,1.01*AT110,IF($AK110&gt;10,1.1*AT110,(1+$AK110/100)*AT110)))</f>
        <v>1.5167258661718799</v>
      </c>
      <c r="AV110" s="1042">
        <f>IF($AK110="n/a",1.03*AU110,IF($AK110&lt;0,1.01*AU110,IF($AK110&gt;10,1.1*AU110,(1+$AK110/100)*AU110)))</f>
        <v>1.5789116266849268</v>
      </c>
      <c r="AW110" s="766">
        <f>SUM(AR110:AV110)</f>
        <v>7.224832277536807</v>
      </c>
      <c r="AX110" s="877">
        <f>AW110/I110*100</f>
        <v>14.138615024533868</v>
      </c>
      <c r="AY110" s="1212">
        <v>0.89</v>
      </c>
      <c r="AZ110" s="1028">
        <v>11.26</v>
      </c>
      <c r="BA110" s="1028">
        <v>-9.25</v>
      </c>
      <c r="BB110" s="1028">
        <v>3.61</v>
      </c>
      <c r="BC110" s="1028">
        <v>-1.5</v>
      </c>
      <c r="BE110" s="721">
        <v>2011</v>
      </c>
      <c r="BF110" s="1057">
        <f>IF(BE110&gt;2008,0,IF(BE110&gt;2001,1,IF(BE110&gt;1990,2,IF(BE110&gt;1980,3,IF(BE110&gt;1973,4,IF(BE110&gt;1970,5,IF(BE110&gt;1960,6,IF(BE110&gt;1958,7,IF(BE110&gt;1953,8,9)))))))))</f>
        <v>0</v>
      </c>
    </row>
    <row r="111" spans="1:58" ht="11.25" customHeight="1" x14ac:dyDescent="0.2">
      <c r="A111" s="1019" t="s">
        <v>151</v>
      </c>
      <c r="B111" s="1031" t="s">
        <v>152</v>
      </c>
      <c r="C111" s="1181" t="s">
        <v>155</v>
      </c>
      <c r="D111" s="1181" t="s">
        <v>4419</v>
      </c>
      <c r="E111" s="857">
        <v>47</v>
      </c>
      <c r="F111" s="1245">
        <v>41</v>
      </c>
      <c r="G111" s="1118" t="s">
        <v>38</v>
      </c>
      <c r="H111" s="1118" t="s">
        <v>38</v>
      </c>
      <c r="I111" s="1021">
        <v>252.75</v>
      </c>
      <c r="J111" s="766">
        <f>(M111/I111)*100</f>
        <v>1.218595450049456</v>
      </c>
      <c r="K111" s="1033">
        <v>0.77</v>
      </c>
      <c r="L111" s="1043">
        <v>4</v>
      </c>
      <c r="M111" s="756">
        <f>K111*L111</f>
        <v>3.08</v>
      </c>
      <c r="N111" s="1026" t="s">
        <v>153</v>
      </c>
      <c r="O111" s="860">
        <v>0.75</v>
      </c>
      <c r="P111" s="1016">
        <v>43441</v>
      </c>
      <c r="Q111" s="1016">
        <v>43465</v>
      </c>
      <c r="R111" s="756">
        <f>(K111-O111)/O111*100</f>
        <v>2.6666666666666687</v>
      </c>
      <c r="S111" s="824">
        <f>IF(INDEX(Historical!$D$7:$D$1455,MATCH(B111,Historical!$B$7:$B$1455,0))=0,"n/a",(INDEX(Historical!$C$7:$C$1455,MATCH(B111,Historical!$B$7:$B$1455,0))/INDEX(Historical!$D$7:$D$1455,MATCH(B111,Historical!$B$7:$B$1455,0))-1)*100)</f>
        <v>8.4870848708487046</v>
      </c>
      <c r="T111" s="824">
        <f>IF(INDEX(Historical!$F$7:$F$1455,MATCH(B111,Historical!$B$7:$B$1455,0))=0,"n/a",((INDEX(Historical!$C$7:$C$1455,MATCH(B111,Historical!$B$7:$B$1455,0))/INDEX(Historical!$F$7:$F$1455,MATCH(B111,Historical!$B$7:$B$1455,0)))^(1/3)-1)*100)</f>
        <v>9.5695642043593274</v>
      </c>
      <c r="U111" s="824">
        <f>IF(INDEX(Historical!$I$7:$I$1455,MATCH(B111,Historical!$B$7:$B$1455,0))=0,"n/a",((INDEX(Historical!$C$7:$C$1455,MATCH(B111,Historical!$B$7:$B$1455,0))/INDEX(Historical!$I$7:$I$1455,MATCH(B111,Historical!$B$7:$B$1455,0)))^(1/5)-1)*100)</f>
        <v>9.7665948842847961</v>
      </c>
      <c r="V111" s="824">
        <f>IF(INDEX(Historical!$O$7:$O$1455,MATCH(B111,Historical!$B$7:$B$1455,0))=0,"n/a",((INDEX(Historical!$C$7:$C$1455,MATCH(B111,Historical!$B$7:$B$1455,0))/INDEX(Historical!$O$7:$O$1455,MATCH(B111,Historical!$B$7:$B$1455,0)))^(1/10)-1)*100)</f>
        <v>11.612317403390438</v>
      </c>
      <c r="W111" s="825">
        <f>IF(OR(U111&lt;=0,U111="n/a",V111&lt;=0,V111="n/a"),"n/a",U111/V111)</f>
        <v>0.84105476495443121</v>
      </c>
      <c r="X111" s="826" t="str">
        <f>IF(OR(AJ111&lt;=0,AJ111="n/a",U111&lt;=0,U111="n/a"),"n/a",U111/AJ111)</f>
        <v>n/a</v>
      </c>
      <c r="Y111" s="1032" t="s">
        <v>154</v>
      </c>
      <c r="Z111" s="766">
        <f>IF(OR(AC111&lt;0.01,AC111="n/a"),"n/a",M111/AC111*100)</f>
        <v>102.66666666666666</v>
      </c>
      <c r="AA111" s="1042">
        <f>IF(OR(AC111&lt;0.01,AC111="n/a"),"n/a",I111/AC111)</f>
        <v>84.25</v>
      </c>
      <c r="AB111" s="1043">
        <v>9</v>
      </c>
      <c r="AC111" s="1021">
        <v>3</v>
      </c>
      <c r="AD111" s="1021">
        <v>6.25</v>
      </c>
      <c r="AE111" s="1021">
        <v>4.2300000000000004</v>
      </c>
      <c r="AF111" s="1021">
        <v>3.23</v>
      </c>
      <c r="AG111" s="1021">
        <v>0.8</v>
      </c>
      <c r="AH111" s="1021">
        <v>-34.5</v>
      </c>
      <c r="AI111" s="1021">
        <v>12.709999999999999</v>
      </c>
      <c r="AJ111" s="1021">
        <v>-8.3000000000000007</v>
      </c>
      <c r="AK111" s="1021">
        <v>13.48</v>
      </c>
      <c r="AL111" s="1034">
        <v>67630</v>
      </c>
      <c r="AM111" s="1028">
        <v>0.2</v>
      </c>
      <c r="AN111" s="1021">
        <v>1.02</v>
      </c>
      <c r="AO111" s="868">
        <f>IF(U111="n/a","n/a",IF(AA111&lt;0,"n/a",IF(AA111="n/a","n/a",J111+U111-AA111)))</f>
        <v>-73.264809665665751</v>
      </c>
      <c r="AP111" s="869">
        <f>IF(U111="n/a","n/a",J111+U111)</f>
        <v>10.985190334334252</v>
      </c>
      <c r="AQ111" s="1044">
        <f>IF(OR(AC111&lt;0.01,AF111="n/a"),"n/a",(I111/SQRT(22.5*AC111*(I111/AF111))-1)*100)</f>
        <v>247.7722754268309</v>
      </c>
      <c r="AR111" s="766">
        <f>INDEX(Historical!$C$7:$C$1455,MATCH(B111,Historical!$B$7:$B$1455,0))*IF(AH111="n/a",1.03,IF(AH111&lt;0,1.01,IF(AH111&gt;10,1.1,(1+AH111/100))))</f>
        <v>2.9693999999999998</v>
      </c>
      <c r="AS111" s="1042">
        <f>IF($AI111="n/a",1.03*AR111,IF($AI111&lt;0,1.01*AR111,IF($AI111&gt;10,1.1*AR111,(1+$AI111/100)*AR111)))</f>
        <v>3.26634</v>
      </c>
      <c r="AT111" s="1042">
        <f>IF($AK111="n/a",1.03*AS111,IF($AK111&lt;0,1.01*AS111,IF($AK111&gt;10,1.1*AS111,(1+$AK111/100)*AS111)))</f>
        <v>3.5929740000000003</v>
      </c>
      <c r="AU111" s="1042">
        <f>IF($AK111="n/a",1.03*AT111,IF($AK111&lt;0,1.01*AT111,IF($AK111&gt;10,1.1*AT111,(1+$AK111/100)*AT111)))</f>
        <v>3.9522714000000008</v>
      </c>
      <c r="AV111" s="1042">
        <f>IF($AK111="n/a",1.03*AU111,IF($AK111&lt;0,1.01*AU111,IF($AK111&gt;10,1.1*AU111,(1+$AK111/100)*AU111)))</f>
        <v>4.347498540000001</v>
      </c>
      <c r="AW111" s="766">
        <f>SUM(AR111:AV111)</f>
        <v>18.128483940000002</v>
      </c>
      <c r="AX111" s="877">
        <f>AW111/I111*100</f>
        <v>7.1724961186943634</v>
      </c>
      <c r="AY111" s="1212">
        <v>1.1599999999999999</v>
      </c>
      <c r="AZ111" s="1028">
        <v>20.41</v>
      </c>
      <c r="BA111" s="1028">
        <v>-4.93</v>
      </c>
      <c r="BB111" s="1028">
        <v>3.45</v>
      </c>
      <c r="BC111" s="1028">
        <v>6.45</v>
      </c>
      <c r="BE111" s="721">
        <v>1973</v>
      </c>
      <c r="BF111" s="1057">
        <f>IF(BE111&gt;2008,0,IF(BE111&gt;2001,1,IF(BE111&gt;1990,2,IF(BE111&gt;1980,3,IF(BE111&gt;1973,4,IF(BE111&gt;1970,5,IF(BE111&gt;1960,6,IF(BE111&gt;1958,7,IF(BE111&gt;1953,8,9)))))))))</f>
        <v>5</v>
      </c>
    </row>
    <row r="112" spans="1:58" ht="11.25" customHeight="1" x14ac:dyDescent="0.2">
      <c r="A112" s="1019" t="s">
        <v>156</v>
      </c>
      <c r="B112" s="1031" t="s">
        <v>157</v>
      </c>
      <c r="C112" s="1181" t="s">
        <v>124</v>
      </c>
      <c r="D112" s="1181" t="s">
        <v>4437</v>
      </c>
      <c r="E112" s="857">
        <v>35</v>
      </c>
      <c r="F112" s="1245">
        <v>77</v>
      </c>
      <c r="G112" s="1187" t="s">
        <v>38</v>
      </c>
      <c r="H112" s="1187" t="s">
        <v>38</v>
      </c>
      <c r="I112" s="1021">
        <v>48.76</v>
      </c>
      <c r="J112" s="766">
        <f>(M112/I112)*100</f>
        <v>2.5430680885972108</v>
      </c>
      <c r="K112" s="1033">
        <v>0.31</v>
      </c>
      <c r="L112" s="1043">
        <v>4</v>
      </c>
      <c r="M112" s="756">
        <f>K112*L112</f>
        <v>1.24</v>
      </c>
      <c r="N112" s="1026" t="s">
        <v>120</v>
      </c>
      <c r="O112" s="860">
        <v>0.3</v>
      </c>
      <c r="P112" s="1016">
        <v>43150</v>
      </c>
      <c r="Q112" s="1016">
        <v>43160</v>
      </c>
      <c r="R112" s="756">
        <f>(K112-O112)/O112*100</f>
        <v>3.3333333333333366</v>
      </c>
      <c r="S112" s="824">
        <f>IF(INDEX(Historical!$D$7:$D$1455,MATCH(B112,Historical!$B$7:$B$1455,0))=0,"n/a",(INDEX(Historical!$C$7:$C$1455,MATCH(B112,Historical!$B$7:$B$1455,0))/INDEX(Historical!$D$7:$D$1455,MATCH(B112,Historical!$B$7:$B$1455,0))-1)*100)</f>
        <v>3.4482758620689724</v>
      </c>
      <c r="T112" s="824">
        <f>IF(INDEX(Historical!$F$7:$F$1455,MATCH(B112,Historical!$B$7:$B$1455,0))=0,"n/a",((INDEX(Historical!$C$7:$C$1455,MATCH(B112,Historical!$B$7:$B$1455,0))/INDEX(Historical!$F$7:$F$1455,MATCH(B112,Historical!$B$7:$B$1455,0)))^(1/3)-1)*100)</f>
        <v>3.5744168651286268</v>
      </c>
      <c r="U112" s="824">
        <f>IF(INDEX(Historical!$I$7:$I$1455,MATCH(B112,Historical!$B$7:$B$1455,0))=0,"n/a",((INDEX(Historical!$C$7:$C$1455,MATCH(B112,Historical!$B$7:$B$1455,0))/INDEX(Historical!$I$7:$I$1455,MATCH(B112,Historical!$B$7:$B$1455,0)))^(1/5)-1)*100)</f>
        <v>3.7137289336648172</v>
      </c>
      <c r="V112" s="824">
        <f>IF(INDEX(Historical!$O$7:$O$1455,MATCH(B112,Historical!$B$7:$B$1455,0))=0,"n/a",((INDEX(Historical!$C$7:$C$1455,MATCH(B112,Historical!$B$7:$B$1455,0))/INDEX(Historical!$O$7:$O$1455,MATCH(B112,Historical!$B$7:$B$1455,0)))^(1/10)-1)*100)</f>
        <v>3.6311209910314224</v>
      </c>
      <c r="W112" s="825">
        <f>IF(OR(U112&lt;=0,U112="n/a",V112&lt;=0,V112="n/a"),"n/a",U112/V112)</f>
        <v>1.0227499835002551</v>
      </c>
      <c r="X112" s="826" t="str">
        <f>IF(OR(AJ112&lt;=0,AJ112="n/a",U112&lt;=0,U112="n/a"),"n/a",U112/AJ112)</f>
        <v>n/a</v>
      </c>
      <c r="Y112" s="1031"/>
      <c r="Z112" s="766">
        <f>IF(OR(AC112&lt;0.01,AC112="n/a"),"n/a",M112/AC112*100)</f>
        <v>269.56521739130437</v>
      </c>
      <c r="AA112" s="1042">
        <f>IF(OR(AC112&lt;0.01,AC112="n/a"),"n/a",I112/AC112)</f>
        <v>105.99999999999999</v>
      </c>
      <c r="AB112" s="1043">
        <v>12</v>
      </c>
      <c r="AC112" s="1021">
        <v>0.46</v>
      </c>
      <c r="AD112" s="1021">
        <v>11.58</v>
      </c>
      <c r="AE112" s="1021">
        <v>1.0900000000000001</v>
      </c>
      <c r="AF112" s="1021">
        <v>3.74</v>
      </c>
      <c r="AG112" s="1021">
        <v>9.3000000000000007</v>
      </c>
      <c r="AH112" s="1021">
        <v>-88.3</v>
      </c>
      <c r="AI112" s="1021">
        <v>8.2000000000000011</v>
      </c>
      <c r="AJ112" s="1021">
        <v>-27.1</v>
      </c>
      <c r="AK112" s="1021">
        <v>9.1300000000000008</v>
      </c>
      <c r="AL112" s="1034">
        <v>4440</v>
      </c>
      <c r="AM112" s="1028">
        <v>0.3</v>
      </c>
      <c r="AN112" s="1021">
        <v>1.22</v>
      </c>
      <c r="AO112" s="868">
        <f>IF(U112="n/a","n/a",IF(AA112&lt;0,"n/a",IF(AA112="n/a","n/a",J112+U112-AA112)))</f>
        <v>-99.743202977737951</v>
      </c>
      <c r="AP112" s="869">
        <f>IF(U112="n/a","n/a",J112+U112)</f>
        <v>6.2567970222620275</v>
      </c>
      <c r="AQ112" s="1044">
        <f>IF(OR(AC112&lt;0.01,AF112="n/a"),"n/a",(I112/SQRT(22.5*AC112*(I112/AF112))-1)*100)</f>
        <v>319.75654319564291</v>
      </c>
      <c r="AR112" s="766">
        <f>INDEX(Historical!$C$7:$C$1455,MATCH(B112,Historical!$B$7:$B$1455,0))*IF(AH112="n/a",1.03,IF(AH112&lt;0,1.01,IF(AH112&gt;10,1.1,(1+AH112/100))))</f>
        <v>1.212</v>
      </c>
      <c r="AS112" s="1042">
        <f>IF($AI112="n/a",1.03*AR112,IF($AI112&lt;0,1.01*AR112,IF($AI112&gt;10,1.1*AR112,(1+$AI112/100)*AR112)))</f>
        <v>1.3113840000000001</v>
      </c>
      <c r="AT112" s="1042">
        <f>IF($AK112="n/a",1.03*AS112,IF($AK112&lt;0,1.01*AS112,IF($AK112&gt;10,1.1*AS112,(1+$AK112/100)*AS112)))</f>
        <v>1.4311133592</v>
      </c>
      <c r="AU112" s="1042">
        <f>IF($AK112="n/a",1.03*AT112,IF($AK112&lt;0,1.01*AT112,IF($AK112&gt;10,1.1*AT112,(1+$AK112/100)*AT112)))</f>
        <v>1.5617740088949599</v>
      </c>
      <c r="AV112" s="1042">
        <f>IF($AK112="n/a",1.03*AU112,IF($AK112&lt;0,1.01*AU112,IF($AK112&gt;10,1.1*AU112,(1+$AK112/100)*AU112)))</f>
        <v>1.7043639759070697</v>
      </c>
      <c r="AW112" s="766">
        <f>SUM(AR112:AV112)</f>
        <v>7.2206353440020301</v>
      </c>
      <c r="AX112" s="877">
        <f>AW112/I112*100</f>
        <v>14.808522034458635</v>
      </c>
      <c r="AY112" s="1212">
        <v>0.87</v>
      </c>
      <c r="AZ112" s="1028">
        <v>19.329999999999998</v>
      </c>
      <c r="BA112" s="1028">
        <v>-8</v>
      </c>
      <c r="BB112" s="1028">
        <v>3.8600000000000003</v>
      </c>
      <c r="BC112" s="1028">
        <v>7.33</v>
      </c>
      <c r="BE112" s="721">
        <v>1984</v>
      </c>
      <c r="BF112" s="1057">
        <f>IF(BE112&gt;2008,0,IF(BE112&gt;2001,1,IF(BE112&gt;1990,2,IF(BE112&gt;1980,3,IF(BE112&gt;1973,4,IF(BE112&gt;1970,5,IF(BE112&gt;1960,6,IF(BE112&gt;1958,7,IF(BE112&gt;1953,8,9)))))))))</f>
        <v>3</v>
      </c>
    </row>
    <row r="113" spans="1:58" s="905" customFormat="1" ht="11.25" customHeight="1" x14ac:dyDescent="0.2">
      <c r="A113" s="884" t="s">
        <v>469</v>
      </c>
      <c r="B113" s="914" t="s">
        <v>470</v>
      </c>
      <c r="C113" s="1181" t="s">
        <v>248</v>
      </c>
      <c r="D113" s="1181" t="s">
        <v>4412</v>
      </c>
      <c r="E113" s="885">
        <v>15</v>
      </c>
      <c r="F113" s="1245">
        <v>235</v>
      </c>
      <c r="G113" s="1244" t="s">
        <v>116</v>
      </c>
      <c r="H113" s="1244" t="s">
        <v>116</v>
      </c>
      <c r="I113" s="886">
        <v>64.59</v>
      </c>
      <c r="J113" s="887">
        <f>(M113/I113)*100</f>
        <v>2.7868091035764051</v>
      </c>
      <c r="K113" s="888">
        <v>0.45</v>
      </c>
      <c r="L113" s="889">
        <v>4</v>
      </c>
      <c r="M113" s="890">
        <f>K113*L113</f>
        <v>1.8</v>
      </c>
      <c r="N113" s="891" t="s">
        <v>471</v>
      </c>
      <c r="O113" s="892">
        <v>0.34</v>
      </c>
      <c r="P113" s="893">
        <v>43180</v>
      </c>
      <c r="Q113" s="893">
        <v>43202</v>
      </c>
      <c r="R113" s="890">
        <f>(K113-O113)/O113*100</f>
        <v>32.352941176470587</v>
      </c>
      <c r="S113" s="824">
        <f>IF(INDEX(Historical!$D$7:$D$1455,MATCH(B113,Historical!$B$7:$B$1455,0))=0,"n/a",(INDEX(Historical!$C$7:$C$1455,MATCH(B113,Historical!$B$7:$B$1455,0))/INDEX(Historical!$D$7:$D$1455,MATCH(B113,Historical!$B$7:$B$1455,0))-1)*100)</f>
        <v>21.495327102803728</v>
      </c>
      <c r="T113" s="824">
        <f>IF(INDEX(Historical!$F$7:$F$1455,MATCH(B113,Historical!$B$7:$B$1455,0))=0,"n/a",((INDEX(Historical!$C$7:$C$1455,MATCH(B113,Historical!$B$7:$B$1455,0))/INDEX(Historical!$F$7:$F$1455,MATCH(B113,Historical!$B$7:$B$1455,0)))^(1/3)-1)*100)</f>
        <v>22.917892127880691</v>
      </c>
      <c r="U113" s="824">
        <f>IF(INDEX(Historical!$I$7:$I$1455,MATCH(B113,Historical!$B$7:$B$1455,0))=0,"n/a",((INDEX(Historical!$C$7:$C$1455,MATCH(B113,Historical!$B$7:$B$1455,0))/INDEX(Historical!$I$7:$I$1455,MATCH(B113,Historical!$B$7:$B$1455,0)))^(1/5)-1)*100)</f>
        <v>14.869835499703509</v>
      </c>
      <c r="V113" s="824">
        <f>IF(INDEX(Historical!$O$7:$O$1455,MATCH(B113,Historical!$B$7:$B$1455,0))=0,"n/a",((INDEX(Historical!$C$7:$C$1455,MATCH(B113,Historical!$B$7:$B$1455,0))/INDEX(Historical!$O$7:$O$1455,MATCH(B113,Historical!$B$7:$B$1455,0)))^(1/10)-1)*100)</f>
        <v>11.69853823513154</v>
      </c>
      <c r="W113" s="894">
        <f>IF(OR(U113&lt;=0,U113="n/a",V113&lt;=0,V113="n/a"),"n/a",U113/V113)</f>
        <v>1.2710849168358778</v>
      </c>
      <c r="X113" s="895">
        <f>IF(OR(AJ113&lt;=0,AJ113="n/a",U113&lt;=0,U113="n/a"),"n/a",U113/AJ113)</f>
        <v>0.30040071716572747</v>
      </c>
      <c r="Y113" s="896"/>
      <c r="Z113" s="887">
        <f>IF(OR(AC113&lt;0.01,AC113="n/a"),"n/a",M113/AC113*100)</f>
        <v>37.815126050420176</v>
      </c>
      <c r="AA113" s="897">
        <f>IF(OR(AC113&lt;0.01,AC113="n/a"),"n/a",I113/AC113)</f>
        <v>13.569327731092438</v>
      </c>
      <c r="AB113" s="889">
        <v>2</v>
      </c>
      <c r="AC113" s="898">
        <v>4.76</v>
      </c>
      <c r="AD113" s="898">
        <v>0.84</v>
      </c>
      <c r="AE113" s="898">
        <v>0.41</v>
      </c>
      <c r="AF113" s="898">
        <v>5.66</v>
      </c>
      <c r="AG113" s="898">
        <v>28.4</v>
      </c>
      <c r="AH113" s="907">
        <v>11.600000000000001</v>
      </c>
      <c r="AI113" s="907">
        <v>6.6000000000000005</v>
      </c>
      <c r="AJ113" s="898">
        <v>49.5</v>
      </c>
      <c r="AK113" s="898">
        <v>16.27</v>
      </c>
      <c r="AL113" s="899">
        <v>17600</v>
      </c>
      <c r="AM113" s="900">
        <v>0.2</v>
      </c>
      <c r="AN113" s="898">
        <v>0.27</v>
      </c>
      <c r="AO113" s="901">
        <f>IF(U113="n/a","n/a",IF(AA113&lt;0,"n/a",IF(AA113="n/a","n/a",J113+U113-AA113)))</f>
        <v>4.0873168721874773</v>
      </c>
      <c r="AP113" s="902">
        <f>IF(U113="n/a","n/a",J113+U113)</f>
        <v>17.656644603279915</v>
      </c>
      <c r="AQ113" s="903">
        <f>IF(OR(AC113&lt;0.01,AF113="n/a"),"n/a",(I113/SQRT(22.5*AC113*(I113/AF113))-1)*100)</f>
        <v>84.754966804964809</v>
      </c>
      <c r="AR113" s="766">
        <f>INDEX(Historical!$C$7:$C$1455,MATCH(B113,Historical!$B$7:$B$1455,0))*IF(AH113="n/a",1.03,IF(AH113&lt;0,1.01,IF(AH113&gt;10,1.1,(1+AH113/100))))</f>
        <v>1.4300000000000002</v>
      </c>
      <c r="AS113" s="897">
        <f>IF($AI113="n/a",1.03*AR113,IF($AI113&lt;0,1.01*AR113,IF($AI113&gt;10,1.1*AR113,(1+$AI113/100)*AR113)))</f>
        <v>1.5243800000000003</v>
      </c>
      <c r="AT113" s="897">
        <f>IF($AK113="n/a",1.03*AS113,IF($AK113&lt;0,1.01*AS113,IF($AK113&gt;10,1.1*AS113,(1+$AK113/100)*AS113)))</f>
        <v>1.6768180000000004</v>
      </c>
      <c r="AU113" s="897">
        <f>IF($AK113="n/a",1.03*AT113,IF($AK113&lt;0,1.01*AT113,IF($AK113&gt;10,1.1*AT113,(1+$AK113/100)*AT113)))</f>
        <v>1.8444998000000006</v>
      </c>
      <c r="AV113" s="897">
        <f>IF($AK113="n/a",1.03*AU113,IF($AK113&lt;0,1.01*AU113,IF($AK113&gt;10,1.1*AU113,(1+$AK113/100)*AU113)))</f>
        <v>2.0289497800000009</v>
      </c>
      <c r="AW113" s="887">
        <f>SUM(AR113:AV113)</f>
        <v>8.5046475800000021</v>
      </c>
      <c r="AX113" s="904">
        <f>AW113/I113*100</f>
        <v>13.167127388140582</v>
      </c>
      <c r="AY113" s="1213">
        <v>1.1000000000000001</v>
      </c>
      <c r="AZ113" s="900">
        <v>9.81</v>
      </c>
      <c r="BA113" s="900">
        <v>-23.44</v>
      </c>
      <c r="BB113" s="900">
        <v>-9.1800000000000015</v>
      </c>
      <c r="BC113" s="900">
        <v>-12.43</v>
      </c>
      <c r="BD113" s="1079"/>
      <c r="BE113" s="721">
        <v>2004</v>
      </c>
      <c r="BF113" s="1057">
        <f>IF(BE113&gt;2008,0,IF(BE113&gt;2001,1,IF(BE113&gt;1990,2,IF(BE113&gt;1980,3,IF(BE113&gt;1973,4,IF(BE113&gt;1970,5,IF(BE113&gt;1960,6,IF(BE113&gt;1958,7,IF(BE113&gt;1953,8,9)))))))))</f>
        <v>1</v>
      </c>
    </row>
    <row r="114" spans="1:58" ht="11.25" customHeight="1" x14ac:dyDescent="0.2">
      <c r="A114" s="1019" t="s">
        <v>3836</v>
      </c>
      <c r="B114" s="1031" t="s">
        <v>3837</v>
      </c>
      <c r="C114" s="1181" t="s">
        <v>248</v>
      </c>
      <c r="D114" s="1181" t="s">
        <v>4443</v>
      </c>
      <c r="E114" s="857">
        <v>5</v>
      </c>
      <c r="F114" s="1245">
        <v>800</v>
      </c>
      <c r="G114" s="1245" t="s">
        <v>107</v>
      </c>
      <c r="H114" s="1245" t="s">
        <v>107</v>
      </c>
      <c r="I114" s="1030">
        <v>43.56</v>
      </c>
      <c r="J114" s="766">
        <f>(M114/I114)*100</f>
        <v>2.7548209366391183</v>
      </c>
      <c r="K114" s="1033">
        <v>0.3</v>
      </c>
      <c r="L114" s="1043">
        <v>4</v>
      </c>
      <c r="M114" s="756">
        <f>K114*L114</f>
        <v>1.2</v>
      </c>
      <c r="N114" s="1026" t="s">
        <v>802</v>
      </c>
      <c r="O114" s="860">
        <v>0.25</v>
      </c>
      <c r="P114" s="1016">
        <v>43181</v>
      </c>
      <c r="Q114" s="1016">
        <v>43196</v>
      </c>
      <c r="R114" s="756">
        <f>(K114-O114)/O114*100</f>
        <v>19.999999999999996</v>
      </c>
      <c r="S114" s="824">
        <f>IF(INDEX(Historical!$D$7:$D$1455,MATCH(B114,Historical!$B$7:$B$1455,0))=0,"n/a",(INDEX(Historical!$C$7:$C$1455,MATCH(B114,Historical!$B$7:$B$1455,0))/INDEX(Historical!$D$7:$D$1455,MATCH(B114,Historical!$B$7:$B$1455,0))-1)*100)</f>
        <v>19.047619047619047</v>
      </c>
      <c r="T114" s="824">
        <f>IF(INDEX(Historical!$F$7:$F$1455,MATCH(B114,Historical!$B$7:$B$1455,0))=0,"n/a",((INDEX(Historical!$C$7:$C$1455,MATCH(B114,Historical!$B$7:$B$1455,0))/INDEX(Historical!$F$7:$F$1455,MATCH(B114,Historical!$B$7:$B$1455,0)))^(1/3)-1)*100)</f>
        <v>25.163185563879221</v>
      </c>
      <c r="U114" s="824" t="str">
        <f>IF(INDEX(Historical!$I$7:$I$1455,MATCH(B114,Historical!$B$7:$B$1455,0))=0,"n/a",((INDEX(Historical!$C$7:$C$1455,MATCH(B114,Historical!$B$7:$B$1455,0))/INDEX(Historical!$I$7:$I$1455,MATCH(B114,Historical!$B$7:$B$1455,0)))^(1/5)-1)*100)</f>
        <v>n/a</v>
      </c>
      <c r="V114" s="824" t="str">
        <f>IF(INDEX(Historical!$O$7:$O$1455,MATCH(B114,Historical!$B$7:$B$1455,0))=0,"n/a",((INDEX(Historical!$C$7:$C$1455,MATCH(B114,Historical!$B$7:$B$1455,0))/INDEX(Historical!$O$7:$O$1455,MATCH(B114,Historical!$B$7:$B$1455,0)))^(1/10)-1)*100)</f>
        <v>n/a</v>
      </c>
      <c r="W114" s="825" t="str">
        <f>IF(OR(U114&lt;=0,U114="n/a",V114&lt;=0,V114="n/a"),"n/a",U114/V114)</f>
        <v>n/a</v>
      </c>
      <c r="X114" s="826" t="str">
        <f>IF(OR(AJ114&lt;=0,AJ114="n/a",U114&lt;=0,U114="n/a"),"n/a",U114/AJ114)</f>
        <v>n/a</v>
      </c>
      <c r="Y114" s="1031"/>
      <c r="Z114" s="766">
        <f>IF(OR(AC114&lt;0.01,AC114="n/a"),"n/a",M114/AC114*100)</f>
        <v>30.612244897959183</v>
      </c>
      <c r="AA114" s="1042">
        <f>IF(OR(AC114&lt;0.01,AC114="n/a"),"n/a",I114/AC114)</f>
        <v>11.112244897959185</v>
      </c>
      <c r="AB114" s="1043">
        <v>1</v>
      </c>
      <c r="AC114" s="1021">
        <v>3.92</v>
      </c>
      <c r="AD114" s="1021">
        <v>1.66</v>
      </c>
      <c r="AE114" s="1021">
        <v>0.34</v>
      </c>
      <c r="AF114" s="1023">
        <v>2.95</v>
      </c>
      <c r="AG114" s="1021">
        <v>26</v>
      </c>
      <c r="AH114" s="1021">
        <v>32.6</v>
      </c>
      <c r="AI114" s="1021">
        <v>7.13</v>
      </c>
      <c r="AJ114" s="1021">
        <v>8.5</v>
      </c>
      <c r="AK114" s="1021">
        <v>6.7</v>
      </c>
      <c r="AL114" s="1034">
        <v>1790</v>
      </c>
      <c r="AM114" s="1028">
        <v>0.8</v>
      </c>
      <c r="AN114" s="1021">
        <v>0.7</v>
      </c>
      <c r="AO114" s="868" t="str">
        <f>IF(U114="n/a","n/a",IF(AA114&lt;0,"n/a",IF(AA114="n/a","n/a",J114+U114-AA114)))</f>
        <v>n/a</v>
      </c>
      <c r="AP114" s="869" t="str">
        <f>IF(U114="n/a","n/a",J114+U114)</f>
        <v>n/a</v>
      </c>
      <c r="AQ114" s="1044">
        <f>IF(OR(AC114&lt;0.01,AF114="n/a"),"n/a",(I114/SQRT(22.5*AC114*(I114/AF114))-1)*100)</f>
        <v>20.70371889507814</v>
      </c>
      <c r="AR114" s="766">
        <f>INDEX(Historical!$C$7:$C$1455,MATCH(B114,Historical!$B$7:$B$1455,0))*IF(AH114="n/a",1.03,IF(AH114&lt;0,1.01,IF(AH114&gt;10,1.1,(1+AH114/100))))</f>
        <v>1.1000000000000001</v>
      </c>
      <c r="AS114" s="1042">
        <f>IF($AI114="n/a",1.03*AR114,IF($AI114&lt;0,1.01*AR114,IF($AI114&gt;10,1.1*AR114,(1+$AI114/100)*AR114)))</f>
        <v>1.1784300000000001</v>
      </c>
      <c r="AT114" s="1042">
        <f>IF($AK114="n/a",1.03*AS114,IF($AK114&lt;0,1.01*AS114,IF($AK114&gt;10,1.1*AS114,(1+$AK114/100)*AS114)))</f>
        <v>1.25738481</v>
      </c>
      <c r="AU114" s="1042">
        <f>IF($AK114="n/a",1.03*AT114,IF($AK114&lt;0,1.01*AT114,IF($AK114&gt;10,1.1*AT114,(1+$AK114/100)*AT114)))</f>
        <v>1.3416295922699999</v>
      </c>
      <c r="AV114" s="1042">
        <f>IF($AK114="n/a",1.03*AU114,IF($AK114&lt;0,1.01*AU114,IF($AK114&gt;10,1.1*AU114,(1+$AK114/100)*AU114)))</f>
        <v>1.4315187749520899</v>
      </c>
      <c r="AW114" s="766">
        <f>SUM(AR114:AV114)</f>
        <v>6.3089631772220898</v>
      </c>
      <c r="AX114" s="877">
        <f>AW114/I114*100</f>
        <v>14.483386540913887</v>
      </c>
      <c r="AY114" s="1212">
        <v>0.95</v>
      </c>
      <c r="AZ114" s="1028">
        <v>20.330000000000002</v>
      </c>
      <c r="BA114" s="1028">
        <v>-32.379999999999995</v>
      </c>
      <c r="BB114" s="1028">
        <v>3.18</v>
      </c>
      <c r="BC114" s="1028">
        <v>-1.0999999999999999</v>
      </c>
      <c r="BE114" s="721">
        <v>2014</v>
      </c>
      <c r="BF114" s="1057">
        <f>IF(BE114&gt;2008,0,IF(BE114&gt;2001,1,IF(BE114&gt;1990,2,IF(BE114&gt;1980,3,IF(BE114&gt;1973,4,IF(BE114&gt;1970,5,IF(BE114&gt;1960,6,IF(BE114&gt;1958,7,IF(BE114&gt;1953,8,9)))))))))</f>
        <v>0</v>
      </c>
    </row>
    <row r="115" spans="1:58" ht="11.25" customHeight="1" x14ac:dyDescent="0.2">
      <c r="A115" s="1019" t="s">
        <v>158</v>
      </c>
      <c r="B115" s="1031" t="s">
        <v>159</v>
      </c>
      <c r="C115" s="1181" t="s">
        <v>132</v>
      </c>
      <c r="D115" s="1181" t="s">
        <v>4423</v>
      </c>
      <c r="E115" s="857">
        <v>48</v>
      </c>
      <c r="F115" s="1245">
        <v>33</v>
      </c>
      <c r="G115" s="1070" t="s">
        <v>38</v>
      </c>
      <c r="H115" s="1070" t="s">
        <v>38</v>
      </c>
      <c r="I115" s="1021">
        <v>66.209999999999994</v>
      </c>
      <c r="J115" s="766">
        <f>(M115/I115)*100</f>
        <v>3.0508986557921767</v>
      </c>
      <c r="K115" s="1033">
        <v>0.505</v>
      </c>
      <c r="L115" s="1043">
        <v>4</v>
      </c>
      <c r="M115" s="756">
        <f>K115*L115</f>
        <v>2.02</v>
      </c>
      <c r="N115" s="1026" t="s">
        <v>120</v>
      </c>
      <c r="O115" s="860">
        <v>0.47499999999999998</v>
      </c>
      <c r="P115" s="1016">
        <v>43420</v>
      </c>
      <c r="Q115" s="1016">
        <v>43435</v>
      </c>
      <c r="R115" s="756">
        <f>(K115-O115)/O115*100</f>
        <v>6.3157894736842159</v>
      </c>
      <c r="S115" s="824">
        <f>IF(INDEX(Historical!$D$7:$D$1455,MATCH(B115,Historical!$B$7:$B$1455,0))=0,"n/a",(INDEX(Historical!$C$7:$C$1455,MATCH(B115,Historical!$B$7:$B$1455,0))/INDEX(Historical!$D$7:$D$1455,MATCH(B115,Historical!$B$7:$B$1455,0))-1)*100)</f>
        <v>7.738095238095255</v>
      </c>
      <c r="T115" s="824">
        <f>IF(INDEX(Historical!$F$7:$F$1455,MATCH(B115,Historical!$B$7:$B$1455,0))=0,"n/a",((INDEX(Historical!$C$7:$C$1455,MATCH(B115,Historical!$B$7:$B$1455,0))/INDEX(Historical!$F$7:$F$1455,MATCH(B115,Historical!$B$7:$B$1455,0)))^(1/3)-1)*100)</f>
        <v>5.0794986830290378</v>
      </c>
      <c r="U115" s="824">
        <f>IF(INDEX(Historical!$I$7:$I$1455,MATCH(B115,Historical!$B$7:$B$1455,0))=0,"n/a",((INDEX(Historical!$C$7:$C$1455,MATCH(B115,Historical!$B$7:$B$1455,0))/INDEX(Historical!$I$7:$I$1455,MATCH(B115,Historical!$B$7:$B$1455,0)))^(1/5)-1)*100)</f>
        <v>4.1078246444615774</v>
      </c>
      <c r="V115" s="824">
        <f>IF(INDEX(Historical!$O$7:$O$1455,MATCH(B115,Historical!$B$7:$B$1455,0))=0,"n/a",((INDEX(Historical!$C$7:$C$1455,MATCH(B115,Historical!$B$7:$B$1455,0))/INDEX(Historical!$O$7:$O$1455,MATCH(B115,Historical!$B$7:$B$1455,0)))^(1/10)-1)*100)</f>
        <v>2.8243092666808245</v>
      </c>
      <c r="W115" s="825">
        <f>IF(OR(U115&lt;=0,U115="n/a",V115&lt;=0,V115="n/a"),"n/a",U115/V115)</f>
        <v>1.4544528437174877</v>
      </c>
      <c r="X115" s="826">
        <f>IF(OR(AJ115&lt;=0,AJ115="n/a",U115&lt;=0,U115="n/a"),"n/a",U115/AJ115)</f>
        <v>0.13831059408961541</v>
      </c>
      <c r="Y115" s="1031"/>
      <c r="Z115" s="766">
        <f>IF(OR(AC115&lt;0.01,AC115="n/a"),"n/a",M115/AC115*100)</f>
        <v>20.119521912350599</v>
      </c>
      <c r="AA115" s="1042">
        <f>IF(OR(AC115&lt;0.01,AC115="n/a"),"n/a",I115/AC115)</f>
        <v>6.5946215139442232</v>
      </c>
      <c r="AB115" s="1043">
        <v>12</v>
      </c>
      <c r="AC115" s="1021">
        <v>10.039999999999999</v>
      </c>
      <c r="AD115" s="1021">
        <v>1.53</v>
      </c>
      <c r="AE115" s="1021">
        <v>2.33</v>
      </c>
      <c r="AF115" s="1021">
        <v>1.95</v>
      </c>
      <c r="AG115" s="1021" t="s">
        <v>138</v>
      </c>
      <c r="AH115" s="1021">
        <v>254.6</v>
      </c>
      <c r="AI115" s="1021">
        <v>0.18</v>
      </c>
      <c r="AJ115" s="1021">
        <v>29.7</v>
      </c>
      <c r="AK115" s="1021">
        <v>4.32</v>
      </c>
      <c r="AL115" s="1034">
        <v>3980</v>
      </c>
      <c r="AM115" s="1028">
        <v>0.1</v>
      </c>
      <c r="AN115" s="1021">
        <v>1.83</v>
      </c>
      <c r="AO115" s="868">
        <f>IF(U115="n/a","n/a",IF(AA115&lt;0,"n/a",IF(AA115="n/a","n/a",J115+U115-AA115)))</f>
        <v>0.56410178630953123</v>
      </c>
      <c r="AP115" s="869">
        <f>IF(U115="n/a","n/a",J115+U115)</f>
        <v>7.1587233002537545</v>
      </c>
      <c r="AQ115" s="1044">
        <f>IF(OR(AC115&lt;0.01,AF115="n/a"),"n/a",(I115/SQRT(22.5*AC115*(I115/AF115))-1)*100)</f>
        <v>-24.400141234137696</v>
      </c>
      <c r="AR115" s="766">
        <f>INDEX(Historical!$C$7:$C$1455,MATCH(B115,Historical!$B$7:$B$1455,0))*IF(AH115="n/a",1.03,IF(AH115&lt;0,1.01,IF(AH115&gt;10,1.1,(1+AH115/100))))</f>
        <v>1.9910000000000003</v>
      </c>
      <c r="AS115" s="1042">
        <f>IF($AI115="n/a",1.03*AR115,IF($AI115&lt;0,1.01*AR115,IF($AI115&gt;10,1.1*AR115,(1+$AI115/100)*AR115)))</f>
        <v>1.9945838000000005</v>
      </c>
      <c r="AT115" s="1042">
        <f>IF($AK115="n/a",1.03*AS115,IF($AK115&lt;0,1.01*AS115,IF($AK115&gt;10,1.1*AS115,(1+$AK115/100)*AS115)))</f>
        <v>2.0807498201600003</v>
      </c>
      <c r="AU115" s="1042">
        <f>IF($AK115="n/a",1.03*AT115,IF($AK115&lt;0,1.01*AT115,IF($AK115&gt;10,1.1*AT115,(1+$AK115/100)*AT115)))</f>
        <v>2.1706382123909123</v>
      </c>
      <c r="AV115" s="1042">
        <f>IF($AK115="n/a",1.03*AU115,IF($AK115&lt;0,1.01*AU115,IF($AK115&gt;10,1.1*AU115,(1+$AK115/100)*AU115)))</f>
        <v>2.2644097831661996</v>
      </c>
      <c r="AW115" s="766">
        <f>SUM(AR115:AV115)</f>
        <v>10.501381615717113</v>
      </c>
      <c r="AX115" s="877">
        <f>AW115/I115*100</f>
        <v>15.860718344233671</v>
      </c>
      <c r="AY115" s="1212">
        <v>0.23</v>
      </c>
      <c r="AZ115" s="1028">
        <v>31.130000000000003</v>
      </c>
      <c r="BA115" s="1028">
        <v>0.80999999999999994</v>
      </c>
      <c r="BB115" s="1028">
        <v>8.09</v>
      </c>
      <c r="BC115" s="1028">
        <v>13.73</v>
      </c>
      <c r="BE115" s="721">
        <v>1972</v>
      </c>
      <c r="BF115" s="1057">
        <f>IF(BE115&gt;2008,0,IF(BE115&gt;2001,1,IF(BE115&gt;1990,2,IF(BE115&gt;1980,3,IF(BE115&gt;1973,4,IF(BE115&gt;1970,5,IF(BE115&gt;1960,6,IF(BE115&gt;1958,7,IF(BE115&gt;1953,8,9)))))))))</f>
        <v>5</v>
      </c>
    </row>
    <row r="116" spans="1:58" ht="11.25" customHeight="1" x14ac:dyDescent="0.2">
      <c r="A116" s="1019" t="s">
        <v>1004</v>
      </c>
      <c r="B116" s="1031" t="s">
        <v>1005</v>
      </c>
      <c r="C116" s="1181" t="s">
        <v>109</v>
      </c>
      <c r="D116" s="1181" t="s">
        <v>4430</v>
      </c>
      <c r="E116" s="857">
        <v>9</v>
      </c>
      <c r="F116" s="1245">
        <v>391</v>
      </c>
      <c r="G116" s="1118" t="s">
        <v>107</v>
      </c>
      <c r="H116" s="1118" t="s">
        <v>107</v>
      </c>
      <c r="I116" s="1030">
        <v>428.01</v>
      </c>
      <c r="J116" s="766">
        <f>(M116/I116)*100</f>
        <v>2.9251652998761712</v>
      </c>
      <c r="K116" s="1033">
        <v>3.13</v>
      </c>
      <c r="L116" s="1043">
        <v>4</v>
      </c>
      <c r="M116" s="756">
        <f>K116*L116</f>
        <v>12.52</v>
      </c>
      <c r="N116" s="1026" t="s">
        <v>614</v>
      </c>
      <c r="O116" s="860">
        <v>2.88</v>
      </c>
      <c r="P116" s="1016">
        <v>43349</v>
      </c>
      <c r="Q116" s="1016">
        <v>43367</v>
      </c>
      <c r="R116" s="756">
        <f>(K116-O116)/O116*100</f>
        <v>8.6805555555555554</v>
      </c>
      <c r="S116" s="824">
        <f>IF(INDEX(Historical!$D$7:$D$1455,MATCH(B116,Historical!$B$7:$B$1455,0))=0,"n/a",(INDEX(Historical!$C$7:$C$1455,MATCH(B116,Historical!$B$7:$B$1455,0))/INDEX(Historical!$D$7:$D$1455,MATCH(B116,Historical!$B$7:$B$1455,0))-1)*100)</f>
        <v>9.1703056768558824</v>
      </c>
      <c r="T116" s="824">
        <f>IF(INDEX(Historical!$F$7:$F$1455,MATCH(B116,Historical!$B$7:$B$1455,0))=0,"n/a",((INDEX(Historical!$C$7:$C$1455,MATCH(B116,Historical!$B$7:$B$1455,0))/INDEX(Historical!$F$7:$F$1455,MATCH(B116,Historical!$B$7:$B$1455,0)))^(1/3)-1)*100)</f>
        <v>9.0086346038264367</v>
      </c>
      <c r="U116" s="824">
        <f>IF(INDEX(Historical!$I$7:$I$1455,MATCH(B116,Historical!$B$7:$B$1455,0))=0,"n/a",((INDEX(Historical!$C$7:$C$1455,MATCH(B116,Historical!$B$7:$B$1455,0))/INDEX(Historical!$I$7:$I$1455,MATCH(B116,Historical!$B$7:$B$1455,0)))^(1/5)-1)*100)</f>
        <v>10.756634324829006</v>
      </c>
      <c r="V116" s="824">
        <f>IF(INDEX(Historical!$O$7:$O$1455,MATCH(B116,Historical!$B$7:$B$1455,0))=0,"n/a",((INDEX(Historical!$C$7:$C$1455,MATCH(B116,Historical!$B$7:$B$1455,0))/INDEX(Historical!$O$7:$O$1455,MATCH(B116,Historical!$B$7:$B$1455,0)))^(1/10)-1)*100)</f>
        <v>14.07396066989115</v>
      </c>
      <c r="W116" s="825">
        <f>IF(OR(U116&lt;=0,U116="n/a",V116&lt;=0,V116="n/a"),"n/a",U116/V116)</f>
        <v>0.76429333413166345</v>
      </c>
      <c r="X116" s="826">
        <f>IF(OR(AJ116&lt;=0,AJ116="n/a",U116&lt;=0,U116="n/a"),"n/a",U116/AJ116)</f>
        <v>0.986847185764129</v>
      </c>
      <c r="Y116" s="1031" t="s">
        <v>4077</v>
      </c>
      <c r="Z116" s="766">
        <f>IF(OR(AC116&lt;0.01,AC116="n/a"),"n/a",M116/AC116*100)</f>
        <v>45.214879017695914</v>
      </c>
      <c r="AA116" s="1042">
        <f>IF(OR(AC116&lt;0.01,AC116="n/a"),"n/a",I116/AC116)</f>
        <v>15.457204767063921</v>
      </c>
      <c r="AB116" s="1043">
        <v>12</v>
      </c>
      <c r="AC116" s="1021">
        <v>27.69</v>
      </c>
      <c r="AD116" s="1021">
        <v>1.37</v>
      </c>
      <c r="AE116" s="1021">
        <v>4.75</v>
      </c>
      <c r="AF116" s="1021">
        <v>2.11</v>
      </c>
      <c r="AG116" s="1021">
        <v>17.7</v>
      </c>
      <c r="AH116" s="1021">
        <v>21.2</v>
      </c>
      <c r="AI116" s="1021">
        <v>1.76</v>
      </c>
      <c r="AJ116" s="1021">
        <v>10.9</v>
      </c>
      <c r="AK116" s="1021">
        <v>11.33</v>
      </c>
      <c r="AL116" s="1034">
        <v>67670</v>
      </c>
      <c r="AM116" s="1028">
        <v>1.3</v>
      </c>
      <c r="AN116" s="1021">
        <v>0.16</v>
      </c>
      <c r="AO116" s="868">
        <f>IF(U116="n/a","n/a",IF(AA116&lt;0,"n/a",IF(AA116="n/a","n/a",J116+U116-AA116)))</f>
        <v>-1.7754051423587427</v>
      </c>
      <c r="AP116" s="869">
        <f>IF(U116="n/a","n/a",J116+U116)</f>
        <v>13.681799624705178</v>
      </c>
      <c r="AQ116" s="1044">
        <f>IF(OR(AC116&lt;0.01,AF116="n/a"),"n/a",(I116/SQRT(22.5*AC116*(I116/AF116))-1)*100)</f>
        <v>20.396939899290125</v>
      </c>
      <c r="AR116" s="766">
        <f>INDEX(Historical!$C$7:$C$1455,MATCH(B116,Historical!$B$7:$B$1455,0))*IF(AH116="n/a",1.03,IF(AH116&lt;0,1.01,IF(AH116&gt;10,1.1,(1+AH116/100))))</f>
        <v>11</v>
      </c>
      <c r="AS116" s="1042">
        <f>IF($AI116="n/a",1.03*AR116,IF($AI116&lt;0,1.01*AR116,IF($AI116&gt;10,1.1*AR116,(1+$AI116/100)*AR116)))</f>
        <v>11.1936</v>
      </c>
      <c r="AT116" s="1042">
        <f>IF($AK116="n/a",1.03*AS116,IF($AK116&lt;0,1.01*AS116,IF($AK116&gt;10,1.1*AS116,(1+$AK116/100)*AS116)))</f>
        <v>12.31296</v>
      </c>
      <c r="AU116" s="1042">
        <f>IF($AK116="n/a",1.03*AT116,IF($AK116&lt;0,1.01*AT116,IF($AK116&gt;10,1.1*AT116,(1+$AK116/100)*AT116)))</f>
        <v>13.544256000000001</v>
      </c>
      <c r="AV116" s="1042">
        <f>IF($AK116="n/a",1.03*AU116,IF($AK116&lt;0,1.01*AU116,IF($AK116&gt;10,1.1*AU116,(1+$AK116/100)*AU116)))</f>
        <v>14.898681600000002</v>
      </c>
      <c r="AW116" s="766">
        <f>SUM(AR116:AV116)</f>
        <v>62.949497600000001</v>
      </c>
      <c r="AX116" s="877">
        <f>AW116/I116*100</f>
        <v>14.707482909277822</v>
      </c>
      <c r="AY116" s="1212">
        <v>1.55</v>
      </c>
      <c r="AZ116" s="1028">
        <v>13.74</v>
      </c>
      <c r="BA116" s="1028">
        <v>-28.01</v>
      </c>
      <c r="BB116" s="1028">
        <v>0.12</v>
      </c>
      <c r="BC116" s="1028">
        <v>-13.469999999999999</v>
      </c>
      <c r="BE116" s="721">
        <v>2010</v>
      </c>
      <c r="BF116" s="1057">
        <f>IF(BE116&gt;2008,0,IF(BE116&gt;2001,1,IF(BE116&gt;1990,2,IF(BE116&gt;1980,3,IF(BE116&gt;1973,4,IF(BE116&gt;1970,5,IF(BE116&gt;1960,6,IF(BE116&gt;1958,7,IF(BE116&gt;1953,8,9)))))))))</f>
        <v>0</v>
      </c>
    </row>
    <row r="117" spans="1:58" ht="11.25" customHeight="1" x14ac:dyDescent="0.2">
      <c r="A117" s="1019" t="s">
        <v>1006</v>
      </c>
      <c r="B117" s="1031" t="s">
        <v>1007</v>
      </c>
      <c r="C117" s="1181" t="s">
        <v>113</v>
      </c>
      <c r="D117" s="1181" t="s">
        <v>4440</v>
      </c>
      <c r="E117" s="857">
        <v>7</v>
      </c>
      <c r="F117" s="1245">
        <v>578</v>
      </c>
      <c r="G117" s="1187" t="s">
        <v>116</v>
      </c>
      <c r="H117" s="1187" t="s">
        <v>116</v>
      </c>
      <c r="I117" s="1030">
        <v>346.76</v>
      </c>
      <c r="J117" s="766">
        <f>(M117/I117)*100</f>
        <v>1.9725458530395663</v>
      </c>
      <c r="K117" s="1033">
        <v>1.71</v>
      </c>
      <c r="L117" s="1043">
        <v>4</v>
      </c>
      <c r="M117" s="756">
        <f>K117*L117</f>
        <v>6.84</v>
      </c>
      <c r="N117" s="1026" t="s">
        <v>1008</v>
      </c>
      <c r="O117" s="860">
        <v>1.42</v>
      </c>
      <c r="P117" s="1016">
        <v>43139</v>
      </c>
      <c r="Q117" s="1016">
        <v>43161</v>
      </c>
      <c r="R117" s="756">
        <f>(K117-O117)/O117*100</f>
        <v>20.422535211267608</v>
      </c>
      <c r="S117" s="824">
        <f>IF(INDEX(Historical!$D$7:$D$1455,MATCH(B117,Historical!$B$7:$B$1455,0))=0,"n/a",(INDEX(Historical!$C$7:$C$1455,MATCH(B117,Historical!$B$7:$B$1455,0))/INDEX(Historical!$D$7:$D$1455,MATCH(B117,Historical!$B$7:$B$1455,0))-1)*100)</f>
        <v>30.275229357798139</v>
      </c>
      <c r="T117" s="824">
        <f>IF(INDEX(Historical!$F$7:$F$1455,MATCH(B117,Historical!$B$7:$B$1455,0))=0,"n/a",((INDEX(Historical!$C$7:$C$1455,MATCH(B117,Historical!$B$7:$B$1455,0))/INDEX(Historical!$F$7:$F$1455,MATCH(B117,Historical!$B$7:$B$1455,0)))^(1/3)-1)*100)</f>
        <v>24.830821360312292</v>
      </c>
      <c r="U117" s="824">
        <f>IF(INDEX(Historical!$I$7:$I$1455,MATCH(B117,Historical!$B$7:$B$1455,0))=0,"n/a",((INDEX(Historical!$C$7:$C$1455,MATCH(B117,Historical!$B$7:$B$1455,0))/INDEX(Historical!$I$7:$I$1455,MATCH(B117,Historical!$B$7:$B$1455,0)))^(1/5)-1)*100)</f>
        <v>26.405838425943017</v>
      </c>
      <c r="V117" s="824">
        <f>IF(INDEX(Historical!$O$7:$O$1455,MATCH(B117,Historical!$B$7:$B$1455,0))=0,"n/a",((INDEX(Historical!$C$7:$C$1455,MATCH(B117,Historical!$B$7:$B$1455,0))/INDEX(Historical!$O$7:$O$1455,MATCH(B117,Historical!$B$7:$B$1455,0)))^(1/10)-1)*100)</f>
        <v>15.032889784454806</v>
      </c>
      <c r="W117" s="825">
        <f>IF(OR(U117&lt;=0,U117="n/a",V117&lt;=0,V117="n/a"),"n/a",U117/V117)</f>
        <v>1.7565377518598411</v>
      </c>
      <c r="X117" s="826">
        <f>IF(OR(AJ117&lt;=0,AJ117="n/a",U117&lt;=0,U117="n/a"),"n/a",U117/AJ117)</f>
        <v>1.4669910236635009</v>
      </c>
      <c r="Y117" s="777"/>
      <c r="Z117" s="766">
        <f>IF(OR(AC117&lt;0.01,AC117="n/a"),"n/a",M117/AC117*100)</f>
        <v>44.444444444444443</v>
      </c>
      <c r="AA117" s="1042">
        <f>IF(OR(AC117&lt;0.01,AC117="n/a"),"n/a",I117/AC117)</f>
        <v>22.53151397011046</v>
      </c>
      <c r="AB117" s="1043">
        <v>12</v>
      </c>
      <c r="AC117" s="1021">
        <v>15.39</v>
      </c>
      <c r="AD117" s="1021">
        <v>0.99</v>
      </c>
      <c r="AE117" s="1021">
        <v>2.04</v>
      </c>
      <c r="AF117" s="1023" t="s">
        <v>138</v>
      </c>
      <c r="AG117" s="1021" t="s">
        <v>138</v>
      </c>
      <c r="AH117" s="1021">
        <v>53.800000000000004</v>
      </c>
      <c r="AI117" s="1021">
        <v>20.16</v>
      </c>
      <c r="AJ117" s="1021">
        <v>18</v>
      </c>
      <c r="AK117" s="1021">
        <v>22.84</v>
      </c>
      <c r="AL117" s="1034">
        <v>200070</v>
      </c>
      <c r="AM117" s="1028">
        <v>0.1</v>
      </c>
      <c r="AN117" s="1024" t="s">
        <v>138</v>
      </c>
      <c r="AO117" s="868">
        <f>IF(U117="n/a","n/a",IF(AA117&lt;0,"n/a",IF(AA117="n/a","n/a",J117+U117-AA117)))</f>
        <v>5.8468703088721234</v>
      </c>
      <c r="AP117" s="869">
        <f>IF(U117="n/a","n/a",J117+U117)</f>
        <v>28.378384278982583</v>
      </c>
      <c r="AQ117" s="1044" t="str">
        <f>IF(OR(AC117&lt;0.01,AF117="n/a"),"n/a",(I117/SQRT(22.5*AC117*(I117/AF117))-1)*100)</f>
        <v>n/a</v>
      </c>
      <c r="AR117" s="766">
        <f>INDEX(Historical!$C$7:$C$1455,MATCH(B117,Historical!$B$7:$B$1455,0))*IF(AH117="n/a",1.03,IF(AH117&lt;0,1.01,IF(AH117&gt;10,1.1,(1+AH117/100))))</f>
        <v>6.2480000000000002</v>
      </c>
      <c r="AS117" s="1042">
        <f>IF($AI117="n/a",1.03*AR117,IF($AI117&lt;0,1.01*AR117,IF($AI117&gt;10,1.1*AR117,(1+$AI117/100)*AR117)))</f>
        <v>6.8728000000000007</v>
      </c>
      <c r="AT117" s="1042">
        <f>IF($AK117="n/a",1.03*AS117,IF($AK117&lt;0,1.01*AS117,IF($AK117&gt;10,1.1*AS117,(1+$AK117/100)*AS117)))</f>
        <v>7.560080000000001</v>
      </c>
      <c r="AU117" s="1042">
        <f>IF($AK117="n/a",1.03*AT117,IF($AK117&lt;0,1.01*AT117,IF($AK117&gt;10,1.1*AT117,(1+$AK117/100)*AT117)))</f>
        <v>8.3160880000000024</v>
      </c>
      <c r="AV117" s="1042">
        <f>IF($AK117="n/a",1.03*AU117,IF($AK117&lt;0,1.01*AU117,IF($AK117&gt;10,1.1*AU117,(1+$AK117/100)*AU117)))</f>
        <v>9.1476968000000038</v>
      </c>
      <c r="AW117" s="766">
        <f>SUM(AR117:AV117)</f>
        <v>38.144664800000008</v>
      </c>
      <c r="AX117" s="877">
        <f>AW117/I117*100</f>
        <v>11.000307071173149</v>
      </c>
      <c r="AY117" s="1212">
        <v>1.36</v>
      </c>
      <c r="AZ117" s="1028">
        <v>28.7</v>
      </c>
      <c r="BA117" s="1028">
        <v>-12.049999999999999</v>
      </c>
      <c r="BB117" s="1028">
        <v>-3</v>
      </c>
      <c r="BC117" s="1028">
        <v>-0.54</v>
      </c>
      <c r="BE117" s="721">
        <v>2012</v>
      </c>
      <c r="BF117" s="1057">
        <f>IF(BE117&gt;2008,0,IF(BE117&gt;2001,1,IF(BE117&gt;1990,2,IF(BE117&gt;1980,3,IF(BE117&gt;1973,4,IF(BE117&gt;1970,5,IF(BE117&gt;1960,6,IF(BE117&gt;1958,7,IF(BE117&gt;1953,8,9)))))))))</f>
        <v>0</v>
      </c>
    </row>
    <row r="118" spans="1:58" ht="11.25" customHeight="1" x14ac:dyDescent="0.2">
      <c r="A118" s="1027" t="s">
        <v>472</v>
      </c>
      <c r="B118" s="1031" t="s">
        <v>473</v>
      </c>
      <c r="C118" s="1181" t="s">
        <v>109</v>
      </c>
      <c r="D118" s="1181" t="s">
        <v>4434</v>
      </c>
      <c r="E118" s="857">
        <v>14</v>
      </c>
      <c r="F118" s="1245">
        <v>264</v>
      </c>
      <c r="G118" s="1245" t="s">
        <v>38</v>
      </c>
      <c r="H118" s="1245" t="s">
        <v>38</v>
      </c>
      <c r="I118" s="1030">
        <v>84.3</v>
      </c>
      <c r="J118" s="766">
        <f>(M118/I118)*100</f>
        <v>2.3724792408066429</v>
      </c>
      <c r="K118" s="1033">
        <v>0.5</v>
      </c>
      <c r="L118" s="1043">
        <v>4</v>
      </c>
      <c r="M118" s="756">
        <f>K118*L118</f>
        <v>2</v>
      </c>
      <c r="N118" s="1026" t="s">
        <v>474</v>
      </c>
      <c r="O118" s="860">
        <v>0.45</v>
      </c>
      <c r="P118" s="1016">
        <v>43322</v>
      </c>
      <c r="Q118" s="1016">
        <v>43339</v>
      </c>
      <c r="R118" s="756">
        <f>(K118-O118)/O118*100</f>
        <v>11.111111111111107</v>
      </c>
      <c r="S118" s="824">
        <f>IF(INDEX(Historical!$D$7:$D$1455,MATCH(B118,Historical!$B$7:$B$1455,0))=0,"n/a",(INDEX(Historical!$C$7:$C$1455,MATCH(B118,Historical!$B$7:$B$1455,0))/INDEX(Historical!$D$7:$D$1455,MATCH(B118,Historical!$B$7:$B$1455,0))-1)*100)</f>
        <v>2.3121387283236983</v>
      </c>
      <c r="T118" s="824">
        <f>IF(INDEX(Historical!$F$7:$F$1455,MATCH(B118,Historical!$B$7:$B$1455,0))=0,"n/a",((INDEX(Historical!$C$7:$C$1455,MATCH(B118,Historical!$B$7:$B$1455,0))/INDEX(Historical!$F$7:$F$1455,MATCH(B118,Historical!$B$7:$B$1455,0)))^(1/3)-1)*100)</f>
        <v>2.9957767644273936</v>
      </c>
      <c r="U118" s="824">
        <f>IF(INDEX(Historical!$I$7:$I$1455,MATCH(B118,Historical!$B$7:$B$1455,0))=0,"n/a",((INDEX(Historical!$C$7:$C$1455,MATCH(B118,Historical!$B$7:$B$1455,0))/INDEX(Historical!$I$7:$I$1455,MATCH(B118,Historical!$B$7:$B$1455,0)))^(1/5)-1)*100)</f>
        <v>3.7841866949636538</v>
      </c>
      <c r="V118" s="824">
        <f>IF(INDEX(Historical!$O$7:$O$1455,MATCH(B118,Historical!$B$7:$B$1455,0))=0,"n/a",((INDEX(Historical!$C$7:$C$1455,MATCH(B118,Historical!$B$7:$B$1455,0))/INDEX(Historical!$O$7:$O$1455,MATCH(B118,Historical!$B$7:$B$1455,0)))^(1/10)-1)*100)</f>
        <v>8.9660480461085648</v>
      </c>
      <c r="W118" s="825">
        <f>IF(OR(U118&lt;=0,U118="n/a",V118&lt;=0,V118="n/a"),"n/a",U118/V118)</f>
        <v>0.42205737416342115</v>
      </c>
      <c r="X118" s="826">
        <f>IF(OR(AJ118&lt;=0,AJ118="n/a",U118&lt;=0,U118="n/a"),"n/a",U118/AJ118)</f>
        <v>6.3069778249394233</v>
      </c>
      <c r="Y118" s="1032"/>
      <c r="Z118" s="766">
        <f>IF(OR(AC118&lt;0.01,AC118="n/a"),"n/a",M118/AC118*100)</f>
        <v>31.05590062111801</v>
      </c>
      <c r="AA118" s="1042">
        <f>IF(OR(AC118&lt;0.01,AC118="n/a"),"n/a",I118/AC118)</f>
        <v>13.090062111801242</v>
      </c>
      <c r="AB118" s="1043">
        <v>12</v>
      </c>
      <c r="AC118" s="1021">
        <v>6.44</v>
      </c>
      <c r="AD118" s="1021">
        <v>1.87</v>
      </c>
      <c r="AE118" s="1021">
        <v>5.54</v>
      </c>
      <c r="AF118" s="1021">
        <v>1.51</v>
      </c>
      <c r="AG118" s="1021">
        <v>11.5</v>
      </c>
      <c r="AH118" s="1021">
        <v>50</v>
      </c>
      <c r="AI118" s="1021">
        <v>11.86</v>
      </c>
      <c r="AJ118" s="1021">
        <v>0.6</v>
      </c>
      <c r="AK118" s="1021">
        <v>7.0000000000000009</v>
      </c>
      <c r="AL118" s="1034">
        <v>6200</v>
      </c>
      <c r="AM118" s="1028">
        <v>0.6</v>
      </c>
      <c r="AN118" s="1021">
        <v>0.05</v>
      </c>
      <c r="AO118" s="868">
        <f>IF(U118="n/a","n/a",IF(AA118&lt;0,"n/a",IF(AA118="n/a","n/a",J118+U118-AA118)))</f>
        <v>-6.9333961760309446</v>
      </c>
      <c r="AP118" s="869">
        <f>IF(U118="n/a","n/a",J118+U118)</f>
        <v>6.1566659357702971</v>
      </c>
      <c r="AQ118" s="1044">
        <f>IF(OR(AC118&lt;0.01,AF118="n/a"),"n/a",(I118/SQRT(22.5*AC118*(I118/AF118))-1)*100)</f>
        <v>-6.2722766287135912</v>
      </c>
      <c r="AR118" s="766">
        <f>INDEX(Historical!$C$7:$C$1455,MATCH(B118,Historical!$B$7:$B$1455,0))*IF(AH118="n/a",1.03,IF(AH118&lt;0,1.01,IF(AH118&gt;10,1.1,(1+AH118/100))))</f>
        <v>1.9470000000000003</v>
      </c>
      <c r="AS118" s="1042">
        <f>IF($AI118="n/a",1.03*AR118,IF($AI118&lt;0,1.01*AR118,IF($AI118&gt;10,1.1*AR118,(1+$AI118/100)*AR118)))</f>
        <v>2.1417000000000006</v>
      </c>
      <c r="AT118" s="1042">
        <f>IF($AK118="n/a",1.03*AS118,IF($AK118&lt;0,1.01*AS118,IF($AK118&gt;10,1.1*AS118,(1+$AK118/100)*AS118)))</f>
        <v>2.2916190000000007</v>
      </c>
      <c r="AU118" s="1042">
        <f>IF($AK118="n/a",1.03*AT118,IF($AK118&lt;0,1.01*AT118,IF($AK118&gt;10,1.1*AT118,(1+$AK118/100)*AT118)))</f>
        <v>2.4520323300000011</v>
      </c>
      <c r="AV118" s="1042">
        <f>IF($AK118="n/a",1.03*AU118,IF($AK118&lt;0,1.01*AU118,IF($AK118&gt;10,1.1*AU118,(1+$AK118/100)*AU118)))</f>
        <v>2.6236745931000014</v>
      </c>
      <c r="AW118" s="766">
        <f>SUM(AR118:AV118)</f>
        <v>11.456025923100004</v>
      </c>
      <c r="AX118" s="877">
        <f>AW118/I118*100</f>
        <v>13.589591842348758</v>
      </c>
      <c r="AY118" s="1212">
        <v>1.08</v>
      </c>
      <c r="AZ118" s="1028">
        <v>4.9000000000000004</v>
      </c>
      <c r="BA118" s="1028">
        <v>-21.21</v>
      </c>
      <c r="BB118" s="1028">
        <v>-6.6199999999999992</v>
      </c>
      <c r="BC118" s="1028">
        <v>-13.59</v>
      </c>
      <c r="BE118" s="721">
        <v>2005</v>
      </c>
      <c r="BF118" s="1057">
        <f>IF(BE118&gt;2008,0,IF(BE118&gt;2001,1,IF(BE118&gt;1990,2,IF(BE118&gt;1980,3,IF(BE118&gt;1973,4,IF(BE118&gt;1970,5,IF(BE118&gt;1960,6,IF(BE118&gt;1958,7,IF(BE118&gt;1953,8,9)))))))))</f>
        <v>1</v>
      </c>
    </row>
    <row r="119" spans="1:58" ht="11.25" customHeight="1" x14ac:dyDescent="0.2">
      <c r="A119" s="1027" t="s">
        <v>1009</v>
      </c>
      <c r="B119" s="1031" t="s">
        <v>1010</v>
      </c>
      <c r="C119" s="1181" t="s">
        <v>4283</v>
      </c>
      <c r="D119" s="1181" t="s">
        <v>4420</v>
      </c>
      <c r="E119" s="857">
        <v>7</v>
      </c>
      <c r="F119" s="1245">
        <v>576</v>
      </c>
      <c r="G119" s="1070" t="s">
        <v>107</v>
      </c>
      <c r="H119" s="1070" t="s">
        <v>107</v>
      </c>
      <c r="I119" s="1030">
        <v>51.31</v>
      </c>
      <c r="J119" s="766">
        <f>(M119/I119)*100</f>
        <v>1.4811927499512765</v>
      </c>
      <c r="K119" s="1033">
        <v>0.19</v>
      </c>
      <c r="L119" s="1043">
        <v>4</v>
      </c>
      <c r="M119" s="756">
        <f>K119*L119</f>
        <v>0.76</v>
      </c>
      <c r="N119" s="1026" t="s">
        <v>521</v>
      </c>
      <c r="O119" s="860">
        <v>0.17</v>
      </c>
      <c r="P119" s="1016">
        <v>43144</v>
      </c>
      <c r="Q119" s="1016">
        <v>43159</v>
      </c>
      <c r="R119" s="756">
        <f>(K119-O119)/O119*100</f>
        <v>11.764705882352935</v>
      </c>
      <c r="S119" s="824">
        <f>IF(INDEX(Historical!$D$7:$D$1455,MATCH(B119,Historical!$B$7:$B$1455,0))=0,"n/a",(INDEX(Historical!$C$7:$C$1455,MATCH(B119,Historical!$B$7:$B$1455,0))/INDEX(Historical!$D$7:$D$1455,MATCH(B119,Historical!$B$7:$B$1455,0))-1)*100)</f>
        <v>13.333333333333353</v>
      </c>
      <c r="T119" s="824">
        <f>IF(INDEX(Historical!$F$7:$F$1455,MATCH(B119,Historical!$B$7:$B$1455,0))=0,"n/a",((INDEX(Historical!$C$7:$C$1455,MATCH(B119,Historical!$B$7:$B$1455,0))/INDEX(Historical!$F$7:$F$1455,MATCH(B119,Historical!$B$7:$B$1455,0)))^(1/3)-1)*100)</f>
        <v>16.505604888837343</v>
      </c>
      <c r="U119" s="824">
        <f>IF(INDEX(Historical!$I$7:$I$1455,MATCH(B119,Historical!$B$7:$B$1455,0))=0,"n/a",((INDEX(Historical!$C$7:$C$1455,MATCH(B119,Historical!$B$7:$B$1455,0))/INDEX(Historical!$I$7:$I$1455,MATCH(B119,Historical!$B$7:$B$1455,0)))^(1/5)-1)*100)</f>
        <v>13.564157249607756</v>
      </c>
      <c r="V119" s="824" t="str">
        <f>IF(INDEX(Historical!$O$7:$O$1455,MATCH(B119,Historical!$B$7:$B$1455,0))=0,"n/a",((INDEX(Historical!$C$7:$C$1455,MATCH(B119,Historical!$B$7:$B$1455,0))/INDEX(Historical!$O$7:$O$1455,MATCH(B119,Historical!$B$7:$B$1455,0)))^(1/10)-1)*100)</f>
        <v>n/a</v>
      </c>
      <c r="W119" s="825" t="str">
        <f>IF(OR(U119&lt;=0,U119="n/a",V119&lt;=0,V119="n/a"),"n/a",U119/V119)</f>
        <v>n/a</v>
      </c>
      <c r="X119" s="826">
        <f>IF(OR(AJ119&lt;=0,AJ119="n/a",U119&lt;=0,U119="n/a"),"n/a",U119/AJ119)</f>
        <v>2.0867934230165779</v>
      </c>
      <c r="Y119" s="1032"/>
      <c r="Z119" s="766">
        <f>IF(OR(AC119&lt;0.01,AC119="n/a"),"n/a",M119/AC119*100)</f>
        <v>32.340425531914889</v>
      </c>
      <c r="AA119" s="1042">
        <f>IF(OR(AC119&lt;0.01,AC119="n/a"),"n/a",I119/AC119)</f>
        <v>21.834042553191491</v>
      </c>
      <c r="AB119" s="1043">
        <v>3</v>
      </c>
      <c r="AC119" s="1021">
        <v>2.35</v>
      </c>
      <c r="AD119" s="1021">
        <v>1.37</v>
      </c>
      <c r="AE119" s="1021">
        <v>1.1499999999999999</v>
      </c>
      <c r="AF119" s="1021">
        <v>11.3</v>
      </c>
      <c r="AG119" s="1021">
        <v>58.8</v>
      </c>
      <c r="AH119" s="1023">
        <v>19.5</v>
      </c>
      <c r="AI119" s="1023">
        <v>10.530000000000001</v>
      </c>
      <c r="AJ119" s="1021">
        <v>6.5</v>
      </c>
      <c r="AK119" s="1021">
        <v>15.959999999999999</v>
      </c>
      <c r="AL119" s="1034">
        <v>7330</v>
      </c>
      <c r="AM119" s="1028">
        <v>1.6</v>
      </c>
      <c r="AN119" s="1021">
        <v>2.76</v>
      </c>
      <c r="AO119" s="868">
        <f>IF(U119="n/a","n/a",IF(AA119&lt;0,"n/a",IF(AA119="n/a","n/a",J119+U119-AA119)))</f>
        <v>-6.7886925536324583</v>
      </c>
      <c r="AP119" s="869">
        <f>IF(U119="n/a","n/a",J119+U119)</f>
        <v>15.045349999559033</v>
      </c>
      <c r="AQ119" s="1044">
        <f>IF(OR(AC119&lt;0.01,AF119="n/a"),"n/a",(I119/SQRT(22.5*AC119*(I119/AF119))-1)*100)</f>
        <v>231.14258818760226</v>
      </c>
      <c r="AR119" s="766">
        <f>INDEX(Historical!$C$7:$C$1455,MATCH(B119,Historical!$B$7:$B$1455,0))*IF(AH119="n/a",1.03,IF(AH119&lt;0,1.01,IF(AH119&gt;10,1.1,(1+AH119/100))))</f>
        <v>0.74800000000000011</v>
      </c>
      <c r="AS119" s="1042">
        <f>IF($AI119="n/a",1.03*AR119,IF($AI119&lt;0,1.01*AR119,IF($AI119&gt;10,1.1*AR119,(1+$AI119/100)*AR119)))</f>
        <v>0.8228000000000002</v>
      </c>
      <c r="AT119" s="1042">
        <f>IF($AK119="n/a",1.03*AS119,IF($AK119&lt;0,1.01*AS119,IF($AK119&gt;10,1.1*AS119,(1+$AK119/100)*AS119)))</f>
        <v>0.90508000000000033</v>
      </c>
      <c r="AU119" s="1042">
        <f>IF($AK119="n/a",1.03*AT119,IF($AK119&lt;0,1.01*AT119,IF($AK119&gt;10,1.1*AT119,(1+$AK119/100)*AT119)))</f>
        <v>0.99558800000000047</v>
      </c>
      <c r="AV119" s="1042">
        <f>IF($AK119="n/a",1.03*AU119,IF($AK119&lt;0,1.01*AU119,IF($AK119&gt;10,1.1*AU119,(1+$AK119/100)*AU119)))</f>
        <v>1.0951468000000006</v>
      </c>
      <c r="AW119" s="766">
        <f>SUM(AR119:AV119)</f>
        <v>4.5666148000000018</v>
      </c>
      <c r="AX119" s="877">
        <f>AW119/I119*100</f>
        <v>8.9000483336581588</v>
      </c>
      <c r="AY119" s="1212">
        <v>1.1000000000000001</v>
      </c>
      <c r="AZ119" s="1028">
        <v>45.73</v>
      </c>
      <c r="BA119" s="1028">
        <v>-2.97</v>
      </c>
      <c r="BB119" s="1028">
        <v>3.26</v>
      </c>
      <c r="BC119" s="1028">
        <v>13.350000000000001</v>
      </c>
      <c r="BE119" s="721">
        <v>2012</v>
      </c>
      <c r="BF119" s="1057">
        <f>IF(BE119&gt;2008,0,IF(BE119&gt;2001,1,IF(BE119&gt;1990,2,IF(BE119&gt;1980,3,IF(BE119&gt;1973,4,IF(BE119&gt;1970,5,IF(BE119&gt;1960,6,IF(BE119&gt;1958,7,IF(BE119&gt;1953,8,9)))))))))</f>
        <v>0</v>
      </c>
    </row>
    <row r="120" spans="1:58" ht="11.25" customHeight="1" x14ac:dyDescent="0.2">
      <c r="A120" s="1036" t="s">
        <v>1011</v>
      </c>
      <c r="B120" s="1031" t="s">
        <v>1012</v>
      </c>
      <c r="C120" s="1181" t="s">
        <v>248</v>
      </c>
      <c r="D120" s="1181" t="s">
        <v>4429</v>
      </c>
      <c r="E120" s="857">
        <v>5</v>
      </c>
      <c r="F120" s="1245">
        <v>766</v>
      </c>
      <c r="G120" s="1088" t="s">
        <v>116</v>
      </c>
      <c r="H120" s="1088" t="s">
        <v>116</v>
      </c>
      <c r="I120" s="1030">
        <v>39.58</v>
      </c>
      <c r="J120" s="766">
        <f>(M120/I120)*100</f>
        <v>1.7180394138453767</v>
      </c>
      <c r="K120" s="1033">
        <v>0.17</v>
      </c>
      <c r="L120" s="1043">
        <v>4</v>
      </c>
      <c r="M120" s="756">
        <f>K120*L120</f>
        <v>0.68</v>
      </c>
      <c r="N120" s="1026" t="s">
        <v>150</v>
      </c>
      <c r="O120" s="860">
        <v>0.14000000000000001</v>
      </c>
      <c r="P120" s="1022">
        <v>43069</v>
      </c>
      <c r="Q120" s="1022">
        <v>43084</v>
      </c>
      <c r="R120" s="756">
        <f>(K120-O120)/O120*100</f>
        <v>21.428571428571423</v>
      </c>
      <c r="S120" s="824">
        <f>IF(INDEX(Historical!$D$7:$D$1455,MATCH(B120,Historical!$B$7:$B$1455,0))=0,"n/a",(INDEX(Historical!$C$7:$C$1455,MATCH(B120,Historical!$B$7:$B$1455,0))/INDEX(Historical!$D$7:$D$1455,MATCH(B120,Historical!$B$7:$B$1455,0))-1)*100)</f>
        <v>11.320754716981153</v>
      </c>
      <c r="T120" s="824">
        <f>IF(INDEX(Historical!$F$7:$F$1455,MATCH(B120,Historical!$B$7:$B$1455,0))=0,"n/a",((INDEX(Historical!$C$7:$C$1455,MATCH(B120,Historical!$B$7:$B$1455,0))/INDEX(Historical!$F$7:$F$1455,MATCH(B120,Historical!$B$7:$B$1455,0)))^(1/3)-1)*100)</f>
        <v>5.322270081365299</v>
      </c>
      <c r="U120" s="824" t="str">
        <f>IF(INDEX(Historical!$I$7:$I$1455,MATCH(B120,Historical!$B$7:$B$1455,0))=0,"n/a",((INDEX(Historical!$C$7:$C$1455,MATCH(B120,Historical!$B$7:$B$1455,0))/INDEX(Historical!$I$7:$I$1455,MATCH(B120,Historical!$B$7:$B$1455,0)))^(1/5)-1)*100)</f>
        <v>n/a</v>
      </c>
      <c r="V120" s="824">
        <f>IF(INDEX(Historical!$O$7:$O$1455,MATCH(B120,Historical!$B$7:$B$1455,0))=0,"n/a",((INDEX(Historical!$C$7:$C$1455,MATCH(B120,Historical!$B$7:$B$1455,0))/INDEX(Historical!$O$7:$O$1455,MATCH(B120,Historical!$B$7:$B$1455,0)))^(1/10)-1)*100)</f>
        <v>13.250547181142869</v>
      </c>
      <c r="W120" s="825" t="str">
        <f>IF(OR(U120&lt;=0,U120="n/a",V120&lt;=0,V120="n/a"),"n/a",U120/V120)</f>
        <v>n/a</v>
      </c>
      <c r="X120" s="826" t="str">
        <f>IF(OR(AJ120&lt;=0,AJ120="n/a",U120&lt;=0,U120="n/a"),"n/a",U120/AJ120)</f>
        <v>n/a</v>
      </c>
      <c r="Y120" s="777"/>
      <c r="Z120" s="766">
        <f>IF(OR(AC120&lt;0.01,AC120="n/a"),"n/a",M120/AC120*100)</f>
        <v>17.662337662337663</v>
      </c>
      <c r="AA120" s="1042">
        <f>IF(OR(AC120&lt;0.01,AC120="n/a"),"n/a",I120/AC120)</f>
        <v>10.28051948051948</v>
      </c>
      <c r="AB120" s="1043">
        <v>12</v>
      </c>
      <c r="AC120" s="1021">
        <v>3.85</v>
      </c>
      <c r="AD120" s="1021">
        <v>1.38</v>
      </c>
      <c r="AE120" s="1021">
        <v>0.78</v>
      </c>
      <c r="AF120" s="1021">
        <v>2.02</v>
      </c>
      <c r="AG120" s="1021">
        <v>14.2</v>
      </c>
      <c r="AH120" s="1021">
        <v>22</v>
      </c>
      <c r="AI120" s="1021">
        <v>6.3</v>
      </c>
      <c r="AJ120" s="1021">
        <v>10.100000000000001</v>
      </c>
      <c r="AK120" s="1021">
        <v>7.4499999999999993</v>
      </c>
      <c r="AL120" s="1034">
        <v>8240</v>
      </c>
      <c r="AM120" s="1028">
        <v>0.1</v>
      </c>
      <c r="AN120" s="1021">
        <v>0.53</v>
      </c>
      <c r="AO120" s="868" t="str">
        <f>IF(U120="n/a","n/a",IF(AA120&lt;0,"n/a",IF(AA120="n/a","n/a",J120+U120-AA120)))</f>
        <v>n/a</v>
      </c>
      <c r="AP120" s="869" t="str">
        <f>IF(U120="n/a","n/a",J120+U120)</f>
        <v>n/a</v>
      </c>
      <c r="AQ120" s="1044">
        <f>IF(OR(AC120&lt;0.01,AF120="n/a"),"n/a",(I120/SQRT(22.5*AC120*(I120/AF120))-1)*100)</f>
        <v>-3.9290786261423793</v>
      </c>
      <c r="AR120" s="766">
        <f>INDEX(Historical!$C$7:$C$1455,MATCH(B120,Historical!$B$7:$B$1455,0))*IF(AH120="n/a",1.03,IF(AH120&lt;0,1.01,IF(AH120&gt;10,1.1,(1+AH120/100))))</f>
        <v>0.64900000000000013</v>
      </c>
      <c r="AS120" s="1042">
        <f>IF($AI120="n/a",1.03*AR120,IF($AI120&lt;0,1.01*AR120,IF($AI120&gt;10,1.1*AR120,(1+$AI120/100)*AR120)))</f>
        <v>0.68988700000000014</v>
      </c>
      <c r="AT120" s="1042">
        <f>IF($AK120="n/a",1.03*AS120,IF($AK120&lt;0,1.01*AS120,IF($AK120&gt;10,1.1*AS120,(1+$AK120/100)*AS120)))</f>
        <v>0.74128358150000018</v>
      </c>
      <c r="AU120" s="1042">
        <f>IF($AK120="n/a",1.03*AT120,IF($AK120&lt;0,1.01*AT120,IF($AK120&gt;10,1.1*AT120,(1+$AK120/100)*AT120)))</f>
        <v>0.79650920832175021</v>
      </c>
      <c r="AV120" s="1042">
        <f>IF($AK120="n/a",1.03*AU120,IF($AK120&lt;0,1.01*AU120,IF($AK120&gt;10,1.1*AU120,(1+$AK120/100)*AU120)))</f>
        <v>0.85584914434172066</v>
      </c>
      <c r="AW120" s="766">
        <f>SUM(AR120:AV120)</f>
        <v>3.7325289341634713</v>
      </c>
      <c r="AX120" s="877">
        <f>AW120/I120*100</f>
        <v>9.43034091501635</v>
      </c>
      <c r="AY120" s="1212">
        <v>1.77</v>
      </c>
      <c r="AZ120" s="1028">
        <v>10.84</v>
      </c>
      <c r="BA120" s="1028">
        <v>-32.019999999999996</v>
      </c>
      <c r="BB120" s="1028">
        <v>-1.06</v>
      </c>
      <c r="BC120" s="1028">
        <v>-14.149999999999999</v>
      </c>
      <c r="BE120" s="721">
        <v>2014</v>
      </c>
      <c r="BF120" s="1057">
        <f>IF(BE120&gt;2008,0,IF(BE120&gt;2001,1,IF(BE120&gt;1990,2,IF(BE120&gt;1980,3,IF(BE120&gt;1973,4,IF(BE120&gt;1970,5,IF(BE120&gt;1960,6,IF(BE120&gt;1958,7,IF(BE120&gt;1953,8,9)))))))))</f>
        <v>0</v>
      </c>
    </row>
    <row r="121" spans="1:58" ht="11.25" customHeight="1" x14ac:dyDescent="0.2">
      <c r="A121" s="1019" t="s">
        <v>1013</v>
      </c>
      <c r="B121" s="1031" t="s">
        <v>1014</v>
      </c>
      <c r="C121" s="1181" t="s">
        <v>109</v>
      </c>
      <c r="D121" s="1181" t="s">
        <v>4434</v>
      </c>
      <c r="E121" s="857">
        <v>6</v>
      </c>
      <c r="F121" s="1245">
        <v>665</v>
      </c>
      <c r="G121" s="1209" t="s">
        <v>38</v>
      </c>
      <c r="H121" s="1209" t="s">
        <v>38</v>
      </c>
      <c r="I121" s="1030">
        <v>12.69</v>
      </c>
      <c r="J121" s="766">
        <f>(M121/I121)*100</f>
        <v>3.7825059101654848</v>
      </c>
      <c r="K121" s="1033">
        <v>0.12</v>
      </c>
      <c r="L121" s="1043">
        <v>4</v>
      </c>
      <c r="M121" s="756">
        <f>K121*L121</f>
        <v>0.48</v>
      </c>
      <c r="N121" s="1026" t="s">
        <v>979</v>
      </c>
      <c r="O121" s="860">
        <v>0.11</v>
      </c>
      <c r="P121" s="1016">
        <v>43132</v>
      </c>
      <c r="Q121" s="1016">
        <v>43147</v>
      </c>
      <c r="R121" s="756">
        <f>(K121-O121)/O121*100</f>
        <v>9.0909090909090864</v>
      </c>
      <c r="S121" s="824">
        <f>IF(INDEX(Historical!$D$7:$D$1455,MATCH(B121,Historical!$B$7:$B$1455,0))=0,"n/a",(INDEX(Historical!$C$7:$C$1455,MATCH(B121,Historical!$B$7:$B$1455,0))/INDEX(Historical!$D$7:$D$1455,MATCH(B121,Historical!$B$7:$B$1455,0))-1)*100)</f>
        <v>9.9999999999999858</v>
      </c>
      <c r="T121" s="824">
        <f>IF(INDEX(Historical!$F$7:$F$1455,MATCH(B121,Historical!$B$7:$B$1455,0))=0,"n/a",((INDEX(Historical!$C$7:$C$1455,MATCH(B121,Historical!$B$7:$B$1455,0))/INDEX(Historical!$F$7:$F$1455,MATCH(B121,Historical!$B$7:$B$1455,0)))^(1/3)-1)*100)</f>
        <v>11.199004528465784</v>
      </c>
      <c r="U121" s="824">
        <f>IF(INDEX(Historical!$I$7:$I$1455,MATCH(B121,Historical!$B$7:$B$1455,0))=0,"n/a",((INDEX(Historical!$C$7:$C$1455,MATCH(B121,Historical!$B$7:$B$1455,0))/INDEX(Historical!$I$7:$I$1455,MATCH(B121,Historical!$B$7:$B$1455,0)))^(1/5)-1)*100)</f>
        <v>61.53942662021781</v>
      </c>
      <c r="V121" s="824">
        <f>IF(INDEX(Historical!$O$7:$O$1455,MATCH(B121,Historical!$B$7:$B$1455,0))=0,"n/a",((INDEX(Historical!$C$7:$C$1455,MATCH(B121,Historical!$B$7:$B$1455,0))/INDEX(Historical!$O$7:$O$1455,MATCH(B121,Historical!$B$7:$B$1455,0)))^(1/10)-1)*100)</f>
        <v>2.0269766762328834</v>
      </c>
      <c r="W121" s="825">
        <f>IF(OR(U121&lt;=0,U121="n/a",V121&lt;=0,V121="n/a"),"n/a",U121/V121)</f>
        <v>30.36020460511082</v>
      </c>
      <c r="X121" s="826" t="str">
        <f>IF(OR(AJ121&lt;=0,AJ121="n/a",U121&lt;=0,U121="n/a"),"n/a",U121/AJ121)</f>
        <v>n/a</v>
      </c>
      <c r="Y121" s="1032"/>
      <c r="Z121" s="766">
        <f>IF(OR(AC121&lt;0.01,AC121="n/a"),"n/a",M121/AC121*100)</f>
        <v>126.31578947368421</v>
      </c>
      <c r="AA121" s="1042">
        <f>IF(OR(AC121&lt;0.01,AC121="n/a"),"n/a",I121/AC121)</f>
        <v>33.39473684210526</v>
      </c>
      <c r="AB121" s="1043">
        <v>12</v>
      </c>
      <c r="AC121" s="1021">
        <v>0.38</v>
      </c>
      <c r="AD121" s="1021">
        <v>3.29</v>
      </c>
      <c r="AE121" s="1021">
        <v>3.79</v>
      </c>
      <c r="AF121" s="1021">
        <v>1.47</v>
      </c>
      <c r="AG121" s="1021">
        <v>3.1</v>
      </c>
      <c r="AH121" s="1021">
        <v>-30.8</v>
      </c>
      <c r="AI121" s="1021">
        <v>7.53</v>
      </c>
      <c r="AJ121" s="1021">
        <v>-0.3</v>
      </c>
      <c r="AK121" s="1021">
        <v>10.18</v>
      </c>
      <c r="AL121" s="1034">
        <v>1070</v>
      </c>
      <c r="AM121" s="1028">
        <v>1.9</v>
      </c>
      <c r="AN121" s="1021">
        <v>0.14000000000000001</v>
      </c>
      <c r="AO121" s="868">
        <f>IF(U121="n/a","n/a",IF(AA121&lt;0,"n/a",IF(AA121="n/a","n/a",J121+U121-AA121)))</f>
        <v>31.927195688278033</v>
      </c>
      <c r="AP121" s="869">
        <f>IF(U121="n/a","n/a",J121+U121)</f>
        <v>65.321932530383293</v>
      </c>
      <c r="AQ121" s="1044">
        <f>IF(OR(AC121&lt;0.01,AF121="n/a"),"n/a",(I121/SQRT(22.5*AC121*(I121/AF121))-1)*100)</f>
        <v>47.708817397073844</v>
      </c>
      <c r="AR121" s="766">
        <f>INDEX(Historical!$C$7:$C$1455,MATCH(B121,Historical!$B$7:$B$1455,0))*IF(AH121="n/a",1.03,IF(AH121&lt;0,1.01,IF(AH121&gt;10,1.1,(1+AH121/100))))</f>
        <v>0.44440000000000002</v>
      </c>
      <c r="AS121" s="1042">
        <f>IF($AI121="n/a",1.03*AR121,IF($AI121&lt;0,1.01*AR121,IF($AI121&gt;10,1.1*AR121,(1+$AI121/100)*AR121)))</f>
        <v>0.47786331999999998</v>
      </c>
      <c r="AT121" s="1042">
        <f>IF($AK121="n/a",1.03*AS121,IF($AK121&lt;0,1.01*AS121,IF($AK121&gt;10,1.1*AS121,(1+$AK121/100)*AS121)))</f>
        <v>0.52564965200000002</v>
      </c>
      <c r="AU121" s="1042">
        <f>IF($AK121="n/a",1.03*AT121,IF($AK121&lt;0,1.01*AT121,IF($AK121&gt;10,1.1*AT121,(1+$AK121/100)*AT121)))</f>
        <v>0.57821461720000011</v>
      </c>
      <c r="AV121" s="1042">
        <f>IF($AK121="n/a",1.03*AU121,IF($AK121&lt;0,1.01*AU121,IF($AK121&gt;10,1.1*AU121,(1+$AK121/100)*AU121)))</f>
        <v>0.63603607892000014</v>
      </c>
      <c r="AW121" s="766">
        <f>SUM(AR121:AV121)</f>
        <v>2.6621636681200003</v>
      </c>
      <c r="AX121" s="877">
        <f>AW121/I121*100</f>
        <v>20.978437101024429</v>
      </c>
      <c r="AY121" s="1212">
        <v>0.82</v>
      </c>
      <c r="AZ121" s="1028">
        <v>2.42</v>
      </c>
      <c r="BA121" s="1028">
        <v>-28.910000000000004</v>
      </c>
      <c r="BB121" s="1028">
        <v>-5.09</v>
      </c>
      <c r="BC121" s="1028">
        <v>-15.340000000000002</v>
      </c>
      <c r="BE121" s="721">
        <v>2013</v>
      </c>
      <c r="BF121" s="1057">
        <f>IF(BE121&gt;2008,0,IF(BE121&gt;2001,1,IF(BE121&gt;1990,2,IF(BE121&gt;1980,3,IF(BE121&gt;1973,4,IF(BE121&gt;1970,5,IF(BE121&gt;1960,6,IF(BE121&gt;1958,7,IF(BE121&gt;1953,8,9)))))))))</f>
        <v>0</v>
      </c>
    </row>
    <row r="122" spans="1:58" s="905" customFormat="1" ht="11.25" customHeight="1" x14ac:dyDescent="0.2">
      <c r="A122" s="884" t="s">
        <v>160</v>
      </c>
      <c r="B122" s="914" t="s">
        <v>161</v>
      </c>
      <c r="C122" s="1181" t="s">
        <v>113</v>
      </c>
      <c r="D122" s="1181" t="s">
        <v>4417</v>
      </c>
      <c r="E122" s="885">
        <v>33</v>
      </c>
      <c r="F122" s="1245">
        <v>82</v>
      </c>
      <c r="G122" s="1244" t="s">
        <v>38</v>
      </c>
      <c r="H122" s="1244" t="s">
        <v>38</v>
      </c>
      <c r="I122" s="898">
        <v>43.56</v>
      </c>
      <c r="J122" s="887">
        <f>(M122/I122)*100</f>
        <v>1.951331496786042</v>
      </c>
      <c r="K122" s="912">
        <v>0.21249999999999999</v>
      </c>
      <c r="L122" s="889">
        <v>4</v>
      </c>
      <c r="M122" s="890">
        <f>K122*L122</f>
        <v>0.85</v>
      </c>
      <c r="N122" s="891" t="s">
        <v>162</v>
      </c>
      <c r="O122" s="913">
        <v>0.20749999999999999</v>
      </c>
      <c r="P122" s="893">
        <v>43382</v>
      </c>
      <c r="Q122" s="893">
        <v>43404</v>
      </c>
      <c r="R122" s="890">
        <f>(K122-O122)/O122*100</f>
        <v>2.4096385542168699</v>
      </c>
      <c r="S122" s="824">
        <f>IF(INDEX(Historical!$D$7:$D$1455,MATCH(B122,Historical!$B$7:$B$1455,0))=0,"n/a",(INDEX(Historical!$C$7:$C$1455,MATCH(B122,Historical!$B$7:$B$1455,0))/INDEX(Historical!$D$7:$D$1455,MATCH(B122,Historical!$B$7:$B$1455,0))-1)*100)</f>
        <v>1.2307692307692353</v>
      </c>
      <c r="T122" s="824">
        <f>IF(INDEX(Historical!$F$7:$F$1455,MATCH(B122,Historical!$B$7:$B$1455,0))=0,"n/a",((INDEX(Historical!$C$7:$C$1455,MATCH(B122,Historical!$B$7:$B$1455,0))/INDEX(Historical!$F$7:$F$1455,MATCH(B122,Historical!$B$7:$B$1455,0)))^(1/3)-1)*100)</f>
        <v>1.5676529125903338</v>
      </c>
      <c r="U122" s="824">
        <f>IF(INDEX(Historical!$I$7:$I$1455,MATCH(B122,Historical!$B$7:$B$1455,0))=0,"n/a",((INDEX(Historical!$C$7:$C$1455,MATCH(B122,Historical!$B$7:$B$1455,0))/INDEX(Historical!$I$7:$I$1455,MATCH(B122,Historical!$B$7:$B$1455,0)))^(1/5)-1)*100)</f>
        <v>1.9990030115655255</v>
      </c>
      <c r="V122" s="824">
        <f>IF(INDEX(Historical!$O$7:$O$1455,MATCH(B122,Historical!$B$7:$B$1455,0))=0,"n/a",((INDEX(Historical!$C$7:$C$1455,MATCH(B122,Historical!$B$7:$B$1455,0))/INDEX(Historical!$O$7:$O$1455,MATCH(B122,Historical!$B$7:$B$1455,0)))^(1/10)-1)*100)</f>
        <v>3.7351896095043857</v>
      </c>
      <c r="W122" s="894">
        <f>IF(OR(U122&lt;=0,U122="n/a",V122&lt;=0,V122="n/a"),"n/a",U122/V122)</f>
        <v>0.53518113417293667</v>
      </c>
      <c r="X122" s="895">
        <f>IF(OR(AJ122&lt;=0,AJ122="n/a",U122&lt;=0,U122="n/a"),"n/a",U122/AJ122)</f>
        <v>8.8061806676895393E-2</v>
      </c>
      <c r="Y122" s="914"/>
      <c r="Z122" s="887">
        <f>IF(OR(AC122&lt;0.01,AC122="n/a"),"n/a",M122/AC122*100)</f>
        <v>38.636363636363633</v>
      </c>
      <c r="AA122" s="897">
        <f>IF(OR(AC122&lt;0.01,AC122="n/a"),"n/a",I122/AC122)</f>
        <v>19.8</v>
      </c>
      <c r="AB122" s="889">
        <v>7</v>
      </c>
      <c r="AC122" s="898">
        <v>2.2000000000000002</v>
      </c>
      <c r="AD122" s="898">
        <v>1.72</v>
      </c>
      <c r="AE122" s="898">
        <v>1.94</v>
      </c>
      <c r="AF122" s="898">
        <v>2.94</v>
      </c>
      <c r="AG122" s="898">
        <v>12.7</v>
      </c>
      <c r="AH122" s="898">
        <v>16</v>
      </c>
      <c r="AI122" s="898">
        <v>8.4599999999999991</v>
      </c>
      <c r="AJ122" s="898">
        <v>22.7</v>
      </c>
      <c r="AK122" s="898">
        <v>11.5</v>
      </c>
      <c r="AL122" s="899">
        <v>2280</v>
      </c>
      <c r="AM122" s="900">
        <v>1.7999999999999998</v>
      </c>
      <c r="AN122" s="898">
        <v>0</v>
      </c>
      <c r="AO122" s="901">
        <f>IF(U122="n/a","n/a",IF(AA122&lt;0,"n/a",IF(AA122="n/a","n/a",J122+U122-AA122)))</f>
        <v>-15.849665491648434</v>
      </c>
      <c r="AP122" s="902">
        <f>IF(U122="n/a","n/a",J122+U122)</f>
        <v>3.9503345083515677</v>
      </c>
      <c r="AQ122" s="903">
        <f>IF(OR(AC122&lt;0.01,AF122="n/a"),"n/a",(I122/SQRT(22.5*AC122*(I122/AF122))-1)*100)</f>
        <v>60.847754103064801</v>
      </c>
      <c r="AR122" s="766">
        <f>INDEX(Historical!$C$7:$C$1455,MATCH(B122,Historical!$B$7:$B$1455,0))*IF(AH122="n/a",1.03,IF(AH122&lt;0,1.01,IF(AH122&gt;10,1.1,(1+AH122/100))))</f>
        <v>0.90475000000000005</v>
      </c>
      <c r="AS122" s="897">
        <f>IF($AI122="n/a",1.03*AR122,IF($AI122&lt;0,1.01*AR122,IF($AI122&gt;10,1.1*AR122,(1+$AI122/100)*AR122)))</f>
        <v>0.98129185000000008</v>
      </c>
      <c r="AT122" s="897">
        <f>IF($AK122="n/a",1.03*AS122,IF($AK122&lt;0,1.01*AS122,IF($AK122&gt;10,1.1*AS122,(1+$AK122/100)*AS122)))</f>
        <v>1.0794210350000002</v>
      </c>
      <c r="AU122" s="897">
        <f>IF($AK122="n/a",1.03*AT122,IF($AK122&lt;0,1.01*AT122,IF($AK122&gt;10,1.1*AT122,(1+$AK122/100)*AT122)))</f>
        <v>1.1873631385000003</v>
      </c>
      <c r="AV122" s="897">
        <f>IF($AK122="n/a",1.03*AU122,IF($AK122&lt;0,1.01*AU122,IF($AK122&gt;10,1.1*AU122,(1+$AK122/100)*AU122)))</f>
        <v>1.3060994523500005</v>
      </c>
      <c r="AW122" s="887">
        <f>SUM(AR122:AV122)</f>
        <v>5.4589254758500019</v>
      </c>
      <c r="AX122" s="904">
        <f>AW122/I122*100</f>
        <v>12.531968493686874</v>
      </c>
      <c r="AY122" s="1213">
        <v>1.1399999999999999</v>
      </c>
      <c r="AZ122" s="900">
        <v>24.46</v>
      </c>
      <c r="BA122" s="900">
        <v>-8</v>
      </c>
      <c r="BB122" s="900">
        <v>3.85</v>
      </c>
      <c r="BC122" s="900">
        <v>10.45</v>
      </c>
      <c r="BD122" s="1079"/>
      <c r="BE122" s="721">
        <v>1986</v>
      </c>
      <c r="BF122" s="1057">
        <f>IF(BE122&gt;2008,0,IF(BE122&gt;2001,1,IF(BE122&gt;1990,2,IF(BE122&gt;1980,3,IF(BE122&gt;1973,4,IF(BE122&gt;1970,5,IF(BE122&gt;1960,6,IF(BE122&gt;1958,7,IF(BE122&gt;1953,8,9)))))))))</f>
        <v>3</v>
      </c>
    </row>
    <row r="123" spans="1:58" ht="11.25" customHeight="1" x14ac:dyDescent="0.2">
      <c r="A123" s="1027" t="s">
        <v>475</v>
      </c>
      <c r="B123" s="1031" t="s">
        <v>476</v>
      </c>
      <c r="C123" s="1181" t="s">
        <v>248</v>
      </c>
      <c r="D123" s="1181" t="s">
        <v>4448</v>
      </c>
      <c r="E123" s="857">
        <v>13</v>
      </c>
      <c r="F123" s="1245">
        <v>280</v>
      </c>
      <c r="G123" s="1182" t="s">
        <v>107</v>
      </c>
      <c r="H123" s="1182" t="s">
        <v>107</v>
      </c>
      <c r="I123" s="1030">
        <v>51.08</v>
      </c>
      <c r="J123" s="766">
        <f>(M123/I123)*100</f>
        <v>2.9757243539545812</v>
      </c>
      <c r="K123" s="1033">
        <v>0.38</v>
      </c>
      <c r="L123" s="1043">
        <v>4</v>
      </c>
      <c r="M123" s="756">
        <f>K123*L123</f>
        <v>1.52</v>
      </c>
      <c r="N123" s="1026" t="s">
        <v>291</v>
      </c>
      <c r="O123" s="860">
        <v>0.34</v>
      </c>
      <c r="P123" s="1022">
        <v>42985</v>
      </c>
      <c r="Q123" s="1022">
        <v>43006</v>
      </c>
      <c r="R123" s="756">
        <f>(K123-O123)/O123*100</f>
        <v>11.764705882352935</v>
      </c>
      <c r="S123" s="824">
        <f>IF(INDEX(Historical!$D$7:$D$1455,MATCH(B123,Historical!$B$7:$B$1455,0))=0,"n/a",(INDEX(Historical!$C$7:$C$1455,MATCH(B123,Historical!$B$7:$B$1455,0))/INDEX(Historical!$D$7:$D$1455,MATCH(B123,Historical!$B$7:$B$1455,0))-1)*100)</f>
        <v>9.0909090909090828</v>
      </c>
      <c r="T123" s="824">
        <f>IF(INDEX(Historical!$F$7:$F$1455,MATCH(B123,Historical!$B$7:$B$1455,0))=0,"n/a",((INDEX(Historical!$C$7:$C$1455,MATCH(B123,Historical!$B$7:$B$1455,0))/INDEX(Historical!$F$7:$F$1455,MATCH(B123,Historical!$B$7:$B$1455,0)))^(1/3)-1)*100)</f>
        <v>11.457607795906144</v>
      </c>
      <c r="U123" s="824">
        <f>IF(INDEX(Historical!$I$7:$I$1455,MATCH(B123,Historical!$B$7:$B$1455,0))=0,"n/a",((INDEX(Historical!$C$7:$C$1455,MATCH(B123,Historical!$B$7:$B$1455,0))/INDEX(Historical!$I$7:$I$1455,MATCH(B123,Historical!$B$7:$B$1455,0)))^(1/5)-1)*100)</f>
        <v>14.869835499703509</v>
      </c>
      <c r="V123" s="824">
        <f>IF(INDEX(Historical!$O$7:$O$1455,MATCH(B123,Historical!$B$7:$B$1455,0))=0,"n/a",((INDEX(Historical!$C$7:$C$1455,MATCH(B123,Historical!$B$7:$B$1455,0))/INDEX(Historical!$O$7:$O$1455,MATCH(B123,Historical!$B$7:$B$1455,0)))^(1/10)-1)*100)</f>
        <v>14.25044217106155</v>
      </c>
      <c r="W123" s="825">
        <f>IF(OR(U123&lt;=0,U123="n/a",V123&lt;=0,V123="n/a"),"n/a",U123/V123)</f>
        <v>1.0434648498065389</v>
      </c>
      <c r="X123" s="826">
        <f>IF(OR(AJ123&lt;=0,AJ123="n/a",U123&lt;=0,U123="n/a"),"n/a",U123/AJ123)</f>
        <v>2.6553277678041978</v>
      </c>
      <c r="Y123" s="1031" t="s">
        <v>154</v>
      </c>
      <c r="Z123" s="766">
        <f>IF(OR(AC123&lt;0.01,AC123="n/a"),"n/a",M123/AC123*100)</f>
        <v>44.970414201183431</v>
      </c>
      <c r="AA123" s="1042">
        <f>IF(OR(AC123&lt;0.01,AC123="n/a"),"n/a",I123/AC123)</f>
        <v>15.112426035502958</v>
      </c>
      <c r="AB123" s="1043">
        <v>6</v>
      </c>
      <c r="AC123" s="1021">
        <v>3.38</v>
      </c>
      <c r="AD123" s="1021">
        <v>2.5299999999999998</v>
      </c>
      <c r="AE123" s="1021">
        <v>0.63</v>
      </c>
      <c r="AF123" s="1023" t="s">
        <v>138</v>
      </c>
      <c r="AG123" s="1023">
        <v>-21.099999999999998</v>
      </c>
      <c r="AH123" s="1021">
        <v>-1.5</v>
      </c>
      <c r="AI123" s="1021">
        <v>5.3</v>
      </c>
      <c r="AJ123" s="1021">
        <v>5.6000000000000005</v>
      </c>
      <c r="AK123" s="1021">
        <v>5.9700000000000006</v>
      </c>
      <c r="AL123" s="1034">
        <v>1990</v>
      </c>
      <c r="AM123" s="1028">
        <v>0.89999999999999991</v>
      </c>
      <c r="AN123" s="1021" t="s">
        <v>138</v>
      </c>
      <c r="AO123" s="868">
        <f>IF(U123="n/a","n/a",IF(AA123&lt;0,"n/a",IF(AA123="n/a","n/a",J123+U123-AA123)))</f>
        <v>2.7331338181551335</v>
      </c>
      <c r="AP123" s="869">
        <f>IF(U123="n/a","n/a",J123+U123)</f>
        <v>17.845559853658091</v>
      </c>
      <c r="AQ123" s="1044" t="str">
        <f>IF(OR(AC123&lt;0.01,AF123="n/a"),"n/a",(I123/SQRT(22.5*AC123*(I123/AF123))-1)*100)</f>
        <v>n/a</v>
      </c>
      <c r="AR123" s="766">
        <f>INDEX(Historical!$C$7:$C$1455,MATCH(B123,Historical!$B$7:$B$1455,0))*IF(AH123="n/a",1.03,IF(AH123&lt;0,1.01,IF(AH123&gt;10,1.1,(1+AH123/100))))</f>
        <v>1.4543999999999999</v>
      </c>
      <c r="AS123" s="1042">
        <f>IF($AI123="n/a",1.03*AR123,IF($AI123&lt;0,1.01*AR123,IF($AI123&gt;10,1.1*AR123,(1+$AI123/100)*AR123)))</f>
        <v>1.5314831999999998</v>
      </c>
      <c r="AT123" s="1042">
        <f>IF($AK123="n/a",1.03*AS123,IF($AK123&lt;0,1.01*AS123,IF($AK123&gt;10,1.1*AS123,(1+$AK123/100)*AS123)))</f>
        <v>1.62291274704</v>
      </c>
      <c r="AU123" s="1042">
        <f>IF($AK123="n/a",1.03*AT123,IF($AK123&lt;0,1.01*AT123,IF($AK123&gt;10,1.1*AT123,(1+$AK123/100)*AT123)))</f>
        <v>1.7198006380382882</v>
      </c>
      <c r="AV123" s="1042">
        <f>IF($AK123="n/a",1.03*AU123,IF($AK123&lt;0,1.01*AU123,IF($AK123&gt;10,1.1*AU123,(1+$AK123/100)*AU123)))</f>
        <v>1.8224727361291742</v>
      </c>
      <c r="AW123" s="766">
        <f>SUM(AR123:AV123)</f>
        <v>8.1510693212074621</v>
      </c>
      <c r="AX123" s="877">
        <f>AW123/I123*100</f>
        <v>15.957457559137552</v>
      </c>
      <c r="AY123" s="1212">
        <v>-0.1</v>
      </c>
      <c r="AZ123" s="1028">
        <v>59.48</v>
      </c>
      <c r="BA123" s="1028">
        <v>-5.65</v>
      </c>
      <c r="BB123" s="1028">
        <v>7.5600000000000005</v>
      </c>
      <c r="BC123" s="1028">
        <v>14.940000000000001</v>
      </c>
      <c r="BE123" s="721">
        <v>2006</v>
      </c>
      <c r="BF123" s="1057">
        <f>IF(BE123&gt;2008,0,IF(BE123&gt;2001,1,IF(BE123&gt;1990,2,IF(BE123&gt;1980,3,IF(BE123&gt;1973,4,IF(BE123&gt;1970,5,IF(BE123&gt;1960,6,IF(BE123&gt;1958,7,IF(BE123&gt;1953,8,9)))))))))</f>
        <v>1</v>
      </c>
    </row>
    <row r="124" spans="1:58" ht="11.25" customHeight="1" x14ac:dyDescent="0.2">
      <c r="A124" s="1019" t="s">
        <v>1017</v>
      </c>
      <c r="B124" s="1031" t="s">
        <v>1018</v>
      </c>
      <c r="C124" s="1181" t="s">
        <v>155</v>
      </c>
      <c r="D124" s="1181" t="s">
        <v>4444</v>
      </c>
      <c r="E124" s="857">
        <v>9</v>
      </c>
      <c r="F124" s="1245">
        <v>339</v>
      </c>
      <c r="G124" s="1187" t="s">
        <v>116</v>
      </c>
      <c r="H124" s="1187" t="s">
        <v>116</v>
      </c>
      <c r="I124" s="1030">
        <v>53.46</v>
      </c>
      <c r="J124" s="766">
        <f>(M124/I124)*100</f>
        <v>2.9928918817807708</v>
      </c>
      <c r="K124" s="1033">
        <v>0.4</v>
      </c>
      <c r="L124" s="1043">
        <v>4</v>
      </c>
      <c r="M124" s="756">
        <f>K124*L124</f>
        <v>1.6</v>
      </c>
      <c r="N124" s="1026" t="s">
        <v>141</v>
      </c>
      <c r="O124" s="860">
        <v>0.39</v>
      </c>
      <c r="P124" s="714">
        <v>43104</v>
      </c>
      <c r="Q124" s="714">
        <v>43132</v>
      </c>
      <c r="R124" s="756">
        <f>(K124-O124)/O124*100</f>
        <v>2.5641025641025665</v>
      </c>
      <c r="S124" s="824">
        <f>IF(INDEX(Historical!$D$7:$D$1455,MATCH(B124,Historical!$B$7:$B$1455,0))=0,"n/a",(INDEX(Historical!$C$7:$C$1455,MATCH(B124,Historical!$B$7:$B$1455,0))/INDEX(Historical!$D$7:$D$1455,MATCH(B124,Historical!$B$7:$B$1455,0))-1)*100)</f>
        <v>2.6315789473684292</v>
      </c>
      <c r="T124" s="824">
        <f>IF(INDEX(Historical!$F$7:$F$1455,MATCH(B124,Historical!$B$7:$B$1455,0))=0,"n/a",((INDEX(Historical!$C$7:$C$1455,MATCH(B124,Historical!$B$7:$B$1455,0))/INDEX(Historical!$F$7:$F$1455,MATCH(B124,Historical!$B$7:$B$1455,0)))^(1/3)-1)*100)</f>
        <v>2.467356456966896</v>
      </c>
      <c r="U124" s="824">
        <f>IF(INDEX(Historical!$I$7:$I$1455,MATCH(B124,Historical!$B$7:$B$1455,0))=0,"n/a",((INDEX(Historical!$C$7:$C$1455,MATCH(B124,Historical!$B$7:$B$1455,0))/INDEX(Historical!$I$7:$I$1455,MATCH(B124,Historical!$B$7:$B$1455,0)))^(1/5)-1)*100)</f>
        <v>2.7820174603307546</v>
      </c>
      <c r="V124" s="824">
        <f>IF(INDEX(Historical!$O$7:$O$1455,MATCH(B124,Historical!$B$7:$B$1455,0))=0,"n/a",((INDEX(Historical!$C$7:$C$1455,MATCH(B124,Historical!$B$7:$B$1455,0))/INDEX(Historical!$O$7:$O$1455,MATCH(B124,Historical!$B$7:$B$1455,0)))^(1/10)-1)*100)</f>
        <v>3.3690815619549674</v>
      </c>
      <c r="W124" s="825">
        <f>IF(OR(U124&lt;=0,U124="n/a",V124&lt;=0,V124="n/a"),"n/a",U124/V124)</f>
        <v>0.82574951338264457</v>
      </c>
      <c r="X124" s="826">
        <f>IF(OR(AJ124&lt;=0,AJ124="n/a",U124&lt;=0,U124="n/a"),"n/a",U124/AJ124)</f>
        <v>0.18183120655756568</v>
      </c>
      <c r="Y124" s="777"/>
      <c r="Z124" s="766">
        <f>IF(OR(AC124&lt;0.01,AC124="n/a"),"n/a",M124/AC124*100)</f>
        <v>59.925093632958806</v>
      </c>
      <c r="AA124" s="1042">
        <f>IF(OR(AC124&lt;0.01,AC124="n/a"),"n/a",I124/AC124)</f>
        <v>20.022471910112362</v>
      </c>
      <c r="AB124" s="1043">
        <v>8</v>
      </c>
      <c r="AC124" s="1021">
        <v>2.67</v>
      </c>
      <c r="AD124" s="1021">
        <v>1.81</v>
      </c>
      <c r="AE124" s="1021">
        <v>3.98</v>
      </c>
      <c r="AF124" s="1021">
        <v>6.39</v>
      </c>
      <c r="AG124" s="1021">
        <v>11.3</v>
      </c>
      <c r="AH124" s="1021">
        <v>-10.9</v>
      </c>
      <c r="AI124" s="1021">
        <v>4.74</v>
      </c>
      <c r="AJ124" s="1021">
        <v>15.299999999999999</v>
      </c>
      <c r="AK124" s="1021">
        <v>11.03</v>
      </c>
      <c r="AL124" s="1034">
        <v>87700</v>
      </c>
      <c r="AM124" s="1028">
        <v>0.16</v>
      </c>
      <c r="AN124" s="1021">
        <v>0.54</v>
      </c>
      <c r="AO124" s="868">
        <f>IF(U124="n/a","n/a",IF(AA124&lt;0,"n/a",IF(AA124="n/a","n/a",J124+U124-AA124)))</f>
        <v>-14.247562568000836</v>
      </c>
      <c r="AP124" s="869">
        <f>IF(U124="n/a","n/a",J124+U124)</f>
        <v>5.7749093421115258</v>
      </c>
      <c r="AQ124" s="1044">
        <f>IF(OR(AC124&lt;0.01,AF124="n/a"),"n/a",(I124/SQRT(22.5*AC124*(I124/AF124))-1)*100)</f>
        <v>138.46136002446835</v>
      </c>
      <c r="AR124" s="766">
        <f>INDEX(Historical!$C$7:$C$1455,MATCH(B124,Historical!$B$7:$B$1455,0))*IF(AH124="n/a",1.03,IF(AH124&lt;0,1.01,IF(AH124&gt;10,1.1,(1+AH124/100))))</f>
        <v>1.5756000000000001</v>
      </c>
      <c r="AS124" s="1042">
        <f>IF($AI124="n/a",1.03*AR124,IF($AI124&lt;0,1.01*AR124,IF($AI124&gt;10,1.1*AR124,(1+$AI124/100)*AR124)))</f>
        <v>1.6502834400000004</v>
      </c>
      <c r="AT124" s="1042">
        <f>IF($AK124="n/a",1.03*AS124,IF($AK124&lt;0,1.01*AS124,IF($AK124&gt;10,1.1*AS124,(1+$AK124/100)*AS124)))</f>
        <v>1.8153117840000006</v>
      </c>
      <c r="AU124" s="1042">
        <f>IF($AK124="n/a",1.03*AT124,IF($AK124&lt;0,1.01*AT124,IF($AK124&gt;10,1.1*AT124,(1+$AK124/100)*AT124)))</f>
        <v>1.9968429624000008</v>
      </c>
      <c r="AV124" s="1042">
        <f>IF($AK124="n/a",1.03*AU124,IF($AK124&lt;0,1.01*AU124,IF($AK124&gt;10,1.1*AU124,(1+$AK124/100)*AU124)))</f>
        <v>2.1965272586400011</v>
      </c>
      <c r="AW124" s="766">
        <f>SUM(AR124:AV124)</f>
        <v>9.234565445040003</v>
      </c>
      <c r="AX124" s="877">
        <f>AW124/I124*100</f>
        <v>17.273784970145908</v>
      </c>
      <c r="AY124" s="1212">
        <v>1.05</v>
      </c>
      <c r="AZ124" s="1028">
        <v>13.889999999999999</v>
      </c>
      <c r="BA124" s="1028">
        <v>-23.68</v>
      </c>
      <c r="BB124" s="1028">
        <v>-3.9800000000000004</v>
      </c>
      <c r="BC124" s="1028">
        <v>-7.26</v>
      </c>
      <c r="BE124" s="721">
        <v>2010</v>
      </c>
      <c r="BF124" s="1057">
        <f>IF(BE124&gt;2008,0,IF(BE124&gt;2001,1,IF(BE124&gt;1990,2,IF(BE124&gt;1980,3,IF(BE124&gt;1973,4,IF(BE124&gt;1970,5,IF(BE124&gt;1960,6,IF(BE124&gt;1958,7,IF(BE124&gt;1953,8,9)))))))))</f>
        <v>0</v>
      </c>
    </row>
    <row r="125" spans="1:58" ht="11.25" customHeight="1" x14ac:dyDescent="0.2">
      <c r="A125" s="1019" t="s">
        <v>1019</v>
      </c>
      <c r="B125" s="1031" t="s">
        <v>1020</v>
      </c>
      <c r="C125" s="1181" t="s">
        <v>4414</v>
      </c>
      <c r="D125" s="1181" t="s">
        <v>4415</v>
      </c>
      <c r="E125" s="857">
        <v>6</v>
      </c>
      <c r="F125" s="1245">
        <v>754</v>
      </c>
      <c r="G125" s="1070" t="s">
        <v>107</v>
      </c>
      <c r="H125" s="1070" t="s">
        <v>107</v>
      </c>
      <c r="I125" s="1030">
        <v>16.5</v>
      </c>
      <c r="J125" s="766">
        <f>(M125/I125)*100</f>
        <v>6.787878787878789</v>
      </c>
      <c r="K125" s="1033">
        <v>0.28000000000000003</v>
      </c>
      <c r="L125" s="1043">
        <v>4</v>
      </c>
      <c r="M125" s="756">
        <f>K125*L125</f>
        <v>1.1200000000000001</v>
      </c>
      <c r="N125" s="1026" t="s">
        <v>221</v>
      </c>
      <c r="O125" s="860">
        <v>0.27500000000000002</v>
      </c>
      <c r="P125" s="1016">
        <v>43468</v>
      </c>
      <c r="Q125" s="1016">
        <v>43480</v>
      </c>
      <c r="R125" s="756">
        <f>(K125-O125)/O125*100</f>
        <v>1.8181818181818195</v>
      </c>
      <c r="S125" s="824">
        <f>IF(INDEX(Historical!$D$7:$D$1455,MATCH(B125,Historical!$B$7:$B$1455,0))=0,"n/a",(INDEX(Historical!$C$7:$C$1455,MATCH(B125,Historical!$B$7:$B$1455,0))/INDEX(Historical!$D$7:$D$1455,MATCH(B125,Historical!$B$7:$B$1455,0))-1)*100)</f>
        <v>6.1224489795918435</v>
      </c>
      <c r="T125" s="824">
        <f>IF(INDEX(Historical!$F$7:$F$1455,MATCH(B125,Historical!$B$7:$B$1455,0))=0,"n/a",((INDEX(Historical!$C$7:$C$1455,MATCH(B125,Historical!$B$7:$B$1455,0))/INDEX(Historical!$F$7:$F$1455,MATCH(B125,Historical!$B$7:$B$1455,0)))^(1/3)-1)*100)</f>
        <v>12.676403444823858</v>
      </c>
      <c r="U125" s="824" t="str">
        <f>IF(INDEX(Historical!$I$7:$I$1455,MATCH(B125,Historical!$B$7:$B$1455,0))=0,"n/a",((INDEX(Historical!$C$7:$C$1455,MATCH(B125,Historical!$B$7:$B$1455,0))/INDEX(Historical!$I$7:$I$1455,MATCH(B125,Historical!$B$7:$B$1455,0)))^(1/5)-1)*100)</f>
        <v>n/a</v>
      </c>
      <c r="V125" s="824" t="str">
        <f>IF(INDEX(Historical!$O$7:$O$1455,MATCH(B125,Historical!$B$7:$B$1455,0))=0,"n/a",((INDEX(Historical!$C$7:$C$1455,MATCH(B125,Historical!$B$7:$B$1455,0))/INDEX(Historical!$O$7:$O$1455,MATCH(B125,Historical!$B$7:$B$1455,0)))^(1/10)-1)*100)</f>
        <v>n/a</v>
      </c>
      <c r="W125" s="825" t="str">
        <f>IF(OR(U125&lt;=0,U125="n/a",V125&lt;=0,V125="n/a"),"n/a",U125/V125)</f>
        <v>n/a</v>
      </c>
      <c r="X125" s="826" t="str">
        <f>IF(OR(AJ125&lt;=0,AJ125="n/a",U125&lt;=0,U125="n/a"),"n/a",U125/AJ125)</f>
        <v>n/a</v>
      </c>
      <c r="Y125" s="777"/>
      <c r="Z125" s="766">
        <f>IF(OR(AC125&lt;0.01,AC125="n/a"),"n/a",M125/AC125*100)</f>
        <v>94.915254237288153</v>
      </c>
      <c r="AA125" s="1042">
        <f>IF(OR(AC125&lt;0.01,AC125="n/a"),"n/a",I125/AC125)</f>
        <v>13.983050847457628</v>
      </c>
      <c r="AB125" s="1043">
        <v>12</v>
      </c>
      <c r="AC125" s="1021">
        <v>1.18</v>
      </c>
      <c r="AD125" s="1021" t="s">
        <v>138</v>
      </c>
      <c r="AE125" s="1021">
        <v>3.96</v>
      </c>
      <c r="AF125" s="1021">
        <v>1.74</v>
      </c>
      <c r="AG125" s="1021">
        <v>12.2</v>
      </c>
      <c r="AH125" s="1021">
        <v>7.9</v>
      </c>
      <c r="AI125" s="1021">
        <v>-21.73</v>
      </c>
      <c r="AJ125" s="1021">
        <v>28.799999999999997</v>
      </c>
      <c r="AK125" s="1021">
        <v>-5.09</v>
      </c>
      <c r="AL125" s="1034">
        <v>4970</v>
      </c>
      <c r="AM125" s="1028">
        <v>0.27999999999999997</v>
      </c>
      <c r="AN125" s="1021">
        <v>1.78</v>
      </c>
      <c r="AO125" s="868" t="str">
        <f>IF(U125="n/a","n/a",IF(AA125&lt;0,"n/a",IF(AA125="n/a","n/a",J125+U125-AA125)))</f>
        <v>n/a</v>
      </c>
      <c r="AP125" s="869" t="str">
        <f>IF(U125="n/a","n/a",J125+U125)</f>
        <v>n/a</v>
      </c>
      <c r="AQ125" s="1044">
        <f>IF(OR(AC125&lt;0.01,AF125="n/a"),"n/a",(I125/SQRT(22.5*AC125*(I125/AF125))-1)*100)</f>
        <v>3.9882653092833342</v>
      </c>
      <c r="AR125" s="766">
        <f>INDEX(Historical!$C$7:$C$1455,MATCH(B125,Historical!$B$7:$B$1455,0))*IF(AH125="n/a",1.03,IF(AH125&lt;0,1.01,IF(AH125&gt;10,1.1,(1+AH125/100))))</f>
        <v>1.12216</v>
      </c>
      <c r="AS125" s="1042">
        <f>IF($AI125="n/a",1.03*AR125,IF($AI125&lt;0,1.01*AR125,IF($AI125&gt;10,1.1*AR125,(1+$AI125/100)*AR125)))</f>
        <v>1.1333816000000001</v>
      </c>
      <c r="AT125" s="1042">
        <f>IF($AK125="n/a",1.03*AS125,IF($AK125&lt;0,1.01*AS125,IF($AK125&gt;10,1.1*AS125,(1+$AK125/100)*AS125)))</f>
        <v>1.1447154160000002</v>
      </c>
      <c r="AU125" s="1042">
        <f>IF($AK125="n/a",1.03*AT125,IF($AK125&lt;0,1.01*AT125,IF($AK125&gt;10,1.1*AT125,(1+$AK125/100)*AT125)))</f>
        <v>1.1561625701600002</v>
      </c>
      <c r="AV125" s="1042">
        <f>IF($AK125="n/a",1.03*AU125,IF($AK125&lt;0,1.01*AU125,IF($AK125&gt;10,1.1*AU125,(1+$AK125/100)*AU125)))</f>
        <v>1.1677241958616003</v>
      </c>
      <c r="AW125" s="766">
        <f>SUM(AR125:AV125)</f>
        <v>5.724143782021601</v>
      </c>
      <c r="AX125" s="877">
        <f>AW125/I125*100</f>
        <v>34.691780497100609</v>
      </c>
      <c r="AY125" s="1212">
        <v>0.51</v>
      </c>
      <c r="AZ125" s="1028">
        <v>20.09</v>
      </c>
      <c r="BA125" s="1028">
        <v>-12.370000000000001</v>
      </c>
      <c r="BB125" s="1028">
        <v>2.94</v>
      </c>
      <c r="BC125" s="1028">
        <v>1.5</v>
      </c>
      <c r="BE125" s="721">
        <v>2014</v>
      </c>
      <c r="BF125" s="1057">
        <f>IF(BE125&gt;2008,0,IF(BE125&gt;2001,1,IF(BE125&gt;1990,2,IF(BE125&gt;1980,3,IF(BE125&gt;1973,4,IF(BE125&gt;1970,5,IF(BE125&gt;1960,6,IF(BE125&gt;1958,7,IF(BE125&gt;1953,8,9)))))))))</f>
        <v>0</v>
      </c>
    </row>
    <row r="126" spans="1:58" ht="11.25" customHeight="1" x14ac:dyDescent="0.2">
      <c r="A126" s="1019" t="s">
        <v>1021</v>
      </c>
      <c r="B126" s="1031" t="s">
        <v>1022</v>
      </c>
      <c r="C126" s="1181" t="s">
        <v>4283</v>
      </c>
      <c r="D126" s="1181" t="s">
        <v>4421</v>
      </c>
      <c r="E126" s="857">
        <v>8</v>
      </c>
      <c r="F126" s="1245">
        <v>417</v>
      </c>
      <c r="G126" s="1245" t="s">
        <v>107</v>
      </c>
      <c r="H126" s="1245" t="s">
        <v>107</v>
      </c>
      <c r="I126" s="1030">
        <v>237.41</v>
      </c>
      <c r="J126" s="766">
        <f>(M126/I126)*100</f>
        <v>2.9484857419653765</v>
      </c>
      <c r="K126" s="1033">
        <v>1.75</v>
      </c>
      <c r="L126" s="1043">
        <v>4</v>
      </c>
      <c r="M126" s="756">
        <f>K126*L126</f>
        <v>7</v>
      </c>
      <c r="N126" s="1026" t="s">
        <v>153</v>
      </c>
      <c r="O126" s="860">
        <v>1.02</v>
      </c>
      <c r="P126" s="714">
        <v>43087</v>
      </c>
      <c r="Q126" s="714">
        <v>43098</v>
      </c>
      <c r="R126" s="756">
        <f>(K126-O126)/O126*100</f>
        <v>71.568627450980387</v>
      </c>
      <c r="S126" s="824">
        <f>IF(INDEX(Historical!$D$7:$D$1455,MATCH(B126,Historical!$B$7:$B$1455,0))=0,"n/a",(INDEX(Historical!$C$7:$C$1455,MATCH(B126,Historical!$B$7:$B$1455,0))/INDEX(Historical!$D$7:$D$1455,MATCH(B126,Historical!$B$7:$B$1455,0))-1)*100)</f>
        <v>135.78431372549016</v>
      </c>
      <c r="T126" s="824">
        <f>IF(INDEX(Historical!$F$7:$F$1455,MATCH(B126,Historical!$B$7:$B$1455,0))=0,"n/a",((INDEX(Historical!$C$7:$C$1455,MATCH(B126,Historical!$B$7:$B$1455,0))/INDEX(Historical!$F$7:$F$1455,MATCH(B126,Historical!$B$7:$B$1455,0)))^(1/3)-1)*100)</f>
        <v>57.548154999878975</v>
      </c>
      <c r="U126" s="824">
        <f>IF(INDEX(Historical!$I$7:$I$1455,MATCH(B126,Historical!$B$7:$B$1455,0))=0,"n/a",((INDEX(Historical!$C$7:$C$1455,MATCH(B126,Historical!$B$7:$B$1455,0))/INDEX(Historical!$I$7:$I$1455,MATCH(B126,Historical!$B$7:$B$1455,0)))^(1/5)-1)*100)</f>
        <v>51.134303275306948</v>
      </c>
      <c r="V126" s="824" t="str">
        <f>IF(INDEX(Historical!$O$7:$O$1455,MATCH(B126,Historical!$B$7:$B$1455,0))=0,"n/a",((INDEX(Historical!$C$7:$C$1455,MATCH(B126,Historical!$B$7:$B$1455,0))/INDEX(Historical!$O$7:$O$1455,MATCH(B126,Historical!$B$7:$B$1455,0)))^(1/10)-1)*100)</f>
        <v>n/a</v>
      </c>
      <c r="W126" s="825" t="str">
        <f>IF(OR(U126&lt;=0,U126="n/a",V126&lt;=0,V126="n/a"),"n/a",U126/V126)</f>
        <v>n/a</v>
      </c>
      <c r="X126" s="826">
        <f>IF(OR(AJ126&lt;=0,AJ126="n/a",U126&lt;=0,U126="n/a"),"n/a",U126/AJ126)</f>
        <v>4.1237341351053987</v>
      </c>
      <c r="Y126" s="1032" t="s">
        <v>1023</v>
      </c>
      <c r="Z126" s="766">
        <f>IF(OR(AC126&lt;0.01,AC126="n/a"),"n/a",M126/AC126*100)</f>
        <v>70.070070070070074</v>
      </c>
      <c r="AA126" s="1042">
        <f>IF(OR(AC126&lt;0.01,AC126="n/a"),"n/a",I126/AC126)</f>
        <v>23.764764764764763</v>
      </c>
      <c r="AB126" s="1043">
        <v>10</v>
      </c>
      <c r="AC126" s="1021">
        <v>9.99</v>
      </c>
      <c r="AD126" s="1021">
        <v>1.58</v>
      </c>
      <c r="AE126" s="1021">
        <v>4.8499999999999996</v>
      </c>
      <c r="AF126" s="1021">
        <v>3.72</v>
      </c>
      <c r="AG126" s="1021">
        <v>44.2</v>
      </c>
      <c r="AH126" s="1023">
        <v>190.7</v>
      </c>
      <c r="AI126" s="1023">
        <v>6.5600000000000005</v>
      </c>
      <c r="AJ126" s="1021">
        <v>12.4</v>
      </c>
      <c r="AK126" s="1021">
        <v>15.079999999999998</v>
      </c>
      <c r="AL126" s="1034">
        <v>98200</v>
      </c>
      <c r="AM126" s="1028">
        <v>0.1</v>
      </c>
      <c r="AN126" s="1021">
        <v>0.64</v>
      </c>
      <c r="AO126" s="868">
        <f>IF(U126="n/a","n/a",IF(AA126&lt;0,"n/a",IF(AA126="n/a","n/a",J126+U126-AA126)))</f>
        <v>30.318024252507563</v>
      </c>
      <c r="AP126" s="869">
        <f>IF(U126="n/a","n/a",J126+U126)</f>
        <v>54.082789017272326</v>
      </c>
      <c r="AQ126" s="1044">
        <f>IF(OR(AC126&lt;0.01,AF126="n/a"),"n/a",(I126/SQRT(22.5*AC126*(I126/AF126))-1)*100)</f>
        <v>98.21977132569566</v>
      </c>
      <c r="AR126" s="766">
        <f>INDEX(Historical!$C$7:$C$1455,MATCH(B126,Historical!$B$7:$B$1455,0))*IF(AH126="n/a",1.03,IF(AH126&lt;0,1.01,IF(AH126&gt;10,1.1,(1+AH126/100))))</f>
        <v>5.2910000000000004</v>
      </c>
      <c r="AS126" s="1042">
        <f>IF($AI126="n/a",1.03*AR126,IF($AI126&lt;0,1.01*AR126,IF($AI126&gt;10,1.1*AR126,(1+$AI126/100)*AR126)))</f>
        <v>5.6380896000000007</v>
      </c>
      <c r="AT126" s="1042">
        <f>IF($AK126="n/a",1.03*AS126,IF($AK126&lt;0,1.01*AS126,IF($AK126&gt;10,1.1*AS126,(1+$AK126/100)*AS126)))</f>
        <v>6.2018985600000009</v>
      </c>
      <c r="AU126" s="1042">
        <f>IF($AK126="n/a",1.03*AT126,IF($AK126&lt;0,1.01*AT126,IF($AK126&gt;10,1.1*AT126,(1+$AK126/100)*AT126)))</f>
        <v>6.8220884160000015</v>
      </c>
      <c r="AV126" s="1042">
        <f>IF($AK126="n/a",1.03*AU126,IF($AK126&lt;0,1.01*AU126,IF($AK126&gt;10,1.1*AU126,(1+$AK126/100)*AU126)))</f>
        <v>7.504297257600002</v>
      </c>
      <c r="AW126" s="766">
        <f>SUM(AR126:AV126)</f>
        <v>31.457373833600002</v>
      </c>
      <c r="AX126" s="877">
        <f>AW126/I126*100</f>
        <v>13.250231175434903</v>
      </c>
      <c r="AY126" s="1212">
        <v>0.99</v>
      </c>
      <c r="AZ126" s="1028">
        <v>20.23</v>
      </c>
      <c r="BA126" s="1028">
        <v>-14.71</v>
      </c>
      <c r="BB126" s="1028">
        <v>1.46</v>
      </c>
      <c r="BC126" s="1028">
        <v>0.44</v>
      </c>
      <c r="BE126" s="721">
        <v>2011</v>
      </c>
      <c r="BF126" s="1057">
        <f>IF(BE126&gt;2008,0,IF(BE126&gt;2001,1,IF(BE126&gt;1990,2,IF(BE126&gt;1980,3,IF(BE126&gt;1973,4,IF(BE126&gt;1970,5,IF(BE126&gt;1960,6,IF(BE126&gt;1958,7,IF(BE126&gt;1953,8,9)))))))))</f>
        <v>0</v>
      </c>
    </row>
    <row r="127" spans="1:58" ht="11.25" customHeight="1" x14ac:dyDescent="0.2">
      <c r="A127" s="1027" t="s">
        <v>477</v>
      </c>
      <c r="B127" s="1031" t="s">
        <v>478</v>
      </c>
      <c r="C127" s="1181" t="s">
        <v>4283</v>
      </c>
      <c r="D127" s="1181" t="s">
        <v>4420</v>
      </c>
      <c r="E127" s="857">
        <v>12</v>
      </c>
      <c r="F127" s="1245">
        <v>300</v>
      </c>
      <c r="G127" s="1209" t="s">
        <v>107</v>
      </c>
      <c r="H127" s="1209" t="s">
        <v>107</v>
      </c>
      <c r="I127" s="1030">
        <v>105.87</v>
      </c>
      <c r="J127" s="766">
        <f>(M127/I127)*100</f>
        <v>1.8324360064229712</v>
      </c>
      <c r="K127" s="1033">
        <v>0.48499999999999999</v>
      </c>
      <c r="L127" s="1043">
        <v>4</v>
      </c>
      <c r="M127" s="756">
        <f>K127*L127</f>
        <v>1.94</v>
      </c>
      <c r="N127" s="1026" t="s">
        <v>191</v>
      </c>
      <c r="O127" s="860">
        <v>0.36499999999999999</v>
      </c>
      <c r="P127" s="1016">
        <v>43360</v>
      </c>
      <c r="Q127" s="1016">
        <v>43376</v>
      </c>
      <c r="R127" s="756">
        <f>(K127-O127)/O127*100</f>
        <v>32.87671232876712</v>
      </c>
      <c r="S127" s="824">
        <f>IF(INDEX(Historical!$D$7:$D$1455,MATCH(B127,Historical!$B$7:$B$1455,0))=0,"n/a",(INDEX(Historical!$C$7:$C$1455,MATCH(B127,Historical!$B$7:$B$1455,0))/INDEX(Historical!$D$7:$D$1455,MATCH(B127,Historical!$B$7:$B$1455,0))-1)*100)</f>
        <v>10.162601626016254</v>
      </c>
      <c r="T127" s="824">
        <f>IF(INDEX(Historical!$F$7:$F$1455,MATCH(B127,Historical!$B$7:$B$1455,0))=0,"n/a",((INDEX(Historical!$C$7:$C$1455,MATCH(B127,Historical!$B$7:$B$1455,0))/INDEX(Historical!$F$7:$F$1455,MATCH(B127,Historical!$B$7:$B$1455,0)))^(1/3)-1)*100)</f>
        <v>14.612572886914466</v>
      </c>
      <c r="U127" s="824">
        <f>IF(INDEX(Historical!$I$7:$I$1455,MATCH(B127,Historical!$B$7:$B$1455,0))=0,"n/a",((INDEX(Historical!$C$7:$C$1455,MATCH(B127,Historical!$B$7:$B$1455,0))/INDEX(Historical!$I$7:$I$1455,MATCH(B127,Historical!$B$7:$B$1455,0)))^(1/5)-1)*100)</f>
        <v>15.47263386413389</v>
      </c>
      <c r="V127" s="824">
        <f>IF(INDEX(Historical!$O$7:$O$1455,MATCH(B127,Historical!$B$7:$B$1455,0))=0,"n/a",((INDEX(Historical!$C$7:$C$1455,MATCH(B127,Historical!$B$7:$B$1455,0))/INDEX(Historical!$O$7:$O$1455,MATCH(B127,Historical!$B$7:$B$1455,0)))^(1/10)-1)*100)</f>
        <v>27.43120942055959</v>
      </c>
      <c r="W127" s="825">
        <f>IF(OR(U127&lt;=0,U127="n/a",V127&lt;=0,V127="n/a"),"n/a",U127/V127)</f>
        <v>0.56405219423308428</v>
      </c>
      <c r="X127" s="826">
        <f>IF(OR(AJ127&lt;=0,AJ127="n/a",U127&lt;=0,U127="n/a"),"n/a",U127/AJ127)</f>
        <v>0.92099011096035055</v>
      </c>
      <c r="Y127" s="1031"/>
      <c r="Z127" s="766">
        <f>IF(OR(AC127&lt;0.01,AC127="n/a"),"n/a",M127/AC127*100)</f>
        <v>49.743589743589745</v>
      </c>
      <c r="AA127" s="1042">
        <f>IF(OR(AC127&lt;0.01,AC127="n/a"),"n/a",I127/AC127)</f>
        <v>27.146153846153847</v>
      </c>
      <c r="AB127" s="1043">
        <v>12</v>
      </c>
      <c r="AC127" s="1021">
        <v>3.9</v>
      </c>
      <c r="AD127" s="1021">
        <v>2.0299999999999998</v>
      </c>
      <c r="AE127" s="1021">
        <v>2.86</v>
      </c>
      <c r="AF127" s="1021">
        <v>9.99</v>
      </c>
      <c r="AG127" s="1021">
        <v>39.900000000000006</v>
      </c>
      <c r="AH127" s="1021">
        <v>36.1</v>
      </c>
      <c r="AI127" s="1021">
        <v>9.629999999999999</v>
      </c>
      <c r="AJ127" s="1021">
        <v>16.8</v>
      </c>
      <c r="AK127" s="1021">
        <v>13.350000000000001</v>
      </c>
      <c r="AL127" s="1034">
        <v>12520</v>
      </c>
      <c r="AM127" s="1028">
        <v>0.70000000000000007</v>
      </c>
      <c r="AN127" s="1021">
        <v>0</v>
      </c>
      <c r="AO127" s="868">
        <f>IF(U127="n/a","n/a",IF(AA127&lt;0,"n/a",IF(AA127="n/a","n/a",J127+U127-AA127)))</f>
        <v>-9.8410839755969874</v>
      </c>
      <c r="AP127" s="869">
        <f>IF(U127="n/a","n/a",J127+U127)</f>
        <v>17.30506987055686</v>
      </c>
      <c r="AQ127" s="1044">
        <f>IF(OR(AC127&lt;0.01,AF127="n/a"),"n/a",(I127/SQRT(22.5*AC127*(I127/AF127))-1)*100)</f>
        <v>247.17275681845067</v>
      </c>
      <c r="AR127" s="766">
        <f>INDEX(Historical!$C$7:$C$1455,MATCH(B127,Historical!$B$7:$B$1455,0))*IF(AH127="n/a",1.03,IF(AH127&lt;0,1.01,IF(AH127&gt;10,1.1,(1+AH127/100))))</f>
        <v>1.4905000000000002</v>
      </c>
      <c r="AS127" s="1042">
        <f>IF($AI127="n/a",1.03*AR127,IF($AI127&lt;0,1.01*AR127,IF($AI127&gt;10,1.1*AR127,(1+$AI127/100)*AR127)))</f>
        <v>1.6340351500000003</v>
      </c>
      <c r="AT127" s="1042">
        <f>IF($AK127="n/a",1.03*AS127,IF($AK127&lt;0,1.01*AS127,IF($AK127&gt;10,1.1*AS127,(1+$AK127/100)*AS127)))</f>
        <v>1.7974386650000005</v>
      </c>
      <c r="AU127" s="1042">
        <f>IF($AK127="n/a",1.03*AT127,IF($AK127&lt;0,1.01*AT127,IF($AK127&gt;10,1.1*AT127,(1+$AK127/100)*AT127)))</f>
        <v>1.9771825315000007</v>
      </c>
      <c r="AV127" s="1042">
        <f>IF($AK127="n/a",1.03*AU127,IF($AK127&lt;0,1.01*AU127,IF($AK127&gt;10,1.1*AU127,(1+$AK127/100)*AU127)))</f>
        <v>2.174900784650001</v>
      </c>
      <c r="AW127" s="766">
        <f>SUM(AR127:AV127)</f>
        <v>9.0740571311500027</v>
      </c>
      <c r="AX127" s="877">
        <f>AW127/I127*100</f>
        <v>8.5709427894115446</v>
      </c>
      <c r="AY127" s="1212">
        <v>1.02</v>
      </c>
      <c r="AZ127" s="1028">
        <v>20.979999999999997</v>
      </c>
      <c r="BA127" s="1028">
        <v>-23.419999999999998</v>
      </c>
      <c r="BB127" s="1028">
        <v>-8.6300000000000008</v>
      </c>
      <c r="BC127" s="1028">
        <v>-8.82</v>
      </c>
      <c r="BE127" s="721">
        <v>2007</v>
      </c>
      <c r="BF127" s="1057">
        <f>IF(BE127&gt;2008,0,IF(BE127&gt;2001,1,IF(BE127&gt;1990,2,IF(BE127&gt;1980,3,IF(BE127&gt;1973,4,IF(BE127&gt;1970,5,IF(BE127&gt;1960,6,IF(BE127&gt;1958,7,IF(BE127&gt;1953,8,9)))))))))</f>
        <v>1</v>
      </c>
    </row>
    <row r="128" spans="1:58" ht="11.25" customHeight="1" x14ac:dyDescent="0.2">
      <c r="A128" s="1019" t="s">
        <v>1024</v>
      </c>
      <c r="B128" s="1031" t="s">
        <v>1025</v>
      </c>
      <c r="C128" s="1181" t="s">
        <v>109</v>
      </c>
      <c r="D128" s="1181" t="s">
        <v>4430</v>
      </c>
      <c r="E128" s="857">
        <v>7</v>
      </c>
      <c r="F128" s="1245">
        <v>582</v>
      </c>
      <c r="G128" s="1187" t="s">
        <v>107</v>
      </c>
      <c r="H128" s="1187" t="s">
        <v>107</v>
      </c>
      <c r="I128" s="1030">
        <v>43.88</v>
      </c>
      <c r="J128" s="766">
        <f>(M128/I128)*100</f>
        <v>1.3673655423883317</v>
      </c>
      <c r="K128" s="1033">
        <v>0.15</v>
      </c>
      <c r="L128" s="1043">
        <v>4</v>
      </c>
      <c r="M128" s="756">
        <f>K128*L128</f>
        <v>0.6</v>
      </c>
      <c r="N128" s="1026" t="s">
        <v>153</v>
      </c>
      <c r="O128" s="860">
        <v>0.14000000000000001</v>
      </c>
      <c r="P128" s="1016">
        <v>43158</v>
      </c>
      <c r="Q128" s="1016">
        <v>43188</v>
      </c>
      <c r="R128" s="756">
        <f>(K128-O128)/O128*100</f>
        <v>7.1428571428571281</v>
      </c>
      <c r="S128" s="824">
        <f>IF(INDEX(Historical!$D$7:$D$1455,MATCH(B128,Historical!$B$7:$B$1455,0))=0,"n/a",(INDEX(Historical!$C$7:$C$1455,MATCH(B128,Historical!$B$7:$B$1455,0))/INDEX(Historical!$D$7:$D$1455,MATCH(B128,Historical!$B$7:$B$1455,0))-1)*100)</f>
        <v>7.6923076923077094</v>
      </c>
      <c r="T128" s="824">
        <f>IF(INDEX(Historical!$F$7:$F$1455,MATCH(B128,Historical!$B$7:$B$1455,0))=0,"n/a",((INDEX(Historical!$C$7:$C$1455,MATCH(B128,Historical!$B$7:$B$1455,0))/INDEX(Historical!$F$7:$F$1455,MATCH(B128,Historical!$B$7:$B$1455,0)))^(1/3)-1)*100)</f>
        <v>9.4868380211810646</v>
      </c>
      <c r="U128" s="824">
        <f>IF(INDEX(Historical!$I$7:$I$1455,MATCH(B128,Historical!$B$7:$B$1455,0))=0,"n/a",((INDEX(Historical!$C$7:$C$1455,MATCH(B128,Historical!$B$7:$B$1455,0))/INDEX(Historical!$I$7:$I$1455,MATCH(B128,Historical!$B$7:$B$1455,0)))^(1/5)-1)*100)</f>
        <v>10.769164624430871</v>
      </c>
      <c r="V128" s="824">
        <f>IF(INDEX(Historical!$O$7:$O$1455,MATCH(B128,Historical!$B$7:$B$1455,0))=0,"n/a",((INDEX(Historical!$C$7:$C$1455,MATCH(B128,Historical!$B$7:$B$1455,0))/INDEX(Historical!$O$7:$O$1455,MATCH(B128,Historical!$B$7:$B$1455,0)))^(1/10)-1)*100)</f>
        <v>7.6438249453615992</v>
      </c>
      <c r="W128" s="825">
        <f>IF(OR(U128&lt;=0,U128="n/a",V128&lt;=0,V128="n/a"),"n/a",U128/V128)</f>
        <v>1.4088711739749848</v>
      </c>
      <c r="X128" s="826" t="str">
        <f>IF(OR(AJ128&lt;=0,AJ128="n/a",U128&lt;=0,U128="n/a"),"n/a",U128/AJ128)</f>
        <v>n/a</v>
      </c>
      <c r="Y128" s="1032" t="s">
        <v>830</v>
      </c>
      <c r="Z128" s="766">
        <f>IF(OR(AC128&lt;0.01,AC128="n/a"),"n/a",M128/AC128*100)</f>
        <v>23.4375</v>
      </c>
      <c r="AA128" s="1042">
        <f>IF(OR(AC128&lt;0.01,AC128="n/a"),"n/a",I128/AC128)</f>
        <v>17.140625</v>
      </c>
      <c r="AB128" s="1043">
        <v>12</v>
      </c>
      <c r="AC128" s="1021">
        <v>2.56</v>
      </c>
      <c r="AD128" s="1021">
        <v>2.39</v>
      </c>
      <c r="AE128" s="1021">
        <v>0.81</v>
      </c>
      <c r="AF128" s="1021">
        <v>1.85</v>
      </c>
      <c r="AG128" s="1021">
        <v>10.5</v>
      </c>
      <c r="AH128" s="1021">
        <v>-13.5</v>
      </c>
      <c r="AI128" s="1021">
        <v>-4.7</v>
      </c>
      <c r="AJ128" s="1021">
        <v>-7.3</v>
      </c>
      <c r="AK128" s="1021">
        <v>7.1800000000000006</v>
      </c>
      <c r="AL128" s="1034">
        <v>43700</v>
      </c>
      <c r="AM128" s="1028">
        <v>12.9</v>
      </c>
      <c r="AN128" s="1021">
        <v>4.88</v>
      </c>
      <c r="AO128" s="868">
        <f>IF(U128="n/a","n/a",IF(AA128&lt;0,"n/a",IF(AA128="n/a","n/a",J128+U128-AA128)))</f>
        <v>-5.0040948331807975</v>
      </c>
      <c r="AP128" s="869">
        <f>IF(U128="n/a","n/a",J128+U128)</f>
        <v>12.136530166819202</v>
      </c>
      <c r="AQ128" s="1044">
        <f>IF(OR(AC128&lt;0.01,AF128="n/a"),"n/a",(I128/SQRT(22.5*AC128*(I128/AF128))-1)*100)</f>
        <v>18.715638303375105</v>
      </c>
      <c r="AR128" s="766">
        <f>INDEX(Historical!$C$7:$C$1455,MATCH(B128,Historical!$B$7:$B$1455,0))*IF(AH128="n/a",1.03,IF(AH128&lt;0,1.01,IF(AH128&gt;10,1.1,(1+AH128/100))))</f>
        <v>0.5656000000000001</v>
      </c>
      <c r="AS128" s="1042">
        <f>IF($AI128="n/a",1.03*AR128,IF($AI128&lt;0,1.01*AR128,IF($AI128&gt;10,1.1*AR128,(1+$AI128/100)*AR128)))</f>
        <v>0.5712560000000001</v>
      </c>
      <c r="AT128" s="1042">
        <f>IF($AK128="n/a",1.03*AS128,IF($AK128&lt;0,1.01*AS128,IF($AK128&gt;10,1.1*AS128,(1+$AK128/100)*AS128)))</f>
        <v>0.61227218080000012</v>
      </c>
      <c r="AU128" s="1042">
        <f>IF($AK128="n/a",1.03*AT128,IF($AK128&lt;0,1.01*AT128,IF($AK128&gt;10,1.1*AT128,(1+$AK128/100)*AT128)))</f>
        <v>0.65623332338144014</v>
      </c>
      <c r="AV128" s="1042">
        <f>IF($AK128="n/a",1.03*AU128,IF($AK128&lt;0,1.01*AU128,IF($AK128&gt;10,1.1*AU128,(1+$AK128/100)*AU128)))</f>
        <v>0.70335087600022761</v>
      </c>
      <c r="AW128" s="766">
        <f>SUM(AR128:AV128)</f>
        <v>3.1087123801816681</v>
      </c>
      <c r="AX128" s="877">
        <f>AW128/I128*100</f>
        <v>7.0845769830940473</v>
      </c>
      <c r="AY128" s="1212">
        <v>1</v>
      </c>
      <c r="AZ128" s="1028">
        <v>17.89</v>
      </c>
      <c r="BA128" s="1028">
        <v>-2.58</v>
      </c>
      <c r="BB128" s="1028">
        <v>2.58</v>
      </c>
      <c r="BC128" s="1028">
        <v>6.2399999999999993</v>
      </c>
      <c r="BE128" s="721">
        <v>2012</v>
      </c>
      <c r="BF128" s="1057">
        <f>IF(BE128&gt;2008,0,IF(BE128&gt;2001,1,IF(BE128&gt;1990,2,IF(BE128&gt;1980,3,IF(BE128&gt;1973,4,IF(BE128&gt;1970,5,IF(BE128&gt;1960,6,IF(BE128&gt;1958,7,IF(BE128&gt;1953,8,9)))))))))</f>
        <v>0</v>
      </c>
    </row>
    <row r="129" spans="1:58" ht="11.25" customHeight="1" x14ac:dyDescent="0.2">
      <c r="A129" s="1027" t="s">
        <v>479</v>
      </c>
      <c r="B129" s="1031" t="s">
        <v>480</v>
      </c>
      <c r="C129" s="1181" t="s">
        <v>132</v>
      </c>
      <c r="D129" s="1181" t="s">
        <v>4423</v>
      </c>
      <c r="E129" s="857">
        <v>11</v>
      </c>
      <c r="F129" s="1245">
        <v>306</v>
      </c>
      <c r="G129" s="1245" t="s">
        <v>107</v>
      </c>
      <c r="H129" s="1245" t="s">
        <v>107</v>
      </c>
      <c r="I129" s="1030">
        <v>38.17</v>
      </c>
      <c r="J129" s="766">
        <f>(M129/I129)*100</f>
        <v>4.925334031962274</v>
      </c>
      <c r="K129" s="1033">
        <v>0.47</v>
      </c>
      <c r="L129" s="1043">
        <v>4</v>
      </c>
      <c r="M129" s="756">
        <f>K129*L129</f>
        <v>1.88</v>
      </c>
      <c r="N129" s="1026" t="s">
        <v>153</v>
      </c>
      <c r="O129" s="860">
        <v>0.435</v>
      </c>
      <c r="P129" s="1016">
        <v>43158</v>
      </c>
      <c r="Q129" s="1016">
        <v>43188</v>
      </c>
      <c r="R129" s="756">
        <f>(K129-O129)/O129*100</f>
        <v>8.0459770114942479</v>
      </c>
      <c r="S129" s="824">
        <f>IF(INDEX(Historical!$D$7:$D$1455,MATCH(B129,Historical!$B$7:$B$1455,0))=0,"n/a",(INDEX(Historical!$C$7:$C$1455,MATCH(B129,Historical!$B$7:$B$1455,0))/INDEX(Historical!$D$7:$D$1455,MATCH(B129,Historical!$B$7:$B$1455,0))-1)*100)</f>
        <v>12.743224067438575</v>
      </c>
      <c r="T129" s="824">
        <f>IF(INDEX(Historical!$F$7:$F$1455,MATCH(B129,Historical!$B$7:$B$1455,0))=0,"n/a",((INDEX(Historical!$C$7:$C$1455,MATCH(B129,Historical!$B$7:$B$1455,0))/INDEX(Historical!$F$7:$F$1455,MATCH(B129,Historical!$B$7:$B$1455,0)))^(1/3)-1)*100)</f>
        <v>10.776190542340846</v>
      </c>
      <c r="U129" s="824">
        <f>IF(INDEX(Historical!$I$7:$I$1455,MATCH(B129,Historical!$B$7:$B$1455,0))=0,"n/a",((INDEX(Historical!$C$7:$C$1455,MATCH(B129,Historical!$B$7:$B$1455,0))/INDEX(Historical!$I$7:$I$1455,MATCH(B129,Historical!$B$7:$B$1455,0)))^(1/5)-1)*100)</f>
        <v>11.714578086971738</v>
      </c>
      <c r="V129" s="824" t="str">
        <f>IF(INDEX(Historical!$O$7:$O$1455,MATCH(B129,Historical!$B$7:$B$1455,0))=0,"n/a",((INDEX(Historical!$C$7:$C$1455,MATCH(B129,Historical!$B$7:$B$1455,0))/INDEX(Historical!$O$7:$O$1455,MATCH(B129,Historical!$B$7:$B$1455,0)))^(1/10)-1)*100)</f>
        <v>n/a</v>
      </c>
      <c r="W129" s="825" t="str">
        <f>IF(OR(U129&lt;=0,U129="n/a",V129&lt;=0,V129="n/a"),"n/a",U129/V129)</f>
        <v>n/a</v>
      </c>
      <c r="X129" s="826">
        <f>IF(OR(AJ129&lt;=0,AJ129="n/a",U129&lt;=0,U129="n/a"),"n/a",U129/AJ129)</f>
        <v>0.28092513398013763</v>
      </c>
      <c r="Y129" s="1031" t="s">
        <v>481</v>
      </c>
      <c r="Z129" s="766">
        <f>IF(OR(AC129&lt;0.01,AC129="n/a"),"n/a",M129/AC129*100)</f>
        <v>303.22580645161293</v>
      </c>
      <c r="AA129" s="1042">
        <f>IF(OR(AC129&lt;0.01,AC129="n/a"),"n/a",I129/AC129)</f>
        <v>61.564516129032263</v>
      </c>
      <c r="AB129" s="1043">
        <v>12</v>
      </c>
      <c r="AC129" s="1021">
        <v>0.62</v>
      </c>
      <c r="AD129" s="1021">
        <v>3.98</v>
      </c>
      <c r="AE129" s="1021">
        <v>3.53</v>
      </c>
      <c r="AF129" s="1021">
        <v>2.02</v>
      </c>
      <c r="AG129" s="1021">
        <v>3.1</v>
      </c>
      <c r="AH129" s="1021">
        <v>-103.69999999999999</v>
      </c>
      <c r="AI129" s="1021">
        <v>-12.379999999999999</v>
      </c>
      <c r="AJ129" s="1021">
        <v>41.699999999999996</v>
      </c>
      <c r="AK129" s="1021">
        <v>15.61</v>
      </c>
      <c r="AL129" s="1034">
        <v>14860</v>
      </c>
      <c r="AM129" s="1028">
        <v>42.3</v>
      </c>
      <c r="AN129" s="1021">
        <v>2.21</v>
      </c>
      <c r="AO129" s="868">
        <f>IF(U129="n/a","n/a",IF(AA129&lt;0,"n/a",IF(AA129="n/a","n/a",J129+U129-AA129)))</f>
        <v>-44.92460401009825</v>
      </c>
      <c r="AP129" s="869">
        <f>IF(U129="n/a","n/a",J129+U129)</f>
        <v>16.639912118934014</v>
      </c>
      <c r="AQ129" s="1044">
        <f>IF(OR(AC129&lt;0.01,AF129="n/a"),"n/a",(I129/SQRT(22.5*AC129*(I129/AF129))-1)*100)</f>
        <v>135.09839318950432</v>
      </c>
      <c r="AR129" s="766">
        <f>INDEX(Historical!$C$7:$C$1455,MATCH(B129,Historical!$B$7:$B$1455,0))*IF(AH129="n/a",1.03,IF(AH129&lt;0,1.01,IF(AH129&gt;10,1.1,(1+AH129/100))))</f>
        <v>1.7574000000000001</v>
      </c>
      <c r="AS129" s="1042">
        <f>IF($AI129="n/a",1.03*AR129,IF($AI129&lt;0,1.01*AR129,IF($AI129&gt;10,1.1*AR129,(1+$AI129/100)*AR129)))</f>
        <v>1.7749740000000001</v>
      </c>
      <c r="AT129" s="1042">
        <f>IF($AK129="n/a",1.03*AS129,IF($AK129&lt;0,1.01*AS129,IF($AK129&gt;10,1.1*AS129,(1+$AK129/100)*AS129)))</f>
        <v>1.9524714000000003</v>
      </c>
      <c r="AU129" s="1042">
        <f>IF($AK129="n/a",1.03*AT129,IF($AK129&lt;0,1.01*AT129,IF($AK129&gt;10,1.1*AT129,(1+$AK129/100)*AT129)))</f>
        <v>2.1477185400000005</v>
      </c>
      <c r="AV129" s="1042">
        <f>IF($AK129="n/a",1.03*AU129,IF($AK129&lt;0,1.01*AU129,IF($AK129&gt;10,1.1*AU129,(1+$AK129/100)*AU129)))</f>
        <v>2.3624903940000008</v>
      </c>
      <c r="AW129" s="766">
        <f>SUM(AR129:AV129)</f>
        <v>9.9950543340000024</v>
      </c>
      <c r="AX129" s="877">
        <f>AW129/I129*100</f>
        <v>26.185628331150124</v>
      </c>
      <c r="AY129" s="1212">
        <v>0.9</v>
      </c>
      <c r="AZ129" s="1028">
        <v>3.61</v>
      </c>
      <c r="BA129" s="1028">
        <v>-18.579999999999998</v>
      </c>
      <c r="BB129" s="1028">
        <v>-3.01</v>
      </c>
      <c r="BC129" s="1028">
        <v>-4.1000000000000005</v>
      </c>
      <c r="BE129" s="721">
        <v>2008</v>
      </c>
      <c r="BF129" s="1057">
        <f>IF(BE129&gt;2008,0,IF(BE129&gt;2001,1,IF(BE129&gt;1990,2,IF(BE129&gt;1980,3,IF(BE129&gt;1973,4,IF(BE129&gt;1970,5,IF(BE129&gt;1960,6,IF(BE129&gt;1958,7,IF(BE129&gt;1953,8,9)))))))))</f>
        <v>1</v>
      </c>
    </row>
    <row r="130" spans="1:58" ht="11.25" customHeight="1" x14ac:dyDescent="0.2">
      <c r="A130" s="1036" t="s">
        <v>1026</v>
      </c>
      <c r="B130" s="1031" t="s">
        <v>1027</v>
      </c>
      <c r="C130" s="1181" t="s">
        <v>4414</v>
      </c>
      <c r="D130" s="1181" t="s">
        <v>4445</v>
      </c>
      <c r="E130" s="857">
        <v>6</v>
      </c>
      <c r="F130" s="1245">
        <v>687</v>
      </c>
      <c r="G130" s="1209" t="s">
        <v>107</v>
      </c>
      <c r="H130" s="1209" t="s">
        <v>107</v>
      </c>
      <c r="I130" s="1030">
        <v>17.66</v>
      </c>
      <c r="J130" s="766">
        <f>(M130/I130)*100</f>
        <v>7.1347678369195924</v>
      </c>
      <c r="K130" s="1033">
        <v>0.315</v>
      </c>
      <c r="L130" s="1043">
        <v>4</v>
      </c>
      <c r="M130" s="756">
        <f>K130*L130</f>
        <v>1.26</v>
      </c>
      <c r="N130" s="1026" t="s">
        <v>153</v>
      </c>
      <c r="O130" s="860">
        <v>0.29499999999999998</v>
      </c>
      <c r="P130" s="1016">
        <v>43158</v>
      </c>
      <c r="Q130" s="1016">
        <v>43188</v>
      </c>
      <c r="R130" s="756">
        <f>(K130-O130)/O130*100</f>
        <v>6.7796610169491593</v>
      </c>
      <c r="S130" s="824">
        <f>IF(INDEX(Historical!$D$7:$D$1455,MATCH(B130,Historical!$B$7:$B$1455,0))=0,"n/a",(INDEX(Historical!$C$7:$C$1455,MATCH(B130,Historical!$B$7:$B$1455,0))/INDEX(Historical!$D$7:$D$1455,MATCH(B130,Historical!$B$7:$B$1455,0))-1)*100)</f>
        <v>5.3571428571428381</v>
      </c>
      <c r="T130" s="824">
        <f>IF(INDEX(Historical!$F$7:$F$1455,MATCH(B130,Historical!$B$7:$B$1455,0))=0,"n/a",((INDEX(Historical!$C$7:$C$1455,MATCH(B130,Historical!$B$7:$B$1455,0))/INDEX(Historical!$F$7:$F$1455,MATCH(B130,Historical!$B$7:$B$1455,0)))^(1/3)-1)*100)</f>
        <v>5.6721805258720837</v>
      </c>
      <c r="U130" s="824" t="str">
        <f>IF(INDEX(Historical!$I$7:$I$1455,MATCH(B130,Historical!$B$7:$B$1455,0))=0,"n/a",((INDEX(Historical!$C$7:$C$1455,MATCH(B130,Historical!$B$7:$B$1455,0))/INDEX(Historical!$I$7:$I$1455,MATCH(B130,Historical!$B$7:$B$1455,0)))^(1/5)-1)*100)</f>
        <v>n/a</v>
      </c>
      <c r="V130" s="824" t="str">
        <f>IF(INDEX(Historical!$O$7:$O$1455,MATCH(B130,Historical!$B$7:$B$1455,0))=0,"n/a",((INDEX(Historical!$C$7:$C$1455,MATCH(B130,Historical!$B$7:$B$1455,0))/INDEX(Historical!$O$7:$O$1455,MATCH(B130,Historical!$B$7:$B$1455,0)))^(1/10)-1)*100)</f>
        <v>n/a</v>
      </c>
      <c r="W130" s="825" t="str">
        <f>IF(OR(U130&lt;=0,U130="n/a",V130&lt;=0,V130="n/a"),"n/a",U130/V130)</f>
        <v>n/a</v>
      </c>
      <c r="X130" s="826" t="str">
        <f>IF(OR(AJ130&lt;=0,AJ130="n/a",U130&lt;=0,U130="n/a"),"n/a",U130/AJ130)</f>
        <v>n/a</v>
      </c>
      <c r="Y130" s="1031" t="s">
        <v>481</v>
      </c>
      <c r="Z130" s="766">
        <f>IF(OR(AC130&lt;0.01,AC130="n/a"),"n/a",M130/AC130*100)</f>
        <v>63.959390862944169</v>
      </c>
      <c r="AA130" s="1042">
        <f>IF(OR(AC130&lt;0.01,AC130="n/a"),"n/a",I130/AC130)</f>
        <v>8.964467005076143</v>
      </c>
      <c r="AB130" s="1043">
        <v>12</v>
      </c>
      <c r="AC130" s="1021">
        <v>1.97</v>
      </c>
      <c r="AD130" s="1021" t="s">
        <v>138</v>
      </c>
      <c r="AE130" s="1021">
        <v>0.69</v>
      </c>
      <c r="AF130" s="1021">
        <v>0.59</v>
      </c>
      <c r="AG130" s="1021">
        <v>7.9</v>
      </c>
      <c r="AH130" s="1021">
        <v>-78.5</v>
      </c>
      <c r="AI130" s="1021">
        <v>-8.6199999999999992</v>
      </c>
      <c r="AJ130" s="1021">
        <v>-41</v>
      </c>
      <c r="AK130" s="1021" t="s">
        <v>138</v>
      </c>
      <c r="AL130" s="1034">
        <v>4610</v>
      </c>
      <c r="AM130" s="1028">
        <v>1.38</v>
      </c>
      <c r="AN130" s="1021">
        <v>4.93</v>
      </c>
      <c r="AO130" s="868" t="str">
        <f>IF(U130="n/a","n/a",IF(AA130&lt;0,"n/a",IF(AA130="n/a","n/a",J130+U130-AA130)))</f>
        <v>n/a</v>
      </c>
      <c r="AP130" s="869" t="str">
        <f>IF(U130="n/a","n/a",J130+U130)</f>
        <v>n/a</v>
      </c>
      <c r="AQ130" s="1044">
        <f>IF(OR(AC130&lt;0.01,AF130="n/a"),"n/a",(I130/SQRT(22.5*AC130*(I130/AF130))-1)*100)</f>
        <v>-51.516162908564525</v>
      </c>
      <c r="AR130" s="766">
        <f>INDEX(Historical!$C$7:$C$1455,MATCH(B130,Historical!$B$7:$B$1455,0))*IF(AH130="n/a",1.03,IF(AH130&lt;0,1.01,IF(AH130&gt;10,1.1,(1+AH130/100))))</f>
        <v>1.1918</v>
      </c>
      <c r="AS130" s="1042">
        <f>IF($AI130="n/a",1.03*AR130,IF($AI130&lt;0,1.01*AR130,IF($AI130&gt;10,1.1*AR130,(1+$AI130/100)*AR130)))</f>
        <v>1.2037180000000001</v>
      </c>
      <c r="AT130" s="1042">
        <f>IF($AK130="n/a",1.03*AS130,IF($AK130&lt;0,1.01*AS130,IF($AK130&gt;10,1.1*AS130,(1+$AK130/100)*AS130)))</f>
        <v>1.2398295400000001</v>
      </c>
      <c r="AU130" s="1042">
        <f>IF($AK130="n/a",1.03*AT130,IF($AK130&lt;0,1.01*AT130,IF($AK130&gt;10,1.1*AT130,(1+$AK130/100)*AT130)))</f>
        <v>1.2770244262000001</v>
      </c>
      <c r="AV130" s="1042">
        <f>IF($AK130="n/a",1.03*AU130,IF($AK130&lt;0,1.01*AU130,IF($AK130&gt;10,1.1*AU130,(1+$AK130/100)*AU130)))</f>
        <v>1.3153351589860001</v>
      </c>
      <c r="AW130" s="766">
        <f>SUM(AR130:AV130)</f>
        <v>6.2277071251860008</v>
      </c>
      <c r="AX130" s="877">
        <f>AW130/I130*100</f>
        <v>35.26447975756512</v>
      </c>
      <c r="AY130" s="1212">
        <v>0.88</v>
      </c>
      <c r="AZ130" s="1028">
        <v>1.55</v>
      </c>
      <c r="BA130" s="1028">
        <v>-20.979999999999997</v>
      </c>
      <c r="BB130" s="1028">
        <v>-8.9499999999999993</v>
      </c>
      <c r="BC130" s="1028">
        <v>-10.209999999999999</v>
      </c>
      <c r="BE130" s="721">
        <v>2013</v>
      </c>
      <c r="BF130" s="1057">
        <f>IF(BE130&gt;2008,0,IF(BE130&gt;2001,1,IF(BE130&gt;1990,2,IF(BE130&gt;1980,3,IF(BE130&gt;1973,4,IF(BE130&gt;1970,5,IF(BE130&gt;1960,6,IF(BE130&gt;1958,7,IF(BE130&gt;1953,8,9)))))))))</f>
        <v>0</v>
      </c>
    </row>
    <row r="131" spans="1:58" ht="11.25" customHeight="1" x14ac:dyDescent="0.2">
      <c r="A131" s="1036" t="s">
        <v>4128</v>
      </c>
      <c r="B131" s="661" t="s">
        <v>4129</v>
      </c>
      <c r="C131" s="1181" t="s">
        <v>132</v>
      </c>
      <c r="D131" s="1181" t="s">
        <v>4425</v>
      </c>
      <c r="E131" s="857">
        <v>9</v>
      </c>
      <c r="F131" s="1245">
        <v>353</v>
      </c>
      <c r="G131" s="967" t="s">
        <v>107</v>
      </c>
      <c r="H131" s="967" t="s">
        <v>107</v>
      </c>
      <c r="I131" s="1030">
        <v>28.62</v>
      </c>
      <c r="J131" s="766">
        <f>(M131/I131)*100</f>
        <v>6.848357791754017</v>
      </c>
      <c r="K131" s="1033">
        <v>0.49</v>
      </c>
      <c r="L131" s="690">
        <v>4</v>
      </c>
      <c r="M131" s="756">
        <f>K131*L131</f>
        <v>1.96</v>
      </c>
      <c r="N131" s="654" t="s">
        <v>153</v>
      </c>
      <c r="O131" s="860">
        <v>0.46750000000000003</v>
      </c>
      <c r="P131" s="1016">
        <v>43158</v>
      </c>
      <c r="Q131" s="1016">
        <v>43188</v>
      </c>
      <c r="R131" s="756">
        <f>(K131-O131)/O131*100</f>
        <v>4.8128342245989231</v>
      </c>
      <c r="S131" s="824">
        <f>IF(INDEX(Historical!$D$7:$D$1455,MATCH(B131,Historical!$B$7:$B$1455,0))=0,"n/a",(INDEX(Historical!$C$7:$C$1455,MATCH(B131,Historical!$B$7:$B$1455,0))/INDEX(Historical!$D$7:$D$1455,MATCH(B131,Historical!$B$7:$B$1455,0))-1)*100)</f>
        <v>5.0561797752809001</v>
      </c>
      <c r="T131" s="824">
        <f>IF(INDEX(Historical!$F$7:$F$1455,MATCH(B131,Historical!$B$7:$B$1455,0))=0,"n/a",((INDEX(Historical!$C$7:$C$1455,MATCH(B131,Historical!$B$7:$B$1455,0))/INDEX(Historical!$F$7:$F$1455,MATCH(B131,Historical!$B$7:$B$1455,0)))^(1/3)-1)*100)</f>
        <v>7.0345335936430997</v>
      </c>
      <c r="U131" s="824">
        <f>IF(INDEX(Historical!$I$7:$I$1455,MATCH(B131,Historical!$B$7:$B$1455,0))=0,"n/a",((INDEX(Historical!$C$7:$C$1455,MATCH(B131,Historical!$B$7:$B$1455,0))/INDEX(Historical!$I$7:$I$1455,MATCH(B131,Historical!$B$7:$B$1455,0)))^(1/5)-1)*100)</f>
        <v>6.3814365616994273</v>
      </c>
      <c r="V131" s="824">
        <f>IF(INDEX(Historical!$O$7:$O$1455,MATCH(B131,Historical!$B$7:$B$1455,0))=0,"n/a",((INDEX(Historical!$C$7:$C$1455,MATCH(B131,Historical!$B$7:$B$1455,0))/INDEX(Historical!$O$7:$O$1455,MATCH(B131,Historical!$B$7:$B$1455,0)))^(1/10)-1)*100)</f>
        <v>4.1098377455094592</v>
      </c>
      <c r="W131" s="825">
        <f>IF(OR(U131&lt;=0,U131="n/a",V131&lt;=0,V131="n/a"),"n/a",U131/V131)</f>
        <v>1.5527222622528078</v>
      </c>
      <c r="X131" s="826" t="str">
        <f>IF(OR(AJ131&lt;=0,AJ131="n/a",U131&lt;=0,U131="n/a"),"n/a",U131/AJ131)</f>
        <v>n/a</v>
      </c>
      <c r="Y131" s="1031" t="s">
        <v>481</v>
      </c>
      <c r="Z131" s="766" t="str">
        <f>IF(OR(AC131&lt;0.01,AC131="n/a"),"n/a",M131/AC131*100)</f>
        <v>n/a</v>
      </c>
      <c r="AA131" s="689" t="str">
        <f>IF(OR(AC131&lt;0.01,AC131="n/a"),"n/a",I131/AC131)</f>
        <v>n/a</v>
      </c>
      <c r="AB131" s="690">
        <v>12</v>
      </c>
      <c r="AC131" s="1021">
        <v>-0.26</v>
      </c>
      <c r="AD131" s="1021" t="s">
        <v>138</v>
      </c>
      <c r="AE131" s="1021">
        <v>1.81</v>
      </c>
      <c r="AF131" s="1021">
        <v>1.49</v>
      </c>
      <c r="AG131" s="1021" t="s">
        <v>138</v>
      </c>
      <c r="AH131" s="1021" t="s">
        <v>138</v>
      </c>
      <c r="AI131" s="1021" t="s">
        <v>138</v>
      </c>
      <c r="AJ131" s="649">
        <v>-86.13</v>
      </c>
      <c r="AK131" s="649" t="s">
        <v>138</v>
      </c>
      <c r="AL131" s="1034">
        <v>5160</v>
      </c>
      <c r="AM131" s="659" t="s">
        <v>138</v>
      </c>
      <c r="AN131" s="1021" t="s">
        <v>138</v>
      </c>
      <c r="AO131" s="868" t="str">
        <f>IF(U131="n/a","n/a",IF(AA131&lt;0,"n/a",IF(AA131="n/a","n/a",J131+U131-AA131)))</f>
        <v>n/a</v>
      </c>
      <c r="AP131" s="869">
        <f>IF(U131="n/a","n/a",J131+U131)</f>
        <v>13.229794353453444</v>
      </c>
      <c r="AQ131" s="691" t="str">
        <f>IF(OR(AC131&lt;0.01,AF131="n/a"),"n/a",(I131/SQRT(22.5*AC131*(I131/AF131))-1)*100)</f>
        <v>n/a</v>
      </c>
      <c r="AR131" s="766">
        <f>INDEX(Historical!$C$7:$C$1455,MATCH(B131,Historical!$B$7:$B$1455,0))*IF(AH131="n/a",1.03,IF(AH131&lt;0,1.01,IF(AH131&gt;10,1.1,(1+AH131/100))))</f>
        <v>1.9261000000000001</v>
      </c>
      <c r="AS131" s="689">
        <f>IF($AI131="n/a",1.03*AR131,IF($AI131&lt;0,1.01*AR131,IF($AI131&gt;10,1.1*AR131,(1+$AI131/100)*AR131)))</f>
        <v>1.9838830000000003</v>
      </c>
      <c r="AT131" s="689">
        <f>IF($AK131="n/a",1.03*AS131,IF($AK131&lt;0,1.01*AS131,IF($AK131&gt;10,1.1*AS131,(1+$AK131/100)*AS131)))</f>
        <v>2.0433994900000005</v>
      </c>
      <c r="AU131" s="689">
        <f>IF($AK131="n/a",1.03*AT131,IF($AK131&lt;0,1.01*AT131,IF($AK131&gt;10,1.1*AT131,(1+$AK131/100)*AT131)))</f>
        <v>2.1047014747000006</v>
      </c>
      <c r="AV131" s="689">
        <f>IF($AK131="n/a",1.03*AU131,IF($AK131&lt;0,1.01*AU131,IF($AK131&gt;10,1.1*AU131,(1+$AK131/100)*AU131)))</f>
        <v>2.1678425189410007</v>
      </c>
      <c r="AW131" s="766">
        <f>SUM(AR131:AV131)</f>
        <v>10.225926483641002</v>
      </c>
      <c r="AX131" s="877">
        <f>AW131/I131*100</f>
        <v>35.730001689870726</v>
      </c>
      <c r="AY131" s="1212" t="s">
        <v>138</v>
      </c>
      <c r="AZ131" s="1028">
        <v>9.74</v>
      </c>
      <c r="BA131" s="1028">
        <v>-19.02</v>
      </c>
      <c r="BB131" s="1028">
        <v>-1.3</v>
      </c>
      <c r="BC131" s="1028">
        <v>-5.6899999999999995</v>
      </c>
      <c r="BE131" s="721">
        <v>2010</v>
      </c>
      <c r="BF131" s="1057">
        <f>IF(BE131&gt;2008,0,IF(BE131&gt;2001,1,IF(BE131&gt;1990,2,IF(BE131&gt;1980,3,IF(BE131&gt;1973,4,IF(BE131&gt;1970,5,IF(BE131&gt;1960,6,IF(BE131&gt;1958,7,IF(BE131&gt;1953,8,9)))))))))</f>
        <v>0</v>
      </c>
    </row>
    <row r="132" spans="1:58" s="905" customFormat="1" ht="11.25" customHeight="1" x14ac:dyDescent="0.2">
      <c r="A132" s="760" t="s">
        <v>482</v>
      </c>
      <c r="B132" s="914" t="s">
        <v>483</v>
      </c>
      <c r="C132" s="1181" t="s">
        <v>109</v>
      </c>
      <c r="D132" s="1181" t="s">
        <v>119</v>
      </c>
      <c r="E132" s="885">
        <v>25</v>
      </c>
      <c r="F132" s="1245">
        <v>127</v>
      </c>
      <c r="G132" s="1244" t="s">
        <v>107</v>
      </c>
      <c r="H132" s="1244" t="s">
        <v>107</v>
      </c>
      <c r="I132" s="898">
        <v>29.02</v>
      </c>
      <c r="J132" s="887">
        <f>(M132/I132)*100</f>
        <v>1.1026878015161956</v>
      </c>
      <c r="K132" s="912">
        <v>0.08</v>
      </c>
      <c r="L132" s="889">
        <v>4</v>
      </c>
      <c r="M132" s="890">
        <f>K132*L132</f>
        <v>0.32</v>
      </c>
      <c r="N132" s="891" t="s">
        <v>123</v>
      </c>
      <c r="O132" s="913">
        <v>7.4999999999999997E-2</v>
      </c>
      <c r="P132" s="893">
        <v>43398</v>
      </c>
      <c r="Q132" s="893">
        <v>43411</v>
      </c>
      <c r="R132" s="890">
        <f>(K132-O132)/O132*100</f>
        <v>6.6666666666666732</v>
      </c>
      <c r="S132" s="824">
        <f>IF(INDEX(Historical!$D$7:$D$1455,MATCH(B132,Historical!$B$7:$B$1455,0))=0,"n/a",(INDEX(Historical!$C$7:$C$1455,MATCH(B132,Historical!$B$7:$B$1455,0))/INDEX(Historical!$D$7:$D$1455,MATCH(B132,Historical!$B$7:$B$1455,0))-1)*100)</f>
        <v>10.44776119402988</v>
      </c>
      <c r="T132" s="824">
        <f>IF(INDEX(Historical!$F$7:$F$1455,MATCH(B132,Historical!$B$7:$B$1455,0))=0,"n/a",((INDEX(Historical!$C$7:$C$1455,MATCH(B132,Historical!$B$7:$B$1455,0))/INDEX(Historical!$F$7:$F$1455,MATCH(B132,Historical!$B$7:$B$1455,0)))^(1/3)-1)*100)</f>
        <v>10.620693158624173</v>
      </c>
      <c r="U132" s="824">
        <f>IF(INDEX(Historical!$I$7:$I$1455,MATCH(B132,Historical!$B$7:$B$1455,0))=0,"n/a",((INDEX(Historical!$C$7:$C$1455,MATCH(B132,Historical!$B$7:$B$1455,0))/INDEX(Historical!$I$7:$I$1455,MATCH(B132,Historical!$B$7:$B$1455,0)))^(1/5)-1)*100)</f>
        <v>9.9752043443329654</v>
      </c>
      <c r="V132" s="824">
        <f>IF(INDEX(Historical!$O$7:$O$1455,MATCH(B132,Historical!$B$7:$B$1455,0))=0,"n/a",((INDEX(Historical!$C$7:$C$1455,MATCH(B132,Historical!$B$7:$B$1455,0))/INDEX(Historical!$O$7:$O$1455,MATCH(B132,Historical!$B$7:$B$1455,0)))^(1/10)-1)*100)</f>
        <v>8.3017059084192546</v>
      </c>
      <c r="W132" s="894">
        <f>IF(OR(U132&lt;=0,U132="n/a",V132&lt;=0,V132="n/a"),"n/a",U132/V132)</f>
        <v>1.2015848856096571</v>
      </c>
      <c r="X132" s="895">
        <f>IF(OR(AJ132&lt;=0,AJ132="n/a",U132&lt;=0,U132="n/a"),"n/a",U132/AJ132)</f>
        <v>0.39741849977422172</v>
      </c>
      <c r="Y132" s="1178"/>
      <c r="Z132" s="887">
        <f>IF(OR(AC132&lt;0.01,AC132="n/a"),"n/a",M132/AC132*100)</f>
        <v>23.188405797101453</v>
      </c>
      <c r="AA132" s="897">
        <f>IF(OR(AC132&lt;0.01,AC132="n/a"),"n/a",I132/AC132)</f>
        <v>21.028985507246379</v>
      </c>
      <c r="AB132" s="889">
        <v>12</v>
      </c>
      <c r="AC132" s="898">
        <v>1.38</v>
      </c>
      <c r="AD132" s="898">
        <v>1.35</v>
      </c>
      <c r="AE132" s="898">
        <v>4.07</v>
      </c>
      <c r="AF132" s="898">
        <v>2.67</v>
      </c>
      <c r="AG132" s="898">
        <v>12.7</v>
      </c>
      <c r="AH132" s="898">
        <v>5.8000000000000007</v>
      </c>
      <c r="AI132" s="898">
        <v>9.2799999999999994</v>
      </c>
      <c r="AJ132" s="898">
        <v>25.1</v>
      </c>
      <c r="AK132" s="898">
        <v>15.620000000000001</v>
      </c>
      <c r="AL132" s="899">
        <v>8050.0000000000009</v>
      </c>
      <c r="AM132" s="900">
        <v>1.6</v>
      </c>
      <c r="AN132" s="898">
        <v>0.28999999999999998</v>
      </c>
      <c r="AO132" s="901">
        <f>IF(U132="n/a","n/a",IF(AA132&lt;0,"n/a",IF(AA132="n/a","n/a",J132+U132-AA132)))</f>
        <v>-9.9510933613972181</v>
      </c>
      <c r="AP132" s="902">
        <f>IF(U132="n/a","n/a",J132+U132)</f>
        <v>11.077892145849161</v>
      </c>
      <c r="AQ132" s="903">
        <f>IF(OR(AC132&lt;0.01,AF132="n/a"),"n/a",(I132/SQRT(22.5*AC132*(I132/AF132))-1)*100)</f>
        <v>57.969605099416846</v>
      </c>
      <c r="AR132" s="766">
        <f>INDEX(Historical!$C$7:$C$1455,MATCH(B132,Historical!$B$7:$B$1455,0))*IF(AH132="n/a",1.03,IF(AH132&lt;0,1.01,IF(AH132&gt;10,1.1,(1+AH132/100))))</f>
        <v>0.29359500000000005</v>
      </c>
      <c r="AS132" s="897">
        <f>IF($AI132="n/a",1.03*AR132,IF($AI132&lt;0,1.01*AR132,IF($AI132&gt;10,1.1*AR132,(1+$AI132/100)*AR132)))</f>
        <v>0.32084061600000008</v>
      </c>
      <c r="AT132" s="897">
        <f>IF($AK132="n/a",1.03*AS132,IF($AK132&lt;0,1.01*AS132,IF($AK132&gt;10,1.1*AS132,(1+$AK132/100)*AS132)))</f>
        <v>0.35292467760000013</v>
      </c>
      <c r="AU132" s="897">
        <f>IF($AK132="n/a",1.03*AT132,IF($AK132&lt;0,1.01*AT132,IF($AK132&gt;10,1.1*AT132,(1+$AK132/100)*AT132)))</f>
        <v>0.38821714536000018</v>
      </c>
      <c r="AV132" s="897">
        <f>IF($AK132="n/a",1.03*AU132,IF($AK132&lt;0,1.01*AU132,IF($AK132&gt;10,1.1*AU132,(1+$AK132/100)*AU132)))</f>
        <v>0.42703885989600021</v>
      </c>
      <c r="AW132" s="887">
        <f>SUM(AR132:AV132)</f>
        <v>1.7826162988560008</v>
      </c>
      <c r="AX132" s="904">
        <f>AW132/I132*100</f>
        <v>6.1427163985389415</v>
      </c>
      <c r="AY132" s="1213">
        <v>0.73</v>
      </c>
      <c r="AZ132" s="900">
        <v>19.23</v>
      </c>
      <c r="BA132" s="900">
        <v>-8.02</v>
      </c>
      <c r="BB132" s="900">
        <v>0.73</v>
      </c>
      <c r="BC132" s="900">
        <v>3.06</v>
      </c>
      <c r="BD132" s="1079"/>
      <c r="BE132" s="721">
        <v>1995</v>
      </c>
      <c r="BF132" s="1057">
        <f>IF(BE132&gt;2008,0,IF(BE132&gt;2001,1,IF(BE132&gt;1990,2,IF(BE132&gt;1980,3,IF(BE132&gt;1973,4,IF(BE132&gt;1970,5,IF(BE132&gt;1960,6,IF(BE132&gt;1958,7,IF(BE132&gt;1953,8,9)))))))))</f>
        <v>2</v>
      </c>
    </row>
    <row r="133" spans="1:58" ht="11.25" customHeight="1" x14ac:dyDescent="0.2">
      <c r="A133" s="1027" t="s">
        <v>163</v>
      </c>
      <c r="B133" s="1031" t="s">
        <v>164</v>
      </c>
      <c r="C133" s="1181" t="s">
        <v>129</v>
      </c>
      <c r="D133" s="1181" t="s">
        <v>4442</v>
      </c>
      <c r="E133" s="857">
        <v>35</v>
      </c>
      <c r="F133" s="1245">
        <v>79</v>
      </c>
      <c r="G133" s="1245" t="s">
        <v>116</v>
      </c>
      <c r="H133" s="1245" t="s">
        <v>116</v>
      </c>
      <c r="I133" s="1021">
        <v>47.72</v>
      </c>
      <c r="J133" s="766">
        <f>(M133/I133)*100</f>
        <v>1.3914501257334451</v>
      </c>
      <c r="K133" s="1033">
        <v>0.16600000000000001</v>
      </c>
      <c r="L133" s="1043">
        <v>4</v>
      </c>
      <c r="M133" s="756">
        <f>K133*L133</f>
        <v>0.66400000000000003</v>
      </c>
      <c r="N133" s="1026" t="s">
        <v>165</v>
      </c>
      <c r="O133" s="860">
        <v>0.158</v>
      </c>
      <c r="P133" s="1016">
        <v>43439</v>
      </c>
      <c r="Q133" s="1016">
        <v>43467</v>
      </c>
      <c r="R133" s="756">
        <f>(K133-O133)/O133*100</f>
        <v>5.0632911392405111</v>
      </c>
      <c r="S133" s="824">
        <f>IF(INDEX(Historical!$D$7:$D$1455,MATCH(B133,Historical!$B$7:$B$1455,0))=0,"n/a",(INDEX(Historical!$C$7:$C$1455,MATCH(B133,Historical!$B$7:$B$1455,0))/INDEX(Historical!$D$7:$D$1455,MATCH(B133,Historical!$B$7:$B$1455,0))-1)*100)</f>
        <v>7.3529411764705843</v>
      </c>
      <c r="T133" s="824">
        <f>IF(INDEX(Historical!$F$7:$F$1455,MATCH(B133,Historical!$B$7:$B$1455,0))=0,"n/a",((INDEX(Historical!$C$7:$C$1455,MATCH(B133,Historical!$B$7:$B$1455,0))/INDEX(Historical!$F$7:$F$1455,MATCH(B133,Historical!$B$7:$B$1455,0)))^(1/3)-1)*100)</f>
        <v>7.3553312132639048</v>
      </c>
      <c r="U133" s="824">
        <f>IF(INDEX(Historical!$I$7:$I$1455,MATCH(B133,Historical!$B$7:$B$1455,0))=0,"n/a",((INDEX(Historical!$C$7:$C$1455,MATCH(B133,Historical!$B$7:$B$1455,0))/INDEX(Historical!$I$7:$I$1455,MATCH(B133,Historical!$B$7:$B$1455,0)))^(1/5)-1)*100)</f>
        <v>8.8603927486868841</v>
      </c>
      <c r="V133" s="824">
        <f>IF(INDEX(Historical!$O$7:$O$1455,MATCH(B133,Historical!$B$7:$B$1455,0))=0,"n/a",((INDEX(Historical!$C$7:$C$1455,MATCH(B133,Historical!$B$7:$B$1455,0))/INDEX(Historical!$O$7:$O$1455,MATCH(B133,Historical!$B$7:$B$1455,0)))^(1/10)-1)*100)</f>
        <v>8.5067800036930485</v>
      </c>
      <c r="W133" s="825">
        <f>IF(OR(U133&lt;=0,U133="n/a",V133&lt;=0,V133="n/a"),"n/a",U133/V133)</f>
        <v>1.0415683425268223</v>
      </c>
      <c r="X133" s="826">
        <f>IF(OR(AJ133&lt;=0,AJ133="n/a",U133&lt;=0,U133="n/a"),"n/a",U133/AJ133)</f>
        <v>1.302998933630424</v>
      </c>
      <c r="Y133" s="1067"/>
      <c r="Z133" s="766">
        <f>IF(OR(AC133&lt;0.01,AC133="n/a"),"n/a",M133/AC133*100)</f>
        <v>43.973509933774835</v>
      </c>
      <c r="AA133" s="1042">
        <f>IF(OR(AC133&lt;0.01,AC133="n/a"),"n/a",I133/AC133)</f>
        <v>31.602649006622517</v>
      </c>
      <c r="AB133" s="1043">
        <v>4</v>
      </c>
      <c r="AC133" s="1021">
        <v>1.51</v>
      </c>
      <c r="AD133" s="1021">
        <v>3.25</v>
      </c>
      <c r="AE133" s="1021">
        <v>6.95</v>
      </c>
      <c r="AF133" s="1021">
        <v>16.739999999999998</v>
      </c>
      <c r="AG133" s="1021">
        <v>53.400000000000006</v>
      </c>
      <c r="AH133" s="1021">
        <v>11.600000000000001</v>
      </c>
      <c r="AI133" s="1021">
        <v>9</v>
      </c>
      <c r="AJ133" s="1021">
        <v>6.8000000000000007</v>
      </c>
      <c r="AK133" s="1021">
        <v>9.73</v>
      </c>
      <c r="AL133" s="1034">
        <v>22870</v>
      </c>
      <c r="AM133" s="1028">
        <v>0.70000000000000007</v>
      </c>
      <c r="AN133" s="1021">
        <v>1.82</v>
      </c>
      <c r="AO133" s="868">
        <f>IF(U133="n/a","n/a",IF(AA133&lt;0,"n/a",IF(AA133="n/a","n/a",J133+U133-AA133)))</f>
        <v>-21.350806132202187</v>
      </c>
      <c r="AP133" s="869">
        <f>IF(U133="n/a","n/a",J133+U133)</f>
        <v>10.25184287442033</v>
      </c>
      <c r="AQ133" s="1044">
        <f>IF(OR(AC133&lt;0.01,AF133="n/a"),"n/a",(I133/SQRT(22.5*AC133*(I133/AF133))-1)*100)</f>
        <v>384.89556464178094</v>
      </c>
      <c r="AR133" s="766">
        <f>INDEX(Historical!$C$7:$C$1455,MATCH(B133,Historical!$B$7:$B$1455,0))*IF(AH133="n/a",1.03,IF(AH133&lt;0,1.01,IF(AH133&gt;10,1.1,(1+AH133/100))))</f>
        <v>0.64239999999999997</v>
      </c>
      <c r="AS133" s="1042">
        <f>IF($AI133="n/a",1.03*AR133,IF($AI133&lt;0,1.01*AR133,IF($AI133&gt;10,1.1*AR133,(1+$AI133/100)*AR133)))</f>
        <v>0.70021600000000006</v>
      </c>
      <c r="AT133" s="1042">
        <f>IF($AK133="n/a",1.03*AS133,IF($AK133&lt;0,1.01*AS133,IF($AK133&gt;10,1.1*AS133,(1+$AK133/100)*AS133)))</f>
        <v>0.76834701680000006</v>
      </c>
      <c r="AU133" s="1042">
        <f>IF($AK133="n/a",1.03*AT133,IF($AK133&lt;0,1.01*AT133,IF($AK133&gt;10,1.1*AT133,(1+$AK133/100)*AT133)))</f>
        <v>0.84310718153464004</v>
      </c>
      <c r="AV133" s="1042">
        <f>IF($AK133="n/a",1.03*AU133,IF($AK133&lt;0,1.01*AU133,IF($AK133&gt;10,1.1*AU133,(1+$AK133/100)*AU133)))</f>
        <v>0.92514151029796043</v>
      </c>
      <c r="AW133" s="766">
        <f>SUM(AR133:AV133)</f>
        <v>3.8792117086326003</v>
      </c>
      <c r="AX133" s="877">
        <f>AW133/I133*100</f>
        <v>8.1291108730775363</v>
      </c>
      <c r="AY133" s="1212">
        <v>0.84</v>
      </c>
      <c r="AZ133" s="1028">
        <v>4.58</v>
      </c>
      <c r="BA133" s="1028">
        <v>-19.91</v>
      </c>
      <c r="BB133" s="1028">
        <v>-1.03</v>
      </c>
      <c r="BC133" s="1028">
        <v>-8.6499999999999986</v>
      </c>
      <c r="BE133" s="721">
        <v>1985</v>
      </c>
      <c r="BF133" s="1057">
        <f>IF(BE133&gt;2008,0,IF(BE133&gt;2001,1,IF(BE133&gt;1990,2,IF(BE133&gt;1980,3,IF(BE133&gt;1973,4,IF(BE133&gt;1970,5,IF(BE133&gt;1960,6,IF(BE133&gt;1958,7,IF(BE133&gt;1953,8,9)))))))))</f>
        <v>3</v>
      </c>
    </row>
    <row r="134" spans="1:58" ht="11.25" customHeight="1" x14ac:dyDescent="0.2">
      <c r="A134" s="1019" t="s">
        <v>1028</v>
      </c>
      <c r="B134" s="1031" t="s">
        <v>1029</v>
      </c>
      <c r="C134" s="1181" t="s">
        <v>248</v>
      </c>
      <c r="D134" s="1181" t="s">
        <v>4441</v>
      </c>
      <c r="E134" s="857">
        <v>6</v>
      </c>
      <c r="F134" s="1245">
        <v>747</v>
      </c>
      <c r="G134" s="1209" t="s">
        <v>116</v>
      </c>
      <c r="H134" s="1209" t="s">
        <v>116</v>
      </c>
      <c r="I134" s="1030">
        <v>53.04</v>
      </c>
      <c r="J134" s="766">
        <f>(M134/I134)*100</f>
        <v>1.5837104072398189</v>
      </c>
      <c r="K134" s="1033">
        <v>0.21</v>
      </c>
      <c r="L134" s="1043">
        <v>4</v>
      </c>
      <c r="M134" s="756">
        <f>K134*L134</f>
        <v>0.84</v>
      </c>
      <c r="N134" s="1026" t="s">
        <v>150</v>
      </c>
      <c r="O134" s="860">
        <v>0.19</v>
      </c>
      <c r="P134" s="1016">
        <v>43423</v>
      </c>
      <c r="Q134" s="1016">
        <v>43448</v>
      </c>
      <c r="R134" s="756">
        <f>(K134-O134)/O134*100</f>
        <v>10.52631578947368</v>
      </c>
      <c r="S134" s="824">
        <f>IF(INDEX(Historical!$D$7:$D$1455,MATCH(B134,Historical!$B$7:$B$1455,0))=0,"n/a",(INDEX(Historical!$C$7:$C$1455,MATCH(B134,Historical!$B$7:$B$1455,0))/INDEX(Historical!$D$7:$D$1455,MATCH(B134,Historical!$B$7:$B$1455,0))-1)*100)</f>
        <v>11.38211382113823</v>
      </c>
      <c r="T134" s="824">
        <f>IF(INDEX(Historical!$F$7:$F$1455,MATCH(B134,Historical!$B$7:$B$1455,0))=0,"n/a",((INDEX(Historical!$C$7:$C$1455,MATCH(B134,Historical!$B$7:$B$1455,0))/INDEX(Historical!$F$7:$F$1455,MATCH(B134,Historical!$B$7:$B$1455,0)))^(1/3)-1)*100)</f>
        <v>15.033946430217027</v>
      </c>
      <c r="U134" s="824">
        <f>IF(INDEX(Historical!$I$7:$I$1455,MATCH(B134,Historical!$B$7:$B$1455,0))=0,"n/a",((INDEX(Historical!$C$7:$C$1455,MATCH(B134,Historical!$B$7:$B$1455,0))/INDEX(Historical!$I$7:$I$1455,MATCH(B134,Historical!$B$7:$B$1455,0)))^(1/5)-1)*100)</f>
        <v>68.788989601452812</v>
      </c>
      <c r="V134" s="824">
        <f>IF(INDEX(Historical!$O$7:$O$1455,MATCH(B134,Historical!$B$7:$B$1455,0))=0,"n/a",((INDEX(Historical!$C$7:$C$1455,MATCH(B134,Historical!$B$7:$B$1455,0))/INDEX(Historical!$O$7:$O$1455,MATCH(B134,Historical!$B$7:$B$1455,0)))^(1/10)-1)*100)</f>
        <v>1.3337074115553182</v>
      </c>
      <c r="W134" s="825">
        <f>IF(OR(U134&lt;=0,U134="n/a",V134&lt;=0,V134="n/a"),"n/a",U134/V134)</f>
        <v>51.577271750506164</v>
      </c>
      <c r="X134" s="826">
        <f>IF(OR(AJ134&lt;=0,AJ134="n/a",U134&lt;=0,U134="n/a"),"n/a",U134/AJ134)</f>
        <v>5.5031191681162248</v>
      </c>
      <c r="Y134" s="769"/>
      <c r="Z134" s="766">
        <f>IF(OR(AC134&lt;0.01,AC134="n/a"),"n/a",M134/AC134*100)</f>
        <v>32.941176470588232</v>
      </c>
      <c r="AA134" s="1042">
        <f>IF(OR(AC134&lt;0.01,AC134="n/a"),"n/a",I134/AC134)</f>
        <v>20.8</v>
      </c>
      <c r="AB134" s="1043">
        <v>12</v>
      </c>
      <c r="AC134" s="1021">
        <v>2.5499999999999998</v>
      </c>
      <c r="AD134" s="1021">
        <v>1.39</v>
      </c>
      <c r="AE134" s="1021">
        <v>0.96</v>
      </c>
      <c r="AF134" s="1021">
        <v>2.97</v>
      </c>
      <c r="AG134" s="1021">
        <v>6.5</v>
      </c>
      <c r="AH134" s="1021">
        <v>-2.9000000000000004</v>
      </c>
      <c r="AI134" s="1021">
        <v>11.73</v>
      </c>
      <c r="AJ134" s="1021">
        <v>12.5</v>
      </c>
      <c r="AK134" s="1021">
        <v>15</v>
      </c>
      <c r="AL134" s="1034">
        <v>4550</v>
      </c>
      <c r="AM134" s="1028">
        <v>1.0999999999999999</v>
      </c>
      <c r="AN134" s="1021">
        <v>0.79</v>
      </c>
      <c r="AO134" s="868">
        <f>IF(U134="n/a","n/a",IF(AA134&lt;0,"n/a",IF(AA134="n/a","n/a",J134+U134-AA134)))</f>
        <v>49.572700008692635</v>
      </c>
      <c r="AP134" s="869">
        <f>IF(U134="n/a","n/a",J134+U134)</f>
        <v>70.372700008692632</v>
      </c>
      <c r="AQ134" s="1044">
        <f>IF(OR(AC134&lt;0.01,AF134="n/a"),"n/a",(I134/SQRT(22.5*AC134*(I134/AF134))-1)*100)</f>
        <v>65.698521417663841</v>
      </c>
      <c r="AR134" s="766">
        <f>INDEX(Historical!$C$7:$C$1455,MATCH(B134,Historical!$B$7:$B$1455,0))*IF(AH134="n/a",1.03,IF(AH134&lt;0,1.01,IF(AH134&gt;10,1.1,(1+AH134/100))))</f>
        <v>0.69185000000000008</v>
      </c>
      <c r="AS134" s="1042">
        <f>IF($AI134="n/a",1.03*AR134,IF($AI134&lt;0,1.01*AR134,IF($AI134&gt;10,1.1*AR134,(1+$AI134/100)*AR134)))</f>
        <v>0.76103500000000013</v>
      </c>
      <c r="AT134" s="1042">
        <f>IF($AK134="n/a",1.03*AS134,IF($AK134&lt;0,1.01*AS134,IF($AK134&gt;10,1.1*AS134,(1+$AK134/100)*AS134)))</f>
        <v>0.83713850000000023</v>
      </c>
      <c r="AU134" s="1042">
        <f>IF($AK134="n/a",1.03*AT134,IF($AK134&lt;0,1.01*AT134,IF($AK134&gt;10,1.1*AT134,(1+$AK134/100)*AT134)))</f>
        <v>0.92085235000000032</v>
      </c>
      <c r="AV134" s="1042">
        <f>IF($AK134="n/a",1.03*AU134,IF($AK134&lt;0,1.01*AU134,IF($AK134&gt;10,1.1*AU134,(1+$AK134/100)*AU134)))</f>
        <v>1.0129375850000004</v>
      </c>
      <c r="AW134" s="766">
        <f>SUM(AR134:AV134)</f>
        <v>4.2238134350000012</v>
      </c>
      <c r="AX134" s="877">
        <f>AW134/I134*100</f>
        <v>7.9634491610105602</v>
      </c>
      <c r="AY134" s="1212">
        <v>1.78</v>
      </c>
      <c r="AZ134" s="1028">
        <v>9.68</v>
      </c>
      <c r="BA134" s="1028">
        <v>-24.03</v>
      </c>
      <c r="BB134" s="1028">
        <v>-8.18</v>
      </c>
      <c r="BC134" s="1028">
        <v>-14.32</v>
      </c>
      <c r="BE134" s="721">
        <v>2014</v>
      </c>
      <c r="BF134" s="1057">
        <f>IF(BE134&gt;2008,0,IF(BE134&gt;2001,1,IF(BE134&gt;1990,2,IF(BE134&gt;1980,3,IF(BE134&gt;1973,4,IF(BE134&gt;1970,5,IF(BE134&gt;1960,6,IF(BE134&gt;1958,7,IF(BE134&gt;1953,8,9)))))))))</f>
        <v>0</v>
      </c>
    </row>
    <row r="135" spans="1:58" ht="11.25" customHeight="1" x14ac:dyDescent="0.2">
      <c r="A135" s="1019" t="s">
        <v>1030</v>
      </c>
      <c r="B135" s="1031" t="s">
        <v>1031</v>
      </c>
      <c r="C135" s="1181" t="s">
        <v>109</v>
      </c>
      <c r="D135" s="1181" t="s">
        <v>4434</v>
      </c>
      <c r="E135" s="857">
        <v>8</v>
      </c>
      <c r="F135" s="1245">
        <v>515</v>
      </c>
      <c r="G135" s="1187" t="s">
        <v>116</v>
      </c>
      <c r="H135" s="1187" t="s">
        <v>116</v>
      </c>
      <c r="I135" s="1030">
        <v>39.32</v>
      </c>
      <c r="J135" s="766">
        <f>(M135/I135)*100</f>
        <v>2.5432349949135302</v>
      </c>
      <c r="K135" s="1033">
        <v>0.25</v>
      </c>
      <c r="L135" s="1043">
        <v>4</v>
      </c>
      <c r="M135" s="756">
        <f>K135*L135</f>
        <v>1</v>
      </c>
      <c r="N135" s="1026" t="s">
        <v>120</v>
      </c>
      <c r="O135" s="860">
        <v>0.22</v>
      </c>
      <c r="P135" s="1016">
        <v>43312</v>
      </c>
      <c r="Q135" s="1016">
        <v>43344</v>
      </c>
      <c r="R135" s="756">
        <f>(K135-O135)/O135*100</f>
        <v>13.636363636363635</v>
      </c>
      <c r="S135" s="824">
        <f>IF(INDEX(Historical!$D$7:$D$1455,MATCH(B135,Historical!$B$7:$B$1455,0))=0,"n/a",(INDEX(Historical!$C$7:$C$1455,MATCH(B135,Historical!$B$7:$B$1455,0))/INDEX(Historical!$D$7:$D$1455,MATCH(B135,Historical!$B$7:$B$1455,0))-1)*100)</f>
        <v>4.8780487804878092</v>
      </c>
      <c r="T135" s="824">
        <f>IF(INDEX(Historical!$F$7:$F$1455,MATCH(B135,Historical!$B$7:$B$1455,0))=0,"n/a",((INDEX(Historical!$C$7:$C$1455,MATCH(B135,Historical!$B$7:$B$1455,0))/INDEX(Historical!$F$7:$F$1455,MATCH(B135,Historical!$B$7:$B$1455,0)))^(1/3)-1)*100)</f>
        <v>5.1369991663735792</v>
      </c>
      <c r="U135" s="824">
        <f>IF(INDEX(Historical!$I$7:$I$1455,MATCH(B135,Historical!$B$7:$B$1455,0))=0,"n/a",((INDEX(Historical!$C$7:$C$1455,MATCH(B135,Historical!$B$7:$B$1455,0))/INDEX(Historical!$I$7:$I$1455,MATCH(B135,Historical!$B$7:$B$1455,0)))^(1/5)-1)*100)</f>
        <v>6.0873730420949013</v>
      </c>
      <c r="V135" s="824">
        <f>IF(INDEX(Historical!$O$7:$O$1455,MATCH(B135,Historical!$B$7:$B$1455,0))=0,"n/a",((INDEX(Historical!$C$7:$C$1455,MATCH(B135,Historical!$B$7:$B$1455,0))/INDEX(Historical!$O$7:$O$1455,MATCH(B135,Historical!$B$7:$B$1455,0)))^(1/10)-1)*100)</f>
        <v>5.572995598536834</v>
      </c>
      <c r="W135" s="825">
        <f>IF(OR(U135&lt;=0,U135="n/a",V135&lt;=0,V135="n/a"),"n/a",U135/V135)</f>
        <v>1.092298196627522</v>
      </c>
      <c r="X135" s="826">
        <f>IF(OR(AJ135&lt;=0,AJ135="n/a",U135&lt;=0,U135="n/a"),"n/a",U135/AJ135)</f>
        <v>0.92232924880225764</v>
      </c>
      <c r="Y135" s="781"/>
      <c r="Z135" s="766">
        <f>IF(OR(AC135&lt;0.01,AC135="n/a"),"n/a",M135/AC135*100)</f>
        <v>35.842293906810035</v>
      </c>
      <c r="AA135" s="1042">
        <f>IF(OR(AC135&lt;0.01,AC135="n/a"),"n/a",I135/AC135)</f>
        <v>14.093189964157705</v>
      </c>
      <c r="AB135" s="1043">
        <v>12</v>
      </c>
      <c r="AC135" s="1021">
        <v>2.79</v>
      </c>
      <c r="AD135" s="1021">
        <v>2.0099999999999998</v>
      </c>
      <c r="AE135" s="1021">
        <v>4.72</v>
      </c>
      <c r="AF135" s="1021">
        <v>1.44</v>
      </c>
      <c r="AG135" s="1021">
        <v>7.5</v>
      </c>
      <c r="AH135" s="1021">
        <v>3.8</v>
      </c>
      <c r="AI135" s="1021">
        <v>10.75</v>
      </c>
      <c r="AJ135" s="1021">
        <v>6.6000000000000005</v>
      </c>
      <c r="AK135" s="1021">
        <v>7.0000000000000009</v>
      </c>
      <c r="AL135" s="1034">
        <v>793.87</v>
      </c>
      <c r="AM135" s="1028">
        <v>1.3</v>
      </c>
      <c r="AN135" s="1021">
        <v>0.22</v>
      </c>
      <c r="AO135" s="868">
        <f>IF(U135="n/a","n/a",IF(AA135&lt;0,"n/a",IF(AA135="n/a","n/a",J135+U135-AA135)))</f>
        <v>-5.462581927149273</v>
      </c>
      <c r="AP135" s="869">
        <f>IF(U135="n/a","n/a",J135+U135)</f>
        <v>8.6306080370084324</v>
      </c>
      <c r="AQ135" s="1044">
        <f>IF(OR(AC135&lt;0.01,AF135="n/a"),"n/a",(I135/SQRT(22.5*AC135*(I135/AF135))-1)*100)</f>
        <v>-5.0282064133727484</v>
      </c>
      <c r="AR135" s="766">
        <f>INDEX(Historical!$C$7:$C$1455,MATCH(B135,Historical!$B$7:$B$1455,0))*IF(AH135="n/a",1.03,IF(AH135&lt;0,1.01,IF(AH135&gt;10,1.1,(1+AH135/100))))</f>
        <v>0.89268000000000003</v>
      </c>
      <c r="AS135" s="1042">
        <f>IF($AI135="n/a",1.03*AR135,IF($AI135&lt;0,1.01*AR135,IF($AI135&gt;10,1.1*AR135,(1+$AI135/100)*AR135)))</f>
        <v>0.98194800000000015</v>
      </c>
      <c r="AT135" s="1042">
        <f>IF($AK135="n/a",1.03*AS135,IF($AK135&lt;0,1.01*AS135,IF($AK135&gt;10,1.1*AS135,(1+$AK135/100)*AS135)))</f>
        <v>1.0506843600000002</v>
      </c>
      <c r="AU135" s="1042">
        <f>IF($AK135="n/a",1.03*AT135,IF($AK135&lt;0,1.01*AT135,IF($AK135&gt;10,1.1*AT135,(1+$AK135/100)*AT135)))</f>
        <v>1.1242322652000003</v>
      </c>
      <c r="AV135" s="1042">
        <f>IF($AK135="n/a",1.03*AU135,IF($AK135&lt;0,1.01*AU135,IF($AK135&gt;10,1.1*AU135,(1+$AK135/100)*AU135)))</f>
        <v>1.2029285237640004</v>
      </c>
      <c r="AW135" s="766">
        <f>SUM(AR135:AV135)</f>
        <v>5.2524731489640013</v>
      </c>
      <c r="AX135" s="877">
        <f>AW135/I135*100</f>
        <v>13.358273522288917</v>
      </c>
      <c r="AY135" s="1212">
        <v>0.61</v>
      </c>
      <c r="AZ135" s="1028">
        <v>4.83</v>
      </c>
      <c r="BA135" s="1028">
        <v>-21.91</v>
      </c>
      <c r="BB135" s="1028">
        <v>-6.87</v>
      </c>
      <c r="BC135" s="1028">
        <v>-13.86</v>
      </c>
      <c r="BE135" s="721">
        <v>2011</v>
      </c>
      <c r="BF135" s="1057">
        <f>IF(BE135&gt;2008,0,IF(BE135&gt;2001,1,IF(BE135&gt;1990,2,IF(BE135&gt;1980,3,IF(BE135&gt;1973,4,IF(BE135&gt;1970,5,IF(BE135&gt;1960,6,IF(BE135&gt;1958,7,IF(BE135&gt;1953,8,9)))))))))</f>
        <v>0</v>
      </c>
    </row>
    <row r="136" spans="1:58" ht="11.25" customHeight="1" x14ac:dyDescent="0.2">
      <c r="A136" s="1019" t="s">
        <v>1032</v>
      </c>
      <c r="B136" s="1031" t="s">
        <v>1033</v>
      </c>
      <c r="C136" s="1181" t="s">
        <v>4438</v>
      </c>
      <c r="D136" s="1181" t="s">
        <v>4447</v>
      </c>
      <c r="E136" s="857">
        <v>8</v>
      </c>
      <c r="F136" s="1245">
        <v>520</v>
      </c>
      <c r="G136" s="1187" t="s">
        <v>107</v>
      </c>
      <c r="H136" s="1187" t="s">
        <v>107</v>
      </c>
      <c r="I136" s="1030">
        <v>16.71</v>
      </c>
      <c r="J136" s="766">
        <f>(M136/I136)*100</f>
        <v>6.0442848593656491</v>
      </c>
      <c r="K136" s="1033">
        <v>0.505</v>
      </c>
      <c r="L136" s="1043">
        <v>2</v>
      </c>
      <c r="M136" s="756">
        <f>K136*L136</f>
        <v>1.01</v>
      </c>
      <c r="N136" s="1026" t="s">
        <v>1034</v>
      </c>
      <c r="O136" s="860">
        <v>0.49249999999999999</v>
      </c>
      <c r="P136" s="1016">
        <v>43321</v>
      </c>
      <c r="Q136" s="1016">
        <v>43353</v>
      </c>
      <c r="R136" s="756">
        <f>(K136-O136)/O136*100</f>
        <v>2.53807106598985</v>
      </c>
      <c r="S136" s="824">
        <f>IF(INDEX(Historical!$D$7:$D$1455,MATCH(B136,Historical!$B$7:$B$1455,0))=0,"n/a",(INDEX(Historical!$C$7:$C$1455,MATCH(B136,Historical!$B$7:$B$1455,0))/INDEX(Historical!$D$7:$D$1455,MATCH(B136,Historical!$B$7:$B$1455,0))-1)*100)</f>
        <v>1.1866554054053902</v>
      </c>
      <c r="T136" s="824">
        <f>IF(INDEX(Historical!$F$7:$F$1455,MATCH(B136,Historical!$B$7:$B$1455,0))=0,"n/a",((INDEX(Historical!$C$7:$C$1455,MATCH(B136,Historical!$B$7:$B$1455,0))/INDEX(Historical!$F$7:$F$1455,MATCH(B136,Historical!$B$7:$B$1455,0)))^(1/3)-1)*100)</f>
        <v>3.2881654571824237</v>
      </c>
      <c r="U136" s="824">
        <f>IF(INDEX(Historical!$I$7:$I$1455,MATCH(B136,Historical!$B$7:$B$1455,0))=0,"n/a",((INDEX(Historical!$C$7:$C$1455,MATCH(B136,Historical!$B$7:$B$1455,0))/INDEX(Historical!$I$7:$I$1455,MATCH(B136,Historical!$B$7:$B$1455,0)))^(1/5)-1)*100)</f>
        <v>8.1006812303032749</v>
      </c>
      <c r="V136" s="824">
        <f>IF(INDEX(Historical!$O$7:$O$1455,MATCH(B136,Historical!$B$7:$B$1455,0))=0,"n/a",((INDEX(Historical!$C$7:$C$1455,MATCH(B136,Historical!$B$7:$B$1455,0))/INDEX(Historical!$O$7:$O$1455,MATCH(B136,Historical!$B$7:$B$1455,0)))^(1/10)-1)*100)</f>
        <v>-4.2077936242328029</v>
      </c>
      <c r="W136" s="825" t="str">
        <f>IF(OR(U136&lt;=0,U136="n/a",V136&lt;=0,V136="n/a"),"n/a",U136/V136)</f>
        <v>n/a</v>
      </c>
      <c r="X136" s="826" t="str">
        <f>IF(OR(AJ136&lt;=0,AJ136="n/a",U136&lt;=0,U136="n/a"),"n/a",U136/AJ136)</f>
        <v>n/a</v>
      </c>
      <c r="Y136" s="1031" t="s">
        <v>4263</v>
      </c>
      <c r="Z136" s="766">
        <f>IF(OR(AC136&lt;0.01,AC136="n/a"),"n/a",M136/AC136*100)</f>
        <v>68.707482993197274</v>
      </c>
      <c r="AA136" s="1042">
        <f>IF(OR(AC136&lt;0.01,AC136="n/a"),"n/a",I136/AC136)</f>
        <v>11.36734693877551</v>
      </c>
      <c r="AB136" s="1043">
        <v>3</v>
      </c>
      <c r="AC136" s="1021">
        <v>1.47</v>
      </c>
      <c r="AD136" s="1021" t="s">
        <v>138</v>
      </c>
      <c r="AE136" s="1021">
        <v>1.0900000000000001</v>
      </c>
      <c r="AF136" s="1021">
        <v>2.36</v>
      </c>
      <c r="AG136" s="1023" t="s">
        <v>138</v>
      </c>
      <c r="AH136" s="1021">
        <v>6.9</v>
      </c>
      <c r="AI136" s="1021">
        <v>1.55</v>
      </c>
      <c r="AJ136" s="1021">
        <v>-3</v>
      </c>
      <c r="AK136" s="1021">
        <v>-11.5</v>
      </c>
      <c r="AL136" s="1034">
        <v>33150</v>
      </c>
      <c r="AM136" s="1028">
        <v>0.4</v>
      </c>
      <c r="AN136" s="1023">
        <v>1.56</v>
      </c>
      <c r="AO136" s="868">
        <f>IF(U136="n/a","n/a",IF(AA136&lt;0,"n/a",IF(AA136="n/a","n/a",J136+U136-AA136)))</f>
        <v>2.7776191508934129</v>
      </c>
      <c r="AP136" s="869">
        <f>IF(U136="n/a","n/a",J136+U136)</f>
        <v>14.144966089668923</v>
      </c>
      <c r="AQ136" s="1044">
        <f>IF(OR(AC136&lt;0.01,AF136="n/a"),"n/a",(I136/SQRT(22.5*AC136*(I136/AF136))-1)*100)</f>
        <v>9.1928747685798164</v>
      </c>
      <c r="AR136" s="766">
        <f>INDEX(Historical!$C$7:$C$1455,MATCH(B136,Historical!$B$7:$B$1455,0))*IF(AH136="n/a",1.03,IF(AH136&lt;0,1.01,IF(AH136&gt;10,1.1,(1+AH136/100))))</f>
        <v>1.0373795144999998</v>
      </c>
      <c r="AS136" s="1042">
        <f>IF($AI136="n/a",1.03*AR136,IF($AI136&lt;0,1.01*AR136,IF($AI136&gt;10,1.1*AR136,(1+$AI136/100)*AR136)))</f>
        <v>1.0534588969747498</v>
      </c>
      <c r="AT136" s="1042">
        <f>IF($AK136="n/a",1.03*AS136,IF($AK136&lt;0,1.01*AS136,IF($AK136&gt;10,1.1*AS136,(1+$AK136/100)*AS136)))</f>
        <v>1.0639934859444973</v>
      </c>
      <c r="AU136" s="1042">
        <f>IF($AK136="n/a",1.03*AT136,IF($AK136&lt;0,1.01*AT136,IF($AK136&gt;10,1.1*AT136,(1+$AK136/100)*AT136)))</f>
        <v>1.0746334208039423</v>
      </c>
      <c r="AV136" s="1042">
        <f>IF($AK136="n/a",1.03*AU136,IF($AK136&lt;0,1.01*AU136,IF($AK136&gt;10,1.1*AU136,(1+$AK136/100)*AU136)))</f>
        <v>1.0853797550119817</v>
      </c>
      <c r="AW136" s="766">
        <f>SUM(AR136:AV136)</f>
        <v>5.3148450732351709</v>
      </c>
      <c r="AX136" s="877">
        <f>AW136/I136*100</f>
        <v>31.806373867355898</v>
      </c>
      <c r="AY136" s="1212">
        <v>0.6</v>
      </c>
      <c r="AZ136" s="1028">
        <v>23.5</v>
      </c>
      <c r="BA136" s="1028">
        <v>-11.91</v>
      </c>
      <c r="BB136" s="1028">
        <v>5.4399999999999995</v>
      </c>
      <c r="BC136" s="1028">
        <v>8.3800000000000008</v>
      </c>
      <c r="BE136" s="721">
        <v>2011</v>
      </c>
      <c r="BF136" s="1057">
        <f>IF(BE136&gt;2008,0,IF(BE136&gt;2001,1,IF(BE136&gt;1990,2,IF(BE136&gt;1980,3,IF(BE136&gt;1973,4,IF(BE136&gt;1970,5,IF(BE136&gt;1960,6,IF(BE136&gt;1958,7,IF(BE136&gt;1953,8,9)))))))))</f>
        <v>0</v>
      </c>
    </row>
    <row r="137" spans="1:58" ht="11.25" customHeight="1" x14ac:dyDescent="0.2">
      <c r="A137" s="1027" t="s">
        <v>486</v>
      </c>
      <c r="B137" s="1031" t="s">
        <v>487</v>
      </c>
      <c r="C137" s="1181" t="s">
        <v>129</v>
      </c>
      <c r="D137" s="1181" t="s">
        <v>4422</v>
      </c>
      <c r="E137" s="857">
        <v>18</v>
      </c>
      <c r="F137" s="1245">
        <v>177</v>
      </c>
      <c r="G137" s="1245" t="s">
        <v>107</v>
      </c>
      <c r="H137" s="1245" t="s">
        <v>107</v>
      </c>
      <c r="I137" s="1030">
        <v>57.07</v>
      </c>
      <c r="J137" s="766">
        <f>(M137/I137)*100</f>
        <v>3.5044681969511124</v>
      </c>
      <c r="K137" s="1033">
        <v>0.5</v>
      </c>
      <c r="L137" s="1043">
        <v>4</v>
      </c>
      <c r="M137" s="756">
        <f>K137*L137</f>
        <v>2</v>
      </c>
      <c r="N137" s="1026" t="s">
        <v>307</v>
      </c>
      <c r="O137" s="860">
        <v>0.46</v>
      </c>
      <c r="P137" s="1016">
        <v>43333</v>
      </c>
      <c r="Q137" s="1016">
        <v>43348</v>
      </c>
      <c r="R137" s="756">
        <f>(K137-O137)/O137*100</f>
        <v>8.6956521739130395</v>
      </c>
      <c r="S137" s="824">
        <f>IF(INDEX(Historical!$D$7:$D$1455,MATCH(B137,Historical!$B$7:$B$1455,0))=0,"n/a",(INDEX(Historical!$C$7:$C$1455,MATCH(B137,Historical!$B$7:$B$1455,0))/INDEX(Historical!$D$7:$D$1455,MATCH(B137,Historical!$B$7:$B$1455,0))-1)*100)</f>
        <v>9.9999999999999858</v>
      </c>
      <c r="T137" s="824">
        <f>IF(INDEX(Historical!$F$7:$F$1455,MATCH(B137,Historical!$B$7:$B$1455,0))=0,"n/a",((INDEX(Historical!$C$7:$C$1455,MATCH(B137,Historical!$B$7:$B$1455,0))/INDEX(Historical!$F$7:$F$1455,MATCH(B137,Historical!$B$7:$B$1455,0)))^(1/3)-1)*100)</f>
        <v>11.199004528465784</v>
      </c>
      <c r="U137" s="824">
        <f>IF(INDEX(Historical!$I$7:$I$1455,MATCH(B137,Historical!$B$7:$B$1455,0))=0,"n/a",((INDEX(Historical!$C$7:$C$1455,MATCH(B137,Historical!$B$7:$B$1455,0))/INDEX(Historical!$I$7:$I$1455,MATCH(B137,Historical!$B$7:$B$1455,0)))^(1/5)-1)*100)</f>
        <v>11.09534595426207</v>
      </c>
      <c r="V137" s="824">
        <f>IF(INDEX(Historical!$O$7:$O$1455,MATCH(B137,Historical!$B$7:$B$1455,0))=0,"n/a",((INDEX(Historical!$C$7:$C$1455,MATCH(B137,Historical!$B$7:$B$1455,0))/INDEX(Historical!$O$7:$O$1455,MATCH(B137,Historical!$B$7:$B$1455,0)))^(1/10)-1)*100)</f>
        <v>10.30542524220699</v>
      </c>
      <c r="W137" s="825">
        <f>IF(OR(U137&lt;=0,U137="n/a",V137&lt;=0,V137="n/a"),"n/a",U137/V137)</f>
        <v>1.0766509574801313</v>
      </c>
      <c r="X137" s="826" t="str">
        <f>IF(OR(AJ137&lt;=0,AJ137="n/a",U137&lt;=0,U137="n/a"),"n/a",U137/AJ137)</f>
        <v>n/a</v>
      </c>
      <c r="Y137" s="1031"/>
      <c r="Z137" s="766">
        <f>IF(OR(AC137&lt;0.01,AC137="n/a"),"n/a",M137/AC137*100)</f>
        <v>114.94252873563218</v>
      </c>
      <c r="AA137" s="1042">
        <f>IF(OR(AC137&lt;0.01,AC137="n/a"),"n/a",I137/AC137)</f>
        <v>32.798850574712645</v>
      </c>
      <c r="AB137" s="1043">
        <v>12</v>
      </c>
      <c r="AC137" s="1021">
        <v>1.74</v>
      </c>
      <c r="AD137" s="1021">
        <v>3.24</v>
      </c>
      <c r="AE137" s="1021">
        <v>0.18</v>
      </c>
      <c r="AF137" s="1021">
        <v>1.44</v>
      </c>
      <c r="AG137" s="1021">
        <v>4</v>
      </c>
      <c r="AH137" s="1021">
        <v>-76.8</v>
      </c>
      <c r="AI137" s="1021">
        <v>12.57</v>
      </c>
      <c r="AJ137" s="1021">
        <v>-14.899999999999999</v>
      </c>
      <c r="AK137" s="1021">
        <v>10.100000000000001</v>
      </c>
      <c r="AL137" s="1034">
        <v>8150</v>
      </c>
      <c r="AM137" s="1028">
        <v>3</v>
      </c>
      <c r="AN137" s="1021">
        <v>1.31</v>
      </c>
      <c r="AO137" s="868">
        <f>IF(U137="n/a","n/a",IF(AA137&lt;0,"n/a",IF(AA137="n/a","n/a",J137+U137-AA137)))</f>
        <v>-18.199036423499464</v>
      </c>
      <c r="AP137" s="869">
        <f>IF(U137="n/a","n/a",J137+U137)</f>
        <v>14.599814151213183</v>
      </c>
      <c r="AQ137" s="1044">
        <f>IF(OR(AC137&lt;0.01,AF137="n/a"),"n/a",(I137/SQRT(22.5*AC137*(I137/AF137))-1)*100)</f>
        <v>44.883623532185624</v>
      </c>
      <c r="AR137" s="766">
        <f>INDEX(Historical!$C$7:$C$1455,MATCH(B137,Historical!$B$7:$B$1455,0))*IF(AH137="n/a",1.03,IF(AH137&lt;0,1.01,IF(AH137&gt;10,1.1,(1+AH137/100))))</f>
        <v>1.7776000000000001</v>
      </c>
      <c r="AS137" s="1042">
        <f>IF($AI137="n/a",1.03*AR137,IF($AI137&lt;0,1.01*AR137,IF($AI137&gt;10,1.1*AR137,(1+$AI137/100)*AR137)))</f>
        <v>1.9553600000000002</v>
      </c>
      <c r="AT137" s="1042">
        <f>IF($AK137="n/a",1.03*AS137,IF($AK137&lt;0,1.01*AS137,IF($AK137&gt;10,1.1*AS137,(1+$AK137/100)*AS137)))</f>
        <v>2.1508960000000004</v>
      </c>
      <c r="AU137" s="1042">
        <f>IF($AK137="n/a",1.03*AT137,IF($AK137&lt;0,1.01*AT137,IF($AK137&gt;10,1.1*AT137,(1+$AK137/100)*AT137)))</f>
        <v>2.3659856000000006</v>
      </c>
      <c r="AV137" s="1042">
        <f>IF($AK137="n/a",1.03*AU137,IF($AK137&lt;0,1.01*AU137,IF($AK137&gt;10,1.1*AU137,(1+$AK137/100)*AU137)))</f>
        <v>2.602584160000001</v>
      </c>
      <c r="AW137" s="766">
        <f>SUM(AR137:AV137)</f>
        <v>10.852425760000003</v>
      </c>
      <c r="AX137" s="877">
        <f>AW137/I137*100</f>
        <v>19.015990467846507</v>
      </c>
      <c r="AY137" s="1212">
        <v>1.1399999999999999</v>
      </c>
      <c r="AZ137" s="1028">
        <v>-0.16</v>
      </c>
      <c r="BA137" s="1028">
        <v>-31.41</v>
      </c>
      <c r="BB137" s="1028">
        <v>-11.59</v>
      </c>
      <c r="BC137" s="1028">
        <v>-16.98</v>
      </c>
      <c r="BE137" s="721">
        <v>2001</v>
      </c>
      <c r="BF137" s="1057">
        <f>IF(BE137&gt;2008,0,IF(BE137&gt;2001,1,IF(BE137&gt;1990,2,IF(BE137&gt;1980,3,IF(BE137&gt;1973,4,IF(BE137&gt;1970,5,IF(BE137&gt;1960,6,IF(BE137&gt;1958,7,IF(BE137&gt;1953,8,9)))))))))</f>
        <v>2</v>
      </c>
    </row>
    <row r="138" spans="1:58" ht="11.25" customHeight="1" x14ac:dyDescent="0.2">
      <c r="A138" s="1019" t="s">
        <v>1035</v>
      </c>
      <c r="B138" s="1031" t="s">
        <v>1036</v>
      </c>
      <c r="C138" s="1181" t="s">
        <v>109</v>
      </c>
      <c r="D138" s="1181" t="s">
        <v>4434</v>
      </c>
      <c r="E138" s="857">
        <v>8</v>
      </c>
      <c r="F138" s="1245">
        <v>552</v>
      </c>
      <c r="G138" s="1187" t="s">
        <v>38</v>
      </c>
      <c r="H138" s="1187" t="s">
        <v>38</v>
      </c>
      <c r="I138" s="1030">
        <v>52.58</v>
      </c>
      <c r="J138" s="766">
        <f>(M138/I138)*100</f>
        <v>2.8147584632940283</v>
      </c>
      <c r="K138" s="1033">
        <v>0.37</v>
      </c>
      <c r="L138" s="1043">
        <v>4</v>
      </c>
      <c r="M138" s="756">
        <f>K138*L138</f>
        <v>1.48</v>
      </c>
      <c r="N138" s="1026" t="s">
        <v>147</v>
      </c>
      <c r="O138" s="860">
        <v>0.36</v>
      </c>
      <c r="P138" s="1016">
        <v>43447</v>
      </c>
      <c r="Q138" s="1016">
        <v>43466</v>
      </c>
      <c r="R138" s="756">
        <f>(K138-O138)/O138*100</f>
        <v>2.7777777777777803</v>
      </c>
      <c r="S138" s="824">
        <f>IF(INDEX(Historical!$D$7:$D$1455,MATCH(B138,Historical!$B$7:$B$1455,0))=0,"n/a",(INDEX(Historical!$C$7:$C$1455,MATCH(B138,Historical!$B$7:$B$1455,0))/INDEX(Historical!$D$7:$D$1455,MATCH(B138,Historical!$B$7:$B$1455,0))-1)*100)</f>
        <v>3.125</v>
      </c>
      <c r="T138" s="824">
        <f>IF(INDEX(Historical!$F$7:$F$1455,MATCH(B138,Historical!$B$7:$B$1455,0))=0,"n/a",((INDEX(Historical!$C$7:$C$1455,MATCH(B138,Historical!$B$7:$B$1455,0))/INDEX(Historical!$F$7:$F$1455,MATCH(B138,Historical!$B$7:$B$1455,0)))^(1/3)-1)*100)</f>
        <v>3.8079563634963343</v>
      </c>
      <c r="U138" s="824">
        <f>IF(INDEX(Historical!$I$7:$I$1455,MATCH(B138,Historical!$B$7:$B$1455,0))=0,"n/a",((INDEX(Historical!$C$7:$C$1455,MATCH(B138,Historical!$B$7:$B$1455,0))/INDEX(Historical!$I$7:$I$1455,MATCH(B138,Historical!$B$7:$B$1455,0)))^(1/5)-1)*100)</f>
        <v>4.683184708394994</v>
      </c>
      <c r="V138" s="824">
        <f>IF(INDEX(Historical!$O$7:$O$1455,MATCH(B138,Historical!$B$7:$B$1455,0))=0,"n/a",((INDEX(Historical!$C$7:$C$1455,MATCH(B138,Historical!$B$7:$B$1455,0))/INDEX(Historical!$O$7:$O$1455,MATCH(B138,Historical!$B$7:$B$1455,0)))^(1/10)-1)*100)</f>
        <v>0.62716204669364117</v>
      </c>
      <c r="W138" s="825">
        <f>IF(OR(U138&lt;=0,U138="n/a",V138&lt;=0,V138="n/a"),"n/a",U138/V138)</f>
        <v>7.4672642151808279</v>
      </c>
      <c r="X138" s="826" t="str">
        <f>IF(OR(AJ138&lt;=0,AJ138="n/a",U138&lt;=0,U138="n/a"),"n/a",U138/AJ138)</f>
        <v>n/a</v>
      </c>
      <c r="Y138" s="777" t="s">
        <v>4077</v>
      </c>
      <c r="Z138" s="766">
        <f>IF(OR(AC138&lt;0.01,AC138="n/a"),"n/a",M138/AC138*100)</f>
        <v>36.36363636363636</v>
      </c>
      <c r="AA138" s="1042">
        <f>IF(OR(AC138&lt;0.01,AC138="n/a"),"n/a",I138/AC138)</f>
        <v>12.918918918918918</v>
      </c>
      <c r="AB138" s="1043">
        <v>12</v>
      </c>
      <c r="AC138" s="1021">
        <v>4.07</v>
      </c>
      <c r="AD138" s="1021" t="s">
        <v>138</v>
      </c>
      <c r="AE138" s="1021">
        <v>2.02</v>
      </c>
      <c r="AF138" s="1021">
        <v>1.23</v>
      </c>
      <c r="AG138" s="1021">
        <v>7.3999999999999995</v>
      </c>
      <c r="AH138" s="1021">
        <v>-25.8</v>
      </c>
      <c r="AI138" s="1021" t="s">
        <v>138</v>
      </c>
      <c r="AJ138" s="1021">
        <v>-9.9</v>
      </c>
      <c r="AK138" s="1021" t="s">
        <v>138</v>
      </c>
      <c r="AL138" s="1034">
        <v>185.08</v>
      </c>
      <c r="AM138" s="1028">
        <v>2.2999999999999998</v>
      </c>
      <c r="AN138" s="1021">
        <v>0.97</v>
      </c>
      <c r="AO138" s="868">
        <f>IF(U138="n/a","n/a",IF(AA138&lt;0,"n/a",IF(AA138="n/a","n/a",J138+U138-AA138)))</f>
        <v>-5.4209757472298952</v>
      </c>
      <c r="AP138" s="869">
        <f>IF(U138="n/a","n/a",J138+U138)</f>
        <v>7.4979431716890224</v>
      </c>
      <c r="AQ138" s="1044">
        <f>IF(OR(AC138&lt;0.01,AF138="n/a"),"n/a",(I138/SQRT(22.5*AC138*(I138/AF138))-1)*100)</f>
        <v>-15.962256441868083</v>
      </c>
      <c r="AR138" s="766">
        <f>INDEX(Historical!$C$7:$C$1455,MATCH(B138,Historical!$B$7:$B$1455,0))*IF(AH138="n/a",1.03,IF(AH138&lt;0,1.01,IF(AH138&gt;10,1.1,(1+AH138/100))))</f>
        <v>1.3332000000000002</v>
      </c>
      <c r="AS138" s="1042">
        <f>IF($AI138="n/a",1.03*AR138,IF($AI138&lt;0,1.01*AR138,IF($AI138&gt;10,1.1*AR138,(1+$AI138/100)*AR138)))</f>
        <v>1.3731960000000003</v>
      </c>
      <c r="AT138" s="1042">
        <f>IF($AK138="n/a",1.03*AS138,IF($AK138&lt;0,1.01*AS138,IF($AK138&gt;10,1.1*AS138,(1+$AK138/100)*AS138)))</f>
        <v>1.4143918800000004</v>
      </c>
      <c r="AU138" s="1042">
        <f>IF($AK138="n/a",1.03*AT138,IF($AK138&lt;0,1.01*AT138,IF($AK138&gt;10,1.1*AT138,(1+$AK138/100)*AT138)))</f>
        <v>1.4568236364000005</v>
      </c>
      <c r="AV138" s="1042">
        <f>IF($AK138="n/a",1.03*AU138,IF($AK138&lt;0,1.01*AU138,IF($AK138&gt;10,1.1*AU138,(1+$AK138/100)*AU138)))</f>
        <v>1.5005283454920004</v>
      </c>
      <c r="AW138" s="766">
        <f>SUM(AR138:AV138)</f>
        <v>7.0781398618920015</v>
      </c>
      <c r="AX138" s="877">
        <f>AW138/I138*100</f>
        <v>13.461658162594144</v>
      </c>
      <c r="AY138" s="1212">
        <v>0.94</v>
      </c>
      <c r="AZ138" s="1028">
        <v>16.13</v>
      </c>
      <c r="BA138" s="1028">
        <v>-21.990000000000002</v>
      </c>
      <c r="BB138" s="1028">
        <v>-3.4099999999999997</v>
      </c>
      <c r="BC138" s="1028">
        <v>-8.6499999999999986</v>
      </c>
      <c r="BE138" s="721">
        <v>2012</v>
      </c>
      <c r="BF138" s="1057">
        <f>IF(BE138&gt;2008,0,IF(BE138&gt;2001,1,IF(BE138&gt;1990,2,IF(BE138&gt;1980,3,IF(BE138&gt;1973,4,IF(BE138&gt;1970,5,IF(BE138&gt;1960,6,IF(BE138&gt;1958,7,IF(BE138&gt;1953,8,9)))))))))</f>
        <v>0</v>
      </c>
    </row>
    <row r="139" spans="1:58" ht="11.25" customHeight="1" x14ac:dyDescent="0.2">
      <c r="A139" s="1019" t="s">
        <v>488</v>
      </c>
      <c r="B139" s="1031" t="s">
        <v>489</v>
      </c>
      <c r="C139" s="1181" t="s">
        <v>113</v>
      </c>
      <c r="D139" s="1181" t="s">
        <v>4450</v>
      </c>
      <c r="E139" s="857">
        <v>20</v>
      </c>
      <c r="F139" s="1245">
        <v>160</v>
      </c>
      <c r="G139" s="1187" t="s">
        <v>107</v>
      </c>
      <c r="H139" s="1187" t="s">
        <v>107</v>
      </c>
      <c r="I139" s="1030">
        <v>92.33</v>
      </c>
      <c r="J139" s="766">
        <f>(M139/I139)*100</f>
        <v>1.9928517274991879</v>
      </c>
      <c r="K139" s="1040">
        <v>0.46</v>
      </c>
      <c r="L139" s="1043">
        <v>4</v>
      </c>
      <c r="M139" s="756">
        <f>K139*L139</f>
        <v>1.84</v>
      </c>
      <c r="N139" s="1026" t="s">
        <v>153</v>
      </c>
      <c r="O139" s="861">
        <v>0.45</v>
      </c>
      <c r="P139" s="714">
        <v>43084</v>
      </c>
      <c r="Q139" s="714">
        <v>43098</v>
      </c>
      <c r="R139" s="756">
        <f>(K139-O139)/O139*100</f>
        <v>2.2222222222222241</v>
      </c>
      <c r="S139" s="824">
        <f>IF(INDEX(Historical!$D$7:$D$1455,MATCH(B139,Historical!$B$7:$B$1455,0))=0,"n/a",(INDEX(Historical!$C$7:$C$1455,MATCH(B139,Historical!$B$7:$B$1455,0))/INDEX(Historical!$D$7:$D$1455,MATCH(B139,Historical!$B$7:$B$1455,0))-1)*100)</f>
        <v>4.0229885057471382</v>
      </c>
      <c r="T139" s="824">
        <f>IF(INDEX(Historical!$F$7:$F$1455,MATCH(B139,Historical!$B$7:$B$1455,0))=0,"n/a",((INDEX(Historical!$C$7:$C$1455,MATCH(B139,Historical!$B$7:$B$1455,0))/INDEX(Historical!$F$7:$F$1455,MATCH(B139,Historical!$B$7:$B$1455,0)))^(1/3)-1)*100)</f>
        <v>8.1718305419141259</v>
      </c>
      <c r="U139" s="824">
        <f>IF(INDEX(Historical!$I$7:$I$1455,MATCH(B139,Historical!$B$7:$B$1455,0))=0,"n/a",((INDEX(Historical!$C$7:$C$1455,MATCH(B139,Historical!$B$7:$B$1455,0))/INDEX(Historical!$I$7:$I$1455,MATCH(B139,Historical!$B$7:$B$1455,0)))^(1/5)-1)*100)</f>
        <v>6.1976130164973275</v>
      </c>
      <c r="V139" s="824">
        <f>IF(INDEX(Historical!$O$7:$O$1455,MATCH(B139,Historical!$B$7:$B$1455,0))=0,"n/a",((INDEX(Historical!$C$7:$C$1455,MATCH(B139,Historical!$B$7:$B$1455,0))/INDEX(Historical!$O$7:$O$1455,MATCH(B139,Historical!$B$7:$B$1455,0)))^(1/10)-1)*100)</f>
        <v>9.6565575236623236</v>
      </c>
      <c r="W139" s="825">
        <f>IF(OR(U139&lt;=0,U139="n/a",V139&lt;=0,V139="n/a"),"n/a",U139/V139)</f>
        <v>0.64180356211939549</v>
      </c>
      <c r="X139" s="826" t="str">
        <f>IF(OR(AJ139&lt;=0,AJ139="n/a",U139&lt;=0,U139="n/a"),"n/a",U139/AJ139)</f>
        <v>n/a</v>
      </c>
      <c r="Y139" s="780"/>
      <c r="Z139" s="766">
        <f>IF(OR(AC139&lt;0.01,AC139="n/a"),"n/a",M139/AC139*100)</f>
        <v>41.723356009070294</v>
      </c>
      <c r="AA139" s="1042">
        <f>IF(OR(AC139&lt;0.01,AC139="n/a"),"n/a",I139/AC139)</f>
        <v>20.936507936507937</v>
      </c>
      <c r="AB139" s="1043">
        <v>12</v>
      </c>
      <c r="AC139" s="1021">
        <v>4.41</v>
      </c>
      <c r="AD139" s="1021">
        <v>1.4</v>
      </c>
      <c r="AE139" s="1021">
        <v>0.77</v>
      </c>
      <c r="AF139" s="1021">
        <v>8.18</v>
      </c>
      <c r="AG139" s="1021">
        <v>42</v>
      </c>
      <c r="AH139" s="1021">
        <v>-2.9000000000000004</v>
      </c>
      <c r="AI139" s="1021">
        <v>8.85</v>
      </c>
      <c r="AJ139" s="1021">
        <v>-1</v>
      </c>
      <c r="AK139" s="1021">
        <v>14.940000000000001</v>
      </c>
      <c r="AL139" s="1034">
        <v>12700</v>
      </c>
      <c r="AM139" s="1028">
        <v>0.89999999999999991</v>
      </c>
      <c r="AN139" s="1021">
        <v>0.9</v>
      </c>
      <c r="AO139" s="868">
        <f>IF(U139="n/a","n/a",IF(AA139&lt;0,"n/a",IF(AA139="n/a","n/a",J139+U139-AA139)))</f>
        <v>-12.746043192511422</v>
      </c>
      <c r="AP139" s="869">
        <f>IF(U139="n/a","n/a",J139+U139)</f>
        <v>8.1904647439965146</v>
      </c>
      <c r="AQ139" s="1044">
        <f>IF(OR(AC139&lt;0.01,AF139="n/a"),"n/a",(I139/SQRT(22.5*AC139*(I139/AF139))-1)*100)</f>
        <v>175.89098887514319</v>
      </c>
      <c r="AR139" s="766">
        <f>INDEX(Historical!$C$7:$C$1455,MATCH(B139,Historical!$B$7:$B$1455,0))*IF(AH139="n/a",1.03,IF(AH139&lt;0,1.01,IF(AH139&gt;10,1.1,(1+AH139/100))))</f>
        <v>1.8281000000000001</v>
      </c>
      <c r="AS139" s="1042">
        <f>IF($AI139="n/a",1.03*AR139,IF($AI139&lt;0,1.01*AR139,IF($AI139&gt;10,1.1*AR139,(1+$AI139/100)*AR139)))</f>
        <v>1.9898868500000002</v>
      </c>
      <c r="AT139" s="1042">
        <f>IF($AK139="n/a",1.03*AS139,IF($AK139&lt;0,1.01*AS139,IF($AK139&gt;10,1.1*AS139,(1+$AK139/100)*AS139)))</f>
        <v>2.1888755350000002</v>
      </c>
      <c r="AU139" s="1042">
        <f>IF($AK139="n/a",1.03*AT139,IF($AK139&lt;0,1.01*AT139,IF($AK139&gt;10,1.1*AT139,(1+$AK139/100)*AT139)))</f>
        <v>2.4077630885000003</v>
      </c>
      <c r="AV139" s="1042">
        <f>IF($AK139="n/a",1.03*AU139,IF($AK139&lt;0,1.01*AU139,IF($AK139&gt;10,1.1*AU139,(1+$AK139/100)*AU139)))</f>
        <v>2.6485393973500004</v>
      </c>
      <c r="AW139" s="766">
        <f>SUM(AR139:AV139)</f>
        <v>11.063164870850002</v>
      </c>
      <c r="AX139" s="877">
        <f>AW139/I139*100</f>
        <v>11.982199578522692</v>
      </c>
      <c r="AY139" s="1212">
        <v>0.54</v>
      </c>
      <c r="AZ139" s="1028">
        <v>14.23</v>
      </c>
      <c r="BA139" s="1028">
        <v>-8.76</v>
      </c>
      <c r="BB139" s="1028">
        <v>0.26</v>
      </c>
      <c r="BC139" s="1028">
        <v>0.92999999999999994</v>
      </c>
      <c r="BE139" s="721">
        <v>1999</v>
      </c>
      <c r="BF139" s="1057">
        <f>IF(BE139&gt;2008,0,IF(BE139&gt;2001,1,IF(BE139&gt;1990,2,IF(BE139&gt;1980,3,IF(BE139&gt;1973,4,IF(BE139&gt;1970,5,IF(BE139&gt;1960,6,IF(BE139&gt;1958,7,IF(BE139&gt;1953,8,9)))))))))</f>
        <v>2</v>
      </c>
    </row>
    <row r="140" spans="1:58" ht="11.25" customHeight="1" x14ac:dyDescent="0.2">
      <c r="A140" s="1027" t="s">
        <v>1037</v>
      </c>
      <c r="B140" s="1031" t="s">
        <v>1038</v>
      </c>
      <c r="C140" s="1181" t="s">
        <v>124</v>
      </c>
      <c r="D140" s="1181" t="s">
        <v>4262</v>
      </c>
      <c r="E140" s="857">
        <v>7</v>
      </c>
      <c r="F140" s="1245">
        <v>602</v>
      </c>
      <c r="G140" s="1245" t="s">
        <v>107</v>
      </c>
      <c r="H140" s="1245" t="s">
        <v>107</v>
      </c>
      <c r="I140" s="1030">
        <v>49.2</v>
      </c>
      <c r="J140" s="766">
        <f>(M140/I140)*100</f>
        <v>2.6829268292682928</v>
      </c>
      <c r="K140" s="1033">
        <v>0.33</v>
      </c>
      <c r="L140" s="1043">
        <v>4</v>
      </c>
      <c r="M140" s="756">
        <f>K140*L140</f>
        <v>1.32</v>
      </c>
      <c r="N140" s="1026" t="s">
        <v>229</v>
      </c>
      <c r="O140" s="860">
        <v>0.315</v>
      </c>
      <c r="P140" s="1016">
        <v>43244</v>
      </c>
      <c r="Q140" s="1016">
        <v>43259</v>
      </c>
      <c r="R140" s="756">
        <f>(K140-O140)/O140*100</f>
        <v>4.7619047619047654</v>
      </c>
      <c r="S140" s="824">
        <f>IF(INDEX(Historical!$D$7:$D$1455,MATCH(B140,Historical!$B$7:$B$1455,0))=0,"n/a",(INDEX(Historical!$C$7:$C$1455,MATCH(B140,Historical!$B$7:$B$1455,0))/INDEX(Historical!$D$7:$D$1455,MATCH(B140,Historical!$B$7:$B$1455,0))-1)*100)</f>
        <v>11.160714285714279</v>
      </c>
      <c r="T140" s="824">
        <f>IF(INDEX(Historical!$F$7:$F$1455,MATCH(B140,Historical!$B$7:$B$1455,0))=0,"n/a",((INDEX(Historical!$C$7:$C$1455,MATCH(B140,Historical!$B$7:$B$1455,0))/INDEX(Historical!$F$7:$F$1455,MATCH(B140,Historical!$B$7:$B$1455,0)))^(1/3)-1)*100)</f>
        <v>13.12457659485522</v>
      </c>
      <c r="U140" s="824">
        <f>IF(INDEX(Historical!$I$7:$I$1455,MATCH(B140,Historical!$B$7:$B$1455,0))=0,"n/a",((INDEX(Historical!$C$7:$C$1455,MATCH(B140,Historical!$B$7:$B$1455,0))/INDEX(Historical!$I$7:$I$1455,MATCH(B140,Historical!$B$7:$B$1455,0)))^(1/5)-1)*100)</f>
        <v>9.8031880624574121</v>
      </c>
      <c r="V140" s="824">
        <f>IF(INDEX(Historical!$O$7:$O$1455,MATCH(B140,Historical!$B$7:$B$1455,0))=0,"n/a",((INDEX(Historical!$C$7:$C$1455,MATCH(B140,Historical!$B$7:$B$1455,0))/INDEX(Historical!$O$7:$O$1455,MATCH(B140,Historical!$B$7:$B$1455,0)))^(1/10)-1)*100)</f>
        <v>5.6291257930365157</v>
      </c>
      <c r="W140" s="825">
        <f>IF(OR(U140&lt;=0,U140="n/a",V140&lt;=0,V140="n/a"),"n/a",U140/V140)</f>
        <v>1.7415116348233683</v>
      </c>
      <c r="X140" s="826" t="str">
        <f>IF(OR(AJ140&lt;=0,AJ140="n/a",U140&lt;=0,U140="n/a"),"n/a",U140/AJ140)</f>
        <v>n/a</v>
      </c>
      <c r="Y140" s="777"/>
      <c r="Z140" s="766">
        <f>IF(OR(AC140&lt;0.01,AC140="n/a"),"n/a",M140/AC140*100)</f>
        <v>183.33333333333334</v>
      </c>
      <c r="AA140" s="1042">
        <f>IF(OR(AC140&lt;0.01,AC140="n/a"),"n/a",I140/AC140)</f>
        <v>68.333333333333343</v>
      </c>
      <c r="AB140" s="1043">
        <v>9</v>
      </c>
      <c r="AC140" s="1021">
        <v>0.72</v>
      </c>
      <c r="AD140" s="1021">
        <v>5.59</v>
      </c>
      <c r="AE140" s="1021">
        <v>0.92</v>
      </c>
      <c r="AF140" s="1021">
        <v>2.62</v>
      </c>
      <c r="AG140" s="1021">
        <v>-9.4</v>
      </c>
      <c r="AH140" s="1021">
        <v>-81.399999999999991</v>
      </c>
      <c r="AI140" s="1021">
        <v>13.25</v>
      </c>
      <c r="AJ140" s="1021">
        <v>-21</v>
      </c>
      <c r="AK140" s="1021">
        <v>12.17</v>
      </c>
      <c r="AL140" s="1034">
        <v>3000</v>
      </c>
      <c r="AM140" s="1028">
        <v>0.89999999999999991</v>
      </c>
      <c r="AN140" s="1021">
        <v>0.87</v>
      </c>
      <c r="AO140" s="868">
        <f>IF(U140="n/a","n/a",IF(AA140&lt;0,"n/a",IF(AA140="n/a","n/a",J140+U140-AA140)))</f>
        <v>-55.847218441607637</v>
      </c>
      <c r="AP140" s="869">
        <f>IF(U140="n/a","n/a",J140+U140)</f>
        <v>12.486114891725705</v>
      </c>
      <c r="AQ140" s="1044">
        <f>IF(OR(AC140&lt;0.01,AF140="n/a"),"n/a",(I140/SQRT(22.5*AC140*(I140/AF140))-1)*100)</f>
        <v>182.08220498707536</v>
      </c>
      <c r="AR140" s="766">
        <f>INDEX(Historical!$C$7:$C$1455,MATCH(B140,Historical!$B$7:$B$1455,0))*IF(AH140="n/a",1.03,IF(AH140&lt;0,1.01,IF(AH140&gt;10,1.1,(1+AH140/100))))</f>
        <v>1.2574500000000002</v>
      </c>
      <c r="AS140" s="1042">
        <f>IF($AI140="n/a",1.03*AR140,IF($AI140&lt;0,1.01*AR140,IF($AI140&gt;10,1.1*AR140,(1+$AI140/100)*AR140)))</f>
        <v>1.3831950000000004</v>
      </c>
      <c r="AT140" s="1042">
        <f>IF($AK140="n/a",1.03*AS140,IF($AK140&lt;0,1.01*AS140,IF($AK140&gt;10,1.1*AS140,(1+$AK140/100)*AS140)))</f>
        <v>1.5215145000000005</v>
      </c>
      <c r="AU140" s="1042">
        <f>IF($AK140="n/a",1.03*AT140,IF($AK140&lt;0,1.01*AT140,IF($AK140&gt;10,1.1*AT140,(1+$AK140/100)*AT140)))</f>
        <v>1.6736659500000008</v>
      </c>
      <c r="AV140" s="1042">
        <f>IF($AK140="n/a",1.03*AU140,IF($AK140&lt;0,1.01*AU140,IF($AK140&gt;10,1.1*AU140,(1+$AK140/100)*AU140)))</f>
        <v>1.8410325450000011</v>
      </c>
      <c r="AW140" s="766">
        <f>SUM(AR140:AV140)</f>
        <v>7.6768579950000033</v>
      </c>
      <c r="AX140" s="877">
        <f>AW140/I140*100</f>
        <v>15.603369908536591</v>
      </c>
      <c r="AY140" s="1212">
        <v>1.47</v>
      </c>
      <c r="AZ140" s="1028">
        <v>7.24</v>
      </c>
      <c r="BA140" s="1028">
        <v>-28.310000000000002</v>
      </c>
      <c r="BB140" s="1028">
        <v>-9.11</v>
      </c>
      <c r="BC140" s="1028">
        <v>-17.349999999999998</v>
      </c>
      <c r="BE140" s="721">
        <v>2012</v>
      </c>
      <c r="BF140" s="1057">
        <f>IF(BE140&gt;2008,0,IF(BE140&gt;2001,1,IF(BE140&gt;1990,2,IF(BE140&gt;1980,3,IF(BE140&gt;1973,4,IF(BE140&gt;1970,5,IF(BE140&gt;1960,6,IF(BE140&gt;1958,7,IF(BE140&gt;1953,8,9)))))))))</f>
        <v>0</v>
      </c>
    </row>
    <row r="141" spans="1:58" ht="11.25" customHeight="1" x14ac:dyDescent="0.2">
      <c r="A141" s="1019" t="s">
        <v>1039</v>
      </c>
      <c r="B141" s="1031" t="s">
        <v>1040</v>
      </c>
      <c r="C141" s="1181" t="s">
        <v>129</v>
      </c>
      <c r="D141" s="1181" t="s">
        <v>4422</v>
      </c>
      <c r="E141" s="857">
        <v>7</v>
      </c>
      <c r="F141" s="1245">
        <v>640</v>
      </c>
      <c r="G141" s="1209" t="s">
        <v>107</v>
      </c>
      <c r="H141" s="1209" t="s">
        <v>107</v>
      </c>
      <c r="I141" s="1030">
        <v>98.28</v>
      </c>
      <c r="J141" s="766">
        <f>(M141/I141)*100</f>
        <v>1.0175010175010175</v>
      </c>
      <c r="K141" s="1033">
        <v>1</v>
      </c>
      <c r="L141" s="1043">
        <v>1</v>
      </c>
      <c r="M141" s="756">
        <f>K141*L141</f>
        <v>1</v>
      </c>
      <c r="N141" s="1026" t="s">
        <v>173</v>
      </c>
      <c r="O141" s="860">
        <v>0.95</v>
      </c>
      <c r="P141" s="1016">
        <v>43419</v>
      </c>
      <c r="Q141" s="1016">
        <v>43441</v>
      </c>
      <c r="R141" s="756">
        <f>(K141-O141)/O141*100</f>
        <v>5.2631578947368478</v>
      </c>
      <c r="S141" s="824">
        <f>IF(INDEX(Historical!$D$7:$D$1455,MATCH(B141,Historical!$B$7:$B$1455,0))=0,"n/a",(INDEX(Historical!$C$7:$C$1455,MATCH(B141,Historical!$B$7:$B$1455,0))/INDEX(Historical!$D$7:$D$1455,MATCH(B141,Historical!$B$7:$B$1455,0))-1)*100)</f>
        <v>5.555555555555558</v>
      </c>
      <c r="T141" s="824">
        <f>IF(INDEX(Historical!$F$7:$F$1455,MATCH(B141,Historical!$B$7:$B$1455,0))=0,"n/a",((INDEX(Historical!$C$7:$C$1455,MATCH(B141,Historical!$B$7:$B$1455,0))/INDEX(Historical!$F$7:$F$1455,MATCH(B141,Historical!$B$7:$B$1455,0)))^(1/3)-1)*100)</f>
        <v>8.1983855523197526</v>
      </c>
      <c r="U141" s="824">
        <f>IF(INDEX(Historical!$I$7:$I$1455,MATCH(B141,Historical!$B$7:$B$1455,0))=0,"n/a",((INDEX(Historical!$C$7:$C$1455,MATCH(B141,Historical!$B$7:$B$1455,0))/INDEX(Historical!$I$7:$I$1455,MATCH(B141,Historical!$B$7:$B$1455,0)))^(1/5)-1)*100)</f>
        <v>7.8852443962371455</v>
      </c>
      <c r="V141" s="824">
        <f>IF(INDEX(Historical!$O$7:$O$1455,MATCH(B141,Historical!$B$7:$B$1455,0))=0,"n/a",((INDEX(Historical!$C$7:$C$1455,MATCH(B141,Historical!$B$7:$B$1455,0))/INDEX(Historical!$O$7:$O$1455,MATCH(B141,Historical!$B$7:$B$1455,0)))^(1/10)-1)*100)</f>
        <v>10.500834061722086</v>
      </c>
      <c r="W141" s="825">
        <f>IF(OR(U141&lt;=0,U141="n/a",V141&lt;=0,V141="n/a"),"n/a",U141/V141)</f>
        <v>0.75091600818459203</v>
      </c>
      <c r="X141" s="826">
        <f>IF(OR(AJ141&lt;=0,AJ141="n/a",U141&lt;=0,U141="n/a"),"n/a",U141/AJ141)</f>
        <v>0.51876607869981217</v>
      </c>
      <c r="Y141" s="1032"/>
      <c r="Z141" s="766">
        <f>IF(OR(AC141&lt;0.01,AC141="n/a"),"n/a",M141/AC141*100)</f>
        <v>38.46153846153846</v>
      </c>
      <c r="AA141" s="1042">
        <f>IF(OR(AC141&lt;0.01,AC141="n/a"),"n/a",I141/AC141)</f>
        <v>37.799999999999997</v>
      </c>
      <c r="AB141" s="1043">
        <v>10</v>
      </c>
      <c r="AC141" s="1021">
        <v>2.6</v>
      </c>
      <c r="AD141" s="1021">
        <v>2.65</v>
      </c>
      <c r="AE141" s="1021">
        <v>1.57</v>
      </c>
      <c r="AF141" s="1021">
        <v>6.03</v>
      </c>
      <c r="AG141" s="1021">
        <v>16.8</v>
      </c>
      <c r="AH141" s="1021">
        <v>-2.4</v>
      </c>
      <c r="AI141" s="1021">
        <v>38.019999999999996</v>
      </c>
      <c r="AJ141" s="1021">
        <v>15.2</v>
      </c>
      <c r="AK141" s="1021">
        <v>14.299999999999999</v>
      </c>
      <c r="AL141" s="1034">
        <v>1710</v>
      </c>
      <c r="AM141" s="1028">
        <v>3.4000000000000004</v>
      </c>
      <c r="AN141" s="1021">
        <v>0.03</v>
      </c>
      <c r="AO141" s="868">
        <f>IF(U141="n/a","n/a",IF(AA141&lt;0,"n/a",IF(AA141="n/a","n/a",J141+U141-AA141)))</f>
        <v>-28.897254586261834</v>
      </c>
      <c r="AP141" s="869">
        <f>IF(U141="n/a","n/a",J141+U141)</f>
        <v>8.9027454137381632</v>
      </c>
      <c r="AQ141" s="1044">
        <f>IF(OR(AC141&lt;0.01,AF141="n/a"),"n/a",(I141/SQRT(22.5*AC141*(I141/AF141))-1)*100)</f>
        <v>218.28289303699626</v>
      </c>
      <c r="AR141" s="766">
        <f>INDEX(Historical!$C$7:$C$1455,MATCH(B141,Historical!$B$7:$B$1455,0))*IF(AH141="n/a",1.03,IF(AH141&lt;0,1.01,IF(AH141&gt;10,1.1,(1+AH141/100))))</f>
        <v>0.95949999999999991</v>
      </c>
      <c r="AS141" s="1042">
        <f>IF($AI141="n/a",1.03*AR141,IF($AI141&lt;0,1.01*AR141,IF($AI141&gt;10,1.1*AR141,(1+$AI141/100)*AR141)))</f>
        <v>1.05545</v>
      </c>
      <c r="AT141" s="1042">
        <f>IF($AK141="n/a",1.03*AS141,IF($AK141&lt;0,1.01*AS141,IF($AK141&gt;10,1.1*AS141,(1+$AK141/100)*AS141)))</f>
        <v>1.160995</v>
      </c>
      <c r="AU141" s="1042">
        <f>IF($AK141="n/a",1.03*AT141,IF($AK141&lt;0,1.01*AT141,IF($AK141&gt;10,1.1*AT141,(1+$AK141/100)*AT141)))</f>
        <v>1.2770945</v>
      </c>
      <c r="AV141" s="1042">
        <f>IF($AK141="n/a",1.03*AU141,IF($AK141&lt;0,1.01*AU141,IF($AK141&gt;10,1.1*AU141,(1+$AK141/100)*AU141)))</f>
        <v>1.4048039500000002</v>
      </c>
      <c r="AW141" s="766">
        <f>SUM(AR141:AV141)</f>
        <v>5.857843449999999</v>
      </c>
      <c r="AX141" s="877">
        <f>AW141/I141*100</f>
        <v>5.9603616707366696</v>
      </c>
      <c r="AY141" s="1212">
        <v>0.47</v>
      </c>
      <c r="AZ141" s="1028">
        <v>40.400000000000006</v>
      </c>
      <c r="BA141" s="1028">
        <v>-9</v>
      </c>
      <c r="BB141" s="1028">
        <v>0.47000000000000003</v>
      </c>
      <c r="BC141" s="1028">
        <v>3.29</v>
      </c>
      <c r="BE141" s="721">
        <v>2013</v>
      </c>
      <c r="BF141" s="1057">
        <f>IF(BE141&gt;2008,0,IF(BE141&gt;2001,1,IF(BE141&gt;1990,2,IF(BE141&gt;1980,3,IF(BE141&gt;1973,4,IF(BE141&gt;1970,5,IF(BE141&gt;1960,6,IF(BE141&gt;1958,7,IF(BE141&gt;1953,8,9)))))))))</f>
        <v>0</v>
      </c>
    </row>
    <row r="142" spans="1:58" s="905" customFormat="1" ht="11.25" customHeight="1" x14ac:dyDescent="0.2">
      <c r="A142" s="760" t="s">
        <v>168</v>
      </c>
      <c r="B142" s="914" t="s">
        <v>169</v>
      </c>
      <c r="C142" s="1181" t="s">
        <v>132</v>
      </c>
      <c r="D142" s="1181" t="s">
        <v>4436</v>
      </c>
      <c r="E142" s="885">
        <v>51</v>
      </c>
      <c r="F142" s="1245">
        <v>21</v>
      </c>
      <c r="G142" s="1244" t="s">
        <v>38</v>
      </c>
      <c r="H142" s="1244" t="s">
        <v>38</v>
      </c>
      <c r="I142" s="898">
        <v>45.72</v>
      </c>
      <c r="J142" s="887">
        <f>(M142/I142)*100</f>
        <v>1.6404199475065617</v>
      </c>
      <c r="K142" s="888">
        <v>0.1875</v>
      </c>
      <c r="L142" s="889">
        <v>4</v>
      </c>
      <c r="M142" s="890">
        <f>K142*L142</f>
        <v>0.75</v>
      </c>
      <c r="N142" s="891" t="s">
        <v>438</v>
      </c>
      <c r="O142" s="892">
        <v>0.18</v>
      </c>
      <c r="P142" s="893">
        <v>43140</v>
      </c>
      <c r="Q142" s="893">
        <v>43154</v>
      </c>
      <c r="R142" s="890">
        <f>(K142-O142)/O142*100</f>
        <v>4.1666666666666705</v>
      </c>
      <c r="S142" s="824">
        <f>IF(INDEX(Historical!$D$7:$D$1455,MATCH(B142,Historical!$B$7:$B$1455,0))=0,"n/a",(INDEX(Historical!$C$7:$C$1455,MATCH(B142,Historical!$B$7:$B$1455,0))/INDEX(Historical!$D$7:$D$1455,MATCH(B142,Historical!$B$7:$B$1455,0))-1)*100)</f>
        <v>4.3478260869565188</v>
      </c>
      <c r="T142" s="824">
        <f>IF(INDEX(Historical!$F$7:$F$1455,MATCH(B142,Historical!$B$7:$B$1455,0))=0,"n/a",((INDEX(Historical!$C$7:$C$1455,MATCH(B142,Historical!$B$7:$B$1455,0))/INDEX(Historical!$F$7:$F$1455,MATCH(B142,Historical!$B$7:$B$1455,0)))^(1/3)-1)*100)</f>
        <v>3.4680775533341146</v>
      </c>
      <c r="U142" s="824">
        <f>IF(INDEX(Historical!$I$7:$I$1455,MATCH(B142,Historical!$B$7:$B$1455,0))=0,"n/a",((INDEX(Historical!$C$7:$C$1455,MATCH(B142,Historical!$B$7:$B$1455,0))/INDEX(Historical!$I$7:$I$1455,MATCH(B142,Historical!$B$7:$B$1455,0)))^(1/5)-1)*100)</f>
        <v>2.7066087089351765</v>
      </c>
      <c r="V142" s="824">
        <f>IF(INDEX(Historical!$O$7:$O$1455,MATCH(B142,Historical!$B$7:$B$1455,0))=0,"n/a",((INDEX(Historical!$C$7:$C$1455,MATCH(B142,Historical!$B$7:$B$1455,0))/INDEX(Historical!$O$7:$O$1455,MATCH(B142,Historical!$B$7:$B$1455,0)))^(1/10)-1)*100)</f>
        <v>2.1857766983182536</v>
      </c>
      <c r="W142" s="894">
        <f>IF(OR(U142&lt;=0,U142="n/a",V142&lt;=0,V142="n/a"),"n/a",U142/V142)</f>
        <v>1.2382823510826395</v>
      </c>
      <c r="X142" s="895">
        <f>IF(OR(AJ142&lt;=0,AJ142="n/a",U142&lt;=0,U142="n/a"),"n/a",U142/AJ142)</f>
        <v>0.10572690269278033</v>
      </c>
      <c r="Y142" s="911"/>
      <c r="Z142" s="887">
        <f>IF(OR(AC142&lt;0.01,AC142="n/a"),"n/a",M142/AC142*100)</f>
        <v>21.613832853025936</v>
      </c>
      <c r="AA142" s="897">
        <f>IF(OR(AC142&lt;0.01,AC142="n/a"),"n/a",I142/AC142)</f>
        <v>13.17579250720461</v>
      </c>
      <c r="AB142" s="889">
        <v>12</v>
      </c>
      <c r="AC142" s="898">
        <v>3.47</v>
      </c>
      <c r="AD142" s="898">
        <v>1.35</v>
      </c>
      <c r="AE142" s="898">
        <v>3.18</v>
      </c>
      <c r="AF142" s="898">
        <v>3.09</v>
      </c>
      <c r="AG142" s="898">
        <v>8.4</v>
      </c>
      <c r="AH142" s="898">
        <v>259.5</v>
      </c>
      <c r="AI142" s="898">
        <v>16.329999999999998</v>
      </c>
      <c r="AJ142" s="898">
        <v>25.6</v>
      </c>
      <c r="AK142" s="898">
        <v>9.8000000000000007</v>
      </c>
      <c r="AL142" s="1034">
        <v>2180</v>
      </c>
      <c r="AM142" s="900">
        <v>0.5</v>
      </c>
      <c r="AN142" s="898">
        <v>1.26</v>
      </c>
      <c r="AO142" s="901">
        <f>IF(U142="n/a","n/a",IF(AA142&lt;0,"n/a",IF(AA142="n/a","n/a",J142+U142-AA142)))</f>
        <v>-8.8287638507628721</v>
      </c>
      <c r="AP142" s="902">
        <f>IF(U142="n/a","n/a",J142+U142)</f>
        <v>4.3470286564417382</v>
      </c>
      <c r="AQ142" s="903">
        <f>IF(OR(AC142&lt;0.01,AF142="n/a"),"n/a",(I142/SQRT(22.5*AC142*(I142/AF142))-1)*100)</f>
        <v>34.516746330067271</v>
      </c>
      <c r="AR142" s="766">
        <f>INDEX(Historical!$C$7:$C$1455,MATCH(B142,Historical!$B$7:$B$1455,0))*IF(AH142="n/a",1.03,IF(AH142&lt;0,1.01,IF(AH142&gt;10,1.1,(1+AH142/100))))</f>
        <v>0.79200000000000004</v>
      </c>
      <c r="AS142" s="897">
        <f>IF($AI142="n/a",1.03*AR142,IF($AI142&lt;0,1.01*AR142,IF($AI142&gt;10,1.1*AR142,(1+$AI142/100)*AR142)))</f>
        <v>0.87120000000000009</v>
      </c>
      <c r="AT142" s="897">
        <f>IF($AK142="n/a",1.03*AS142,IF($AK142&lt;0,1.01*AS142,IF($AK142&gt;10,1.1*AS142,(1+$AK142/100)*AS142)))</f>
        <v>0.95657760000000014</v>
      </c>
      <c r="AU142" s="897">
        <f>IF($AK142="n/a",1.03*AT142,IF($AK142&lt;0,1.01*AT142,IF($AK142&gt;10,1.1*AT142,(1+$AK142/100)*AT142)))</f>
        <v>1.0503222048000003</v>
      </c>
      <c r="AV142" s="897">
        <f>IF($AK142="n/a",1.03*AU142,IF($AK142&lt;0,1.01*AU142,IF($AK142&gt;10,1.1*AU142,(1+$AK142/100)*AU142)))</f>
        <v>1.1532537808704004</v>
      </c>
      <c r="AW142" s="887">
        <f>SUM(AR142:AV142)</f>
        <v>4.8233535856704011</v>
      </c>
      <c r="AX142" s="904">
        <f>AW142/I142*100</f>
        <v>10.549767247748035</v>
      </c>
      <c r="AY142" s="1213">
        <v>0.43</v>
      </c>
      <c r="AZ142" s="900">
        <v>29.7</v>
      </c>
      <c r="BA142" s="900">
        <v>-2.29</v>
      </c>
      <c r="BB142" s="900">
        <v>6.43</v>
      </c>
      <c r="BC142" s="900">
        <v>13.13</v>
      </c>
      <c r="BD142" s="1079"/>
      <c r="BE142" s="721">
        <v>1968</v>
      </c>
      <c r="BF142" s="1057">
        <f>IF(BE142&gt;2008,0,IF(BE142&gt;2001,1,IF(BE142&gt;1990,2,IF(BE142&gt;1980,3,IF(BE142&gt;1973,4,IF(BE142&gt;1970,5,IF(BE142&gt;1960,6,IF(BE142&gt;1958,7,IF(BE142&gt;1953,8,9)))))))))</f>
        <v>6</v>
      </c>
    </row>
    <row r="143" spans="1:58" ht="11.25" customHeight="1" x14ac:dyDescent="0.2">
      <c r="A143" s="1019" t="s">
        <v>171</v>
      </c>
      <c r="B143" s="1031" t="s">
        <v>172</v>
      </c>
      <c r="C143" s="1181" t="s">
        <v>109</v>
      </c>
      <c r="D143" s="1181" t="s">
        <v>4434</v>
      </c>
      <c r="E143" s="857">
        <v>28</v>
      </c>
      <c r="F143" s="1245">
        <v>97</v>
      </c>
      <c r="G143" s="1187" t="s">
        <v>107</v>
      </c>
      <c r="H143" s="1187" t="s">
        <v>107</v>
      </c>
      <c r="I143" s="1030">
        <v>36.549999999999997</v>
      </c>
      <c r="J143" s="766">
        <f>(M143/I143)*100</f>
        <v>2.7086183310533518</v>
      </c>
      <c r="K143" s="1033">
        <v>0.99</v>
      </c>
      <c r="L143" s="1043">
        <v>1</v>
      </c>
      <c r="M143" s="756">
        <f>K143*L143</f>
        <v>0.99</v>
      </c>
      <c r="N143" s="1026" t="s">
        <v>173</v>
      </c>
      <c r="O143" s="860">
        <v>0.98</v>
      </c>
      <c r="P143" s="1016">
        <v>43403</v>
      </c>
      <c r="Q143" s="1016">
        <v>43465</v>
      </c>
      <c r="R143" s="756">
        <f>(K143-O143)/O143*100</f>
        <v>1.020408163265307</v>
      </c>
      <c r="S143" s="824">
        <f>IF(INDEX(Historical!$D$7:$D$1455,MATCH(B143,Historical!$B$7:$B$1455,0))=0,"n/a",(INDEX(Historical!$C$7:$C$1455,MATCH(B143,Historical!$B$7:$B$1455,0))/INDEX(Historical!$D$7:$D$1455,MATCH(B143,Historical!$B$7:$B$1455,0))-1)*100)</f>
        <v>1.0309278350515427</v>
      </c>
      <c r="T143" s="824">
        <f>IF(INDEX(Historical!$F$7:$F$1455,MATCH(B143,Historical!$B$7:$B$1455,0))=0,"n/a",((INDEX(Historical!$C$7:$C$1455,MATCH(B143,Historical!$B$7:$B$1455,0))/INDEX(Historical!$F$7:$F$1455,MATCH(B143,Historical!$B$7:$B$1455,0)))^(1/3)-1)*100)</f>
        <v>1.0417416383781575</v>
      </c>
      <c r="U143" s="824">
        <f>IF(INDEX(Historical!$I$7:$I$1455,MATCH(B143,Historical!$B$7:$B$1455,0))=0,"n/a",((INDEX(Historical!$C$7:$C$1455,MATCH(B143,Historical!$B$7:$B$1455,0))/INDEX(Historical!$I$7:$I$1455,MATCH(B143,Historical!$B$7:$B$1455,0)))^(1/5)-1)*100)</f>
        <v>1.0528637209741287</v>
      </c>
      <c r="V143" s="824">
        <f>IF(INDEX(Historical!$O$7:$O$1455,MATCH(B143,Historical!$B$7:$B$1455,0))=0,"n/a",((INDEX(Historical!$C$7:$C$1455,MATCH(B143,Historical!$B$7:$B$1455,0))/INDEX(Historical!$O$7:$O$1455,MATCH(B143,Historical!$B$7:$B$1455,0)))^(1/10)-1)*100)</f>
        <v>2.0501409446084029</v>
      </c>
      <c r="W143" s="825">
        <f>IF(OR(U143&lt;=0,U143="n/a",V143&lt;=0,V143="n/a"),"n/a",U143/V143)</f>
        <v>0.51355675020442848</v>
      </c>
      <c r="X143" s="826" t="str">
        <f>IF(OR(AJ143&lt;=0,AJ143="n/a",U143&lt;=0,U143="n/a"),"n/a",U143/AJ143)</f>
        <v>n/a</v>
      </c>
      <c r="Y143" s="794"/>
      <c r="Z143" s="766" t="str">
        <f>IF(OR(AC143&lt;0.01,AC143="n/a"),"n/a",M143/AC143*100)</f>
        <v>n/a</v>
      </c>
      <c r="AA143" s="1042" t="str">
        <f>IF(OR(AC143&lt;0.01,AC143="n/a"),"n/a",I143/AC143)</f>
        <v>n/a</v>
      </c>
      <c r="AB143" s="1043">
        <v>12</v>
      </c>
      <c r="AC143" s="1021" t="s">
        <v>138</v>
      </c>
      <c r="AD143" s="1021" t="s">
        <v>138</v>
      </c>
      <c r="AE143" s="1021" t="s">
        <v>138</v>
      </c>
      <c r="AF143" s="1021" t="s">
        <v>138</v>
      </c>
      <c r="AG143" s="1021" t="s">
        <v>138</v>
      </c>
      <c r="AH143" s="1021" t="s">
        <v>138</v>
      </c>
      <c r="AI143" s="1021" t="s">
        <v>138</v>
      </c>
      <c r="AJ143" s="1021" t="s">
        <v>138</v>
      </c>
      <c r="AK143" s="1021" t="s">
        <v>138</v>
      </c>
      <c r="AL143" s="1034" t="s">
        <v>138</v>
      </c>
      <c r="AM143" s="1028" t="s">
        <v>138</v>
      </c>
      <c r="AN143" s="1021" t="s">
        <v>138</v>
      </c>
      <c r="AO143" s="868" t="str">
        <f>IF(U143="n/a","n/a",IF(AA143&lt;0,"n/a",IF(AA143="n/a","n/a",J143+U143-AA143)))</f>
        <v>n/a</v>
      </c>
      <c r="AP143" s="869">
        <f>IF(U143="n/a","n/a",J143+U143)</f>
        <v>3.7614820520274805</v>
      </c>
      <c r="AQ143" s="1044" t="str">
        <f>IF(OR(AC143&lt;0.01,AF143="n/a"),"n/a",(I143/SQRT(22.5*AC143*(I143/AF143))-1)*100)</f>
        <v>n/a</v>
      </c>
      <c r="AR143" s="766">
        <f>INDEX(Historical!$C$7:$C$1455,MATCH(B143,Historical!$B$7:$B$1455,0))*IF(AH143="n/a",1.03,IF(AH143&lt;0,1.01,IF(AH143&gt;10,1.1,(1+AH143/100))))</f>
        <v>1.0094000000000001</v>
      </c>
      <c r="AS143" s="1042">
        <f>IF($AI143="n/a",1.03*AR143,IF($AI143&lt;0,1.01*AR143,IF($AI143&gt;10,1.1*AR143,(1+$AI143/100)*AR143)))</f>
        <v>1.039682</v>
      </c>
      <c r="AT143" s="1042">
        <f>IF($AK143="n/a",1.03*AS143,IF($AK143&lt;0,1.01*AS143,IF($AK143&gt;10,1.1*AS143,(1+$AK143/100)*AS143)))</f>
        <v>1.0708724599999999</v>
      </c>
      <c r="AU143" s="1042">
        <f>IF($AK143="n/a",1.03*AT143,IF($AK143&lt;0,1.01*AT143,IF($AK143&gt;10,1.1*AT143,(1+$AK143/100)*AT143)))</f>
        <v>1.1029986338</v>
      </c>
      <c r="AV143" s="1042">
        <f>IF($AK143="n/a",1.03*AU143,IF($AK143&lt;0,1.01*AU143,IF($AK143&gt;10,1.1*AU143,(1+$AK143/100)*AU143)))</f>
        <v>1.1360885928140001</v>
      </c>
      <c r="AW143" s="766">
        <f>SUM(AR143:AV143)</f>
        <v>5.3590416866140007</v>
      </c>
      <c r="AX143" s="877">
        <f>AW143/I143*100</f>
        <v>14.662220756809852</v>
      </c>
      <c r="AY143" s="1212" t="s">
        <v>138</v>
      </c>
      <c r="AZ143" s="1028" t="s">
        <v>138</v>
      </c>
      <c r="BA143" s="1028" t="s">
        <v>138</v>
      </c>
      <c r="BB143" s="1028" t="s">
        <v>138</v>
      </c>
      <c r="BC143" s="1028" t="s">
        <v>138</v>
      </c>
      <c r="BD143" s="1078" t="s">
        <v>4357</v>
      </c>
      <c r="BE143" s="721">
        <v>1992</v>
      </c>
      <c r="BF143" s="1057">
        <f>IF(BE143&gt;2008,0,IF(BE143&gt;2001,1,IF(BE143&gt;1990,2,IF(BE143&gt;1980,3,IF(BE143&gt;1973,4,IF(BE143&gt;1970,5,IF(BE143&gt;1960,6,IF(BE143&gt;1958,7,IF(BE143&gt;1953,8,9)))))))))</f>
        <v>2</v>
      </c>
    </row>
    <row r="144" spans="1:58" ht="11.25" customHeight="1" x14ac:dyDescent="0.2">
      <c r="A144" s="1019" t="s">
        <v>490</v>
      </c>
      <c r="B144" s="1031" t="s">
        <v>491</v>
      </c>
      <c r="C144" s="1181" t="s">
        <v>109</v>
      </c>
      <c r="D144" s="1181" t="s">
        <v>4434</v>
      </c>
      <c r="E144" s="857">
        <v>20</v>
      </c>
      <c r="F144" s="1245">
        <v>165</v>
      </c>
      <c r="G144" s="1245" t="s">
        <v>107</v>
      </c>
      <c r="H144" s="1245" t="s">
        <v>107</v>
      </c>
      <c r="I144" s="1030">
        <v>87.44</v>
      </c>
      <c r="J144" s="766">
        <f>(M144/I144)*100</f>
        <v>2.2872827081427265</v>
      </c>
      <c r="K144" s="1033">
        <v>0.5</v>
      </c>
      <c r="L144" s="1043">
        <v>4</v>
      </c>
      <c r="M144" s="756">
        <f>K144*L144</f>
        <v>2</v>
      </c>
      <c r="N144" s="1026" t="s">
        <v>446</v>
      </c>
      <c r="O144" s="860">
        <v>0.48</v>
      </c>
      <c r="P144" s="1016">
        <v>43313</v>
      </c>
      <c r="Q144" s="1016">
        <v>43328</v>
      </c>
      <c r="R144" s="756">
        <f>(K144-O144)/O144*100</f>
        <v>4.1666666666666705</v>
      </c>
      <c r="S144" s="824">
        <f>IF(INDEX(Historical!$D$7:$D$1455,MATCH(B144,Historical!$B$7:$B$1455,0))=0,"n/a",(INDEX(Historical!$C$7:$C$1455,MATCH(B144,Historical!$B$7:$B$1455,0))/INDEX(Historical!$D$7:$D$1455,MATCH(B144,Historical!$B$7:$B$1455,0))-1)*100)</f>
        <v>1.0869565217391131</v>
      </c>
      <c r="T144" s="824">
        <f>IF(INDEX(Historical!$F$7:$F$1455,MATCH(B144,Historical!$B$7:$B$1455,0))=0,"n/a",((INDEX(Historical!$C$7:$C$1455,MATCH(B144,Historical!$B$7:$B$1455,0))/INDEX(Historical!$F$7:$F$1455,MATCH(B144,Historical!$B$7:$B$1455,0)))^(1/3)-1)*100)</f>
        <v>3.450966906825137</v>
      </c>
      <c r="U144" s="824">
        <f>IF(INDEX(Historical!$I$7:$I$1455,MATCH(B144,Historical!$B$7:$B$1455,0))=0,"n/a",((INDEX(Historical!$C$7:$C$1455,MATCH(B144,Historical!$B$7:$B$1455,0))/INDEX(Historical!$I$7:$I$1455,MATCH(B144,Historical!$B$7:$B$1455,0)))^(1/5)-1)*100)</f>
        <v>4.3961149790192833</v>
      </c>
      <c r="V144" s="824">
        <f>IF(INDEX(Historical!$O$7:$O$1455,MATCH(B144,Historical!$B$7:$B$1455,0))=0,"n/a",((INDEX(Historical!$C$7:$C$1455,MATCH(B144,Historical!$B$7:$B$1455,0))/INDEX(Historical!$O$7:$O$1455,MATCH(B144,Historical!$B$7:$B$1455,0)))^(1/10)-1)*100)</f>
        <v>4.6557498404329989</v>
      </c>
      <c r="W144" s="825">
        <f>IF(OR(U144&lt;=0,U144="n/a",V144&lt;=0,V144="n/a"),"n/a",U144/V144)</f>
        <v>0.94423350259094485</v>
      </c>
      <c r="X144" s="826" t="str">
        <f>IF(OR(AJ144&lt;=0,AJ144="n/a",U144&lt;=0,U144="n/a"),"n/a",U144/AJ144)</f>
        <v>n/a</v>
      </c>
      <c r="Y144" s="1032" t="s">
        <v>4077</v>
      </c>
      <c r="Z144" s="766">
        <f>IF(OR(AC144&lt;0.01,AC144="n/a"),"n/a",M144/AC144*100)</f>
        <v>42.194092827004212</v>
      </c>
      <c r="AA144" s="1042">
        <f>IF(OR(AC144&lt;0.01,AC144="n/a"),"n/a",I144/AC144)</f>
        <v>18.447257383966242</v>
      </c>
      <c r="AB144" s="1043">
        <v>12</v>
      </c>
      <c r="AC144" s="1021">
        <v>4.74</v>
      </c>
      <c r="AD144" s="1021" t="s">
        <v>138</v>
      </c>
      <c r="AE144" s="1021">
        <v>3.83</v>
      </c>
      <c r="AF144" s="1021">
        <v>2.23</v>
      </c>
      <c r="AG144" s="1021">
        <v>12.740000000000002</v>
      </c>
      <c r="AH144" s="1021" t="s">
        <v>138</v>
      </c>
      <c r="AI144" s="1021" t="s">
        <v>138</v>
      </c>
      <c r="AJ144" s="1021" t="s">
        <v>138</v>
      </c>
      <c r="AK144" s="1021" t="s">
        <v>138</v>
      </c>
      <c r="AL144" s="1034">
        <v>358.98</v>
      </c>
      <c r="AM144" s="1028">
        <v>3.45</v>
      </c>
      <c r="AN144" s="1021" t="s">
        <v>138</v>
      </c>
      <c r="AO144" s="868">
        <f>IF(U144="n/a","n/a",IF(AA144&lt;0,"n/a",IF(AA144="n/a","n/a",J144+U144-AA144)))</f>
        <v>-11.763859696804232</v>
      </c>
      <c r="AP144" s="869">
        <f>IF(U144="n/a","n/a",J144+U144)</f>
        <v>6.6833976871620102</v>
      </c>
      <c r="AQ144" s="1044">
        <f>IF(OR(AC144&lt;0.01,AF144="n/a"),"n/a",(I144/SQRT(22.5*AC144*(I144/AF144))-1)*100)</f>
        <v>35.215686082552679</v>
      </c>
      <c r="AR144" s="766">
        <f>INDEX(Historical!$C$7:$C$1455,MATCH(B144,Historical!$B$7:$B$1455,0))*IF(AH144="n/a",1.03,IF(AH144&lt;0,1.01,IF(AH144&gt;10,1.1,(1+AH144/100))))</f>
        <v>1.9157999999999999</v>
      </c>
      <c r="AS144" s="1042">
        <f>IF($AI144="n/a",1.03*AR144,IF($AI144&lt;0,1.01*AR144,IF($AI144&gt;10,1.1*AR144,(1+$AI144/100)*AR144)))</f>
        <v>1.973274</v>
      </c>
      <c r="AT144" s="1042">
        <f>IF($AK144="n/a",1.03*AS144,IF($AK144&lt;0,1.01*AS144,IF($AK144&gt;10,1.1*AS144,(1+$AK144/100)*AS144)))</f>
        <v>2.0324722199999998</v>
      </c>
      <c r="AU144" s="1042">
        <f>IF($AK144="n/a",1.03*AT144,IF($AK144&lt;0,1.01*AT144,IF($AK144&gt;10,1.1*AT144,(1+$AK144/100)*AT144)))</f>
        <v>2.0934463865999997</v>
      </c>
      <c r="AV144" s="1042">
        <f>IF($AK144="n/a",1.03*AU144,IF($AK144&lt;0,1.01*AU144,IF($AK144&gt;10,1.1*AU144,(1+$AK144/100)*AU144)))</f>
        <v>2.1562497781979997</v>
      </c>
      <c r="AW144" s="766">
        <f>SUM(AR144:AV144)</f>
        <v>10.171242384797999</v>
      </c>
      <c r="AX144" s="877">
        <f>AW144/I144*100</f>
        <v>11.632253413538425</v>
      </c>
      <c r="AY144" s="1212">
        <v>0.19</v>
      </c>
      <c r="AZ144" s="1028">
        <v>20.669999999999998</v>
      </c>
      <c r="BA144" s="1028">
        <v>-8.02</v>
      </c>
      <c r="BB144" s="1028">
        <v>2.2599999999999998</v>
      </c>
      <c r="BC144" s="1028">
        <v>-0.43</v>
      </c>
      <c r="BE144" s="721">
        <v>1999</v>
      </c>
      <c r="BF144" s="1057">
        <f>IF(BE144&gt;2008,0,IF(BE144&gt;2001,1,IF(BE144&gt;1990,2,IF(BE144&gt;1980,3,IF(BE144&gt;1973,4,IF(BE144&gt;1970,5,IF(BE144&gt;1960,6,IF(BE144&gt;1958,7,IF(BE144&gt;1953,8,9)))))))))</f>
        <v>2</v>
      </c>
    </row>
    <row r="145" spans="1:58" ht="11.25" customHeight="1" x14ac:dyDescent="0.2">
      <c r="A145" s="1019" t="s">
        <v>1041</v>
      </c>
      <c r="B145" s="1031" t="s">
        <v>1042</v>
      </c>
      <c r="C145" s="1181" t="s">
        <v>4414</v>
      </c>
      <c r="D145" s="1181" t="s">
        <v>4415</v>
      </c>
      <c r="E145" s="857">
        <v>8</v>
      </c>
      <c r="F145" s="1245">
        <v>473</v>
      </c>
      <c r="G145" s="1051" t="s">
        <v>38</v>
      </c>
      <c r="H145" s="1051" t="s">
        <v>38</v>
      </c>
      <c r="I145" s="1030">
        <v>95.16</v>
      </c>
      <c r="J145" s="766">
        <f>(M145/I145)*100</f>
        <v>3.2366540563261874</v>
      </c>
      <c r="K145" s="1033">
        <v>0.77</v>
      </c>
      <c r="L145" s="1043">
        <v>4</v>
      </c>
      <c r="M145" s="756">
        <f>K145*L145</f>
        <v>3.08</v>
      </c>
      <c r="N145" s="1026" t="s">
        <v>576</v>
      </c>
      <c r="O145" s="860">
        <v>0.75</v>
      </c>
      <c r="P145" s="1016">
        <v>43188</v>
      </c>
      <c r="Q145" s="1016">
        <v>43207</v>
      </c>
      <c r="R145" s="756">
        <f>(K145-O145)/O145*100</f>
        <v>2.6666666666666687</v>
      </c>
      <c r="S145" s="824">
        <f>IF(INDEX(Historical!$D$7:$D$1455,MATCH(B145,Historical!$B$7:$B$1455,0))=0,"n/a",(INDEX(Historical!$C$7:$C$1455,MATCH(B145,Historical!$B$7:$B$1455,0))/INDEX(Historical!$D$7:$D$1455,MATCH(B145,Historical!$B$7:$B$1455,0))-1)*100)</f>
        <v>1.6949152542372836</v>
      </c>
      <c r="T145" s="824">
        <f>IF(INDEX(Historical!$F$7:$F$1455,MATCH(B145,Historical!$B$7:$B$1455,0))=0,"n/a",((INDEX(Historical!$C$7:$C$1455,MATCH(B145,Historical!$B$7:$B$1455,0))/INDEX(Historical!$F$7:$F$1455,MATCH(B145,Historical!$B$7:$B$1455,0)))^(1/3)-1)*100)</f>
        <v>4.7514996428468015</v>
      </c>
      <c r="U145" s="824">
        <f>IF(INDEX(Historical!$I$7:$I$1455,MATCH(B145,Historical!$B$7:$B$1455,0))=0,"n/a",((INDEX(Historical!$C$7:$C$1455,MATCH(B145,Historical!$B$7:$B$1455,0))/INDEX(Historical!$I$7:$I$1455,MATCH(B145,Historical!$B$7:$B$1455,0)))^(1/5)-1)*100)</f>
        <v>6.6921100298345859</v>
      </c>
      <c r="V145" s="824">
        <f>IF(INDEX(Historical!$O$7:$O$1455,MATCH(B145,Historical!$B$7:$B$1455,0))=0,"n/a",((INDEX(Historical!$C$7:$C$1455,MATCH(B145,Historical!$B$7:$B$1455,0))/INDEX(Historical!$O$7:$O$1455,MATCH(B145,Historical!$B$7:$B$1455,0)))^(1/10)-1)*100)</f>
        <v>0.94756806064828503</v>
      </c>
      <c r="W145" s="825">
        <f>IF(OR(U145&lt;=0,U145="n/a",V145&lt;=0,V145="n/a"),"n/a",U145/V145)</f>
        <v>7.0624056548045049</v>
      </c>
      <c r="X145" s="826">
        <f>IF(OR(AJ145&lt;=0,AJ145="n/a",U145&lt;=0,U145="n/a"),"n/a",U145/AJ145)</f>
        <v>1.8589194527318296</v>
      </c>
      <c r="Y145" s="780"/>
      <c r="Z145" s="766">
        <f>IF(OR(AC145&lt;0.01,AC145="n/a"),"n/a",M145/AC145*100)</f>
        <v>144.60093896713616</v>
      </c>
      <c r="AA145" s="1042">
        <f>IF(OR(AC145&lt;0.01,AC145="n/a"),"n/a",I145/AC145)</f>
        <v>44.676056338028168</v>
      </c>
      <c r="AB145" s="1043">
        <v>12</v>
      </c>
      <c r="AC145" s="1021">
        <v>2.13</v>
      </c>
      <c r="AD145" s="1021">
        <v>12.44</v>
      </c>
      <c r="AE145" s="1021">
        <v>9.48</v>
      </c>
      <c r="AF145" s="1021">
        <v>2.71</v>
      </c>
      <c r="AG145" s="1021">
        <v>6</v>
      </c>
      <c r="AH145" s="1021">
        <v>-55.800000000000004</v>
      </c>
      <c r="AI145" s="1021">
        <v>11</v>
      </c>
      <c r="AJ145" s="1021">
        <v>3.5999999999999996</v>
      </c>
      <c r="AK145" s="1021">
        <v>3.5999999999999996</v>
      </c>
      <c r="AL145" s="1021">
        <v>8910</v>
      </c>
      <c r="AM145" s="1028">
        <v>0.89999999999999991</v>
      </c>
      <c r="AN145" s="1021">
        <v>0.68</v>
      </c>
      <c r="AO145" s="868">
        <f>IF(U145="n/a","n/a",IF(AA145&lt;0,"n/a",IF(AA145="n/a","n/a",J145+U145-AA145)))</f>
        <v>-34.747292251867393</v>
      </c>
      <c r="AP145" s="869">
        <f>IF(U145="n/a","n/a",J145+U145)</f>
        <v>9.9287640861607738</v>
      </c>
      <c r="AQ145" s="1044">
        <f>IF(OR(AC145&lt;0.01,AF145="n/a"),"n/a",(I145/SQRT(22.5*AC145*(I145/AF145))-1)*100)</f>
        <v>131.96945457543552</v>
      </c>
      <c r="AR145" s="766">
        <f>INDEX(Historical!$C$7:$C$1455,MATCH(B145,Historical!$B$7:$B$1455,0))*IF(AH145="n/a",1.03,IF(AH145&lt;0,1.01,IF(AH145&gt;10,1.1,(1+AH145/100))))</f>
        <v>3.0300000000000002</v>
      </c>
      <c r="AS145" s="1042">
        <f>IF($AI145="n/a",1.03*AR145,IF($AI145&lt;0,1.01*AR145,IF($AI145&gt;10,1.1*AR145,(1+$AI145/100)*AR145)))</f>
        <v>3.3330000000000006</v>
      </c>
      <c r="AT145" s="1042">
        <f>IF($AK145="n/a",1.03*AS145,IF($AK145&lt;0,1.01*AS145,IF($AK145&gt;10,1.1*AS145,(1+$AK145/100)*AS145)))</f>
        <v>3.4529880000000008</v>
      </c>
      <c r="AU145" s="1042">
        <f>IF($AK145="n/a",1.03*AT145,IF($AK145&lt;0,1.01*AT145,IF($AK145&gt;10,1.1*AT145,(1+$AK145/100)*AT145)))</f>
        <v>3.5772955680000011</v>
      </c>
      <c r="AV145" s="1042">
        <f>IF($AK145="n/a",1.03*AU145,IF($AK145&lt;0,1.01*AU145,IF($AK145&gt;10,1.1*AU145,(1+$AK145/100)*AU145)))</f>
        <v>3.7060782084480013</v>
      </c>
      <c r="AW145" s="766">
        <f>SUM(AR145:AV145)</f>
        <v>17.099361776448006</v>
      </c>
      <c r="AX145" s="877">
        <f>AW145/I145*100</f>
        <v>17.9690644981589</v>
      </c>
      <c r="AY145" s="1212">
        <v>0.35</v>
      </c>
      <c r="AZ145" s="1028">
        <v>21.7</v>
      </c>
      <c r="BA145" s="1028">
        <v>-0.53</v>
      </c>
      <c r="BB145" s="1028">
        <v>3.08</v>
      </c>
      <c r="BC145" s="1028">
        <v>6.65</v>
      </c>
      <c r="BE145" s="721">
        <v>2011</v>
      </c>
      <c r="BF145" s="1057">
        <f>IF(BE145&gt;2008,0,IF(BE145&gt;2001,1,IF(BE145&gt;1990,2,IF(BE145&gt;1980,3,IF(BE145&gt;1973,4,IF(BE145&gt;1970,5,IF(BE145&gt;1960,6,IF(BE145&gt;1958,7,IF(BE145&gt;1953,8,9)))))))))</f>
        <v>0</v>
      </c>
    </row>
    <row r="146" spans="1:58" ht="11.25" customHeight="1" x14ac:dyDescent="0.2">
      <c r="A146" s="1019" t="s">
        <v>492</v>
      </c>
      <c r="B146" s="1031" t="s">
        <v>493</v>
      </c>
      <c r="C146" s="1181" t="s">
        <v>113</v>
      </c>
      <c r="D146" s="1181" t="s">
        <v>4452</v>
      </c>
      <c r="E146" s="857">
        <v>21</v>
      </c>
      <c r="F146" s="1245">
        <v>154</v>
      </c>
      <c r="G146" s="1245" t="s">
        <v>107</v>
      </c>
      <c r="H146" s="1245" t="s">
        <v>107</v>
      </c>
      <c r="I146" s="1030">
        <v>85.82</v>
      </c>
      <c r="J146" s="766">
        <f>(M146/I146)*100</f>
        <v>1.6406432067117223</v>
      </c>
      <c r="K146" s="1040">
        <v>0.35199999999999998</v>
      </c>
      <c r="L146" s="1043">
        <v>4</v>
      </c>
      <c r="M146" s="756">
        <f>K146*L146</f>
        <v>1.4079999999999999</v>
      </c>
      <c r="N146" s="1026" t="s">
        <v>153</v>
      </c>
      <c r="O146" s="861">
        <v>0.32079999999999997</v>
      </c>
      <c r="P146" s="1016">
        <v>43166</v>
      </c>
      <c r="Q146" s="1016">
        <v>43188</v>
      </c>
      <c r="R146" s="756">
        <f>(K146-O146)/O146*100</f>
        <v>9.7256857855361609</v>
      </c>
      <c r="S146" s="824">
        <f>IF(INDEX(Historical!$D$7:$D$1455,MATCH(B146,Historical!$B$7:$B$1455,0))=0,"n/a",(INDEX(Historical!$C$7:$C$1455,MATCH(B146,Historical!$B$7:$B$1455,0))/INDEX(Historical!$D$7:$D$1455,MATCH(B146,Historical!$B$7:$B$1455,0))-1)*100)</f>
        <v>12.286890581839272</v>
      </c>
      <c r="T146" s="824">
        <f>IF(INDEX(Historical!$F$7:$F$1455,MATCH(B146,Historical!$B$7:$B$1455,0))=0,"n/a",((INDEX(Historical!$C$7:$C$1455,MATCH(B146,Historical!$B$7:$B$1455,0))/INDEX(Historical!$F$7:$F$1455,MATCH(B146,Historical!$B$7:$B$1455,0)))^(1/3)-1)*100)</f>
        <v>12.145161215955259</v>
      </c>
      <c r="U146" s="824">
        <f>IF(INDEX(Historical!$I$7:$I$1455,MATCH(B146,Historical!$B$7:$B$1455,0))=0,"n/a",((INDEX(Historical!$C$7:$C$1455,MATCH(B146,Historical!$B$7:$B$1455,0))/INDEX(Historical!$I$7:$I$1455,MATCH(B146,Historical!$B$7:$B$1455,0)))^(1/5)-1)*100)</f>
        <v>11.213921411811988</v>
      </c>
      <c r="V146" s="824">
        <f>IF(INDEX(Historical!$O$7:$O$1455,MATCH(B146,Historical!$B$7:$B$1455,0))=0,"n/a",((INDEX(Historical!$C$7:$C$1455,MATCH(B146,Historical!$B$7:$B$1455,0))/INDEX(Historical!$O$7:$O$1455,MATCH(B146,Historical!$B$7:$B$1455,0)))^(1/10)-1)*100)</f>
        <v>12.516199311308341</v>
      </c>
      <c r="W146" s="825">
        <f>IF(OR(U146&lt;=0,U146="n/a",V146&lt;=0,V146="n/a"),"n/a",U146/V146)</f>
        <v>0.89595260772815033</v>
      </c>
      <c r="X146" s="826">
        <f>IF(OR(AJ146&lt;=0,AJ146="n/a",U146&lt;=0,U146="n/a"),"n/a",U146/AJ146)</f>
        <v>0.43804380514890578</v>
      </c>
      <c r="Y146" s="1032" t="s">
        <v>494</v>
      </c>
      <c r="Z146" s="766">
        <f>IF(OR(AC146&lt;0.01,AC146="n/a"),"n/a",M146/AC146*100)</f>
        <v>18.309492847854354</v>
      </c>
      <c r="AA146" s="1042">
        <f>IF(OR(AC146&lt;0.01,AC146="n/a"),"n/a",I146/AC146)</f>
        <v>11.159947984395318</v>
      </c>
      <c r="AB146" s="1043">
        <v>12</v>
      </c>
      <c r="AC146" s="1021">
        <v>7.69</v>
      </c>
      <c r="AD146" s="1021">
        <v>1.25</v>
      </c>
      <c r="AE146" s="1021">
        <v>6.05</v>
      </c>
      <c r="AF146" s="1021">
        <v>4.71</v>
      </c>
      <c r="AG146" s="1021">
        <v>34</v>
      </c>
      <c r="AH146" s="1021">
        <v>104.89999999999999</v>
      </c>
      <c r="AI146" s="1021">
        <v>13.889999999999999</v>
      </c>
      <c r="AJ146" s="1021">
        <v>25.6</v>
      </c>
      <c r="AK146" s="1021">
        <v>8.9</v>
      </c>
      <c r="AL146" s="1034">
        <v>63320</v>
      </c>
      <c r="AM146" s="1028">
        <v>0.2</v>
      </c>
      <c r="AN146" s="1021">
        <v>0.68</v>
      </c>
      <c r="AO146" s="868">
        <f>IF(U146="n/a","n/a",IF(AA146&lt;0,"n/a",IF(AA146="n/a","n/a",J146+U146-AA146)))</f>
        <v>1.6946166341283924</v>
      </c>
      <c r="AP146" s="869">
        <f>IF(U146="n/a","n/a",J146+U146)</f>
        <v>12.85456461852371</v>
      </c>
      <c r="AQ146" s="1044">
        <f>IF(OR(AC146&lt;0.01,AF146="n/a"),"n/a",(I146/SQRT(22.5*AC146*(I146/AF146))-1)*100)</f>
        <v>52.844663348122388</v>
      </c>
      <c r="AR146" s="766">
        <f>INDEX(Historical!$C$7:$C$1455,MATCH(B146,Historical!$B$7:$B$1455,0))*IF(AH146="n/a",1.03,IF(AH146&lt;0,1.01,IF(AH146&gt;10,1.1,(1+AH146/100))))</f>
        <v>1.4040509999999999</v>
      </c>
      <c r="AS146" s="1042">
        <f>IF($AI146="n/a",1.03*AR146,IF($AI146&lt;0,1.01*AR146,IF($AI146&gt;10,1.1*AR146,(1+$AI146/100)*AR146)))</f>
        <v>1.5444561000000001</v>
      </c>
      <c r="AT146" s="1042">
        <f>IF($AK146="n/a",1.03*AS146,IF($AK146&lt;0,1.01*AS146,IF($AK146&gt;10,1.1*AS146,(1+$AK146/100)*AS146)))</f>
        <v>1.6819126929000001</v>
      </c>
      <c r="AU146" s="1042">
        <f>IF($AK146="n/a",1.03*AT146,IF($AK146&lt;0,1.01*AT146,IF($AK146&gt;10,1.1*AT146,(1+$AK146/100)*AT146)))</f>
        <v>1.8316029225681001</v>
      </c>
      <c r="AV146" s="1042">
        <f>IF($AK146="n/a",1.03*AU146,IF($AK146&lt;0,1.01*AU146,IF($AK146&gt;10,1.1*AU146,(1+$AK146/100)*AU146)))</f>
        <v>1.9946155826766609</v>
      </c>
      <c r="AW146" s="766">
        <f>SUM(AR146:AV146)</f>
        <v>8.4566382981447603</v>
      </c>
      <c r="AX146" s="877">
        <f>AW146/I146*100</f>
        <v>9.8539248405322315</v>
      </c>
      <c r="AY146" s="1212">
        <v>0.97</v>
      </c>
      <c r="AZ146" s="1028">
        <v>21.58</v>
      </c>
      <c r="BA146" s="1028">
        <v>-6.6199999999999992</v>
      </c>
      <c r="BB146" s="1028">
        <v>-0.22</v>
      </c>
      <c r="BC146" s="1028">
        <v>4</v>
      </c>
      <c r="BE146" s="721">
        <v>1998</v>
      </c>
      <c r="BF146" s="1057">
        <f>IF(BE146&gt;2008,0,IF(BE146&gt;2001,1,IF(BE146&gt;1990,2,IF(BE146&gt;1980,3,IF(BE146&gt;1973,4,IF(BE146&gt;1970,5,IF(BE146&gt;1960,6,IF(BE146&gt;1958,7,IF(BE146&gt;1953,8,9)))))))))</f>
        <v>2</v>
      </c>
    </row>
    <row r="147" spans="1:58" ht="11.25" customHeight="1" x14ac:dyDescent="0.2">
      <c r="A147" s="1019" t="s">
        <v>1044</v>
      </c>
      <c r="B147" s="1032" t="s">
        <v>1045</v>
      </c>
      <c r="C147" s="1181" t="s">
        <v>155</v>
      </c>
      <c r="D147" s="1181" t="s">
        <v>4419</v>
      </c>
      <c r="E147" s="857">
        <v>9</v>
      </c>
      <c r="F147" s="1245">
        <v>337</v>
      </c>
      <c r="G147" s="1187" t="s">
        <v>107</v>
      </c>
      <c r="H147" s="1187" t="s">
        <v>107</v>
      </c>
      <c r="I147" s="1030">
        <v>85.88</v>
      </c>
      <c r="J147" s="766">
        <f>(M147/I147)*100</f>
        <v>0.19795062878435027</v>
      </c>
      <c r="K147" s="1033">
        <v>8.5000000000000006E-2</v>
      </c>
      <c r="L147" s="1043">
        <v>2</v>
      </c>
      <c r="M147" s="756">
        <f>K147*L147</f>
        <v>0.17</v>
      </c>
      <c r="N147" s="1026" t="s">
        <v>232</v>
      </c>
      <c r="O147" s="860">
        <v>7.0000000000000007E-2</v>
      </c>
      <c r="P147" s="714">
        <v>43116</v>
      </c>
      <c r="Q147" s="714">
        <v>43131</v>
      </c>
      <c r="R147" s="756">
        <f>(K147-O147)/O147*100</f>
        <v>21.428571428571423</v>
      </c>
      <c r="S147" s="824">
        <f>IF(INDEX(Historical!$D$7:$D$1455,MATCH(B147,Historical!$B$7:$B$1455,0))=0,"n/a",(INDEX(Historical!$C$7:$C$1455,MATCH(B147,Historical!$B$7:$B$1455,0))/INDEX(Historical!$D$7:$D$1455,MATCH(B147,Historical!$B$7:$B$1455,0))-1)*100)</f>
        <v>16.666666666666675</v>
      </c>
      <c r="T147" s="824">
        <f>IF(INDEX(Historical!$F$7:$F$1455,MATCH(B147,Historical!$B$7:$B$1455,0))=0,"n/a",((INDEX(Historical!$C$7:$C$1455,MATCH(B147,Historical!$B$7:$B$1455,0))/INDEX(Historical!$F$7:$F$1455,MATCH(B147,Historical!$B$7:$B$1455,0)))^(1/3)-1)*100)</f>
        <v>15.867554829548336</v>
      </c>
      <c r="U147" s="824">
        <f>IF(INDEX(Historical!$I$7:$I$1455,MATCH(B147,Historical!$B$7:$B$1455,0))=0,"n/a",((INDEX(Historical!$C$7:$C$1455,MATCH(B147,Historical!$B$7:$B$1455,0))/INDEX(Historical!$I$7:$I$1455,MATCH(B147,Historical!$B$7:$B$1455,0)))^(1/5)-1)*100)</f>
        <v>17.525749162011152</v>
      </c>
      <c r="V147" s="824" t="str">
        <f>IF(INDEX(Historical!$O$7:$O$1455,MATCH(B147,Historical!$B$7:$B$1455,0))=0,"n/a",((INDEX(Historical!$C$7:$C$1455,MATCH(B147,Historical!$B$7:$B$1455,0))/INDEX(Historical!$O$7:$O$1455,MATCH(B147,Historical!$B$7:$B$1455,0)))^(1/10)-1)*100)</f>
        <v>n/a</v>
      </c>
      <c r="W147" s="825" t="str">
        <f>IF(OR(U147&lt;=0,U147="n/a",V147&lt;=0,V147="n/a"),"n/a",U147/V147)</f>
        <v>n/a</v>
      </c>
      <c r="X147" s="826">
        <f>IF(OR(AJ147&lt;=0,AJ147="n/a",U147&lt;=0,U147="n/a"),"n/a",U147/AJ147)</f>
        <v>1.1162897555421116</v>
      </c>
      <c r="Y147" s="1032"/>
      <c r="Z147" s="766">
        <f>IF(OR(AC147&lt;0.01,AC147="n/a"),"n/a",M147/AC147*100)</f>
        <v>8.6294416243654837</v>
      </c>
      <c r="AA147" s="1042">
        <f>IF(OR(AC147&lt;0.01,AC147="n/a"),"n/a",I147/AC147)</f>
        <v>43.593908629441621</v>
      </c>
      <c r="AB147" s="1043">
        <v>7</v>
      </c>
      <c r="AC147" s="1021">
        <v>1.97</v>
      </c>
      <c r="AD147" s="1021">
        <v>2.42</v>
      </c>
      <c r="AE147" s="1021">
        <v>4.09</v>
      </c>
      <c r="AF147" s="1021">
        <v>5.87</v>
      </c>
      <c r="AG147" s="1021">
        <v>15.5</v>
      </c>
      <c r="AH147" s="1021">
        <v>15.4</v>
      </c>
      <c r="AI147" s="1021">
        <v>13.719999999999999</v>
      </c>
      <c r="AJ147" s="1021">
        <v>15.7</v>
      </c>
      <c r="AK147" s="1021">
        <v>18</v>
      </c>
      <c r="AL147" s="1034">
        <v>3570</v>
      </c>
      <c r="AM147" s="1028">
        <v>9.4</v>
      </c>
      <c r="AN147" s="1021">
        <v>0.32</v>
      </c>
      <c r="AO147" s="868">
        <f>IF(U147="n/a","n/a",IF(AA147&lt;0,"n/a",IF(AA147="n/a","n/a",J147+U147-AA147)))</f>
        <v>-25.870208838646118</v>
      </c>
      <c r="AP147" s="869">
        <f>IF(U147="n/a","n/a",J147+U147)</f>
        <v>17.723699790795504</v>
      </c>
      <c r="AQ147" s="1044">
        <f>IF(OR(AC147&lt;0.01,AF147="n/a"),"n/a",(I147/SQRT(22.5*AC147*(I147/AF147))-1)*100)</f>
        <v>237.2412546628714</v>
      </c>
      <c r="AR147" s="766">
        <f>INDEX(Historical!$C$7:$C$1455,MATCH(B147,Historical!$B$7:$B$1455,0))*IF(AH147="n/a",1.03,IF(AH147&lt;0,1.01,IF(AH147&gt;10,1.1,(1+AH147/100))))</f>
        <v>0.15400000000000003</v>
      </c>
      <c r="AS147" s="1042">
        <f>IF($AI147="n/a",1.03*AR147,IF($AI147&lt;0,1.01*AR147,IF($AI147&gt;10,1.1*AR147,(1+$AI147/100)*AR147)))</f>
        <v>0.16940000000000005</v>
      </c>
      <c r="AT147" s="1042">
        <f>IF($AK147="n/a",1.03*AS147,IF($AK147&lt;0,1.01*AS147,IF($AK147&gt;10,1.1*AS147,(1+$AK147/100)*AS147)))</f>
        <v>0.18634000000000006</v>
      </c>
      <c r="AU147" s="1042">
        <f>IF($AK147="n/a",1.03*AT147,IF($AK147&lt;0,1.01*AT147,IF($AK147&gt;10,1.1*AT147,(1+$AK147/100)*AT147)))</f>
        <v>0.20497400000000007</v>
      </c>
      <c r="AV147" s="1042">
        <f>IF($AK147="n/a",1.03*AU147,IF($AK147&lt;0,1.01*AU147,IF($AK147&gt;10,1.1*AU147,(1+$AK147/100)*AU147)))</f>
        <v>0.2254714000000001</v>
      </c>
      <c r="AW147" s="766">
        <f>SUM(AR147:AV147)</f>
        <v>0.94018540000000028</v>
      </c>
      <c r="AX147" s="877">
        <f>AW147/I147*100</f>
        <v>1.0947664182580348</v>
      </c>
      <c r="AY147" s="1212">
        <v>1.02</v>
      </c>
      <c r="AZ147" s="1028">
        <v>10.68</v>
      </c>
      <c r="BA147" s="1028">
        <v>-34.4</v>
      </c>
      <c r="BB147" s="1028">
        <v>-0.57000000000000006</v>
      </c>
      <c r="BC147" s="1028">
        <v>-15.15</v>
      </c>
      <c r="BE147" s="721">
        <v>2010</v>
      </c>
      <c r="BF147" s="1057">
        <f>IF(BE147&gt;2008,0,IF(BE147&gt;2001,1,IF(BE147&gt;1990,2,IF(BE147&gt;1980,3,IF(BE147&gt;1973,4,IF(BE147&gt;1970,5,IF(BE147&gt;1960,6,IF(BE147&gt;1958,7,IF(BE147&gt;1953,8,9)))))))))</f>
        <v>0</v>
      </c>
    </row>
    <row r="148" spans="1:58" ht="11.25" customHeight="1" x14ac:dyDescent="0.2">
      <c r="A148" s="1036" t="s">
        <v>3840</v>
      </c>
      <c r="B148" s="1031" t="s">
        <v>3841</v>
      </c>
      <c r="C148" s="1181" t="s">
        <v>109</v>
      </c>
      <c r="D148" s="1181" t="s">
        <v>4434</v>
      </c>
      <c r="E148" s="857">
        <v>5</v>
      </c>
      <c r="F148" s="1245">
        <v>837</v>
      </c>
      <c r="G148" s="1088" t="s">
        <v>107</v>
      </c>
      <c r="H148" s="1088" t="s">
        <v>107</v>
      </c>
      <c r="I148" s="1030">
        <v>26.92</v>
      </c>
      <c r="J148" s="766">
        <f>(M148/I148)*100</f>
        <v>1.3372956909361069</v>
      </c>
      <c r="K148" s="1033">
        <v>0.09</v>
      </c>
      <c r="L148" s="1043">
        <v>4</v>
      </c>
      <c r="M148" s="756">
        <f>K148*L148</f>
        <v>0.36</v>
      </c>
      <c r="N148" s="1026" t="s">
        <v>524</v>
      </c>
      <c r="O148" s="860">
        <v>7.0000000000000007E-2</v>
      </c>
      <c r="P148" s="1016">
        <v>43342</v>
      </c>
      <c r="Q148" s="1016">
        <v>43360</v>
      </c>
      <c r="R148" s="756">
        <f>(K148-O148)/O148*100</f>
        <v>28.571428571428552</v>
      </c>
      <c r="S148" s="824">
        <f>IF(INDEX(Historical!$D$7:$D$1455,MATCH(B148,Historical!$B$7:$B$1455,0))=0,"n/a",(INDEX(Historical!$C$7:$C$1455,MATCH(B148,Historical!$B$7:$B$1455,0))/INDEX(Historical!$D$7:$D$1455,MATCH(B148,Historical!$B$7:$B$1455,0))-1)*100)</f>
        <v>41.176470588235283</v>
      </c>
      <c r="T148" s="824">
        <f>IF(INDEX(Historical!$F$7:$F$1455,MATCH(B148,Historical!$B$7:$B$1455,0))=0,"n/a",((INDEX(Historical!$C$7:$C$1455,MATCH(B148,Historical!$B$7:$B$1455,0))/INDEX(Historical!$F$7:$F$1455,MATCH(B148,Historical!$B$7:$B$1455,0)))^(1/3)-1)*100)</f>
        <v>38.672254870126935</v>
      </c>
      <c r="U148" s="824" t="str">
        <f>IF(INDEX(Historical!$I$7:$I$1455,MATCH(B148,Historical!$B$7:$B$1455,0))=0,"n/a",((INDEX(Historical!$C$7:$C$1455,MATCH(B148,Historical!$B$7:$B$1455,0))/INDEX(Historical!$I$7:$I$1455,MATCH(B148,Historical!$B$7:$B$1455,0)))^(1/5)-1)*100)</f>
        <v>n/a</v>
      </c>
      <c r="V148" s="824">
        <f>IF(INDEX(Historical!$O$7:$O$1455,MATCH(B148,Historical!$B$7:$B$1455,0))=0,"n/a",((INDEX(Historical!$C$7:$C$1455,MATCH(B148,Historical!$B$7:$B$1455,0))/INDEX(Historical!$O$7:$O$1455,MATCH(B148,Historical!$B$7:$B$1455,0)))^(1/10)-1)*100)</f>
        <v>-10.278755425427333</v>
      </c>
      <c r="W148" s="825" t="str">
        <f>IF(OR(U148&lt;=0,U148="n/a",V148&lt;=0,V148="n/a"),"n/a",U148/V148)</f>
        <v>n/a</v>
      </c>
      <c r="X148" s="826" t="str">
        <f>IF(OR(AJ148&lt;=0,AJ148="n/a",U148&lt;=0,U148="n/a"),"n/a",U148/AJ148)</f>
        <v>n/a</v>
      </c>
      <c r="Y148" s="777"/>
      <c r="Z148" s="766">
        <f>IF(OR(AC148&lt;0.01,AC148="n/a"),"n/a",M148/AC148*100)</f>
        <v>28.125</v>
      </c>
      <c r="AA148" s="1042">
        <f>IF(OR(AC148&lt;0.01,AC148="n/a"),"n/a",I148/AC148)</f>
        <v>21.03125</v>
      </c>
      <c r="AB148" s="1043">
        <v>12</v>
      </c>
      <c r="AC148" s="1021">
        <v>1.28</v>
      </c>
      <c r="AD148" s="1021">
        <v>3.51</v>
      </c>
      <c r="AE148" s="1021">
        <v>4.74</v>
      </c>
      <c r="AF148" s="1021">
        <v>1.54</v>
      </c>
      <c r="AG148" s="1021">
        <v>6.1</v>
      </c>
      <c r="AH148" s="1021">
        <v>27.500000000000004</v>
      </c>
      <c r="AI148" s="1021">
        <v>32.619999999999997</v>
      </c>
      <c r="AJ148" s="1021">
        <v>168.70000000000002</v>
      </c>
      <c r="AK148" s="1021">
        <v>6</v>
      </c>
      <c r="AL148" s="1034">
        <v>453.33</v>
      </c>
      <c r="AM148" s="1028">
        <v>22.6</v>
      </c>
      <c r="AN148" s="1021">
        <v>0.18</v>
      </c>
      <c r="AO148" s="868" t="str">
        <f>IF(U148="n/a","n/a",IF(AA148&lt;0,"n/a",IF(AA148="n/a","n/a",J148+U148-AA148)))</f>
        <v>n/a</v>
      </c>
      <c r="AP148" s="869" t="str">
        <f>IF(U148="n/a","n/a",J148+U148)</f>
        <v>n/a</v>
      </c>
      <c r="AQ148" s="1044">
        <f>IF(OR(AC148&lt;0.01,AF148="n/a"),"n/a",(I148/SQRT(22.5*AC148*(I148/AF148))-1)*100)</f>
        <v>19.978007243920427</v>
      </c>
      <c r="AR148" s="766">
        <f>INDEX(Historical!$C$7:$C$1455,MATCH(B148,Historical!$B$7:$B$1455,0))*IF(AH148="n/a",1.03,IF(AH148&lt;0,1.01,IF(AH148&gt;10,1.1,(1+AH148/100))))</f>
        <v>0.26400000000000001</v>
      </c>
      <c r="AS148" s="1042">
        <f>IF($AI148="n/a",1.03*AR148,IF($AI148&lt;0,1.01*AR148,IF($AI148&gt;10,1.1*AR148,(1+$AI148/100)*AR148)))</f>
        <v>0.29040000000000005</v>
      </c>
      <c r="AT148" s="1042">
        <f>IF($AK148="n/a",1.03*AS148,IF($AK148&lt;0,1.01*AS148,IF($AK148&gt;10,1.1*AS148,(1+$AK148/100)*AS148)))</f>
        <v>0.30782400000000004</v>
      </c>
      <c r="AU148" s="1042">
        <f>IF($AK148="n/a",1.03*AT148,IF($AK148&lt;0,1.01*AT148,IF($AK148&gt;10,1.1*AT148,(1+$AK148/100)*AT148)))</f>
        <v>0.32629344000000005</v>
      </c>
      <c r="AV148" s="1042">
        <f>IF($AK148="n/a",1.03*AU148,IF($AK148&lt;0,1.01*AU148,IF($AK148&gt;10,1.1*AU148,(1+$AK148/100)*AU148)))</f>
        <v>0.34587104640000005</v>
      </c>
      <c r="AW148" s="766">
        <f>SUM(AR148:AV148)</f>
        <v>1.5343884864000001</v>
      </c>
      <c r="AX148" s="877">
        <f>AW148/I148*100</f>
        <v>5.6998086419019316</v>
      </c>
      <c r="AY148" s="1212">
        <v>0.57999999999999996</v>
      </c>
      <c r="AZ148" s="1028">
        <v>35.11</v>
      </c>
      <c r="BA148" s="1028">
        <v>0.11</v>
      </c>
      <c r="BB148" s="1028">
        <v>11.85</v>
      </c>
      <c r="BC148" s="1028">
        <v>10.83</v>
      </c>
      <c r="BE148" s="721">
        <v>2014</v>
      </c>
      <c r="BF148" s="1057">
        <f>IF(BE148&gt;2008,0,IF(BE148&gt;2001,1,IF(BE148&gt;1990,2,IF(BE148&gt;1980,3,IF(BE148&gt;1973,4,IF(BE148&gt;1970,5,IF(BE148&gt;1960,6,IF(BE148&gt;1958,7,IF(BE148&gt;1953,8,9)))))))))</f>
        <v>0</v>
      </c>
    </row>
    <row r="149" spans="1:58" ht="11.25" customHeight="1" x14ac:dyDescent="0.2">
      <c r="A149" s="1019" t="s">
        <v>495</v>
      </c>
      <c r="B149" s="1031" t="s">
        <v>496</v>
      </c>
      <c r="C149" s="1181" t="s">
        <v>155</v>
      </c>
      <c r="D149" s="1181" t="s">
        <v>4416</v>
      </c>
      <c r="E149" s="857">
        <v>23</v>
      </c>
      <c r="F149" s="1245">
        <v>145</v>
      </c>
      <c r="G149" s="1187" t="s">
        <v>107</v>
      </c>
      <c r="H149" s="1187" t="s">
        <v>107</v>
      </c>
      <c r="I149" s="1021">
        <v>54.83</v>
      </c>
      <c r="J149" s="766">
        <f>(M149/I149)*100</f>
        <v>3.4747401057815068</v>
      </c>
      <c r="K149" s="1040">
        <v>0.4763</v>
      </c>
      <c r="L149" s="1043">
        <v>4</v>
      </c>
      <c r="M149" s="756">
        <f>K149*L149</f>
        <v>1.9052</v>
      </c>
      <c r="N149" s="1026" t="s">
        <v>497</v>
      </c>
      <c r="O149" s="861">
        <v>0.46239999999999998</v>
      </c>
      <c r="P149" s="1016">
        <v>43281</v>
      </c>
      <c r="Q149" s="1016">
        <v>43296</v>
      </c>
      <c r="R149" s="756">
        <f>(K149-O149)/O149*100</f>
        <v>3.0060553633218046</v>
      </c>
      <c r="S149" s="824">
        <f>IF(INDEX(Historical!$D$7:$D$1455,MATCH(B149,Historical!$B$7:$B$1455,0))=0,"n/a",(INDEX(Historical!$C$7:$C$1455,MATCH(B149,Historical!$B$7:$B$1455,0))/INDEX(Historical!$D$7:$D$1455,MATCH(B149,Historical!$B$7:$B$1455,0))-1)*100)</f>
        <v>9.0202177293934547</v>
      </c>
      <c r="T149" s="824">
        <f>IF(INDEX(Historical!$F$7:$F$1455,MATCH(B149,Historical!$B$7:$B$1455,0))=0,"n/a",((INDEX(Historical!$C$7:$C$1455,MATCH(B149,Historical!$B$7:$B$1455,0))/INDEX(Historical!$F$7:$F$1455,MATCH(B149,Historical!$B$7:$B$1455,0)))^(1/3)-1)*100)</f>
        <v>12.210600162036123</v>
      </c>
      <c r="U149" s="824">
        <f>IF(INDEX(Historical!$I$7:$I$1455,MATCH(B149,Historical!$B$7:$B$1455,0))=0,"n/a",((INDEX(Historical!$C$7:$C$1455,MATCH(B149,Historical!$B$7:$B$1455,0))/INDEX(Historical!$I$7:$I$1455,MATCH(B149,Historical!$B$7:$B$1455,0)))^(1/5)-1)*100)</f>
        <v>15.029321296542975</v>
      </c>
      <c r="V149" s="824">
        <f>IF(INDEX(Historical!$O$7:$O$1455,MATCH(B149,Historical!$B$7:$B$1455,0))=0,"n/a",((INDEX(Historical!$C$7:$C$1455,MATCH(B149,Historical!$B$7:$B$1455,0))/INDEX(Historical!$O$7:$O$1455,MATCH(B149,Historical!$B$7:$B$1455,0)))^(1/10)-1)*100)</f>
        <v>19.708779481086157</v>
      </c>
      <c r="W149" s="825">
        <f>IF(OR(U149&lt;=0,U149="n/a",V149&lt;=0,V149="n/a"),"n/a",U149/V149)</f>
        <v>0.7625698644081994</v>
      </c>
      <c r="X149" s="826" t="str">
        <f>IF(OR(AJ149&lt;=0,AJ149="n/a",U149&lt;=0,U149="n/a"),"n/a",U149/AJ149)</f>
        <v>n/a</v>
      </c>
      <c r="Y149" s="1032"/>
      <c r="Z149" s="766" t="str">
        <f>IF(OR(AC149&lt;0.01,AC149="n/a"),"n/a",M149/AC149*100)</f>
        <v>n/a</v>
      </c>
      <c r="AA149" s="1042" t="str">
        <f>IF(OR(AC149&lt;0.01,AC149="n/a"),"n/a",I149/AC149)</f>
        <v>n/a</v>
      </c>
      <c r="AB149" s="1043">
        <v>6</v>
      </c>
      <c r="AC149" s="1021">
        <v>-0.52</v>
      </c>
      <c r="AD149" s="1021" t="s">
        <v>138</v>
      </c>
      <c r="AE149" s="1021">
        <v>0.12</v>
      </c>
      <c r="AF149" s="1021">
        <v>2.83</v>
      </c>
      <c r="AG149" s="1021">
        <v>10.8</v>
      </c>
      <c r="AH149" s="1021">
        <v>-150.4</v>
      </c>
      <c r="AI149" s="1021">
        <v>6.67</v>
      </c>
      <c r="AJ149" s="1021">
        <v>-32.5</v>
      </c>
      <c r="AK149" s="1021">
        <v>5.16</v>
      </c>
      <c r="AL149" s="1034">
        <v>16410</v>
      </c>
      <c r="AM149" s="1028">
        <v>0.5</v>
      </c>
      <c r="AN149" s="1021">
        <v>1.52</v>
      </c>
      <c r="AO149" s="868" t="str">
        <f>IF(U149="n/a","n/a",IF(AA149&lt;0,"n/a",IF(AA149="n/a","n/a",J149+U149-AA149)))</f>
        <v>n/a</v>
      </c>
      <c r="AP149" s="869">
        <f>IF(U149="n/a","n/a",J149+U149)</f>
        <v>18.504061402324481</v>
      </c>
      <c r="AQ149" s="1044" t="str">
        <f>IF(OR(AC149&lt;0.01,AF149="n/a"),"n/a",(I149/SQRT(22.5*AC149*(I149/AF149))-1)*100)</f>
        <v>n/a</v>
      </c>
      <c r="AR149" s="766">
        <f>INDEX(Historical!$C$7:$C$1455,MATCH(B149,Historical!$B$7:$B$1455,0))*IF(AH149="n/a",1.03,IF(AH149&lt;0,1.01,IF(AH149&gt;10,1.1,(1+AH149/100))))</f>
        <v>1.8408260000000001</v>
      </c>
      <c r="AS149" s="1042">
        <f>IF($AI149="n/a",1.03*AR149,IF($AI149&lt;0,1.01*AR149,IF($AI149&gt;10,1.1*AR149,(1+$AI149/100)*AR149)))</f>
        <v>1.9636090942</v>
      </c>
      <c r="AT149" s="1042">
        <f>IF($AK149="n/a",1.03*AS149,IF($AK149&lt;0,1.01*AS149,IF($AK149&gt;10,1.1*AS149,(1+$AK149/100)*AS149)))</f>
        <v>2.0649313234607201</v>
      </c>
      <c r="AU149" s="1042">
        <f>IF($AK149="n/a",1.03*AT149,IF($AK149&lt;0,1.01*AT149,IF($AK149&gt;10,1.1*AT149,(1+$AK149/100)*AT149)))</f>
        <v>2.1714817797512933</v>
      </c>
      <c r="AV149" s="1042">
        <f>IF($AK149="n/a",1.03*AU149,IF($AK149&lt;0,1.01*AU149,IF($AK149&gt;10,1.1*AU149,(1+$AK149/100)*AU149)))</f>
        <v>2.2835302395864603</v>
      </c>
      <c r="AW149" s="766">
        <f>SUM(AR149:AV149)</f>
        <v>10.324378436998472</v>
      </c>
      <c r="AX149" s="877">
        <f>AW149/I149*100</f>
        <v>18.829798353088588</v>
      </c>
      <c r="AY149" s="1212">
        <v>0.87</v>
      </c>
      <c r="AZ149" s="1028">
        <v>13.900000000000002</v>
      </c>
      <c r="BA149" s="1028">
        <v>-27.62</v>
      </c>
      <c r="BB149" s="1028">
        <v>2.56</v>
      </c>
      <c r="BC149" s="1028">
        <v>-2.02</v>
      </c>
      <c r="BE149" s="721">
        <v>1996</v>
      </c>
      <c r="BF149" s="1057">
        <f>IF(BE149&gt;2008,0,IF(BE149&gt;2001,1,IF(BE149&gt;1990,2,IF(BE149&gt;1980,3,IF(BE149&gt;1973,4,IF(BE149&gt;1970,5,IF(BE149&gt;1960,6,IF(BE149&gt;1958,7,IF(BE149&gt;1953,8,9)))))))))</f>
        <v>2</v>
      </c>
    </row>
    <row r="150" spans="1:58" ht="11.25" customHeight="1" x14ac:dyDescent="0.2">
      <c r="A150" s="827" t="s">
        <v>4184</v>
      </c>
      <c r="B150" s="925" t="s">
        <v>4185</v>
      </c>
      <c r="C150" s="1181" t="s">
        <v>4414</v>
      </c>
      <c r="D150" s="1181" t="s">
        <v>4415</v>
      </c>
      <c r="E150" s="857">
        <v>5</v>
      </c>
      <c r="F150" s="1245">
        <v>802</v>
      </c>
      <c r="G150" s="1187" t="s">
        <v>107</v>
      </c>
      <c r="H150" s="1187" t="s">
        <v>107</v>
      </c>
      <c r="I150" s="1039">
        <v>20.02</v>
      </c>
      <c r="J150" s="766">
        <f>(M150/I150)*100</f>
        <v>4.0959040959040962</v>
      </c>
      <c r="K150" s="1019">
        <v>0.20499999999999999</v>
      </c>
      <c r="L150" s="1245">
        <v>4</v>
      </c>
      <c r="M150" s="756">
        <f>K150*L150</f>
        <v>0.82</v>
      </c>
      <c r="N150" s="1245" t="s">
        <v>322</v>
      </c>
      <c r="O150" s="696">
        <v>0.185</v>
      </c>
      <c r="P150" s="745">
        <v>43187</v>
      </c>
      <c r="Q150" s="745">
        <v>43203</v>
      </c>
      <c r="R150" s="756">
        <f>(K150-O150)/O150*100</f>
        <v>10.810810810810805</v>
      </c>
      <c r="S150" s="824">
        <f>IF(INDEX(Historical!$D$7:$D$1455,MATCH(B150,Historical!$B$7:$B$1455,0))=0,"n/a",(INDEX(Historical!$C$7:$C$1455,MATCH(B150,Historical!$B$7:$B$1455,0))/INDEX(Historical!$D$7:$D$1455,MATCH(B150,Historical!$B$7:$B$1455,0))-1)*100)</f>
        <v>8.8235294117646959</v>
      </c>
      <c r="T150" s="824">
        <f>IF(INDEX(Historical!$F$7:$F$1455,MATCH(B150,Historical!$B$7:$B$1455,0))=0,"n/a",((INDEX(Historical!$C$7:$C$1455,MATCH(B150,Historical!$B$7:$B$1455,0))/INDEX(Historical!$F$7:$F$1455,MATCH(B150,Historical!$B$7:$B$1455,0)))^(1/3)-1)*100)</f>
        <v>80.900833930205479</v>
      </c>
      <c r="U150" s="824" t="str">
        <f>IF(INDEX(Historical!$I$7:$I$1455,MATCH(B150,Historical!$B$7:$B$1455,0))=0,"n/a",((INDEX(Historical!$C$7:$C$1455,MATCH(B150,Historical!$B$7:$B$1455,0))/INDEX(Historical!$I$7:$I$1455,MATCH(B150,Historical!$B$7:$B$1455,0)))^(1/5)-1)*100)</f>
        <v>n/a</v>
      </c>
      <c r="V150" s="824" t="str">
        <f>IF(INDEX(Historical!$O$7:$O$1455,MATCH(B150,Historical!$B$7:$B$1455,0))=0,"n/a",((INDEX(Historical!$C$7:$C$1455,MATCH(B150,Historical!$B$7:$B$1455,0))/INDEX(Historical!$O$7:$O$1455,MATCH(B150,Historical!$B$7:$B$1455,0)))^(1/10)-1)*100)</f>
        <v>n/a</v>
      </c>
      <c r="W150" s="825" t="str">
        <f>IF(OR(U150&lt;=0,U150="n/a",V150&lt;=0,V150="n/a"),"n/a",U150/V150)</f>
        <v>n/a</v>
      </c>
      <c r="X150" s="826" t="str">
        <f>IF(OR(AJ150&lt;=0,AJ150="n/a",U150&lt;=0,U150="n/a"),"n/a",U150/AJ150)</f>
        <v>n/a</v>
      </c>
      <c r="Y150" s="767"/>
      <c r="Z150" s="766">
        <f>IF(OR(AC150&lt;0.01,AC150="n/a"),"n/a",M150/AC150*100)</f>
        <v>143.85964912280701</v>
      </c>
      <c r="AA150" s="1042">
        <f>IF(OR(AC150&lt;0.01,AC150="n/a"),"n/a",I150/AC150)</f>
        <v>35.122807017543863</v>
      </c>
      <c r="AB150" s="1043">
        <v>12</v>
      </c>
      <c r="AC150" s="1038">
        <v>0.56999999999999995</v>
      </c>
      <c r="AD150" s="1038">
        <v>1.1599999999999999</v>
      </c>
      <c r="AE150" s="1021">
        <v>10.74</v>
      </c>
      <c r="AF150" s="1021">
        <v>2.2599999999999998</v>
      </c>
      <c r="AG150" s="1021">
        <v>7.0000000000000009</v>
      </c>
      <c r="AH150" s="1021">
        <v>-32.300000000000004</v>
      </c>
      <c r="AI150" s="1021">
        <v>5.12</v>
      </c>
      <c r="AJ150" s="804">
        <v>135</v>
      </c>
      <c r="AK150" s="804">
        <v>30.3</v>
      </c>
      <c r="AL150" s="1038">
        <v>1640</v>
      </c>
      <c r="AM150" s="1038">
        <v>1</v>
      </c>
      <c r="AN150" s="1038">
        <v>0.67</v>
      </c>
      <c r="AO150" s="868" t="str">
        <f>IF(U150="n/a","n/a",IF(AA150&lt;0,"n/a",IF(AA150="n/a","n/a",J150+U150-AA150)))</f>
        <v>n/a</v>
      </c>
      <c r="AP150" s="869" t="str">
        <f>IF(U150="n/a","n/a",J150+U150)</f>
        <v>n/a</v>
      </c>
      <c r="AQ150" s="1044">
        <f>IF(OR(AC150&lt;0.01,AF150="n/a"),"n/a",(I150/SQRT(22.5*AC150*(I150/AF150))-1)*100)</f>
        <v>87.826804216188165</v>
      </c>
      <c r="AR150" s="766">
        <f>INDEX(Historical!$C$7:$C$1455,MATCH(B150,Historical!$B$7:$B$1455,0))*IF(AH150="n/a",1.03,IF(AH150&lt;0,1.01,IF(AH150&gt;10,1.1,(1+AH150/100))))</f>
        <v>0.74739999999999995</v>
      </c>
      <c r="AS150" s="1042">
        <f>IF($AI150="n/a",1.03*AR150,IF($AI150&lt;0,1.01*AR150,IF($AI150&gt;10,1.1*AR150,(1+$AI150/100)*AR150)))</f>
        <v>0.78566687999999985</v>
      </c>
      <c r="AT150" s="1042">
        <f>IF($AK150="n/a",1.03*AS150,IF($AK150&lt;0,1.01*AS150,IF($AK150&gt;10,1.1*AS150,(1+$AK150/100)*AS150)))</f>
        <v>0.86423356799999995</v>
      </c>
      <c r="AU150" s="1042">
        <f>IF($AK150="n/a",1.03*AT150,IF($AK150&lt;0,1.01*AT150,IF($AK150&gt;10,1.1*AT150,(1+$AK150/100)*AT150)))</f>
        <v>0.95065692479999997</v>
      </c>
      <c r="AV150" s="1042">
        <f>IF($AK150="n/a",1.03*AU150,IF($AK150&lt;0,1.01*AU150,IF($AK150&gt;10,1.1*AU150,(1+$AK150/100)*AU150)))</f>
        <v>1.04572261728</v>
      </c>
      <c r="AW150" s="766">
        <f>SUM(AR150:AV150)</f>
        <v>4.3936799900799999</v>
      </c>
      <c r="AX150" s="877">
        <f>AW150/I150*100</f>
        <v>21.946453496903096</v>
      </c>
      <c r="AY150" s="853">
        <v>0.76</v>
      </c>
      <c r="AZ150" s="1021">
        <v>57.269999999999996</v>
      </c>
      <c r="BA150" s="1021">
        <v>0.1</v>
      </c>
      <c r="BB150" s="1021">
        <v>10.61</v>
      </c>
      <c r="BC150" s="1021">
        <v>22.31</v>
      </c>
      <c r="BE150" s="721">
        <v>2014</v>
      </c>
      <c r="BF150" s="1057">
        <f>IF(BE150&gt;2008,0,IF(BE150&gt;2001,1,IF(BE150&gt;1990,2,IF(BE150&gt;1980,3,IF(BE150&gt;1973,4,IF(BE150&gt;1970,5,IF(BE150&gt;1960,6,IF(BE150&gt;1958,7,IF(BE150&gt;1953,8,9)))))))))</f>
        <v>0</v>
      </c>
    </row>
    <row r="151" spans="1:58" ht="11.25" customHeight="1" x14ac:dyDescent="0.2">
      <c r="A151" s="1019" t="s">
        <v>174</v>
      </c>
      <c r="B151" s="1031" t="s">
        <v>175</v>
      </c>
      <c r="C151" s="1181" t="s">
        <v>113</v>
      </c>
      <c r="D151" s="1181" t="s">
        <v>4456</v>
      </c>
      <c r="E151" s="857">
        <v>42</v>
      </c>
      <c r="F151" s="1245">
        <v>63</v>
      </c>
      <c r="G151" s="1209" t="s">
        <v>38</v>
      </c>
      <c r="H151" s="1209" t="s">
        <v>38</v>
      </c>
      <c r="I151" s="1021">
        <v>105.52</v>
      </c>
      <c r="J151" s="766">
        <f>(M151/I151)*100</f>
        <v>1.5163002274450343</v>
      </c>
      <c r="K151" s="1033">
        <v>0.4</v>
      </c>
      <c r="L151" s="1043">
        <v>4</v>
      </c>
      <c r="M151" s="756">
        <f>K151*L151</f>
        <v>1.6</v>
      </c>
      <c r="N151" s="1026" t="s">
        <v>120</v>
      </c>
      <c r="O151" s="860">
        <v>0.37</v>
      </c>
      <c r="P151" s="1016">
        <v>43329</v>
      </c>
      <c r="Q151" s="1016">
        <v>43347</v>
      </c>
      <c r="R151" s="756">
        <f>(K151-O151)/O151*100</f>
        <v>8.1081081081081159</v>
      </c>
      <c r="S151" s="824">
        <f>IF(INDEX(Historical!$D$7:$D$1455,MATCH(B151,Historical!$B$7:$B$1455,0))=0,"n/a",(INDEX(Historical!$C$7:$C$1455,MATCH(B151,Historical!$B$7:$B$1455,0))/INDEX(Historical!$D$7:$D$1455,MATCH(B151,Historical!$B$7:$B$1455,0))-1)*100)</f>
        <v>10.769230769230752</v>
      </c>
      <c r="T151" s="824">
        <f>IF(INDEX(Historical!$F$7:$F$1455,MATCH(B151,Historical!$B$7:$B$1455,0))=0,"n/a",((INDEX(Historical!$C$7:$C$1455,MATCH(B151,Historical!$B$7:$B$1455,0))/INDEX(Historical!$F$7:$F$1455,MATCH(B151,Historical!$B$7:$B$1455,0)))^(1/3)-1)*100)</f>
        <v>15.277587606658072</v>
      </c>
      <c r="U151" s="824">
        <f>IF(INDEX(Historical!$I$7:$I$1455,MATCH(B151,Historical!$B$7:$B$1455,0))=0,"n/a",((INDEX(Historical!$C$7:$C$1455,MATCH(B151,Historical!$B$7:$B$1455,0))/INDEX(Historical!$I$7:$I$1455,MATCH(B151,Historical!$B$7:$B$1455,0)))^(1/5)-1)*100)</f>
        <v>13.634388693076627</v>
      </c>
      <c r="V151" s="824">
        <f>IF(INDEX(Historical!$O$7:$O$1455,MATCH(B151,Historical!$B$7:$B$1455,0))=0,"n/a",((INDEX(Historical!$C$7:$C$1455,MATCH(B151,Historical!$B$7:$B$1455,0))/INDEX(Historical!$O$7:$O$1455,MATCH(B151,Historical!$B$7:$B$1455,0)))^(1/10)-1)*100)</f>
        <v>9.9049989660290993</v>
      </c>
      <c r="W151" s="825">
        <f>IF(OR(U151&lt;=0,U151="n/a",V151&lt;=0,V151="n/a"),"n/a",U151/V151)</f>
        <v>1.3765159128070696</v>
      </c>
      <c r="X151" s="826">
        <f>IF(OR(AJ151&lt;=0,AJ151="n/a",U151&lt;=0,U151="n/a"),"n/a",U151/AJ151)</f>
        <v>1.3109989127958295</v>
      </c>
      <c r="Y151" s="1031"/>
      <c r="Z151" s="766">
        <f>IF(OR(AC151&lt;0.01,AC151="n/a"),"n/a",M151/AC151*100)</f>
        <v>30.360531309297915</v>
      </c>
      <c r="AA151" s="1042">
        <f>IF(OR(AC151&lt;0.01,AC151="n/a"),"n/a",I151/AC151)</f>
        <v>20.022770398481974</v>
      </c>
      <c r="AB151" s="1043">
        <v>12</v>
      </c>
      <c r="AC151" s="1021">
        <v>5.27</v>
      </c>
      <c r="AD151" s="1021">
        <v>1.33</v>
      </c>
      <c r="AE151" s="1021">
        <v>1.4</v>
      </c>
      <c r="AF151" s="1021">
        <v>2.33</v>
      </c>
      <c r="AG151" s="1021">
        <v>23.799999999999997</v>
      </c>
      <c r="AH151" s="1021">
        <v>24.7</v>
      </c>
      <c r="AI151" s="1021">
        <v>23.56</v>
      </c>
      <c r="AJ151" s="1021">
        <v>10.4</v>
      </c>
      <c r="AK151" s="1021">
        <v>15</v>
      </c>
      <c r="AL151" s="1034">
        <v>6260</v>
      </c>
      <c r="AM151" s="1028">
        <v>0.5</v>
      </c>
      <c r="AN151" s="1021">
        <v>0.59</v>
      </c>
      <c r="AO151" s="868">
        <f>IF(U151="n/a","n/a",IF(AA151&lt;0,"n/a",IF(AA151="n/a","n/a",J151+U151-AA151)))</f>
        <v>-4.8720814779603128</v>
      </c>
      <c r="AP151" s="869">
        <f>IF(U151="n/a","n/a",J151+U151)</f>
        <v>15.150688920521661</v>
      </c>
      <c r="AQ151" s="1044">
        <f>IF(OR(AC151&lt;0.01,AF151="n/a"),"n/a",(I151/SQRT(22.5*AC151*(I151/AF151))-1)*100)</f>
        <v>43.995455219119115</v>
      </c>
      <c r="AR151" s="766">
        <f>INDEX(Historical!$C$7:$C$1455,MATCH(B151,Historical!$B$7:$B$1455,0))*IF(AH151="n/a",1.03,IF(AH151&lt;0,1.01,IF(AH151&gt;10,1.1,(1+AH151/100))))</f>
        <v>1.5840000000000001</v>
      </c>
      <c r="AS151" s="1042">
        <f>IF($AI151="n/a",1.03*AR151,IF($AI151&lt;0,1.01*AR151,IF($AI151&gt;10,1.1*AR151,(1+$AI151/100)*AR151)))</f>
        <v>1.7424000000000002</v>
      </c>
      <c r="AT151" s="1042">
        <f>IF($AK151="n/a",1.03*AS151,IF($AK151&lt;0,1.01*AS151,IF($AK151&gt;10,1.1*AS151,(1+$AK151/100)*AS151)))</f>
        <v>1.9166400000000003</v>
      </c>
      <c r="AU151" s="1042">
        <f>IF($AK151="n/a",1.03*AT151,IF($AK151&lt;0,1.01*AT151,IF($AK151&gt;10,1.1*AT151,(1+$AK151/100)*AT151)))</f>
        <v>2.1083040000000004</v>
      </c>
      <c r="AV151" s="1042">
        <f>IF($AK151="n/a",1.03*AU151,IF($AK151&lt;0,1.01*AU151,IF($AK151&gt;10,1.1*AU151,(1+$AK151/100)*AU151)))</f>
        <v>2.3191344000000007</v>
      </c>
      <c r="AW151" s="766">
        <f>SUM(AR151:AV151)</f>
        <v>9.6704784000000021</v>
      </c>
      <c r="AX151" s="877">
        <f>AW151/I151*100</f>
        <v>9.1645928733889335</v>
      </c>
      <c r="AY151" s="1212">
        <v>1.03</v>
      </c>
      <c r="AZ151" s="1028">
        <v>14.499999999999998</v>
      </c>
      <c r="BA151" s="1028">
        <v>-18.5</v>
      </c>
      <c r="BB151" s="1028">
        <v>-1.6500000000000001</v>
      </c>
      <c r="BC151" s="1028">
        <v>-4.6399999999999997</v>
      </c>
      <c r="BE151" s="721">
        <v>1977</v>
      </c>
      <c r="BF151" s="1057">
        <f>IF(BE151&gt;2008,0,IF(BE151&gt;2001,1,IF(BE151&gt;1990,2,IF(BE151&gt;1980,3,IF(BE151&gt;1973,4,IF(BE151&gt;1970,5,IF(BE151&gt;1960,6,IF(BE151&gt;1958,7,IF(BE151&gt;1953,8,9)))))))))</f>
        <v>4</v>
      </c>
    </row>
    <row r="152" spans="1:58" s="905" customFormat="1" ht="11.25" customHeight="1" x14ac:dyDescent="0.2">
      <c r="A152" s="908" t="s">
        <v>4304</v>
      </c>
      <c r="B152" s="914" t="s">
        <v>4008</v>
      </c>
      <c r="C152" s="1181" t="s">
        <v>109</v>
      </c>
      <c r="D152" s="1181" t="s">
        <v>4434</v>
      </c>
      <c r="E152" s="885">
        <v>6</v>
      </c>
      <c r="F152" s="1245">
        <v>729</v>
      </c>
      <c r="G152" s="1244" t="s">
        <v>107</v>
      </c>
      <c r="H152" s="1244" t="s">
        <v>107</v>
      </c>
      <c r="I152" s="886">
        <v>34.36</v>
      </c>
      <c r="J152" s="887">
        <f>(M152/I152)*100</f>
        <v>0.81490104772991867</v>
      </c>
      <c r="K152" s="888">
        <v>7.0000000000000007E-2</v>
      </c>
      <c r="L152" s="889">
        <v>4</v>
      </c>
      <c r="M152" s="890">
        <f>K152*L152</f>
        <v>0.28000000000000003</v>
      </c>
      <c r="N152" s="891" t="s">
        <v>4301</v>
      </c>
      <c r="O152" s="892">
        <v>0.06</v>
      </c>
      <c r="P152" s="893">
        <v>43362</v>
      </c>
      <c r="Q152" s="893">
        <v>43377</v>
      </c>
      <c r="R152" s="890">
        <f>(K152-O152)/O152*100</f>
        <v>16.666666666666682</v>
      </c>
      <c r="S152" s="824">
        <f>IF(INDEX(Historical!$D$7:$D$1455,MATCH(B152,Historical!$B$7:$B$1455,0))=0,"n/a",(INDEX(Historical!$C$7:$C$1455,MATCH(B152,Historical!$B$7:$B$1455,0))/INDEX(Historical!$D$7:$D$1455,MATCH(B152,Historical!$B$7:$B$1455,0))-1)*100)</f>
        <v>30.76923076923077</v>
      </c>
      <c r="T152" s="824">
        <f>IF(INDEX(Historical!$F$7:$F$1455,MATCH(B152,Historical!$B$7:$B$1455,0))=0,"n/a",((INDEX(Historical!$C$7:$C$1455,MATCH(B152,Historical!$B$7:$B$1455,0))/INDEX(Historical!$F$7:$F$1455,MATCH(B152,Historical!$B$7:$B$1455,0)))^(1/3)-1)*100)</f>
        <v>17.42300962858938</v>
      </c>
      <c r="U152" s="824" t="str">
        <f>IF(INDEX(Historical!$I$7:$I$1455,MATCH(B152,Historical!$B$7:$B$1455,0))=0,"n/a",((INDEX(Historical!$C$7:$C$1455,MATCH(B152,Historical!$B$7:$B$1455,0))/INDEX(Historical!$I$7:$I$1455,MATCH(B152,Historical!$B$7:$B$1455,0)))^(1/5)-1)*100)</f>
        <v>n/a</v>
      </c>
      <c r="V152" s="824" t="str">
        <f>IF(INDEX(Historical!$O$7:$O$1455,MATCH(B152,Historical!$B$7:$B$1455,0))=0,"n/a",((INDEX(Historical!$C$7:$C$1455,MATCH(B152,Historical!$B$7:$B$1455,0))/INDEX(Historical!$O$7:$O$1455,MATCH(B152,Historical!$B$7:$B$1455,0)))^(1/10)-1)*100)</f>
        <v>n/a</v>
      </c>
      <c r="W152" s="894" t="str">
        <f>IF(OR(U152&lt;=0,U152="n/a",V152&lt;=0,V152="n/a"),"n/a",U152/V152)</f>
        <v>n/a</v>
      </c>
      <c r="X152" s="895" t="str">
        <f>IF(OR(AJ152&lt;=0,AJ152="n/a",U152&lt;=0,U152="n/a"),"n/a",U152/AJ152)</f>
        <v>n/a</v>
      </c>
      <c r="Y152" s="896"/>
      <c r="Z152" s="887">
        <f>IF(OR(AC152&lt;0.01,AC152="n/a"),"n/a",M152/AC152*100)</f>
        <v>14.973262032085563</v>
      </c>
      <c r="AA152" s="897">
        <f>IF(OR(AC152&lt;0.01,AC152="n/a"),"n/a",I152/AC152)</f>
        <v>18.374331550802136</v>
      </c>
      <c r="AB152" s="889">
        <v>12</v>
      </c>
      <c r="AC152" s="898">
        <v>1.87</v>
      </c>
      <c r="AD152" s="898" t="s">
        <v>138</v>
      </c>
      <c r="AE152" s="898">
        <v>5.08</v>
      </c>
      <c r="AF152" s="898">
        <v>1.38</v>
      </c>
      <c r="AG152" s="898">
        <v>7.9</v>
      </c>
      <c r="AH152" s="898">
        <v>22.400000000000002</v>
      </c>
      <c r="AI152" s="898">
        <v>1.1499999999999999</v>
      </c>
      <c r="AJ152" s="898">
        <v>-1</v>
      </c>
      <c r="AK152" s="898" t="s">
        <v>138</v>
      </c>
      <c r="AL152" s="899">
        <v>764.17</v>
      </c>
      <c r="AM152" s="900">
        <v>2.4</v>
      </c>
      <c r="AN152" s="898">
        <v>0.08</v>
      </c>
      <c r="AO152" s="901" t="str">
        <f>IF(U152="n/a","n/a",IF(AA152&lt;0,"n/a",IF(AA152="n/a","n/a",J152+U152-AA152)))</f>
        <v>n/a</v>
      </c>
      <c r="AP152" s="902" t="str">
        <f>IF(U152="n/a","n/a",J152+U152)</f>
        <v>n/a</v>
      </c>
      <c r="AQ152" s="903">
        <f>IF(OR(AC152&lt;0.01,AF152="n/a"),"n/a",(I152/SQRT(22.5*AC152*(I152/AF152))-1)*100)</f>
        <v>6.1583252402999777</v>
      </c>
      <c r="AR152" s="766">
        <f>INDEX(Historical!$C$7:$C$1455,MATCH(B152,Historical!$B$7:$B$1455,0))*IF(AH152="n/a",1.03,IF(AH152&lt;0,1.01,IF(AH152&gt;10,1.1,(1+AH152/100))))</f>
        <v>0.18700000000000003</v>
      </c>
      <c r="AS152" s="897">
        <f>IF($AI152="n/a",1.03*AR152,IF($AI152&lt;0,1.01*AR152,IF($AI152&gt;10,1.1*AR152,(1+$AI152/100)*AR152)))</f>
        <v>0.18915050000000003</v>
      </c>
      <c r="AT152" s="897">
        <f>IF($AK152="n/a",1.03*AS152,IF($AK152&lt;0,1.01*AS152,IF($AK152&gt;10,1.1*AS152,(1+$AK152/100)*AS152)))</f>
        <v>0.19482501500000005</v>
      </c>
      <c r="AU152" s="897">
        <f>IF($AK152="n/a",1.03*AT152,IF($AK152&lt;0,1.01*AT152,IF($AK152&gt;10,1.1*AT152,(1+$AK152/100)*AT152)))</f>
        <v>0.20066976545000006</v>
      </c>
      <c r="AV152" s="897">
        <f>IF($AK152="n/a",1.03*AU152,IF($AK152&lt;0,1.01*AU152,IF($AK152&gt;10,1.1*AU152,(1+$AK152/100)*AU152)))</f>
        <v>0.20668985841350007</v>
      </c>
      <c r="AW152" s="887">
        <f>SUM(AR152:AV152)</f>
        <v>0.97833513886350021</v>
      </c>
      <c r="AX152" s="904">
        <f>AW152/I152*100</f>
        <v>2.847308320324506</v>
      </c>
      <c r="AY152" s="1213">
        <v>0.68</v>
      </c>
      <c r="AZ152" s="900">
        <v>20.599999999999998</v>
      </c>
      <c r="BA152" s="900">
        <v>-24.62</v>
      </c>
      <c r="BB152" s="900">
        <v>-1.48</v>
      </c>
      <c r="BC152" s="900">
        <v>-13.530000000000001</v>
      </c>
      <c r="BD152" s="1079"/>
      <c r="BE152" s="721">
        <v>2013</v>
      </c>
      <c r="BF152" s="1057">
        <f>IF(BE152&gt;2008,0,IF(BE152&gt;2001,1,IF(BE152&gt;1990,2,IF(BE152&gt;1980,3,IF(BE152&gt;1973,4,IF(BE152&gt;1970,5,IF(BE152&gt;1960,6,IF(BE152&gt;1958,7,IF(BE152&gt;1953,8,9)))))))))</f>
        <v>0</v>
      </c>
    </row>
    <row r="153" spans="1:58" ht="11.25" customHeight="1" x14ac:dyDescent="0.2">
      <c r="A153" s="1019" t="s">
        <v>1046</v>
      </c>
      <c r="B153" s="1031" t="s">
        <v>1047</v>
      </c>
      <c r="C153" s="1181" t="s">
        <v>248</v>
      </c>
      <c r="D153" s="1181" t="s">
        <v>4453</v>
      </c>
      <c r="E153" s="857">
        <v>6</v>
      </c>
      <c r="F153" s="1245">
        <v>686</v>
      </c>
      <c r="G153" s="1209" t="s">
        <v>107</v>
      </c>
      <c r="H153" s="1209" t="s">
        <v>107</v>
      </c>
      <c r="I153" s="1030">
        <v>92.5</v>
      </c>
      <c r="J153" s="766">
        <f>(M153/I153)*100</f>
        <v>1.9459459459459458</v>
      </c>
      <c r="K153" s="1033">
        <v>0.45</v>
      </c>
      <c r="L153" s="1043">
        <v>4</v>
      </c>
      <c r="M153" s="756">
        <f>K153*L153</f>
        <v>1.8</v>
      </c>
      <c r="N153" s="1026" t="s">
        <v>602</v>
      </c>
      <c r="O153" s="860">
        <v>0.37</v>
      </c>
      <c r="P153" s="1016">
        <v>43168</v>
      </c>
      <c r="Q153" s="1016">
        <v>43182</v>
      </c>
      <c r="R153" s="756">
        <f>(K153-O153)/O153*100</f>
        <v>21.621621621621625</v>
      </c>
      <c r="S153" s="824">
        <f>IF(INDEX(Historical!$D$7:$D$1455,MATCH(B153,Historical!$B$7:$B$1455,0))=0,"n/a",(INDEX(Historical!$C$7:$C$1455,MATCH(B153,Historical!$B$7:$B$1455,0))/INDEX(Historical!$D$7:$D$1455,MATCH(B153,Historical!$B$7:$B$1455,0))-1)*100)</f>
        <v>12.12121212121211</v>
      </c>
      <c r="T153" s="824">
        <f>IF(INDEX(Historical!$F$7:$F$1455,MATCH(B153,Historical!$B$7:$B$1455,0))=0,"n/a",((INDEX(Historical!$C$7:$C$1455,MATCH(B153,Historical!$B$7:$B$1455,0))/INDEX(Historical!$F$7:$F$1455,MATCH(B153,Historical!$B$7:$B$1455,0)))^(1/3)-1)*100)</f>
        <v>24.87707213199899</v>
      </c>
      <c r="U153" s="824" t="str">
        <f>IF(INDEX(Historical!$I$7:$I$1455,MATCH(B153,Historical!$B$7:$B$1455,0))=0,"n/a",((INDEX(Historical!$C$7:$C$1455,MATCH(B153,Historical!$B$7:$B$1455,0))/INDEX(Historical!$I$7:$I$1455,MATCH(B153,Historical!$B$7:$B$1455,0)))^(1/5)-1)*100)</f>
        <v>n/a</v>
      </c>
      <c r="V153" s="824" t="str">
        <f>IF(INDEX(Historical!$O$7:$O$1455,MATCH(B153,Historical!$B$7:$B$1455,0))=0,"n/a",((INDEX(Historical!$C$7:$C$1455,MATCH(B153,Historical!$B$7:$B$1455,0))/INDEX(Historical!$O$7:$O$1455,MATCH(B153,Historical!$B$7:$B$1455,0)))^(1/10)-1)*100)</f>
        <v>n/a</v>
      </c>
      <c r="W153" s="825" t="str">
        <f>IF(OR(U153&lt;=0,U153="n/a",V153&lt;=0,V153="n/a"),"n/a",U153/V153)</f>
        <v>n/a</v>
      </c>
      <c r="X153" s="826" t="str">
        <f>IF(OR(AJ153&lt;=0,AJ153="n/a",U153&lt;=0,U153="n/a"),"n/a",U153/AJ153)</f>
        <v>n/a</v>
      </c>
      <c r="Y153" s="780"/>
      <c r="Z153" s="766">
        <f>IF(OR(AC153&lt;0.01,AC153="n/a"),"n/a",M153/AC153*100)</f>
        <v>34.615384615384613</v>
      </c>
      <c r="AA153" s="1042">
        <f>IF(OR(AC153&lt;0.01,AC153="n/a"),"n/a",I153/AC153)</f>
        <v>17.788461538461537</v>
      </c>
      <c r="AB153" s="1043">
        <v>12</v>
      </c>
      <c r="AC153" s="1021">
        <v>5.2</v>
      </c>
      <c r="AD153" s="1021">
        <v>2.14</v>
      </c>
      <c r="AE153" s="1021">
        <v>1.24</v>
      </c>
      <c r="AF153" s="1021">
        <v>5.24</v>
      </c>
      <c r="AG153" s="1021">
        <v>34.200000000000003</v>
      </c>
      <c r="AH153" s="1021">
        <v>6.4</v>
      </c>
      <c r="AI153" s="1021">
        <v>9.09</v>
      </c>
      <c r="AJ153" s="1021">
        <v>15</v>
      </c>
      <c r="AK153" s="1021">
        <v>8.3000000000000007</v>
      </c>
      <c r="AL153" s="1034">
        <v>4210</v>
      </c>
      <c r="AM153" s="1028">
        <v>1.2</v>
      </c>
      <c r="AN153" s="1021">
        <v>0.98</v>
      </c>
      <c r="AO153" s="868" t="str">
        <f>IF(U153="n/a","n/a",IF(AA153&lt;0,"n/a",IF(AA153="n/a","n/a",J153+U153-AA153)))</f>
        <v>n/a</v>
      </c>
      <c r="AP153" s="869" t="str">
        <f>IF(U153="n/a","n/a",J153+U153)</f>
        <v>n/a</v>
      </c>
      <c r="AQ153" s="1044">
        <f>IF(OR(AC153&lt;0.01,AF153="n/a"),"n/a",(I153/SQRT(22.5*AC153*(I153/AF153))-1)*100)</f>
        <v>103.5370984055497</v>
      </c>
      <c r="AR153" s="766">
        <f>INDEX(Historical!$C$7:$C$1455,MATCH(B153,Historical!$B$7:$B$1455,0))*IF(AH153="n/a",1.03,IF(AH153&lt;0,1.01,IF(AH153&gt;10,1.1,(1+AH153/100))))</f>
        <v>1.5747200000000001</v>
      </c>
      <c r="AS153" s="1042">
        <f>IF($AI153="n/a",1.03*AR153,IF($AI153&lt;0,1.01*AR153,IF($AI153&gt;10,1.1*AR153,(1+$AI153/100)*AR153)))</f>
        <v>1.7178620480000002</v>
      </c>
      <c r="AT153" s="1042">
        <f>IF($AK153="n/a",1.03*AS153,IF($AK153&lt;0,1.01*AS153,IF($AK153&gt;10,1.1*AS153,(1+$AK153/100)*AS153)))</f>
        <v>1.8604445979840001</v>
      </c>
      <c r="AU153" s="1042">
        <f>IF($AK153="n/a",1.03*AT153,IF($AK153&lt;0,1.01*AT153,IF($AK153&gt;10,1.1*AT153,(1+$AK153/100)*AT153)))</f>
        <v>2.0148614996166718</v>
      </c>
      <c r="AV153" s="1042">
        <f>IF($AK153="n/a",1.03*AU153,IF($AK153&lt;0,1.01*AU153,IF($AK153&gt;10,1.1*AU153,(1+$AK153/100)*AU153)))</f>
        <v>2.1820950040848555</v>
      </c>
      <c r="AW153" s="766">
        <f>SUM(AR153:AV153)</f>
        <v>9.3499831496855279</v>
      </c>
      <c r="AX153" s="877">
        <f>AW153/I153*100</f>
        <v>10.108089891551922</v>
      </c>
      <c r="AY153" s="1212">
        <v>0.59</v>
      </c>
      <c r="AZ153" s="1028">
        <v>7.3400000000000007</v>
      </c>
      <c r="BA153" s="1028">
        <v>-28.29</v>
      </c>
      <c r="BB153" s="1028">
        <v>-2.33</v>
      </c>
      <c r="BC153" s="1028">
        <v>-11.940000000000001</v>
      </c>
      <c r="BE153" s="721">
        <v>2013</v>
      </c>
      <c r="BF153" s="1057">
        <f>IF(BE153&gt;2008,0,IF(BE153&gt;2001,1,IF(BE153&gt;1990,2,IF(BE153&gt;1980,3,IF(BE153&gt;1973,4,IF(BE153&gt;1970,5,IF(BE153&gt;1960,6,IF(BE153&gt;1958,7,IF(BE153&gt;1953,8,9)))))))))</f>
        <v>0</v>
      </c>
    </row>
    <row r="154" spans="1:58" ht="11.25" customHeight="1" x14ac:dyDescent="0.2">
      <c r="A154" s="1019" t="s">
        <v>498</v>
      </c>
      <c r="B154" s="1031" t="s">
        <v>499</v>
      </c>
      <c r="C154" s="1181" t="s">
        <v>129</v>
      </c>
      <c r="D154" s="1181" t="s">
        <v>4431</v>
      </c>
      <c r="E154" s="857">
        <v>19</v>
      </c>
      <c r="F154" s="1245">
        <v>169</v>
      </c>
      <c r="G154" s="1209" t="s">
        <v>38</v>
      </c>
      <c r="H154" s="1209" t="s">
        <v>38</v>
      </c>
      <c r="I154" s="1030">
        <v>129.47</v>
      </c>
      <c r="J154" s="766">
        <f>(M154/I154)*100</f>
        <v>0.89596045415926473</v>
      </c>
      <c r="K154" s="1040">
        <v>0.28999999999999998</v>
      </c>
      <c r="L154" s="1043">
        <v>4</v>
      </c>
      <c r="M154" s="756">
        <f>K154*L154</f>
        <v>1.1599999999999999</v>
      </c>
      <c r="N154" s="1026" t="s">
        <v>108</v>
      </c>
      <c r="O154" s="861">
        <v>0.26</v>
      </c>
      <c r="P154" s="1016">
        <v>43312</v>
      </c>
      <c r="Q154" s="1016">
        <v>43327</v>
      </c>
      <c r="R154" s="756">
        <f>(K154-O154)/O154*100</f>
        <v>11.538461538461526</v>
      </c>
      <c r="S154" s="824">
        <f>IF(INDEX(Historical!$D$7:$D$1455,MATCH(B154,Historical!$B$7:$B$1455,0))=0,"n/a",(INDEX(Historical!$C$7:$C$1455,MATCH(B154,Historical!$B$7:$B$1455,0))/INDEX(Historical!$D$7:$D$1455,MATCH(B154,Historical!$B$7:$B$1455,0))-1)*100)</f>
        <v>8.6956521739130377</v>
      </c>
      <c r="T154" s="824">
        <f>IF(INDEX(Historical!$F$7:$F$1455,MATCH(B154,Historical!$B$7:$B$1455,0))=0,"n/a",((INDEX(Historical!$C$7:$C$1455,MATCH(B154,Historical!$B$7:$B$1455,0))/INDEX(Historical!$F$7:$F$1455,MATCH(B154,Historical!$B$7:$B$1455,0)))^(1/3)-1)*100)</f>
        <v>9.5793708422175161</v>
      </c>
      <c r="U154" s="824">
        <f>IF(INDEX(Historical!$I$7:$I$1455,MATCH(B154,Historical!$B$7:$B$1455,0))=0,"n/a",((INDEX(Historical!$C$7:$C$1455,MATCH(B154,Historical!$B$7:$B$1455,0))/INDEX(Historical!$I$7:$I$1455,MATCH(B154,Historical!$B$7:$B$1455,0)))^(1/5)-1)*100)</f>
        <v>9.681123419972181</v>
      </c>
      <c r="V154" s="824">
        <f>IF(INDEX(Historical!$O$7:$O$1455,MATCH(B154,Historical!$B$7:$B$1455,0))=0,"n/a",((INDEX(Historical!$C$7:$C$1455,MATCH(B154,Historical!$B$7:$B$1455,0))/INDEX(Historical!$O$7:$O$1455,MATCH(B154,Historical!$B$7:$B$1455,0)))^(1/10)-1)*100)</f>
        <v>15.831642950132153</v>
      </c>
      <c r="W154" s="825">
        <f>IF(OR(U154&lt;=0,U154="n/a",V154&lt;=0,V154="n/a"),"n/a",U154/V154)</f>
        <v>0.61150465876893523</v>
      </c>
      <c r="X154" s="826">
        <f>IF(OR(AJ154&lt;=0,AJ154="n/a",U154&lt;=0,U154="n/a"),"n/a",U154/AJ154)</f>
        <v>1.3446004749961364</v>
      </c>
      <c r="Y154" s="1031"/>
      <c r="Z154" s="766">
        <f>IF(OR(AC154&lt;0.01,AC154="n/a"),"n/a",M154/AC154*100)</f>
        <v>27.488151658767773</v>
      </c>
      <c r="AA154" s="1042">
        <f>IF(OR(AC154&lt;0.01,AC154="n/a"),"n/a",I154/AC154)</f>
        <v>30.68009478672986</v>
      </c>
      <c r="AB154" s="1043">
        <v>12</v>
      </c>
      <c r="AC154" s="1021">
        <v>4.22</v>
      </c>
      <c r="AD154" s="1021">
        <v>3.06</v>
      </c>
      <c r="AE154" s="1021">
        <v>0.53</v>
      </c>
      <c r="AF154" s="1021">
        <v>3.66</v>
      </c>
      <c r="AG154" s="1021">
        <v>26.200000000000003</v>
      </c>
      <c r="AH154" s="1021">
        <v>-15.299999999999999</v>
      </c>
      <c r="AI154" s="1021">
        <v>8.8800000000000008</v>
      </c>
      <c r="AJ154" s="1021">
        <v>7.1999999999999993</v>
      </c>
      <c r="AK154" s="1021">
        <v>10.029999999999999</v>
      </c>
      <c r="AL154" s="1034">
        <v>4750</v>
      </c>
      <c r="AM154" s="1028">
        <v>0.4</v>
      </c>
      <c r="AN154" s="1021">
        <v>1.03</v>
      </c>
      <c r="AO154" s="868">
        <f>IF(U154="n/a","n/a",IF(AA154&lt;0,"n/a",IF(AA154="n/a","n/a",J154+U154-AA154)))</f>
        <v>-20.103010912598414</v>
      </c>
      <c r="AP154" s="869">
        <f>IF(U154="n/a","n/a",J154+U154)</f>
        <v>10.577083874131446</v>
      </c>
      <c r="AQ154" s="1044">
        <f>IF(OR(AC154&lt;0.01,AF154="n/a"),"n/a",(I154/SQRT(22.5*AC154*(I154/AF154))-1)*100)</f>
        <v>123.39715199560453</v>
      </c>
      <c r="AR154" s="766">
        <f>INDEX(Historical!$C$7:$C$1455,MATCH(B154,Historical!$B$7:$B$1455,0))*IF(AH154="n/a",1.03,IF(AH154&lt;0,1.01,IF(AH154&gt;10,1.1,(1+AH154/100))))</f>
        <v>1.01</v>
      </c>
      <c r="AS154" s="1042">
        <f>IF($AI154="n/a",1.03*AR154,IF($AI154&lt;0,1.01*AR154,IF($AI154&gt;10,1.1*AR154,(1+$AI154/100)*AR154)))</f>
        <v>1.099688</v>
      </c>
      <c r="AT154" s="1042">
        <f>IF($AK154="n/a",1.03*AS154,IF($AK154&lt;0,1.01*AS154,IF($AK154&gt;10,1.1*AS154,(1+$AK154/100)*AS154)))</f>
        <v>1.2096568000000001</v>
      </c>
      <c r="AU154" s="1042">
        <f>IF($AK154="n/a",1.03*AT154,IF($AK154&lt;0,1.01*AT154,IF($AK154&gt;10,1.1*AT154,(1+$AK154/100)*AT154)))</f>
        <v>1.3306224800000002</v>
      </c>
      <c r="AV154" s="1042">
        <f>IF($AK154="n/a",1.03*AU154,IF($AK154&lt;0,1.01*AU154,IF($AK154&gt;10,1.1*AU154,(1+$AK154/100)*AU154)))</f>
        <v>1.4636847280000003</v>
      </c>
      <c r="AW154" s="766">
        <f>SUM(AR154:AV154)</f>
        <v>6.1136520080000007</v>
      </c>
      <c r="AX154" s="877">
        <f>AW154/I154*100</f>
        <v>4.7220607152236047</v>
      </c>
      <c r="AY154" s="1212">
        <v>0.51</v>
      </c>
      <c r="AZ154" s="1028">
        <v>43.2</v>
      </c>
      <c r="BA154" s="1028">
        <v>-2.71</v>
      </c>
      <c r="BB154" s="1028">
        <v>1.9300000000000002</v>
      </c>
      <c r="BC154" s="1028">
        <v>15.040000000000001</v>
      </c>
      <c r="BE154" s="721">
        <v>2000</v>
      </c>
      <c r="BF154" s="1057">
        <f>IF(BE154&gt;2008,0,IF(BE154&gt;2001,1,IF(BE154&gt;1990,2,IF(BE154&gt;1980,3,IF(BE154&gt;1973,4,IF(BE154&gt;1970,5,IF(BE154&gt;1960,6,IF(BE154&gt;1958,7,IF(BE154&gt;1953,8,9)))))))))</f>
        <v>2</v>
      </c>
    </row>
    <row r="155" spans="1:58" ht="11.25" customHeight="1" x14ac:dyDescent="0.2">
      <c r="A155" s="1027" t="s">
        <v>500</v>
      </c>
      <c r="B155" s="1031" t="s">
        <v>501</v>
      </c>
      <c r="C155" s="1181" t="s">
        <v>4283</v>
      </c>
      <c r="D155" s="1181" t="s">
        <v>4420</v>
      </c>
      <c r="E155" s="857">
        <v>17</v>
      </c>
      <c r="F155" s="1245">
        <v>184</v>
      </c>
      <c r="G155" s="1245" t="s">
        <v>116</v>
      </c>
      <c r="H155" s="1245" t="s">
        <v>116</v>
      </c>
      <c r="I155" s="1030">
        <v>66.010000000000005</v>
      </c>
      <c r="J155" s="766">
        <f>(M155/I155)*100</f>
        <v>1.5755188607786699</v>
      </c>
      <c r="K155" s="1033">
        <v>0.26</v>
      </c>
      <c r="L155" s="1043">
        <v>4</v>
      </c>
      <c r="M155" s="756">
        <f>K155*L155</f>
        <v>1.04</v>
      </c>
      <c r="N155" s="1026" t="s">
        <v>150</v>
      </c>
      <c r="O155" s="862">
        <v>0.21818181818181814</v>
      </c>
      <c r="P155" s="1016">
        <v>43255</v>
      </c>
      <c r="Q155" s="1016">
        <v>43266</v>
      </c>
      <c r="R155" s="756">
        <f>(K155-O155)/O155*100</f>
        <v>19.166666666666693</v>
      </c>
      <c r="S155" s="824">
        <f>IF(INDEX(Historical!$D$7:$D$1455,MATCH(B155,Historical!$B$7:$B$1455,0))=0,"n/a",(INDEX(Historical!$C$7:$C$1455,MATCH(B155,Historical!$B$7:$B$1455,0))/INDEX(Historical!$D$7:$D$1455,MATCH(B155,Historical!$B$7:$B$1455,0))-1)*100)</f>
        <v>4.4943820224718989</v>
      </c>
      <c r="T155" s="824">
        <f>IF(INDEX(Historical!$F$7:$F$1455,MATCH(B155,Historical!$B$7:$B$1455,0))=0,"n/a",((INDEX(Historical!$C$7:$C$1455,MATCH(B155,Historical!$B$7:$B$1455,0))/INDEX(Historical!$F$7:$F$1455,MATCH(B155,Historical!$B$7:$B$1455,0)))^(1/3)-1)*100)</f>
        <v>4.7126884130464397</v>
      </c>
      <c r="U155" s="824">
        <f>IF(INDEX(Historical!$I$7:$I$1455,MATCH(B155,Historical!$B$7:$B$1455,0))=0,"n/a",((INDEX(Historical!$C$7:$C$1455,MATCH(B155,Historical!$B$7:$B$1455,0))/INDEX(Historical!$I$7:$I$1455,MATCH(B155,Historical!$B$7:$B$1455,0)))^(1/5)-1)*100)</f>
        <v>8.1945309796309864</v>
      </c>
      <c r="V155" s="824">
        <f>IF(INDEX(Historical!$O$7:$O$1455,MATCH(B155,Historical!$B$7:$B$1455,0))=0,"n/a",((INDEX(Historical!$C$7:$C$1455,MATCH(B155,Historical!$B$7:$B$1455,0))/INDEX(Historical!$O$7:$O$1455,MATCH(B155,Historical!$B$7:$B$1455,0)))^(1/10)-1)*100)</f>
        <v>9.9366093991452686</v>
      </c>
      <c r="W155" s="825">
        <f>IF(OR(U155&lt;=0,U155="n/a",V155&lt;=0,V155="n/a"),"n/a",U155/V155)</f>
        <v>0.82468079909992908</v>
      </c>
      <c r="X155" s="826">
        <f>IF(OR(AJ155&lt;=0,AJ155="n/a",U155&lt;=0,U155="n/a"),"n/a",U155/AJ155)</f>
        <v>2.731510326543662</v>
      </c>
      <c r="Y155" s="786" t="s">
        <v>443</v>
      </c>
      <c r="Z155" s="766">
        <f>IF(OR(AC155&lt;0.01,AC155="n/a"),"n/a",M155/AC155*100)</f>
        <v>42.622950819672134</v>
      </c>
      <c r="AA155" s="1042">
        <f>IF(OR(AC155&lt;0.01,AC155="n/a"),"n/a",I155/AC155)</f>
        <v>27.053278688524593</v>
      </c>
      <c r="AB155" s="1043">
        <v>12</v>
      </c>
      <c r="AC155" s="1021">
        <v>2.44</v>
      </c>
      <c r="AD155" s="1021" t="s">
        <v>138</v>
      </c>
      <c r="AE155" s="1021">
        <v>5.42</v>
      </c>
      <c r="AF155" s="1021">
        <v>3.52</v>
      </c>
      <c r="AG155" s="1021">
        <v>12.6</v>
      </c>
      <c r="AH155" s="1021">
        <v>10.199999999999999</v>
      </c>
      <c r="AI155" s="1021" t="s">
        <v>138</v>
      </c>
      <c r="AJ155" s="1021">
        <v>3</v>
      </c>
      <c r="AK155" s="1021" t="s">
        <v>138</v>
      </c>
      <c r="AL155" s="1034">
        <v>802.68</v>
      </c>
      <c r="AM155" s="1028">
        <v>2.1</v>
      </c>
      <c r="AN155" s="1021">
        <v>1.59</v>
      </c>
      <c r="AO155" s="868">
        <f>IF(U155="n/a","n/a",IF(AA155&lt;0,"n/a",IF(AA155="n/a","n/a",J155+U155-AA155)))</f>
        <v>-17.283228848114938</v>
      </c>
      <c r="AP155" s="869">
        <f>IF(U155="n/a","n/a",J155+U155)</f>
        <v>9.7700498404096567</v>
      </c>
      <c r="AQ155" s="1044">
        <f>IF(OR(AC155&lt;0.01,AF155="n/a"),"n/a",(I155/SQRT(22.5*AC155*(I155/AF155))-1)*100)</f>
        <v>105.72639973583745</v>
      </c>
      <c r="AR155" s="766">
        <f>INDEX(Historical!$C$7:$C$1455,MATCH(B155,Historical!$B$7:$B$1455,0))*IF(AH155="n/a",1.03,IF(AH155&lt;0,1.01,IF(AH155&gt;10,1.1,(1+AH155/100))))</f>
        <v>0.92999999999999994</v>
      </c>
      <c r="AS155" s="1042">
        <f>IF($AI155="n/a",1.03*AR155,IF($AI155&lt;0,1.01*AR155,IF($AI155&gt;10,1.1*AR155,(1+$AI155/100)*AR155)))</f>
        <v>0.95789999999999997</v>
      </c>
      <c r="AT155" s="1042">
        <f>IF($AK155="n/a",1.03*AS155,IF($AK155&lt;0,1.01*AS155,IF($AK155&gt;10,1.1*AS155,(1+$AK155/100)*AS155)))</f>
        <v>0.98663699999999999</v>
      </c>
      <c r="AU155" s="1042">
        <f>IF($AK155="n/a",1.03*AT155,IF($AK155&lt;0,1.01*AT155,IF($AK155&gt;10,1.1*AT155,(1+$AK155/100)*AT155)))</f>
        <v>1.0162361099999999</v>
      </c>
      <c r="AV155" s="1042">
        <f>IF($AK155="n/a",1.03*AU155,IF($AK155&lt;0,1.01*AU155,IF($AK155&gt;10,1.1*AU155,(1+$AK155/100)*AU155)))</f>
        <v>1.0467231932999999</v>
      </c>
      <c r="AW155" s="766">
        <f>SUM(AR155:AV155)</f>
        <v>4.9374963032999997</v>
      </c>
      <c r="AX155" s="877">
        <f>AW155/I155*100</f>
        <v>7.4799216835327975</v>
      </c>
      <c r="AY155" s="1212">
        <v>0.84</v>
      </c>
      <c r="AZ155" s="1028">
        <v>21.41</v>
      </c>
      <c r="BA155" s="1028">
        <v>-11.379999999999999</v>
      </c>
      <c r="BB155" s="1028">
        <v>1.48</v>
      </c>
      <c r="BC155" s="1028">
        <v>1.43</v>
      </c>
      <c r="BE155" s="721">
        <v>2002</v>
      </c>
      <c r="BF155" s="1057">
        <f>IF(BE155&gt;2008,0,IF(BE155&gt;2001,1,IF(BE155&gt;1990,2,IF(BE155&gt;1980,3,IF(BE155&gt;1973,4,IF(BE155&gt;1970,5,IF(BE155&gt;1960,6,IF(BE155&gt;1958,7,IF(BE155&gt;1953,8,9)))))))))</f>
        <v>1</v>
      </c>
    </row>
    <row r="156" spans="1:58" ht="11.25" customHeight="1" x14ac:dyDescent="0.2">
      <c r="A156" s="1019" t="s">
        <v>502</v>
      </c>
      <c r="B156" s="1031" t="s">
        <v>503</v>
      </c>
      <c r="C156" s="1181" t="s">
        <v>113</v>
      </c>
      <c r="D156" s="1181" t="s">
        <v>214</v>
      </c>
      <c r="E156" s="857">
        <v>25</v>
      </c>
      <c r="F156" s="1245">
        <v>121</v>
      </c>
      <c r="G156" s="1209" t="s">
        <v>38</v>
      </c>
      <c r="H156" s="1209" t="s">
        <v>116</v>
      </c>
      <c r="I156" s="1021">
        <v>135.66999999999999</v>
      </c>
      <c r="J156" s="766">
        <f>(M156/I156)*100</f>
        <v>2.5355642367509401</v>
      </c>
      <c r="K156" s="1040">
        <v>0.86</v>
      </c>
      <c r="L156" s="1043">
        <v>4</v>
      </c>
      <c r="M156" s="756">
        <f>K156*L156</f>
        <v>3.44</v>
      </c>
      <c r="N156" s="1026" t="s">
        <v>423</v>
      </c>
      <c r="O156" s="861">
        <v>0.78</v>
      </c>
      <c r="P156" s="1016">
        <v>43300</v>
      </c>
      <c r="Q156" s="1016">
        <v>43332</v>
      </c>
      <c r="R156" s="756">
        <f>(K156-O156)/O156*100</f>
        <v>10.25641025641025</v>
      </c>
      <c r="S156" s="824">
        <f>IF(INDEX(Historical!$D$7:$D$1455,MATCH(B156,Historical!$B$7:$B$1455,0))=0,"n/a",(INDEX(Historical!$C$7:$C$1455,MATCH(B156,Historical!$B$7:$B$1455,0))/INDEX(Historical!$D$7:$D$1455,MATCH(B156,Historical!$B$7:$B$1455,0))-1)*100)</f>
        <v>0.64935064935065512</v>
      </c>
      <c r="T156" s="824">
        <f>IF(INDEX(Historical!$F$7:$F$1455,MATCH(B156,Historical!$B$7:$B$1455,0))=0,"n/a",((INDEX(Historical!$C$7:$C$1455,MATCH(B156,Historical!$B$7:$B$1455,0))/INDEX(Historical!$F$7:$F$1455,MATCH(B156,Historical!$B$7:$B$1455,0)))^(1/3)-1)*100)</f>
        <v>6.0383062071096782</v>
      </c>
      <c r="U156" s="824">
        <f>IF(INDEX(Historical!$I$7:$I$1455,MATCH(B156,Historical!$B$7:$B$1455,0))=0,"n/a",((INDEX(Historical!$C$7:$C$1455,MATCH(B156,Historical!$B$7:$B$1455,0))/INDEX(Historical!$I$7:$I$1455,MATCH(B156,Historical!$B$7:$B$1455,0)))^(1/5)-1)*100)</f>
        <v>9.6026676004440592</v>
      </c>
      <c r="V156" s="824">
        <f>IF(INDEX(Historical!$O$7:$O$1455,MATCH(B156,Historical!$B$7:$B$1455,0))=0,"n/a",((INDEX(Historical!$C$7:$C$1455,MATCH(B156,Historical!$B$7:$B$1455,0))/INDEX(Historical!$O$7:$O$1455,MATCH(B156,Historical!$B$7:$B$1455,0)))^(1/10)-1)*100)</f>
        <v>8.912763124201394</v>
      </c>
      <c r="W156" s="825">
        <f>IF(OR(U156&lt;=0,U156="n/a",V156&lt;=0,V156="n/a"),"n/a",U156/V156)</f>
        <v>1.0774063516138248</v>
      </c>
      <c r="X156" s="826" t="str">
        <f>IF(OR(AJ156&lt;=0,AJ156="n/a",U156&lt;=0,U156="n/a"),"n/a",U156/AJ156)</f>
        <v>n/a</v>
      </c>
      <c r="Y156" s="780"/>
      <c r="Z156" s="766">
        <f>IF(OR(AC156&lt;0.01,AC156="n/a"),"n/a",M156/AC156*100)</f>
        <v>33.59375</v>
      </c>
      <c r="AA156" s="1042">
        <f>IF(OR(AC156&lt;0.01,AC156="n/a"),"n/a",I156/AC156)</f>
        <v>13.249023437499998</v>
      </c>
      <c r="AB156" s="1043">
        <v>12</v>
      </c>
      <c r="AC156" s="1021">
        <v>10.24</v>
      </c>
      <c r="AD156" s="1021">
        <v>0.5</v>
      </c>
      <c r="AE156" s="1021">
        <v>1.52</v>
      </c>
      <c r="AF156" s="1021">
        <v>5.07</v>
      </c>
      <c r="AG156" s="1021">
        <v>25.5</v>
      </c>
      <c r="AH156" s="1023">
        <v>69.199999999999989</v>
      </c>
      <c r="AI156" s="1023">
        <v>9.9500000000000011</v>
      </c>
      <c r="AJ156" s="1021">
        <v>-9.3000000000000007</v>
      </c>
      <c r="AK156" s="1021">
        <v>26.35</v>
      </c>
      <c r="AL156" s="1034">
        <v>81070</v>
      </c>
      <c r="AM156" s="1028">
        <v>0.19</v>
      </c>
      <c r="AN156" s="1021">
        <v>2.2599999999999998</v>
      </c>
      <c r="AO156" s="868">
        <f>IF(U156="n/a","n/a",IF(AA156&lt;0,"n/a",IF(AA156="n/a","n/a",J156+U156-AA156)))</f>
        <v>-1.1107916003049993</v>
      </c>
      <c r="AP156" s="869">
        <f>IF(U156="n/a","n/a",J156+U156)</f>
        <v>12.138231837194999</v>
      </c>
      <c r="AQ156" s="1044">
        <f>IF(OR(AC156&lt;0.01,AF156="n/a"),"n/a",(I156/SQRT(22.5*AC156*(I156/AF156))-1)*100)</f>
        <v>72.784449953788766</v>
      </c>
      <c r="AR156" s="766">
        <f>INDEX(Historical!$C$7:$C$1455,MATCH(B156,Historical!$B$7:$B$1455,0))*IF(AH156="n/a",1.03,IF(AH156&lt;0,1.01,IF(AH156&gt;10,1.1,(1+AH156/100))))</f>
        <v>3.4100000000000006</v>
      </c>
      <c r="AS156" s="1042">
        <f>IF($AI156="n/a",1.03*AR156,IF($AI156&lt;0,1.01*AR156,IF($AI156&gt;10,1.1*AR156,(1+$AI156/100)*AR156)))</f>
        <v>3.7492950000000005</v>
      </c>
      <c r="AT156" s="1042">
        <f>IF($AK156="n/a",1.03*AS156,IF($AK156&lt;0,1.01*AS156,IF($AK156&gt;10,1.1*AS156,(1+$AK156/100)*AS156)))</f>
        <v>4.1242245000000013</v>
      </c>
      <c r="AU156" s="1042">
        <f>IF($AK156="n/a",1.03*AT156,IF($AK156&lt;0,1.01*AT156,IF($AK156&gt;10,1.1*AT156,(1+$AK156/100)*AT156)))</f>
        <v>4.5366469500000015</v>
      </c>
      <c r="AV156" s="1042">
        <f>IF($AK156="n/a",1.03*AU156,IF($AK156&lt;0,1.01*AU156,IF($AK156&gt;10,1.1*AU156,(1+$AK156/100)*AU156)))</f>
        <v>4.990311645000002</v>
      </c>
      <c r="AW156" s="766">
        <f>SUM(AR156:AV156)</f>
        <v>20.810478095000008</v>
      </c>
      <c r="AX156" s="877">
        <f>AW156/I156*100</f>
        <v>15.339041862607806</v>
      </c>
      <c r="AY156" s="1212">
        <v>1.57</v>
      </c>
      <c r="AZ156" s="1028">
        <v>21.07</v>
      </c>
      <c r="BA156" s="1028">
        <v>-21.69</v>
      </c>
      <c r="BB156" s="1028">
        <v>0.33</v>
      </c>
      <c r="BC156" s="1028">
        <v>-5.66</v>
      </c>
      <c r="BE156" s="721">
        <v>1994</v>
      </c>
      <c r="BF156" s="1057">
        <f>IF(BE156&gt;2008,0,IF(BE156&gt;2001,1,IF(BE156&gt;1990,2,IF(BE156&gt;1980,3,IF(BE156&gt;1973,4,IF(BE156&gt;1970,5,IF(BE156&gt;1960,6,IF(BE156&gt;1958,7,IF(BE156&gt;1953,8,9)))))))))</f>
        <v>2</v>
      </c>
    </row>
    <row r="157" spans="1:58" ht="11.25" customHeight="1" x14ac:dyDescent="0.2">
      <c r="A157" s="1027" t="s">
        <v>1048</v>
      </c>
      <c r="B157" s="1031" t="s">
        <v>1049</v>
      </c>
      <c r="C157" s="1181" t="s">
        <v>109</v>
      </c>
      <c r="D157" s="1181" t="s">
        <v>4434</v>
      </c>
      <c r="E157" s="857">
        <v>6</v>
      </c>
      <c r="F157" s="1245">
        <v>746</v>
      </c>
      <c r="G157" s="1103" t="s">
        <v>116</v>
      </c>
      <c r="H157" s="1103" t="s">
        <v>116</v>
      </c>
      <c r="I157" s="1030">
        <v>39.57</v>
      </c>
      <c r="J157" s="766">
        <f>(M157/I157)*100</f>
        <v>3.133687136719737</v>
      </c>
      <c r="K157" s="1033">
        <v>0.31</v>
      </c>
      <c r="L157" s="1043">
        <v>4</v>
      </c>
      <c r="M157" s="756">
        <f>K157*L157</f>
        <v>1.24</v>
      </c>
      <c r="N157" s="1026" t="s">
        <v>144</v>
      </c>
      <c r="O157" s="860">
        <v>0.24</v>
      </c>
      <c r="P157" s="1016">
        <v>43434</v>
      </c>
      <c r="Q157" s="1016">
        <v>43447</v>
      </c>
      <c r="R157" s="756">
        <f>(K157-O157)/O157*100</f>
        <v>29.166666666666668</v>
      </c>
      <c r="S157" s="824">
        <f>IF(INDEX(Historical!$D$7:$D$1455,MATCH(B157,Historical!$B$7:$B$1455,0))=0,"n/a",(INDEX(Historical!$C$7:$C$1455,MATCH(B157,Historical!$B$7:$B$1455,0))/INDEX(Historical!$D$7:$D$1455,MATCH(B157,Historical!$B$7:$B$1455,0))-1)*100)</f>
        <v>15.999999999999993</v>
      </c>
      <c r="T157" s="824">
        <f>IF(INDEX(Historical!$F$7:$F$1455,MATCH(B157,Historical!$B$7:$B$1455,0))=0,"n/a",((INDEX(Historical!$C$7:$C$1455,MATCH(B157,Historical!$B$7:$B$1455,0))/INDEX(Historical!$F$7:$F$1455,MATCH(B157,Historical!$B$7:$B$1455,0)))^(1/3)-1)*100)</f>
        <v>44.224957030740832</v>
      </c>
      <c r="U157" s="824">
        <f>IF(INDEX(Historical!$I$7:$I$1455,MATCH(B157,Historical!$B$7:$B$1455,0))=0,"n/a",((INDEX(Historical!$C$7:$C$1455,MATCH(B157,Historical!$B$7:$B$1455,0))/INDEX(Historical!$I$7:$I$1455,MATCH(B157,Historical!$B$7:$B$1455,0)))^(1/5)-1)*100)</f>
        <v>85.136416067902559</v>
      </c>
      <c r="V157" s="824">
        <f>IF(INDEX(Historical!$O$7:$O$1455,MATCH(B157,Historical!$B$7:$B$1455,0))=0,"n/a",((INDEX(Historical!$C$7:$C$1455,MATCH(B157,Historical!$B$7:$B$1455,0))/INDEX(Historical!$O$7:$O$1455,MATCH(B157,Historical!$B$7:$B$1455,0)))^(1/10)-1)*100)</f>
        <v>7.9459674391478829</v>
      </c>
      <c r="W157" s="825">
        <f>IF(OR(U157&lt;=0,U157="n/a",V157&lt;=0,V157="n/a"),"n/a",U157/V157)</f>
        <v>10.714417938394233</v>
      </c>
      <c r="X157" s="826">
        <f>IF(OR(AJ157&lt;=0,AJ157="n/a",U157&lt;=0,U157="n/a"),"n/a",U157/AJ157)</f>
        <v>6.1249220192735647</v>
      </c>
      <c r="Y157" s="1032"/>
      <c r="Z157" s="766">
        <f>IF(OR(AC157&lt;0.01,AC157="n/a"),"n/a",M157/AC157*100)</f>
        <v>39.490445859872608</v>
      </c>
      <c r="AA157" s="1042">
        <f>IF(OR(AC157&lt;0.01,AC157="n/a"),"n/a",I157/AC157)</f>
        <v>12.601910828025478</v>
      </c>
      <c r="AB157" s="1043">
        <v>12</v>
      </c>
      <c r="AC157" s="1021">
        <v>3.14</v>
      </c>
      <c r="AD157" s="1021">
        <v>1.58</v>
      </c>
      <c r="AE157" s="1021">
        <v>4.91</v>
      </c>
      <c r="AF157" s="1021">
        <v>1.52</v>
      </c>
      <c r="AG157" s="1021">
        <v>11.4</v>
      </c>
      <c r="AH157" s="1021">
        <v>12.4</v>
      </c>
      <c r="AI157" s="1021">
        <v>5.3</v>
      </c>
      <c r="AJ157" s="1021">
        <v>13.900000000000002</v>
      </c>
      <c r="AK157" s="1021">
        <v>8</v>
      </c>
      <c r="AL157" s="1034">
        <v>3240</v>
      </c>
      <c r="AM157" s="1028">
        <v>0.5</v>
      </c>
      <c r="AN157" s="1021">
        <v>0.1</v>
      </c>
      <c r="AO157" s="868">
        <f>IF(U157="n/a","n/a",IF(AA157&lt;0,"n/a",IF(AA157="n/a","n/a",J157+U157-AA157)))</f>
        <v>75.668192376596821</v>
      </c>
      <c r="AP157" s="869">
        <f>IF(U157="n/a","n/a",J157+U157)</f>
        <v>88.270103204622302</v>
      </c>
      <c r="AQ157" s="1044">
        <f>IF(OR(AC157&lt;0.01,AF157="n/a"),"n/a",(I157/SQRT(22.5*AC157*(I157/AF157))-1)*100)</f>
        <v>-7.7325037161605774</v>
      </c>
      <c r="AR157" s="766">
        <f>INDEX(Historical!$C$7:$C$1455,MATCH(B157,Historical!$B$7:$B$1455,0))*IF(AH157="n/a",1.03,IF(AH157&lt;0,1.01,IF(AH157&gt;10,1.1,(1+AH157/100))))</f>
        <v>0.95700000000000007</v>
      </c>
      <c r="AS157" s="1042">
        <f>IF($AI157="n/a",1.03*AR157,IF($AI157&lt;0,1.01*AR157,IF($AI157&gt;10,1.1*AR157,(1+$AI157/100)*AR157)))</f>
        <v>1.0077210000000001</v>
      </c>
      <c r="AT157" s="1042">
        <f>IF($AK157="n/a",1.03*AS157,IF($AK157&lt;0,1.01*AS157,IF($AK157&gt;10,1.1*AS157,(1+$AK157/100)*AS157)))</f>
        <v>1.0883386800000001</v>
      </c>
      <c r="AU157" s="1042">
        <f>IF($AK157="n/a",1.03*AT157,IF($AK157&lt;0,1.01*AT157,IF($AK157&gt;10,1.1*AT157,(1+$AK157/100)*AT157)))</f>
        <v>1.1754057744000002</v>
      </c>
      <c r="AV157" s="1042">
        <f>IF($AK157="n/a",1.03*AU157,IF($AK157&lt;0,1.01*AU157,IF($AK157&gt;10,1.1*AU157,(1+$AK157/100)*AU157)))</f>
        <v>1.2694382363520003</v>
      </c>
      <c r="AW157" s="766">
        <f>SUM(AR157:AV157)</f>
        <v>5.4979036907520005</v>
      </c>
      <c r="AX157" s="877">
        <f>AW157/I157*100</f>
        <v>13.89412102793025</v>
      </c>
      <c r="AY157" s="1212">
        <v>1.2</v>
      </c>
      <c r="AZ157" s="1028">
        <v>10.75</v>
      </c>
      <c r="BA157" s="1028">
        <v>-13.200000000000001</v>
      </c>
      <c r="BB157" s="1028">
        <v>-0.03</v>
      </c>
      <c r="BC157" s="1028">
        <v>-3.9800000000000004</v>
      </c>
      <c r="BE157" s="721">
        <v>2014</v>
      </c>
      <c r="BF157" s="1057">
        <f>IF(BE157&gt;2008,0,IF(BE157&gt;2001,1,IF(BE157&gt;1990,2,IF(BE157&gt;1980,3,IF(BE157&gt;1973,4,IF(BE157&gt;1970,5,IF(BE157&gt;1960,6,IF(BE157&gt;1958,7,IF(BE157&gt;1953,8,9)))))))))</f>
        <v>0</v>
      </c>
    </row>
    <row r="158" spans="1:58" ht="11.25" customHeight="1" x14ac:dyDescent="0.2">
      <c r="A158" s="1019" t="s">
        <v>1050</v>
      </c>
      <c r="B158" s="1031" t="s">
        <v>1051</v>
      </c>
      <c r="C158" s="1181" t="s">
        <v>109</v>
      </c>
      <c r="D158" s="1181" t="s">
        <v>4430</v>
      </c>
      <c r="E158" s="857">
        <v>9</v>
      </c>
      <c r="F158" s="1245">
        <v>387</v>
      </c>
      <c r="G158" s="1187" t="s">
        <v>107</v>
      </c>
      <c r="H158" s="1187" t="s">
        <v>107</v>
      </c>
      <c r="I158" s="1030">
        <v>107.35</v>
      </c>
      <c r="J158" s="766">
        <f>(M158/I158)*100</f>
        <v>1.1551001397298557</v>
      </c>
      <c r="K158" s="1033">
        <v>0.31</v>
      </c>
      <c r="L158" s="1043">
        <v>4</v>
      </c>
      <c r="M158" s="756">
        <f>K158*L158</f>
        <v>1.24</v>
      </c>
      <c r="N158" s="1026" t="s">
        <v>150</v>
      </c>
      <c r="O158" s="860">
        <v>0.27</v>
      </c>
      <c r="P158" s="1016">
        <v>43342</v>
      </c>
      <c r="Q158" s="1016">
        <v>43357</v>
      </c>
      <c r="R158" s="756">
        <f>(K158-O158)/O158*100</f>
        <v>14.814814814814806</v>
      </c>
      <c r="S158" s="824">
        <f>IF(INDEX(Historical!$D$7:$D$1455,MATCH(B158,Historical!$B$7:$B$1455,0))=0,"n/a",(INDEX(Historical!$C$7:$C$1455,MATCH(B158,Historical!$B$7:$B$1455,0))/INDEX(Historical!$D$7:$D$1455,MATCH(B158,Historical!$B$7:$B$1455,0))-1)*100)</f>
        <v>8.3333333333333481</v>
      </c>
      <c r="T158" s="824">
        <f>IF(INDEX(Historical!$F$7:$F$1455,MATCH(B158,Historical!$B$7:$B$1455,0))=0,"n/a",((INDEX(Historical!$C$7:$C$1455,MATCH(B158,Historical!$B$7:$B$1455,0))/INDEX(Historical!$F$7:$F$1455,MATCH(B158,Historical!$B$7:$B$1455,0)))^(1/3)-1)*100)</f>
        <v>10.064241629820891</v>
      </c>
      <c r="U158" s="824">
        <f>IF(INDEX(Historical!$I$7:$I$1455,MATCH(B158,Historical!$B$7:$B$1455,0))=0,"n/a",((INDEX(Historical!$C$7:$C$1455,MATCH(B158,Historical!$B$7:$B$1455,0))/INDEX(Historical!$I$7:$I$1455,MATCH(B158,Historical!$B$7:$B$1455,0)))^(1/5)-1)*100)</f>
        <v>14.006054485197472</v>
      </c>
      <c r="V158" s="824" t="str">
        <f>IF(INDEX(Historical!$O$7:$O$1455,MATCH(B158,Historical!$B$7:$B$1455,0))=0,"n/a",((INDEX(Historical!$C$7:$C$1455,MATCH(B158,Historical!$B$7:$B$1455,0))/INDEX(Historical!$O$7:$O$1455,MATCH(B158,Historical!$B$7:$B$1455,0)))^(1/10)-1)*100)</f>
        <v>n/a</v>
      </c>
      <c r="W158" s="825" t="str">
        <f>IF(OR(U158&lt;=0,U158="n/a",V158&lt;=0,V158="n/a"),"n/a",U158/V158)</f>
        <v>n/a</v>
      </c>
      <c r="X158" s="826">
        <f>IF(OR(AJ158&lt;=0,AJ158="n/a",U158&lt;=0,U158="n/a"),"n/a",U158/AJ158)</f>
        <v>9.3373696567983142</v>
      </c>
      <c r="Y158" s="1031"/>
      <c r="Z158" s="766">
        <f>IF(OR(AC158&lt;0.01,AC158="n/a"),"n/a",M158/AC158*100)</f>
        <v>40</v>
      </c>
      <c r="AA158" s="1042">
        <f>IF(OR(AC158&lt;0.01,AC158="n/a"),"n/a",I158/AC158)</f>
        <v>34.629032258064512</v>
      </c>
      <c r="AB158" s="1043">
        <v>12</v>
      </c>
      <c r="AC158" s="1021">
        <v>3.1</v>
      </c>
      <c r="AD158" s="1021">
        <v>2.34</v>
      </c>
      <c r="AE158" s="1021">
        <v>4.58</v>
      </c>
      <c r="AF158" s="1021">
        <v>3.79</v>
      </c>
      <c r="AG158" s="1023">
        <v>17.100000000000001</v>
      </c>
      <c r="AH158" s="1021">
        <v>-15.8</v>
      </c>
      <c r="AI158" s="1021">
        <v>5.04</v>
      </c>
      <c r="AJ158" s="1021">
        <v>1.5</v>
      </c>
      <c r="AK158" s="1021">
        <v>14.790000000000001</v>
      </c>
      <c r="AL158" s="1034">
        <v>12110</v>
      </c>
      <c r="AM158" s="1028">
        <v>0.2</v>
      </c>
      <c r="AN158" s="1021">
        <v>0.39</v>
      </c>
      <c r="AO158" s="868">
        <f>IF(U158="n/a","n/a",IF(AA158&lt;0,"n/a",IF(AA158="n/a","n/a",J158+U158-AA158)))</f>
        <v>-19.467877633137185</v>
      </c>
      <c r="AP158" s="869">
        <f>IF(U158="n/a","n/a",J158+U158)</f>
        <v>15.161154624927327</v>
      </c>
      <c r="AQ158" s="1044">
        <f>IF(OR(AC158&lt;0.01,AF158="n/a"),"n/a",(I158/SQRT(22.5*AC158*(I158/AF158))-1)*100)</f>
        <v>141.51745486317182</v>
      </c>
      <c r="AR158" s="766">
        <f>INDEX(Historical!$C$7:$C$1455,MATCH(B158,Historical!$B$7:$B$1455,0))*IF(AH158="n/a",1.03,IF(AH158&lt;0,1.01,IF(AH158&gt;10,1.1,(1+AH158/100))))</f>
        <v>1.0504</v>
      </c>
      <c r="AS158" s="1042">
        <f>IF($AI158="n/a",1.03*AR158,IF($AI158&lt;0,1.01*AR158,IF($AI158&gt;10,1.1*AR158,(1+$AI158/100)*AR158)))</f>
        <v>1.1033401599999999</v>
      </c>
      <c r="AT158" s="1042">
        <f>IF($AK158="n/a",1.03*AS158,IF($AK158&lt;0,1.01*AS158,IF($AK158&gt;10,1.1*AS158,(1+$AK158/100)*AS158)))</f>
        <v>1.213674176</v>
      </c>
      <c r="AU158" s="1042">
        <f>IF($AK158="n/a",1.03*AT158,IF($AK158&lt;0,1.01*AT158,IF($AK158&gt;10,1.1*AT158,(1+$AK158/100)*AT158)))</f>
        <v>1.3350415936000002</v>
      </c>
      <c r="AV158" s="1042">
        <f>IF($AK158="n/a",1.03*AU158,IF($AK158&lt;0,1.01*AU158,IF($AK158&gt;10,1.1*AU158,(1+$AK158/100)*AU158)))</f>
        <v>1.4685457529600003</v>
      </c>
      <c r="AW158" s="766">
        <f>SUM(AR158:AV158)</f>
        <v>6.17100168256</v>
      </c>
      <c r="AX158" s="877">
        <f>AW158/I158*100</f>
        <v>5.7484878272566373</v>
      </c>
      <c r="AY158" s="1212">
        <v>0.2</v>
      </c>
      <c r="AZ158" s="1028">
        <v>17.84</v>
      </c>
      <c r="BA158" s="1028">
        <v>-22.509999999999998</v>
      </c>
      <c r="BB158" s="1028">
        <v>1.9300000000000002</v>
      </c>
      <c r="BC158" s="1028">
        <v>1.63</v>
      </c>
      <c r="BE158" s="721">
        <v>2010</v>
      </c>
      <c r="BF158" s="1057">
        <f>IF(BE158&gt;2008,0,IF(BE158&gt;2001,1,IF(BE158&gt;1990,2,IF(BE158&gt;1980,3,IF(BE158&gt;1973,4,IF(BE158&gt;1970,5,IF(BE158&gt;1960,6,IF(BE158&gt;1958,7,IF(BE158&gt;1953,8,9)))))))))</f>
        <v>0</v>
      </c>
    </row>
    <row r="159" spans="1:58" ht="11.25" customHeight="1" x14ac:dyDescent="0.2">
      <c r="A159" s="1019" t="s">
        <v>504</v>
      </c>
      <c r="B159" s="1031" t="s">
        <v>505</v>
      </c>
      <c r="C159" s="1181" t="s">
        <v>109</v>
      </c>
      <c r="D159" s="1181" t="s">
        <v>4434</v>
      </c>
      <c r="E159" s="857">
        <v>21</v>
      </c>
      <c r="F159" s="1245">
        <v>155</v>
      </c>
      <c r="G159" s="1088" t="s">
        <v>116</v>
      </c>
      <c r="H159" s="1088" t="s">
        <v>116</v>
      </c>
      <c r="I159" s="1021">
        <v>52</v>
      </c>
      <c r="J159" s="766">
        <f>(M159/I159)*100</f>
        <v>2.9230769230769229</v>
      </c>
      <c r="K159" s="1040">
        <v>0.38</v>
      </c>
      <c r="L159" s="1043">
        <v>4</v>
      </c>
      <c r="M159" s="756">
        <f>K159*L159</f>
        <v>1.52</v>
      </c>
      <c r="N159" s="1026" t="s">
        <v>150</v>
      </c>
      <c r="O159" s="861">
        <v>0.37</v>
      </c>
      <c r="P159" s="1016">
        <v>43245</v>
      </c>
      <c r="Q159" s="1016">
        <v>43265</v>
      </c>
      <c r="R159" s="756">
        <f>(K159-O159)/O159*100</f>
        <v>2.7027027027027053</v>
      </c>
      <c r="S159" s="824">
        <f>IF(INDEX(Historical!$D$7:$D$1455,MATCH(B159,Historical!$B$7:$B$1455,0))=0,"n/a",(INDEX(Historical!$C$7:$C$1455,MATCH(B159,Historical!$B$7:$B$1455,0))/INDEX(Historical!$D$7:$D$1455,MATCH(B159,Historical!$B$7:$B$1455,0))-1)*100)</f>
        <v>2.4390243902438824</v>
      </c>
      <c r="T159" s="824">
        <f>IF(INDEX(Historical!$F$7:$F$1455,MATCH(B159,Historical!$B$7:$B$1455,0))=0,"n/a",((INDEX(Historical!$C$7:$C$1455,MATCH(B159,Historical!$B$7:$B$1455,0))/INDEX(Historical!$F$7:$F$1455,MATCH(B159,Historical!$B$7:$B$1455,0)))^(1/3)-1)*100)</f>
        <v>2.2519374127603964</v>
      </c>
      <c r="U159" s="824">
        <f>IF(INDEX(Historical!$I$7:$I$1455,MATCH(B159,Historical!$B$7:$B$1455,0))=0,"n/a",((INDEX(Historical!$C$7:$C$1455,MATCH(B159,Historical!$B$7:$B$1455,0))/INDEX(Historical!$I$7:$I$1455,MATCH(B159,Historical!$B$7:$B$1455,0)))^(1/5)-1)*100)</f>
        <v>2.4884196583282225</v>
      </c>
      <c r="V159" s="824">
        <f>IF(INDEX(Historical!$O$7:$O$1455,MATCH(B159,Historical!$B$7:$B$1455,0))=0,"n/a",((INDEX(Historical!$C$7:$C$1455,MATCH(B159,Historical!$B$7:$B$1455,0))/INDEX(Historical!$O$7:$O$1455,MATCH(B159,Historical!$B$7:$B$1455,0)))^(1/10)-1)*100)</f>
        <v>6.0108576937567326</v>
      </c>
      <c r="W159" s="825">
        <f>IF(OR(U159&lt;=0,U159="n/a",V159&lt;=0,V159="n/a"),"n/a",U159/V159)</f>
        <v>0.41398745156000899</v>
      </c>
      <c r="X159" s="826" t="str">
        <f>IF(OR(AJ159&lt;=0,AJ159="n/a",U159&lt;=0,U159="n/a"),"n/a",U159/AJ159)</f>
        <v>n/a</v>
      </c>
      <c r="Y159" s="1031"/>
      <c r="Z159" s="766" t="str">
        <f>IF(OR(AC159&lt;0.01,AC159="n/a"),"n/a",M159/AC159*100)</f>
        <v>n/a</v>
      </c>
      <c r="AA159" s="1042" t="str">
        <f>IF(OR(AC159&lt;0.01,AC159="n/a"),"n/a",I159/AC159)</f>
        <v>n/a</v>
      </c>
      <c r="AB159" s="1043">
        <v>12</v>
      </c>
      <c r="AC159" s="1021" t="s">
        <v>138</v>
      </c>
      <c r="AD159" s="1021" t="s">
        <v>138</v>
      </c>
      <c r="AE159" s="1021" t="s">
        <v>138</v>
      </c>
      <c r="AF159" s="1021" t="s">
        <v>138</v>
      </c>
      <c r="AG159" s="1021" t="s">
        <v>138</v>
      </c>
      <c r="AH159" s="1021" t="s">
        <v>138</v>
      </c>
      <c r="AI159" s="1021" t="s">
        <v>138</v>
      </c>
      <c r="AJ159" s="1021" t="s">
        <v>138</v>
      </c>
      <c r="AK159" s="1021" t="s">
        <v>138</v>
      </c>
      <c r="AL159" s="1034" t="s">
        <v>138</v>
      </c>
      <c r="AM159" s="1028" t="s">
        <v>138</v>
      </c>
      <c r="AN159" s="1021" t="s">
        <v>138</v>
      </c>
      <c r="AO159" s="868" t="str">
        <f>IF(U159="n/a","n/a",IF(AA159&lt;0,"n/a",IF(AA159="n/a","n/a",J159+U159-AA159)))</f>
        <v>n/a</v>
      </c>
      <c r="AP159" s="869">
        <f>IF(U159="n/a","n/a",J159+U159)</f>
        <v>5.4114965814051459</v>
      </c>
      <c r="AQ159" s="1044" t="str">
        <f>IF(OR(AC159&lt;0.01,AF159="n/a"),"n/a",(I159/SQRT(22.5*AC159*(I159/AF159))-1)*100)</f>
        <v>n/a</v>
      </c>
      <c r="AR159" s="766">
        <f>INDEX(Historical!$C$7:$C$1455,MATCH(B159,Historical!$B$7:$B$1455,0))*IF(AH159="n/a",1.03,IF(AH159&lt;0,1.01,IF(AH159&gt;10,1.1,(1+AH159/100))))</f>
        <v>1.5140999999999998</v>
      </c>
      <c r="AS159" s="1042">
        <f>IF($AI159="n/a",1.03*AR159,IF($AI159&lt;0,1.01*AR159,IF($AI159&gt;10,1.1*AR159,(1+$AI159/100)*AR159)))</f>
        <v>1.5595229999999998</v>
      </c>
      <c r="AT159" s="1042">
        <f>IF($AK159="n/a",1.03*AS159,IF($AK159&lt;0,1.01*AS159,IF($AK159&gt;10,1.1*AS159,(1+$AK159/100)*AS159)))</f>
        <v>1.6063086899999999</v>
      </c>
      <c r="AU159" s="1042">
        <f>IF($AK159="n/a",1.03*AT159,IF($AK159&lt;0,1.01*AT159,IF($AK159&gt;10,1.1*AT159,(1+$AK159/100)*AT159)))</f>
        <v>1.6544979506999999</v>
      </c>
      <c r="AV159" s="1042">
        <f>IF($AK159="n/a",1.03*AU159,IF($AK159&lt;0,1.01*AU159,IF($AK159&gt;10,1.1*AU159,(1+$AK159/100)*AU159)))</f>
        <v>1.7041328892209999</v>
      </c>
      <c r="AW159" s="766">
        <f>SUM(AR159:AV159)</f>
        <v>8.0385625299209984</v>
      </c>
      <c r="AX159" s="877">
        <f>AW159/I159*100</f>
        <v>15.458774096001921</v>
      </c>
      <c r="AY159" s="1212" t="s">
        <v>138</v>
      </c>
      <c r="AZ159" s="1028" t="s">
        <v>138</v>
      </c>
      <c r="BA159" s="1028" t="s">
        <v>138</v>
      </c>
      <c r="BB159" s="1028" t="s">
        <v>138</v>
      </c>
      <c r="BC159" s="1028" t="s">
        <v>138</v>
      </c>
      <c r="BD159" s="1078" t="s">
        <v>4357</v>
      </c>
      <c r="BE159" s="721">
        <v>1998</v>
      </c>
      <c r="BF159" s="1057">
        <f>IF(BE159&gt;2008,0,IF(BE159&gt;2001,1,IF(BE159&gt;1990,2,IF(BE159&gt;1980,3,IF(BE159&gt;1973,4,IF(BE159&gt;1970,5,IF(BE159&gt;1960,6,IF(BE159&gt;1958,7,IF(BE159&gt;1953,8,9)))))))))</f>
        <v>2</v>
      </c>
    </row>
    <row r="160" spans="1:58" ht="11.25" customHeight="1" x14ac:dyDescent="0.2">
      <c r="A160" s="1019" t="s">
        <v>1054</v>
      </c>
      <c r="B160" s="1031" t="s">
        <v>1055</v>
      </c>
      <c r="C160" s="1181" t="s">
        <v>4283</v>
      </c>
      <c r="D160" s="1181" t="s">
        <v>4433</v>
      </c>
      <c r="E160" s="857">
        <v>6</v>
      </c>
      <c r="F160" s="1245">
        <v>744</v>
      </c>
      <c r="G160" s="1187" t="s">
        <v>107</v>
      </c>
      <c r="H160" s="1187" t="s">
        <v>107</v>
      </c>
      <c r="I160" s="1030">
        <v>92.68</v>
      </c>
      <c r="J160" s="766">
        <f>(M160/I160)*100</f>
        <v>1.2731981009926627</v>
      </c>
      <c r="K160" s="1033">
        <v>0.29499999999999998</v>
      </c>
      <c r="L160" s="1043">
        <v>4</v>
      </c>
      <c r="M160" s="756">
        <f>K160*L160</f>
        <v>1.18</v>
      </c>
      <c r="N160" s="1026" t="s">
        <v>144</v>
      </c>
      <c r="O160" s="860">
        <v>0.21</v>
      </c>
      <c r="P160" s="1016">
        <v>43427</v>
      </c>
      <c r="Q160" s="1016">
        <v>43444</v>
      </c>
      <c r="R160" s="756">
        <f>(K160-O160)/O160*100</f>
        <v>40.476190476190474</v>
      </c>
      <c r="S160" s="824">
        <f>IF(INDEX(Historical!$D$7:$D$1455,MATCH(B160,Historical!$B$7:$B$1455,0))=0,"n/a",(INDEX(Historical!$C$7:$C$1455,MATCH(B160,Historical!$B$7:$B$1455,0))/INDEX(Historical!$D$7:$D$1455,MATCH(B160,Historical!$B$7:$B$1455,0))-1)*100)</f>
        <v>43.005181347150256</v>
      </c>
      <c r="T160" s="824">
        <f>IF(INDEX(Historical!$F$7:$F$1455,MATCH(B160,Historical!$B$7:$B$1455,0))=0,"n/a",((INDEX(Historical!$C$7:$C$1455,MATCH(B160,Historical!$B$7:$B$1455,0))/INDEX(Historical!$F$7:$F$1455,MATCH(B160,Historical!$B$7:$B$1455,0)))^(1/3)-1)*100)</f>
        <v>52.383575580605132</v>
      </c>
      <c r="U160" s="824" t="str">
        <f>IF(INDEX(Historical!$I$7:$I$1455,MATCH(B160,Historical!$B$7:$B$1455,0))=0,"n/a",((INDEX(Historical!$C$7:$C$1455,MATCH(B160,Historical!$B$7:$B$1455,0))/INDEX(Historical!$I$7:$I$1455,MATCH(B160,Historical!$B$7:$B$1455,0)))^(1/5)-1)*100)</f>
        <v>n/a</v>
      </c>
      <c r="V160" s="824" t="str">
        <f>IF(INDEX(Historical!$O$7:$O$1455,MATCH(B160,Historical!$B$7:$B$1455,0))=0,"n/a",((INDEX(Historical!$C$7:$C$1455,MATCH(B160,Historical!$B$7:$B$1455,0))/INDEX(Historical!$O$7:$O$1455,MATCH(B160,Historical!$B$7:$B$1455,0)))^(1/10)-1)*100)</f>
        <v>n/a</v>
      </c>
      <c r="W160" s="825" t="str">
        <f>IF(OR(U160&lt;=0,U160="n/a",V160&lt;=0,V160="n/a"),"n/a",U160/V160)</f>
        <v>n/a</v>
      </c>
      <c r="X160" s="826" t="str">
        <f>IF(OR(AJ160&lt;=0,AJ160="n/a",U160&lt;=0,U160="n/a"),"n/a",U160/AJ160)</f>
        <v>n/a</v>
      </c>
      <c r="Y160" s="770"/>
      <c r="Z160" s="766">
        <f>IF(OR(AC160&lt;0.01,AC160="n/a"),"n/a",M160/AC160*100)</f>
        <v>30.179028132992325</v>
      </c>
      <c r="AA160" s="1042">
        <f>IF(OR(AC160&lt;0.01,AC160="n/a"),"n/a",I160/AC160)</f>
        <v>23.703324808184146</v>
      </c>
      <c r="AB160" s="1043">
        <v>12</v>
      </c>
      <c r="AC160" s="1021">
        <v>3.91</v>
      </c>
      <c r="AD160" s="1021">
        <v>1.4</v>
      </c>
      <c r="AE160" s="1021">
        <v>0.87</v>
      </c>
      <c r="AF160" s="1021">
        <v>12.05</v>
      </c>
      <c r="AG160" s="1021">
        <v>64.5</v>
      </c>
      <c r="AH160" s="1021">
        <v>10.5</v>
      </c>
      <c r="AI160" s="1021">
        <v>9.34</v>
      </c>
      <c r="AJ160" s="1021">
        <v>32</v>
      </c>
      <c r="AK160" s="1021">
        <v>17</v>
      </c>
      <c r="AL160" s="1034">
        <v>13990</v>
      </c>
      <c r="AM160" s="1028">
        <v>0.89999999999999991</v>
      </c>
      <c r="AN160" s="1021">
        <v>2.77</v>
      </c>
      <c r="AO160" s="868" t="str">
        <f>IF(U160="n/a","n/a",IF(AA160&lt;0,"n/a",IF(AA160="n/a","n/a",J160+U160-AA160)))</f>
        <v>n/a</v>
      </c>
      <c r="AP160" s="869" t="str">
        <f>IF(U160="n/a","n/a",J160+U160)</f>
        <v>n/a</v>
      </c>
      <c r="AQ160" s="1044">
        <f>IF(OR(AC160&lt;0.01,AF160="n/a"),"n/a",(I160/SQRT(22.5*AC160*(I160/AF160))-1)*100)</f>
        <v>256.29267865282952</v>
      </c>
      <c r="AR160" s="766">
        <f>INDEX(Historical!$C$7:$C$1455,MATCH(B160,Historical!$B$7:$B$1455,0))*IF(AH160="n/a",1.03,IF(AH160&lt;0,1.01,IF(AH160&gt;10,1.1,(1+AH160/100))))</f>
        <v>0.75900000000000001</v>
      </c>
      <c r="AS160" s="1042">
        <f>IF($AI160="n/a",1.03*AR160,IF($AI160&lt;0,1.01*AR160,IF($AI160&gt;10,1.1*AR160,(1+$AI160/100)*AR160)))</f>
        <v>0.82989059999999992</v>
      </c>
      <c r="AT160" s="1042">
        <f>IF($AK160="n/a",1.03*AS160,IF($AK160&lt;0,1.01*AS160,IF($AK160&gt;10,1.1*AS160,(1+$AK160/100)*AS160)))</f>
        <v>0.91287965999999998</v>
      </c>
      <c r="AU160" s="1042">
        <f>IF($AK160="n/a",1.03*AT160,IF($AK160&lt;0,1.01*AT160,IF($AK160&gt;10,1.1*AT160,(1+$AK160/100)*AT160)))</f>
        <v>1.0041676260000001</v>
      </c>
      <c r="AV160" s="1042">
        <f>IF($AK160="n/a",1.03*AU160,IF($AK160&lt;0,1.01*AU160,IF($AK160&gt;10,1.1*AU160,(1+$AK160/100)*AU160)))</f>
        <v>1.1045843886000002</v>
      </c>
      <c r="AW160" s="766">
        <f>SUM(AR160:AV160)</f>
        <v>4.6105222746000001</v>
      </c>
      <c r="AX160" s="877">
        <f>AW160/I160*100</f>
        <v>4.9746679700043162</v>
      </c>
      <c r="AY160" s="1212">
        <v>1.04</v>
      </c>
      <c r="AZ160" s="1028">
        <v>38.58</v>
      </c>
      <c r="BA160" s="1028">
        <v>-0.43</v>
      </c>
      <c r="BB160" s="1028">
        <v>7.2499999999999991</v>
      </c>
      <c r="BC160" s="1028">
        <v>13.79</v>
      </c>
      <c r="BE160" s="721">
        <v>2014</v>
      </c>
      <c r="BF160" s="1057">
        <f>IF(BE160&gt;2008,0,IF(BE160&gt;2001,1,IF(BE160&gt;1990,2,IF(BE160&gt;1980,3,IF(BE160&gt;1973,4,IF(BE160&gt;1970,5,IF(BE160&gt;1960,6,IF(BE160&gt;1958,7,IF(BE160&gt;1953,8,9)))))))))</f>
        <v>0</v>
      </c>
    </row>
    <row r="161" spans="1:58" ht="11.25" customHeight="1" x14ac:dyDescent="0.2">
      <c r="A161" s="1019" t="s">
        <v>1056</v>
      </c>
      <c r="B161" s="1031" t="s">
        <v>1057</v>
      </c>
      <c r="C161" s="1181" t="s">
        <v>248</v>
      </c>
      <c r="D161" s="1181" t="s">
        <v>4448</v>
      </c>
      <c r="E161" s="857">
        <v>8</v>
      </c>
      <c r="F161" s="1245">
        <v>549</v>
      </c>
      <c r="G161" s="1245" t="s">
        <v>38</v>
      </c>
      <c r="H161" s="1245" t="s">
        <v>38</v>
      </c>
      <c r="I161" s="1030">
        <v>54.72</v>
      </c>
      <c r="J161" s="766">
        <f>(M161/I161)*100</f>
        <v>6.7616959064327489</v>
      </c>
      <c r="K161" s="1033">
        <v>0.92500000000000004</v>
      </c>
      <c r="L161" s="1043">
        <v>4</v>
      </c>
      <c r="M161" s="756">
        <f>K161*L161</f>
        <v>3.7</v>
      </c>
      <c r="N161" s="1026" t="s">
        <v>150</v>
      </c>
      <c r="O161" s="860">
        <v>0.89</v>
      </c>
      <c r="P161" s="1016">
        <v>43437</v>
      </c>
      <c r="Q161" s="1016">
        <v>43451</v>
      </c>
      <c r="R161" s="756">
        <f>(K161-O161)/O161*100</f>
        <v>3.9325842696629247</v>
      </c>
      <c r="S161" s="824">
        <f>IF(INDEX(Historical!$D$7:$D$1455,MATCH(B161,Historical!$B$7:$B$1455,0))=0,"n/a",(INDEX(Historical!$C$7:$C$1455,MATCH(B161,Historical!$B$7:$B$1455,0))/INDEX(Historical!$D$7:$D$1455,MATCH(B161,Historical!$B$7:$B$1455,0))-1)*100)</f>
        <v>3.7537537537537524</v>
      </c>
      <c r="T161" s="824">
        <f>IF(INDEX(Historical!$F$7:$F$1455,MATCH(B161,Historical!$B$7:$B$1455,0))=0,"n/a",((INDEX(Historical!$C$7:$C$1455,MATCH(B161,Historical!$B$7:$B$1455,0))/INDEX(Historical!$F$7:$F$1455,MATCH(B161,Historical!$B$7:$B$1455,0)))^(1/3)-1)*100)</f>
        <v>6.6271326445796586</v>
      </c>
      <c r="U161" s="824">
        <f>IF(INDEX(Historical!$I$7:$I$1455,MATCH(B161,Historical!$B$7:$B$1455,0))=0,"n/a",((INDEX(Historical!$C$7:$C$1455,MATCH(B161,Historical!$B$7:$B$1455,0))/INDEX(Historical!$I$7:$I$1455,MATCH(B161,Historical!$B$7:$B$1455,0)))^(1/5)-1)*100)</f>
        <v>16.644862044071452</v>
      </c>
      <c r="V161" s="824">
        <f>IF(INDEX(Historical!$O$7:$O$1455,MATCH(B161,Historical!$B$7:$B$1455,0))=0,"n/a",((INDEX(Historical!$C$7:$C$1455,MATCH(B161,Historical!$B$7:$B$1455,0))/INDEX(Historical!$O$7:$O$1455,MATCH(B161,Historical!$B$7:$B$1455,0)))^(1/10)-1)*100)</f>
        <v>6.1900642917845472</v>
      </c>
      <c r="W161" s="825">
        <f>IF(OR(U161&lt;=0,U161="n/a",V161&lt;=0,V161="n/a"),"n/a",U161/V161)</f>
        <v>2.6889643240317409</v>
      </c>
      <c r="X161" s="826">
        <f>IF(OR(AJ161&lt;=0,AJ161="n/a",U161&lt;=0,U161="n/a"),"n/a",U161/AJ161)</f>
        <v>1.829105719128731</v>
      </c>
      <c r="Y161" s="1032"/>
      <c r="Z161" s="766">
        <f>IF(OR(AC161&lt;0.01,AC161="n/a"),"n/a",M161/AC161*100)</f>
        <v>139.09774436090225</v>
      </c>
      <c r="AA161" s="1042">
        <f>IF(OR(AC161&lt;0.01,AC161="n/a"),"n/a",I161/AC161)</f>
        <v>20.571428571428569</v>
      </c>
      <c r="AB161" s="1043">
        <v>12</v>
      </c>
      <c r="AC161" s="1021">
        <v>2.66</v>
      </c>
      <c r="AD161" s="1021">
        <v>3.44</v>
      </c>
      <c r="AE161" s="1021">
        <v>2.3199999999999998</v>
      </c>
      <c r="AF161" s="1023">
        <v>33.57</v>
      </c>
      <c r="AG161" s="1023" t="s">
        <v>138</v>
      </c>
      <c r="AH161" s="1021">
        <v>-10.199999999999999</v>
      </c>
      <c r="AI161" s="1021">
        <v>14.38</v>
      </c>
      <c r="AJ161" s="1021">
        <v>9.1</v>
      </c>
      <c r="AK161" s="1021">
        <v>6</v>
      </c>
      <c r="AL161" s="1034">
        <v>3070</v>
      </c>
      <c r="AM161" s="1028">
        <v>1</v>
      </c>
      <c r="AN161" s="1023">
        <v>18.13</v>
      </c>
      <c r="AO161" s="868">
        <f>IF(U161="n/a","n/a",IF(AA161&lt;0,"n/a",IF(AA161="n/a","n/a",J161+U161-AA161)))</f>
        <v>2.8351293790756316</v>
      </c>
      <c r="AP161" s="869">
        <f>IF(U161="n/a","n/a",J161+U161)</f>
        <v>23.406557950504201</v>
      </c>
      <c r="AQ161" s="1044">
        <f>IF(OR(AC161&lt;0.01,AF161="n/a"),"n/a",(I161/SQRT(22.5*AC161*(I161/AF161))-1)*100)</f>
        <v>454.00876733650551</v>
      </c>
      <c r="AR161" s="766">
        <f>INDEX(Historical!$C$7:$C$1455,MATCH(B161,Historical!$B$7:$B$1455,0))*IF(AH161="n/a",1.03,IF(AH161&lt;0,1.01,IF(AH161&gt;10,1.1,(1+AH161/100))))</f>
        <v>3.4895499999999999</v>
      </c>
      <c r="AS161" s="1042">
        <f>IF($AI161="n/a",1.03*AR161,IF($AI161&lt;0,1.01*AR161,IF($AI161&gt;10,1.1*AR161,(1+$AI161/100)*AR161)))</f>
        <v>3.8385050000000001</v>
      </c>
      <c r="AT161" s="1042">
        <f>IF($AK161="n/a",1.03*AS161,IF($AK161&lt;0,1.01*AS161,IF($AK161&gt;10,1.1*AS161,(1+$AK161/100)*AS161)))</f>
        <v>4.0688153000000007</v>
      </c>
      <c r="AU161" s="1042">
        <f>IF($AK161="n/a",1.03*AT161,IF($AK161&lt;0,1.01*AT161,IF($AK161&gt;10,1.1*AT161,(1+$AK161/100)*AT161)))</f>
        <v>4.3129442180000011</v>
      </c>
      <c r="AV161" s="1042">
        <f>IF($AK161="n/a",1.03*AU161,IF($AK161&lt;0,1.01*AU161,IF($AK161&gt;10,1.1*AU161,(1+$AK161/100)*AU161)))</f>
        <v>4.571720871080001</v>
      </c>
      <c r="AW161" s="766">
        <f>SUM(AR161:AV161)</f>
        <v>20.281535389080002</v>
      </c>
      <c r="AX161" s="877">
        <f>AW161/I161*100</f>
        <v>37.064209409868425</v>
      </c>
      <c r="AY161" s="1212">
        <v>0.28000000000000003</v>
      </c>
      <c r="AZ161" s="1028">
        <v>14.249999999999998</v>
      </c>
      <c r="BA161" s="1028">
        <v>-22.73</v>
      </c>
      <c r="BB161" s="1028">
        <v>3.2300000000000004</v>
      </c>
      <c r="BC161" s="1028">
        <v>-8.2100000000000009</v>
      </c>
      <c r="BE161" s="721">
        <v>2012</v>
      </c>
      <c r="BF161" s="1057">
        <f>IF(BE161&gt;2008,0,IF(BE161&gt;2001,1,IF(BE161&gt;1990,2,IF(BE161&gt;1980,3,IF(BE161&gt;1973,4,IF(BE161&gt;1970,5,IF(BE161&gt;1960,6,IF(BE161&gt;1958,7,IF(BE161&gt;1953,8,9)))))))))</f>
        <v>0</v>
      </c>
    </row>
    <row r="162" spans="1:58" s="905" customFormat="1" ht="11.25" customHeight="1" x14ac:dyDescent="0.2">
      <c r="A162" s="760" t="s">
        <v>1058</v>
      </c>
      <c r="B162" s="914" t="s">
        <v>1059</v>
      </c>
      <c r="C162" s="1181" t="s">
        <v>124</v>
      </c>
      <c r="D162" s="1181" t="s">
        <v>4262</v>
      </c>
      <c r="E162" s="885">
        <v>9</v>
      </c>
      <c r="F162" s="1245">
        <v>365</v>
      </c>
      <c r="G162" s="1244" t="s">
        <v>107</v>
      </c>
      <c r="H162" s="1244" t="s">
        <v>107</v>
      </c>
      <c r="I162" s="886">
        <v>100.93</v>
      </c>
      <c r="J162" s="887">
        <f>(M162/I162)*100</f>
        <v>2.1400970969979194</v>
      </c>
      <c r="K162" s="888">
        <v>0.54</v>
      </c>
      <c r="L162" s="889">
        <v>4</v>
      </c>
      <c r="M162" s="890">
        <f>K162*L162</f>
        <v>2.16</v>
      </c>
      <c r="N162" s="891" t="s">
        <v>702</v>
      </c>
      <c r="O162" s="892">
        <v>0.46</v>
      </c>
      <c r="P162" s="893">
        <v>43217</v>
      </c>
      <c r="Q162" s="893">
        <v>43230</v>
      </c>
      <c r="R162" s="890">
        <f>(K162-O162)/O162*100</f>
        <v>17.39130434782609</v>
      </c>
      <c r="S162" s="824">
        <f>IF(INDEX(Historical!$D$7:$D$1455,MATCH(B162,Historical!$B$7:$B$1455,0))=0,"n/a",(INDEX(Historical!$C$7:$C$1455,MATCH(B162,Historical!$B$7:$B$1455,0))/INDEX(Historical!$D$7:$D$1455,MATCH(B162,Historical!$B$7:$B$1455,0))-1)*100)</f>
        <v>26.086956521739157</v>
      </c>
      <c r="T162" s="824">
        <f>IF(INDEX(Historical!$F$7:$F$1455,MATCH(B162,Historical!$B$7:$B$1455,0))=0,"n/a",((INDEX(Historical!$C$7:$C$1455,MATCH(B162,Historical!$B$7:$B$1455,0))/INDEX(Historical!$F$7:$F$1455,MATCH(B162,Historical!$B$7:$B$1455,0)))^(1/3)-1)*100)</f>
        <v>23.222145577329869</v>
      </c>
      <c r="U162" s="824">
        <f>IF(INDEX(Historical!$I$7:$I$1455,MATCH(B162,Historical!$B$7:$B$1455,0))=0,"n/a",((INDEX(Historical!$C$7:$C$1455,MATCH(B162,Historical!$B$7:$B$1455,0))/INDEX(Historical!$I$7:$I$1455,MATCH(B162,Historical!$B$7:$B$1455,0)))^(1/5)-1)*100)</f>
        <v>45.15670349524008</v>
      </c>
      <c r="V162" s="824">
        <f>IF(INDEX(Historical!$O$7:$O$1455,MATCH(B162,Historical!$B$7:$B$1455,0))=0,"n/a",((INDEX(Historical!$C$7:$C$1455,MATCH(B162,Historical!$B$7:$B$1455,0))/INDEX(Historical!$O$7:$O$1455,MATCH(B162,Historical!$B$7:$B$1455,0)))^(1/10)-1)*100)</f>
        <v>26.952987871313283</v>
      </c>
      <c r="W162" s="894">
        <f>IF(OR(U162&lt;=0,U162="n/a",V162&lt;=0,V162="n/a"),"n/a",U162/V162)</f>
        <v>1.6753876679958533</v>
      </c>
      <c r="X162" s="895">
        <f>IF(OR(AJ162&lt;=0,AJ162="n/a",U162&lt;=0,U162="n/a"),"n/a",U162/AJ162)</f>
        <v>1.897340482993281</v>
      </c>
      <c r="Y162" s="896"/>
      <c r="Z162" s="887">
        <f>IF(OR(AC162&lt;0.01,AC162="n/a"),"n/a",M162/AC162*100)</f>
        <v>21.011673151750976</v>
      </c>
      <c r="AA162" s="897">
        <f>IF(OR(AC162&lt;0.01,AC162="n/a"),"n/a",I162/AC162)</f>
        <v>9.8180933852140093</v>
      </c>
      <c r="AB162" s="889">
        <v>12</v>
      </c>
      <c r="AC162" s="898">
        <v>10.28</v>
      </c>
      <c r="AD162" s="898">
        <v>0.57999999999999996</v>
      </c>
      <c r="AE162" s="898">
        <v>1.92</v>
      </c>
      <c r="AF162" s="898">
        <v>3.83</v>
      </c>
      <c r="AG162" s="898">
        <v>40.200000000000003</v>
      </c>
      <c r="AH162" s="898">
        <v>10.5</v>
      </c>
      <c r="AI162" s="898">
        <v>1.72</v>
      </c>
      <c r="AJ162" s="898">
        <v>23.799999999999997</v>
      </c>
      <c r="AK162" s="898">
        <v>16.950000000000003</v>
      </c>
      <c r="AL162" s="899">
        <v>13580</v>
      </c>
      <c r="AM162" s="900">
        <v>0.48</v>
      </c>
      <c r="AN162" s="898">
        <v>0.97</v>
      </c>
      <c r="AO162" s="901">
        <f>IF(U162="n/a","n/a",IF(AA162&lt;0,"n/a",IF(AA162="n/a","n/a",J162+U162-AA162)))</f>
        <v>37.478707207023987</v>
      </c>
      <c r="AP162" s="902">
        <f>IF(U162="n/a","n/a",J162+U162)</f>
        <v>47.296800592238</v>
      </c>
      <c r="AQ162" s="903">
        <f>IF(OR(AC162&lt;0.01,AF162="n/a"),"n/a",(I162/SQRT(22.5*AC162*(I162/AF162))-1)*100)</f>
        <v>29.277131543689094</v>
      </c>
      <c r="AR162" s="766">
        <f>INDEX(Historical!$C$7:$C$1455,MATCH(B162,Historical!$B$7:$B$1455,0))*IF(AH162="n/a",1.03,IF(AH162&lt;0,1.01,IF(AH162&gt;10,1.1,(1+AH162/100))))</f>
        <v>1.9140000000000004</v>
      </c>
      <c r="AS162" s="897">
        <f>IF($AI162="n/a",1.03*AR162,IF($AI162&lt;0,1.01*AR162,IF($AI162&gt;10,1.1*AR162,(1+$AI162/100)*AR162)))</f>
        <v>1.9469208000000007</v>
      </c>
      <c r="AT162" s="897">
        <f>IF($AK162="n/a",1.03*AS162,IF($AK162&lt;0,1.01*AS162,IF($AK162&gt;10,1.1*AS162,(1+$AK162/100)*AS162)))</f>
        <v>2.1416128800000007</v>
      </c>
      <c r="AU162" s="897">
        <f>IF($AK162="n/a",1.03*AT162,IF($AK162&lt;0,1.01*AT162,IF($AK162&gt;10,1.1*AT162,(1+$AK162/100)*AT162)))</f>
        <v>2.3557741680000008</v>
      </c>
      <c r="AV162" s="897">
        <f>IF($AK162="n/a",1.03*AU162,IF($AK162&lt;0,1.01*AU162,IF($AK162&gt;10,1.1*AU162,(1+$AK162/100)*AU162)))</f>
        <v>2.5913515848000013</v>
      </c>
      <c r="AW162" s="887">
        <f>SUM(AR162:AV162)</f>
        <v>10.949659432800004</v>
      </c>
      <c r="AX162" s="904">
        <f>AW162/I162*100</f>
        <v>10.848765909838505</v>
      </c>
      <c r="AY162" s="1213">
        <v>1.35</v>
      </c>
      <c r="AZ162" s="900">
        <v>8.9</v>
      </c>
      <c r="BA162" s="900">
        <v>-15.39</v>
      </c>
      <c r="BB162" s="900">
        <v>-2.69</v>
      </c>
      <c r="BC162" s="900">
        <v>-7.28</v>
      </c>
      <c r="BD162" s="1079"/>
      <c r="BE162" s="721">
        <v>2010</v>
      </c>
      <c r="BF162" s="1057">
        <f>IF(BE162&gt;2008,0,IF(BE162&gt;2001,1,IF(BE162&gt;1990,2,IF(BE162&gt;1980,3,IF(BE162&gt;1973,4,IF(BE162&gt;1970,5,IF(BE162&gt;1960,6,IF(BE162&gt;1958,7,IF(BE162&gt;1953,8,9)))))))))</f>
        <v>0</v>
      </c>
    </row>
    <row r="163" spans="1:58" ht="11.25" customHeight="1" x14ac:dyDescent="0.2">
      <c r="A163" s="1027" t="s">
        <v>506</v>
      </c>
      <c r="B163" s="1031" t="s">
        <v>507</v>
      </c>
      <c r="C163" s="1181" t="s">
        <v>132</v>
      </c>
      <c r="D163" s="1181" t="s">
        <v>4423</v>
      </c>
      <c r="E163" s="857">
        <v>13</v>
      </c>
      <c r="F163" s="1245">
        <v>283</v>
      </c>
      <c r="G163" s="1209" t="s">
        <v>116</v>
      </c>
      <c r="H163" s="1209" t="s">
        <v>116</v>
      </c>
      <c r="I163" s="1030">
        <v>28.01</v>
      </c>
      <c r="J163" s="766">
        <f>(M163/I163)*100</f>
        <v>3.9628704034273472</v>
      </c>
      <c r="K163" s="1033">
        <v>0.27750000000000002</v>
      </c>
      <c r="L163" s="1043">
        <v>4</v>
      </c>
      <c r="M163" s="756">
        <f>K163*L163</f>
        <v>1.1100000000000001</v>
      </c>
      <c r="N163" s="1026" t="s">
        <v>251</v>
      </c>
      <c r="O163" s="860">
        <v>0.26750000000000002</v>
      </c>
      <c r="P163" s="1016">
        <v>43145</v>
      </c>
      <c r="Q163" s="1016">
        <v>43167</v>
      </c>
      <c r="R163" s="756">
        <f>(K163-O163)/O163*100</f>
        <v>3.7383177570093489</v>
      </c>
      <c r="S163" s="824">
        <f>IF(INDEX(Historical!$D$7:$D$1455,MATCH(B163,Historical!$B$7:$B$1455,0))=0,"n/a",(INDEX(Historical!$C$7:$C$1455,MATCH(B163,Historical!$B$7:$B$1455,0))/INDEX(Historical!$D$7:$D$1455,MATCH(B163,Historical!$B$7:$B$1455,0))-1)*100)</f>
        <v>3.8834951456310662</v>
      </c>
      <c r="T163" s="824">
        <f>IF(INDEX(Historical!$F$7:$F$1455,MATCH(B163,Historical!$B$7:$B$1455,0))=0,"n/a",((INDEX(Historical!$C$7:$C$1455,MATCH(B163,Historical!$B$7:$B$1455,0))/INDEX(Historical!$F$7:$F$1455,MATCH(B163,Historical!$B$7:$B$1455,0)))^(1/3)-1)*100)</f>
        <v>4.0447227978333222</v>
      </c>
      <c r="U163" s="824">
        <f>IF(INDEX(Historical!$I$7:$I$1455,MATCH(B163,Historical!$B$7:$B$1455,0))=0,"n/a",((INDEX(Historical!$C$7:$C$1455,MATCH(B163,Historical!$B$7:$B$1455,0))/INDEX(Historical!$I$7:$I$1455,MATCH(B163,Historical!$B$7:$B$1455,0)))^(1/5)-1)*100)</f>
        <v>5.7255009883433017</v>
      </c>
      <c r="V163" s="824">
        <f>IF(INDEX(Historical!$O$7:$O$1455,MATCH(B163,Historical!$B$7:$B$1455,0))=0,"n/a",((INDEX(Historical!$C$7:$C$1455,MATCH(B163,Historical!$B$7:$B$1455,0))/INDEX(Historical!$O$7:$O$1455,MATCH(B163,Historical!$B$7:$B$1455,0)))^(1/10)-1)*100)</f>
        <v>4.6375316978946257</v>
      </c>
      <c r="W163" s="825">
        <f>IF(OR(U163&lt;=0,U163="n/a",V163&lt;=0,V163="n/a"),"n/a",U163/V163)</f>
        <v>1.2346009388879431</v>
      </c>
      <c r="X163" s="826">
        <f>IF(OR(AJ163&lt;=0,AJ163="n/a",U163&lt;=0,U163="n/a"),"n/a",U163/AJ163)</f>
        <v>0.57255009883433017</v>
      </c>
      <c r="Y163" s="774"/>
      <c r="Z163" s="766">
        <f>IF(OR(AC163&lt;0.01,AC163="n/a"),"n/a",M163/AC163*100)</f>
        <v>176.1904761904762</v>
      </c>
      <c r="AA163" s="1042">
        <f>IF(OR(AC163&lt;0.01,AC163="n/a"),"n/a",I163/AC163)</f>
        <v>44.460317460317462</v>
      </c>
      <c r="AB163" s="1043">
        <v>12</v>
      </c>
      <c r="AC163" s="1021">
        <v>0.63</v>
      </c>
      <c r="AD163" s="1021">
        <v>4.4400000000000004</v>
      </c>
      <c r="AE163" s="1021">
        <v>1.1399999999999999</v>
      </c>
      <c r="AF163" s="1021">
        <v>2.59</v>
      </c>
      <c r="AG163" s="1021">
        <v>39.6</v>
      </c>
      <c r="AH163" s="1023">
        <v>57.199999999999996</v>
      </c>
      <c r="AI163" s="1023">
        <v>6.02</v>
      </c>
      <c r="AJ163" s="1021">
        <v>10</v>
      </c>
      <c r="AK163" s="1021">
        <v>10.050000000000001</v>
      </c>
      <c r="AL163" s="1034">
        <v>14120</v>
      </c>
      <c r="AM163" s="1028">
        <v>0.1</v>
      </c>
      <c r="AN163" s="1021">
        <v>1.91</v>
      </c>
      <c r="AO163" s="868">
        <f>IF(U163="n/a","n/a",IF(AA163&lt;0,"n/a",IF(AA163="n/a","n/a",J163+U163-AA163)))</f>
        <v>-34.771946068546811</v>
      </c>
      <c r="AP163" s="869">
        <f>IF(U163="n/a","n/a",J163+U163)</f>
        <v>9.688371391770648</v>
      </c>
      <c r="AQ163" s="1044">
        <f>IF(OR(AC163&lt;0.01,AF163="n/a"),"n/a",(I163/SQRT(22.5*AC163*(I163/AF163))-1)*100)</f>
        <v>126.22724290433891</v>
      </c>
      <c r="AR163" s="766">
        <f>INDEX(Historical!$C$7:$C$1455,MATCH(B163,Historical!$B$7:$B$1455,0))*IF(AH163="n/a",1.03,IF(AH163&lt;0,1.01,IF(AH163&gt;10,1.1,(1+AH163/100))))</f>
        <v>1.1770000000000003</v>
      </c>
      <c r="AS163" s="1042">
        <f>IF($AI163="n/a",1.03*AR163,IF($AI163&lt;0,1.01*AR163,IF($AI163&gt;10,1.1*AR163,(1+$AI163/100)*AR163)))</f>
        <v>1.2478554000000004</v>
      </c>
      <c r="AT163" s="1042">
        <f>IF($AK163="n/a",1.03*AS163,IF($AK163&lt;0,1.01*AS163,IF($AK163&gt;10,1.1*AS163,(1+$AK163/100)*AS163)))</f>
        <v>1.3726409400000006</v>
      </c>
      <c r="AU163" s="1042">
        <f>IF($AK163="n/a",1.03*AT163,IF($AK163&lt;0,1.01*AT163,IF($AK163&gt;10,1.1*AT163,(1+$AK163/100)*AT163)))</f>
        <v>1.5099050340000009</v>
      </c>
      <c r="AV163" s="1042">
        <f>IF($AK163="n/a",1.03*AU163,IF($AK163&lt;0,1.01*AU163,IF($AK163&gt;10,1.1*AU163,(1+$AK163/100)*AU163)))</f>
        <v>1.6608955374000012</v>
      </c>
      <c r="AW163" s="766">
        <f>SUM(AR163:AV163)</f>
        <v>6.9682969114000031</v>
      </c>
      <c r="AX163" s="877">
        <f>AW163/I163*100</f>
        <v>24.877889722956098</v>
      </c>
      <c r="AY163" s="1212">
        <v>0.41</v>
      </c>
      <c r="AZ163" s="1028">
        <v>12.9</v>
      </c>
      <c r="BA163" s="1028">
        <v>-7.16</v>
      </c>
      <c r="BB163" s="1028">
        <v>1.1599999999999999</v>
      </c>
      <c r="BC163" s="1028">
        <v>2.9000000000000004</v>
      </c>
      <c r="BE163" s="721">
        <v>2006</v>
      </c>
      <c r="BF163" s="1057">
        <f>IF(BE163&gt;2008,0,IF(BE163&gt;2001,1,IF(BE163&gt;1990,2,IF(BE163&gt;1980,3,IF(BE163&gt;1973,4,IF(BE163&gt;1970,5,IF(BE163&gt;1960,6,IF(BE163&gt;1958,7,IF(BE163&gt;1953,8,9)))))))))</f>
        <v>1</v>
      </c>
    </row>
    <row r="164" spans="1:58" ht="11.25" customHeight="1" x14ac:dyDescent="0.2">
      <c r="A164" s="1019" t="s">
        <v>1060</v>
      </c>
      <c r="B164" s="1031" t="s">
        <v>1061</v>
      </c>
      <c r="C164" s="1181" t="s">
        <v>109</v>
      </c>
      <c r="D164" s="1181" t="s">
        <v>4434</v>
      </c>
      <c r="E164" s="857">
        <v>6</v>
      </c>
      <c r="F164" s="1245">
        <v>711</v>
      </c>
      <c r="G164" s="1245" t="s">
        <v>107</v>
      </c>
      <c r="H164" s="1245" t="s">
        <v>107</v>
      </c>
      <c r="I164" s="1030">
        <v>28.04</v>
      </c>
      <c r="J164" s="766">
        <f>(M164/I164)*100</f>
        <v>2.9957203994293864</v>
      </c>
      <c r="K164" s="1033">
        <v>0.21</v>
      </c>
      <c r="L164" s="1043">
        <v>4</v>
      </c>
      <c r="M164" s="756">
        <f>K164*L164</f>
        <v>0.84</v>
      </c>
      <c r="N164" s="1026" t="s">
        <v>150</v>
      </c>
      <c r="O164" s="860">
        <v>0.19</v>
      </c>
      <c r="P164" s="1016">
        <v>43250</v>
      </c>
      <c r="Q164" s="1016">
        <v>43266</v>
      </c>
      <c r="R164" s="756">
        <f>(K164-O164)/O164*100</f>
        <v>10.52631578947368</v>
      </c>
      <c r="S164" s="824">
        <f>IF(INDEX(Historical!$D$7:$D$1455,MATCH(B164,Historical!$B$7:$B$1455,0))=0,"n/a",(INDEX(Historical!$C$7:$C$1455,MATCH(B164,Historical!$B$7:$B$1455,0))/INDEX(Historical!$D$7:$D$1455,MATCH(B164,Historical!$B$7:$B$1455,0))-1)*100)</f>
        <v>16.666666666666675</v>
      </c>
      <c r="T164" s="824">
        <f>IF(INDEX(Historical!$F$7:$F$1455,MATCH(B164,Historical!$B$7:$B$1455,0))=0,"n/a",((INDEX(Historical!$C$7:$C$1455,MATCH(B164,Historical!$B$7:$B$1455,0))/INDEX(Historical!$F$7:$F$1455,MATCH(B164,Historical!$B$7:$B$1455,0)))^(1/3)-1)*100)</f>
        <v>24.814539786975121</v>
      </c>
      <c r="U164" s="824" t="str">
        <f>IF(INDEX(Historical!$I$7:$I$1455,MATCH(B164,Historical!$B$7:$B$1455,0))=0,"n/a",((INDEX(Historical!$C$7:$C$1455,MATCH(B164,Historical!$B$7:$B$1455,0))/INDEX(Historical!$I$7:$I$1455,MATCH(B164,Historical!$B$7:$B$1455,0)))^(1/5)-1)*100)</f>
        <v>n/a</v>
      </c>
      <c r="V164" s="824">
        <f>IF(INDEX(Historical!$O$7:$O$1455,MATCH(B164,Historical!$B$7:$B$1455,0))=0,"n/a",((INDEX(Historical!$C$7:$C$1455,MATCH(B164,Historical!$B$7:$B$1455,0))/INDEX(Historical!$O$7:$O$1455,MATCH(B164,Historical!$B$7:$B$1455,0)))^(1/10)-1)*100)</f>
        <v>-3.3087451654251088</v>
      </c>
      <c r="W164" s="825" t="str">
        <f>IF(OR(U164&lt;=0,U164="n/a",V164&lt;=0,V164="n/a"),"n/a",U164/V164)</f>
        <v>n/a</v>
      </c>
      <c r="X164" s="826" t="str">
        <f>IF(OR(AJ164&lt;=0,AJ164="n/a",U164&lt;=0,U164="n/a"),"n/a",U164/AJ164)</f>
        <v>n/a</v>
      </c>
      <c r="Y164" s="1032" t="s">
        <v>4077</v>
      </c>
      <c r="Z164" s="766">
        <f>IF(OR(AC164&lt;0.01,AC164="n/a"),"n/a",M164/AC164*100)</f>
        <v>45.652173913043477</v>
      </c>
      <c r="AA164" s="1042">
        <f>IF(OR(AC164&lt;0.01,AC164="n/a"),"n/a",I164/AC164)</f>
        <v>15.239130434782608</v>
      </c>
      <c r="AB164" s="1043">
        <v>12</v>
      </c>
      <c r="AC164" s="1021">
        <v>1.84</v>
      </c>
      <c r="AD164" s="1021">
        <v>1.91</v>
      </c>
      <c r="AE164" s="1021">
        <v>4.1900000000000004</v>
      </c>
      <c r="AF164" s="1021">
        <v>1.72</v>
      </c>
      <c r="AG164" s="1021">
        <v>9.9</v>
      </c>
      <c r="AH164" s="1021">
        <v>5.5</v>
      </c>
      <c r="AI164" s="1021">
        <v>4.49</v>
      </c>
      <c r="AJ164" s="1021">
        <v>7.1</v>
      </c>
      <c r="AK164" s="1021">
        <v>8</v>
      </c>
      <c r="AL164" s="1034">
        <v>809.8</v>
      </c>
      <c r="AM164" s="1028">
        <v>1.0999999999999999</v>
      </c>
      <c r="AN164" s="1021">
        <v>0.19</v>
      </c>
      <c r="AO164" s="868" t="str">
        <f>IF(U164="n/a","n/a",IF(AA164&lt;0,"n/a",IF(AA164="n/a","n/a",J164+U164-AA164)))</f>
        <v>n/a</v>
      </c>
      <c r="AP164" s="869" t="str">
        <f>IF(U164="n/a","n/a",J164+U164)</f>
        <v>n/a</v>
      </c>
      <c r="AQ164" s="1044">
        <f>IF(OR(AC164&lt;0.01,AF164="n/a"),"n/a",(I164/SQRT(22.5*AC164*(I164/AF164))-1)*100)</f>
        <v>7.9327040291023998</v>
      </c>
      <c r="AR164" s="766">
        <f>INDEX(Historical!$C$7:$C$1455,MATCH(B164,Historical!$B$7:$B$1455,0))*IF(AH164="n/a",1.03,IF(AH164&lt;0,1.01,IF(AH164&gt;10,1.1,(1+AH164/100))))</f>
        <v>0.73850000000000005</v>
      </c>
      <c r="AS164" s="1042">
        <f>IF($AI164="n/a",1.03*AR164,IF($AI164&lt;0,1.01*AR164,IF($AI164&gt;10,1.1*AR164,(1+$AI164/100)*AR164)))</f>
        <v>0.77165865</v>
      </c>
      <c r="AT164" s="1042">
        <f>IF($AK164="n/a",1.03*AS164,IF($AK164&lt;0,1.01*AS164,IF($AK164&gt;10,1.1*AS164,(1+$AK164/100)*AS164)))</f>
        <v>0.83339134200000009</v>
      </c>
      <c r="AU164" s="1042">
        <f>IF($AK164="n/a",1.03*AT164,IF($AK164&lt;0,1.01*AT164,IF($AK164&gt;10,1.1*AT164,(1+$AK164/100)*AT164)))</f>
        <v>0.90006264936000013</v>
      </c>
      <c r="AV164" s="1042">
        <f>IF($AK164="n/a",1.03*AU164,IF($AK164&lt;0,1.01*AU164,IF($AK164&gt;10,1.1*AU164,(1+$AK164/100)*AU164)))</f>
        <v>0.97206766130880018</v>
      </c>
      <c r="AW164" s="766">
        <f>SUM(AR164:AV164)</f>
        <v>4.215680302668801</v>
      </c>
      <c r="AX164" s="877">
        <f>AW164/I164*100</f>
        <v>15.034523190687594</v>
      </c>
      <c r="AY164" s="1212">
        <v>0.83</v>
      </c>
      <c r="AZ164" s="1028">
        <v>17.57</v>
      </c>
      <c r="BA164" s="1028">
        <v>-15.39</v>
      </c>
      <c r="BB164" s="1028">
        <v>4.5199999999999996</v>
      </c>
      <c r="BC164" s="1028">
        <v>-1.51</v>
      </c>
      <c r="BE164" s="721">
        <v>2013</v>
      </c>
      <c r="BF164" s="1057">
        <f>IF(BE164&gt;2008,0,IF(BE164&gt;2001,1,IF(BE164&gt;1990,2,IF(BE164&gt;1980,3,IF(BE164&gt;1973,4,IF(BE164&gt;1970,5,IF(BE164&gt;1960,6,IF(BE164&gt;1958,7,IF(BE164&gt;1953,8,9)))))))))</f>
        <v>0</v>
      </c>
    </row>
    <row r="165" spans="1:58" ht="11.25" customHeight="1" x14ac:dyDescent="0.2">
      <c r="A165" s="1019" t="s">
        <v>1062</v>
      </c>
      <c r="B165" s="1031" t="s">
        <v>1063</v>
      </c>
      <c r="C165" s="1181" t="s">
        <v>124</v>
      </c>
      <c r="D165" s="1181" t="s">
        <v>4262</v>
      </c>
      <c r="E165" s="857">
        <v>6</v>
      </c>
      <c r="F165" s="1245">
        <v>659</v>
      </c>
      <c r="G165" s="1051" t="s">
        <v>107</v>
      </c>
      <c r="H165" s="1051" t="s">
        <v>107</v>
      </c>
      <c r="I165" s="1030">
        <v>112.67</v>
      </c>
      <c r="J165" s="766">
        <f>(M165/I165)*100</f>
        <v>0.71003816455134472</v>
      </c>
      <c r="K165" s="1033">
        <v>0.8</v>
      </c>
      <c r="L165" s="1043">
        <v>1</v>
      </c>
      <c r="M165" s="756">
        <f>K165*L165</f>
        <v>0.8</v>
      </c>
      <c r="N165" s="1026" t="s">
        <v>173</v>
      </c>
      <c r="O165" s="860">
        <v>0.7</v>
      </c>
      <c r="P165" s="1022">
        <v>43047</v>
      </c>
      <c r="Q165" s="1022">
        <v>43075</v>
      </c>
      <c r="R165" s="756">
        <f>(K165-O165)/O165*100</f>
        <v>14.285714285714299</v>
      </c>
      <c r="S165" s="824">
        <f>IF(INDEX(Historical!$D$7:$D$1455,MATCH(B165,Historical!$B$7:$B$1455,0))=0,"n/a",(INDEX(Historical!$C$7:$C$1455,MATCH(B165,Historical!$B$7:$B$1455,0))/INDEX(Historical!$D$7:$D$1455,MATCH(B165,Historical!$B$7:$B$1455,0))-1)*100)</f>
        <v>14.285714285714302</v>
      </c>
      <c r="T165" s="824">
        <f>IF(INDEX(Historical!$F$7:$F$1455,MATCH(B165,Historical!$B$7:$B$1455,0))=0,"n/a",((INDEX(Historical!$C$7:$C$1455,MATCH(B165,Historical!$B$7:$B$1455,0))/INDEX(Historical!$F$7:$F$1455,MATCH(B165,Historical!$B$7:$B$1455,0)))^(1/3)-1)*100)</f>
        <v>10.064241629820891</v>
      </c>
      <c r="U165" s="824">
        <f>IF(INDEX(Historical!$I$7:$I$1455,MATCH(B165,Historical!$B$7:$B$1455,0))=0,"n/a",((INDEX(Historical!$C$7:$C$1455,MATCH(B165,Historical!$B$7:$B$1455,0))/INDEX(Historical!$I$7:$I$1455,MATCH(B165,Historical!$B$7:$B$1455,0)))^(1/5)-1)*100)</f>
        <v>14.869835499703509</v>
      </c>
      <c r="V165" s="824">
        <f>IF(INDEX(Historical!$O$7:$O$1455,MATCH(B165,Historical!$B$7:$B$1455,0))=0,"n/a",((INDEX(Historical!$C$7:$C$1455,MATCH(B165,Historical!$B$7:$B$1455,0))/INDEX(Historical!$O$7:$O$1455,MATCH(B165,Historical!$B$7:$B$1455,0)))^(1/10)-1)*100)</f>
        <v>12.334976252295826</v>
      </c>
      <c r="W165" s="825">
        <f>IF(OR(U165&lt;=0,U165="n/a",V165&lt;=0,V165="n/a"),"n/a",U165/V165)</f>
        <v>1.2055017533524548</v>
      </c>
      <c r="X165" s="826">
        <f>IF(OR(AJ165&lt;=0,AJ165="n/a",U165&lt;=0,U165="n/a"),"n/a",U165/AJ165)</f>
        <v>0.43734810293245613</v>
      </c>
      <c r="Y165" s="1032"/>
      <c r="Z165" s="766">
        <f>IF(OR(AC165&lt;0.01,AC165="n/a"),"n/a",M165/AC165*100)</f>
        <v>17.241379310344829</v>
      </c>
      <c r="AA165" s="1042">
        <f>IF(OR(AC165&lt;0.01,AC165="n/a"),"n/a",I165/AC165)</f>
        <v>24.2823275862069</v>
      </c>
      <c r="AB165" s="1043">
        <v>8</v>
      </c>
      <c r="AC165" s="1021">
        <v>4.6399999999999997</v>
      </c>
      <c r="AD165" s="1021" t="s">
        <v>138</v>
      </c>
      <c r="AE165" s="1021">
        <v>3.83</v>
      </c>
      <c r="AF165" s="1021">
        <v>4.41</v>
      </c>
      <c r="AG165" s="1021">
        <v>19.400000000000002</v>
      </c>
      <c r="AH165" s="1021">
        <v>25.8</v>
      </c>
      <c r="AI165" s="1021" t="s">
        <v>138</v>
      </c>
      <c r="AJ165" s="1021">
        <v>34</v>
      </c>
      <c r="AK165" s="1021" t="s">
        <v>138</v>
      </c>
      <c r="AL165" s="1034">
        <v>1060</v>
      </c>
      <c r="AM165" s="1028">
        <v>3.5999999999999996</v>
      </c>
      <c r="AN165" s="1021">
        <v>0</v>
      </c>
      <c r="AO165" s="868">
        <f>IF(U165="n/a","n/a",IF(AA165&lt;0,"n/a",IF(AA165="n/a","n/a",J165+U165-AA165)))</f>
        <v>-8.7024539219520474</v>
      </c>
      <c r="AP165" s="869">
        <f>IF(U165="n/a","n/a",J165+U165)</f>
        <v>15.579873664254853</v>
      </c>
      <c r="AQ165" s="1044">
        <f>IF(OR(AC165&lt;0.01,AF165="n/a"),"n/a",(I165/SQRT(22.5*AC165*(I165/AF165))-1)*100)</f>
        <v>118.15902930881759</v>
      </c>
      <c r="AR165" s="766">
        <f>INDEX(Historical!$C$7:$C$1455,MATCH(B165,Historical!$B$7:$B$1455,0))*IF(AH165="n/a",1.03,IF(AH165&lt;0,1.01,IF(AH165&gt;10,1.1,(1+AH165/100))))</f>
        <v>0.88000000000000012</v>
      </c>
      <c r="AS165" s="1042">
        <f>IF($AI165="n/a",1.03*AR165,IF($AI165&lt;0,1.01*AR165,IF($AI165&gt;10,1.1*AR165,(1+$AI165/100)*AR165)))</f>
        <v>0.90640000000000009</v>
      </c>
      <c r="AT165" s="1042">
        <f>IF($AK165="n/a",1.03*AS165,IF($AK165&lt;0,1.01*AS165,IF($AK165&gt;10,1.1*AS165,(1+$AK165/100)*AS165)))</f>
        <v>0.93359200000000009</v>
      </c>
      <c r="AU165" s="1042">
        <f>IF($AK165="n/a",1.03*AT165,IF($AK165&lt;0,1.01*AT165,IF($AK165&gt;10,1.1*AT165,(1+$AK165/100)*AT165)))</f>
        <v>0.96159976000000014</v>
      </c>
      <c r="AV165" s="1042">
        <f>IF($AK165="n/a",1.03*AU165,IF($AK165&lt;0,1.01*AU165,IF($AK165&gt;10,1.1*AU165,(1+$AK165/100)*AU165)))</f>
        <v>0.99044775280000019</v>
      </c>
      <c r="AW165" s="766">
        <f>SUM(AR165:AV165)</f>
        <v>4.6720395128000014</v>
      </c>
      <c r="AX165" s="877">
        <f>AW165/I165*100</f>
        <v>4.1466579504748395</v>
      </c>
      <c r="AY165" s="1212">
        <v>1</v>
      </c>
      <c r="AZ165" s="1028">
        <v>18.59</v>
      </c>
      <c r="BA165" s="1028">
        <v>-14.45</v>
      </c>
      <c r="BB165" s="1028">
        <v>0.05</v>
      </c>
      <c r="BC165" s="1028">
        <v>-3.29</v>
      </c>
      <c r="BE165" s="721">
        <v>2013</v>
      </c>
      <c r="BF165" s="1057">
        <f>IF(BE165&gt;2008,0,IF(BE165&gt;2001,1,IF(BE165&gt;1990,2,IF(BE165&gt;1980,3,IF(BE165&gt;1973,4,IF(BE165&gt;1970,5,IF(BE165&gt;1960,6,IF(BE165&gt;1958,7,IF(BE165&gt;1953,8,9)))))))))</f>
        <v>0</v>
      </c>
    </row>
    <row r="166" spans="1:58" ht="11.25" customHeight="1" x14ac:dyDescent="0.2">
      <c r="A166" s="1027" t="s">
        <v>1067</v>
      </c>
      <c r="B166" s="1031" t="s">
        <v>1068</v>
      </c>
      <c r="C166" s="1181" t="s">
        <v>248</v>
      </c>
      <c r="D166" s="1181" t="s">
        <v>4448</v>
      </c>
      <c r="E166" s="857">
        <v>7</v>
      </c>
      <c r="F166" s="1245">
        <v>617</v>
      </c>
      <c r="G166" s="1182" t="s">
        <v>107</v>
      </c>
      <c r="H166" s="1182" t="s">
        <v>107</v>
      </c>
      <c r="I166" s="1030">
        <v>47.19</v>
      </c>
      <c r="J166" s="766">
        <f>(M166/I166)*100</f>
        <v>2.7972027972027975</v>
      </c>
      <c r="K166" s="1033">
        <v>0.33</v>
      </c>
      <c r="L166" s="1043">
        <v>4</v>
      </c>
      <c r="M166" s="756">
        <f>K166*L166</f>
        <v>1.32</v>
      </c>
      <c r="N166" s="1026" t="s">
        <v>809</v>
      </c>
      <c r="O166" s="860">
        <v>0.28999999999999998</v>
      </c>
      <c r="P166" s="1016">
        <v>43326</v>
      </c>
      <c r="Q166" s="1016">
        <v>43340</v>
      </c>
      <c r="R166" s="756">
        <f>(K166-O166)/O166*100</f>
        <v>13.793103448275875</v>
      </c>
      <c r="S166" s="824">
        <f>IF(INDEX(Historical!$D$7:$D$1455,MATCH(B166,Historical!$B$7:$B$1455,0))=0,"n/a",(INDEX(Historical!$C$7:$C$1455,MATCH(B166,Historical!$B$7:$B$1455,0))/INDEX(Historical!$D$7:$D$1455,MATCH(B166,Historical!$B$7:$B$1455,0))-1)*100)</f>
        <v>20.45454545454546</v>
      </c>
      <c r="T166" s="824">
        <f>IF(INDEX(Historical!$F$7:$F$1455,MATCH(B166,Historical!$B$7:$B$1455,0))=0,"n/a",((INDEX(Historical!$C$7:$C$1455,MATCH(B166,Historical!$B$7:$B$1455,0))/INDEX(Historical!$F$7:$F$1455,MATCH(B166,Historical!$B$7:$B$1455,0)))^(1/3)-1)*100)</f>
        <v>20.224231620910359</v>
      </c>
      <c r="U166" s="824">
        <f>IF(INDEX(Historical!$I$7:$I$1455,MATCH(B166,Historical!$B$7:$B$1455,0))=0,"n/a",((INDEX(Historical!$C$7:$C$1455,MATCH(B166,Historical!$B$7:$B$1455,0))/INDEX(Historical!$I$7:$I$1455,MATCH(B166,Historical!$B$7:$B$1455,0)))^(1/5)-1)*100)</f>
        <v>34.591900221695383</v>
      </c>
      <c r="V166" s="824" t="str">
        <f>IF(INDEX(Historical!$O$7:$O$1455,MATCH(B166,Historical!$B$7:$B$1455,0))=0,"n/a",((INDEX(Historical!$C$7:$C$1455,MATCH(B166,Historical!$B$7:$B$1455,0))/INDEX(Historical!$O$7:$O$1455,MATCH(B166,Historical!$B$7:$B$1455,0)))^(1/10)-1)*100)</f>
        <v>n/a</v>
      </c>
      <c r="W166" s="825" t="str">
        <f>IF(OR(U166&lt;=0,U166="n/a",V166&lt;=0,V166="n/a"),"n/a",U166/V166)</f>
        <v>n/a</v>
      </c>
      <c r="X166" s="826">
        <f>IF(OR(AJ166&lt;=0,AJ166="n/a",U166&lt;=0,U166="n/a"),"n/a",U166/AJ166)</f>
        <v>5.162970182342594</v>
      </c>
      <c r="Y166" s="780"/>
      <c r="Z166" s="766">
        <f>IF(OR(AC166&lt;0.01,AC166="n/a"),"n/a",M166/AC166*100)</f>
        <v>60.273972602739732</v>
      </c>
      <c r="AA166" s="1042">
        <f>IF(OR(AC166&lt;0.01,AC166="n/a"),"n/a",I166/AC166)</f>
        <v>21.547945205479451</v>
      </c>
      <c r="AB166" s="1043">
        <v>12</v>
      </c>
      <c r="AC166" s="1021">
        <v>2.19</v>
      </c>
      <c r="AD166" s="1021">
        <v>2.75</v>
      </c>
      <c r="AE166" s="1021">
        <v>0.9</v>
      </c>
      <c r="AF166" s="1021">
        <v>3.49</v>
      </c>
      <c r="AG166" s="1021">
        <v>23.1</v>
      </c>
      <c r="AH166" s="1021">
        <v>-12.6</v>
      </c>
      <c r="AI166" s="1021">
        <v>9.09</v>
      </c>
      <c r="AJ166" s="1021">
        <v>6.7</v>
      </c>
      <c r="AK166" s="1021">
        <v>7.8299999999999992</v>
      </c>
      <c r="AL166" s="1034">
        <v>2100</v>
      </c>
      <c r="AM166" s="1028">
        <v>0.1</v>
      </c>
      <c r="AN166" s="1021">
        <v>0.03</v>
      </c>
      <c r="AO166" s="868">
        <f>IF(U166="n/a","n/a",IF(AA166&lt;0,"n/a",IF(AA166="n/a","n/a",J166+U166-AA166)))</f>
        <v>15.841157813418732</v>
      </c>
      <c r="AP166" s="869">
        <f>IF(U166="n/a","n/a",J166+U166)</f>
        <v>37.389103018898183</v>
      </c>
      <c r="AQ166" s="1044">
        <f>IF(OR(AC166&lt;0.01,AF166="n/a"),"n/a",(I166/SQRT(22.5*AC166*(I166/AF166))-1)*100)</f>
        <v>82.820286702085028</v>
      </c>
      <c r="AR166" s="766">
        <f>INDEX(Historical!$C$7:$C$1455,MATCH(B166,Historical!$B$7:$B$1455,0))*IF(AH166="n/a",1.03,IF(AH166&lt;0,1.01,IF(AH166&gt;10,1.1,(1+AH166/100))))</f>
        <v>1.0706</v>
      </c>
      <c r="AS166" s="1042">
        <f>IF($AI166="n/a",1.03*AR166,IF($AI166&lt;0,1.01*AR166,IF($AI166&gt;10,1.1*AR166,(1+$AI166/100)*AR166)))</f>
        <v>1.1679175399999999</v>
      </c>
      <c r="AT166" s="1042">
        <f>IF($AK166="n/a",1.03*AS166,IF($AK166&lt;0,1.01*AS166,IF($AK166&gt;10,1.1*AS166,(1+$AK166/100)*AS166)))</f>
        <v>1.2593654833820001</v>
      </c>
      <c r="AU166" s="1042">
        <f>IF($AK166="n/a",1.03*AT166,IF($AK166&lt;0,1.01*AT166,IF($AK166&gt;10,1.1*AT166,(1+$AK166/100)*AT166)))</f>
        <v>1.3579738007308106</v>
      </c>
      <c r="AV166" s="1042">
        <f>IF($AK166="n/a",1.03*AU166,IF($AK166&lt;0,1.01*AU166,IF($AK166&gt;10,1.1*AU166,(1+$AK166/100)*AU166)))</f>
        <v>1.4643031493280332</v>
      </c>
      <c r="AW166" s="766">
        <f>SUM(AR166:AV166)</f>
        <v>6.3201599734408447</v>
      </c>
      <c r="AX166" s="877">
        <f>AW166/I166*100</f>
        <v>13.393006936725675</v>
      </c>
      <c r="AY166" s="1212">
        <v>0.3</v>
      </c>
      <c r="AZ166" s="1028">
        <v>9.08</v>
      </c>
      <c r="BA166" s="1028">
        <v>-21.59</v>
      </c>
      <c r="BB166" s="1028">
        <v>-6.8599999999999994</v>
      </c>
      <c r="BC166" s="1028">
        <v>-9.1800000000000015</v>
      </c>
      <c r="BE166" s="721">
        <v>2012</v>
      </c>
      <c r="BF166" s="1057">
        <f>IF(BE166&gt;2008,0,IF(BE166&gt;2001,1,IF(BE166&gt;1990,2,IF(BE166&gt;1980,3,IF(BE166&gt;1973,4,IF(BE166&gt;1970,5,IF(BE166&gt;1960,6,IF(BE166&gt;1958,7,IF(BE166&gt;1953,8,9)))))))))</f>
        <v>0</v>
      </c>
    </row>
    <row r="167" spans="1:58" ht="11.25" customHeight="1" x14ac:dyDescent="0.2">
      <c r="A167" s="1019" t="s">
        <v>1069</v>
      </c>
      <c r="B167" s="1031" t="s">
        <v>1070</v>
      </c>
      <c r="C167" s="1181" t="s">
        <v>155</v>
      </c>
      <c r="D167" s="1181" t="s">
        <v>4416</v>
      </c>
      <c r="E167" s="857">
        <v>10</v>
      </c>
      <c r="F167" s="1245">
        <v>326</v>
      </c>
      <c r="G167" s="1245" t="s">
        <v>38</v>
      </c>
      <c r="H167" s="1245" t="s">
        <v>38</v>
      </c>
      <c r="I167" s="1030">
        <v>316.77999999999997</v>
      </c>
      <c r="J167" s="766">
        <f>(M167/I167)*100</f>
        <v>0.37881179367384304</v>
      </c>
      <c r="K167" s="1033">
        <v>0.3</v>
      </c>
      <c r="L167" s="1043">
        <v>4</v>
      </c>
      <c r="M167" s="756">
        <f>K167*L167</f>
        <v>1.2</v>
      </c>
      <c r="N167" s="1026" t="s">
        <v>120</v>
      </c>
      <c r="O167" s="860">
        <v>0.28000000000000003</v>
      </c>
      <c r="P167" s="1016">
        <v>43322</v>
      </c>
      <c r="Q167" s="1016">
        <v>43343</v>
      </c>
      <c r="R167" s="756">
        <f>(K167-O167)/O167*100</f>
        <v>7.1428571428571281</v>
      </c>
      <c r="S167" s="824">
        <f>IF(INDEX(Historical!$D$7:$D$1455,MATCH(B167,Historical!$B$7:$B$1455,0))=0,"n/a",(INDEX(Historical!$C$7:$C$1455,MATCH(B167,Historical!$B$7:$B$1455,0))/INDEX(Historical!$D$7:$D$1455,MATCH(B167,Historical!$B$7:$B$1455,0))-1)*100)</f>
        <v>8.0000000000000071</v>
      </c>
      <c r="T167" s="824">
        <f>IF(INDEX(Historical!$F$7:$F$1455,MATCH(B167,Historical!$B$7:$B$1455,0))=0,"n/a",((INDEX(Historical!$C$7:$C$1455,MATCH(B167,Historical!$B$7:$B$1455,0))/INDEX(Historical!$F$7:$F$1455,MATCH(B167,Historical!$B$7:$B$1455,0)))^(1/3)-1)*100)</f>
        <v>8.7380373002892142</v>
      </c>
      <c r="U167" s="824">
        <f>IF(INDEX(Historical!$I$7:$I$1455,MATCH(B167,Historical!$B$7:$B$1455,0))=0,"n/a",((INDEX(Historical!$C$7:$C$1455,MATCH(B167,Historical!$B$7:$B$1455,0))/INDEX(Historical!$I$7:$I$1455,MATCH(B167,Historical!$B$7:$B$1455,0)))^(1/5)-1)*100)</f>
        <v>9.6940240464664651</v>
      </c>
      <c r="V167" s="824">
        <f>IF(INDEX(Historical!$O$7:$O$1455,MATCH(B167,Historical!$B$7:$B$1455,0))=0,"n/a",((INDEX(Historical!$C$7:$C$1455,MATCH(B167,Historical!$B$7:$B$1455,0))/INDEX(Historical!$O$7:$O$1455,MATCH(B167,Historical!$B$7:$B$1455,0)))^(1/10)-1)*100)</f>
        <v>16.23080652394242</v>
      </c>
      <c r="W167" s="825">
        <f>IF(OR(U167&lt;=0,U167="n/a",V167&lt;=0,V167="n/a"),"n/a",U167/V167)</f>
        <v>0.59726077272664158</v>
      </c>
      <c r="X167" s="826">
        <f>IF(OR(AJ167&lt;=0,AJ167="n/a",U167&lt;=0,U167="n/a"),"n/a",U167/AJ167)</f>
        <v>3.1271045311182144</v>
      </c>
      <c r="Y167" s="785"/>
      <c r="Z167" s="766">
        <f>IF(OR(AC167&lt;0.01,AC167="n/a"),"n/a",M167/AC167*100)</f>
        <v>10.204081632653061</v>
      </c>
      <c r="AA167" s="1042">
        <f>IF(OR(AC167&lt;0.01,AC167="n/a"),"n/a",I167/AC167)</f>
        <v>26.937074829931969</v>
      </c>
      <c r="AB167" s="1043">
        <v>12</v>
      </c>
      <c r="AC167" s="1021">
        <v>11.76</v>
      </c>
      <c r="AD167" s="1021">
        <v>1.94</v>
      </c>
      <c r="AE167" s="1021">
        <v>2.89</v>
      </c>
      <c r="AF167" s="1021">
        <v>8.9600000000000009</v>
      </c>
      <c r="AG167" s="1021">
        <v>37.9</v>
      </c>
      <c r="AH167" s="1021">
        <v>-17.100000000000001</v>
      </c>
      <c r="AI167" s="1021">
        <v>5.7299999999999995</v>
      </c>
      <c r="AJ167" s="1021">
        <v>3.1</v>
      </c>
      <c r="AK167" s="1021">
        <v>13.850000000000001</v>
      </c>
      <c r="AL167" s="1034">
        <v>5060</v>
      </c>
      <c r="AM167" s="1028">
        <v>1.0999999999999999</v>
      </c>
      <c r="AN167" s="1021">
        <v>0.23</v>
      </c>
      <c r="AO167" s="868">
        <f>IF(U167="n/a","n/a",IF(AA167&lt;0,"n/a",IF(AA167="n/a","n/a",J167+U167-AA167)))</f>
        <v>-16.864238989791659</v>
      </c>
      <c r="AP167" s="869">
        <f>IF(U167="n/a","n/a",J167+U167)</f>
        <v>10.072835840140309</v>
      </c>
      <c r="AQ167" s="1044">
        <f>IF(OR(AC167&lt;0.01,AF167="n/a"),"n/a",(I167/SQRT(22.5*AC167*(I167/AF167))-1)*100)</f>
        <v>227.52010318363358</v>
      </c>
      <c r="AR167" s="766">
        <f>INDEX(Historical!$C$7:$C$1455,MATCH(B167,Historical!$B$7:$B$1455,0))*IF(AH167="n/a",1.03,IF(AH167&lt;0,1.01,IF(AH167&gt;10,1.1,(1+AH167/100))))</f>
        <v>1.0908</v>
      </c>
      <c r="AS167" s="1042">
        <f>IF($AI167="n/a",1.03*AR167,IF($AI167&lt;0,1.01*AR167,IF($AI167&gt;10,1.1*AR167,(1+$AI167/100)*AR167)))</f>
        <v>1.1533028399999998</v>
      </c>
      <c r="AT167" s="1042">
        <f>IF($AK167="n/a",1.03*AS167,IF($AK167&lt;0,1.01*AS167,IF($AK167&gt;10,1.1*AS167,(1+$AK167/100)*AS167)))</f>
        <v>1.2686331239999999</v>
      </c>
      <c r="AU167" s="1042">
        <f>IF($AK167="n/a",1.03*AT167,IF($AK167&lt;0,1.01*AT167,IF($AK167&gt;10,1.1*AT167,(1+$AK167/100)*AT167)))</f>
        <v>1.3954964364</v>
      </c>
      <c r="AV167" s="1042">
        <f>IF($AK167="n/a",1.03*AU167,IF($AK167&lt;0,1.01*AU167,IF($AK167&gt;10,1.1*AU167,(1+$AK167/100)*AU167)))</f>
        <v>1.5350460800400001</v>
      </c>
      <c r="AW167" s="766">
        <f>SUM(AR167:AV167)</f>
        <v>6.4432784804400001</v>
      </c>
      <c r="AX167" s="877">
        <f>AW167/I167*100</f>
        <v>2.0339915652629585</v>
      </c>
      <c r="AY167" s="1212">
        <v>1.19</v>
      </c>
      <c r="AZ167" s="1028">
        <v>35.380000000000003</v>
      </c>
      <c r="BA167" s="1028">
        <v>-5.72</v>
      </c>
      <c r="BB167" s="1028">
        <v>2.65</v>
      </c>
      <c r="BC167" s="1028">
        <v>3.1300000000000003</v>
      </c>
      <c r="BE167" s="721">
        <v>2009</v>
      </c>
      <c r="BF167" s="1057">
        <f>IF(BE167&gt;2008,0,IF(BE167&gt;2001,1,IF(BE167&gt;1990,2,IF(BE167&gt;1980,3,IF(BE167&gt;1973,4,IF(BE167&gt;1970,5,IF(BE167&gt;1960,6,IF(BE167&gt;1958,7,IF(BE167&gt;1953,8,9)))))))))</f>
        <v>0</v>
      </c>
    </row>
    <row r="168" spans="1:58" ht="11.25" customHeight="1" x14ac:dyDescent="0.2">
      <c r="A168" s="1027" t="s">
        <v>1071</v>
      </c>
      <c r="B168" s="1031" t="s">
        <v>1072</v>
      </c>
      <c r="C168" s="1181" t="s">
        <v>109</v>
      </c>
      <c r="D168" s="1181" t="s">
        <v>4434</v>
      </c>
      <c r="E168" s="857">
        <v>7</v>
      </c>
      <c r="F168" s="1245">
        <v>622</v>
      </c>
      <c r="G168" s="1245" t="s">
        <v>38</v>
      </c>
      <c r="H168" s="1245" t="s">
        <v>38</v>
      </c>
      <c r="I168" s="1030">
        <v>47.2</v>
      </c>
      <c r="J168" s="766">
        <f>(M168/I168)*100</f>
        <v>2.8813559322033897</v>
      </c>
      <c r="K168" s="1033">
        <v>0.34</v>
      </c>
      <c r="L168" s="1043">
        <v>4</v>
      </c>
      <c r="M168" s="756">
        <f>K168*L168</f>
        <v>1.36</v>
      </c>
      <c r="N168" s="1026" t="s">
        <v>150</v>
      </c>
      <c r="O168" s="860">
        <v>0.28000000000000003</v>
      </c>
      <c r="P168" s="1016">
        <v>43349</v>
      </c>
      <c r="Q168" s="1016">
        <v>43364</v>
      </c>
      <c r="R168" s="756">
        <f>(K168-O168)/O168*100</f>
        <v>21.428571428571423</v>
      </c>
      <c r="S168" s="824">
        <f>IF(INDEX(Historical!$D$7:$D$1455,MATCH(B168,Historical!$B$7:$B$1455,0))=0,"n/a",(INDEX(Historical!$C$7:$C$1455,MATCH(B168,Historical!$B$7:$B$1455,0))/INDEX(Historical!$D$7:$D$1455,MATCH(B168,Historical!$B$7:$B$1455,0))-1)*100)</f>
        <v>3.7735849056603765</v>
      </c>
      <c r="T168" s="824">
        <f>IF(INDEX(Historical!$F$7:$F$1455,MATCH(B168,Historical!$B$7:$B$1455,0))=0,"n/a",((INDEX(Historical!$C$7:$C$1455,MATCH(B168,Historical!$B$7:$B$1455,0))/INDEX(Historical!$F$7:$F$1455,MATCH(B168,Historical!$B$7:$B$1455,0)))^(1/3)-1)*100)</f>
        <v>5.3792113089372373</v>
      </c>
      <c r="U168" s="824">
        <f>IF(INDEX(Historical!$I$7:$I$1455,MATCH(B168,Historical!$B$7:$B$1455,0))=0,"n/a",((INDEX(Historical!$C$7:$C$1455,MATCH(B168,Historical!$B$7:$B$1455,0))/INDEX(Historical!$I$7:$I$1455,MATCH(B168,Historical!$B$7:$B$1455,0)))^(1/5)-1)*100)</f>
        <v>6.0512438341298491</v>
      </c>
      <c r="V168" s="824">
        <f>IF(INDEX(Historical!$O$7:$O$1455,MATCH(B168,Historical!$B$7:$B$1455,0))=0,"n/a",((INDEX(Historical!$C$7:$C$1455,MATCH(B168,Historical!$B$7:$B$1455,0))/INDEX(Historical!$O$7:$O$1455,MATCH(B168,Historical!$B$7:$B$1455,0)))^(1/10)-1)*100)</f>
        <v>-0.35654369410516029</v>
      </c>
      <c r="W168" s="825" t="str">
        <f>IF(OR(U168&lt;=0,U168="n/a",V168&lt;=0,V168="n/a"),"n/a",U168/V168)</f>
        <v>n/a</v>
      </c>
      <c r="X168" s="826">
        <f>IF(OR(AJ168&lt;=0,AJ168="n/a",U168&lt;=0,U168="n/a"),"n/a",U168/AJ168)</f>
        <v>0.7379565651377864</v>
      </c>
      <c r="Y168" s="781"/>
      <c r="Z168" s="766">
        <f>IF(OR(AC168&lt;0.01,AC168="n/a"),"n/a",M168/AC168*100)</f>
        <v>36.657681940700812</v>
      </c>
      <c r="AA168" s="1042">
        <f>IF(OR(AC168&lt;0.01,AC168="n/a"),"n/a",I168/AC168)</f>
        <v>12.722371967654988</v>
      </c>
      <c r="AB168" s="1043">
        <v>12</v>
      </c>
      <c r="AC168" s="1021">
        <v>3.71</v>
      </c>
      <c r="AD168" s="1021">
        <v>1.41</v>
      </c>
      <c r="AE168" s="1021">
        <v>4.58</v>
      </c>
      <c r="AF168" s="1021">
        <v>1.21</v>
      </c>
      <c r="AG168" s="1021">
        <v>8.1</v>
      </c>
      <c r="AH168" s="1021">
        <v>25.900000000000002</v>
      </c>
      <c r="AI168" s="1021">
        <v>7.1999999999999993</v>
      </c>
      <c r="AJ168" s="1021">
        <v>8.2000000000000011</v>
      </c>
      <c r="AK168" s="1021">
        <v>9</v>
      </c>
      <c r="AL168" s="1034">
        <v>3370</v>
      </c>
      <c r="AM168" s="1028">
        <v>0.1</v>
      </c>
      <c r="AN168" s="1021">
        <v>0.01</v>
      </c>
      <c r="AO168" s="868">
        <f>IF(U168="n/a","n/a",IF(AA168&lt;0,"n/a",IF(AA168="n/a","n/a",J168+U168-AA168)))</f>
        <v>-3.7897722013217496</v>
      </c>
      <c r="AP168" s="869">
        <f>IF(U168="n/a","n/a",J168+U168)</f>
        <v>8.9325997663332384</v>
      </c>
      <c r="AQ168" s="1044">
        <f>IF(OR(AC168&lt;0.01,AF168="n/a"),"n/a",(I168/SQRT(22.5*AC168*(I168/AF168))-1)*100)</f>
        <v>-17.284772110404045</v>
      </c>
      <c r="AR168" s="766">
        <f>INDEX(Historical!$C$7:$C$1455,MATCH(B168,Historical!$B$7:$B$1455,0))*IF(AH168="n/a",1.03,IF(AH168&lt;0,1.01,IF(AH168&gt;10,1.1,(1+AH168/100))))</f>
        <v>1.2100000000000002</v>
      </c>
      <c r="AS168" s="1042">
        <f>IF($AI168="n/a",1.03*AR168,IF($AI168&lt;0,1.01*AR168,IF($AI168&gt;10,1.1*AR168,(1+$AI168/100)*AR168)))</f>
        <v>1.2971200000000003</v>
      </c>
      <c r="AT168" s="1042">
        <f>IF($AK168="n/a",1.03*AS168,IF($AK168&lt;0,1.01*AS168,IF($AK168&gt;10,1.1*AS168,(1+$AK168/100)*AS168)))</f>
        <v>1.4138608000000004</v>
      </c>
      <c r="AU168" s="1042">
        <f>IF($AK168="n/a",1.03*AT168,IF($AK168&lt;0,1.01*AT168,IF($AK168&gt;10,1.1*AT168,(1+$AK168/100)*AT168)))</f>
        <v>1.5411082720000004</v>
      </c>
      <c r="AV168" s="1042">
        <f>IF($AK168="n/a",1.03*AU168,IF($AK168&lt;0,1.01*AU168,IF($AK168&gt;10,1.1*AU168,(1+$AK168/100)*AU168)))</f>
        <v>1.6798080164800007</v>
      </c>
      <c r="AW168" s="766">
        <f>SUM(AR168:AV168)</f>
        <v>7.1418970884800022</v>
      </c>
      <c r="AX168" s="877">
        <f>AW168/I168*100</f>
        <v>15.131137899322036</v>
      </c>
      <c r="AY168" s="1212">
        <v>1.1200000000000001</v>
      </c>
      <c r="AZ168" s="1028">
        <v>12.46</v>
      </c>
      <c r="BA168" s="1028">
        <v>-21.11</v>
      </c>
      <c r="BB168" s="1028">
        <v>-4.01</v>
      </c>
      <c r="BC168" s="1028">
        <v>-13.780000000000001</v>
      </c>
      <c r="BE168" s="721">
        <v>2012</v>
      </c>
      <c r="BF168" s="1057">
        <f>IF(BE168&gt;2008,0,IF(BE168&gt;2001,1,IF(BE168&gt;1990,2,IF(BE168&gt;1980,3,IF(BE168&gt;1973,4,IF(BE168&gt;1970,5,IF(BE168&gt;1960,6,IF(BE168&gt;1958,7,IF(BE168&gt;1953,8,9)))))))))</f>
        <v>0</v>
      </c>
    </row>
    <row r="169" spans="1:58" ht="11.25" customHeight="1" x14ac:dyDescent="0.2">
      <c r="A169" s="1027" t="s">
        <v>176</v>
      </c>
      <c r="B169" s="1031" t="s">
        <v>177</v>
      </c>
      <c r="C169" s="1181" t="s">
        <v>109</v>
      </c>
      <c r="D169" s="1181" t="s">
        <v>4434</v>
      </c>
      <c r="E169" s="857">
        <v>27</v>
      </c>
      <c r="F169" s="1245">
        <v>101</v>
      </c>
      <c r="G169" s="1187" t="s">
        <v>107</v>
      </c>
      <c r="H169" s="1187" t="s">
        <v>107</v>
      </c>
      <c r="I169" s="1030">
        <v>30</v>
      </c>
      <c r="J169" s="766">
        <f>(M169/I169)*100</f>
        <v>1.8666666666666669</v>
      </c>
      <c r="K169" s="1033">
        <v>0.14000000000000001</v>
      </c>
      <c r="L169" s="1043">
        <v>4</v>
      </c>
      <c r="M169" s="756">
        <f>K169*L169</f>
        <v>0.56000000000000005</v>
      </c>
      <c r="N169" s="1026" t="s">
        <v>150</v>
      </c>
      <c r="O169" s="860">
        <v>0.13</v>
      </c>
      <c r="P169" s="1016">
        <v>43251</v>
      </c>
      <c r="Q169" s="1016">
        <v>43266</v>
      </c>
      <c r="R169" s="756">
        <f>(K169-O169)/O169*100</f>
        <v>7.6923076923076987</v>
      </c>
      <c r="S169" s="824">
        <f>IF(INDEX(Historical!$D$7:$D$1455,MATCH(B169,Historical!$B$7:$B$1455,0))=0,"n/a",(INDEX(Historical!$C$7:$C$1455,MATCH(B169,Historical!$B$7:$B$1455,0))/INDEX(Historical!$D$7:$D$1455,MATCH(B169,Historical!$B$7:$B$1455,0))-1)*100)</f>
        <v>4.081632653061229</v>
      </c>
      <c r="T169" s="824">
        <f>IF(INDEX(Historical!$F$7:$F$1455,MATCH(B169,Historical!$B$7:$B$1455,0))=0,"n/a",((INDEX(Historical!$C$7:$C$1455,MATCH(B169,Historical!$B$7:$B$1455,0))/INDEX(Historical!$F$7:$F$1455,MATCH(B169,Historical!$B$7:$B$1455,0)))^(1/3)-1)*100)</f>
        <v>4.2603601458844453</v>
      </c>
      <c r="U169" s="824">
        <f>IF(INDEX(Historical!$I$7:$I$1455,MATCH(B169,Historical!$B$7:$B$1455,0))=0,"n/a",((INDEX(Historical!$C$7:$C$1455,MATCH(B169,Historical!$B$7:$B$1455,0))/INDEX(Historical!$I$7:$I$1455,MATCH(B169,Historical!$B$7:$B$1455,0)))^(1/5)-1)*100)</f>
        <v>6.342724238285391</v>
      </c>
      <c r="V169" s="824">
        <f>IF(INDEX(Historical!$O$7:$O$1455,MATCH(B169,Historical!$B$7:$B$1455,0))=0,"n/a",((INDEX(Historical!$C$7:$C$1455,MATCH(B169,Historical!$B$7:$B$1455,0))/INDEX(Historical!$O$7:$O$1455,MATCH(B169,Historical!$B$7:$B$1455,0)))^(1/10)-1)*100)</f>
        <v>7.698904642496851</v>
      </c>
      <c r="W169" s="825">
        <f>IF(OR(U169&lt;=0,U169="n/a",V169&lt;=0,V169="n/a"),"n/a",U169/V169)</f>
        <v>0.82384761635758696</v>
      </c>
      <c r="X169" s="826" t="str">
        <f>IF(OR(AJ169&lt;=0,AJ169="n/a",U169&lt;=0,U169="n/a"),"n/a",U169/AJ169)</f>
        <v>n/a</v>
      </c>
      <c r="Y169" s="780"/>
      <c r="Z169" s="766" t="str">
        <f>IF(OR(AC169&lt;0.01,AC169="n/a"),"n/a",M169/AC169*100)</f>
        <v>n/a</v>
      </c>
      <c r="AA169" s="1042" t="str">
        <f>IF(OR(AC169&lt;0.01,AC169="n/a"),"n/a",I169/AC169)</f>
        <v>n/a</v>
      </c>
      <c r="AB169" s="1043">
        <v>12</v>
      </c>
      <c r="AC169" s="1021" t="s">
        <v>138</v>
      </c>
      <c r="AD169" s="1021" t="s">
        <v>138</v>
      </c>
      <c r="AE169" s="1021" t="s">
        <v>138</v>
      </c>
      <c r="AF169" s="1021" t="s">
        <v>138</v>
      </c>
      <c r="AG169" s="1021" t="s">
        <v>138</v>
      </c>
      <c r="AH169" s="1021" t="s">
        <v>138</v>
      </c>
      <c r="AI169" s="1021" t="s">
        <v>138</v>
      </c>
      <c r="AJ169" s="1021" t="s">
        <v>138</v>
      </c>
      <c r="AK169" s="1021" t="s">
        <v>138</v>
      </c>
      <c r="AL169" s="1034" t="s">
        <v>138</v>
      </c>
      <c r="AM169" s="1028" t="s">
        <v>138</v>
      </c>
      <c r="AN169" s="1021" t="s">
        <v>138</v>
      </c>
      <c r="AO169" s="868" t="str">
        <f>IF(U169="n/a","n/a",IF(AA169&lt;0,"n/a",IF(AA169="n/a","n/a",J169+U169-AA169)))</f>
        <v>n/a</v>
      </c>
      <c r="AP169" s="869">
        <f>IF(U169="n/a","n/a",J169+U169)</f>
        <v>8.2093909049520573</v>
      </c>
      <c r="AQ169" s="1044" t="str">
        <f>IF(OR(AC169&lt;0.01,AF169="n/a"),"n/a",(I169/SQRT(22.5*AC169*(I169/AF169))-1)*100)</f>
        <v>n/a</v>
      </c>
      <c r="AR169" s="766">
        <f>INDEX(Historical!$C$7:$C$1455,MATCH(B169,Historical!$B$7:$B$1455,0))*IF(AH169="n/a",1.03,IF(AH169&lt;0,1.01,IF(AH169&gt;10,1.1,(1+AH169/100))))</f>
        <v>0.52529999999999999</v>
      </c>
      <c r="AS169" s="1042">
        <f>IF($AI169="n/a",1.03*AR169,IF($AI169&lt;0,1.01*AR169,IF($AI169&gt;10,1.1*AR169,(1+$AI169/100)*AR169)))</f>
        <v>0.54105899999999996</v>
      </c>
      <c r="AT169" s="1042">
        <f>IF($AK169="n/a",1.03*AS169,IF($AK169&lt;0,1.01*AS169,IF($AK169&gt;10,1.1*AS169,(1+$AK169/100)*AS169)))</f>
        <v>0.55729076999999994</v>
      </c>
      <c r="AU169" s="1042">
        <f>IF($AK169="n/a",1.03*AT169,IF($AK169&lt;0,1.01*AT169,IF($AK169&gt;10,1.1*AT169,(1+$AK169/100)*AT169)))</f>
        <v>0.57400949309999993</v>
      </c>
      <c r="AV169" s="1042">
        <f>IF($AK169="n/a",1.03*AU169,IF($AK169&lt;0,1.01*AU169,IF($AK169&gt;10,1.1*AU169,(1+$AK169/100)*AU169)))</f>
        <v>0.59122977789299991</v>
      </c>
      <c r="AW169" s="766">
        <f>SUM(AR169:AV169)</f>
        <v>2.7888890409929994</v>
      </c>
      <c r="AX169" s="877">
        <f>AW169/I169*100</f>
        <v>9.296296803309998</v>
      </c>
      <c r="AY169" s="1212" t="s">
        <v>138</v>
      </c>
      <c r="AZ169" s="1028" t="s">
        <v>138</v>
      </c>
      <c r="BA169" s="1028" t="s">
        <v>138</v>
      </c>
      <c r="BB169" s="1028" t="s">
        <v>138</v>
      </c>
      <c r="BC169" s="1028" t="s">
        <v>138</v>
      </c>
      <c r="BD169" s="1078" t="s">
        <v>4357</v>
      </c>
      <c r="BE169" s="721">
        <v>1992</v>
      </c>
      <c r="BF169" s="1057">
        <f>IF(BE169&gt;2008,0,IF(BE169&gt;2001,1,IF(BE169&gt;1990,2,IF(BE169&gt;1980,3,IF(BE169&gt;1973,4,IF(BE169&gt;1970,5,IF(BE169&gt;1960,6,IF(BE169&gt;1958,7,IF(BE169&gt;1953,8,9)))))))))</f>
        <v>2</v>
      </c>
    </row>
    <row r="170" spans="1:58" ht="11.25" customHeight="1" x14ac:dyDescent="0.2">
      <c r="A170" s="1027" t="s">
        <v>508</v>
      </c>
      <c r="B170" s="1031" t="s">
        <v>509</v>
      </c>
      <c r="C170" s="1181" t="s">
        <v>132</v>
      </c>
      <c r="D170" s="1181" t="s">
        <v>4435</v>
      </c>
      <c r="E170" s="857">
        <v>15</v>
      </c>
      <c r="F170" s="1245">
        <v>242</v>
      </c>
      <c r="G170" s="1245" t="s">
        <v>38</v>
      </c>
      <c r="H170" s="1245" t="s">
        <v>38</v>
      </c>
      <c r="I170" s="1030">
        <v>86.04</v>
      </c>
      <c r="J170" s="766">
        <f>(M170/I170)*100</f>
        <v>1.7201301720130169</v>
      </c>
      <c r="K170" s="1033">
        <v>0.37</v>
      </c>
      <c r="L170" s="1043">
        <v>4</v>
      </c>
      <c r="M170" s="756">
        <f>K170*L170</f>
        <v>1.48</v>
      </c>
      <c r="N170" s="1026" t="s">
        <v>510</v>
      </c>
      <c r="O170" s="860">
        <v>0.32500000000000001</v>
      </c>
      <c r="P170" s="1016">
        <v>43265</v>
      </c>
      <c r="Q170" s="1016">
        <v>43286</v>
      </c>
      <c r="R170" s="756">
        <f>(K170-O170)/O170*100</f>
        <v>13.846153846153841</v>
      </c>
      <c r="S170" s="824">
        <f>IF(INDEX(Historical!$D$7:$D$1455,MATCH(B170,Historical!$B$7:$B$1455,0))=0,"n/a",(INDEX(Historical!$C$7:$C$1455,MATCH(B170,Historical!$B$7:$B$1455,0))/INDEX(Historical!$D$7:$D$1455,MATCH(B170,Historical!$B$7:$B$1455,0))-1)*100)</f>
        <v>6.3291139240506222</v>
      </c>
      <c r="T170" s="824">
        <f>IF(INDEX(Historical!$F$7:$F$1455,MATCH(B170,Historical!$B$7:$B$1455,0))=0,"n/a",((INDEX(Historical!$C$7:$C$1455,MATCH(B170,Historical!$B$7:$B$1455,0))/INDEX(Historical!$F$7:$F$1455,MATCH(B170,Historical!$B$7:$B$1455,0)))^(1/3)-1)*100)</f>
        <v>6.1536436807155592</v>
      </c>
      <c r="U170" s="824">
        <f>IF(INDEX(Historical!$I$7:$I$1455,MATCH(B170,Historical!$B$7:$B$1455,0))=0,"n/a",((INDEX(Historical!$C$7:$C$1455,MATCH(B170,Historical!$B$7:$B$1455,0))/INDEX(Historical!$I$7:$I$1455,MATCH(B170,Historical!$B$7:$B$1455,0)))^(1/5)-1)*100)</f>
        <v>5.8850611977593781</v>
      </c>
      <c r="V170" s="824">
        <f>IF(INDEX(Historical!$O$7:$O$1455,MATCH(B170,Historical!$B$7:$B$1455,0))=0,"n/a",((INDEX(Historical!$C$7:$C$1455,MATCH(B170,Historical!$B$7:$B$1455,0))/INDEX(Historical!$O$7:$O$1455,MATCH(B170,Historical!$B$7:$B$1455,0)))^(1/10)-1)*100)</f>
        <v>4.9125865114427736</v>
      </c>
      <c r="W170" s="825">
        <f>IF(OR(U170&lt;=0,U170="n/a",V170&lt;=0,V170="n/a"),"n/a",U170/V170)</f>
        <v>1.1979557375837437</v>
      </c>
      <c r="X170" s="826">
        <f>IF(OR(AJ170&lt;=0,AJ170="n/a",U170&lt;=0,U170="n/a"),"n/a",U170/AJ170)</f>
        <v>0.96476413078022594</v>
      </c>
      <c r="Y170" s="780"/>
      <c r="Z170" s="766">
        <f>IF(OR(AC170&lt;0.01,AC170="n/a"),"n/a",M170/AC170*100)</f>
        <v>48.051948051948052</v>
      </c>
      <c r="AA170" s="1042">
        <f>IF(OR(AC170&lt;0.01,AC170="n/a"),"n/a",I170/AC170)</f>
        <v>27.935064935064936</v>
      </c>
      <c r="AB170" s="1043">
        <v>12</v>
      </c>
      <c r="AC170" s="1021">
        <v>3.08</v>
      </c>
      <c r="AD170" s="1021">
        <v>4.6500000000000004</v>
      </c>
      <c r="AE170" s="1021">
        <v>2</v>
      </c>
      <c r="AF170" s="1021">
        <v>2.77</v>
      </c>
      <c r="AG170" s="1021">
        <v>12.9</v>
      </c>
      <c r="AH170" s="1021">
        <v>-6.5</v>
      </c>
      <c r="AI170" s="1021">
        <v>7.66</v>
      </c>
      <c r="AJ170" s="1021">
        <v>6.1</v>
      </c>
      <c r="AK170" s="1021">
        <v>6</v>
      </c>
      <c r="AL170" s="1034">
        <v>1390</v>
      </c>
      <c r="AM170" s="1028">
        <v>2.1999999999999997</v>
      </c>
      <c r="AN170" s="1021">
        <v>1.02</v>
      </c>
      <c r="AO170" s="868">
        <f>IF(U170="n/a","n/a",IF(AA170&lt;0,"n/a",IF(AA170="n/a","n/a",J170+U170-AA170)))</f>
        <v>-20.329873565292541</v>
      </c>
      <c r="AP170" s="869">
        <f>IF(U170="n/a","n/a",J170+U170)</f>
        <v>7.6051913697723954</v>
      </c>
      <c r="AQ170" s="1044">
        <f>IF(OR(AC170&lt;0.01,AF170="n/a"),"n/a",(I170/SQRT(22.5*AC170*(I170/AF170))-1)*100)</f>
        <v>85.448561146127091</v>
      </c>
      <c r="AR170" s="766">
        <f>INDEX(Historical!$C$7:$C$1455,MATCH(B170,Historical!$B$7:$B$1455,0))*IF(AH170="n/a",1.03,IF(AH170&lt;0,1.01,IF(AH170&gt;10,1.1,(1+AH170/100))))</f>
        <v>1.2726</v>
      </c>
      <c r="AS170" s="1042">
        <f>IF($AI170="n/a",1.03*AR170,IF($AI170&lt;0,1.01*AR170,IF($AI170&gt;10,1.1*AR170,(1+$AI170/100)*AR170)))</f>
        <v>1.37008116</v>
      </c>
      <c r="AT170" s="1042">
        <f>IF($AK170="n/a",1.03*AS170,IF($AK170&lt;0,1.01*AS170,IF($AK170&gt;10,1.1*AS170,(1+$AK170/100)*AS170)))</f>
        <v>1.4522860296000002</v>
      </c>
      <c r="AU170" s="1042">
        <f>IF($AK170="n/a",1.03*AT170,IF($AK170&lt;0,1.01*AT170,IF($AK170&gt;10,1.1*AT170,(1+$AK170/100)*AT170)))</f>
        <v>1.5394231913760004</v>
      </c>
      <c r="AV170" s="1042">
        <f>IF($AK170="n/a",1.03*AU170,IF($AK170&lt;0,1.01*AU170,IF($AK170&gt;10,1.1*AU170,(1+$AK170/100)*AU170)))</f>
        <v>1.6317885828585605</v>
      </c>
      <c r="AW170" s="766">
        <f>SUM(AR170:AV170)</f>
        <v>7.2661789638345615</v>
      </c>
      <c r="AX170" s="877">
        <f>AW170/I170*100</f>
        <v>8.4451173452284536</v>
      </c>
      <c r="AY170" s="1212">
        <v>7.0000000000000007E-2</v>
      </c>
      <c r="AZ170" s="1028">
        <v>29.68</v>
      </c>
      <c r="BA170" s="1028">
        <v>-7.57</v>
      </c>
      <c r="BB170" s="1028">
        <v>3.9</v>
      </c>
      <c r="BC170" s="1028">
        <v>8.4</v>
      </c>
      <c r="BE170" s="721">
        <v>2004</v>
      </c>
      <c r="BF170" s="1057">
        <f>IF(BE170&gt;2008,0,IF(BE170&gt;2001,1,IF(BE170&gt;1990,2,IF(BE170&gt;1980,3,IF(BE170&gt;1973,4,IF(BE170&gt;1970,5,IF(BE170&gt;1960,6,IF(BE170&gt;1958,7,IF(BE170&gt;1953,8,9)))))))))</f>
        <v>1</v>
      </c>
    </row>
    <row r="171" spans="1:58" ht="11.25" customHeight="1" x14ac:dyDescent="0.2">
      <c r="A171" s="1027" t="s">
        <v>178</v>
      </c>
      <c r="B171" s="1031" t="s">
        <v>179</v>
      </c>
      <c r="C171" s="1181" t="s">
        <v>180</v>
      </c>
      <c r="D171" s="1181" t="s">
        <v>4432</v>
      </c>
      <c r="E171" s="857">
        <v>31</v>
      </c>
      <c r="F171" s="1245">
        <v>90</v>
      </c>
      <c r="G171" s="1187" t="s">
        <v>116</v>
      </c>
      <c r="H171" s="1187" t="s">
        <v>116</v>
      </c>
      <c r="I171" s="1021">
        <v>118.94</v>
      </c>
      <c r="J171" s="766">
        <f>(M171/I171)*100</f>
        <v>3.7666050109298812</v>
      </c>
      <c r="K171" s="1040">
        <v>1.1200000000000001</v>
      </c>
      <c r="L171" s="1043">
        <v>4</v>
      </c>
      <c r="M171" s="756">
        <f>K171*L171</f>
        <v>4.4800000000000004</v>
      </c>
      <c r="N171" s="1026" t="s">
        <v>112</v>
      </c>
      <c r="O171" s="861">
        <v>1.08</v>
      </c>
      <c r="P171" s="1016">
        <v>43146</v>
      </c>
      <c r="Q171" s="1016">
        <v>43171</v>
      </c>
      <c r="R171" s="756">
        <f>(K171-O171)/O171*100</f>
        <v>3.7037037037037068</v>
      </c>
      <c r="S171" s="824">
        <f>IF(INDEX(Historical!$D$7:$D$1455,MATCH(B171,Historical!$B$7:$B$1455,0))=0,"n/a",(INDEX(Historical!$C$7:$C$1455,MATCH(B171,Historical!$B$7:$B$1455,0))/INDEX(Historical!$D$7:$D$1455,MATCH(B171,Historical!$B$7:$B$1455,0))-1)*100)</f>
        <v>0.69930069930070893</v>
      </c>
      <c r="T171" s="824">
        <f>IF(INDEX(Historical!$F$7:$F$1455,MATCH(B171,Historical!$B$7:$B$1455,0))=0,"n/a",((INDEX(Historical!$C$7:$C$1455,MATCH(B171,Historical!$B$7:$B$1455,0))/INDEX(Historical!$F$7:$F$1455,MATCH(B171,Historical!$B$7:$B$1455,0)))^(1/3)-1)*100)</f>
        <v>0.86346502346721365</v>
      </c>
      <c r="U171" s="824">
        <f>IF(INDEX(Historical!$I$7:$I$1455,MATCH(B171,Historical!$B$7:$B$1455,0))=0,"n/a",((INDEX(Historical!$C$7:$C$1455,MATCH(B171,Historical!$B$7:$B$1455,0))/INDEX(Historical!$I$7:$I$1455,MATCH(B171,Historical!$B$7:$B$1455,0)))^(1/5)-1)*100)</f>
        <v>4.2402216277297899</v>
      </c>
      <c r="V171" s="824">
        <f>IF(INDEX(Historical!$O$7:$O$1455,MATCH(B171,Historical!$B$7:$B$1455,0))=0,"n/a",((INDEX(Historical!$C$7:$C$1455,MATCH(B171,Historical!$B$7:$B$1455,0))/INDEX(Historical!$O$7:$O$1455,MATCH(B171,Historical!$B$7:$B$1455,0)))^(1/10)-1)*100)</f>
        <v>6.6933940423271387</v>
      </c>
      <c r="W171" s="825">
        <f>IF(OR(U171&lt;=0,U171="n/a",V171&lt;=0,V171="n/a"),"n/a",U171/V171)</f>
        <v>0.63349350134114657</v>
      </c>
      <c r="X171" s="826" t="str">
        <f>IF(OR(AJ171&lt;=0,AJ171="n/a",U171&lt;=0,U171="n/a"),"n/a",U171/AJ171)</f>
        <v>n/a</v>
      </c>
      <c r="Y171" s="780"/>
      <c r="Z171" s="766">
        <f>IF(OR(AC171&lt;0.01,AC171="n/a"),"n/a",M171/AC171*100)</f>
        <v>70.440251572327057</v>
      </c>
      <c r="AA171" s="1042">
        <f>IF(OR(AC171&lt;0.01,AC171="n/a"),"n/a",I171/AC171)</f>
        <v>18.70125786163522</v>
      </c>
      <c r="AB171" s="1043">
        <v>12</v>
      </c>
      <c r="AC171" s="1021">
        <v>6.36</v>
      </c>
      <c r="AD171" s="1021">
        <v>0.32</v>
      </c>
      <c r="AE171" s="1021">
        <v>1.51</v>
      </c>
      <c r="AF171" s="1021">
        <v>1.47</v>
      </c>
      <c r="AG171" s="1021">
        <v>9.4</v>
      </c>
      <c r="AH171" s="1023">
        <v>125.4</v>
      </c>
      <c r="AI171" s="1023">
        <v>14.14</v>
      </c>
      <c r="AJ171" s="1021">
        <v>-22.3</v>
      </c>
      <c r="AK171" s="1021">
        <v>58.26</v>
      </c>
      <c r="AL171" s="1034">
        <v>235210</v>
      </c>
      <c r="AM171" s="1028">
        <v>0.05</v>
      </c>
      <c r="AN171" s="1021">
        <v>0.24</v>
      </c>
      <c r="AO171" s="868">
        <f>IF(U171="n/a","n/a",IF(AA171&lt;0,"n/a",IF(AA171="n/a","n/a",J171+U171-AA171)))</f>
        <v>-10.694431222975549</v>
      </c>
      <c r="AP171" s="869">
        <f>IF(U171="n/a","n/a",J171+U171)</f>
        <v>8.0068266386596711</v>
      </c>
      <c r="AQ171" s="1044">
        <f>IF(OR(AC171&lt;0.01,AF171="n/a"),"n/a",(I171/SQRT(22.5*AC171*(I171/AF171))-1)*100)</f>
        <v>10.535764059730202</v>
      </c>
      <c r="AR171" s="766">
        <f>INDEX(Historical!$C$7:$C$1455,MATCH(B171,Historical!$B$7:$B$1455,0))*IF(AH171="n/a",1.03,IF(AH171&lt;0,1.01,IF(AH171&gt;10,1.1,(1+AH171/100))))</f>
        <v>4.7520000000000007</v>
      </c>
      <c r="AS171" s="1042">
        <f>IF($AI171="n/a",1.03*AR171,IF($AI171&lt;0,1.01*AR171,IF($AI171&gt;10,1.1*AR171,(1+$AI171/100)*AR171)))</f>
        <v>5.2272000000000007</v>
      </c>
      <c r="AT171" s="1042">
        <f>IF($AK171="n/a",1.03*AS171,IF($AK171&lt;0,1.01*AS171,IF($AK171&gt;10,1.1*AS171,(1+$AK171/100)*AS171)))</f>
        <v>5.7499200000000013</v>
      </c>
      <c r="AU171" s="1042">
        <f>IF($AK171="n/a",1.03*AT171,IF($AK171&lt;0,1.01*AT171,IF($AK171&gt;10,1.1*AT171,(1+$AK171/100)*AT171)))</f>
        <v>6.3249120000000021</v>
      </c>
      <c r="AV171" s="1042">
        <f>IF($AK171="n/a",1.03*AU171,IF($AK171&lt;0,1.01*AU171,IF($AK171&gt;10,1.1*AU171,(1+$AK171/100)*AU171)))</f>
        <v>6.9574032000000026</v>
      </c>
      <c r="AW171" s="766">
        <f>SUM(AR171:AV171)</f>
        <v>29.011435200000008</v>
      </c>
      <c r="AX171" s="877">
        <f>AW171/I171*100</f>
        <v>24.39165562468472</v>
      </c>
      <c r="AY171" s="1212">
        <v>1.06</v>
      </c>
      <c r="AZ171" s="1028">
        <v>10.6</v>
      </c>
      <c r="BA171" s="1028">
        <v>-11.16</v>
      </c>
      <c r="BB171" s="1028">
        <v>0.57999999999999996</v>
      </c>
      <c r="BC171" s="1028">
        <v>-1.1199999999999999</v>
      </c>
      <c r="BE171" s="721">
        <v>1988</v>
      </c>
      <c r="BF171" s="1057">
        <f>IF(BE171&gt;2008,0,IF(BE171&gt;2001,1,IF(BE171&gt;1990,2,IF(BE171&gt;1980,3,IF(BE171&gt;1973,4,IF(BE171&gt;1970,5,IF(BE171&gt;1960,6,IF(BE171&gt;1958,7,IF(BE171&gt;1953,8,9)))))))))</f>
        <v>3</v>
      </c>
    </row>
    <row r="172" spans="1:58" ht="11.25" customHeight="1" x14ac:dyDescent="0.2">
      <c r="A172" s="1019" t="s">
        <v>1073</v>
      </c>
      <c r="B172" s="1031" t="s">
        <v>1074</v>
      </c>
      <c r="C172" s="1181" t="s">
        <v>248</v>
      </c>
      <c r="D172" s="1181" t="s">
        <v>4412</v>
      </c>
      <c r="E172" s="857">
        <v>9</v>
      </c>
      <c r="F172" s="1245">
        <v>362</v>
      </c>
      <c r="G172" s="1103" t="s">
        <v>107</v>
      </c>
      <c r="H172" s="1103" t="s">
        <v>107</v>
      </c>
      <c r="I172" s="1030">
        <v>5.4</v>
      </c>
      <c r="J172" s="766">
        <f>(M172/I172)*100</f>
        <v>6.2962962962962958</v>
      </c>
      <c r="K172" s="1033">
        <v>8.5000000000000006E-2</v>
      </c>
      <c r="L172" s="1043">
        <v>4</v>
      </c>
      <c r="M172" s="756">
        <f>K172*L172</f>
        <v>0.34</v>
      </c>
      <c r="N172" s="1026" t="s">
        <v>165</v>
      </c>
      <c r="O172" s="860">
        <v>8.2500000000000004E-2</v>
      </c>
      <c r="P172" s="1016">
        <v>43175</v>
      </c>
      <c r="Q172" s="1016">
        <v>43192</v>
      </c>
      <c r="R172" s="756">
        <f>(K172-O172)/O172*100</f>
        <v>3.0303030303030329</v>
      </c>
      <c r="S172" s="824">
        <f>IF(INDEX(Historical!$D$7:$D$1455,MATCH(B172,Historical!$B$7:$B$1455,0))=0,"n/a",(INDEX(Historical!$C$7:$C$1455,MATCH(B172,Historical!$B$7:$B$1455,0))/INDEX(Historical!$D$7:$D$1455,MATCH(B172,Historical!$B$7:$B$1455,0))-1)*100)</f>
        <v>3.125</v>
      </c>
      <c r="T172" s="824">
        <f>IF(INDEX(Historical!$F$7:$F$1455,MATCH(B172,Historical!$B$7:$B$1455,0))=0,"n/a",((INDEX(Historical!$C$7:$C$1455,MATCH(B172,Historical!$B$7:$B$1455,0))/INDEX(Historical!$F$7:$F$1455,MATCH(B172,Historical!$B$7:$B$1455,0)))^(1/3)-1)*100)</f>
        <v>3.228011545636722</v>
      </c>
      <c r="U172" s="824">
        <f>IF(INDEX(Historical!$I$7:$I$1455,MATCH(B172,Historical!$B$7:$B$1455,0))=0,"n/a",((INDEX(Historical!$C$7:$C$1455,MATCH(B172,Historical!$B$7:$B$1455,0))/INDEX(Historical!$I$7:$I$1455,MATCH(B172,Historical!$B$7:$B$1455,0)))^(1/5)-1)*100)</f>
        <v>9.4608784223157549</v>
      </c>
      <c r="V172" s="824" t="str">
        <f>IF(INDEX(Historical!$O$7:$O$1455,MATCH(B172,Historical!$B$7:$B$1455,0))=0,"n/a",((INDEX(Historical!$C$7:$C$1455,MATCH(B172,Historical!$B$7:$B$1455,0))/INDEX(Historical!$O$7:$O$1455,MATCH(B172,Historical!$B$7:$B$1455,0)))^(1/10)-1)*100)</f>
        <v>n/a</v>
      </c>
      <c r="W172" s="825" t="str">
        <f>IF(OR(U172&lt;=0,U172="n/a",V172&lt;=0,V172="n/a"),"n/a",U172/V172)</f>
        <v>n/a</v>
      </c>
      <c r="X172" s="826" t="str">
        <f>IF(OR(AJ172&lt;=0,AJ172="n/a",U172&lt;=0,U172="n/a"),"n/a",U172/AJ172)</f>
        <v>n/a</v>
      </c>
      <c r="Y172" s="780"/>
      <c r="Z172" s="766">
        <f>IF(OR(AC172&lt;0.01,AC172="n/a"),"n/a",M172/AC172*100)</f>
        <v>53.968253968253975</v>
      </c>
      <c r="AA172" s="1042">
        <f>IF(OR(AC172&lt;0.01,AC172="n/a"),"n/a",I172/AC172)</f>
        <v>8.5714285714285712</v>
      </c>
      <c r="AB172" s="1043">
        <v>1</v>
      </c>
      <c r="AC172" s="1021">
        <v>0.63</v>
      </c>
      <c r="AD172" s="1021">
        <v>0.56999999999999995</v>
      </c>
      <c r="AE172" s="1021">
        <v>0.31</v>
      </c>
      <c r="AF172" s="1021">
        <v>1.05</v>
      </c>
      <c r="AG172" s="1021">
        <v>13.600000000000001</v>
      </c>
      <c r="AH172" s="1021">
        <v>2.2999999999999998</v>
      </c>
      <c r="AI172" s="1021">
        <v>4.2299999999999995</v>
      </c>
      <c r="AJ172" s="1021">
        <v>-8.1</v>
      </c>
      <c r="AK172" s="1021">
        <v>15</v>
      </c>
      <c r="AL172" s="1034">
        <v>683.53</v>
      </c>
      <c r="AM172" s="1028">
        <v>0.8</v>
      </c>
      <c r="AN172" s="1021">
        <v>0.1</v>
      </c>
      <c r="AO172" s="868">
        <f>IF(U172="n/a","n/a",IF(AA172&lt;0,"n/a",IF(AA172="n/a","n/a",J172+U172-AA172)))</f>
        <v>7.1857461471834796</v>
      </c>
      <c r="AP172" s="869">
        <f>IF(U172="n/a","n/a",J172+U172)</f>
        <v>15.757174718612051</v>
      </c>
      <c r="AQ172" s="1044">
        <f>IF(OR(AC172&lt;0.01,AF172="n/a"),"n/a",(I172/SQRT(22.5*AC172*(I172/AF172))-1)*100)</f>
        <v>-36.754446796632415</v>
      </c>
      <c r="AR172" s="766">
        <f>INDEX(Historical!$C$7:$C$1455,MATCH(B172,Historical!$B$7:$B$1455,0))*IF(AH172="n/a",1.03,IF(AH172&lt;0,1.01,IF(AH172&gt;10,1.1,(1+AH172/100))))</f>
        <v>0.33759</v>
      </c>
      <c r="AS172" s="1042">
        <f>IF($AI172="n/a",1.03*AR172,IF($AI172&lt;0,1.01*AR172,IF($AI172&gt;10,1.1*AR172,(1+$AI172/100)*AR172)))</f>
        <v>0.35187005700000001</v>
      </c>
      <c r="AT172" s="1042">
        <f>IF($AK172="n/a",1.03*AS172,IF($AK172&lt;0,1.01*AS172,IF($AK172&gt;10,1.1*AS172,(1+$AK172/100)*AS172)))</f>
        <v>0.38705706270000007</v>
      </c>
      <c r="AU172" s="1042">
        <f>IF($AK172="n/a",1.03*AT172,IF($AK172&lt;0,1.01*AT172,IF($AK172&gt;10,1.1*AT172,(1+$AK172/100)*AT172)))</f>
        <v>0.42576276897000009</v>
      </c>
      <c r="AV172" s="1042">
        <f>IF($AK172="n/a",1.03*AU172,IF($AK172&lt;0,1.01*AU172,IF($AK172&gt;10,1.1*AU172,(1+$AK172/100)*AU172)))</f>
        <v>0.46833904586700015</v>
      </c>
      <c r="AW172" s="766">
        <f>SUM(AR172:AV172)</f>
        <v>1.9706189345370002</v>
      </c>
      <c r="AX172" s="877">
        <f>AW172/I172*100</f>
        <v>36.492943232166667</v>
      </c>
      <c r="AY172" s="1212">
        <v>0.77</v>
      </c>
      <c r="AZ172" s="1028">
        <v>22.17</v>
      </c>
      <c r="BA172" s="1028">
        <v>-50.460000000000008</v>
      </c>
      <c r="BB172" s="1028">
        <v>-29.62</v>
      </c>
      <c r="BC172" s="1028">
        <v>-38.74</v>
      </c>
      <c r="BE172" s="721">
        <v>2010</v>
      </c>
      <c r="BF172" s="1057">
        <f>IF(BE172&gt;2008,0,IF(BE172&gt;2001,1,IF(BE172&gt;1990,2,IF(BE172&gt;1980,3,IF(BE172&gt;1973,4,IF(BE172&gt;1970,5,IF(BE172&gt;1960,6,IF(BE172&gt;1958,7,IF(BE172&gt;1953,8,9)))))))))</f>
        <v>0</v>
      </c>
    </row>
    <row r="173" spans="1:58" ht="11.25" customHeight="1" x14ac:dyDescent="0.2">
      <c r="A173" s="1019" t="s">
        <v>3844</v>
      </c>
      <c r="B173" s="1031" t="s">
        <v>3845</v>
      </c>
      <c r="C173" s="1181" t="s">
        <v>248</v>
      </c>
      <c r="D173" s="1181" t="s">
        <v>4412</v>
      </c>
      <c r="E173" s="857">
        <v>5</v>
      </c>
      <c r="F173" s="1245">
        <v>805</v>
      </c>
      <c r="G173" s="1187" t="s">
        <v>107</v>
      </c>
      <c r="H173" s="1187" t="s">
        <v>107</v>
      </c>
      <c r="I173" s="1030">
        <v>129.63999999999999</v>
      </c>
      <c r="J173" s="766">
        <f>(M173/I173)*100</f>
        <v>1.5427337241592103</v>
      </c>
      <c r="K173" s="1033">
        <v>0.5</v>
      </c>
      <c r="L173" s="1043">
        <v>4</v>
      </c>
      <c r="M173" s="756">
        <f>K173*L173</f>
        <v>2</v>
      </c>
      <c r="N173" s="1026" t="s">
        <v>4134</v>
      </c>
      <c r="O173" s="860">
        <v>0.4</v>
      </c>
      <c r="P173" s="1016">
        <v>43203</v>
      </c>
      <c r="Q173" s="1016">
        <v>43217</v>
      </c>
      <c r="R173" s="756">
        <f>(K173-O173)/O173*100</f>
        <v>24.999999999999993</v>
      </c>
      <c r="S173" s="824">
        <f>IF(INDEX(Historical!$D$7:$D$1455,MATCH(B173,Historical!$B$7:$B$1455,0))=0,"n/a",(INDEX(Historical!$C$7:$C$1455,MATCH(B173,Historical!$B$7:$B$1455,0))/INDEX(Historical!$D$7:$D$1455,MATCH(B173,Historical!$B$7:$B$1455,0))-1)*100)</f>
        <v>86.666666666666643</v>
      </c>
      <c r="T173" s="824">
        <f>IF(INDEX(Historical!$F$7:$F$1455,MATCH(B173,Historical!$B$7:$B$1455,0))=0,"n/a",((INDEX(Historical!$C$7:$C$1455,MATCH(B173,Historical!$B$7:$B$1455,0))/INDEX(Historical!$F$7:$F$1455,MATCH(B173,Historical!$B$7:$B$1455,0)))^(1/3)-1)*100)</f>
        <v>52.147084349303263</v>
      </c>
      <c r="U173" s="824" t="str">
        <f>IF(INDEX(Historical!$I$7:$I$1455,MATCH(B173,Historical!$B$7:$B$1455,0))=0,"n/a",((INDEX(Historical!$C$7:$C$1455,MATCH(B173,Historical!$B$7:$B$1455,0))/INDEX(Historical!$I$7:$I$1455,MATCH(B173,Historical!$B$7:$B$1455,0)))^(1/5)-1)*100)</f>
        <v>n/a</v>
      </c>
      <c r="V173" s="824" t="str">
        <f>IF(INDEX(Historical!$O$7:$O$1455,MATCH(B173,Historical!$B$7:$B$1455,0))=0,"n/a",((INDEX(Historical!$C$7:$C$1455,MATCH(B173,Historical!$B$7:$B$1455,0))/INDEX(Historical!$O$7:$O$1455,MATCH(B173,Historical!$B$7:$B$1455,0)))^(1/10)-1)*100)</f>
        <v>n/a</v>
      </c>
      <c r="W173" s="825" t="str">
        <f>IF(OR(U173&lt;=0,U173="n/a",V173&lt;=0,V173="n/a"),"n/a",U173/V173)</f>
        <v>n/a</v>
      </c>
      <c r="X173" s="826" t="str">
        <f>IF(OR(AJ173&lt;=0,AJ173="n/a",U173&lt;=0,U173="n/a"),"n/a",U173/AJ173)</f>
        <v>n/a</v>
      </c>
      <c r="Y173" s="780"/>
      <c r="Z173" s="766">
        <f>IF(OR(AC173&lt;0.01,AC173="n/a"),"n/a",M173/AC173*100)</f>
        <v>28.248587570621471</v>
      </c>
      <c r="AA173" s="1042">
        <f>IF(OR(AC173&lt;0.01,AC173="n/a"),"n/a",I173/AC173)</f>
        <v>18.310734463276834</v>
      </c>
      <c r="AB173" s="1043">
        <v>1</v>
      </c>
      <c r="AC173" s="1021">
        <v>7.08</v>
      </c>
      <c r="AD173" s="1021">
        <v>1.17</v>
      </c>
      <c r="AE173" s="1021">
        <v>1.08</v>
      </c>
      <c r="AF173" s="1021">
        <v>6.68</v>
      </c>
      <c r="AG173" s="1021">
        <v>17.7</v>
      </c>
      <c r="AH173" s="1021">
        <v>39.300000000000004</v>
      </c>
      <c r="AI173" s="1021">
        <v>18.3</v>
      </c>
      <c r="AJ173" s="1021">
        <v>23.599999999999998</v>
      </c>
      <c r="AK173" s="1021">
        <v>15.6</v>
      </c>
      <c r="AL173" s="1034">
        <v>2110</v>
      </c>
      <c r="AM173" s="1028">
        <v>1.7000000000000002</v>
      </c>
      <c r="AN173" s="1021">
        <v>0.28000000000000003</v>
      </c>
      <c r="AO173" s="868" t="str">
        <f>IF(U173="n/a","n/a",IF(AA173&lt;0,"n/a",IF(AA173="n/a","n/a",J173+U173-AA173)))</f>
        <v>n/a</v>
      </c>
      <c r="AP173" s="869" t="str">
        <f>IF(U173="n/a","n/a",J173+U173)</f>
        <v>n/a</v>
      </c>
      <c r="AQ173" s="1044">
        <f>IF(OR(AC173&lt;0.01,AF173="n/a"),"n/a",(I173/SQRT(22.5*AC173*(I173/AF173))-1)*100)</f>
        <v>133.15774937886462</v>
      </c>
      <c r="AR173" s="766">
        <f>INDEX(Historical!$C$7:$C$1455,MATCH(B173,Historical!$B$7:$B$1455,0))*IF(AH173="n/a",1.03,IF(AH173&lt;0,1.01,IF(AH173&gt;10,1.1,(1+AH173/100))))</f>
        <v>1.54</v>
      </c>
      <c r="AS173" s="1042">
        <f>IF($AI173="n/a",1.03*AR173,IF($AI173&lt;0,1.01*AR173,IF($AI173&gt;10,1.1*AR173,(1+$AI173/100)*AR173)))</f>
        <v>1.6940000000000002</v>
      </c>
      <c r="AT173" s="1042">
        <f>IF($AK173="n/a",1.03*AS173,IF($AK173&lt;0,1.01*AS173,IF($AK173&gt;10,1.1*AS173,(1+$AK173/100)*AS173)))</f>
        <v>1.8634000000000004</v>
      </c>
      <c r="AU173" s="1042">
        <f>IF($AK173="n/a",1.03*AT173,IF($AK173&lt;0,1.01*AT173,IF($AK173&gt;10,1.1*AT173,(1+$AK173/100)*AT173)))</f>
        <v>2.0497400000000008</v>
      </c>
      <c r="AV173" s="1042">
        <f>IF($AK173="n/a",1.03*AU173,IF($AK173&lt;0,1.01*AU173,IF($AK173&gt;10,1.1*AU173,(1+$AK173/100)*AU173)))</f>
        <v>2.2547140000000012</v>
      </c>
      <c r="AW173" s="766">
        <f>SUM(AR173:AV173)</f>
        <v>9.4018540000000019</v>
      </c>
      <c r="AX173" s="877">
        <f>AW173/I173*100</f>
        <v>7.2522786177105854</v>
      </c>
      <c r="AY173" s="1212">
        <v>0.32</v>
      </c>
      <c r="AZ173" s="1028">
        <v>15.18</v>
      </c>
      <c r="BA173" s="1028">
        <v>-19.8</v>
      </c>
      <c r="BB173" s="1028">
        <v>-3.93</v>
      </c>
      <c r="BC173" s="1028">
        <v>-1.66</v>
      </c>
      <c r="BE173" s="721">
        <v>2014</v>
      </c>
      <c r="BF173" s="1057">
        <f>IF(BE173&gt;2008,0,IF(BE173&gt;2001,1,IF(BE173&gt;1990,2,IF(BE173&gt;1980,3,IF(BE173&gt;1973,4,IF(BE173&gt;1970,5,IF(BE173&gt;1960,6,IF(BE173&gt;1958,7,IF(BE173&gt;1953,8,9)))))))))</f>
        <v>0</v>
      </c>
    </row>
    <row r="174" spans="1:58" ht="11.25" customHeight="1" x14ac:dyDescent="0.2">
      <c r="A174" s="1027" t="s">
        <v>511</v>
      </c>
      <c r="B174" s="1031" t="s">
        <v>512</v>
      </c>
      <c r="C174" s="1181" t="s">
        <v>109</v>
      </c>
      <c r="D174" s="1181" t="s">
        <v>119</v>
      </c>
      <c r="E174" s="857">
        <v>25</v>
      </c>
      <c r="F174" s="1245">
        <v>118</v>
      </c>
      <c r="G174" s="1103" t="s">
        <v>38</v>
      </c>
      <c r="H174" s="1103" t="s">
        <v>38</v>
      </c>
      <c r="I174" s="1021">
        <v>133.74</v>
      </c>
      <c r="J174" s="766">
        <f>(M174/I174)*100</f>
        <v>2.18334081052789</v>
      </c>
      <c r="K174" s="1040">
        <v>0.73</v>
      </c>
      <c r="L174" s="1043">
        <v>4</v>
      </c>
      <c r="M174" s="756">
        <f>K174*L174</f>
        <v>2.92</v>
      </c>
      <c r="N174" s="1026" t="s">
        <v>513</v>
      </c>
      <c r="O174" s="861">
        <v>0.71</v>
      </c>
      <c r="P174" s="1016">
        <v>43272</v>
      </c>
      <c r="Q174" s="1016">
        <v>43294</v>
      </c>
      <c r="R174" s="756">
        <f>(K174-O174)/O174*100</f>
        <v>2.8169014084507067</v>
      </c>
      <c r="S174" s="824">
        <f>IF(INDEX(Historical!$D$7:$D$1455,MATCH(B174,Historical!$B$7:$B$1455,0))=0,"n/a",(INDEX(Historical!$C$7:$C$1455,MATCH(B174,Historical!$B$7:$B$1455,0))/INDEX(Historical!$D$7:$D$1455,MATCH(B174,Historical!$B$7:$B$1455,0))-1)*100)</f>
        <v>2.9411764705882248</v>
      </c>
      <c r="T174" s="824">
        <f>IF(INDEX(Historical!$F$7:$F$1455,MATCH(B174,Historical!$B$7:$B$1455,0))=0,"n/a",((INDEX(Historical!$C$7:$C$1455,MATCH(B174,Historical!$B$7:$B$1455,0))/INDEX(Historical!$F$7:$F$1455,MATCH(B174,Historical!$B$7:$B$1455,0)))^(1/3)-1)*100)</f>
        <v>3.0321324952139239</v>
      </c>
      <c r="U174" s="824">
        <f>IF(INDEX(Historical!$I$7:$I$1455,MATCH(B174,Historical!$B$7:$B$1455,0))=0,"n/a",((INDEX(Historical!$C$7:$C$1455,MATCH(B174,Historical!$B$7:$B$1455,0))/INDEX(Historical!$I$7:$I$1455,MATCH(B174,Historical!$B$7:$B$1455,0)))^(1/5)-1)*100)</f>
        <v>7.8378847447948985</v>
      </c>
      <c r="V174" s="824">
        <f>IF(INDEX(Historical!$O$7:$O$1455,MATCH(B174,Historical!$B$7:$B$1455,0))=0,"n/a",((INDEX(Historical!$C$7:$C$1455,MATCH(B174,Historical!$B$7:$B$1455,0))/INDEX(Historical!$O$7:$O$1455,MATCH(B174,Historical!$B$7:$B$1455,0)))^(1/10)-1)*100)</f>
        <v>10.411032000450016</v>
      </c>
      <c r="W174" s="825">
        <f>IF(OR(U174&lt;=0,U174="n/a",V174&lt;=0,V174="n/a"),"n/a",U174/V174)</f>
        <v>0.75284416995895387</v>
      </c>
      <c r="X174" s="826" t="str">
        <f>IF(OR(AJ174&lt;=0,AJ174="n/a",U174&lt;=0,U174="n/a"),"n/a",U174/AJ174)</f>
        <v>n/a</v>
      </c>
      <c r="Y174" s="1032" t="s">
        <v>514</v>
      </c>
      <c r="Z174" s="766">
        <f>IF(OR(AC174&lt;0.01,AC174="n/a"),"n/a",M174/AC174*100)</f>
        <v>29.170829170829172</v>
      </c>
      <c r="AA174" s="1042">
        <f>IF(OR(AC174&lt;0.01,AC174="n/a"),"n/a",I174/AC174)</f>
        <v>13.360639360639361</v>
      </c>
      <c r="AB174" s="1043">
        <v>12</v>
      </c>
      <c r="AC174" s="1021">
        <v>10.01</v>
      </c>
      <c r="AD174" s="1021">
        <v>1.24</v>
      </c>
      <c r="AE174" s="1021">
        <v>1.88</v>
      </c>
      <c r="AF174" s="1021">
        <v>1.22</v>
      </c>
      <c r="AG174" s="1021">
        <v>10.100000000000001</v>
      </c>
      <c r="AH174" s="1021">
        <v>-18.399999999999999</v>
      </c>
      <c r="AI174" s="1021">
        <v>11.93</v>
      </c>
      <c r="AJ174" s="1021">
        <v>-1.7000000000000002</v>
      </c>
      <c r="AK174" s="1021">
        <v>10.74</v>
      </c>
      <c r="AL174" s="1034">
        <v>62140</v>
      </c>
      <c r="AM174" s="1028">
        <v>0.5</v>
      </c>
      <c r="AN174" s="1021">
        <v>0.25</v>
      </c>
      <c r="AO174" s="868">
        <f>IF(U174="n/a","n/a",IF(AA174&lt;0,"n/a",IF(AA174="n/a","n/a",J174+U174-AA174)))</f>
        <v>-3.3394138053165729</v>
      </c>
      <c r="AP174" s="869">
        <f>IF(U174="n/a","n/a",J174+U174)</f>
        <v>10.021225555322788</v>
      </c>
      <c r="AQ174" s="1044">
        <f>IF(OR(AC174&lt;0.01,AF174="n/a"),"n/a",(I174/SQRT(22.5*AC174*(I174/AF174))-1)*100)</f>
        <v>-14.885749933189418</v>
      </c>
      <c r="AR174" s="766">
        <f>INDEX(Historical!$C$7:$C$1455,MATCH(B174,Historical!$B$7:$B$1455,0))*IF(AH174="n/a",1.03,IF(AH174&lt;0,1.01,IF(AH174&gt;10,1.1,(1+AH174/100))))</f>
        <v>2.8279999999999998</v>
      </c>
      <c r="AS174" s="1042">
        <f>IF($AI174="n/a",1.03*AR174,IF($AI174&lt;0,1.01*AR174,IF($AI174&gt;10,1.1*AR174,(1+$AI174/100)*AR174)))</f>
        <v>3.1108000000000002</v>
      </c>
      <c r="AT174" s="1042">
        <f>IF($AK174="n/a",1.03*AS174,IF($AK174&lt;0,1.01*AS174,IF($AK174&gt;10,1.1*AS174,(1+$AK174/100)*AS174)))</f>
        <v>3.4218800000000007</v>
      </c>
      <c r="AU174" s="1042">
        <f>IF($AK174="n/a",1.03*AT174,IF($AK174&lt;0,1.01*AT174,IF($AK174&gt;10,1.1*AT174,(1+$AK174/100)*AT174)))</f>
        <v>3.7640680000000009</v>
      </c>
      <c r="AV174" s="1042">
        <f>IF($AK174="n/a",1.03*AU174,IF($AK174&lt;0,1.01*AU174,IF($AK174&gt;10,1.1*AU174,(1+$AK174/100)*AU174)))</f>
        <v>4.1404748000000016</v>
      </c>
      <c r="AW174" s="766">
        <f>SUM(AR174:AV174)</f>
        <v>17.265222800000004</v>
      </c>
      <c r="AX174" s="877">
        <f>AW174/I174*100</f>
        <v>12.909542993868703</v>
      </c>
      <c r="AY174" s="1212">
        <v>0.97</v>
      </c>
      <c r="AZ174" s="1028">
        <v>10.99</v>
      </c>
      <c r="BA174" s="1028">
        <v>-15.09</v>
      </c>
      <c r="BB174" s="1028">
        <v>2.42</v>
      </c>
      <c r="BC174" s="1028">
        <v>-0.36</v>
      </c>
      <c r="BE174" s="721">
        <v>1994</v>
      </c>
      <c r="BF174" s="1057">
        <f>IF(BE174&gt;2008,0,IF(BE174&gt;2001,1,IF(BE174&gt;1990,2,IF(BE174&gt;1980,3,IF(BE174&gt;1973,4,IF(BE174&gt;1970,5,IF(BE174&gt;1960,6,IF(BE174&gt;1958,7,IF(BE174&gt;1953,8,9)))))))))</f>
        <v>2</v>
      </c>
    </row>
    <row r="175" spans="1:58" ht="11.25" customHeight="1" x14ac:dyDescent="0.2">
      <c r="A175" s="1019" t="s">
        <v>515</v>
      </c>
      <c r="B175" s="1031" t="s">
        <v>516</v>
      </c>
      <c r="C175" s="1181" t="s">
        <v>129</v>
      </c>
      <c r="D175" s="1181" t="s">
        <v>4449</v>
      </c>
      <c r="E175" s="857">
        <v>22</v>
      </c>
      <c r="F175" s="1245">
        <v>148</v>
      </c>
      <c r="G175" s="1182" t="s">
        <v>116</v>
      </c>
      <c r="H175" s="1182" t="s">
        <v>116</v>
      </c>
      <c r="I175" s="1030">
        <v>66.19</v>
      </c>
      <c r="J175" s="766">
        <f>(M175/I175)*100</f>
        <v>1.3143979453089589</v>
      </c>
      <c r="K175" s="1040">
        <v>0.2175</v>
      </c>
      <c r="L175" s="1043">
        <v>4</v>
      </c>
      <c r="M175" s="756">
        <f>K175*L175</f>
        <v>0.87</v>
      </c>
      <c r="N175" s="1026" t="s">
        <v>120</v>
      </c>
      <c r="O175" s="861">
        <v>0.19</v>
      </c>
      <c r="P175" s="1016">
        <v>43145</v>
      </c>
      <c r="Q175" s="1016">
        <v>43160</v>
      </c>
      <c r="R175" s="756">
        <f>(K175-O175)/O175*100</f>
        <v>14.473684210526313</v>
      </c>
      <c r="S175" s="824">
        <f>IF(INDEX(Historical!$D$7:$D$1455,MATCH(B175,Historical!$B$7:$B$1455,0))=0,"n/a",(INDEX(Historical!$C$7:$C$1455,MATCH(B175,Historical!$B$7:$B$1455,0))/INDEX(Historical!$D$7:$D$1455,MATCH(B175,Historical!$B$7:$B$1455,0))-1)*100)</f>
        <v>7.0422535211267734</v>
      </c>
      <c r="T175" s="824">
        <f>IF(INDEX(Historical!$F$7:$F$1455,MATCH(B175,Historical!$B$7:$B$1455,0))=0,"n/a",((INDEX(Historical!$C$7:$C$1455,MATCH(B175,Historical!$B$7:$B$1455,0))/INDEX(Historical!$F$7:$F$1455,MATCH(B175,Historical!$B$7:$B$1455,0)))^(1/3)-1)*100)</f>
        <v>7.0222229910164247</v>
      </c>
      <c r="U175" s="824">
        <f>IF(INDEX(Historical!$I$7:$I$1455,MATCH(B175,Historical!$B$7:$B$1455,0))=0,"n/a",((INDEX(Historical!$C$7:$C$1455,MATCH(B175,Historical!$B$7:$B$1455,0))/INDEX(Historical!$I$7:$I$1455,MATCH(B175,Historical!$B$7:$B$1455,0)))^(1/5)-1)*100)</f>
        <v>9.6262279352954181</v>
      </c>
      <c r="V175" s="824">
        <f>IF(INDEX(Historical!$O$7:$O$1455,MATCH(B175,Historical!$B$7:$B$1455,0))=0,"n/a",((INDEX(Historical!$C$7:$C$1455,MATCH(B175,Historical!$B$7:$B$1455,0))/INDEX(Historical!$O$7:$O$1455,MATCH(B175,Historical!$B$7:$B$1455,0)))^(1/10)-1)*100)</f>
        <v>26.059399184033726</v>
      </c>
      <c r="W175" s="825">
        <f>IF(OR(U175&lt;=0,U175="n/a",V175&lt;=0,V175="n/a"),"n/a",U175/V175)</f>
        <v>0.36939562064781944</v>
      </c>
      <c r="X175" s="826">
        <f>IF(OR(AJ175&lt;=0,AJ175="n/a",U175&lt;=0,U175="n/a"),"n/a",U175/AJ175)</f>
        <v>1.1459795161065973</v>
      </c>
      <c r="Y175" s="777"/>
      <c r="Z175" s="766">
        <f>IF(OR(AC175&lt;0.01,AC175="n/a"),"n/a",M175/AC175*100)</f>
        <v>39.013452914798208</v>
      </c>
      <c r="AA175" s="1042">
        <f>IF(OR(AC175&lt;0.01,AC175="n/a"),"n/a",I175/AC175)</f>
        <v>29.681614349775785</v>
      </c>
      <c r="AB175" s="1043">
        <v>12</v>
      </c>
      <c r="AC175" s="1021">
        <v>2.23</v>
      </c>
      <c r="AD175" s="1021">
        <v>2.9</v>
      </c>
      <c r="AE175" s="1021">
        <v>3.96</v>
      </c>
      <c r="AF175" s="1021">
        <v>6.91</v>
      </c>
      <c r="AG175" s="1021">
        <v>37.200000000000003</v>
      </c>
      <c r="AH175" s="1021">
        <v>4.9000000000000004</v>
      </c>
      <c r="AI175" s="1021">
        <v>8.1</v>
      </c>
      <c r="AJ175" s="1021">
        <v>8.4</v>
      </c>
      <c r="AK175" s="1021">
        <v>10.26</v>
      </c>
      <c r="AL175" s="1034">
        <v>16260.000000000002</v>
      </c>
      <c r="AM175" s="1028">
        <v>0.2</v>
      </c>
      <c r="AN175" s="1021">
        <v>0.89</v>
      </c>
      <c r="AO175" s="868">
        <f>IF(U175="n/a","n/a",IF(AA175&lt;0,"n/a",IF(AA175="n/a","n/a",J175+U175-AA175)))</f>
        <v>-18.740988469171405</v>
      </c>
      <c r="AP175" s="869">
        <f>IF(U175="n/a","n/a",J175+U175)</f>
        <v>10.940625880604378</v>
      </c>
      <c r="AQ175" s="1044">
        <f>IF(OR(AC175&lt;0.01,AF175="n/a"),"n/a",(I175/SQRT(22.5*AC175*(I175/AF175))-1)*100)</f>
        <v>201.91975030678501</v>
      </c>
      <c r="AR175" s="766">
        <f>INDEX(Historical!$C$7:$C$1455,MATCH(B175,Historical!$B$7:$B$1455,0))*IF(AH175="n/a",1.03,IF(AH175&lt;0,1.01,IF(AH175&gt;10,1.1,(1+AH175/100))))</f>
        <v>0.79723999999999995</v>
      </c>
      <c r="AS175" s="1042">
        <f>IF($AI175="n/a",1.03*AR175,IF($AI175&lt;0,1.01*AR175,IF($AI175&gt;10,1.1*AR175,(1+$AI175/100)*AR175)))</f>
        <v>0.86181643999999991</v>
      </c>
      <c r="AT175" s="1042">
        <f>IF($AK175="n/a",1.03*AS175,IF($AK175&lt;0,1.01*AS175,IF($AK175&gt;10,1.1*AS175,(1+$AK175/100)*AS175)))</f>
        <v>0.94799808399999996</v>
      </c>
      <c r="AU175" s="1042">
        <f>IF($AK175="n/a",1.03*AT175,IF($AK175&lt;0,1.01*AT175,IF($AK175&gt;10,1.1*AT175,(1+$AK175/100)*AT175)))</f>
        <v>1.0427978924000001</v>
      </c>
      <c r="AV175" s="1042">
        <f>IF($AK175="n/a",1.03*AU175,IF($AK175&lt;0,1.01*AU175,IF($AK175&gt;10,1.1*AU175,(1+$AK175/100)*AU175)))</f>
        <v>1.1470776816400001</v>
      </c>
      <c r="AW175" s="766">
        <f>SUM(AR175:AV175)</f>
        <v>4.7969300980399998</v>
      </c>
      <c r="AX175" s="877">
        <f>AW175/I175*100</f>
        <v>7.247212717993655</v>
      </c>
      <c r="AY175" s="1212">
        <v>0.24</v>
      </c>
      <c r="AZ175" s="1028">
        <v>47.52</v>
      </c>
      <c r="BA175" s="1028">
        <v>-2.56</v>
      </c>
      <c r="BB175" s="1028">
        <v>7.42</v>
      </c>
      <c r="BC175" s="1028">
        <v>22.42</v>
      </c>
      <c r="BE175" s="721">
        <v>1997</v>
      </c>
      <c r="BF175" s="1057">
        <f>IF(BE175&gt;2008,0,IF(BE175&gt;2001,1,IF(BE175&gt;1990,2,IF(BE175&gt;1980,3,IF(BE175&gt;1973,4,IF(BE175&gt;1970,5,IF(BE175&gt;1960,6,IF(BE175&gt;1958,7,IF(BE175&gt;1953,8,9)))))))))</f>
        <v>2</v>
      </c>
    </row>
    <row r="176" spans="1:58" ht="11.25" customHeight="1" x14ac:dyDescent="0.2">
      <c r="A176" s="1027" t="s">
        <v>1075</v>
      </c>
      <c r="B176" s="1031" t="s">
        <v>1076</v>
      </c>
      <c r="C176" s="1181" t="s">
        <v>248</v>
      </c>
      <c r="D176" s="1181" t="s">
        <v>4448</v>
      </c>
      <c r="E176" s="857">
        <v>8</v>
      </c>
      <c r="F176" s="1245">
        <v>553</v>
      </c>
      <c r="G176" s="1245" t="s">
        <v>107</v>
      </c>
      <c r="H176" s="1245" t="s">
        <v>107</v>
      </c>
      <c r="I176" s="1030">
        <v>277.76</v>
      </c>
      <c r="J176" s="766">
        <f>(M176/I176)*100</f>
        <v>0.58683755760368661</v>
      </c>
      <c r="K176" s="1033">
        <v>1.63</v>
      </c>
      <c r="L176" s="1043">
        <v>1</v>
      </c>
      <c r="M176" s="756">
        <f>K176*L176</f>
        <v>1.63</v>
      </c>
      <c r="N176" s="1026" t="s">
        <v>986</v>
      </c>
      <c r="O176" s="860">
        <v>1.52</v>
      </c>
      <c r="P176" s="1016">
        <v>43440</v>
      </c>
      <c r="Q176" s="1016">
        <v>43469</v>
      </c>
      <c r="R176" s="756">
        <f>(K176-O176)/O176*100</f>
        <v>7.2368421052631495</v>
      </c>
      <c r="S176" s="824">
        <f>IF(INDEX(Historical!$D$7:$D$1455,MATCH(B176,Historical!$B$7:$B$1455,0))=0,"n/a",(INDEX(Historical!$C$7:$C$1455,MATCH(B176,Historical!$B$7:$B$1455,0))/INDEX(Historical!$D$7:$D$1455,MATCH(B176,Historical!$B$7:$B$1455,0))-1)*100)</f>
        <v>14.782608695652177</v>
      </c>
      <c r="T176" s="824">
        <f>IF(INDEX(Historical!$F$7:$F$1455,MATCH(B176,Historical!$B$7:$B$1455,0))=0,"n/a",((INDEX(Historical!$C$7:$C$1455,MATCH(B176,Historical!$B$7:$B$1455,0))/INDEX(Historical!$F$7:$F$1455,MATCH(B176,Historical!$B$7:$B$1455,0)))^(1/3)-1)*100)</f>
        <v>14.90834232364584</v>
      </c>
      <c r="U176" s="824">
        <f>IF(INDEX(Historical!$I$7:$I$1455,MATCH(B176,Historical!$B$7:$B$1455,0))=0,"n/a",((INDEX(Historical!$C$7:$C$1455,MATCH(B176,Historical!$B$7:$B$1455,0))/INDEX(Historical!$I$7:$I$1455,MATCH(B176,Historical!$B$7:$B$1455,0)))^(1/5)-1)*100)</f>
        <v>17.080491296489232</v>
      </c>
      <c r="V176" s="824">
        <f>IF(INDEX(Historical!$O$7:$O$1455,MATCH(B176,Historical!$B$7:$B$1455,0))=0,"n/a",((INDEX(Historical!$C$7:$C$1455,MATCH(B176,Historical!$B$7:$B$1455,0))/INDEX(Historical!$O$7:$O$1455,MATCH(B176,Historical!$B$7:$B$1455,0)))^(1/10)-1)*100)</f>
        <v>10.194620275875476</v>
      </c>
      <c r="W176" s="825">
        <f>IF(OR(U176&lt;=0,U176="n/a",V176&lt;=0,V176="n/a"),"n/a",U176/V176)</f>
        <v>1.675441638263709</v>
      </c>
      <c r="X176" s="826">
        <f>IF(OR(AJ176&lt;=0,AJ176="n/a",U176&lt;=0,U176="n/a"),"n/a",U176/AJ176)</f>
        <v>4.2701228241223079</v>
      </c>
      <c r="Y176" s="1032"/>
      <c r="Z176" s="766">
        <f>IF(OR(AC176&lt;0.01,AC176="n/a"),"n/a",M176/AC176*100)</f>
        <v>14.285714285714285</v>
      </c>
      <c r="AA176" s="1042">
        <f>IF(OR(AC176&lt;0.01,AC176="n/a"),"n/a",I176/AC176)</f>
        <v>24.343558282208587</v>
      </c>
      <c r="AB176" s="1043">
        <v>12</v>
      </c>
      <c r="AC176" s="1021">
        <v>11.41</v>
      </c>
      <c r="AD176" s="1021">
        <v>2.0299999999999998</v>
      </c>
      <c r="AE176" s="1021">
        <v>3.9</v>
      </c>
      <c r="AF176" s="1021">
        <v>7.34</v>
      </c>
      <c r="AG176" s="1021" t="s">
        <v>138</v>
      </c>
      <c r="AH176" s="1021">
        <v>-29.7</v>
      </c>
      <c r="AI176" s="1021">
        <v>21.099999999999998</v>
      </c>
      <c r="AJ176" s="1021">
        <v>4</v>
      </c>
      <c r="AK176" s="1021">
        <v>12</v>
      </c>
      <c r="AL176" s="1034">
        <v>3780</v>
      </c>
      <c r="AM176" s="1028">
        <v>0.5</v>
      </c>
      <c r="AN176" s="1021">
        <v>1.72</v>
      </c>
      <c r="AO176" s="868">
        <f>IF(U176="n/a","n/a",IF(AA176&lt;0,"n/a",IF(AA176="n/a","n/a",J176+U176-AA176)))</f>
        <v>-6.6762294281156684</v>
      </c>
      <c r="AP176" s="869">
        <f>IF(U176="n/a","n/a",J176+U176)</f>
        <v>17.667328854092919</v>
      </c>
      <c r="AQ176" s="1044">
        <f>IF(OR(AC176&lt;0.01,AF176="n/a"),"n/a",(I176/SQRT(22.5*AC176*(I176/AF176))-1)*100)</f>
        <v>181.80506879079141</v>
      </c>
      <c r="AR176" s="766">
        <f>INDEX(Historical!$C$7:$C$1455,MATCH(B176,Historical!$B$7:$B$1455,0))*IF(AH176="n/a",1.03,IF(AH176&lt;0,1.01,IF(AH176&gt;10,1.1,(1+AH176/100))))</f>
        <v>1.3332000000000002</v>
      </c>
      <c r="AS176" s="1042">
        <f>IF($AI176="n/a",1.03*AR176,IF($AI176&lt;0,1.01*AR176,IF($AI176&gt;10,1.1*AR176,(1+$AI176/100)*AR176)))</f>
        <v>1.4665200000000003</v>
      </c>
      <c r="AT176" s="1042">
        <f>IF($AK176="n/a",1.03*AS176,IF($AK176&lt;0,1.01*AS176,IF($AK176&gt;10,1.1*AS176,(1+$AK176/100)*AS176)))</f>
        <v>1.6131720000000005</v>
      </c>
      <c r="AU176" s="1042">
        <f>IF($AK176="n/a",1.03*AT176,IF($AK176&lt;0,1.01*AT176,IF($AK176&gt;10,1.1*AT176,(1+$AK176/100)*AT176)))</f>
        <v>1.7744892000000008</v>
      </c>
      <c r="AV176" s="1042">
        <f>IF($AK176="n/a",1.03*AU176,IF($AK176&lt;0,1.01*AU176,IF($AK176&gt;10,1.1*AU176,(1+$AK176/100)*AU176)))</f>
        <v>1.951938120000001</v>
      </c>
      <c r="AW176" s="766">
        <f>SUM(AR176:AV176)</f>
        <v>8.139319320000002</v>
      </c>
      <c r="AX176" s="877">
        <f>AW176/I176*100</f>
        <v>2.9303424971198164</v>
      </c>
      <c r="AY176" s="1212">
        <v>1.02</v>
      </c>
      <c r="AZ176" s="1028">
        <v>24.610000000000003</v>
      </c>
      <c r="BA176" s="1028">
        <v>-11.709999999999999</v>
      </c>
      <c r="BB176" s="1028">
        <v>2.69</v>
      </c>
      <c r="BC176" s="1028">
        <v>0.54</v>
      </c>
      <c r="BE176" s="721">
        <v>2012</v>
      </c>
      <c r="BF176" s="1057">
        <f>IF(BE176&gt;2008,0,IF(BE176&gt;2001,1,IF(BE176&gt;1990,2,IF(BE176&gt;1980,3,IF(BE176&gt;1973,4,IF(BE176&gt;1970,5,IF(BE176&gt;1960,6,IF(BE176&gt;1958,7,IF(BE176&gt;1953,8,9)))))))))</f>
        <v>0</v>
      </c>
    </row>
    <row r="177" spans="1:58" ht="11.25" customHeight="1" x14ac:dyDescent="0.2">
      <c r="A177" s="1019" t="s">
        <v>181</v>
      </c>
      <c r="B177" s="1031" t="s">
        <v>182</v>
      </c>
      <c r="C177" s="1181" t="s">
        <v>109</v>
      </c>
      <c r="D177" s="1181" t="s">
        <v>119</v>
      </c>
      <c r="E177" s="857">
        <v>58</v>
      </c>
      <c r="F177" s="1245">
        <v>10</v>
      </c>
      <c r="G177" s="1245" t="s">
        <v>38</v>
      </c>
      <c r="H177" s="1245" t="s">
        <v>38</v>
      </c>
      <c r="I177" s="1021">
        <v>81.73</v>
      </c>
      <c r="J177" s="766">
        <f>(M177/I177)*100</f>
        <v>2.5939067661813286</v>
      </c>
      <c r="K177" s="1033">
        <v>0.53</v>
      </c>
      <c r="L177" s="1043">
        <v>4</v>
      </c>
      <c r="M177" s="756">
        <f>K177*L177</f>
        <v>2.12</v>
      </c>
      <c r="N177" s="1026" t="s">
        <v>221</v>
      </c>
      <c r="O177" s="860">
        <v>0.5</v>
      </c>
      <c r="P177" s="1016">
        <v>43179</v>
      </c>
      <c r="Q177" s="1016">
        <v>43206</v>
      </c>
      <c r="R177" s="756">
        <f>(K177-O177)/O177*100</f>
        <v>6.0000000000000053</v>
      </c>
      <c r="S177" s="824">
        <f>IF(INDEX(Historical!$D$7:$D$1455,MATCH(B177,Historical!$B$7:$B$1455,0))=0,"n/a",(INDEX(Historical!$C$7:$C$1455,MATCH(B177,Historical!$B$7:$B$1455,0))/INDEX(Historical!$D$7:$D$1455,MATCH(B177,Historical!$B$7:$B$1455,0))-1)*100)</f>
        <v>4.2105263157894868</v>
      </c>
      <c r="T177" s="824">
        <f>IF(INDEX(Historical!$F$7:$F$1455,MATCH(B177,Historical!$B$7:$B$1455,0))=0,"n/a",((INDEX(Historical!$C$7:$C$1455,MATCH(B177,Historical!$B$7:$B$1455,0))/INDEX(Historical!$F$7:$F$1455,MATCH(B177,Historical!$B$7:$B$1455,0)))^(1/3)-1)*100)</f>
        <v>4.4011575622509014</v>
      </c>
      <c r="U177" s="824">
        <f>IF(INDEX(Historical!$I$7:$I$1455,MATCH(B177,Historical!$B$7:$B$1455,0))=0,"n/a",((INDEX(Historical!$C$7:$C$1455,MATCH(B177,Historical!$B$7:$B$1455,0))/INDEX(Historical!$I$7:$I$1455,MATCH(B177,Historical!$B$7:$B$1455,0)))^(1/5)-1)*100)</f>
        <v>4.1594151572198701</v>
      </c>
      <c r="V177" s="824">
        <f>IF(INDEX(Historical!$O$7:$O$1455,MATCH(B177,Historical!$B$7:$B$1455,0))=0,"n/a",((INDEX(Historical!$C$7:$C$1455,MATCH(B177,Historical!$B$7:$B$1455,0))/INDEX(Historical!$O$7:$O$1455,MATCH(B177,Historical!$B$7:$B$1455,0)))^(1/10)-1)*100)</f>
        <v>3.5270205549278177</v>
      </c>
      <c r="W177" s="825">
        <f>IF(OR(U177&lt;=0,U177="n/a",V177&lt;=0,V177="n/a"),"n/a",U177/V177)</f>
        <v>1.1792999480562978</v>
      </c>
      <c r="X177" s="826">
        <f>IF(OR(AJ177&lt;=0,AJ177="n/a",U177&lt;=0,U177="n/a"),"n/a",U177/AJ177)</f>
        <v>0.79988753023459036</v>
      </c>
      <c r="Y177" s="781"/>
      <c r="Z177" s="766">
        <f>IF(OR(AC177&lt;0.01,AC177="n/a"),"n/a",M177/AC177*100)</f>
        <v>39.332096474953623</v>
      </c>
      <c r="AA177" s="1042">
        <f>IF(OR(AC177&lt;0.01,AC177="n/a"),"n/a",I177/AC177)</f>
        <v>15.163265306122451</v>
      </c>
      <c r="AB177" s="1043">
        <v>12</v>
      </c>
      <c r="AC177" s="1021">
        <v>5.39</v>
      </c>
      <c r="AD177" s="1021">
        <v>2.1800000000000002</v>
      </c>
      <c r="AE177" s="1021">
        <v>2.2000000000000002</v>
      </c>
      <c r="AF177" s="1021">
        <v>1.6</v>
      </c>
      <c r="AG177" s="1021">
        <v>17</v>
      </c>
      <c r="AH177" s="1021">
        <v>-6.7</v>
      </c>
      <c r="AI177" s="1021">
        <v>2.54</v>
      </c>
      <c r="AJ177" s="1021">
        <v>5.2</v>
      </c>
      <c r="AK177" s="1021">
        <v>6.94</v>
      </c>
      <c r="AL177" s="1034">
        <v>13420</v>
      </c>
      <c r="AM177" s="1028">
        <v>0.3</v>
      </c>
      <c r="AN177" s="1021">
        <v>0.1</v>
      </c>
      <c r="AO177" s="868">
        <f>IF(U177="n/a","n/a",IF(AA177&lt;0,"n/a",IF(AA177="n/a","n/a",J177+U177-AA177)))</f>
        <v>-8.4099433827212522</v>
      </c>
      <c r="AP177" s="869">
        <f>IF(U177="n/a","n/a",J177+U177)</f>
        <v>6.7533219234011987</v>
      </c>
      <c r="AQ177" s="1044">
        <f>IF(OR(AC177&lt;0.01,AF177="n/a"),"n/a",(I177/SQRT(22.5*AC177*(I177/AF177))-1)*100)</f>
        <v>3.8401003462019911</v>
      </c>
      <c r="AR177" s="766">
        <f>INDEX(Historical!$C$7:$C$1455,MATCH(B177,Historical!$B$7:$B$1455,0))*IF(AH177="n/a",1.03,IF(AH177&lt;0,1.01,IF(AH177&gt;10,1.1,(1+AH177/100))))</f>
        <v>1.9998</v>
      </c>
      <c r="AS177" s="1042">
        <f>IF($AI177="n/a",1.03*AR177,IF($AI177&lt;0,1.01*AR177,IF($AI177&gt;10,1.1*AR177,(1+$AI177/100)*AR177)))</f>
        <v>2.05059492</v>
      </c>
      <c r="AT177" s="1042">
        <f>IF($AK177="n/a",1.03*AS177,IF($AK177&lt;0,1.01*AS177,IF($AK177&gt;10,1.1*AS177,(1+$AK177/100)*AS177)))</f>
        <v>2.1929062074479999</v>
      </c>
      <c r="AU177" s="1042">
        <f>IF($AK177="n/a",1.03*AT177,IF($AK177&lt;0,1.01*AT177,IF($AK177&gt;10,1.1*AT177,(1+$AK177/100)*AT177)))</f>
        <v>2.3450938982448908</v>
      </c>
      <c r="AV177" s="1042">
        <f>IF($AK177="n/a",1.03*AU177,IF($AK177&lt;0,1.01*AU177,IF($AK177&gt;10,1.1*AU177,(1+$AK177/100)*AU177)))</f>
        <v>2.5078434147830859</v>
      </c>
      <c r="AW177" s="766">
        <f>SUM(AR177:AV177)</f>
        <v>11.096238440475977</v>
      </c>
      <c r="AX177" s="877">
        <f>AW177/I177*100</f>
        <v>13.576701872599994</v>
      </c>
      <c r="AY177" s="1212">
        <v>0.69</v>
      </c>
      <c r="AZ177" s="1028">
        <v>23.22</v>
      </c>
      <c r="BA177" s="1028">
        <v>-0.43</v>
      </c>
      <c r="BB177" s="1028">
        <v>5.38</v>
      </c>
      <c r="BC177" s="1028">
        <v>10.25</v>
      </c>
      <c r="BE177" s="721">
        <v>1961</v>
      </c>
      <c r="BF177" s="1057">
        <f>IF(BE177&gt;2008,0,IF(BE177&gt;2001,1,IF(BE177&gt;1990,2,IF(BE177&gt;1980,3,IF(BE177&gt;1973,4,IF(BE177&gt;1970,5,IF(BE177&gt;1960,6,IF(BE177&gt;1958,7,IF(BE177&gt;1953,8,9)))))))))</f>
        <v>6</v>
      </c>
    </row>
    <row r="178" spans="1:58" ht="11.25" customHeight="1" x14ac:dyDescent="0.2">
      <c r="A178" s="1019" t="s">
        <v>184</v>
      </c>
      <c r="B178" s="1031" t="s">
        <v>185</v>
      </c>
      <c r="C178" s="1181" t="s">
        <v>113</v>
      </c>
      <c r="D178" s="1181" t="s">
        <v>4417</v>
      </c>
      <c r="E178" s="857">
        <v>36</v>
      </c>
      <c r="F178" s="1245">
        <v>76</v>
      </c>
      <c r="G178" s="1070" t="s">
        <v>107</v>
      </c>
      <c r="H178" s="1070" t="s">
        <v>107</v>
      </c>
      <c r="I178" s="1021">
        <v>187.38</v>
      </c>
      <c r="J178" s="766">
        <f>(M178/I178)*100</f>
        <v>1.0940335147827944</v>
      </c>
      <c r="K178" s="1033">
        <v>2.0499999999999998</v>
      </c>
      <c r="L178" s="1043">
        <v>1</v>
      </c>
      <c r="M178" s="756">
        <f>K178*L178</f>
        <v>2.0499999999999998</v>
      </c>
      <c r="N178" s="1026" t="s">
        <v>173</v>
      </c>
      <c r="O178" s="860">
        <v>1.62</v>
      </c>
      <c r="P178" s="1016">
        <v>43412</v>
      </c>
      <c r="Q178" s="1016">
        <v>43441</v>
      </c>
      <c r="R178" s="756">
        <f>(K178-O178)/O178*100</f>
        <v>26.543209876543187</v>
      </c>
      <c r="S178" s="824">
        <f>IF(INDEX(Historical!$D$7:$D$1455,MATCH(B178,Historical!$B$7:$B$1455,0))=0,"n/a",(INDEX(Historical!$C$7:$C$1455,MATCH(B178,Historical!$B$7:$B$1455,0))/INDEX(Historical!$D$7:$D$1455,MATCH(B178,Historical!$B$7:$B$1455,0))-1)*100)</f>
        <v>21.804511278195491</v>
      </c>
      <c r="T178" s="824">
        <f>IF(INDEX(Historical!$F$7:$F$1455,MATCH(B178,Historical!$B$7:$B$1455,0))=0,"n/a",((INDEX(Historical!$C$7:$C$1455,MATCH(B178,Historical!$B$7:$B$1455,0))/INDEX(Historical!$F$7:$F$1455,MATCH(B178,Historical!$B$7:$B$1455,0)))^(1/3)-1)*100)</f>
        <v>23.983919891548222</v>
      </c>
      <c r="U178" s="824">
        <f>IF(INDEX(Historical!$I$7:$I$1455,MATCH(B178,Historical!$B$7:$B$1455,0))=0,"n/a",((INDEX(Historical!$C$7:$C$1455,MATCH(B178,Historical!$B$7:$B$1455,0))/INDEX(Historical!$I$7:$I$1455,MATCH(B178,Historical!$B$7:$B$1455,0)))^(1/5)-1)*100)</f>
        <v>20.411234264034594</v>
      </c>
      <c r="V178" s="824">
        <f>IF(INDEX(Historical!$O$7:$O$1455,MATCH(B178,Historical!$B$7:$B$1455,0))=0,"n/a",((INDEX(Historical!$C$7:$C$1455,MATCH(B178,Historical!$B$7:$B$1455,0))/INDEX(Historical!$O$7:$O$1455,MATCH(B178,Historical!$B$7:$B$1455,0)))^(1/10)-1)*100)</f>
        <v>15.304177120635586</v>
      </c>
      <c r="W178" s="825">
        <f>IF(OR(U178&lt;=0,U178="n/a",V178&lt;=0,V178="n/a"),"n/a",U178/V178)</f>
        <v>1.3337034786739916</v>
      </c>
      <c r="X178" s="826">
        <f>IF(OR(AJ178&lt;=0,AJ178="n/a",U178&lt;=0,U178="n/a"),"n/a",U178/AJ178)</f>
        <v>1.1866996665136391</v>
      </c>
      <c r="Y178" s="1032"/>
      <c r="Z178" s="766">
        <f>IF(OR(AC178&lt;0.01,AC178="n/a"),"n/a",M178/AC178*100)</f>
        <v>34.053156146179404</v>
      </c>
      <c r="AA178" s="1042">
        <f>IF(OR(AC178&lt;0.01,AC178="n/a"),"n/a",I178/AC178)</f>
        <v>31.126245847176079</v>
      </c>
      <c r="AB178" s="1043">
        <v>5</v>
      </c>
      <c r="AC178" s="1021">
        <v>6.02</v>
      </c>
      <c r="AD178" s="1021">
        <v>2</v>
      </c>
      <c r="AE178" s="1021">
        <v>3.06</v>
      </c>
      <c r="AF178" s="1021">
        <v>5.98</v>
      </c>
      <c r="AG178" s="1021">
        <v>28.000000000000004</v>
      </c>
      <c r="AH178" s="1021">
        <v>33.5</v>
      </c>
      <c r="AI178" s="1021">
        <v>12.85</v>
      </c>
      <c r="AJ178" s="1021">
        <v>17.2</v>
      </c>
      <c r="AK178" s="1021">
        <v>15.6</v>
      </c>
      <c r="AL178" s="1034">
        <v>20100</v>
      </c>
      <c r="AM178" s="1028">
        <v>1.5</v>
      </c>
      <c r="AN178" s="1021">
        <v>0</v>
      </c>
      <c r="AO178" s="868">
        <f>IF(U178="n/a","n/a",IF(AA178&lt;0,"n/a",IF(AA178="n/a","n/a",J178+U178-AA178)))</f>
        <v>-9.6209780683586921</v>
      </c>
      <c r="AP178" s="869">
        <f>IF(U178="n/a","n/a",J178+U178)</f>
        <v>21.505267778817387</v>
      </c>
      <c r="AQ178" s="1044">
        <f>IF(OR(AC178&lt;0.01,AF178="n/a"),"n/a",(I178/SQRT(22.5*AC178*(I178/AF178))-1)*100)</f>
        <v>187.62239919427773</v>
      </c>
      <c r="AR178" s="766">
        <f>INDEX(Historical!$C$7:$C$1455,MATCH(B178,Historical!$B$7:$B$1455,0))*IF(AH178="n/a",1.03,IF(AH178&lt;0,1.01,IF(AH178&gt;10,1.1,(1+AH178/100))))</f>
        <v>1.7820000000000003</v>
      </c>
      <c r="AS178" s="1042">
        <f>IF($AI178="n/a",1.03*AR178,IF($AI178&lt;0,1.01*AR178,IF($AI178&gt;10,1.1*AR178,(1+$AI178/100)*AR178)))</f>
        <v>1.9602000000000004</v>
      </c>
      <c r="AT178" s="1042">
        <f>IF($AK178="n/a",1.03*AS178,IF($AK178&lt;0,1.01*AS178,IF($AK178&gt;10,1.1*AS178,(1+$AK178/100)*AS178)))</f>
        <v>2.1562200000000007</v>
      </c>
      <c r="AU178" s="1042">
        <f>IF($AK178="n/a",1.03*AT178,IF($AK178&lt;0,1.01*AT178,IF($AK178&gt;10,1.1*AT178,(1+$AK178/100)*AT178)))</f>
        <v>2.3718420000000009</v>
      </c>
      <c r="AV178" s="1042">
        <f>IF($AK178="n/a",1.03*AU178,IF($AK178&lt;0,1.01*AU178,IF($AK178&gt;10,1.1*AU178,(1+$AK178/100)*AU178)))</f>
        <v>2.6090262000000011</v>
      </c>
      <c r="AW178" s="766">
        <f>SUM(AR178:AV178)</f>
        <v>10.879288200000003</v>
      </c>
      <c r="AX178" s="877">
        <f>AW178/I178*100</f>
        <v>5.8060028818443818</v>
      </c>
      <c r="AY178" s="1212">
        <v>1.01</v>
      </c>
      <c r="AZ178" s="1028">
        <v>27.139999999999997</v>
      </c>
      <c r="BA178" s="1028">
        <v>-13.780000000000001</v>
      </c>
      <c r="BB178" s="1028">
        <v>0.67999999999999994</v>
      </c>
      <c r="BC178" s="1028">
        <v>-0.13999999999999999</v>
      </c>
      <c r="BE178" s="721">
        <v>1984</v>
      </c>
      <c r="BF178" s="1057">
        <f>IF(BE178&gt;2008,0,IF(BE178&gt;2001,1,IF(BE178&gt;1990,2,IF(BE178&gt;1980,3,IF(BE178&gt;1973,4,IF(BE178&gt;1970,5,IF(BE178&gt;1960,6,IF(BE178&gt;1958,7,IF(BE178&gt;1953,8,9)))))))))</f>
        <v>3</v>
      </c>
    </row>
    <row r="179" spans="1:58" ht="11.25" customHeight="1" x14ac:dyDescent="0.2">
      <c r="A179" s="1019" t="s">
        <v>1077</v>
      </c>
      <c r="B179" s="1031" t="s">
        <v>1078</v>
      </c>
      <c r="C179" s="1181" t="s">
        <v>4283</v>
      </c>
      <c r="D179" s="1181" t="s">
        <v>4455</v>
      </c>
      <c r="E179" s="857">
        <v>8</v>
      </c>
      <c r="F179" s="1245">
        <v>476</v>
      </c>
      <c r="G179" s="1209" t="s">
        <v>116</v>
      </c>
      <c r="H179" s="1209" t="s">
        <v>116</v>
      </c>
      <c r="I179" s="1030">
        <v>47.87</v>
      </c>
      <c r="J179" s="766">
        <f>(M179/I179)*100</f>
        <v>2.7574681428869861</v>
      </c>
      <c r="K179" s="1033">
        <v>0.33</v>
      </c>
      <c r="L179" s="1043">
        <v>4</v>
      </c>
      <c r="M179" s="756">
        <f>K179*L179</f>
        <v>1.32</v>
      </c>
      <c r="N179" s="1026" t="s">
        <v>416</v>
      </c>
      <c r="O179" s="860">
        <v>0.28999999999999998</v>
      </c>
      <c r="P179" s="1016">
        <v>43194</v>
      </c>
      <c r="Q179" s="1016">
        <v>43215</v>
      </c>
      <c r="R179" s="756">
        <f>(K179-O179)/O179*100</f>
        <v>13.793103448275875</v>
      </c>
      <c r="S179" s="824">
        <f>IF(INDEX(Historical!$D$7:$D$1455,MATCH(B179,Historical!$B$7:$B$1455,0))=0,"n/a",(INDEX(Historical!$C$7:$C$1455,MATCH(B179,Historical!$B$7:$B$1455,0))/INDEX(Historical!$D$7:$D$1455,MATCH(B179,Historical!$B$7:$B$1455,0))-1)*100)</f>
        <v>14.141414141414121</v>
      </c>
      <c r="T179" s="824">
        <f>IF(INDEX(Historical!$F$7:$F$1455,MATCH(B179,Historical!$B$7:$B$1455,0))=0,"n/a",((INDEX(Historical!$C$7:$C$1455,MATCH(B179,Historical!$B$7:$B$1455,0))/INDEX(Historical!$F$7:$F$1455,MATCH(B179,Historical!$B$7:$B$1455,0)))^(1/3)-1)*100)</f>
        <v>15.154851934891322</v>
      </c>
      <c r="U179" s="824">
        <f>IF(INDEX(Historical!$I$7:$I$1455,MATCH(B179,Historical!$B$7:$B$1455,0))=0,"n/a",((INDEX(Historical!$C$7:$C$1455,MATCH(B179,Historical!$B$7:$B$1455,0))/INDEX(Historical!$I$7:$I$1455,MATCH(B179,Historical!$B$7:$B$1455,0)))^(1/5)-1)*100)</f>
        <v>25.705763030008356</v>
      </c>
      <c r="V179" s="824" t="str">
        <f>IF(INDEX(Historical!$O$7:$O$1455,MATCH(B179,Historical!$B$7:$B$1455,0))=0,"n/a",((INDEX(Historical!$C$7:$C$1455,MATCH(B179,Historical!$B$7:$B$1455,0))/INDEX(Historical!$O$7:$O$1455,MATCH(B179,Historical!$B$7:$B$1455,0)))^(1/10)-1)*100)</f>
        <v>n/a</v>
      </c>
      <c r="W179" s="825" t="str">
        <f>IF(OR(U179&lt;=0,U179="n/a",V179&lt;=0,V179="n/a"),"n/a",U179/V179)</f>
        <v>n/a</v>
      </c>
      <c r="X179" s="826">
        <f>IF(OR(AJ179&lt;=0,AJ179="n/a",U179&lt;=0,U179="n/a"),"n/a",U179/AJ179)</f>
        <v>8.568587676669452</v>
      </c>
      <c r="Y179" s="777"/>
      <c r="Z179" s="766">
        <f>IF(OR(AC179&lt;0.01,AC179="n/a"),"n/a",M179/AC179*100)</f>
        <v>54.098360655737707</v>
      </c>
      <c r="AA179" s="1042">
        <f>IF(OR(AC179&lt;0.01,AC179="n/a"),"n/a",I179/AC179)</f>
        <v>19.618852459016392</v>
      </c>
      <c r="AB179" s="1043">
        <v>7</v>
      </c>
      <c r="AC179" s="1021">
        <v>2.44</v>
      </c>
      <c r="AD179" s="1021">
        <v>2.15</v>
      </c>
      <c r="AE179" s="1021">
        <v>4.32</v>
      </c>
      <c r="AF179" s="1021">
        <v>4.9800000000000004</v>
      </c>
      <c r="AG179" s="1021">
        <v>2.7</v>
      </c>
      <c r="AH179" s="1021">
        <v>13.100000000000001</v>
      </c>
      <c r="AI179" s="1021">
        <v>8.66</v>
      </c>
      <c r="AJ179" s="1021">
        <v>3</v>
      </c>
      <c r="AK179" s="1021">
        <v>9.15</v>
      </c>
      <c r="AL179" s="1034">
        <v>216910</v>
      </c>
      <c r="AM179" s="1028">
        <v>0.1</v>
      </c>
      <c r="AN179" s="1021">
        <v>0.57999999999999996</v>
      </c>
      <c r="AO179" s="868">
        <f>IF(U179="n/a","n/a",IF(AA179&lt;0,"n/a",IF(AA179="n/a","n/a",J179+U179-AA179)))</f>
        <v>8.8443787138789496</v>
      </c>
      <c r="AP179" s="869">
        <f>IF(U179="n/a","n/a",J179+U179)</f>
        <v>28.463231172895341</v>
      </c>
      <c r="AQ179" s="1044">
        <f>IF(OR(AC179&lt;0.01,AF179="n/a"),"n/a",(I179/SQRT(22.5*AC179*(I179/AF179))-1)*100)</f>
        <v>108.38200524347018</v>
      </c>
      <c r="AR179" s="766">
        <f>INDEX(Historical!$C$7:$C$1455,MATCH(B179,Historical!$B$7:$B$1455,0))*IF(AH179="n/a",1.03,IF(AH179&lt;0,1.01,IF(AH179&gt;10,1.1,(1+AH179/100))))</f>
        <v>1.2429999999999999</v>
      </c>
      <c r="AS179" s="1042">
        <f>IF($AI179="n/a",1.03*AR179,IF($AI179&lt;0,1.01*AR179,IF($AI179&gt;10,1.1*AR179,(1+$AI179/100)*AR179)))</f>
        <v>1.3506437999999998</v>
      </c>
      <c r="AT179" s="1042">
        <f>IF($AK179="n/a",1.03*AS179,IF($AK179&lt;0,1.01*AS179,IF($AK179&gt;10,1.1*AS179,(1+$AK179/100)*AS179)))</f>
        <v>1.4742277076999997</v>
      </c>
      <c r="AU179" s="1042">
        <f>IF($AK179="n/a",1.03*AT179,IF($AK179&lt;0,1.01*AT179,IF($AK179&gt;10,1.1*AT179,(1+$AK179/100)*AT179)))</f>
        <v>1.6091195429545495</v>
      </c>
      <c r="AV179" s="1042">
        <f>IF($AK179="n/a",1.03*AU179,IF($AK179&lt;0,1.01*AU179,IF($AK179&gt;10,1.1*AU179,(1+$AK179/100)*AU179)))</f>
        <v>1.7563539811348907</v>
      </c>
      <c r="AW179" s="766">
        <f>SUM(AR179:AV179)</f>
        <v>7.4333450317894396</v>
      </c>
      <c r="AX179" s="877">
        <f>AW179/I179*100</f>
        <v>15.528191000186839</v>
      </c>
      <c r="AY179" s="1212">
        <v>1.1599999999999999</v>
      </c>
      <c r="AZ179" s="1028">
        <v>30.330000000000002</v>
      </c>
      <c r="BA179" s="1028">
        <v>-3.2300000000000004</v>
      </c>
      <c r="BB179" s="1028">
        <v>3.15</v>
      </c>
      <c r="BC179" s="1028">
        <v>7.1400000000000006</v>
      </c>
      <c r="BE179" s="721">
        <v>2011</v>
      </c>
      <c r="BF179" s="1057">
        <f>IF(BE179&gt;2008,0,IF(BE179&gt;2001,1,IF(BE179&gt;1990,2,IF(BE179&gt;1980,3,IF(BE179&gt;1973,4,IF(BE179&gt;1970,5,IF(BE179&gt;1960,6,IF(BE179&gt;1958,7,IF(BE179&gt;1953,8,9)))))))))</f>
        <v>0</v>
      </c>
    </row>
    <row r="180" spans="1:58" ht="11.25" customHeight="1" x14ac:dyDescent="0.2">
      <c r="A180" s="1027" t="s">
        <v>1079</v>
      </c>
      <c r="B180" s="1031" t="s">
        <v>1080</v>
      </c>
      <c r="C180" s="1181" t="s">
        <v>109</v>
      </c>
      <c r="D180" s="1181" t="s">
        <v>4426</v>
      </c>
      <c r="E180" s="857">
        <v>6</v>
      </c>
      <c r="F180" s="1245">
        <v>674</v>
      </c>
      <c r="G180" s="1187" t="s">
        <v>107</v>
      </c>
      <c r="H180" s="1187" t="s">
        <v>107</v>
      </c>
      <c r="I180" s="1030">
        <v>11.75</v>
      </c>
      <c r="J180" s="766">
        <f>(M180/I180)*100</f>
        <v>1.7021276595744681</v>
      </c>
      <c r="K180" s="1033">
        <v>0.2</v>
      </c>
      <c r="L180" s="1043">
        <v>1</v>
      </c>
      <c r="M180" s="756">
        <f>K180*L180</f>
        <v>0.2</v>
      </c>
      <c r="N180" s="1026" t="s">
        <v>251</v>
      </c>
      <c r="O180" s="860">
        <v>0.16</v>
      </c>
      <c r="P180" s="1016">
        <v>43139</v>
      </c>
      <c r="Q180" s="1016">
        <v>43167</v>
      </c>
      <c r="R180" s="756">
        <f>(K180-O180)/O180*100</f>
        <v>25.000000000000007</v>
      </c>
      <c r="S180" s="824">
        <f>IF(INDEX(Historical!$D$7:$D$1455,MATCH(B180,Historical!$B$7:$B$1455,0))=0,"n/a",(INDEX(Historical!$C$7:$C$1455,MATCH(B180,Historical!$B$7:$B$1455,0))/INDEX(Historical!$D$7:$D$1455,MATCH(B180,Historical!$B$7:$B$1455,0))-1)*100)</f>
        <v>33.33333333333335</v>
      </c>
      <c r="T180" s="824">
        <f>IF(INDEX(Historical!$F$7:$F$1455,MATCH(B180,Historical!$B$7:$B$1455,0))=0,"n/a",((INDEX(Historical!$C$7:$C$1455,MATCH(B180,Historical!$B$7:$B$1455,0))/INDEX(Historical!$F$7:$F$1455,MATCH(B180,Historical!$B$7:$B$1455,0)))^(1/3)-1)*100)</f>
        <v>58.74010519681994</v>
      </c>
      <c r="U180" s="824" t="str">
        <f>IF(INDEX(Historical!$I$7:$I$1455,MATCH(B180,Historical!$B$7:$B$1455,0))=0,"n/a",((INDEX(Historical!$C$7:$C$1455,MATCH(B180,Historical!$B$7:$B$1455,0))/INDEX(Historical!$I$7:$I$1455,MATCH(B180,Historical!$B$7:$B$1455,0)))^(1/5)-1)*100)</f>
        <v>n/a</v>
      </c>
      <c r="V180" s="824">
        <f>IF(INDEX(Historical!$O$7:$O$1455,MATCH(B180,Historical!$B$7:$B$1455,0))=0,"n/a",((INDEX(Historical!$C$7:$C$1455,MATCH(B180,Historical!$B$7:$B$1455,0))/INDEX(Historical!$O$7:$O$1455,MATCH(B180,Historical!$B$7:$B$1455,0)))^(1/10)-1)*100)</f>
        <v>-2.2067231457071457</v>
      </c>
      <c r="W180" s="825" t="str">
        <f>IF(OR(U180&lt;=0,U180="n/a",V180&lt;=0,V180="n/a"),"n/a",U180/V180)</f>
        <v>n/a</v>
      </c>
      <c r="X180" s="826" t="str">
        <f>IF(OR(AJ180&lt;=0,AJ180="n/a",U180&lt;=0,U180="n/a"),"n/a",U180/AJ180)</f>
        <v>n/a</v>
      </c>
      <c r="Y180" s="1032"/>
      <c r="Z180" s="766">
        <f>IF(OR(AC180&lt;0.01,AC180="n/a"),"n/a",M180/AC180*100)</f>
        <v>28.571428571428577</v>
      </c>
      <c r="AA180" s="1042">
        <f>IF(OR(AC180&lt;0.01,AC180="n/a"),"n/a",I180/AC180)</f>
        <v>16.785714285714288</v>
      </c>
      <c r="AB180" s="1043">
        <v>9</v>
      </c>
      <c r="AC180" s="1021">
        <v>0.7</v>
      </c>
      <c r="AD180" s="1021" t="s">
        <v>138</v>
      </c>
      <c r="AE180" s="1021">
        <v>3.26</v>
      </c>
      <c r="AF180" s="1021">
        <v>0.89</v>
      </c>
      <c r="AG180" s="1021">
        <v>4.5</v>
      </c>
      <c r="AH180" s="1021">
        <v>-5.3</v>
      </c>
      <c r="AI180" s="1021">
        <v>10.33</v>
      </c>
      <c r="AJ180" s="1021">
        <v>63.2</v>
      </c>
      <c r="AK180" s="1021" t="s">
        <v>138</v>
      </c>
      <c r="AL180" s="1034">
        <v>126.67</v>
      </c>
      <c r="AM180" s="1028">
        <v>2.2999999999999998</v>
      </c>
      <c r="AN180" s="1021">
        <v>0.39</v>
      </c>
      <c r="AO180" s="868" t="str">
        <f>IF(U180="n/a","n/a",IF(AA180&lt;0,"n/a",IF(AA180="n/a","n/a",J180+U180-AA180)))</f>
        <v>n/a</v>
      </c>
      <c r="AP180" s="869" t="str">
        <f>IF(U180="n/a","n/a",J180+U180)</f>
        <v>n/a</v>
      </c>
      <c r="AQ180" s="1044">
        <f>IF(OR(AC180&lt;0.01,AF180="n/a"),"n/a",(I180/SQRT(22.5*AC180*(I180/AF180))-1)*100)</f>
        <v>-18.5157528126906</v>
      </c>
      <c r="AR180" s="766">
        <f>INDEX(Historical!$C$7:$C$1455,MATCH(B180,Historical!$B$7:$B$1455,0))*IF(AH180="n/a",1.03,IF(AH180&lt;0,1.01,IF(AH180&gt;10,1.1,(1+AH180/100))))</f>
        <v>0.16159999999999999</v>
      </c>
      <c r="AS180" s="1042">
        <f>IF($AI180="n/a",1.03*AR180,IF($AI180&lt;0,1.01*AR180,IF($AI180&gt;10,1.1*AR180,(1+$AI180/100)*AR180)))</f>
        <v>0.17776</v>
      </c>
      <c r="AT180" s="1042">
        <f>IF($AK180="n/a",1.03*AS180,IF($AK180&lt;0,1.01*AS180,IF($AK180&gt;10,1.1*AS180,(1+$AK180/100)*AS180)))</f>
        <v>0.1830928</v>
      </c>
      <c r="AU180" s="1042">
        <f>IF($AK180="n/a",1.03*AT180,IF($AK180&lt;0,1.01*AT180,IF($AK180&gt;10,1.1*AT180,(1+$AK180/100)*AT180)))</f>
        <v>0.188585584</v>
      </c>
      <c r="AV180" s="1042">
        <f>IF($AK180="n/a",1.03*AU180,IF($AK180&lt;0,1.01*AU180,IF($AK180&gt;10,1.1*AU180,(1+$AK180/100)*AU180)))</f>
        <v>0.19424315152000002</v>
      </c>
      <c r="AW180" s="766">
        <f>SUM(AR180:AV180)</f>
        <v>0.90528153552000001</v>
      </c>
      <c r="AX180" s="877">
        <f>AW180/I180*100</f>
        <v>7.704523706553192</v>
      </c>
      <c r="AY180" s="1212">
        <v>0.2</v>
      </c>
      <c r="AZ180" s="1028">
        <v>0.33999999999999997</v>
      </c>
      <c r="BA180" s="1028">
        <v>-17.54</v>
      </c>
      <c r="BB180" s="1028">
        <v>-10.17</v>
      </c>
      <c r="BC180" s="1028">
        <v>-14.38</v>
      </c>
      <c r="BE180" s="721">
        <v>2013</v>
      </c>
      <c r="BF180" s="1057">
        <f>IF(BE180&gt;2008,0,IF(BE180&gt;2001,1,IF(BE180&gt;1990,2,IF(BE180&gt;1980,3,IF(BE180&gt;1973,4,IF(BE180&gt;1970,5,IF(BE180&gt;1960,6,IF(BE180&gt;1958,7,IF(BE180&gt;1953,8,9)))))))))</f>
        <v>0</v>
      </c>
    </row>
    <row r="181" spans="1:58" s="905" customFormat="1" ht="11.25" customHeight="1" x14ac:dyDescent="0.2">
      <c r="A181" s="884" t="s">
        <v>3846</v>
      </c>
      <c r="B181" s="914" t="s">
        <v>3847</v>
      </c>
      <c r="C181" s="1181" t="s">
        <v>109</v>
      </c>
      <c r="D181" s="1181" t="s">
        <v>4434</v>
      </c>
      <c r="E181" s="885">
        <v>5</v>
      </c>
      <c r="F181" s="1245">
        <v>831</v>
      </c>
      <c r="G181" s="1244" t="s">
        <v>107</v>
      </c>
      <c r="H181" s="1244" t="s">
        <v>107</v>
      </c>
      <c r="I181" s="886">
        <v>36.36</v>
      </c>
      <c r="J181" s="887">
        <f>(M181/I181)*100</f>
        <v>2.9702970297029707</v>
      </c>
      <c r="K181" s="888">
        <v>0.27</v>
      </c>
      <c r="L181" s="889">
        <v>4</v>
      </c>
      <c r="M181" s="890">
        <f>K181*L181</f>
        <v>1.08</v>
      </c>
      <c r="N181" s="891" t="s">
        <v>108</v>
      </c>
      <c r="O181" s="892">
        <v>0.22</v>
      </c>
      <c r="P181" s="893">
        <v>43312</v>
      </c>
      <c r="Q181" s="893">
        <v>43327</v>
      </c>
      <c r="R181" s="890">
        <f>(K181-O181)/O181*100</f>
        <v>22.727272727272734</v>
      </c>
      <c r="S181" s="824">
        <f>IF(INDEX(Historical!$D$7:$D$1455,MATCH(B181,Historical!$B$7:$B$1455,0))=0,"n/a",(INDEX(Historical!$C$7:$C$1455,MATCH(B181,Historical!$B$7:$B$1455,0))/INDEX(Historical!$D$7:$D$1455,MATCH(B181,Historical!$B$7:$B$1455,0))-1)*100)</f>
        <v>39.130434782608688</v>
      </c>
      <c r="T181" s="824">
        <f>IF(INDEX(Historical!$F$7:$F$1455,MATCH(B181,Historical!$B$7:$B$1455,0))=0,"n/a",((INDEX(Historical!$C$7:$C$1455,MATCH(B181,Historical!$B$7:$B$1455,0))/INDEX(Historical!$F$7:$F$1455,MATCH(B181,Historical!$B$7:$B$1455,0)))^(1/3)-1)*100)</f>
        <v>85.663553344511129</v>
      </c>
      <c r="U181" s="824" t="str">
        <f>IF(INDEX(Historical!$I$7:$I$1455,MATCH(B181,Historical!$B$7:$B$1455,0))=0,"n/a",((INDEX(Historical!$C$7:$C$1455,MATCH(B181,Historical!$B$7:$B$1455,0))/INDEX(Historical!$I$7:$I$1455,MATCH(B181,Historical!$B$7:$B$1455,0)))^(1/5)-1)*100)</f>
        <v>n/a</v>
      </c>
      <c r="V181" s="824" t="str">
        <f>IF(INDEX(Historical!$O$7:$O$1455,MATCH(B181,Historical!$B$7:$B$1455,0))=0,"n/a",((INDEX(Historical!$C$7:$C$1455,MATCH(B181,Historical!$B$7:$B$1455,0))/INDEX(Historical!$O$7:$O$1455,MATCH(B181,Historical!$B$7:$B$1455,0)))^(1/10)-1)*100)</f>
        <v>n/a</v>
      </c>
      <c r="W181" s="894" t="str">
        <f>IF(OR(U181&lt;=0,U181="n/a",V181&lt;=0,V181="n/a"),"n/a",U181/V181)</f>
        <v>n/a</v>
      </c>
      <c r="X181" s="895" t="str">
        <f>IF(OR(AJ181&lt;=0,AJ181="n/a",U181&lt;=0,U181="n/a"),"n/a",U181/AJ181)</f>
        <v>n/a</v>
      </c>
      <c r="Y181" s="906" t="s">
        <v>4077</v>
      </c>
      <c r="Z181" s="887">
        <f>IF(OR(AC181&lt;0.01,AC181="n/a"),"n/a",M181/AC181*100)</f>
        <v>33.230769230769234</v>
      </c>
      <c r="AA181" s="897">
        <f>IF(OR(AC181&lt;0.01,AC181="n/a"),"n/a",I181/AC181)</f>
        <v>11.187692307692307</v>
      </c>
      <c r="AB181" s="889">
        <v>12</v>
      </c>
      <c r="AC181" s="898">
        <v>3.25</v>
      </c>
      <c r="AD181" s="898">
        <v>0.69</v>
      </c>
      <c r="AE181" s="898">
        <v>3.12</v>
      </c>
      <c r="AF181" s="898">
        <v>0.88</v>
      </c>
      <c r="AG181" s="898">
        <v>9.6</v>
      </c>
      <c r="AH181" s="898">
        <v>31.900000000000002</v>
      </c>
      <c r="AI181" s="898">
        <v>10.17</v>
      </c>
      <c r="AJ181" s="898">
        <v>17.7</v>
      </c>
      <c r="AK181" s="898">
        <v>16.34</v>
      </c>
      <c r="AL181" s="899">
        <v>17160</v>
      </c>
      <c r="AM181" s="900">
        <v>0.1</v>
      </c>
      <c r="AN181" s="898">
        <v>0.79</v>
      </c>
      <c r="AO181" s="901" t="str">
        <f>IF(U181="n/a","n/a",IF(AA181&lt;0,"n/a",IF(AA181="n/a","n/a",J181+U181-AA181)))</f>
        <v>n/a</v>
      </c>
      <c r="AP181" s="902" t="str">
        <f>IF(U181="n/a","n/a",J181+U181)</f>
        <v>n/a</v>
      </c>
      <c r="AQ181" s="903">
        <f>IF(OR(AC181&lt;0.01,AF181="n/a"),"n/a",(I181/SQRT(22.5*AC181*(I181/AF181))-1)*100)</f>
        <v>-33.85144922803849</v>
      </c>
      <c r="AR181" s="766">
        <f>INDEX(Historical!$C$7:$C$1455,MATCH(B181,Historical!$B$7:$B$1455,0))*IF(AH181="n/a",1.03,IF(AH181&lt;0,1.01,IF(AH181&gt;10,1.1,(1+AH181/100))))</f>
        <v>0.70400000000000007</v>
      </c>
      <c r="AS181" s="897">
        <f>IF($AI181="n/a",1.03*AR181,IF($AI181&lt;0,1.01*AR181,IF($AI181&gt;10,1.1*AR181,(1+$AI181/100)*AR181)))</f>
        <v>0.77440000000000009</v>
      </c>
      <c r="AT181" s="897">
        <f>IF($AK181="n/a",1.03*AS181,IF($AK181&lt;0,1.01*AS181,IF($AK181&gt;10,1.1*AS181,(1+$AK181/100)*AS181)))</f>
        <v>0.85184000000000015</v>
      </c>
      <c r="AU181" s="897">
        <f>IF($AK181="n/a",1.03*AT181,IF($AK181&lt;0,1.01*AT181,IF($AK181&gt;10,1.1*AT181,(1+$AK181/100)*AT181)))</f>
        <v>0.93702400000000019</v>
      </c>
      <c r="AV181" s="897">
        <f>IF($AK181="n/a",1.03*AU181,IF($AK181&lt;0,1.01*AU181,IF($AK181&gt;10,1.1*AU181,(1+$AK181/100)*AU181)))</f>
        <v>1.0307264000000003</v>
      </c>
      <c r="AW181" s="887">
        <f>SUM(AR181:AV181)</f>
        <v>4.2979904000000007</v>
      </c>
      <c r="AX181" s="904">
        <f>AW181/I181*100</f>
        <v>11.820655665566559</v>
      </c>
      <c r="AY181" s="1213">
        <v>1.26</v>
      </c>
      <c r="AZ181" s="900">
        <v>4.42</v>
      </c>
      <c r="BA181" s="900">
        <v>-24.610000000000003</v>
      </c>
      <c r="BB181" s="900">
        <v>-2.5299999999999998</v>
      </c>
      <c r="BC181" s="900">
        <v>-10.54</v>
      </c>
      <c r="BD181" s="1079"/>
      <c r="BE181" s="721">
        <v>2014</v>
      </c>
      <c r="BF181" s="1057">
        <f>IF(BE181&gt;2008,0,IF(BE181&gt;2001,1,IF(BE181&gt;1990,2,IF(BE181&gt;1980,3,IF(BE181&gt;1973,4,IF(BE181&gt;1970,5,IF(BE181&gt;1960,6,IF(BE181&gt;1958,7,IF(BE181&gt;1953,8,9)))))))))</f>
        <v>0</v>
      </c>
    </row>
    <row r="182" spans="1:58" ht="11.25" customHeight="1" x14ac:dyDescent="0.2">
      <c r="A182" s="1019" t="s">
        <v>517</v>
      </c>
      <c r="B182" s="1031" t="s">
        <v>518</v>
      </c>
      <c r="C182" s="1181" t="s">
        <v>109</v>
      </c>
      <c r="D182" s="1181" t="s">
        <v>4434</v>
      </c>
      <c r="E182" s="857">
        <v>20</v>
      </c>
      <c r="F182" s="1245">
        <v>166</v>
      </c>
      <c r="G182" s="1187" t="s">
        <v>107</v>
      </c>
      <c r="H182" s="1187" t="s">
        <v>107</v>
      </c>
      <c r="I182" s="1030">
        <v>61</v>
      </c>
      <c r="J182" s="766">
        <f>(M182/I182)*100</f>
        <v>2.8852459016393444</v>
      </c>
      <c r="K182" s="1040">
        <v>0.44</v>
      </c>
      <c r="L182" s="1043">
        <v>4</v>
      </c>
      <c r="M182" s="756">
        <f>K182*L182</f>
        <v>1.76</v>
      </c>
      <c r="N182" s="1026" t="s">
        <v>322</v>
      </c>
      <c r="O182" s="861">
        <v>0.435</v>
      </c>
      <c r="P182" s="1016">
        <v>43356</v>
      </c>
      <c r="Q182" s="1016">
        <v>43371</v>
      </c>
      <c r="R182" s="756">
        <f>(K182-O182)/O182*100</f>
        <v>1.1494252873563229</v>
      </c>
      <c r="S182" s="824">
        <f>IF(INDEX(Historical!$D$7:$D$1455,MATCH(B182,Historical!$B$7:$B$1455,0))=0,"n/a",(INDEX(Historical!$C$7:$C$1455,MATCH(B182,Historical!$B$7:$B$1455,0))/INDEX(Historical!$D$7:$D$1455,MATCH(B182,Historical!$B$7:$B$1455,0))-1)*100)</f>
        <v>2.0474929031971678</v>
      </c>
      <c r="T182" s="824">
        <f>IF(INDEX(Historical!$F$7:$F$1455,MATCH(B182,Historical!$B$7:$B$1455,0))=0,"n/a",((INDEX(Historical!$C$7:$C$1455,MATCH(B182,Historical!$B$7:$B$1455,0))/INDEX(Historical!$F$7:$F$1455,MATCH(B182,Historical!$B$7:$B$1455,0)))^(1/3)-1)*100)</f>
        <v>2.8539793146475922</v>
      </c>
      <c r="U182" s="824">
        <f>IF(INDEX(Historical!$I$7:$I$1455,MATCH(B182,Historical!$B$7:$B$1455,0))=0,"n/a",((INDEX(Historical!$C$7:$C$1455,MATCH(B182,Historical!$B$7:$B$1455,0))/INDEX(Historical!$I$7:$I$1455,MATCH(B182,Historical!$B$7:$B$1455,0)))^(1/5)-1)*100)</f>
        <v>8.6429487795578694</v>
      </c>
      <c r="V182" s="824">
        <f>IF(INDEX(Historical!$O$7:$O$1455,MATCH(B182,Historical!$B$7:$B$1455,0))=0,"n/a",((INDEX(Historical!$C$7:$C$1455,MATCH(B182,Historical!$B$7:$B$1455,0))/INDEX(Historical!$O$7:$O$1455,MATCH(B182,Historical!$B$7:$B$1455,0)))^(1/10)-1)*100)</f>
        <v>7.5682213676284471</v>
      </c>
      <c r="W182" s="825">
        <f>IF(OR(U182&lt;=0,U182="n/a",V182&lt;=0,V182="n/a"),"n/a",U182/V182)</f>
        <v>1.1420052823145943</v>
      </c>
      <c r="X182" s="826" t="str">
        <f>IF(OR(AJ182&lt;=0,AJ182="n/a",U182&lt;=0,U182="n/a"),"n/a",U182/AJ182)</f>
        <v>n/a</v>
      </c>
      <c r="Y182" s="1032"/>
      <c r="Z182" s="766" t="str">
        <f>IF(OR(AC182&lt;0.01,AC182="n/a"),"n/a",M182/AC182*100)</f>
        <v>n/a</v>
      </c>
      <c r="AA182" s="1042" t="str">
        <f>IF(OR(AC182&lt;0.01,AC182="n/a"),"n/a",I182/AC182)</f>
        <v>n/a</v>
      </c>
      <c r="AB182" s="1043">
        <v>12</v>
      </c>
      <c r="AC182" s="1021" t="s">
        <v>138</v>
      </c>
      <c r="AD182" s="1021" t="s">
        <v>138</v>
      </c>
      <c r="AE182" s="1021" t="s">
        <v>138</v>
      </c>
      <c r="AF182" s="1021" t="s">
        <v>138</v>
      </c>
      <c r="AG182" s="1021" t="s">
        <v>138</v>
      </c>
      <c r="AH182" s="1021" t="s">
        <v>138</v>
      </c>
      <c r="AI182" s="1021" t="s">
        <v>138</v>
      </c>
      <c r="AJ182" s="1021" t="s">
        <v>138</v>
      </c>
      <c r="AK182" s="1021" t="s">
        <v>138</v>
      </c>
      <c r="AL182" s="1034" t="s">
        <v>138</v>
      </c>
      <c r="AM182" s="1028" t="s">
        <v>138</v>
      </c>
      <c r="AN182" s="1021" t="s">
        <v>138</v>
      </c>
      <c r="AO182" s="868" t="str">
        <f>IF(U182="n/a","n/a",IF(AA182&lt;0,"n/a",IF(AA182="n/a","n/a",J182+U182-AA182)))</f>
        <v>n/a</v>
      </c>
      <c r="AP182" s="869">
        <f>IF(U182="n/a","n/a",J182+U182)</f>
        <v>11.528194681197213</v>
      </c>
      <c r="AQ182" s="1044" t="str">
        <f>IF(OR(AC182&lt;0.01,AF182="n/a"),"n/a",(I182/SQRT(22.5*AC182*(I182/AF182))-1)*100)</f>
        <v>n/a</v>
      </c>
      <c r="AR182" s="766">
        <f>INDEX(Historical!$C$7:$C$1455,MATCH(B182,Historical!$B$7:$B$1455,0))*IF(AH182="n/a",1.03,IF(AH182&lt;0,1.01,IF(AH182&gt;10,1.1,(1+AH182/100))))</f>
        <v>1.7509999999999999</v>
      </c>
      <c r="AS182" s="1042">
        <f>IF($AI182="n/a",1.03*AR182,IF($AI182&lt;0,1.01*AR182,IF($AI182&gt;10,1.1*AR182,(1+$AI182/100)*AR182)))</f>
        <v>1.8035299999999999</v>
      </c>
      <c r="AT182" s="1042">
        <f>IF($AK182="n/a",1.03*AS182,IF($AK182&lt;0,1.01*AS182,IF($AK182&gt;10,1.1*AS182,(1+$AK182/100)*AS182)))</f>
        <v>1.8576359</v>
      </c>
      <c r="AU182" s="1042">
        <f>IF($AK182="n/a",1.03*AT182,IF($AK182&lt;0,1.01*AT182,IF($AK182&gt;10,1.1*AT182,(1+$AK182/100)*AT182)))</f>
        <v>1.9133649770000001</v>
      </c>
      <c r="AV182" s="1042">
        <f>IF($AK182="n/a",1.03*AU182,IF($AK182&lt;0,1.01*AU182,IF($AK182&gt;10,1.1*AU182,(1+$AK182/100)*AU182)))</f>
        <v>1.9707659263100001</v>
      </c>
      <c r="AW182" s="766">
        <f>SUM(AR182:AV182)</f>
        <v>9.2962968033099997</v>
      </c>
      <c r="AX182" s="877">
        <f>AW182/I182*100</f>
        <v>15.239830825098361</v>
      </c>
      <c r="AY182" s="1212" t="s">
        <v>138</v>
      </c>
      <c r="AZ182" s="1028" t="s">
        <v>138</v>
      </c>
      <c r="BA182" s="1028" t="s">
        <v>138</v>
      </c>
      <c r="BB182" s="1028" t="s">
        <v>138</v>
      </c>
      <c r="BC182" s="1028" t="s">
        <v>138</v>
      </c>
      <c r="BD182" s="1078" t="s">
        <v>4357</v>
      </c>
      <c r="BE182" s="721">
        <v>1999</v>
      </c>
      <c r="BF182" s="1057">
        <f>IF(BE182&gt;2008,0,IF(BE182&gt;2001,1,IF(BE182&gt;1990,2,IF(BE182&gt;1980,3,IF(BE182&gt;1973,4,IF(BE182&gt;1970,5,IF(BE182&gt;1960,6,IF(BE182&gt;1958,7,IF(BE182&gt;1953,8,9)))))))))</f>
        <v>2</v>
      </c>
    </row>
    <row r="183" spans="1:58" ht="11.25" customHeight="1" x14ac:dyDescent="0.2">
      <c r="A183" s="1027" t="s">
        <v>1081</v>
      </c>
      <c r="B183" s="1031" t="s">
        <v>1082</v>
      </c>
      <c r="C183" s="1181" t="s">
        <v>109</v>
      </c>
      <c r="D183" s="1181" t="s">
        <v>4434</v>
      </c>
      <c r="E183" s="857">
        <v>7</v>
      </c>
      <c r="F183" s="1245">
        <v>629</v>
      </c>
      <c r="G183" s="1050" t="s">
        <v>38</v>
      </c>
      <c r="H183" s="1050" t="s">
        <v>38</v>
      </c>
      <c r="I183" s="1030">
        <v>76.73</v>
      </c>
      <c r="J183" s="766">
        <f>(M183/I183)*100</f>
        <v>2.7629349667665841</v>
      </c>
      <c r="K183" s="1033">
        <v>0.53</v>
      </c>
      <c r="L183" s="1043">
        <v>4</v>
      </c>
      <c r="M183" s="756">
        <f>K183*L183</f>
        <v>2.12</v>
      </c>
      <c r="N183" s="1026" t="s">
        <v>162</v>
      </c>
      <c r="O183" s="860">
        <v>0.46</v>
      </c>
      <c r="P183" s="1016">
        <v>43385</v>
      </c>
      <c r="Q183" s="1016">
        <v>43404</v>
      </c>
      <c r="R183" s="756">
        <f>(K183-O183)/O183*100</f>
        <v>15.217391304347828</v>
      </c>
      <c r="S183" s="824">
        <f>IF(INDEX(Historical!$D$7:$D$1455,MATCH(B183,Historical!$B$7:$B$1455,0))=0,"n/a",(INDEX(Historical!$C$7:$C$1455,MATCH(B183,Historical!$B$7:$B$1455,0))/INDEX(Historical!$D$7:$D$1455,MATCH(B183,Historical!$B$7:$B$1455,0))-1)*100)</f>
        <v>2.9239766081871288</v>
      </c>
      <c r="T183" s="824">
        <f>IF(INDEX(Historical!$F$7:$F$1455,MATCH(B183,Historical!$B$7:$B$1455,0))=0,"n/a",((INDEX(Historical!$C$7:$C$1455,MATCH(B183,Historical!$B$7:$B$1455,0))/INDEX(Historical!$F$7:$F$1455,MATCH(B183,Historical!$B$7:$B$1455,0)))^(1/3)-1)*100)</f>
        <v>3.8813707842632272</v>
      </c>
      <c r="U183" s="824">
        <f>IF(INDEX(Historical!$I$7:$I$1455,MATCH(B183,Historical!$B$7:$B$1455,0))=0,"n/a",((INDEX(Historical!$C$7:$C$1455,MATCH(B183,Historical!$B$7:$B$1455,0))/INDEX(Historical!$I$7:$I$1455,MATCH(B183,Historical!$B$7:$B$1455,0)))^(1/5)-1)*100)</f>
        <v>4.683184708394994</v>
      </c>
      <c r="V183" s="824">
        <f>IF(INDEX(Historical!$O$7:$O$1455,MATCH(B183,Historical!$B$7:$B$1455,0))=0,"n/a",((INDEX(Historical!$C$7:$C$1455,MATCH(B183,Historical!$B$7:$B$1455,0))/INDEX(Historical!$O$7:$O$1455,MATCH(B183,Historical!$B$7:$B$1455,0)))^(1/10)-1)*100)</f>
        <v>3.818017112287686</v>
      </c>
      <c r="W183" s="825">
        <f>IF(OR(U183&lt;=0,U183="n/a",V183&lt;=0,V183="n/a"),"n/a",U183/V183)</f>
        <v>1.2266012882244299</v>
      </c>
      <c r="X183" s="826">
        <f>IF(OR(AJ183&lt;=0,AJ183="n/a",U183&lt;=0,U183="n/a"),"n/a",U183/AJ183)</f>
        <v>0.54455636144127839</v>
      </c>
      <c r="Y183" s="777"/>
      <c r="Z183" s="766">
        <f>IF(OR(AC183&lt;0.01,AC183="n/a"),"n/a",M183/AC183*100)</f>
        <v>43.265306122448976</v>
      </c>
      <c r="AA183" s="1042">
        <f>IF(OR(AC183&lt;0.01,AC183="n/a"),"n/a",I183/AC183)</f>
        <v>15.659183673469387</v>
      </c>
      <c r="AB183" s="1043">
        <v>12</v>
      </c>
      <c r="AC183" s="1021">
        <v>4.9000000000000004</v>
      </c>
      <c r="AD183" s="1021">
        <v>1.96</v>
      </c>
      <c r="AE183" s="1021">
        <v>7.52</v>
      </c>
      <c r="AF183" s="1021">
        <v>2.2999999999999998</v>
      </c>
      <c r="AG183" s="1021">
        <v>15.2</v>
      </c>
      <c r="AH183" s="1021">
        <v>14.099999999999998</v>
      </c>
      <c r="AI183" s="1021">
        <v>0.6</v>
      </c>
      <c r="AJ183" s="1021">
        <v>8.6</v>
      </c>
      <c r="AK183" s="1021">
        <v>8</v>
      </c>
      <c r="AL183" s="1034">
        <v>1180</v>
      </c>
      <c r="AM183" s="1028">
        <v>1.3</v>
      </c>
      <c r="AN183" s="1021">
        <v>0.03</v>
      </c>
      <c r="AO183" s="868">
        <f>IF(U183="n/a","n/a",IF(AA183&lt;0,"n/a",IF(AA183="n/a","n/a",J183+U183-AA183)))</f>
        <v>-8.2130639983078098</v>
      </c>
      <c r="AP183" s="869">
        <f>IF(U183="n/a","n/a",J183+U183)</f>
        <v>7.4461196751615777</v>
      </c>
      <c r="AQ183" s="1044">
        <f>IF(OR(AC183&lt;0.01,AF183="n/a"),"n/a",(I183/SQRT(22.5*AC183*(I183/AF183))-1)*100)</f>
        <v>26.519427491906612</v>
      </c>
      <c r="AR183" s="766">
        <f>INDEX(Historical!$C$7:$C$1455,MATCH(B183,Historical!$B$7:$B$1455,0))*IF(AH183="n/a",1.03,IF(AH183&lt;0,1.01,IF(AH183&gt;10,1.1,(1+AH183/100))))</f>
        <v>1.9360000000000002</v>
      </c>
      <c r="AS183" s="1042">
        <f>IF($AI183="n/a",1.03*AR183,IF($AI183&lt;0,1.01*AR183,IF($AI183&gt;10,1.1*AR183,(1+$AI183/100)*AR183)))</f>
        <v>1.9476160000000002</v>
      </c>
      <c r="AT183" s="1042">
        <f>IF($AK183="n/a",1.03*AS183,IF($AK183&lt;0,1.01*AS183,IF($AK183&gt;10,1.1*AS183,(1+$AK183/100)*AS183)))</f>
        <v>2.1034252800000002</v>
      </c>
      <c r="AU183" s="1042">
        <f>IF($AK183="n/a",1.03*AT183,IF($AK183&lt;0,1.01*AT183,IF($AK183&gt;10,1.1*AT183,(1+$AK183/100)*AT183)))</f>
        <v>2.2716993024000005</v>
      </c>
      <c r="AV183" s="1042">
        <f>IF($AK183="n/a",1.03*AU183,IF($AK183&lt;0,1.01*AU183,IF($AK183&gt;10,1.1*AU183,(1+$AK183/100)*AU183)))</f>
        <v>2.4534352465920009</v>
      </c>
      <c r="AW183" s="766">
        <f>SUM(AR183:AV183)</f>
        <v>10.712175828992002</v>
      </c>
      <c r="AX183" s="877">
        <f>AW183/I183*100</f>
        <v>13.960870362298971</v>
      </c>
      <c r="AY183" s="1212">
        <v>0.53</v>
      </c>
      <c r="AZ183" s="1028">
        <v>19.29</v>
      </c>
      <c r="BA183" s="1028">
        <v>-7.85</v>
      </c>
      <c r="BB183" s="1028">
        <v>2.31</v>
      </c>
      <c r="BC183" s="1028">
        <v>1.9</v>
      </c>
      <c r="BE183" s="721">
        <v>2012</v>
      </c>
      <c r="BF183" s="1057">
        <f>IF(BE183&gt;2008,0,IF(BE183&gt;2001,1,IF(BE183&gt;1990,2,IF(BE183&gt;1980,3,IF(BE183&gt;1973,4,IF(BE183&gt;1970,5,IF(BE183&gt;1960,6,IF(BE183&gt;1958,7,IF(BE183&gt;1953,8,9)))))))))</f>
        <v>0</v>
      </c>
    </row>
    <row r="184" spans="1:58" ht="11.25" customHeight="1" x14ac:dyDescent="0.2">
      <c r="A184" s="1037" t="s">
        <v>1083</v>
      </c>
      <c r="B184" s="1031" t="s">
        <v>1084</v>
      </c>
      <c r="C184" s="1181" t="s">
        <v>109</v>
      </c>
      <c r="D184" s="1181" t="s">
        <v>4434</v>
      </c>
      <c r="E184" s="857">
        <v>8</v>
      </c>
      <c r="F184" s="1245">
        <v>505</v>
      </c>
      <c r="G184" s="1051" t="s">
        <v>107</v>
      </c>
      <c r="H184" s="1051" t="s">
        <v>107</v>
      </c>
      <c r="I184" s="1030">
        <v>21.31</v>
      </c>
      <c r="J184" s="766">
        <f>(M184/I184)*100</f>
        <v>1.6893477240732049</v>
      </c>
      <c r="K184" s="1033">
        <v>0.09</v>
      </c>
      <c r="L184" s="1043">
        <v>4</v>
      </c>
      <c r="M184" s="756">
        <f>K184*L184</f>
        <v>0.36</v>
      </c>
      <c r="N184" s="1026" t="s">
        <v>141</v>
      </c>
      <c r="O184" s="860">
        <v>7.0000000000000007E-2</v>
      </c>
      <c r="P184" s="1016">
        <v>43304</v>
      </c>
      <c r="Q184" s="1016">
        <v>43313</v>
      </c>
      <c r="R184" s="756">
        <f>(K184-O184)/O184*100</f>
        <v>28.571428571428552</v>
      </c>
      <c r="S184" s="824">
        <f>IF(INDEX(Historical!$D$7:$D$1455,MATCH(B184,Historical!$B$7:$B$1455,0))=0,"n/a",(INDEX(Historical!$C$7:$C$1455,MATCH(B184,Historical!$B$7:$B$1455,0))/INDEX(Historical!$D$7:$D$1455,MATCH(B184,Historical!$B$7:$B$1455,0))-1)*100)</f>
        <v>13.636363636363647</v>
      </c>
      <c r="T184" s="824">
        <f>IF(INDEX(Historical!$F$7:$F$1455,MATCH(B184,Historical!$B$7:$B$1455,0))=0,"n/a",((INDEX(Historical!$C$7:$C$1455,MATCH(B184,Historical!$B$7:$B$1455,0))/INDEX(Historical!$F$7:$F$1455,MATCH(B184,Historical!$B$7:$B$1455,0)))^(1/3)-1)*100)</f>
        <v>9.5793708422175161</v>
      </c>
      <c r="U184" s="824">
        <f>IF(INDEX(Historical!$I$7:$I$1455,MATCH(B184,Historical!$B$7:$B$1455,0))=0,"n/a",((INDEX(Historical!$C$7:$C$1455,MATCH(B184,Historical!$B$7:$B$1455,0))/INDEX(Historical!$I$7:$I$1455,MATCH(B184,Historical!$B$7:$B$1455,0)))^(1/5)-1)*100)</f>
        <v>15.811517561929445</v>
      </c>
      <c r="V184" s="824">
        <f>IF(INDEX(Historical!$O$7:$O$1455,MATCH(B184,Historical!$B$7:$B$1455,0))=0,"n/a",((INDEX(Historical!$C$7:$C$1455,MATCH(B184,Historical!$B$7:$B$1455,0))/INDEX(Historical!$O$7:$O$1455,MATCH(B184,Historical!$B$7:$B$1455,0)))^(1/10)-1)*100)</f>
        <v>-13.925957826871594</v>
      </c>
      <c r="W184" s="825" t="str">
        <f>IF(OR(U184&lt;=0,U184="n/a",V184&lt;=0,V184="n/a"),"n/a",U184/V184)</f>
        <v>n/a</v>
      </c>
      <c r="X184" s="826">
        <f>IF(OR(AJ184&lt;=0,AJ184="n/a",U184&lt;=0,U184="n/a"),"n/a",U184/AJ184)</f>
        <v>0.8593216066266004</v>
      </c>
      <c r="Y184" s="780"/>
      <c r="Z184" s="766">
        <f>IF(OR(AC184&lt;0.01,AC184="n/a"),"n/a",M184/AC184*100)</f>
        <v>40.909090909090907</v>
      </c>
      <c r="AA184" s="1042">
        <f>IF(OR(AC184&lt;0.01,AC184="n/a"),"n/a",I184/AC184)</f>
        <v>24.21590909090909</v>
      </c>
      <c r="AB184" s="1043">
        <v>12</v>
      </c>
      <c r="AC184" s="1021">
        <v>0.88</v>
      </c>
      <c r="AD184" s="1021">
        <v>3.02</v>
      </c>
      <c r="AE184" s="1021">
        <v>4.95</v>
      </c>
      <c r="AF184" s="1021">
        <v>0.89</v>
      </c>
      <c r="AG184" s="1021">
        <v>4.8</v>
      </c>
      <c r="AH184" s="1021">
        <v>-15.6</v>
      </c>
      <c r="AI184" s="1021">
        <v>11.21</v>
      </c>
      <c r="AJ184" s="1021">
        <v>18.399999999999999</v>
      </c>
      <c r="AK184" s="1021">
        <v>8</v>
      </c>
      <c r="AL184" s="1034">
        <v>325.62</v>
      </c>
      <c r="AM184" s="1028">
        <v>0.5</v>
      </c>
      <c r="AN184" s="1021">
        <v>0.11</v>
      </c>
      <c r="AO184" s="868">
        <f>IF(U184="n/a","n/a",IF(AA184&lt;0,"n/a",IF(AA184="n/a","n/a",J184+U184-AA184)))</f>
        <v>-6.7150438049064398</v>
      </c>
      <c r="AP184" s="869">
        <f>IF(U184="n/a","n/a",J184+U184)</f>
        <v>17.50086528600265</v>
      </c>
      <c r="AQ184" s="1044">
        <f>IF(OR(AC184&lt;0.01,AF184="n/a"),"n/a",(I184/SQRT(22.5*AC184*(I184/AF184))-1)*100)</f>
        <v>-2.1289758215570109</v>
      </c>
      <c r="AR184" s="766">
        <f>INDEX(Historical!$C$7:$C$1455,MATCH(B184,Historical!$B$7:$B$1455,0))*IF(AH184="n/a",1.03,IF(AH184&lt;0,1.01,IF(AH184&gt;10,1.1,(1+AH184/100))))</f>
        <v>0.2525</v>
      </c>
      <c r="AS184" s="1042">
        <f>IF($AI184="n/a",1.03*AR184,IF($AI184&lt;0,1.01*AR184,IF($AI184&gt;10,1.1*AR184,(1+$AI184/100)*AR184)))</f>
        <v>0.27775000000000005</v>
      </c>
      <c r="AT184" s="1042">
        <f>IF($AK184="n/a",1.03*AS184,IF($AK184&lt;0,1.01*AS184,IF($AK184&gt;10,1.1*AS184,(1+$AK184/100)*AS184)))</f>
        <v>0.29997000000000007</v>
      </c>
      <c r="AU184" s="1042">
        <f>IF($AK184="n/a",1.03*AT184,IF($AK184&lt;0,1.01*AT184,IF($AK184&gt;10,1.1*AT184,(1+$AK184/100)*AT184)))</f>
        <v>0.32396760000000008</v>
      </c>
      <c r="AV184" s="1042">
        <f>IF($AK184="n/a",1.03*AU184,IF($AK184&lt;0,1.01*AU184,IF($AK184&gt;10,1.1*AU184,(1+$AK184/100)*AU184)))</f>
        <v>0.34988500800000011</v>
      </c>
      <c r="AW184" s="766">
        <f>SUM(AR184:AV184)</f>
        <v>1.5040726080000004</v>
      </c>
      <c r="AX184" s="877">
        <f>AW184/I184*100</f>
        <v>7.0580601032379189</v>
      </c>
      <c r="AY184" s="1212">
        <v>0.6</v>
      </c>
      <c r="AZ184" s="1028">
        <v>5.2299999999999995</v>
      </c>
      <c r="BA184" s="1028">
        <v>-17.669999999999998</v>
      </c>
      <c r="BB184" s="1028">
        <v>-6.5500000000000007</v>
      </c>
      <c r="BC184" s="1028">
        <v>-9.67</v>
      </c>
      <c r="BE184" s="721">
        <v>2011</v>
      </c>
      <c r="BF184" s="1057">
        <f>IF(BE184&gt;2008,0,IF(BE184&gt;2001,1,IF(BE184&gt;1990,2,IF(BE184&gt;1980,3,IF(BE184&gt;1973,4,IF(BE184&gt;1970,5,IF(BE184&gt;1960,6,IF(BE184&gt;1958,7,IF(BE184&gt;1953,8,9)))))))))</f>
        <v>0</v>
      </c>
    </row>
    <row r="185" spans="1:58" ht="11.25" customHeight="1" x14ac:dyDescent="0.2">
      <c r="A185" s="1036" t="s">
        <v>4345</v>
      </c>
      <c r="B185" s="1031" t="s">
        <v>4344</v>
      </c>
      <c r="C185" s="1181" t="s">
        <v>132</v>
      </c>
      <c r="D185" s="1181" t="s">
        <v>4425</v>
      </c>
      <c r="E185" s="857">
        <v>6</v>
      </c>
      <c r="F185" s="1245">
        <v>750</v>
      </c>
      <c r="G185" s="1245" t="s">
        <v>107</v>
      </c>
      <c r="H185" s="1245" t="s">
        <v>107</v>
      </c>
      <c r="I185" s="1030">
        <v>18.260000000000002</v>
      </c>
      <c r="J185" s="766">
        <f>(M185/I185)*100</f>
        <v>7.2508214676889375</v>
      </c>
      <c r="K185" s="1033">
        <v>0.33100000000000002</v>
      </c>
      <c r="L185" s="1043">
        <v>4</v>
      </c>
      <c r="M185" s="756">
        <f>K185*L185</f>
        <v>1.3240000000000001</v>
      </c>
      <c r="N185" s="1026" t="s">
        <v>150</v>
      </c>
      <c r="O185" s="860">
        <v>0.32</v>
      </c>
      <c r="P185" s="1016">
        <v>43434</v>
      </c>
      <c r="Q185" s="1016">
        <v>43451</v>
      </c>
      <c r="R185" s="756">
        <f>(K185-O185)/O185*100</f>
        <v>3.4375000000000031</v>
      </c>
      <c r="S185" s="824">
        <f>IF(INDEX(Historical!$D$7:$D$1455,MATCH(B185,Historical!$B$7:$B$1455,0))=0,"n/a",(INDEX(Historical!$C$7:$C$1455,MATCH(B185,Historical!$B$7:$B$1455,0))/INDEX(Historical!$D$7:$D$1455,MATCH(B185,Historical!$B$7:$B$1455,0))-1)*100)</f>
        <v>16.1904761904762</v>
      </c>
      <c r="T185" s="824">
        <f>IF(INDEX(Historical!$F$7:$F$1455,MATCH(B185,Historical!$B$7:$B$1455,0))=0,"n/a",((INDEX(Historical!$C$7:$C$1455,MATCH(B185,Historical!$B$7:$B$1455,0))/INDEX(Historical!$F$7:$F$1455,MATCH(B185,Historical!$B$7:$B$1455,0)))^(1/3)-1)*100)</f>
        <v>15.641752289002442</v>
      </c>
      <c r="U185" s="824" t="str">
        <f>IF(INDEX(Historical!$I$7:$I$1455,MATCH(B185,Historical!$B$7:$B$1455,0))=0,"n/a",((INDEX(Historical!$C$7:$C$1455,MATCH(B185,Historical!$B$7:$B$1455,0))/INDEX(Historical!$I$7:$I$1455,MATCH(B185,Historical!$B$7:$B$1455,0)))^(1/5)-1)*100)</f>
        <v>n/a</v>
      </c>
      <c r="V185" s="824" t="str">
        <f>IF(INDEX(Historical!$O$7:$O$1455,MATCH(B185,Historical!$B$7:$B$1455,0))=0,"n/a",((INDEX(Historical!$C$7:$C$1455,MATCH(B185,Historical!$B$7:$B$1455,0))/INDEX(Historical!$O$7:$O$1455,MATCH(B185,Historical!$B$7:$B$1455,0)))^(1/10)-1)*100)</f>
        <v>n/a</v>
      </c>
      <c r="W185" s="825" t="str">
        <f>IF(OR(U185&lt;=0,U185="n/a",V185&lt;=0,V185="n/a"),"n/a",U185/V185)</f>
        <v>n/a</v>
      </c>
      <c r="X185" s="826" t="str">
        <f>IF(OR(AJ185&lt;=0,AJ185="n/a",U185&lt;=0,U185="n/a"),"n/a",U185/AJ185)</f>
        <v>n/a</v>
      </c>
      <c r="Y185" s="1032" t="s">
        <v>4077</v>
      </c>
      <c r="Z185" s="766">
        <f>IF(OR(AC185&lt;0.01,AC185="n/a"),"n/a",M185/AC185*100)</f>
        <v>945.71428571428578</v>
      </c>
      <c r="AA185" s="1042">
        <f>IF(OR(AC185&lt;0.01,AC185="n/a"),"n/a",I185/AC185)</f>
        <v>130.42857142857142</v>
      </c>
      <c r="AB185" s="1043">
        <v>12</v>
      </c>
      <c r="AC185" s="1021">
        <v>0.14000000000000001</v>
      </c>
      <c r="AD185" s="1021" t="s">
        <v>138</v>
      </c>
      <c r="AE185" s="1021">
        <v>1.27</v>
      </c>
      <c r="AF185" s="1021">
        <v>1.02</v>
      </c>
      <c r="AG185" s="1021" t="s">
        <v>138</v>
      </c>
      <c r="AH185" s="1021" t="s">
        <v>138</v>
      </c>
      <c r="AI185" s="1021" t="s">
        <v>138</v>
      </c>
      <c r="AJ185" s="1021" t="s">
        <v>138</v>
      </c>
      <c r="AK185" s="1021" t="s">
        <v>138</v>
      </c>
      <c r="AL185" s="1034">
        <v>1330</v>
      </c>
      <c r="AM185" s="1028">
        <v>0.54</v>
      </c>
      <c r="AN185" s="1021" t="s">
        <v>138</v>
      </c>
      <c r="AO185" s="868" t="str">
        <f>IF(U185="n/a","n/a",IF(AA185&lt;0,"n/a",IF(AA185="n/a","n/a",J185+U185-AA185)))</f>
        <v>n/a</v>
      </c>
      <c r="AP185" s="869" t="str">
        <f>IF(U185="n/a","n/a",J185+U185)</f>
        <v>n/a</v>
      </c>
      <c r="AQ185" s="1044">
        <f>IF(OR(AC185&lt;0.01,AF185="n/a"),"n/a",(I185/SQRT(22.5*AC185*(I185/AF185))-1)*100)</f>
        <v>143.16171377833942</v>
      </c>
      <c r="AR185" s="766">
        <f>INDEX(Historical!$C$7:$C$1455,MATCH(B185,Historical!$B$7:$B$1455,0))*IF(AH185="n/a",1.03,IF(AH185&lt;0,1.01,IF(AH185&gt;10,1.1,(1+AH185/100))))</f>
        <v>1.1309400000000001</v>
      </c>
      <c r="AS185" s="1042">
        <f>IF($AI185="n/a",1.03*AR185,IF($AI185&lt;0,1.01*AR185,IF($AI185&gt;10,1.1*AR185,(1+$AI185/100)*AR185)))</f>
        <v>1.1648682000000001</v>
      </c>
      <c r="AT185" s="1042">
        <f>IF($AK185="n/a",1.03*AS185,IF($AK185&lt;0,1.01*AS185,IF($AK185&gt;10,1.1*AS185,(1+$AK185/100)*AS185)))</f>
        <v>1.1998142460000001</v>
      </c>
      <c r="AU185" s="1042">
        <f>IF($AK185="n/a",1.03*AT185,IF($AK185&lt;0,1.01*AT185,IF($AK185&gt;10,1.1*AT185,(1+$AK185/100)*AT185)))</f>
        <v>1.2358086733800002</v>
      </c>
      <c r="AV185" s="1042">
        <f>IF($AK185="n/a",1.03*AU185,IF($AK185&lt;0,1.01*AU185,IF($AK185&gt;10,1.1*AU185,(1+$AK185/100)*AU185)))</f>
        <v>1.2728829335814003</v>
      </c>
      <c r="AW185" s="766">
        <f>SUM(AR185:AV185)</f>
        <v>6.0043140529614014</v>
      </c>
      <c r="AX185" s="877">
        <f>AW185/I185*100</f>
        <v>32.882333258277114</v>
      </c>
      <c r="AY185" s="1212" t="s">
        <v>138</v>
      </c>
      <c r="AZ185" s="1028">
        <v>17.43</v>
      </c>
      <c r="BA185" s="1028">
        <v>-12</v>
      </c>
      <c r="BB185" s="1028">
        <v>-4.91</v>
      </c>
      <c r="BC185" s="1028">
        <v>0.13999999999999999</v>
      </c>
      <c r="BE185" s="721">
        <v>2013</v>
      </c>
      <c r="BF185" s="1057">
        <f>IF(BE185&gt;2008,0,IF(BE185&gt;2001,1,IF(BE185&gt;1990,2,IF(BE185&gt;1980,3,IF(BE185&gt;1973,4,IF(BE185&gt;1970,5,IF(BE185&gt;1960,6,IF(BE185&gt;1958,7,IF(BE185&gt;1953,8,9)))))))))</f>
        <v>0</v>
      </c>
    </row>
    <row r="186" spans="1:58" ht="11.25" customHeight="1" x14ac:dyDescent="0.2">
      <c r="A186" s="1019" t="s">
        <v>186</v>
      </c>
      <c r="B186" s="1031" t="s">
        <v>187</v>
      </c>
      <c r="C186" s="1181" t="s">
        <v>129</v>
      </c>
      <c r="D186" s="1181" t="s">
        <v>4449</v>
      </c>
      <c r="E186" s="857">
        <v>41</v>
      </c>
      <c r="F186" s="1245">
        <v>64</v>
      </c>
      <c r="G186" s="1086" t="s">
        <v>38</v>
      </c>
      <c r="H186" s="1086" t="s">
        <v>116</v>
      </c>
      <c r="I186" s="1021">
        <v>165.62</v>
      </c>
      <c r="J186" s="766">
        <f>(M186/I186)*100</f>
        <v>2.3185605603188018</v>
      </c>
      <c r="K186" s="1033">
        <v>0.96</v>
      </c>
      <c r="L186" s="1043">
        <v>4</v>
      </c>
      <c r="M186" s="756">
        <f>K186*L186</f>
        <v>3.84</v>
      </c>
      <c r="N186" s="1026" t="s">
        <v>462</v>
      </c>
      <c r="O186" s="860">
        <v>0.84</v>
      </c>
      <c r="P186" s="1016">
        <v>43214</v>
      </c>
      <c r="Q186" s="1016">
        <v>43231</v>
      </c>
      <c r="R186" s="756">
        <f>(K186-O186)/O186*100</f>
        <v>14.285714285714285</v>
      </c>
      <c r="S186" s="824">
        <f>IF(INDEX(Historical!$D$7:$D$1455,MATCH(B186,Historical!$B$7:$B$1455,0))=0,"n/a",(INDEX(Historical!$C$7:$C$1455,MATCH(B186,Historical!$B$7:$B$1455,0))/INDEX(Historical!$D$7:$D$1455,MATCH(B186,Historical!$B$7:$B$1455,0))-1)*100)</f>
        <v>4.4585987261146487</v>
      </c>
      <c r="T186" s="824">
        <f>IF(INDEX(Historical!$F$7:$F$1455,MATCH(B186,Historical!$B$7:$B$1455,0))=0,"n/a",((INDEX(Historical!$C$7:$C$1455,MATCH(B186,Historical!$B$7:$B$1455,0))/INDEX(Historical!$F$7:$F$1455,MATCH(B186,Historical!$B$7:$B$1455,0)))^(1/3)-1)*100)</f>
        <v>4.1898186086888112</v>
      </c>
      <c r="U186" s="824">
        <f>IF(INDEX(Historical!$I$7:$I$1455,MATCH(B186,Historical!$B$7:$B$1455,0))=0,"n/a",((INDEX(Historical!$C$7:$C$1455,MATCH(B186,Historical!$B$7:$B$1455,0))/INDEX(Historical!$I$7:$I$1455,MATCH(B186,Historical!$B$7:$B$1455,0)))^(1/5)-1)*100)</f>
        <v>5.7509877630735673</v>
      </c>
      <c r="V186" s="824">
        <f>IF(INDEX(Historical!$O$7:$O$1455,MATCH(B186,Historical!$B$7:$B$1455,0))=0,"n/a",((INDEX(Historical!$C$7:$C$1455,MATCH(B186,Historical!$B$7:$B$1455,0))/INDEX(Historical!$O$7:$O$1455,MATCH(B186,Historical!$B$7:$B$1455,0)))^(1/10)-1)*100)</f>
        <v>7.9948450257376846</v>
      </c>
      <c r="W186" s="825">
        <f>IF(OR(U186&lt;=0,U186="n/a",V186&lt;=0,V186="n/a"),"n/a",U186/V186)</f>
        <v>0.71933699084341207</v>
      </c>
      <c r="X186" s="826">
        <f>IF(OR(AJ186&lt;=0,AJ186="n/a",U186&lt;=0,U186="n/a"),"n/a",U186/AJ186)</f>
        <v>1.0456341387406487</v>
      </c>
      <c r="Y186" s="780"/>
      <c r="Z186" s="766">
        <f>IF(OR(AC186&lt;0.01,AC186="n/a"),"n/a",M186/AC186*100)</f>
        <v>66.206896551724142</v>
      </c>
      <c r="AA186" s="1042">
        <f>IF(OR(AC186&lt;0.01,AC186="n/a"),"n/a",I186/AC186)</f>
        <v>28.555172413793105</v>
      </c>
      <c r="AB186" s="1043">
        <v>6</v>
      </c>
      <c r="AC186" s="1021">
        <v>5.8</v>
      </c>
      <c r="AD186" s="1021">
        <v>4.8</v>
      </c>
      <c r="AE186" s="1021">
        <v>3.42</v>
      </c>
      <c r="AF186" s="1023">
        <v>31.25</v>
      </c>
      <c r="AG186" s="1023">
        <v>112.1</v>
      </c>
      <c r="AH186" s="1021">
        <v>5.5</v>
      </c>
      <c r="AI186" s="1021">
        <v>6.54</v>
      </c>
      <c r="AJ186" s="1021">
        <v>5.5</v>
      </c>
      <c r="AK186" s="1021">
        <v>5.96</v>
      </c>
      <c r="AL186" s="1034">
        <v>21170</v>
      </c>
      <c r="AM186" s="1028">
        <v>0.2</v>
      </c>
      <c r="AN186" s="1023">
        <v>3.79</v>
      </c>
      <c r="AO186" s="868">
        <f>IF(U186="n/a","n/a",IF(AA186&lt;0,"n/a",IF(AA186="n/a","n/a",J186+U186-AA186)))</f>
        <v>-20.485624090400737</v>
      </c>
      <c r="AP186" s="869">
        <f>IF(U186="n/a","n/a",J186+U186)</f>
        <v>8.0695483233923682</v>
      </c>
      <c r="AQ186" s="1044">
        <f>IF(OR(AC186&lt;0.01,AF186="n/a"),"n/a",(I186/SQRT(22.5*AC186*(I186/AF186))-1)*100)</f>
        <v>529.76155555752814</v>
      </c>
      <c r="AR186" s="766">
        <f>INDEX(Historical!$C$7:$C$1455,MATCH(B186,Historical!$B$7:$B$1455,0))*IF(AH186="n/a",1.03,IF(AH186&lt;0,1.01,IF(AH186&gt;10,1.1,(1+AH186/100))))</f>
        <v>3.4603999999999999</v>
      </c>
      <c r="AS186" s="1042">
        <f>IF($AI186="n/a",1.03*AR186,IF($AI186&lt;0,1.01*AR186,IF($AI186&gt;10,1.1*AR186,(1+$AI186/100)*AR186)))</f>
        <v>3.6867101599999996</v>
      </c>
      <c r="AT186" s="1042">
        <f>IF($AK186="n/a",1.03*AS186,IF($AK186&lt;0,1.01*AS186,IF($AK186&gt;10,1.1*AS186,(1+$AK186/100)*AS186)))</f>
        <v>3.9064380855360001</v>
      </c>
      <c r="AU186" s="1042">
        <f>IF($AK186="n/a",1.03*AT186,IF($AK186&lt;0,1.01*AT186,IF($AK186&gt;10,1.1*AT186,(1+$AK186/100)*AT186)))</f>
        <v>4.1392617954339466</v>
      </c>
      <c r="AV186" s="1042">
        <f>IF($AK186="n/a",1.03*AU186,IF($AK186&lt;0,1.01*AU186,IF($AK186&gt;10,1.1*AU186,(1+$AK186/100)*AU186)))</f>
        <v>4.3859617984418104</v>
      </c>
      <c r="AW186" s="766">
        <f>SUM(AR186:AV186)</f>
        <v>19.578771839411758</v>
      </c>
      <c r="AX186" s="877">
        <f>AW186/I186*100</f>
        <v>11.82150213706784</v>
      </c>
      <c r="AY186" s="1212">
        <v>0.23</v>
      </c>
      <c r="AZ186" s="1028">
        <v>45.83</v>
      </c>
      <c r="BA186" s="1028">
        <v>-1.24</v>
      </c>
      <c r="BB186" s="1028">
        <v>7.6300000000000008</v>
      </c>
      <c r="BC186" s="1028">
        <v>21.029999999999998</v>
      </c>
      <c r="BE186" s="721">
        <v>1978</v>
      </c>
      <c r="BF186" s="1057">
        <f>IF(BE186&gt;2008,0,IF(BE186&gt;2001,1,IF(BE186&gt;1990,2,IF(BE186&gt;1980,3,IF(BE186&gt;1973,4,IF(BE186&gt;1970,5,IF(BE186&gt;1960,6,IF(BE186&gt;1958,7,IF(BE186&gt;1953,8,9)))))))))</f>
        <v>4</v>
      </c>
    </row>
    <row r="187" spans="1:58" ht="11.25" customHeight="1" x14ac:dyDescent="0.2">
      <c r="A187" s="1019" t="s">
        <v>1085</v>
      </c>
      <c r="B187" s="1031" t="s">
        <v>1086</v>
      </c>
      <c r="C187" s="1181" t="s">
        <v>109</v>
      </c>
      <c r="D187" s="1181" t="s">
        <v>4430</v>
      </c>
      <c r="E187" s="857">
        <v>8</v>
      </c>
      <c r="F187" s="1245">
        <v>450</v>
      </c>
      <c r="G187" s="1187" t="s">
        <v>107</v>
      </c>
      <c r="H187" s="1187" t="s">
        <v>107</v>
      </c>
      <c r="I187" s="1030">
        <v>190.08</v>
      </c>
      <c r="J187" s="766">
        <f>(M187/I187)*100</f>
        <v>1.473063973063973</v>
      </c>
      <c r="K187" s="1033">
        <v>0.7</v>
      </c>
      <c r="L187" s="1043">
        <v>4</v>
      </c>
      <c r="M187" s="756">
        <f>K187*L187</f>
        <v>2.8</v>
      </c>
      <c r="N187" s="1026" t="s">
        <v>4010</v>
      </c>
      <c r="O187" s="860">
        <v>0.66</v>
      </c>
      <c r="P187" s="1016">
        <v>43167</v>
      </c>
      <c r="Q187" s="1016">
        <v>43185</v>
      </c>
      <c r="R187" s="756">
        <f>(K187-O187)/O187*100</f>
        <v>6.060606060606049</v>
      </c>
      <c r="S187" s="824">
        <f>IF(INDEX(Historical!$D$7:$D$1455,MATCH(B187,Historical!$B$7:$B$1455,0))=0,"n/a",(INDEX(Historical!$C$7:$C$1455,MATCH(B187,Historical!$B$7:$B$1455,0))/INDEX(Historical!$D$7:$D$1455,MATCH(B187,Historical!$B$7:$B$1455,0))-1)*100)</f>
        <v>10.000000000000009</v>
      </c>
      <c r="T187" s="824">
        <f>IF(INDEX(Historical!$F$7:$F$1455,MATCH(B187,Historical!$B$7:$B$1455,0))=0,"n/a",((INDEX(Historical!$C$7:$C$1455,MATCH(B187,Historical!$B$7:$B$1455,0))/INDEX(Historical!$F$7:$F$1455,MATCH(B187,Historical!$B$7:$B$1455,0)))^(1/3)-1)*100)</f>
        <v>11.982121911147271</v>
      </c>
      <c r="U187" s="824">
        <f>IF(INDEX(Historical!$I$7:$I$1455,MATCH(B187,Historical!$B$7:$B$1455,0))=0,"n/a",((INDEX(Historical!$C$7:$C$1455,MATCH(B187,Historical!$B$7:$B$1455,0))/INDEX(Historical!$I$7:$I$1455,MATCH(B187,Historical!$B$7:$B$1455,0)))^(1/5)-1)*100)</f>
        <v>8.0570692465026248</v>
      </c>
      <c r="V187" s="824">
        <f>IF(INDEX(Historical!$O$7:$O$1455,MATCH(B187,Historical!$B$7:$B$1455,0))=0,"n/a",((INDEX(Historical!$C$7:$C$1455,MATCH(B187,Historical!$B$7:$B$1455,0))/INDEX(Historical!$O$7:$O$1455,MATCH(B187,Historical!$B$7:$B$1455,0)))^(1/10)-1)*100)</f>
        <v>14.393552925209185</v>
      </c>
      <c r="W187" s="825">
        <f>IF(OR(U187&lt;=0,U187="n/a",V187&lt;=0,V187="n/a"),"n/a",U187/V187)</f>
        <v>0.55976931396773455</v>
      </c>
      <c r="X187" s="826">
        <f>IF(OR(AJ187&lt;=0,AJ187="n/a",U187&lt;=0,U187="n/a"),"n/a",U187/AJ187)</f>
        <v>0.82214992311251267</v>
      </c>
      <c r="Y187" s="781"/>
      <c r="Z187" s="766">
        <f>IF(OR(AC187&lt;0.01,AC187="n/a"),"n/a",M187/AC187*100)</f>
        <v>49.822064056939496</v>
      </c>
      <c r="AA187" s="1042">
        <f>IF(OR(AC187&lt;0.01,AC187="n/a"),"n/a",I187/AC187)</f>
        <v>33.822064056939503</v>
      </c>
      <c r="AB187" s="1043">
        <v>12</v>
      </c>
      <c r="AC187" s="1021">
        <v>5.62</v>
      </c>
      <c r="AD187" s="1021">
        <v>1.68</v>
      </c>
      <c r="AE187" s="1021">
        <v>16.37</v>
      </c>
      <c r="AF187" s="1021">
        <v>2.77</v>
      </c>
      <c r="AG187" s="1021">
        <v>19.7</v>
      </c>
      <c r="AH187" s="1021">
        <v>-5</v>
      </c>
      <c r="AI187" s="1021">
        <v>9.4600000000000009</v>
      </c>
      <c r="AJ187" s="1021">
        <v>9.8000000000000007</v>
      </c>
      <c r="AK187" s="1021">
        <v>20.18</v>
      </c>
      <c r="AL187" s="1034">
        <v>65019.999999999993</v>
      </c>
      <c r="AM187" s="1028">
        <v>1.2</v>
      </c>
      <c r="AN187" s="1021">
        <v>0.15</v>
      </c>
      <c r="AO187" s="868">
        <f>IF(U187="n/a","n/a",IF(AA187&lt;0,"n/a",IF(AA187="n/a","n/a",J187+U187-AA187)))</f>
        <v>-24.291930837372906</v>
      </c>
      <c r="AP187" s="869">
        <f>IF(U187="n/a","n/a",J187+U187)</f>
        <v>9.5301332195665971</v>
      </c>
      <c r="AQ187" s="1044">
        <f>IF(OR(AC187&lt;0.01,AF187="n/a"),"n/a",(I187/SQRT(22.5*AC187*(I187/AF187))-1)*100)</f>
        <v>104.05567588579831</v>
      </c>
      <c r="AR187" s="766">
        <f>INDEX(Historical!$C$7:$C$1455,MATCH(B187,Historical!$B$7:$B$1455,0))*IF(AH187="n/a",1.03,IF(AH187&lt;0,1.01,IF(AH187&gt;10,1.1,(1+AH187/100))))</f>
        <v>2.6664000000000003</v>
      </c>
      <c r="AS187" s="1042">
        <f>IF($AI187="n/a",1.03*AR187,IF($AI187&lt;0,1.01*AR187,IF($AI187&gt;10,1.1*AR187,(1+$AI187/100)*AR187)))</f>
        <v>2.9186414400000005</v>
      </c>
      <c r="AT187" s="1042">
        <f>IF($AK187="n/a",1.03*AS187,IF($AK187&lt;0,1.01*AS187,IF($AK187&gt;10,1.1*AS187,(1+$AK187/100)*AS187)))</f>
        <v>3.2105055840000007</v>
      </c>
      <c r="AU187" s="1042">
        <f>IF($AK187="n/a",1.03*AT187,IF($AK187&lt;0,1.01*AT187,IF($AK187&gt;10,1.1*AT187,(1+$AK187/100)*AT187)))</f>
        <v>3.5315561424000013</v>
      </c>
      <c r="AV187" s="1042">
        <f>IF($AK187="n/a",1.03*AU187,IF($AK187&lt;0,1.01*AU187,IF($AK187&gt;10,1.1*AU187,(1+$AK187/100)*AU187)))</f>
        <v>3.8847117566400016</v>
      </c>
      <c r="AW187" s="766">
        <f>SUM(AR187:AV187)</f>
        <v>16.211814923040002</v>
      </c>
      <c r="AX187" s="877">
        <f>AW187/I187*100</f>
        <v>8.5289430361111105</v>
      </c>
      <c r="AY187" s="1212">
        <v>0.44</v>
      </c>
      <c r="AZ187" s="1028">
        <v>32.300000000000004</v>
      </c>
      <c r="BA187" s="1028">
        <v>-3.55</v>
      </c>
      <c r="BB187" s="1028">
        <v>4.1900000000000004</v>
      </c>
      <c r="BC187" s="1028">
        <v>12.139999999999999</v>
      </c>
      <c r="BE187" s="721">
        <v>2011</v>
      </c>
      <c r="BF187" s="1057">
        <f>IF(BE187&gt;2008,0,IF(BE187&gt;2001,1,IF(BE187&gt;1990,2,IF(BE187&gt;1980,3,IF(BE187&gt;1973,4,IF(BE187&gt;1970,5,IF(BE187&gt;1960,6,IF(BE187&gt;1958,7,IF(BE187&gt;1953,8,9)))))))))</f>
        <v>0</v>
      </c>
    </row>
    <row r="188" spans="1:58" ht="11.25" customHeight="1" x14ac:dyDescent="0.2">
      <c r="A188" s="1027" t="s">
        <v>519</v>
      </c>
      <c r="B188" s="1031" t="s">
        <v>520</v>
      </c>
      <c r="C188" s="1181" t="s">
        <v>132</v>
      </c>
      <c r="D188" s="1181" t="s">
        <v>4423</v>
      </c>
      <c r="E188" s="857">
        <v>12</v>
      </c>
      <c r="F188" s="1245">
        <v>295</v>
      </c>
      <c r="G188" s="1088" t="s">
        <v>38</v>
      </c>
      <c r="H188" s="1088" t="s">
        <v>38</v>
      </c>
      <c r="I188" s="1030">
        <v>52.09</v>
      </c>
      <c r="J188" s="766">
        <f>(M188/I188)*100</f>
        <v>2.7452486081781529</v>
      </c>
      <c r="K188" s="1033">
        <v>0.35749999999999998</v>
      </c>
      <c r="L188" s="1043">
        <v>4</v>
      </c>
      <c r="M188" s="756">
        <f>K188*L188</f>
        <v>1.43</v>
      </c>
      <c r="N188" s="1026" t="s">
        <v>521</v>
      </c>
      <c r="O188" s="860">
        <v>0.33250000000000002</v>
      </c>
      <c r="P188" s="1016">
        <v>43146</v>
      </c>
      <c r="Q188" s="1016">
        <v>43159</v>
      </c>
      <c r="R188" s="756">
        <f>(K188-O188)/O188*100</f>
        <v>7.5187969924811933</v>
      </c>
      <c r="S188" s="824">
        <f>IF(INDEX(Historical!$D$7:$D$1455,MATCH(B188,Historical!$B$7:$B$1455,0))=0,"n/a",(INDEX(Historical!$C$7:$C$1455,MATCH(B188,Historical!$B$7:$B$1455,0))/INDEX(Historical!$D$7:$D$1455,MATCH(B188,Historical!$B$7:$B$1455,0))-1)*100)</f>
        <v>7.258064516129048</v>
      </c>
      <c r="T188" s="824">
        <f>IF(INDEX(Historical!$F$7:$F$1455,MATCH(B188,Historical!$B$7:$B$1455,0))=0,"n/a",((INDEX(Historical!$C$7:$C$1455,MATCH(B188,Historical!$B$7:$B$1455,0))/INDEX(Historical!$F$7:$F$1455,MATCH(B188,Historical!$B$7:$B$1455,0)))^(1/3)-1)*100)</f>
        <v>7.1871265229937364</v>
      </c>
      <c r="U188" s="824">
        <f>IF(INDEX(Historical!$I$7:$I$1455,MATCH(B188,Historical!$B$7:$B$1455,0))=0,"n/a",((INDEX(Historical!$C$7:$C$1455,MATCH(B188,Historical!$B$7:$B$1455,0))/INDEX(Historical!$I$7:$I$1455,MATCH(B188,Historical!$B$7:$B$1455,0)))^(1/5)-1)*100)</f>
        <v>6.7372677506761569</v>
      </c>
      <c r="V188" s="824">
        <f>IF(INDEX(Historical!$O$7:$O$1455,MATCH(B188,Historical!$B$7:$B$1455,0))=0,"n/a",((INDEX(Historical!$C$7:$C$1455,MATCH(B188,Historical!$B$7:$B$1455,0))/INDEX(Historical!$O$7:$O$1455,MATCH(B188,Historical!$B$7:$B$1455,0)))^(1/10)-1)*100)</f>
        <v>20.859881620281051</v>
      </c>
      <c r="W188" s="825">
        <f>IF(OR(U188&lt;=0,U188="n/a",V188&lt;=0,V188="n/a"),"n/a",U188/V188)</f>
        <v>0.32297727634877077</v>
      </c>
      <c r="X188" s="826">
        <f>IF(OR(AJ188&lt;=0,AJ188="n/a",U188&lt;=0,U188="n/a"),"n/a",U188/AJ188)</f>
        <v>0.7323117120300171</v>
      </c>
      <c r="Y188" s="1031"/>
      <c r="Z188" s="766">
        <f>IF(OR(AC188&lt;0.01,AC188="n/a"),"n/a",M188/AC188*100)</f>
        <v>58.130081300813011</v>
      </c>
      <c r="AA188" s="1042">
        <f>IF(OR(AC188&lt;0.01,AC188="n/a"),"n/a",I188/AC188)</f>
        <v>21.174796747967481</v>
      </c>
      <c r="AB188" s="1043">
        <v>12</v>
      </c>
      <c r="AC188" s="1021">
        <v>2.46</v>
      </c>
      <c r="AD188" s="1021">
        <v>2.99</v>
      </c>
      <c r="AE188" s="1021">
        <v>2.17</v>
      </c>
      <c r="AF188" s="1021">
        <v>3.1</v>
      </c>
      <c r="AG188" s="1021">
        <v>11.799999999999999</v>
      </c>
      <c r="AH188" s="1021">
        <v>9.6</v>
      </c>
      <c r="AI188" s="1021">
        <v>7.06</v>
      </c>
      <c r="AJ188" s="1021">
        <v>9.1999999999999993</v>
      </c>
      <c r="AK188" s="1021">
        <v>7.08</v>
      </c>
      <c r="AL188" s="1034">
        <v>14790</v>
      </c>
      <c r="AM188" s="1028">
        <v>0.59</v>
      </c>
      <c r="AN188" s="1021">
        <v>2.36</v>
      </c>
      <c r="AO188" s="868">
        <f>IF(U188="n/a","n/a",IF(AA188&lt;0,"n/a",IF(AA188="n/a","n/a",J188+U188-AA188)))</f>
        <v>-11.69228038911317</v>
      </c>
      <c r="AP188" s="869">
        <f>IF(U188="n/a","n/a",J188+U188)</f>
        <v>9.4825163588543102</v>
      </c>
      <c r="AQ188" s="1044">
        <f>IF(OR(AC188&lt;0.01,AF188="n/a"),"n/a",(I188/SQRT(22.5*AC188*(I188/AF188))-1)*100)</f>
        <v>70.80446249530705</v>
      </c>
      <c r="AR188" s="766">
        <f>INDEX(Historical!$C$7:$C$1455,MATCH(B188,Historical!$B$7:$B$1455,0))*IF(AH188="n/a",1.03,IF(AH188&lt;0,1.01,IF(AH188&gt;10,1.1,(1+AH188/100))))</f>
        <v>1.4576800000000001</v>
      </c>
      <c r="AS188" s="1042">
        <f>IF($AI188="n/a",1.03*AR188,IF($AI188&lt;0,1.01*AR188,IF($AI188&gt;10,1.1*AR188,(1+$AI188/100)*AR188)))</f>
        <v>1.5605922080000001</v>
      </c>
      <c r="AT188" s="1042">
        <f>IF($AK188="n/a",1.03*AS188,IF($AK188&lt;0,1.01*AS188,IF($AK188&gt;10,1.1*AS188,(1+$AK188/100)*AS188)))</f>
        <v>1.6710821363264001</v>
      </c>
      <c r="AU188" s="1042">
        <f>IF($AK188="n/a",1.03*AT188,IF($AK188&lt;0,1.01*AT188,IF($AK188&gt;10,1.1*AT188,(1+$AK188/100)*AT188)))</f>
        <v>1.7893947515783093</v>
      </c>
      <c r="AV188" s="1042">
        <f>IF($AK188="n/a",1.03*AU188,IF($AK188&lt;0,1.01*AU188,IF($AK188&gt;10,1.1*AU188,(1+$AK188/100)*AU188)))</f>
        <v>1.9160838999900536</v>
      </c>
      <c r="AW188" s="766">
        <f>SUM(AR188:AV188)</f>
        <v>8.3948329958947632</v>
      </c>
      <c r="AX188" s="877">
        <f>AW188/I188*100</f>
        <v>16.116016502005685</v>
      </c>
      <c r="AY188" s="1212">
        <v>0</v>
      </c>
      <c r="AZ188" s="1028">
        <v>28.68</v>
      </c>
      <c r="BA188" s="1028">
        <v>-0.31</v>
      </c>
      <c r="BB188" s="1028">
        <v>4.45</v>
      </c>
      <c r="BC188" s="1028">
        <v>10.61</v>
      </c>
      <c r="BE188" s="721">
        <v>2007</v>
      </c>
      <c r="BF188" s="1057">
        <f>IF(BE188&gt;2008,0,IF(BE188&gt;2001,1,IF(BE188&gt;1990,2,IF(BE188&gt;1980,3,IF(BE188&gt;1973,4,IF(BE188&gt;1970,5,IF(BE188&gt;1960,6,IF(BE188&gt;1958,7,IF(BE188&gt;1953,8,9)))))))))</f>
        <v>1</v>
      </c>
    </row>
    <row r="189" spans="1:58" ht="11.25" customHeight="1" x14ac:dyDescent="0.2">
      <c r="A189" s="1027" t="s">
        <v>1087</v>
      </c>
      <c r="B189" s="1031" t="s">
        <v>1088</v>
      </c>
      <c r="C189" s="1181" t="s">
        <v>109</v>
      </c>
      <c r="D189" s="1181" t="s">
        <v>119</v>
      </c>
      <c r="E189" s="857">
        <v>7</v>
      </c>
      <c r="F189" s="1245">
        <v>606</v>
      </c>
      <c r="G189" s="1245" t="s">
        <v>107</v>
      </c>
      <c r="H189" s="1245" t="s">
        <v>107</v>
      </c>
      <c r="I189" s="1030">
        <v>18.3</v>
      </c>
      <c r="J189" s="766">
        <f>(M189/I189)*100</f>
        <v>2.1857923497267762</v>
      </c>
      <c r="K189" s="1033">
        <v>0.1</v>
      </c>
      <c r="L189" s="1043">
        <v>4</v>
      </c>
      <c r="M189" s="756">
        <f>K189*L189</f>
        <v>0.4</v>
      </c>
      <c r="N189" s="1026" t="s">
        <v>602</v>
      </c>
      <c r="O189" s="860">
        <v>0.09</v>
      </c>
      <c r="P189" s="1016">
        <v>43259</v>
      </c>
      <c r="Q189" s="1016">
        <v>43276</v>
      </c>
      <c r="R189" s="756">
        <f>(K189-O189)/O189*100</f>
        <v>11.111111111111121</v>
      </c>
      <c r="S189" s="824">
        <f>IF(INDEX(Historical!$D$7:$D$1455,MATCH(B189,Historical!$B$7:$B$1455,0))=0,"n/a",(INDEX(Historical!$C$7:$C$1455,MATCH(B189,Historical!$B$7:$B$1455,0))/INDEX(Historical!$D$7:$D$1455,MATCH(B189,Historical!$B$7:$B$1455,0))-1)*100)</f>
        <v>12.903225806451623</v>
      </c>
      <c r="T189" s="824">
        <f>IF(INDEX(Historical!$F$7:$F$1455,MATCH(B189,Historical!$B$7:$B$1455,0))=0,"n/a",((INDEX(Historical!$C$7:$C$1455,MATCH(B189,Historical!$B$7:$B$1455,0))/INDEX(Historical!$F$7:$F$1455,MATCH(B189,Historical!$B$7:$B$1455,0)))^(1/3)-1)*100)</f>
        <v>13.401535265889454</v>
      </c>
      <c r="U189" s="824">
        <f>IF(INDEX(Historical!$I$7:$I$1455,MATCH(B189,Historical!$B$7:$B$1455,0))=0,"n/a",((INDEX(Historical!$C$7:$C$1455,MATCH(B189,Historical!$B$7:$B$1455,0))/INDEX(Historical!$I$7:$I$1455,MATCH(B189,Historical!$B$7:$B$1455,0)))^(1/5)-1)*100)</f>
        <v>42.292942001772495</v>
      </c>
      <c r="V189" s="824" t="str">
        <f>IF(INDEX(Historical!$O$7:$O$1455,MATCH(B189,Historical!$B$7:$B$1455,0))=0,"n/a",((INDEX(Historical!$C$7:$C$1455,MATCH(B189,Historical!$B$7:$B$1455,0))/INDEX(Historical!$O$7:$O$1455,MATCH(B189,Historical!$B$7:$B$1455,0)))^(1/10)-1)*100)</f>
        <v>n/a</v>
      </c>
      <c r="W189" s="825" t="str">
        <f>IF(OR(U189&lt;=0,U189="n/a",V189&lt;=0,V189="n/a"),"n/a",U189/V189)</f>
        <v>n/a</v>
      </c>
      <c r="X189" s="826">
        <f>IF(OR(AJ189&lt;=0,AJ189="n/a",U189&lt;=0,U189="n/a"),"n/a",U189/AJ189)</f>
        <v>2.1688688206037177</v>
      </c>
      <c r="Y189" s="780"/>
      <c r="Z189" s="766" t="str">
        <f>IF(OR(AC189&lt;0.01,AC189="n/a"),"n/a",M189/AC189*100)</f>
        <v>n/a</v>
      </c>
      <c r="AA189" s="1042" t="str">
        <f>IF(OR(AC189&lt;0.01,AC189="n/a"),"n/a",I189/AC189)</f>
        <v>n/a</v>
      </c>
      <c r="AB189" s="1043">
        <v>12</v>
      </c>
      <c r="AC189" s="1021">
        <v>-1.51</v>
      </c>
      <c r="AD189" s="1021" t="s">
        <v>138</v>
      </c>
      <c r="AE189" s="1021">
        <v>0.66</v>
      </c>
      <c r="AF189" s="1021">
        <v>0.83</v>
      </c>
      <c r="AG189" s="1021">
        <v>-9.4</v>
      </c>
      <c r="AH189" s="1021">
        <v>0.70000000000000007</v>
      </c>
      <c r="AI189" s="1021">
        <v>8.66</v>
      </c>
      <c r="AJ189" s="1021">
        <v>19.5</v>
      </c>
      <c r="AK189" s="1021">
        <v>10</v>
      </c>
      <c r="AL189" s="1034">
        <v>3050</v>
      </c>
      <c r="AM189" s="1028">
        <v>0.2</v>
      </c>
      <c r="AN189" s="1021">
        <v>1.1000000000000001</v>
      </c>
      <c r="AO189" s="868" t="str">
        <f>IF(U189="n/a","n/a",IF(AA189&lt;0,"n/a",IF(AA189="n/a","n/a",J189+U189-AA189)))</f>
        <v>n/a</v>
      </c>
      <c r="AP189" s="869">
        <f>IF(U189="n/a","n/a",J189+U189)</f>
        <v>44.47873435149927</v>
      </c>
      <c r="AQ189" s="1044" t="str">
        <f>IF(OR(AC189&lt;0.01,AF189="n/a"),"n/a",(I189/SQRT(22.5*AC189*(I189/AF189))-1)*100)</f>
        <v>n/a</v>
      </c>
      <c r="AR189" s="766">
        <f>INDEX(Historical!$C$7:$C$1455,MATCH(B189,Historical!$B$7:$B$1455,0))*IF(AH189="n/a",1.03,IF(AH189&lt;0,1.01,IF(AH189&gt;10,1.1,(1+AH189/100))))</f>
        <v>0.35244999999999999</v>
      </c>
      <c r="AS189" s="1042">
        <f>IF($AI189="n/a",1.03*AR189,IF($AI189&lt;0,1.01*AR189,IF($AI189&gt;10,1.1*AR189,(1+$AI189/100)*AR189)))</f>
        <v>0.38297217</v>
      </c>
      <c r="AT189" s="1042">
        <f>IF($AK189="n/a",1.03*AS189,IF($AK189&lt;0,1.01*AS189,IF($AK189&gt;10,1.1*AS189,(1+$AK189/100)*AS189)))</f>
        <v>0.42126938700000005</v>
      </c>
      <c r="AU189" s="1042">
        <f>IF($AK189="n/a",1.03*AT189,IF($AK189&lt;0,1.01*AT189,IF($AK189&gt;10,1.1*AT189,(1+$AK189/100)*AT189)))</f>
        <v>0.46339632570000011</v>
      </c>
      <c r="AV189" s="1042">
        <f>IF($AK189="n/a",1.03*AU189,IF($AK189&lt;0,1.01*AU189,IF($AK189&gt;10,1.1*AU189,(1+$AK189/100)*AU189)))</f>
        <v>0.50973595827000018</v>
      </c>
      <c r="AW189" s="766">
        <f>SUM(AR189:AV189)</f>
        <v>2.1298238409700003</v>
      </c>
      <c r="AX189" s="877">
        <f>AW189/I189*100</f>
        <v>11.638381644644809</v>
      </c>
      <c r="AY189" s="1212">
        <v>1.1299999999999999</v>
      </c>
      <c r="AZ189" s="1028">
        <v>3.8</v>
      </c>
      <c r="BA189" s="1028">
        <v>-30.869999999999997</v>
      </c>
      <c r="BB189" s="1028">
        <v>-6.98</v>
      </c>
      <c r="BC189" s="1028">
        <v>-11.89</v>
      </c>
      <c r="BE189" s="721">
        <v>2012</v>
      </c>
      <c r="BF189" s="1057">
        <f>IF(BE189&gt;2008,0,IF(BE189&gt;2001,1,IF(BE189&gt;1990,2,IF(BE189&gt;1980,3,IF(BE189&gt;1973,4,IF(BE189&gt;1970,5,IF(BE189&gt;1960,6,IF(BE189&gt;1958,7,IF(BE189&gt;1953,8,9)))))))))</f>
        <v>0</v>
      </c>
    </row>
    <row r="190" spans="1:58" s="905" customFormat="1" ht="11.25" customHeight="1" x14ac:dyDescent="0.2">
      <c r="A190" s="760" t="s">
        <v>189</v>
      </c>
      <c r="B190" s="914" t="s">
        <v>190</v>
      </c>
      <c r="C190" s="1181" t="s">
        <v>129</v>
      </c>
      <c r="D190" s="1181" t="s">
        <v>4442</v>
      </c>
      <c r="E190" s="885">
        <v>56</v>
      </c>
      <c r="F190" s="1245">
        <v>11</v>
      </c>
      <c r="G190" s="1244" t="s">
        <v>116</v>
      </c>
      <c r="H190" s="1244" t="s">
        <v>116</v>
      </c>
      <c r="I190" s="898">
        <v>50.4</v>
      </c>
      <c r="J190" s="887">
        <f>(M190/I190)*100</f>
        <v>3.0952380952380953</v>
      </c>
      <c r="K190" s="888">
        <v>0.39</v>
      </c>
      <c r="L190" s="889">
        <v>4</v>
      </c>
      <c r="M190" s="890">
        <f>K190*L190</f>
        <v>1.56</v>
      </c>
      <c r="N190" s="891" t="s">
        <v>165</v>
      </c>
      <c r="O190" s="892">
        <v>0.37</v>
      </c>
      <c r="P190" s="893">
        <v>43173</v>
      </c>
      <c r="Q190" s="893">
        <v>43192</v>
      </c>
      <c r="R190" s="890">
        <f>(K190-O190)/O190*100</f>
        <v>5.4054054054054106</v>
      </c>
      <c r="S190" s="824">
        <f>IF(INDEX(Historical!$D$7:$D$1455,MATCH(B190,Historical!$B$7:$B$1455,0))=0,"n/a",(INDEX(Historical!$C$7:$C$1455,MATCH(B190,Historical!$B$7:$B$1455,0))/INDEX(Historical!$D$7:$D$1455,MATCH(B190,Historical!$B$7:$B$1455,0))-1)*100)</f>
        <v>4.2857142857142927</v>
      </c>
      <c r="T190" s="824">
        <f>IF(INDEX(Historical!$F$7:$F$1455,MATCH(B190,Historical!$B$7:$B$1455,0))=0,"n/a",((INDEX(Historical!$C$7:$C$1455,MATCH(B190,Historical!$B$7:$B$1455,0))/INDEX(Historical!$F$7:$F$1455,MATCH(B190,Historical!$B$7:$B$1455,0)))^(1/3)-1)*100)</f>
        <v>6.1689873505176962</v>
      </c>
      <c r="U190" s="824">
        <f>IF(INDEX(Historical!$I$7:$I$1455,MATCH(B190,Historical!$B$7:$B$1455,0))=0,"n/a",((INDEX(Historical!$C$7:$C$1455,MATCH(B190,Historical!$B$7:$B$1455,0))/INDEX(Historical!$I$7:$I$1455,MATCH(B190,Historical!$B$7:$B$1455,0)))^(1/5)-1)*100)</f>
        <v>7.4361747160983205</v>
      </c>
      <c r="V190" s="824">
        <f>IF(INDEX(Historical!$O$7:$O$1455,MATCH(B190,Historical!$B$7:$B$1455,0))=0,"n/a",((INDEX(Historical!$C$7:$C$1455,MATCH(B190,Historical!$B$7:$B$1455,0))/INDEX(Historical!$O$7:$O$1455,MATCH(B190,Historical!$B$7:$B$1455,0)))^(1/10)-1)*100)</f>
        <v>7.9404922561837177</v>
      </c>
      <c r="W190" s="894">
        <f>IF(OR(U190&lt;=0,U190="n/a",V190&lt;=0,V190="n/a"),"n/a",U190/V190)</f>
        <v>0.93648787457822202</v>
      </c>
      <c r="X190" s="895" t="str">
        <f>IF(OR(AJ190&lt;=0,AJ190="n/a",U190&lt;=0,U190="n/a"),"n/a",U190/AJ190)</f>
        <v>n/a</v>
      </c>
      <c r="Y190" s="911"/>
      <c r="Z190" s="887">
        <f>IF(OR(AC190&lt;0.01,AC190="n/a"),"n/a",M190/AC190*100)</f>
        <v>99.363057324840767</v>
      </c>
      <c r="AA190" s="897">
        <f>IF(OR(AC190&lt;0.01,AC190="n/a"),"n/a",I190/AC190)</f>
        <v>32.101910828025474</v>
      </c>
      <c r="AB190" s="889">
        <v>12</v>
      </c>
      <c r="AC190" s="898">
        <v>1.57</v>
      </c>
      <c r="AD190" s="898">
        <v>4.79</v>
      </c>
      <c r="AE190" s="898">
        <v>6.6</v>
      </c>
      <c r="AF190" s="898">
        <v>11.75</v>
      </c>
      <c r="AG190" s="898">
        <v>15.1</v>
      </c>
      <c r="AH190" s="898">
        <v>-26.400000000000002</v>
      </c>
      <c r="AI190" s="898">
        <v>6.5699999999999994</v>
      </c>
      <c r="AJ190" s="898">
        <v>-11</v>
      </c>
      <c r="AK190" s="898">
        <v>6.72</v>
      </c>
      <c r="AL190" s="899">
        <v>213260</v>
      </c>
      <c r="AM190" s="900">
        <v>0.1</v>
      </c>
      <c r="AN190" s="898">
        <v>2.4500000000000002</v>
      </c>
      <c r="AO190" s="901">
        <f>IF(U190="n/a","n/a",IF(AA190&lt;0,"n/a",IF(AA190="n/a","n/a",J190+U190-AA190)))</f>
        <v>-21.570498016689058</v>
      </c>
      <c r="AP190" s="902">
        <f>IF(U190="n/a","n/a",J190+U190)</f>
        <v>10.531412811336416</v>
      </c>
      <c r="AQ190" s="903">
        <f>IF(OR(AC190&lt;0.01,AF190="n/a"),"n/a",(I190/SQRT(22.5*AC190*(I190/AF190))-1)*100)</f>
        <v>309.44268475808769</v>
      </c>
      <c r="AR190" s="766">
        <f>INDEX(Historical!$C$7:$C$1455,MATCH(B190,Historical!$B$7:$B$1455,0))*IF(AH190="n/a",1.03,IF(AH190&lt;0,1.01,IF(AH190&gt;10,1.1,(1+AH190/100))))</f>
        <v>1.4745999999999999</v>
      </c>
      <c r="AS190" s="897">
        <f>IF($AI190="n/a",1.03*AR190,IF($AI190&lt;0,1.01*AR190,IF($AI190&gt;10,1.1*AR190,(1+$AI190/100)*AR190)))</f>
        <v>1.5714812200000001</v>
      </c>
      <c r="AT190" s="897">
        <f>IF($AK190="n/a",1.03*AS190,IF($AK190&lt;0,1.01*AS190,IF($AK190&gt;10,1.1*AS190,(1+$AK190/100)*AS190)))</f>
        <v>1.677084757984</v>
      </c>
      <c r="AU190" s="897">
        <f>IF($AK190="n/a",1.03*AT190,IF($AK190&lt;0,1.01*AT190,IF($AK190&gt;10,1.1*AT190,(1+$AK190/100)*AT190)))</f>
        <v>1.7897848537205248</v>
      </c>
      <c r="AV190" s="897">
        <f>IF($AK190="n/a",1.03*AU190,IF($AK190&lt;0,1.01*AU190,IF($AK190&gt;10,1.1*AU190,(1+$AK190/100)*AU190)))</f>
        <v>1.9100583958905439</v>
      </c>
      <c r="AW190" s="887">
        <f>SUM(AR190:AV190)</f>
        <v>8.4230092275950685</v>
      </c>
      <c r="AX190" s="904">
        <f>AW190/I190*100</f>
        <v>16.712319896021963</v>
      </c>
      <c r="AY190" s="1213">
        <v>0.59</v>
      </c>
      <c r="AZ190" s="900">
        <v>21.59</v>
      </c>
      <c r="BA190" s="900">
        <v>-0.86999999999999988</v>
      </c>
      <c r="BB190" s="900">
        <v>6.38</v>
      </c>
      <c r="BC190" s="900">
        <v>12.02</v>
      </c>
      <c r="BD190" s="1079"/>
      <c r="BE190" s="721">
        <v>1963</v>
      </c>
      <c r="BF190" s="1057">
        <f>IF(BE190&gt;2008,0,IF(BE190&gt;2001,1,IF(BE190&gt;1990,2,IF(BE190&gt;1980,3,IF(BE190&gt;1973,4,IF(BE190&gt;1970,5,IF(BE190&gt;1960,6,IF(BE190&gt;1958,7,IF(BE190&gt;1953,8,9)))))))))</f>
        <v>6</v>
      </c>
    </row>
    <row r="191" spans="1:58" ht="11.25" customHeight="1" x14ac:dyDescent="0.2">
      <c r="A191" s="1027" t="s">
        <v>1091</v>
      </c>
      <c r="B191" s="1031" t="s">
        <v>1092</v>
      </c>
      <c r="C191" s="1181" t="s">
        <v>109</v>
      </c>
      <c r="D191" s="1181" t="s">
        <v>4434</v>
      </c>
      <c r="E191" s="857">
        <v>8</v>
      </c>
      <c r="F191" s="1245">
        <v>427</v>
      </c>
      <c r="G191" s="1182" t="s">
        <v>38</v>
      </c>
      <c r="H191" s="1182" t="s">
        <v>38</v>
      </c>
      <c r="I191" s="1030">
        <v>24.01</v>
      </c>
      <c r="J191" s="766">
        <f>(M191/I191)*100</f>
        <v>2.5822573927530192</v>
      </c>
      <c r="K191" s="1033">
        <v>0.155</v>
      </c>
      <c r="L191" s="1043">
        <v>4</v>
      </c>
      <c r="M191" s="756">
        <f>K191*L191</f>
        <v>0.62</v>
      </c>
      <c r="N191" s="1026" t="s">
        <v>821</v>
      </c>
      <c r="O191" s="860">
        <v>0.13500000000000001</v>
      </c>
      <c r="P191" s="714">
        <v>43122</v>
      </c>
      <c r="Q191" s="714">
        <v>43144</v>
      </c>
      <c r="R191" s="756">
        <f>(K191-O191)/O191*100</f>
        <v>14.814814814814806</v>
      </c>
      <c r="S191" s="824">
        <f>IF(INDEX(Historical!$D$7:$D$1455,MATCH(B191,Historical!$B$7:$B$1455,0))=0,"n/a",(INDEX(Historical!$C$7:$C$1455,MATCH(B191,Historical!$B$7:$B$1455,0))/INDEX(Historical!$D$7:$D$1455,MATCH(B191,Historical!$B$7:$B$1455,0))-1)*100)</f>
        <v>7.7087242026266489</v>
      </c>
      <c r="T191" s="824">
        <f>IF(INDEX(Historical!$F$7:$F$1455,MATCH(B191,Historical!$B$7:$B$1455,0))=0,"n/a",((INDEX(Historical!$C$7:$C$1455,MATCH(B191,Historical!$B$7:$B$1455,0))/INDEX(Historical!$F$7:$F$1455,MATCH(B191,Historical!$B$7:$B$1455,0)))^(1/3)-1)*100)</f>
        <v>7.1546738543707633</v>
      </c>
      <c r="U191" s="824">
        <f>IF(INDEX(Historical!$I$7:$I$1455,MATCH(B191,Historical!$B$7:$B$1455,0))=0,"n/a",((INDEX(Historical!$C$7:$C$1455,MATCH(B191,Historical!$B$7:$B$1455,0))/INDEX(Historical!$I$7:$I$1455,MATCH(B191,Historical!$B$7:$B$1455,0)))^(1/5)-1)*100)</f>
        <v>10.695802100497609</v>
      </c>
      <c r="V191" s="824">
        <f>IF(INDEX(Historical!$O$7:$O$1455,MATCH(B191,Historical!$B$7:$B$1455,0))=0,"n/a",((INDEX(Historical!$C$7:$C$1455,MATCH(B191,Historical!$B$7:$B$1455,0))/INDEX(Historical!$O$7:$O$1455,MATCH(B191,Historical!$B$7:$B$1455,0)))^(1/10)-1)*100)</f>
        <v>2.7449096448695531</v>
      </c>
      <c r="W191" s="825">
        <f>IF(OR(U191&lt;=0,U191="n/a",V191&lt;=0,V191="n/a"),"n/a",U191/V191)</f>
        <v>3.8965953289168858</v>
      </c>
      <c r="X191" s="826">
        <f>IF(OR(AJ191&lt;=0,AJ191="n/a",U191&lt;=0,U191="n/a"),"n/a",U191/AJ191)</f>
        <v>10.695802100497609</v>
      </c>
      <c r="Y191" s="786"/>
      <c r="Z191" s="766">
        <f>IF(OR(AC191&lt;0.01,AC191="n/a"),"n/a",M191/AC191*100)</f>
        <v>29.523809523809526</v>
      </c>
      <c r="AA191" s="1042">
        <f>IF(OR(AC191&lt;0.01,AC191="n/a"),"n/a",I191/AC191)</f>
        <v>11.433333333333334</v>
      </c>
      <c r="AB191" s="1043">
        <v>12</v>
      </c>
      <c r="AC191" s="1021">
        <v>2.1</v>
      </c>
      <c r="AD191" s="1021" t="s">
        <v>138</v>
      </c>
      <c r="AE191" s="1021">
        <v>2.62</v>
      </c>
      <c r="AF191" s="1021">
        <v>1.39</v>
      </c>
      <c r="AG191" s="1021">
        <v>9.9</v>
      </c>
      <c r="AH191" s="1021">
        <v>11.4</v>
      </c>
      <c r="AI191" s="1021" t="s">
        <v>138</v>
      </c>
      <c r="AJ191" s="1021">
        <v>1</v>
      </c>
      <c r="AK191" s="1021" t="s">
        <v>138</v>
      </c>
      <c r="AL191" s="1034">
        <v>203.6</v>
      </c>
      <c r="AM191" s="1028">
        <v>1.9</v>
      </c>
      <c r="AN191" s="1021">
        <v>0.06</v>
      </c>
      <c r="AO191" s="868">
        <f>IF(U191="n/a","n/a",IF(AA191&lt;0,"n/a",IF(AA191="n/a","n/a",J191+U191-AA191)))</f>
        <v>1.844726159917295</v>
      </c>
      <c r="AP191" s="869">
        <f>IF(U191="n/a","n/a",J191+U191)</f>
        <v>13.278059493250629</v>
      </c>
      <c r="AQ191" s="1044">
        <f>IF(OR(AC191&lt;0.01,AF191="n/a"),"n/a",(I191/SQRT(22.5*AC191*(I191/AF191))-1)*100)</f>
        <v>-15.956801231394946</v>
      </c>
      <c r="AR191" s="766">
        <f>INDEX(Historical!$C$7:$C$1455,MATCH(B191,Historical!$B$7:$B$1455,0))*IF(AH191="n/a",1.03,IF(AH191&lt;0,1.01,IF(AH191&gt;10,1.1,(1+AH191/100))))</f>
        <v>0.57278571428571445</v>
      </c>
      <c r="AS191" s="1042">
        <f>IF($AI191="n/a",1.03*AR191,IF($AI191&lt;0,1.01*AR191,IF($AI191&gt;10,1.1*AR191,(1+$AI191/100)*AR191)))</f>
        <v>0.58996928571428586</v>
      </c>
      <c r="AT191" s="1042">
        <f>IF($AK191="n/a",1.03*AS191,IF($AK191&lt;0,1.01*AS191,IF($AK191&gt;10,1.1*AS191,(1+$AK191/100)*AS191)))</f>
        <v>0.60766836428571447</v>
      </c>
      <c r="AU191" s="1042">
        <f>IF($AK191="n/a",1.03*AT191,IF($AK191&lt;0,1.01*AT191,IF($AK191&gt;10,1.1*AT191,(1+$AK191/100)*AT191)))</f>
        <v>0.62589841521428591</v>
      </c>
      <c r="AV191" s="1042">
        <f>IF($AK191="n/a",1.03*AU191,IF($AK191&lt;0,1.01*AU191,IF($AK191&gt;10,1.1*AU191,(1+$AK191/100)*AU191)))</f>
        <v>0.64467536767071454</v>
      </c>
      <c r="AW191" s="766">
        <f>SUM(AR191:AV191)</f>
        <v>3.0409971471707151</v>
      </c>
      <c r="AX191" s="877">
        <f>AW191/I191*100</f>
        <v>12.665544136487775</v>
      </c>
      <c r="AY191" s="1212">
        <v>0.68</v>
      </c>
      <c r="AZ191" s="1028">
        <v>3.49</v>
      </c>
      <c r="BA191" s="1028">
        <v>-24.63</v>
      </c>
      <c r="BB191" s="1028">
        <v>-11.76</v>
      </c>
      <c r="BC191" s="1028">
        <v>-14.23</v>
      </c>
      <c r="BE191" s="721">
        <v>2011</v>
      </c>
      <c r="BF191" s="1057">
        <f>IF(BE191&gt;2008,0,IF(BE191&gt;2001,1,IF(BE191&gt;1990,2,IF(BE191&gt;1980,3,IF(BE191&gt;1973,4,IF(BE191&gt;1970,5,IF(BE191&gt;1960,6,IF(BE191&gt;1958,7,IF(BE191&gt;1953,8,9)))))))))</f>
        <v>0</v>
      </c>
    </row>
    <row r="192" spans="1:58" ht="11.25" customHeight="1" x14ac:dyDescent="0.2">
      <c r="A192" s="1036" t="s">
        <v>1093</v>
      </c>
      <c r="B192" s="1031" t="s">
        <v>1094</v>
      </c>
      <c r="C192" s="1181" t="s">
        <v>4438</v>
      </c>
      <c r="D192" s="1181" t="s">
        <v>4447</v>
      </c>
      <c r="E192" s="857">
        <v>7</v>
      </c>
      <c r="F192" s="1245">
        <v>638</v>
      </c>
      <c r="G192" s="1245" t="s">
        <v>107</v>
      </c>
      <c r="H192" s="1245" t="s">
        <v>107</v>
      </c>
      <c r="I192" s="1030">
        <v>48.49</v>
      </c>
      <c r="J192" s="766">
        <f>(M192/I192)*100</f>
        <v>4.6195091771499284</v>
      </c>
      <c r="K192" s="1033">
        <v>0.56000000000000005</v>
      </c>
      <c r="L192" s="1043">
        <v>4</v>
      </c>
      <c r="M192" s="756">
        <f>K192*L192</f>
        <v>2.2400000000000002</v>
      </c>
      <c r="N192" s="1026" t="s">
        <v>4010</v>
      </c>
      <c r="O192" s="860">
        <v>0.54</v>
      </c>
      <c r="P192" s="1016">
        <v>43419</v>
      </c>
      <c r="Q192" s="1016">
        <v>43434</v>
      </c>
      <c r="R192" s="756">
        <f>(K192-O192)/O192*100</f>
        <v>3.7037037037037068</v>
      </c>
      <c r="S192" s="824">
        <f>IF(INDEX(Historical!$D$7:$D$1455,MATCH(B192,Historical!$B$7:$B$1455,0))=0,"n/a",(INDEX(Historical!$C$7:$C$1455,MATCH(B192,Historical!$B$7:$B$1455,0))/INDEX(Historical!$D$7:$D$1455,MATCH(B192,Historical!$B$7:$B$1455,0))-1)*100)</f>
        <v>19.20529801324502</v>
      </c>
      <c r="T192" s="824">
        <f>IF(INDEX(Historical!$F$7:$F$1455,MATCH(B192,Historical!$B$7:$B$1455,0))=0,"n/a",((INDEX(Historical!$C$7:$C$1455,MATCH(B192,Historical!$B$7:$B$1455,0))/INDEX(Historical!$F$7:$F$1455,MATCH(B192,Historical!$B$7:$B$1455,0)))^(1/3)-1)*100)</f>
        <v>15.441567326431937</v>
      </c>
      <c r="U192" s="824">
        <f>IF(INDEX(Historical!$I$7:$I$1455,MATCH(B192,Historical!$B$7:$B$1455,0))=0,"n/a",((INDEX(Historical!$C$7:$C$1455,MATCH(B192,Historical!$B$7:$B$1455,0))/INDEX(Historical!$I$7:$I$1455,MATCH(B192,Historical!$B$7:$B$1455,0)))^(1/5)-1)*100)</f>
        <v>53.677625687106591</v>
      </c>
      <c r="V192" s="824" t="str">
        <f>IF(INDEX(Historical!$O$7:$O$1455,MATCH(B192,Historical!$B$7:$B$1455,0))=0,"n/a",((INDEX(Historical!$C$7:$C$1455,MATCH(B192,Historical!$B$7:$B$1455,0))/INDEX(Historical!$O$7:$O$1455,MATCH(B192,Historical!$B$7:$B$1455,0)))^(1/10)-1)*100)</f>
        <v>n/a</v>
      </c>
      <c r="W192" s="825" t="str">
        <f>IF(OR(U192&lt;=0,U192="n/a",V192&lt;=0,V192="n/a"),"n/a",U192/V192)</f>
        <v>n/a</v>
      </c>
      <c r="X192" s="826">
        <f>IF(OR(AJ192&lt;=0,AJ192="n/a",U192&lt;=0,U192="n/a"),"n/a",U192/AJ192)</f>
        <v>1.2339684066001515</v>
      </c>
      <c r="Y192" s="1032" t="s">
        <v>4077</v>
      </c>
      <c r="Z192" s="766">
        <f>IF(OR(AC192&lt;0.01,AC192="n/a"),"n/a",M192/AC192*100)</f>
        <v>379.66101694915261</v>
      </c>
      <c r="AA192" s="1042">
        <f>IF(OR(AC192&lt;0.01,AC192="n/a"),"n/a",I192/AC192)</f>
        <v>82.186440677966104</v>
      </c>
      <c r="AB192" s="1043">
        <v>12</v>
      </c>
      <c r="AC192" s="1021">
        <v>0.59</v>
      </c>
      <c r="AD192" s="1021" t="s">
        <v>138</v>
      </c>
      <c r="AE192" s="1021">
        <v>4.32</v>
      </c>
      <c r="AF192" s="1023" t="s">
        <v>138</v>
      </c>
      <c r="AG192" s="1021">
        <v>-13.900000000000002</v>
      </c>
      <c r="AH192" s="1021">
        <v>14.499999999999998</v>
      </c>
      <c r="AI192" s="1021">
        <v>39.879999999999995</v>
      </c>
      <c r="AJ192" s="1021">
        <v>43.5</v>
      </c>
      <c r="AK192" s="1021" t="s">
        <v>138</v>
      </c>
      <c r="AL192" s="1034">
        <v>2220</v>
      </c>
      <c r="AM192" s="1028">
        <v>0.8</v>
      </c>
      <c r="AN192" s="1021" t="s">
        <v>138</v>
      </c>
      <c r="AO192" s="868">
        <f>IF(U192="n/a","n/a",IF(AA192&lt;0,"n/a",IF(AA192="n/a","n/a",J192+U192-AA192)))</f>
        <v>-23.889305813709584</v>
      </c>
      <c r="AP192" s="869">
        <f>IF(U192="n/a","n/a",J192+U192)</f>
        <v>58.29713486425652</v>
      </c>
      <c r="AQ192" s="1044" t="str">
        <f>IF(OR(AC192&lt;0.01,AF192="n/a"),"n/a",(I192/SQRT(22.5*AC192*(I192/AF192))-1)*100)</f>
        <v>n/a</v>
      </c>
      <c r="AR192" s="766">
        <f>INDEX(Historical!$C$7:$C$1455,MATCH(B192,Historical!$B$7:$B$1455,0))*IF(AH192="n/a",1.03,IF(AH192&lt;0,1.01,IF(AH192&gt;10,1.1,(1+AH192/100))))</f>
        <v>1.98</v>
      </c>
      <c r="AS192" s="1042">
        <f>IF($AI192="n/a",1.03*AR192,IF($AI192&lt;0,1.01*AR192,IF($AI192&gt;10,1.1*AR192,(1+$AI192/100)*AR192)))</f>
        <v>2.1779999999999999</v>
      </c>
      <c r="AT192" s="1042">
        <f>IF($AK192="n/a",1.03*AS192,IF($AK192&lt;0,1.01*AS192,IF($AK192&gt;10,1.1*AS192,(1+$AK192/100)*AS192)))</f>
        <v>2.2433399999999999</v>
      </c>
      <c r="AU192" s="1042">
        <f>IF($AK192="n/a",1.03*AT192,IF($AK192&lt;0,1.01*AT192,IF($AK192&gt;10,1.1*AT192,(1+$AK192/100)*AT192)))</f>
        <v>2.3106401999999999</v>
      </c>
      <c r="AV192" s="1042">
        <f>IF($AK192="n/a",1.03*AU192,IF($AK192&lt;0,1.01*AU192,IF($AK192&gt;10,1.1*AU192,(1+$AK192/100)*AU192)))</f>
        <v>2.3799594059999998</v>
      </c>
      <c r="AW192" s="766">
        <f>SUM(AR192:AV192)</f>
        <v>11.091939605999999</v>
      </c>
      <c r="AX192" s="877">
        <f>AW192/I192*100</f>
        <v>22.874695001031135</v>
      </c>
      <c r="AY192" s="1212">
        <v>0.61</v>
      </c>
      <c r="AZ192" s="1028">
        <v>35.64</v>
      </c>
      <c r="BA192" s="1028">
        <v>-15.89</v>
      </c>
      <c r="BB192" s="1028">
        <v>-5.93</v>
      </c>
      <c r="BC192" s="1028">
        <v>-3.5000000000000004</v>
      </c>
      <c r="BD192" s="1120"/>
      <c r="BE192" s="721">
        <v>2012</v>
      </c>
      <c r="BF192" s="1057">
        <f>IF(BE192&gt;2008,0,IF(BE192&gt;2001,1,IF(BE192&gt;1990,2,IF(BE192&gt;1980,3,IF(BE192&gt;1973,4,IF(BE192&gt;1970,5,IF(BE192&gt;1960,6,IF(BE192&gt;1958,7,IF(BE192&gt;1953,8,9)))))))))</f>
        <v>0</v>
      </c>
    </row>
    <row r="193" spans="1:58" ht="11.25" customHeight="1" x14ac:dyDescent="0.2">
      <c r="A193" s="1019" t="s">
        <v>1095</v>
      </c>
      <c r="B193" s="1031" t="s">
        <v>1096</v>
      </c>
      <c r="C193" s="1181" t="s">
        <v>109</v>
      </c>
      <c r="D193" s="1181" t="s">
        <v>4430</v>
      </c>
      <c r="E193" s="857">
        <v>9</v>
      </c>
      <c r="F193" s="1245">
        <v>350</v>
      </c>
      <c r="G193" s="1088" t="s">
        <v>107</v>
      </c>
      <c r="H193" s="1088" t="s">
        <v>107</v>
      </c>
      <c r="I193" s="1030">
        <v>37.36</v>
      </c>
      <c r="J193" s="766">
        <f>(M193/I193)*100</f>
        <v>3.5331905781584587</v>
      </c>
      <c r="K193" s="1033">
        <v>0.33</v>
      </c>
      <c r="L193" s="1043">
        <v>4</v>
      </c>
      <c r="M193" s="756">
        <f>K193*L193</f>
        <v>1.32</v>
      </c>
      <c r="N193" s="1026" t="s">
        <v>614</v>
      </c>
      <c r="O193" s="860">
        <v>0.28000000000000003</v>
      </c>
      <c r="P193" s="1016">
        <v>43166</v>
      </c>
      <c r="Q193" s="1016">
        <v>43181</v>
      </c>
      <c r="R193" s="756">
        <f>(K193-O193)/O193*100</f>
        <v>17.857142857142851</v>
      </c>
      <c r="S193" s="824">
        <f>IF(INDEX(Historical!$D$7:$D$1455,MATCH(B193,Historical!$B$7:$B$1455,0))=0,"n/a",(INDEX(Historical!$C$7:$C$1455,MATCH(B193,Historical!$B$7:$B$1455,0))/INDEX(Historical!$D$7:$D$1455,MATCH(B193,Historical!$B$7:$B$1455,0))-1)*100)</f>
        <v>7.6923076923077094</v>
      </c>
      <c r="T193" s="824">
        <f>IF(INDEX(Historical!$F$7:$F$1455,MATCH(B193,Historical!$B$7:$B$1455,0))=0,"n/a",((INDEX(Historical!$C$7:$C$1455,MATCH(B193,Historical!$B$7:$B$1455,0))/INDEX(Historical!$F$7:$F$1455,MATCH(B193,Historical!$B$7:$B$1455,0)))^(1/3)-1)*100)</f>
        <v>9.2043296137024999</v>
      </c>
      <c r="U193" s="824">
        <f>IF(INDEX(Historical!$I$7:$I$1455,MATCH(B193,Historical!$B$7:$B$1455,0))=0,"n/a",((INDEX(Historical!$C$7:$C$1455,MATCH(B193,Historical!$B$7:$B$1455,0))/INDEX(Historical!$I$7:$I$1455,MATCH(B193,Historical!$B$7:$B$1455,0)))^(1/5)-1)*100)</f>
        <v>9.2388464140373152</v>
      </c>
      <c r="V193" s="824">
        <f>IF(INDEX(Historical!$O$7:$O$1455,MATCH(B193,Historical!$B$7:$B$1455,0))=0,"n/a",((INDEX(Historical!$C$7:$C$1455,MATCH(B193,Historical!$B$7:$B$1455,0))/INDEX(Historical!$O$7:$O$1455,MATCH(B193,Historical!$B$7:$B$1455,0)))^(1/10)-1)*100)</f>
        <v>3.4219694129380196</v>
      </c>
      <c r="W193" s="825">
        <f>IF(OR(U193&lt;=0,U193="n/a",V193&lt;=0,V193="n/a"),"n/a",U193/V193)</f>
        <v>2.6998623597003655</v>
      </c>
      <c r="X193" s="826">
        <f>IF(OR(AJ193&lt;=0,AJ193="n/a",U193&lt;=0,U193="n/a"),"n/a",U193/AJ193)</f>
        <v>2.717307768834504</v>
      </c>
      <c r="Y193" s="780"/>
      <c r="Z193" s="766">
        <f>IF(OR(AC193&lt;0.01,AC193="n/a"),"n/a",M193/AC193*100)</f>
        <v>63.15789473684211</v>
      </c>
      <c r="AA193" s="1042">
        <f>IF(OR(AC193&lt;0.01,AC193="n/a"),"n/a",I193/AC193)</f>
        <v>17.875598086124402</v>
      </c>
      <c r="AB193" s="1043">
        <v>12</v>
      </c>
      <c r="AC193" s="1021">
        <v>2.09</v>
      </c>
      <c r="AD193" s="1021">
        <v>2.06</v>
      </c>
      <c r="AE193" s="1021">
        <v>4.45</v>
      </c>
      <c r="AF193" s="1021">
        <v>5.4</v>
      </c>
      <c r="AG193" s="1021">
        <v>36.700000000000003</v>
      </c>
      <c r="AH193" s="1021">
        <v>-12.4</v>
      </c>
      <c r="AI193" s="1021">
        <v>0.57000000000000006</v>
      </c>
      <c r="AJ193" s="1021">
        <v>3.4000000000000004</v>
      </c>
      <c r="AK193" s="1021">
        <v>8.6499999999999986</v>
      </c>
      <c r="AL193" s="1034">
        <v>1720</v>
      </c>
      <c r="AM193" s="1028">
        <v>26.6</v>
      </c>
      <c r="AN193" s="1021">
        <v>0</v>
      </c>
      <c r="AO193" s="868">
        <f>IF(U193="n/a","n/a",IF(AA193&lt;0,"n/a",IF(AA193="n/a","n/a",J193+U193-AA193)))</f>
        <v>-5.1035610939286276</v>
      </c>
      <c r="AP193" s="869">
        <f>IF(U193="n/a","n/a",J193+U193)</f>
        <v>12.772036992195774</v>
      </c>
      <c r="AQ193" s="1044">
        <f>IF(OR(AC193&lt;0.01,AF193="n/a"),"n/a",(I193/SQRT(22.5*AC193*(I193/AF193))-1)*100)</f>
        <v>107.12661684751809</v>
      </c>
      <c r="AR193" s="766">
        <f>INDEX(Historical!$C$7:$C$1455,MATCH(B193,Historical!$B$7:$B$1455,0))*IF(AH193="n/a",1.03,IF(AH193&lt;0,1.01,IF(AH193&gt;10,1.1,(1+AH193/100))))</f>
        <v>1.1312000000000002</v>
      </c>
      <c r="AS193" s="1042">
        <f>IF($AI193="n/a",1.03*AR193,IF($AI193&lt;0,1.01*AR193,IF($AI193&gt;10,1.1*AR193,(1+$AI193/100)*AR193)))</f>
        <v>1.1376478400000003</v>
      </c>
      <c r="AT193" s="1042">
        <f>IF($AK193="n/a",1.03*AS193,IF($AK193&lt;0,1.01*AS193,IF($AK193&gt;10,1.1*AS193,(1+$AK193/100)*AS193)))</f>
        <v>1.2360543781600004</v>
      </c>
      <c r="AU193" s="1042">
        <f>IF($AK193="n/a",1.03*AT193,IF($AK193&lt;0,1.01*AT193,IF($AK193&gt;10,1.1*AT193,(1+$AK193/100)*AT193)))</f>
        <v>1.3429730818708405</v>
      </c>
      <c r="AV193" s="1042">
        <f>IF($AK193="n/a",1.03*AU193,IF($AK193&lt;0,1.01*AU193,IF($AK193&gt;10,1.1*AU193,(1+$AK193/100)*AU193)))</f>
        <v>1.4591402534526683</v>
      </c>
      <c r="AW193" s="766">
        <f>SUM(AR193:AV193)</f>
        <v>6.3070155534835095</v>
      </c>
      <c r="AX193" s="877">
        <f>AW193/I193*100</f>
        <v>16.881733280202113</v>
      </c>
      <c r="AY193" s="1212">
        <v>1.05</v>
      </c>
      <c r="AZ193" s="1028">
        <v>12.55</v>
      </c>
      <c r="BA193" s="1028">
        <v>-16.46</v>
      </c>
      <c r="BB193" s="1028">
        <v>3.19</v>
      </c>
      <c r="BC193" s="1028">
        <v>-1.21</v>
      </c>
      <c r="BE193" s="721">
        <v>2010</v>
      </c>
      <c r="BF193" s="1057">
        <f>IF(BE193&gt;2008,0,IF(BE193&gt;2001,1,IF(BE193&gt;1990,2,IF(BE193&gt;1980,3,IF(BE193&gt;1973,4,IF(BE193&gt;1970,5,IF(BE193&gt;1960,6,IF(BE193&gt;1958,7,IF(BE193&gt;1953,8,9)))))))))</f>
        <v>0</v>
      </c>
    </row>
    <row r="194" spans="1:58" ht="11.25" customHeight="1" x14ac:dyDescent="0.2">
      <c r="A194" s="1019" t="s">
        <v>192</v>
      </c>
      <c r="B194" s="1031" t="s">
        <v>193</v>
      </c>
      <c r="C194" s="1181" t="s">
        <v>129</v>
      </c>
      <c r="D194" s="1181" t="s">
        <v>4449</v>
      </c>
      <c r="E194" s="857">
        <v>55</v>
      </c>
      <c r="F194" s="1245">
        <v>16</v>
      </c>
      <c r="G194" s="1245" t="s">
        <v>116</v>
      </c>
      <c r="H194" s="1245" t="s">
        <v>116</v>
      </c>
      <c r="I194" s="1021">
        <v>63.52</v>
      </c>
      <c r="J194" s="766">
        <f>(M194/I194)*100</f>
        <v>2.644836272040302</v>
      </c>
      <c r="K194" s="1033">
        <v>0.42</v>
      </c>
      <c r="L194" s="1043">
        <v>4</v>
      </c>
      <c r="M194" s="756">
        <f>K194*L194</f>
        <v>1.68</v>
      </c>
      <c r="N194" s="1026" t="s">
        <v>108</v>
      </c>
      <c r="O194" s="860">
        <v>0.4</v>
      </c>
      <c r="P194" s="1016">
        <v>43209</v>
      </c>
      <c r="Q194" s="1016">
        <v>43235</v>
      </c>
      <c r="R194" s="756">
        <f>(K194-O194)/O194*100</f>
        <v>4.9999999999999902</v>
      </c>
      <c r="S194" s="824">
        <f>IF(INDEX(Historical!$D$7:$D$1455,MATCH(B194,Historical!$B$7:$B$1455,0))=0,"n/a",(INDEX(Historical!$C$7:$C$1455,MATCH(B194,Historical!$B$7:$B$1455,0))/INDEX(Historical!$D$7:$D$1455,MATCH(B194,Historical!$B$7:$B$1455,0))-1)*100)</f>
        <v>2.5806451612903292</v>
      </c>
      <c r="T194" s="824">
        <f>IF(INDEX(Historical!$F$7:$F$1455,MATCH(B194,Historical!$B$7:$B$1455,0))=0,"n/a",((INDEX(Historical!$C$7:$C$1455,MATCH(B194,Historical!$B$7:$B$1455,0))/INDEX(Historical!$F$7:$F$1455,MATCH(B194,Historical!$B$7:$B$1455,0)))^(1/3)-1)*100)</f>
        <v>3.8411749118000049</v>
      </c>
      <c r="U194" s="824">
        <f>IF(INDEX(Historical!$I$7:$I$1455,MATCH(B194,Historical!$B$7:$B$1455,0))=0,"n/a",((INDEX(Historical!$C$7:$C$1455,MATCH(B194,Historical!$B$7:$B$1455,0))/INDEX(Historical!$I$7:$I$1455,MATCH(B194,Historical!$B$7:$B$1455,0)))^(1/5)-1)*100)</f>
        <v>5.4405004965350168</v>
      </c>
      <c r="V194" s="824">
        <f>IF(INDEX(Historical!$O$7:$O$1455,MATCH(B194,Historical!$B$7:$B$1455,0))=0,"n/a",((INDEX(Historical!$C$7:$C$1455,MATCH(B194,Historical!$B$7:$B$1455,0))/INDEX(Historical!$O$7:$O$1455,MATCH(B194,Historical!$B$7:$B$1455,0)))^(1/10)-1)*100)</f>
        <v>8.5500201556611533</v>
      </c>
      <c r="W194" s="825">
        <f>IF(OR(U194&lt;=0,U194="n/a",V194&lt;=0,V194="n/a"),"n/a",U194/V194)</f>
        <v>0.63631434750861304</v>
      </c>
      <c r="X194" s="826">
        <f>IF(OR(AJ194&lt;=0,AJ194="n/a",U194&lt;=0,U194="n/a"),"n/a",U194/AJ194)</f>
        <v>54.405004965350166</v>
      </c>
      <c r="Y194" s="780"/>
      <c r="Z194" s="766">
        <f>IF(OR(AC194&lt;0.01,AC194="n/a"),"n/a",M194/AC194*100)</f>
        <v>61.53846153846154</v>
      </c>
      <c r="AA194" s="1042">
        <f>IF(OR(AC194&lt;0.01,AC194="n/a"),"n/a",I194/AC194)</f>
        <v>23.26739926739927</v>
      </c>
      <c r="AB194" s="1043">
        <v>12</v>
      </c>
      <c r="AC194" s="1021">
        <v>2.73</v>
      </c>
      <c r="AD194" s="1021">
        <v>4.4800000000000004</v>
      </c>
      <c r="AE194" s="1021">
        <v>3.53</v>
      </c>
      <c r="AF194" s="1023" t="s">
        <v>138</v>
      </c>
      <c r="AG194" s="1024">
        <v>-671</v>
      </c>
      <c r="AH194" s="1021">
        <v>-4.7</v>
      </c>
      <c r="AI194" s="1021">
        <v>2.69</v>
      </c>
      <c r="AJ194" s="1021">
        <v>0.1</v>
      </c>
      <c r="AK194" s="1021">
        <v>5.2</v>
      </c>
      <c r="AL194" s="1034">
        <v>55220</v>
      </c>
      <c r="AM194" s="1028">
        <v>0.3</v>
      </c>
      <c r="AN194" s="1023" t="s">
        <v>138</v>
      </c>
      <c r="AO194" s="868">
        <f>IF(U194="n/a","n/a",IF(AA194&lt;0,"n/a",IF(AA194="n/a","n/a",J194+U194-AA194)))</f>
        <v>-15.182062498823951</v>
      </c>
      <c r="AP194" s="869">
        <f>IF(U194="n/a","n/a",J194+U194)</f>
        <v>8.0853367685753188</v>
      </c>
      <c r="AQ194" s="1044" t="str">
        <f>IF(OR(AC194&lt;0.01,AF194="n/a"),"n/a",(I194/SQRT(22.5*AC194*(I194/AF194))-1)*100)</f>
        <v>n/a</v>
      </c>
      <c r="AR194" s="766">
        <f>INDEX(Historical!$C$7:$C$1455,MATCH(B194,Historical!$B$7:$B$1455,0))*IF(AH194="n/a",1.03,IF(AH194&lt;0,1.01,IF(AH194&gt;10,1.1,(1+AH194/100))))</f>
        <v>1.6059000000000003</v>
      </c>
      <c r="AS194" s="1042">
        <f>IF($AI194="n/a",1.03*AR194,IF($AI194&lt;0,1.01*AR194,IF($AI194&gt;10,1.1*AR194,(1+$AI194/100)*AR194)))</f>
        <v>1.6490987100000003</v>
      </c>
      <c r="AT194" s="1042">
        <f>IF($AK194="n/a",1.03*AS194,IF($AK194&lt;0,1.01*AS194,IF($AK194&gt;10,1.1*AS194,(1+$AK194/100)*AS194)))</f>
        <v>1.7348518429200004</v>
      </c>
      <c r="AU194" s="1042">
        <f>IF($AK194="n/a",1.03*AT194,IF($AK194&lt;0,1.01*AT194,IF($AK194&gt;10,1.1*AT194,(1+$AK194/100)*AT194)))</f>
        <v>1.8250641387518405</v>
      </c>
      <c r="AV194" s="1042">
        <f>IF($AK194="n/a",1.03*AU194,IF($AK194&lt;0,1.01*AU194,IF($AK194&gt;10,1.1*AU194,(1+$AK194/100)*AU194)))</f>
        <v>1.9199674739669363</v>
      </c>
      <c r="AW194" s="766">
        <f>SUM(AR194:AV194)</f>
        <v>8.7348821656387781</v>
      </c>
      <c r="AX194" s="877">
        <f>AW194/I194*100</f>
        <v>13.751388799809158</v>
      </c>
      <c r="AY194" s="1212">
        <v>0.71</v>
      </c>
      <c r="AZ194" s="1028">
        <v>10.639999999999999</v>
      </c>
      <c r="BA194" s="1028">
        <v>-18.47</v>
      </c>
      <c r="BB194" s="1028">
        <v>0.16999999999999998</v>
      </c>
      <c r="BC194" s="1028">
        <v>-3.5900000000000003</v>
      </c>
      <c r="BE194" s="721">
        <v>1964</v>
      </c>
      <c r="BF194" s="1057">
        <f>IF(BE194&gt;2008,0,IF(BE194&gt;2001,1,IF(BE194&gt;1990,2,IF(BE194&gt;1980,3,IF(BE194&gt;1973,4,IF(BE194&gt;1970,5,IF(BE194&gt;1960,6,IF(BE194&gt;1958,7,IF(BE194&gt;1953,8,9)))))))))</f>
        <v>6</v>
      </c>
    </row>
    <row r="195" spans="1:58" ht="11.25" customHeight="1" x14ac:dyDescent="0.2">
      <c r="A195" s="1027" t="s">
        <v>1097</v>
      </c>
      <c r="B195" s="1031" t="s">
        <v>1098</v>
      </c>
      <c r="C195" s="1181" t="s">
        <v>109</v>
      </c>
      <c r="D195" s="1181" t="s">
        <v>4434</v>
      </c>
      <c r="E195" s="857">
        <v>8</v>
      </c>
      <c r="F195" s="1245">
        <v>484</v>
      </c>
      <c r="G195" s="1245" t="s">
        <v>107</v>
      </c>
      <c r="H195" s="1245" t="s">
        <v>107</v>
      </c>
      <c r="I195" s="1030">
        <v>40.68</v>
      </c>
      <c r="J195" s="766">
        <f>(M195/I195)*100</f>
        <v>2.5565388397246807</v>
      </c>
      <c r="K195" s="1033">
        <v>0.26</v>
      </c>
      <c r="L195" s="1043">
        <v>4</v>
      </c>
      <c r="M195" s="756">
        <f>K195*L195</f>
        <v>1.04</v>
      </c>
      <c r="N195" s="1026" t="s">
        <v>438</v>
      </c>
      <c r="O195" s="860">
        <v>0.22</v>
      </c>
      <c r="P195" s="1016">
        <v>43228</v>
      </c>
      <c r="Q195" s="1016">
        <v>43243</v>
      </c>
      <c r="R195" s="756">
        <f>(K195-O195)/O195*100</f>
        <v>18.181818181818183</v>
      </c>
      <c r="S195" s="824">
        <f>IF(INDEX(Historical!$D$7:$D$1455,MATCH(B195,Historical!$B$7:$B$1455,0))=0,"n/a",(INDEX(Historical!$C$7:$C$1455,MATCH(B195,Historical!$B$7:$B$1455,0))/INDEX(Historical!$D$7:$D$1455,MATCH(B195,Historical!$B$7:$B$1455,0))-1)*100)</f>
        <v>14.285714285714279</v>
      </c>
      <c r="T195" s="824">
        <f>IF(INDEX(Historical!$F$7:$F$1455,MATCH(B195,Historical!$B$7:$B$1455,0))=0,"n/a",((INDEX(Historical!$C$7:$C$1455,MATCH(B195,Historical!$B$7:$B$1455,0))/INDEX(Historical!$F$7:$F$1455,MATCH(B195,Historical!$B$7:$B$1455,0)))^(1/3)-1)*100)</f>
        <v>17.678277844202107</v>
      </c>
      <c r="U195" s="824">
        <f>IF(INDEX(Historical!$I$7:$I$1455,MATCH(B195,Historical!$B$7:$B$1455,0))=0,"n/a",((INDEX(Historical!$C$7:$C$1455,MATCH(B195,Historical!$B$7:$B$1455,0))/INDEX(Historical!$I$7:$I$1455,MATCH(B195,Historical!$B$7:$B$1455,0)))^(1/5)-1)*100)</f>
        <v>20.948573633505596</v>
      </c>
      <c r="V195" s="824">
        <f>IF(INDEX(Historical!$O$7:$O$1455,MATCH(B195,Historical!$B$7:$B$1455,0))=0,"n/a",((INDEX(Historical!$C$7:$C$1455,MATCH(B195,Historical!$B$7:$B$1455,0))/INDEX(Historical!$O$7:$O$1455,MATCH(B195,Historical!$B$7:$B$1455,0)))^(1/10)-1)*100)</f>
        <v>2.9186008964760646</v>
      </c>
      <c r="W195" s="825">
        <f>IF(OR(U195&lt;=0,U195="n/a",V195&lt;=0,V195="n/a"),"n/a",U195/V195)</f>
        <v>7.1776081679406811</v>
      </c>
      <c r="X195" s="826">
        <f>IF(OR(AJ195&lt;=0,AJ195="n/a",U195&lt;=0,U195="n/a"),"n/a",U195/AJ195)</f>
        <v>1.7312870771492228</v>
      </c>
      <c r="Y195" s="1032"/>
      <c r="Z195" s="766">
        <f>IF(OR(AC195&lt;0.01,AC195="n/a"),"n/a",M195/AC195*100)</f>
        <v>48.148148148148145</v>
      </c>
      <c r="AA195" s="1042">
        <f>IF(OR(AC195&lt;0.01,AC195="n/a"),"n/a",I195/AC195)</f>
        <v>18.833333333333332</v>
      </c>
      <c r="AB195" s="1043">
        <v>12</v>
      </c>
      <c r="AC195" s="1021">
        <v>2.16</v>
      </c>
      <c r="AD195" s="1021">
        <v>2.5099999999999998</v>
      </c>
      <c r="AE195" s="1021">
        <v>6.19</v>
      </c>
      <c r="AF195" s="1021">
        <v>1.49</v>
      </c>
      <c r="AG195" s="1021">
        <v>7.3</v>
      </c>
      <c r="AH195" s="1021">
        <v>14.2</v>
      </c>
      <c r="AI195" s="1021">
        <v>14.16</v>
      </c>
      <c r="AJ195" s="1021">
        <v>12.1</v>
      </c>
      <c r="AK195" s="1021">
        <v>7.5</v>
      </c>
      <c r="AL195" s="1034">
        <v>2950</v>
      </c>
      <c r="AM195" s="1028">
        <v>0.4</v>
      </c>
      <c r="AN195" s="1021">
        <v>0.02</v>
      </c>
      <c r="AO195" s="868">
        <f>IF(U195="n/a","n/a",IF(AA195&lt;0,"n/a",IF(AA195="n/a","n/a",J195+U195-AA195)))</f>
        <v>4.6717791398969446</v>
      </c>
      <c r="AP195" s="869">
        <f>IF(U195="n/a","n/a",J195+U195)</f>
        <v>23.505112473230277</v>
      </c>
      <c r="AQ195" s="1044">
        <f>IF(OR(AC195&lt;0.01,AF195="n/a"),"n/a",(I195/SQRT(22.5*AC195*(I195/AF195))-1)*100)</f>
        <v>11.677445582587765</v>
      </c>
      <c r="AR195" s="766">
        <f>INDEX(Historical!$C$7:$C$1455,MATCH(B195,Historical!$B$7:$B$1455,0))*IF(AH195="n/a",1.03,IF(AH195&lt;0,1.01,IF(AH195&gt;10,1.1,(1+AH195/100))))</f>
        <v>0.96800000000000008</v>
      </c>
      <c r="AS195" s="1042">
        <f>IF($AI195="n/a",1.03*AR195,IF($AI195&lt;0,1.01*AR195,IF($AI195&gt;10,1.1*AR195,(1+$AI195/100)*AR195)))</f>
        <v>1.0648000000000002</v>
      </c>
      <c r="AT195" s="1042">
        <f>IF($AK195="n/a",1.03*AS195,IF($AK195&lt;0,1.01*AS195,IF($AK195&gt;10,1.1*AS195,(1+$AK195/100)*AS195)))</f>
        <v>1.1446600000000002</v>
      </c>
      <c r="AU195" s="1042">
        <f>IF($AK195="n/a",1.03*AT195,IF($AK195&lt;0,1.01*AT195,IF($AK195&gt;10,1.1*AT195,(1+$AK195/100)*AT195)))</f>
        <v>1.2305095000000001</v>
      </c>
      <c r="AV195" s="1042">
        <f>IF($AK195="n/a",1.03*AU195,IF($AK195&lt;0,1.01*AU195,IF($AK195&gt;10,1.1*AU195,(1+$AK195/100)*AU195)))</f>
        <v>1.3227977125000001</v>
      </c>
      <c r="AW195" s="766">
        <f>SUM(AR195:AV195)</f>
        <v>5.7307672125000009</v>
      </c>
      <c r="AX195" s="877">
        <f>AW195/I195*100</f>
        <v>14.087431692477878</v>
      </c>
      <c r="AY195" s="1212">
        <v>0.97</v>
      </c>
      <c r="AZ195" s="1028">
        <v>30.240000000000002</v>
      </c>
      <c r="BA195" s="1028">
        <v>-15.040000000000001</v>
      </c>
      <c r="BB195" s="1028">
        <v>7.42</v>
      </c>
      <c r="BC195" s="1028">
        <v>-1.18</v>
      </c>
      <c r="BE195" s="721">
        <v>2011</v>
      </c>
      <c r="BF195" s="1057">
        <f>IF(BE195&gt;2008,0,IF(BE195&gt;2001,1,IF(BE195&gt;1990,2,IF(BE195&gt;1980,3,IF(BE195&gt;1973,4,IF(BE195&gt;1970,5,IF(BE195&gt;1960,6,IF(BE195&gt;1958,7,IF(BE195&gt;1953,8,9)))))))))</f>
        <v>0</v>
      </c>
    </row>
    <row r="196" spans="1:58" ht="11.25" customHeight="1" x14ac:dyDescent="0.2">
      <c r="A196" s="1027" t="s">
        <v>522</v>
      </c>
      <c r="B196" s="1031" t="s">
        <v>523</v>
      </c>
      <c r="C196" s="1181" t="s">
        <v>248</v>
      </c>
      <c r="D196" s="1181" t="s">
        <v>4453</v>
      </c>
      <c r="E196" s="857">
        <v>13</v>
      </c>
      <c r="F196" s="1245">
        <v>292</v>
      </c>
      <c r="G196" s="1179" t="s">
        <v>107</v>
      </c>
      <c r="H196" s="1179" t="s">
        <v>107</v>
      </c>
      <c r="I196" s="1030">
        <v>91.33</v>
      </c>
      <c r="J196" s="766">
        <f>(M196/I196)*100</f>
        <v>1.0511332530384321</v>
      </c>
      <c r="K196" s="1033">
        <v>0.24</v>
      </c>
      <c r="L196" s="1043">
        <v>4</v>
      </c>
      <c r="M196" s="756">
        <f>K196*L196</f>
        <v>0.96</v>
      </c>
      <c r="N196" s="1026" t="s">
        <v>614</v>
      </c>
      <c r="O196" s="860">
        <v>0.22</v>
      </c>
      <c r="P196" s="1016">
        <v>43418</v>
      </c>
      <c r="Q196" s="1016">
        <v>43433</v>
      </c>
      <c r="R196" s="756">
        <f>(K196-O196)/O196*100</f>
        <v>9.0909090909090864</v>
      </c>
      <c r="S196" s="824">
        <f>IF(INDEX(Historical!$D$7:$D$1455,MATCH(B196,Historical!$B$7:$B$1455,0))=0,"n/a",(INDEX(Historical!$C$7:$C$1455,MATCH(B196,Historical!$B$7:$B$1455,0))/INDEX(Historical!$D$7:$D$1455,MATCH(B196,Historical!$B$7:$B$1455,0))-1)*100)</f>
        <v>5.7971014492753659</v>
      </c>
      <c r="T196" s="824">
        <f>IF(INDEX(Historical!$F$7:$F$1455,MATCH(B196,Historical!$B$7:$B$1455,0))=0,"n/a",((INDEX(Historical!$C$7:$C$1455,MATCH(B196,Historical!$B$7:$B$1455,0))/INDEX(Historical!$F$7:$F$1455,MATCH(B196,Historical!$B$7:$B$1455,0)))^(1/3)-1)*100)</f>
        <v>8.5965432728004831</v>
      </c>
      <c r="U196" s="824">
        <f>IF(INDEX(Historical!$I$7:$I$1455,MATCH(B196,Historical!$B$7:$B$1455,0))=0,"n/a",((INDEX(Historical!$C$7:$C$1455,MATCH(B196,Historical!$B$7:$B$1455,0))/INDEX(Historical!$I$7:$I$1455,MATCH(B196,Historical!$B$7:$B$1455,0)))^(1/5)-1)*100)</f>
        <v>10.655762905753008</v>
      </c>
      <c r="V196" s="824">
        <f>IF(INDEX(Historical!$O$7:$O$1455,MATCH(B196,Historical!$B$7:$B$1455,0))=0,"n/a",((INDEX(Historical!$C$7:$C$1455,MATCH(B196,Historical!$B$7:$B$1455,0))/INDEX(Historical!$O$7:$O$1455,MATCH(B196,Historical!$B$7:$B$1455,0)))^(1/10)-1)*100)</f>
        <v>9.6711724149953326</v>
      </c>
      <c r="W196" s="825">
        <f>IF(OR(U196&lt;=0,U196="n/a",V196&lt;=0,V196="n/a"),"n/a",U196/V196)</f>
        <v>1.1018067353686145</v>
      </c>
      <c r="X196" s="826">
        <f>IF(OR(AJ196&lt;=0,AJ196="n/a",U196&lt;=0,U196="n/a"),"n/a",U196/AJ196)</f>
        <v>5.0741728122633365</v>
      </c>
      <c r="Y196" s="1032"/>
      <c r="Z196" s="766">
        <f>IF(OR(AC196&lt;0.01,AC196="n/a"),"n/a",M196/AC196*100)</f>
        <v>42.290748898678409</v>
      </c>
      <c r="AA196" s="1042">
        <f>IF(OR(AC196&lt;0.01,AC196="n/a"),"n/a",I196/AC196)</f>
        <v>40.233480176211451</v>
      </c>
      <c r="AB196" s="1043">
        <v>12</v>
      </c>
      <c r="AC196" s="1021">
        <v>2.27</v>
      </c>
      <c r="AD196" s="1021">
        <v>3.7</v>
      </c>
      <c r="AE196" s="1021">
        <v>2.37</v>
      </c>
      <c r="AF196" s="1021">
        <v>3.82</v>
      </c>
      <c r="AG196" s="1021">
        <v>9</v>
      </c>
      <c r="AH196" s="1021">
        <v>-40.1</v>
      </c>
      <c r="AI196" s="1021">
        <v>12.32</v>
      </c>
      <c r="AJ196" s="1021">
        <v>2.1</v>
      </c>
      <c r="AK196" s="1021">
        <v>10.85</v>
      </c>
      <c r="AL196" s="1034">
        <v>6310</v>
      </c>
      <c r="AM196" s="1028">
        <v>3.5000000000000004</v>
      </c>
      <c r="AN196" s="1021">
        <v>0</v>
      </c>
      <c r="AO196" s="868">
        <f>IF(U196="n/a","n/a",IF(AA196&lt;0,"n/a",IF(AA196="n/a","n/a",J196+U196-AA196)))</f>
        <v>-28.52658401742001</v>
      </c>
      <c r="AP196" s="869">
        <f>IF(U196="n/a","n/a",J196+U196)</f>
        <v>11.706896158791441</v>
      </c>
      <c r="AQ196" s="1044">
        <f>IF(OR(AC196&lt;0.01,AF196="n/a"),"n/a",(I196/SQRT(22.5*AC196*(I196/AF196))-1)*100)</f>
        <v>161.35705187699557</v>
      </c>
      <c r="AR196" s="766">
        <f>INDEX(Historical!$C$7:$C$1455,MATCH(B196,Historical!$B$7:$B$1455,0))*IF(AH196="n/a",1.03,IF(AH196&lt;0,1.01,IF(AH196&gt;10,1.1,(1+AH196/100))))</f>
        <v>0.73729999999999996</v>
      </c>
      <c r="AS196" s="1042">
        <f>IF($AI196="n/a",1.03*AR196,IF($AI196&lt;0,1.01*AR196,IF($AI196&gt;10,1.1*AR196,(1+$AI196/100)*AR196)))</f>
        <v>0.81103000000000003</v>
      </c>
      <c r="AT196" s="1042">
        <f>IF($AK196="n/a",1.03*AS196,IF($AK196&lt;0,1.01*AS196,IF($AK196&gt;10,1.1*AS196,(1+$AK196/100)*AS196)))</f>
        <v>0.89213300000000006</v>
      </c>
      <c r="AU196" s="1042">
        <f>IF($AK196="n/a",1.03*AT196,IF($AK196&lt;0,1.01*AT196,IF($AK196&gt;10,1.1*AT196,(1+$AK196/100)*AT196)))</f>
        <v>0.98134630000000012</v>
      </c>
      <c r="AV196" s="1042">
        <f>IF($AK196="n/a",1.03*AU196,IF($AK196&lt;0,1.01*AU196,IF($AK196&gt;10,1.1*AU196,(1+$AK196/100)*AU196)))</f>
        <v>1.0794809300000001</v>
      </c>
      <c r="AW196" s="766">
        <f>SUM(AR196:AV196)</f>
        <v>4.5012902300000004</v>
      </c>
      <c r="AX196" s="877">
        <f>AW196/I196*100</f>
        <v>4.9285998357604299</v>
      </c>
      <c r="AY196" s="1212">
        <v>0.71</v>
      </c>
      <c r="AZ196" s="1028">
        <v>35.67</v>
      </c>
      <c r="BA196" s="1028">
        <v>-4.45</v>
      </c>
      <c r="BB196" s="1028">
        <v>1.43</v>
      </c>
      <c r="BC196" s="1028">
        <v>5.3100000000000005</v>
      </c>
      <c r="BE196" s="721">
        <v>2006</v>
      </c>
      <c r="BF196" s="1057">
        <f>IF(BE196&gt;2008,0,IF(BE196&gt;2001,1,IF(BE196&gt;1990,2,IF(BE196&gt;1980,3,IF(BE196&gt;1973,4,IF(BE196&gt;1970,5,IF(BE196&gt;1960,6,IF(BE196&gt;1958,7,IF(BE196&gt;1953,8,9)))))))))</f>
        <v>1</v>
      </c>
    </row>
    <row r="197" spans="1:58" ht="11.25" customHeight="1" x14ac:dyDescent="0.2">
      <c r="A197" s="1027" t="s">
        <v>525</v>
      </c>
      <c r="B197" s="1031" t="s">
        <v>526</v>
      </c>
      <c r="C197" s="1181" t="s">
        <v>4438</v>
      </c>
      <c r="D197" s="1181" t="s">
        <v>527</v>
      </c>
      <c r="E197" s="857">
        <v>11</v>
      </c>
      <c r="F197" s="1245">
        <v>307</v>
      </c>
      <c r="G197" s="1245" t="s">
        <v>107</v>
      </c>
      <c r="H197" s="1245" t="s">
        <v>107</v>
      </c>
      <c r="I197" s="1030">
        <v>39.01</v>
      </c>
      <c r="J197" s="766">
        <f>(M197/I197)*100</f>
        <v>1.948218405537042</v>
      </c>
      <c r="K197" s="1033">
        <v>0.19</v>
      </c>
      <c r="L197" s="1043">
        <v>4</v>
      </c>
      <c r="M197" s="756">
        <f>K197*L197</f>
        <v>0.76</v>
      </c>
      <c r="N197" s="1026" t="s">
        <v>416</v>
      </c>
      <c r="O197" s="860">
        <v>0.1575</v>
      </c>
      <c r="P197" s="1016">
        <v>43193</v>
      </c>
      <c r="Q197" s="1016">
        <v>43215</v>
      </c>
      <c r="R197" s="756">
        <f>(K197-O197)/O197*100</f>
        <v>20.634920634920636</v>
      </c>
      <c r="S197" s="824">
        <f>IF(INDEX(Historical!$D$7:$D$1455,MATCH(B197,Historical!$B$7:$B$1455,0))=0,"n/a",(INDEX(Historical!$C$7:$C$1455,MATCH(B197,Historical!$B$7:$B$1455,0))/INDEX(Historical!$D$7:$D$1455,MATCH(B197,Historical!$B$7:$B$1455,0))-1)*100)</f>
        <v>13.488372093023271</v>
      </c>
      <c r="T197" s="824">
        <f>IF(INDEX(Historical!$F$7:$F$1455,MATCH(B197,Historical!$B$7:$B$1455,0))=0,"n/a",((INDEX(Historical!$C$7:$C$1455,MATCH(B197,Historical!$B$7:$B$1455,0))/INDEX(Historical!$F$7:$F$1455,MATCH(B197,Historical!$B$7:$B$1455,0)))^(1/3)-1)*100)</f>
        <v>11.930091646061225</v>
      </c>
      <c r="U197" s="824">
        <f>IF(INDEX(Historical!$I$7:$I$1455,MATCH(B197,Historical!$B$7:$B$1455,0))=0,"n/a",((INDEX(Historical!$C$7:$C$1455,MATCH(B197,Historical!$B$7:$B$1455,0))/INDEX(Historical!$I$7:$I$1455,MATCH(B197,Historical!$B$7:$B$1455,0)))^(1/5)-1)*100)</f>
        <v>14.869835499703509</v>
      </c>
      <c r="V197" s="824" t="str">
        <f>IF(INDEX(Historical!$O$7:$O$1455,MATCH(B197,Historical!$B$7:$B$1455,0))=0,"n/a",((INDEX(Historical!$C$7:$C$1455,MATCH(B197,Historical!$B$7:$B$1455,0))/INDEX(Historical!$O$7:$O$1455,MATCH(B197,Historical!$B$7:$B$1455,0)))^(1/10)-1)*100)</f>
        <v>n/a</v>
      </c>
      <c r="W197" s="825" t="str">
        <f>IF(OR(U197&lt;=0,U197="n/a",V197&lt;=0,V197="n/a"),"n/a",U197/V197)</f>
        <v>n/a</v>
      </c>
      <c r="X197" s="826">
        <f>IF(OR(AJ197&lt;=0,AJ197="n/a",U197&lt;=0,U197="n/a"),"n/a",U197/AJ197)</f>
        <v>1.1801456745796437</v>
      </c>
      <c r="Y197" s="777"/>
      <c r="Z197" s="766">
        <f>IF(OR(AC197&lt;0.01,AC197="n/a"),"n/a",M197/AC197*100)</f>
        <v>31.147540983606557</v>
      </c>
      <c r="AA197" s="1042">
        <f>IF(OR(AC197&lt;0.01,AC197="n/a"),"n/a",I197/AC197)</f>
        <v>15.987704918032787</v>
      </c>
      <c r="AB197" s="1043">
        <v>12</v>
      </c>
      <c r="AC197" s="1021">
        <v>2.44</v>
      </c>
      <c r="AD197" s="1021">
        <v>0.87</v>
      </c>
      <c r="AE197" s="1021">
        <v>2.0099999999999998</v>
      </c>
      <c r="AF197" s="1021">
        <v>2.4900000000000002</v>
      </c>
      <c r="AG197" s="1021">
        <v>34.5</v>
      </c>
      <c r="AH197" s="1021">
        <v>17.599999999999998</v>
      </c>
      <c r="AI197" s="1021">
        <v>9.77</v>
      </c>
      <c r="AJ197" s="1021">
        <v>12.6</v>
      </c>
      <c r="AK197" s="1021">
        <v>18.399999999999999</v>
      </c>
      <c r="AL197" s="1034">
        <v>178050</v>
      </c>
      <c r="AM197" s="1028">
        <v>0.1</v>
      </c>
      <c r="AN197" s="1021">
        <v>1.02</v>
      </c>
      <c r="AO197" s="868">
        <f>IF(U197="n/a","n/a",IF(AA197&lt;0,"n/a",IF(AA197="n/a","n/a",J197+U197-AA197)))</f>
        <v>0.8303489872077634</v>
      </c>
      <c r="AP197" s="869">
        <f>IF(U197="n/a","n/a",J197+U197)</f>
        <v>16.81805390524055</v>
      </c>
      <c r="AQ197" s="1044">
        <f>IF(OR(AC197&lt;0.01,AF197="n/a"),"n/a",(I197/SQRT(22.5*AC197*(I197/AF197))-1)*100)</f>
        <v>33.015262693006854</v>
      </c>
      <c r="AR197" s="766">
        <f>INDEX(Historical!$C$7:$C$1455,MATCH(B197,Historical!$B$7:$B$1455,0))*IF(AH197="n/a",1.03,IF(AH197&lt;0,1.01,IF(AH197&gt;10,1.1,(1+AH197/100))))</f>
        <v>0.67100000000000015</v>
      </c>
      <c r="AS197" s="1042">
        <f>IF($AI197="n/a",1.03*AR197,IF($AI197&lt;0,1.01*AR197,IF($AI197&gt;10,1.1*AR197,(1+$AI197/100)*AR197)))</f>
        <v>0.73655670000000006</v>
      </c>
      <c r="AT197" s="1042">
        <f>IF($AK197="n/a",1.03*AS197,IF($AK197&lt;0,1.01*AS197,IF($AK197&gt;10,1.1*AS197,(1+$AK197/100)*AS197)))</f>
        <v>0.81021237000000013</v>
      </c>
      <c r="AU197" s="1042">
        <f>IF($AK197="n/a",1.03*AT197,IF($AK197&lt;0,1.01*AT197,IF($AK197&gt;10,1.1*AT197,(1+$AK197/100)*AT197)))</f>
        <v>0.89123360700000021</v>
      </c>
      <c r="AV197" s="1042">
        <f>IF($AK197="n/a",1.03*AU197,IF($AK197&lt;0,1.01*AU197,IF($AK197&gt;10,1.1*AU197,(1+$AK197/100)*AU197)))</f>
        <v>0.98035696770000036</v>
      </c>
      <c r="AW197" s="766">
        <f>SUM(AR197:AV197)</f>
        <v>4.0893596447000009</v>
      </c>
      <c r="AX197" s="877">
        <f>AW197/I197*100</f>
        <v>10.482849640348633</v>
      </c>
      <c r="AY197" s="1212">
        <v>0.93</v>
      </c>
      <c r="AZ197" s="1028">
        <v>28.199999999999996</v>
      </c>
      <c r="BA197" s="1028">
        <v>-11.34</v>
      </c>
      <c r="BB197" s="1028">
        <v>6.4799999999999995</v>
      </c>
      <c r="BC197" s="1028">
        <v>11.68</v>
      </c>
      <c r="BE197" s="721">
        <v>2008</v>
      </c>
      <c r="BF197" s="1057">
        <f>IF(BE197&gt;2008,0,IF(BE197&gt;2001,1,IF(BE197&gt;1990,2,IF(BE197&gt;1980,3,IF(BE197&gt;1973,4,IF(BE197&gt;1970,5,IF(BE197&gt;1960,6,IF(BE197&gt;1958,7,IF(BE197&gt;1953,8,9)))))))))</f>
        <v>1</v>
      </c>
    </row>
    <row r="198" spans="1:58" ht="11.25" customHeight="1" x14ac:dyDescent="0.2">
      <c r="A198" s="1019" t="s">
        <v>1099</v>
      </c>
      <c r="B198" s="1031" t="s">
        <v>1100</v>
      </c>
      <c r="C198" s="1181" t="s">
        <v>109</v>
      </c>
      <c r="D198" s="1181" t="s">
        <v>4434</v>
      </c>
      <c r="E198" s="857">
        <v>9</v>
      </c>
      <c r="F198" s="1245">
        <v>392</v>
      </c>
      <c r="G198" s="1182" t="s">
        <v>38</v>
      </c>
      <c r="H198" s="1182" t="s">
        <v>38</v>
      </c>
      <c r="I198" s="1030">
        <v>79.180000000000007</v>
      </c>
      <c r="J198" s="766">
        <f>(M198/I198)*100</f>
        <v>3.0310684516291988</v>
      </c>
      <c r="K198" s="1033">
        <v>0.6</v>
      </c>
      <c r="L198" s="1043">
        <v>4</v>
      </c>
      <c r="M198" s="756">
        <f>K198*L198</f>
        <v>2.4</v>
      </c>
      <c r="N198" s="1026" t="s">
        <v>147</v>
      </c>
      <c r="O198" s="860">
        <v>0.34</v>
      </c>
      <c r="P198" s="1016">
        <v>43356</v>
      </c>
      <c r="Q198" s="1016">
        <v>43374</v>
      </c>
      <c r="R198" s="756">
        <f>(K198-O198)/O198*100</f>
        <v>76.470588235294102</v>
      </c>
      <c r="S198" s="824">
        <f>IF(INDEX(Historical!$D$7:$D$1455,MATCH(B198,Historical!$B$7:$B$1455,0))=0,"n/a",(INDEX(Historical!$C$7:$C$1455,MATCH(B198,Historical!$B$7:$B$1455,0))/INDEX(Historical!$D$7:$D$1455,MATCH(B198,Historical!$B$7:$B$1455,0))-1)*100)</f>
        <v>24.137931034482762</v>
      </c>
      <c r="T198" s="824">
        <f>IF(INDEX(Historical!$F$7:$F$1455,MATCH(B198,Historical!$B$7:$B$1455,0))=0,"n/a",((INDEX(Historical!$C$7:$C$1455,MATCH(B198,Historical!$B$7:$B$1455,0))/INDEX(Historical!$F$7:$F$1455,MATCH(B198,Historical!$B$7:$B$1455,0)))^(1/3)-1)*100)</f>
        <v>12.426853035294627</v>
      </c>
      <c r="U198" s="824">
        <f>IF(INDEX(Historical!$I$7:$I$1455,MATCH(B198,Historical!$B$7:$B$1455,0))=0,"n/a",((INDEX(Historical!$C$7:$C$1455,MATCH(B198,Historical!$B$7:$B$1455,0))/INDEX(Historical!$I$7:$I$1455,MATCH(B198,Historical!$B$7:$B$1455,0)))^(1/5)-1)*100)</f>
        <v>16.651613497612306</v>
      </c>
      <c r="V198" s="824">
        <f>IF(INDEX(Historical!$O$7:$O$1455,MATCH(B198,Historical!$B$7:$B$1455,0))=0,"n/a",((INDEX(Historical!$C$7:$C$1455,MATCH(B198,Historical!$B$7:$B$1455,0))/INDEX(Historical!$O$7:$O$1455,MATCH(B198,Historical!$B$7:$B$1455,0)))^(1/10)-1)*100)</f>
        <v>-8.0874101770873175</v>
      </c>
      <c r="W198" s="825" t="str">
        <f>IF(OR(U198&lt;=0,U198="n/a",V198&lt;=0,V198="n/a"),"n/a",U198/V198)</f>
        <v>n/a</v>
      </c>
      <c r="X198" s="826">
        <f>IF(OR(AJ198&lt;=0,AJ198="n/a",U198&lt;=0,U198="n/a"),"n/a",U198/AJ198)</f>
        <v>1.3761664047613478</v>
      </c>
      <c r="Y198" s="1032" t="s">
        <v>4077</v>
      </c>
      <c r="Z198" s="766">
        <f>IF(OR(AC198&lt;0.01,AC198="n/a"),"n/a",M198/AC198*100)</f>
        <v>36.809815950920246</v>
      </c>
      <c r="AA198" s="1042">
        <f>IF(OR(AC198&lt;0.01,AC198="n/a"),"n/a",I198/AC198)</f>
        <v>12.144171779141105</v>
      </c>
      <c r="AB198" s="1043">
        <v>12</v>
      </c>
      <c r="AC198" s="1021">
        <v>6.52</v>
      </c>
      <c r="AD198" s="1021">
        <v>0.6</v>
      </c>
      <c r="AE198" s="1021">
        <v>5.18</v>
      </c>
      <c r="AF198" s="1021">
        <v>1.7</v>
      </c>
      <c r="AG198" s="1021">
        <v>13</v>
      </c>
      <c r="AH198" s="1021">
        <v>77.600000000000009</v>
      </c>
      <c r="AI198" s="1021">
        <v>11.86</v>
      </c>
      <c r="AJ198" s="1021">
        <v>12.1</v>
      </c>
      <c r="AK198" s="1021">
        <v>20.100000000000001</v>
      </c>
      <c r="AL198" s="1034">
        <v>12910</v>
      </c>
      <c r="AM198" s="1028">
        <v>0.2</v>
      </c>
      <c r="AN198" s="1021">
        <v>0.82</v>
      </c>
      <c r="AO198" s="868">
        <f>IF(U198="n/a","n/a",IF(AA198&lt;0,"n/a",IF(AA198="n/a","n/a",J198+U198-AA198)))</f>
        <v>7.5385101701004</v>
      </c>
      <c r="AP198" s="869">
        <f>IF(U198="n/a","n/a",J198+U198)</f>
        <v>19.682681949241505</v>
      </c>
      <c r="AQ198" s="1044">
        <f>IF(OR(AC198&lt;0.01,AF198="n/a"),"n/a",(I198/SQRT(22.5*AC198*(I198/AF198))-1)*100)</f>
        <v>-4.2106662756700386</v>
      </c>
      <c r="AR198" s="766">
        <f>INDEX(Historical!$C$7:$C$1455,MATCH(B198,Historical!$B$7:$B$1455,0))*IF(AH198="n/a",1.03,IF(AH198&lt;0,1.01,IF(AH198&gt;10,1.1,(1+AH198/100))))</f>
        <v>1.1880000000000002</v>
      </c>
      <c r="AS198" s="1042">
        <f>IF($AI198="n/a",1.03*AR198,IF($AI198&lt;0,1.01*AR198,IF($AI198&gt;10,1.1*AR198,(1+$AI198/100)*AR198)))</f>
        <v>1.3068000000000002</v>
      </c>
      <c r="AT198" s="1042">
        <f>IF($AK198="n/a",1.03*AS198,IF($AK198&lt;0,1.01*AS198,IF($AK198&gt;10,1.1*AS198,(1+$AK198/100)*AS198)))</f>
        <v>1.4374800000000003</v>
      </c>
      <c r="AU198" s="1042">
        <f>IF($AK198="n/a",1.03*AT198,IF($AK198&lt;0,1.01*AT198,IF($AK198&gt;10,1.1*AT198,(1+$AK198/100)*AT198)))</f>
        <v>1.5812280000000005</v>
      </c>
      <c r="AV198" s="1042">
        <f>IF($AK198="n/a",1.03*AU198,IF($AK198&lt;0,1.01*AU198,IF($AK198&gt;10,1.1*AU198,(1+$AK198/100)*AU198)))</f>
        <v>1.7393508000000006</v>
      </c>
      <c r="AW198" s="766">
        <f>SUM(AR198:AV198)</f>
        <v>7.252858800000002</v>
      </c>
      <c r="AX198" s="877">
        <f>AW198/I198*100</f>
        <v>9.1599631220005069</v>
      </c>
      <c r="AY198" s="1212">
        <v>1.4</v>
      </c>
      <c r="AZ198" s="1028">
        <v>2.39</v>
      </c>
      <c r="BA198" s="1028">
        <v>-22.869999999999997</v>
      </c>
      <c r="BB198" s="1028">
        <v>-6.7100000000000009</v>
      </c>
      <c r="BC198" s="1028">
        <v>-15.2</v>
      </c>
      <c r="BE198" s="721">
        <v>2010</v>
      </c>
      <c r="BF198" s="1057">
        <f>IF(BE198&gt;2008,0,IF(BE198&gt;2001,1,IF(BE198&gt;1990,2,IF(BE198&gt;1980,3,IF(BE198&gt;1973,4,IF(BE198&gt;1970,5,IF(BE198&gt;1960,6,IF(BE198&gt;1958,7,IF(BE198&gt;1953,8,9)))))))))</f>
        <v>0</v>
      </c>
    </row>
    <row r="199" spans="1:58" s="905" customFormat="1" ht="11.25" customHeight="1" x14ac:dyDescent="0.2">
      <c r="A199" s="884" t="s">
        <v>1101</v>
      </c>
      <c r="B199" s="914" t="s">
        <v>1102</v>
      </c>
      <c r="C199" s="1181" t="s">
        <v>113</v>
      </c>
      <c r="D199" s="1181" t="s">
        <v>4460</v>
      </c>
      <c r="E199" s="885">
        <v>6</v>
      </c>
      <c r="F199" s="1245">
        <v>737</v>
      </c>
      <c r="G199" s="1244" t="s">
        <v>107</v>
      </c>
      <c r="H199" s="1244" t="s">
        <v>107</v>
      </c>
      <c r="I199" s="886">
        <v>52.66</v>
      </c>
      <c r="J199" s="887">
        <f>(M199/I199)*100</f>
        <v>0.68363083934675273</v>
      </c>
      <c r="K199" s="888">
        <v>0.09</v>
      </c>
      <c r="L199" s="889">
        <v>4</v>
      </c>
      <c r="M199" s="890">
        <f>K199*L199</f>
        <v>0.36</v>
      </c>
      <c r="N199" s="891" t="s">
        <v>1001</v>
      </c>
      <c r="O199" s="892">
        <v>8.5000000000000006E-2</v>
      </c>
      <c r="P199" s="893">
        <v>43412</v>
      </c>
      <c r="Q199" s="893">
        <v>43424</v>
      </c>
      <c r="R199" s="890">
        <f>(K199-O199)/O199*100</f>
        <v>5.8823529411764595</v>
      </c>
      <c r="S199" s="824">
        <f>IF(INDEX(Historical!$D$7:$D$1455,MATCH(B199,Historical!$B$7:$B$1455,0))=0,"n/a",(INDEX(Historical!$C$7:$C$1455,MATCH(B199,Historical!$B$7:$B$1455,0))/INDEX(Historical!$D$7:$D$1455,MATCH(B199,Historical!$B$7:$B$1455,0))-1)*100)</f>
        <v>7.2727272727272529</v>
      </c>
      <c r="T199" s="824">
        <f>IF(INDEX(Historical!$F$7:$F$1455,MATCH(B199,Historical!$B$7:$B$1455,0))=0,"n/a",((INDEX(Historical!$C$7:$C$1455,MATCH(B199,Historical!$B$7:$B$1455,0))/INDEX(Historical!$F$7:$F$1455,MATCH(B199,Historical!$B$7:$B$1455,0)))^(1/3)-1)*100)</f>
        <v>9.4493447683380296</v>
      </c>
      <c r="U199" s="824">
        <f>IF(INDEX(Historical!$I$7:$I$1455,MATCH(B199,Historical!$B$7:$B$1455,0))=0,"n/a",((INDEX(Historical!$C$7:$C$1455,MATCH(B199,Historical!$B$7:$B$1455,0))/INDEX(Historical!$I$7:$I$1455,MATCH(B199,Historical!$B$7:$B$1455,0)))^(1/5)-1)*100)</f>
        <v>8.083252207959756</v>
      </c>
      <c r="V199" s="824">
        <f>IF(INDEX(Historical!$O$7:$O$1455,MATCH(B199,Historical!$B$7:$B$1455,0))=0,"n/a",((INDEX(Historical!$C$7:$C$1455,MATCH(B199,Historical!$B$7:$B$1455,0))/INDEX(Historical!$O$7:$O$1455,MATCH(B199,Historical!$B$7:$B$1455,0)))^(1/10)-1)*100)</f>
        <v>6.9973633117950573</v>
      </c>
      <c r="W199" s="894">
        <f>IF(OR(U199&lt;=0,U199="n/a",V199&lt;=0,V199="n/a"),"n/a",U199/V199)</f>
        <v>1.1551854388258327</v>
      </c>
      <c r="X199" s="895">
        <f>IF(OR(AJ199&lt;=0,AJ199="n/a",U199&lt;=0,U199="n/a"),"n/a",U199/AJ199)</f>
        <v>0.2876602209238347</v>
      </c>
      <c r="Y199" s="906" t="s">
        <v>4077</v>
      </c>
      <c r="Z199" s="887">
        <f>IF(OR(AC199&lt;0.01,AC199="n/a"),"n/a",M199/AC199*100)</f>
        <v>15.789473684210527</v>
      </c>
      <c r="AA199" s="897">
        <f>IF(OR(AC199&lt;0.01,AC199="n/a"),"n/a",I199/AC199)</f>
        <v>23.096491228070175</v>
      </c>
      <c r="AB199" s="889">
        <v>12</v>
      </c>
      <c r="AC199" s="898">
        <v>2.2799999999999998</v>
      </c>
      <c r="AD199" s="898">
        <v>1.1499999999999999</v>
      </c>
      <c r="AE199" s="898">
        <v>0.96</v>
      </c>
      <c r="AF199" s="898">
        <v>3.99</v>
      </c>
      <c r="AG199" s="898">
        <v>21.2</v>
      </c>
      <c r="AH199" s="898">
        <v>-29.2</v>
      </c>
      <c r="AI199" s="898">
        <v>11.93</v>
      </c>
      <c r="AJ199" s="898">
        <v>28.1</v>
      </c>
      <c r="AK199" s="898">
        <v>20</v>
      </c>
      <c r="AL199" s="899">
        <v>1970</v>
      </c>
      <c r="AM199" s="900">
        <v>1.4000000000000001</v>
      </c>
      <c r="AN199" s="898">
        <v>0.2</v>
      </c>
      <c r="AO199" s="901">
        <f>IF(U199="n/a","n/a",IF(AA199&lt;0,"n/a",IF(AA199="n/a","n/a",J199+U199-AA199)))</f>
        <v>-14.329608180763666</v>
      </c>
      <c r="AP199" s="902">
        <f>IF(U199="n/a","n/a",J199+U199)</f>
        <v>8.7668830473065089</v>
      </c>
      <c r="AQ199" s="903">
        <f>IF(OR(AC199&lt;0.01,AF199="n/a"),"n/a",(I199/SQRT(22.5*AC199*(I199/AF199))-1)*100)</f>
        <v>102.38028011092828</v>
      </c>
      <c r="AR199" s="766">
        <f>INDEX(Historical!$C$7:$C$1455,MATCH(B199,Historical!$B$7:$B$1455,0))*IF(AH199="n/a",1.03,IF(AH199&lt;0,1.01,IF(AH199&gt;10,1.1,(1+AH199/100))))</f>
        <v>0.29794999999999999</v>
      </c>
      <c r="AS199" s="897">
        <f>IF($AI199="n/a",1.03*AR199,IF($AI199&lt;0,1.01*AR199,IF($AI199&gt;10,1.1*AR199,(1+$AI199/100)*AR199)))</f>
        <v>0.32774500000000001</v>
      </c>
      <c r="AT199" s="897">
        <f>IF($AK199="n/a",1.03*AS199,IF($AK199&lt;0,1.01*AS199,IF($AK199&gt;10,1.1*AS199,(1+$AK199/100)*AS199)))</f>
        <v>0.36051950000000005</v>
      </c>
      <c r="AU199" s="897">
        <f>IF($AK199="n/a",1.03*AT199,IF($AK199&lt;0,1.01*AT199,IF($AK199&gt;10,1.1*AT199,(1+$AK199/100)*AT199)))</f>
        <v>0.3965714500000001</v>
      </c>
      <c r="AV199" s="897">
        <f>IF($AK199="n/a",1.03*AU199,IF($AK199&lt;0,1.01*AU199,IF($AK199&gt;10,1.1*AU199,(1+$AK199/100)*AU199)))</f>
        <v>0.43622859500000016</v>
      </c>
      <c r="AW199" s="887">
        <f>SUM(AR199:AV199)</f>
        <v>1.8190145450000004</v>
      </c>
      <c r="AX199" s="904">
        <f>AW199/I199*100</f>
        <v>3.4542623338397278</v>
      </c>
      <c r="AY199" s="1213">
        <v>1.21</v>
      </c>
      <c r="AZ199" s="900">
        <v>33.650000000000006</v>
      </c>
      <c r="BA199" s="900">
        <v>-11.98</v>
      </c>
      <c r="BB199" s="900">
        <v>-2.54</v>
      </c>
      <c r="BC199" s="900">
        <v>7.57</v>
      </c>
      <c r="BD199" s="1079"/>
      <c r="BE199" s="721">
        <v>2013</v>
      </c>
      <c r="BF199" s="1057">
        <f>IF(BE199&gt;2008,0,IF(BE199&gt;2001,1,IF(BE199&gt;1990,2,IF(BE199&gt;1980,3,IF(BE199&gt;1973,4,IF(BE199&gt;1970,5,IF(BE199&gt;1960,6,IF(BE199&gt;1958,7,IF(BE199&gt;1953,8,9)))))))))</f>
        <v>0</v>
      </c>
    </row>
    <row r="200" spans="1:58" ht="11.25" customHeight="1" x14ac:dyDescent="0.2">
      <c r="A200" s="1019" t="s">
        <v>195</v>
      </c>
      <c r="B200" s="1031" t="s">
        <v>196</v>
      </c>
      <c r="C200" s="1181" t="s">
        <v>109</v>
      </c>
      <c r="D200" s="1181" t="s">
        <v>4434</v>
      </c>
      <c r="E200" s="857">
        <v>50</v>
      </c>
      <c r="F200" s="1245">
        <v>27</v>
      </c>
      <c r="G200" s="1209" t="s">
        <v>107</v>
      </c>
      <c r="H200" s="1209" t="s">
        <v>107</v>
      </c>
      <c r="I200" s="1021">
        <v>63.02</v>
      </c>
      <c r="J200" s="766">
        <f>(M200/I200)*100</f>
        <v>1.4915899714376388</v>
      </c>
      <c r="K200" s="1033">
        <v>0.23499999999999999</v>
      </c>
      <c r="L200" s="1043">
        <v>4</v>
      </c>
      <c r="M200" s="756">
        <f>K200*L200</f>
        <v>0.94</v>
      </c>
      <c r="N200" s="1026" t="s">
        <v>4010</v>
      </c>
      <c r="O200" s="862">
        <v>0.21428571428571427</v>
      </c>
      <c r="P200" s="1016">
        <v>43167</v>
      </c>
      <c r="Q200" s="1016">
        <v>43185</v>
      </c>
      <c r="R200" s="756">
        <f>(K200-O200)/O200*100</f>
        <v>9.6666666666666661</v>
      </c>
      <c r="S200" s="824">
        <f>IF(INDEX(Historical!$D$7:$D$1455,MATCH(B200,Historical!$B$7:$B$1455,0))=0,"n/a",(INDEX(Historical!$C$7:$C$1455,MATCH(B200,Historical!$B$7:$B$1455,0))/INDEX(Historical!$D$7:$D$1455,MATCH(B200,Historical!$B$7:$B$1455,0))-1)*100)</f>
        <v>5.0000000000000044</v>
      </c>
      <c r="T200" s="824">
        <f>IF(INDEX(Historical!$F$7:$F$1455,MATCH(B200,Historical!$B$7:$B$1455,0))=0,"n/a",((INDEX(Historical!$C$7:$C$1455,MATCH(B200,Historical!$B$7:$B$1455,0))/INDEX(Historical!$F$7:$F$1455,MATCH(B200,Historical!$B$7:$B$1455,0)))^(1/3)-1)*100)</f>
        <v>5.0000000000000044</v>
      </c>
      <c r="U200" s="824">
        <f>IF(INDEX(Historical!$I$7:$I$1455,MATCH(B200,Historical!$B$7:$B$1455,0))=0,"n/a",((INDEX(Historical!$C$7:$C$1455,MATCH(B200,Historical!$B$7:$B$1455,0))/INDEX(Historical!$I$7:$I$1455,MATCH(B200,Historical!$B$7:$B$1455,0)))^(1/5)-1)*100)</f>
        <v>5.3025986789594359</v>
      </c>
      <c r="V200" s="824">
        <f>IF(INDEX(Historical!$O$7:$O$1455,MATCH(B200,Historical!$B$7:$B$1455,0))=0,"n/a",((INDEX(Historical!$C$7:$C$1455,MATCH(B200,Historical!$B$7:$B$1455,0))/INDEX(Historical!$O$7:$O$1455,MATCH(B200,Historical!$B$7:$B$1455,0)))^(1/10)-1)*100)</f>
        <v>4.4067044457001492</v>
      </c>
      <c r="W200" s="825">
        <f>IF(OR(U200&lt;=0,U200="n/a",V200&lt;=0,V200="n/a"),"n/a",U200/V200)</f>
        <v>1.203302545995218</v>
      </c>
      <c r="X200" s="826" t="str">
        <f>IF(OR(AJ200&lt;=0,AJ200="n/a",U200&lt;=0,U200="n/a"),"n/a",U200/AJ200)</f>
        <v>n/a</v>
      </c>
      <c r="Y200" s="786" t="s">
        <v>443</v>
      </c>
      <c r="Z200" s="766">
        <f>IF(OR(AC200&lt;0.01,AC200="n/a"),"n/a",M200/AC200*100)</f>
        <v>25</v>
      </c>
      <c r="AA200" s="1042">
        <f>IF(OR(AC200&lt;0.01,AC200="n/a"),"n/a",I200/AC200)</f>
        <v>16.760638297872344</v>
      </c>
      <c r="AB200" s="1043">
        <v>12</v>
      </c>
      <c r="AC200" s="1021">
        <v>3.76</v>
      </c>
      <c r="AD200" s="1021">
        <v>1.48</v>
      </c>
      <c r="AE200" s="1021">
        <v>7.82</v>
      </c>
      <c r="AF200" s="1021">
        <v>2.5</v>
      </c>
      <c r="AG200" s="1021">
        <v>15.5</v>
      </c>
      <c r="AH200" s="1021">
        <v>13.700000000000001</v>
      </c>
      <c r="AI200" s="1021">
        <v>1.39</v>
      </c>
      <c r="AJ200" s="1021">
        <v>-34.699999999999996</v>
      </c>
      <c r="AK200" s="1021">
        <v>11.3</v>
      </c>
      <c r="AL200" s="1034">
        <v>6710</v>
      </c>
      <c r="AM200" s="1028">
        <v>2.4</v>
      </c>
      <c r="AN200" s="1021">
        <v>0</v>
      </c>
      <c r="AO200" s="868">
        <f>IF(U200="n/a","n/a",IF(AA200&lt;0,"n/a",IF(AA200="n/a","n/a",J200+U200-AA200)))</f>
        <v>-9.9664496474752688</v>
      </c>
      <c r="AP200" s="869">
        <f>IF(U200="n/a","n/a",J200+U200)</f>
        <v>6.794188650397075</v>
      </c>
      <c r="AQ200" s="1044">
        <f>IF(OR(AC200&lt;0.01,AF200="n/a"),"n/a",(I200/SQRT(22.5*AC200*(I200/AF200))-1)*100)</f>
        <v>36.465861819285728</v>
      </c>
      <c r="AR200" s="766">
        <f>INDEX(Historical!$C$7:$C$1455,MATCH(B200,Historical!$B$7:$B$1455,0))*IF(AH200="n/a",1.03,IF(AH200&lt;0,1.01,IF(AH200&gt;10,1.1,(1+AH200/100))))</f>
        <v>0.94285714285714284</v>
      </c>
      <c r="AS200" s="1042">
        <f>IF($AI200="n/a",1.03*AR200,IF($AI200&lt;0,1.01*AR200,IF($AI200&gt;10,1.1*AR200,(1+$AI200/100)*AR200)))</f>
        <v>0.95596285714285711</v>
      </c>
      <c r="AT200" s="1042">
        <f>IF($AK200="n/a",1.03*AS200,IF($AK200&lt;0,1.01*AS200,IF($AK200&gt;10,1.1*AS200,(1+$AK200/100)*AS200)))</f>
        <v>1.0515591428571429</v>
      </c>
      <c r="AU200" s="1042">
        <f>IF($AK200="n/a",1.03*AT200,IF($AK200&lt;0,1.01*AT200,IF($AK200&gt;10,1.1*AT200,(1+$AK200/100)*AT200)))</f>
        <v>1.1567150571428573</v>
      </c>
      <c r="AV200" s="1042">
        <f>IF($AK200="n/a",1.03*AU200,IF($AK200&lt;0,1.01*AU200,IF($AK200&gt;10,1.1*AU200,(1+$AK200/100)*AU200)))</f>
        <v>1.2723865628571431</v>
      </c>
      <c r="AW200" s="766">
        <f>SUM(AR200:AV200)</f>
        <v>5.3794807628571437</v>
      </c>
      <c r="AX200" s="877">
        <f>AW200/I200*100</f>
        <v>8.5361484653398012</v>
      </c>
      <c r="AY200" s="1212">
        <v>0.62</v>
      </c>
      <c r="AZ200" s="1028">
        <v>16.2</v>
      </c>
      <c r="BA200" s="1028">
        <v>-13.139999999999999</v>
      </c>
      <c r="BB200" s="1028">
        <v>-2.82</v>
      </c>
      <c r="BC200" s="1028">
        <v>-3.15</v>
      </c>
      <c r="BE200" s="721">
        <v>1969</v>
      </c>
      <c r="BF200" s="1057">
        <f>IF(BE200&gt;2008,0,IF(BE200&gt;2001,1,IF(BE200&gt;1990,2,IF(BE200&gt;1980,3,IF(BE200&gt;1973,4,IF(BE200&gt;1970,5,IF(BE200&gt;1960,6,IF(BE200&gt;1958,7,IF(BE200&gt;1953,8,9)))))))))</f>
        <v>6</v>
      </c>
    </row>
    <row r="201" spans="1:58" ht="11.25" customHeight="1" x14ac:dyDescent="0.2">
      <c r="A201" s="1019" t="s">
        <v>198</v>
      </c>
      <c r="B201" s="1031" t="s">
        <v>199</v>
      </c>
      <c r="C201" s="1181" t="s">
        <v>109</v>
      </c>
      <c r="D201" s="1181" t="s">
        <v>4434</v>
      </c>
      <c r="E201" s="857">
        <v>26</v>
      </c>
      <c r="F201" s="1245">
        <v>110</v>
      </c>
      <c r="G201" s="1187" t="s">
        <v>38</v>
      </c>
      <c r="H201" s="1187" t="s">
        <v>38</v>
      </c>
      <c r="I201" s="1021">
        <v>65.66</v>
      </c>
      <c r="J201" s="766">
        <f>(M201/I201)*100</f>
        <v>2.3149558330795008</v>
      </c>
      <c r="K201" s="1040">
        <v>0.38</v>
      </c>
      <c r="L201" s="1043">
        <v>4</v>
      </c>
      <c r="M201" s="756">
        <f>K201*L201</f>
        <v>1.52</v>
      </c>
      <c r="N201" s="1026" t="s">
        <v>120</v>
      </c>
      <c r="O201" s="861">
        <v>0.34</v>
      </c>
      <c r="P201" s="1016">
        <v>43356</v>
      </c>
      <c r="Q201" s="1016">
        <v>43383</v>
      </c>
      <c r="R201" s="756">
        <f>(K201-O201)/O201*100</f>
        <v>11.764705882352935</v>
      </c>
      <c r="S201" s="824">
        <f>IF(INDEX(Historical!$D$7:$D$1455,MATCH(B201,Historical!$B$7:$B$1455,0))=0,"n/a",(INDEX(Historical!$C$7:$C$1455,MATCH(B201,Historical!$B$7:$B$1455,0))/INDEX(Historical!$D$7:$D$1455,MATCH(B201,Historical!$B$7:$B$1455,0))-1)*100)</f>
        <v>4.0000000000000036</v>
      </c>
      <c r="T201" s="824">
        <f>IF(INDEX(Historical!$F$7:$F$1455,MATCH(B201,Historical!$B$7:$B$1455,0))=0,"n/a",((INDEX(Historical!$C$7:$C$1455,MATCH(B201,Historical!$B$7:$B$1455,0))/INDEX(Historical!$F$7:$F$1455,MATCH(B201,Historical!$B$7:$B$1455,0)))^(1/3)-1)*100)</f>
        <v>4.4751091772477825</v>
      </c>
      <c r="U201" s="824">
        <f>IF(INDEX(Historical!$I$7:$I$1455,MATCH(B201,Historical!$B$7:$B$1455,0))=0,"n/a",((INDEX(Historical!$C$7:$C$1455,MATCH(B201,Historical!$B$7:$B$1455,0))/INDEX(Historical!$I$7:$I$1455,MATCH(B201,Historical!$B$7:$B$1455,0)))^(1/5)-1)*100)</f>
        <v>4.1663621617417324</v>
      </c>
      <c r="V201" s="824">
        <f>IF(INDEX(Historical!$O$7:$O$1455,MATCH(B201,Historical!$B$7:$B$1455,0))=0,"n/a",((INDEX(Historical!$C$7:$C$1455,MATCH(B201,Historical!$B$7:$B$1455,0))/INDEX(Historical!$O$7:$O$1455,MATCH(B201,Historical!$B$7:$B$1455,0)))^(1/10)-1)*100)</f>
        <v>4.844543561189929</v>
      </c>
      <c r="W201" s="825">
        <f>IF(OR(U201&lt;=0,U201="n/a",V201&lt;=0,V201="n/a"),"n/a",U201/V201)</f>
        <v>0.86001129087141082</v>
      </c>
      <c r="X201" s="826">
        <f>IF(OR(AJ201&lt;=0,AJ201="n/a",U201&lt;=0,U201="n/a"),"n/a",U201/AJ201)</f>
        <v>1.2625339884065854</v>
      </c>
      <c r="Y201" s="1031"/>
      <c r="Z201" s="766">
        <f>IF(OR(AC201&lt;0.01,AC201="n/a"),"n/a",M201/AC201*100)</f>
        <v>48.874598070739552</v>
      </c>
      <c r="AA201" s="1042">
        <f>IF(OR(AC201&lt;0.01,AC201="n/a"),"n/a",I201/AC201)</f>
        <v>21.112540192926044</v>
      </c>
      <c r="AB201" s="1043">
        <v>12</v>
      </c>
      <c r="AC201" s="1021">
        <v>3.11</v>
      </c>
      <c r="AD201" s="1021">
        <v>2.11</v>
      </c>
      <c r="AE201" s="1021">
        <v>9.25</v>
      </c>
      <c r="AF201" s="1021">
        <v>2.02</v>
      </c>
      <c r="AG201" s="1021">
        <v>10.100000000000001</v>
      </c>
      <c r="AH201" s="1021">
        <v>-2.4</v>
      </c>
      <c r="AI201" s="1021">
        <v>-0.61</v>
      </c>
      <c r="AJ201" s="1021">
        <v>3.3000000000000003</v>
      </c>
      <c r="AK201" s="1021">
        <v>10</v>
      </c>
      <c r="AL201" s="1034">
        <v>3330</v>
      </c>
      <c r="AM201" s="1028">
        <v>0.2</v>
      </c>
      <c r="AN201" s="1021">
        <v>0.06</v>
      </c>
      <c r="AO201" s="868">
        <f>IF(U201="n/a","n/a",IF(AA201&lt;0,"n/a",IF(AA201="n/a","n/a",J201+U201-AA201)))</f>
        <v>-14.631222198104812</v>
      </c>
      <c r="AP201" s="869">
        <f>IF(U201="n/a","n/a",J201+U201)</f>
        <v>6.4813179948212332</v>
      </c>
      <c r="AQ201" s="1044">
        <f>IF(OR(AC201&lt;0.01,AF201="n/a"),"n/a",(I201/SQRT(22.5*AC201*(I201/AF201))-1)*100)</f>
        <v>37.674868504201456</v>
      </c>
      <c r="AR201" s="766">
        <f>INDEX(Historical!$C$7:$C$1455,MATCH(B201,Historical!$B$7:$B$1455,0))*IF(AH201="n/a",1.03,IF(AH201&lt;0,1.01,IF(AH201&gt;10,1.1,(1+AH201/100))))</f>
        <v>1.3130000000000002</v>
      </c>
      <c r="AS201" s="1042">
        <f>IF($AI201="n/a",1.03*AR201,IF($AI201&lt;0,1.01*AR201,IF($AI201&gt;10,1.1*AR201,(1+$AI201/100)*AR201)))</f>
        <v>1.3261300000000003</v>
      </c>
      <c r="AT201" s="1042">
        <f>IF($AK201="n/a",1.03*AS201,IF($AK201&lt;0,1.01*AS201,IF($AK201&gt;10,1.1*AS201,(1+$AK201/100)*AS201)))</f>
        <v>1.4587430000000003</v>
      </c>
      <c r="AU201" s="1042">
        <f>IF($AK201="n/a",1.03*AT201,IF($AK201&lt;0,1.01*AT201,IF($AK201&gt;10,1.1*AT201,(1+$AK201/100)*AT201)))</f>
        <v>1.6046173000000006</v>
      </c>
      <c r="AV201" s="1042">
        <f>IF($AK201="n/a",1.03*AU201,IF($AK201&lt;0,1.01*AU201,IF($AK201&gt;10,1.1*AU201,(1+$AK201/100)*AU201)))</f>
        <v>1.7650790300000008</v>
      </c>
      <c r="AW201" s="766">
        <f>SUM(AR201:AV201)</f>
        <v>7.4675693300000017</v>
      </c>
      <c r="AX201" s="877">
        <f>AW201/I201*100</f>
        <v>11.37308761803229</v>
      </c>
      <c r="AY201" s="1212">
        <v>0.92</v>
      </c>
      <c r="AZ201" s="1028">
        <v>29.459999999999997</v>
      </c>
      <c r="BA201" s="1028">
        <v>-2.1</v>
      </c>
      <c r="BB201" s="1028">
        <v>7.7</v>
      </c>
      <c r="BC201" s="1028">
        <v>9.31</v>
      </c>
      <c r="BE201" s="721">
        <v>1993</v>
      </c>
      <c r="BF201" s="1057">
        <f>IF(BE201&gt;2008,0,IF(BE201&gt;2001,1,IF(BE201&gt;1990,2,IF(BE201&gt;1980,3,IF(BE201&gt;1973,4,IF(BE201&gt;1970,5,IF(BE201&gt;1960,6,IF(BE201&gt;1958,7,IF(BE201&gt;1953,8,9)))))))))</f>
        <v>2</v>
      </c>
    </row>
    <row r="202" spans="1:58" ht="11.25" customHeight="1" x14ac:dyDescent="0.2">
      <c r="A202" s="1019" t="s">
        <v>200</v>
      </c>
      <c r="B202" s="1031" t="s">
        <v>201</v>
      </c>
      <c r="C202" s="1181" t="s">
        <v>109</v>
      </c>
      <c r="D202" s="1181" t="s">
        <v>4434</v>
      </c>
      <c r="E202" s="857">
        <v>38</v>
      </c>
      <c r="F202" s="1245">
        <v>68</v>
      </c>
      <c r="G202" s="1187" t="s">
        <v>38</v>
      </c>
      <c r="H202" s="1187" t="s">
        <v>107</v>
      </c>
      <c r="I202" s="1021">
        <v>46.21</v>
      </c>
      <c r="J202" s="766">
        <f>(M202/I202)*100</f>
        <v>3.1162086128543605</v>
      </c>
      <c r="K202" s="1033">
        <v>0.36</v>
      </c>
      <c r="L202" s="1043">
        <v>4</v>
      </c>
      <c r="M202" s="756">
        <f>K202*L202</f>
        <v>1.44</v>
      </c>
      <c r="N202" s="1026" t="s">
        <v>147</v>
      </c>
      <c r="O202" s="860">
        <v>0.33</v>
      </c>
      <c r="P202" s="1016">
        <v>43356</v>
      </c>
      <c r="Q202" s="1016">
        <v>43374</v>
      </c>
      <c r="R202" s="756">
        <f>(K202-O202)/O202*100</f>
        <v>9.0909090909090811</v>
      </c>
      <c r="S202" s="824">
        <f>IF(INDEX(Historical!$D$7:$D$1455,MATCH(B202,Historical!$B$7:$B$1455,0))=0,"n/a",(INDEX(Historical!$C$7:$C$1455,MATCH(B202,Historical!$B$7:$B$1455,0))/INDEX(Historical!$D$7:$D$1455,MATCH(B202,Historical!$B$7:$B$1455,0))-1)*100)</f>
        <v>3.2000000000000028</v>
      </c>
      <c r="T202" s="824">
        <f>IF(INDEX(Historical!$F$7:$F$1455,MATCH(B202,Historical!$B$7:$B$1455,0))=0,"n/a",((INDEX(Historical!$C$7:$C$1455,MATCH(B202,Historical!$B$7:$B$1455,0))/INDEX(Historical!$F$7:$F$1455,MATCH(B202,Historical!$B$7:$B$1455,0)))^(1/3)-1)*100)</f>
        <v>3.2279315240464124</v>
      </c>
      <c r="U202" s="824">
        <f>IF(INDEX(Historical!$I$7:$I$1455,MATCH(B202,Historical!$B$7:$B$1455,0))=0,"n/a",((INDEX(Historical!$C$7:$C$1455,MATCH(B202,Historical!$B$7:$B$1455,0))/INDEX(Historical!$I$7:$I$1455,MATCH(B202,Historical!$B$7:$B$1455,0)))^(1/5)-1)*100)</f>
        <v>2.6508639240398368</v>
      </c>
      <c r="V202" s="824">
        <f>IF(INDEX(Historical!$O$7:$O$1455,MATCH(B202,Historical!$B$7:$B$1455,0))=0,"n/a",((INDEX(Historical!$C$7:$C$1455,MATCH(B202,Historical!$B$7:$B$1455,0))/INDEX(Historical!$O$7:$O$1455,MATCH(B202,Historical!$B$7:$B$1455,0)))^(1/10)-1)*100)</f>
        <v>2.7675171124752262</v>
      </c>
      <c r="W202" s="825">
        <f>IF(OR(U202&lt;=0,U202="n/a",V202&lt;=0,V202="n/a"),"n/a",U202/V202)</f>
        <v>0.9578491537018694</v>
      </c>
      <c r="X202" s="826">
        <f>IF(OR(AJ202&lt;=0,AJ202="n/a",U202&lt;=0,U202="n/a"),"n/a",U202/AJ202)</f>
        <v>2.6508639240398368</v>
      </c>
      <c r="Y202" s="775"/>
      <c r="Z202" s="766">
        <f>IF(OR(AC202&lt;0.01,AC202="n/a"),"n/a",M202/AC202*100)</f>
        <v>45.859872611464965</v>
      </c>
      <c r="AA202" s="1042">
        <f>IF(OR(AC202&lt;0.01,AC202="n/a"),"n/a",I202/AC202)</f>
        <v>14.716560509554141</v>
      </c>
      <c r="AB202" s="1043">
        <v>12</v>
      </c>
      <c r="AC202" s="1021">
        <v>3.14</v>
      </c>
      <c r="AD202" s="1021">
        <v>2.94</v>
      </c>
      <c r="AE202" s="1021">
        <v>4.87</v>
      </c>
      <c r="AF202" s="1021">
        <v>1.51</v>
      </c>
      <c r="AG202" s="1021">
        <v>10.5</v>
      </c>
      <c r="AH202" s="1021">
        <v>2.2999999999999998</v>
      </c>
      <c r="AI202" s="1021">
        <v>5.01</v>
      </c>
      <c r="AJ202" s="1021">
        <v>1</v>
      </c>
      <c r="AK202" s="1021">
        <v>5</v>
      </c>
      <c r="AL202" s="1038">
        <v>812.37</v>
      </c>
      <c r="AM202" s="1028">
        <v>0.1</v>
      </c>
      <c r="AN202" s="1021">
        <v>0.11</v>
      </c>
      <c r="AO202" s="868">
        <f>IF(U202="n/a","n/a",IF(AA202&lt;0,"n/a",IF(AA202="n/a","n/a",J202+U202-AA202)))</f>
        <v>-8.9494879726599432</v>
      </c>
      <c r="AP202" s="869">
        <f>IF(U202="n/a","n/a",J202+U202)</f>
        <v>5.7670725368941973</v>
      </c>
      <c r="AQ202" s="1044">
        <f>IF(OR(AC202&lt;0.01,AF202="n/a"),"n/a",(I202/SQRT(22.5*AC202*(I202/AF202))-1)*100)</f>
        <v>-0.61968366270522823</v>
      </c>
      <c r="AR202" s="766">
        <f>INDEX(Historical!$C$7:$C$1455,MATCH(B202,Historical!$B$7:$B$1455,0))*IF(AH202="n/a",1.03,IF(AH202&lt;0,1.01,IF(AH202&gt;10,1.1,(1+AH202/100))))</f>
        <v>1.3196699999999999</v>
      </c>
      <c r="AS202" s="1042">
        <f>IF($AI202="n/a",1.03*AR202,IF($AI202&lt;0,1.01*AR202,IF($AI202&gt;10,1.1*AR202,(1+$AI202/100)*AR202)))</f>
        <v>1.385785467</v>
      </c>
      <c r="AT202" s="1042">
        <f>IF($AK202="n/a",1.03*AS202,IF($AK202&lt;0,1.01*AS202,IF($AK202&gt;10,1.1*AS202,(1+$AK202/100)*AS202)))</f>
        <v>1.4550747403500002</v>
      </c>
      <c r="AU202" s="1042">
        <f>IF($AK202="n/a",1.03*AT202,IF($AK202&lt;0,1.01*AT202,IF($AK202&gt;10,1.1*AT202,(1+$AK202/100)*AT202)))</f>
        <v>1.5278284773675002</v>
      </c>
      <c r="AV202" s="1042">
        <f>IF($AK202="n/a",1.03*AU202,IF($AK202&lt;0,1.01*AU202,IF($AK202&gt;10,1.1*AU202,(1+$AK202/100)*AU202)))</f>
        <v>1.6042199012358753</v>
      </c>
      <c r="AW202" s="766">
        <f>SUM(AR202:AV202)</f>
        <v>7.2925785859533754</v>
      </c>
      <c r="AX202" s="877">
        <f>AW202/I202*100</f>
        <v>15.781386249628598</v>
      </c>
      <c r="AY202" s="1212">
        <v>0.48</v>
      </c>
      <c r="AZ202" s="1028">
        <v>8.99</v>
      </c>
      <c r="BA202" s="1028">
        <v>-12.809999999999999</v>
      </c>
      <c r="BB202" s="1028">
        <v>1.6</v>
      </c>
      <c r="BC202" s="1028">
        <v>-3.55</v>
      </c>
      <c r="BE202" s="721">
        <v>1981</v>
      </c>
      <c r="BF202" s="1057">
        <f>IF(BE202&gt;2008,0,IF(BE202&gt;2001,1,IF(BE202&gt;1990,2,IF(BE202&gt;1980,3,IF(BE202&gt;1973,4,IF(BE202&gt;1970,5,IF(BE202&gt;1960,6,IF(BE202&gt;1958,7,IF(BE202&gt;1953,8,9)))))))))</f>
        <v>3</v>
      </c>
    </row>
    <row r="203" spans="1:58" ht="11.25" customHeight="1" x14ac:dyDescent="0.2">
      <c r="A203" s="1036" t="s">
        <v>4234</v>
      </c>
      <c r="B203" s="1031" t="s">
        <v>4235</v>
      </c>
      <c r="C203" s="1181" t="s">
        <v>109</v>
      </c>
      <c r="D203" s="1181" t="s">
        <v>4434</v>
      </c>
      <c r="E203" s="857">
        <v>5</v>
      </c>
      <c r="F203" s="1245">
        <v>813</v>
      </c>
      <c r="G203" s="1088" t="s">
        <v>107</v>
      </c>
      <c r="H203" s="1088" t="s">
        <v>107</v>
      </c>
      <c r="I203" s="1030">
        <v>10.7</v>
      </c>
      <c r="J203" s="766">
        <f>(M203/I203)*100</f>
        <v>1.8691588785046731</v>
      </c>
      <c r="K203" s="1033">
        <v>0.05</v>
      </c>
      <c r="L203" s="1043">
        <v>4</v>
      </c>
      <c r="M203" s="756">
        <f>K203*L203</f>
        <v>0.2</v>
      </c>
      <c r="N203" s="1026" t="s">
        <v>211</v>
      </c>
      <c r="O203" s="860">
        <v>0.04</v>
      </c>
      <c r="P203" s="1016">
        <v>43230</v>
      </c>
      <c r="Q203" s="1016">
        <v>43251</v>
      </c>
      <c r="R203" s="756">
        <f>(K203-O203)/O203*100</f>
        <v>25.000000000000007</v>
      </c>
      <c r="S203" s="824">
        <f>IF(INDEX(Historical!$D$7:$D$1455,MATCH(B203,Historical!$B$7:$B$1455,0))=0,"n/a",(INDEX(Historical!$C$7:$C$1455,MATCH(B203,Historical!$B$7:$B$1455,0))/INDEX(Historical!$D$7:$D$1455,MATCH(B203,Historical!$B$7:$B$1455,0))-1)*100)</f>
        <v>14.814814814814813</v>
      </c>
      <c r="T203" s="824">
        <f>IF(INDEX(Historical!$F$7:$F$1455,MATCH(B203,Historical!$B$7:$B$1455,0))=0,"n/a",((INDEX(Historical!$C$7:$C$1455,MATCH(B203,Historical!$B$7:$B$1455,0))/INDEX(Historical!$F$7:$F$1455,MATCH(B203,Historical!$B$7:$B$1455,0)))^(1/3)-1)*100)</f>
        <v>57.069032619569661</v>
      </c>
      <c r="U203" s="824" t="str">
        <f>IF(INDEX(Historical!$I$7:$I$1455,MATCH(B203,Historical!$B$7:$B$1455,0))=0,"n/a",((INDEX(Historical!$C$7:$C$1455,MATCH(B203,Historical!$B$7:$B$1455,0))/INDEX(Historical!$I$7:$I$1455,MATCH(B203,Historical!$B$7:$B$1455,0)))^(1/5)-1)*100)</f>
        <v>n/a</v>
      </c>
      <c r="V203" s="824">
        <f>IF(INDEX(Historical!$O$7:$O$1455,MATCH(B203,Historical!$B$7:$B$1455,0))=0,"n/a",((INDEX(Historical!$C$7:$C$1455,MATCH(B203,Historical!$B$7:$B$1455,0))/INDEX(Historical!$O$7:$O$1455,MATCH(B203,Historical!$B$7:$B$1455,0)))^(1/10)-1)*100)</f>
        <v>-4.2779379482931308</v>
      </c>
      <c r="W203" s="825" t="str">
        <f>IF(OR(U203&lt;=0,U203="n/a",V203&lt;=0,V203="n/a"),"n/a",U203/V203)</f>
        <v>n/a</v>
      </c>
      <c r="X203" s="826" t="str">
        <f>IF(OR(AJ203&lt;=0,AJ203="n/a",U203&lt;=0,U203="n/a"),"n/a",U203/AJ203)</f>
        <v>n/a</v>
      </c>
      <c r="Y203" s="780"/>
      <c r="Z203" s="766">
        <f>IF(OR(AC203&lt;0.01,AC203="n/a"),"n/a",M203/AC203*100)</f>
        <v>22.222222222222225</v>
      </c>
      <c r="AA203" s="1042">
        <f>IF(OR(AC203&lt;0.01,AC203="n/a"),"n/a",I203/AC203)</f>
        <v>11.888888888888888</v>
      </c>
      <c r="AB203" s="1043">
        <v>12</v>
      </c>
      <c r="AC203" s="1021">
        <v>0.9</v>
      </c>
      <c r="AD203" s="1021" t="s">
        <v>138</v>
      </c>
      <c r="AE203" s="1021">
        <v>2.12</v>
      </c>
      <c r="AF203" s="1021">
        <v>1.17</v>
      </c>
      <c r="AG203" s="1021">
        <v>8.9</v>
      </c>
      <c r="AH203" s="1021">
        <v>16.8</v>
      </c>
      <c r="AI203" s="1021" t="s">
        <v>138</v>
      </c>
      <c r="AJ203" s="1021">
        <v>49.2</v>
      </c>
      <c r="AK203" s="1021" t="s">
        <v>138</v>
      </c>
      <c r="AL203" s="1034">
        <v>88.06</v>
      </c>
      <c r="AM203" s="1028">
        <v>11.4</v>
      </c>
      <c r="AN203" s="1021">
        <v>0.04</v>
      </c>
      <c r="AO203" s="868" t="str">
        <f>IF(U203="n/a","n/a",IF(AA203&lt;0,"n/a",IF(AA203="n/a","n/a",J203+U203-AA203)))</f>
        <v>n/a</v>
      </c>
      <c r="AP203" s="869" t="str">
        <f>IF(U203="n/a","n/a",J203+U203)</f>
        <v>n/a</v>
      </c>
      <c r="AQ203" s="1044">
        <f>IF(OR(AC203&lt;0.01,AF203="n/a"),"n/a",(I203/SQRT(22.5*AC203*(I203/AF203))-1)*100)</f>
        <v>-21.372891301903884</v>
      </c>
      <c r="AR203" s="766">
        <f>INDEX(Historical!$C$7:$C$1455,MATCH(B203,Historical!$B$7:$B$1455,0))*IF(AH203="n/a",1.03,IF(AH203&lt;0,1.01,IF(AH203&gt;10,1.1,(1+AH203/100))))</f>
        <v>0.17050000000000001</v>
      </c>
      <c r="AS203" s="1042">
        <f>IF($AI203="n/a",1.03*AR203,IF($AI203&lt;0,1.01*AR203,IF($AI203&gt;10,1.1*AR203,(1+$AI203/100)*AR203)))</f>
        <v>0.17561500000000002</v>
      </c>
      <c r="AT203" s="1042">
        <f>IF($AK203="n/a",1.03*AS203,IF($AK203&lt;0,1.01*AS203,IF($AK203&gt;10,1.1*AS203,(1+$AK203/100)*AS203)))</f>
        <v>0.18088345000000003</v>
      </c>
      <c r="AU203" s="1042">
        <f>IF($AK203="n/a",1.03*AT203,IF($AK203&lt;0,1.01*AT203,IF($AK203&gt;10,1.1*AT203,(1+$AK203/100)*AT203)))</f>
        <v>0.18630995350000004</v>
      </c>
      <c r="AV203" s="1042">
        <f>IF($AK203="n/a",1.03*AU203,IF($AK203&lt;0,1.01*AU203,IF($AK203&gt;10,1.1*AU203,(1+$AK203/100)*AU203)))</f>
        <v>0.19189925210500006</v>
      </c>
      <c r="AW203" s="766">
        <f>SUM(AR203:AV203)</f>
        <v>0.90520765560500016</v>
      </c>
      <c r="AX203" s="877">
        <f>AW203/I203*100</f>
        <v>8.4598846318224314</v>
      </c>
      <c r="AY203" s="1212">
        <v>0.46</v>
      </c>
      <c r="AZ203" s="1028">
        <v>4.3900000000000006</v>
      </c>
      <c r="BA203" s="1028">
        <v>-17.5</v>
      </c>
      <c r="BB203" s="1028">
        <v>-6.74</v>
      </c>
      <c r="BC203" s="1028">
        <v>-7.55</v>
      </c>
      <c r="BE203" s="721">
        <v>2014</v>
      </c>
      <c r="BF203" s="1057">
        <f>IF(BE203&gt;2008,0,IF(BE203&gt;2001,1,IF(BE203&gt;1990,2,IF(BE203&gt;1980,3,IF(BE203&gt;1973,4,IF(BE203&gt;1970,5,IF(BE203&gt;1960,6,IF(BE203&gt;1958,7,IF(BE203&gt;1953,8,9)))))))))</f>
        <v>0</v>
      </c>
    </row>
    <row r="204" spans="1:58" ht="11.25" customHeight="1" x14ac:dyDescent="0.2">
      <c r="A204" s="1027" t="s">
        <v>202</v>
      </c>
      <c r="B204" s="1031" t="s">
        <v>203</v>
      </c>
      <c r="C204" s="1181" t="s">
        <v>4283</v>
      </c>
      <c r="D204" s="1181" t="s">
        <v>4420</v>
      </c>
      <c r="E204" s="857">
        <v>47</v>
      </c>
      <c r="F204" s="1245">
        <v>39</v>
      </c>
      <c r="G204" s="1245" t="s">
        <v>107</v>
      </c>
      <c r="H204" s="1245" t="s">
        <v>107</v>
      </c>
      <c r="I204" s="1030">
        <v>52.75</v>
      </c>
      <c r="J204" s="766">
        <f>(M204/I204)*100</f>
        <v>2.7298578199052135</v>
      </c>
      <c r="K204" s="1033">
        <v>0.36</v>
      </c>
      <c r="L204" s="1043">
        <v>4</v>
      </c>
      <c r="M204" s="756">
        <f>K204*L204</f>
        <v>1.44</v>
      </c>
      <c r="N204" s="1026" t="s">
        <v>204</v>
      </c>
      <c r="O204" s="860">
        <v>0.31</v>
      </c>
      <c r="P204" s="1016">
        <v>43343</v>
      </c>
      <c r="Q204" s="1016">
        <v>43368</v>
      </c>
      <c r="R204" s="756">
        <f>(K204-O204)/O204*100</f>
        <v>16.129032258064512</v>
      </c>
      <c r="S204" s="824">
        <f>IF(INDEX(Historical!$D$7:$D$1455,MATCH(B204,Historical!$B$7:$B$1455,0))=0,"n/a",(INDEX(Historical!$C$7:$C$1455,MATCH(B204,Historical!$B$7:$B$1455,0))/INDEX(Historical!$D$7:$D$1455,MATCH(B204,Historical!$B$7:$B$1455,0))-1)*100)</f>
        <v>11.320754716981153</v>
      </c>
      <c r="T204" s="824">
        <f>IF(INDEX(Historical!$F$7:$F$1455,MATCH(B204,Historical!$B$7:$B$1455,0))=0,"n/a",((INDEX(Historical!$C$7:$C$1455,MATCH(B204,Historical!$B$7:$B$1455,0))/INDEX(Historical!$F$7:$F$1455,MATCH(B204,Historical!$B$7:$B$1455,0)))^(1/3)-1)*100)</f>
        <v>15.794910575502929</v>
      </c>
      <c r="U204" s="824">
        <f>IF(INDEX(Historical!$I$7:$I$1455,MATCH(B204,Historical!$B$7:$B$1455,0))=0,"n/a",((INDEX(Historical!$C$7:$C$1455,MATCH(B204,Historical!$B$7:$B$1455,0))/INDEX(Historical!$I$7:$I$1455,MATCH(B204,Historical!$B$7:$B$1455,0)))^(1/5)-1)*100)</f>
        <v>17.360304471676557</v>
      </c>
      <c r="V204" s="824">
        <f>IF(INDEX(Historical!$O$7:$O$1455,MATCH(B204,Historical!$B$7:$B$1455,0))=0,"n/a",((INDEX(Historical!$C$7:$C$1455,MATCH(B204,Historical!$B$7:$B$1455,0))/INDEX(Historical!$O$7:$O$1455,MATCH(B204,Historical!$B$7:$B$1455,0)))^(1/10)-1)*100)</f>
        <v>15.066366906290884</v>
      </c>
      <c r="W204" s="825">
        <f>IF(OR(U204&lt;=0,U204="n/a",V204&lt;=0,V204="n/a"),"n/a",U204/V204)</f>
        <v>1.1522555224928082</v>
      </c>
      <c r="X204" s="826" t="str">
        <f>IF(OR(AJ204&lt;=0,AJ204="n/a",U204&lt;=0,U204="n/a"),"n/a",U204/AJ204)</f>
        <v>n/a</v>
      </c>
      <c r="Y204" s="788"/>
      <c r="Z204" s="766">
        <f>IF(OR(AC204&lt;0.01,AC204="n/a"),"n/a",M204/AC204*100)</f>
        <v>45.283018867924525</v>
      </c>
      <c r="AA204" s="1042">
        <f>IF(OR(AC204&lt;0.01,AC204="n/a"),"n/a",I204/AC204)</f>
        <v>16.588050314465409</v>
      </c>
      <c r="AB204" s="1043">
        <v>2</v>
      </c>
      <c r="AC204" s="1021">
        <v>3.18</v>
      </c>
      <c r="AD204" s="1021" t="s">
        <v>138</v>
      </c>
      <c r="AE204" s="1021">
        <v>2.87</v>
      </c>
      <c r="AF204" s="1021">
        <v>3.58</v>
      </c>
      <c r="AG204" s="1021">
        <v>23.330000000000002</v>
      </c>
      <c r="AH204" s="1021" t="s">
        <v>138</v>
      </c>
      <c r="AI204" s="1021" t="s">
        <v>138</v>
      </c>
      <c r="AJ204" s="1021" t="s">
        <v>138</v>
      </c>
      <c r="AK204" s="1021" t="s">
        <v>138</v>
      </c>
      <c r="AL204" s="1038">
        <v>734.55</v>
      </c>
      <c r="AM204" s="1028">
        <v>11.81</v>
      </c>
      <c r="AN204" s="1021" t="s">
        <v>138</v>
      </c>
      <c r="AO204" s="868">
        <f>IF(U204="n/a","n/a",IF(AA204&lt;0,"n/a",IF(AA204="n/a","n/a",J204+U204-AA204)))</f>
        <v>3.5021119771163605</v>
      </c>
      <c r="AP204" s="869">
        <f>IF(U204="n/a","n/a",J204+U204)</f>
        <v>20.09016229158177</v>
      </c>
      <c r="AQ204" s="1044">
        <f>IF(OR(AC204&lt;0.01,AF204="n/a"),"n/a",(I204/SQRT(22.5*AC204*(I204/AF204))-1)*100)</f>
        <v>62.460552648992532</v>
      </c>
      <c r="AR204" s="766">
        <f>INDEX(Historical!$C$7:$C$1455,MATCH(B204,Historical!$B$7:$B$1455,0))*IF(AH204="n/a",1.03,IF(AH204&lt;0,1.01,IF(AH204&gt;10,1.1,(1+AH204/100))))</f>
        <v>1.2154000000000003</v>
      </c>
      <c r="AS204" s="1042">
        <f>IF($AI204="n/a",1.03*AR204,IF($AI204&lt;0,1.01*AR204,IF($AI204&gt;10,1.1*AR204,(1+$AI204/100)*AR204)))</f>
        <v>1.2518620000000003</v>
      </c>
      <c r="AT204" s="1042">
        <f>IF($AK204="n/a",1.03*AS204,IF($AK204&lt;0,1.01*AS204,IF($AK204&gt;10,1.1*AS204,(1+$AK204/100)*AS204)))</f>
        <v>1.2894178600000004</v>
      </c>
      <c r="AU204" s="1042">
        <f>IF($AK204="n/a",1.03*AT204,IF($AK204&lt;0,1.01*AT204,IF($AK204&gt;10,1.1*AT204,(1+$AK204/100)*AT204)))</f>
        <v>1.3281003958000004</v>
      </c>
      <c r="AV204" s="1042">
        <f>IF($AK204="n/a",1.03*AU204,IF($AK204&lt;0,1.01*AU204,IF($AK204&gt;10,1.1*AU204,(1+$AK204/100)*AU204)))</f>
        <v>1.3679434076740005</v>
      </c>
      <c r="AW204" s="766">
        <f>SUM(AR204:AV204)</f>
        <v>6.4527236634740026</v>
      </c>
      <c r="AX204" s="877">
        <f>AW204/I204*100</f>
        <v>12.232651494737446</v>
      </c>
      <c r="AY204" s="1212">
        <v>0.67</v>
      </c>
      <c r="AZ204" s="1028">
        <v>20.96</v>
      </c>
      <c r="BA204" s="1028">
        <v>-8.9700000000000006</v>
      </c>
      <c r="BB204" s="1028">
        <v>2.5100000000000002</v>
      </c>
      <c r="BC204" s="1028">
        <v>3.88</v>
      </c>
      <c r="BD204" s="1078" t="s">
        <v>4357</v>
      </c>
      <c r="BE204" s="721">
        <v>1972</v>
      </c>
      <c r="BF204" s="1057">
        <f>IF(BE204&gt;2008,0,IF(BE204&gt;2001,1,IF(BE204&gt;1990,2,IF(BE204&gt;1980,3,IF(BE204&gt;1973,4,IF(BE204&gt;1970,5,IF(BE204&gt;1960,6,IF(BE204&gt;1958,7,IF(BE204&gt;1953,8,9)))))))))</f>
        <v>5</v>
      </c>
    </row>
    <row r="205" spans="1:58" ht="11.25" customHeight="1" x14ac:dyDescent="0.2">
      <c r="A205" s="1027" t="s">
        <v>205</v>
      </c>
      <c r="B205" s="1031" t="s">
        <v>206</v>
      </c>
      <c r="C205" s="1181" t="s">
        <v>132</v>
      </c>
      <c r="D205" s="1181" t="s">
        <v>4436</v>
      </c>
      <c r="E205" s="857">
        <v>49</v>
      </c>
      <c r="F205" s="1245">
        <v>29</v>
      </c>
      <c r="G205" s="1187" t="s">
        <v>38</v>
      </c>
      <c r="H205" s="1187" t="s">
        <v>38</v>
      </c>
      <c r="I205" s="1021">
        <v>69.58</v>
      </c>
      <c r="J205" s="766">
        <f>(M205/I205)*100</f>
        <v>1.7964932451853981</v>
      </c>
      <c r="K205" s="1033">
        <v>0.3125</v>
      </c>
      <c r="L205" s="1043">
        <v>4</v>
      </c>
      <c r="M205" s="756">
        <f>K205*L205</f>
        <v>1.25</v>
      </c>
      <c r="N205" s="1026" t="s">
        <v>150</v>
      </c>
      <c r="O205" s="860">
        <v>0.29749999999999999</v>
      </c>
      <c r="P205" s="1016">
        <v>43251</v>
      </c>
      <c r="Q205" s="1016">
        <v>43266</v>
      </c>
      <c r="R205" s="756">
        <f>(K205-O205)/O205*100</f>
        <v>5.0420168067226943</v>
      </c>
      <c r="S205" s="824">
        <f>IF(INDEX(Historical!$D$7:$D$1455,MATCH(B205,Historical!$B$7:$B$1455,0))=0,"n/a",(INDEX(Historical!$C$7:$C$1455,MATCH(B205,Historical!$B$7:$B$1455,0))/INDEX(Historical!$D$7:$D$1455,MATCH(B205,Historical!$B$7:$B$1455,0))-1)*100)</f>
        <v>5.3811659192825045</v>
      </c>
      <c r="T205" s="824">
        <f>IF(INDEX(Historical!$F$7:$F$1455,MATCH(B205,Historical!$B$7:$B$1455,0))=0,"n/a",((INDEX(Historical!$C$7:$C$1455,MATCH(B205,Historical!$B$7:$B$1455,0))/INDEX(Historical!$F$7:$F$1455,MATCH(B205,Historical!$B$7:$B$1455,0)))^(1/3)-1)*100)</f>
        <v>5.1732992034964953</v>
      </c>
      <c r="U205" s="824">
        <f>IF(INDEX(Historical!$I$7:$I$1455,MATCH(B205,Historical!$B$7:$B$1455,0))=0,"n/a",((INDEX(Historical!$C$7:$C$1455,MATCH(B205,Historical!$B$7:$B$1455,0))/INDEX(Historical!$I$7:$I$1455,MATCH(B205,Historical!$B$7:$B$1455,0)))^(1/5)-1)*100)</f>
        <v>4.1245953631602106</v>
      </c>
      <c r="V205" s="824">
        <f>IF(INDEX(Historical!$O$7:$O$1455,MATCH(B205,Historical!$B$7:$B$1455,0))=0,"n/a",((INDEX(Historical!$C$7:$C$1455,MATCH(B205,Historical!$B$7:$B$1455,0))/INDEX(Historical!$O$7:$O$1455,MATCH(B205,Historical!$B$7:$B$1455,0)))^(1/10)-1)*100)</f>
        <v>3.11032978991026</v>
      </c>
      <c r="W205" s="825">
        <f>IF(OR(U205&lt;=0,U205="n/a",V205&lt;=0,V205="n/a"),"n/a",U205/V205)</f>
        <v>1.3260958296255827</v>
      </c>
      <c r="X205" s="826">
        <f>IF(OR(AJ205&lt;=0,AJ205="n/a",U205&lt;=0,U205="n/a"),"n/a",U205/AJ205)</f>
        <v>0.50920930409385323</v>
      </c>
      <c r="Y205" s="789" t="s">
        <v>455</v>
      </c>
      <c r="Z205" s="766">
        <f>IF(OR(AC205&lt;0.01,AC205="n/a"),"n/a",M205/AC205*100)</f>
        <v>30.78817733990148</v>
      </c>
      <c r="AA205" s="1042">
        <f>IF(OR(AC205&lt;0.01,AC205="n/a"),"n/a",I205/AC205)</f>
        <v>17.137931034482762</v>
      </c>
      <c r="AB205" s="1043">
        <v>12</v>
      </c>
      <c r="AC205" s="1021">
        <v>4.0599999999999996</v>
      </c>
      <c r="AD205" s="1021">
        <v>2.85</v>
      </c>
      <c r="AE205" s="1021">
        <v>7.2</v>
      </c>
      <c r="AF205" s="1021">
        <v>2.79</v>
      </c>
      <c r="AG205" s="1021">
        <v>6.5</v>
      </c>
      <c r="AH205" s="1021">
        <v>8.6</v>
      </c>
      <c r="AI205" s="1021">
        <v>6.1400000000000006</v>
      </c>
      <c r="AJ205" s="1021">
        <v>8.1</v>
      </c>
      <c r="AK205" s="1021">
        <v>6</v>
      </c>
      <c r="AL205" s="1038">
        <v>834.96</v>
      </c>
      <c r="AM205" s="1028">
        <v>2.04</v>
      </c>
      <c r="AN205" s="1021">
        <v>1.05</v>
      </c>
      <c r="AO205" s="868">
        <f>IF(U205="n/a","n/a",IF(AA205&lt;0,"n/a",IF(AA205="n/a","n/a",J205+U205-AA205)))</f>
        <v>-11.216842426137152</v>
      </c>
      <c r="AP205" s="869">
        <f>IF(U205="n/a","n/a",J205+U205)</f>
        <v>5.9210886083456087</v>
      </c>
      <c r="AQ205" s="1044">
        <f>IF(OR(AC205&lt;0.01,AF205="n/a"),"n/a",(I205/SQRT(22.5*AC205*(I205/AF205))-1)*100)</f>
        <v>45.777345574539211</v>
      </c>
      <c r="AR205" s="766">
        <f>INDEX(Historical!$C$7:$C$1455,MATCH(B205,Historical!$B$7:$B$1455,0))*IF(AH205="n/a",1.03,IF(AH205&lt;0,1.01,IF(AH205&gt;10,1.1,(1+AH205/100))))</f>
        <v>1.2760499999999999</v>
      </c>
      <c r="AS205" s="1042">
        <f>IF($AI205="n/a",1.03*AR205,IF($AI205&lt;0,1.01*AR205,IF($AI205&gt;10,1.1*AR205,(1+$AI205/100)*AR205)))</f>
        <v>1.3543994699999997</v>
      </c>
      <c r="AT205" s="1042">
        <f>IF($AK205="n/a",1.03*AS205,IF($AK205&lt;0,1.01*AS205,IF($AK205&gt;10,1.1*AS205,(1+$AK205/100)*AS205)))</f>
        <v>1.4356634381999998</v>
      </c>
      <c r="AU205" s="1042">
        <f>IF($AK205="n/a",1.03*AT205,IF($AK205&lt;0,1.01*AT205,IF($AK205&gt;10,1.1*AT205,(1+$AK205/100)*AT205)))</f>
        <v>1.5218032444919998</v>
      </c>
      <c r="AV205" s="1042">
        <f>IF($AK205="n/a",1.03*AU205,IF($AK205&lt;0,1.01*AU205,IF($AK205&gt;10,1.1*AU205,(1+$AK205/100)*AU205)))</f>
        <v>1.6131114391615198</v>
      </c>
      <c r="AW205" s="766">
        <f>SUM(AR205:AV205)</f>
        <v>7.2010275918535189</v>
      </c>
      <c r="AX205" s="877">
        <f>AW205/I205*100</f>
        <v>10.349277941726816</v>
      </c>
      <c r="AY205" s="1212">
        <v>-0.09</v>
      </c>
      <c r="AZ205" s="1028">
        <v>42.41</v>
      </c>
      <c r="BA205" s="1028">
        <v>-1.02</v>
      </c>
      <c r="BB205" s="1028">
        <v>0.33</v>
      </c>
      <c r="BC205" s="1028">
        <v>6.65</v>
      </c>
      <c r="BE205" s="721">
        <v>1970</v>
      </c>
      <c r="BF205" s="1057">
        <f>IF(BE205&gt;2008,0,IF(BE205&gt;2001,1,IF(BE205&gt;1990,2,IF(BE205&gt;1980,3,IF(BE205&gt;1973,4,IF(BE205&gt;1970,5,IF(BE205&gt;1960,6,IF(BE205&gt;1958,7,IF(BE205&gt;1953,8,9)))))))))</f>
        <v>6</v>
      </c>
    </row>
    <row r="206" spans="1:58" ht="11.25" customHeight="1" x14ac:dyDescent="0.2">
      <c r="A206" s="1019" t="s">
        <v>207</v>
      </c>
      <c r="B206" s="1031" t="s">
        <v>208</v>
      </c>
      <c r="C206" s="1181" t="s">
        <v>132</v>
      </c>
      <c r="D206" s="1181" t="s">
        <v>4423</v>
      </c>
      <c r="E206" s="857">
        <v>44</v>
      </c>
      <c r="F206" s="1245">
        <v>53</v>
      </c>
      <c r="G206" s="1187" t="s">
        <v>38</v>
      </c>
      <c r="H206" s="1187" t="s">
        <v>116</v>
      </c>
      <c r="I206" s="1021">
        <v>80.349999999999994</v>
      </c>
      <c r="J206" s="766">
        <f>(M206/I206)*100</f>
        <v>3.5594275046670814</v>
      </c>
      <c r="K206" s="1033">
        <v>0.71499999999999997</v>
      </c>
      <c r="L206" s="1043">
        <v>4</v>
      </c>
      <c r="M206" s="756">
        <f>K206*L206</f>
        <v>2.86</v>
      </c>
      <c r="N206" s="1026" t="s">
        <v>150</v>
      </c>
      <c r="O206" s="860">
        <v>0.69</v>
      </c>
      <c r="P206" s="1016">
        <v>43144</v>
      </c>
      <c r="Q206" s="1016">
        <v>43174</v>
      </c>
      <c r="R206" s="756">
        <f>(K206-O206)/O206*100</f>
        <v>3.6231884057971051</v>
      </c>
      <c r="S206" s="824">
        <f>IF(INDEX(Historical!$D$7:$D$1455,MATCH(B206,Historical!$B$7:$B$1455,0))=0,"n/a",(INDEX(Historical!$C$7:$C$1455,MATCH(B206,Historical!$B$7:$B$1455,0))/INDEX(Historical!$D$7:$D$1455,MATCH(B206,Historical!$B$7:$B$1455,0))-1)*100)</f>
        <v>2.9850746268656581</v>
      </c>
      <c r="T206" s="824">
        <f>IF(INDEX(Historical!$F$7:$F$1455,MATCH(B206,Historical!$B$7:$B$1455,0))=0,"n/a",((INDEX(Historical!$C$7:$C$1455,MATCH(B206,Historical!$B$7:$B$1455,0))/INDEX(Historical!$F$7:$F$1455,MATCH(B206,Historical!$B$7:$B$1455,0)))^(1/3)-1)*100)</f>
        <v>3.0788379107201225</v>
      </c>
      <c r="U206" s="824">
        <f>IF(INDEX(Historical!$I$7:$I$1455,MATCH(B206,Historical!$B$7:$B$1455,0))=0,"n/a",((INDEX(Historical!$C$7:$C$1455,MATCH(B206,Historical!$B$7:$B$1455,0))/INDEX(Historical!$I$7:$I$1455,MATCH(B206,Historical!$B$7:$B$1455,0)))^(1/5)-1)*100)</f>
        <v>2.6641328429925393</v>
      </c>
      <c r="V206" s="824">
        <f>IF(INDEX(Historical!$O$7:$O$1455,MATCH(B206,Historical!$B$7:$B$1455,0))=0,"n/a",((INDEX(Historical!$C$7:$C$1455,MATCH(B206,Historical!$B$7:$B$1455,0))/INDEX(Historical!$O$7:$O$1455,MATCH(B206,Historical!$B$7:$B$1455,0)))^(1/10)-1)*100)</f>
        <v>1.7518021173790865</v>
      </c>
      <c r="W206" s="825">
        <f>IF(OR(U206&lt;=0,U206="n/a",V206&lt;=0,V206="n/a"),"n/a",U206/V206)</f>
        <v>1.5207955376708944</v>
      </c>
      <c r="X206" s="826">
        <f>IF(OR(AJ206&lt;=0,AJ206="n/a",U206&lt;=0,U206="n/a"),"n/a",U206/AJ206)</f>
        <v>6.3735235478290422E-2</v>
      </c>
      <c r="Y206" s="1031"/>
      <c r="Z206" s="766">
        <f>IF(OR(AC206&lt;0.01,AC206="n/a"),"n/a",M206/AC206*100)</f>
        <v>12.994093593820988</v>
      </c>
      <c r="AA206" s="1042">
        <f>IF(OR(AC206&lt;0.01,AC206="n/a"),"n/a",I206/AC206)</f>
        <v>3.6506133575647426</v>
      </c>
      <c r="AB206" s="1043">
        <v>12</v>
      </c>
      <c r="AC206" s="1021">
        <v>22.01</v>
      </c>
      <c r="AD206" s="1021">
        <v>1.27</v>
      </c>
      <c r="AE206" s="1021">
        <v>2.02</v>
      </c>
      <c r="AF206" s="1021">
        <v>1.57</v>
      </c>
      <c r="AG206" s="1021">
        <v>9.9</v>
      </c>
      <c r="AH206" s="1021">
        <v>436.9</v>
      </c>
      <c r="AI206" s="1021">
        <v>0.82000000000000006</v>
      </c>
      <c r="AJ206" s="1021">
        <v>41.8</v>
      </c>
      <c r="AK206" s="1021">
        <v>2.87</v>
      </c>
      <c r="AL206" s="1034">
        <v>25000</v>
      </c>
      <c r="AM206" s="1028">
        <v>0.1</v>
      </c>
      <c r="AN206" s="1021">
        <v>1.1299999999999999</v>
      </c>
      <c r="AO206" s="868">
        <f>IF(U206="n/a","n/a",IF(AA206&lt;0,"n/a",IF(AA206="n/a","n/a",J206+U206-AA206)))</f>
        <v>2.5729469900948785</v>
      </c>
      <c r="AP206" s="869">
        <f>IF(U206="n/a","n/a",J206+U206)</f>
        <v>6.2235603476596211</v>
      </c>
      <c r="AQ206" s="1044">
        <f>IF(OR(AC206&lt;0.01,AF206="n/a"),"n/a",(I206/SQRT(22.5*AC206*(I206/AF206))-1)*100)</f>
        <v>-49.529049185027255</v>
      </c>
      <c r="AR206" s="766">
        <f>INDEX(Historical!$C$7:$C$1455,MATCH(B206,Historical!$B$7:$B$1455,0))*IF(AH206="n/a",1.03,IF(AH206&lt;0,1.01,IF(AH206&gt;10,1.1,(1+AH206/100))))</f>
        <v>3.036</v>
      </c>
      <c r="AS206" s="1042">
        <f>IF($AI206="n/a",1.03*AR206,IF($AI206&lt;0,1.01*AR206,IF($AI206&gt;10,1.1*AR206,(1+$AI206/100)*AR206)))</f>
        <v>3.0608952</v>
      </c>
      <c r="AT206" s="1042">
        <f>IF($AK206="n/a",1.03*AS206,IF($AK206&lt;0,1.01*AS206,IF($AK206&gt;10,1.1*AS206,(1+$AK206/100)*AS206)))</f>
        <v>3.14874289224</v>
      </c>
      <c r="AU206" s="1042">
        <f>IF($AK206="n/a",1.03*AT206,IF($AK206&lt;0,1.01*AT206,IF($AK206&gt;10,1.1*AT206,(1+$AK206/100)*AT206)))</f>
        <v>3.239111813247288</v>
      </c>
      <c r="AV206" s="1042">
        <f>IF($AK206="n/a",1.03*AU206,IF($AK206&lt;0,1.01*AU206,IF($AK206&gt;10,1.1*AU206,(1+$AK206/100)*AU206)))</f>
        <v>3.3320743222874851</v>
      </c>
      <c r="AW206" s="766">
        <f>SUM(AR206:AV206)</f>
        <v>15.816824227774774</v>
      </c>
      <c r="AX206" s="877">
        <f>AW206/I206*100</f>
        <v>19.68490880868049</v>
      </c>
      <c r="AY206" s="1212">
        <v>0</v>
      </c>
      <c r="AZ206" s="1028">
        <v>12.98</v>
      </c>
      <c r="BA206" s="1028">
        <v>-10.42</v>
      </c>
      <c r="BB206" s="1028">
        <v>4.22</v>
      </c>
      <c r="BC206" s="1028">
        <v>3.94</v>
      </c>
      <c r="BE206" s="721">
        <v>1975</v>
      </c>
      <c r="BF206" s="1057">
        <f>IF(BE206&gt;2008,0,IF(BE206&gt;2001,1,IF(BE206&gt;1990,2,IF(BE206&gt;1980,3,IF(BE206&gt;1973,4,IF(BE206&gt;1970,5,IF(BE206&gt;1960,6,IF(BE206&gt;1958,7,IF(BE206&gt;1953,8,9)))))))))</f>
        <v>4</v>
      </c>
    </row>
    <row r="207" spans="1:58" ht="11.25" customHeight="1" x14ac:dyDescent="0.2">
      <c r="A207" s="827" t="s">
        <v>4254</v>
      </c>
      <c r="B207" s="925" t="s">
        <v>4251</v>
      </c>
      <c r="C207" s="1181" t="s">
        <v>4414</v>
      </c>
      <c r="D207" s="1181" t="s">
        <v>4445</v>
      </c>
      <c r="E207" s="857">
        <v>6</v>
      </c>
      <c r="F207" s="1245">
        <v>740</v>
      </c>
      <c r="G207" s="1245" t="s">
        <v>107</v>
      </c>
      <c r="H207" s="1245" t="s">
        <v>107</v>
      </c>
      <c r="I207" s="1039">
        <v>58.02</v>
      </c>
      <c r="J207" s="766">
        <f>(M207/I207)*100</f>
        <v>0.55153395380903136</v>
      </c>
      <c r="K207" s="1019">
        <v>0.08</v>
      </c>
      <c r="L207" s="1245">
        <v>4</v>
      </c>
      <c r="M207" s="756">
        <f>K207*L207</f>
        <v>0.32</v>
      </c>
      <c r="N207" s="1245" t="s">
        <v>521</v>
      </c>
      <c r="O207" s="696">
        <v>7.0000000000000007E-2</v>
      </c>
      <c r="P207" s="745">
        <v>43412</v>
      </c>
      <c r="Q207" s="745">
        <v>43434</v>
      </c>
      <c r="R207" s="756">
        <f>(K207-O207)/O207*100</f>
        <v>14.285714285714276</v>
      </c>
      <c r="S207" s="824">
        <f>IF(INDEX(Historical!$D$7:$D$1455,MATCH(B207,Historical!$B$7:$B$1455,0))=0,"n/a",(INDEX(Historical!$C$7:$C$1455,MATCH(B207,Historical!$B$7:$B$1455,0))/INDEX(Historical!$D$7:$D$1455,MATCH(B207,Historical!$B$7:$B$1455,0))-1)*100)</f>
        <v>12.5</v>
      </c>
      <c r="T207" s="824">
        <f>IF(INDEX(Historical!$F$7:$F$1455,MATCH(B207,Historical!$B$7:$B$1455,0))=0,"n/a",((INDEX(Historical!$C$7:$C$1455,MATCH(B207,Historical!$B$7:$B$1455,0))/INDEX(Historical!$F$7:$F$1455,MATCH(B207,Historical!$B$7:$B$1455,0)))^(1/3)-1)*100)</f>
        <v>37.00134211888826</v>
      </c>
      <c r="U207" s="824">
        <f>IF(INDEX(Historical!$I$7:$I$1455,MATCH(B207,Historical!$B$7:$B$1455,0))=0,"n/a",((INDEX(Historical!$C$7:$C$1455,MATCH(B207,Historical!$B$7:$B$1455,0))/INDEX(Historical!$I$7:$I$1455,MATCH(B207,Historical!$B$7:$B$1455,0)))^(1/5)-1)*100)</f>
        <v>35.096003852061351</v>
      </c>
      <c r="V207" s="824">
        <f>IF(INDEX(Historical!$O$7:$O$1455,MATCH(B207,Historical!$B$7:$B$1455,0))=0,"n/a",((INDEX(Historical!$C$7:$C$1455,MATCH(B207,Historical!$B$7:$B$1455,0))/INDEX(Historical!$O$7:$O$1455,MATCH(B207,Historical!$B$7:$B$1455,0)))^(1/10)-1)*100)</f>
        <v>-7.1998045617957533</v>
      </c>
      <c r="W207" s="825" t="str">
        <f>IF(OR(U207&lt;=0,U207="n/a",V207&lt;=0,V207="n/a"),"n/a",U207/V207)</f>
        <v>n/a</v>
      </c>
      <c r="X207" s="826">
        <f>IF(OR(AJ207&lt;=0,AJ207="n/a",U207&lt;=0,U207="n/a"),"n/a",U207/AJ207)</f>
        <v>0.31563993031802634</v>
      </c>
      <c r="Y207" s="767" t="s">
        <v>4077</v>
      </c>
      <c r="Z207" s="766">
        <f>IF(OR(AC207&lt;0.01,AC207="n/a"),"n/a",M207/AC207*100)</f>
        <v>6.4516129032258061</v>
      </c>
      <c r="AA207" s="1042">
        <f>IF(OR(AC207&lt;0.01,AC207="n/a"),"n/a",I207/AC207)</f>
        <v>11.697580645161292</v>
      </c>
      <c r="AB207" s="1043">
        <v>12</v>
      </c>
      <c r="AC207" s="1038">
        <v>4.96</v>
      </c>
      <c r="AD207" s="1038" t="s">
        <v>138</v>
      </c>
      <c r="AE207" s="1021">
        <v>4.29</v>
      </c>
      <c r="AF207" s="1021">
        <v>1.55</v>
      </c>
      <c r="AG207" s="1021">
        <v>25.1</v>
      </c>
      <c r="AH207" s="1021">
        <v>22.6</v>
      </c>
      <c r="AI207" s="1021">
        <v>91.84</v>
      </c>
      <c r="AJ207" s="804">
        <v>111.19000000000001</v>
      </c>
      <c r="AK207" s="804" t="s">
        <v>138</v>
      </c>
      <c r="AL207" s="1038">
        <v>319.69</v>
      </c>
      <c r="AM207" s="1038">
        <v>3</v>
      </c>
      <c r="AN207" s="1038">
        <v>0.86</v>
      </c>
      <c r="AO207" s="868">
        <f>IF(U207="n/a","n/a",IF(AA207&lt;0,"n/a",IF(AA207="n/a","n/a",J207+U207-AA207)))</f>
        <v>23.949957160709094</v>
      </c>
      <c r="AP207" s="869">
        <f>IF(U207="n/a","n/a",J207+U207)</f>
        <v>35.647537805870385</v>
      </c>
      <c r="AQ207" s="1044">
        <f>IF(OR(AC207&lt;0.01,AF207="n/a"),"n/a",(I207/SQRT(22.5*AC207*(I207/AF207))-1)*100)</f>
        <v>-10.231779936698459</v>
      </c>
      <c r="AR207" s="766">
        <f>INDEX(Historical!$C$7:$C$1455,MATCH(B207,Historical!$B$7:$B$1455,0))*IF(AH207="n/a",1.03,IF(AH207&lt;0,1.01,IF(AH207&gt;10,1.1,(1+AH207/100))))</f>
        <v>0.19800000000000001</v>
      </c>
      <c r="AS207" s="1042">
        <f>IF($AI207="n/a",1.03*AR207,IF($AI207&lt;0,1.01*AR207,IF($AI207&gt;10,1.1*AR207,(1+$AI207/100)*AR207)))</f>
        <v>0.21780000000000002</v>
      </c>
      <c r="AT207" s="1042">
        <f>IF($AK207="n/a",1.03*AS207,IF($AK207&lt;0,1.01*AS207,IF($AK207&gt;10,1.1*AS207,(1+$AK207/100)*AS207)))</f>
        <v>0.22433400000000003</v>
      </c>
      <c r="AU207" s="1042">
        <f>IF($AK207="n/a",1.03*AT207,IF($AK207&lt;0,1.01*AT207,IF($AK207&gt;10,1.1*AT207,(1+$AK207/100)*AT207)))</f>
        <v>0.23106402000000004</v>
      </c>
      <c r="AV207" s="1042">
        <f>IF($AK207="n/a",1.03*AU207,IF($AK207&lt;0,1.01*AU207,IF($AK207&gt;10,1.1*AU207,(1+$AK207/100)*AU207)))</f>
        <v>0.23799594060000004</v>
      </c>
      <c r="AW207" s="766">
        <f>SUM(AR207:AV207)</f>
        <v>1.1091939606000001</v>
      </c>
      <c r="AX207" s="877">
        <f>AW207/I207*100</f>
        <v>1.9117441582213031</v>
      </c>
      <c r="AY207" s="853">
        <v>1.03</v>
      </c>
      <c r="AZ207" s="1021">
        <v>2.92</v>
      </c>
      <c r="BA207" s="1021">
        <v>-14.64</v>
      </c>
      <c r="BB207" s="1021">
        <v>-2.78</v>
      </c>
      <c r="BC207" s="1021">
        <v>-5.59</v>
      </c>
      <c r="BE207" s="721">
        <v>2013</v>
      </c>
      <c r="BF207" s="1057">
        <f>IF(BE207&gt;2008,0,IF(BE207&gt;2001,1,IF(BE207&gt;1990,2,IF(BE207&gt;1980,3,IF(BE207&gt;1973,4,IF(BE207&gt;1970,5,IF(BE207&gt;1960,6,IF(BE207&gt;1958,7,IF(BE207&gt;1953,8,9)))))))))</f>
        <v>0</v>
      </c>
    </row>
    <row r="208" spans="1:58" ht="11.25" customHeight="1" x14ac:dyDescent="0.2">
      <c r="A208" s="1027" t="s">
        <v>1105</v>
      </c>
      <c r="B208" s="1031" t="s">
        <v>1106</v>
      </c>
      <c r="C208" s="1181" t="s">
        <v>248</v>
      </c>
      <c r="D208" s="1181" t="s">
        <v>4454</v>
      </c>
      <c r="E208" s="857">
        <v>8</v>
      </c>
      <c r="F208" s="1245">
        <v>546</v>
      </c>
      <c r="G208" s="1187" t="s">
        <v>107</v>
      </c>
      <c r="H208" s="1187" t="s">
        <v>107</v>
      </c>
      <c r="I208" s="1030">
        <v>26.28</v>
      </c>
      <c r="J208" s="766">
        <f>(M208/I208)*100</f>
        <v>1.6742770167427701</v>
      </c>
      <c r="K208" s="1033">
        <v>0.11</v>
      </c>
      <c r="L208" s="1043">
        <v>4</v>
      </c>
      <c r="M208" s="756">
        <f>K208*L208</f>
        <v>0.44</v>
      </c>
      <c r="N208" s="1026" t="s">
        <v>614</v>
      </c>
      <c r="O208" s="860">
        <v>0.1</v>
      </c>
      <c r="P208" s="1016">
        <v>43423</v>
      </c>
      <c r="Q208" s="1016">
        <v>43448</v>
      </c>
      <c r="R208" s="756">
        <f>(K208-O208)/O208*100</f>
        <v>9.9999999999999947</v>
      </c>
      <c r="S208" s="824">
        <f>IF(INDEX(Historical!$D$7:$D$1455,MATCH(B208,Historical!$B$7:$B$1455,0))=0,"n/a",(INDEX(Historical!$C$7:$C$1455,MATCH(B208,Historical!$B$7:$B$1455,0))/INDEX(Historical!$D$7:$D$1455,MATCH(B208,Historical!$B$7:$B$1455,0))-1)*100)</f>
        <v>12.12121212121211</v>
      </c>
      <c r="T208" s="824">
        <f>IF(INDEX(Historical!$F$7:$F$1455,MATCH(B208,Historical!$B$7:$B$1455,0))=0,"n/a",((INDEX(Historical!$C$7:$C$1455,MATCH(B208,Historical!$B$7:$B$1455,0))/INDEX(Historical!$F$7:$F$1455,MATCH(B208,Historical!$B$7:$B$1455,0)))^(1/3)-1)*100)</f>
        <v>17.17221217638938</v>
      </c>
      <c r="U208" s="824">
        <f>IF(INDEX(Historical!$I$7:$I$1455,MATCH(B208,Historical!$B$7:$B$1455,0))=0,"n/a",((INDEX(Historical!$C$7:$C$1455,MATCH(B208,Historical!$B$7:$B$1455,0))/INDEX(Historical!$I$7:$I$1455,MATCH(B208,Historical!$B$7:$B$1455,0)))^(1/5)-1)*100)</f>
        <v>16.153616167554617</v>
      </c>
      <c r="V208" s="824" t="str">
        <f>IF(INDEX(Historical!$O$7:$O$1455,MATCH(B208,Historical!$B$7:$B$1455,0))=0,"n/a",((INDEX(Historical!$C$7:$C$1455,MATCH(B208,Historical!$B$7:$B$1455,0))/INDEX(Historical!$O$7:$O$1455,MATCH(B208,Historical!$B$7:$B$1455,0)))^(1/10)-1)*100)</f>
        <v>n/a</v>
      </c>
      <c r="W208" s="825" t="str">
        <f>IF(OR(U208&lt;=0,U208="n/a",V208&lt;=0,V208="n/a"),"n/a",U208/V208)</f>
        <v>n/a</v>
      </c>
      <c r="X208" s="826" t="str">
        <f>IF(OR(AJ208&lt;=0,AJ208="n/a",U208&lt;=0,U208="n/a"),"n/a",U208/AJ208)</f>
        <v>n/a</v>
      </c>
      <c r="Y208" s="1031"/>
      <c r="Z208" s="766">
        <f>IF(OR(AC208&lt;0.01,AC208="n/a"),"n/a",M208/AC208*100)</f>
        <v>68.75</v>
      </c>
      <c r="AA208" s="1042">
        <f>IF(OR(AC208&lt;0.01,AC208="n/a"),"n/a",I208/AC208)</f>
        <v>41.0625</v>
      </c>
      <c r="AB208" s="1043">
        <v>12</v>
      </c>
      <c r="AC208" s="1021">
        <v>0.64</v>
      </c>
      <c r="AD208" s="1021">
        <v>11.39</v>
      </c>
      <c r="AE208" s="1021">
        <v>7.0000000000000007E-2</v>
      </c>
      <c r="AF208" s="1021">
        <v>2.13</v>
      </c>
      <c r="AG208" s="1021">
        <v>8</v>
      </c>
      <c r="AH208" s="1021">
        <v>-65.100000000000009</v>
      </c>
      <c r="AI208" s="1021">
        <v>7.06</v>
      </c>
      <c r="AJ208" s="1021">
        <v>-11</v>
      </c>
      <c r="AK208" s="1021">
        <v>3.5999999999999996</v>
      </c>
      <c r="AL208" s="1034">
        <v>1220</v>
      </c>
      <c r="AM208" s="1028">
        <v>0.6</v>
      </c>
      <c r="AN208" s="1021">
        <v>0.73</v>
      </c>
      <c r="AO208" s="868">
        <f>IF(U208="n/a","n/a",IF(AA208&lt;0,"n/a",IF(AA208="n/a","n/a",J208+U208-AA208)))</f>
        <v>-23.234606815702612</v>
      </c>
      <c r="AP208" s="869">
        <f>IF(U208="n/a","n/a",J208+U208)</f>
        <v>17.827893184297388</v>
      </c>
      <c r="AQ208" s="1044">
        <f>IF(OR(AC208&lt;0.01,AF208="n/a"),"n/a",(I208/SQRT(22.5*AC208*(I208/AF208))-1)*100)</f>
        <v>97.161101640257613</v>
      </c>
      <c r="AR208" s="766">
        <f>INDEX(Historical!$C$7:$C$1455,MATCH(B208,Historical!$B$7:$B$1455,0))*IF(AH208="n/a",1.03,IF(AH208&lt;0,1.01,IF(AH208&gt;10,1.1,(1+AH208/100))))</f>
        <v>0.37369999999999998</v>
      </c>
      <c r="AS208" s="1042">
        <f>IF($AI208="n/a",1.03*AR208,IF($AI208&lt;0,1.01*AR208,IF($AI208&gt;10,1.1*AR208,(1+$AI208/100)*AR208)))</f>
        <v>0.40008321999999996</v>
      </c>
      <c r="AT208" s="1042">
        <f>IF($AK208="n/a",1.03*AS208,IF($AK208&lt;0,1.01*AS208,IF($AK208&gt;10,1.1*AS208,(1+$AK208/100)*AS208)))</f>
        <v>0.41448621591999996</v>
      </c>
      <c r="AU208" s="1042">
        <f>IF($AK208="n/a",1.03*AT208,IF($AK208&lt;0,1.01*AT208,IF($AK208&gt;10,1.1*AT208,(1+$AK208/100)*AT208)))</f>
        <v>0.42940771969311997</v>
      </c>
      <c r="AV208" s="1042">
        <f>IF($AK208="n/a",1.03*AU208,IF($AK208&lt;0,1.01*AU208,IF($AK208&gt;10,1.1*AU208,(1+$AK208/100)*AU208)))</f>
        <v>0.44486639760207231</v>
      </c>
      <c r="AW208" s="766">
        <f>SUM(AR208:AV208)</f>
        <v>2.0625435532151921</v>
      </c>
      <c r="AX208" s="877">
        <f>AW208/I208*100</f>
        <v>7.8483392435890105</v>
      </c>
      <c r="AY208" s="1212">
        <v>0.74</v>
      </c>
      <c r="AZ208" s="1028">
        <v>53.680000000000007</v>
      </c>
      <c r="BA208" s="1028">
        <v>-34.5</v>
      </c>
      <c r="BB208" s="1028">
        <v>-20.64</v>
      </c>
      <c r="BC208" s="1028">
        <v>-0.27</v>
      </c>
      <c r="BE208" s="721">
        <v>2012</v>
      </c>
      <c r="BF208" s="1057">
        <f>IF(BE208&gt;2008,0,IF(BE208&gt;2001,1,IF(BE208&gt;1990,2,IF(BE208&gt;1980,3,IF(BE208&gt;1973,4,IF(BE208&gt;1970,5,IF(BE208&gt;1960,6,IF(BE208&gt;1958,7,IF(BE208&gt;1953,8,9)))))))))</f>
        <v>0</v>
      </c>
    </row>
    <row r="209" spans="1:58" s="905" customFormat="1" ht="11.25" customHeight="1" x14ac:dyDescent="0.2">
      <c r="A209" s="884" t="s">
        <v>1107</v>
      </c>
      <c r="B209" s="914" t="s">
        <v>1108</v>
      </c>
      <c r="C209" s="1181" t="s">
        <v>4414</v>
      </c>
      <c r="D209" s="1181" t="s">
        <v>4415</v>
      </c>
      <c r="E209" s="885">
        <v>9</v>
      </c>
      <c r="F209" s="1245">
        <v>379</v>
      </c>
      <c r="G209" s="1244" t="s">
        <v>107</v>
      </c>
      <c r="H209" s="1244" t="s">
        <v>107</v>
      </c>
      <c r="I209" s="886">
        <v>97.46</v>
      </c>
      <c r="J209" s="887">
        <f>(M209/I209)*100</f>
        <v>4.2273753334701416</v>
      </c>
      <c r="K209" s="888">
        <v>1.03</v>
      </c>
      <c r="L209" s="889">
        <v>4</v>
      </c>
      <c r="M209" s="890">
        <f>K209*L209</f>
        <v>4.12</v>
      </c>
      <c r="N209" s="891" t="s">
        <v>221</v>
      </c>
      <c r="O209" s="892">
        <v>0.98</v>
      </c>
      <c r="P209" s="893">
        <v>43279</v>
      </c>
      <c r="Q209" s="893">
        <v>43297</v>
      </c>
      <c r="R209" s="890">
        <f>(K209-O209)/O209*100</f>
        <v>5.1020408163265358</v>
      </c>
      <c r="S209" s="824">
        <f>IF(INDEX(Historical!$D$7:$D$1455,MATCH(B209,Historical!$B$7:$B$1455,0))=0,"n/a",(INDEX(Historical!$C$7:$C$1455,MATCH(B209,Historical!$B$7:$B$1455,0))/INDEX(Historical!$D$7:$D$1455,MATCH(B209,Historical!$B$7:$B$1455,0))-1)*100)</f>
        <v>69.811320754716988</v>
      </c>
      <c r="T209" s="824">
        <f>IF(INDEX(Historical!$F$7:$F$1455,MATCH(B209,Historical!$B$7:$B$1455,0))=0,"n/a",((INDEX(Historical!$C$7:$C$1455,MATCH(B209,Historical!$B$7:$B$1455,0))/INDEX(Historical!$F$7:$F$1455,MATCH(B209,Historical!$B$7:$B$1455,0)))^(1/3)-1)*100)</f>
        <v>37.001342118888282</v>
      </c>
      <c r="U209" s="824">
        <f>IF(INDEX(Historical!$I$7:$I$1455,MATCH(B209,Historical!$B$7:$B$1455,0))=0,"n/a",((INDEX(Historical!$C$7:$C$1455,MATCH(B209,Historical!$B$7:$B$1455,0))/INDEX(Historical!$I$7:$I$1455,MATCH(B209,Historical!$B$7:$B$1455,0)))^(1/5)-1)*100)</f>
        <v>37.972966146121493</v>
      </c>
      <c r="V209" s="824" t="str">
        <f>IF(INDEX(Historical!$O$7:$O$1455,MATCH(B209,Historical!$B$7:$B$1455,0))=0,"n/a",((INDEX(Historical!$C$7:$C$1455,MATCH(B209,Historical!$B$7:$B$1455,0))/INDEX(Historical!$O$7:$O$1455,MATCH(B209,Historical!$B$7:$B$1455,0)))^(1/10)-1)*100)</f>
        <v>n/a</v>
      </c>
      <c r="W209" s="894" t="str">
        <f>IF(OR(U209&lt;=0,U209="n/a",V209&lt;=0,V209="n/a"),"n/a",U209/V209)</f>
        <v>n/a</v>
      </c>
      <c r="X209" s="895">
        <f>IF(OR(AJ209&lt;=0,AJ209="n/a",U209&lt;=0,U209="n/a"),"n/a",U209/AJ209)</f>
        <v>0.71647105936078292</v>
      </c>
      <c r="Y209" s="896"/>
      <c r="Z209" s="887">
        <f>IF(OR(AC209&lt;0.01,AC209="n/a"),"n/a",M209/AC209*100)</f>
        <v>194.33962264150944</v>
      </c>
      <c r="AA209" s="897">
        <f>IF(OR(AC209&lt;0.01,AC209="n/a"),"n/a",I209/AC209)</f>
        <v>45.971698113207545</v>
      </c>
      <c r="AB209" s="889">
        <v>12</v>
      </c>
      <c r="AC209" s="898">
        <v>2.12</v>
      </c>
      <c r="AD209" s="898">
        <v>3.08</v>
      </c>
      <c r="AE209" s="898">
        <v>8.9</v>
      </c>
      <c r="AF209" s="898">
        <v>13.12</v>
      </c>
      <c r="AG209" s="898">
        <v>27.3</v>
      </c>
      <c r="AH209" s="898">
        <v>19.400000000000002</v>
      </c>
      <c r="AI209" s="898">
        <v>-0.27</v>
      </c>
      <c r="AJ209" s="898">
        <v>53</v>
      </c>
      <c r="AK209" s="898">
        <v>14.95</v>
      </c>
      <c r="AL209" s="899">
        <v>4730</v>
      </c>
      <c r="AM209" s="900">
        <v>0.70000000000000007</v>
      </c>
      <c r="AN209" s="898">
        <v>4.07</v>
      </c>
      <c r="AO209" s="901">
        <f>IF(U209="n/a","n/a",IF(AA209&lt;0,"n/a",IF(AA209="n/a","n/a",J209+U209-AA209)))</f>
        <v>-3.771356633615909</v>
      </c>
      <c r="AP209" s="902">
        <f>IF(U209="n/a","n/a",J209+U209)</f>
        <v>42.200341479591636</v>
      </c>
      <c r="AQ209" s="903">
        <f>IF(OR(AC209&lt;0.01,AF209="n/a"),"n/a",(I209/SQRT(22.5*AC209*(I209/AF209))-1)*100)</f>
        <v>417.75098229223113</v>
      </c>
      <c r="AR209" s="766">
        <f>INDEX(Historical!$C$7:$C$1455,MATCH(B209,Historical!$B$7:$B$1455,0))*IF(AH209="n/a",1.03,IF(AH209&lt;0,1.01,IF(AH209&gt;10,1.1,(1+AH209/100))))</f>
        <v>3.9600000000000004</v>
      </c>
      <c r="AS209" s="897">
        <f>IF($AI209="n/a",1.03*AR209,IF($AI209&lt;0,1.01*AR209,IF($AI209&gt;10,1.1*AR209,(1+$AI209/100)*AR209)))</f>
        <v>3.9996000000000005</v>
      </c>
      <c r="AT209" s="897">
        <f>IF($AK209="n/a",1.03*AS209,IF($AK209&lt;0,1.01*AS209,IF($AK209&gt;10,1.1*AS209,(1+$AK209/100)*AS209)))</f>
        <v>4.399560000000001</v>
      </c>
      <c r="AU209" s="897">
        <f>IF($AK209="n/a",1.03*AT209,IF($AK209&lt;0,1.01*AT209,IF($AK209&gt;10,1.1*AT209,(1+$AK209/100)*AT209)))</f>
        <v>4.8395160000000015</v>
      </c>
      <c r="AV209" s="897">
        <f>IF($AK209="n/a",1.03*AU209,IF($AK209&lt;0,1.01*AU209,IF($AK209&gt;10,1.1*AU209,(1+$AK209/100)*AU209)))</f>
        <v>5.3234676000000016</v>
      </c>
      <c r="AW209" s="887">
        <f>SUM(AR209:AV209)</f>
        <v>22.522143600000007</v>
      </c>
      <c r="AX209" s="904">
        <f>AW209/I209*100</f>
        <v>23.109115124153508</v>
      </c>
      <c r="AY209" s="1213">
        <v>0.59</v>
      </c>
      <c r="AZ209" s="900">
        <v>10.290000000000001</v>
      </c>
      <c r="BA209" s="900">
        <v>-18.029999999999998</v>
      </c>
      <c r="BB209" s="900">
        <v>-3.2</v>
      </c>
      <c r="BC209" s="900">
        <v>-7.8100000000000005</v>
      </c>
      <c r="BD209" s="1079"/>
      <c r="BE209" s="721">
        <v>2010</v>
      </c>
      <c r="BF209" s="1057">
        <f>IF(BE209&gt;2008,0,IF(BE209&gt;2001,1,IF(BE209&gt;1990,2,IF(BE209&gt;1980,3,IF(BE209&gt;1973,4,IF(BE209&gt;1970,5,IF(BE209&gt;1960,6,IF(BE209&gt;1958,7,IF(BE209&gt;1953,8,9)))))))))</f>
        <v>0</v>
      </c>
    </row>
    <row r="210" spans="1:58" ht="11.25" customHeight="1" x14ac:dyDescent="0.2">
      <c r="A210" s="1019" t="s">
        <v>1109</v>
      </c>
      <c r="B210" s="1031" t="s">
        <v>1110</v>
      </c>
      <c r="C210" s="1181" t="s">
        <v>4283</v>
      </c>
      <c r="D210" s="1181" t="s">
        <v>4433</v>
      </c>
      <c r="E210" s="857">
        <v>8</v>
      </c>
      <c r="F210" s="1245">
        <v>452</v>
      </c>
      <c r="G210" s="1182" t="s">
        <v>107</v>
      </c>
      <c r="H210" s="1182" t="s">
        <v>107</v>
      </c>
      <c r="I210" s="1030">
        <v>32.22</v>
      </c>
      <c r="J210" s="766">
        <f>(M210/I210)*100</f>
        <v>2.2346368715083798</v>
      </c>
      <c r="K210" s="1033">
        <v>0.18</v>
      </c>
      <c r="L210" s="1043">
        <v>4</v>
      </c>
      <c r="M210" s="756">
        <f>K210*L210</f>
        <v>0.72</v>
      </c>
      <c r="N210" s="1026" t="s">
        <v>153</v>
      </c>
      <c r="O210" s="860">
        <v>0.155</v>
      </c>
      <c r="P210" s="1016">
        <v>43158</v>
      </c>
      <c r="Q210" s="1016">
        <v>43188</v>
      </c>
      <c r="R210" s="756">
        <f>(K210-O210)/O210*100</f>
        <v>16.129032258064512</v>
      </c>
      <c r="S210" s="824">
        <f>IF(INDEX(Historical!$D$7:$D$1455,MATCH(B210,Historical!$B$7:$B$1455,0))=0,"n/a",(INDEX(Historical!$C$7:$C$1455,MATCH(B210,Historical!$B$7:$B$1455,0))/INDEX(Historical!$D$7:$D$1455,MATCH(B210,Historical!$B$7:$B$1455,0))-1)*100)</f>
        <v>14.814814814814813</v>
      </c>
      <c r="T210" s="824">
        <f>IF(INDEX(Historical!$F$7:$F$1455,MATCH(B210,Historical!$B$7:$B$1455,0))=0,"n/a",((INDEX(Historical!$C$7:$C$1455,MATCH(B210,Historical!$B$7:$B$1455,0))/INDEX(Historical!$F$7:$F$1455,MATCH(B210,Historical!$B$7:$B$1455,0)))^(1/3)-1)*100)</f>
        <v>15.729452726293779</v>
      </c>
      <c r="U210" s="824">
        <f>IF(INDEX(Historical!$I$7:$I$1455,MATCH(B210,Historical!$B$7:$B$1455,0))=0,"n/a",((INDEX(Historical!$C$7:$C$1455,MATCH(B210,Historical!$B$7:$B$1455,0))/INDEX(Historical!$I$7:$I$1455,MATCH(B210,Historical!$B$7:$B$1455,0)))^(1/5)-1)*100)</f>
        <v>14.502831715794207</v>
      </c>
      <c r="V210" s="824">
        <f>IF(INDEX(Historical!$O$7:$O$1455,MATCH(B210,Historical!$B$7:$B$1455,0))=0,"n/a",((INDEX(Historical!$C$7:$C$1455,MATCH(B210,Historical!$B$7:$B$1455,0))/INDEX(Historical!$O$7:$O$1455,MATCH(B210,Historical!$B$7:$B$1455,0)))^(1/10)-1)*100)</f>
        <v>20.016005756677458</v>
      </c>
      <c r="W210" s="825">
        <f>IF(OR(U210&lt;=0,U210="n/a",V210&lt;=0,V210="n/a"),"n/a",U210/V210)</f>
        <v>0.72456172785401884</v>
      </c>
      <c r="X210" s="826" t="str">
        <f>IF(OR(AJ210&lt;=0,AJ210="n/a",U210&lt;=0,U210="n/a"),"n/a",U210/AJ210)</f>
        <v>n/a</v>
      </c>
      <c r="Y210" s="777"/>
      <c r="Z210" s="766" t="str">
        <f>IF(OR(AC210&lt;0.01,AC210="n/a"),"n/a",M210/AC210*100)</f>
        <v>n/a</v>
      </c>
      <c r="AA210" s="1042" t="str">
        <f>IF(OR(AC210&lt;0.01,AC210="n/a"),"n/a",I210/AC210)</f>
        <v>n/a</v>
      </c>
      <c r="AB210" s="1043">
        <v>12</v>
      </c>
      <c r="AC210" s="1021">
        <v>-0.83</v>
      </c>
      <c r="AD210" s="1021" t="s">
        <v>138</v>
      </c>
      <c r="AE210" s="1021">
        <v>2.38</v>
      </c>
      <c r="AF210" s="1021">
        <v>2.2400000000000002</v>
      </c>
      <c r="AG210" s="1021">
        <v>-6</v>
      </c>
      <c r="AH210" s="1023">
        <v>-117.5</v>
      </c>
      <c r="AI210" s="1023">
        <v>17.75</v>
      </c>
      <c r="AJ210" s="1021">
        <v>-20.3</v>
      </c>
      <c r="AK210" s="1021">
        <v>12.4</v>
      </c>
      <c r="AL210" s="1034">
        <v>25940</v>
      </c>
      <c r="AM210" s="1028">
        <v>0.1</v>
      </c>
      <c r="AN210" s="1021">
        <v>0.46</v>
      </c>
      <c r="AO210" s="868" t="str">
        <f>IF(U210="n/a","n/a",IF(AA210&lt;0,"n/a",IF(AA210="n/a","n/a",J210+U210-AA210)))</f>
        <v>n/a</v>
      </c>
      <c r="AP210" s="869">
        <f>IF(U210="n/a","n/a",J210+U210)</f>
        <v>16.737468587302587</v>
      </c>
      <c r="AQ210" s="1044" t="str">
        <f>IF(OR(AC210&lt;0.01,AF210="n/a"),"n/a",(I210/SQRT(22.5*AC210*(I210/AF210))-1)*100)</f>
        <v>n/a</v>
      </c>
      <c r="AR210" s="766">
        <f>INDEX(Historical!$C$7:$C$1455,MATCH(B210,Historical!$B$7:$B$1455,0))*IF(AH210="n/a",1.03,IF(AH210&lt;0,1.01,IF(AH210&gt;10,1.1,(1+AH210/100))))</f>
        <v>0.62619999999999998</v>
      </c>
      <c r="AS210" s="1042">
        <f>IF($AI210="n/a",1.03*AR210,IF($AI210&lt;0,1.01*AR210,IF($AI210&gt;10,1.1*AR210,(1+$AI210/100)*AR210)))</f>
        <v>0.68881999999999999</v>
      </c>
      <c r="AT210" s="1042">
        <f>IF($AK210="n/a",1.03*AS210,IF($AK210&lt;0,1.01*AS210,IF($AK210&gt;10,1.1*AS210,(1+$AK210/100)*AS210)))</f>
        <v>0.7577020000000001</v>
      </c>
      <c r="AU210" s="1042">
        <f>IF($AK210="n/a",1.03*AT210,IF($AK210&lt;0,1.01*AT210,IF($AK210&gt;10,1.1*AT210,(1+$AK210/100)*AT210)))</f>
        <v>0.83347220000000022</v>
      </c>
      <c r="AV210" s="1042">
        <f>IF($AK210="n/a",1.03*AU210,IF($AK210&lt;0,1.01*AU210,IF($AK210&gt;10,1.1*AU210,(1+$AK210/100)*AU210)))</f>
        <v>0.91681942000000027</v>
      </c>
      <c r="AW210" s="766">
        <f>SUM(AR210:AV210)</f>
        <v>3.8230136200000007</v>
      </c>
      <c r="AX210" s="877">
        <f>AW210/I210*100</f>
        <v>11.865343327126011</v>
      </c>
      <c r="AY210" s="1212">
        <v>1.3</v>
      </c>
      <c r="AZ210" s="1028">
        <v>23.400000000000002</v>
      </c>
      <c r="BA210" s="1028">
        <v>-11.87</v>
      </c>
      <c r="BB210" s="1028">
        <v>-1.9300000000000002</v>
      </c>
      <c r="BC210" s="1028">
        <v>5.9799999999999995</v>
      </c>
      <c r="BE210" s="721">
        <v>2011</v>
      </c>
      <c r="BF210" s="1057">
        <f>IF(BE210&gt;2008,0,IF(BE210&gt;2001,1,IF(BE210&gt;1990,2,IF(BE210&gt;1980,3,IF(BE210&gt;1973,4,IF(BE210&gt;1970,5,IF(BE210&gt;1960,6,IF(BE210&gt;1958,7,IF(BE210&gt;1953,8,9)))))))))</f>
        <v>0</v>
      </c>
    </row>
    <row r="211" spans="1:58" ht="11.25" customHeight="1" x14ac:dyDescent="0.2">
      <c r="A211" s="1019" t="s">
        <v>1111</v>
      </c>
      <c r="B211" s="1031" t="s">
        <v>1112</v>
      </c>
      <c r="C211" s="1181" t="s">
        <v>109</v>
      </c>
      <c r="D211" s="1181" t="s">
        <v>4434</v>
      </c>
      <c r="E211" s="857">
        <v>7</v>
      </c>
      <c r="F211" s="1245">
        <v>577</v>
      </c>
      <c r="G211" s="1103" t="s">
        <v>107</v>
      </c>
      <c r="H211" s="1103" t="s">
        <v>107</v>
      </c>
      <c r="I211" s="1030">
        <v>20.6</v>
      </c>
      <c r="J211" s="766">
        <f>(M211/I211)*100</f>
        <v>2.1359223300970873</v>
      </c>
      <c r="K211" s="1033">
        <v>0.11</v>
      </c>
      <c r="L211" s="1043">
        <v>4</v>
      </c>
      <c r="M211" s="756">
        <f>K211*L211</f>
        <v>0.44</v>
      </c>
      <c r="N211" s="1026" t="s">
        <v>120</v>
      </c>
      <c r="O211" s="860">
        <v>0.08</v>
      </c>
      <c r="P211" s="1016">
        <v>43138</v>
      </c>
      <c r="Q211" s="1016">
        <v>43160</v>
      </c>
      <c r="R211" s="756">
        <f>(K211-O211)/O211*100</f>
        <v>37.5</v>
      </c>
      <c r="S211" s="824">
        <f>IF(INDEX(Historical!$D$7:$D$1455,MATCH(B211,Historical!$B$7:$B$1455,0))=0,"n/a",(INDEX(Historical!$C$7:$C$1455,MATCH(B211,Historical!$B$7:$B$1455,0))/INDEX(Historical!$D$7:$D$1455,MATCH(B211,Historical!$B$7:$B$1455,0))-1)*100)</f>
        <v>14.285714285714279</v>
      </c>
      <c r="T211" s="824">
        <f>IF(INDEX(Historical!$F$7:$F$1455,MATCH(B211,Historical!$B$7:$B$1455,0))=0,"n/a",((INDEX(Historical!$C$7:$C$1455,MATCH(B211,Historical!$B$7:$B$1455,0))/INDEX(Historical!$F$7:$F$1455,MATCH(B211,Historical!$B$7:$B$1455,0)))^(1/3)-1)*100)</f>
        <v>21.141372855475971</v>
      </c>
      <c r="U211" s="824">
        <f>IF(INDEX(Historical!$I$7:$I$1455,MATCH(B211,Historical!$B$7:$B$1455,0))=0,"n/a",((INDEX(Historical!$C$7:$C$1455,MATCH(B211,Historical!$B$7:$B$1455,0))/INDEX(Historical!$I$7:$I$1455,MATCH(B211,Historical!$B$7:$B$1455,0)))^(1/5)-1)*100)</f>
        <v>60.548312352046139</v>
      </c>
      <c r="V211" s="824">
        <f>IF(INDEX(Historical!$O$7:$O$1455,MATCH(B211,Historical!$B$7:$B$1455,0))=0,"n/a",((INDEX(Historical!$C$7:$C$1455,MATCH(B211,Historical!$B$7:$B$1455,0))/INDEX(Historical!$O$7:$O$1455,MATCH(B211,Historical!$B$7:$B$1455,0)))^(1/10)-1)*100)</f>
        <v>-9.3527850056263624</v>
      </c>
      <c r="W211" s="825" t="str">
        <f>IF(OR(U211&lt;=0,U211="n/a",V211&lt;=0,V211="n/a"),"n/a",U211/V211)</f>
        <v>n/a</v>
      </c>
      <c r="X211" s="826" t="str">
        <f>IF(OR(AJ211&lt;=0,AJ211="n/a",U211&lt;=0,U211="n/a"),"n/a",U211/AJ211)</f>
        <v>n/a</v>
      </c>
      <c r="Y211" s="1032"/>
      <c r="Z211" s="766" t="str">
        <f>IF(OR(AC211&lt;0.01,AC211="n/a"),"n/a",M211/AC211*100)</f>
        <v>n/a</v>
      </c>
      <c r="AA211" s="1042" t="str">
        <f>IF(OR(AC211&lt;0.01,AC211="n/a"),"n/a",I211/AC211)</f>
        <v>n/a</v>
      </c>
      <c r="AB211" s="1043">
        <v>12</v>
      </c>
      <c r="AC211" s="1021" t="s">
        <v>138</v>
      </c>
      <c r="AD211" s="1021" t="s">
        <v>138</v>
      </c>
      <c r="AE211" s="1021" t="s">
        <v>138</v>
      </c>
      <c r="AF211" s="1021" t="s">
        <v>138</v>
      </c>
      <c r="AG211" s="1021" t="s">
        <v>138</v>
      </c>
      <c r="AH211" s="1021" t="s">
        <v>138</v>
      </c>
      <c r="AI211" s="1021" t="s">
        <v>138</v>
      </c>
      <c r="AJ211" s="1021" t="s">
        <v>138</v>
      </c>
      <c r="AK211" s="1021" t="s">
        <v>138</v>
      </c>
      <c r="AL211" s="1034" t="s">
        <v>138</v>
      </c>
      <c r="AM211" s="1028" t="s">
        <v>138</v>
      </c>
      <c r="AN211" s="1021" t="s">
        <v>138</v>
      </c>
      <c r="AO211" s="868" t="str">
        <f>IF(U211="n/a","n/a",IF(AA211&lt;0,"n/a",IF(AA211="n/a","n/a",J211+U211-AA211)))</f>
        <v>n/a</v>
      </c>
      <c r="AP211" s="869">
        <f>IF(U211="n/a","n/a",J211+U211)</f>
        <v>62.684234682143227</v>
      </c>
      <c r="AQ211" s="1044" t="str">
        <f>IF(OR(AC211&lt;0.01,AF211="n/a"),"n/a",(I211/SQRT(22.5*AC211*(I211/AF211))-1)*100)</f>
        <v>n/a</v>
      </c>
      <c r="AR211" s="766">
        <f>INDEX(Historical!$C$7:$C$1455,MATCH(B211,Historical!$B$7:$B$1455,0))*IF(AH211="n/a",1.03,IF(AH211&lt;0,1.01,IF(AH211&gt;10,1.1,(1+AH211/100))))</f>
        <v>0.3296</v>
      </c>
      <c r="AS211" s="1042">
        <f>IF($AI211="n/a",1.03*AR211,IF($AI211&lt;0,1.01*AR211,IF($AI211&gt;10,1.1*AR211,(1+$AI211/100)*AR211)))</f>
        <v>0.33948800000000001</v>
      </c>
      <c r="AT211" s="1042">
        <f>IF($AK211="n/a",1.03*AS211,IF($AK211&lt;0,1.01*AS211,IF($AK211&gt;10,1.1*AS211,(1+$AK211/100)*AS211)))</f>
        <v>0.34967264000000003</v>
      </c>
      <c r="AU211" s="1042">
        <f>IF($AK211="n/a",1.03*AT211,IF($AK211&lt;0,1.01*AT211,IF($AK211&gt;10,1.1*AT211,(1+$AK211/100)*AT211)))</f>
        <v>0.36016281920000004</v>
      </c>
      <c r="AV211" s="1042">
        <f>IF($AK211="n/a",1.03*AU211,IF($AK211&lt;0,1.01*AU211,IF($AK211&gt;10,1.1*AU211,(1+$AK211/100)*AU211)))</f>
        <v>0.37096770377600002</v>
      </c>
      <c r="AW211" s="766">
        <f>SUM(AR211:AV211)</f>
        <v>1.7498911629760001</v>
      </c>
      <c r="AX211" s="877">
        <f>AW211/I211*100</f>
        <v>8.4946172959999995</v>
      </c>
      <c r="AY211" s="1212" t="s">
        <v>138</v>
      </c>
      <c r="AZ211" s="1028" t="s">
        <v>138</v>
      </c>
      <c r="BA211" s="1028" t="s">
        <v>138</v>
      </c>
      <c r="BB211" s="1028" t="s">
        <v>138</v>
      </c>
      <c r="BC211" s="1028" t="s">
        <v>138</v>
      </c>
      <c r="BD211" s="1078" t="s">
        <v>4357</v>
      </c>
      <c r="BE211" s="721">
        <v>2012</v>
      </c>
      <c r="BF211" s="1057">
        <f>IF(BE211&gt;2008,0,IF(BE211&gt;2001,1,IF(BE211&gt;1990,2,IF(BE211&gt;1980,3,IF(BE211&gt;1973,4,IF(BE211&gt;1970,5,IF(BE211&gt;1960,6,IF(BE211&gt;1958,7,IF(BE211&gt;1953,8,9)))))))))</f>
        <v>0</v>
      </c>
    </row>
    <row r="212" spans="1:58" ht="11.25" customHeight="1" x14ac:dyDescent="0.2">
      <c r="A212" s="1027" t="s">
        <v>530</v>
      </c>
      <c r="B212" s="1031" t="s">
        <v>531</v>
      </c>
      <c r="C212" s="1181" t="s">
        <v>129</v>
      </c>
      <c r="D212" s="1181" t="s">
        <v>4431</v>
      </c>
      <c r="E212" s="857">
        <v>15</v>
      </c>
      <c r="F212" s="1245">
        <v>239</v>
      </c>
      <c r="G212" s="1088" t="s">
        <v>116</v>
      </c>
      <c r="H212" s="1088" t="s">
        <v>116</v>
      </c>
      <c r="I212" s="1030">
        <v>231.28</v>
      </c>
      <c r="J212" s="766">
        <f>(M212/I212)*100</f>
        <v>0.9858180560359735</v>
      </c>
      <c r="K212" s="1033">
        <v>0.56999999999999995</v>
      </c>
      <c r="L212" s="1043">
        <v>4</v>
      </c>
      <c r="M212" s="756">
        <f>K212*L212</f>
        <v>2.2799999999999998</v>
      </c>
      <c r="N212" s="1026" t="s">
        <v>532</v>
      </c>
      <c r="O212" s="860">
        <v>0.5</v>
      </c>
      <c r="P212" s="1016">
        <v>43230</v>
      </c>
      <c r="Q212" s="1016">
        <v>43245</v>
      </c>
      <c r="R212" s="756">
        <f>(K212-O212)/O212*100</f>
        <v>13.999999999999989</v>
      </c>
      <c r="S212" s="824">
        <f>IF(INDEX(Historical!$D$7:$D$1455,MATCH(B212,Historical!$B$7:$B$1455,0))=0,"n/a",(INDEX(Historical!$C$7:$C$1455,MATCH(B212,Historical!$B$7:$B$1455,0))/INDEX(Historical!$D$7:$D$1455,MATCH(B212,Historical!$B$7:$B$1455,0))-1)*100)</f>
        <v>11.428571428571432</v>
      </c>
      <c r="T212" s="824">
        <f>IF(INDEX(Historical!$F$7:$F$1455,MATCH(B212,Historical!$B$7:$B$1455,0))=0,"n/a",((INDEX(Historical!$C$7:$C$1455,MATCH(B212,Historical!$B$7:$B$1455,0))/INDEX(Historical!$F$7:$F$1455,MATCH(B212,Historical!$B$7:$B$1455,0)))^(1/3)-1)*100)</f>
        <v>12.351093677423597</v>
      </c>
      <c r="U212" s="824">
        <f>IF(INDEX(Historical!$I$7:$I$1455,MATCH(B212,Historical!$B$7:$B$1455,0))=0,"n/a",((INDEX(Historical!$C$7:$C$1455,MATCH(B212,Historical!$B$7:$B$1455,0))/INDEX(Historical!$I$7:$I$1455,MATCH(B212,Historical!$B$7:$B$1455,0)))^(1/5)-1)*100)</f>
        <v>12.85920864312069</v>
      </c>
      <c r="V212" s="824">
        <f>IF(INDEX(Historical!$O$7:$O$1455,MATCH(B212,Historical!$B$7:$B$1455,0))=0,"n/a",((INDEX(Historical!$C$7:$C$1455,MATCH(B212,Historical!$B$7:$B$1455,0))/INDEX(Historical!$O$7:$O$1455,MATCH(B212,Historical!$B$7:$B$1455,0)))^(1/10)-1)*100)</f>
        <v>13.187538753776096</v>
      </c>
      <c r="W212" s="825">
        <f>IF(OR(U212&lt;=0,U212="n/a",V212&lt;=0,V212="n/a"),"n/a",U212/V212)</f>
        <v>0.97510300316187559</v>
      </c>
      <c r="X212" s="826">
        <f>IF(OR(AJ212&lt;=0,AJ212="n/a",U212&lt;=0,U212="n/a"),"n/a",U212/AJ212)</f>
        <v>1.4288009603467433</v>
      </c>
      <c r="Y212" s="777"/>
      <c r="Z212" s="766">
        <f>IF(OR(AC212&lt;0.01,AC212="n/a"),"n/a",M212/AC212*100)</f>
        <v>31.932773109243694</v>
      </c>
      <c r="AA212" s="1042">
        <f>IF(OR(AC212&lt;0.01,AC212="n/a"),"n/a",I212/AC212)</f>
        <v>32.392156862745097</v>
      </c>
      <c r="AB212" s="1043">
        <v>8</v>
      </c>
      <c r="AC212" s="1021">
        <v>7.14</v>
      </c>
      <c r="AD212" s="1021">
        <v>2.72</v>
      </c>
      <c r="AE212" s="1021">
        <v>0.72</v>
      </c>
      <c r="AF212" s="1021">
        <v>7.92</v>
      </c>
      <c r="AG212" s="1021">
        <v>26.200000000000003</v>
      </c>
      <c r="AH212" s="1021">
        <v>17.5</v>
      </c>
      <c r="AI212" s="1021">
        <v>9.120000000000001</v>
      </c>
      <c r="AJ212" s="1021">
        <v>9</v>
      </c>
      <c r="AK212" s="1021">
        <v>11.92</v>
      </c>
      <c r="AL212" s="1034">
        <v>101390</v>
      </c>
      <c r="AM212" s="1028">
        <v>0.4</v>
      </c>
      <c r="AN212" s="1021">
        <v>0.51</v>
      </c>
      <c r="AO212" s="868">
        <f>IF(U212="n/a","n/a",IF(AA212&lt;0,"n/a",IF(AA212="n/a","n/a",J212+U212-AA212)))</f>
        <v>-18.547130163588434</v>
      </c>
      <c r="AP212" s="869">
        <f>IF(U212="n/a","n/a",J212+U212)</f>
        <v>13.845026699156664</v>
      </c>
      <c r="AQ212" s="1044">
        <f>IF(OR(AC212&lt;0.01,AF212="n/a"),"n/a",(I212/SQRT(22.5*AC212*(I212/AF212))-1)*100)</f>
        <v>237.66905715043353</v>
      </c>
      <c r="AR212" s="766">
        <f>INDEX(Historical!$C$7:$C$1455,MATCH(B212,Historical!$B$7:$B$1455,0))*IF(AH212="n/a",1.03,IF(AH212&lt;0,1.01,IF(AH212&gt;10,1.1,(1+AH212/100))))</f>
        <v>2.145</v>
      </c>
      <c r="AS212" s="1042">
        <f>IF($AI212="n/a",1.03*AR212,IF($AI212&lt;0,1.01*AR212,IF($AI212&gt;10,1.1*AR212,(1+$AI212/100)*AR212)))</f>
        <v>2.340624</v>
      </c>
      <c r="AT212" s="1042">
        <f>IF($AK212="n/a",1.03*AS212,IF($AK212&lt;0,1.01*AS212,IF($AK212&gt;10,1.1*AS212,(1+$AK212/100)*AS212)))</f>
        <v>2.5746864</v>
      </c>
      <c r="AU212" s="1042">
        <f>IF($AK212="n/a",1.03*AT212,IF($AK212&lt;0,1.01*AT212,IF($AK212&gt;10,1.1*AT212,(1+$AK212/100)*AT212)))</f>
        <v>2.8321550400000004</v>
      </c>
      <c r="AV212" s="1042">
        <f>IF($AK212="n/a",1.03*AU212,IF($AK212&lt;0,1.01*AU212,IF($AK212&gt;10,1.1*AU212,(1+$AK212/100)*AU212)))</f>
        <v>3.1153705440000006</v>
      </c>
      <c r="AW212" s="766">
        <f>SUM(AR212:AV212)</f>
        <v>13.007835984000002</v>
      </c>
      <c r="AX212" s="877">
        <f>AW212/I212*100</f>
        <v>5.6242805188516094</v>
      </c>
      <c r="AY212" s="1212">
        <v>0.91</v>
      </c>
      <c r="AZ212" s="1028">
        <v>31.569999999999997</v>
      </c>
      <c r="BA212" s="1028">
        <v>-5.66</v>
      </c>
      <c r="BB212" s="1028">
        <v>0.95</v>
      </c>
      <c r="BC212" s="1028">
        <v>9.41</v>
      </c>
      <c r="BE212" s="721">
        <v>2004</v>
      </c>
      <c r="BF212" s="1057">
        <f>IF(BE212&gt;2008,0,IF(BE212&gt;2001,1,IF(BE212&gt;1990,2,IF(BE212&gt;1980,3,IF(BE212&gt;1973,4,IF(BE212&gt;1970,5,IF(BE212&gt;1960,6,IF(BE212&gt;1958,7,IF(BE212&gt;1953,8,9)))))))))</f>
        <v>1</v>
      </c>
    </row>
    <row r="213" spans="1:58" ht="11.25" customHeight="1" x14ac:dyDescent="0.2">
      <c r="A213" s="1027" t="s">
        <v>533</v>
      </c>
      <c r="B213" s="1031" t="s">
        <v>534</v>
      </c>
      <c r="C213" s="1181" t="s">
        <v>248</v>
      </c>
      <c r="D213" s="1181" t="s">
        <v>4448</v>
      </c>
      <c r="E213" s="857">
        <v>16</v>
      </c>
      <c r="F213" s="1245">
        <v>210</v>
      </c>
      <c r="G213" s="1182" t="s">
        <v>38</v>
      </c>
      <c r="H213" s="1182" t="s">
        <v>38</v>
      </c>
      <c r="I213" s="1030">
        <v>180.81</v>
      </c>
      <c r="J213" s="766">
        <f>(M213/I213)*100</f>
        <v>2.7653337757867371</v>
      </c>
      <c r="K213" s="1033">
        <v>1.25</v>
      </c>
      <c r="L213" s="1043">
        <v>4</v>
      </c>
      <c r="M213" s="756">
        <f>K213*L213</f>
        <v>5</v>
      </c>
      <c r="N213" s="1026" t="s">
        <v>188</v>
      </c>
      <c r="O213" s="860">
        <v>1.2</v>
      </c>
      <c r="P213" s="1016">
        <v>43293</v>
      </c>
      <c r="Q213" s="1016">
        <v>43318</v>
      </c>
      <c r="R213" s="756">
        <f>(K213-O213)/O213*100</f>
        <v>4.1666666666666705</v>
      </c>
      <c r="S213" s="824">
        <f>IF(INDEX(Historical!$D$7:$D$1455,MATCH(B213,Historical!$B$7:$B$1455,0))=0,"n/a",(INDEX(Historical!$C$7:$C$1455,MATCH(B213,Historical!$B$7:$B$1455,0))/INDEX(Historical!$D$7:$D$1455,MATCH(B213,Historical!$B$7:$B$1455,0))-1)*100)</f>
        <v>4.4444444444444287</v>
      </c>
      <c r="T213" s="824">
        <f>IF(INDEX(Historical!$F$7:$F$1455,MATCH(B213,Historical!$B$7:$B$1455,0))=0,"n/a",((INDEX(Historical!$C$7:$C$1455,MATCH(B213,Historical!$B$7:$B$1455,0))/INDEX(Historical!$F$7:$F$1455,MATCH(B213,Historical!$B$7:$B$1455,0)))^(1/3)-1)*100)</f>
        <v>10.325677865290107</v>
      </c>
      <c r="U213" s="824">
        <f>IF(INDEX(Historical!$I$7:$I$1455,MATCH(B213,Historical!$B$7:$B$1455,0))=0,"n/a",((INDEX(Historical!$C$7:$C$1455,MATCH(B213,Historical!$B$7:$B$1455,0))/INDEX(Historical!$I$7:$I$1455,MATCH(B213,Historical!$B$7:$B$1455,0)))^(1/5)-1)*100)</f>
        <v>27.40719795539961</v>
      </c>
      <c r="V213" s="824">
        <f>IF(INDEX(Historical!$O$7:$O$1455,MATCH(B213,Historical!$B$7:$B$1455,0))=0,"n/a",((INDEX(Historical!$C$7:$C$1455,MATCH(B213,Historical!$B$7:$B$1455,0))/INDEX(Historical!$O$7:$O$1455,MATCH(B213,Historical!$B$7:$B$1455,0)))^(1/10)-1)*100)</f>
        <v>22.855516121896137</v>
      </c>
      <c r="W213" s="825">
        <f>IF(OR(U213&lt;=0,U213="n/a",V213&lt;=0,V213="n/a"),"n/a",U213/V213)</f>
        <v>1.1991502536730225</v>
      </c>
      <c r="X213" s="826">
        <f>IF(OR(AJ213&lt;=0,AJ213="n/a",U213&lt;=0,U213="n/a"),"n/a",U213/AJ213)</f>
        <v>2.1082459965692006</v>
      </c>
      <c r="Y213" s="781"/>
      <c r="Z213" s="766">
        <f>IF(OR(AC213&lt;0.01,AC213="n/a"),"n/a",M213/AC213*100)</f>
        <v>55.370985603543744</v>
      </c>
      <c r="AA213" s="1042">
        <f>IF(OR(AC213&lt;0.01,AC213="n/a"),"n/a",I213/AC213)</f>
        <v>20.02325581395349</v>
      </c>
      <c r="AB213" s="1043">
        <v>7</v>
      </c>
      <c r="AC213" s="1021">
        <v>9.0299999999999994</v>
      </c>
      <c r="AD213" s="1021">
        <v>4.45</v>
      </c>
      <c r="AE213" s="1021">
        <v>1.42</v>
      </c>
      <c r="AF213" s="1021">
        <v>7.46</v>
      </c>
      <c r="AG213" s="1021">
        <v>41.5</v>
      </c>
      <c r="AH213" s="1021">
        <v>7.7</v>
      </c>
      <c r="AI213" s="1021">
        <v>4.8500000000000005</v>
      </c>
      <c r="AJ213" s="1021">
        <v>13</v>
      </c>
      <c r="AK213" s="1021">
        <v>4.5</v>
      </c>
      <c r="AL213" s="1034">
        <v>4310</v>
      </c>
      <c r="AM213" s="1028">
        <v>1.0999999999999999</v>
      </c>
      <c r="AN213" s="1021">
        <v>0.69</v>
      </c>
      <c r="AO213" s="868">
        <f>IF(U213="n/a","n/a",IF(AA213&lt;0,"n/a",IF(AA213="n/a","n/a",J213+U213-AA213)))</f>
        <v>10.149275917232856</v>
      </c>
      <c r="AP213" s="869">
        <f>IF(U213="n/a","n/a",J213+U213)</f>
        <v>30.172531731186346</v>
      </c>
      <c r="AQ213" s="1044">
        <f>IF(OR(AC213&lt;0.01,AF213="n/a"),"n/a",(I213/SQRT(22.5*AC213*(I213/AF213))-1)*100)</f>
        <v>157.65911017129511</v>
      </c>
      <c r="AR213" s="766">
        <f>INDEX(Historical!$C$7:$C$1455,MATCH(B213,Historical!$B$7:$B$1455,0))*IF(AH213="n/a",1.03,IF(AH213&lt;0,1.01,IF(AH213&gt;10,1.1,(1+AH213/100))))</f>
        <v>5.0618999999999987</v>
      </c>
      <c r="AS213" s="1042">
        <f>IF($AI213="n/a",1.03*AR213,IF($AI213&lt;0,1.01*AR213,IF($AI213&gt;10,1.1*AR213,(1+$AI213/100)*AR213)))</f>
        <v>5.3074021499999988</v>
      </c>
      <c r="AT213" s="1042">
        <f>IF($AK213="n/a",1.03*AS213,IF($AK213&lt;0,1.01*AS213,IF($AK213&gt;10,1.1*AS213,(1+$AK213/100)*AS213)))</f>
        <v>5.5462352467499985</v>
      </c>
      <c r="AU213" s="1042">
        <f>IF($AK213="n/a",1.03*AT213,IF($AK213&lt;0,1.01*AT213,IF($AK213&gt;10,1.1*AT213,(1+$AK213/100)*AT213)))</f>
        <v>5.7958158328537479</v>
      </c>
      <c r="AV213" s="1042">
        <f>IF($AK213="n/a",1.03*AU213,IF($AK213&lt;0,1.01*AU213,IF($AK213&gt;10,1.1*AU213,(1+$AK213/100)*AU213)))</f>
        <v>6.0566275453321659</v>
      </c>
      <c r="AW213" s="766">
        <f>SUM(AR213:AV213)</f>
        <v>27.767980774935911</v>
      </c>
      <c r="AX213" s="877">
        <f>AW213/I213*100</f>
        <v>15.357547024465411</v>
      </c>
      <c r="AY213" s="1212">
        <v>0.32</v>
      </c>
      <c r="AZ213" s="1028">
        <v>27.66</v>
      </c>
      <c r="BA213" s="1028">
        <v>-2.2599999999999998</v>
      </c>
      <c r="BB213" s="1028">
        <v>13.03</v>
      </c>
      <c r="BC213" s="1028">
        <v>16.009999999999998</v>
      </c>
      <c r="BE213" s="721">
        <v>2003</v>
      </c>
      <c r="BF213" s="1057">
        <f>IF(BE213&gt;2008,0,IF(BE213&gt;2001,1,IF(BE213&gt;1990,2,IF(BE213&gt;1980,3,IF(BE213&gt;1973,4,IF(BE213&gt;1970,5,IF(BE213&gt;1960,6,IF(BE213&gt;1958,7,IF(BE213&gt;1953,8,9)))))))))</f>
        <v>1</v>
      </c>
    </row>
    <row r="214" spans="1:58" ht="11.25" customHeight="1" x14ac:dyDescent="0.2">
      <c r="A214" s="1036" t="s">
        <v>4395</v>
      </c>
      <c r="B214" s="681" t="s">
        <v>3851</v>
      </c>
      <c r="C214" s="1181" t="s">
        <v>4414</v>
      </c>
      <c r="D214" s="1181" t="s">
        <v>4415</v>
      </c>
      <c r="E214" s="857">
        <v>5</v>
      </c>
      <c r="F214" s="1245">
        <v>865</v>
      </c>
      <c r="G214" s="1103" t="s">
        <v>107</v>
      </c>
      <c r="H214" s="1103" t="s">
        <v>107</v>
      </c>
      <c r="I214" s="1030">
        <v>114.9</v>
      </c>
      <c r="J214" s="766">
        <f>(M214/I214)*100</f>
        <v>3.9164490861618799</v>
      </c>
      <c r="K214" s="1033">
        <v>1.125</v>
      </c>
      <c r="L214" s="1043">
        <v>4</v>
      </c>
      <c r="M214" s="756">
        <f>K214*L214</f>
        <v>4.5</v>
      </c>
      <c r="N214" s="1026" t="s">
        <v>322</v>
      </c>
      <c r="O214" s="860">
        <v>1.05</v>
      </c>
      <c r="P214" s="1016">
        <v>43447</v>
      </c>
      <c r="Q214" s="1016">
        <v>43465</v>
      </c>
      <c r="R214" s="756">
        <f>(K214-O214)/O214*100</f>
        <v>7.1428571428571379</v>
      </c>
      <c r="S214" s="824">
        <f>IF(INDEX(Historical!$D$7:$D$1455,MATCH(B214,Historical!$B$7:$B$1455,0))=0,"n/a",(INDEX(Historical!$C$7:$C$1455,MATCH(B214,Historical!$B$7:$B$1455,0))/INDEX(Historical!$D$7:$D$1455,MATCH(B214,Historical!$B$7:$B$1455,0))-1)*100)</f>
        <v>8.183079056865461</v>
      </c>
      <c r="T214" s="824">
        <f>IF(INDEX(Historical!$F$7:$F$1455,MATCH(B214,Historical!$B$7:$B$1455,0))=0,"n/a",((INDEX(Historical!$C$7:$C$1455,MATCH(B214,Historical!$B$7:$B$1455,0))/INDEX(Historical!$F$7:$F$1455,MATCH(B214,Historical!$B$7:$B$1455,0)))^(1/3)-1)*100)</f>
        <v>27.763754858254686</v>
      </c>
      <c r="U214" s="824" t="str">
        <f>IF(INDEX(Historical!$I$7:$I$1455,MATCH(B214,Historical!$B$7:$B$1455,0))=0,"n/a",((INDEX(Historical!$C$7:$C$1455,MATCH(B214,Historical!$B$7:$B$1455,0))/INDEX(Historical!$I$7:$I$1455,MATCH(B214,Historical!$B$7:$B$1455,0)))^(1/5)-1)*100)</f>
        <v>n/a</v>
      </c>
      <c r="V214" s="824" t="str">
        <f>IF(INDEX(Historical!$O$7:$O$1455,MATCH(B214,Historical!$B$7:$B$1455,0))=0,"n/a",((INDEX(Historical!$C$7:$C$1455,MATCH(B214,Historical!$B$7:$B$1455,0))/INDEX(Historical!$O$7:$O$1455,MATCH(B214,Historical!$B$7:$B$1455,0)))^(1/10)-1)*100)</f>
        <v>n/a</v>
      </c>
      <c r="W214" s="825" t="str">
        <f>IF(OR(U214&lt;=0,U214="n/a",V214&lt;=0,V214="n/a"),"n/a",U214/V214)</f>
        <v>n/a</v>
      </c>
      <c r="X214" s="826" t="str">
        <f>IF(OR(AJ214&lt;=0,AJ214="n/a",U214&lt;=0,U214="n/a"),"n/a",U214/AJ214)</f>
        <v>n/a</v>
      </c>
      <c r="Y214" s="777"/>
      <c r="Z214" s="766">
        <f>IF(OR(AC214&lt;0.01,AC214="n/a"),"n/a",M214/AC214*100)</f>
        <v>405.40540540540536</v>
      </c>
      <c r="AA214" s="1042">
        <f>IF(OR(AC214&lt;0.01,AC214="n/a"),"n/a",I214/AC214)</f>
        <v>103.51351351351352</v>
      </c>
      <c r="AB214" s="1043">
        <v>12</v>
      </c>
      <c r="AC214" s="1021">
        <v>1.1100000000000001</v>
      </c>
      <c r="AD214" s="1021">
        <v>5.24</v>
      </c>
      <c r="AE214" s="1021">
        <v>9.2200000000000006</v>
      </c>
      <c r="AF214" s="1021">
        <v>3.88</v>
      </c>
      <c r="AG214" s="1021">
        <v>3.5000000000000004</v>
      </c>
      <c r="AH214" s="1021">
        <v>10.7</v>
      </c>
      <c r="AI214" s="1021">
        <v>21.47</v>
      </c>
      <c r="AJ214" s="1021">
        <v>10.5</v>
      </c>
      <c r="AK214" s="1021">
        <v>19.670000000000002</v>
      </c>
      <c r="AL214" s="1021">
        <v>48330</v>
      </c>
      <c r="AM214" s="1028">
        <v>0.1</v>
      </c>
      <c r="AN214" s="1021">
        <v>1.34</v>
      </c>
      <c r="AO214" s="868" t="str">
        <f>IF(U214="n/a","n/a",IF(AA214&lt;0,"n/a",IF(AA214="n/a","n/a",J214+U214-AA214)))</f>
        <v>n/a</v>
      </c>
      <c r="AP214" s="869" t="str">
        <f>IF(U214="n/a","n/a",J214+U214)</f>
        <v>n/a</v>
      </c>
      <c r="AQ214" s="1044">
        <f>IF(OR(AC214&lt;0.01,AF214="n/a"),"n/a",(I214/SQRT(22.5*AC214*(I214/AF214))-1)*100)</f>
        <v>322.49651277058291</v>
      </c>
      <c r="AR214" s="766">
        <f>INDEX(Historical!$C$7:$C$1455,MATCH(B214,Historical!$B$7:$B$1455,0))*IF(AH214="n/a",1.03,IF(AH214&lt;0,1.01,IF(AH214&gt;10,1.1,(1+AH214/100))))</f>
        <v>4.29</v>
      </c>
      <c r="AS214" s="1042">
        <f>IF($AI214="n/a",1.03*AR214,IF($AI214&lt;0,1.01*AR214,IF($AI214&gt;10,1.1*AR214,(1+$AI214/100)*AR214)))</f>
        <v>4.7190000000000003</v>
      </c>
      <c r="AT214" s="1042">
        <f>IF($AK214="n/a",1.03*AS214,IF($AK214&lt;0,1.01*AS214,IF($AK214&gt;10,1.1*AS214,(1+$AK214/100)*AS214)))</f>
        <v>5.190900000000001</v>
      </c>
      <c r="AU214" s="1042">
        <f>IF($AK214="n/a",1.03*AT214,IF($AK214&lt;0,1.01*AT214,IF($AK214&gt;10,1.1*AT214,(1+$AK214/100)*AT214)))</f>
        <v>5.7099900000000012</v>
      </c>
      <c r="AV214" s="1042">
        <f>IF($AK214="n/a",1.03*AU214,IF($AK214&lt;0,1.01*AU214,IF($AK214&gt;10,1.1*AU214,(1+$AK214/100)*AU214)))</f>
        <v>6.2809890000000017</v>
      </c>
      <c r="AW214" s="766">
        <f>SUM(AR214:AV214)</f>
        <v>26.190879000000006</v>
      </c>
      <c r="AX214" s="877">
        <f>AW214/I214*100</f>
        <v>22.794498694516978</v>
      </c>
      <c r="AY214" s="1212">
        <v>0.38</v>
      </c>
      <c r="AZ214" s="1028">
        <v>16.239999999999998</v>
      </c>
      <c r="BA214" s="1028">
        <v>0.08</v>
      </c>
      <c r="BB214" s="1028">
        <v>5.28</v>
      </c>
      <c r="BC214" s="1028">
        <v>6.2600000000000007</v>
      </c>
      <c r="BE214" s="721">
        <v>2014</v>
      </c>
      <c r="BF214" s="1057">
        <f>IF(BE214&gt;2008,0,IF(BE214&gt;2001,1,IF(BE214&gt;1990,2,IF(BE214&gt;1980,3,IF(BE214&gt;1973,4,IF(BE214&gt;1970,5,IF(BE214&gt;1960,6,IF(BE214&gt;1958,7,IF(BE214&gt;1953,8,9)))))))))</f>
        <v>0</v>
      </c>
    </row>
    <row r="215" spans="1:58" ht="11.25" customHeight="1" x14ac:dyDescent="0.2">
      <c r="A215" s="1027" t="s">
        <v>1113</v>
      </c>
      <c r="B215" s="1031" t="s">
        <v>1114</v>
      </c>
      <c r="C215" s="1181" t="s">
        <v>4283</v>
      </c>
      <c r="D215" s="1181" t="s">
        <v>4420</v>
      </c>
      <c r="E215" s="857">
        <v>6</v>
      </c>
      <c r="F215" s="1245">
        <v>689</v>
      </c>
      <c r="G215" s="1209" t="s">
        <v>107</v>
      </c>
      <c r="H215" s="1209" t="s">
        <v>107</v>
      </c>
      <c r="I215" s="1030">
        <v>35.07</v>
      </c>
      <c r="J215" s="766">
        <f>(M215/I215)*100</f>
        <v>2.3952095808383231</v>
      </c>
      <c r="K215" s="1033">
        <v>0.21</v>
      </c>
      <c r="L215" s="1043">
        <v>4</v>
      </c>
      <c r="M215" s="756">
        <f>K215*L215</f>
        <v>0.84</v>
      </c>
      <c r="N215" s="1026" t="s">
        <v>153</v>
      </c>
      <c r="O215" s="860">
        <v>0.19750000000000001</v>
      </c>
      <c r="P215" s="1016">
        <v>43172</v>
      </c>
      <c r="Q215" s="1016">
        <v>43188</v>
      </c>
      <c r="R215" s="756">
        <f>(K215-O215)/O215*100</f>
        <v>6.329113924050624</v>
      </c>
      <c r="S215" s="824">
        <f>IF(INDEX(Historical!$D$7:$D$1455,MATCH(B215,Historical!$B$7:$B$1455,0))=0,"n/a",(INDEX(Historical!$C$7:$C$1455,MATCH(B215,Historical!$B$7:$B$1455,0))/INDEX(Historical!$D$7:$D$1455,MATCH(B215,Historical!$B$7:$B$1455,0))-1)*100)</f>
        <v>6.7567567567567544</v>
      </c>
      <c r="T215" s="824">
        <f>IF(INDEX(Historical!$F$7:$F$1455,MATCH(B215,Historical!$B$7:$B$1455,0))=0,"n/a",((INDEX(Historical!$C$7:$C$1455,MATCH(B215,Historical!$B$7:$B$1455,0))/INDEX(Historical!$F$7:$F$1455,MATCH(B215,Historical!$B$7:$B$1455,0)))^(1/3)-1)*100)</f>
        <v>8.2669523549249391</v>
      </c>
      <c r="U215" s="824" t="str">
        <f>IF(INDEX(Historical!$I$7:$I$1455,MATCH(B215,Historical!$B$7:$B$1455,0))=0,"n/a",((INDEX(Historical!$C$7:$C$1455,MATCH(B215,Historical!$B$7:$B$1455,0))/INDEX(Historical!$I$7:$I$1455,MATCH(B215,Historical!$B$7:$B$1455,0)))^(1/5)-1)*100)</f>
        <v>n/a</v>
      </c>
      <c r="V215" s="824" t="str">
        <f>IF(INDEX(Historical!$O$7:$O$1455,MATCH(B215,Historical!$B$7:$B$1455,0))=0,"n/a",((INDEX(Historical!$C$7:$C$1455,MATCH(B215,Historical!$B$7:$B$1455,0))/INDEX(Historical!$O$7:$O$1455,MATCH(B215,Historical!$B$7:$B$1455,0)))^(1/10)-1)*100)</f>
        <v>n/a</v>
      </c>
      <c r="W215" s="825" t="str">
        <f>IF(OR(U215&lt;=0,U215="n/a",V215&lt;=0,V215="n/a"),"n/a",U215/V215)</f>
        <v>n/a</v>
      </c>
      <c r="X215" s="826" t="str">
        <f>IF(OR(AJ215&lt;=0,AJ215="n/a",U215&lt;=0,U215="n/a"),"n/a",U215/AJ215)</f>
        <v>n/a</v>
      </c>
      <c r="Y215" s="780"/>
      <c r="Z215" s="766">
        <f>IF(OR(AC215&lt;0.01,AC215="n/a"),"n/a",M215/AC215*100)</f>
        <v>44.210526315789473</v>
      </c>
      <c r="AA215" s="1042">
        <f>IF(OR(AC215&lt;0.01,AC215="n/a"),"n/a",I215/AC215)</f>
        <v>18.457894736842107</v>
      </c>
      <c r="AB215" s="1043">
        <v>12</v>
      </c>
      <c r="AC215" s="1021">
        <v>1.9</v>
      </c>
      <c r="AD215" s="1021" t="s">
        <v>138</v>
      </c>
      <c r="AE215" s="1021">
        <v>1.41</v>
      </c>
      <c r="AF215" s="1021">
        <v>3.18</v>
      </c>
      <c r="AG215" s="1021">
        <v>17.100000000000001</v>
      </c>
      <c r="AH215" s="1021">
        <v>1.7000000000000002</v>
      </c>
      <c r="AI215" s="1021">
        <v>9.74</v>
      </c>
      <c r="AJ215" s="1021">
        <v>5.2</v>
      </c>
      <c r="AK215" s="1021">
        <v>-5</v>
      </c>
      <c r="AL215" s="1034">
        <v>1180</v>
      </c>
      <c r="AM215" s="1028">
        <v>1.6</v>
      </c>
      <c r="AN215" s="1021">
        <v>1.01</v>
      </c>
      <c r="AO215" s="868" t="str">
        <f>IF(U215="n/a","n/a",IF(AA215&lt;0,"n/a",IF(AA215="n/a","n/a",J215+U215-AA215)))</f>
        <v>n/a</v>
      </c>
      <c r="AP215" s="869" t="str">
        <f>IF(U215="n/a","n/a",J215+U215)</f>
        <v>n/a</v>
      </c>
      <c r="AQ215" s="1044">
        <f>IF(OR(AC215&lt;0.01,AF215="n/a"),"n/a",(I215/SQRT(22.5*AC215*(I215/AF215))-1)*100)</f>
        <v>61.515194005817442</v>
      </c>
      <c r="AR215" s="766">
        <f>INDEX(Historical!$C$7:$C$1455,MATCH(B215,Historical!$B$7:$B$1455,0))*IF(AH215="n/a",1.03,IF(AH215&lt;0,1.01,IF(AH215&gt;10,1.1,(1+AH215/100))))</f>
        <v>0.80342999999999998</v>
      </c>
      <c r="AS215" s="1042">
        <f>IF($AI215="n/a",1.03*AR215,IF($AI215&lt;0,1.01*AR215,IF($AI215&gt;10,1.1*AR215,(1+$AI215/100)*AR215)))</f>
        <v>0.88168408199999992</v>
      </c>
      <c r="AT215" s="1042">
        <f>IF($AK215="n/a",1.03*AS215,IF($AK215&lt;0,1.01*AS215,IF($AK215&gt;10,1.1*AS215,(1+$AK215/100)*AS215)))</f>
        <v>0.89050092281999993</v>
      </c>
      <c r="AU215" s="1042">
        <f>IF($AK215="n/a",1.03*AT215,IF($AK215&lt;0,1.01*AT215,IF($AK215&gt;10,1.1*AT215,(1+$AK215/100)*AT215)))</f>
        <v>0.89940593204819996</v>
      </c>
      <c r="AV215" s="1042">
        <f>IF($AK215="n/a",1.03*AU215,IF($AK215&lt;0,1.01*AU215,IF($AK215&gt;10,1.1*AU215,(1+$AK215/100)*AU215)))</f>
        <v>0.90839999136868199</v>
      </c>
      <c r="AW215" s="766">
        <f>SUM(AR215:AV215)</f>
        <v>4.3834209282368821</v>
      </c>
      <c r="AX215" s="877">
        <f>AW215/I215*100</f>
        <v>12.49906167161928</v>
      </c>
      <c r="AY215" s="1212">
        <v>0.85</v>
      </c>
      <c r="AZ215" s="1028">
        <v>5.2200000000000006</v>
      </c>
      <c r="BA215" s="1028">
        <v>-28.16</v>
      </c>
      <c r="BB215" s="1028">
        <v>-5.01</v>
      </c>
      <c r="BC215" s="1028">
        <v>-14.13</v>
      </c>
      <c r="BE215" s="721">
        <v>2013</v>
      </c>
      <c r="BF215" s="1057">
        <f>IF(BE215&gt;2008,0,IF(BE215&gt;2001,1,IF(BE215&gt;1990,2,IF(BE215&gt;1980,3,IF(BE215&gt;1973,4,IF(BE215&gt;1970,5,IF(BE215&gt;1960,6,IF(BE215&gt;1958,7,IF(BE215&gt;1953,8,9)))))))))</f>
        <v>0</v>
      </c>
    </row>
    <row r="216" spans="1:58" ht="11.25" customHeight="1" x14ac:dyDescent="0.2">
      <c r="A216" s="1027" t="s">
        <v>535</v>
      </c>
      <c r="B216" s="1031" t="s">
        <v>536</v>
      </c>
      <c r="C216" s="1181" t="s">
        <v>113</v>
      </c>
      <c r="D216" s="1181" t="s">
        <v>4452</v>
      </c>
      <c r="E216" s="857">
        <v>14</v>
      </c>
      <c r="F216" s="1245">
        <v>254</v>
      </c>
      <c r="G216" s="1051" t="s">
        <v>38</v>
      </c>
      <c r="H216" s="1051" t="s">
        <v>38</v>
      </c>
      <c r="I216" s="1030">
        <v>72.63</v>
      </c>
      <c r="J216" s="766">
        <f>(M216/I216)*100</f>
        <v>1.2116205424755613</v>
      </c>
      <c r="K216" s="1033">
        <v>0.22</v>
      </c>
      <c r="L216" s="1043">
        <v>4</v>
      </c>
      <c r="M216" s="756">
        <f>K216*L216</f>
        <v>0.88</v>
      </c>
      <c r="N216" s="1026" t="s">
        <v>150</v>
      </c>
      <c r="O216" s="860">
        <v>0.2</v>
      </c>
      <c r="P216" s="1016">
        <v>43159</v>
      </c>
      <c r="Q216" s="1016">
        <v>43174</v>
      </c>
      <c r="R216" s="756">
        <f>(K216-O216)/O216*100</f>
        <v>9.9999999999999947</v>
      </c>
      <c r="S216" s="824">
        <f>IF(INDEX(Historical!$D$7:$D$1455,MATCH(B216,Historical!$B$7:$B$1455,0))=0,"n/a",(INDEX(Historical!$C$7:$C$1455,MATCH(B216,Historical!$B$7:$B$1455,0))/INDEX(Historical!$D$7:$D$1455,MATCH(B216,Historical!$B$7:$B$1455,0))-1)*100)</f>
        <v>8.3333333333333481</v>
      </c>
      <c r="T216" s="824">
        <f>IF(INDEX(Historical!$F$7:$F$1455,MATCH(B216,Historical!$B$7:$B$1455,0))=0,"n/a",((INDEX(Historical!$C$7:$C$1455,MATCH(B216,Historical!$B$7:$B$1455,0))/INDEX(Historical!$F$7:$F$1455,MATCH(B216,Historical!$B$7:$B$1455,0)))^(1/3)-1)*100)</f>
        <v>7.3786693294802586</v>
      </c>
      <c r="U216" s="824">
        <f>IF(INDEX(Historical!$I$7:$I$1455,MATCH(B216,Historical!$B$7:$B$1455,0))=0,"n/a",((INDEX(Historical!$C$7:$C$1455,MATCH(B216,Historical!$B$7:$B$1455,0))/INDEX(Historical!$I$7:$I$1455,MATCH(B216,Historical!$B$7:$B$1455,0)))^(1/5)-1)*100)</f>
        <v>7.6316922514810814</v>
      </c>
      <c r="V216" s="824">
        <f>IF(INDEX(Historical!$O$7:$O$1455,MATCH(B216,Historical!$B$7:$B$1455,0))=0,"n/a",((INDEX(Historical!$C$7:$C$1455,MATCH(B216,Historical!$B$7:$B$1455,0))/INDEX(Historical!$O$7:$O$1455,MATCH(B216,Historical!$B$7:$B$1455,0)))^(1/10)-1)*100)</f>
        <v>15.792974364097635</v>
      </c>
      <c r="W216" s="825">
        <f>IF(OR(U216&lt;=0,U216="n/a",V216&lt;=0,V216="n/a"),"n/a",U216/V216)</f>
        <v>0.48323337172194125</v>
      </c>
      <c r="X216" s="826">
        <f>IF(OR(AJ216&lt;=0,AJ216="n/a",U216&lt;=0,U216="n/a"),"n/a",U216/AJ216)</f>
        <v>2.0626195274273194</v>
      </c>
      <c r="Y216" s="780"/>
      <c r="Z216" s="766">
        <f>IF(OR(AC216&lt;0.01,AC216="n/a"),"n/a",M216/AC216*100)</f>
        <v>24.788732394366196</v>
      </c>
      <c r="AA216" s="1042">
        <f>IF(OR(AC216&lt;0.01,AC216="n/a"),"n/a",I216/AC216)</f>
        <v>20.459154929577466</v>
      </c>
      <c r="AB216" s="1043">
        <v>12</v>
      </c>
      <c r="AC216" s="1021">
        <v>3.55</v>
      </c>
      <c r="AD216" s="1021">
        <v>0.9</v>
      </c>
      <c r="AE216" s="1021">
        <v>5.16</v>
      </c>
      <c r="AF216" s="1021">
        <v>4.5</v>
      </c>
      <c r="AG216" s="1021">
        <v>46.5</v>
      </c>
      <c r="AH216" s="1021">
        <v>18.899999999999999</v>
      </c>
      <c r="AI216" s="1021">
        <v>10.57</v>
      </c>
      <c r="AJ216" s="1021">
        <v>3.6999999999999997</v>
      </c>
      <c r="AK216" s="1021">
        <v>22.7</v>
      </c>
      <c r="AL216" s="1034">
        <v>61710</v>
      </c>
      <c r="AM216" s="1028">
        <v>0.31</v>
      </c>
      <c r="AN216" s="1021">
        <v>1</v>
      </c>
      <c r="AO216" s="868">
        <f>IF(U216="n/a","n/a",IF(AA216&lt;0,"n/a",IF(AA216="n/a","n/a",J216+U216-AA216)))</f>
        <v>-11.615842135620824</v>
      </c>
      <c r="AP216" s="869">
        <f>IF(U216="n/a","n/a",J216+U216)</f>
        <v>8.8433127939566418</v>
      </c>
      <c r="AQ216" s="1044">
        <f>IF(OR(AC216&lt;0.01,AF216="n/a"),"n/a",(I216/SQRT(22.5*AC216*(I216/AF216))-1)*100)</f>
        <v>102.28274730968758</v>
      </c>
      <c r="AR216" s="766">
        <f>INDEX(Historical!$C$7:$C$1455,MATCH(B216,Historical!$B$7:$B$1455,0))*IF(AH216="n/a",1.03,IF(AH216&lt;0,1.01,IF(AH216&gt;10,1.1,(1+AH216/100))))</f>
        <v>0.8580000000000001</v>
      </c>
      <c r="AS216" s="1042">
        <f>IF($AI216="n/a",1.03*AR216,IF($AI216&lt;0,1.01*AR216,IF($AI216&gt;10,1.1*AR216,(1+$AI216/100)*AR216)))</f>
        <v>0.94380000000000019</v>
      </c>
      <c r="AT216" s="1042">
        <f>IF($AK216="n/a",1.03*AS216,IF($AK216&lt;0,1.01*AS216,IF($AK216&gt;10,1.1*AS216,(1+$AK216/100)*AS216)))</f>
        <v>1.0381800000000003</v>
      </c>
      <c r="AU216" s="1042">
        <f>IF($AK216="n/a",1.03*AT216,IF($AK216&lt;0,1.01*AT216,IF($AK216&gt;10,1.1*AT216,(1+$AK216/100)*AT216)))</f>
        <v>1.1419980000000005</v>
      </c>
      <c r="AV216" s="1042">
        <f>IF($AK216="n/a",1.03*AU216,IF($AK216&lt;0,1.01*AU216,IF($AK216&gt;10,1.1*AU216,(1+$AK216/100)*AU216)))</f>
        <v>1.2561978000000007</v>
      </c>
      <c r="AW216" s="766">
        <f>SUM(AR216:AV216)</f>
        <v>5.2381758000000023</v>
      </c>
      <c r="AX216" s="877">
        <f>AW216/I216*100</f>
        <v>7.212137959520863</v>
      </c>
      <c r="AY216" s="1212">
        <v>1.24</v>
      </c>
      <c r="AZ216" s="1028">
        <v>49.97</v>
      </c>
      <c r="BA216" s="1028">
        <v>-4.74</v>
      </c>
      <c r="BB216" s="1028">
        <v>2.3199999999999998</v>
      </c>
      <c r="BC216" s="1028">
        <v>10.34</v>
      </c>
      <c r="BE216" s="721">
        <v>2005</v>
      </c>
      <c r="BF216" s="1057">
        <f>IF(BE216&gt;2008,0,IF(BE216&gt;2001,1,IF(BE216&gt;1990,2,IF(BE216&gt;1980,3,IF(BE216&gt;1973,4,IF(BE216&gt;1970,5,IF(BE216&gt;1960,6,IF(BE216&gt;1958,7,IF(BE216&gt;1953,8,9)))))))))</f>
        <v>1</v>
      </c>
    </row>
    <row r="217" spans="1:58" ht="11.25" customHeight="1" x14ac:dyDescent="0.2">
      <c r="A217" s="1019" t="s">
        <v>1115</v>
      </c>
      <c r="B217" s="1031" t="s">
        <v>1116</v>
      </c>
      <c r="C217" s="1181" t="s">
        <v>4414</v>
      </c>
      <c r="D217" s="1181" t="s">
        <v>4415</v>
      </c>
      <c r="E217" s="857">
        <v>8</v>
      </c>
      <c r="F217" s="1245">
        <v>422</v>
      </c>
      <c r="G217" s="1088" t="s">
        <v>107</v>
      </c>
      <c r="H217" s="1088" t="s">
        <v>107</v>
      </c>
      <c r="I217" s="1030">
        <v>31.14</v>
      </c>
      <c r="J217" s="766">
        <f>(M217/I217)*100</f>
        <v>3.8535645472061653</v>
      </c>
      <c r="K217" s="1033">
        <v>0.3</v>
      </c>
      <c r="L217" s="1043">
        <v>4</v>
      </c>
      <c r="M217" s="756">
        <f>K217*L217</f>
        <v>1.2</v>
      </c>
      <c r="N217" s="1026" t="s">
        <v>221</v>
      </c>
      <c r="O217" s="860">
        <v>0.27</v>
      </c>
      <c r="P217" s="714">
        <v>43098</v>
      </c>
      <c r="Q217" s="714">
        <v>43116</v>
      </c>
      <c r="R217" s="756">
        <f>(K217-O217)/O217*100</f>
        <v>11.1111111111111</v>
      </c>
      <c r="S217" s="824">
        <f>IF(INDEX(Historical!$D$7:$D$1455,MATCH(B217,Historical!$B$7:$B$1455,0))=0,"n/a",(INDEX(Historical!$C$7:$C$1455,MATCH(B217,Historical!$B$7:$B$1455,0))/INDEX(Historical!$D$7:$D$1455,MATCH(B217,Historical!$B$7:$B$1455,0))-1)*100)</f>
        <v>28.57142857142858</v>
      </c>
      <c r="T217" s="824">
        <f>IF(INDEX(Historical!$F$7:$F$1455,MATCH(B217,Historical!$B$7:$B$1455,0))=0,"n/a",((INDEX(Historical!$C$7:$C$1455,MATCH(B217,Historical!$B$7:$B$1455,0))/INDEX(Historical!$F$7:$F$1455,MATCH(B217,Historical!$B$7:$B$1455,0)))^(1/3)-1)*100)</f>
        <v>27.587111084897042</v>
      </c>
      <c r="U217" s="824">
        <f>IF(INDEX(Historical!$I$7:$I$1455,MATCH(B217,Historical!$B$7:$B$1455,0))=0,"n/a",((INDEX(Historical!$C$7:$C$1455,MATCH(B217,Historical!$B$7:$B$1455,0))/INDEX(Historical!$I$7:$I$1455,MATCH(B217,Historical!$B$7:$B$1455,0)))^(1/5)-1)*100)</f>
        <v>27.542450062579093</v>
      </c>
      <c r="V217" s="824">
        <f>IF(INDEX(Historical!$O$7:$O$1455,MATCH(B217,Historical!$B$7:$B$1455,0))=0,"n/a",((INDEX(Historical!$C$7:$C$1455,MATCH(B217,Historical!$B$7:$B$1455,0))/INDEX(Historical!$O$7:$O$1455,MATCH(B217,Historical!$B$7:$B$1455,0)))^(1/10)-1)*100)</f>
        <v>-0.71204251882022174</v>
      </c>
      <c r="W217" s="825" t="str">
        <f>IF(OR(U217&lt;=0,U217="n/a",V217&lt;=0,V217="n/a"),"n/a",U217/V217)</f>
        <v>n/a</v>
      </c>
      <c r="X217" s="826">
        <f>IF(OR(AJ217&lt;=0,AJ217="n/a",U217&lt;=0,U217="n/a"),"n/a",U217/AJ217)</f>
        <v>0.60934624032254625</v>
      </c>
      <c r="Y217" s="777"/>
      <c r="Z217" s="766">
        <f>IF(OR(AC217&lt;0.01,AC217="n/a"),"n/a",M217/AC217*100)</f>
        <v>142.85714285714286</v>
      </c>
      <c r="AA217" s="1042">
        <f>IF(OR(AC217&lt;0.01,AC217="n/a"),"n/a",I217/AC217)</f>
        <v>37.071428571428577</v>
      </c>
      <c r="AB217" s="1043">
        <v>12</v>
      </c>
      <c r="AC217" s="1021">
        <v>0.84</v>
      </c>
      <c r="AD217" s="1021">
        <v>6.16</v>
      </c>
      <c r="AE217" s="1021">
        <v>9.89</v>
      </c>
      <c r="AF217" s="1021">
        <v>3.42</v>
      </c>
      <c r="AG217" s="1021">
        <v>9.4</v>
      </c>
      <c r="AH217" s="1021">
        <v>66.2</v>
      </c>
      <c r="AI217" s="1021">
        <v>-0.35000000000000003</v>
      </c>
      <c r="AJ217" s="1021">
        <v>45.2</v>
      </c>
      <c r="AK217" s="1021">
        <v>6</v>
      </c>
      <c r="AL217" s="1034">
        <v>5810</v>
      </c>
      <c r="AM217" s="1028">
        <v>0.3</v>
      </c>
      <c r="AN217" s="1021">
        <v>0.97</v>
      </c>
      <c r="AO217" s="868">
        <f>IF(U217="n/a","n/a",IF(AA217&lt;0,"n/a",IF(AA217="n/a","n/a",J217+U217-AA217)))</f>
        <v>-5.6754139616433186</v>
      </c>
      <c r="AP217" s="869">
        <f>IF(U217="n/a","n/a",J217+U217)</f>
        <v>31.396014609785258</v>
      </c>
      <c r="AQ217" s="1044">
        <f>IF(OR(AC217&lt;0.01,AF217="n/a"),"n/a",(I217/SQRT(22.5*AC217*(I217/AF217))-1)*100)</f>
        <v>137.37854037079978</v>
      </c>
      <c r="AR217" s="766">
        <f>INDEX(Historical!$C$7:$C$1455,MATCH(B217,Historical!$B$7:$B$1455,0))*IF(AH217="n/a",1.03,IF(AH217&lt;0,1.01,IF(AH217&gt;10,1.1,(1+AH217/100))))</f>
        <v>1.1880000000000002</v>
      </c>
      <c r="AS217" s="1042">
        <f>IF($AI217="n/a",1.03*AR217,IF($AI217&lt;0,1.01*AR217,IF($AI217&gt;10,1.1*AR217,(1+$AI217/100)*AR217)))</f>
        <v>1.1998800000000003</v>
      </c>
      <c r="AT217" s="1042">
        <f>IF($AK217="n/a",1.03*AS217,IF($AK217&lt;0,1.01*AS217,IF($AK217&gt;10,1.1*AS217,(1+$AK217/100)*AS217)))</f>
        <v>1.2718728000000004</v>
      </c>
      <c r="AU217" s="1042">
        <f>IF($AK217="n/a",1.03*AT217,IF($AK217&lt;0,1.01*AT217,IF($AK217&gt;10,1.1*AT217,(1+$AK217/100)*AT217)))</f>
        <v>1.3481851680000005</v>
      </c>
      <c r="AV217" s="1042">
        <f>IF($AK217="n/a",1.03*AU217,IF($AK217&lt;0,1.01*AU217,IF($AK217&gt;10,1.1*AU217,(1+$AK217/100)*AU217)))</f>
        <v>1.4290762780800006</v>
      </c>
      <c r="AW217" s="766">
        <f>SUM(AR217:AV217)</f>
        <v>6.4370142460800022</v>
      </c>
      <c r="AX217" s="877">
        <f>AW217/I217*100</f>
        <v>20.671208240462434</v>
      </c>
      <c r="AY217" s="1212">
        <v>0.09</v>
      </c>
      <c r="AZ217" s="1028">
        <v>23.47</v>
      </c>
      <c r="BA217" s="1028">
        <v>-6.15</v>
      </c>
      <c r="BB217" s="1028">
        <v>7.99</v>
      </c>
      <c r="BC217" s="1028">
        <v>5.5</v>
      </c>
      <c r="BE217" s="721">
        <v>2011</v>
      </c>
      <c r="BF217" s="1057">
        <f>IF(BE217&gt;2008,0,IF(BE217&gt;2001,1,IF(BE217&gt;1990,2,IF(BE217&gt;1980,3,IF(BE217&gt;1973,4,IF(BE217&gt;1970,5,IF(BE217&gt;1960,6,IF(BE217&gt;1958,7,IF(BE217&gt;1953,8,9)))))))))</f>
        <v>0</v>
      </c>
    </row>
    <row r="218" spans="1:58" ht="11.25" customHeight="1" x14ac:dyDescent="0.2">
      <c r="A218" s="1019" t="s">
        <v>537</v>
      </c>
      <c r="B218" s="1031" t="s">
        <v>538</v>
      </c>
      <c r="C218" s="1181" t="s">
        <v>109</v>
      </c>
      <c r="D218" s="1181" t="s">
        <v>4434</v>
      </c>
      <c r="E218" s="857">
        <v>25</v>
      </c>
      <c r="F218" s="1245">
        <v>117</v>
      </c>
      <c r="G218" s="1245" t="s">
        <v>107</v>
      </c>
      <c r="H218" s="1245" t="s">
        <v>107</v>
      </c>
      <c r="I218" s="1021">
        <v>100.32</v>
      </c>
      <c r="J218" s="766">
        <f>(M218/I218)*100</f>
        <v>2.6714513556618824</v>
      </c>
      <c r="K218" s="1040">
        <v>0.67</v>
      </c>
      <c r="L218" s="1043">
        <v>4</v>
      </c>
      <c r="M218" s="756">
        <f>K218*L218</f>
        <v>2.68</v>
      </c>
      <c r="N218" s="1026" t="s">
        <v>150</v>
      </c>
      <c r="O218" s="861">
        <v>0.56999999999999995</v>
      </c>
      <c r="P218" s="1016">
        <v>43250</v>
      </c>
      <c r="Q218" s="1016">
        <v>43266</v>
      </c>
      <c r="R218" s="756">
        <f>(K218-O218)/O218*100</f>
        <v>17.543859649122826</v>
      </c>
      <c r="S218" s="824">
        <f>IF(INDEX(Historical!$D$7:$D$1455,MATCH(B218,Historical!$B$7:$B$1455,0))=0,"n/a",(INDEX(Historical!$C$7:$C$1455,MATCH(B218,Historical!$B$7:$B$1455,0))/INDEX(Historical!$D$7:$D$1455,MATCH(B218,Historical!$B$7:$B$1455,0))-1)*100)</f>
        <v>4.6511627906976827</v>
      </c>
      <c r="T218" s="824">
        <f>IF(INDEX(Historical!$F$7:$F$1455,MATCH(B218,Historical!$B$7:$B$1455,0))=0,"n/a",((INDEX(Historical!$C$7:$C$1455,MATCH(B218,Historical!$B$7:$B$1455,0))/INDEX(Historical!$F$7:$F$1455,MATCH(B218,Historical!$B$7:$B$1455,0)))^(1/3)-1)*100)</f>
        <v>3.4893104859132107</v>
      </c>
      <c r="U218" s="824">
        <f>IF(INDEX(Historical!$I$7:$I$1455,MATCH(B218,Historical!$B$7:$B$1455,0))=0,"n/a",((INDEX(Historical!$C$7:$C$1455,MATCH(B218,Historical!$B$7:$B$1455,0))/INDEX(Historical!$I$7:$I$1455,MATCH(B218,Historical!$B$7:$B$1455,0)))^(1/5)-1)*100)</f>
        <v>3.4393501436834395</v>
      </c>
      <c r="V218" s="824">
        <f>IF(INDEX(Historical!$O$7:$O$1455,MATCH(B218,Historical!$B$7:$B$1455,0))=0,"n/a",((INDEX(Historical!$C$7:$C$1455,MATCH(B218,Historical!$B$7:$B$1455,0))/INDEX(Historical!$O$7:$O$1455,MATCH(B218,Historical!$B$7:$B$1455,0)))^(1/10)-1)*100)</f>
        <v>3.8642715952861284</v>
      </c>
      <c r="W218" s="825">
        <f>IF(OR(U218&lt;=0,U218="n/a",V218&lt;=0,V218="n/a"),"n/a",U218/V218)</f>
        <v>0.89003840927717559</v>
      </c>
      <c r="X218" s="826">
        <f>IF(OR(AJ218&lt;=0,AJ218="n/a",U218&lt;=0,U218="n/a"),"n/a",U218/AJ218)</f>
        <v>0.4525460715372947</v>
      </c>
      <c r="Y218" s="1031"/>
      <c r="Z218" s="766">
        <f>IF(OR(AC218&lt;0.01,AC218="n/a"),"n/a",M218/AC218*100)</f>
        <v>40.42232277526395</v>
      </c>
      <c r="AA218" s="1042">
        <f>IF(OR(AC218&lt;0.01,AC218="n/a"),"n/a",I218/AC218)</f>
        <v>15.131221719457013</v>
      </c>
      <c r="AB218" s="1043">
        <v>12</v>
      </c>
      <c r="AC218" s="1021">
        <v>6.63</v>
      </c>
      <c r="AD218" s="1021">
        <v>1.1000000000000001</v>
      </c>
      <c r="AE218" s="1021">
        <v>6.41</v>
      </c>
      <c r="AF218" s="1021">
        <v>2.0299999999999998</v>
      </c>
      <c r="AG218" s="1021">
        <v>13.5</v>
      </c>
      <c r="AH218" s="1021">
        <v>18.2</v>
      </c>
      <c r="AI218" s="1021">
        <v>5.0500000000000007</v>
      </c>
      <c r="AJ218" s="1021">
        <v>7.6</v>
      </c>
      <c r="AK218" s="1021">
        <v>13.719999999999999</v>
      </c>
      <c r="AL218" s="1034">
        <v>6430</v>
      </c>
      <c r="AM218" s="1028">
        <v>1.2</v>
      </c>
      <c r="AN218" s="1021">
        <v>7.0000000000000007E-2</v>
      </c>
      <c r="AO218" s="868">
        <f>IF(U218="n/a","n/a",IF(AA218&lt;0,"n/a",IF(AA218="n/a","n/a",J218+U218-AA218)))</f>
        <v>-9.0204202201116921</v>
      </c>
      <c r="AP218" s="869">
        <f>IF(U218="n/a","n/a",J218+U218)</f>
        <v>6.1108014993453219</v>
      </c>
      <c r="AQ218" s="1044">
        <f>IF(OR(AC218&lt;0.01,AF218="n/a"),"n/a",(I218/SQRT(22.5*AC218*(I218/AF218))-1)*100)</f>
        <v>16.840594335469117</v>
      </c>
      <c r="AR218" s="766">
        <f>INDEX(Historical!$C$7:$C$1455,MATCH(B218,Historical!$B$7:$B$1455,0))*IF(AH218="n/a",1.03,IF(AH218&lt;0,1.01,IF(AH218&gt;10,1.1,(1+AH218/100))))</f>
        <v>2.4750000000000001</v>
      </c>
      <c r="AS218" s="1042">
        <f>IF($AI218="n/a",1.03*AR218,IF($AI218&lt;0,1.01*AR218,IF($AI218&gt;10,1.1*AR218,(1+$AI218/100)*AR218)))</f>
        <v>2.5999875000000001</v>
      </c>
      <c r="AT218" s="1042">
        <f>IF($AK218="n/a",1.03*AS218,IF($AK218&lt;0,1.01*AS218,IF($AK218&gt;10,1.1*AS218,(1+$AK218/100)*AS218)))</f>
        <v>2.8599862500000004</v>
      </c>
      <c r="AU218" s="1042">
        <f>IF($AK218="n/a",1.03*AT218,IF($AK218&lt;0,1.01*AT218,IF($AK218&gt;10,1.1*AT218,(1+$AK218/100)*AT218)))</f>
        <v>3.1459848750000008</v>
      </c>
      <c r="AV218" s="1042">
        <f>IF($AK218="n/a",1.03*AU218,IF($AK218&lt;0,1.01*AU218,IF($AK218&gt;10,1.1*AU218,(1+$AK218/100)*AU218)))</f>
        <v>3.4605833625000013</v>
      </c>
      <c r="AW218" s="766">
        <f>SUM(AR218:AV218)</f>
        <v>14.541541987500002</v>
      </c>
      <c r="AX218" s="877">
        <f>AW218/I218*100</f>
        <v>14.495157483552635</v>
      </c>
      <c r="AY218" s="1212">
        <v>1.29</v>
      </c>
      <c r="AZ218" s="1028">
        <v>11.44</v>
      </c>
      <c r="BA218" s="1028">
        <v>-17.54</v>
      </c>
      <c r="BB218" s="1028">
        <v>-0.74</v>
      </c>
      <c r="BC218" s="1028">
        <v>-7.71</v>
      </c>
      <c r="BE218" s="721">
        <v>1994</v>
      </c>
      <c r="BF218" s="1057">
        <f>IF(BE218&gt;2008,0,IF(BE218&gt;2001,1,IF(BE218&gt;1990,2,IF(BE218&gt;1980,3,IF(BE218&gt;1973,4,IF(BE218&gt;1970,5,IF(BE218&gt;1960,6,IF(BE218&gt;1958,7,IF(BE218&gt;1953,8,9)))))))))</f>
        <v>2</v>
      </c>
    </row>
    <row r="219" spans="1:58" s="905" customFormat="1" ht="11.25" customHeight="1" x14ac:dyDescent="0.2">
      <c r="A219" s="760" t="s">
        <v>1117</v>
      </c>
      <c r="B219" s="914" t="s">
        <v>1118</v>
      </c>
      <c r="C219" s="1181" t="s">
        <v>248</v>
      </c>
      <c r="D219" s="1181" t="s">
        <v>4453</v>
      </c>
      <c r="E219" s="885">
        <v>8</v>
      </c>
      <c r="F219" s="1245">
        <v>556</v>
      </c>
      <c r="G219" s="1244" t="s">
        <v>107</v>
      </c>
      <c r="H219" s="1244" t="s">
        <v>107</v>
      </c>
      <c r="I219" s="886">
        <v>20.49</v>
      </c>
      <c r="J219" s="887">
        <f>(M219/I219)*100</f>
        <v>1.9521717911176188</v>
      </c>
      <c r="K219" s="888">
        <v>0.1</v>
      </c>
      <c r="L219" s="889">
        <v>4</v>
      </c>
      <c r="M219" s="890">
        <f>K219*L219</f>
        <v>0.4</v>
      </c>
      <c r="N219" s="891" t="s">
        <v>221</v>
      </c>
      <c r="O219" s="892">
        <v>0.09</v>
      </c>
      <c r="P219" s="893">
        <v>43465</v>
      </c>
      <c r="Q219" s="893">
        <v>43481</v>
      </c>
      <c r="R219" s="890">
        <f>(K219-O219)/O219*100</f>
        <v>11.111111111111121</v>
      </c>
      <c r="S219" s="824">
        <f>IF(INDEX(Historical!$D$7:$D$1455,MATCH(B219,Historical!$B$7:$B$1455,0))=0,"n/a",(INDEX(Historical!$C$7:$C$1455,MATCH(B219,Historical!$B$7:$B$1455,0))/INDEX(Historical!$D$7:$D$1455,MATCH(B219,Historical!$B$7:$B$1455,0))-1)*100)</f>
        <v>14.285714285714279</v>
      </c>
      <c r="T219" s="824">
        <f>IF(INDEX(Historical!$F$7:$F$1455,MATCH(B219,Historical!$B$7:$B$1455,0))=0,"n/a",((INDEX(Historical!$C$7:$C$1455,MATCH(B219,Historical!$B$7:$B$1455,0))/INDEX(Historical!$F$7:$F$1455,MATCH(B219,Historical!$B$7:$B$1455,0)))^(1/3)-1)*100)</f>
        <v>16.960709528514649</v>
      </c>
      <c r="U219" s="824">
        <f>IF(INDEX(Historical!$I$7:$I$1455,MATCH(B219,Historical!$B$7:$B$1455,0))=0,"n/a",((INDEX(Historical!$C$7:$C$1455,MATCH(B219,Historical!$B$7:$B$1455,0))/INDEX(Historical!$I$7:$I$1455,MATCH(B219,Historical!$B$7:$B$1455,0)))^(1/5)-1)*100)</f>
        <v>39.76542375431584</v>
      </c>
      <c r="V219" s="824" t="str">
        <f>IF(INDEX(Historical!$O$7:$O$1455,MATCH(B219,Historical!$B$7:$B$1455,0))=0,"n/a",((INDEX(Historical!$C$7:$C$1455,MATCH(B219,Historical!$B$7:$B$1455,0))/INDEX(Historical!$O$7:$O$1455,MATCH(B219,Historical!$B$7:$B$1455,0)))^(1/10)-1)*100)</f>
        <v>n/a</v>
      </c>
      <c r="W219" s="894" t="str">
        <f>IF(OR(U219&lt;=0,U219="n/a",V219&lt;=0,V219="n/a"),"n/a",U219/V219)</f>
        <v>n/a</v>
      </c>
      <c r="X219" s="895">
        <f>IF(OR(AJ219&lt;=0,AJ219="n/a",U219&lt;=0,U219="n/a"),"n/a",U219/AJ219)</f>
        <v>132.55141251438613</v>
      </c>
      <c r="Y219" s="896"/>
      <c r="Z219" s="887">
        <f>IF(OR(AC219&lt;0.01,AC219="n/a"),"n/a",M219/AC219*100)</f>
        <v>33.898305084745765</v>
      </c>
      <c r="AA219" s="897">
        <f>IF(OR(AC219&lt;0.01,AC219="n/a"),"n/a",I219/AC219)</f>
        <v>17.364406779661017</v>
      </c>
      <c r="AB219" s="889">
        <v>4</v>
      </c>
      <c r="AC219" s="898">
        <v>1.18</v>
      </c>
      <c r="AD219" s="898">
        <v>1.93</v>
      </c>
      <c r="AE219" s="898">
        <v>0.79</v>
      </c>
      <c r="AF219" s="898">
        <v>1.59</v>
      </c>
      <c r="AG219" s="898">
        <v>10.7</v>
      </c>
      <c r="AH219" s="898">
        <v>-16.5</v>
      </c>
      <c r="AI219" s="898">
        <v>30.09</v>
      </c>
      <c r="AJ219" s="898">
        <v>0.3</v>
      </c>
      <c r="AK219" s="898">
        <v>9</v>
      </c>
      <c r="AL219" s="899">
        <v>249.98</v>
      </c>
      <c r="AM219" s="900">
        <v>3.1</v>
      </c>
      <c r="AN219" s="898">
        <v>0.02</v>
      </c>
      <c r="AO219" s="901">
        <f>IF(U219="n/a","n/a",IF(AA219&lt;0,"n/a",IF(AA219="n/a","n/a",J219+U219-AA219)))</f>
        <v>24.353188765772444</v>
      </c>
      <c r="AP219" s="902">
        <f>IF(U219="n/a","n/a",J219+U219)</f>
        <v>41.717595545433461</v>
      </c>
      <c r="AQ219" s="903">
        <f>IF(OR(AC219&lt;0.01,AF219="n/a"),"n/a",(I219/SQRT(22.5*AC219*(I219/AF219))-1)*100)</f>
        <v>10.773857284230726</v>
      </c>
      <c r="AR219" s="766">
        <f>INDEX(Historical!$C$7:$C$1455,MATCH(B219,Historical!$B$7:$B$1455,0))*IF(AH219="n/a",1.03,IF(AH219&lt;0,1.01,IF(AH219&gt;10,1.1,(1+AH219/100))))</f>
        <v>0.32319999999999999</v>
      </c>
      <c r="AS219" s="897">
        <f>IF($AI219="n/a",1.03*AR219,IF($AI219&lt;0,1.01*AR219,IF($AI219&gt;10,1.1*AR219,(1+$AI219/100)*AR219)))</f>
        <v>0.35552</v>
      </c>
      <c r="AT219" s="897">
        <f>IF($AK219="n/a",1.03*AS219,IF($AK219&lt;0,1.01*AS219,IF($AK219&gt;10,1.1*AS219,(1+$AK219/100)*AS219)))</f>
        <v>0.38751680000000005</v>
      </c>
      <c r="AU219" s="897">
        <f>IF($AK219="n/a",1.03*AT219,IF($AK219&lt;0,1.01*AT219,IF($AK219&gt;10,1.1*AT219,(1+$AK219/100)*AT219)))</f>
        <v>0.42239331200000008</v>
      </c>
      <c r="AV219" s="897">
        <f>IF($AK219="n/a",1.03*AU219,IF($AK219&lt;0,1.01*AU219,IF($AK219&gt;10,1.1*AU219,(1+$AK219/100)*AU219)))</f>
        <v>0.46040871008000012</v>
      </c>
      <c r="AW219" s="887">
        <f>SUM(AR219:AV219)</f>
        <v>1.9490388220800001</v>
      </c>
      <c r="AX219" s="904">
        <f>AW219/I219*100</f>
        <v>9.5121465206442188</v>
      </c>
      <c r="AY219" s="1213">
        <v>0.17</v>
      </c>
      <c r="AZ219" s="900">
        <v>-0.28999999999999998</v>
      </c>
      <c r="BA219" s="900">
        <v>-39.82</v>
      </c>
      <c r="BB219" s="900">
        <v>-9.84</v>
      </c>
      <c r="BC219" s="900">
        <v>-23.21</v>
      </c>
      <c r="BD219" s="1079"/>
      <c r="BE219" s="721">
        <v>2012</v>
      </c>
      <c r="BF219" s="1057">
        <f>IF(BE219&gt;2008,0,IF(BE219&gt;2001,1,IF(BE219&gt;1990,2,IF(BE219&gt;1980,3,IF(BE219&gt;1973,4,IF(BE219&gt;1970,5,IF(BE219&gt;1960,6,IF(BE219&gt;1958,7,IF(BE219&gt;1953,8,9)))))))))</f>
        <v>0</v>
      </c>
    </row>
    <row r="220" spans="1:58" ht="11.25" customHeight="1" x14ac:dyDescent="0.2">
      <c r="A220" s="1027" t="s">
        <v>539</v>
      </c>
      <c r="B220" s="1031" t="s">
        <v>540</v>
      </c>
      <c r="C220" s="1181" t="s">
        <v>113</v>
      </c>
      <c r="D220" s="1181" t="s">
        <v>214</v>
      </c>
      <c r="E220" s="857">
        <v>13</v>
      </c>
      <c r="F220" s="1245">
        <v>290</v>
      </c>
      <c r="G220" s="1245" t="s">
        <v>38</v>
      </c>
      <c r="H220" s="1245" t="s">
        <v>38</v>
      </c>
      <c r="I220" s="1030">
        <v>151.06</v>
      </c>
      <c r="J220" s="766">
        <f>(M220/I220)*100</f>
        <v>3.0186680789090428</v>
      </c>
      <c r="K220" s="1033">
        <v>1.1399999999999999</v>
      </c>
      <c r="L220" s="1043">
        <v>4</v>
      </c>
      <c r="M220" s="756">
        <f>K220*L220</f>
        <v>4.5599999999999996</v>
      </c>
      <c r="N220" s="1026" t="s">
        <v>120</v>
      </c>
      <c r="O220" s="860">
        <v>1.08</v>
      </c>
      <c r="P220" s="1016">
        <v>43333</v>
      </c>
      <c r="Q220" s="1016">
        <v>43347</v>
      </c>
      <c r="R220" s="756">
        <f>(K220-O220)/O220*100</f>
        <v>5.5555555555555394</v>
      </c>
      <c r="S220" s="824">
        <f>IF(INDEX(Historical!$D$7:$D$1455,MATCH(B220,Historical!$B$7:$B$1455,0))=0,"n/a",(INDEX(Historical!$C$7:$C$1455,MATCH(B220,Historical!$B$7:$B$1455,0))/INDEX(Historical!$D$7:$D$1455,MATCH(B220,Historical!$B$7:$B$1455,0))-1)*100)</f>
        <v>5.2499999999999991</v>
      </c>
      <c r="T220" s="824">
        <f>IF(INDEX(Historical!$F$7:$F$1455,MATCH(B220,Historical!$B$7:$B$1455,0))=0,"n/a",((INDEX(Historical!$C$7:$C$1455,MATCH(B220,Historical!$B$7:$B$1455,0))/INDEX(Historical!$F$7:$F$1455,MATCH(B220,Historical!$B$7:$B$1455,0)))^(1/3)-1)*100)</f>
        <v>14.426142832786116</v>
      </c>
      <c r="U220" s="824">
        <f>IF(INDEX(Historical!$I$7:$I$1455,MATCH(B220,Historical!$B$7:$B$1455,0))=0,"n/a",((INDEX(Historical!$C$7:$C$1455,MATCH(B220,Historical!$B$7:$B$1455,0))/INDEX(Historical!$I$7:$I$1455,MATCH(B220,Historical!$B$7:$B$1455,0)))^(1/5)-1)*100)</f>
        <v>18.522804197547728</v>
      </c>
      <c r="V220" s="824">
        <f>IF(INDEX(Historical!$O$7:$O$1455,MATCH(B220,Historical!$B$7:$B$1455,0))=0,"n/a",((INDEX(Historical!$C$7:$C$1455,MATCH(B220,Historical!$B$7:$B$1455,0))/INDEX(Historical!$O$7:$O$1455,MATCH(B220,Historical!$B$7:$B$1455,0)))^(1/10)-1)*100)</f>
        <v>25.626529992879512</v>
      </c>
      <c r="W220" s="825">
        <f>IF(OR(U220&lt;=0,U220="n/a",V220&lt;=0,V220="n/a"),"n/a",U220/V220)</f>
        <v>0.72279798328897449</v>
      </c>
      <c r="X220" s="826">
        <f>IF(OR(AJ220&lt;=0,AJ220="n/a",U220&lt;=0,U220="n/a"),"n/a",U220/AJ220)</f>
        <v>4.4101914756066014</v>
      </c>
      <c r="Y220" s="1031"/>
      <c r="Z220" s="766">
        <f>IF(OR(AC220&lt;0.01,AC220="n/a"),"n/a",M220/AC220*100)</f>
        <v>34.259954921111941</v>
      </c>
      <c r="AA220" s="1042">
        <f>IF(OR(AC220&lt;0.01,AC220="n/a"),"n/a",I220/AC220)</f>
        <v>11.349361382419234</v>
      </c>
      <c r="AB220" s="1043">
        <v>12</v>
      </c>
      <c r="AC220" s="1021">
        <v>13.31</v>
      </c>
      <c r="AD220" s="1021">
        <v>0.93</v>
      </c>
      <c r="AE220" s="1021">
        <v>1.05</v>
      </c>
      <c r="AF220" s="1021">
        <v>3.39</v>
      </c>
      <c r="AG220" s="1021">
        <v>17.7</v>
      </c>
      <c r="AH220" s="1021">
        <v>29.299999999999997</v>
      </c>
      <c r="AI220" s="1021">
        <v>13.320000000000002</v>
      </c>
      <c r="AJ220" s="1021">
        <v>4.2</v>
      </c>
      <c r="AK220" s="1021">
        <v>12.21</v>
      </c>
      <c r="AL220" s="1034">
        <v>24290</v>
      </c>
      <c r="AM220" s="1028">
        <v>0.1</v>
      </c>
      <c r="AN220" s="1021">
        <v>0.34</v>
      </c>
      <c r="AO220" s="868">
        <f>IF(U220="n/a","n/a",IF(AA220&lt;0,"n/a",IF(AA220="n/a","n/a",J220+U220-AA220)))</f>
        <v>10.192110894037539</v>
      </c>
      <c r="AP220" s="869">
        <f>IF(U220="n/a","n/a",J220+U220)</f>
        <v>21.541472276456773</v>
      </c>
      <c r="AQ220" s="1044">
        <f>IF(OR(AC220&lt;0.01,AF220="n/a"),"n/a",(I220/SQRT(22.5*AC220*(I220/AF220))-1)*100)</f>
        <v>30.76583836325517</v>
      </c>
      <c r="AR220" s="766">
        <f>INDEX(Historical!$C$7:$C$1455,MATCH(B220,Historical!$B$7:$B$1455,0))*IF(AH220="n/a",1.03,IF(AH220&lt;0,1.01,IF(AH220&gt;10,1.1,(1+AH220/100))))</f>
        <v>4.6310000000000002</v>
      </c>
      <c r="AS220" s="1042">
        <f>IF($AI220="n/a",1.03*AR220,IF($AI220&lt;0,1.01*AR220,IF($AI220&gt;10,1.1*AR220,(1+$AI220/100)*AR220)))</f>
        <v>5.094100000000001</v>
      </c>
      <c r="AT220" s="1042">
        <f>IF($AK220="n/a",1.03*AS220,IF($AK220&lt;0,1.01*AS220,IF($AK220&gt;10,1.1*AS220,(1+$AK220/100)*AS220)))</f>
        <v>5.6035100000000018</v>
      </c>
      <c r="AU220" s="1042">
        <f>IF($AK220="n/a",1.03*AT220,IF($AK220&lt;0,1.01*AT220,IF($AK220&gt;10,1.1*AT220,(1+$AK220/100)*AT220)))</f>
        <v>6.1638610000000025</v>
      </c>
      <c r="AV220" s="1042">
        <f>IF($AK220="n/a",1.03*AU220,IF($AK220&lt;0,1.01*AU220,IF($AK220&gt;10,1.1*AU220,(1+$AK220/100)*AU220)))</f>
        <v>6.7802471000000031</v>
      </c>
      <c r="AW220" s="766">
        <f>SUM(AR220:AV220)</f>
        <v>28.272718100000009</v>
      </c>
      <c r="AX220" s="877">
        <f>AW220/I220*100</f>
        <v>18.716217463259639</v>
      </c>
      <c r="AY220" s="1212">
        <v>1.0900000000000001</v>
      </c>
      <c r="AZ220" s="1028">
        <v>21.12</v>
      </c>
      <c r="BA220" s="1028">
        <v>-22.21</v>
      </c>
      <c r="BB220" s="1028">
        <v>4.58</v>
      </c>
      <c r="BC220" s="1028">
        <v>2.4</v>
      </c>
      <c r="BE220" s="721">
        <v>2006</v>
      </c>
      <c r="BF220" s="1057">
        <f>IF(BE220&gt;2008,0,IF(BE220&gt;2001,1,IF(BE220&gt;1990,2,IF(BE220&gt;1980,3,IF(BE220&gt;1973,4,IF(BE220&gt;1970,5,IF(BE220&gt;1960,6,IF(BE220&gt;1958,7,IF(BE220&gt;1953,8,9)))))))))</f>
        <v>1</v>
      </c>
    </row>
    <row r="221" spans="1:58" ht="11.25" customHeight="1" x14ac:dyDescent="0.2">
      <c r="A221" s="1027" t="s">
        <v>1119</v>
      </c>
      <c r="B221" s="1031" t="s">
        <v>1120</v>
      </c>
      <c r="C221" s="1181" t="s">
        <v>4414</v>
      </c>
      <c r="D221" s="1181" t="s">
        <v>4415</v>
      </c>
      <c r="E221" s="857">
        <v>6</v>
      </c>
      <c r="F221" s="1245">
        <v>697</v>
      </c>
      <c r="G221" s="1245" t="s">
        <v>107</v>
      </c>
      <c r="H221" s="1245" t="s">
        <v>107</v>
      </c>
      <c r="I221" s="1030">
        <v>56.08</v>
      </c>
      <c r="J221" s="766">
        <f>(M221/I221)*100</f>
        <v>3.2810271041369474</v>
      </c>
      <c r="K221" s="1033">
        <v>0.46</v>
      </c>
      <c r="L221" s="1043">
        <v>4</v>
      </c>
      <c r="M221" s="756">
        <f>K221*L221</f>
        <v>1.84</v>
      </c>
      <c r="N221" s="1026" t="s">
        <v>242</v>
      </c>
      <c r="O221" s="860">
        <v>0.42</v>
      </c>
      <c r="P221" s="1016">
        <v>43187</v>
      </c>
      <c r="Q221" s="1016">
        <v>43203</v>
      </c>
      <c r="R221" s="756">
        <f>(K221-O221)/O221*100</f>
        <v>9.5238095238095326</v>
      </c>
      <c r="S221" s="824">
        <f>IF(INDEX(Historical!$D$7:$D$1455,MATCH(B221,Historical!$B$7:$B$1455,0))=0,"n/a",(INDEX(Historical!$C$7:$C$1455,MATCH(B221,Historical!$B$7:$B$1455,0))/INDEX(Historical!$D$7:$D$1455,MATCH(B221,Historical!$B$7:$B$1455,0))-1)*100)</f>
        <v>12.714776632302405</v>
      </c>
      <c r="T221" s="824">
        <f>IF(INDEX(Historical!$F$7:$F$1455,MATCH(B221,Historical!$B$7:$B$1455,0))=0,"n/a",((INDEX(Historical!$C$7:$C$1455,MATCH(B221,Historical!$B$7:$B$1455,0))/INDEX(Historical!$F$7:$F$1455,MATCH(B221,Historical!$B$7:$B$1455,0)))^(1/3)-1)*100)</f>
        <v>27.567169366678399</v>
      </c>
      <c r="U221" s="824" t="str">
        <f>IF(INDEX(Historical!$I$7:$I$1455,MATCH(B221,Historical!$B$7:$B$1455,0))=0,"n/a",((INDEX(Historical!$C$7:$C$1455,MATCH(B221,Historical!$B$7:$B$1455,0))/INDEX(Historical!$I$7:$I$1455,MATCH(B221,Historical!$B$7:$B$1455,0)))^(1/5)-1)*100)</f>
        <v>n/a</v>
      </c>
      <c r="V221" s="824" t="str">
        <f>IF(INDEX(Historical!$O$7:$O$1455,MATCH(B221,Historical!$B$7:$B$1455,0))=0,"n/a",((INDEX(Historical!$C$7:$C$1455,MATCH(B221,Historical!$B$7:$B$1455,0))/INDEX(Historical!$O$7:$O$1455,MATCH(B221,Historical!$B$7:$B$1455,0)))^(1/10)-1)*100)</f>
        <v>n/a</v>
      </c>
      <c r="W221" s="825" t="str">
        <f>IF(OR(U221&lt;=0,U221="n/a",V221&lt;=0,V221="n/a"),"n/a",U221/V221)</f>
        <v>n/a</v>
      </c>
      <c r="X221" s="826" t="str">
        <f>IF(OR(AJ221&lt;=0,AJ221="n/a",U221&lt;=0,U221="n/a"),"n/a",U221/AJ221)</f>
        <v>n/a</v>
      </c>
      <c r="Y221" s="777"/>
      <c r="Z221" s="766">
        <f>IF(OR(AC221&lt;0.01,AC221="n/a"),"n/a",M221/AC221*100)</f>
        <v>165.76576576576576</v>
      </c>
      <c r="AA221" s="1042">
        <f>IF(OR(AC221&lt;0.01,AC221="n/a"),"n/a",I221/AC221)</f>
        <v>50.522522522522515</v>
      </c>
      <c r="AB221" s="1043">
        <v>12</v>
      </c>
      <c r="AC221" s="1021">
        <v>1.1100000000000001</v>
      </c>
      <c r="AD221" s="1021">
        <v>2.23</v>
      </c>
      <c r="AE221" s="1021">
        <v>7.59</v>
      </c>
      <c r="AF221" s="1021">
        <v>2.4700000000000002</v>
      </c>
      <c r="AG221" s="1021">
        <v>5.7</v>
      </c>
      <c r="AH221" s="1023">
        <v>-490.59999999999997</v>
      </c>
      <c r="AI221" s="1023">
        <v>-93.5</v>
      </c>
      <c r="AJ221" s="1021">
        <v>2</v>
      </c>
      <c r="AK221" s="1021">
        <v>22.6</v>
      </c>
      <c r="AL221" s="1034">
        <v>5920</v>
      </c>
      <c r="AM221" s="1028">
        <v>0.89999999999999991</v>
      </c>
      <c r="AN221" s="1021">
        <v>1.22</v>
      </c>
      <c r="AO221" s="868" t="str">
        <f>IF(U221="n/a","n/a",IF(AA221&lt;0,"n/a",IF(AA221="n/a","n/a",J221+U221-AA221)))</f>
        <v>n/a</v>
      </c>
      <c r="AP221" s="869" t="str">
        <f>IF(U221="n/a","n/a",J221+U221)</f>
        <v>n/a</v>
      </c>
      <c r="AQ221" s="1044">
        <f>IF(OR(AC221&lt;0.01,AF221="n/a"),"n/a",(I221/SQRT(22.5*AC221*(I221/AF221))-1)*100)</f>
        <v>135.50478233467467</v>
      </c>
      <c r="AR221" s="766">
        <f>INDEX(Historical!$C$7:$C$1455,MATCH(B221,Historical!$B$7:$B$1455,0))*IF(AH221="n/a",1.03,IF(AH221&lt;0,1.01,IF(AH221&gt;10,1.1,(1+AH221/100))))</f>
        <v>1.6564000000000001</v>
      </c>
      <c r="AS221" s="1042">
        <f>IF($AI221="n/a",1.03*AR221,IF($AI221&lt;0,1.01*AR221,IF($AI221&gt;10,1.1*AR221,(1+$AI221/100)*AR221)))</f>
        <v>1.6729640000000001</v>
      </c>
      <c r="AT221" s="1042">
        <f>IF($AK221="n/a",1.03*AS221,IF($AK221&lt;0,1.01*AS221,IF($AK221&gt;10,1.1*AS221,(1+$AK221/100)*AS221)))</f>
        <v>1.8402604000000002</v>
      </c>
      <c r="AU221" s="1042">
        <f>IF($AK221="n/a",1.03*AT221,IF($AK221&lt;0,1.01*AT221,IF($AK221&gt;10,1.1*AT221,(1+$AK221/100)*AT221)))</f>
        <v>2.0242864400000005</v>
      </c>
      <c r="AV221" s="1042">
        <f>IF($AK221="n/a",1.03*AU221,IF($AK221&lt;0,1.01*AU221,IF($AK221&gt;10,1.1*AU221,(1+$AK221/100)*AU221)))</f>
        <v>2.2267150840000007</v>
      </c>
      <c r="AW221" s="766">
        <f>SUM(AR221:AV221)</f>
        <v>9.4206259240000012</v>
      </c>
      <c r="AX221" s="877">
        <f>AW221/I221*100</f>
        <v>16.798548366619119</v>
      </c>
      <c r="AY221" s="1212">
        <v>1.06</v>
      </c>
      <c r="AZ221" s="1028">
        <v>28.96</v>
      </c>
      <c r="BA221" s="1028">
        <v>-18.740000000000002</v>
      </c>
      <c r="BB221" s="1028">
        <v>-4.38</v>
      </c>
      <c r="BC221" s="1028">
        <v>-2.86</v>
      </c>
      <c r="BE221" s="721">
        <v>2013</v>
      </c>
      <c r="BF221" s="1057">
        <f>IF(BE221&gt;2008,0,IF(BE221&gt;2001,1,IF(BE221&gt;1990,2,IF(BE221&gt;1980,3,IF(BE221&gt;1973,4,IF(BE221&gt;1970,5,IF(BE221&gt;1960,6,IF(BE221&gt;1958,7,IF(BE221&gt;1953,8,9)))))))))</f>
        <v>0</v>
      </c>
    </row>
    <row r="222" spans="1:58" ht="11.25" customHeight="1" x14ac:dyDescent="0.2">
      <c r="A222" s="1027" t="s">
        <v>2178</v>
      </c>
      <c r="B222" s="1031" t="s">
        <v>2179</v>
      </c>
      <c r="C222" s="1181" t="s">
        <v>155</v>
      </c>
      <c r="D222" s="1181" t="s">
        <v>4419</v>
      </c>
      <c r="E222" s="857">
        <v>5</v>
      </c>
      <c r="F222" s="1245">
        <v>804</v>
      </c>
      <c r="G222" s="1118" t="s">
        <v>107</v>
      </c>
      <c r="H222" s="1118" t="s">
        <v>107</v>
      </c>
      <c r="I222" s="1030">
        <v>109.54</v>
      </c>
      <c r="J222" s="766">
        <f>(M222/I222)*100</f>
        <v>0.58426145700200838</v>
      </c>
      <c r="K222" s="1033">
        <v>0.16</v>
      </c>
      <c r="L222" s="1043">
        <v>4</v>
      </c>
      <c r="M222" s="756">
        <f>K222*L222</f>
        <v>0.64</v>
      </c>
      <c r="N222" s="1026" t="s">
        <v>4134</v>
      </c>
      <c r="O222" s="860">
        <v>0.14000000000000001</v>
      </c>
      <c r="P222" s="1016">
        <v>43187</v>
      </c>
      <c r="Q222" s="1016">
        <v>43217</v>
      </c>
      <c r="R222" s="756">
        <f>(K222-O222)/O222*100</f>
        <v>14.285714285714276</v>
      </c>
      <c r="S222" s="824">
        <f>IF(INDEX(Historical!$D$7:$D$1455,MATCH(B222,Historical!$B$7:$B$1455,0))=0,"n/a",(INDEX(Historical!$C$7:$C$1455,MATCH(B222,Historical!$B$7:$B$1455,0))/INDEX(Historical!$D$7:$D$1455,MATCH(B222,Historical!$B$7:$B$1455,0))-1)*100)</f>
        <v>11.471990695871304</v>
      </c>
      <c r="T222" s="824">
        <f>IF(INDEX(Historical!$F$7:$F$1455,MATCH(B222,Historical!$B$7:$B$1455,0))=0,"n/a",((INDEX(Historical!$C$7:$C$1455,MATCH(B222,Historical!$B$7:$B$1455,0))/INDEX(Historical!$F$7:$F$1455,MATCH(B222,Historical!$B$7:$B$1455,0)))^(1/3)-1)*100)</f>
        <v>42.887528056229215</v>
      </c>
      <c r="U222" s="824">
        <f>IF(INDEX(Historical!$I$7:$I$1455,MATCH(B222,Historical!$B$7:$B$1455,0))=0,"n/a",((INDEX(Historical!$C$7:$C$1455,MATCH(B222,Historical!$B$7:$B$1455,0))/INDEX(Historical!$I$7:$I$1455,MATCH(B222,Historical!$B$7:$B$1455,0)))^(1/5)-1)*100)</f>
        <v>56.81746115733872</v>
      </c>
      <c r="V222" s="824">
        <f>IF(INDEX(Historical!$O$7:$O$1455,MATCH(B222,Historical!$B$7:$B$1455,0))=0,"n/a",((INDEX(Historical!$C$7:$C$1455,MATCH(B222,Historical!$B$7:$B$1455,0))/INDEX(Historical!$O$7:$O$1455,MATCH(B222,Historical!$B$7:$B$1455,0)))^(1/10)-1)*100)</f>
        <v>34.214738261580813</v>
      </c>
      <c r="W222" s="825">
        <f>IF(OR(U222&lt;=0,U222="n/a",V222&lt;=0,V222="n/a"),"n/a",U222/V222)</f>
        <v>1.6606136432479492</v>
      </c>
      <c r="X222" s="826">
        <f>IF(OR(AJ222&lt;=0,AJ222="n/a",U222&lt;=0,U222="n/a"),"n/a",U222/AJ222)</f>
        <v>35.510913223336701</v>
      </c>
      <c r="Y222" s="790"/>
      <c r="Z222" s="766">
        <f>IF(OR(AC222&lt;0.01,AC222="n/a"),"n/a",M222/AC222*100)</f>
        <v>16.410256410256409</v>
      </c>
      <c r="AA222" s="1042">
        <f>IF(OR(AC222&lt;0.01,AC222="n/a"),"n/a",I222/AC222)</f>
        <v>28.08717948717949</v>
      </c>
      <c r="AB222" s="1043">
        <v>12</v>
      </c>
      <c r="AC222" s="1021">
        <v>3.9</v>
      </c>
      <c r="AD222" s="1021">
        <v>3.13</v>
      </c>
      <c r="AE222" s="1021">
        <v>3.93</v>
      </c>
      <c r="AF222" s="1021">
        <v>2.78</v>
      </c>
      <c r="AG222" s="1021">
        <v>10.199999999999999</v>
      </c>
      <c r="AH222" s="1021">
        <v>13.700000000000001</v>
      </c>
      <c r="AI222" s="1021">
        <v>7.2900000000000009</v>
      </c>
      <c r="AJ222" s="1021">
        <v>1.6</v>
      </c>
      <c r="AK222" s="1021">
        <v>8.98</v>
      </c>
      <c r="AL222" s="1034">
        <v>77170</v>
      </c>
      <c r="AM222" s="1028">
        <v>0.4</v>
      </c>
      <c r="AN222" s="1021">
        <v>0.38</v>
      </c>
      <c r="AO222" s="868">
        <f>IF(U222="n/a","n/a",IF(AA222&lt;0,"n/a",IF(AA222="n/a","n/a",J222+U222-AA222)))</f>
        <v>29.314543127161237</v>
      </c>
      <c r="AP222" s="869">
        <f>IF(U222="n/a","n/a",J222+U222)</f>
        <v>57.401722614340727</v>
      </c>
      <c r="AQ222" s="1044">
        <f>IF(OR(AC222&lt;0.01,AF222="n/a"),"n/a",(I222/SQRT(22.5*AC222*(I222/AF222))-1)*100)</f>
        <v>86.288138793833724</v>
      </c>
      <c r="AR222" s="766">
        <f>INDEX(Historical!$C$7:$C$1455,MATCH(B222,Historical!$B$7:$B$1455,0))*IF(AH222="n/a",1.03,IF(AH222&lt;0,1.01,IF(AH222&gt;10,1.1,(1+AH222/100))))</f>
        <v>0.59950000000000014</v>
      </c>
      <c r="AS222" s="1042">
        <f>IF($AI222="n/a",1.03*AR222,IF($AI222&lt;0,1.01*AR222,IF($AI222&gt;10,1.1*AR222,(1+$AI222/100)*AR222)))</f>
        <v>0.64320355000000018</v>
      </c>
      <c r="AT222" s="1042">
        <f>IF($AK222="n/a",1.03*AS222,IF($AK222&lt;0,1.01*AS222,IF($AK222&gt;10,1.1*AS222,(1+$AK222/100)*AS222)))</f>
        <v>0.70096322879000028</v>
      </c>
      <c r="AU222" s="1042">
        <f>IF($AK222="n/a",1.03*AT222,IF($AK222&lt;0,1.01*AT222,IF($AK222&gt;10,1.1*AT222,(1+$AK222/100)*AT222)))</f>
        <v>0.76390972673534241</v>
      </c>
      <c r="AV222" s="1042">
        <f>IF($AK222="n/a",1.03*AU222,IF($AK222&lt;0,1.01*AU222,IF($AK222&gt;10,1.1*AU222,(1+$AK222/100)*AU222)))</f>
        <v>0.83250882019617622</v>
      </c>
      <c r="AW222" s="766">
        <f>SUM(AR222:AV222)</f>
        <v>3.540085325721519</v>
      </c>
      <c r="AX222" s="877">
        <f>AW222/I222*100</f>
        <v>3.2317740786210694</v>
      </c>
      <c r="AY222" s="1212">
        <v>1.02</v>
      </c>
      <c r="AZ222" s="1028">
        <v>19.27</v>
      </c>
      <c r="BA222" s="1028">
        <v>-0.54</v>
      </c>
      <c r="BB222" s="1028">
        <v>5.93</v>
      </c>
      <c r="BC222" s="1028">
        <v>7.9699999999999989</v>
      </c>
      <c r="BE222" s="721">
        <v>2014</v>
      </c>
      <c r="BF222" s="1057">
        <f>IF(BE222&gt;2008,0,IF(BE222&gt;2001,1,IF(BE222&gt;1990,2,IF(BE222&gt;1980,3,IF(BE222&gt;1973,4,IF(BE222&gt;1970,5,IF(BE222&gt;1960,6,IF(BE222&gt;1958,7,IF(BE222&gt;1953,8,9)))))))))</f>
        <v>0</v>
      </c>
    </row>
    <row r="223" spans="1:58" ht="11.25" customHeight="1" x14ac:dyDescent="0.2">
      <c r="A223" s="1027" t="s">
        <v>1121</v>
      </c>
      <c r="B223" s="1031" t="s">
        <v>1122</v>
      </c>
      <c r="C223" s="1181" t="s">
        <v>180</v>
      </c>
      <c r="D223" s="1181" t="s">
        <v>4432</v>
      </c>
      <c r="E223" s="857">
        <v>6</v>
      </c>
      <c r="F223" s="1245">
        <v>733</v>
      </c>
      <c r="G223" s="1070" t="s">
        <v>107</v>
      </c>
      <c r="H223" s="1070" t="s">
        <v>107</v>
      </c>
      <c r="I223" s="1030">
        <v>30.48</v>
      </c>
      <c r="J223" s="766">
        <f>(M223/I223)*100</f>
        <v>10.36745406824147</v>
      </c>
      <c r="K223" s="1033">
        <v>0.79</v>
      </c>
      <c r="L223" s="1043">
        <v>4</v>
      </c>
      <c r="M223" s="756">
        <f>K223*L223</f>
        <v>3.16</v>
      </c>
      <c r="N223" s="1026" t="s">
        <v>108</v>
      </c>
      <c r="O223" s="860">
        <v>0.77</v>
      </c>
      <c r="P223" s="1016">
        <v>43405</v>
      </c>
      <c r="Q223" s="1016">
        <v>43413</v>
      </c>
      <c r="R223" s="756">
        <f>(K223-O223)/O223*100</f>
        <v>2.5974025974025996</v>
      </c>
      <c r="S223" s="824">
        <f>IF(INDEX(Historical!$D$7:$D$1455,MATCH(B223,Historical!$B$7:$B$1455,0))=0,"n/a",(INDEX(Historical!$C$7:$C$1455,MATCH(B223,Historical!$B$7:$B$1455,0))/INDEX(Historical!$D$7:$D$1455,MATCH(B223,Historical!$B$7:$B$1455,0))-1)*100)</f>
        <v>12.273641851106643</v>
      </c>
      <c r="T223" s="824">
        <f>IF(INDEX(Historical!$F$7:$F$1455,MATCH(B223,Historical!$B$7:$B$1455,0))=0,"n/a",((INDEX(Historical!$C$7:$C$1455,MATCH(B223,Historical!$B$7:$B$1455,0))/INDEX(Historical!$F$7:$F$1455,MATCH(B223,Historical!$B$7:$B$1455,0)))^(1/3)-1)*100)</f>
        <v>15.622493836590689</v>
      </c>
      <c r="U223" s="824" t="str">
        <f>IF(INDEX(Historical!$I$7:$I$1455,MATCH(B223,Historical!$B$7:$B$1455,0))=0,"n/a",((INDEX(Historical!$C$7:$C$1455,MATCH(B223,Historical!$B$7:$B$1455,0))/INDEX(Historical!$I$7:$I$1455,MATCH(B223,Historical!$B$7:$B$1455,0)))^(1/5)-1)*100)</f>
        <v>n/a</v>
      </c>
      <c r="V223" s="824" t="str">
        <f>IF(INDEX(Historical!$O$7:$O$1455,MATCH(B223,Historical!$B$7:$B$1455,0))=0,"n/a",((INDEX(Historical!$C$7:$C$1455,MATCH(B223,Historical!$B$7:$B$1455,0))/INDEX(Historical!$O$7:$O$1455,MATCH(B223,Historical!$B$7:$B$1455,0)))^(1/10)-1)*100)</f>
        <v>n/a</v>
      </c>
      <c r="W223" s="825" t="str">
        <f>IF(OR(U223&lt;=0,U223="n/a",V223&lt;=0,V223="n/a"),"n/a",U223/V223)</f>
        <v>n/a</v>
      </c>
      <c r="X223" s="826" t="str">
        <f>IF(OR(AJ223&lt;=0,AJ223="n/a",U223&lt;=0,U223="n/a"),"n/a",U223/AJ223)</f>
        <v>n/a</v>
      </c>
      <c r="Y223" s="1032" t="s">
        <v>4077</v>
      </c>
      <c r="Z223" s="766">
        <f>IF(OR(AC223&lt;0.01,AC223="n/a"),"n/a",M223/AC223*100)</f>
        <v>119.6969696969697</v>
      </c>
      <c r="AA223" s="1042">
        <f>IF(OR(AC223&lt;0.01,AC223="n/a"),"n/a",I223/AC223)</f>
        <v>11.545454545454545</v>
      </c>
      <c r="AB223" s="1043">
        <v>12</v>
      </c>
      <c r="AC223" s="1021">
        <v>2.64</v>
      </c>
      <c r="AD223" s="1021">
        <v>0.32</v>
      </c>
      <c r="AE223" s="1021">
        <v>1.2</v>
      </c>
      <c r="AF223" s="1021">
        <v>4.3</v>
      </c>
      <c r="AG223" s="1021">
        <v>37.1</v>
      </c>
      <c r="AH223" s="1021">
        <v>0.70000000000000007</v>
      </c>
      <c r="AI223" s="1021">
        <v>26.56</v>
      </c>
      <c r="AJ223" s="1021">
        <v>29.7</v>
      </c>
      <c r="AK223" s="1021">
        <v>35.659999999999997</v>
      </c>
      <c r="AL223" s="1034">
        <v>779.68</v>
      </c>
      <c r="AM223" s="1028">
        <v>0.2</v>
      </c>
      <c r="AN223" s="1021">
        <v>4.49</v>
      </c>
      <c r="AO223" s="868" t="str">
        <f>IF(U223="n/a","n/a",IF(AA223&lt;0,"n/a",IF(AA223="n/a","n/a",J223+U223-AA223)))</f>
        <v>n/a</v>
      </c>
      <c r="AP223" s="869" t="str">
        <f>IF(U223="n/a","n/a",J223+U223)</f>
        <v>n/a</v>
      </c>
      <c r="AQ223" s="1044">
        <f>IF(OR(AC223&lt;0.01,AF223="n/a"),"n/a",(I223/SQRT(22.5*AC223*(I223/AF223))-1)*100)</f>
        <v>48.541733074063927</v>
      </c>
      <c r="AR223" s="766">
        <f>INDEX(Historical!$C$7:$C$1455,MATCH(B223,Historical!$B$7:$B$1455,0))*IF(AH223="n/a",1.03,IF(AH223&lt;0,1.01,IF(AH223&gt;10,1.1,(1+AH223/100))))</f>
        <v>2.8095299999999996</v>
      </c>
      <c r="AS223" s="1042">
        <f>IF($AI223="n/a",1.03*AR223,IF($AI223&lt;0,1.01*AR223,IF($AI223&gt;10,1.1*AR223,(1+$AI223/100)*AR223)))</f>
        <v>3.0904829999999999</v>
      </c>
      <c r="AT223" s="1042">
        <f>IF($AK223="n/a",1.03*AS223,IF($AK223&lt;0,1.01*AS223,IF($AK223&gt;10,1.1*AS223,(1+$AK223/100)*AS223)))</f>
        <v>3.3995313</v>
      </c>
      <c r="AU223" s="1042">
        <f>IF($AK223="n/a",1.03*AT223,IF($AK223&lt;0,1.01*AT223,IF($AK223&gt;10,1.1*AT223,(1+$AK223/100)*AT223)))</f>
        <v>3.7394844300000005</v>
      </c>
      <c r="AV223" s="1042">
        <f>IF($AK223="n/a",1.03*AU223,IF($AK223&lt;0,1.01*AU223,IF($AK223&gt;10,1.1*AU223,(1+$AK223/100)*AU223)))</f>
        <v>4.1134328730000007</v>
      </c>
      <c r="AW223" s="766">
        <f>SUM(AR223:AV223)</f>
        <v>17.152461602999999</v>
      </c>
      <c r="AX223" s="877">
        <f>AW223/I223*100</f>
        <v>56.274480324803143</v>
      </c>
      <c r="AY223" s="1212">
        <v>1.22</v>
      </c>
      <c r="AZ223" s="1028">
        <v>15.02</v>
      </c>
      <c r="BA223" s="1028">
        <v>-14.14</v>
      </c>
      <c r="BB223" s="1028">
        <v>-3.74</v>
      </c>
      <c r="BC223" s="1028">
        <v>1.6400000000000001</v>
      </c>
      <c r="BE223" s="721">
        <v>2013</v>
      </c>
      <c r="BF223" s="1057">
        <f>IF(BE223&gt;2008,0,IF(BE223&gt;2001,1,IF(BE223&gt;1990,2,IF(BE223&gt;1980,3,IF(BE223&gt;1973,4,IF(BE223&gt;1970,5,IF(BE223&gt;1960,6,IF(BE223&gt;1958,7,IF(BE223&gt;1953,8,9)))))))))</f>
        <v>0</v>
      </c>
    </row>
    <row r="224" spans="1:58" ht="11.25" customHeight="1" x14ac:dyDescent="0.2">
      <c r="A224" s="1027" t="s">
        <v>1123</v>
      </c>
      <c r="B224" s="1031" t="s">
        <v>1124</v>
      </c>
      <c r="C224" s="1181" t="s">
        <v>113</v>
      </c>
      <c r="D224" s="1181" t="s">
        <v>4428</v>
      </c>
      <c r="E224" s="857">
        <v>6</v>
      </c>
      <c r="F224" s="1245">
        <v>722</v>
      </c>
      <c r="G224" s="1209" t="s">
        <v>116</v>
      </c>
      <c r="H224" s="1209" t="s">
        <v>116</v>
      </c>
      <c r="I224" s="1030">
        <v>60.71</v>
      </c>
      <c r="J224" s="766">
        <f>(M224/I224)*100</f>
        <v>2.3060451325975952</v>
      </c>
      <c r="K224" s="1033">
        <v>0.35</v>
      </c>
      <c r="L224" s="1043">
        <v>4</v>
      </c>
      <c r="M224" s="756">
        <f>K224*L224</f>
        <v>1.4</v>
      </c>
      <c r="N224" s="1026" t="s">
        <v>265</v>
      </c>
      <c r="O224" s="860">
        <v>0.30499999999999999</v>
      </c>
      <c r="P224" s="1016">
        <v>43306</v>
      </c>
      <c r="Q224" s="1016">
        <v>43325</v>
      </c>
      <c r="R224" s="756">
        <f>(K224-O224)/O224*100</f>
        <v>14.754098360655732</v>
      </c>
      <c r="S224" s="824">
        <f>IF(INDEX(Historical!$D$7:$D$1455,MATCH(B224,Historical!$B$7:$B$1455,0))=0,"n/a",(INDEX(Historical!$C$7:$C$1455,MATCH(B224,Historical!$B$7:$B$1455,0))/INDEX(Historical!$D$7:$D$1455,MATCH(B224,Historical!$B$7:$B$1455,0))-1)*100)</f>
        <v>113.68421052631584</v>
      </c>
      <c r="T224" s="824">
        <f>IF(INDEX(Historical!$F$7:$F$1455,MATCH(B224,Historical!$B$7:$B$1455,0))=0,"n/a",((INDEX(Historical!$C$7:$C$1455,MATCH(B224,Historical!$B$7:$B$1455,0))/INDEX(Historical!$F$7:$F$1455,MATCH(B224,Historical!$B$7:$B$1455,0)))^(1/3)-1)*100)</f>
        <v>50.123355318751031</v>
      </c>
      <c r="U224" s="824" t="str">
        <f>IF(INDEX(Historical!$I$7:$I$1455,MATCH(B224,Historical!$B$7:$B$1455,0))=0,"n/a",((INDEX(Historical!$C$7:$C$1455,MATCH(B224,Historical!$B$7:$B$1455,0))/INDEX(Historical!$I$7:$I$1455,MATCH(B224,Historical!$B$7:$B$1455,0)))^(1/5)-1)*100)</f>
        <v>n/a</v>
      </c>
      <c r="V224" s="824" t="str">
        <f>IF(INDEX(Historical!$O$7:$O$1455,MATCH(B224,Historical!$B$7:$B$1455,0))=0,"n/a",((INDEX(Historical!$C$7:$C$1455,MATCH(B224,Historical!$B$7:$B$1455,0))/INDEX(Historical!$O$7:$O$1455,MATCH(B224,Historical!$B$7:$B$1455,0)))^(1/10)-1)*100)</f>
        <v>n/a</v>
      </c>
      <c r="W224" s="825" t="str">
        <f>IF(OR(U224&lt;=0,U224="n/a",V224&lt;=0,V224="n/a"),"n/a",U224/V224)</f>
        <v>n/a</v>
      </c>
      <c r="X224" s="826" t="str">
        <f>IF(OR(AJ224&lt;=0,AJ224="n/a",U224&lt;=0,U224="n/a"),"n/a",U224/AJ224)</f>
        <v>n/a</v>
      </c>
      <c r="Y224" s="769"/>
      <c r="Z224" s="766">
        <f>IF(OR(AC224&lt;0.01,AC224="n/a"),"n/a",M224/AC224*100)</f>
        <v>27.079303675048354</v>
      </c>
      <c r="AA224" s="1042">
        <f>IF(OR(AC224&lt;0.01,AC224="n/a"),"n/a",I224/AC224)</f>
        <v>11.742746615087041</v>
      </c>
      <c r="AB224" s="1043">
        <v>12</v>
      </c>
      <c r="AC224" s="1021">
        <v>5.17</v>
      </c>
      <c r="AD224" s="1021">
        <v>0.73</v>
      </c>
      <c r="AE224" s="1021">
        <v>0.95</v>
      </c>
      <c r="AF224" s="1021">
        <v>3.04</v>
      </c>
      <c r="AG224" s="1021">
        <v>26.8</v>
      </c>
      <c r="AH224" s="1021">
        <v>-11</v>
      </c>
      <c r="AI224" s="1021">
        <v>15.57</v>
      </c>
      <c r="AJ224" s="1021">
        <v>34.1</v>
      </c>
      <c r="AK224" s="1021">
        <v>16.02</v>
      </c>
      <c r="AL224" s="1034">
        <v>41650</v>
      </c>
      <c r="AM224" s="1028">
        <v>0.2</v>
      </c>
      <c r="AN224" s="1021">
        <v>0.68</v>
      </c>
      <c r="AO224" s="868" t="str">
        <f>IF(U224="n/a","n/a",IF(AA224&lt;0,"n/a",IF(AA224="n/a","n/a",J224+U224-AA224)))</f>
        <v>n/a</v>
      </c>
      <c r="AP224" s="869" t="str">
        <f>IF(U224="n/a","n/a",J224+U224)</f>
        <v>n/a</v>
      </c>
      <c r="AQ224" s="1044">
        <f>IF(OR(AC224&lt;0.01,AF224="n/a"),"n/a",(I224/SQRT(22.5*AC224*(I224/AF224))-1)*100)</f>
        <v>25.959340370639005</v>
      </c>
      <c r="AR224" s="766">
        <f>INDEX(Historical!$C$7:$C$1455,MATCH(B224,Historical!$B$7:$B$1455,0))*IF(AH224="n/a",1.03,IF(AH224&lt;0,1.01,IF(AH224&gt;10,1.1,(1+AH224/100))))</f>
        <v>1.0251500000000002</v>
      </c>
      <c r="AS224" s="1042">
        <f>IF($AI224="n/a",1.03*AR224,IF($AI224&lt;0,1.01*AR224,IF($AI224&gt;10,1.1*AR224,(1+$AI224/100)*AR224)))</f>
        <v>1.1276650000000004</v>
      </c>
      <c r="AT224" s="1042">
        <f>IF($AK224="n/a",1.03*AS224,IF($AK224&lt;0,1.01*AS224,IF($AK224&gt;10,1.1*AS224,(1+$AK224/100)*AS224)))</f>
        <v>1.2404315000000006</v>
      </c>
      <c r="AU224" s="1042">
        <f>IF($AK224="n/a",1.03*AT224,IF($AK224&lt;0,1.01*AT224,IF($AK224&gt;10,1.1*AT224,(1+$AK224/100)*AT224)))</f>
        <v>1.3644746500000007</v>
      </c>
      <c r="AV224" s="1042">
        <f>IF($AK224="n/a",1.03*AU224,IF($AK224&lt;0,1.01*AU224,IF($AK224&gt;10,1.1*AU224,(1+$AK224/100)*AU224)))</f>
        <v>1.5009221150000009</v>
      </c>
      <c r="AW224" s="766">
        <f>SUM(AR224:AV224)</f>
        <v>6.2586432650000026</v>
      </c>
      <c r="AX224" s="877">
        <f>AW224/I224*100</f>
        <v>10.309081312798554</v>
      </c>
      <c r="AY224" s="1212">
        <v>0.88</v>
      </c>
      <c r="AZ224" s="1028">
        <v>25.119999999999997</v>
      </c>
      <c r="BA224" s="1028">
        <v>-0.13</v>
      </c>
      <c r="BB224" s="1028">
        <v>9.89</v>
      </c>
      <c r="BC224" s="1028">
        <v>11.65</v>
      </c>
      <c r="BE224" s="721">
        <v>2013</v>
      </c>
      <c r="BF224" s="1057">
        <f>IF(BE224&gt;2008,0,IF(BE224&gt;2001,1,IF(BE224&gt;1990,2,IF(BE224&gt;1980,3,IF(BE224&gt;1973,4,IF(BE224&gt;1970,5,IF(BE224&gt;1960,6,IF(BE224&gt;1958,7,IF(BE224&gt;1953,8,9)))))))))</f>
        <v>0</v>
      </c>
    </row>
    <row r="225" spans="1:58" ht="11.25" customHeight="1" x14ac:dyDescent="0.2">
      <c r="A225" s="1027" t="s">
        <v>1125</v>
      </c>
      <c r="B225" s="1031" t="s">
        <v>1126</v>
      </c>
      <c r="C225" s="1181" t="s">
        <v>155</v>
      </c>
      <c r="D225" s="1181" t="s">
        <v>4419</v>
      </c>
      <c r="E225" s="858">
        <v>6</v>
      </c>
      <c r="F225" s="1245">
        <v>654</v>
      </c>
      <c r="G225" s="1088" t="s">
        <v>107</v>
      </c>
      <c r="H225" s="1088" t="s">
        <v>107</v>
      </c>
      <c r="I225" s="1030">
        <v>37.78</v>
      </c>
      <c r="J225" s="766">
        <f>(M225/I225)*100</f>
        <v>0.92641609317098994</v>
      </c>
      <c r="K225" s="1033">
        <v>8.7499999999999994E-2</v>
      </c>
      <c r="L225" s="1043">
        <v>4</v>
      </c>
      <c r="M225" s="756">
        <f>K225*L225</f>
        <v>0.35</v>
      </c>
      <c r="N225" s="1026" t="s">
        <v>242</v>
      </c>
      <c r="O225" s="860">
        <v>7.7499999999999999E-2</v>
      </c>
      <c r="P225" s="1022">
        <v>42823</v>
      </c>
      <c r="Q225" s="1022">
        <v>42838</v>
      </c>
      <c r="R225" s="756">
        <f>(K225-O225)/O225*100</f>
        <v>12.903225806451607</v>
      </c>
      <c r="S225" s="824">
        <f>IF(INDEX(Historical!$D$7:$D$1455,MATCH(B225,Historical!$B$7:$B$1455,0))=0,"n/a",(INDEX(Historical!$C$7:$C$1455,MATCH(B225,Historical!$B$7:$B$1455,0))/INDEX(Historical!$D$7:$D$1455,MATCH(B225,Historical!$B$7:$B$1455,0))-1)*100)</f>
        <v>11.475409836065564</v>
      </c>
      <c r="T225" s="824">
        <f>IF(INDEX(Historical!$F$7:$F$1455,MATCH(B225,Historical!$B$7:$B$1455,0))=0,"n/a",((INDEX(Historical!$C$7:$C$1455,MATCH(B225,Historical!$B$7:$B$1455,0))/INDEX(Historical!$F$7:$F$1455,MATCH(B225,Historical!$B$7:$B$1455,0)))^(1/3)-1)*100)</f>
        <v>9.1794425732751428</v>
      </c>
      <c r="U225" s="824">
        <f>IF(INDEX(Historical!$I$7:$I$1455,MATCH(B225,Historical!$B$7:$B$1455,0))=0,"n/a",((INDEX(Historical!$C$7:$C$1455,MATCH(B225,Historical!$B$7:$B$1455,0))/INDEX(Historical!$I$7:$I$1455,MATCH(B225,Historical!$B$7:$B$1455,0)))^(1/5)-1)*100)</f>
        <v>9.0966078501449665</v>
      </c>
      <c r="V225" s="824">
        <f>IF(INDEX(Historical!$O$7:$O$1455,MATCH(B225,Historical!$B$7:$B$1455,0))=0,"n/a",((INDEX(Historical!$C$7:$C$1455,MATCH(B225,Historical!$B$7:$B$1455,0))/INDEX(Historical!$O$7:$O$1455,MATCH(B225,Historical!$B$7:$B$1455,0)))^(1/10)-1)*100)</f>
        <v>7.8290784167006633</v>
      </c>
      <c r="W225" s="825">
        <f>IF(OR(U225&lt;=0,U225="n/a",V225&lt;=0,V225="n/a"),"n/a",U225/V225)</f>
        <v>1.1619002091919863</v>
      </c>
      <c r="X225" s="826" t="str">
        <f>IF(OR(AJ225&lt;=0,AJ225="n/a",U225&lt;=0,U225="n/a"),"n/a",U225/AJ225)</f>
        <v>n/a</v>
      </c>
      <c r="Y225" s="769"/>
      <c r="Z225" s="766" t="str">
        <f>IF(OR(AC225&lt;0.01,AC225="n/a"),"n/a",M225/AC225*100)</f>
        <v>n/a</v>
      </c>
      <c r="AA225" s="1042" t="str">
        <f>IF(OR(AC225&lt;0.01,AC225="n/a"),"n/a",I225/AC225)</f>
        <v>n/a</v>
      </c>
      <c r="AB225" s="1043">
        <v>12</v>
      </c>
      <c r="AC225" s="1021">
        <v>-7.27</v>
      </c>
      <c r="AD225" s="1021" t="s">
        <v>138</v>
      </c>
      <c r="AE225" s="1021">
        <v>2.11</v>
      </c>
      <c r="AF225" s="1021">
        <v>1.63</v>
      </c>
      <c r="AG225" s="1021">
        <v>-28.199999999999996</v>
      </c>
      <c r="AH225" s="1023">
        <v>-443.79999999999995</v>
      </c>
      <c r="AI225" s="1023">
        <v>12.790000000000001</v>
      </c>
      <c r="AJ225" s="1021">
        <v>-38.299999999999997</v>
      </c>
      <c r="AK225" s="1021">
        <v>-1.69</v>
      </c>
      <c r="AL225" s="1034">
        <v>8500</v>
      </c>
      <c r="AM225" s="1028">
        <v>0.2</v>
      </c>
      <c r="AN225" s="1021">
        <v>0.34</v>
      </c>
      <c r="AO225" s="868" t="str">
        <f>IF(U225="n/a","n/a",IF(AA225&lt;0,"n/a",IF(AA225="n/a","n/a",J225+U225-AA225)))</f>
        <v>n/a</v>
      </c>
      <c r="AP225" s="869">
        <f>IF(U225="n/a","n/a",J225+U225)</f>
        <v>10.023023943315957</v>
      </c>
      <c r="AQ225" s="1044" t="str">
        <f>IF(OR(AC225&lt;0.01,AF225="n/a"),"n/a",(I225/SQRT(22.5*AC225*(I225/AF225))-1)*100)</f>
        <v>n/a</v>
      </c>
      <c r="AR225" s="766">
        <f>INDEX(Historical!$C$7:$C$1455,MATCH(B225,Historical!$B$7:$B$1455,0))*IF(AH225="n/a",1.03,IF(AH225&lt;0,1.01,IF(AH225&gt;10,1.1,(1+AH225/100))))</f>
        <v>0.34339999999999998</v>
      </c>
      <c r="AS225" s="1042">
        <f>IF($AI225="n/a",1.03*AR225,IF($AI225&lt;0,1.01*AR225,IF($AI225&gt;10,1.1*AR225,(1+$AI225/100)*AR225)))</f>
        <v>0.37774000000000002</v>
      </c>
      <c r="AT225" s="1042">
        <f>IF($AK225="n/a",1.03*AS225,IF($AK225&lt;0,1.01*AS225,IF($AK225&gt;10,1.1*AS225,(1+$AK225/100)*AS225)))</f>
        <v>0.38151740000000001</v>
      </c>
      <c r="AU225" s="1042">
        <f>IF($AK225="n/a",1.03*AT225,IF($AK225&lt;0,1.01*AT225,IF($AK225&gt;10,1.1*AT225,(1+$AK225/100)*AT225)))</f>
        <v>0.38533257399999998</v>
      </c>
      <c r="AV225" s="1042">
        <f>IF($AK225="n/a",1.03*AU225,IF($AK225&lt;0,1.01*AU225,IF($AK225&gt;10,1.1*AU225,(1+$AK225/100)*AU225)))</f>
        <v>0.38918589974000001</v>
      </c>
      <c r="AW225" s="766">
        <f>SUM(AR225:AV225)</f>
        <v>1.8771758737399999</v>
      </c>
      <c r="AX225" s="877">
        <f>AW225/I225*100</f>
        <v>4.9687026832715722</v>
      </c>
      <c r="AY225" s="1212">
        <v>1.1100000000000001</v>
      </c>
      <c r="AZ225" s="1028">
        <v>11.35</v>
      </c>
      <c r="BA225" s="1028">
        <v>-44.82</v>
      </c>
      <c r="BB225" s="1028">
        <v>3.62</v>
      </c>
      <c r="BC225" s="1028">
        <v>-14.67</v>
      </c>
      <c r="BE225" s="721">
        <v>2013</v>
      </c>
      <c r="BF225" s="1057">
        <f>IF(BE225&gt;2008,0,IF(BE225&gt;2001,1,IF(BE225&gt;1990,2,IF(BE225&gt;1980,3,IF(BE225&gt;1973,4,IF(BE225&gt;1970,5,IF(BE225&gt;1960,6,IF(BE225&gt;1958,7,IF(BE225&gt;1953,8,9)))))))))</f>
        <v>0</v>
      </c>
    </row>
    <row r="226" spans="1:58" ht="11.25" customHeight="1" x14ac:dyDescent="0.2">
      <c r="A226" s="1037" t="s">
        <v>3855</v>
      </c>
      <c r="B226" s="1031" t="s">
        <v>3856</v>
      </c>
      <c r="C226" s="1181" t="s">
        <v>109</v>
      </c>
      <c r="D226" s="1181" t="s">
        <v>4430</v>
      </c>
      <c r="E226" s="857">
        <v>5</v>
      </c>
      <c r="F226" s="1245">
        <v>856</v>
      </c>
      <c r="G226" s="1118" t="s">
        <v>107</v>
      </c>
      <c r="H226" s="1118" t="s">
        <v>107</v>
      </c>
      <c r="I226" s="1030">
        <v>168.3</v>
      </c>
      <c r="J226" s="766">
        <f>(M226/I226)*100</f>
        <v>4.7534165181224006</v>
      </c>
      <c r="K226" s="1033">
        <v>8</v>
      </c>
      <c r="L226" s="1043">
        <v>1</v>
      </c>
      <c r="M226" s="756">
        <f>K226*L226</f>
        <v>8</v>
      </c>
      <c r="N226" s="1026" t="s">
        <v>173</v>
      </c>
      <c r="O226" s="860">
        <v>7</v>
      </c>
      <c r="P226" s="1016">
        <v>43434</v>
      </c>
      <c r="Q226" s="1016">
        <v>43437</v>
      </c>
      <c r="R226" s="756">
        <f>(K226-O226)/O226*100</f>
        <v>14.285714285714285</v>
      </c>
      <c r="S226" s="824">
        <f>IF(INDEX(Historical!$D$7:$D$1455,MATCH(B226,Historical!$B$7:$B$1455,0))=0,"n/a",(INDEX(Historical!$C$7:$C$1455,MATCH(B226,Historical!$B$7:$B$1455,0))/INDEX(Historical!$D$7:$D$1455,MATCH(B226,Historical!$B$7:$B$1455,0))-1)*100)</f>
        <v>16.666666666666675</v>
      </c>
      <c r="T226" s="824">
        <f>IF(INDEX(Historical!$F$7:$F$1455,MATCH(B226,Historical!$B$7:$B$1455,0))=0,"n/a",((INDEX(Historical!$C$7:$C$1455,MATCH(B226,Historical!$B$7:$B$1455,0))/INDEX(Historical!$F$7:$F$1455,MATCH(B226,Historical!$B$7:$B$1455,0)))^(1/3)-1)*100)</f>
        <v>20.507113208761506</v>
      </c>
      <c r="U226" s="824">
        <f>IF(INDEX(Historical!$I$7:$I$1455,MATCH(B226,Historical!$B$7:$B$1455,0))=0,"n/a",((INDEX(Historical!$C$7:$C$1455,MATCH(B226,Historical!$B$7:$B$1455,0))/INDEX(Historical!$I$7:$I$1455,MATCH(B226,Historical!$B$7:$B$1455,0)))^(1/5)-1)*100)</f>
        <v>-2.6352819384831916</v>
      </c>
      <c r="V226" s="824" t="str">
        <f>IF(INDEX(Historical!$O$7:$O$1455,MATCH(B226,Historical!$B$7:$B$1455,0))=0,"n/a",((INDEX(Historical!$C$7:$C$1455,MATCH(B226,Historical!$B$7:$B$1455,0))/INDEX(Historical!$O$7:$O$1455,MATCH(B226,Historical!$B$7:$B$1455,0)))^(1/10)-1)*100)</f>
        <v>n/a</v>
      </c>
      <c r="W226" s="825" t="str">
        <f>IF(OR(U226&lt;=0,U226="n/a",V226&lt;=0,V226="n/a"),"n/a",U226/V226)</f>
        <v>n/a</v>
      </c>
      <c r="X226" s="826" t="str">
        <f>IF(OR(AJ226&lt;=0,AJ226="n/a",U226&lt;=0,U226="n/a"),"n/a",U226/AJ226)</f>
        <v>n/a</v>
      </c>
      <c r="Y226" s="1032"/>
      <c r="Z226" s="766">
        <f>IF(OR(AC226&lt;0.01,AC226="n/a"),"n/a",M226/AC226*100)</f>
        <v>48.309178743961354</v>
      </c>
      <c r="AA226" s="1042">
        <f>IF(OR(AC226&lt;0.01,AC226="n/a"),"n/a",I226/AC226)</f>
        <v>10.163043478260871</v>
      </c>
      <c r="AB226" s="1043">
        <v>12</v>
      </c>
      <c r="AC226" s="1021">
        <v>16.559999999999999</v>
      </c>
      <c r="AD226" s="1021" t="s">
        <v>138</v>
      </c>
      <c r="AE226" s="1021">
        <v>3.99</v>
      </c>
      <c r="AF226" s="1021">
        <v>2.65</v>
      </c>
      <c r="AG226" s="1021">
        <v>27.400000000000002</v>
      </c>
      <c r="AH226" s="1021">
        <v>15</v>
      </c>
      <c r="AI226" s="1021" t="s">
        <v>138</v>
      </c>
      <c r="AJ226" s="1021">
        <v>23.3</v>
      </c>
      <c r="AK226" s="1021" t="s">
        <v>138</v>
      </c>
      <c r="AL226" s="1034">
        <v>594.1</v>
      </c>
      <c r="AM226" s="1028">
        <v>6.38</v>
      </c>
      <c r="AN226" s="1021">
        <v>0</v>
      </c>
      <c r="AO226" s="868">
        <f>IF(U226="n/a","n/a",IF(AA226&lt;0,"n/a",IF(AA226="n/a","n/a",J226+U226-AA226)))</f>
        <v>-8.0449088986216619</v>
      </c>
      <c r="AP226" s="869">
        <f>IF(U226="n/a","n/a",J226+U226)</f>
        <v>2.118134579639209</v>
      </c>
      <c r="AQ226" s="1044">
        <f>IF(OR(AC226&lt;0.01,AF226="n/a"),"n/a",(I226/SQRT(22.5*AC226*(I226/AF226))-1)*100)</f>
        <v>9.4066120638283124</v>
      </c>
      <c r="AR226" s="766">
        <f>INDEX(Historical!$C$7:$C$1455,MATCH(B226,Historical!$B$7:$B$1455,0))*IF(AH226="n/a",1.03,IF(AH226&lt;0,1.01,IF(AH226&gt;10,1.1,(1+AH226/100))))</f>
        <v>7.7000000000000011</v>
      </c>
      <c r="AS226" s="1042">
        <f>IF($AI226="n/a",1.03*AR226,IF($AI226&lt;0,1.01*AR226,IF($AI226&gt;10,1.1*AR226,(1+$AI226/100)*AR226)))</f>
        <v>7.9310000000000009</v>
      </c>
      <c r="AT226" s="1042">
        <f>IF($AK226="n/a",1.03*AS226,IF($AK226&lt;0,1.01*AS226,IF($AK226&gt;10,1.1*AS226,(1+$AK226/100)*AS226)))</f>
        <v>8.1689300000000014</v>
      </c>
      <c r="AU226" s="1042">
        <f>IF($AK226="n/a",1.03*AT226,IF($AK226&lt;0,1.01*AT226,IF($AK226&gt;10,1.1*AT226,(1+$AK226/100)*AT226)))</f>
        <v>8.4139979000000018</v>
      </c>
      <c r="AV226" s="1042">
        <f>IF($AK226="n/a",1.03*AU226,IF($AK226&lt;0,1.01*AU226,IF($AK226&gt;10,1.1*AU226,(1+$AK226/100)*AU226)))</f>
        <v>8.6664178370000027</v>
      </c>
      <c r="AW226" s="766">
        <f>SUM(AR226:AV226)</f>
        <v>40.880345737000006</v>
      </c>
      <c r="AX226" s="877">
        <f>AW226/I226*100</f>
        <v>24.290163836601309</v>
      </c>
      <c r="AY226" s="1212">
        <v>0.61</v>
      </c>
      <c r="AZ226" s="1028">
        <v>11.940000000000001</v>
      </c>
      <c r="BA226" s="1028">
        <v>-18.73</v>
      </c>
      <c r="BB226" s="1028">
        <v>3.16</v>
      </c>
      <c r="BC226" s="1028">
        <v>-7.02</v>
      </c>
      <c r="BE226" s="721">
        <v>2014</v>
      </c>
      <c r="BF226" s="1057">
        <f>IF(BE226&gt;2008,0,IF(BE226&gt;2001,1,IF(BE226&gt;1990,2,IF(BE226&gt;1980,3,IF(BE226&gt;1973,4,IF(BE226&gt;1970,5,IF(BE226&gt;1960,6,IF(BE226&gt;1958,7,IF(BE226&gt;1953,8,9)))))))))</f>
        <v>0</v>
      </c>
    </row>
    <row r="227" spans="1:58" ht="11.25" customHeight="1" x14ac:dyDescent="0.2">
      <c r="A227" s="1027" t="s">
        <v>544</v>
      </c>
      <c r="B227" s="1031" t="s">
        <v>545</v>
      </c>
      <c r="C227" s="1181" t="s">
        <v>4414</v>
      </c>
      <c r="D227" s="1181" t="s">
        <v>4415</v>
      </c>
      <c r="E227" s="857">
        <v>14</v>
      </c>
      <c r="F227" s="1245">
        <v>255</v>
      </c>
      <c r="G227" s="1103" t="s">
        <v>107</v>
      </c>
      <c r="H227" s="1103" t="s">
        <v>107</v>
      </c>
      <c r="I227" s="1030">
        <v>115.04</v>
      </c>
      <c r="J227" s="766">
        <f>(M227/I227)*100</f>
        <v>3.5118219749652289</v>
      </c>
      <c r="K227" s="1033">
        <v>1.01</v>
      </c>
      <c r="L227" s="1043">
        <v>4</v>
      </c>
      <c r="M227" s="756">
        <f>K227*L227</f>
        <v>4.04</v>
      </c>
      <c r="N227" s="1026" t="s">
        <v>322</v>
      </c>
      <c r="O227" s="860">
        <v>0.93</v>
      </c>
      <c r="P227" s="1016">
        <v>43173</v>
      </c>
      <c r="Q227" s="1016">
        <v>43189</v>
      </c>
      <c r="R227" s="756">
        <f>(K227-O227)/O227*100</f>
        <v>8.6021505376344045</v>
      </c>
      <c r="S227" s="824">
        <f>IF(INDEX(Historical!$D$7:$D$1455,MATCH(B227,Historical!$B$7:$B$1455,0))=0,"n/a",(INDEX(Historical!$C$7:$C$1455,MATCH(B227,Historical!$B$7:$B$1455,0))/INDEX(Historical!$D$7:$D$1455,MATCH(B227,Historical!$B$7:$B$1455,0))-1)*100)</f>
        <v>5.6818181818181879</v>
      </c>
      <c r="T227" s="824">
        <f>IF(INDEX(Historical!$F$7:$F$1455,MATCH(B227,Historical!$B$7:$B$1455,0))=0,"n/a",((INDEX(Historical!$C$7:$C$1455,MATCH(B227,Historical!$B$7:$B$1455,0))/INDEX(Historical!$F$7:$F$1455,MATCH(B227,Historical!$B$7:$B$1455,0)))^(1/3)-1)*100)</f>
        <v>3.8647751796380136</v>
      </c>
      <c r="U227" s="824">
        <f>IF(INDEX(Historical!$I$7:$I$1455,MATCH(B227,Historical!$B$7:$B$1455,0))=0,"n/a",((INDEX(Historical!$C$7:$C$1455,MATCH(B227,Historical!$B$7:$B$1455,0))/INDEX(Historical!$I$7:$I$1455,MATCH(B227,Historical!$B$7:$B$1455,0)))^(1/5)-1)*100)</f>
        <v>4.9619807391366288</v>
      </c>
      <c r="V227" s="824">
        <f>IF(INDEX(Historical!$O$7:$O$1455,MATCH(B227,Historical!$B$7:$B$1455,0))=0,"n/a",((INDEX(Historical!$C$7:$C$1455,MATCH(B227,Historical!$B$7:$B$1455,0))/INDEX(Historical!$O$7:$O$1455,MATCH(B227,Historical!$B$7:$B$1455,0)))^(1/10)-1)*100)</f>
        <v>12.505497724872816</v>
      </c>
      <c r="W227" s="825">
        <f>IF(OR(U227&lt;=0,U227="n/a",V227&lt;=0,V227="n/a"),"n/a",U227/V227)</f>
        <v>0.3967839464132239</v>
      </c>
      <c r="X227" s="826" t="str">
        <f>IF(OR(AJ227&lt;=0,AJ227="n/a",U227&lt;=0,U227="n/a"),"n/a",U227/AJ227)</f>
        <v>n/a</v>
      </c>
      <c r="Y227" s="1031"/>
      <c r="Z227" s="766">
        <f>IF(OR(AC227&lt;0.01,AC227="n/a"),"n/a",M227/AC227*100)</f>
        <v>306.06060606060606</v>
      </c>
      <c r="AA227" s="1042">
        <f>IF(OR(AC227&lt;0.01,AC227="n/a"),"n/a",I227/AC227)</f>
        <v>87.151515151515156</v>
      </c>
      <c r="AB227" s="1043">
        <v>12</v>
      </c>
      <c r="AC227" s="1021">
        <v>1.32</v>
      </c>
      <c r="AD227" s="1021" t="s">
        <v>138</v>
      </c>
      <c r="AE227" s="1021">
        <v>7.9</v>
      </c>
      <c r="AF227" s="1021">
        <v>2.7</v>
      </c>
      <c r="AG227" s="1021">
        <v>3</v>
      </c>
      <c r="AH227" s="1021">
        <v>-55.1</v>
      </c>
      <c r="AI227" s="1021">
        <v>2.25</v>
      </c>
      <c r="AJ227" s="1021">
        <v>-7.7</v>
      </c>
      <c r="AK227" s="1021">
        <v>-4.51</v>
      </c>
      <c r="AL227" s="1034">
        <v>23690</v>
      </c>
      <c r="AM227" s="1028">
        <v>0.05</v>
      </c>
      <c r="AN227" s="1021">
        <v>1.05</v>
      </c>
      <c r="AO227" s="868">
        <f>IF(U227="n/a","n/a",IF(AA227&lt;0,"n/a",IF(AA227="n/a","n/a",J227+U227-AA227)))</f>
        <v>-78.677712437413305</v>
      </c>
      <c r="AP227" s="869">
        <f>IF(U227="n/a","n/a",J227+U227)</f>
        <v>8.4738027141018577</v>
      </c>
      <c r="AQ227" s="1044">
        <f>IF(OR(AC227&lt;0.01,AF227="n/a"),"n/a",(I227/SQRT(22.5*AC227*(I227/AF227))-1)*100)</f>
        <v>223.39112260824075</v>
      </c>
      <c r="AR227" s="766">
        <f>INDEX(Historical!$C$7:$C$1455,MATCH(B227,Historical!$B$7:$B$1455,0))*IF(AH227="n/a",1.03,IF(AH227&lt;0,1.01,IF(AH227&gt;10,1.1,(1+AH227/100))))</f>
        <v>3.7572000000000001</v>
      </c>
      <c r="AS227" s="1042">
        <f>IF($AI227="n/a",1.03*AR227,IF($AI227&lt;0,1.01*AR227,IF($AI227&gt;10,1.1*AR227,(1+$AI227/100)*AR227)))</f>
        <v>3.8417370000000002</v>
      </c>
      <c r="AT227" s="1042">
        <f>IF($AK227="n/a",1.03*AS227,IF($AK227&lt;0,1.01*AS227,IF($AK227&gt;10,1.1*AS227,(1+$AK227/100)*AS227)))</f>
        <v>3.8801543700000001</v>
      </c>
      <c r="AU227" s="1042">
        <f>IF($AK227="n/a",1.03*AT227,IF($AK227&lt;0,1.01*AT227,IF($AK227&gt;10,1.1*AT227,(1+$AK227/100)*AT227)))</f>
        <v>3.9189559137000001</v>
      </c>
      <c r="AV227" s="1042">
        <f>IF($AK227="n/a",1.03*AU227,IF($AK227&lt;0,1.01*AU227,IF($AK227&gt;10,1.1*AU227,(1+$AK227/100)*AU227)))</f>
        <v>3.9581454728370002</v>
      </c>
      <c r="AW227" s="766">
        <f>SUM(AR227:AV227)</f>
        <v>19.356192756537002</v>
      </c>
      <c r="AX227" s="877">
        <f>AW227/I227*100</f>
        <v>16.825619572789467</v>
      </c>
      <c r="AY227" s="1212">
        <v>0.42</v>
      </c>
      <c r="AZ227" s="1028">
        <v>19.139999999999997</v>
      </c>
      <c r="BA227" s="1028">
        <v>-8.0399999999999991</v>
      </c>
      <c r="BB227" s="1028">
        <v>3.61</v>
      </c>
      <c r="BC227" s="1028">
        <v>3.84</v>
      </c>
      <c r="BE227" s="721">
        <v>2005</v>
      </c>
      <c r="BF227" s="1057">
        <f>IF(BE227&gt;2008,0,IF(BE227&gt;2001,1,IF(BE227&gt;1990,2,IF(BE227&gt;1980,3,IF(BE227&gt;1973,4,IF(BE227&gt;1970,5,IF(BE227&gt;1960,6,IF(BE227&gt;1958,7,IF(BE227&gt;1953,8,9)))))))))</f>
        <v>1</v>
      </c>
    </row>
    <row r="228" spans="1:58" ht="11.25" customHeight="1" x14ac:dyDescent="0.2">
      <c r="A228" s="1019" t="s">
        <v>1127</v>
      </c>
      <c r="B228" s="1031" t="s">
        <v>1128</v>
      </c>
      <c r="C228" s="1181" t="s">
        <v>248</v>
      </c>
      <c r="D228" s="1181" t="s">
        <v>4443</v>
      </c>
      <c r="E228" s="857">
        <v>7</v>
      </c>
      <c r="F228" s="1245">
        <v>564</v>
      </c>
      <c r="G228" s="1245" t="s">
        <v>107</v>
      </c>
      <c r="H228" s="1245" t="s">
        <v>107</v>
      </c>
      <c r="I228" s="1030">
        <v>69.39</v>
      </c>
      <c r="J228" s="766">
        <f>(M228/I228)*100</f>
        <v>0.57645193831964259</v>
      </c>
      <c r="K228" s="1033">
        <v>0.1</v>
      </c>
      <c r="L228" s="1043">
        <v>4</v>
      </c>
      <c r="M228" s="756">
        <f>K228*L228</f>
        <v>0.4</v>
      </c>
      <c r="N228" s="1026" t="s">
        <v>729</v>
      </c>
      <c r="O228" s="860">
        <v>7.0000000000000007E-2</v>
      </c>
      <c r="P228" s="1022">
        <v>43006</v>
      </c>
      <c r="Q228" s="1022">
        <v>43038</v>
      </c>
      <c r="R228" s="756">
        <f>(K228-O228)/O228*100</f>
        <v>42.857142857142847</v>
      </c>
      <c r="S228" s="824">
        <f>IF(INDEX(Historical!$D$7:$D$1455,MATCH(B228,Historical!$B$7:$B$1455,0))=0,"n/a",(INDEX(Historical!$C$7:$C$1455,MATCH(B228,Historical!$B$7:$B$1455,0))/INDEX(Historical!$D$7:$D$1455,MATCH(B228,Historical!$B$7:$B$1455,0))-1)*100)</f>
        <v>10.714285714285721</v>
      </c>
      <c r="T228" s="824">
        <f>IF(INDEX(Historical!$F$7:$F$1455,MATCH(B228,Historical!$B$7:$B$1455,0))=0,"n/a",((INDEX(Historical!$C$7:$C$1455,MATCH(B228,Historical!$B$7:$B$1455,0))/INDEX(Historical!$F$7:$F$1455,MATCH(B228,Historical!$B$7:$B$1455,0)))^(1/3)-1)*100)</f>
        <v>8.9055846181262268</v>
      </c>
      <c r="U228" s="824">
        <f>IF(INDEX(Historical!$I$7:$I$1455,MATCH(B228,Historical!$B$7:$B$1455,0))=0,"n/a",((INDEX(Historical!$C$7:$C$1455,MATCH(B228,Historical!$B$7:$B$1455,0))/INDEX(Historical!$I$7:$I$1455,MATCH(B228,Historical!$B$7:$B$1455,0)))^(1/5)-1)*100)</f>
        <v>9.1607069589288557</v>
      </c>
      <c r="V228" s="824">
        <f>IF(INDEX(Historical!$O$7:$O$1455,MATCH(B228,Historical!$B$7:$B$1455,0))=0,"n/a",((INDEX(Historical!$C$7:$C$1455,MATCH(B228,Historical!$B$7:$B$1455,0))/INDEX(Historical!$O$7:$O$1455,MATCH(B228,Historical!$B$7:$B$1455,0)))^(1/10)-1)*100)</f>
        <v>6.8376117222214372</v>
      </c>
      <c r="W228" s="825">
        <f>IF(OR(U228&lt;=0,U228="n/a",V228&lt;=0,V228="n/a"),"n/a",U228/V228)</f>
        <v>1.3397524356578527</v>
      </c>
      <c r="X228" s="826" t="str">
        <f>IF(OR(AJ228&lt;=0,AJ228="n/a",U228&lt;=0,U228="n/a"),"n/a",U228/AJ228)</f>
        <v>n/a</v>
      </c>
      <c r="Y228" s="780"/>
      <c r="Z228" s="766">
        <f>IF(OR(AC228&lt;0.01,AC228="n/a"),"n/a",M228/AC228*100)</f>
        <v>6.8027210884353746</v>
      </c>
      <c r="AA228" s="1042">
        <f>IF(OR(AC228&lt;0.01,AC228="n/a"),"n/a",I228/AC228)</f>
        <v>11.801020408163266</v>
      </c>
      <c r="AB228" s="1043">
        <v>1</v>
      </c>
      <c r="AC228" s="1021">
        <v>5.88</v>
      </c>
      <c r="AD228" s="1021">
        <v>1.55</v>
      </c>
      <c r="AE228" s="1021">
        <v>0.28999999999999998</v>
      </c>
      <c r="AF228" s="1021">
        <v>1.1399999999999999</v>
      </c>
      <c r="AG228" s="1021">
        <v>14.2</v>
      </c>
      <c r="AH228" s="1021">
        <v>-1</v>
      </c>
      <c r="AI228" s="1021">
        <v>-3.6900000000000004</v>
      </c>
      <c r="AJ228" s="1021">
        <v>-6.6000000000000005</v>
      </c>
      <c r="AK228" s="1021">
        <v>7.61</v>
      </c>
      <c r="AL228" s="1034">
        <v>1910</v>
      </c>
      <c r="AM228" s="1028">
        <v>15.7</v>
      </c>
      <c r="AN228" s="1021">
        <v>0.48</v>
      </c>
      <c r="AO228" s="868">
        <f>IF(U228="n/a","n/a",IF(AA228&lt;0,"n/a",IF(AA228="n/a","n/a",J228+U228-AA228)))</f>
        <v>-2.0638615109147675</v>
      </c>
      <c r="AP228" s="869">
        <f>IF(U228="n/a","n/a",J228+U228)</f>
        <v>9.7371588972484986</v>
      </c>
      <c r="AQ228" s="1044">
        <f>IF(OR(AC228&lt;0.01,AF228="n/a"),"n/a",(I228/SQRT(22.5*AC228*(I228/AF228))-1)*100)</f>
        <v>-22.674818632806382</v>
      </c>
      <c r="AR228" s="766">
        <f>INDEX(Historical!$C$7:$C$1455,MATCH(B228,Historical!$B$7:$B$1455,0))*IF(AH228="n/a",1.03,IF(AH228&lt;0,1.01,IF(AH228&gt;10,1.1,(1+AH228/100))))</f>
        <v>0.31310000000000004</v>
      </c>
      <c r="AS228" s="1042">
        <f>IF($AI228="n/a",1.03*AR228,IF($AI228&lt;0,1.01*AR228,IF($AI228&gt;10,1.1*AR228,(1+$AI228/100)*AR228)))</f>
        <v>0.31623100000000004</v>
      </c>
      <c r="AT228" s="1042">
        <f>IF($AK228="n/a",1.03*AS228,IF($AK228&lt;0,1.01*AS228,IF($AK228&gt;10,1.1*AS228,(1+$AK228/100)*AS228)))</f>
        <v>0.34029617910000004</v>
      </c>
      <c r="AU228" s="1042">
        <f>IF($AK228="n/a",1.03*AT228,IF($AK228&lt;0,1.01*AT228,IF($AK228&gt;10,1.1*AT228,(1+$AK228/100)*AT228)))</f>
        <v>0.36619271832951006</v>
      </c>
      <c r="AV228" s="1042">
        <f>IF($AK228="n/a",1.03*AU228,IF($AK228&lt;0,1.01*AU228,IF($AK228&gt;10,1.1*AU228,(1+$AK228/100)*AU228)))</f>
        <v>0.39405998419438582</v>
      </c>
      <c r="AW228" s="766">
        <f>SUM(AR228:AV228)</f>
        <v>1.7298798816238961</v>
      </c>
      <c r="AX228" s="877">
        <f>AW228/I228*100</f>
        <v>2.4929815270556217</v>
      </c>
      <c r="AY228" s="1212">
        <v>0.86</v>
      </c>
      <c r="AZ228" s="1028">
        <v>24.18</v>
      </c>
      <c r="BA228" s="1028">
        <v>-29.73</v>
      </c>
      <c r="BB228" s="1028">
        <v>-4.38</v>
      </c>
      <c r="BC228" s="1028">
        <v>-12.09</v>
      </c>
      <c r="BE228" s="721">
        <v>2012</v>
      </c>
      <c r="BF228" s="1057">
        <f>IF(BE228&gt;2008,0,IF(BE228&gt;2001,1,IF(BE228&gt;1990,2,IF(BE228&gt;1980,3,IF(BE228&gt;1973,4,IF(BE228&gt;1970,5,IF(BE228&gt;1960,6,IF(BE228&gt;1958,7,IF(BE228&gt;1953,8,9)))))))))</f>
        <v>0</v>
      </c>
    </row>
    <row r="229" spans="1:58" ht="11.25" customHeight="1" x14ac:dyDescent="0.2">
      <c r="A229" s="1019" t="s">
        <v>1129</v>
      </c>
      <c r="B229" s="1031" t="s">
        <v>1130</v>
      </c>
      <c r="C229" s="1181" t="s">
        <v>109</v>
      </c>
      <c r="D229" s="1181" t="s">
        <v>4439</v>
      </c>
      <c r="E229" s="857">
        <v>8</v>
      </c>
      <c r="F229" s="1245">
        <v>519</v>
      </c>
      <c r="G229" s="1209" t="s">
        <v>38</v>
      </c>
      <c r="H229" s="1209" t="s">
        <v>116</v>
      </c>
      <c r="I229" s="1030">
        <v>71.3</v>
      </c>
      <c r="J229" s="766">
        <f>(M229/I229)*100</f>
        <v>2.2440392706872374</v>
      </c>
      <c r="K229" s="1033">
        <v>0.4</v>
      </c>
      <c r="L229" s="1043">
        <v>4</v>
      </c>
      <c r="M229" s="756">
        <f>K229*L229</f>
        <v>1.6</v>
      </c>
      <c r="N229" s="1026" t="s">
        <v>432</v>
      </c>
      <c r="O229" s="860">
        <v>0.35</v>
      </c>
      <c r="P229" s="1016">
        <v>43334</v>
      </c>
      <c r="Q229" s="1016">
        <v>43349</v>
      </c>
      <c r="R229" s="756">
        <f>(K229-O229)/O229*100</f>
        <v>14.285714285714299</v>
      </c>
      <c r="S229" s="824">
        <f>IF(INDEX(Historical!$D$7:$D$1455,MATCH(B229,Historical!$B$7:$B$1455,0))=0,"n/a",(INDEX(Historical!$C$7:$C$1455,MATCH(B229,Historical!$B$7:$B$1455,0))/INDEX(Historical!$D$7:$D$1455,MATCH(B229,Historical!$B$7:$B$1455,0))-1)*100)</f>
        <v>12.06896551724137</v>
      </c>
      <c r="T229" s="824">
        <f>IF(INDEX(Historical!$F$7:$F$1455,MATCH(B229,Historical!$B$7:$B$1455,0))=0,"n/a",((INDEX(Historical!$C$7:$C$1455,MATCH(B229,Historical!$B$7:$B$1455,0))/INDEX(Historical!$F$7:$F$1455,MATCH(B229,Historical!$B$7:$B$1455,0)))^(1/3)-1)*100)</f>
        <v>12.215239743615559</v>
      </c>
      <c r="U229" s="824">
        <f>IF(INDEX(Historical!$I$7:$I$1455,MATCH(B229,Historical!$B$7:$B$1455,0))=0,"n/a",((INDEX(Historical!$C$7:$C$1455,MATCH(B229,Historical!$B$7:$B$1455,0))/INDEX(Historical!$I$7:$I$1455,MATCH(B229,Historical!$B$7:$B$1455,0)))^(1/5)-1)*100)</f>
        <v>26.583375415798361</v>
      </c>
      <c r="V229" s="824">
        <f>IF(INDEX(Historical!$O$7:$O$1455,MATCH(B229,Historical!$B$7:$B$1455,0))=0,"n/a",((INDEX(Historical!$C$7:$C$1455,MATCH(B229,Historical!$B$7:$B$1455,0))/INDEX(Historical!$O$7:$O$1455,MATCH(B229,Historical!$B$7:$B$1455,0)))^(1/10)-1)*100)</f>
        <v>36.012621164574441</v>
      </c>
      <c r="W229" s="825">
        <f>IF(OR(U229&lt;=0,U229="n/a",V229&lt;=0,V229="n/a"),"n/a",U229/V229)</f>
        <v>0.7381683020048645</v>
      </c>
      <c r="X229" s="826">
        <f>IF(OR(AJ229&lt;=0,AJ229="n/a",U229&lt;=0,U229="n/a"),"n/a",U229/AJ229)</f>
        <v>0.34301129568772076</v>
      </c>
      <c r="Y229" s="780"/>
      <c r="Z229" s="766">
        <f>IF(OR(AC229&lt;0.01,AC229="n/a"),"n/a",M229/AC229*100)</f>
        <v>19.753086419753089</v>
      </c>
      <c r="AA229" s="1042">
        <f>IF(OR(AC229&lt;0.01,AC229="n/a"),"n/a",I229/AC229)</f>
        <v>8.80246913580247</v>
      </c>
      <c r="AB229" s="1043">
        <v>12</v>
      </c>
      <c r="AC229" s="1021">
        <v>8.1</v>
      </c>
      <c r="AD229" s="1021">
        <v>0.5</v>
      </c>
      <c r="AE229" s="1021">
        <v>2.2799999999999998</v>
      </c>
      <c r="AF229" s="1021">
        <v>2.33</v>
      </c>
      <c r="AG229" s="1021">
        <v>22.900000000000002</v>
      </c>
      <c r="AH229" s="1021">
        <v>3</v>
      </c>
      <c r="AI229" s="1021">
        <v>10.67</v>
      </c>
      <c r="AJ229" s="1021">
        <v>77.5</v>
      </c>
      <c r="AK229" s="1021">
        <v>17.5</v>
      </c>
      <c r="AL229" s="1034">
        <v>24060</v>
      </c>
      <c r="AM229" s="1028">
        <v>0.6</v>
      </c>
      <c r="AN229" s="1021">
        <v>2.58</v>
      </c>
      <c r="AO229" s="868">
        <f>IF(U229="n/a","n/a",IF(AA229&lt;0,"n/a",IF(AA229="n/a","n/a",J229+U229-AA229)))</f>
        <v>20.024945550683128</v>
      </c>
      <c r="AP229" s="869">
        <f>IF(U229="n/a","n/a",J229+U229)</f>
        <v>28.8274146864856</v>
      </c>
      <c r="AQ229" s="1044">
        <f>IF(OR(AC229&lt;0.01,AF229="n/a"),"n/a",(I229/SQRT(22.5*AC229*(I229/AF229))-1)*100)</f>
        <v>-4.5251561080796758</v>
      </c>
      <c r="AR229" s="766">
        <f>INDEX(Historical!$C$7:$C$1455,MATCH(B229,Historical!$B$7:$B$1455,0))*IF(AH229="n/a",1.03,IF(AH229&lt;0,1.01,IF(AH229&gt;10,1.1,(1+AH229/100))))</f>
        <v>1.3389999999999997</v>
      </c>
      <c r="AS229" s="1042">
        <f>IF($AI229="n/a",1.03*AR229,IF($AI229&lt;0,1.01*AR229,IF($AI229&gt;10,1.1*AR229,(1+$AI229/100)*AR229)))</f>
        <v>1.4728999999999999</v>
      </c>
      <c r="AT229" s="1042">
        <f>IF($AK229="n/a",1.03*AS229,IF($AK229&lt;0,1.01*AS229,IF($AK229&gt;10,1.1*AS229,(1+$AK229/100)*AS229)))</f>
        <v>1.62019</v>
      </c>
      <c r="AU229" s="1042">
        <f>IF($AK229="n/a",1.03*AT229,IF($AK229&lt;0,1.01*AT229,IF($AK229&gt;10,1.1*AT229,(1+$AK229/100)*AT229)))</f>
        <v>1.7822090000000002</v>
      </c>
      <c r="AV229" s="1042">
        <f>IF($AK229="n/a",1.03*AU229,IF($AK229&lt;0,1.01*AU229,IF($AK229&gt;10,1.1*AU229,(1+$AK229/100)*AU229)))</f>
        <v>1.9604299000000003</v>
      </c>
      <c r="AW229" s="766">
        <f>SUM(AR229:AV229)</f>
        <v>8.1747288999999999</v>
      </c>
      <c r="AX229" s="877">
        <f>AW229/I229*100</f>
        <v>11.465257924263675</v>
      </c>
      <c r="AY229" s="1212">
        <v>1.48</v>
      </c>
      <c r="AZ229" s="1028">
        <v>6.69</v>
      </c>
      <c r="BA229" s="1028">
        <v>-12.97</v>
      </c>
      <c r="BB229" s="1028">
        <v>-2.52</v>
      </c>
      <c r="BC229" s="1028">
        <v>-3.8600000000000003</v>
      </c>
      <c r="BE229" s="721">
        <v>2011</v>
      </c>
      <c r="BF229" s="1057">
        <f>IF(BE229&gt;2008,0,IF(BE229&gt;2001,1,IF(BE229&gt;1990,2,IF(BE229&gt;1980,3,IF(BE229&gt;1973,4,IF(BE229&gt;1970,5,IF(BE229&gt;1960,6,IF(BE229&gt;1958,7,IF(BE229&gt;1953,8,9)))))))))</f>
        <v>0</v>
      </c>
    </row>
    <row r="230" spans="1:58" ht="11.25" customHeight="1" x14ac:dyDescent="0.2">
      <c r="A230" s="1036" t="s">
        <v>4396</v>
      </c>
      <c r="B230" s="681" t="s">
        <v>3858</v>
      </c>
      <c r="C230" s="1181" t="s">
        <v>4283</v>
      </c>
      <c r="D230" s="1181" t="s">
        <v>4433</v>
      </c>
      <c r="E230" s="857">
        <v>5</v>
      </c>
      <c r="F230" s="1245">
        <v>845</v>
      </c>
      <c r="G230" s="1209" t="s">
        <v>107</v>
      </c>
      <c r="H230" s="1209" t="s">
        <v>107</v>
      </c>
      <c r="I230" s="1030">
        <v>70.400000000000006</v>
      </c>
      <c r="J230" s="766">
        <f>(M230/I230)*100</f>
        <v>1.0795454545454544</v>
      </c>
      <c r="K230" s="1033">
        <v>0.19</v>
      </c>
      <c r="L230" s="1043">
        <v>4</v>
      </c>
      <c r="M230" s="756">
        <f>K230*L230</f>
        <v>0.76</v>
      </c>
      <c r="N230" s="1026" t="s">
        <v>108</v>
      </c>
      <c r="O230" s="860">
        <v>0.16</v>
      </c>
      <c r="P230" s="1016">
        <v>43406</v>
      </c>
      <c r="Q230" s="1016">
        <v>43418</v>
      </c>
      <c r="R230" s="756">
        <f>(K230-O230)/O230*100</f>
        <v>18.75</v>
      </c>
      <c r="S230" s="824">
        <f>IF(INDEX(Historical!$D$7:$D$1455,MATCH(B230,Historical!$B$7:$B$1455,0))=0,"n/a",(INDEX(Historical!$C$7:$C$1455,MATCH(B230,Historical!$B$7:$B$1455,0))/INDEX(Historical!$D$7:$D$1455,MATCH(B230,Historical!$B$7:$B$1455,0))-1)*100)</f>
        <v>15.999999999999993</v>
      </c>
      <c r="T230" s="824">
        <f>IF(INDEX(Historical!$F$7:$F$1455,MATCH(B230,Historical!$B$7:$B$1455,0))=0,"n/a",((INDEX(Historical!$C$7:$C$1455,MATCH(B230,Historical!$B$7:$B$1455,0))/INDEX(Historical!$F$7:$F$1455,MATCH(B230,Historical!$B$7:$B$1455,0)))^(1/3)-1)*100)</f>
        <v>79.670177914305242</v>
      </c>
      <c r="U230" s="824" t="str">
        <f>IF(INDEX(Historical!$I$7:$I$1455,MATCH(B230,Historical!$B$7:$B$1455,0))=0,"n/a",((INDEX(Historical!$C$7:$C$1455,MATCH(B230,Historical!$B$7:$B$1455,0))/INDEX(Historical!$I$7:$I$1455,MATCH(B230,Historical!$B$7:$B$1455,0)))^(1/5)-1)*100)</f>
        <v>n/a</v>
      </c>
      <c r="V230" s="824" t="str">
        <f>IF(INDEX(Historical!$O$7:$O$1455,MATCH(B230,Historical!$B$7:$B$1455,0))=0,"n/a",((INDEX(Historical!$C$7:$C$1455,MATCH(B230,Historical!$B$7:$B$1455,0))/INDEX(Historical!$O$7:$O$1455,MATCH(B230,Historical!$B$7:$B$1455,0)))^(1/10)-1)*100)</f>
        <v>n/a</v>
      </c>
      <c r="W230" s="825" t="str">
        <f>IF(OR(U230&lt;=0,U230="n/a",V230&lt;=0,V230="n/a"),"n/a",U230/V230)</f>
        <v>n/a</v>
      </c>
      <c r="X230" s="826" t="str">
        <f>IF(OR(AJ230&lt;=0,AJ230="n/a",U230&lt;=0,U230="n/a"),"n/a",U230/AJ230)</f>
        <v>n/a</v>
      </c>
      <c r="Y230" s="777"/>
      <c r="Z230" s="766">
        <f>IF(OR(AC230&lt;0.01,AC230="n/a"),"n/a",M230/AC230*100)</f>
        <v>32.900432900432904</v>
      </c>
      <c r="AA230" s="1042">
        <f>IF(OR(AC230&lt;0.01,AC230="n/a"),"n/a",I230/AC230)</f>
        <v>30.476190476190478</v>
      </c>
      <c r="AB230" s="1043">
        <v>12</v>
      </c>
      <c r="AC230" s="1021">
        <v>2.31</v>
      </c>
      <c r="AD230" s="1021">
        <v>1.91</v>
      </c>
      <c r="AE230" s="1021">
        <v>6.13</v>
      </c>
      <c r="AF230" s="1021">
        <v>3.32</v>
      </c>
      <c r="AG230" s="1021">
        <v>5.7</v>
      </c>
      <c r="AH230" s="1021">
        <v>16.600000000000001</v>
      </c>
      <c r="AI230" s="1021">
        <v>16.669999999999998</v>
      </c>
      <c r="AJ230" s="1021">
        <v>4.3</v>
      </c>
      <c r="AK230" s="1021">
        <v>16</v>
      </c>
      <c r="AL230" s="1034">
        <v>7180</v>
      </c>
      <c r="AM230" s="1028">
        <v>0.5</v>
      </c>
      <c r="AN230" s="1021">
        <v>0</v>
      </c>
      <c r="AO230" s="868" t="str">
        <f>IF(U230="n/a","n/a",IF(AA230&lt;0,"n/a",IF(AA230="n/a","n/a",J230+U230-AA230)))</f>
        <v>n/a</v>
      </c>
      <c r="AP230" s="869" t="str">
        <f>IF(U230="n/a","n/a",J230+U230)</f>
        <v>n/a</v>
      </c>
      <c r="AQ230" s="1044">
        <f>IF(OR(AC230&lt;0.01,AF230="n/a"),"n/a",(I230/SQRT(22.5*AC230*(I230/AF230))-1)*100)</f>
        <v>112.05969010944101</v>
      </c>
      <c r="AR230" s="766">
        <f>INDEX(Historical!$C$7:$C$1455,MATCH(B230,Historical!$B$7:$B$1455,0))*IF(AH230="n/a",1.03,IF(AH230&lt;0,1.01,IF(AH230&gt;10,1.1,(1+AH230/100))))</f>
        <v>0.63800000000000001</v>
      </c>
      <c r="AS230" s="1042">
        <f>IF($AI230="n/a",1.03*AR230,IF($AI230&lt;0,1.01*AR230,IF($AI230&gt;10,1.1*AR230,(1+$AI230/100)*AR230)))</f>
        <v>0.70180000000000009</v>
      </c>
      <c r="AT230" s="1042">
        <f>IF($AK230="n/a",1.03*AS230,IF($AK230&lt;0,1.01*AS230,IF($AK230&gt;10,1.1*AS230,(1+$AK230/100)*AS230)))</f>
        <v>0.77198000000000011</v>
      </c>
      <c r="AU230" s="1042">
        <f>IF($AK230="n/a",1.03*AT230,IF($AK230&lt;0,1.01*AT230,IF($AK230&gt;10,1.1*AT230,(1+$AK230/100)*AT230)))</f>
        <v>0.84917800000000021</v>
      </c>
      <c r="AV230" s="1042">
        <f>IF($AK230="n/a",1.03*AU230,IF($AK230&lt;0,1.01*AU230,IF($AK230&gt;10,1.1*AU230,(1+$AK230/100)*AU230)))</f>
        <v>0.93409580000000025</v>
      </c>
      <c r="AW230" s="766">
        <f>SUM(AR230:AV230)</f>
        <v>3.8950538000000008</v>
      </c>
      <c r="AX230" s="877">
        <f>AW230/I230*100</f>
        <v>5.5327468750000008</v>
      </c>
      <c r="AY230" s="1212">
        <v>0.74</v>
      </c>
      <c r="AZ230" s="1028">
        <v>20.61</v>
      </c>
      <c r="BA230" s="1028">
        <v>-5.24</v>
      </c>
      <c r="BB230" s="1028">
        <v>2.73</v>
      </c>
      <c r="BC230" s="1028">
        <v>6.81</v>
      </c>
      <c r="BE230" s="721">
        <v>2014</v>
      </c>
      <c r="BF230" s="1057">
        <f>IF(BE230&gt;2008,0,IF(BE230&gt;2001,1,IF(BE230&gt;1990,2,IF(BE230&gt;1980,3,IF(BE230&gt;1973,4,IF(BE230&gt;1970,5,IF(BE230&gt;1960,6,IF(BE230&gt;1958,7,IF(BE230&gt;1953,8,9)))))))))</f>
        <v>0</v>
      </c>
    </row>
    <row r="231" spans="1:58" ht="11.25" customHeight="1" x14ac:dyDescent="0.2">
      <c r="A231" s="1027" t="s">
        <v>546</v>
      </c>
      <c r="B231" s="1031" t="s">
        <v>547</v>
      </c>
      <c r="C231" s="1181" t="s">
        <v>132</v>
      </c>
      <c r="D231" s="1181" t="s">
        <v>4423</v>
      </c>
      <c r="E231" s="857">
        <v>15</v>
      </c>
      <c r="F231" s="1245">
        <v>232</v>
      </c>
      <c r="G231" s="1245" t="s">
        <v>38</v>
      </c>
      <c r="H231" s="1245" t="s">
        <v>116</v>
      </c>
      <c r="I231" s="1030">
        <v>74.5</v>
      </c>
      <c r="J231" s="766">
        <f>(M231/I231)*100</f>
        <v>4.4832214765100673</v>
      </c>
      <c r="K231" s="1033">
        <v>0.83499999999999996</v>
      </c>
      <c r="L231" s="1043">
        <v>4</v>
      </c>
      <c r="M231" s="756">
        <f>K231*L231</f>
        <v>3.34</v>
      </c>
      <c r="N231" s="1026" t="s">
        <v>329</v>
      </c>
      <c r="O231" s="860">
        <v>0.77</v>
      </c>
      <c r="P231" s="1016">
        <v>43160</v>
      </c>
      <c r="Q231" s="1016">
        <v>43179</v>
      </c>
      <c r="R231" s="756">
        <f>(K231-O231)/O231*100</f>
        <v>8.4415584415584348</v>
      </c>
      <c r="S231" s="824">
        <f>IF(INDEX(Historical!$D$7:$D$1455,MATCH(B231,Historical!$B$7:$B$1455,0))=0,"n/a",(INDEX(Historical!$C$7:$C$1455,MATCH(B231,Historical!$B$7:$B$1455,0))/INDEX(Historical!$D$7:$D$1455,MATCH(B231,Historical!$B$7:$B$1455,0))-1)*100)</f>
        <v>19.285714285714285</v>
      </c>
      <c r="T231" s="824">
        <f>IF(INDEX(Historical!$F$7:$F$1455,MATCH(B231,Historical!$B$7:$B$1455,0))=0,"n/a",((INDEX(Historical!$C$7:$C$1455,MATCH(B231,Historical!$B$7:$B$1455,0))/INDEX(Historical!$F$7:$F$1455,MATCH(B231,Historical!$B$7:$B$1455,0)))^(1/3)-1)*100)</f>
        <v>11.646490253324338</v>
      </c>
      <c r="U231" s="824">
        <f>IF(INDEX(Historical!$I$7:$I$1455,MATCH(B231,Historical!$B$7:$B$1455,0))=0,"n/a",((INDEX(Historical!$C$7:$C$1455,MATCH(B231,Historical!$B$7:$B$1455,0))/INDEX(Historical!$I$7:$I$1455,MATCH(B231,Historical!$B$7:$B$1455,0)))^(1/5)-1)*100)</f>
        <v>9.6207583834079244</v>
      </c>
      <c r="V231" s="824">
        <f>IF(INDEX(Historical!$O$7:$O$1455,MATCH(B231,Historical!$B$7:$B$1455,0))=0,"n/a",((INDEX(Historical!$C$7:$C$1455,MATCH(B231,Historical!$B$7:$B$1455,0))/INDEX(Historical!$O$7:$O$1455,MATCH(B231,Historical!$B$7:$B$1455,0)))^(1/10)-1)*100)</f>
        <v>8.6273940702599852</v>
      </c>
      <c r="W231" s="825">
        <f>IF(OR(U231&lt;=0,U231="n/a",V231&lt;=0,V231="n/a"),"n/a",U231/V231)</f>
        <v>1.1151407139929108</v>
      </c>
      <c r="X231" s="826">
        <f>IF(OR(AJ231&lt;=0,AJ231="n/a",U231&lt;=0,U231="n/a"),"n/a",U231/AJ231)</f>
        <v>1.5271045053028451</v>
      </c>
      <c r="Y231" s="789"/>
      <c r="Z231" s="766">
        <f>IF(OR(AC231&lt;0.01,AC231="n/a"),"n/a",M231/AC231*100)</f>
        <v>95.977011494252878</v>
      </c>
      <c r="AA231" s="1042">
        <f>IF(OR(AC231&lt;0.01,AC231="n/a"),"n/a",I231/AC231)</f>
        <v>21.408045977011493</v>
      </c>
      <c r="AB231" s="1043">
        <v>12</v>
      </c>
      <c r="AC231" s="1021">
        <v>3.48</v>
      </c>
      <c r="AD231" s="1021">
        <v>3.37</v>
      </c>
      <c r="AE231" s="1021">
        <v>3.71</v>
      </c>
      <c r="AF231" s="1021">
        <v>2.64</v>
      </c>
      <c r="AG231" s="1021">
        <v>17.5</v>
      </c>
      <c r="AH231" s="1021">
        <v>-1.7999999999999998</v>
      </c>
      <c r="AI231" s="1021">
        <v>3.8699999999999997</v>
      </c>
      <c r="AJ231" s="1021">
        <v>6.3</v>
      </c>
      <c r="AK231" s="1021">
        <v>6.35</v>
      </c>
      <c r="AL231" s="1034">
        <v>48970</v>
      </c>
      <c r="AM231" s="1028">
        <v>0.33999999999999997</v>
      </c>
      <c r="AN231" s="1021">
        <v>2.0699999999999998</v>
      </c>
      <c r="AO231" s="868">
        <f>IF(U231="n/a","n/a",IF(AA231&lt;0,"n/a",IF(AA231="n/a","n/a",J231+U231-AA231)))</f>
        <v>-7.3040661170935017</v>
      </c>
      <c r="AP231" s="869">
        <f>IF(U231="n/a","n/a",J231+U231)</f>
        <v>14.103979859917992</v>
      </c>
      <c r="AQ231" s="1044">
        <f>IF(OR(AC231&lt;0.01,AF231="n/a"),"n/a",(I231/SQRT(22.5*AC231*(I231/AF231))-1)*100)</f>
        <v>58.489034151767605</v>
      </c>
      <c r="AR231" s="766">
        <f>INDEX(Historical!$C$7:$C$1455,MATCH(B231,Historical!$B$7:$B$1455,0))*IF(AH231="n/a",1.03,IF(AH231&lt;0,1.01,IF(AH231&gt;10,1.1,(1+AH231/100))))</f>
        <v>3.3733999999999997</v>
      </c>
      <c r="AS231" s="1042">
        <f>IF($AI231="n/a",1.03*AR231,IF($AI231&lt;0,1.01*AR231,IF($AI231&gt;10,1.1*AR231,(1+$AI231/100)*AR231)))</f>
        <v>3.5039505799999997</v>
      </c>
      <c r="AT231" s="1042">
        <f>IF($AK231="n/a",1.03*AS231,IF($AK231&lt;0,1.01*AS231,IF($AK231&gt;10,1.1*AS231,(1+$AK231/100)*AS231)))</f>
        <v>3.7264514418299992</v>
      </c>
      <c r="AU231" s="1042">
        <f>IF($AK231="n/a",1.03*AT231,IF($AK231&lt;0,1.01*AT231,IF($AK231&gt;10,1.1*AT231,(1+$AK231/100)*AT231)))</f>
        <v>3.9630811083862039</v>
      </c>
      <c r="AV231" s="1042">
        <f>IF($AK231="n/a",1.03*AU231,IF($AK231&lt;0,1.01*AU231,IF($AK231&gt;10,1.1*AU231,(1+$AK231/100)*AU231)))</f>
        <v>4.2147367587687272</v>
      </c>
      <c r="AW231" s="766">
        <f>SUM(AR231:AV231)</f>
        <v>18.781619888984931</v>
      </c>
      <c r="AX231" s="877">
        <f>AW231/I231*100</f>
        <v>25.210228038905946</v>
      </c>
      <c r="AY231" s="1212">
        <v>0.14000000000000001</v>
      </c>
      <c r="AZ231" s="1028">
        <v>21.08</v>
      </c>
      <c r="BA231" s="1028">
        <v>-12.659999999999998</v>
      </c>
      <c r="BB231" s="1028">
        <v>3.38</v>
      </c>
      <c r="BC231" s="1028">
        <v>7.19</v>
      </c>
      <c r="BE231" s="721">
        <v>2004</v>
      </c>
      <c r="BF231" s="1057">
        <f>IF(BE231&gt;2008,0,IF(BE231&gt;2001,1,IF(BE231&gt;1990,2,IF(BE231&gt;1980,3,IF(BE231&gt;1973,4,IF(BE231&gt;1970,5,IF(BE231&gt;1960,6,IF(BE231&gt;1958,7,IF(BE231&gt;1953,8,9)))))))))</f>
        <v>1</v>
      </c>
    </row>
    <row r="232" spans="1:58" ht="11.25" customHeight="1" x14ac:dyDescent="0.2">
      <c r="A232" s="1027" t="s">
        <v>1131</v>
      </c>
      <c r="B232" s="1031" t="s">
        <v>1132</v>
      </c>
      <c r="C232" s="1181" t="s">
        <v>248</v>
      </c>
      <c r="D232" s="1181" t="s">
        <v>4448</v>
      </c>
      <c r="E232" s="857">
        <v>6</v>
      </c>
      <c r="F232" s="1245">
        <v>692</v>
      </c>
      <c r="G232" s="1245" t="s">
        <v>116</v>
      </c>
      <c r="H232" s="1245" t="s">
        <v>116</v>
      </c>
      <c r="I232" s="1030">
        <v>277.32</v>
      </c>
      <c r="J232" s="766">
        <f>(M232/I232)*100</f>
        <v>0.79330737054666089</v>
      </c>
      <c r="K232" s="1033">
        <v>0.55000000000000004</v>
      </c>
      <c r="L232" s="1043">
        <v>4</v>
      </c>
      <c r="M232" s="756">
        <f>K232*L232</f>
        <v>2.2000000000000002</v>
      </c>
      <c r="N232" s="1026" t="s">
        <v>322</v>
      </c>
      <c r="O232" s="860">
        <v>0.46</v>
      </c>
      <c r="P232" s="1016">
        <v>43173</v>
      </c>
      <c r="Q232" s="1016">
        <v>43189</v>
      </c>
      <c r="R232" s="756">
        <f>(K232-O232)/O232*100</f>
        <v>19.565217391304351</v>
      </c>
      <c r="S232" s="824">
        <f>IF(INDEX(Historical!$D$7:$D$1455,MATCH(B232,Historical!$B$7:$B$1455,0))=0,"n/a",(INDEX(Historical!$C$7:$C$1455,MATCH(B232,Historical!$B$7:$B$1455,0))/INDEX(Historical!$D$7:$D$1455,MATCH(B232,Historical!$B$7:$B$1455,0))-1)*100)</f>
        <v>21.052631578947366</v>
      </c>
      <c r="T232" s="824">
        <f>IF(INDEX(Historical!$F$7:$F$1455,MATCH(B232,Historical!$B$7:$B$1455,0))=0,"n/a",((INDEX(Historical!$C$7:$C$1455,MATCH(B232,Historical!$B$7:$B$1455,0))/INDEX(Historical!$F$7:$F$1455,MATCH(B232,Historical!$B$7:$B$1455,0)))^(1/3)-1)*100)</f>
        <v>22.538513504568325</v>
      </c>
      <c r="U232" s="824" t="str">
        <f>IF(INDEX(Historical!$I$7:$I$1455,MATCH(B232,Historical!$B$7:$B$1455,0))=0,"n/a",((INDEX(Historical!$C$7:$C$1455,MATCH(B232,Historical!$B$7:$B$1455,0))/INDEX(Historical!$I$7:$I$1455,MATCH(B232,Historical!$B$7:$B$1455,0)))^(1/5)-1)*100)</f>
        <v>n/a</v>
      </c>
      <c r="V232" s="824" t="str">
        <f>IF(INDEX(Historical!$O$7:$O$1455,MATCH(B232,Historical!$B$7:$B$1455,0))=0,"n/a",((INDEX(Historical!$C$7:$C$1455,MATCH(B232,Historical!$B$7:$B$1455,0))/INDEX(Historical!$O$7:$O$1455,MATCH(B232,Historical!$B$7:$B$1455,0)))^(1/10)-1)*100)</f>
        <v>n/a</v>
      </c>
      <c r="W232" s="825" t="str">
        <f>IF(OR(U232&lt;=0,U232="n/a",V232&lt;=0,V232="n/a"),"n/a",U232/V232)</f>
        <v>n/a</v>
      </c>
      <c r="X232" s="826" t="str">
        <f>IF(OR(AJ232&lt;=0,AJ232="n/a",U232&lt;=0,U232="n/a"),"n/a",U232/AJ232)</f>
        <v>n/a</v>
      </c>
      <c r="Y232" s="777"/>
      <c r="Z232" s="766">
        <f>IF(OR(AC232&lt;0.01,AC232="n/a"),"n/a",M232/AC232*100)</f>
        <v>27.918781725888326</v>
      </c>
      <c r="AA232" s="1042">
        <f>IF(OR(AC232&lt;0.01,AC232="n/a"),"n/a",I232/AC232)</f>
        <v>35.192893401015226</v>
      </c>
      <c r="AB232" s="1043">
        <v>12</v>
      </c>
      <c r="AC232" s="1021">
        <v>7.88</v>
      </c>
      <c r="AD232" s="1021">
        <v>1.7</v>
      </c>
      <c r="AE232" s="1021">
        <v>3.56</v>
      </c>
      <c r="AF232" s="1021" t="s">
        <v>138</v>
      </c>
      <c r="AG232" s="1021">
        <v>-12</v>
      </c>
      <c r="AH232" s="1021">
        <v>35.6</v>
      </c>
      <c r="AI232" s="1021">
        <v>12.590000000000002</v>
      </c>
      <c r="AJ232" s="1021">
        <v>25.1</v>
      </c>
      <c r="AK232" s="1021">
        <v>20.73</v>
      </c>
      <c r="AL232" s="1034">
        <v>11530</v>
      </c>
      <c r="AM232" s="1028">
        <v>0.2</v>
      </c>
      <c r="AN232" s="1021" t="s">
        <v>138</v>
      </c>
      <c r="AO232" s="868" t="str">
        <f>IF(U232="n/a","n/a",IF(AA232&lt;0,"n/a",IF(AA232="n/a","n/a",J232+U232-AA232)))</f>
        <v>n/a</v>
      </c>
      <c r="AP232" s="869" t="str">
        <f>IF(U232="n/a","n/a",J232+U232)</f>
        <v>n/a</v>
      </c>
      <c r="AQ232" s="1044" t="str">
        <f>IF(OR(AC232&lt;0.01,AF232="n/a"),"n/a",(I232/SQRT(22.5*AC232*(I232/AF232))-1)*100)</f>
        <v>n/a</v>
      </c>
      <c r="AR232" s="766">
        <f>INDEX(Historical!$C$7:$C$1455,MATCH(B232,Historical!$B$7:$B$1455,0))*IF(AH232="n/a",1.03,IF(AH232&lt;0,1.01,IF(AH232&gt;10,1.1,(1+AH232/100))))</f>
        <v>2.0240000000000005</v>
      </c>
      <c r="AS232" s="1042">
        <f>IF($AI232="n/a",1.03*AR232,IF($AI232&lt;0,1.01*AR232,IF($AI232&gt;10,1.1*AR232,(1+$AI232/100)*AR232)))</f>
        <v>2.2264000000000008</v>
      </c>
      <c r="AT232" s="1042">
        <f>IF($AK232="n/a",1.03*AS232,IF($AK232&lt;0,1.01*AS232,IF($AK232&gt;10,1.1*AS232,(1+$AK232/100)*AS232)))</f>
        <v>2.449040000000001</v>
      </c>
      <c r="AU232" s="1042">
        <f>IF($AK232="n/a",1.03*AT232,IF($AK232&lt;0,1.01*AT232,IF($AK232&gt;10,1.1*AT232,(1+$AK232/100)*AT232)))</f>
        <v>2.6939440000000014</v>
      </c>
      <c r="AV232" s="1042">
        <f>IF($AK232="n/a",1.03*AU232,IF($AK232&lt;0,1.01*AU232,IF($AK232&gt;10,1.1*AU232,(1+$AK232/100)*AU232)))</f>
        <v>2.9633384000000018</v>
      </c>
      <c r="AW232" s="766">
        <f>SUM(AR232:AV232)</f>
        <v>12.356722400000004</v>
      </c>
      <c r="AX232" s="877">
        <f>AW232/I232*100</f>
        <v>4.4557631616904674</v>
      </c>
      <c r="AY232" s="1212">
        <v>0.44</v>
      </c>
      <c r="AZ232" s="1028">
        <v>56.47</v>
      </c>
      <c r="BA232" s="1028">
        <v>-9.1800000000000015</v>
      </c>
      <c r="BB232" s="1028">
        <v>2.06</v>
      </c>
      <c r="BC232" s="1028">
        <v>5.82</v>
      </c>
      <c r="BE232" s="721">
        <v>2013</v>
      </c>
      <c r="BF232" s="1057">
        <f>IF(BE232&gt;2008,0,IF(BE232&gt;2001,1,IF(BE232&gt;1990,2,IF(BE232&gt;1980,3,IF(BE232&gt;1973,4,IF(BE232&gt;1970,5,IF(BE232&gt;1960,6,IF(BE232&gt;1958,7,IF(BE232&gt;1953,8,9)))))))))</f>
        <v>0</v>
      </c>
    </row>
    <row r="233" spans="1:58" ht="11.25" customHeight="1" x14ac:dyDescent="0.2">
      <c r="A233" s="1019" t="s">
        <v>1133</v>
      </c>
      <c r="B233" s="1031" t="s">
        <v>1134</v>
      </c>
      <c r="C233" s="1181" t="s">
        <v>124</v>
      </c>
      <c r="D233" s="1181" t="s">
        <v>4461</v>
      </c>
      <c r="E233" s="857">
        <v>9</v>
      </c>
      <c r="F233" s="1245">
        <v>363</v>
      </c>
      <c r="G233" s="1209" t="s">
        <v>107</v>
      </c>
      <c r="H233" s="1209" t="s">
        <v>107</v>
      </c>
      <c r="I233" s="1030">
        <v>43.58</v>
      </c>
      <c r="J233" s="766">
        <f>(M233/I233)*100</f>
        <v>3.9926571821936672</v>
      </c>
      <c r="K233" s="1033">
        <v>0.435</v>
      </c>
      <c r="L233" s="1043">
        <v>4</v>
      </c>
      <c r="M233" s="756">
        <f>K233*L233</f>
        <v>1.74</v>
      </c>
      <c r="N233" s="1026" t="s">
        <v>497</v>
      </c>
      <c r="O233" s="860">
        <v>0.41499999999999998</v>
      </c>
      <c r="P233" s="1016">
        <v>43189</v>
      </c>
      <c r="Q233" s="1016">
        <v>43205</v>
      </c>
      <c r="R233" s="756">
        <f>(K233-O233)/O233*100</f>
        <v>4.8192771084337398</v>
      </c>
      <c r="S233" s="824">
        <f>IF(INDEX(Historical!$D$7:$D$1455,MATCH(B233,Historical!$B$7:$B$1455,0))=0,"n/a",(INDEX(Historical!$C$7:$C$1455,MATCH(B233,Historical!$B$7:$B$1455,0))/INDEX(Historical!$D$7:$D$1455,MATCH(B233,Historical!$B$7:$B$1455,0))-1)*100)</f>
        <v>1.8404907975460238</v>
      </c>
      <c r="T233" s="824">
        <f>IF(INDEX(Historical!$F$7:$F$1455,MATCH(B233,Historical!$B$7:$B$1455,0))=0,"n/a",((INDEX(Historical!$C$7:$C$1455,MATCH(B233,Historical!$B$7:$B$1455,0))/INDEX(Historical!$F$7:$F$1455,MATCH(B233,Historical!$B$7:$B$1455,0)))^(1/3)-1)*100)</f>
        <v>8.4896342939231761</v>
      </c>
      <c r="U233" s="824">
        <f>IF(INDEX(Historical!$I$7:$I$1455,MATCH(B233,Historical!$B$7:$B$1455,0))=0,"n/a",((INDEX(Historical!$C$7:$C$1455,MATCH(B233,Historical!$B$7:$B$1455,0))/INDEX(Historical!$I$7:$I$1455,MATCH(B233,Historical!$B$7:$B$1455,0)))^(1/5)-1)*100)</f>
        <v>14.324110877035867</v>
      </c>
      <c r="V233" s="824" t="str">
        <f>IF(INDEX(Historical!$O$7:$O$1455,MATCH(B233,Historical!$B$7:$B$1455,0))=0,"n/a",((INDEX(Historical!$C$7:$C$1455,MATCH(B233,Historical!$B$7:$B$1455,0))/INDEX(Historical!$O$7:$O$1455,MATCH(B233,Historical!$B$7:$B$1455,0)))^(1/10)-1)*100)</f>
        <v>n/a</v>
      </c>
      <c r="W233" s="825" t="str">
        <f>IF(OR(U233&lt;=0,U233="n/a",V233&lt;=0,V233="n/a"),"n/a",U233/V233)</f>
        <v>n/a</v>
      </c>
      <c r="X233" s="826" t="str">
        <f>IF(OR(AJ233&lt;=0,AJ233="n/a",U233&lt;=0,U233="n/a"),"n/a",U233/AJ233)</f>
        <v>n/a</v>
      </c>
      <c r="Y233" s="1032" t="s">
        <v>4130</v>
      </c>
      <c r="Z233" s="766" t="str">
        <f>IF(OR(AC233&lt;0.01,AC233="n/a"),"n/a",M233/AC233*100)</f>
        <v>n/a</v>
      </c>
      <c r="AA233" s="1042" t="str">
        <f>IF(OR(AC233&lt;0.01,AC233="n/a"),"n/a",I233/AC233)</f>
        <v>n/a</v>
      </c>
      <c r="AB233" s="1043">
        <v>12</v>
      </c>
      <c r="AC233" s="1021">
        <v>-5.24</v>
      </c>
      <c r="AD233" s="1021" t="s">
        <v>138</v>
      </c>
      <c r="AE233" s="1021">
        <v>0.51</v>
      </c>
      <c r="AF233" s="1021">
        <v>1.07</v>
      </c>
      <c r="AG233" s="1021">
        <v>-7.6</v>
      </c>
      <c r="AH233" s="1023">
        <v>-410.9</v>
      </c>
      <c r="AI233" s="1023">
        <v>10.68</v>
      </c>
      <c r="AJ233" s="1021">
        <v>-36.1</v>
      </c>
      <c r="AK233" s="1021">
        <v>5</v>
      </c>
      <c r="AL233" s="1034">
        <v>2750</v>
      </c>
      <c r="AM233" s="1028">
        <v>0.1</v>
      </c>
      <c r="AN233" s="1021">
        <v>0.43</v>
      </c>
      <c r="AO233" s="868" t="str">
        <f>IF(U233="n/a","n/a",IF(AA233&lt;0,"n/a",IF(AA233="n/a","n/a",J233+U233-AA233)))</f>
        <v>n/a</v>
      </c>
      <c r="AP233" s="869">
        <f>IF(U233="n/a","n/a",J233+U233)</f>
        <v>18.316768059229535</v>
      </c>
      <c r="AQ233" s="1044" t="str">
        <f>IF(OR(AC233&lt;0.01,AF233="n/a"),"n/a",(I233/SQRT(22.5*AC233*(I233/AF233))-1)*100)</f>
        <v>n/a</v>
      </c>
      <c r="AR233" s="766">
        <f>INDEX(Historical!$C$7:$C$1455,MATCH(B233,Historical!$B$7:$B$1455,0))*IF(AH233="n/a",1.03,IF(AH233&lt;0,1.01,IF(AH233&gt;10,1.1,(1+AH233/100))))</f>
        <v>1.6765999999999999</v>
      </c>
      <c r="AS233" s="1042">
        <f>IF($AI233="n/a",1.03*AR233,IF($AI233&lt;0,1.01*AR233,IF($AI233&gt;10,1.1*AR233,(1+$AI233/100)*AR233)))</f>
        <v>1.84426</v>
      </c>
      <c r="AT233" s="1042">
        <f>IF($AK233="n/a",1.03*AS233,IF($AK233&lt;0,1.01*AS233,IF($AK233&gt;10,1.1*AS233,(1+$AK233/100)*AS233)))</f>
        <v>1.9364730000000001</v>
      </c>
      <c r="AU233" s="1042">
        <f>IF($AK233="n/a",1.03*AT233,IF($AK233&lt;0,1.01*AT233,IF($AK233&gt;10,1.1*AT233,(1+$AK233/100)*AT233)))</f>
        <v>2.03329665</v>
      </c>
      <c r="AV233" s="1042">
        <f>IF($AK233="n/a",1.03*AU233,IF($AK233&lt;0,1.01*AU233,IF($AK233&gt;10,1.1*AU233,(1+$AK233/100)*AU233)))</f>
        <v>2.1349614825000001</v>
      </c>
      <c r="AW233" s="766">
        <f>SUM(AR233:AV233)</f>
        <v>9.6255911325000003</v>
      </c>
      <c r="AX233" s="877">
        <f>AW233/I233*100</f>
        <v>22.087175613813677</v>
      </c>
      <c r="AY233" s="1212">
        <v>1.6</v>
      </c>
      <c r="AZ233" s="1028">
        <v>7.02</v>
      </c>
      <c r="BA233" s="1028">
        <v>-20.04</v>
      </c>
      <c r="BB233" s="1028">
        <v>-7.93</v>
      </c>
      <c r="BC233" s="1028">
        <v>-8.01</v>
      </c>
      <c r="BE233" s="721">
        <v>2010</v>
      </c>
      <c r="BF233" s="1057">
        <f>IF(BE233&gt;2008,0,IF(BE233&gt;2001,1,IF(BE233&gt;1990,2,IF(BE233&gt;1980,3,IF(BE233&gt;1973,4,IF(BE233&gt;1970,5,IF(BE233&gt;1960,6,IF(BE233&gt;1958,7,IF(BE233&gt;1953,8,9)))))))))</f>
        <v>0</v>
      </c>
    </row>
    <row r="234" spans="1:58" ht="11.25" customHeight="1" x14ac:dyDescent="0.2">
      <c r="A234" s="1019" t="s">
        <v>209</v>
      </c>
      <c r="B234" s="1031" t="s">
        <v>210</v>
      </c>
      <c r="C234" s="1181" t="s">
        <v>113</v>
      </c>
      <c r="D234" s="1181" t="s">
        <v>214</v>
      </c>
      <c r="E234" s="857">
        <v>32</v>
      </c>
      <c r="F234" s="1245">
        <v>86</v>
      </c>
      <c r="G234" s="1245" t="s">
        <v>38</v>
      </c>
      <c r="H234" s="1245" t="s">
        <v>38</v>
      </c>
      <c r="I234" s="1021">
        <v>56.04</v>
      </c>
      <c r="J234" s="766">
        <f>(M234/I234)*100</f>
        <v>1.3561741613133478</v>
      </c>
      <c r="K234" s="1040">
        <v>0.19</v>
      </c>
      <c r="L234" s="1043">
        <v>4</v>
      </c>
      <c r="M234" s="756">
        <f>K234*L234</f>
        <v>0.76</v>
      </c>
      <c r="N234" s="1026" t="s">
        <v>211</v>
      </c>
      <c r="O234" s="861">
        <v>0.18</v>
      </c>
      <c r="P234" s="1016">
        <v>43259</v>
      </c>
      <c r="Q234" s="1016">
        <v>43279</v>
      </c>
      <c r="R234" s="756">
        <f>(K234-O234)/O234*100</f>
        <v>5.5555555555555607</v>
      </c>
      <c r="S234" s="824">
        <f>IF(INDEX(Historical!$D$7:$D$1455,MATCH(B234,Historical!$B$7:$B$1455,0))=0,"n/a",(INDEX(Historical!$C$7:$C$1455,MATCH(B234,Historical!$B$7:$B$1455,0))/INDEX(Historical!$D$7:$D$1455,MATCH(B234,Historical!$B$7:$B$1455,0))-1)*100)</f>
        <v>2.1582733812949728</v>
      </c>
      <c r="T234" s="824">
        <f>IF(INDEX(Historical!$F$7:$F$1455,MATCH(B234,Historical!$B$7:$B$1455,0))=0,"n/a",((INDEX(Historical!$C$7:$C$1455,MATCH(B234,Historical!$B$7:$B$1455,0))/INDEX(Historical!$F$7:$F$1455,MATCH(B234,Historical!$B$7:$B$1455,0)))^(1/3)-1)*100)</f>
        <v>3.7914408980416647</v>
      </c>
      <c r="U234" s="824">
        <f>IF(INDEX(Historical!$I$7:$I$1455,MATCH(B234,Historical!$B$7:$B$1455,0))=0,"n/a",((INDEX(Historical!$C$7:$C$1455,MATCH(B234,Historical!$B$7:$B$1455,0))/INDEX(Historical!$I$7:$I$1455,MATCH(B234,Historical!$B$7:$B$1455,0)))^(1/5)-1)*100)</f>
        <v>15.196175519870758</v>
      </c>
      <c r="V234" s="824">
        <f>IF(INDEX(Historical!$O$7:$O$1455,MATCH(B234,Historical!$B$7:$B$1455,0))=0,"n/a",((INDEX(Historical!$C$7:$C$1455,MATCH(B234,Historical!$B$7:$B$1455,0))/INDEX(Historical!$O$7:$O$1455,MATCH(B234,Historical!$B$7:$B$1455,0)))^(1/10)-1)*100)</f>
        <v>14.09076043147155</v>
      </c>
      <c r="W234" s="825">
        <f>IF(OR(U234&lt;=0,U234="n/a",V234&lt;=0,V234="n/a"),"n/a",U234/V234)</f>
        <v>1.0784496403707409</v>
      </c>
      <c r="X234" s="826" t="str">
        <f>IF(OR(AJ234&lt;=0,AJ234="n/a",U234&lt;=0,U234="n/a"),"n/a",U234/AJ234)</f>
        <v>n/a</v>
      </c>
      <c r="Y234" s="1032"/>
      <c r="Z234" s="766">
        <f>IF(OR(AC234&lt;0.01,AC234="n/a"),"n/a",M234/AC234*100)</f>
        <v>51.006711409395976</v>
      </c>
      <c r="AA234" s="1042">
        <f>IF(OR(AC234&lt;0.01,AC234="n/a"),"n/a",I234/AC234)</f>
        <v>37.61073825503356</v>
      </c>
      <c r="AB234" s="1043">
        <v>7</v>
      </c>
      <c r="AC234" s="1021">
        <v>1.49</v>
      </c>
      <c r="AD234" s="1021">
        <v>3.77</v>
      </c>
      <c r="AE234" s="1021">
        <v>2.64</v>
      </c>
      <c r="AF234" s="1021">
        <v>8.52</v>
      </c>
      <c r="AG234" s="1021">
        <v>21.3</v>
      </c>
      <c r="AH234" s="1021">
        <v>-14.299999999999999</v>
      </c>
      <c r="AI234" s="1021">
        <v>9.74</v>
      </c>
      <c r="AJ234" s="1021">
        <v>-2</v>
      </c>
      <c r="AK234" s="1021">
        <v>10</v>
      </c>
      <c r="AL234" s="1034">
        <v>7220</v>
      </c>
      <c r="AM234" s="1028">
        <v>0.2</v>
      </c>
      <c r="AN234" s="1021">
        <v>0.64</v>
      </c>
      <c r="AO234" s="868">
        <f>IF(U234="n/a","n/a",IF(AA234&lt;0,"n/a",IF(AA234="n/a","n/a",J234+U234-AA234)))</f>
        <v>-21.058388573849456</v>
      </c>
      <c r="AP234" s="869">
        <f>IF(U234="n/a","n/a",J234+U234)</f>
        <v>16.552349681184104</v>
      </c>
      <c r="AQ234" s="1044">
        <f>IF(OR(AC234&lt;0.01,AF234="n/a"),"n/a",(I234/SQRT(22.5*AC234*(I234/AF234))-1)*100)</f>
        <v>277.38485510028141</v>
      </c>
      <c r="AR234" s="766">
        <f>INDEX(Historical!$C$7:$C$1455,MATCH(B234,Historical!$B$7:$B$1455,0))*IF(AH234="n/a",1.03,IF(AH234&lt;0,1.01,IF(AH234&gt;10,1.1,(1+AH234/100))))</f>
        <v>0.71709999999999996</v>
      </c>
      <c r="AS234" s="1042">
        <f>IF($AI234="n/a",1.03*AR234,IF($AI234&lt;0,1.01*AR234,IF($AI234&gt;10,1.1*AR234,(1+$AI234/100)*AR234)))</f>
        <v>0.78694553999999994</v>
      </c>
      <c r="AT234" s="1042">
        <f>IF($AK234="n/a",1.03*AS234,IF($AK234&lt;0,1.01*AS234,IF($AK234&gt;10,1.1*AS234,(1+$AK234/100)*AS234)))</f>
        <v>0.86564009399999997</v>
      </c>
      <c r="AU234" s="1042">
        <f>IF($AK234="n/a",1.03*AT234,IF($AK234&lt;0,1.01*AT234,IF($AK234&gt;10,1.1*AT234,(1+$AK234/100)*AT234)))</f>
        <v>0.95220410340000006</v>
      </c>
      <c r="AV234" s="1042">
        <f>IF($AK234="n/a",1.03*AU234,IF($AK234&lt;0,1.01*AU234,IF($AK234&gt;10,1.1*AU234,(1+$AK234/100)*AU234)))</f>
        <v>1.0474245137400002</v>
      </c>
      <c r="AW234" s="766">
        <f>SUM(AR234:AV234)</f>
        <v>4.3693142511400005</v>
      </c>
      <c r="AX234" s="877">
        <f>AW234/I234*100</f>
        <v>7.7967777500713789</v>
      </c>
      <c r="AY234" s="1212">
        <v>1.18</v>
      </c>
      <c r="AZ234" s="1028">
        <v>29.270000000000003</v>
      </c>
      <c r="BA234" s="1028">
        <v>-5.7</v>
      </c>
      <c r="BB234" s="1028">
        <v>2.54</v>
      </c>
      <c r="BC234" s="1028">
        <v>14.11</v>
      </c>
      <c r="BE234" s="721">
        <v>1987</v>
      </c>
      <c r="BF234" s="1057">
        <f>IF(BE234&gt;2008,0,IF(BE234&gt;2001,1,IF(BE234&gt;1990,2,IF(BE234&gt;1980,3,IF(BE234&gt;1973,4,IF(BE234&gt;1970,5,IF(BE234&gt;1960,6,IF(BE234&gt;1958,7,IF(BE234&gt;1953,8,9)))))))))</f>
        <v>3</v>
      </c>
    </row>
    <row r="235" spans="1:58" ht="11.25" customHeight="1" x14ac:dyDescent="0.2">
      <c r="A235" s="1027" t="s">
        <v>548</v>
      </c>
      <c r="B235" s="1031" t="s">
        <v>549</v>
      </c>
      <c r="C235" s="1181" t="s">
        <v>109</v>
      </c>
      <c r="D235" s="1181" t="s">
        <v>119</v>
      </c>
      <c r="E235" s="857">
        <v>16</v>
      </c>
      <c r="F235" s="1245">
        <v>205</v>
      </c>
      <c r="G235" s="1018" t="s">
        <v>38</v>
      </c>
      <c r="H235" s="1018" t="s">
        <v>38</v>
      </c>
      <c r="I235" s="1030">
        <v>14.4</v>
      </c>
      <c r="J235" s="766">
        <f>(M235/I235)*100</f>
        <v>3.958333333333333</v>
      </c>
      <c r="K235" s="1033">
        <v>0.14249999999999999</v>
      </c>
      <c r="L235" s="1043">
        <v>4</v>
      </c>
      <c r="M235" s="756">
        <f>K235*L235</f>
        <v>0.56999999999999995</v>
      </c>
      <c r="N235" s="1026" t="s">
        <v>108</v>
      </c>
      <c r="O235" s="860">
        <v>0.14000000000000001</v>
      </c>
      <c r="P235" s="1016">
        <v>43220</v>
      </c>
      <c r="Q235" s="1016">
        <v>43235</v>
      </c>
      <c r="R235" s="756">
        <f>(K235-O235)/O235*100</f>
        <v>1.7857142857142672</v>
      </c>
      <c r="S235" s="824">
        <f>IF(INDEX(Historical!$D$7:$D$1455,MATCH(B235,Historical!$B$7:$B$1455,0))=0,"n/a",(INDEX(Historical!$C$7:$C$1455,MATCH(B235,Historical!$B$7:$B$1455,0))/INDEX(Historical!$D$7:$D$1455,MATCH(B235,Historical!$B$7:$B$1455,0))-1)*100)</f>
        <v>1.8264840182648623</v>
      </c>
      <c r="T235" s="824">
        <f>IF(INDEX(Historical!$F$7:$F$1455,MATCH(B235,Historical!$B$7:$B$1455,0))=0,"n/a",((INDEX(Historical!$C$7:$C$1455,MATCH(B235,Historical!$B$7:$B$1455,0))/INDEX(Historical!$F$7:$F$1455,MATCH(B235,Historical!$B$7:$B$1455,0)))^(1/3)-1)*100)</f>
        <v>2.2173904724055893</v>
      </c>
      <c r="U235" s="824">
        <f>IF(INDEX(Historical!$I$7:$I$1455,MATCH(B235,Historical!$B$7:$B$1455,0))=0,"n/a",((INDEX(Historical!$C$7:$C$1455,MATCH(B235,Historical!$B$7:$B$1455,0))/INDEX(Historical!$I$7:$I$1455,MATCH(B235,Historical!$B$7:$B$1455,0)))^(1/5)-1)*100)</f>
        <v>2.7197728478845828</v>
      </c>
      <c r="V235" s="824">
        <f>IF(INDEX(Historical!$O$7:$O$1455,MATCH(B235,Historical!$B$7:$B$1455,0))=0,"n/a",((INDEX(Historical!$C$7:$C$1455,MATCH(B235,Historical!$B$7:$B$1455,0))/INDEX(Historical!$O$7:$O$1455,MATCH(B235,Historical!$B$7:$B$1455,0)))^(1/10)-1)*100)</f>
        <v>4.6908136292419078</v>
      </c>
      <c r="W235" s="825">
        <f>IF(OR(U235&lt;=0,U235="n/a",V235&lt;=0,V235="n/a"),"n/a",U235/V235)</f>
        <v>0.5798083366454555</v>
      </c>
      <c r="X235" s="826" t="str">
        <f>IF(OR(AJ235&lt;=0,AJ235="n/a",U235&lt;=0,U235="n/a"),"n/a",U235/AJ235)</f>
        <v>n/a</v>
      </c>
      <c r="Y235" s="1031"/>
      <c r="Z235" s="766" t="str">
        <f>IF(OR(AC235&lt;0.01,AC235="n/a"),"n/a",M235/AC235*100)</f>
        <v>n/a</v>
      </c>
      <c r="AA235" s="1042" t="str">
        <f>IF(OR(AC235&lt;0.01,AC235="n/a"),"n/a",I235/AC235)</f>
        <v>n/a</v>
      </c>
      <c r="AB235" s="1043">
        <v>12</v>
      </c>
      <c r="AC235" s="1021">
        <v>-0.74</v>
      </c>
      <c r="AD235" s="1021" t="s">
        <v>138</v>
      </c>
      <c r="AE235" s="1021">
        <v>0.51</v>
      </c>
      <c r="AF235" s="1021">
        <v>0.98</v>
      </c>
      <c r="AG235" s="1021">
        <v>-4.8</v>
      </c>
      <c r="AH235" s="1021">
        <v>-78.2</v>
      </c>
      <c r="AI235" s="1021">
        <v>312.8</v>
      </c>
      <c r="AJ235" s="1021">
        <v>-22.6</v>
      </c>
      <c r="AK235" s="1021">
        <v>10</v>
      </c>
      <c r="AL235" s="1034">
        <v>396</v>
      </c>
      <c r="AM235" s="1028">
        <v>0.89999999999999991</v>
      </c>
      <c r="AN235" s="1021">
        <v>0.16</v>
      </c>
      <c r="AO235" s="868" t="str">
        <f>IF(U235="n/a","n/a",IF(AA235&lt;0,"n/a",IF(AA235="n/a","n/a",J235+U235-AA235)))</f>
        <v>n/a</v>
      </c>
      <c r="AP235" s="869">
        <f>IF(U235="n/a","n/a",J235+U235)</f>
        <v>6.6781061812179159</v>
      </c>
      <c r="AQ235" s="1044" t="str">
        <f>IF(OR(AC235&lt;0.01,AF235="n/a"),"n/a",(I235/SQRT(22.5*AC235*(I235/AF235))-1)*100)</f>
        <v>n/a</v>
      </c>
      <c r="AR235" s="766">
        <f>INDEX(Historical!$C$7:$C$1455,MATCH(B235,Historical!$B$7:$B$1455,0))*IF(AH235="n/a",1.03,IF(AH235&lt;0,1.01,IF(AH235&gt;10,1.1,(1+AH235/100))))</f>
        <v>0.5630750000000001</v>
      </c>
      <c r="AS235" s="1042">
        <f>IF($AI235="n/a",1.03*AR235,IF($AI235&lt;0,1.01*AR235,IF($AI235&gt;10,1.1*AR235,(1+$AI235/100)*AR235)))</f>
        <v>0.61938250000000017</v>
      </c>
      <c r="AT235" s="1042">
        <f>IF($AK235="n/a",1.03*AS235,IF($AK235&lt;0,1.01*AS235,IF($AK235&gt;10,1.1*AS235,(1+$AK235/100)*AS235)))</f>
        <v>0.68132075000000025</v>
      </c>
      <c r="AU235" s="1042">
        <f>IF($AK235="n/a",1.03*AT235,IF($AK235&lt;0,1.01*AT235,IF($AK235&gt;10,1.1*AT235,(1+$AK235/100)*AT235)))</f>
        <v>0.74945282500000032</v>
      </c>
      <c r="AV235" s="1042">
        <f>IF($AK235="n/a",1.03*AU235,IF($AK235&lt;0,1.01*AU235,IF($AK235&gt;10,1.1*AU235,(1+$AK235/100)*AU235)))</f>
        <v>0.82439810750000042</v>
      </c>
      <c r="AW235" s="766">
        <f>SUM(AR235:AV235)</f>
        <v>3.4376291825000012</v>
      </c>
      <c r="AX235" s="877">
        <f>AW235/I235*100</f>
        <v>23.872424878472227</v>
      </c>
      <c r="AY235" s="1212">
        <v>0.37</v>
      </c>
      <c r="AZ235" s="1028">
        <v>13.03</v>
      </c>
      <c r="BA235" s="1028">
        <v>-21.099999999999998</v>
      </c>
      <c r="BB235" s="1028">
        <v>4.3999999999999995</v>
      </c>
      <c r="BC235" s="1028">
        <v>0.4</v>
      </c>
      <c r="BE235" s="721">
        <v>2003</v>
      </c>
      <c r="BF235" s="1057">
        <f>IF(BE235&gt;2008,0,IF(BE235&gt;2001,1,IF(BE235&gt;1990,2,IF(BE235&gt;1980,3,IF(BE235&gt;1973,4,IF(BE235&gt;1970,5,IF(BE235&gt;1960,6,IF(BE235&gt;1958,7,IF(BE235&gt;1953,8,9)))))))))</f>
        <v>1</v>
      </c>
    </row>
    <row r="236" spans="1:58" ht="11.25" customHeight="1" x14ac:dyDescent="0.2">
      <c r="A236" s="1027" t="s">
        <v>550</v>
      </c>
      <c r="B236" s="1032" t="s">
        <v>551</v>
      </c>
      <c r="C236" s="1181" t="s">
        <v>109</v>
      </c>
      <c r="D236" s="1181" t="s">
        <v>119</v>
      </c>
      <c r="E236" s="857">
        <v>16</v>
      </c>
      <c r="F236" s="1245">
        <v>206</v>
      </c>
      <c r="G236" s="1088" t="s">
        <v>107</v>
      </c>
      <c r="H236" s="1088" t="s">
        <v>107</v>
      </c>
      <c r="I236" s="1030">
        <v>12.1</v>
      </c>
      <c r="J236" s="766">
        <f>(M236/I236)*100</f>
        <v>4.1322314049586781</v>
      </c>
      <c r="K236" s="1033">
        <v>0.125</v>
      </c>
      <c r="L236" s="1043">
        <v>4</v>
      </c>
      <c r="M236" s="756">
        <f>K236*L236</f>
        <v>0.5</v>
      </c>
      <c r="N236" s="1026" t="s">
        <v>108</v>
      </c>
      <c r="O236" s="860">
        <v>0.1225</v>
      </c>
      <c r="P236" s="1016">
        <v>43220</v>
      </c>
      <c r="Q236" s="1016">
        <v>43235</v>
      </c>
      <c r="R236" s="756">
        <f>(K236-O236)/O236*100</f>
        <v>2.0408163265306141</v>
      </c>
      <c r="S236" s="824">
        <f>IF(INDEX(Historical!$D$7:$D$1455,MATCH(B236,Historical!$B$7:$B$1455,0))=0,"n/a",(INDEX(Historical!$C$7:$C$1455,MATCH(B236,Historical!$B$7:$B$1455,0))/INDEX(Historical!$D$7:$D$1455,MATCH(B236,Historical!$B$7:$B$1455,0))-1)*100)</f>
        <v>2.0942408376963373</v>
      </c>
      <c r="T236" s="824">
        <f>IF(INDEX(Historical!$F$7:$F$1455,MATCH(B236,Historical!$B$7:$B$1455,0))=0,"n/a",((INDEX(Historical!$C$7:$C$1455,MATCH(B236,Historical!$B$7:$B$1455,0))/INDEX(Historical!$F$7:$F$1455,MATCH(B236,Historical!$B$7:$B$1455,0)))^(1/3)-1)*100)</f>
        <v>1.7336304659532731</v>
      </c>
      <c r="U236" s="824">
        <f>IF(INDEX(Historical!$I$7:$I$1455,MATCH(B236,Historical!$B$7:$B$1455,0))=0,"n/a",((INDEX(Historical!$C$7:$C$1455,MATCH(B236,Historical!$B$7:$B$1455,0))/INDEX(Historical!$I$7:$I$1455,MATCH(B236,Historical!$B$7:$B$1455,0)))^(1/5)-1)*100)</f>
        <v>2.1878619308387304</v>
      </c>
      <c r="V236" s="824">
        <f>IF(INDEX(Historical!$O$7:$O$1455,MATCH(B236,Historical!$B$7:$B$1455,0))=0,"n/a",((INDEX(Historical!$C$7:$C$1455,MATCH(B236,Historical!$B$7:$B$1455,0))/INDEX(Historical!$O$7:$O$1455,MATCH(B236,Historical!$B$7:$B$1455,0)))^(1/10)-1)*100)</f>
        <v>4.8877874014372269</v>
      </c>
      <c r="W236" s="825">
        <f>IF(OR(U236&lt;=0,U236="n/a",V236&lt;=0,V236="n/a"),"n/a",U236/V236)</f>
        <v>0.44761806337882076</v>
      </c>
      <c r="X236" s="826" t="str">
        <f>IF(OR(AJ236&lt;=0,AJ236="n/a",U236&lt;=0,U236="n/a"),"n/a",U236/AJ236)</f>
        <v>n/a</v>
      </c>
      <c r="Y236" s="1031"/>
      <c r="Z236" s="766" t="str">
        <f>IF(OR(AC236&lt;0.01,AC236="n/a"),"n/a",M236/AC236*100)</f>
        <v>n/a</v>
      </c>
      <c r="AA236" s="1042" t="str">
        <f>IF(OR(AC236&lt;0.01,AC236="n/a"),"n/a",I236/AC236)</f>
        <v>n/a</v>
      </c>
      <c r="AB236" s="1043">
        <v>12</v>
      </c>
      <c r="AC236" s="1021">
        <v>-0.73</v>
      </c>
      <c r="AD236" s="1021" t="s">
        <v>138</v>
      </c>
      <c r="AE236" s="1021">
        <v>0.09</v>
      </c>
      <c r="AF236" s="1021">
        <v>0.82</v>
      </c>
      <c r="AG236" s="1021" t="s">
        <v>138</v>
      </c>
      <c r="AH236" s="1021" t="s">
        <v>138</v>
      </c>
      <c r="AI236" s="1021" t="s">
        <v>138</v>
      </c>
      <c r="AJ236" s="1021" t="s">
        <v>138</v>
      </c>
      <c r="AK236" s="1021" t="s">
        <v>138</v>
      </c>
      <c r="AL236" s="1034">
        <v>67.48</v>
      </c>
      <c r="AM236" s="1028">
        <v>3.42</v>
      </c>
      <c r="AN236" s="1021" t="s">
        <v>138</v>
      </c>
      <c r="AO236" s="868" t="str">
        <f>IF(U236="n/a","n/a",IF(AA236&lt;0,"n/a",IF(AA236="n/a","n/a",J236+U236-AA236)))</f>
        <v>n/a</v>
      </c>
      <c r="AP236" s="869">
        <f>IF(U236="n/a","n/a",J236+U236)</f>
        <v>6.3200933357974085</v>
      </c>
      <c r="AQ236" s="1044" t="str">
        <f>IF(OR(AC236&lt;0.01,AF236="n/a"),"n/a",(I236/SQRT(22.5*AC236*(I236/AF236))-1)*100)</f>
        <v>n/a</v>
      </c>
      <c r="AR236" s="766">
        <f>INDEX(Historical!$C$7:$C$1455,MATCH(B236,Historical!$B$7:$B$1455,0))*IF(AH236="n/a",1.03,IF(AH236&lt;0,1.01,IF(AH236&gt;10,1.1,(1+AH236/100))))</f>
        <v>0.50212500000000004</v>
      </c>
      <c r="AS236" s="1042">
        <f>IF($AI236="n/a",1.03*AR236,IF($AI236&lt;0,1.01*AR236,IF($AI236&gt;10,1.1*AR236,(1+$AI236/100)*AR236)))</f>
        <v>0.51718875000000009</v>
      </c>
      <c r="AT236" s="1042">
        <f>IF($AK236="n/a",1.03*AS236,IF($AK236&lt;0,1.01*AS236,IF($AK236&gt;10,1.1*AS236,(1+$AK236/100)*AS236)))</f>
        <v>0.53270441250000011</v>
      </c>
      <c r="AU236" s="1042">
        <f>IF($AK236="n/a",1.03*AT236,IF($AK236&lt;0,1.01*AT236,IF($AK236&gt;10,1.1*AT236,(1+$AK236/100)*AT236)))</f>
        <v>0.5486855448750001</v>
      </c>
      <c r="AV236" s="1042">
        <f>IF($AK236="n/a",1.03*AU236,IF($AK236&lt;0,1.01*AU236,IF($AK236&gt;10,1.1*AU236,(1+$AK236/100)*AU236)))</f>
        <v>0.56514611122125014</v>
      </c>
      <c r="AW236" s="766">
        <f>SUM(AR236:AV236)</f>
        <v>2.6658498185962509</v>
      </c>
      <c r="AX236" s="877">
        <f>AW236/I236*100</f>
        <v>22.031816682613645</v>
      </c>
      <c r="AY236" s="1212" t="s">
        <v>138</v>
      </c>
      <c r="AZ236" s="1028">
        <v>5.0500000000000007</v>
      </c>
      <c r="BA236" s="1028">
        <v>-22.68</v>
      </c>
      <c r="BB236" s="1028">
        <v>-10</v>
      </c>
      <c r="BC236" s="1028">
        <v>-19.34</v>
      </c>
      <c r="BE236" s="721">
        <v>2003</v>
      </c>
      <c r="BF236" s="1057">
        <f>IF(BE236&gt;2008,0,IF(BE236&gt;2001,1,IF(BE236&gt;1990,2,IF(BE236&gt;1980,3,IF(BE236&gt;1973,4,IF(BE236&gt;1970,5,IF(BE236&gt;1960,6,IF(BE236&gt;1958,7,IF(BE236&gt;1953,8,9)))))))))</f>
        <v>1</v>
      </c>
    </row>
    <row r="237" spans="1:58" ht="11.25" customHeight="1" x14ac:dyDescent="0.2">
      <c r="A237" s="1019" t="s">
        <v>1135</v>
      </c>
      <c r="B237" s="1031" t="s">
        <v>1136</v>
      </c>
      <c r="C237" s="1181" t="s">
        <v>113</v>
      </c>
      <c r="D237" s="1181" t="s">
        <v>214</v>
      </c>
      <c r="E237" s="857">
        <v>9</v>
      </c>
      <c r="F237" s="1245">
        <v>361</v>
      </c>
      <c r="G237" s="1051" t="s">
        <v>116</v>
      </c>
      <c r="H237" s="1051" t="s">
        <v>116</v>
      </c>
      <c r="I237" s="1030">
        <v>37.270000000000003</v>
      </c>
      <c r="J237" s="766">
        <f>(M237/I237)*100</f>
        <v>2.8441105446740003</v>
      </c>
      <c r="K237" s="1033">
        <v>0.26500000000000001</v>
      </c>
      <c r="L237" s="1043">
        <v>4</v>
      </c>
      <c r="M237" s="756">
        <f>K237*L237</f>
        <v>1.06</v>
      </c>
      <c r="N237" s="1026" t="s">
        <v>322</v>
      </c>
      <c r="O237" s="860">
        <v>0.24</v>
      </c>
      <c r="P237" s="1016">
        <v>43180</v>
      </c>
      <c r="Q237" s="1016">
        <v>43189</v>
      </c>
      <c r="R237" s="756">
        <f>(K237-O237)/O237*100</f>
        <v>10.416666666666677</v>
      </c>
      <c r="S237" s="824">
        <f>IF(INDEX(Historical!$D$7:$D$1455,MATCH(B237,Historical!$B$7:$B$1455,0))=0,"n/a",(INDEX(Historical!$C$7:$C$1455,MATCH(B237,Historical!$B$7:$B$1455,0))/INDEX(Historical!$D$7:$D$1455,MATCH(B237,Historical!$B$7:$B$1455,0))-1)*100)</f>
        <v>2.1276595744680771</v>
      </c>
      <c r="T237" s="824">
        <f>IF(INDEX(Historical!$F$7:$F$1455,MATCH(B237,Historical!$B$7:$B$1455,0))=0,"n/a",((INDEX(Historical!$C$7:$C$1455,MATCH(B237,Historical!$B$7:$B$1455,0))/INDEX(Historical!$F$7:$F$1455,MATCH(B237,Historical!$B$7:$B$1455,0)))^(1/3)-1)*100)</f>
        <v>3.335765289365078</v>
      </c>
      <c r="U237" s="824">
        <f>IF(INDEX(Historical!$I$7:$I$1455,MATCH(B237,Historical!$B$7:$B$1455,0))=0,"n/a",((INDEX(Historical!$C$7:$C$1455,MATCH(B237,Historical!$B$7:$B$1455,0))/INDEX(Historical!$I$7:$I$1455,MATCH(B237,Historical!$B$7:$B$1455,0)))^(1/5)-1)*100)</f>
        <v>3.1399853262473965</v>
      </c>
      <c r="V237" s="824" t="str">
        <f>IF(INDEX(Historical!$O$7:$O$1455,MATCH(B237,Historical!$B$7:$B$1455,0))=0,"n/a",((INDEX(Historical!$C$7:$C$1455,MATCH(B237,Historical!$B$7:$B$1455,0))/INDEX(Historical!$O$7:$O$1455,MATCH(B237,Historical!$B$7:$B$1455,0)))^(1/10)-1)*100)</f>
        <v>n/a</v>
      </c>
      <c r="W237" s="825" t="str">
        <f>IF(OR(U237&lt;=0,U237="n/a",V237&lt;=0,V237="n/a"),"n/a",U237/V237)</f>
        <v>n/a</v>
      </c>
      <c r="X237" s="826">
        <f>IF(OR(AJ237&lt;=0,AJ237="n/a",U237&lt;=0,U237="n/a"),"n/a",U237/AJ237)</f>
        <v>4.7575535246172675E-2</v>
      </c>
      <c r="Y237" s="777"/>
      <c r="Z237" s="766">
        <f>IF(OR(AC237&lt;0.01,AC237="n/a"),"n/a",M237/AC237*100)</f>
        <v>28.11671087533157</v>
      </c>
      <c r="AA237" s="1042">
        <f>IF(OR(AC237&lt;0.01,AC237="n/a"),"n/a",I237/AC237)</f>
        <v>9.8859416445623349</v>
      </c>
      <c r="AB237" s="1043">
        <v>12</v>
      </c>
      <c r="AC237" s="1021">
        <v>3.77</v>
      </c>
      <c r="AD237" s="1021">
        <v>0.66</v>
      </c>
      <c r="AE237" s="1021">
        <v>1.67</v>
      </c>
      <c r="AF237" s="1021">
        <v>3.08</v>
      </c>
      <c r="AG237" s="1021">
        <v>10.199999999999999</v>
      </c>
      <c r="AH237" s="1021">
        <v>99.4</v>
      </c>
      <c r="AI237" s="1021">
        <v>3.15</v>
      </c>
      <c r="AJ237" s="1021">
        <v>66</v>
      </c>
      <c r="AK237" s="1021">
        <v>15</v>
      </c>
      <c r="AL237" s="1034">
        <v>852.36</v>
      </c>
      <c r="AM237" s="1028">
        <v>1.0999999999999999</v>
      </c>
      <c r="AN237" s="1021">
        <v>1.1399999999999999</v>
      </c>
      <c r="AO237" s="868">
        <f>IF(U237="n/a","n/a",IF(AA237&lt;0,"n/a",IF(AA237="n/a","n/a",J237+U237-AA237)))</f>
        <v>-3.9018457736409378</v>
      </c>
      <c r="AP237" s="869">
        <f>IF(U237="n/a","n/a",J237+U237)</f>
        <v>5.9840958709213972</v>
      </c>
      <c r="AQ237" s="1044">
        <f>IF(OR(AC237&lt;0.01,AF237="n/a"),"n/a",(I237/SQRT(22.5*AC237*(I237/AF237))-1)*100)</f>
        <v>16.330372961859485</v>
      </c>
      <c r="AR237" s="766">
        <f>INDEX(Historical!$C$7:$C$1455,MATCH(B237,Historical!$B$7:$B$1455,0))*IF(AH237="n/a",1.03,IF(AH237&lt;0,1.01,IF(AH237&gt;10,1.1,(1+AH237/100))))</f>
        <v>1.056</v>
      </c>
      <c r="AS237" s="1042">
        <f>IF($AI237="n/a",1.03*AR237,IF($AI237&lt;0,1.01*AR237,IF($AI237&gt;10,1.1*AR237,(1+$AI237/100)*AR237)))</f>
        <v>1.0892640000000002</v>
      </c>
      <c r="AT237" s="1042">
        <f>IF($AK237="n/a",1.03*AS237,IF($AK237&lt;0,1.01*AS237,IF($AK237&gt;10,1.1*AS237,(1+$AK237/100)*AS237)))</f>
        <v>1.1981904000000003</v>
      </c>
      <c r="AU237" s="1042">
        <f>IF($AK237="n/a",1.03*AT237,IF($AK237&lt;0,1.01*AT237,IF($AK237&gt;10,1.1*AT237,(1+$AK237/100)*AT237)))</f>
        <v>1.3180094400000004</v>
      </c>
      <c r="AV237" s="1042">
        <f>IF($AK237="n/a",1.03*AU237,IF($AK237&lt;0,1.01*AU237,IF($AK237&gt;10,1.1*AU237,(1+$AK237/100)*AU237)))</f>
        <v>1.4498103840000005</v>
      </c>
      <c r="AW237" s="766">
        <f>SUM(AR237:AV237)</f>
        <v>6.1112742240000024</v>
      </c>
      <c r="AX237" s="877">
        <f>AW237/I237*100</f>
        <v>16.397301379125306</v>
      </c>
      <c r="AY237" s="1212">
        <v>1.1200000000000001</v>
      </c>
      <c r="AZ237" s="1028">
        <v>2.96</v>
      </c>
      <c r="BA237" s="1028">
        <v>-24.709999999999997</v>
      </c>
      <c r="BB237" s="1028">
        <v>-10.14</v>
      </c>
      <c r="BC237" s="1028">
        <v>-16</v>
      </c>
      <c r="BE237" s="721">
        <v>2010</v>
      </c>
      <c r="BF237" s="1057">
        <f>IF(BE237&gt;2008,0,IF(BE237&gt;2001,1,IF(BE237&gt;1990,2,IF(BE237&gt;1980,3,IF(BE237&gt;1973,4,IF(BE237&gt;1970,5,IF(BE237&gt;1960,6,IF(BE237&gt;1958,7,IF(BE237&gt;1953,8,9)))))))))</f>
        <v>0</v>
      </c>
    </row>
    <row r="238" spans="1:58" s="905" customFormat="1" ht="11.25" customHeight="1" x14ac:dyDescent="0.2">
      <c r="A238" s="760" t="s">
        <v>1137</v>
      </c>
      <c r="B238" s="914" t="s">
        <v>1138</v>
      </c>
      <c r="C238" s="1181" t="s">
        <v>4414</v>
      </c>
      <c r="D238" s="1181" t="s">
        <v>4415</v>
      </c>
      <c r="E238" s="916">
        <v>8</v>
      </c>
      <c r="F238" s="1245">
        <v>421</v>
      </c>
      <c r="G238" s="1244" t="s">
        <v>107</v>
      </c>
      <c r="H238" s="1244" t="s">
        <v>107</v>
      </c>
      <c r="I238" s="886">
        <v>36.92</v>
      </c>
      <c r="J238" s="887">
        <f>(M238/I238)*100</f>
        <v>2.7085590465872156</v>
      </c>
      <c r="K238" s="888">
        <v>0.25</v>
      </c>
      <c r="L238" s="889">
        <v>4</v>
      </c>
      <c r="M238" s="890">
        <f>K238*L238</f>
        <v>1</v>
      </c>
      <c r="N238" s="891" t="s">
        <v>497</v>
      </c>
      <c r="O238" s="892">
        <v>0.23</v>
      </c>
      <c r="P238" s="910">
        <v>43097</v>
      </c>
      <c r="Q238" s="910">
        <v>43114</v>
      </c>
      <c r="R238" s="890">
        <f>(K238-O238)/O238*100</f>
        <v>8.6956521739130395</v>
      </c>
      <c r="S238" s="824">
        <f>IF(INDEX(Historical!$D$7:$D$1455,MATCH(B238,Historical!$B$7:$B$1455,0))=0,"n/a",(INDEX(Historical!$C$7:$C$1455,MATCH(B238,Historical!$B$7:$B$1455,0))/INDEX(Historical!$D$7:$D$1455,MATCH(B238,Historical!$B$7:$B$1455,0))-1)*100)</f>
        <v>4.5454545454545414</v>
      </c>
      <c r="T238" s="824">
        <f>IF(INDEX(Historical!$F$7:$F$1455,MATCH(B238,Historical!$B$7:$B$1455,0))=0,"n/a",((INDEX(Historical!$C$7:$C$1455,MATCH(B238,Historical!$B$7:$B$1455,0))/INDEX(Historical!$F$7:$F$1455,MATCH(B238,Historical!$B$7:$B$1455,0)))^(1/3)-1)*100)</f>
        <v>4.7689553171647248</v>
      </c>
      <c r="U238" s="824">
        <f>IF(INDEX(Historical!$I$7:$I$1455,MATCH(B238,Historical!$B$7:$B$1455,0))=0,"n/a",((INDEX(Historical!$C$7:$C$1455,MATCH(B238,Historical!$B$7:$B$1455,0))/INDEX(Historical!$I$7:$I$1455,MATCH(B238,Historical!$B$7:$B$1455,0)))^(1/5)-1)*100)</f>
        <v>9.6659908140676709</v>
      </c>
      <c r="V238" s="824">
        <f>IF(INDEX(Historical!$O$7:$O$1455,MATCH(B238,Historical!$B$7:$B$1455,0))=0,"n/a",((INDEX(Historical!$C$7:$C$1455,MATCH(B238,Historical!$B$7:$B$1455,0))/INDEX(Historical!$O$7:$O$1455,MATCH(B238,Historical!$B$7:$B$1455,0)))^(1/10)-1)*100)</f>
        <v>3.6150429301250675</v>
      </c>
      <c r="W238" s="894">
        <f>IF(OR(U238&lt;=0,U238="n/a",V238&lt;=0,V238="n/a"),"n/a",U238/V238)</f>
        <v>2.6738246269549175</v>
      </c>
      <c r="X238" s="895">
        <f>IF(OR(AJ238&lt;=0,AJ238="n/a",U238&lt;=0,U238="n/a"),"n/a",U238/AJ238)</f>
        <v>0.32989729740845297</v>
      </c>
      <c r="Y238" s="896"/>
      <c r="Z238" s="887">
        <f>IF(OR(AC238&lt;0.01,AC238="n/a"),"n/a",M238/AC238*100)</f>
        <v>142.85714285714286</v>
      </c>
      <c r="AA238" s="897">
        <f>IF(OR(AC238&lt;0.01,AC238="n/a"),"n/a",I238/AC238)</f>
        <v>52.742857142857147</v>
      </c>
      <c r="AB238" s="889">
        <v>12</v>
      </c>
      <c r="AC238" s="898">
        <v>0.7</v>
      </c>
      <c r="AD238" s="898">
        <v>6.57</v>
      </c>
      <c r="AE238" s="898">
        <v>7.22</v>
      </c>
      <c r="AF238" s="898">
        <v>2.5499999999999998</v>
      </c>
      <c r="AG238" s="898">
        <v>4.9000000000000004</v>
      </c>
      <c r="AH238" s="898">
        <v>5</v>
      </c>
      <c r="AI238" s="898">
        <v>8.58</v>
      </c>
      <c r="AJ238" s="898">
        <v>29.299999999999997</v>
      </c>
      <c r="AK238" s="898">
        <v>8</v>
      </c>
      <c r="AL238" s="899">
        <v>6240</v>
      </c>
      <c r="AM238" s="900">
        <v>5.79</v>
      </c>
      <c r="AN238" s="898">
        <v>1.68</v>
      </c>
      <c r="AO238" s="901">
        <f>IF(U238="n/a","n/a",IF(AA238&lt;0,"n/a",IF(AA238="n/a","n/a",J238+U238-AA238)))</f>
        <v>-40.36830728220226</v>
      </c>
      <c r="AP238" s="902">
        <f>IF(U238="n/a","n/a",J238+U238)</f>
        <v>12.374549860654886</v>
      </c>
      <c r="AQ238" s="903">
        <f>IF(OR(AC238&lt;0.01,AF238="n/a"),"n/a",(I238/SQRT(22.5*AC238*(I238/AF238))-1)*100)</f>
        <v>144.48975049117726</v>
      </c>
      <c r="AR238" s="766">
        <f>INDEX(Historical!$C$7:$C$1455,MATCH(B238,Historical!$B$7:$B$1455,0))*IF(AH238="n/a",1.03,IF(AH238&lt;0,1.01,IF(AH238&gt;10,1.1,(1+AH238/100))))</f>
        <v>0.96600000000000008</v>
      </c>
      <c r="AS238" s="897">
        <f>IF($AI238="n/a",1.03*AR238,IF($AI238&lt;0,1.01*AR238,IF($AI238&gt;10,1.1*AR238,(1+$AI238/100)*AR238)))</f>
        <v>1.0488828000000001</v>
      </c>
      <c r="AT238" s="897">
        <f>IF($AK238="n/a",1.03*AS238,IF($AK238&lt;0,1.01*AS238,IF($AK238&gt;10,1.1*AS238,(1+$AK238/100)*AS238)))</f>
        <v>1.1327934240000002</v>
      </c>
      <c r="AU238" s="897">
        <f>IF($AK238="n/a",1.03*AT238,IF($AK238&lt;0,1.01*AT238,IF($AK238&gt;10,1.1*AT238,(1+$AK238/100)*AT238)))</f>
        <v>1.2234168979200002</v>
      </c>
      <c r="AV238" s="897">
        <f>IF($AK238="n/a",1.03*AU238,IF($AK238&lt;0,1.01*AU238,IF($AK238&gt;10,1.1*AU238,(1+$AK238/100)*AU238)))</f>
        <v>1.3212902497536003</v>
      </c>
      <c r="AW238" s="887">
        <f>SUM(AR238:AV238)</f>
        <v>5.6923833716736008</v>
      </c>
      <c r="AX238" s="904">
        <f>AW238/I238*100</f>
        <v>15.418156477989168</v>
      </c>
      <c r="AY238" s="1213">
        <v>0.65</v>
      </c>
      <c r="AZ238" s="900">
        <v>6.34</v>
      </c>
      <c r="BA238" s="900">
        <v>-11.23</v>
      </c>
      <c r="BB238" s="900">
        <v>1.1400000000000001</v>
      </c>
      <c r="BC238" s="900">
        <v>-1.9900000000000002</v>
      </c>
      <c r="BD238" s="1079"/>
      <c r="BE238" s="721">
        <v>2011</v>
      </c>
      <c r="BF238" s="1057">
        <f>IF(BE238&gt;2008,0,IF(BE238&gt;2001,1,IF(BE238&gt;1990,2,IF(BE238&gt;1980,3,IF(BE238&gt;1973,4,IF(BE238&gt;1970,5,IF(BE238&gt;1960,6,IF(BE238&gt;1958,7,IF(BE238&gt;1953,8,9)))))))))</f>
        <v>0</v>
      </c>
    </row>
    <row r="239" spans="1:58" ht="11.25" customHeight="1" x14ac:dyDescent="0.2">
      <c r="A239" s="1019" t="s">
        <v>212</v>
      </c>
      <c r="B239" s="1031" t="s">
        <v>213</v>
      </c>
      <c r="C239" s="1181" t="s">
        <v>113</v>
      </c>
      <c r="D239" s="1181" t="s">
        <v>214</v>
      </c>
      <c r="E239" s="857">
        <v>63</v>
      </c>
      <c r="F239" s="1245">
        <v>2</v>
      </c>
      <c r="G239" s="1209" t="s">
        <v>116</v>
      </c>
      <c r="H239" s="1209" t="s">
        <v>38</v>
      </c>
      <c r="I239" s="1021">
        <v>84.89</v>
      </c>
      <c r="J239" s="766">
        <f>(M239/I239)*100</f>
        <v>2.2617505006478975</v>
      </c>
      <c r="K239" s="1033">
        <v>0.48</v>
      </c>
      <c r="L239" s="1043">
        <v>4</v>
      </c>
      <c r="M239" s="756">
        <f>K239*L239</f>
        <v>1.92</v>
      </c>
      <c r="N239" s="1026" t="s">
        <v>150</v>
      </c>
      <c r="O239" s="860">
        <v>0.47</v>
      </c>
      <c r="P239" s="1016">
        <v>43343</v>
      </c>
      <c r="Q239" s="1016">
        <v>43360</v>
      </c>
      <c r="R239" s="756">
        <f>(K239-O239)/O239*100</f>
        <v>2.1276595744680873</v>
      </c>
      <c r="S239" s="824">
        <f>IF(INDEX(Historical!$D$7:$D$1455,MATCH(B239,Historical!$B$7:$B$1455,0))=0,"n/a",(INDEX(Historical!$C$7:$C$1455,MATCH(B239,Historical!$B$7:$B$1455,0))/INDEX(Historical!$D$7:$D$1455,MATCH(B239,Historical!$B$7:$B$1455,0))-1)*100)</f>
        <v>5.8139534883720811</v>
      </c>
      <c r="T239" s="824">
        <f>IF(INDEX(Historical!$F$7:$F$1455,MATCH(B239,Historical!$B$7:$B$1455,0))=0,"n/a",((INDEX(Historical!$C$7:$C$1455,MATCH(B239,Historical!$B$7:$B$1455,0))/INDEX(Historical!$F$7:$F$1455,MATCH(B239,Historical!$B$7:$B$1455,0)))^(1/3)-1)*100)</f>
        <v>5.498567649356767</v>
      </c>
      <c r="U239" s="824">
        <f>IF(INDEX(Historical!$I$7:$I$1455,MATCH(B239,Historical!$B$7:$B$1455,0))=0,"n/a",((INDEX(Historical!$C$7:$C$1455,MATCH(B239,Historical!$B$7:$B$1455,0))/INDEX(Historical!$I$7:$I$1455,MATCH(B239,Historical!$B$7:$B$1455,0)))^(1/5)-1)*100)</f>
        <v>10.376203787112438</v>
      </c>
      <c r="V239" s="824">
        <f>IF(INDEX(Historical!$O$7:$O$1455,MATCH(B239,Historical!$B$7:$B$1455,0))=0,"n/a",((INDEX(Historical!$C$7:$C$1455,MATCH(B239,Historical!$B$7:$B$1455,0))/INDEX(Historical!$O$7:$O$1455,MATCH(B239,Historical!$B$7:$B$1455,0)))^(1/10)-1)*100)</f>
        <v>10.961883032238461</v>
      </c>
      <c r="W239" s="825">
        <f>IF(OR(U239&lt;=0,U239="n/a",V239&lt;=0,V239="n/a"),"n/a",U239/V239)</f>
        <v>0.94657129223112813</v>
      </c>
      <c r="X239" s="826">
        <f>IF(OR(AJ239&lt;=0,AJ239="n/a",U239&lt;=0,U239="n/a"),"n/a",U239/AJ239)</f>
        <v>1.6212818417363184</v>
      </c>
      <c r="Y239" s="1032"/>
      <c r="Z239" s="766">
        <f>IF(OR(AC239&lt;0.01,AC239="n/a"),"n/a",M239/AC239*100)</f>
        <v>43.835616438356162</v>
      </c>
      <c r="AA239" s="1042">
        <f>IF(OR(AC239&lt;0.01,AC239="n/a"),"n/a",I239/AC239)</f>
        <v>19.381278538812786</v>
      </c>
      <c r="AB239" s="1043">
        <v>12</v>
      </c>
      <c r="AC239" s="1021">
        <v>4.38</v>
      </c>
      <c r="AD239" s="1021">
        <v>1.35</v>
      </c>
      <c r="AE239" s="1021">
        <v>1.73</v>
      </c>
      <c r="AF239" s="1021">
        <v>4.55</v>
      </c>
      <c r="AG239" s="1021">
        <v>20.100000000000001</v>
      </c>
      <c r="AH239" s="1021">
        <v>48.4</v>
      </c>
      <c r="AI239" s="1021">
        <v>16.350000000000001</v>
      </c>
      <c r="AJ239" s="1021">
        <v>6.4</v>
      </c>
      <c r="AK239" s="1021">
        <v>14.31</v>
      </c>
      <c r="AL239" s="1034">
        <v>12490</v>
      </c>
      <c r="AM239" s="1028">
        <v>0.5</v>
      </c>
      <c r="AN239" s="1021">
        <v>1.19</v>
      </c>
      <c r="AO239" s="868">
        <f>IF(U239="n/a","n/a",IF(AA239&lt;0,"n/a",IF(AA239="n/a","n/a",J239+U239-AA239)))</f>
        <v>-6.7433242510524511</v>
      </c>
      <c r="AP239" s="869">
        <f>IF(U239="n/a","n/a",J239+U239)</f>
        <v>12.637954287760335</v>
      </c>
      <c r="AQ239" s="1044">
        <f>IF(OR(AC239&lt;0.01,AF239="n/a"),"n/a",(I239/SQRT(22.5*AC239*(I239/AF239))-1)*100)</f>
        <v>97.972857120025054</v>
      </c>
      <c r="AR239" s="766">
        <f>INDEX(Historical!$C$7:$C$1455,MATCH(B239,Historical!$B$7:$B$1455,0))*IF(AH239="n/a",1.03,IF(AH239&lt;0,1.01,IF(AH239&gt;10,1.1,(1+AH239/100))))</f>
        <v>2.0019999999999998</v>
      </c>
      <c r="AS239" s="1042">
        <f>IF($AI239="n/a",1.03*AR239,IF($AI239&lt;0,1.01*AR239,IF($AI239&gt;10,1.1*AR239,(1+$AI239/100)*AR239)))</f>
        <v>2.2021999999999999</v>
      </c>
      <c r="AT239" s="1042">
        <f>IF($AK239="n/a",1.03*AS239,IF($AK239&lt;0,1.01*AS239,IF($AK239&gt;10,1.1*AS239,(1+$AK239/100)*AS239)))</f>
        <v>2.4224200000000002</v>
      </c>
      <c r="AU239" s="1042">
        <f>IF($AK239="n/a",1.03*AT239,IF($AK239&lt;0,1.01*AT239,IF($AK239&gt;10,1.1*AT239,(1+$AK239/100)*AT239)))</f>
        <v>2.6646620000000003</v>
      </c>
      <c r="AV239" s="1042">
        <f>IF($AK239="n/a",1.03*AU239,IF($AK239&lt;0,1.01*AU239,IF($AK239&gt;10,1.1*AU239,(1+$AK239/100)*AU239)))</f>
        <v>2.9311282000000007</v>
      </c>
      <c r="AW239" s="766">
        <f>SUM(AR239:AV239)</f>
        <v>12.222410200000002</v>
      </c>
      <c r="AX239" s="877">
        <f>AW239/I239*100</f>
        <v>14.397938744257278</v>
      </c>
      <c r="AY239" s="1212">
        <v>1.29</v>
      </c>
      <c r="AZ239" s="1028">
        <v>21.18</v>
      </c>
      <c r="BA239" s="1028">
        <v>-5.9499999999999993</v>
      </c>
      <c r="BB239" s="1028">
        <v>-0.28999999999999998</v>
      </c>
      <c r="BC239" s="1028">
        <v>5.08</v>
      </c>
      <c r="BE239" s="721">
        <v>1956</v>
      </c>
      <c r="BF239" s="1057">
        <f>IF(BE239&gt;2008,0,IF(BE239&gt;2001,1,IF(BE239&gt;1990,2,IF(BE239&gt;1980,3,IF(BE239&gt;1973,4,IF(BE239&gt;1970,5,IF(BE239&gt;1960,6,IF(BE239&gt;1958,7,IF(BE239&gt;1953,8,9)))))))))</f>
        <v>8</v>
      </c>
    </row>
    <row r="240" spans="1:58" ht="11.25" customHeight="1" x14ac:dyDescent="0.2">
      <c r="A240" s="1019" t="s">
        <v>1139</v>
      </c>
      <c r="B240" s="1031" t="s">
        <v>1140</v>
      </c>
      <c r="C240" s="1181" t="s">
        <v>132</v>
      </c>
      <c r="D240" s="1181" t="s">
        <v>4423</v>
      </c>
      <c r="E240" s="857">
        <v>10</v>
      </c>
      <c r="F240" s="1245">
        <v>329</v>
      </c>
      <c r="G240" s="1245" t="s">
        <v>116</v>
      </c>
      <c r="H240" s="1245" t="s">
        <v>116</v>
      </c>
      <c r="I240" s="1030">
        <v>119.74</v>
      </c>
      <c r="J240" s="766">
        <f>(M240/I240)*100</f>
        <v>3.1568398196091527</v>
      </c>
      <c r="K240" s="1033">
        <v>0.94499999999999995</v>
      </c>
      <c r="L240" s="1043">
        <v>4</v>
      </c>
      <c r="M240" s="756">
        <f>K240*L240</f>
        <v>3.78</v>
      </c>
      <c r="N240" s="1026" t="s">
        <v>497</v>
      </c>
      <c r="O240" s="860">
        <v>0.88249999999999995</v>
      </c>
      <c r="P240" s="1016">
        <v>43448</v>
      </c>
      <c r="Q240" s="1016">
        <v>43480</v>
      </c>
      <c r="R240" s="756">
        <f>(K240-O240)/O240*100</f>
        <v>7.0821529745042495</v>
      </c>
      <c r="S240" s="824">
        <f>IF(INDEX(Historical!$D$7:$D$1455,MATCH(B240,Historical!$B$7:$B$1455,0))=0,"n/a",(INDEX(Historical!$C$7:$C$1455,MATCH(B240,Historical!$B$7:$B$1455,0))/INDEX(Historical!$D$7:$D$1455,MATCH(B240,Historical!$B$7:$B$1455,0))-1)*100)</f>
        <v>7.1428571428571397</v>
      </c>
      <c r="T240" s="824">
        <f>IF(INDEX(Historical!$F$7:$F$1455,MATCH(B240,Historical!$B$7:$B$1455,0))=0,"n/a",((INDEX(Historical!$C$7:$C$1455,MATCH(B240,Historical!$B$7:$B$1455,0))/INDEX(Historical!$F$7:$F$1455,MATCH(B240,Historical!$B$7:$B$1455,0)))^(1/3)-1)*100)</f>
        <v>7.518485463098501</v>
      </c>
      <c r="U240" s="824">
        <f>IF(INDEX(Historical!$I$7:$I$1455,MATCH(B240,Historical!$B$7:$B$1455,0))=0,"n/a",((INDEX(Historical!$C$7:$C$1455,MATCH(B240,Historical!$B$7:$B$1455,0))/INDEX(Historical!$I$7:$I$1455,MATCH(B240,Historical!$B$7:$B$1455,0)))^(1/5)-1)*100)</f>
        <v>6.7323830350709324</v>
      </c>
      <c r="V240" s="824">
        <f>IF(INDEX(Historical!$O$7:$O$1455,MATCH(B240,Historical!$B$7:$B$1455,0))=0,"n/a",((INDEX(Historical!$C$7:$C$1455,MATCH(B240,Historical!$B$7:$B$1455,0))/INDEX(Historical!$O$7:$O$1455,MATCH(B240,Historical!$B$7:$B$1455,0)))^(1/10)-1)*100)</f>
        <v>4.5244299979131153</v>
      </c>
      <c r="W240" s="825">
        <f>IF(OR(U240&lt;=0,U240="n/a",V240&lt;=0,V240="n/a"),"n/a",U240/V240)</f>
        <v>1.4880068954931851</v>
      </c>
      <c r="X240" s="826">
        <f>IF(OR(AJ240&lt;=0,AJ240="n/a",U240&lt;=0,U240="n/a"),"n/a",U240/AJ240)</f>
        <v>0.54734821423340907</v>
      </c>
      <c r="Y240" s="777"/>
      <c r="Z240" s="766">
        <f>IF(OR(AC240&lt;0.01,AC240="n/a"),"n/a",M240/AC240*100)</f>
        <v>50.874831763122472</v>
      </c>
      <c r="AA240" s="1042">
        <f>IF(OR(AC240&lt;0.01,AC240="n/a"),"n/a",I240/AC240)</f>
        <v>16.115746971736204</v>
      </c>
      <c r="AB240" s="1043">
        <v>12</v>
      </c>
      <c r="AC240" s="1021">
        <v>7.43</v>
      </c>
      <c r="AD240" s="1021">
        <v>2.93</v>
      </c>
      <c r="AE240" s="1021">
        <v>1.59</v>
      </c>
      <c r="AF240" s="1021">
        <v>2.14</v>
      </c>
      <c r="AG240" s="1021">
        <v>12.3</v>
      </c>
      <c r="AH240" s="1021">
        <v>42.5</v>
      </c>
      <c r="AI240" s="1021">
        <v>-0.75</v>
      </c>
      <c r="AJ240" s="1021">
        <v>12.3</v>
      </c>
      <c r="AK240" s="1021">
        <v>5.5</v>
      </c>
      <c r="AL240" s="1034">
        <v>21800</v>
      </c>
      <c r="AM240" s="1028">
        <v>0.2</v>
      </c>
      <c r="AN240" s="1021">
        <v>1.34</v>
      </c>
      <c r="AO240" s="868">
        <f>IF(U240="n/a","n/a",IF(AA240&lt;0,"n/a",IF(AA240="n/a","n/a",J240+U240-AA240)))</f>
        <v>-6.226524117056119</v>
      </c>
      <c r="AP240" s="869">
        <f>IF(U240="n/a","n/a",J240+U240)</f>
        <v>9.8892228546800851</v>
      </c>
      <c r="AQ240" s="1044">
        <f>IF(OR(AC240&lt;0.01,AF240="n/a"),"n/a",(I240/SQRT(22.5*AC240*(I240/AF240))-1)*100)</f>
        <v>23.805759190247478</v>
      </c>
      <c r="AR240" s="766">
        <f>INDEX(Historical!$C$7:$C$1455,MATCH(B240,Historical!$B$7:$B$1455,0))*IF(AH240="n/a",1.03,IF(AH240&lt;0,1.01,IF(AH240&gt;10,1.1,(1+AH240/100))))</f>
        <v>3.63</v>
      </c>
      <c r="AS240" s="1042">
        <f>IF($AI240="n/a",1.03*AR240,IF($AI240&lt;0,1.01*AR240,IF($AI240&gt;10,1.1*AR240,(1+$AI240/100)*AR240)))</f>
        <v>3.6663000000000001</v>
      </c>
      <c r="AT240" s="1042">
        <f>IF($AK240="n/a",1.03*AS240,IF($AK240&lt;0,1.01*AS240,IF($AK240&gt;10,1.1*AS240,(1+$AK240/100)*AS240)))</f>
        <v>3.8679465</v>
      </c>
      <c r="AU240" s="1042">
        <f>IF($AK240="n/a",1.03*AT240,IF($AK240&lt;0,1.01*AT240,IF($AK240&gt;10,1.1*AT240,(1+$AK240/100)*AT240)))</f>
        <v>4.0806835574999996</v>
      </c>
      <c r="AV240" s="1042">
        <f>IF($AK240="n/a",1.03*AU240,IF($AK240&lt;0,1.01*AU240,IF($AK240&gt;10,1.1*AU240,(1+$AK240/100)*AU240)))</f>
        <v>4.3051211531624993</v>
      </c>
      <c r="AW240" s="766">
        <f>SUM(AR240:AV240)</f>
        <v>19.550051210662499</v>
      </c>
      <c r="AX240" s="877">
        <f>AW240/I240*100</f>
        <v>16.327084692385586</v>
      </c>
      <c r="AY240" s="1212">
        <v>7.0000000000000007E-2</v>
      </c>
      <c r="AZ240" s="1028">
        <v>27.04</v>
      </c>
      <c r="BA240" s="1028">
        <v>-1.04</v>
      </c>
      <c r="BB240" s="1028">
        <v>5.54</v>
      </c>
      <c r="BC240" s="1028">
        <v>11.93</v>
      </c>
      <c r="BE240" s="721">
        <v>2010</v>
      </c>
      <c r="BF240" s="1057">
        <f>IF(BE240&gt;2008,0,IF(BE240&gt;2001,1,IF(BE240&gt;1990,2,IF(BE240&gt;1980,3,IF(BE240&gt;1973,4,IF(BE240&gt;1970,5,IF(BE240&gt;1960,6,IF(BE240&gt;1958,7,IF(BE240&gt;1953,8,9)))))))))</f>
        <v>0</v>
      </c>
    </row>
    <row r="241" spans="1:58" ht="11.25" customHeight="1" x14ac:dyDescent="0.2">
      <c r="A241" s="1027" t="s">
        <v>552</v>
      </c>
      <c r="B241" s="1031" t="s">
        <v>553</v>
      </c>
      <c r="C241" s="1181" t="s">
        <v>132</v>
      </c>
      <c r="D241" s="1181" t="s">
        <v>4424</v>
      </c>
      <c r="E241" s="857">
        <v>14</v>
      </c>
      <c r="F241" s="1245">
        <v>267</v>
      </c>
      <c r="G241" s="1187" t="s">
        <v>38</v>
      </c>
      <c r="H241" s="1187" t="s">
        <v>38</v>
      </c>
      <c r="I241" s="1030">
        <v>88.57</v>
      </c>
      <c r="J241" s="766">
        <f>(M241/I241)*100</f>
        <v>4.191035339279666</v>
      </c>
      <c r="K241" s="1033">
        <v>0.92800000000000005</v>
      </c>
      <c r="L241" s="1043">
        <v>4</v>
      </c>
      <c r="M241" s="756">
        <f>K241*L241</f>
        <v>3.7120000000000002</v>
      </c>
      <c r="N241" s="1026" t="s">
        <v>383</v>
      </c>
      <c r="O241" s="860">
        <v>0.89</v>
      </c>
      <c r="P241" s="1016">
        <v>43328</v>
      </c>
      <c r="Q241" s="1016">
        <v>43360</v>
      </c>
      <c r="R241" s="756">
        <f>(K241-O241)/O241*100</f>
        <v>4.2696629213483179</v>
      </c>
      <c r="S241" s="824">
        <f>IF(INDEX(Historical!$D$7:$D$1455,MATCH(B241,Historical!$B$7:$B$1455,0))=0,"n/a",(INDEX(Historical!$C$7:$C$1455,MATCH(B241,Historical!$B$7:$B$1455,0))/INDEX(Historical!$D$7:$D$1455,MATCH(B241,Historical!$B$7:$B$1455,0))-1)*100)</f>
        <v>3.8690476190476275</v>
      </c>
      <c r="T241" s="824">
        <f>IF(INDEX(Historical!$F$7:$F$1455,MATCH(B241,Historical!$B$7:$B$1455,0))=0,"n/a",((INDEX(Historical!$C$7:$C$1455,MATCH(B241,Historical!$B$7:$B$1455,0))/INDEX(Historical!$F$7:$F$1455,MATCH(B241,Historical!$B$7:$B$1455,0)))^(1/3)-1)*100)</f>
        <v>3.475680468899256</v>
      </c>
      <c r="U241" s="824">
        <f>IF(INDEX(Historical!$I$7:$I$1455,MATCH(B241,Historical!$B$7:$B$1455,0))=0,"n/a",((INDEX(Historical!$C$7:$C$1455,MATCH(B241,Historical!$B$7:$B$1455,0))/INDEX(Historical!$I$7:$I$1455,MATCH(B241,Historical!$B$7:$B$1455,0)))^(1/5)-1)*100)</f>
        <v>2.8671149673405782</v>
      </c>
      <c r="V241" s="824">
        <f>IF(INDEX(Historical!$O$7:$O$1455,MATCH(B241,Historical!$B$7:$B$1455,0))=0,"n/a",((INDEX(Historical!$C$7:$C$1455,MATCH(B241,Historical!$B$7:$B$1455,0))/INDEX(Historical!$O$7:$O$1455,MATCH(B241,Historical!$B$7:$B$1455,0)))^(1/10)-1)*100)</f>
        <v>3.0672223697240319</v>
      </c>
      <c r="W241" s="825">
        <f>IF(OR(U241&lt;=0,U241="n/a",V241&lt;=0,V241="n/a"),"n/a",U241/V241)</f>
        <v>0.93475940826505577</v>
      </c>
      <c r="X241" s="826">
        <f>IF(OR(AJ241&lt;=0,AJ241="n/a",U241&lt;=0,U241="n/a"),"n/a",U241/AJ241)</f>
        <v>0.32955344452190555</v>
      </c>
      <c r="Y241" s="785"/>
      <c r="Z241" s="766">
        <f>IF(OR(AC241&lt;0.01,AC241="n/a"),"n/a",M241/AC241*100)</f>
        <v>93.737373737373744</v>
      </c>
      <c r="AA241" s="1042">
        <f>IF(OR(AC241&lt;0.01,AC241="n/a"),"n/a",I241/AC241)</f>
        <v>22.366161616161616</v>
      </c>
      <c r="AB241" s="1043">
        <v>12</v>
      </c>
      <c r="AC241" s="1021">
        <v>3.96</v>
      </c>
      <c r="AD241" s="1021">
        <v>5.08</v>
      </c>
      <c r="AE241" s="1021">
        <v>2.61</v>
      </c>
      <c r="AF241" s="1021">
        <v>1.47</v>
      </c>
      <c r="AG241" s="1021">
        <v>6.9</v>
      </c>
      <c r="AH241" s="1021">
        <v>13.900000000000002</v>
      </c>
      <c r="AI241" s="1021">
        <v>4.5600000000000005</v>
      </c>
      <c r="AJ241" s="1021">
        <v>8.6999999999999993</v>
      </c>
      <c r="AK241" s="1021">
        <v>4.41</v>
      </c>
      <c r="AL241" s="1034">
        <v>63150</v>
      </c>
      <c r="AM241" s="1028">
        <v>6.9999999999999993E-2</v>
      </c>
      <c r="AN241" s="1021">
        <v>1.32</v>
      </c>
      <c r="AO241" s="868">
        <f>IF(U241="n/a","n/a",IF(AA241&lt;0,"n/a",IF(AA241="n/a","n/a",J241+U241-AA241)))</f>
        <v>-15.308011309541371</v>
      </c>
      <c r="AP241" s="869">
        <f>IF(U241="n/a","n/a",J241+U241)</f>
        <v>7.0581503066202442</v>
      </c>
      <c r="AQ241" s="1044">
        <f>IF(OR(AC241&lt;0.01,AF241="n/a"),"n/a",(I241/SQRT(22.5*AC241*(I241/AF241))-1)*100)</f>
        <v>20.882417756094384</v>
      </c>
      <c r="AR241" s="766">
        <f>INDEX(Historical!$C$7:$C$1455,MATCH(B241,Historical!$B$7:$B$1455,0))*IF(AH241="n/a",1.03,IF(AH241&lt;0,1.01,IF(AH241&gt;10,1.1,(1+AH241/100))))</f>
        <v>3.8390000000000004</v>
      </c>
      <c r="AS241" s="1042">
        <f>IF($AI241="n/a",1.03*AR241,IF($AI241&lt;0,1.01*AR241,IF($AI241&gt;10,1.1*AR241,(1+$AI241/100)*AR241)))</f>
        <v>4.0140584000000006</v>
      </c>
      <c r="AT241" s="1042">
        <f>IF($AK241="n/a",1.03*AS241,IF($AK241&lt;0,1.01*AS241,IF($AK241&gt;10,1.1*AS241,(1+$AK241/100)*AS241)))</f>
        <v>4.1910783754400009</v>
      </c>
      <c r="AU241" s="1042">
        <f>IF($AK241="n/a",1.03*AT241,IF($AK241&lt;0,1.01*AT241,IF($AK241&gt;10,1.1*AT241,(1+$AK241/100)*AT241)))</f>
        <v>4.3759049317969048</v>
      </c>
      <c r="AV241" s="1042">
        <f>IF($AK241="n/a",1.03*AU241,IF($AK241&lt;0,1.01*AU241,IF($AK241&gt;10,1.1*AU241,(1+$AK241/100)*AU241)))</f>
        <v>4.5688823392891482</v>
      </c>
      <c r="AW241" s="766">
        <f>SUM(AR241:AV241)</f>
        <v>20.988924046526051</v>
      </c>
      <c r="AX241" s="877">
        <f>AW241/I241*100</f>
        <v>23.69755452921537</v>
      </c>
      <c r="AY241" s="1212">
        <v>-0.09</v>
      </c>
      <c r="AZ241" s="1028">
        <v>23.080000000000002</v>
      </c>
      <c r="BA241" s="1028">
        <v>-1.28</v>
      </c>
      <c r="BB241" s="1028">
        <v>6.68</v>
      </c>
      <c r="BC241" s="1028">
        <v>11.39</v>
      </c>
      <c r="BE241" s="721">
        <v>2005</v>
      </c>
      <c r="BF241" s="1057">
        <f>IF(BE241&gt;2008,0,IF(BE241&gt;2001,1,IF(BE241&gt;1990,2,IF(BE241&gt;1980,3,IF(BE241&gt;1973,4,IF(BE241&gt;1970,5,IF(BE241&gt;1960,6,IF(BE241&gt;1958,7,IF(BE241&gt;1953,8,9)))))))))</f>
        <v>1</v>
      </c>
    </row>
    <row r="242" spans="1:58" ht="11.25" customHeight="1" x14ac:dyDescent="0.2">
      <c r="A242" s="1027" t="s">
        <v>554</v>
      </c>
      <c r="B242" s="1031" t="s">
        <v>555</v>
      </c>
      <c r="C242" s="1181" t="s">
        <v>113</v>
      </c>
      <c r="D242" s="1181" t="s">
        <v>4457</v>
      </c>
      <c r="E242" s="857">
        <v>12</v>
      </c>
      <c r="F242" s="1245">
        <v>296</v>
      </c>
      <c r="G242" s="1245" t="s">
        <v>107</v>
      </c>
      <c r="H242" s="1245" t="s">
        <v>107</v>
      </c>
      <c r="I242" s="1030">
        <v>143.54</v>
      </c>
      <c r="J242" s="766">
        <f>(M242/I242)*100</f>
        <v>1.4560401281872648</v>
      </c>
      <c r="K242" s="1033">
        <v>0.52249999999999996</v>
      </c>
      <c r="L242" s="1043">
        <v>4</v>
      </c>
      <c r="M242" s="756">
        <f>K242*L242</f>
        <v>2.09</v>
      </c>
      <c r="N242" s="1026" t="s">
        <v>229</v>
      </c>
      <c r="O242" s="860">
        <v>0.50249999999999995</v>
      </c>
      <c r="P242" s="1016">
        <v>43152</v>
      </c>
      <c r="Q242" s="1016">
        <v>43168</v>
      </c>
      <c r="R242" s="756">
        <f>(K242-O242)/O242*100</f>
        <v>3.9800995024875663</v>
      </c>
      <c r="S242" s="824">
        <f>IF(INDEX(Historical!$D$7:$D$1455,MATCH(B242,Historical!$B$7:$B$1455,0))=0,"n/a",(INDEX(Historical!$C$7:$C$1455,MATCH(B242,Historical!$B$7:$B$1455,0))/INDEX(Historical!$D$7:$D$1455,MATCH(B242,Historical!$B$7:$B$1455,0))-1)*100)</f>
        <v>4.1450777202072464</v>
      </c>
      <c r="T242" s="824">
        <f>IF(INDEX(Historical!$F$7:$F$1455,MATCH(B242,Historical!$B$7:$B$1455,0))=0,"n/a",((INDEX(Historical!$C$7:$C$1455,MATCH(B242,Historical!$B$7:$B$1455,0))/INDEX(Historical!$F$7:$F$1455,MATCH(B242,Historical!$B$7:$B$1455,0)))^(1/3)-1)*100)</f>
        <v>4.5268340555473463</v>
      </c>
      <c r="U242" s="824">
        <f>IF(INDEX(Historical!$I$7:$I$1455,MATCH(B242,Historical!$B$7:$B$1455,0))=0,"n/a",((INDEX(Historical!$C$7:$C$1455,MATCH(B242,Historical!$B$7:$B$1455,0))/INDEX(Historical!$I$7:$I$1455,MATCH(B242,Historical!$B$7:$B$1455,0)))^(1/5)-1)*100)</f>
        <v>5.7475937394526389</v>
      </c>
      <c r="V242" s="824">
        <f>IF(INDEX(Historical!$O$7:$O$1455,MATCH(B242,Historical!$B$7:$B$1455,0))=0,"n/a",((INDEX(Historical!$C$7:$C$1455,MATCH(B242,Historical!$B$7:$B$1455,0))/INDEX(Historical!$O$7:$O$1455,MATCH(B242,Historical!$B$7:$B$1455,0)))^(1/10)-1)*100)</f>
        <v>7.230814732682167</v>
      </c>
      <c r="W242" s="825">
        <f>IF(OR(U242&lt;=0,U242="n/a",V242&lt;=0,V242="n/a"),"n/a",U242/V242)</f>
        <v>0.79487498324004924</v>
      </c>
      <c r="X242" s="826" t="str">
        <f>IF(OR(AJ242&lt;=0,AJ242="n/a",U242&lt;=0,U242="n/a"),"n/a",U242/AJ242)</f>
        <v>n/a</v>
      </c>
      <c r="Y242" s="1031"/>
      <c r="Z242" s="766">
        <f>IF(OR(AC242&lt;0.01,AC242="n/a"),"n/a",M242/AC242*100)</f>
        <v>24.851367419738406</v>
      </c>
      <c r="AA242" s="1042">
        <f>IF(OR(AC242&lt;0.01,AC242="n/a"),"n/a",I242/AC242)</f>
        <v>17.067776456599287</v>
      </c>
      <c r="AB242" s="1043">
        <v>12</v>
      </c>
      <c r="AC242" s="1021">
        <v>8.41</v>
      </c>
      <c r="AD242" s="1021">
        <v>2.97</v>
      </c>
      <c r="AE242" s="1021">
        <v>2.96</v>
      </c>
      <c r="AF242" s="1021" t="s">
        <v>138</v>
      </c>
      <c r="AG242" s="1021">
        <v>-29.2</v>
      </c>
      <c r="AH242" s="1021">
        <v>116.5</v>
      </c>
      <c r="AI242" s="1021">
        <v>4.0599999999999996</v>
      </c>
      <c r="AJ242" s="1021">
        <v>-1.4000000000000001</v>
      </c>
      <c r="AK242" s="1021">
        <v>5.75</v>
      </c>
      <c r="AL242" s="1034">
        <v>5310</v>
      </c>
      <c r="AM242" s="1028">
        <v>0.2</v>
      </c>
      <c r="AN242" s="1021" t="s">
        <v>138</v>
      </c>
      <c r="AO242" s="868">
        <f>IF(U242="n/a","n/a",IF(AA242&lt;0,"n/a",IF(AA242="n/a","n/a",J242+U242-AA242)))</f>
        <v>-9.8641425889593819</v>
      </c>
      <c r="AP242" s="869">
        <f>IF(U242="n/a","n/a",J242+U242)</f>
        <v>7.2036338676399039</v>
      </c>
      <c r="AQ242" s="1044" t="str">
        <f>IF(OR(AC242&lt;0.01,AF242="n/a"),"n/a",(I242/SQRT(22.5*AC242*(I242/AF242))-1)*100)</f>
        <v>n/a</v>
      </c>
      <c r="AR242" s="766">
        <f>INDEX(Historical!$C$7:$C$1455,MATCH(B242,Historical!$B$7:$B$1455,0))*IF(AH242="n/a",1.03,IF(AH242&lt;0,1.01,IF(AH242&gt;10,1.1,(1+AH242/100))))</f>
        <v>2.2109999999999999</v>
      </c>
      <c r="AS242" s="1042">
        <f>IF($AI242="n/a",1.03*AR242,IF($AI242&lt;0,1.01*AR242,IF($AI242&gt;10,1.1*AR242,(1+$AI242/100)*AR242)))</f>
        <v>2.3007665999999998</v>
      </c>
      <c r="AT242" s="1042">
        <f>IF($AK242="n/a",1.03*AS242,IF($AK242&lt;0,1.01*AS242,IF($AK242&gt;10,1.1*AS242,(1+$AK242/100)*AS242)))</f>
        <v>2.4330606795</v>
      </c>
      <c r="AU242" s="1042">
        <f>IF($AK242="n/a",1.03*AT242,IF($AK242&lt;0,1.01*AT242,IF($AK242&gt;10,1.1*AT242,(1+$AK242/100)*AT242)))</f>
        <v>2.5729616685712502</v>
      </c>
      <c r="AV242" s="1042">
        <f>IF($AK242="n/a",1.03*AU242,IF($AK242&lt;0,1.01*AU242,IF($AK242&gt;10,1.1*AU242,(1+$AK242/100)*AU242)))</f>
        <v>2.7209069645140973</v>
      </c>
      <c r="AW242" s="766">
        <f>SUM(AR242:AV242)</f>
        <v>12.238695912585346</v>
      </c>
      <c r="AX242" s="877">
        <f>AW242/I242*100</f>
        <v>8.5263312753137441</v>
      </c>
      <c r="AY242" s="1212">
        <v>1.07</v>
      </c>
      <c r="AZ242" s="1028">
        <v>36.159999999999997</v>
      </c>
      <c r="BA242" s="1028">
        <v>-1.01</v>
      </c>
      <c r="BB242" s="1028">
        <v>0.77</v>
      </c>
      <c r="BC242" s="1028">
        <v>9.5500000000000007</v>
      </c>
      <c r="BE242" s="721">
        <v>2007</v>
      </c>
      <c r="BF242" s="1057">
        <f>IF(BE242&gt;2008,0,IF(BE242&gt;2001,1,IF(BE242&gt;1990,2,IF(BE242&gt;1980,3,IF(BE242&gt;1973,4,IF(BE242&gt;1970,5,IF(BE242&gt;1960,6,IF(BE242&gt;1958,7,IF(BE242&gt;1953,8,9)))))))))</f>
        <v>1</v>
      </c>
    </row>
    <row r="243" spans="1:58" ht="11.25" customHeight="1" x14ac:dyDescent="0.2">
      <c r="A243" s="1027" t="s">
        <v>1141</v>
      </c>
      <c r="B243" s="1031" t="s">
        <v>1142</v>
      </c>
      <c r="C243" s="1181" t="s">
        <v>248</v>
      </c>
      <c r="D243" s="1181" t="s">
        <v>4448</v>
      </c>
      <c r="E243" s="857">
        <v>7</v>
      </c>
      <c r="F243" s="1245">
        <v>581</v>
      </c>
      <c r="G243" s="1182" t="s">
        <v>107</v>
      </c>
      <c r="H243" s="1182" t="s">
        <v>107</v>
      </c>
      <c r="I243" s="1030">
        <v>74</v>
      </c>
      <c r="J243" s="766">
        <f>(M243/I243)*100</f>
        <v>1.8783783783783783</v>
      </c>
      <c r="K243" s="1033">
        <v>0.34749999999999998</v>
      </c>
      <c r="L243" s="1043">
        <v>4</v>
      </c>
      <c r="M243" s="756">
        <f>K243*L243</f>
        <v>1.39</v>
      </c>
      <c r="N243" s="1026" t="s">
        <v>718</v>
      </c>
      <c r="O243" s="860">
        <v>0.32250000000000001</v>
      </c>
      <c r="P243" s="1016">
        <v>43168</v>
      </c>
      <c r="Q243" s="1016">
        <v>43180</v>
      </c>
      <c r="R243" s="756">
        <f>(K243-O243)/O243*100</f>
        <v>7.7519379844961129</v>
      </c>
      <c r="S243" s="824">
        <f>IF(INDEX(Historical!$D$7:$D$1455,MATCH(B243,Historical!$B$7:$B$1455,0))=0,"n/a",(INDEX(Historical!$C$7:$C$1455,MATCH(B243,Historical!$B$7:$B$1455,0))/INDEX(Historical!$D$7:$D$1455,MATCH(B243,Historical!$B$7:$B$1455,0))-1)*100)</f>
        <v>7.5000000000000178</v>
      </c>
      <c r="T243" s="824">
        <f>IF(INDEX(Historical!$F$7:$F$1455,MATCH(B243,Historical!$B$7:$B$1455,0))=0,"n/a",((INDEX(Historical!$C$7:$C$1455,MATCH(B243,Historical!$B$7:$B$1455,0))/INDEX(Historical!$F$7:$F$1455,MATCH(B243,Historical!$B$7:$B$1455,0)))^(1/3)-1)*100)</f>
        <v>11.926767417742724</v>
      </c>
      <c r="U243" s="824">
        <f>IF(INDEX(Historical!$I$7:$I$1455,MATCH(B243,Historical!$B$7:$B$1455,0))=0,"n/a",((INDEX(Historical!$C$7:$C$1455,MATCH(B243,Historical!$B$7:$B$1455,0))/INDEX(Historical!$I$7:$I$1455,MATCH(B243,Historical!$B$7:$B$1455,0)))^(1/5)-1)*100)</f>
        <v>16.543402167042554</v>
      </c>
      <c r="V243" s="824" t="str">
        <f>IF(INDEX(Historical!$O$7:$O$1455,MATCH(B243,Historical!$B$7:$B$1455,0))=0,"n/a",((INDEX(Historical!$C$7:$C$1455,MATCH(B243,Historical!$B$7:$B$1455,0))/INDEX(Historical!$O$7:$O$1455,MATCH(B243,Historical!$B$7:$B$1455,0)))^(1/10)-1)*100)</f>
        <v>n/a</v>
      </c>
      <c r="W243" s="825" t="str">
        <f>IF(OR(U243&lt;=0,U243="n/a",V243&lt;=0,V243="n/a"),"n/a",U243/V243)</f>
        <v>n/a</v>
      </c>
      <c r="X243" s="826">
        <f>IF(OR(AJ243&lt;=0,AJ243="n/a",U243&lt;=0,U243="n/a"),"n/a",U243/AJ243)</f>
        <v>0.85717109673795611</v>
      </c>
      <c r="Y243" s="780"/>
      <c r="Z243" s="766">
        <f>IF(OR(AC243&lt;0.01,AC243="n/a"),"n/a",M243/AC243*100)</f>
        <v>52.651515151515149</v>
      </c>
      <c r="AA243" s="1042">
        <f>IF(OR(AC243&lt;0.01,AC243="n/a"),"n/a",I243/AC243)</f>
        <v>28.030303030303028</v>
      </c>
      <c r="AB243" s="1043">
        <v>12</v>
      </c>
      <c r="AC243" s="1021">
        <v>2.64</v>
      </c>
      <c r="AD243" s="1021">
        <v>2.12</v>
      </c>
      <c r="AE243" s="1021">
        <v>5.0199999999999996</v>
      </c>
      <c r="AF243" s="1023" t="s">
        <v>138</v>
      </c>
      <c r="AG243" s="1024">
        <v>-55.800000000000004</v>
      </c>
      <c r="AH243" s="1021">
        <v>6.5</v>
      </c>
      <c r="AI243" s="1021">
        <v>5.4</v>
      </c>
      <c r="AJ243" s="1021">
        <v>19.3</v>
      </c>
      <c r="AK243" s="1021">
        <v>13.200000000000001</v>
      </c>
      <c r="AL243" s="1034">
        <v>6170</v>
      </c>
      <c r="AM243" s="1028">
        <v>0.4</v>
      </c>
      <c r="AN243" s="1021" t="s">
        <v>138</v>
      </c>
      <c r="AO243" s="868">
        <f>IF(U243="n/a","n/a",IF(AA243&lt;0,"n/a",IF(AA243="n/a","n/a",J243+U243-AA243)))</f>
        <v>-9.6085224848820943</v>
      </c>
      <c r="AP243" s="869">
        <f>IF(U243="n/a","n/a",J243+U243)</f>
        <v>18.421780545420933</v>
      </c>
      <c r="AQ243" s="1044" t="str">
        <f>IF(OR(AC243&lt;0.01,AF243="n/a"),"n/a",(I243/SQRT(22.5*AC243*(I243/AF243))-1)*100)</f>
        <v>n/a</v>
      </c>
      <c r="AR243" s="766">
        <f>INDEX(Historical!$C$7:$C$1455,MATCH(B243,Historical!$B$7:$B$1455,0))*IF(AH243="n/a",1.03,IF(AH243&lt;0,1.01,IF(AH243&gt;10,1.1,(1+AH243/100))))</f>
        <v>1.37385</v>
      </c>
      <c r="AS243" s="1042">
        <f>IF($AI243="n/a",1.03*AR243,IF($AI243&lt;0,1.01*AR243,IF($AI243&gt;10,1.1*AR243,(1+$AI243/100)*AR243)))</f>
        <v>1.4480379000000001</v>
      </c>
      <c r="AT243" s="1042">
        <f>IF($AK243="n/a",1.03*AS243,IF($AK243&lt;0,1.01*AS243,IF($AK243&gt;10,1.1*AS243,(1+$AK243/100)*AS243)))</f>
        <v>1.5928416900000002</v>
      </c>
      <c r="AU243" s="1042">
        <f>IF($AK243="n/a",1.03*AT243,IF($AK243&lt;0,1.01*AT243,IF($AK243&gt;10,1.1*AT243,(1+$AK243/100)*AT243)))</f>
        <v>1.7521258590000004</v>
      </c>
      <c r="AV243" s="1042">
        <f>IF($AK243="n/a",1.03*AU243,IF($AK243&lt;0,1.01*AU243,IF($AK243&gt;10,1.1*AU243,(1+$AK243/100)*AU243)))</f>
        <v>1.9273384449000006</v>
      </c>
      <c r="AW243" s="766">
        <f>SUM(AR243:AV243)</f>
        <v>8.0941938939000018</v>
      </c>
      <c r="AX243" s="877">
        <f>AW243/I243*100</f>
        <v>10.938099856621623</v>
      </c>
      <c r="AY243" s="1212">
        <v>0.31</v>
      </c>
      <c r="AZ243" s="1028">
        <v>30.349999999999998</v>
      </c>
      <c r="BA243" s="1028">
        <v>-4.0599999999999996</v>
      </c>
      <c r="BB243" s="1028">
        <v>1.9300000000000002</v>
      </c>
      <c r="BC243" s="1028">
        <v>8.9</v>
      </c>
      <c r="BE243" s="721">
        <v>2012</v>
      </c>
      <c r="BF243" s="1057">
        <f>IF(BE243&gt;2008,0,IF(BE243&gt;2001,1,IF(BE243&gt;1990,2,IF(BE243&gt;1980,3,IF(BE243&gt;1973,4,IF(BE243&gt;1970,5,IF(BE243&gt;1960,6,IF(BE243&gt;1958,7,IF(BE243&gt;1953,8,9)))))))))</f>
        <v>0</v>
      </c>
    </row>
    <row r="244" spans="1:58" ht="11.25" customHeight="1" x14ac:dyDescent="0.2">
      <c r="A244" s="1019" t="s">
        <v>556</v>
      </c>
      <c r="B244" s="1031" t="s">
        <v>557</v>
      </c>
      <c r="C244" s="1181" t="s">
        <v>109</v>
      </c>
      <c r="D244" s="1181" t="s">
        <v>4434</v>
      </c>
      <c r="E244" s="857">
        <v>19</v>
      </c>
      <c r="F244" s="1245">
        <v>171</v>
      </c>
      <c r="G244" s="1245" t="s">
        <v>107</v>
      </c>
      <c r="H244" s="1245" t="s">
        <v>107</v>
      </c>
      <c r="I244" s="1021">
        <v>17.600000000000001</v>
      </c>
      <c r="J244" s="766">
        <f>(M244/I244)*100</f>
        <v>2.1022727272727271</v>
      </c>
      <c r="K244" s="1040">
        <v>9.2499999999999999E-2</v>
      </c>
      <c r="L244" s="1043">
        <v>4</v>
      </c>
      <c r="M244" s="756">
        <f>K244*L244</f>
        <v>0.37</v>
      </c>
      <c r="N244" s="1026" t="s">
        <v>120</v>
      </c>
      <c r="O244" s="861">
        <v>0.09</v>
      </c>
      <c r="P244" s="1016">
        <v>43328</v>
      </c>
      <c r="Q244" s="1016">
        <v>43350</v>
      </c>
      <c r="R244" s="756">
        <f>(K244-O244)/O244*100</f>
        <v>2.7777777777777803</v>
      </c>
      <c r="S244" s="824">
        <f>IF(INDEX(Historical!$D$7:$D$1455,MATCH(B244,Historical!$B$7:$B$1455,0))=0,"n/a",(INDEX(Historical!$C$7:$C$1455,MATCH(B244,Historical!$B$7:$B$1455,0))/INDEX(Historical!$D$7:$D$1455,MATCH(B244,Historical!$B$7:$B$1455,0))-1)*100)</f>
        <v>7.9365079365079305</v>
      </c>
      <c r="T244" s="824">
        <f>IF(INDEX(Historical!$F$7:$F$1455,MATCH(B244,Historical!$B$7:$B$1455,0))=0,"n/a",((INDEX(Historical!$C$7:$C$1455,MATCH(B244,Historical!$B$7:$B$1455,0))/INDEX(Historical!$F$7:$F$1455,MATCH(B244,Historical!$B$7:$B$1455,0)))^(1/3)-1)*100)</f>
        <v>4.8461047966767312</v>
      </c>
      <c r="U244" s="824">
        <f>IF(INDEX(Historical!$I$7:$I$1455,MATCH(B244,Historical!$B$7:$B$1455,0))=0,"n/a",((INDEX(Historical!$C$7:$C$1455,MATCH(B244,Historical!$B$7:$B$1455,0))/INDEX(Historical!$I$7:$I$1455,MATCH(B244,Historical!$B$7:$B$1455,0)))^(1/5)-1)*100)</f>
        <v>3.5921415782331101</v>
      </c>
      <c r="V244" s="824">
        <f>IF(INDEX(Historical!$O$7:$O$1455,MATCH(B244,Historical!$B$7:$B$1455,0))=0,"n/a",((INDEX(Historical!$C$7:$C$1455,MATCH(B244,Historical!$B$7:$B$1455,0))/INDEX(Historical!$O$7:$O$1455,MATCH(B244,Historical!$B$7:$B$1455,0)))^(1/10)-1)*100)</f>
        <v>3.4499959081036868</v>
      </c>
      <c r="W244" s="825">
        <f>IF(OR(U244&lt;=0,U244="n/a",V244&lt;=0,V244="n/a"),"n/a",U244/V244)</f>
        <v>1.0412016923833265</v>
      </c>
      <c r="X244" s="826">
        <f>IF(OR(AJ244&lt;=0,AJ244="n/a",U244&lt;=0,U244="n/a"),"n/a",U244/AJ244)</f>
        <v>0.12386695097355553</v>
      </c>
      <c r="Y244" s="780"/>
      <c r="Z244" s="766">
        <f>IF(OR(AC244&lt;0.01,AC244="n/a"),"n/a",M244/AC244*100)</f>
        <v>41.111111111111107</v>
      </c>
      <c r="AA244" s="1042">
        <f>IF(OR(AC244&lt;0.01,AC244="n/a"),"n/a",I244/AC244)</f>
        <v>19.555555555555557</v>
      </c>
      <c r="AB244" s="1043">
        <v>6</v>
      </c>
      <c r="AC244" s="1021">
        <v>0.9</v>
      </c>
      <c r="AD244" s="1021">
        <v>1.95</v>
      </c>
      <c r="AE244" s="1021">
        <v>2.9</v>
      </c>
      <c r="AF244" s="1023">
        <v>1.04</v>
      </c>
      <c r="AG244" s="1021">
        <v>4.5999999999999996</v>
      </c>
      <c r="AH244" s="1021">
        <v>-11.700000000000001</v>
      </c>
      <c r="AI244" s="1021">
        <v>71.350000000000009</v>
      </c>
      <c r="AJ244" s="1021">
        <v>28.999999999999996</v>
      </c>
      <c r="AK244" s="1021">
        <v>10</v>
      </c>
      <c r="AL244" s="1034">
        <v>96.1</v>
      </c>
      <c r="AM244" s="1028">
        <v>3.2</v>
      </c>
      <c r="AN244" s="1021">
        <v>0.27</v>
      </c>
      <c r="AO244" s="868">
        <f>IF(U244="n/a","n/a",IF(AA244&lt;0,"n/a",IF(AA244="n/a","n/a",J244+U244-AA244)))</f>
        <v>-13.86114125004972</v>
      </c>
      <c r="AP244" s="869">
        <f>IF(U244="n/a","n/a",J244+U244)</f>
        <v>5.6944143055058376</v>
      </c>
      <c r="AQ244" s="1044">
        <f>IF(OR(AC244&lt;0.01,AF244="n/a"),"n/a",(I244/SQRT(22.5*AC244*(I244/AF244))-1)*100)</f>
        <v>-4.9262794160288674</v>
      </c>
      <c r="AR244" s="766">
        <f>INDEX(Historical!$C$7:$C$1455,MATCH(B244,Historical!$B$7:$B$1455,0))*IF(AH244="n/a",1.03,IF(AH244&lt;0,1.01,IF(AH244&gt;10,1.1,(1+AH244/100))))</f>
        <v>0.34339999999999998</v>
      </c>
      <c r="AS244" s="1042">
        <f>IF($AI244="n/a",1.03*AR244,IF($AI244&lt;0,1.01*AR244,IF($AI244&gt;10,1.1*AR244,(1+$AI244/100)*AR244)))</f>
        <v>0.37774000000000002</v>
      </c>
      <c r="AT244" s="1042">
        <f>IF($AK244="n/a",1.03*AS244,IF($AK244&lt;0,1.01*AS244,IF($AK244&gt;10,1.1*AS244,(1+$AK244/100)*AS244)))</f>
        <v>0.41551400000000005</v>
      </c>
      <c r="AU244" s="1042">
        <f>IF($AK244="n/a",1.03*AT244,IF($AK244&lt;0,1.01*AT244,IF($AK244&gt;10,1.1*AT244,(1+$AK244/100)*AT244)))</f>
        <v>0.45706540000000007</v>
      </c>
      <c r="AV244" s="1042">
        <f>IF($AK244="n/a",1.03*AU244,IF($AK244&lt;0,1.01*AU244,IF($AK244&gt;10,1.1*AU244,(1+$AK244/100)*AU244)))</f>
        <v>0.50277194000000014</v>
      </c>
      <c r="AW244" s="766">
        <f>SUM(AR244:AV244)</f>
        <v>2.09649134</v>
      </c>
      <c r="AX244" s="877">
        <f>AW244/I244*100</f>
        <v>11.911882613636363</v>
      </c>
      <c r="AY244" s="1212">
        <v>0.31</v>
      </c>
      <c r="AZ244" s="1028">
        <v>23.94</v>
      </c>
      <c r="BA244" s="1028">
        <v>-19.82</v>
      </c>
      <c r="BB244" s="1028">
        <v>0.36</v>
      </c>
      <c r="BC244" s="1028">
        <v>-8.0299999999999994</v>
      </c>
      <c r="BE244" s="721">
        <v>2000</v>
      </c>
      <c r="BF244" s="1057">
        <f>IF(BE244&gt;2008,0,IF(BE244&gt;2001,1,IF(BE244&gt;1990,2,IF(BE244&gt;1980,3,IF(BE244&gt;1973,4,IF(BE244&gt;1970,5,IF(BE244&gt;1960,6,IF(BE244&gt;1958,7,IF(BE244&gt;1953,8,9)))))))))</f>
        <v>2</v>
      </c>
    </row>
    <row r="245" spans="1:58" ht="11.25" customHeight="1" x14ac:dyDescent="0.2">
      <c r="A245" s="1027" t="s">
        <v>215</v>
      </c>
      <c r="B245" s="1031" t="s">
        <v>216</v>
      </c>
      <c r="C245" s="1181" t="s">
        <v>109</v>
      </c>
      <c r="D245" s="1181" t="s">
        <v>4434</v>
      </c>
      <c r="E245" s="857">
        <v>32</v>
      </c>
      <c r="F245" s="1245">
        <v>87</v>
      </c>
      <c r="G245" s="1245" t="s">
        <v>107</v>
      </c>
      <c r="H245" s="1245" t="s">
        <v>107</v>
      </c>
      <c r="I245" s="1030">
        <v>33</v>
      </c>
      <c r="J245" s="766">
        <f>(M245/I245)*100</f>
        <v>2.9090909090909092</v>
      </c>
      <c r="K245" s="1033">
        <v>0.24</v>
      </c>
      <c r="L245" s="1043">
        <v>4</v>
      </c>
      <c r="M245" s="756">
        <f>K245*L245</f>
        <v>0.96</v>
      </c>
      <c r="N245" s="1026" t="s">
        <v>979</v>
      </c>
      <c r="O245" s="860">
        <v>0.23</v>
      </c>
      <c r="P245" s="1016">
        <v>43308</v>
      </c>
      <c r="Q245" s="1016">
        <v>43325</v>
      </c>
      <c r="R245" s="756">
        <f>(K245-O245)/O245*100</f>
        <v>4.3478260869565135</v>
      </c>
      <c r="S245" s="824">
        <f>IF(INDEX(Historical!$D$7:$D$1455,MATCH(B245,Historical!$B$7:$B$1455,0))=0,"n/a",(INDEX(Historical!$C$7:$C$1455,MATCH(B245,Historical!$B$7:$B$1455,0))/INDEX(Historical!$D$7:$D$1455,MATCH(B245,Historical!$B$7:$B$1455,0))-1)*100)</f>
        <v>7.3170731707317138</v>
      </c>
      <c r="T245" s="824">
        <f>IF(INDEX(Historical!$F$7:$F$1455,MATCH(B245,Historical!$B$7:$B$1455,0))=0,"n/a",((INDEX(Historical!$C$7:$C$1455,MATCH(B245,Historical!$B$7:$B$1455,0))/INDEX(Historical!$F$7:$F$1455,MATCH(B245,Historical!$B$7:$B$1455,0)))^(1/3)-1)*100)</f>
        <v>4.5515917149420382</v>
      </c>
      <c r="U245" s="824">
        <f>IF(INDEX(Historical!$I$7:$I$1455,MATCH(B245,Historical!$B$7:$B$1455,0))=0,"n/a",((INDEX(Historical!$C$7:$C$1455,MATCH(B245,Historical!$B$7:$B$1455,0))/INDEX(Historical!$I$7:$I$1455,MATCH(B245,Historical!$B$7:$B$1455,0)))^(1/5)-1)*100)</f>
        <v>3.8082721435300781</v>
      </c>
      <c r="V245" s="824">
        <f>IF(INDEX(Historical!$O$7:$O$1455,MATCH(B245,Historical!$B$7:$B$1455,0))=0,"n/a",((INDEX(Historical!$C$7:$C$1455,MATCH(B245,Historical!$B$7:$B$1455,0))/INDEX(Historical!$O$7:$O$1455,MATCH(B245,Historical!$B$7:$B$1455,0)))^(1/10)-1)*100)</f>
        <v>3.2357862679155636</v>
      </c>
      <c r="W245" s="825">
        <f>IF(OR(U245&lt;=0,U245="n/a",V245&lt;=0,V245="n/a"),"n/a",U245/V245)</f>
        <v>1.1769232663142797</v>
      </c>
      <c r="X245" s="826" t="str">
        <f>IF(OR(AJ245&lt;=0,AJ245="n/a",U245&lt;=0,U245="n/a"),"n/a",U245/AJ245)</f>
        <v>n/a</v>
      </c>
      <c r="Y245" s="780"/>
      <c r="Z245" s="766" t="str">
        <f>IF(OR(AC245&lt;0.01,AC245="n/a"),"n/a",M245/AC245*100)</f>
        <v>n/a</v>
      </c>
      <c r="AA245" s="1042" t="str">
        <f>IF(OR(AC245&lt;0.01,AC245="n/a"),"n/a",I245/AC245)</f>
        <v>n/a</v>
      </c>
      <c r="AB245" s="1043">
        <v>12</v>
      </c>
      <c r="AC245" s="1021" t="s">
        <v>138</v>
      </c>
      <c r="AD245" s="1021" t="s">
        <v>138</v>
      </c>
      <c r="AE245" s="1021" t="s">
        <v>138</v>
      </c>
      <c r="AF245" s="1021" t="s">
        <v>138</v>
      </c>
      <c r="AG245" s="1021" t="s">
        <v>138</v>
      </c>
      <c r="AH245" s="1021" t="s">
        <v>138</v>
      </c>
      <c r="AI245" s="1021" t="s">
        <v>138</v>
      </c>
      <c r="AJ245" s="1021" t="s">
        <v>138</v>
      </c>
      <c r="AK245" s="1021" t="s">
        <v>138</v>
      </c>
      <c r="AL245" s="1034" t="s">
        <v>138</v>
      </c>
      <c r="AM245" s="1028" t="s">
        <v>138</v>
      </c>
      <c r="AN245" s="1021" t="s">
        <v>138</v>
      </c>
      <c r="AO245" s="868" t="str">
        <f>IF(U245="n/a","n/a",IF(AA245&lt;0,"n/a",IF(AA245="n/a","n/a",J245+U245-AA245)))</f>
        <v>n/a</v>
      </c>
      <c r="AP245" s="869">
        <f>IF(U245="n/a","n/a",J245+U245)</f>
        <v>6.7173630526209873</v>
      </c>
      <c r="AQ245" s="1044" t="str">
        <f>IF(OR(AC245&lt;0.01,AF245="n/a"),"n/a",(I245/SQRT(22.5*AC245*(I245/AF245))-1)*100)</f>
        <v>n/a</v>
      </c>
      <c r="AR245" s="766">
        <f>INDEX(Historical!$C$7:$C$1455,MATCH(B245,Historical!$B$7:$B$1455,0))*IF(AH245="n/a",1.03,IF(AH245&lt;0,1.01,IF(AH245&gt;10,1.1,(1+AH245/100))))</f>
        <v>0.90639999999999998</v>
      </c>
      <c r="AS245" s="1042">
        <f>IF($AI245="n/a",1.03*AR245,IF($AI245&lt;0,1.01*AR245,IF($AI245&gt;10,1.1*AR245,(1+$AI245/100)*AR245)))</f>
        <v>0.93359199999999998</v>
      </c>
      <c r="AT245" s="1042">
        <f>IF($AK245="n/a",1.03*AS245,IF($AK245&lt;0,1.01*AS245,IF($AK245&gt;10,1.1*AS245,(1+$AK245/100)*AS245)))</f>
        <v>0.96159976000000003</v>
      </c>
      <c r="AU245" s="1042">
        <f>IF($AK245="n/a",1.03*AT245,IF($AK245&lt;0,1.01*AT245,IF($AK245&gt;10,1.1*AT245,(1+$AK245/100)*AT245)))</f>
        <v>0.99044775280000008</v>
      </c>
      <c r="AV245" s="1042">
        <f>IF($AK245="n/a",1.03*AU245,IF($AK245&lt;0,1.01*AU245,IF($AK245&gt;10,1.1*AU245,(1+$AK245/100)*AU245)))</f>
        <v>1.020161185384</v>
      </c>
      <c r="AW245" s="766">
        <f>SUM(AR245:AV245)</f>
        <v>4.8122006981840002</v>
      </c>
      <c r="AX245" s="877">
        <f>AW245/I245*100</f>
        <v>14.582426358133334</v>
      </c>
      <c r="AY245" s="1212" t="s">
        <v>138</v>
      </c>
      <c r="AZ245" s="1028" t="s">
        <v>138</v>
      </c>
      <c r="BA245" s="1028" t="s">
        <v>138</v>
      </c>
      <c r="BB245" s="1028" t="s">
        <v>138</v>
      </c>
      <c r="BC245" s="1028" t="s">
        <v>138</v>
      </c>
      <c r="BD245" s="1078" t="s">
        <v>4357</v>
      </c>
      <c r="BE245" s="721">
        <v>1987</v>
      </c>
      <c r="BF245" s="1057">
        <f>IF(BE245&gt;2008,0,IF(BE245&gt;2001,1,IF(BE245&gt;1990,2,IF(BE245&gt;1980,3,IF(BE245&gt;1973,4,IF(BE245&gt;1970,5,IF(BE245&gt;1960,6,IF(BE245&gt;1958,7,IF(BE245&gt;1953,8,9)))))))))</f>
        <v>3</v>
      </c>
    </row>
    <row r="246" spans="1:58" ht="11.25" customHeight="1" x14ac:dyDescent="0.2">
      <c r="A246" s="1027" t="s">
        <v>1143</v>
      </c>
      <c r="B246" s="1031" t="s">
        <v>1144</v>
      </c>
      <c r="C246" s="1181" t="s">
        <v>4414</v>
      </c>
      <c r="D246" s="1181" t="s">
        <v>4415</v>
      </c>
      <c r="E246" s="857">
        <v>7</v>
      </c>
      <c r="F246" s="1245">
        <v>627</v>
      </c>
      <c r="G246" s="1245" t="s">
        <v>107</v>
      </c>
      <c r="H246" s="1245" t="s">
        <v>107</v>
      </c>
      <c r="I246" s="1030">
        <v>100.02</v>
      </c>
      <c r="J246" s="766">
        <f>(M246/I246)*100</f>
        <v>2.8794241151769646</v>
      </c>
      <c r="K246" s="1033">
        <v>0.72</v>
      </c>
      <c r="L246" s="1043">
        <v>4</v>
      </c>
      <c r="M246" s="756">
        <f>K246*L246</f>
        <v>2.88</v>
      </c>
      <c r="N246" s="1026" t="s">
        <v>153</v>
      </c>
      <c r="O246" s="860">
        <v>0.64</v>
      </c>
      <c r="P246" s="1016">
        <v>43370</v>
      </c>
      <c r="Q246" s="1016">
        <v>43388</v>
      </c>
      <c r="R246" s="756">
        <f>(K246-O246)/O246*100</f>
        <v>12.499999999999993</v>
      </c>
      <c r="S246" s="824">
        <f>IF(INDEX(Historical!$D$7:$D$1455,MATCH(B246,Historical!$B$7:$B$1455,0))=0,"n/a",(INDEX(Historical!$C$7:$C$1455,MATCH(B246,Historical!$B$7:$B$1455,0))/INDEX(Historical!$D$7:$D$1455,MATCH(B246,Historical!$B$7:$B$1455,0))-1)*100)</f>
        <v>3.2786885245901676</v>
      </c>
      <c r="T246" s="824">
        <f>IF(INDEX(Historical!$F$7:$F$1455,MATCH(B246,Historical!$B$7:$B$1455,0))=0,"n/a",((INDEX(Historical!$C$7:$C$1455,MATCH(B246,Historical!$B$7:$B$1455,0))/INDEX(Historical!$F$7:$F$1455,MATCH(B246,Historical!$B$7:$B$1455,0)))^(1/3)-1)*100)</f>
        <v>4.3155828045921885</v>
      </c>
      <c r="U246" s="824">
        <f>IF(INDEX(Historical!$I$7:$I$1455,MATCH(B246,Historical!$B$7:$B$1455,0))=0,"n/a",((INDEX(Historical!$C$7:$C$1455,MATCH(B246,Historical!$B$7:$B$1455,0))/INDEX(Historical!$I$7:$I$1455,MATCH(B246,Historical!$B$7:$B$1455,0)))^(1/5)-1)*100)</f>
        <v>3.7137289336648172</v>
      </c>
      <c r="V246" s="824">
        <f>IF(INDEX(Historical!$O$7:$O$1455,MATCH(B246,Historical!$B$7:$B$1455,0))=0,"n/a",((INDEX(Historical!$C$7:$C$1455,MATCH(B246,Historical!$B$7:$B$1455,0))/INDEX(Historical!$O$7:$O$1455,MATCH(B246,Historical!$B$7:$B$1455,0)))^(1/10)-1)*100)</f>
        <v>2.3380304557162335</v>
      </c>
      <c r="W246" s="825">
        <f>IF(OR(U246&lt;=0,U246="n/a",V246&lt;=0,V246="n/a"),"n/a",U246/V246)</f>
        <v>1.5884005807474186</v>
      </c>
      <c r="X246" s="826">
        <f>IF(OR(AJ246&lt;=0,AJ246="n/a",U246&lt;=0,U246="n/a"),"n/a",U246/AJ246)</f>
        <v>0.16579147025289362</v>
      </c>
      <c r="Y246" s="781"/>
      <c r="Z246" s="766">
        <f>IF(OR(AC246&lt;0.01,AC246="n/a"),"n/a",M246/AC246*100)</f>
        <v>115.19999999999999</v>
      </c>
      <c r="AA246" s="1042">
        <f>IF(OR(AC246&lt;0.01,AC246="n/a"),"n/a",I246/AC246)</f>
        <v>40.007999999999996</v>
      </c>
      <c r="AB246" s="1043">
        <v>12</v>
      </c>
      <c r="AC246" s="1021">
        <v>2.5</v>
      </c>
      <c r="AD246" s="1021">
        <v>5.2</v>
      </c>
      <c r="AE246" s="1021">
        <v>12.29</v>
      </c>
      <c r="AF246" s="1021">
        <v>4.1100000000000003</v>
      </c>
      <c r="AG246" s="1021">
        <v>10.8</v>
      </c>
      <c r="AH246" s="1021">
        <v>-16.5</v>
      </c>
      <c r="AI246" s="1021">
        <v>-11.110000000000001</v>
      </c>
      <c r="AJ246" s="1021">
        <v>22.400000000000002</v>
      </c>
      <c r="AK246" s="1021">
        <v>7.7</v>
      </c>
      <c r="AL246" s="1034">
        <v>3610</v>
      </c>
      <c r="AM246" s="1028">
        <v>2.1</v>
      </c>
      <c r="AN246" s="1021">
        <v>1.26</v>
      </c>
      <c r="AO246" s="868">
        <f>IF(U246="n/a","n/a",IF(AA246&lt;0,"n/a",IF(AA246="n/a","n/a",J246+U246-AA246)))</f>
        <v>-33.414846951158211</v>
      </c>
      <c r="AP246" s="869">
        <f>IF(U246="n/a","n/a",J246+U246)</f>
        <v>6.5931530488417813</v>
      </c>
      <c r="AQ246" s="1044">
        <f>IF(OR(AC246&lt;0.01,AF246="n/a"),"n/a",(I246/SQRT(22.5*AC246*(I246/AF246))-1)*100)</f>
        <v>170.33549526468033</v>
      </c>
      <c r="AR246" s="766">
        <f>INDEX(Historical!$C$7:$C$1455,MATCH(B246,Historical!$B$7:$B$1455,0))*IF(AH246="n/a",1.03,IF(AH246&lt;0,1.01,IF(AH246&gt;10,1.1,(1+AH246/100))))</f>
        <v>2.5451999999999999</v>
      </c>
      <c r="AS246" s="1042">
        <f>IF($AI246="n/a",1.03*AR246,IF($AI246&lt;0,1.01*AR246,IF($AI246&gt;10,1.1*AR246,(1+$AI246/100)*AR246)))</f>
        <v>2.5706519999999999</v>
      </c>
      <c r="AT246" s="1042">
        <f>IF($AK246="n/a",1.03*AS246,IF($AK246&lt;0,1.01*AS246,IF($AK246&gt;10,1.1*AS246,(1+$AK246/100)*AS246)))</f>
        <v>2.7685922039999999</v>
      </c>
      <c r="AU246" s="1042">
        <f>IF($AK246="n/a",1.03*AT246,IF($AK246&lt;0,1.01*AT246,IF($AK246&gt;10,1.1*AT246,(1+$AK246/100)*AT246)))</f>
        <v>2.9817738037079997</v>
      </c>
      <c r="AV246" s="1042">
        <f>IF($AK246="n/a",1.03*AU246,IF($AK246&lt;0,1.01*AU246,IF($AK246&gt;10,1.1*AU246,(1+$AK246/100)*AU246)))</f>
        <v>3.2113703865935155</v>
      </c>
      <c r="AW246" s="766">
        <f>SUM(AR246:AV246)</f>
        <v>14.077588394301515</v>
      </c>
      <c r="AX246" s="877">
        <f>AW246/I246*100</f>
        <v>14.074773439613592</v>
      </c>
      <c r="AY246" s="1212">
        <v>0.67</v>
      </c>
      <c r="AZ246" s="1028">
        <v>28.660000000000004</v>
      </c>
      <c r="BA246" s="1028">
        <v>-0.83</v>
      </c>
      <c r="BB246" s="1028">
        <v>4.07</v>
      </c>
      <c r="BC246" s="1028">
        <v>8.57</v>
      </c>
      <c r="BE246" s="721">
        <v>2012</v>
      </c>
      <c r="BF246" s="1057">
        <f>IF(BE246&gt;2008,0,IF(BE246&gt;2001,1,IF(BE246&gt;1990,2,IF(BE246&gt;1980,3,IF(BE246&gt;1973,4,IF(BE246&gt;1970,5,IF(BE246&gt;1960,6,IF(BE246&gt;1958,7,IF(BE246&gt;1953,8,9)))))))))</f>
        <v>0</v>
      </c>
    </row>
    <row r="247" spans="1:58" ht="11.25" customHeight="1" x14ac:dyDescent="0.2">
      <c r="A247" s="1019" t="s">
        <v>1145</v>
      </c>
      <c r="B247" s="661" t="s">
        <v>1146</v>
      </c>
      <c r="C247" s="1181" t="s">
        <v>124</v>
      </c>
      <c r="D247" s="1181" t="s">
        <v>4262</v>
      </c>
      <c r="E247" s="857">
        <v>8</v>
      </c>
      <c r="F247" s="1245">
        <v>418</v>
      </c>
      <c r="G247" s="967" t="s">
        <v>116</v>
      </c>
      <c r="H247" s="967" t="s">
        <v>116</v>
      </c>
      <c r="I247" s="1030">
        <v>78.819999999999993</v>
      </c>
      <c r="J247" s="766">
        <f>(M247/I247)*100</f>
        <v>2.8419182948490236</v>
      </c>
      <c r="K247" s="1033">
        <v>0.56000000000000005</v>
      </c>
      <c r="L247" s="690">
        <v>4</v>
      </c>
      <c r="M247" s="756">
        <f>K247*L247</f>
        <v>2.2400000000000002</v>
      </c>
      <c r="N247" s="654" t="s">
        <v>510</v>
      </c>
      <c r="O247" s="860">
        <v>0.51</v>
      </c>
      <c r="P247" s="714">
        <v>43084</v>
      </c>
      <c r="Q247" s="714">
        <v>43105</v>
      </c>
      <c r="R247" s="756">
        <f>(K247-O247)/O247*100</f>
        <v>9.8039215686274588</v>
      </c>
      <c r="S247" s="824">
        <f>IF(INDEX(Historical!$D$7:$D$1455,MATCH(B247,Historical!$B$7:$B$1455,0))=0,"n/a",(INDEX(Historical!$C$7:$C$1455,MATCH(B247,Historical!$B$7:$B$1455,0))/INDEX(Historical!$D$7:$D$1455,MATCH(B247,Historical!$B$7:$B$1455,0))-1)*100)</f>
        <v>10.869565217391308</v>
      </c>
      <c r="T247" s="824">
        <f>IF(INDEX(Historical!$F$7:$F$1455,MATCH(B247,Historical!$B$7:$B$1455,0))=0,"n/a",((INDEX(Historical!$C$7:$C$1455,MATCH(B247,Historical!$B$7:$B$1455,0))/INDEX(Historical!$F$7:$F$1455,MATCH(B247,Historical!$B$7:$B$1455,0)))^(1/3)-1)*100)</f>
        <v>13.370669304847693</v>
      </c>
      <c r="U247" s="824">
        <f>IF(INDEX(Historical!$I$7:$I$1455,MATCH(B247,Historical!$B$7:$B$1455,0))=0,"n/a",((INDEX(Historical!$C$7:$C$1455,MATCH(B247,Historical!$B$7:$B$1455,0))/INDEX(Historical!$I$7:$I$1455,MATCH(B247,Historical!$B$7:$B$1455,0)))^(1/5)-1)*100)</f>
        <v>14.424590174890017</v>
      </c>
      <c r="V247" s="824">
        <f>IF(INDEX(Historical!$O$7:$O$1455,MATCH(B247,Historical!$B$7:$B$1455,0))=0,"n/a",((INDEX(Historical!$C$7:$C$1455,MATCH(B247,Historical!$B$7:$B$1455,0))/INDEX(Historical!$O$7:$O$1455,MATCH(B247,Historical!$B$7:$B$1455,0)))^(1/10)-1)*100)</f>
        <v>8.7714077995258322</v>
      </c>
      <c r="W247" s="825">
        <f>IF(OR(U247&lt;=0,U247="n/a",V247&lt;=0,V247="n/a"),"n/a",U247/V247)</f>
        <v>1.6445011456051315</v>
      </c>
      <c r="X247" s="826">
        <f>IF(OR(AJ247&lt;=0,AJ247="n/a",U247&lt;=0,U247="n/a"),"n/a",U247/AJ247)</f>
        <v>0.73594847831071508</v>
      </c>
      <c r="Y247" s="777"/>
      <c r="Z247" s="766">
        <f>IF(OR(AC247&lt;0.01,AC247="n/a"),"n/a",M247/AC247*100)</f>
        <v>26.890756302521012</v>
      </c>
      <c r="AA247" s="689">
        <f>IF(OR(AC247&lt;0.01,AC247="n/a"),"n/a",I247/AC247)</f>
        <v>9.4621848739495782</v>
      </c>
      <c r="AB247" s="690">
        <v>12</v>
      </c>
      <c r="AC247" s="649">
        <v>8.33</v>
      </c>
      <c r="AD247" s="649">
        <v>0.93</v>
      </c>
      <c r="AE247" s="649">
        <v>1.1299999999999999</v>
      </c>
      <c r="AF247" s="1021">
        <v>1.87</v>
      </c>
      <c r="AG247" s="1021">
        <v>27.200000000000003</v>
      </c>
      <c r="AH247" s="1023">
        <v>24.3</v>
      </c>
      <c r="AI247" s="1023">
        <v>8.81</v>
      </c>
      <c r="AJ247" s="649">
        <v>19.600000000000001</v>
      </c>
      <c r="AK247" s="649">
        <v>10.220000000000001</v>
      </c>
      <c r="AL247" s="664">
        <v>11410</v>
      </c>
      <c r="AM247" s="659">
        <v>0.1</v>
      </c>
      <c r="AN247" s="649">
        <v>1.1200000000000001</v>
      </c>
      <c r="AO247" s="868">
        <f>IF(U247="n/a","n/a",IF(AA247&lt;0,"n/a",IF(AA247="n/a","n/a",J247+U247-AA247)))</f>
        <v>7.8043235957894623</v>
      </c>
      <c r="AP247" s="869">
        <f>IF(U247="n/a","n/a",J247+U247)</f>
        <v>17.266508469739041</v>
      </c>
      <c r="AQ247" s="691">
        <f>IF(OR(AC247&lt;0.01,AF247="n/a"),"n/a",(I247/SQRT(22.5*AC247*(I247/AF247))-1)*100)</f>
        <v>-11.320086918586902</v>
      </c>
      <c r="AR247" s="766">
        <f>INDEX(Historical!$C$7:$C$1455,MATCH(B247,Historical!$B$7:$B$1455,0))*IF(AH247="n/a",1.03,IF(AH247&lt;0,1.01,IF(AH247&gt;10,1.1,(1+AH247/100))))</f>
        <v>2.2440000000000002</v>
      </c>
      <c r="AS247" s="689">
        <f>IF($AI247="n/a",1.03*AR247,IF($AI247&lt;0,1.01*AR247,IF($AI247&gt;10,1.1*AR247,(1+$AI247/100)*AR247)))</f>
        <v>2.4416964000000005</v>
      </c>
      <c r="AT247" s="689">
        <f>IF($AK247="n/a",1.03*AS247,IF($AK247&lt;0,1.01*AS247,IF($AK247&gt;10,1.1*AS247,(1+$AK247/100)*AS247)))</f>
        <v>2.685866040000001</v>
      </c>
      <c r="AU247" s="689">
        <f>IF($AK247="n/a",1.03*AT247,IF($AK247&lt;0,1.01*AT247,IF($AK247&gt;10,1.1*AT247,(1+$AK247/100)*AT247)))</f>
        <v>2.9544526440000012</v>
      </c>
      <c r="AV247" s="689">
        <f>IF($AK247="n/a",1.03*AU247,IF($AK247&lt;0,1.01*AU247,IF($AK247&gt;10,1.1*AU247,(1+$AK247/100)*AU247)))</f>
        <v>3.2498979084000017</v>
      </c>
      <c r="AW247" s="766">
        <f>SUM(AR247:AV247)</f>
        <v>13.575912992400005</v>
      </c>
      <c r="AX247" s="877">
        <f>AW247/I247*100</f>
        <v>17.223944420705411</v>
      </c>
      <c r="AY247" s="1212">
        <v>1.25</v>
      </c>
      <c r="AZ247" s="1028">
        <v>6.59</v>
      </c>
      <c r="BA247" s="1028">
        <v>-29.909999999999997</v>
      </c>
      <c r="BB247" s="1028">
        <v>-7.37</v>
      </c>
      <c r="BC247" s="1028">
        <v>-20</v>
      </c>
      <c r="BE247" s="721">
        <v>2011</v>
      </c>
      <c r="BF247" s="1057">
        <f>IF(BE247&gt;2008,0,IF(BE247&gt;2001,1,IF(BE247&gt;1990,2,IF(BE247&gt;1980,3,IF(BE247&gt;1973,4,IF(BE247&gt;1970,5,IF(BE247&gt;1960,6,IF(BE247&gt;1958,7,IF(BE247&gt;1953,8,9)))))))))</f>
        <v>0</v>
      </c>
    </row>
    <row r="248" spans="1:58" s="905" customFormat="1" ht="11.25" customHeight="1" x14ac:dyDescent="0.2">
      <c r="A248" s="760" t="s">
        <v>1147</v>
      </c>
      <c r="B248" s="914" t="s">
        <v>1148</v>
      </c>
      <c r="C248" s="1181" t="s">
        <v>113</v>
      </c>
      <c r="D248" s="1181" t="s">
        <v>4458</v>
      </c>
      <c r="E248" s="885">
        <v>9</v>
      </c>
      <c r="F248" s="1245">
        <v>352</v>
      </c>
      <c r="G248" s="1244" t="s">
        <v>116</v>
      </c>
      <c r="H248" s="1244" t="s">
        <v>116</v>
      </c>
      <c r="I248" s="886">
        <v>76.94</v>
      </c>
      <c r="J248" s="887">
        <f>(M248/I248)*100</f>
        <v>3.4312451260722647</v>
      </c>
      <c r="K248" s="888">
        <v>0.66</v>
      </c>
      <c r="L248" s="889">
        <v>4</v>
      </c>
      <c r="M248" s="890">
        <f>K248*L248</f>
        <v>2.64</v>
      </c>
      <c r="N248" s="891" t="s">
        <v>602</v>
      </c>
      <c r="O248" s="892">
        <v>0.6</v>
      </c>
      <c r="P248" s="893">
        <v>43168</v>
      </c>
      <c r="Q248" s="893">
        <v>43182</v>
      </c>
      <c r="R248" s="890">
        <f>(K248-O248)/O248*100</f>
        <v>10.000000000000009</v>
      </c>
      <c r="S248" s="824">
        <f>IF(INDEX(Historical!$D$7:$D$1455,MATCH(B248,Historical!$B$7:$B$1455,0))=0,"n/a",(INDEX(Historical!$C$7:$C$1455,MATCH(B248,Historical!$B$7:$B$1455,0))/INDEX(Historical!$D$7:$D$1455,MATCH(B248,Historical!$B$7:$B$1455,0))-1)*100)</f>
        <v>5.2631578947368363</v>
      </c>
      <c r="T248" s="824">
        <f>IF(INDEX(Historical!$F$7:$F$1455,MATCH(B248,Historical!$B$7:$B$1455,0))=0,"n/a",((INDEX(Historical!$C$7:$C$1455,MATCH(B248,Historical!$B$7:$B$1455,0))/INDEX(Historical!$F$7:$F$1455,MATCH(B248,Historical!$B$7:$B$1455,0)))^(1/3)-1)*100)</f>
        <v>6.9838912459786684</v>
      </c>
      <c r="U248" s="824">
        <f>IF(INDEX(Historical!$I$7:$I$1455,MATCH(B248,Historical!$B$7:$B$1455,0))=0,"n/a",((INDEX(Historical!$C$7:$C$1455,MATCH(B248,Historical!$B$7:$B$1455,0))/INDEX(Historical!$I$7:$I$1455,MATCH(B248,Historical!$B$7:$B$1455,0)))^(1/5)-1)*100)</f>
        <v>9.5654257747853855</v>
      </c>
      <c r="V248" s="824">
        <f>IF(INDEX(Historical!$O$7:$O$1455,MATCH(B248,Historical!$B$7:$B$1455,0))=0,"n/a",((INDEX(Historical!$C$7:$C$1455,MATCH(B248,Historical!$B$7:$B$1455,0))/INDEX(Historical!$O$7:$O$1455,MATCH(B248,Historical!$B$7:$B$1455,0)))^(1/10)-1)*100)</f>
        <v>10.80804153352133</v>
      </c>
      <c r="W248" s="894">
        <f>IF(OR(U248&lt;=0,U248="n/a",V248&lt;=0,V248="n/a"),"n/a",U248/V248)</f>
        <v>0.88502859145369217</v>
      </c>
      <c r="X248" s="895">
        <f>IF(OR(AJ248&lt;=0,AJ248="n/a",U248&lt;=0,U248="n/a"),"n/a",U248/AJ248)</f>
        <v>0.70855005739151</v>
      </c>
      <c r="Y248" s="909" t="s">
        <v>288</v>
      </c>
      <c r="Z248" s="887">
        <f>IF(OR(AC248&lt;0.01,AC248="n/a"),"n/a",M248/AC248*100)</f>
        <v>55.462184873949582</v>
      </c>
      <c r="AA248" s="897">
        <f>IF(OR(AC248&lt;0.01,AC248="n/a"),"n/a",I248/AC248)</f>
        <v>16.163865546218489</v>
      </c>
      <c r="AB248" s="889">
        <v>12</v>
      </c>
      <c r="AC248" s="898">
        <v>4.76</v>
      </c>
      <c r="AD248" s="898">
        <v>1.52</v>
      </c>
      <c r="AE248" s="898">
        <v>1.56</v>
      </c>
      <c r="AF248" s="898">
        <v>1.99</v>
      </c>
      <c r="AG248" s="898">
        <v>12.7</v>
      </c>
      <c r="AH248" s="898">
        <v>55.800000000000004</v>
      </c>
      <c r="AI248" s="898">
        <v>9.8000000000000007</v>
      </c>
      <c r="AJ248" s="898">
        <v>13.5</v>
      </c>
      <c r="AK248" s="898">
        <v>10.65</v>
      </c>
      <c r="AL248" s="899">
        <v>33340</v>
      </c>
      <c r="AM248" s="900">
        <v>0.1</v>
      </c>
      <c r="AN248" s="898">
        <v>0.43</v>
      </c>
      <c r="AO248" s="901">
        <f>IF(U248="n/a","n/a",IF(AA248&lt;0,"n/a",IF(AA248="n/a","n/a",J248+U248-AA248)))</f>
        <v>-3.1671946453608388</v>
      </c>
      <c r="AP248" s="902">
        <f>IF(U248="n/a","n/a",J248+U248)</f>
        <v>12.99667090085765</v>
      </c>
      <c r="AQ248" s="903">
        <f>IF(OR(AC248&lt;0.01,AF248="n/a"),"n/a",(I248/SQRT(22.5*AC248*(I248/AF248))-1)*100)</f>
        <v>19.566053222057576</v>
      </c>
      <c r="AR248" s="766">
        <f>INDEX(Historical!$C$7:$C$1455,MATCH(B248,Historical!$B$7:$B$1455,0))*IF(AH248="n/a",1.03,IF(AH248&lt;0,1.01,IF(AH248&gt;10,1.1,(1+AH248/100))))</f>
        <v>2.64</v>
      </c>
      <c r="AS248" s="897">
        <f>IF($AI248="n/a",1.03*AR248,IF($AI248&lt;0,1.01*AR248,IF($AI248&gt;10,1.1*AR248,(1+$AI248/100)*AR248)))</f>
        <v>2.8987200000000004</v>
      </c>
      <c r="AT248" s="897">
        <f>IF($AK248="n/a",1.03*AS248,IF($AK248&lt;0,1.01*AS248,IF($AK248&gt;10,1.1*AS248,(1+$AK248/100)*AS248)))</f>
        <v>3.1885920000000008</v>
      </c>
      <c r="AU248" s="897">
        <f>IF($AK248="n/a",1.03*AT248,IF($AK248&lt;0,1.01*AT248,IF($AK248&gt;10,1.1*AT248,(1+$AK248/100)*AT248)))</f>
        <v>3.5074512000000011</v>
      </c>
      <c r="AV248" s="897">
        <f>IF($AK248="n/a",1.03*AU248,IF($AK248&lt;0,1.01*AU248,IF($AK248&gt;10,1.1*AU248,(1+$AK248/100)*AU248)))</f>
        <v>3.8581963200000016</v>
      </c>
      <c r="AW248" s="887">
        <f>SUM(AR248:AV248)</f>
        <v>16.092959520000004</v>
      </c>
      <c r="AX248" s="904">
        <f>AW248/I248*100</f>
        <v>20.916245801923584</v>
      </c>
      <c r="AY248" s="1213">
        <v>1.43</v>
      </c>
      <c r="AZ248" s="900">
        <v>13.65</v>
      </c>
      <c r="BA248" s="900">
        <v>-14.37</v>
      </c>
      <c r="BB248" s="900">
        <v>-1.78</v>
      </c>
      <c r="BC248" s="900">
        <v>-2.83</v>
      </c>
      <c r="BD248" s="1079"/>
      <c r="BE248" s="721">
        <v>2010</v>
      </c>
      <c r="BF248" s="1057">
        <f>IF(BE248&gt;2008,0,IF(BE248&gt;2001,1,IF(BE248&gt;1990,2,IF(BE248&gt;1980,3,IF(BE248&gt;1973,4,IF(BE248&gt;1970,5,IF(BE248&gt;1960,6,IF(BE248&gt;1958,7,IF(BE248&gt;1953,8,9)))))))))</f>
        <v>0</v>
      </c>
    </row>
    <row r="249" spans="1:58" ht="11.25" customHeight="1" x14ac:dyDescent="0.2">
      <c r="A249" s="1019" t="s">
        <v>217</v>
      </c>
      <c r="B249" s="1031" t="s">
        <v>218</v>
      </c>
      <c r="C249" s="1181" t="s">
        <v>109</v>
      </c>
      <c r="D249" s="1181" t="s">
        <v>4430</v>
      </c>
      <c r="E249" s="857">
        <v>38</v>
      </c>
      <c r="F249" s="1245">
        <v>69</v>
      </c>
      <c r="G249" s="1245" t="s">
        <v>107</v>
      </c>
      <c r="H249" s="1245" t="s">
        <v>107</v>
      </c>
      <c r="I249" s="1021">
        <v>40.729999999999997</v>
      </c>
      <c r="J249" s="766">
        <f>(M249/I249)*100</f>
        <v>3.4372698256813159</v>
      </c>
      <c r="K249" s="1033">
        <v>0.35</v>
      </c>
      <c r="L249" s="1043">
        <v>4</v>
      </c>
      <c r="M249" s="756">
        <f>K249*L249</f>
        <v>1.4</v>
      </c>
      <c r="N249" s="1026" t="s">
        <v>108</v>
      </c>
      <c r="O249" s="860">
        <v>0.31</v>
      </c>
      <c r="P249" s="1016">
        <v>43403</v>
      </c>
      <c r="Q249" s="1016">
        <v>43419</v>
      </c>
      <c r="R249" s="756">
        <f>(K249-O249)/O249*100</f>
        <v>12.903225806451607</v>
      </c>
      <c r="S249" s="824">
        <f>IF(INDEX(Historical!$D$7:$D$1455,MATCH(B249,Historical!$B$7:$B$1455,0))=0,"n/a",(INDEX(Historical!$C$7:$C$1455,MATCH(B249,Historical!$B$7:$B$1455,0))/INDEX(Historical!$D$7:$D$1455,MATCH(B249,Historical!$B$7:$B$1455,0))-1)*100)</f>
        <v>6.976744186046524</v>
      </c>
      <c r="T249" s="824">
        <f>IF(INDEX(Historical!$F$7:$F$1455,MATCH(B249,Historical!$B$7:$B$1455,0))=0,"n/a",((INDEX(Historical!$C$7:$C$1455,MATCH(B249,Historical!$B$7:$B$1455,0))/INDEX(Historical!$F$7:$F$1455,MATCH(B249,Historical!$B$7:$B$1455,0)))^(1/3)-1)*100)</f>
        <v>8.1148830028069838</v>
      </c>
      <c r="U249" s="824">
        <f>IF(INDEX(Historical!$I$7:$I$1455,MATCH(B249,Historical!$B$7:$B$1455,0))=0,"n/a",((INDEX(Historical!$C$7:$C$1455,MATCH(B249,Historical!$B$7:$B$1455,0))/INDEX(Historical!$I$7:$I$1455,MATCH(B249,Historical!$B$7:$B$1455,0)))^(1/5)-1)*100)</f>
        <v>8.0738561153020463</v>
      </c>
      <c r="V249" s="824">
        <f>IF(INDEX(Historical!$O$7:$O$1455,MATCH(B249,Historical!$B$7:$B$1455,0))=0,"n/a",((INDEX(Historical!$C$7:$C$1455,MATCH(B249,Historical!$B$7:$B$1455,0))/INDEX(Historical!$O$7:$O$1455,MATCH(B249,Historical!$B$7:$B$1455,0)))^(1/10)-1)*100)</f>
        <v>8.4707808240899407</v>
      </c>
      <c r="W249" s="825">
        <f>IF(OR(U249&lt;=0,U249="n/a",V249&lt;=0,V249="n/a"),"n/a",U249/V249)</f>
        <v>0.95314189836442398</v>
      </c>
      <c r="X249" s="826">
        <f>IF(OR(AJ249&lt;=0,AJ249="n/a",U249&lt;=0,U249="n/a"),"n/a",U249/AJ249)</f>
        <v>1.1371628331411334</v>
      </c>
      <c r="Y249" s="780"/>
      <c r="Z249" s="766">
        <f>IF(OR(AC249&lt;0.01,AC249="n/a"),"n/a",M249/AC249*100)</f>
        <v>44.728434504792332</v>
      </c>
      <c r="AA249" s="1042">
        <f>IF(OR(AC249&lt;0.01,AC249="n/a"),"n/a",I249/AC249)</f>
        <v>13.012779552715655</v>
      </c>
      <c r="AB249" s="1043">
        <v>10</v>
      </c>
      <c r="AC249" s="1021">
        <v>3.13</v>
      </c>
      <c r="AD249" s="1021">
        <v>0.86</v>
      </c>
      <c r="AE249" s="1021">
        <v>2.88</v>
      </c>
      <c r="AF249" s="1021">
        <v>4.2300000000000004</v>
      </c>
      <c r="AG249" s="1021">
        <v>33.300000000000004</v>
      </c>
      <c r="AH249" s="1021">
        <v>14.499999999999998</v>
      </c>
      <c r="AI249" s="1021">
        <v>5.9799999999999995</v>
      </c>
      <c r="AJ249" s="1021">
        <v>7.1</v>
      </c>
      <c r="AK249" s="1021">
        <v>15.120000000000001</v>
      </c>
      <c r="AL249" s="1034">
        <v>4820</v>
      </c>
      <c r="AM249" s="1028">
        <v>3.3000000000000003</v>
      </c>
      <c r="AN249" s="1021">
        <v>1.1100000000000001</v>
      </c>
      <c r="AO249" s="868">
        <f>IF(U249="n/a","n/a",IF(AA249&lt;0,"n/a",IF(AA249="n/a","n/a",J249+U249-AA249)))</f>
        <v>-1.5016536117322925</v>
      </c>
      <c r="AP249" s="869">
        <f>IF(U249="n/a","n/a",J249+U249)</f>
        <v>11.511125940983362</v>
      </c>
      <c r="AQ249" s="1044">
        <f>IF(OR(AC249&lt;0.01,AF249="n/a"),"n/a",(I249/SQRT(22.5*AC249*(I249/AF249))-1)*100)</f>
        <v>56.409800073733997</v>
      </c>
      <c r="AR249" s="766">
        <f>INDEX(Historical!$C$7:$C$1455,MATCH(B249,Historical!$B$7:$B$1455,0))*IF(AH249="n/a",1.03,IF(AH249&lt;0,1.01,IF(AH249&gt;10,1.1,(1+AH249/100))))</f>
        <v>1.2650000000000003</v>
      </c>
      <c r="AS249" s="1042">
        <f>IF($AI249="n/a",1.03*AR249,IF($AI249&lt;0,1.01*AR249,IF($AI249&gt;10,1.1*AR249,(1+$AI249/100)*AR249)))</f>
        <v>1.3406470000000004</v>
      </c>
      <c r="AT249" s="1042">
        <f>IF($AK249="n/a",1.03*AS249,IF($AK249&lt;0,1.01*AS249,IF($AK249&gt;10,1.1*AS249,(1+$AK249/100)*AS249)))</f>
        <v>1.4747117000000005</v>
      </c>
      <c r="AU249" s="1042">
        <f>IF($AK249="n/a",1.03*AT249,IF($AK249&lt;0,1.01*AT249,IF($AK249&gt;10,1.1*AT249,(1+$AK249/100)*AT249)))</f>
        <v>1.6221828700000007</v>
      </c>
      <c r="AV249" s="1042">
        <f>IF($AK249="n/a",1.03*AU249,IF($AK249&lt;0,1.01*AU249,IF($AK249&gt;10,1.1*AU249,(1+$AK249/100)*AU249)))</f>
        <v>1.7844011570000009</v>
      </c>
      <c r="AW249" s="766">
        <f>SUM(AR249:AV249)</f>
        <v>7.4869427270000024</v>
      </c>
      <c r="AX249" s="877">
        <f>AW249/I249*100</f>
        <v>18.381887372943783</v>
      </c>
      <c r="AY249" s="1212">
        <v>1.68</v>
      </c>
      <c r="AZ249" s="1028">
        <v>1.9300000000000002</v>
      </c>
      <c r="BA249" s="1028">
        <v>-33.17</v>
      </c>
      <c r="BB249" s="1028">
        <v>-12.08</v>
      </c>
      <c r="BC249" s="1028">
        <v>-22.23</v>
      </c>
      <c r="BE249" s="721">
        <v>1982</v>
      </c>
      <c r="BF249" s="1057">
        <f>IF(BE249&gt;2008,0,IF(BE249&gt;2001,1,IF(BE249&gt;1990,2,IF(BE249&gt;1980,3,IF(BE249&gt;1973,4,IF(BE249&gt;1970,5,IF(BE249&gt;1960,6,IF(BE249&gt;1958,7,IF(BE249&gt;1953,8,9)))))))))</f>
        <v>3</v>
      </c>
    </row>
    <row r="250" spans="1:58" ht="11.25" customHeight="1" x14ac:dyDescent="0.2">
      <c r="A250" s="1027" t="s">
        <v>219</v>
      </c>
      <c r="B250" s="1031" t="s">
        <v>220</v>
      </c>
      <c r="C250" s="1181" t="s">
        <v>124</v>
      </c>
      <c r="D250" s="1181" t="s">
        <v>4262</v>
      </c>
      <c r="E250" s="857">
        <v>26</v>
      </c>
      <c r="F250" s="1245">
        <v>104</v>
      </c>
      <c r="G250" s="1182" t="s">
        <v>38</v>
      </c>
      <c r="H250" s="1182" t="s">
        <v>38</v>
      </c>
      <c r="I250" s="1021">
        <v>160.49</v>
      </c>
      <c r="J250" s="766">
        <f>(M250/I250)*100</f>
        <v>1.021870521527821</v>
      </c>
      <c r="K250" s="1040">
        <v>0.41</v>
      </c>
      <c r="L250" s="1043">
        <v>4</v>
      </c>
      <c r="M250" s="756">
        <f>K250*L250</f>
        <v>1.64</v>
      </c>
      <c r="N250" s="1026" t="s">
        <v>221</v>
      </c>
      <c r="O250" s="861">
        <v>0.37</v>
      </c>
      <c r="P250" s="714">
        <v>43087</v>
      </c>
      <c r="Q250" s="714">
        <v>43116</v>
      </c>
      <c r="R250" s="756">
        <f>(K250-O250)/O250*100</f>
        <v>10.810810810810805</v>
      </c>
      <c r="S250" s="824">
        <f>IF(INDEX(Historical!$D$7:$D$1455,MATCH(B250,Historical!$B$7:$B$1455,0))=0,"n/a",(INDEX(Historical!$C$7:$C$1455,MATCH(B250,Historical!$B$7:$B$1455,0))/INDEX(Historical!$D$7:$D$1455,MATCH(B250,Historical!$B$7:$B$1455,0))-1)*100)</f>
        <v>5.7142857142857162</v>
      </c>
      <c r="T250" s="824">
        <f>IF(INDEX(Historical!$F$7:$F$1455,MATCH(B250,Historical!$B$7:$B$1455,0))=0,"n/a",((INDEX(Historical!$C$7:$C$1455,MATCH(B250,Historical!$B$7:$B$1455,0))/INDEX(Historical!$F$7:$F$1455,MATCH(B250,Historical!$B$7:$B$1455,0)))^(1/3)-1)*100)</f>
        <v>10.396764017603722</v>
      </c>
      <c r="U250" s="824">
        <f>IF(INDEX(Historical!$I$7:$I$1455,MATCH(B250,Historical!$B$7:$B$1455,0))=0,"n/a",((INDEX(Historical!$C$7:$C$1455,MATCH(B250,Historical!$B$7:$B$1455,0))/INDEX(Historical!$I$7:$I$1455,MATCH(B250,Historical!$B$7:$B$1455,0)))^(1/5)-1)*100)</f>
        <v>13.09264089979596</v>
      </c>
      <c r="V250" s="824">
        <f>IF(INDEX(Historical!$O$7:$O$1455,MATCH(B250,Historical!$B$7:$B$1455,0))=0,"n/a",((INDEX(Historical!$C$7:$C$1455,MATCH(B250,Historical!$B$7:$B$1455,0))/INDEX(Historical!$O$7:$O$1455,MATCH(B250,Historical!$B$7:$B$1455,0)))^(1/10)-1)*100)</f>
        <v>12.395879070719506</v>
      </c>
      <c r="W250" s="825">
        <f>IF(OR(U250&lt;=0,U250="n/a",V250&lt;=0,V250="n/a"),"n/a",U250/V250)</f>
        <v>1.0562091502427033</v>
      </c>
      <c r="X250" s="826">
        <f>IF(OR(AJ250&lt;=0,AJ250="n/a",U250&lt;=0,U250="n/a"),"n/a",U250/AJ250)</f>
        <v>0.91556929369202522</v>
      </c>
      <c r="Y250" s="774"/>
      <c r="Z250" s="766">
        <f>IF(OR(AC250&lt;0.01,AC250="n/a"),"n/a",M250/AC250*100)</f>
        <v>32.669322709163346</v>
      </c>
      <c r="AA250" s="1042">
        <f>IF(OR(AC250&lt;0.01,AC250="n/a"),"n/a",I250/AC250)</f>
        <v>31.970119521912356</v>
      </c>
      <c r="AB250" s="1043">
        <v>12</v>
      </c>
      <c r="AC250" s="1021">
        <v>5.0199999999999996</v>
      </c>
      <c r="AD250" s="1021">
        <v>2.37</v>
      </c>
      <c r="AE250" s="1021">
        <v>3.22</v>
      </c>
      <c r="AF250" s="1021">
        <v>5.84</v>
      </c>
      <c r="AG250" s="1021">
        <v>20.7</v>
      </c>
      <c r="AH250" s="1021">
        <v>10.6</v>
      </c>
      <c r="AI250" s="1021">
        <v>12.61</v>
      </c>
      <c r="AJ250" s="1021">
        <v>14.299999999999999</v>
      </c>
      <c r="AK250" s="1021">
        <v>13.469999999999999</v>
      </c>
      <c r="AL250" s="1034">
        <v>46900</v>
      </c>
      <c r="AM250" s="1028">
        <v>0.4</v>
      </c>
      <c r="AN250" s="1021">
        <v>0.9</v>
      </c>
      <c r="AO250" s="868">
        <f>IF(U250="n/a","n/a",IF(AA250&lt;0,"n/a",IF(AA250="n/a","n/a",J250+U250-AA250)))</f>
        <v>-17.855608100588576</v>
      </c>
      <c r="AP250" s="869">
        <f>IF(U250="n/a","n/a",J250+U250)</f>
        <v>14.114511421323781</v>
      </c>
      <c r="AQ250" s="1044">
        <f>IF(OR(AC250&lt;0.01,AF250="n/a"),"n/a",(I250/SQRT(22.5*AC250*(I250/AF250))-1)*100)</f>
        <v>188.06287740157487</v>
      </c>
      <c r="AR250" s="766">
        <f>INDEX(Historical!$C$7:$C$1455,MATCH(B250,Historical!$B$7:$B$1455,0))*IF(AH250="n/a",1.03,IF(AH250&lt;0,1.01,IF(AH250&gt;10,1.1,(1+AH250/100))))</f>
        <v>1.6280000000000001</v>
      </c>
      <c r="AS250" s="1042">
        <f>IF($AI250="n/a",1.03*AR250,IF($AI250&lt;0,1.01*AR250,IF($AI250&gt;10,1.1*AR250,(1+$AI250/100)*AR250)))</f>
        <v>1.7908000000000002</v>
      </c>
      <c r="AT250" s="1042">
        <f>IF($AK250="n/a",1.03*AS250,IF($AK250&lt;0,1.01*AS250,IF($AK250&gt;10,1.1*AS250,(1+$AK250/100)*AS250)))</f>
        <v>1.9698800000000003</v>
      </c>
      <c r="AU250" s="1042">
        <f>IF($AK250="n/a",1.03*AT250,IF($AK250&lt;0,1.01*AT250,IF($AK250&gt;10,1.1*AT250,(1+$AK250/100)*AT250)))</f>
        <v>2.1668680000000005</v>
      </c>
      <c r="AV250" s="1042">
        <f>IF($AK250="n/a",1.03*AU250,IF($AK250&lt;0,1.01*AU250,IF($AK250&gt;10,1.1*AU250,(1+$AK250/100)*AU250)))</f>
        <v>2.3835548000000006</v>
      </c>
      <c r="AW250" s="766">
        <f>SUM(AR250:AV250)</f>
        <v>9.9391028000000023</v>
      </c>
      <c r="AX250" s="877">
        <f>AW250/I250*100</f>
        <v>6.1929732693625787</v>
      </c>
      <c r="AY250" s="1212">
        <v>0.86</v>
      </c>
      <c r="AZ250" s="1028">
        <v>27.639999999999997</v>
      </c>
      <c r="BA250" s="1028">
        <v>-0.11</v>
      </c>
      <c r="BB250" s="1028">
        <v>4.09</v>
      </c>
      <c r="BC250" s="1028">
        <v>10</v>
      </c>
      <c r="BE250" s="721">
        <v>1993</v>
      </c>
      <c r="BF250" s="1057">
        <f>IF(BE250&gt;2008,0,IF(BE250&gt;2001,1,IF(BE250&gt;1990,2,IF(BE250&gt;1980,3,IF(BE250&gt;1973,4,IF(BE250&gt;1970,5,IF(BE250&gt;1960,6,IF(BE250&gt;1958,7,IF(BE250&gt;1953,8,9)))))))))</f>
        <v>2</v>
      </c>
    </row>
    <row r="251" spans="1:58" ht="11.25" customHeight="1" x14ac:dyDescent="0.2">
      <c r="A251" s="1027" t="s">
        <v>558</v>
      </c>
      <c r="B251" s="1031" t="s">
        <v>559</v>
      </c>
      <c r="C251" s="1181" t="s">
        <v>132</v>
      </c>
      <c r="D251" s="1181" t="s">
        <v>4424</v>
      </c>
      <c r="E251" s="857">
        <v>15</v>
      </c>
      <c r="F251" s="1245">
        <v>224</v>
      </c>
      <c r="G251" s="1209" t="s">
        <v>38</v>
      </c>
      <c r="H251" s="1209" t="s">
        <v>38</v>
      </c>
      <c r="I251" s="1030">
        <v>55.32</v>
      </c>
      <c r="J251" s="766">
        <f>(M251/I251)*100</f>
        <v>4.3745480838756325</v>
      </c>
      <c r="K251" s="1033">
        <v>0.60499999999999998</v>
      </c>
      <c r="L251" s="1043">
        <v>4</v>
      </c>
      <c r="M251" s="756">
        <f>K251*L251</f>
        <v>2.42</v>
      </c>
      <c r="N251" s="1026" t="s">
        <v>162</v>
      </c>
      <c r="O251" s="860">
        <v>0.54249999999999998</v>
      </c>
      <c r="P251" s="714">
        <v>43097</v>
      </c>
      <c r="Q251" s="714">
        <v>43131</v>
      </c>
      <c r="R251" s="756">
        <f>(K251-O251)/O251*100</f>
        <v>11.52073732718894</v>
      </c>
      <c r="S251" s="824">
        <f>IF(INDEX(Historical!$D$7:$D$1455,MATCH(B251,Historical!$B$7:$B$1455,0))=0,"n/a",(INDEX(Historical!$C$7:$C$1455,MATCH(B251,Historical!$B$7:$B$1455,0))/INDEX(Historical!$D$7:$D$1455,MATCH(B251,Historical!$B$7:$B$1455,0))-1)*100)</f>
        <v>13.020833333333325</v>
      </c>
      <c r="T251" s="824">
        <f>IF(INDEX(Historical!$F$7:$F$1455,MATCH(B251,Historical!$B$7:$B$1455,0))=0,"n/a",((INDEX(Historical!$C$7:$C$1455,MATCH(B251,Historical!$B$7:$B$1455,0))/INDEX(Historical!$F$7:$F$1455,MATCH(B251,Historical!$B$7:$B$1455,0)))^(1/3)-1)*100)</f>
        <v>15.183550964599135</v>
      </c>
      <c r="U251" s="824">
        <f>IF(INDEX(Historical!$I$7:$I$1455,MATCH(B251,Historical!$B$7:$B$1455,0))=0,"n/a",((INDEX(Historical!$C$7:$C$1455,MATCH(B251,Historical!$B$7:$B$1455,0))/INDEX(Historical!$I$7:$I$1455,MATCH(B251,Historical!$B$7:$B$1455,0)))^(1/5)-1)*100)</f>
        <v>10.790692336903863</v>
      </c>
      <c r="V251" s="824">
        <f>IF(INDEX(Historical!$O$7:$O$1455,MATCH(B251,Historical!$B$7:$B$1455,0))=0,"n/a",((INDEX(Historical!$C$7:$C$1455,MATCH(B251,Historical!$B$7:$B$1455,0))/INDEX(Historical!$O$7:$O$1455,MATCH(B251,Historical!$B$7:$B$1455,0)))^(1/10)-1)*100)</f>
        <v>6.463361472942375</v>
      </c>
      <c r="W251" s="825">
        <f>IF(OR(U251&lt;=0,U251="n/a",V251&lt;=0,V251="n/a"),"n/a",U251/V251)</f>
        <v>1.6695170743702066</v>
      </c>
      <c r="X251" s="826" t="str">
        <f>IF(OR(AJ251&lt;=0,AJ251="n/a",U251&lt;=0,U251="n/a"),"n/a",U251/AJ251)</f>
        <v>n/a</v>
      </c>
      <c r="Y251" s="774"/>
      <c r="Z251" s="766">
        <f>IF(OR(AC251&lt;0.01,AC251="n/a"),"n/a",M251/AC251*100)</f>
        <v>85.211267605633793</v>
      </c>
      <c r="AA251" s="1042">
        <f>IF(OR(AC251&lt;0.01,AC251="n/a"),"n/a",I251/AC251)</f>
        <v>19.47887323943662</v>
      </c>
      <c r="AB251" s="1043">
        <v>12</v>
      </c>
      <c r="AC251" s="1021">
        <v>2.84</v>
      </c>
      <c r="AD251" s="1021">
        <v>5.2</v>
      </c>
      <c r="AE251" s="1021">
        <v>1.41</v>
      </c>
      <c r="AF251" s="1021">
        <v>1.49</v>
      </c>
      <c r="AG251" s="1021">
        <v>3.9</v>
      </c>
      <c r="AH251" s="1023">
        <v>-20.200000000000003</v>
      </c>
      <c r="AI251" s="1023">
        <v>8.84</v>
      </c>
      <c r="AJ251" s="1021">
        <v>-7.3999999999999995</v>
      </c>
      <c r="AK251" s="1021">
        <v>3.75</v>
      </c>
      <c r="AL251" s="1034">
        <v>18140</v>
      </c>
      <c r="AM251" s="1028">
        <v>0.05</v>
      </c>
      <c r="AN251" s="1021">
        <v>1.22</v>
      </c>
      <c r="AO251" s="868">
        <f>IF(U251="n/a","n/a",IF(AA251&lt;0,"n/a",IF(AA251="n/a","n/a",J251+U251-AA251)))</f>
        <v>-4.3136328186571244</v>
      </c>
      <c r="AP251" s="869">
        <f>IF(U251="n/a","n/a",J251+U251)</f>
        <v>15.165240420779496</v>
      </c>
      <c r="AQ251" s="1044">
        <f>IF(OR(AC251&lt;0.01,AF251="n/a"),"n/a",(I251/SQRT(22.5*AC251*(I251/AF251))-1)*100)</f>
        <v>13.575273378516206</v>
      </c>
      <c r="AR251" s="766">
        <f>INDEX(Historical!$C$7:$C$1455,MATCH(B251,Historical!$B$7:$B$1455,0))*IF(AH251="n/a",1.03,IF(AH251&lt;0,1.01,IF(AH251&gt;10,1.1,(1+AH251/100))))</f>
        <v>2.1917</v>
      </c>
      <c r="AS251" s="1042">
        <f>IF($AI251="n/a",1.03*AR251,IF($AI251&lt;0,1.01*AR251,IF($AI251&gt;10,1.1*AR251,(1+$AI251/100)*AR251)))</f>
        <v>2.38544628</v>
      </c>
      <c r="AT251" s="1042">
        <f>IF($AK251="n/a",1.03*AS251,IF($AK251&lt;0,1.01*AS251,IF($AK251&gt;10,1.1*AS251,(1+$AK251/100)*AS251)))</f>
        <v>2.4749005155000003</v>
      </c>
      <c r="AU251" s="1042">
        <f>IF($AK251="n/a",1.03*AT251,IF($AK251&lt;0,1.01*AT251,IF($AK251&gt;10,1.1*AT251,(1+$AK251/100)*AT251)))</f>
        <v>2.5677092848312504</v>
      </c>
      <c r="AV251" s="1042">
        <f>IF($AK251="n/a",1.03*AU251,IF($AK251&lt;0,1.01*AU251,IF($AK251&gt;10,1.1*AU251,(1+$AK251/100)*AU251)))</f>
        <v>2.6639983830124225</v>
      </c>
      <c r="AW251" s="766">
        <f>SUM(AR251:AV251)</f>
        <v>12.283754463343675</v>
      </c>
      <c r="AX251" s="877">
        <f>AW251/I251*100</f>
        <v>22.204906839016044</v>
      </c>
      <c r="AY251" s="1212">
        <v>0.2</v>
      </c>
      <c r="AZ251" s="1028">
        <v>21.58</v>
      </c>
      <c r="BA251" s="1028">
        <v>-32.5</v>
      </c>
      <c r="BB251" s="1028">
        <v>-14.540000000000001</v>
      </c>
      <c r="BC251" s="1028">
        <v>-13.68</v>
      </c>
      <c r="BE251" s="721">
        <v>2004</v>
      </c>
      <c r="BF251" s="1057">
        <f>IF(BE251&gt;2008,0,IF(BE251&gt;2001,1,IF(BE251&gt;1990,2,IF(BE251&gt;1980,3,IF(BE251&gt;1973,4,IF(BE251&gt;1970,5,IF(BE251&gt;1960,6,IF(BE251&gt;1958,7,IF(BE251&gt;1953,8,9)))))))))</f>
        <v>1</v>
      </c>
    </row>
    <row r="252" spans="1:58" ht="11.25" customHeight="1" x14ac:dyDescent="0.2">
      <c r="A252" s="1019" t="s">
        <v>1151</v>
      </c>
      <c r="B252" s="1031" t="s">
        <v>1152</v>
      </c>
      <c r="C252" s="1181" t="s">
        <v>132</v>
      </c>
      <c r="D252" s="1181" t="s">
        <v>4424</v>
      </c>
      <c r="E252" s="857">
        <v>8</v>
      </c>
      <c r="F252" s="1245">
        <v>498</v>
      </c>
      <c r="G252" s="1187" t="s">
        <v>107</v>
      </c>
      <c r="H252" s="1187" t="s">
        <v>107</v>
      </c>
      <c r="I252" s="1030">
        <v>55.35</v>
      </c>
      <c r="J252" s="766">
        <f>(M252/I252)*100</f>
        <v>2.6016260162601625</v>
      </c>
      <c r="K252" s="1033">
        <v>0.36</v>
      </c>
      <c r="L252" s="1043">
        <v>4</v>
      </c>
      <c r="M252" s="756">
        <f>K252*L252</f>
        <v>1.44</v>
      </c>
      <c r="N252" s="1026" t="s">
        <v>322</v>
      </c>
      <c r="O252" s="860">
        <v>0.33500000000000002</v>
      </c>
      <c r="P252" s="1016">
        <v>43265</v>
      </c>
      <c r="Q252" s="1016">
        <v>43280</v>
      </c>
      <c r="R252" s="756">
        <f>(K252-O252)/O252*100</f>
        <v>7.4626865671641687</v>
      </c>
      <c r="S252" s="824">
        <f>IF(INDEX(Historical!$D$7:$D$1455,MATCH(B252,Historical!$B$7:$B$1455,0))=0,"n/a",(INDEX(Historical!$C$7:$C$1455,MATCH(B252,Historical!$B$7:$B$1455,0))/INDEX(Historical!$D$7:$D$1455,MATCH(B252,Historical!$B$7:$B$1455,0))-1)*100)</f>
        <v>7.3469387755102034</v>
      </c>
      <c r="T252" s="824">
        <f>IF(INDEX(Historical!$F$7:$F$1455,MATCH(B252,Historical!$B$7:$B$1455,0))=0,"n/a",((INDEX(Historical!$C$7:$C$1455,MATCH(B252,Historical!$B$7:$B$1455,0))/INDEX(Historical!$F$7:$F$1455,MATCH(B252,Historical!$B$7:$B$1455,0)))^(1/3)-1)*100)</f>
        <v>5.9711933371516146</v>
      </c>
      <c r="U252" s="824">
        <f>IF(INDEX(Historical!$I$7:$I$1455,MATCH(B252,Historical!$B$7:$B$1455,0))=0,"n/a",((INDEX(Historical!$C$7:$C$1455,MATCH(B252,Historical!$B$7:$B$1455,0))/INDEX(Historical!$I$7:$I$1455,MATCH(B252,Historical!$B$7:$B$1455,0)))^(1/5)-1)*100)</f>
        <v>6.2749241585869919</v>
      </c>
      <c r="V252" s="824" t="str">
        <f>IF(INDEX(Historical!$O$7:$O$1455,MATCH(B252,Historical!$B$7:$B$1455,0))=0,"n/a",((INDEX(Historical!$C$7:$C$1455,MATCH(B252,Historical!$B$7:$B$1455,0))/INDEX(Historical!$O$7:$O$1455,MATCH(B252,Historical!$B$7:$B$1455,0)))^(1/10)-1)*100)</f>
        <v>n/a</v>
      </c>
      <c r="W252" s="825" t="str">
        <f>IF(OR(U252&lt;=0,U252="n/a",V252&lt;=0,V252="n/a"),"n/a",U252/V252)</f>
        <v>n/a</v>
      </c>
      <c r="X252" s="826">
        <f>IF(OR(AJ252&lt;=0,AJ252="n/a",U252&lt;=0,U252="n/a"),"n/a",U252/AJ252)</f>
        <v>4.826864737374609</v>
      </c>
      <c r="Y252" s="1031"/>
      <c r="Z252" s="766">
        <f>IF(OR(AC252&lt;0.01,AC252="n/a"),"n/a",M252/AC252*100)</f>
        <v>55.38461538461538</v>
      </c>
      <c r="AA252" s="1042">
        <f>IF(OR(AC252&lt;0.01,AC252="n/a"),"n/a",I252/AC252)</f>
        <v>21.288461538461537</v>
      </c>
      <c r="AB252" s="1043">
        <v>12</v>
      </c>
      <c r="AC252" s="1021">
        <v>2.6</v>
      </c>
      <c r="AD252" s="1021">
        <v>4.53</v>
      </c>
      <c r="AE252" s="1021">
        <v>2.4700000000000002</v>
      </c>
      <c r="AF252" s="1021">
        <v>1.87</v>
      </c>
      <c r="AG252" s="1021">
        <v>8</v>
      </c>
      <c r="AH252" s="1021">
        <v>1.2</v>
      </c>
      <c r="AI252" s="1021">
        <v>4.08</v>
      </c>
      <c r="AJ252" s="1021">
        <v>1.3</v>
      </c>
      <c r="AK252" s="1021">
        <v>4.7</v>
      </c>
      <c r="AL252" s="1034">
        <v>2240</v>
      </c>
      <c r="AM252" s="1028">
        <v>0.70000000000000007</v>
      </c>
      <c r="AN252" s="1021">
        <v>1.17</v>
      </c>
      <c r="AO252" s="868">
        <f>IF(U252="n/a","n/a",IF(AA252&lt;0,"n/a",IF(AA252="n/a","n/a",J252+U252-AA252)))</f>
        <v>-12.411911363614383</v>
      </c>
      <c r="AP252" s="869">
        <f>IF(U252="n/a","n/a",J252+U252)</f>
        <v>8.8765501748471536</v>
      </c>
      <c r="AQ252" s="1044">
        <f>IF(OR(AC252&lt;0.01,AF252="n/a"),"n/a",(I252/SQRT(22.5*AC252*(I252/AF252))-1)*100)</f>
        <v>33.015325895465629</v>
      </c>
      <c r="AR252" s="766">
        <f>INDEX(Historical!$C$7:$C$1455,MATCH(B252,Historical!$B$7:$B$1455,0))*IF(AH252="n/a",1.03,IF(AH252&lt;0,1.01,IF(AH252&gt;10,1.1,(1+AH252/100))))</f>
        <v>1.3307800000000001</v>
      </c>
      <c r="AS252" s="1042">
        <f>IF($AI252="n/a",1.03*AR252,IF($AI252&lt;0,1.01*AR252,IF($AI252&gt;10,1.1*AR252,(1+$AI252/100)*AR252)))</f>
        <v>1.3850758240000001</v>
      </c>
      <c r="AT252" s="1042">
        <f>IF($AK252="n/a",1.03*AS252,IF($AK252&lt;0,1.01*AS252,IF($AK252&gt;10,1.1*AS252,(1+$AK252/100)*AS252)))</f>
        <v>1.450174387728</v>
      </c>
      <c r="AU252" s="1042">
        <f>IF($AK252="n/a",1.03*AT252,IF($AK252&lt;0,1.01*AT252,IF($AK252&gt;10,1.1*AT252,(1+$AK252/100)*AT252)))</f>
        <v>1.5183325839512158</v>
      </c>
      <c r="AV252" s="1042">
        <f>IF($AK252="n/a",1.03*AU252,IF($AK252&lt;0,1.01*AU252,IF($AK252&gt;10,1.1*AU252,(1+$AK252/100)*AU252)))</f>
        <v>1.5896942153969229</v>
      </c>
      <c r="AW252" s="766">
        <f>SUM(AR252:AV252)</f>
        <v>7.2740570110761382</v>
      </c>
      <c r="AX252" s="877">
        <f>AW252/I252*100</f>
        <v>13.141927752621749</v>
      </c>
      <c r="AY252" s="1212">
        <v>0.33</v>
      </c>
      <c r="AZ252" s="1028">
        <v>15.190000000000001</v>
      </c>
      <c r="BA252" s="1028">
        <v>-13.99</v>
      </c>
      <c r="BB252" s="1028">
        <v>-4.2</v>
      </c>
      <c r="BC252" s="1028">
        <v>-2.1</v>
      </c>
      <c r="BE252" s="721">
        <v>2011</v>
      </c>
      <c r="BF252" s="1057">
        <f>IF(BE252&gt;2008,0,IF(BE252&gt;2001,1,IF(BE252&gt;1990,2,IF(BE252&gt;1980,3,IF(BE252&gt;1973,4,IF(BE252&gt;1970,5,IF(BE252&gt;1960,6,IF(BE252&gt;1958,7,IF(BE252&gt;1953,8,9)))))))))</f>
        <v>0</v>
      </c>
    </row>
    <row r="253" spans="1:58" ht="11.25" customHeight="1" x14ac:dyDescent="0.2">
      <c r="A253" s="1019" t="s">
        <v>1153</v>
      </c>
      <c r="B253" s="1031" t="s">
        <v>1154</v>
      </c>
      <c r="C253" s="1181" t="s">
        <v>109</v>
      </c>
      <c r="D253" s="1181" t="s">
        <v>119</v>
      </c>
      <c r="E253" s="857">
        <v>9</v>
      </c>
      <c r="F253" s="1245">
        <v>397</v>
      </c>
      <c r="G253" s="1187" t="s">
        <v>38</v>
      </c>
      <c r="H253" s="1187" t="s">
        <v>38</v>
      </c>
      <c r="I253" s="1030">
        <v>31.98</v>
      </c>
      <c r="J253" s="766">
        <f>(M253/I253)*100</f>
        <v>2.8767979987492183</v>
      </c>
      <c r="K253" s="1033">
        <v>0.23</v>
      </c>
      <c r="L253" s="1043">
        <v>4</v>
      </c>
      <c r="M253" s="756">
        <f>K253*L253</f>
        <v>0.92</v>
      </c>
      <c r="N253" s="1026" t="s">
        <v>474</v>
      </c>
      <c r="O253" s="860">
        <v>0.22</v>
      </c>
      <c r="P253" s="1016">
        <v>43418</v>
      </c>
      <c r="Q253" s="1016">
        <v>43426</v>
      </c>
      <c r="R253" s="756">
        <f>(K253-O253)/O253*100</f>
        <v>4.5454545454545494</v>
      </c>
      <c r="S253" s="824">
        <f>IF(INDEX(Historical!$D$7:$D$1455,MATCH(B253,Historical!$B$7:$B$1455,0))=0,"n/a",(INDEX(Historical!$C$7:$C$1455,MATCH(B253,Historical!$B$7:$B$1455,0))/INDEX(Historical!$D$7:$D$1455,MATCH(B253,Historical!$B$7:$B$1455,0))-1)*100)</f>
        <v>8.9743589743589638</v>
      </c>
      <c r="T253" s="824">
        <f>IF(INDEX(Historical!$F$7:$F$1455,MATCH(B253,Historical!$B$7:$B$1455,0))=0,"n/a",((INDEX(Historical!$C$7:$C$1455,MATCH(B253,Historical!$B$7:$B$1455,0))/INDEX(Historical!$F$7:$F$1455,MATCH(B253,Historical!$B$7:$B$1455,0)))^(1/3)-1)*100)</f>
        <v>10.694857039868166</v>
      </c>
      <c r="U253" s="824">
        <f>IF(INDEX(Historical!$I$7:$I$1455,MATCH(B253,Historical!$B$7:$B$1455,0))=0,"n/a",((INDEX(Historical!$C$7:$C$1455,MATCH(B253,Historical!$B$7:$B$1455,0))/INDEX(Historical!$I$7:$I$1455,MATCH(B253,Historical!$B$7:$B$1455,0)))^(1/5)-1)*100)</f>
        <v>9.497709143447409</v>
      </c>
      <c r="V253" s="824">
        <f>IF(INDEX(Historical!$O$7:$O$1455,MATCH(B253,Historical!$B$7:$B$1455,0))=0,"n/a",((INDEX(Historical!$C$7:$C$1455,MATCH(B253,Historical!$B$7:$B$1455,0))/INDEX(Historical!$O$7:$O$1455,MATCH(B253,Historical!$B$7:$B$1455,0)))^(1/10)-1)*100)</f>
        <v>6.332520723438928</v>
      </c>
      <c r="W253" s="825">
        <f>IF(OR(U253&lt;=0,U253="n/a",V253&lt;=0,V253="n/a"),"n/a",U253/V253)</f>
        <v>1.49983072432641</v>
      </c>
      <c r="X253" s="826" t="str">
        <f>IF(OR(AJ253&lt;=0,AJ253="n/a",U253&lt;=0,U253="n/a"),"n/a",U253/AJ253)</f>
        <v>n/a</v>
      </c>
      <c r="Y253" s="780"/>
      <c r="Z253" s="766">
        <f>IF(OR(AC253&lt;0.01,AC253="n/a"),"n/a",M253/AC253*100)</f>
        <v>63.448275862068968</v>
      </c>
      <c r="AA253" s="1042">
        <f>IF(OR(AC253&lt;0.01,AC253="n/a"),"n/a",I253/AC253)</f>
        <v>22.055172413793105</v>
      </c>
      <c r="AB253" s="1043">
        <v>12</v>
      </c>
      <c r="AC253" s="1021">
        <v>1.45</v>
      </c>
      <c r="AD253" s="1021">
        <v>4.41</v>
      </c>
      <c r="AE253" s="1021">
        <v>0.98</v>
      </c>
      <c r="AF253" s="1021">
        <v>1.2</v>
      </c>
      <c r="AG253" s="1021">
        <v>6.9</v>
      </c>
      <c r="AH253" s="1021">
        <v>-35.699999999999996</v>
      </c>
      <c r="AI253" s="1021">
        <v>-2.4</v>
      </c>
      <c r="AJ253" s="1021">
        <v>-6.4</v>
      </c>
      <c r="AK253" s="1021">
        <v>5</v>
      </c>
      <c r="AL253" s="1034">
        <v>683.09</v>
      </c>
      <c r="AM253" s="1028">
        <v>0.1</v>
      </c>
      <c r="AN253" s="1021">
        <v>0.04</v>
      </c>
      <c r="AO253" s="868">
        <f>IF(U253="n/a","n/a",IF(AA253&lt;0,"n/a",IF(AA253="n/a","n/a",J253+U253-AA253)))</f>
        <v>-9.680665271596478</v>
      </c>
      <c r="AP253" s="869">
        <f>IF(U253="n/a","n/a",J253+U253)</f>
        <v>12.374507142196627</v>
      </c>
      <c r="AQ253" s="1044">
        <f>IF(OR(AC253&lt;0.01,AF253="n/a"),"n/a",(I253/SQRT(22.5*AC253*(I253/AF253))-1)*100)</f>
        <v>8.4562521051214201</v>
      </c>
      <c r="AR253" s="766">
        <f>INDEX(Historical!$C$7:$C$1455,MATCH(B253,Historical!$B$7:$B$1455,0))*IF(AH253="n/a",1.03,IF(AH253&lt;0,1.01,IF(AH253&gt;10,1.1,(1+AH253/100))))</f>
        <v>0.85849999999999993</v>
      </c>
      <c r="AS253" s="1042">
        <f>IF($AI253="n/a",1.03*AR253,IF($AI253&lt;0,1.01*AR253,IF($AI253&gt;10,1.1*AR253,(1+$AI253/100)*AR253)))</f>
        <v>0.86708499999999988</v>
      </c>
      <c r="AT253" s="1042">
        <f>IF($AK253="n/a",1.03*AS253,IF($AK253&lt;0,1.01*AS253,IF($AK253&gt;10,1.1*AS253,(1+$AK253/100)*AS253)))</f>
        <v>0.91043924999999992</v>
      </c>
      <c r="AU253" s="1042">
        <f>IF($AK253="n/a",1.03*AT253,IF($AK253&lt;0,1.01*AT253,IF($AK253&gt;10,1.1*AT253,(1+$AK253/100)*AT253)))</f>
        <v>0.95596121249999999</v>
      </c>
      <c r="AV253" s="1042">
        <f>IF($AK253="n/a",1.03*AU253,IF($AK253&lt;0,1.01*AU253,IF($AK253&gt;10,1.1*AU253,(1+$AK253/100)*AU253)))</f>
        <v>1.003759273125</v>
      </c>
      <c r="AW253" s="766">
        <f>SUM(AR253:AV253)</f>
        <v>4.5957447356249999</v>
      </c>
      <c r="AX253" s="877">
        <f>AW253/I253*100</f>
        <v>14.37068397631332</v>
      </c>
      <c r="AY253" s="1212">
        <v>0.47</v>
      </c>
      <c r="AZ253" s="1028">
        <v>39.160000000000004</v>
      </c>
      <c r="BA253" s="1028">
        <v>-4.01</v>
      </c>
      <c r="BB253" s="1028">
        <v>24.93</v>
      </c>
      <c r="BC253" s="1028">
        <v>21.18</v>
      </c>
      <c r="BE253" s="721">
        <v>2011</v>
      </c>
      <c r="BF253" s="1057">
        <f>IF(BE253&gt;2008,0,IF(BE253&gt;2001,1,IF(BE253&gt;1990,2,IF(BE253&gt;1980,3,IF(BE253&gt;1973,4,IF(BE253&gt;1970,5,IF(BE253&gt;1960,6,IF(BE253&gt;1958,7,IF(BE253&gt;1953,8,9)))))))))</f>
        <v>0</v>
      </c>
    </row>
    <row r="254" spans="1:58" ht="11.25" customHeight="1" x14ac:dyDescent="0.2">
      <c r="A254" s="1019" t="s">
        <v>1155</v>
      </c>
      <c r="B254" s="1031" t="s">
        <v>1156</v>
      </c>
      <c r="C254" s="1181" t="s">
        <v>109</v>
      </c>
      <c r="D254" s="1181" t="s">
        <v>4434</v>
      </c>
      <c r="E254" s="857">
        <v>8</v>
      </c>
      <c r="F254" s="1245">
        <v>446</v>
      </c>
      <c r="G254" s="1245" t="s">
        <v>38</v>
      </c>
      <c r="H254" s="1245" t="s">
        <v>38</v>
      </c>
      <c r="I254" s="1030">
        <v>33</v>
      </c>
      <c r="J254" s="766">
        <f>(M254/I254)*100</f>
        <v>3.3939393939393945</v>
      </c>
      <c r="K254" s="1033">
        <v>0.28000000000000003</v>
      </c>
      <c r="L254" s="1043">
        <v>4</v>
      </c>
      <c r="M254" s="756">
        <f>K254*L254</f>
        <v>1.1200000000000001</v>
      </c>
      <c r="N254" s="1026" t="s">
        <v>602</v>
      </c>
      <c r="O254" s="860">
        <v>0.27</v>
      </c>
      <c r="P254" s="1016">
        <v>43159</v>
      </c>
      <c r="Q254" s="1016">
        <v>43182</v>
      </c>
      <c r="R254" s="756">
        <f>(K254-O254)/O254*100</f>
        <v>3.7037037037037068</v>
      </c>
      <c r="S254" s="824">
        <f>IF(INDEX(Historical!$D$7:$D$1455,MATCH(B254,Historical!$B$7:$B$1455,0))=0,"n/a",(INDEX(Historical!$C$7:$C$1455,MATCH(B254,Historical!$B$7:$B$1455,0))/INDEX(Historical!$D$7:$D$1455,MATCH(B254,Historical!$B$7:$B$1455,0))-1)*100)</f>
        <v>3.8461538461538547</v>
      </c>
      <c r="T254" s="824">
        <f>IF(INDEX(Historical!$F$7:$F$1455,MATCH(B254,Historical!$B$7:$B$1455,0))=0,"n/a",((INDEX(Historical!$C$7:$C$1455,MATCH(B254,Historical!$B$7:$B$1455,0))/INDEX(Historical!$F$7:$F$1455,MATCH(B254,Historical!$B$7:$B$1455,0)))^(1/3)-1)*100)</f>
        <v>7.0648783255412351</v>
      </c>
      <c r="U254" s="824">
        <f>IF(INDEX(Historical!$I$7:$I$1455,MATCH(B254,Historical!$B$7:$B$1455,0))=0,"n/a",((INDEX(Historical!$C$7:$C$1455,MATCH(B254,Historical!$B$7:$B$1455,0))/INDEX(Historical!$I$7:$I$1455,MATCH(B254,Historical!$B$7:$B$1455,0)))^(1/5)-1)*100)</f>
        <v>8.4471771197698544</v>
      </c>
      <c r="V254" s="824">
        <f>IF(INDEX(Historical!$O$7:$O$1455,MATCH(B254,Historical!$B$7:$B$1455,0))=0,"n/a",((INDEX(Historical!$C$7:$C$1455,MATCH(B254,Historical!$B$7:$B$1455,0))/INDEX(Historical!$O$7:$O$1455,MATCH(B254,Historical!$B$7:$B$1455,0)))^(1/10)-1)*100)</f>
        <v>-0.96523408081689022</v>
      </c>
      <c r="W254" s="825" t="str">
        <f>IF(OR(U254&lt;=0,U254="n/a",V254&lt;=0,V254="n/a"),"n/a",U254/V254)</f>
        <v>n/a</v>
      </c>
      <c r="X254" s="826">
        <f>IF(OR(AJ254&lt;=0,AJ254="n/a",U254&lt;=0,U254="n/a"),"n/a",U254/AJ254)</f>
        <v>1.6894354239539708</v>
      </c>
      <c r="Y254" s="1032"/>
      <c r="Z254" s="766">
        <f>IF(OR(AC254&lt;0.01,AC254="n/a"),"n/a",M254/AC254*100)</f>
        <v>1.0331150262890878</v>
      </c>
      <c r="AA254" s="1042">
        <f>IF(OR(AC254&lt;0.01,AC254="n/a"),"n/a",I254/AC254)</f>
        <v>0.3043999631030348</v>
      </c>
      <c r="AB254" s="1043">
        <v>12</v>
      </c>
      <c r="AC254" s="1021">
        <v>108.41</v>
      </c>
      <c r="AD254" s="1021" t="s">
        <v>138</v>
      </c>
      <c r="AE254" s="1021">
        <v>3.12</v>
      </c>
      <c r="AF254" s="1021">
        <v>1.26</v>
      </c>
      <c r="AG254" s="1021">
        <v>7.6</v>
      </c>
      <c r="AH254" s="1021">
        <v>24.4</v>
      </c>
      <c r="AI254" s="1021" t="s">
        <v>138</v>
      </c>
      <c r="AJ254" s="1021">
        <v>5</v>
      </c>
      <c r="AK254" s="1021" t="s">
        <v>138</v>
      </c>
      <c r="AL254" s="1034">
        <v>90.42</v>
      </c>
      <c r="AM254" s="1028">
        <v>2.8000000000000003</v>
      </c>
      <c r="AN254" s="1021">
        <v>0.33</v>
      </c>
      <c r="AO254" s="868">
        <f>IF(U254="n/a","n/a",IF(AA254&lt;0,"n/a",IF(AA254="n/a","n/a",J254+U254-AA254)))</f>
        <v>11.536716550606213</v>
      </c>
      <c r="AP254" s="869">
        <f>IF(U254="n/a","n/a",J254+U254)</f>
        <v>11.841116513709249</v>
      </c>
      <c r="AQ254" s="1044">
        <f>IF(OR(AC254&lt;0.01,AF254="n/a"),"n/a",(I254/SQRT(22.5*AC254*(I254/AF254))-1)*100)</f>
        <v>-86.94381451810294</v>
      </c>
      <c r="AR254" s="766">
        <f>INDEX(Historical!$C$7:$C$1455,MATCH(B254,Historical!$B$7:$B$1455,0))*IF(AH254="n/a",1.03,IF(AH254&lt;0,1.01,IF(AH254&gt;10,1.1,(1+AH254/100))))</f>
        <v>1.1880000000000002</v>
      </c>
      <c r="AS254" s="1042">
        <f>IF($AI254="n/a",1.03*AR254,IF($AI254&lt;0,1.01*AR254,IF($AI254&gt;10,1.1*AR254,(1+$AI254/100)*AR254)))</f>
        <v>1.2236400000000003</v>
      </c>
      <c r="AT254" s="1042">
        <f>IF($AK254="n/a",1.03*AS254,IF($AK254&lt;0,1.01*AS254,IF($AK254&gt;10,1.1*AS254,(1+$AK254/100)*AS254)))</f>
        <v>1.2603492000000003</v>
      </c>
      <c r="AU254" s="1042">
        <f>IF($AK254="n/a",1.03*AT254,IF($AK254&lt;0,1.01*AT254,IF($AK254&gt;10,1.1*AT254,(1+$AK254/100)*AT254)))</f>
        <v>1.2981596760000003</v>
      </c>
      <c r="AV254" s="1042">
        <f>IF($AK254="n/a",1.03*AU254,IF($AK254&lt;0,1.01*AU254,IF($AK254&gt;10,1.1*AU254,(1+$AK254/100)*AU254)))</f>
        <v>1.3371044662800002</v>
      </c>
      <c r="AW254" s="766">
        <f>SUM(AR254:AV254)</f>
        <v>6.307253342280001</v>
      </c>
      <c r="AX254" s="877">
        <f>AW254/I254*100</f>
        <v>19.112888916000003</v>
      </c>
      <c r="AY254" s="1212">
        <v>0.53</v>
      </c>
      <c r="AZ254" s="1028">
        <v>15.1</v>
      </c>
      <c r="BA254" s="1028">
        <v>-14.729999999999999</v>
      </c>
      <c r="BB254" s="1028">
        <v>-4.2700000000000005</v>
      </c>
      <c r="BC254" s="1028">
        <v>-3.2199999999999998</v>
      </c>
      <c r="BE254" s="721">
        <v>2011</v>
      </c>
      <c r="BF254" s="1057">
        <f>IF(BE254&gt;2008,0,IF(BE254&gt;2001,1,IF(BE254&gt;1990,2,IF(BE254&gt;1980,3,IF(BE254&gt;1973,4,IF(BE254&gt;1970,5,IF(BE254&gt;1960,6,IF(BE254&gt;1958,7,IF(BE254&gt;1953,8,9)))))))))</f>
        <v>0</v>
      </c>
    </row>
    <row r="255" spans="1:58" ht="11.25" customHeight="1" x14ac:dyDescent="0.2">
      <c r="A255" s="1019" t="s">
        <v>222</v>
      </c>
      <c r="B255" s="1031" t="s">
        <v>223</v>
      </c>
      <c r="C255" s="1181" t="s">
        <v>113</v>
      </c>
      <c r="D255" s="1181" t="s">
        <v>4458</v>
      </c>
      <c r="E255" s="857">
        <v>62</v>
      </c>
      <c r="F255" s="1245">
        <v>7</v>
      </c>
      <c r="G255" s="1187" t="s">
        <v>38</v>
      </c>
      <c r="H255" s="1187" t="s">
        <v>38</v>
      </c>
      <c r="I255" s="1021">
        <v>67.52</v>
      </c>
      <c r="J255" s="766">
        <f>(M255/I255)*100</f>
        <v>2.9028436018957349</v>
      </c>
      <c r="K255" s="1033">
        <v>0.49</v>
      </c>
      <c r="L255" s="1043">
        <v>4</v>
      </c>
      <c r="M255" s="756">
        <f>K255*L255</f>
        <v>1.96</v>
      </c>
      <c r="N255" s="1026" t="s">
        <v>144</v>
      </c>
      <c r="O255" s="860">
        <v>0.48499999999999999</v>
      </c>
      <c r="P255" s="1016">
        <v>43419</v>
      </c>
      <c r="Q255" s="1016">
        <v>43444</v>
      </c>
      <c r="R255" s="756">
        <f>(K255-O255)/O255*100</f>
        <v>1.0309278350515474</v>
      </c>
      <c r="S255" s="824">
        <f>IF(INDEX(Historical!$D$7:$D$1455,MATCH(B255,Historical!$B$7:$B$1455,0))=0,"n/a",(INDEX(Historical!$C$7:$C$1455,MATCH(B255,Historical!$B$7:$B$1455,0))/INDEX(Historical!$D$7:$D$1455,MATCH(B255,Historical!$B$7:$B$1455,0))-1)*100)</f>
        <v>1.0498687664041828</v>
      </c>
      <c r="T255" s="824">
        <f>IF(INDEX(Historical!$F$7:$F$1455,MATCH(B255,Historical!$B$7:$B$1455,0))=0,"n/a",((INDEX(Historical!$C$7:$C$1455,MATCH(B255,Historical!$B$7:$B$1455,0))/INDEX(Historical!$F$7:$F$1455,MATCH(B255,Historical!$B$7:$B$1455,0)))^(1/3)-1)*100)</f>
        <v>3.0321324952139239</v>
      </c>
      <c r="U255" s="824">
        <f>IF(INDEX(Historical!$I$7:$I$1455,MATCH(B255,Historical!$B$7:$B$1455,0))=0,"n/a",((INDEX(Historical!$C$7:$C$1455,MATCH(B255,Historical!$B$7:$B$1455,0))/INDEX(Historical!$I$7:$I$1455,MATCH(B255,Historical!$B$7:$B$1455,0)))^(1/5)-1)*100)</f>
        <v>3.6384649001306668</v>
      </c>
      <c r="V255" s="824">
        <f>IF(INDEX(Historical!$O$7:$O$1455,MATCH(B255,Historical!$B$7:$B$1455,0))=0,"n/a",((INDEX(Historical!$C$7:$C$1455,MATCH(B255,Historical!$B$7:$B$1455,0))/INDEX(Historical!$O$7:$O$1455,MATCH(B255,Historical!$B$7:$B$1455,0)))^(1/10)-1)*100)</f>
        <v>5.876639105042214</v>
      </c>
      <c r="W255" s="825">
        <f>IF(OR(U255&lt;=0,U255="n/a",V255&lt;=0,V255="n/a"),"n/a",U255/V255)</f>
        <v>0.6191404364118307</v>
      </c>
      <c r="X255" s="826">
        <f>IF(OR(AJ255&lt;=0,AJ255="n/a",U255&lt;=0,U255="n/a"),"n/a",U255/AJ255)</f>
        <v>1.3475795926409877</v>
      </c>
      <c r="Y255" s="785"/>
      <c r="Z255" s="766">
        <f>IF(OR(AC255&lt;0.01,AC255="n/a"),"n/a",M255/AC255*100)</f>
        <v>61.829652996845432</v>
      </c>
      <c r="AA255" s="1042">
        <f>IF(OR(AC255&lt;0.01,AC255="n/a"),"n/a",I255/AC255)</f>
        <v>21.29968454258675</v>
      </c>
      <c r="AB255" s="1043">
        <v>9</v>
      </c>
      <c r="AC255" s="1021">
        <v>3.17</v>
      </c>
      <c r="AD255" s="1021">
        <v>1.5</v>
      </c>
      <c r="AE255" s="1021">
        <v>2.48</v>
      </c>
      <c r="AF255" s="1021">
        <v>4.74</v>
      </c>
      <c r="AG255" s="1021">
        <v>25.8</v>
      </c>
      <c r="AH255" s="1021">
        <v>24.099999999999998</v>
      </c>
      <c r="AI255" s="1021">
        <v>13.120000000000001</v>
      </c>
      <c r="AJ255" s="1021">
        <v>2.7</v>
      </c>
      <c r="AK255" s="1021">
        <v>14.180000000000001</v>
      </c>
      <c r="AL255" s="1034">
        <v>43220</v>
      </c>
      <c r="AM255" s="1028">
        <v>0.5</v>
      </c>
      <c r="AN255" s="1021">
        <v>0.53</v>
      </c>
      <c r="AO255" s="868">
        <f>IF(U255="n/a","n/a",IF(AA255&lt;0,"n/a",IF(AA255="n/a","n/a",J255+U255-AA255)))</f>
        <v>-14.758376040560348</v>
      </c>
      <c r="AP255" s="869">
        <f>IF(U255="n/a","n/a",J255+U255)</f>
        <v>6.5413085020264017</v>
      </c>
      <c r="AQ255" s="1044">
        <f>IF(OR(AC255&lt;0.01,AF255="n/a"),"n/a",(I255/SQRT(22.5*AC255*(I255/AF255))-1)*100)</f>
        <v>111.82855198575746</v>
      </c>
      <c r="AR255" s="766">
        <f>INDEX(Historical!$C$7:$C$1455,MATCH(B255,Historical!$B$7:$B$1455,0))*IF(AH255="n/a",1.03,IF(AH255&lt;0,1.01,IF(AH255&gt;10,1.1,(1+AH255/100))))</f>
        <v>2.1175000000000002</v>
      </c>
      <c r="AS255" s="1042">
        <f>IF($AI255="n/a",1.03*AR255,IF($AI255&lt;0,1.01*AR255,IF($AI255&gt;10,1.1*AR255,(1+$AI255/100)*AR255)))</f>
        <v>2.3292500000000005</v>
      </c>
      <c r="AT255" s="1042">
        <f>IF($AK255="n/a",1.03*AS255,IF($AK255&lt;0,1.01*AS255,IF($AK255&gt;10,1.1*AS255,(1+$AK255/100)*AS255)))</f>
        <v>2.5621750000000008</v>
      </c>
      <c r="AU255" s="1042">
        <f>IF($AK255="n/a",1.03*AT255,IF($AK255&lt;0,1.01*AT255,IF($AK255&gt;10,1.1*AT255,(1+$AK255/100)*AT255)))</f>
        <v>2.8183925000000012</v>
      </c>
      <c r="AV255" s="1042">
        <f>IF($AK255="n/a",1.03*AU255,IF($AK255&lt;0,1.01*AU255,IF($AK255&gt;10,1.1*AU255,(1+$AK255/100)*AU255)))</f>
        <v>3.1002317500000016</v>
      </c>
      <c r="AW255" s="766">
        <f>SUM(AR255:AV255)</f>
        <v>12.927549250000006</v>
      </c>
      <c r="AX255" s="877">
        <f>AW255/I255*100</f>
        <v>19.14625185130333</v>
      </c>
      <c r="AY255" s="1212">
        <v>1.18</v>
      </c>
      <c r="AZ255" s="1028">
        <v>6.2600000000000007</v>
      </c>
      <c r="BA255" s="1028">
        <v>-15.28</v>
      </c>
      <c r="BB255" s="1028">
        <v>-5.52</v>
      </c>
      <c r="BC255" s="1028">
        <v>-5.54</v>
      </c>
      <c r="BE255" s="721">
        <v>1958</v>
      </c>
      <c r="BF255" s="1057">
        <f>IF(BE255&gt;2008,0,IF(BE255&gt;2001,1,IF(BE255&gt;1990,2,IF(BE255&gt;1980,3,IF(BE255&gt;1973,4,IF(BE255&gt;1970,5,IF(BE255&gt;1960,6,IF(BE255&gt;1958,7,IF(BE255&gt;1953,8,9)))))))))</f>
        <v>8</v>
      </c>
    </row>
    <row r="256" spans="1:58" ht="11.25" customHeight="1" x14ac:dyDescent="0.2">
      <c r="A256" s="1027" t="s">
        <v>560</v>
      </c>
      <c r="B256" s="1031" t="s">
        <v>561</v>
      </c>
      <c r="C256" s="1181" t="s">
        <v>180</v>
      </c>
      <c r="D256" s="1181" t="s">
        <v>4432</v>
      </c>
      <c r="E256" s="857">
        <v>22</v>
      </c>
      <c r="F256" s="1245">
        <v>149</v>
      </c>
      <c r="G256" s="1245" t="s">
        <v>38</v>
      </c>
      <c r="H256" s="1245" t="s">
        <v>38</v>
      </c>
      <c r="I256" s="1021">
        <v>32.729999999999997</v>
      </c>
      <c r="J256" s="766">
        <f>(M256/I256)*100</f>
        <v>6.5493431102963653</v>
      </c>
      <c r="K256" s="1040">
        <v>0.53590000000000004</v>
      </c>
      <c r="L256" s="1043">
        <v>4</v>
      </c>
      <c r="M256" s="756">
        <f>K256*L256</f>
        <v>2.1436000000000002</v>
      </c>
      <c r="N256" s="1026" t="s">
        <v>120</v>
      </c>
      <c r="O256" s="861">
        <v>0.47749999999999998</v>
      </c>
      <c r="P256" s="1016">
        <v>43145</v>
      </c>
      <c r="Q256" s="1016">
        <v>43160</v>
      </c>
      <c r="R256" s="756">
        <f>(K256-O256)/O256*100</f>
        <v>12.23036649214661</v>
      </c>
      <c r="S256" s="824">
        <f>IF(INDEX(Historical!$D$7:$D$1455,MATCH(B256,Historical!$B$7:$B$1455,0))=0,"n/a",(INDEX(Historical!$C$7:$C$1455,MATCH(B256,Historical!$B$7:$B$1455,0))/INDEX(Historical!$D$7:$D$1455,MATCH(B256,Historical!$B$7:$B$1455,0))-1)*100)</f>
        <v>17.056061548905376</v>
      </c>
      <c r="T256" s="824">
        <f>IF(INDEX(Historical!$F$7:$F$1455,MATCH(B256,Historical!$B$7:$B$1455,0))=0,"n/a",((INDEX(Historical!$C$7:$C$1455,MATCH(B256,Historical!$B$7:$B$1455,0))/INDEX(Historical!$F$7:$F$1455,MATCH(B256,Historical!$B$7:$B$1455,0)))^(1/3)-1)*100)</f>
        <v>13.668965772252895</v>
      </c>
      <c r="U256" s="824">
        <f>IF(INDEX(Historical!$I$7:$I$1455,MATCH(B256,Historical!$B$7:$B$1455,0))=0,"n/a",((INDEX(Historical!$C$7:$C$1455,MATCH(B256,Historical!$B$7:$B$1455,0))/INDEX(Historical!$I$7:$I$1455,MATCH(B256,Historical!$B$7:$B$1455,0)))^(1/5)-1)*100)</f>
        <v>10.488346654825897</v>
      </c>
      <c r="V256" s="824">
        <f>IF(INDEX(Historical!$O$7:$O$1455,MATCH(B256,Historical!$B$7:$B$1455,0))=0,"n/a",((INDEX(Historical!$C$7:$C$1455,MATCH(B256,Historical!$B$7:$B$1455,0))/INDEX(Historical!$O$7:$O$1455,MATCH(B256,Historical!$B$7:$B$1455,0)))^(1/10)-1)*100)</f>
        <v>12.392321433554287</v>
      </c>
      <c r="W256" s="825">
        <f>IF(OR(U256&lt;=0,U256="n/a",V256&lt;=0,V256="n/a"),"n/a",U256/V256)</f>
        <v>0.84635850603640261</v>
      </c>
      <c r="X256" s="826" t="str">
        <f>IF(OR(AJ256&lt;=0,AJ256="n/a",U256&lt;=0,U256="n/a"),"n/a",U256/AJ256)</f>
        <v>n/a</v>
      </c>
      <c r="Y256" s="1032" t="s">
        <v>494</v>
      </c>
      <c r="Z256" s="766" t="str">
        <f>IF(OR(AC256&lt;0.01,AC256="n/a"),"n/a",M256/AC256*100)</f>
        <v>n/a</v>
      </c>
      <c r="AA256" s="1042" t="str">
        <f>IF(OR(AC256&lt;0.01,AC256="n/a"),"n/a",I256/AC256)</f>
        <v>n/a</v>
      </c>
      <c r="AB256" s="1043">
        <v>12</v>
      </c>
      <c r="AC256" s="1021">
        <v>-0.2</v>
      </c>
      <c r="AD256" s="1021" t="s">
        <v>138</v>
      </c>
      <c r="AE256" s="1021">
        <v>1.73</v>
      </c>
      <c r="AF256" s="1021">
        <v>1.39</v>
      </c>
      <c r="AG256" s="1021">
        <v>3.1</v>
      </c>
      <c r="AH256" s="1023">
        <v>-83.7</v>
      </c>
      <c r="AI256" s="1023">
        <v>-6.65</v>
      </c>
      <c r="AJ256" s="1021">
        <v>-18.3</v>
      </c>
      <c r="AK256" s="1021">
        <v>0.91</v>
      </c>
      <c r="AL256" s="1034">
        <v>62400</v>
      </c>
      <c r="AM256" s="1028">
        <v>9.1999999999999993</v>
      </c>
      <c r="AN256" s="1021">
        <v>1.2</v>
      </c>
      <c r="AO256" s="868" t="str">
        <f>IF(U256="n/a","n/a",IF(AA256&lt;0,"n/a",IF(AA256="n/a","n/a",J256+U256-AA256)))</f>
        <v>n/a</v>
      </c>
      <c r="AP256" s="869">
        <f>IF(U256="n/a","n/a",J256+U256)</f>
        <v>17.037689765122263</v>
      </c>
      <c r="AQ256" s="1044" t="str">
        <f>IF(OR(AC256&lt;0.01,AF256="n/a"),"n/a",(I256/SQRT(22.5*AC256*(I256/AF256))-1)*100)</f>
        <v>n/a</v>
      </c>
      <c r="AR256" s="766">
        <f>INDEX(Historical!$C$7:$C$1455,MATCH(B256,Historical!$B$7:$B$1455,0))*IF(AH256="n/a",1.03,IF(AH256&lt;0,1.01,IF(AH256&gt;10,1.1,(1+AH256/100))))</f>
        <v>1.8809028000000001</v>
      </c>
      <c r="AS256" s="1042">
        <f>IF($AI256="n/a",1.03*AR256,IF($AI256&lt;0,1.01*AR256,IF($AI256&gt;10,1.1*AR256,(1+$AI256/100)*AR256)))</f>
        <v>1.899711828</v>
      </c>
      <c r="AT256" s="1042">
        <f>IF($AK256="n/a",1.03*AS256,IF($AK256&lt;0,1.01*AS256,IF($AK256&gt;10,1.1*AS256,(1+$AK256/100)*AS256)))</f>
        <v>1.9169992056348002</v>
      </c>
      <c r="AU256" s="1042">
        <f>IF($AK256="n/a",1.03*AT256,IF($AK256&lt;0,1.01*AT256,IF($AK256&gt;10,1.1*AT256,(1+$AK256/100)*AT256)))</f>
        <v>1.934443898406077</v>
      </c>
      <c r="AV256" s="1042">
        <f>IF($AK256="n/a",1.03*AU256,IF($AK256&lt;0,1.01*AU256,IF($AK256&gt;10,1.1*AU256,(1+$AK256/100)*AU256)))</f>
        <v>1.9520473378815726</v>
      </c>
      <c r="AW256" s="766">
        <f>SUM(AR256:AV256)</f>
        <v>9.5841050699224493</v>
      </c>
      <c r="AX256" s="877">
        <f>AW256/I256*100</f>
        <v>29.282325297654904</v>
      </c>
      <c r="AY256" s="1212">
        <v>0.48</v>
      </c>
      <c r="AZ256" s="1028">
        <v>12.86</v>
      </c>
      <c r="BA256" s="1028">
        <v>-20.580000000000002</v>
      </c>
      <c r="BB256" s="1028">
        <v>0.41000000000000003</v>
      </c>
      <c r="BC256" s="1028">
        <v>-0.59</v>
      </c>
      <c r="BE256" s="721">
        <v>1997</v>
      </c>
      <c r="BF256" s="1057">
        <f>IF(BE256&gt;2008,0,IF(BE256&gt;2001,1,IF(BE256&gt;1990,2,IF(BE256&gt;1980,3,IF(BE256&gt;1973,4,IF(BE256&gt;1970,5,IF(BE256&gt;1960,6,IF(BE256&gt;1958,7,IF(BE256&gt;1953,8,9)))))))))</f>
        <v>2</v>
      </c>
    </row>
    <row r="257" spans="1:58" s="905" customFormat="1" ht="11.25" customHeight="1" x14ac:dyDescent="0.2">
      <c r="A257" s="884" t="s">
        <v>4070</v>
      </c>
      <c r="B257" s="914" t="s">
        <v>4069</v>
      </c>
      <c r="C257" s="1181" t="s">
        <v>155</v>
      </c>
      <c r="D257" s="1181" t="s">
        <v>4416</v>
      </c>
      <c r="E257" s="885">
        <v>6</v>
      </c>
      <c r="F257" s="1245">
        <v>730</v>
      </c>
      <c r="G257" s="1244" t="s">
        <v>107</v>
      </c>
      <c r="H257" s="1244" t="s">
        <v>107</v>
      </c>
      <c r="I257" s="886">
        <v>75.209999999999994</v>
      </c>
      <c r="J257" s="887">
        <f>(M257/I257)*100</f>
        <v>1.4359792580773836</v>
      </c>
      <c r="K257" s="888">
        <v>0.27</v>
      </c>
      <c r="L257" s="889">
        <v>4</v>
      </c>
      <c r="M257" s="890">
        <f>K257*L257</f>
        <v>1.08</v>
      </c>
      <c r="N257" s="891" t="s">
        <v>221</v>
      </c>
      <c r="O257" s="892">
        <v>0.25</v>
      </c>
      <c r="P257" s="893">
        <v>43371</v>
      </c>
      <c r="Q257" s="893">
        <v>43388</v>
      </c>
      <c r="R257" s="890">
        <f>(K257-O257)/O257*100</f>
        <v>8.0000000000000071</v>
      </c>
      <c r="S257" s="824">
        <f>IF(INDEX(Historical!$D$7:$D$1455,MATCH(B257,Historical!$B$7:$B$1455,0))=0,"n/a",(INDEX(Historical!$C$7:$C$1455,MATCH(B257,Historical!$B$7:$B$1455,0))/INDEX(Historical!$D$7:$D$1455,MATCH(B257,Historical!$B$7:$B$1455,0))-1)*100)</f>
        <v>4.3010752688172005</v>
      </c>
      <c r="T257" s="824">
        <f>IF(INDEX(Historical!$F$7:$F$1455,MATCH(B257,Historical!$B$7:$B$1455,0))=0,"n/a",((INDEX(Historical!$C$7:$C$1455,MATCH(B257,Historical!$B$7:$B$1455,0))/INDEX(Historical!$F$7:$F$1455,MATCH(B257,Historical!$B$7:$B$1455,0)))^(1/3)-1)*100)</f>
        <v>8.9524055975049208</v>
      </c>
      <c r="U257" s="824" t="str">
        <f>IF(INDEX(Historical!$I$7:$I$1455,MATCH(B257,Historical!$B$7:$B$1455,0))=0,"n/a",((INDEX(Historical!$C$7:$C$1455,MATCH(B257,Historical!$B$7:$B$1455,0))/INDEX(Historical!$I$7:$I$1455,MATCH(B257,Historical!$B$7:$B$1455,0)))^(1/5)-1)*100)</f>
        <v>n/a</v>
      </c>
      <c r="V257" s="824" t="str">
        <f>IF(INDEX(Historical!$O$7:$O$1455,MATCH(B257,Historical!$B$7:$B$1455,0))=0,"n/a",((INDEX(Historical!$C$7:$C$1455,MATCH(B257,Historical!$B$7:$B$1455,0))/INDEX(Historical!$O$7:$O$1455,MATCH(B257,Historical!$B$7:$B$1455,0)))^(1/10)-1)*100)</f>
        <v>n/a</v>
      </c>
      <c r="W257" s="894" t="str">
        <f>IF(OR(U257&lt;=0,U257="n/a",V257&lt;=0,V257="n/a"),"n/a",U257/V257)</f>
        <v>n/a</v>
      </c>
      <c r="X257" s="895" t="str">
        <f>IF(OR(AJ257&lt;=0,AJ257="n/a",U257&lt;=0,U257="n/a"),"n/a",U257/AJ257)</f>
        <v>n/a</v>
      </c>
      <c r="Y257" s="1240" t="s">
        <v>4071</v>
      </c>
      <c r="Z257" s="887">
        <f>IF(OR(AC257&lt;0.01,AC257="n/a"),"n/a",M257/AC257*100)</f>
        <v>33.027522935779821</v>
      </c>
      <c r="AA257" s="897">
        <f>IF(OR(AC257&lt;0.01,AC257="n/a"),"n/a",I257/AC257)</f>
        <v>22.999999999999996</v>
      </c>
      <c r="AB257" s="889">
        <v>12</v>
      </c>
      <c r="AC257" s="898">
        <v>3.27</v>
      </c>
      <c r="AD257" s="898">
        <v>1.77</v>
      </c>
      <c r="AE257" s="898">
        <v>1.76</v>
      </c>
      <c r="AF257" s="898">
        <v>5.59</v>
      </c>
      <c r="AG257" s="898">
        <v>26.1</v>
      </c>
      <c r="AH257" s="898">
        <v>4</v>
      </c>
      <c r="AI257" s="898">
        <v>4.38</v>
      </c>
      <c r="AJ257" s="898">
        <v>9.1999999999999993</v>
      </c>
      <c r="AK257" s="898">
        <v>12.989999999999998</v>
      </c>
      <c r="AL257" s="899">
        <v>7380</v>
      </c>
      <c r="AM257" s="900">
        <v>0.70000000000000007</v>
      </c>
      <c r="AN257" s="898">
        <v>1.93</v>
      </c>
      <c r="AO257" s="901" t="str">
        <f>IF(U257="n/a","n/a",IF(AA257&lt;0,"n/a",IF(AA257="n/a","n/a",J257+U257-AA257)))</f>
        <v>n/a</v>
      </c>
      <c r="AP257" s="902" t="str">
        <f>IF(U257="n/a","n/a",J257+U257)</f>
        <v>n/a</v>
      </c>
      <c r="AQ257" s="903">
        <f>IF(OR(AC257&lt;0.01,AF257="n/a"),"n/a",(I257/SQRT(22.5*AC257*(I257/AF257))-1)*100)</f>
        <v>139.04439383140158</v>
      </c>
      <c r="AR257" s="766">
        <f>INDEX(Historical!$C$7:$C$1455,MATCH(B257,Historical!$B$7:$B$1455,0))*IF(AH257="n/a",1.03,IF(AH257&lt;0,1.01,IF(AH257&gt;10,1.1,(1+AH257/100))))</f>
        <v>1.0087999999999999</v>
      </c>
      <c r="AS257" s="897">
        <f>IF($AI257="n/a",1.03*AR257,IF($AI257&lt;0,1.01*AR257,IF($AI257&gt;10,1.1*AR257,(1+$AI257/100)*AR257)))</f>
        <v>1.0529854400000001</v>
      </c>
      <c r="AT257" s="897">
        <f>IF($AK257="n/a",1.03*AS257,IF($AK257&lt;0,1.01*AS257,IF($AK257&gt;10,1.1*AS257,(1+$AK257/100)*AS257)))</f>
        <v>1.1582839840000001</v>
      </c>
      <c r="AU257" s="897">
        <f>IF($AK257="n/a",1.03*AT257,IF($AK257&lt;0,1.01*AT257,IF($AK257&gt;10,1.1*AT257,(1+$AK257/100)*AT257)))</f>
        <v>1.2741123824000002</v>
      </c>
      <c r="AV257" s="897">
        <f>IF($AK257="n/a",1.03*AU257,IF($AK257&lt;0,1.01*AU257,IF($AK257&gt;10,1.1*AU257,(1+$AK257/100)*AU257)))</f>
        <v>1.4015236206400004</v>
      </c>
      <c r="AW257" s="887">
        <f>SUM(AR257:AV257)</f>
        <v>5.8957054270400011</v>
      </c>
      <c r="AX257" s="904">
        <f>AW257/I257*100</f>
        <v>7.8389913934849105</v>
      </c>
      <c r="AY257" s="1213">
        <v>0.47</v>
      </c>
      <c r="AZ257" s="900">
        <v>57.64</v>
      </c>
      <c r="BA257" s="900">
        <v>-8.7900000000000009</v>
      </c>
      <c r="BB257" s="900">
        <v>1.8499999999999999</v>
      </c>
      <c r="BC257" s="900">
        <v>10.09</v>
      </c>
      <c r="BD257" s="1079"/>
      <c r="BE257" s="721">
        <v>2013</v>
      </c>
      <c r="BF257" s="1057">
        <f>IF(BE257&gt;2008,0,IF(BE257&gt;2001,1,IF(BE257&gt;1990,2,IF(BE257&gt;1980,3,IF(BE257&gt;1973,4,IF(BE257&gt;1970,5,IF(BE257&gt;1960,6,IF(BE257&gt;1958,7,IF(BE257&gt;1953,8,9)))))))))</f>
        <v>0</v>
      </c>
    </row>
    <row r="258" spans="1:58" ht="11.25" customHeight="1" x14ac:dyDescent="0.2">
      <c r="A258" s="1027" t="s">
        <v>4404</v>
      </c>
      <c r="B258" s="1031" t="s">
        <v>4403</v>
      </c>
      <c r="C258" s="1181" t="s">
        <v>180</v>
      </c>
      <c r="D258" s="1181" t="s">
        <v>4432</v>
      </c>
      <c r="E258" s="857">
        <v>13</v>
      </c>
      <c r="F258" s="1245">
        <v>282</v>
      </c>
      <c r="G258" s="1245" t="s">
        <v>107</v>
      </c>
      <c r="H258" s="1245" t="s">
        <v>107</v>
      </c>
      <c r="I258" s="1030">
        <v>14.57</v>
      </c>
      <c r="J258" s="766">
        <f>(M258/I258)*100</f>
        <v>8.3733699382292368</v>
      </c>
      <c r="K258" s="1033">
        <v>0.30499999999999999</v>
      </c>
      <c r="L258" s="1043">
        <v>4</v>
      </c>
      <c r="M258" s="756">
        <f>K258*L258</f>
        <v>1.22</v>
      </c>
      <c r="N258" s="1026" t="s">
        <v>1254</v>
      </c>
      <c r="O258" s="860">
        <v>0.29499999999999998</v>
      </c>
      <c r="P258" s="1016">
        <v>43138</v>
      </c>
      <c r="Q258" s="1016">
        <v>43151</v>
      </c>
      <c r="R258" s="756">
        <f>(K258-O258)/O258*100</f>
        <v>3.3898305084745797</v>
      </c>
      <c r="S258" s="824">
        <f>IF(INDEX(Historical!$D$7:$D$1455,MATCH(B258,Historical!$B$7:$B$1455,0))=0,"n/a",(INDEX(Historical!$C$7:$C$1455,MATCH(B258,Historical!$B$7:$B$1455,0))/INDEX(Historical!$D$7:$D$1455,MATCH(B258,Historical!$B$7:$B$1455,0))-1)*100)</f>
        <v>0.87719298245614308</v>
      </c>
      <c r="T258" s="824">
        <f>IF(INDEX(Historical!$F$7:$F$1455,MATCH(B258,Historical!$B$7:$B$1455,0))=0,"n/a",((INDEX(Historical!$C$7:$C$1455,MATCH(B258,Historical!$B$7:$B$1455,0))/INDEX(Historical!$F$7:$F$1455,MATCH(B258,Historical!$B$7:$B$1455,0)))^(1/3)-1)*100)</f>
        <v>15.33879267399303</v>
      </c>
      <c r="U258" s="824">
        <f>IF(INDEX(Historical!$I$7:$I$1455,MATCH(B258,Historical!$B$7:$B$1455,0))=0,"n/a",((INDEX(Historical!$C$7:$C$1455,MATCH(B258,Historical!$B$7:$B$1455,0))/INDEX(Historical!$I$7:$I$1455,MATCH(B258,Historical!$B$7:$B$1455,0)))^(1/5)-1)*100)</f>
        <v>12.970113373747584</v>
      </c>
      <c r="V258" s="824">
        <f>IF(INDEX(Historical!$O$7:$O$1455,MATCH(B258,Historical!$B$7:$B$1455,0))=0,"n/a",((INDEX(Historical!$C$7:$C$1455,MATCH(B258,Historical!$B$7:$B$1455,0))/INDEX(Historical!$O$7:$O$1455,MATCH(B258,Historical!$B$7:$B$1455,0)))^(1/10)-1)*100)</f>
        <v>12.16832999478199</v>
      </c>
      <c r="W258" s="825">
        <f>IF(OR(U258&lt;=0,U258="n/a",V258&lt;=0,V258="n/a"),"n/a",U258/V258)</f>
        <v>1.0658909956673934</v>
      </c>
      <c r="X258" s="826" t="str">
        <f>IF(OR(AJ258&lt;=0,AJ258="n/a",U258&lt;=0,U258="n/a"),"n/a",U258/AJ258)</f>
        <v>n/a</v>
      </c>
      <c r="Y258" s="780"/>
      <c r="Z258" s="766" t="str">
        <f>IF(OR(AC258&lt;0.01,AC258="n/a"),"n/a",M258/AC258*100)</f>
        <v>n/a</v>
      </c>
      <c r="AA258" s="1042" t="str">
        <f>IF(OR(AC258&lt;0.01,AC258="n/a"),"n/a",I258/AC258)</f>
        <v>n/a</v>
      </c>
      <c r="AB258" s="1043">
        <v>12</v>
      </c>
      <c r="AC258" s="1021">
        <v>-0.37</v>
      </c>
      <c r="AD258" s="1021" t="s">
        <v>138</v>
      </c>
      <c r="AE258" s="1021">
        <v>0.74</v>
      </c>
      <c r="AF258" s="1021" t="s">
        <v>138</v>
      </c>
      <c r="AG258" s="1024">
        <v>-99.7</v>
      </c>
      <c r="AH258" s="1023">
        <v>-149.4</v>
      </c>
      <c r="AI258" s="1023">
        <v>1.34</v>
      </c>
      <c r="AJ258" s="1021">
        <v>-30.099999999999998</v>
      </c>
      <c r="AK258" s="1021">
        <v>17.39</v>
      </c>
      <c r="AL258" s="1034">
        <v>39340</v>
      </c>
      <c r="AM258" s="1028">
        <v>2.8000000000000003</v>
      </c>
      <c r="AN258" s="1021" t="s">
        <v>138</v>
      </c>
      <c r="AO258" s="868" t="str">
        <f>IF(U258="n/a","n/a",IF(AA258&lt;0,"n/a",IF(AA258="n/a","n/a",J258+U258-AA258)))</f>
        <v>n/a</v>
      </c>
      <c r="AP258" s="869">
        <f>IF(U258="n/a","n/a",J258+U258)</f>
        <v>21.343483311976819</v>
      </c>
      <c r="AQ258" s="1044" t="str">
        <f>IF(OR(AC258&lt;0.01,AF258="n/a"),"n/a",(I258/SQRT(22.5*AC258*(I258/AF258))-1)*100)</f>
        <v>n/a</v>
      </c>
      <c r="AR258" s="766">
        <f>INDEX(Historical!$C$7:$C$1455,MATCH(B258,Historical!$B$7:$B$1455,0))*IF(AH258="n/a",1.03,IF(AH258&lt;0,1.01,IF(AH258&gt;10,1.1,(1+AH258/100))))</f>
        <v>1.1615</v>
      </c>
      <c r="AS258" s="1042">
        <f>IF($AI258="n/a",1.03*AR258,IF($AI258&lt;0,1.01*AR258,IF($AI258&gt;10,1.1*AR258,(1+$AI258/100)*AR258)))</f>
        <v>1.1770641000000002</v>
      </c>
      <c r="AT258" s="1042">
        <f>IF($AK258="n/a",1.03*AS258,IF($AK258&lt;0,1.01*AS258,IF($AK258&gt;10,1.1*AS258,(1+$AK258/100)*AS258)))</f>
        <v>1.2947705100000002</v>
      </c>
      <c r="AU258" s="1042">
        <f>IF($AK258="n/a",1.03*AT258,IF($AK258&lt;0,1.01*AT258,IF($AK258&gt;10,1.1*AT258,(1+$AK258/100)*AT258)))</f>
        <v>1.4242475610000003</v>
      </c>
      <c r="AV258" s="1042">
        <f>IF($AK258="n/a",1.03*AU258,IF($AK258&lt;0,1.01*AU258,IF($AK258&gt;10,1.1*AU258,(1+$AK258/100)*AU258)))</f>
        <v>1.5666723171000003</v>
      </c>
      <c r="AW258" s="766">
        <f>SUM(AR258:AV258)</f>
        <v>6.6242544881000009</v>
      </c>
      <c r="AX258" s="877">
        <f>AW258/I258*100</f>
        <v>45.465027371997259</v>
      </c>
      <c r="AY258" s="1212">
        <v>1.87</v>
      </c>
      <c r="AZ258" s="1028">
        <v>13.83</v>
      </c>
      <c r="BA258" s="1028">
        <v>-24.66</v>
      </c>
      <c r="BB258" s="1028">
        <v>-9.7799999999999994</v>
      </c>
      <c r="BC258" s="1028">
        <v>-12.15</v>
      </c>
      <c r="BE258" s="721">
        <v>2006</v>
      </c>
      <c r="BF258" s="1057">
        <f>IF(BE258&gt;2008,0,IF(BE258&gt;2001,1,IF(BE258&gt;1990,2,IF(BE258&gt;1980,3,IF(BE258&gt;1973,4,IF(BE258&gt;1970,5,IF(BE258&gt;1960,6,IF(BE258&gt;1958,7,IF(BE258&gt;1953,8,9)))))))))</f>
        <v>1</v>
      </c>
    </row>
    <row r="259" spans="1:58" ht="11.25" customHeight="1" x14ac:dyDescent="0.2">
      <c r="A259" s="1027" t="s">
        <v>565</v>
      </c>
      <c r="B259" s="1031" t="s">
        <v>566</v>
      </c>
      <c r="C259" s="1181" t="s">
        <v>155</v>
      </c>
      <c r="D259" s="1181" t="s">
        <v>4416</v>
      </c>
      <c r="E259" s="857">
        <v>11</v>
      </c>
      <c r="F259" s="1245">
        <v>305</v>
      </c>
      <c r="G259" s="1209" t="s">
        <v>107</v>
      </c>
      <c r="H259" s="1209" t="s">
        <v>107</v>
      </c>
      <c r="I259" s="1030">
        <v>45.37</v>
      </c>
      <c r="J259" s="766">
        <f>(M259/I259)*100</f>
        <v>0.39673793255455153</v>
      </c>
      <c r="K259" s="1033">
        <v>4.4999999999999998E-2</v>
      </c>
      <c r="L259" s="1043">
        <v>4</v>
      </c>
      <c r="M259" s="756">
        <f>K259*L259</f>
        <v>0.18</v>
      </c>
      <c r="N259" s="1026" t="s">
        <v>162</v>
      </c>
      <c r="O259" s="860">
        <v>4.2500000000000003E-2</v>
      </c>
      <c r="P259" s="714">
        <v>43097</v>
      </c>
      <c r="Q259" s="714">
        <v>43131</v>
      </c>
      <c r="R259" s="756">
        <f>(K259-O259)/O259*100</f>
        <v>5.8823529411764595</v>
      </c>
      <c r="S259" s="824">
        <f>IF(INDEX(Historical!$D$7:$D$1455,MATCH(B259,Historical!$B$7:$B$1455,0))=0,"n/a",(INDEX(Historical!$C$7:$C$1455,MATCH(B259,Historical!$B$7:$B$1455,0))/INDEX(Historical!$D$7:$D$1455,MATCH(B259,Historical!$B$7:$B$1455,0))-1)*100)</f>
        <v>6.25</v>
      </c>
      <c r="T259" s="824">
        <f>IF(INDEX(Historical!$F$7:$F$1455,MATCH(B259,Historical!$B$7:$B$1455,0))=0,"n/a",((INDEX(Historical!$C$7:$C$1455,MATCH(B259,Historical!$B$7:$B$1455,0))/INDEX(Historical!$F$7:$F$1455,MATCH(B259,Historical!$B$7:$B$1455,0)))^(1/3)-1)*100)</f>
        <v>16.257398420781822</v>
      </c>
      <c r="U259" s="824">
        <f>IF(INDEX(Historical!$I$7:$I$1455,MATCH(B259,Historical!$B$7:$B$1455,0))=0,"n/a",((INDEX(Historical!$C$7:$C$1455,MATCH(B259,Historical!$B$7:$B$1455,0))/INDEX(Historical!$I$7:$I$1455,MATCH(B259,Historical!$B$7:$B$1455,0)))^(1/5)-1)*100)</f>
        <v>20.134358245637472</v>
      </c>
      <c r="V259" s="824" t="str">
        <f>IF(INDEX(Historical!$O$7:$O$1455,MATCH(B259,Historical!$B$7:$B$1455,0))=0,"n/a",((INDEX(Historical!$C$7:$C$1455,MATCH(B259,Historical!$B$7:$B$1455,0))/INDEX(Historical!$O$7:$O$1455,MATCH(B259,Historical!$B$7:$B$1455,0)))^(1/10)-1)*100)</f>
        <v>n/a</v>
      </c>
      <c r="W259" s="825" t="str">
        <f>IF(OR(U259&lt;=0,U259="n/a",V259&lt;=0,V259="n/a"),"n/a",U259/V259)</f>
        <v>n/a</v>
      </c>
      <c r="X259" s="826" t="str">
        <f>IF(OR(AJ259&lt;=0,AJ259="n/a",U259&lt;=0,U259="n/a"),"n/a",U259/AJ259)</f>
        <v>n/a</v>
      </c>
      <c r="Y259" s="774"/>
      <c r="Z259" s="766">
        <f>IF(OR(AC259&lt;0.01,AC259="n/a"),"n/a",M259/AC259*100)</f>
        <v>12</v>
      </c>
      <c r="AA259" s="1042">
        <f>IF(OR(AC259&lt;0.01,AC259="n/a"),"n/a",I259/AC259)</f>
        <v>30.246666666666666</v>
      </c>
      <c r="AB259" s="1043">
        <v>12</v>
      </c>
      <c r="AC259" s="1021">
        <v>1.5</v>
      </c>
      <c r="AD259" s="1021">
        <v>2.0099999999999998</v>
      </c>
      <c r="AE259" s="1021">
        <v>1.18</v>
      </c>
      <c r="AF259" s="1021">
        <v>4.21</v>
      </c>
      <c r="AG259" s="1021">
        <v>14.6</v>
      </c>
      <c r="AH259" s="1021">
        <v>-12.4</v>
      </c>
      <c r="AI259" s="1021">
        <v>14.04</v>
      </c>
      <c r="AJ259" s="1021">
        <v>-2.5</v>
      </c>
      <c r="AK259" s="1021">
        <v>15</v>
      </c>
      <c r="AL259" s="1034">
        <v>2350</v>
      </c>
      <c r="AM259" s="1028">
        <v>1.2</v>
      </c>
      <c r="AN259" s="1021">
        <v>0.46</v>
      </c>
      <c r="AO259" s="868">
        <f>IF(U259="n/a","n/a",IF(AA259&lt;0,"n/a",IF(AA259="n/a","n/a",J259+U259-AA259)))</f>
        <v>-9.7155704884746434</v>
      </c>
      <c r="AP259" s="869">
        <f>IF(U259="n/a","n/a",J259+U259)</f>
        <v>20.531096178192023</v>
      </c>
      <c r="AQ259" s="1044">
        <f>IF(OR(AC259&lt;0.01,AF259="n/a"),"n/a",(I259/SQRT(22.5*AC259*(I259/AF259))-1)*100)</f>
        <v>137.89677188661909</v>
      </c>
      <c r="AR259" s="766">
        <f>INDEX(Historical!$C$7:$C$1455,MATCH(B259,Historical!$B$7:$B$1455,0))*IF(AH259="n/a",1.03,IF(AH259&lt;0,1.01,IF(AH259&gt;10,1.1,(1+AH259/100))))</f>
        <v>0.17170000000000002</v>
      </c>
      <c r="AS259" s="1042">
        <f>IF($AI259="n/a",1.03*AR259,IF($AI259&lt;0,1.01*AR259,IF($AI259&gt;10,1.1*AR259,(1+$AI259/100)*AR259)))</f>
        <v>0.18887000000000004</v>
      </c>
      <c r="AT259" s="1042">
        <f>IF($AK259="n/a",1.03*AS259,IF($AK259&lt;0,1.01*AS259,IF($AK259&gt;10,1.1*AS259,(1+$AK259/100)*AS259)))</f>
        <v>0.20775700000000005</v>
      </c>
      <c r="AU259" s="1042">
        <f>IF($AK259="n/a",1.03*AT259,IF($AK259&lt;0,1.01*AT259,IF($AK259&gt;10,1.1*AT259,(1+$AK259/100)*AT259)))</f>
        <v>0.22853270000000009</v>
      </c>
      <c r="AV259" s="1042">
        <f>IF($AK259="n/a",1.03*AU259,IF($AK259&lt;0,1.01*AU259,IF($AK259&gt;10,1.1*AU259,(1+$AK259/100)*AU259)))</f>
        <v>0.25138597000000013</v>
      </c>
      <c r="AW259" s="766">
        <f>SUM(AR259:AV259)</f>
        <v>1.0482456700000002</v>
      </c>
      <c r="AX259" s="877">
        <f>AW259/I259*100</f>
        <v>2.3104378884725598</v>
      </c>
      <c r="AY259" s="1212">
        <v>0.55000000000000004</v>
      </c>
      <c r="AZ259" s="1028">
        <v>109.36999999999999</v>
      </c>
      <c r="BA259" s="1028">
        <v>-5.81</v>
      </c>
      <c r="BB259" s="1028">
        <v>11.26</v>
      </c>
      <c r="BC259" s="1028">
        <v>28.63</v>
      </c>
      <c r="BE259" s="721">
        <v>2008</v>
      </c>
      <c r="BF259" s="1057">
        <f>IF(BE259&gt;2008,0,IF(BE259&gt;2001,1,IF(BE259&gt;1990,2,IF(BE259&gt;1980,3,IF(BE259&gt;1973,4,IF(BE259&gt;1970,5,IF(BE259&gt;1960,6,IF(BE259&gt;1958,7,IF(BE259&gt;1953,8,9)))))))))</f>
        <v>1</v>
      </c>
    </row>
    <row r="260" spans="1:58" ht="11.25" customHeight="1" x14ac:dyDescent="0.2">
      <c r="A260" s="1027" t="s">
        <v>567</v>
      </c>
      <c r="B260" s="1031" t="s">
        <v>568</v>
      </c>
      <c r="C260" s="1181" t="s">
        <v>109</v>
      </c>
      <c r="D260" s="1181" t="s">
        <v>4434</v>
      </c>
      <c r="E260" s="857">
        <v>24</v>
      </c>
      <c r="F260" s="1245">
        <v>132</v>
      </c>
      <c r="G260" s="1187" t="s">
        <v>38</v>
      </c>
      <c r="H260" s="1187" t="s">
        <v>107</v>
      </c>
      <c r="I260" s="1030">
        <v>34.18</v>
      </c>
      <c r="J260" s="766">
        <f>(M260/I260)*100</f>
        <v>1.6968987712112347</v>
      </c>
      <c r="K260" s="1033">
        <v>0.14499999999999999</v>
      </c>
      <c r="L260" s="1043">
        <v>4</v>
      </c>
      <c r="M260" s="756">
        <f>K260*L260</f>
        <v>0.57999999999999996</v>
      </c>
      <c r="N260" s="1026" t="s">
        <v>120</v>
      </c>
      <c r="O260" s="860">
        <v>0.13500000000000001</v>
      </c>
      <c r="P260" s="1016">
        <v>43138</v>
      </c>
      <c r="Q260" s="1016">
        <v>43160</v>
      </c>
      <c r="R260" s="756">
        <f>(K260-O260)/O260*100</f>
        <v>7.4074074074073932</v>
      </c>
      <c r="S260" s="824">
        <f>IF(INDEX(Historical!$D$7:$D$1455,MATCH(B260,Historical!$B$7:$B$1455,0))=0,"n/a",(INDEX(Historical!$C$7:$C$1455,MATCH(B260,Historical!$B$7:$B$1455,0))/INDEX(Historical!$D$7:$D$1455,MATCH(B260,Historical!$B$7:$B$1455,0))-1)*100)</f>
        <v>3.8461538461538547</v>
      </c>
      <c r="T260" s="824">
        <f>IF(INDEX(Historical!$F$7:$F$1455,MATCH(B260,Historical!$B$7:$B$1455,0))=0,"n/a",((INDEX(Historical!$C$7:$C$1455,MATCH(B260,Historical!$B$7:$B$1455,0))/INDEX(Historical!$F$7:$F$1455,MATCH(B260,Historical!$B$7:$B$1455,0)))^(1/3)-1)*100)</f>
        <v>4.0041911525952045</v>
      </c>
      <c r="U260" s="824">
        <f>IF(INDEX(Historical!$I$7:$I$1455,MATCH(B260,Historical!$B$7:$B$1455,0))=0,"n/a",((INDEX(Historical!$C$7:$C$1455,MATCH(B260,Historical!$B$7:$B$1455,0))/INDEX(Historical!$I$7:$I$1455,MATCH(B260,Historical!$B$7:$B$1455,0)))^(1/5)-1)*100)</f>
        <v>4.1809268102644292</v>
      </c>
      <c r="V260" s="824">
        <f>IF(INDEX(Historical!$O$7:$O$1455,MATCH(B260,Historical!$B$7:$B$1455,0))=0,"n/a",((INDEX(Historical!$C$7:$C$1455,MATCH(B260,Historical!$B$7:$B$1455,0))/INDEX(Historical!$O$7:$O$1455,MATCH(B260,Historical!$B$7:$B$1455,0)))^(1/10)-1)*100)</f>
        <v>5.3717949672235532</v>
      </c>
      <c r="W260" s="825">
        <f>IF(OR(U260&lt;=0,U260="n/a",V260&lt;=0,V260="n/a"),"n/a",U260/V260)</f>
        <v>0.77831094369288045</v>
      </c>
      <c r="X260" s="826">
        <f>IF(OR(AJ260&lt;=0,AJ260="n/a",U260&lt;=0,U260="n/a"),"n/a",U260/AJ260)</f>
        <v>0.41395314953113155</v>
      </c>
      <c r="Y260" s="1031"/>
      <c r="Z260" s="766">
        <f>IF(OR(AC260&lt;0.01,AC260="n/a"),"n/a",M260/AC260*100)</f>
        <v>22.745098039215687</v>
      </c>
      <c r="AA260" s="1042">
        <f>IF(OR(AC260&lt;0.01,AC260="n/a"),"n/a",I260/AC260)</f>
        <v>13.403921568627451</v>
      </c>
      <c r="AB260" s="1043">
        <v>12</v>
      </c>
      <c r="AC260" s="1021">
        <v>2.5499999999999998</v>
      </c>
      <c r="AD260" s="1021" t="s">
        <v>138</v>
      </c>
      <c r="AE260" s="1021">
        <v>3.1</v>
      </c>
      <c r="AF260" s="1021">
        <v>1.65</v>
      </c>
      <c r="AG260" s="1021">
        <v>10.6</v>
      </c>
      <c r="AH260" s="1021">
        <v>22.2</v>
      </c>
      <c r="AI260" s="1021" t="s">
        <v>138</v>
      </c>
      <c r="AJ260" s="1021">
        <v>10.100000000000001</v>
      </c>
      <c r="AK260" s="1021" t="s">
        <v>138</v>
      </c>
      <c r="AL260" s="1034">
        <v>367.78</v>
      </c>
      <c r="AM260" s="1028">
        <v>10.4</v>
      </c>
      <c r="AN260" s="1021">
        <v>0.06</v>
      </c>
      <c r="AO260" s="868">
        <f>IF(U260="n/a","n/a",IF(AA260&lt;0,"n/a",IF(AA260="n/a","n/a",J260+U260-AA260)))</f>
        <v>-7.5260959871517876</v>
      </c>
      <c r="AP260" s="869">
        <f>IF(U260="n/a","n/a",J260+U260)</f>
        <v>5.8778255814756637</v>
      </c>
      <c r="AQ260" s="1044">
        <f>IF(OR(AC260&lt;0.01,AF260="n/a"),"n/a",(I260/SQRT(22.5*AC260*(I260/AF260))-1)*100)</f>
        <v>-0.85595084090961393</v>
      </c>
      <c r="AR260" s="766">
        <f>INDEX(Historical!$C$7:$C$1455,MATCH(B260,Historical!$B$7:$B$1455,0))*IF(AH260="n/a",1.03,IF(AH260&lt;0,1.01,IF(AH260&gt;10,1.1,(1+AH260/100))))</f>
        <v>0.59400000000000008</v>
      </c>
      <c r="AS260" s="1042">
        <f>IF($AI260="n/a",1.03*AR260,IF($AI260&lt;0,1.01*AR260,IF($AI260&gt;10,1.1*AR260,(1+$AI260/100)*AR260)))</f>
        <v>0.61182000000000014</v>
      </c>
      <c r="AT260" s="1042">
        <f>IF($AK260="n/a",1.03*AS260,IF($AK260&lt;0,1.01*AS260,IF($AK260&gt;10,1.1*AS260,(1+$AK260/100)*AS260)))</f>
        <v>0.63017460000000014</v>
      </c>
      <c r="AU260" s="1042">
        <f>IF($AK260="n/a",1.03*AT260,IF($AK260&lt;0,1.01*AT260,IF($AK260&gt;10,1.1*AT260,(1+$AK260/100)*AT260)))</f>
        <v>0.64907983800000013</v>
      </c>
      <c r="AV260" s="1042">
        <f>IF($AK260="n/a",1.03*AU260,IF($AK260&lt;0,1.01*AU260,IF($AK260&gt;10,1.1*AU260,(1+$AK260/100)*AU260)))</f>
        <v>0.66855223314000012</v>
      </c>
      <c r="AW260" s="766">
        <f>SUM(AR260:AV260)</f>
        <v>3.1536266711400005</v>
      </c>
      <c r="AX260" s="877">
        <f>AW260/I260*100</f>
        <v>9.2265262467524884</v>
      </c>
      <c r="AY260" s="1212">
        <v>0.77</v>
      </c>
      <c r="AZ260" s="1028">
        <v>26.779999999999998</v>
      </c>
      <c r="BA260" s="1028">
        <v>-22.56</v>
      </c>
      <c r="BB260" s="1028">
        <v>6.15</v>
      </c>
      <c r="BC260" s="1028">
        <v>-4.09</v>
      </c>
      <c r="BE260" s="721">
        <v>1995</v>
      </c>
      <c r="BF260" s="1057">
        <f>IF(BE260&gt;2008,0,IF(BE260&gt;2001,1,IF(BE260&gt;1990,2,IF(BE260&gt;1980,3,IF(BE260&gt;1973,4,IF(BE260&gt;1970,5,IF(BE260&gt;1960,6,IF(BE260&gt;1958,7,IF(BE260&gt;1953,8,9)))))))))</f>
        <v>2</v>
      </c>
    </row>
    <row r="261" spans="1:58" ht="11.25" customHeight="1" x14ac:dyDescent="0.2">
      <c r="A261" s="1019" t="s">
        <v>569</v>
      </c>
      <c r="B261" s="1031" t="s">
        <v>570</v>
      </c>
      <c r="C261" s="1181" t="s">
        <v>180</v>
      </c>
      <c r="D261" s="1181" t="s">
        <v>4432</v>
      </c>
      <c r="E261" s="857">
        <v>21</v>
      </c>
      <c r="F261" s="1245">
        <v>158</v>
      </c>
      <c r="G261" s="1209" t="s">
        <v>38</v>
      </c>
      <c r="H261" s="1209" t="s">
        <v>107</v>
      </c>
      <c r="I261" s="1030">
        <v>26.25</v>
      </c>
      <c r="J261" s="766">
        <f>(M261/I261)*100</f>
        <v>6.590476190476191</v>
      </c>
      <c r="K261" s="1040">
        <v>0.4325</v>
      </c>
      <c r="L261" s="1043">
        <v>4</v>
      </c>
      <c r="M261" s="756">
        <f>K261*L261</f>
        <v>1.73</v>
      </c>
      <c r="N261" s="1026" t="s">
        <v>123</v>
      </c>
      <c r="O261" s="861">
        <v>0.43</v>
      </c>
      <c r="P261" s="1016">
        <v>43403</v>
      </c>
      <c r="Q261" s="1016">
        <v>43412</v>
      </c>
      <c r="R261" s="756">
        <f>(K261-O261)/O261*100</f>
        <v>0.58139534883720978</v>
      </c>
      <c r="S261" s="824">
        <f>IF(INDEX(Historical!$D$7:$D$1455,MATCH(B261,Historical!$B$7:$B$1455,0))=0,"n/a",(INDEX(Historical!$C$7:$C$1455,MATCH(B261,Historical!$B$7:$B$1455,0))/INDEX(Historical!$D$7:$D$1455,MATCH(B261,Historical!$B$7:$B$1455,0))-1)*100)</f>
        <v>4.8742138364779919</v>
      </c>
      <c r="T261" s="824">
        <f>IF(INDEX(Historical!$F$7:$F$1455,MATCH(B261,Historical!$B$7:$B$1455,0))=0,"n/a",((INDEX(Historical!$C$7:$C$1455,MATCH(B261,Historical!$B$7:$B$1455,0))/INDEX(Historical!$F$7:$F$1455,MATCH(B261,Historical!$B$7:$B$1455,0)))^(1/3)-1)*100)</f>
        <v>5.2551291263172706</v>
      </c>
      <c r="U261" s="824">
        <f>IF(INDEX(Historical!$I$7:$I$1455,MATCH(B261,Historical!$B$7:$B$1455,0))=0,"n/a",((INDEX(Historical!$C$7:$C$1455,MATCH(B261,Historical!$B$7:$B$1455,0))/INDEX(Historical!$I$7:$I$1455,MATCH(B261,Historical!$B$7:$B$1455,0)))^(1/5)-1)*100)</f>
        <v>5.6596765432516793</v>
      </c>
      <c r="V261" s="824">
        <f>IF(INDEX(Historical!$O$7:$O$1455,MATCH(B261,Historical!$B$7:$B$1455,0))=0,"n/a",((INDEX(Historical!$C$7:$C$1455,MATCH(B261,Historical!$B$7:$B$1455,0))/INDEX(Historical!$O$7:$O$1455,MATCH(B261,Historical!$B$7:$B$1455,0)))^(1/10)-1)*100)</f>
        <v>5.7043125195886724</v>
      </c>
      <c r="W261" s="825">
        <f>IF(OR(U261&lt;=0,U261="n/a",V261&lt;=0,V261="n/a"),"n/a",U261/V261)</f>
        <v>0.99217504717988148</v>
      </c>
      <c r="X261" s="826" t="str">
        <f>IF(OR(AJ261&lt;=0,AJ261="n/a",U261&lt;=0,U261="n/a"),"n/a",U261/AJ261)</f>
        <v>n/a</v>
      </c>
      <c r="Y261" s="1032" t="s">
        <v>4077</v>
      </c>
      <c r="Z261" s="766">
        <f>IF(OR(AC261&lt;0.01,AC261="n/a"),"n/a",M261/AC261*100)</f>
        <v>103.59281437125749</v>
      </c>
      <c r="AA261" s="1042">
        <f>IF(OR(AC261&lt;0.01,AC261="n/a"),"n/a",I261/AC261)</f>
        <v>15.718562874251498</v>
      </c>
      <c r="AB261" s="1043">
        <v>12</v>
      </c>
      <c r="AC261" s="1021">
        <v>1.67</v>
      </c>
      <c r="AD261" s="1021">
        <v>1.65</v>
      </c>
      <c r="AE261" s="1021">
        <v>1.63</v>
      </c>
      <c r="AF261" s="1021">
        <v>2.48</v>
      </c>
      <c r="AG261" s="1021">
        <v>16</v>
      </c>
      <c r="AH261" s="1021">
        <v>29.9</v>
      </c>
      <c r="AI261" s="1021">
        <v>8.19</v>
      </c>
      <c r="AJ261" s="1021">
        <v>-0.89999999999999991</v>
      </c>
      <c r="AK261" s="1021">
        <v>9.5299999999999994</v>
      </c>
      <c r="AL261" s="1034">
        <v>58270</v>
      </c>
      <c r="AM261" s="1028">
        <v>0.2</v>
      </c>
      <c r="AN261" s="1021">
        <v>1.1200000000000001</v>
      </c>
      <c r="AO261" s="868">
        <f>IF(U261="n/a","n/a",IF(AA261&lt;0,"n/a",IF(AA261="n/a","n/a",J261+U261-AA261)))</f>
        <v>-3.4684101405236287</v>
      </c>
      <c r="AP261" s="869">
        <f>IF(U261="n/a","n/a",J261+U261)</f>
        <v>12.25015273372787</v>
      </c>
      <c r="AQ261" s="1044">
        <f>IF(OR(AC261&lt;0.01,AF261="n/a"),"n/a",(I261/SQRT(22.5*AC261*(I261/AF261))-1)*100)</f>
        <v>31.625792690479983</v>
      </c>
      <c r="AR261" s="766">
        <f>INDEX(Historical!$C$7:$C$1455,MATCH(B261,Historical!$B$7:$B$1455,0))*IF(AH261="n/a",1.03,IF(AH261&lt;0,1.01,IF(AH261&gt;10,1.1,(1+AH261/100))))</f>
        <v>1.8342500000000002</v>
      </c>
      <c r="AS261" s="1042">
        <f>IF($AI261="n/a",1.03*AR261,IF($AI261&lt;0,1.01*AR261,IF($AI261&gt;10,1.1*AR261,(1+$AI261/100)*AR261)))</f>
        <v>1.9844750750000004</v>
      </c>
      <c r="AT261" s="1042">
        <f>IF($AK261="n/a",1.03*AS261,IF($AK261&lt;0,1.01*AS261,IF($AK261&gt;10,1.1*AS261,(1+$AK261/100)*AS261)))</f>
        <v>2.1735955496475001</v>
      </c>
      <c r="AU261" s="1042">
        <f>IF($AK261="n/a",1.03*AT261,IF($AK261&lt;0,1.01*AT261,IF($AK261&gt;10,1.1*AT261,(1+$AK261/100)*AT261)))</f>
        <v>2.3807392055289069</v>
      </c>
      <c r="AV261" s="1042">
        <f>IF($AK261="n/a",1.03*AU261,IF($AK261&lt;0,1.01*AU261,IF($AK261&gt;10,1.1*AU261,(1+$AK261/100)*AU261)))</f>
        <v>2.6076236518158118</v>
      </c>
      <c r="AW261" s="766">
        <f>SUM(AR261:AV261)</f>
        <v>10.980683481992221</v>
      </c>
      <c r="AX261" s="877">
        <f>AW261/I261*100</f>
        <v>41.83117516949418</v>
      </c>
      <c r="AY261" s="1212">
        <v>0.89</v>
      </c>
      <c r="AZ261" s="1028">
        <v>15.47</v>
      </c>
      <c r="BA261" s="1028">
        <v>-12.65</v>
      </c>
      <c r="BB261" s="1028">
        <v>-5.0500000000000007</v>
      </c>
      <c r="BC261" s="1028">
        <v>-4.37</v>
      </c>
      <c r="BE261" s="721">
        <v>1998</v>
      </c>
      <c r="BF261" s="1057">
        <f>IF(BE261&gt;2008,0,IF(BE261&gt;2001,1,IF(BE261&gt;1990,2,IF(BE261&gt;1980,3,IF(BE261&gt;1973,4,IF(BE261&gt;1970,5,IF(BE261&gt;1960,6,IF(BE261&gt;1958,7,IF(BE261&gt;1953,8,9)))))))))</f>
        <v>2</v>
      </c>
    </row>
    <row r="262" spans="1:58" ht="11.25" customHeight="1" x14ac:dyDescent="0.2">
      <c r="A262" s="1036" t="s">
        <v>1157</v>
      </c>
      <c r="B262" s="1031" t="s">
        <v>1158</v>
      </c>
      <c r="C262" s="1181" t="s">
        <v>4438</v>
      </c>
      <c r="D262" s="1181" t="s">
        <v>527</v>
      </c>
      <c r="E262" s="857">
        <v>5</v>
      </c>
      <c r="F262" s="1245">
        <v>763</v>
      </c>
      <c r="G262" s="1187" t="s">
        <v>107</v>
      </c>
      <c r="H262" s="1187" t="s">
        <v>107</v>
      </c>
      <c r="I262" s="1030">
        <v>3.23</v>
      </c>
      <c r="J262" s="766">
        <f>(M262/I262)*100</f>
        <v>6.1919504643962853</v>
      </c>
      <c r="K262" s="1033">
        <v>0.05</v>
      </c>
      <c r="L262" s="1043">
        <v>4</v>
      </c>
      <c r="M262" s="756">
        <f>K262*L262</f>
        <v>0.2</v>
      </c>
      <c r="N262" s="1026" t="s">
        <v>153</v>
      </c>
      <c r="O262" s="860">
        <v>3.125E-2</v>
      </c>
      <c r="P262" s="1022">
        <v>42991</v>
      </c>
      <c r="Q262" s="1022">
        <v>43007</v>
      </c>
      <c r="R262" s="756">
        <f>(K262-O262)/O262*100</f>
        <v>60.000000000000007</v>
      </c>
      <c r="S262" s="824">
        <f>IF(INDEX(Historical!$D$7:$D$1455,MATCH(B262,Historical!$B$7:$B$1455,0))=0,"n/a",(INDEX(Historical!$C$7:$C$1455,MATCH(B262,Historical!$B$7:$B$1455,0))/INDEX(Historical!$D$7:$D$1455,MATCH(B262,Historical!$B$7:$B$1455,0))-1)*100)</f>
        <v>30.000000000000004</v>
      </c>
      <c r="T262" s="824">
        <f>IF(INDEX(Historical!$F$7:$F$1455,MATCH(B262,Historical!$B$7:$B$1455,0))=0,"n/a",((INDEX(Historical!$C$7:$C$1455,MATCH(B262,Historical!$B$7:$B$1455,0))/INDEX(Historical!$F$7:$F$1455,MATCH(B262,Historical!$B$7:$B$1455,0)))^(1/3)-1)*100)</f>
        <v>17.566734386037886</v>
      </c>
      <c r="U262" s="824" t="str">
        <f>IF(INDEX(Historical!$I$7:$I$1455,MATCH(B262,Historical!$B$7:$B$1455,0))=0,"n/a",((INDEX(Historical!$C$7:$C$1455,MATCH(B262,Historical!$B$7:$B$1455,0))/INDEX(Historical!$I$7:$I$1455,MATCH(B262,Historical!$B$7:$B$1455,0)))^(1/5)-1)*100)</f>
        <v>n/a</v>
      </c>
      <c r="V262" s="824" t="str">
        <f>IF(INDEX(Historical!$O$7:$O$1455,MATCH(B262,Historical!$B$7:$B$1455,0))=0,"n/a",((INDEX(Historical!$C$7:$C$1455,MATCH(B262,Historical!$B$7:$B$1455,0))/INDEX(Historical!$O$7:$O$1455,MATCH(B262,Historical!$B$7:$B$1455,0)))^(1/10)-1)*100)</f>
        <v>n/a</v>
      </c>
      <c r="W262" s="825" t="str">
        <f>IF(OR(U262&lt;=0,U262="n/a",V262&lt;=0,V262="n/a"),"n/a",U262/V262)</f>
        <v>n/a</v>
      </c>
      <c r="X262" s="826" t="str">
        <f>IF(OR(AJ262&lt;=0,AJ262="n/a",U262&lt;=0,U262="n/a"),"n/a",U262/AJ262)</f>
        <v>n/a</v>
      </c>
      <c r="Y262" s="780"/>
      <c r="Z262" s="766">
        <f>IF(OR(AC262&lt;0.01,AC262="n/a"),"n/a",M262/AC262*100)</f>
        <v>2000</v>
      </c>
      <c r="AA262" s="1042">
        <f>IF(OR(AC262&lt;0.01,AC262="n/a"),"n/a",I262/AC262)</f>
        <v>323</v>
      </c>
      <c r="AB262" s="1043">
        <v>12</v>
      </c>
      <c r="AC262" s="1021">
        <v>0.01</v>
      </c>
      <c r="AD262" s="1021" t="s">
        <v>138</v>
      </c>
      <c r="AE262" s="1021">
        <v>0.94</v>
      </c>
      <c r="AF262" s="1021">
        <v>0.85</v>
      </c>
      <c r="AG262" s="1021">
        <v>5.4</v>
      </c>
      <c r="AH262" s="1021">
        <v>688.1</v>
      </c>
      <c r="AI262" s="1021">
        <v>5.5100000000000007</v>
      </c>
      <c r="AJ262" s="1021">
        <v>62.1</v>
      </c>
      <c r="AK262" s="1021" t="s">
        <v>138</v>
      </c>
      <c r="AL262" s="1034">
        <v>272.42</v>
      </c>
      <c r="AM262" s="1029">
        <v>1.2</v>
      </c>
      <c r="AN262" s="1021">
        <v>0.88</v>
      </c>
      <c r="AO262" s="868" t="str">
        <f>IF(U262="n/a","n/a",IF(AA262&lt;0,"n/a",IF(AA262="n/a","n/a",J262+U262-AA262)))</f>
        <v>n/a</v>
      </c>
      <c r="AP262" s="869" t="str">
        <f>IF(U262="n/a","n/a",J262+U262)</f>
        <v>n/a</v>
      </c>
      <c r="AQ262" s="1044">
        <f>IF(OR(AC262&lt;0.01,AF262="n/a"),"n/a",(I262/SQRT(22.5*AC262*(I262/AF262))-1)*100)</f>
        <v>249.31679350157535</v>
      </c>
      <c r="AR262" s="766">
        <f>INDEX(Historical!$C$7:$C$1455,MATCH(B262,Historical!$B$7:$B$1455,0))*IF(AH262="n/a",1.03,IF(AH262&lt;0,1.01,IF(AH262&gt;10,1.1,(1+AH262/100))))</f>
        <v>0.17875000000000002</v>
      </c>
      <c r="AS262" s="1042">
        <f>IF($AI262="n/a",1.03*AR262,IF($AI262&lt;0,1.01*AR262,IF($AI262&gt;10,1.1*AR262,(1+$AI262/100)*AR262)))</f>
        <v>0.18859912500000001</v>
      </c>
      <c r="AT262" s="1042">
        <f>IF($AK262="n/a",1.03*AS262,IF($AK262&lt;0,1.01*AS262,IF($AK262&gt;10,1.1*AS262,(1+$AK262/100)*AS262)))</f>
        <v>0.19425709875000002</v>
      </c>
      <c r="AU262" s="1042">
        <f>IF($AK262="n/a",1.03*AT262,IF($AK262&lt;0,1.01*AT262,IF($AK262&gt;10,1.1*AT262,(1+$AK262/100)*AT262)))</f>
        <v>0.20008481171250003</v>
      </c>
      <c r="AV262" s="1042">
        <f>IF($AK262="n/a",1.03*AU262,IF($AK262&lt;0,1.01*AU262,IF($AK262&gt;10,1.1*AU262,(1+$AK262/100)*AU262)))</f>
        <v>0.20608735606387504</v>
      </c>
      <c r="AW262" s="766">
        <f>SUM(AR262:AV262)</f>
        <v>0.96777839152637524</v>
      </c>
      <c r="AX262" s="877">
        <f>AW262/I262*100</f>
        <v>29.962179304222143</v>
      </c>
      <c r="AY262" s="1212">
        <v>1.42</v>
      </c>
      <c r="AZ262" s="1028">
        <v>0.94000000000000006</v>
      </c>
      <c r="BA262" s="1028">
        <v>-59.11</v>
      </c>
      <c r="BB262" s="1028">
        <v>-27.88</v>
      </c>
      <c r="BC262" s="1028">
        <v>-33.739999999999995</v>
      </c>
      <c r="BE262" s="721">
        <v>2014</v>
      </c>
      <c r="BF262" s="1057">
        <f>IF(BE262&gt;2008,0,IF(BE262&gt;2001,1,IF(BE262&gt;1990,2,IF(BE262&gt;1980,3,IF(BE262&gt;1973,4,IF(BE262&gt;1970,5,IF(BE262&gt;1960,6,IF(BE262&gt;1958,7,IF(BE262&gt;1953,8,9)))))))))</f>
        <v>0</v>
      </c>
    </row>
    <row r="263" spans="1:58" ht="11.25" customHeight="1" x14ac:dyDescent="0.2">
      <c r="A263" s="1019" t="s">
        <v>1159</v>
      </c>
      <c r="B263" s="1031" t="s">
        <v>1160</v>
      </c>
      <c r="C263" s="1181" t="s">
        <v>4414</v>
      </c>
      <c r="D263" s="1181" t="s">
        <v>4415</v>
      </c>
      <c r="E263" s="857">
        <v>8</v>
      </c>
      <c r="F263" s="1245">
        <v>428</v>
      </c>
      <c r="G263" s="558" t="s">
        <v>38</v>
      </c>
      <c r="H263" s="558" t="s">
        <v>38</v>
      </c>
      <c r="I263" s="1030">
        <v>70.83</v>
      </c>
      <c r="J263" s="766">
        <f>(M263/I263)*100</f>
        <v>6.099110546378653</v>
      </c>
      <c r="K263" s="1033">
        <v>0.36</v>
      </c>
      <c r="L263" s="1043">
        <v>12</v>
      </c>
      <c r="M263" s="756">
        <f>K263*L263</f>
        <v>4.32</v>
      </c>
      <c r="N263" s="1026" t="s">
        <v>1066</v>
      </c>
      <c r="O263" s="860">
        <v>0.34</v>
      </c>
      <c r="P263" s="714">
        <v>43130</v>
      </c>
      <c r="Q263" s="714">
        <v>43146</v>
      </c>
      <c r="R263" s="756">
        <f>(K263-O263)/O263*100</f>
        <v>5.8823529411764595</v>
      </c>
      <c r="S263" s="824">
        <f>IF(INDEX(Historical!$D$7:$D$1455,MATCH(B263,Historical!$B$7:$B$1455,0))=0,"n/a",(INDEX(Historical!$C$7:$C$1455,MATCH(B263,Historical!$B$7:$B$1455,0))/INDEX(Historical!$D$7:$D$1455,MATCH(B263,Historical!$B$7:$B$1455,0))-1)*100)</f>
        <v>6.7364290385873105</v>
      </c>
      <c r="T263" s="824">
        <f>IF(INDEX(Historical!$F$7:$F$1455,MATCH(B263,Historical!$B$7:$B$1455,0))=0,"n/a",((INDEX(Historical!$C$7:$C$1455,MATCH(B263,Historical!$B$7:$B$1455,0))/INDEX(Historical!$F$7:$F$1455,MATCH(B263,Historical!$B$7:$B$1455,0)))^(1/3)-1)*100)</f>
        <v>6.2835738003697017</v>
      </c>
      <c r="U263" s="824">
        <f>IF(INDEX(Historical!$I$7:$I$1455,MATCH(B263,Historical!$B$7:$B$1455,0))=0,"n/a",((INDEX(Historical!$C$7:$C$1455,MATCH(B263,Historical!$B$7:$B$1455,0))/INDEX(Historical!$I$7:$I$1455,MATCH(B263,Historical!$B$7:$B$1455,0)))^(1/5)-1)*100)</f>
        <v>6.7007886539045769</v>
      </c>
      <c r="V263" s="824">
        <f>IF(INDEX(Historical!$O$7:$O$1455,MATCH(B263,Historical!$B$7:$B$1455,0))=0,"n/a",((INDEX(Historical!$C$7:$C$1455,MATCH(B263,Historical!$B$7:$B$1455,0))/INDEX(Historical!$O$7:$O$1455,MATCH(B263,Historical!$B$7:$B$1455,0)))^(1/10)-1)*100)</f>
        <v>3.2349955859489077</v>
      </c>
      <c r="W263" s="825">
        <f>IF(OR(U263&lt;=0,U263="n/a",V263&lt;=0,V263="n/a"),"n/a",U263/V263)</f>
        <v>2.0713439866840075</v>
      </c>
      <c r="X263" s="826">
        <f>IF(OR(AJ263&lt;=0,AJ263="n/a",U263&lt;=0,U263="n/a"),"n/a",U263/AJ263)</f>
        <v>1.0469982271725902</v>
      </c>
      <c r="Y263" s="1032"/>
      <c r="Z263" s="766">
        <f>IF(OR(AC263&lt;0.01,AC263="n/a"),"n/a",M263/AC263*100)</f>
        <v>128.57142857142858</v>
      </c>
      <c r="AA263" s="689">
        <f>IF(OR(AC263&lt;0.01,AC263="n/a"),"n/a",I263/AC263)</f>
        <v>21.080357142857142</v>
      </c>
      <c r="AB263" s="690">
        <v>12</v>
      </c>
      <c r="AC263" s="1021">
        <v>3.36</v>
      </c>
      <c r="AD263" s="1021">
        <v>3.01</v>
      </c>
      <c r="AE263" s="649">
        <v>7.72</v>
      </c>
      <c r="AF263" s="649">
        <v>1.82</v>
      </c>
      <c r="AG263" s="649">
        <v>8.6</v>
      </c>
      <c r="AH263" s="1021">
        <v>3.6999999999999997</v>
      </c>
      <c r="AI263" s="1021">
        <v>-4.16</v>
      </c>
      <c r="AJ263" s="1021">
        <v>6.4</v>
      </c>
      <c r="AK263" s="1021">
        <v>7.0000000000000009</v>
      </c>
      <c r="AL263" s="1034">
        <v>5270</v>
      </c>
      <c r="AM263" s="1028">
        <v>0.70000000000000007</v>
      </c>
      <c r="AN263" s="1021">
        <v>1.02</v>
      </c>
      <c r="AO263" s="868">
        <f>IF(U263="n/a","n/a",IF(AA263&lt;0,"n/a",IF(AA263="n/a","n/a",J263+U263-AA263)))</f>
        <v>-8.2804579425739124</v>
      </c>
      <c r="AP263" s="869">
        <f>IF(U263="n/a","n/a",J263+U263)</f>
        <v>12.79989920028323</v>
      </c>
      <c r="AQ263" s="691">
        <f>IF(OR(AC263&lt;0.01,AF263="n/a"),"n/a",(I263/SQRT(22.5*AC263*(I263/AF263))-1)*100)</f>
        <v>30.582030412559714</v>
      </c>
      <c r="AR263" s="766">
        <f>INDEX(Historical!$C$7:$C$1455,MATCH(B263,Historical!$B$7:$B$1455,0))*IF(AH263="n/a",1.03,IF(AH263&lt;0,1.01,IF(AH263&gt;10,1.1,(1+AH263/100))))</f>
        <v>4.2309599999999996</v>
      </c>
      <c r="AS263" s="689">
        <f>IF($AI263="n/a",1.03*AR263,IF($AI263&lt;0,1.01*AR263,IF($AI263&gt;10,1.1*AR263,(1+$AI263/100)*AR263)))</f>
        <v>4.2732695999999999</v>
      </c>
      <c r="AT263" s="689">
        <f>IF($AK263="n/a",1.03*AS263,IF($AK263&lt;0,1.01*AS263,IF($AK263&gt;10,1.1*AS263,(1+$AK263/100)*AS263)))</f>
        <v>4.5723984719999997</v>
      </c>
      <c r="AU263" s="689">
        <f>IF($AK263="n/a",1.03*AT263,IF($AK263&lt;0,1.01*AT263,IF($AK263&gt;10,1.1*AT263,(1+$AK263/100)*AT263)))</f>
        <v>4.8924663650399998</v>
      </c>
      <c r="AV263" s="689">
        <f>IF($AK263="n/a",1.03*AU263,IF($AK263&lt;0,1.01*AU263,IF($AK263&gt;10,1.1*AU263,(1+$AK263/100)*AU263)))</f>
        <v>5.2349390105928002</v>
      </c>
      <c r="AW263" s="766">
        <f>SUM(AR263:AV263)</f>
        <v>23.204033447632799</v>
      </c>
      <c r="AX263" s="877">
        <f>AW263/I263*100</f>
        <v>32.760177110875055</v>
      </c>
      <c r="AY263" s="1212">
        <v>0.43</v>
      </c>
      <c r="AZ263" s="1028">
        <v>36.549999999999997</v>
      </c>
      <c r="BA263" s="1028">
        <v>-1.87</v>
      </c>
      <c r="BB263" s="1028">
        <v>2.82</v>
      </c>
      <c r="BC263" s="1028">
        <v>11.34</v>
      </c>
      <c r="BE263" s="721">
        <v>2011</v>
      </c>
      <c r="BF263" s="1057">
        <f>IF(BE263&gt;2008,0,IF(BE263&gt;2001,1,IF(BE263&gt;1990,2,IF(BE263&gt;1980,3,IF(BE263&gt;1973,4,IF(BE263&gt;1970,5,IF(BE263&gt;1960,6,IF(BE263&gt;1958,7,IF(BE263&gt;1953,8,9)))))))))</f>
        <v>0</v>
      </c>
    </row>
    <row r="264" spans="1:58" ht="11.25" customHeight="1" x14ac:dyDescent="0.2">
      <c r="A264" s="1027" t="s">
        <v>1161</v>
      </c>
      <c r="B264" s="1031" t="s">
        <v>1162</v>
      </c>
      <c r="C264" s="1181" t="s">
        <v>180</v>
      </c>
      <c r="D264" s="1181" t="s">
        <v>4432</v>
      </c>
      <c r="E264" s="857">
        <v>7</v>
      </c>
      <c r="F264" s="1245">
        <v>633</v>
      </c>
      <c r="G264" s="1118" t="s">
        <v>107</v>
      </c>
      <c r="H264" s="1118" t="s">
        <v>107</v>
      </c>
      <c r="I264" s="1030">
        <v>47.66</v>
      </c>
      <c r="J264" s="766">
        <f>(M264/I264)*100</f>
        <v>9.3579521611414194</v>
      </c>
      <c r="K264" s="1033">
        <v>1.115</v>
      </c>
      <c r="L264" s="1043">
        <v>4</v>
      </c>
      <c r="M264" s="756">
        <f>K264*L264</f>
        <v>4.46</v>
      </c>
      <c r="N264" s="1026" t="s">
        <v>108</v>
      </c>
      <c r="O264" s="860">
        <v>1.0900000000000001</v>
      </c>
      <c r="P264" s="1016">
        <v>43405</v>
      </c>
      <c r="Q264" s="1016">
        <v>43418</v>
      </c>
      <c r="R264" s="756">
        <f>(K264-O264)/O264*100</f>
        <v>2.2935779816513682</v>
      </c>
      <c r="S264" s="824">
        <f>IF(INDEX(Historical!$D$7:$D$1455,MATCH(B264,Historical!$B$7:$B$1455,0))=0,"n/a",(INDEX(Historical!$C$7:$C$1455,MATCH(B264,Historical!$B$7:$B$1455,0))/INDEX(Historical!$D$7:$D$1455,MATCH(B264,Historical!$B$7:$B$1455,0))-1)*100)</f>
        <v>19.836065573770512</v>
      </c>
      <c r="T264" s="824">
        <f>IF(INDEX(Historical!$F$7:$F$1455,MATCH(B264,Historical!$B$7:$B$1455,0))=0,"n/a",((INDEX(Historical!$C$7:$C$1455,MATCH(B264,Historical!$B$7:$B$1455,0))/INDEX(Historical!$F$7:$F$1455,MATCH(B264,Historical!$B$7:$B$1455,0)))^(1/3)-1)*100)</f>
        <v>21.855556467972235</v>
      </c>
      <c r="U264" s="824">
        <f>IF(INDEX(Historical!$I$7:$I$1455,MATCH(B264,Historical!$B$7:$B$1455,0))=0,"n/a",((INDEX(Historical!$C$7:$C$1455,MATCH(B264,Historical!$B$7:$B$1455,0))/INDEX(Historical!$I$7:$I$1455,MATCH(B264,Historical!$B$7:$B$1455,0)))^(1/5)-1)*100)</f>
        <v>59.868856062520969</v>
      </c>
      <c r="V264" s="824" t="str">
        <f>IF(INDEX(Historical!$O$7:$O$1455,MATCH(B264,Historical!$B$7:$B$1455,0))=0,"n/a",((INDEX(Historical!$C$7:$C$1455,MATCH(B264,Historical!$B$7:$B$1455,0))/INDEX(Historical!$O$7:$O$1455,MATCH(B264,Historical!$B$7:$B$1455,0)))^(1/10)-1)*100)</f>
        <v>n/a</v>
      </c>
      <c r="W264" s="825" t="str">
        <f>IF(OR(U264&lt;=0,U264="n/a",V264&lt;=0,V264="n/a"),"n/a",U264/V264)</f>
        <v>n/a</v>
      </c>
      <c r="X264" s="826">
        <f>IF(OR(AJ264&lt;=0,AJ264="n/a",U264&lt;=0,U264="n/a"),"n/a",U264/AJ264)</f>
        <v>1.5672475409036901</v>
      </c>
      <c r="Y264" s="1032" t="s">
        <v>4077</v>
      </c>
      <c r="Z264" s="766">
        <f>IF(OR(AC264&lt;0.01,AC264="n/a"),"n/a",M264/AC264*100)</f>
        <v>97.59299781181619</v>
      </c>
      <c r="AA264" s="1042">
        <f>IF(OR(AC264&lt;0.01,AC264="n/a"),"n/a",I264/AC264)</f>
        <v>10.428884026258205</v>
      </c>
      <c r="AB264" s="1043">
        <v>12</v>
      </c>
      <c r="AC264" s="1021">
        <v>4.57</v>
      </c>
      <c r="AD264" s="1021">
        <v>1.23</v>
      </c>
      <c r="AE264" s="1021">
        <v>4.34</v>
      </c>
      <c r="AF264" s="1021">
        <v>1.06</v>
      </c>
      <c r="AG264" s="1021">
        <v>12.2</v>
      </c>
      <c r="AH264" s="1021">
        <v>-0.3</v>
      </c>
      <c r="AI264" s="1021">
        <v>-10.58</v>
      </c>
      <c r="AJ264" s="1021">
        <v>38.200000000000003</v>
      </c>
      <c r="AK264" s="1021">
        <v>8.5</v>
      </c>
      <c r="AL264" s="1034">
        <v>5800</v>
      </c>
      <c r="AM264" s="1028">
        <v>31.080000000000002</v>
      </c>
      <c r="AN264" s="1021">
        <v>0</v>
      </c>
      <c r="AO264" s="868">
        <f>IF(U264="n/a","n/a",IF(AA264&lt;0,"n/a",IF(AA264="n/a","n/a",J264+U264-AA264)))</f>
        <v>58.797924197404186</v>
      </c>
      <c r="AP264" s="869">
        <f>IF(U264="n/a","n/a",J264+U264)</f>
        <v>69.226808223662388</v>
      </c>
      <c r="AQ264" s="1044">
        <f>IF(OR(AC264&lt;0.01,AF264="n/a"),"n/a",(I264/SQRT(22.5*AC264*(I264/AF264))-1)*100)</f>
        <v>-29.90604062218042</v>
      </c>
      <c r="AR264" s="766">
        <f>INDEX(Historical!$C$7:$C$1455,MATCH(B264,Historical!$B$7:$B$1455,0))*IF(AH264="n/a",1.03,IF(AH264&lt;0,1.01,IF(AH264&gt;10,1.1,(1+AH264/100))))</f>
        <v>3.6915500000000003</v>
      </c>
      <c r="AS264" s="1042">
        <f>IF($AI264="n/a",1.03*AR264,IF($AI264&lt;0,1.01*AR264,IF($AI264&gt;10,1.1*AR264,(1+$AI264/100)*AR264)))</f>
        <v>3.7284655000000004</v>
      </c>
      <c r="AT264" s="1042">
        <f>IF($AK264="n/a",1.03*AS264,IF($AK264&lt;0,1.01*AS264,IF($AK264&gt;10,1.1*AS264,(1+$AK264/100)*AS264)))</f>
        <v>4.0453850675000007</v>
      </c>
      <c r="AU264" s="1042">
        <f>IF($AK264="n/a",1.03*AT264,IF($AK264&lt;0,1.01*AT264,IF($AK264&gt;10,1.1*AT264,(1+$AK264/100)*AT264)))</f>
        <v>4.3892427982375004</v>
      </c>
      <c r="AV264" s="1042">
        <f>IF($AK264="n/a",1.03*AU264,IF($AK264&lt;0,1.01*AU264,IF($AK264&gt;10,1.1*AU264,(1+$AK264/100)*AU264)))</f>
        <v>4.7623284360876879</v>
      </c>
      <c r="AW264" s="766">
        <f>SUM(AR264:AV264)</f>
        <v>20.616971801825191</v>
      </c>
      <c r="AX264" s="877">
        <f>AW264/I264*100</f>
        <v>43.25843852669994</v>
      </c>
      <c r="AY264" s="1212">
        <v>1.05</v>
      </c>
      <c r="AZ264" s="1028">
        <v>11.17</v>
      </c>
      <c r="BA264" s="1028">
        <v>-38.869999999999997</v>
      </c>
      <c r="BB264" s="1028">
        <v>-4.1900000000000004</v>
      </c>
      <c r="BC264" s="1028">
        <v>-13.370000000000001</v>
      </c>
      <c r="BE264" s="721">
        <v>2012</v>
      </c>
      <c r="BF264" s="1057">
        <f>IF(BE264&gt;2008,0,IF(BE264&gt;2001,1,IF(BE264&gt;1990,2,IF(BE264&gt;1980,3,IF(BE264&gt;1973,4,IF(BE264&gt;1970,5,IF(BE264&gt;1960,6,IF(BE264&gt;1958,7,IF(BE264&gt;1953,8,9)))))))))</f>
        <v>0</v>
      </c>
    </row>
    <row r="265" spans="1:58" ht="11.25" customHeight="1" x14ac:dyDescent="0.2">
      <c r="A265" s="1027" t="s">
        <v>572</v>
      </c>
      <c r="B265" s="1031" t="s">
        <v>573</v>
      </c>
      <c r="C265" s="1181" t="s">
        <v>4414</v>
      </c>
      <c r="D265" s="1181" t="s">
        <v>4415</v>
      </c>
      <c r="E265" s="857">
        <v>14</v>
      </c>
      <c r="F265" s="1245">
        <v>257</v>
      </c>
      <c r="G265" s="1187" t="s">
        <v>38</v>
      </c>
      <c r="H265" s="1187" t="s">
        <v>38</v>
      </c>
      <c r="I265" s="1030">
        <v>99.53</v>
      </c>
      <c r="J265" s="766">
        <f>(M265/I265)*100</f>
        <v>2.2103888274891994</v>
      </c>
      <c r="K265" s="1033">
        <v>0.55000000000000004</v>
      </c>
      <c r="L265" s="1043">
        <v>4</v>
      </c>
      <c r="M265" s="756">
        <f>K265*L265</f>
        <v>2.2000000000000002</v>
      </c>
      <c r="N265" s="1026" t="s">
        <v>242</v>
      </c>
      <c r="O265" s="860">
        <v>0.48749999999999999</v>
      </c>
      <c r="P265" s="1016">
        <v>43188</v>
      </c>
      <c r="Q265" s="1016">
        <v>43203</v>
      </c>
      <c r="R265" s="756">
        <f>(K265-O265)/O265*100</f>
        <v>12.820512820512834</v>
      </c>
      <c r="S265" s="824">
        <f>IF(INDEX(Historical!$D$7:$D$1455,MATCH(B265,Historical!$B$7:$B$1455,0))=0,"n/a",(INDEX(Historical!$C$7:$C$1455,MATCH(B265,Historical!$B$7:$B$1455,0))/INDEX(Historical!$D$7:$D$1455,MATCH(B265,Historical!$B$7:$B$1455,0))-1)*100)</f>
        <v>14.393939393939403</v>
      </c>
      <c r="T265" s="824">
        <f>IF(INDEX(Historical!$F$7:$F$1455,MATCH(B265,Historical!$B$7:$B$1455,0))=0,"n/a",((INDEX(Historical!$C$7:$C$1455,MATCH(B265,Historical!$B$7:$B$1455,0))/INDEX(Historical!$F$7:$F$1455,MATCH(B265,Historical!$B$7:$B$1455,0)))^(1/3)-1)*100)</f>
        <v>15.500436060411804</v>
      </c>
      <c r="U265" s="824">
        <f>IF(INDEX(Historical!$I$7:$I$1455,MATCH(B265,Historical!$B$7:$B$1455,0))=0,"n/a",((INDEX(Historical!$C$7:$C$1455,MATCH(B265,Historical!$B$7:$B$1455,0))/INDEX(Historical!$I$7:$I$1455,MATCH(B265,Historical!$B$7:$B$1455,0)))^(1/5)-1)*100)</f>
        <v>17.472073591644421</v>
      </c>
      <c r="V265" s="824">
        <f>IF(INDEX(Historical!$O$7:$O$1455,MATCH(B265,Historical!$B$7:$B$1455,0))=0,"n/a",((INDEX(Historical!$C$7:$C$1455,MATCH(B265,Historical!$B$7:$B$1455,0))/INDEX(Historical!$O$7:$O$1455,MATCH(B265,Historical!$B$7:$B$1455,0)))^(1/10)-1)*100)</f>
        <v>21.807986763537656</v>
      </c>
      <c r="W265" s="825">
        <f>IF(OR(U265&lt;=0,U265="n/a",V265&lt;=0,V265="n/a"),"n/a",U265/V265)</f>
        <v>0.80117774194806646</v>
      </c>
      <c r="X265" s="826">
        <f>IF(OR(AJ265&lt;=0,AJ265="n/a",U265&lt;=0,U265="n/a"),"n/a",U265/AJ265)</f>
        <v>0.54600229973888814</v>
      </c>
      <c r="Y265" s="780"/>
      <c r="Z265" s="766">
        <f>IF(OR(AC265&lt;0.01,AC265="n/a"),"n/a",M265/AC265*100)</f>
        <v>99.099099099099092</v>
      </c>
      <c r="AA265" s="1042">
        <f>IF(OR(AC265&lt;0.01,AC265="n/a"),"n/a",I265/AC265)</f>
        <v>44.833333333333329</v>
      </c>
      <c r="AB265" s="1043">
        <v>12</v>
      </c>
      <c r="AC265" s="1021">
        <v>2.2200000000000002</v>
      </c>
      <c r="AD265" s="1021">
        <v>3.86</v>
      </c>
      <c r="AE265" s="1021">
        <v>9.26</v>
      </c>
      <c r="AF265" s="1021">
        <v>7.94</v>
      </c>
      <c r="AG265" s="1021">
        <v>19.7</v>
      </c>
      <c r="AH265" s="1021">
        <v>12.9</v>
      </c>
      <c r="AI265" s="1021">
        <v>12.22</v>
      </c>
      <c r="AJ265" s="1021">
        <v>32</v>
      </c>
      <c r="AK265" s="1021">
        <v>11.600000000000001</v>
      </c>
      <c r="AL265" s="1034">
        <v>8910</v>
      </c>
      <c r="AM265" s="1028">
        <v>0.89999999999999991</v>
      </c>
      <c r="AN265" s="1021">
        <v>2.0499999999999998</v>
      </c>
      <c r="AO265" s="868">
        <f>IF(U265="n/a","n/a",IF(AA265&lt;0,"n/a",IF(AA265="n/a","n/a",J265+U265-AA265)))</f>
        <v>-25.150870914199707</v>
      </c>
      <c r="AP265" s="869">
        <f>IF(U265="n/a","n/a",J265+U265)</f>
        <v>19.682462419133621</v>
      </c>
      <c r="AQ265" s="1044">
        <f>IF(OR(AC265&lt;0.01,AF265="n/a"),"n/a",(I265/SQRT(22.5*AC265*(I265/AF265))-1)*100)</f>
        <v>297.75853460592378</v>
      </c>
      <c r="AR265" s="766">
        <f>INDEX(Historical!$C$7:$C$1455,MATCH(B265,Historical!$B$7:$B$1455,0))*IF(AH265="n/a",1.03,IF(AH265&lt;0,1.01,IF(AH265&gt;10,1.1,(1+AH265/100))))</f>
        <v>2.0762499999999999</v>
      </c>
      <c r="AS265" s="1042">
        <f>IF($AI265="n/a",1.03*AR265,IF($AI265&lt;0,1.01*AR265,IF($AI265&gt;10,1.1*AR265,(1+$AI265/100)*AR265)))</f>
        <v>2.2838750000000001</v>
      </c>
      <c r="AT265" s="1042">
        <f>IF($AK265="n/a",1.03*AS265,IF($AK265&lt;0,1.01*AS265,IF($AK265&gt;10,1.1*AS265,(1+$AK265/100)*AS265)))</f>
        <v>2.5122625000000003</v>
      </c>
      <c r="AU265" s="1042">
        <f>IF($AK265="n/a",1.03*AT265,IF($AK265&lt;0,1.01*AT265,IF($AK265&gt;10,1.1*AT265,(1+$AK265/100)*AT265)))</f>
        <v>2.7634887500000005</v>
      </c>
      <c r="AV265" s="1042">
        <f>IF($AK265="n/a",1.03*AU265,IF($AK265&lt;0,1.01*AU265,IF($AK265&gt;10,1.1*AU265,(1+$AK265/100)*AU265)))</f>
        <v>3.039837625000001</v>
      </c>
      <c r="AW265" s="766">
        <f>SUM(AR265:AV265)</f>
        <v>12.675713875000001</v>
      </c>
      <c r="AX265" s="877">
        <f>AW265/I265*100</f>
        <v>12.735571058977193</v>
      </c>
      <c r="AY265" s="1212">
        <v>0.19</v>
      </c>
      <c r="AZ265" s="1028">
        <v>24.759999999999998</v>
      </c>
      <c r="BA265" s="1028">
        <v>0.69</v>
      </c>
      <c r="BB265" s="1028">
        <v>4.0599999999999996</v>
      </c>
      <c r="BC265" s="1028">
        <v>8.83</v>
      </c>
      <c r="BE265" s="721">
        <v>2005</v>
      </c>
      <c r="BF265" s="1057">
        <f>IF(BE265&gt;2008,0,IF(BE265&gt;2001,1,IF(BE265&gt;1990,2,IF(BE265&gt;1980,3,IF(BE265&gt;1973,4,IF(BE265&gt;1970,5,IF(BE265&gt;1960,6,IF(BE265&gt;1958,7,IF(BE265&gt;1953,8,9)))))))))</f>
        <v>1</v>
      </c>
    </row>
    <row r="266" spans="1:58" ht="11.25" customHeight="1" x14ac:dyDescent="0.2">
      <c r="A266" s="1027" t="s">
        <v>224</v>
      </c>
      <c r="B266" s="1031" t="s">
        <v>225</v>
      </c>
      <c r="C266" s="1181" t="s">
        <v>109</v>
      </c>
      <c r="D266" s="1181" t="s">
        <v>119</v>
      </c>
      <c r="E266" s="857">
        <v>28</v>
      </c>
      <c r="F266" s="1245">
        <v>95</v>
      </c>
      <c r="G266" s="1070" t="s">
        <v>107</v>
      </c>
      <c r="H266" s="1070" t="s">
        <v>107</v>
      </c>
      <c r="I266" s="1021">
        <v>136.85</v>
      </c>
      <c r="J266" s="766">
        <f>(M266/I266)*100</f>
        <v>2.4552429667519182</v>
      </c>
      <c r="K266" s="1040">
        <v>0.84</v>
      </c>
      <c r="L266" s="1043">
        <v>4</v>
      </c>
      <c r="M266" s="756">
        <f>K266*L266</f>
        <v>3.36</v>
      </c>
      <c r="N266" s="1026" t="s">
        <v>226</v>
      </c>
      <c r="O266" s="861">
        <v>0.78249999999999997</v>
      </c>
      <c r="P266" s="714">
        <v>43105</v>
      </c>
      <c r="Q266" s="714">
        <v>43123</v>
      </c>
      <c r="R266" s="756">
        <f>(K266-O266)/O266*100</f>
        <v>7.3482428115015974</v>
      </c>
      <c r="S266" s="824">
        <f>IF(INDEX(Historical!$D$7:$D$1455,MATCH(B266,Historical!$B$7:$B$1455,0))=0,"n/a",(INDEX(Historical!$C$7:$C$1455,MATCH(B266,Historical!$B$7:$B$1455,0))/INDEX(Historical!$D$7:$D$1455,MATCH(B266,Historical!$B$7:$B$1455,0))-1)*100)</f>
        <v>7.1917808219178037</v>
      </c>
      <c r="T266" s="824">
        <f>IF(INDEX(Historical!$F$7:$F$1455,MATCH(B266,Historical!$B$7:$B$1455,0))=0,"n/a",((INDEX(Historical!$C$7:$C$1455,MATCH(B266,Historical!$B$7:$B$1455,0))/INDEX(Historical!$F$7:$F$1455,MATCH(B266,Historical!$B$7:$B$1455,0)))^(1/3)-1)*100)</f>
        <v>7.210389454663968</v>
      </c>
      <c r="U266" s="824">
        <f>IF(INDEX(Historical!$I$7:$I$1455,MATCH(B266,Historical!$B$7:$B$1455,0))=0,"n/a",((INDEX(Historical!$C$7:$C$1455,MATCH(B266,Historical!$B$7:$B$1455,0))/INDEX(Historical!$I$7:$I$1455,MATCH(B266,Historical!$B$7:$B$1455,0)))^(1/5)-1)*100)</f>
        <v>7.2087945294346145</v>
      </c>
      <c r="V266" s="824">
        <f>IF(INDEX(Historical!$O$7:$O$1455,MATCH(B266,Historical!$B$7:$B$1455,0))=0,"n/a",((INDEX(Historical!$C$7:$C$1455,MATCH(B266,Historical!$B$7:$B$1455,0))/INDEX(Historical!$O$7:$O$1455,MATCH(B266,Historical!$B$7:$B$1455,0)))^(1/10)-1)*100)</f>
        <v>6.9405554476034359</v>
      </c>
      <c r="W266" s="825">
        <f>IF(OR(U266&lt;=0,U266="n/a",V266&lt;=0,V266="n/a"),"n/a",U266/V266)</f>
        <v>1.0386480713044086</v>
      </c>
      <c r="X266" s="826">
        <f>IF(OR(AJ266&lt;=0,AJ266="n/a",U266&lt;=0,U266="n/a"),"n/a",U266/AJ266)</f>
        <v>2.059655579838461</v>
      </c>
      <c r="Y266" s="777"/>
      <c r="Z266" s="766">
        <f>IF(OR(AC266&lt;0.01,AC266="n/a"),"n/a",M266/AC266*100)</f>
        <v>76.018099547511312</v>
      </c>
      <c r="AA266" s="1042">
        <f>IF(OR(AC266&lt;0.01,AC266="n/a"),"n/a",I266/AC266)</f>
        <v>30.96153846153846</v>
      </c>
      <c r="AB266" s="1043">
        <v>12</v>
      </c>
      <c r="AC266" s="1021">
        <v>4.42</v>
      </c>
      <c r="AD266" s="1021">
        <v>3.1</v>
      </c>
      <c r="AE266" s="1021">
        <v>3.21</v>
      </c>
      <c r="AF266" s="1021">
        <v>7.77</v>
      </c>
      <c r="AG266" s="1021">
        <v>29.5</v>
      </c>
      <c r="AH266" s="1021">
        <v>-11.700000000000001</v>
      </c>
      <c r="AI266" s="1021">
        <v>3.02</v>
      </c>
      <c r="AJ266" s="1021">
        <v>3.5000000000000004</v>
      </c>
      <c r="AK266" s="1021">
        <v>10</v>
      </c>
      <c r="AL266" s="1034">
        <v>7080</v>
      </c>
      <c r="AM266" s="1028">
        <v>0.8</v>
      </c>
      <c r="AN266" s="1021">
        <v>0.11</v>
      </c>
      <c r="AO266" s="868">
        <f>IF(U266="n/a","n/a",IF(AA266&lt;0,"n/a",IF(AA266="n/a","n/a",J266+U266-AA266)))</f>
        <v>-21.297500965351929</v>
      </c>
      <c r="AP266" s="869">
        <f>IF(U266="n/a","n/a",J266+U266)</f>
        <v>9.6640374961865323</v>
      </c>
      <c r="AQ266" s="1044">
        <f>IF(OR(AC266&lt;0.01,AF266="n/a"),"n/a",(I266/SQRT(22.5*AC266*(I266/AF266))-1)*100)</f>
        <v>226.98702240381468</v>
      </c>
      <c r="AR266" s="766">
        <f>INDEX(Historical!$C$7:$C$1455,MATCH(B266,Historical!$B$7:$B$1455,0))*IF(AH266="n/a",1.03,IF(AH266&lt;0,1.01,IF(AH266&gt;10,1.1,(1+AH266/100))))</f>
        <v>3.1612999999999998</v>
      </c>
      <c r="AS266" s="1042">
        <f>IF($AI266="n/a",1.03*AR266,IF($AI266&lt;0,1.01*AR266,IF($AI266&gt;10,1.1*AR266,(1+$AI266/100)*AR266)))</f>
        <v>3.2567712599999998</v>
      </c>
      <c r="AT266" s="1042">
        <f>IF($AK266="n/a",1.03*AS266,IF($AK266&lt;0,1.01*AS266,IF($AK266&gt;10,1.1*AS266,(1+$AK266/100)*AS266)))</f>
        <v>3.5824483860000003</v>
      </c>
      <c r="AU266" s="1042">
        <f>IF($AK266="n/a",1.03*AT266,IF($AK266&lt;0,1.01*AT266,IF($AK266&gt;10,1.1*AT266,(1+$AK266/100)*AT266)))</f>
        <v>3.9406932246000008</v>
      </c>
      <c r="AV266" s="1042">
        <f>IF($AK266="n/a",1.03*AU266,IF($AK266&lt;0,1.01*AU266,IF($AK266&gt;10,1.1*AU266,(1+$AK266/100)*AU266)))</f>
        <v>4.3347625470600013</v>
      </c>
      <c r="AW266" s="766">
        <f>SUM(AR266:AV266)</f>
        <v>18.275975417660003</v>
      </c>
      <c r="AX266" s="877">
        <f>AW266/I266*100</f>
        <v>13.354750031172822</v>
      </c>
      <c r="AY266" s="1212">
        <v>0.36</v>
      </c>
      <c r="AZ266" s="1028">
        <v>28.349999999999998</v>
      </c>
      <c r="BA266" s="1028">
        <v>-7.01</v>
      </c>
      <c r="BB266" s="1028">
        <v>6.15</v>
      </c>
      <c r="BC266" s="1028">
        <v>12.690000000000001</v>
      </c>
      <c r="BE266" s="721">
        <v>1991</v>
      </c>
      <c r="BF266" s="1057">
        <f>IF(BE266&gt;2008,0,IF(BE266&gt;2001,1,IF(BE266&gt;1990,2,IF(BE266&gt;1980,3,IF(BE266&gt;1973,4,IF(BE266&gt;1970,5,IF(BE266&gt;1960,6,IF(BE266&gt;1958,7,IF(BE266&gt;1953,8,9)))))))))</f>
        <v>2</v>
      </c>
    </row>
    <row r="267" spans="1:58" ht="11.25" customHeight="1" x14ac:dyDescent="0.2">
      <c r="A267" s="1019" t="s">
        <v>1165</v>
      </c>
      <c r="B267" s="1031" t="s">
        <v>1166</v>
      </c>
      <c r="C267" s="1181" t="s">
        <v>248</v>
      </c>
      <c r="D267" s="1181" t="s">
        <v>4441</v>
      </c>
      <c r="E267" s="857">
        <v>9</v>
      </c>
      <c r="F267" s="1245">
        <v>349</v>
      </c>
      <c r="G267" s="1187" t="s">
        <v>107</v>
      </c>
      <c r="H267" s="1187" t="s">
        <v>107</v>
      </c>
      <c r="I267" s="1030">
        <v>11.85</v>
      </c>
      <c r="J267" s="766">
        <f>(M267/I267)*100</f>
        <v>4.2194092827004219</v>
      </c>
      <c r="K267" s="1033">
        <v>0.125</v>
      </c>
      <c r="L267" s="1043">
        <v>4</v>
      </c>
      <c r="M267" s="756">
        <f>K267*L267</f>
        <v>0.5</v>
      </c>
      <c r="N267" s="1026" t="s">
        <v>346</v>
      </c>
      <c r="O267" s="860">
        <v>0.115</v>
      </c>
      <c r="P267" s="1016">
        <v>43168</v>
      </c>
      <c r="Q267" s="1016">
        <v>43178</v>
      </c>
      <c r="R267" s="756">
        <f>(K267-O267)/O267*100</f>
        <v>8.6956521739130395</v>
      </c>
      <c r="S267" s="824">
        <f>IF(INDEX(Historical!$D$7:$D$1455,MATCH(B267,Historical!$B$7:$B$1455,0))=0,"n/a",(INDEX(Historical!$C$7:$C$1455,MATCH(B267,Historical!$B$7:$B$1455,0))/INDEX(Historical!$D$7:$D$1455,MATCH(B267,Historical!$B$7:$B$1455,0))-1)*100)</f>
        <v>4.5454545454545414</v>
      </c>
      <c r="T267" s="824">
        <f>IF(INDEX(Historical!$F$7:$F$1455,MATCH(B267,Historical!$B$7:$B$1455,0))=0,"n/a",((INDEX(Historical!$C$7:$C$1455,MATCH(B267,Historical!$B$7:$B$1455,0))/INDEX(Historical!$F$7:$F$1455,MATCH(B267,Historical!$B$7:$B$1455,0)))^(1/3)-1)*100)</f>
        <v>6.5756716652330516</v>
      </c>
      <c r="U267" s="824">
        <f>IF(INDEX(Historical!$I$7:$I$1455,MATCH(B267,Historical!$B$7:$B$1455,0))=0,"n/a",((INDEX(Historical!$C$7:$C$1455,MATCH(B267,Historical!$B$7:$B$1455,0))/INDEX(Historical!$I$7:$I$1455,MATCH(B267,Historical!$B$7:$B$1455,0)))^(1/5)-1)*100)</f>
        <v>8.2129477676936791</v>
      </c>
      <c r="V267" s="824">
        <f>IF(INDEX(Historical!$O$7:$O$1455,MATCH(B267,Historical!$B$7:$B$1455,0))=0,"n/a",((INDEX(Historical!$C$7:$C$1455,MATCH(B267,Historical!$B$7:$B$1455,0))/INDEX(Historical!$O$7:$O$1455,MATCH(B267,Historical!$B$7:$B$1455,0)))^(1/10)-1)*100)</f>
        <v>7.6548289095374811</v>
      </c>
      <c r="W267" s="825">
        <f>IF(OR(U267&lt;=0,U267="n/a",V267&lt;=0,V267="n/a"),"n/a",U267/V267)</f>
        <v>1.0729106900692207</v>
      </c>
      <c r="X267" s="826" t="str">
        <f>IF(OR(AJ267&lt;=0,AJ267="n/a",U267&lt;=0,U267="n/a"),"n/a",U267/AJ267)</f>
        <v>n/a</v>
      </c>
      <c r="Y267" s="780"/>
      <c r="Z267" s="766">
        <f>IF(OR(AC267&lt;0.01,AC267="n/a"),"n/a",M267/AC267*100)</f>
        <v>32.894736842105267</v>
      </c>
      <c r="AA267" s="1042">
        <f>IF(OR(AC267&lt;0.01,AC267="n/a"),"n/a",I267/AC267)</f>
        <v>7.7960526315789469</v>
      </c>
      <c r="AB267" s="1043">
        <v>12</v>
      </c>
      <c r="AC267" s="1021">
        <v>1.52</v>
      </c>
      <c r="AD267" s="1021">
        <v>0.52</v>
      </c>
      <c r="AE267" s="1021">
        <v>0.97</v>
      </c>
      <c r="AF267" s="1021">
        <v>1.35</v>
      </c>
      <c r="AG267" s="1021">
        <v>20.5</v>
      </c>
      <c r="AH267" s="1021">
        <v>-4.1000000000000005</v>
      </c>
      <c r="AI267" s="1021">
        <v>-40.28</v>
      </c>
      <c r="AJ267" s="1021">
        <v>-1.0999999999999999</v>
      </c>
      <c r="AK267" s="1021">
        <v>15</v>
      </c>
      <c r="AL267" s="1034">
        <v>171.11</v>
      </c>
      <c r="AM267" s="1028">
        <v>8.1</v>
      </c>
      <c r="AN267" s="1021">
        <v>0</v>
      </c>
      <c r="AO267" s="868">
        <f>IF(U267="n/a","n/a",IF(AA267&lt;0,"n/a",IF(AA267="n/a","n/a",J267+U267-AA267)))</f>
        <v>4.6363044188151541</v>
      </c>
      <c r="AP267" s="869">
        <f>IF(U267="n/a","n/a",J267+U267)</f>
        <v>12.432357050394101</v>
      </c>
      <c r="AQ267" s="1044">
        <f>IF(OR(AC267&lt;0.01,AF267="n/a"),"n/a",(I267/SQRT(22.5*AC267*(I267/AF267))-1)*100)</f>
        <v>-31.606787040325646</v>
      </c>
      <c r="AR267" s="766">
        <f>INDEX(Historical!$C$7:$C$1455,MATCH(B267,Historical!$B$7:$B$1455,0))*IF(AH267="n/a",1.03,IF(AH267&lt;0,1.01,IF(AH267&gt;10,1.1,(1+AH267/100))))</f>
        <v>0.46460000000000001</v>
      </c>
      <c r="AS267" s="1042">
        <f>IF($AI267="n/a",1.03*AR267,IF($AI267&lt;0,1.01*AR267,IF($AI267&gt;10,1.1*AR267,(1+$AI267/100)*AR267)))</f>
        <v>0.469246</v>
      </c>
      <c r="AT267" s="1042">
        <f>IF($AK267="n/a",1.03*AS267,IF($AK267&lt;0,1.01*AS267,IF($AK267&gt;10,1.1*AS267,(1+$AK267/100)*AS267)))</f>
        <v>0.51617060000000003</v>
      </c>
      <c r="AU267" s="1042">
        <f>IF($AK267="n/a",1.03*AT267,IF($AK267&lt;0,1.01*AT267,IF($AK267&gt;10,1.1*AT267,(1+$AK267/100)*AT267)))</f>
        <v>0.56778766000000014</v>
      </c>
      <c r="AV267" s="1042">
        <f>IF($AK267="n/a",1.03*AU267,IF($AK267&lt;0,1.01*AU267,IF($AK267&gt;10,1.1*AU267,(1+$AK267/100)*AU267)))</f>
        <v>0.62456642600000023</v>
      </c>
      <c r="AW267" s="766">
        <f>SUM(AR267:AV267)</f>
        <v>2.6423706860000005</v>
      </c>
      <c r="AX267" s="877">
        <f>AW267/I267*100</f>
        <v>22.298486801687769</v>
      </c>
      <c r="AY267" s="1212">
        <v>0.16</v>
      </c>
      <c r="AZ267" s="1028">
        <v>7.0499999999999989</v>
      </c>
      <c r="BA267" s="1028">
        <v>-22.3</v>
      </c>
      <c r="BB267" s="1028">
        <v>-2.2200000000000002</v>
      </c>
      <c r="BC267" s="1028">
        <v>-10.33</v>
      </c>
      <c r="BE267" s="721">
        <v>2010</v>
      </c>
      <c r="BF267" s="1057">
        <f>IF(BE267&gt;2008,0,IF(BE267&gt;2001,1,IF(BE267&gt;1990,2,IF(BE267&gt;1980,3,IF(BE267&gt;1973,4,IF(BE267&gt;1970,5,IF(BE267&gt;1960,6,IF(BE267&gt;1958,7,IF(BE267&gt;1953,8,9)))))))))</f>
        <v>0</v>
      </c>
    </row>
    <row r="268" spans="1:58" ht="11.25" customHeight="1" x14ac:dyDescent="0.2">
      <c r="A268" s="1019" t="s">
        <v>574</v>
      </c>
      <c r="B268" s="1031" t="s">
        <v>575</v>
      </c>
      <c r="C268" s="1181" t="s">
        <v>4414</v>
      </c>
      <c r="D268" s="1181" t="s">
        <v>4415</v>
      </c>
      <c r="E268" s="857">
        <v>24</v>
      </c>
      <c r="F268" s="1245">
        <v>136</v>
      </c>
      <c r="G268" s="1245" t="s">
        <v>38</v>
      </c>
      <c r="H268" s="1245" t="s">
        <v>116</v>
      </c>
      <c r="I268" s="1021">
        <v>262.51</v>
      </c>
      <c r="J268" s="766">
        <f>(M268/I268)*100</f>
        <v>2.8341777456096913</v>
      </c>
      <c r="K268" s="1040">
        <v>1.86</v>
      </c>
      <c r="L268" s="1043">
        <v>4</v>
      </c>
      <c r="M268" s="756">
        <f>K268*L268</f>
        <v>7.44</v>
      </c>
      <c r="N268" s="1026" t="s">
        <v>221</v>
      </c>
      <c r="O268" s="861">
        <v>1.75</v>
      </c>
      <c r="P268" s="1016">
        <v>43187</v>
      </c>
      <c r="Q268" s="1016">
        <v>43206</v>
      </c>
      <c r="R268" s="756">
        <f>(K268-O268)/O268*100</f>
        <v>6.2857142857142918</v>
      </c>
      <c r="S268" s="824">
        <f>IF(INDEX(Historical!$D$7:$D$1455,MATCH(B268,Historical!$B$7:$B$1455,0))=0,"n/a",(INDEX(Historical!$C$7:$C$1455,MATCH(B268,Historical!$B$7:$B$1455,0))/INDEX(Historical!$D$7:$D$1455,MATCH(B268,Historical!$B$7:$B$1455,0))-1)*100)</f>
        <v>9.7756410256410131</v>
      </c>
      <c r="T268" s="824">
        <f>IF(INDEX(Historical!$F$7:$F$1455,MATCH(B268,Historical!$B$7:$B$1455,0))=0,"n/a",((INDEX(Historical!$C$7:$C$1455,MATCH(B268,Historical!$B$7:$B$1455,0))/INDEX(Historical!$F$7:$F$1455,MATCH(B268,Historical!$B$7:$B$1455,0)))^(1/3)-1)*100)</f>
        <v>10.916362412072411</v>
      </c>
      <c r="U268" s="824">
        <f>IF(INDEX(Historical!$I$7:$I$1455,MATCH(B268,Historical!$B$7:$B$1455,0))=0,"n/a",((INDEX(Historical!$C$7:$C$1455,MATCH(B268,Historical!$B$7:$B$1455,0))/INDEX(Historical!$I$7:$I$1455,MATCH(B268,Historical!$B$7:$B$1455,0)))^(1/5)-1)*100)</f>
        <v>9.5570093185656901</v>
      </c>
      <c r="V268" s="824">
        <f>IF(INDEX(Historical!$O$7:$O$1455,MATCH(B268,Historical!$B$7:$B$1455,0))=0,"n/a",((INDEX(Historical!$C$7:$C$1455,MATCH(B268,Historical!$B$7:$B$1455,0))/INDEX(Historical!$O$7:$O$1455,MATCH(B268,Historical!$B$7:$B$1455,0)))^(1/10)-1)*100)</f>
        <v>6.5561191123952867</v>
      </c>
      <c r="W268" s="825">
        <f>IF(OR(U268&lt;=0,U268="n/a",V268&lt;=0,V268="n/a"),"n/a",U268/V268)</f>
        <v>1.4577235640055393</v>
      </c>
      <c r="X268" s="826">
        <f>IF(OR(AJ268&lt;=0,AJ268="n/a",U268&lt;=0,U268="n/a"),"n/a",U268/AJ268)</f>
        <v>0.58274447064424928</v>
      </c>
      <c r="Y268" s="1031"/>
      <c r="Z268" s="766">
        <f>IF(OR(AC268&lt;0.01,AC268="n/a"),"n/a",M268/AC268*100)</f>
        <v>131.21693121693124</v>
      </c>
      <c r="AA268" s="1042">
        <f>IF(OR(AC268&lt;0.01,AC268="n/a"),"n/a",I268/AC268)</f>
        <v>46.298059964726633</v>
      </c>
      <c r="AB268" s="1043">
        <v>12</v>
      </c>
      <c r="AC268" s="1021">
        <v>5.67</v>
      </c>
      <c r="AD268" s="1021">
        <v>5.86</v>
      </c>
      <c r="AE268" s="1021">
        <v>12.57</v>
      </c>
      <c r="AF268" s="1021">
        <v>2.74</v>
      </c>
      <c r="AG268" s="1021">
        <v>5.8999999999999995</v>
      </c>
      <c r="AH268" s="1021">
        <v>4.5</v>
      </c>
      <c r="AI268" s="1021">
        <v>-3.9699999999999998</v>
      </c>
      <c r="AJ268" s="1021">
        <v>16.400000000000002</v>
      </c>
      <c r="AK268" s="1021">
        <v>7.9</v>
      </c>
      <c r="AL268" s="1034">
        <v>17490</v>
      </c>
      <c r="AM268" s="1028">
        <v>0.1</v>
      </c>
      <c r="AN268" s="1021">
        <v>0.89</v>
      </c>
      <c r="AO268" s="868">
        <f>IF(U268="n/a","n/a",IF(AA268&lt;0,"n/a",IF(AA268="n/a","n/a",J268+U268-AA268)))</f>
        <v>-33.906872900551249</v>
      </c>
      <c r="AP268" s="869">
        <f>IF(U268="n/a","n/a",J268+U268)</f>
        <v>12.391187064175382</v>
      </c>
      <c r="AQ268" s="1044">
        <f>IF(OR(AC268&lt;0.01,AF268="n/a"),"n/a",(I268/SQRT(22.5*AC268*(I268/AF268))-1)*100)</f>
        <v>137.44630672905211</v>
      </c>
      <c r="AR268" s="766">
        <f>INDEX(Historical!$C$7:$C$1455,MATCH(B268,Historical!$B$7:$B$1455,0))*IF(AH268="n/a",1.03,IF(AH268&lt;0,1.01,IF(AH268&gt;10,1.1,(1+AH268/100))))</f>
        <v>7.1582499999999989</v>
      </c>
      <c r="AS268" s="1042">
        <f>IF($AI268="n/a",1.03*AR268,IF($AI268&lt;0,1.01*AR268,IF($AI268&gt;10,1.1*AR268,(1+$AI268/100)*AR268)))</f>
        <v>7.2298324999999988</v>
      </c>
      <c r="AT268" s="1042">
        <f>IF($AK268="n/a",1.03*AS268,IF($AK268&lt;0,1.01*AS268,IF($AK268&gt;10,1.1*AS268,(1+$AK268/100)*AS268)))</f>
        <v>7.8009892674999985</v>
      </c>
      <c r="AU268" s="1042">
        <f>IF($AK268="n/a",1.03*AT268,IF($AK268&lt;0,1.01*AT268,IF($AK268&gt;10,1.1*AT268,(1+$AK268/100)*AT268)))</f>
        <v>8.4172674196324984</v>
      </c>
      <c r="AV268" s="1042">
        <f>IF($AK268="n/a",1.03*AU268,IF($AK268&lt;0,1.01*AU268,IF($AK268&gt;10,1.1*AU268,(1+$AK268/100)*AU268)))</f>
        <v>9.0822315457834648</v>
      </c>
      <c r="AW268" s="766">
        <f>SUM(AR268:AV268)</f>
        <v>39.688570732915963</v>
      </c>
      <c r="AX268" s="877">
        <f>AW268/I268*100</f>
        <v>15.11887955998475</v>
      </c>
      <c r="AY268" s="1212">
        <v>0.22</v>
      </c>
      <c r="AZ268" s="1028">
        <v>22.650000000000002</v>
      </c>
      <c r="BA268" s="1028">
        <v>0.11</v>
      </c>
      <c r="BB268" s="1028">
        <v>5.25</v>
      </c>
      <c r="BC268" s="1028">
        <v>9.0499999999999989</v>
      </c>
      <c r="BE268" s="721">
        <v>1995</v>
      </c>
      <c r="BF268" s="1057">
        <f>IF(BE268&gt;2008,0,IF(BE268&gt;2001,1,IF(BE268&gt;1990,2,IF(BE268&gt;1980,3,IF(BE268&gt;1973,4,IF(BE268&gt;1970,5,IF(BE268&gt;1960,6,IF(BE268&gt;1958,7,IF(BE268&gt;1953,8,9)))))))))</f>
        <v>2</v>
      </c>
    </row>
    <row r="269" spans="1:58" ht="11.25" customHeight="1" x14ac:dyDescent="0.2">
      <c r="A269" s="1019" t="s">
        <v>1167</v>
      </c>
      <c r="B269" s="1031" t="s">
        <v>1168</v>
      </c>
      <c r="C269" s="1181" t="s">
        <v>129</v>
      </c>
      <c r="D269" s="1181" t="s">
        <v>194</v>
      </c>
      <c r="E269" s="857">
        <v>9</v>
      </c>
      <c r="F269" s="1245">
        <v>405</v>
      </c>
      <c r="G269" s="1245" t="s">
        <v>116</v>
      </c>
      <c r="H269" s="1245" t="s">
        <v>116</v>
      </c>
      <c r="I269" s="1030">
        <v>142.66</v>
      </c>
      <c r="J269" s="766">
        <f>(M269/I269)*100</f>
        <v>1.2056638160661712</v>
      </c>
      <c r="K269" s="1033">
        <v>0.43</v>
      </c>
      <c r="L269" s="1043">
        <v>4</v>
      </c>
      <c r="M269" s="756">
        <f>K269*L269</f>
        <v>1.72</v>
      </c>
      <c r="N269" s="1026" t="s">
        <v>147</v>
      </c>
      <c r="O269" s="860">
        <v>0.38</v>
      </c>
      <c r="P269" s="1016">
        <v>43433</v>
      </c>
      <c r="Q269" s="1016">
        <v>43451</v>
      </c>
      <c r="R269" s="756">
        <f>(K269-O269)/O269*100</f>
        <v>13.157894736842103</v>
      </c>
      <c r="S269" s="824">
        <f>IF(INDEX(Historical!$D$7:$D$1455,MATCH(B269,Historical!$B$7:$B$1455,0))=0,"n/a",(INDEX(Historical!$C$7:$C$1455,MATCH(B269,Historical!$B$7:$B$1455,0))/INDEX(Historical!$D$7:$D$1455,MATCH(B269,Historical!$B$7:$B$1455,0))-1)*100)</f>
        <v>12.903225806451601</v>
      </c>
      <c r="T269" s="824">
        <f>IF(INDEX(Historical!$F$7:$F$1455,MATCH(B269,Historical!$B$7:$B$1455,0))=0,"n/a",((INDEX(Historical!$C$7:$C$1455,MATCH(B269,Historical!$B$7:$B$1455,0))/INDEX(Historical!$F$7:$F$1455,MATCH(B269,Historical!$B$7:$B$1455,0)))^(1/3)-1)*100)</f>
        <v>18.563110149668759</v>
      </c>
      <c r="U269" s="824">
        <f>IF(INDEX(Historical!$I$7:$I$1455,MATCH(B269,Historical!$B$7:$B$1455,0))=0,"n/a",((INDEX(Historical!$C$7:$C$1455,MATCH(B269,Historical!$B$7:$B$1455,0))/INDEX(Historical!$I$7:$I$1455,MATCH(B269,Historical!$B$7:$B$1455,0)))^(1/5)-1)*100)</f>
        <v>14.224458489960789</v>
      </c>
      <c r="V269" s="824">
        <f>IF(INDEX(Historical!$O$7:$O$1455,MATCH(B269,Historical!$B$7:$B$1455,0))=0,"n/a",((INDEX(Historical!$C$7:$C$1455,MATCH(B269,Historical!$B$7:$B$1455,0))/INDEX(Historical!$O$7:$O$1455,MATCH(B269,Historical!$B$7:$B$1455,0)))^(1/10)-1)*100)</f>
        <v>17.673733882009145</v>
      </c>
      <c r="W269" s="825">
        <f>IF(OR(U269&lt;=0,U269="n/a",V269&lt;=0,V269="n/a"),"n/a",U269/V269)</f>
        <v>0.80483606831041388</v>
      </c>
      <c r="X269" s="826">
        <f>IF(OR(AJ269&lt;=0,AJ269="n/a",U269&lt;=0,U269="n/a"),"n/a",U269/AJ269)</f>
        <v>1.4817144260375823</v>
      </c>
      <c r="Y269" s="1032"/>
      <c r="Z269" s="766">
        <f>IF(OR(AC269&lt;0.01,AC269="n/a"),"n/a",M269/AC269*100)</f>
        <v>40.093240093240091</v>
      </c>
      <c r="AA269" s="1042">
        <f>IF(OR(AC269&lt;0.01,AC269="n/a"),"n/a",I269/AC269)</f>
        <v>33.254079254079251</v>
      </c>
      <c r="AB269" s="1043">
        <v>6</v>
      </c>
      <c r="AC269" s="1021">
        <v>4.29</v>
      </c>
      <c r="AD269" s="1021">
        <v>3.53</v>
      </c>
      <c r="AE269" s="1021">
        <v>3.73</v>
      </c>
      <c r="AF269" s="1021">
        <v>11.88</v>
      </c>
      <c r="AG269" s="1021">
        <v>25.7</v>
      </c>
      <c r="AH269" s="1021">
        <v>22</v>
      </c>
      <c r="AI269" s="1021">
        <v>10.85</v>
      </c>
      <c r="AJ269" s="1021">
        <v>9.6</v>
      </c>
      <c r="AK269" s="1021">
        <v>9.43</v>
      </c>
      <c r="AL269" s="1034">
        <v>51970</v>
      </c>
      <c r="AM269" s="1029">
        <v>0.3</v>
      </c>
      <c r="AN269" s="1021">
        <v>0.8</v>
      </c>
      <c r="AO269" s="868">
        <f>IF(U269="n/a","n/a",IF(AA269&lt;0,"n/a",IF(AA269="n/a","n/a",J269+U269-AA269)))</f>
        <v>-17.823956948052292</v>
      </c>
      <c r="AP269" s="869">
        <f>IF(U269="n/a","n/a",J269+U269)</f>
        <v>15.430122306026959</v>
      </c>
      <c r="AQ269" s="1044">
        <f>IF(OR(AC269&lt;0.01,AF269="n/a"),"n/a",(I269/SQRT(22.5*AC269*(I269/AF269))-1)*100)</f>
        <v>319.02450818721621</v>
      </c>
      <c r="AR269" s="766">
        <f>INDEX(Historical!$C$7:$C$1455,MATCH(B269,Historical!$B$7:$B$1455,0))*IF(AH269="n/a",1.03,IF(AH269&lt;0,1.01,IF(AH269&gt;10,1.1,(1+AH269/100))))</f>
        <v>1.54</v>
      </c>
      <c r="AS269" s="1042">
        <f>IF($AI269="n/a",1.03*AR269,IF($AI269&lt;0,1.01*AR269,IF($AI269&gt;10,1.1*AR269,(1+$AI269/100)*AR269)))</f>
        <v>1.6940000000000002</v>
      </c>
      <c r="AT269" s="1042">
        <f>IF($AK269="n/a",1.03*AS269,IF($AK269&lt;0,1.01*AS269,IF($AK269&gt;10,1.1*AS269,(1+$AK269/100)*AS269)))</f>
        <v>1.8537442000000002</v>
      </c>
      <c r="AU269" s="1042">
        <f>IF($AK269="n/a",1.03*AT269,IF($AK269&lt;0,1.01*AT269,IF($AK269&gt;10,1.1*AT269,(1+$AK269/100)*AT269)))</f>
        <v>2.0285522780600003</v>
      </c>
      <c r="AV269" s="1042">
        <f>IF($AK269="n/a",1.03*AU269,IF($AK269&lt;0,1.01*AU269,IF($AK269&gt;10,1.1*AU269,(1+$AK269/100)*AU269)))</f>
        <v>2.2198447578810585</v>
      </c>
      <c r="AW269" s="766">
        <f>SUM(AR269:AV269)</f>
        <v>9.33614123594106</v>
      </c>
      <c r="AX269" s="877">
        <f>AW269/I269*100</f>
        <v>6.5443300406147902</v>
      </c>
      <c r="AY269" s="1212">
        <v>0.61</v>
      </c>
      <c r="AZ269" s="1028">
        <v>17</v>
      </c>
      <c r="BA269" s="1028">
        <v>-10.16</v>
      </c>
      <c r="BB269" s="1028">
        <v>3.7600000000000002</v>
      </c>
      <c r="BC269" s="1028">
        <v>0.48</v>
      </c>
      <c r="BE269" s="721">
        <v>2011</v>
      </c>
      <c r="BF269" s="1057">
        <f>IF(BE269&gt;2008,0,IF(BE269&gt;2001,1,IF(BE269&gt;1990,2,IF(BE269&gt;1980,3,IF(BE269&gt;1973,4,IF(BE269&gt;1970,5,IF(BE269&gt;1960,6,IF(BE269&gt;1958,7,IF(BE269&gt;1953,8,9)))))))))</f>
        <v>0</v>
      </c>
    </row>
    <row r="270" spans="1:58" s="612" customFormat="1" ht="11.25" customHeight="1" x14ac:dyDescent="0.2">
      <c r="A270" s="1036" t="s">
        <v>1171</v>
      </c>
      <c r="B270" s="1031" t="s">
        <v>1172</v>
      </c>
      <c r="C270" s="1181" t="s">
        <v>109</v>
      </c>
      <c r="D270" s="1181" t="s">
        <v>4434</v>
      </c>
      <c r="E270" s="857">
        <v>7</v>
      </c>
      <c r="F270" s="1245">
        <v>589</v>
      </c>
      <c r="G270" s="1187" t="s">
        <v>107</v>
      </c>
      <c r="H270" s="1187" t="s">
        <v>107</v>
      </c>
      <c r="I270" s="1030">
        <v>40.5</v>
      </c>
      <c r="J270" s="766">
        <f>(M270/I270)*100</f>
        <v>2.2716049382716053</v>
      </c>
      <c r="K270" s="1033">
        <v>0.46</v>
      </c>
      <c r="L270" s="1043">
        <v>2</v>
      </c>
      <c r="M270" s="756">
        <f>K270*L270</f>
        <v>0.92</v>
      </c>
      <c r="N270" s="1026" t="s">
        <v>619</v>
      </c>
      <c r="O270" s="860">
        <v>0.4</v>
      </c>
      <c r="P270" s="1016">
        <v>43171</v>
      </c>
      <c r="Q270" s="1016">
        <v>43193</v>
      </c>
      <c r="R270" s="756">
        <f>(K270-O270)/O270*100</f>
        <v>15</v>
      </c>
      <c r="S270" s="824">
        <f>IF(INDEX(Historical!$D$7:$D$1455,MATCH(B270,Historical!$B$7:$B$1455,0))=0,"n/a",(INDEX(Historical!$C$7:$C$1455,MATCH(B270,Historical!$B$7:$B$1455,0))/INDEX(Historical!$D$7:$D$1455,MATCH(B270,Historical!$B$7:$B$1455,0))-1)*100)</f>
        <v>5.2631578947368363</v>
      </c>
      <c r="T270" s="824">
        <f>IF(INDEX(Historical!$F$7:$F$1455,MATCH(B270,Historical!$B$7:$B$1455,0))=0,"n/a",((INDEX(Historical!$C$7:$C$1455,MATCH(B270,Historical!$B$7:$B$1455,0))/INDEX(Historical!$F$7:$F$1455,MATCH(B270,Historical!$B$7:$B$1455,0)))^(1/3)-1)*100)</f>
        <v>7.1664579674248774</v>
      </c>
      <c r="U270" s="824">
        <f>IF(INDEX(Historical!$I$7:$I$1455,MATCH(B270,Historical!$B$7:$B$1455,0))=0,"n/a",((INDEX(Historical!$C$7:$C$1455,MATCH(B270,Historical!$B$7:$B$1455,0))/INDEX(Historical!$I$7:$I$1455,MATCH(B270,Historical!$B$7:$B$1455,0)))^(1/5)-1)*100)</f>
        <v>12.700920209792542</v>
      </c>
      <c r="V270" s="824">
        <f>IF(INDEX(Historical!$O$7:$O$1455,MATCH(B270,Historical!$B$7:$B$1455,0))=0,"n/a",((INDEX(Historical!$C$7:$C$1455,MATCH(B270,Historical!$B$7:$B$1455,0))/INDEX(Historical!$O$7:$O$1455,MATCH(B270,Historical!$B$7:$B$1455,0)))^(1/10)-1)*100)</f>
        <v>1.200617817561711</v>
      </c>
      <c r="W270" s="825">
        <f>IF(OR(U270&lt;=0,U270="n/a",V270&lt;=0,V270="n/a"),"n/a",U270/V270)</f>
        <v>10.578653776425172</v>
      </c>
      <c r="X270" s="826">
        <f>IF(OR(AJ270&lt;=0,AJ270="n/a",U270&lt;=0,U270="n/a"),"n/a",U270/AJ270)</f>
        <v>2.1898138292745761</v>
      </c>
      <c r="Y270" s="1032"/>
      <c r="Z270" s="766">
        <f>IF(OR(AC270&lt;0.01,AC270="n/a"),"n/a",M270/AC270*100)</f>
        <v>30.16393442622951</v>
      </c>
      <c r="AA270" s="1042">
        <f>IF(OR(AC270&lt;0.01,AC270="n/a"),"n/a",I270/AC270)</f>
        <v>13.278688524590164</v>
      </c>
      <c r="AB270" s="1043">
        <v>12</v>
      </c>
      <c r="AC270" s="1021">
        <v>3.05</v>
      </c>
      <c r="AD270" s="1021" t="s">
        <v>138</v>
      </c>
      <c r="AE270" s="1021">
        <v>3.55</v>
      </c>
      <c r="AF270" s="1021">
        <v>1.55</v>
      </c>
      <c r="AG270" s="1021">
        <v>10.6</v>
      </c>
      <c r="AH270" s="1021">
        <v>36.4</v>
      </c>
      <c r="AI270" s="1021">
        <v>10.639999999999999</v>
      </c>
      <c r="AJ270" s="1021">
        <v>5.8000000000000007</v>
      </c>
      <c r="AK270" s="1021" t="s">
        <v>138</v>
      </c>
      <c r="AL270" s="1034">
        <v>195.37</v>
      </c>
      <c r="AM270" s="1028">
        <v>2.9000000000000004</v>
      </c>
      <c r="AN270" s="1021">
        <v>0.17</v>
      </c>
      <c r="AO270" s="868">
        <f>IF(U270="n/a","n/a",IF(AA270&lt;0,"n/a",IF(AA270="n/a","n/a",J270+U270-AA270)))</f>
        <v>1.6938366234739828</v>
      </c>
      <c r="AP270" s="869">
        <f>IF(U270="n/a","n/a",J270+U270)</f>
        <v>14.972525148064147</v>
      </c>
      <c r="AQ270" s="1044">
        <f>IF(OR(AC270&lt;0.01,AF270="n/a"),"n/a",(I270/SQRT(22.5*AC270*(I270/AF270))-1)*100)</f>
        <v>-4.3572219997424</v>
      </c>
      <c r="AR270" s="766">
        <f>INDEX(Historical!$C$7:$C$1455,MATCH(B270,Historical!$B$7:$B$1455,0))*IF(AH270="n/a",1.03,IF(AH270&lt;0,1.01,IF(AH270&gt;10,1.1,(1+AH270/100))))</f>
        <v>0.88000000000000012</v>
      </c>
      <c r="AS270" s="1042">
        <f>IF($AI270="n/a",1.03*AR270,IF($AI270&lt;0,1.01*AR270,IF($AI270&gt;10,1.1*AR270,(1+$AI270/100)*AR270)))</f>
        <v>0.96800000000000019</v>
      </c>
      <c r="AT270" s="1042">
        <f>IF($AK270="n/a",1.03*AS270,IF($AK270&lt;0,1.01*AS270,IF($AK270&gt;10,1.1*AS270,(1+$AK270/100)*AS270)))</f>
        <v>0.99704000000000026</v>
      </c>
      <c r="AU270" s="1042">
        <f>IF($AK270="n/a",1.03*AT270,IF($AK270&lt;0,1.01*AT270,IF($AK270&gt;10,1.1*AT270,(1+$AK270/100)*AT270)))</f>
        <v>1.0269512000000003</v>
      </c>
      <c r="AV270" s="1042">
        <f>IF($AK270="n/a",1.03*AU270,IF($AK270&lt;0,1.01*AU270,IF($AK270&gt;10,1.1*AU270,(1+$AK270/100)*AU270)))</f>
        <v>1.0577597360000004</v>
      </c>
      <c r="AW270" s="766">
        <f>SUM(AR270:AV270)</f>
        <v>4.9297509360000014</v>
      </c>
      <c r="AX270" s="877">
        <f>AW270/I270*100</f>
        <v>12.172224533333337</v>
      </c>
      <c r="AY270" s="1212">
        <v>0.35</v>
      </c>
      <c r="AZ270" s="1028">
        <v>6.3</v>
      </c>
      <c r="BA270" s="1028">
        <v>-17.73</v>
      </c>
      <c r="BB270" s="1028">
        <v>-8.2199999999999989</v>
      </c>
      <c r="BC270" s="1028">
        <v>-11.25</v>
      </c>
      <c r="BD270" s="1078"/>
      <c r="BE270" s="721">
        <v>2012</v>
      </c>
      <c r="BF270" s="1057">
        <f>IF(BE270&gt;2008,0,IF(BE270&gt;2001,1,IF(BE270&gt;1990,2,IF(BE270&gt;1980,3,IF(BE270&gt;1973,4,IF(BE270&gt;1970,5,IF(BE270&gt;1960,6,IF(BE270&gt;1958,7,IF(BE270&gt;1953,8,9)))))))))</f>
        <v>0</v>
      </c>
    </row>
    <row r="271" spans="1:58" ht="11.25" customHeight="1" x14ac:dyDescent="0.2">
      <c r="A271" s="1027" t="s">
        <v>577</v>
      </c>
      <c r="B271" s="1031" t="s">
        <v>578</v>
      </c>
      <c r="C271" s="1181" t="s">
        <v>109</v>
      </c>
      <c r="D271" s="1181" t="s">
        <v>4430</v>
      </c>
      <c r="E271" s="857">
        <v>12</v>
      </c>
      <c r="F271" s="1245">
        <v>298</v>
      </c>
      <c r="G271" s="1088" t="s">
        <v>107</v>
      </c>
      <c r="H271" s="1088" t="s">
        <v>107</v>
      </c>
      <c r="I271" s="1030">
        <v>82.56</v>
      </c>
      <c r="J271" s="766">
        <f>(M271/I271)*100</f>
        <v>2.4224806201550386</v>
      </c>
      <c r="K271" s="1033">
        <v>0.5</v>
      </c>
      <c r="L271" s="1043">
        <v>4</v>
      </c>
      <c r="M271" s="756">
        <f>K271*L271</f>
        <v>2</v>
      </c>
      <c r="N271" s="1026" t="s">
        <v>251</v>
      </c>
      <c r="O271" s="860">
        <v>0.4</v>
      </c>
      <c r="P271" s="1016">
        <v>43244</v>
      </c>
      <c r="Q271" s="1016">
        <v>43259</v>
      </c>
      <c r="R271" s="756">
        <f>(K271-O271)/O271*100</f>
        <v>24.999999999999993</v>
      </c>
      <c r="S271" s="824">
        <f>IF(INDEX(Historical!$D$7:$D$1455,MATCH(B271,Historical!$B$7:$B$1455,0))=0,"n/a",(INDEX(Historical!$C$7:$C$1455,MATCH(B271,Historical!$B$7:$B$1455,0))/INDEX(Historical!$D$7:$D$1455,MATCH(B271,Historical!$B$7:$B$1455,0))-1)*100)</f>
        <v>11.811023622047244</v>
      </c>
      <c r="T271" s="824">
        <f>IF(INDEX(Historical!$F$7:$F$1455,MATCH(B271,Historical!$B$7:$B$1455,0))=0,"n/a",((INDEX(Historical!$C$7:$C$1455,MATCH(B271,Historical!$B$7:$B$1455,0))/INDEX(Historical!$F$7:$F$1455,MATCH(B271,Historical!$B$7:$B$1455,0)))^(1/3)-1)*100)</f>
        <v>11.297063666165075</v>
      </c>
      <c r="U271" s="824">
        <f>IF(INDEX(Historical!$I$7:$I$1455,MATCH(B271,Historical!$B$7:$B$1455,0))=0,"n/a",((INDEX(Historical!$C$7:$C$1455,MATCH(B271,Historical!$B$7:$B$1455,0))/INDEX(Historical!$I$7:$I$1455,MATCH(B271,Historical!$B$7:$B$1455,0)))^(1/5)-1)*100)</f>
        <v>11.607890187791693</v>
      </c>
      <c r="V271" s="824">
        <f>IF(INDEX(Historical!$O$7:$O$1455,MATCH(B271,Historical!$B$7:$B$1455,0))=0,"n/a",((INDEX(Historical!$C$7:$C$1455,MATCH(B271,Historical!$B$7:$B$1455,0))/INDEX(Historical!$O$7:$O$1455,MATCH(B271,Historical!$B$7:$B$1455,0)))^(1/10)-1)*100)</f>
        <v>13.227116833118234</v>
      </c>
      <c r="W271" s="825">
        <f>IF(OR(U271&lt;=0,U271="n/a",V271&lt;=0,V271="n/a"),"n/a",U271/V271)</f>
        <v>0.87758279708603615</v>
      </c>
      <c r="X271" s="826">
        <f>IF(OR(AJ271&lt;=0,AJ271="n/a",U271&lt;=0,U271="n/a"),"n/a",U271/AJ271)</f>
        <v>0.24909635596119512</v>
      </c>
      <c r="Y271" s="1031"/>
      <c r="Z271" s="766">
        <f>IF(OR(AC271&lt;0.01,AC271="n/a"),"n/a",M271/AC271*100)</f>
        <v>26.737967914438499</v>
      </c>
      <c r="AA271" s="1042">
        <f>IF(OR(AC271&lt;0.01,AC271="n/a"),"n/a",I271/AC271)</f>
        <v>11.037433155080214</v>
      </c>
      <c r="AB271" s="1043">
        <v>12</v>
      </c>
      <c r="AC271" s="1021">
        <v>7.48</v>
      </c>
      <c r="AD271" s="1021">
        <v>0.61</v>
      </c>
      <c r="AE271" s="1021">
        <v>2.09</v>
      </c>
      <c r="AF271" s="1021">
        <v>5.0599999999999996</v>
      </c>
      <c r="AG271" s="1021">
        <v>32.6</v>
      </c>
      <c r="AH271" s="1021">
        <v>146.4</v>
      </c>
      <c r="AI271" s="1021">
        <v>7.95</v>
      </c>
      <c r="AJ271" s="1021">
        <v>46.6</v>
      </c>
      <c r="AK271" s="1021">
        <v>18.099999999999998</v>
      </c>
      <c r="AL271" s="1034">
        <v>3870</v>
      </c>
      <c r="AM271" s="1028">
        <v>0.8</v>
      </c>
      <c r="AN271" s="1021">
        <v>0.28999999999999998</v>
      </c>
      <c r="AO271" s="868">
        <f>IF(U271="n/a","n/a",IF(AA271&lt;0,"n/a",IF(AA271="n/a","n/a",J271+U271-AA271)))</f>
        <v>2.9929376528665177</v>
      </c>
      <c r="AP271" s="869">
        <f>IF(U271="n/a","n/a",J271+U271)</f>
        <v>14.030370807946731</v>
      </c>
      <c r="AQ271" s="1044">
        <f>IF(OR(AC271&lt;0.01,AF271="n/a"),"n/a",(I271/SQRT(22.5*AC271*(I271/AF271))-1)*100)</f>
        <v>57.549867611222474</v>
      </c>
      <c r="AR271" s="766">
        <f>INDEX(Historical!$C$7:$C$1455,MATCH(B271,Historical!$B$7:$B$1455,0))*IF(AH271="n/a",1.03,IF(AH271&lt;0,1.01,IF(AH271&gt;10,1.1,(1+AH271/100))))</f>
        <v>1.5620000000000001</v>
      </c>
      <c r="AS271" s="1042">
        <f>IF($AI271="n/a",1.03*AR271,IF($AI271&lt;0,1.01*AR271,IF($AI271&gt;10,1.1*AR271,(1+$AI271/100)*AR271)))</f>
        <v>1.6861789999999999</v>
      </c>
      <c r="AT271" s="1042">
        <f>IF($AK271="n/a",1.03*AS271,IF($AK271&lt;0,1.01*AS271,IF($AK271&gt;10,1.1*AS271,(1+$AK271/100)*AS271)))</f>
        <v>1.8547969</v>
      </c>
      <c r="AU271" s="1042">
        <f>IF($AK271="n/a",1.03*AT271,IF($AK271&lt;0,1.01*AT271,IF($AK271&gt;10,1.1*AT271,(1+$AK271/100)*AT271)))</f>
        <v>2.0402765899999999</v>
      </c>
      <c r="AV271" s="1042">
        <f>IF($AK271="n/a",1.03*AU271,IF($AK271&lt;0,1.01*AU271,IF($AK271&gt;10,1.1*AU271,(1+$AK271/100)*AU271)))</f>
        <v>2.2443042490000003</v>
      </c>
      <c r="AW271" s="766">
        <f>SUM(AR271:AV271)</f>
        <v>9.3875567390000008</v>
      </c>
      <c r="AX271" s="877">
        <f>AW271/I271*100</f>
        <v>11.370587135416667</v>
      </c>
      <c r="AY271" s="1212">
        <v>1.76</v>
      </c>
      <c r="AZ271" s="1028">
        <v>5.76</v>
      </c>
      <c r="BA271" s="1028">
        <v>-29.73</v>
      </c>
      <c r="BB271" s="1028">
        <v>-6.52</v>
      </c>
      <c r="BC271" s="1028">
        <v>-16.93</v>
      </c>
      <c r="BE271" s="721">
        <v>2007</v>
      </c>
      <c r="BF271" s="1057">
        <f>IF(BE271&gt;2008,0,IF(BE271&gt;2001,1,IF(BE271&gt;1990,2,IF(BE271&gt;1980,3,IF(BE271&gt;1973,4,IF(BE271&gt;1970,5,IF(BE271&gt;1960,6,IF(BE271&gt;1958,7,IF(BE271&gt;1953,8,9)))))))))</f>
        <v>1</v>
      </c>
    </row>
    <row r="272" spans="1:58" ht="11.25" customHeight="1" x14ac:dyDescent="0.2">
      <c r="A272" s="1027" t="s">
        <v>1173</v>
      </c>
      <c r="B272" s="1031" t="s">
        <v>1174</v>
      </c>
      <c r="C272" s="1181" t="s">
        <v>109</v>
      </c>
      <c r="D272" s="1181" t="s">
        <v>119</v>
      </c>
      <c r="E272" s="857">
        <v>6</v>
      </c>
      <c r="F272" s="1245">
        <v>745</v>
      </c>
      <c r="G272" s="1209" t="s">
        <v>107</v>
      </c>
      <c r="H272" s="1209" t="s">
        <v>107</v>
      </c>
      <c r="I272" s="1030">
        <v>222.08</v>
      </c>
      <c r="J272" s="766">
        <f>(M272/I272)*100</f>
        <v>2.521613832853026</v>
      </c>
      <c r="K272" s="1033">
        <v>1.4</v>
      </c>
      <c r="L272" s="1043">
        <v>4</v>
      </c>
      <c r="M272" s="756">
        <f>K272*L272</f>
        <v>5.6</v>
      </c>
      <c r="N272" s="1026" t="s">
        <v>265</v>
      </c>
      <c r="O272" s="860">
        <v>1.3</v>
      </c>
      <c r="P272" s="1016">
        <v>43431</v>
      </c>
      <c r="Q272" s="1016">
        <v>43446</v>
      </c>
      <c r="R272" s="756">
        <f>(K272-O272)/O272*100</f>
        <v>7.6923076923076819</v>
      </c>
      <c r="S272" s="824">
        <f>IF(INDEX(Historical!$D$7:$D$1455,MATCH(B272,Historical!$B$7:$B$1455,0))=0,"n/a",(INDEX(Historical!$C$7:$C$1455,MATCH(B272,Historical!$B$7:$B$1455,0))/INDEX(Historical!$D$7:$D$1455,MATCH(B272,Historical!$B$7:$B$1455,0))-1)*100)</f>
        <v>7.4468085106382809</v>
      </c>
      <c r="T272" s="824">
        <f>IF(INDEX(Historical!$F$7:$F$1455,MATCH(B272,Historical!$B$7:$B$1455,0))=0,"n/a",((INDEX(Historical!$C$7:$C$1455,MATCH(B272,Historical!$B$7:$B$1455,0))/INDEX(Historical!$F$7:$F$1455,MATCH(B272,Historical!$B$7:$B$1455,0)))^(1/3)-1)*100)</f>
        <v>16.425237695095895</v>
      </c>
      <c r="U272" s="824">
        <f>IF(INDEX(Historical!$I$7:$I$1455,MATCH(B272,Historical!$B$7:$B$1455,0))=0,"n/a",((INDEX(Historical!$C$7:$C$1455,MATCH(B272,Historical!$B$7:$B$1455,0))/INDEX(Historical!$I$7:$I$1455,MATCH(B272,Historical!$B$7:$B$1455,0)))^(1/5)-1)*100)</f>
        <v>21.338334610640896</v>
      </c>
      <c r="V272" s="824">
        <f>IF(INDEX(Historical!$O$7:$O$1455,MATCH(B272,Historical!$B$7:$B$1455,0))=0,"n/a",((INDEX(Historical!$C$7:$C$1455,MATCH(B272,Historical!$B$7:$B$1455,0))/INDEX(Historical!$O$7:$O$1455,MATCH(B272,Historical!$B$7:$B$1455,0)))^(1/10)-1)*100)</f>
        <v>10.153681105372447</v>
      </c>
      <c r="W272" s="825">
        <f>IF(OR(U272&lt;=0,U272="n/a",V272&lt;=0,V272="n/a"),"n/a",U272/V272)</f>
        <v>2.1015368110537271</v>
      </c>
      <c r="X272" s="826" t="str">
        <f>IF(OR(AJ272&lt;=0,AJ272="n/a",U272&lt;=0,U272="n/a"),"n/a",U272/AJ272)</f>
        <v>n/a</v>
      </c>
      <c r="Y272" s="1032" t="s">
        <v>481</v>
      </c>
      <c r="Z272" s="766">
        <f>IF(OR(AC272&lt;0.01,AC272="n/a"),"n/a",M272/AC272*100)</f>
        <v>21.815348656018696</v>
      </c>
      <c r="AA272" s="1042">
        <f>IF(OR(AC272&lt;0.01,AC272="n/a"),"n/a",I272/AC272)</f>
        <v>8.6513439813011299</v>
      </c>
      <c r="AB272" s="1043">
        <v>12</v>
      </c>
      <c r="AC272" s="1021">
        <v>25.67</v>
      </c>
      <c r="AD272" s="1021">
        <v>0.22</v>
      </c>
      <c r="AE272" s="1021">
        <v>1.21</v>
      </c>
      <c r="AF272" s="1021">
        <v>1.08</v>
      </c>
      <c r="AG272" s="1021">
        <v>8.3000000000000007</v>
      </c>
      <c r="AH272" s="1021">
        <v>-51.2</v>
      </c>
      <c r="AI272" s="1021">
        <v>44.68</v>
      </c>
      <c r="AJ272" s="1021">
        <v>-6</v>
      </c>
      <c r="AK272" s="1021">
        <v>39.94</v>
      </c>
      <c r="AL272" s="1034">
        <v>9040</v>
      </c>
      <c r="AM272" s="1028">
        <v>0.1</v>
      </c>
      <c r="AN272" s="1021">
        <v>0.08</v>
      </c>
      <c r="AO272" s="868">
        <f>IF(U272="n/a","n/a",IF(AA272&lt;0,"n/a",IF(AA272="n/a","n/a",J272+U272-AA272)))</f>
        <v>15.20860446219279</v>
      </c>
      <c r="AP272" s="869">
        <f>IF(U272="n/a","n/a",J272+U272)</f>
        <v>23.85994844349392</v>
      </c>
      <c r="AQ272" s="1044">
        <f>IF(OR(AC272&lt;0.01,AF272="n/a"),"n/a",(I272/SQRT(22.5*AC272*(I272/AF272))-1)*100)</f>
        <v>-35.558979593549708</v>
      </c>
      <c r="AR272" s="766">
        <f>INDEX(Historical!$C$7:$C$1455,MATCH(B272,Historical!$B$7:$B$1455,0))*IF(AH272="n/a",1.03,IF(AH272&lt;0,1.01,IF(AH272&gt;10,1.1,(1+AH272/100))))</f>
        <v>5.1005000000000003</v>
      </c>
      <c r="AS272" s="1042">
        <f>IF($AI272="n/a",1.03*AR272,IF($AI272&lt;0,1.01*AR272,IF($AI272&gt;10,1.1*AR272,(1+$AI272/100)*AR272)))</f>
        <v>5.6105500000000008</v>
      </c>
      <c r="AT272" s="1042">
        <f>IF($AK272="n/a",1.03*AS272,IF($AK272&lt;0,1.01*AS272,IF($AK272&gt;10,1.1*AS272,(1+$AK272/100)*AS272)))</f>
        <v>6.1716050000000013</v>
      </c>
      <c r="AU272" s="1042">
        <f>IF($AK272="n/a",1.03*AT272,IF($AK272&lt;0,1.01*AT272,IF($AK272&gt;10,1.1*AT272,(1+$AK272/100)*AT272)))</f>
        <v>6.788765500000002</v>
      </c>
      <c r="AV272" s="1042">
        <f>IF($AK272="n/a",1.03*AU272,IF($AK272&lt;0,1.01*AU272,IF($AK272&gt;10,1.1*AU272,(1+$AK272/100)*AU272)))</f>
        <v>7.4676420500000029</v>
      </c>
      <c r="AW272" s="766">
        <f>SUM(AR272:AV272)</f>
        <v>31.139062550000006</v>
      </c>
      <c r="AX272" s="877">
        <f>AW272/I272*100</f>
        <v>14.021551940742077</v>
      </c>
      <c r="AY272" s="1212">
        <v>0.43</v>
      </c>
      <c r="AZ272" s="1028">
        <v>8.92</v>
      </c>
      <c r="BA272" s="1028">
        <v>-16.16</v>
      </c>
      <c r="BB272" s="1028">
        <v>1.41</v>
      </c>
      <c r="BC272" s="1028">
        <v>-3.47</v>
      </c>
      <c r="BE272" s="721">
        <v>2014</v>
      </c>
      <c r="BF272" s="1057">
        <f>IF(BE272&gt;2008,0,IF(BE272&gt;2001,1,IF(BE272&gt;1990,2,IF(BE272&gt;1980,3,IF(BE272&gt;1973,4,IF(BE272&gt;1970,5,IF(BE272&gt;1960,6,IF(BE272&gt;1958,7,IF(BE272&gt;1953,8,9)))))))))</f>
        <v>0</v>
      </c>
    </row>
    <row r="273" spans="1:58" ht="11.25" customHeight="1" x14ac:dyDescent="0.2">
      <c r="A273" s="1036" t="s">
        <v>4355</v>
      </c>
      <c r="B273" s="1031" t="s">
        <v>4354</v>
      </c>
      <c r="C273" s="1181" t="s">
        <v>132</v>
      </c>
      <c r="D273" s="1181" t="s">
        <v>4424</v>
      </c>
      <c r="E273" s="1066">
        <v>14</v>
      </c>
      <c r="F273" s="1245">
        <v>277</v>
      </c>
      <c r="G273" s="1245" t="s">
        <v>107</v>
      </c>
      <c r="H273" s="1245" t="s">
        <v>107</v>
      </c>
      <c r="I273" s="1030">
        <v>59.37</v>
      </c>
      <c r="J273" s="766">
        <f>(M273/I273)*100</f>
        <v>3.2002694963786422</v>
      </c>
      <c r="K273" s="1033">
        <v>0.47499999999999998</v>
      </c>
      <c r="L273" s="1043">
        <v>4</v>
      </c>
      <c r="M273" s="756">
        <f>K273*L273</f>
        <v>1.9</v>
      </c>
      <c r="N273" s="746" t="s">
        <v>112</v>
      </c>
      <c r="O273" s="860">
        <v>0.46</v>
      </c>
      <c r="P273" s="1016">
        <v>43432</v>
      </c>
      <c r="Q273" s="1016">
        <v>43454</v>
      </c>
      <c r="R273" s="756">
        <f>(K273-O273)/O273*100</f>
        <v>3.2608695652173822</v>
      </c>
      <c r="S273" s="824">
        <f>IF(INDEX(Historical!$D$7:$D$1455,MATCH(B273,Historical!$B$7:$B$1455,0))=0,"n/a",(INDEX(Historical!$C$7:$C$1455,MATCH(B273,Historical!$B$7:$B$1455,0))/INDEX(Historical!$D$7:$D$1455,MATCH(B273,Historical!$B$7:$B$1455,0))-1)*100)</f>
        <v>5.3333333333333455</v>
      </c>
      <c r="T273" s="824">
        <f>IF(INDEX(Historical!$F$7:$F$1455,MATCH(B273,Historical!$B$7:$B$1455,0))=0,"n/a",((INDEX(Historical!$C$7:$C$1455,MATCH(B273,Historical!$B$7:$B$1455,0))/INDEX(Historical!$F$7:$F$1455,MATCH(B273,Historical!$B$7:$B$1455,0)))^(1/3)-1)*100)</f>
        <v>4.3632100605209834</v>
      </c>
      <c r="U273" s="824">
        <f>IF(INDEX(Historical!$I$7:$I$1455,MATCH(B273,Historical!$B$7:$B$1455,0))=0,"n/a",((INDEX(Historical!$C$7:$C$1455,MATCH(B273,Historical!$B$7:$B$1455,0))/INDEX(Historical!$I$7:$I$1455,MATCH(B273,Historical!$B$7:$B$1455,0)))^(1/5)-1)*100)</f>
        <v>3.8190757521881169</v>
      </c>
      <c r="V273" s="824">
        <f>IF(INDEX(Historical!$O$7:$O$1455,MATCH(B273,Historical!$B$7:$B$1455,0))=0,"n/a",((INDEX(Historical!$C$7:$C$1455,MATCH(B273,Historical!$B$7:$B$1455,0))/INDEX(Historical!$O$7:$O$1455,MATCH(B273,Historical!$B$7:$B$1455,0)))^(1/10)-1)*100)</f>
        <v>4.0722927112710527</v>
      </c>
      <c r="W273" s="825">
        <f>IF(OR(U273&lt;=0,U273="n/a",V273&lt;=0,V273="n/a"),"n/a",U273/V273)</f>
        <v>0.93781955840696407</v>
      </c>
      <c r="X273" s="826">
        <f>IF(OR(AJ273&lt;=0,AJ273="n/a",U273&lt;=0,U273="n/a"),"n/a",U273/AJ273)</f>
        <v>3.4718870474437429</v>
      </c>
      <c r="Y273" s="1032" t="s">
        <v>4356</v>
      </c>
      <c r="Z273" s="766">
        <f>IF(OR(AC273&lt;0.01,AC273="n/a"),"n/a",M273/AC273*100)</f>
        <v>76.92307692307692</v>
      </c>
      <c r="AA273" s="1042">
        <f>IF(OR(AC273&lt;0.01,AC273="n/a"),"n/a",I273/AC273)</f>
        <v>24.036437246963558</v>
      </c>
      <c r="AB273" s="1043">
        <v>12</v>
      </c>
      <c r="AC273" s="1021">
        <v>2.4700000000000002</v>
      </c>
      <c r="AD273" s="1021">
        <v>2.61</v>
      </c>
      <c r="AE273" s="1021">
        <v>4.26</v>
      </c>
      <c r="AF273" s="1021">
        <v>1.49</v>
      </c>
      <c r="AG273" s="1021">
        <v>7.5</v>
      </c>
      <c r="AH273" s="1021">
        <v>-6.6000000000000005</v>
      </c>
      <c r="AI273" s="1021">
        <v>13.930000000000001</v>
      </c>
      <c r="AJ273" s="1021">
        <v>1.0999999999999999</v>
      </c>
      <c r="AK273" s="1021">
        <v>9.1999999999999993</v>
      </c>
      <c r="AL273" s="1034">
        <v>15620</v>
      </c>
      <c r="AM273" s="1028">
        <v>0.2</v>
      </c>
      <c r="AN273" s="1021">
        <v>0.78</v>
      </c>
      <c r="AO273" s="868">
        <f>IF(U273="n/a","n/a",IF(AA273&lt;0,"n/a",IF(AA273="n/a","n/a",J273+U273-AA273)))</f>
        <v>-17.017091998396801</v>
      </c>
      <c r="AP273" s="869">
        <f>IF(U273="n/a","n/a",J273+U273)</f>
        <v>7.0193452485667596</v>
      </c>
      <c r="AQ273" s="1044">
        <f>IF(OR(AC273&lt;0.01,AF273="n/a"),"n/a",(I273/SQRT(22.5*AC273*(I273/AF273))-1)*100)</f>
        <v>26.164427981857095</v>
      </c>
      <c r="AR273" s="766">
        <f>INDEX(Historical!$C$7:$C$1455,MATCH(B273,Historical!$B$7:$B$1455,0))*IF(AH273="n/a",1.03,IF(AH273&lt;0,1.01,IF(AH273&gt;10,1.1,(1+AH273/100))))</f>
        <v>1.5958000000000001</v>
      </c>
      <c r="AS273" s="1042">
        <f>IF($AI273="n/a",1.03*AR273,IF($AI273&lt;0,1.01*AR273,IF($AI273&gt;10,1.1*AR273,(1+$AI273/100)*AR273)))</f>
        <v>1.7553800000000002</v>
      </c>
      <c r="AT273" s="1042">
        <f>IF($AK273="n/a",1.03*AS273,IF($AK273&lt;0,1.01*AS273,IF($AK273&gt;10,1.1*AS273,(1+$AK273/100)*AS273)))</f>
        <v>1.9168749600000003</v>
      </c>
      <c r="AU273" s="1042">
        <f>IF($AK273="n/a",1.03*AT273,IF($AK273&lt;0,1.01*AT273,IF($AK273&gt;10,1.1*AT273,(1+$AK273/100)*AT273)))</f>
        <v>2.0932274563200006</v>
      </c>
      <c r="AV273" s="1042">
        <f>IF($AK273="n/a",1.03*AU273,IF($AK273&lt;0,1.01*AU273,IF($AK273&gt;10,1.1*AU273,(1+$AK273/100)*AU273)))</f>
        <v>2.2858043823014409</v>
      </c>
      <c r="AW273" s="766">
        <f>SUM(AR273:AV273)</f>
        <v>9.6470867986214426</v>
      </c>
      <c r="AX273" s="877">
        <f>AW273/I273*100</f>
        <v>16.249093479234368</v>
      </c>
      <c r="AY273" s="1212">
        <v>0.21</v>
      </c>
      <c r="AZ273" s="1028">
        <v>26.16</v>
      </c>
      <c r="BA273" s="1028">
        <v>-2.83</v>
      </c>
      <c r="BB273" s="1028">
        <v>4.2700000000000005</v>
      </c>
      <c r="BC273" s="1028">
        <v>8.4699999999999989</v>
      </c>
      <c r="BE273" s="721">
        <v>2005</v>
      </c>
      <c r="BF273" s="1057">
        <f>IF(BE273&gt;2008,0,IF(BE273&gt;2001,1,IF(BE273&gt;1990,2,IF(BE273&gt;1980,3,IF(BE273&gt;1973,4,IF(BE273&gt;1970,5,IF(BE273&gt;1960,6,IF(BE273&gt;1958,7,IF(BE273&gt;1953,8,9)))))))))</f>
        <v>1</v>
      </c>
    </row>
    <row r="274" spans="1:58" s="905" customFormat="1" ht="11.25" customHeight="1" x14ac:dyDescent="0.2">
      <c r="A274" s="760" t="s">
        <v>579</v>
      </c>
      <c r="B274" s="914" t="s">
        <v>580</v>
      </c>
      <c r="C274" s="1181" t="s">
        <v>132</v>
      </c>
      <c r="D274" s="1181" t="s">
        <v>4424</v>
      </c>
      <c r="E274" s="885">
        <v>20</v>
      </c>
      <c r="F274" s="1245">
        <v>162</v>
      </c>
      <c r="G274" s="1244" t="s">
        <v>38</v>
      </c>
      <c r="H274" s="1244" t="s">
        <v>116</v>
      </c>
      <c r="I274" s="886">
        <v>68.34</v>
      </c>
      <c r="J274" s="887">
        <f>(M274/I274)*100</f>
        <v>2.9558091893473808</v>
      </c>
      <c r="K274" s="912">
        <v>0.505</v>
      </c>
      <c r="L274" s="889">
        <v>4</v>
      </c>
      <c r="M274" s="890">
        <f>K274*L274</f>
        <v>2.02</v>
      </c>
      <c r="N274" s="891" t="s">
        <v>359</v>
      </c>
      <c r="O274" s="913">
        <v>0.47499999999999998</v>
      </c>
      <c r="P274" s="893">
        <v>43164</v>
      </c>
      <c r="Q274" s="893">
        <v>43189</v>
      </c>
      <c r="R274" s="890">
        <f>(K274-O274)/O274*100</f>
        <v>6.3157894736842159</v>
      </c>
      <c r="S274" s="824">
        <f>IF(INDEX(Historical!$D$7:$D$1455,MATCH(B274,Historical!$B$7:$B$1455,0))=0,"n/a",(INDEX(Historical!$C$7:$C$1455,MATCH(B274,Historical!$B$7:$B$1455,0))/INDEX(Historical!$D$7:$D$1455,MATCH(B274,Historical!$B$7:$B$1455,0))-1)*100)</f>
        <v>6.7415730337078594</v>
      </c>
      <c r="T274" s="824">
        <f>IF(INDEX(Historical!$F$7:$F$1455,MATCH(B274,Historical!$B$7:$B$1455,0))=0,"n/a",((INDEX(Historical!$C$7:$C$1455,MATCH(B274,Historical!$B$7:$B$1455,0))/INDEX(Historical!$F$7:$F$1455,MATCH(B274,Historical!$B$7:$B$1455,0)))^(1/3)-1)*100)</f>
        <v>6.5658326999200156</v>
      </c>
      <c r="U274" s="824">
        <f>IF(INDEX(Historical!$I$7:$I$1455,MATCH(B274,Historical!$B$7:$B$1455,0))=0,"n/a",((INDEX(Historical!$C$7:$C$1455,MATCH(B274,Historical!$B$7:$B$1455,0))/INDEX(Historical!$I$7:$I$1455,MATCH(B274,Historical!$B$7:$B$1455,0)))^(1/5)-1)*100)</f>
        <v>7.5115606442277771</v>
      </c>
      <c r="V274" s="824">
        <f>IF(INDEX(Historical!$O$7:$O$1455,MATCH(B274,Historical!$B$7:$B$1455,0))=0,"n/a",((INDEX(Historical!$C$7:$C$1455,MATCH(B274,Historical!$B$7:$B$1455,0))/INDEX(Historical!$O$7:$O$1455,MATCH(B274,Historical!$B$7:$B$1455,0)))^(1/10)-1)*100)</f>
        <v>9.381831216960169</v>
      </c>
      <c r="W274" s="894">
        <f>IF(OR(U274&lt;=0,U274="n/a",V274&lt;=0,V274="n/a"),"n/a",U274/V274)</f>
        <v>0.80064973143501261</v>
      </c>
      <c r="X274" s="895">
        <f>IF(OR(AJ274&lt;=0,AJ274="n/a",U274&lt;=0,U274="n/a"),"n/a",U274/AJ274)</f>
        <v>0.72226544656036318</v>
      </c>
      <c r="Y274" s="1180"/>
      <c r="Z274" s="887">
        <f>IF(OR(AC274&lt;0.01,AC274="n/a"),"n/a",M274/AC274*100)</f>
        <v>61.773700305810394</v>
      </c>
      <c r="AA274" s="897">
        <f>IF(OR(AC274&lt;0.01,AC274="n/a"),"n/a",I274/AC274)</f>
        <v>20.899082568807341</v>
      </c>
      <c r="AB274" s="889">
        <v>12</v>
      </c>
      <c r="AC274" s="898">
        <v>3.27</v>
      </c>
      <c r="AD274" s="898">
        <v>3.61</v>
      </c>
      <c r="AE274" s="898">
        <v>2.6</v>
      </c>
      <c r="AF274" s="898">
        <v>1.9</v>
      </c>
      <c r="AG274" s="898">
        <v>9.1999999999999993</v>
      </c>
      <c r="AH274" s="907">
        <v>5</v>
      </c>
      <c r="AI274" s="907">
        <v>6.65</v>
      </c>
      <c r="AJ274" s="898">
        <v>10.4</v>
      </c>
      <c r="AK274" s="898">
        <v>5.79</v>
      </c>
      <c r="AL274" s="899">
        <v>21690</v>
      </c>
      <c r="AM274" s="900">
        <v>0.1</v>
      </c>
      <c r="AN274" s="898">
        <v>1.25</v>
      </c>
      <c r="AO274" s="901">
        <f>IF(U274="n/a","n/a",IF(AA274&lt;0,"n/a",IF(AA274="n/a","n/a",J274+U274-AA274)))</f>
        <v>-10.431712735232182</v>
      </c>
      <c r="AP274" s="902">
        <f>IF(U274="n/a","n/a",J274+U274)</f>
        <v>10.467369833575159</v>
      </c>
      <c r="AQ274" s="903">
        <f>IF(OR(AC274&lt;0.01,AF274="n/a"),"n/a",(I274/SQRT(22.5*AC274*(I274/AF274))-1)*100)</f>
        <v>32.846204948485777</v>
      </c>
      <c r="AR274" s="766">
        <f>INDEX(Historical!$C$7:$C$1455,MATCH(B274,Historical!$B$7:$B$1455,0))*IF(AH274="n/a",1.03,IF(AH274&lt;0,1.01,IF(AH274&gt;10,1.1,(1+AH274/100))))</f>
        <v>1.9949999999999999</v>
      </c>
      <c r="AS274" s="897">
        <f>IF($AI274="n/a",1.03*AR274,IF($AI274&lt;0,1.01*AR274,IF($AI274&gt;10,1.1*AR274,(1+$AI274/100)*AR274)))</f>
        <v>2.1276674999999998</v>
      </c>
      <c r="AT274" s="897">
        <f>IF($AK274="n/a",1.03*AS274,IF($AK274&lt;0,1.01*AS274,IF($AK274&gt;10,1.1*AS274,(1+$AK274/100)*AS274)))</f>
        <v>2.25085944825</v>
      </c>
      <c r="AU274" s="897">
        <f>IF($AK274="n/a",1.03*AT274,IF($AK274&lt;0,1.01*AT274,IF($AK274&gt;10,1.1*AT274,(1+$AK274/100)*AT274)))</f>
        <v>2.3811842103036751</v>
      </c>
      <c r="AV274" s="897">
        <f>IF($AK274="n/a",1.03*AU274,IF($AK274&lt;0,1.01*AU274,IF($AK274&gt;10,1.1*AU274,(1+$AK274/100)*AU274)))</f>
        <v>2.519054776080258</v>
      </c>
      <c r="AW274" s="887">
        <f>SUM(AR274:AV274)</f>
        <v>11.273765934633934</v>
      </c>
      <c r="AX274" s="904">
        <f>AW274/I274*100</f>
        <v>16.496584627793286</v>
      </c>
      <c r="AY274" s="1213">
        <v>0.16</v>
      </c>
      <c r="AZ274" s="900">
        <v>29.53</v>
      </c>
      <c r="BA274" s="900">
        <v>0.04</v>
      </c>
      <c r="BB274" s="900">
        <v>7.3800000000000008</v>
      </c>
      <c r="BC274" s="900">
        <v>13.69</v>
      </c>
      <c r="BD274" s="1079"/>
      <c r="BE274" s="721">
        <v>1999</v>
      </c>
      <c r="BF274" s="1057">
        <f>IF(BE274&gt;2008,0,IF(BE274&gt;2001,1,IF(BE274&gt;1990,2,IF(BE274&gt;1980,3,IF(BE274&gt;1973,4,IF(BE274&gt;1970,5,IF(BE274&gt;1960,6,IF(BE274&gt;1958,7,IF(BE274&gt;1953,8,9)))))))))</f>
        <v>2</v>
      </c>
    </row>
    <row r="275" spans="1:58" ht="11.25" customHeight="1" x14ac:dyDescent="0.2">
      <c r="A275" s="1027" t="s">
        <v>1175</v>
      </c>
      <c r="B275" s="1031" t="s">
        <v>1176</v>
      </c>
      <c r="C275" s="1181" t="s">
        <v>109</v>
      </c>
      <c r="D275" s="1181" t="s">
        <v>4434</v>
      </c>
      <c r="E275" s="857">
        <v>6</v>
      </c>
      <c r="F275" s="1245">
        <v>748</v>
      </c>
      <c r="G275" s="1245" t="s">
        <v>107</v>
      </c>
      <c r="H275" s="1245" t="s">
        <v>107</v>
      </c>
      <c r="I275" s="1030">
        <v>157</v>
      </c>
      <c r="J275" s="766">
        <f>(M275/I275)*100</f>
        <v>2.547770700636943</v>
      </c>
      <c r="K275" s="1033">
        <v>1</v>
      </c>
      <c r="L275" s="1043">
        <v>4</v>
      </c>
      <c r="M275" s="756">
        <f>K275*L275</f>
        <v>4</v>
      </c>
      <c r="N275" s="1026" t="s">
        <v>137</v>
      </c>
      <c r="O275" s="860">
        <v>0.95</v>
      </c>
      <c r="P275" s="1016">
        <v>43433</v>
      </c>
      <c r="Q275" s="1016">
        <v>43448</v>
      </c>
      <c r="R275" s="756">
        <f>(K275-O275)/O275*100</f>
        <v>5.2631578947368478</v>
      </c>
      <c r="S275" s="824">
        <f>IF(INDEX(Historical!$D$7:$D$1455,MATCH(B275,Historical!$B$7:$B$1455,0))=0,"n/a",(INDEX(Historical!$C$7:$C$1455,MATCH(B275,Historical!$B$7:$B$1455,0))/INDEX(Historical!$D$7:$D$1455,MATCH(B275,Historical!$B$7:$B$1455,0))-1)*100)</f>
        <v>19.298245614035103</v>
      </c>
      <c r="T275" s="824">
        <f>IF(INDEX(Historical!$F$7:$F$1455,MATCH(B275,Historical!$B$7:$B$1455,0))=0,"n/a",((INDEX(Historical!$C$7:$C$1455,MATCH(B275,Historical!$B$7:$B$1455,0))/INDEX(Historical!$F$7:$F$1455,MATCH(B275,Historical!$B$7:$B$1455,0)))^(1/3)-1)*100)</f>
        <v>29.931885166802896</v>
      </c>
      <c r="U275" s="824">
        <f>IF(INDEX(Historical!$I$7:$I$1455,MATCH(B275,Historical!$B$7:$B$1455,0))=0,"n/a",((INDEX(Historical!$C$7:$C$1455,MATCH(B275,Historical!$B$7:$B$1455,0))/INDEX(Historical!$I$7:$I$1455,MATCH(B275,Historical!$B$7:$B$1455,0)))^(1/5)-1)*100)</f>
        <v>46.724210912152842</v>
      </c>
      <c r="V275" s="824">
        <f>IF(INDEX(Historical!$O$7:$O$1455,MATCH(B275,Historical!$B$7:$B$1455,0))=0,"n/a",((INDEX(Historical!$C$7:$C$1455,MATCH(B275,Historical!$B$7:$B$1455,0))/INDEX(Historical!$O$7:$O$1455,MATCH(B275,Historical!$B$7:$B$1455,0)))^(1/10)-1)*100)</f>
        <v>-1.6120543459473669</v>
      </c>
      <c r="W275" s="825" t="str">
        <f>IF(OR(U275&lt;=0,U275="n/a",V275&lt;=0,V275="n/a"),"n/a",U275/V275)</f>
        <v>n/a</v>
      </c>
      <c r="X275" s="826" t="str">
        <f>IF(OR(AJ275&lt;=0,AJ275="n/a",U275&lt;=0,U275="n/a"),"n/a",U275/AJ275)</f>
        <v>n/a</v>
      </c>
      <c r="Y275" s="1032" t="s">
        <v>4077</v>
      </c>
      <c r="Z275" s="766" t="str">
        <f>IF(OR(AC275&lt;0.01,AC275="n/a"),"n/a",M275/AC275*100)</f>
        <v>n/a</v>
      </c>
      <c r="AA275" s="1042" t="str">
        <f>IF(OR(AC275&lt;0.01,AC275="n/a"),"n/a",I275/AC275)</f>
        <v>n/a</v>
      </c>
      <c r="AB275" s="1043">
        <v>12</v>
      </c>
      <c r="AC275" s="1021" t="s">
        <v>138</v>
      </c>
      <c r="AD275" s="1021" t="s">
        <v>138</v>
      </c>
      <c r="AE275" s="1021" t="s">
        <v>138</v>
      </c>
      <c r="AF275" s="1021" t="s">
        <v>138</v>
      </c>
      <c r="AG275" s="1021" t="s">
        <v>138</v>
      </c>
      <c r="AH275" s="1021" t="s">
        <v>138</v>
      </c>
      <c r="AI275" s="1021" t="s">
        <v>138</v>
      </c>
      <c r="AJ275" s="1021" t="s">
        <v>138</v>
      </c>
      <c r="AK275" s="1021" t="s">
        <v>138</v>
      </c>
      <c r="AL275" s="1034" t="s">
        <v>138</v>
      </c>
      <c r="AM275" s="1028" t="s">
        <v>138</v>
      </c>
      <c r="AN275" s="1021" t="s">
        <v>138</v>
      </c>
      <c r="AO275" s="868" t="str">
        <f>IF(U275="n/a","n/a",IF(AA275&lt;0,"n/a",IF(AA275="n/a","n/a",J275+U275-AA275)))</f>
        <v>n/a</v>
      </c>
      <c r="AP275" s="869">
        <f>IF(U275="n/a","n/a",J275+U275)</f>
        <v>49.271981612789787</v>
      </c>
      <c r="AQ275" s="1044" t="str">
        <f>IF(OR(AC275&lt;0.01,AF275="n/a"),"n/a",(I275/SQRT(22.5*AC275*(I275/AF275))-1)*100)</f>
        <v>n/a</v>
      </c>
      <c r="AR275" s="766">
        <f>INDEX(Historical!$C$7:$C$1455,MATCH(B275,Historical!$B$7:$B$1455,0))*IF(AH275="n/a",1.03,IF(AH275&lt;0,1.01,IF(AH275&gt;10,1.1,(1+AH275/100))))</f>
        <v>3.5020000000000007</v>
      </c>
      <c r="AS275" s="1042">
        <f>IF($AI275="n/a",1.03*AR275,IF($AI275&lt;0,1.01*AR275,IF($AI275&gt;10,1.1*AR275,(1+$AI275/100)*AR275)))</f>
        <v>3.6070600000000006</v>
      </c>
      <c r="AT275" s="1042">
        <f>IF($AK275="n/a",1.03*AS275,IF($AK275&lt;0,1.01*AS275,IF($AK275&gt;10,1.1*AS275,(1+$AK275/100)*AS275)))</f>
        <v>3.7152718000000009</v>
      </c>
      <c r="AU275" s="1042">
        <f>IF($AK275="n/a",1.03*AT275,IF($AK275&lt;0,1.01*AT275,IF($AK275&gt;10,1.1*AT275,(1+$AK275/100)*AT275)))</f>
        <v>3.826729954000001</v>
      </c>
      <c r="AV275" s="1042">
        <f>IF($AK275="n/a",1.03*AU275,IF($AK275&lt;0,1.01*AU275,IF($AK275&gt;10,1.1*AU275,(1+$AK275/100)*AU275)))</f>
        <v>3.9415318526200012</v>
      </c>
      <c r="AW275" s="766">
        <f>SUM(AR275:AV275)</f>
        <v>18.592593606620007</v>
      </c>
      <c r="AX275" s="877">
        <f>AW275/I275*100</f>
        <v>11.842416309949048</v>
      </c>
      <c r="AY275" s="1212" t="s">
        <v>138</v>
      </c>
      <c r="AZ275" s="1028" t="s">
        <v>138</v>
      </c>
      <c r="BA275" s="1028" t="s">
        <v>138</v>
      </c>
      <c r="BB275" s="1028" t="s">
        <v>138</v>
      </c>
      <c r="BC275" s="1028" t="s">
        <v>138</v>
      </c>
      <c r="BD275" s="1078" t="s">
        <v>4357</v>
      </c>
      <c r="BE275" s="721">
        <v>2013</v>
      </c>
      <c r="BF275" s="1057">
        <f>IF(BE275&gt;2008,0,IF(BE275&gt;2001,1,IF(BE275&gt;1990,2,IF(BE275&gt;1980,3,IF(BE275&gt;1973,4,IF(BE275&gt;1970,5,IF(BE275&gt;1960,6,IF(BE275&gt;1958,7,IF(BE275&gt;1953,8,9)))))))))</f>
        <v>0</v>
      </c>
    </row>
    <row r="276" spans="1:58" ht="11.25" customHeight="1" x14ac:dyDescent="0.2">
      <c r="A276" s="1027" t="s">
        <v>1177</v>
      </c>
      <c r="B276" s="1031" t="s">
        <v>1178</v>
      </c>
      <c r="C276" s="1181" t="s">
        <v>248</v>
      </c>
      <c r="D276" s="1181" t="s">
        <v>4459</v>
      </c>
      <c r="E276" s="857">
        <v>7</v>
      </c>
      <c r="F276" s="1245">
        <v>620</v>
      </c>
      <c r="G276" s="1245" t="s">
        <v>107</v>
      </c>
      <c r="H276" s="1245" t="s">
        <v>107</v>
      </c>
      <c r="I276" s="1030">
        <v>120.79</v>
      </c>
      <c r="J276" s="766">
        <f>(M276/I276)*100</f>
        <v>1.0596903717195132</v>
      </c>
      <c r="K276" s="1033">
        <v>0.32</v>
      </c>
      <c r="L276" s="1043">
        <v>4</v>
      </c>
      <c r="M276" s="756">
        <f>K276*L276</f>
        <v>1.28</v>
      </c>
      <c r="N276" s="1026" t="s">
        <v>137</v>
      </c>
      <c r="O276" s="860">
        <v>0.3</v>
      </c>
      <c r="P276" s="1016">
        <v>43334</v>
      </c>
      <c r="Q276" s="1016">
        <v>43356</v>
      </c>
      <c r="R276" s="756">
        <f>(K276-O276)/O276*100</f>
        <v>6.6666666666666732</v>
      </c>
      <c r="S276" s="824">
        <f>IF(INDEX(Historical!$D$7:$D$1455,MATCH(B276,Historical!$B$7:$B$1455,0))=0,"n/a",(INDEX(Historical!$C$7:$C$1455,MATCH(B276,Historical!$B$7:$B$1455,0))/INDEX(Historical!$D$7:$D$1455,MATCH(B276,Historical!$B$7:$B$1455,0))-1)*100)</f>
        <v>15.999999999999993</v>
      </c>
      <c r="T276" s="824">
        <f>IF(INDEX(Historical!$F$7:$F$1455,MATCH(B276,Historical!$B$7:$B$1455,0))=0,"n/a",((INDEX(Historical!$C$7:$C$1455,MATCH(B276,Historical!$B$7:$B$1455,0))/INDEX(Historical!$F$7:$F$1455,MATCH(B276,Historical!$B$7:$B$1455,0)))^(1/3)-1)*100)</f>
        <v>20.680754822438118</v>
      </c>
      <c r="U276" s="824">
        <f>IF(INDEX(Historical!$I$7:$I$1455,MATCH(B276,Historical!$B$7:$B$1455,0))=0,"n/a",((INDEX(Historical!$C$7:$C$1455,MATCH(B276,Historical!$B$7:$B$1455,0))/INDEX(Historical!$I$7:$I$1455,MATCH(B276,Historical!$B$7:$B$1455,0)))^(1/5)-1)*100)</f>
        <v>21.395073542319597</v>
      </c>
      <c r="V276" s="824" t="str">
        <f>IF(INDEX(Historical!$O$7:$O$1455,MATCH(B276,Historical!$B$7:$B$1455,0))=0,"n/a",((INDEX(Historical!$C$7:$C$1455,MATCH(B276,Historical!$B$7:$B$1455,0))/INDEX(Historical!$O$7:$O$1455,MATCH(B276,Historical!$B$7:$B$1455,0)))^(1/10)-1)*100)</f>
        <v>n/a</v>
      </c>
      <c r="W276" s="825" t="str">
        <f>IF(OR(U276&lt;=0,U276="n/a",V276&lt;=0,V276="n/a"),"n/a",U276/V276)</f>
        <v>n/a</v>
      </c>
      <c r="X276" s="826">
        <f>IF(OR(AJ276&lt;=0,AJ276="n/a",U276&lt;=0,U276="n/a"),"n/a",U276/AJ276)</f>
        <v>14.263382361546398</v>
      </c>
      <c r="Y276" s="1032"/>
      <c r="Z276" s="766">
        <f>IF(OR(AC276&lt;0.01,AC276="n/a"),"n/a",M276/AC276*100)</f>
        <v>45.714285714285715</v>
      </c>
      <c r="AA276" s="1042">
        <f>IF(OR(AC276&lt;0.01,AC276="n/a"),"n/a",I276/AC276)</f>
        <v>43.13928571428572</v>
      </c>
      <c r="AB276" s="1043">
        <v>12</v>
      </c>
      <c r="AC276" s="1021">
        <v>2.8</v>
      </c>
      <c r="AD276" s="1021">
        <v>2.59</v>
      </c>
      <c r="AE276" s="1021">
        <v>1.64</v>
      </c>
      <c r="AF276" s="1021">
        <v>4.12</v>
      </c>
      <c r="AG276" s="1021">
        <v>10.4</v>
      </c>
      <c r="AH276" s="1021">
        <v>27.6</v>
      </c>
      <c r="AI276" s="1021">
        <v>16.25</v>
      </c>
      <c r="AJ276" s="1021">
        <v>1.5</v>
      </c>
      <c r="AK276" s="1021">
        <v>16.669999999999998</v>
      </c>
      <c r="AL276" s="1034">
        <v>17990</v>
      </c>
      <c r="AM276" s="1028">
        <v>8.6999999999999993</v>
      </c>
      <c r="AN276" s="1021">
        <v>0.85</v>
      </c>
      <c r="AO276" s="868">
        <f>IF(U276="n/a","n/a",IF(AA276&lt;0,"n/a",IF(AA276="n/a","n/a",J276+U276-AA276)))</f>
        <v>-20.68452180024661</v>
      </c>
      <c r="AP276" s="869">
        <f>IF(U276="n/a","n/a",J276+U276)</f>
        <v>22.454763914039109</v>
      </c>
      <c r="AQ276" s="1044">
        <f>IF(OR(AC276&lt;0.01,AF276="n/a"),"n/a",(I276/SQRT(22.5*AC276*(I276/AF276))-1)*100)</f>
        <v>181.05662311503247</v>
      </c>
      <c r="AR276" s="766">
        <f>INDEX(Historical!$C$7:$C$1455,MATCH(B276,Historical!$B$7:$B$1455,0))*IF(AH276="n/a",1.03,IF(AH276&lt;0,1.01,IF(AH276&gt;10,1.1,(1+AH276/100))))</f>
        <v>1.276</v>
      </c>
      <c r="AS276" s="1042">
        <f>IF($AI276="n/a",1.03*AR276,IF($AI276&lt;0,1.01*AR276,IF($AI276&gt;10,1.1*AR276,(1+$AI276/100)*AR276)))</f>
        <v>1.4036000000000002</v>
      </c>
      <c r="AT276" s="1042">
        <f>IF($AK276="n/a",1.03*AS276,IF($AK276&lt;0,1.01*AS276,IF($AK276&gt;10,1.1*AS276,(1+$AK276/100)*AS276)))</f>
        <v>1.5439600000000002</v>
      </c>
      <c r="AU276" s="1042">
        <f>IF($AK276="n/a",1.03*AT276,IF($AK276&lt;0,1.01*AT276,IF($AK276&gt;10,1.1*AT276,(1+$AK276/100)*AT276)))</f>
        <v>1.6983560000000004</v>
      </c>
      <c r="AV276" s="1042">
        <f>IF($AK276="n/a",1.03*AU276,IF($AK276&lt;0,1.01*AU276,IF($AK276&gt;10,1.1*AU276,(1+$AK276/100)*AU276)))</f>
        <v>1.8681916000000005</v>
      </c>
      <c r="AW276" s="766">
        <f>SUM(AR276:AV276)</f>
        <v>7.7901076000000016</v>
      </c>
      <c r="AX276" s="877">
        <f>AW276/I276*100</f>
        <v>6.4492984518585983</v>
      </c>
      <c r="AY276" s="1212">
        <v>1.24</v>
      </c>
      <c r="AZ276" s="1028">
        <v>22.6</v>
      </c>
      <c r="BA276" s="1028">
        <v>-13.58</v>
      </c>
      <c r="BB276" s="1028">
        <v>-1.4500000000000002</v>
      </c>
      <c r="BC276" s="1028">
        <v>0.63</v>
      </c>
      <c r="BE276" s="721">
        <v>2012</v>
      </c>
      <c r="BF276" s="1057">
        <f>IF(BE276&gt;2008,0,IF(BE276&gt;2001,1,IF(BE276&gt;1990,2,IF(BE276&gt;1980,3,IF(BE276&gt;1973,4,IF(BE276&gt;1970,5,IF(BE276&gt;1960,6,IF(BE276&gt;1958,7,IF(BE276&gt;1953,8,9)))))))))</f>
        <v>0</v>
      </c>
    </row>
    <row r="277" spans="1:58" ht="11.25" customHeight="1" x14ac:dyDescent="0.2">
      <c r="A277" s="1019" t="s">
        <v>581</v>
      </c>
      <c r="B277" s="1031" t="s">
        <v>582</v>
      </c>
      <c r="C277" s="1181" t="s">
        <v>113</v>
      </c>
      <c r="D277" s="1181" t="s">
        <v>4450</v>
      </c>
      <c r="E277" s="857">
        <v>24</v>
      </c>
      <c r="F277" s="1245">
        <v>138</v>
      </c>
      <c r="G277" s="1118" t="s">
        <v>107</v>
      </c>
      <c r="H277" s="1118" t="s">
        <v>107</v>
      </c>
      <c r="I277" s="1021">
        <v>76.09</v>
      </c>
      <c r="J277" s="766">
        <f>(M277/I277)*100</f>
        <v>1.1828098304639243</v>
      </c>
      <c r="K277" s="1040">
        <v>0.45</v>
      </c>
      <c r="L277" s="1043">
        <v>2</v>
      </c>
      <c r="M277" s="756">
        <f>K277*L277</f>
        <v>0.9</v>
      </c>
      <c r="N277" s="1026" t="s">
        <v>583</v>
      </c>
      <c r="O277" s="861">
        <v>0.42</v>
      </c>
      <c r="P277" s="1016">
        <v>43251</v>
      </c>
      <c r="Q277" s="1016">
        <v>43266</v>
      </c>
      <c r="R277" s="756">
        <f>(K277-O277)/O277*100</f>
        <v>7.1428571428571495</v>
      </c>
      <c r="S277" s="824">
        <f>IF(INDEX(Historical!$D$7:$D$1455,MATCH(B277,Historical!$B$7:$B$1455,0))=0,"n/a",(INDEX(Historical!$C$7:$C$1455,MATCH(B277,Historical!$B$7:$B$1455,0))/INDEX(Historical!$D$7:$D$1455,MATCH(B277,Historical!$B$7:$B$1455,0))-1)*100)</f>
        <v>4.9999999999999822</v>
      </c>
      <c r="T277" s="824">
        <f>IF(INDEX(Historical!$F$7:$F$1455,MATCH(B277,Historical!$B$7:$B$1455,0))=0,"n/a",((INDEX(Historical!$C$7:$C$1455,MATCH(B277,Historical!$B$7:$B$1455,0))/INDEX(Historical!$F$7:$F$1455,MATCH(B277,Historical!$B$7:$B$1455,0)))^(1/3)-1)*100)</f>
        <v>9.4879784971972256</v>
      </c>
      <c r="U277" s="824">
        <f>IF(INDEX(Historical!$I$7:$I$1455,MATCH(B277,Historical!$B$7:$B$1455,0))=0,"n/a",((INDEX(Historical!$C$7:$C$1455,MATCH(B277,Historical!$B$7:$B$1455,0))/INDEX(Historical!$I$7:$I$1455,MATCH(B277,Historical!$B$7:$B$1455,0)))^(1/5)-1)*100)</f>
        <v>8.4471771197698544</v>
      </c>
      <c r="V277" s="824">
        <f>IF(INDEX(Historical!$O$7:$O$1455,MATCH(B277,Historical!$B$7:$B$1455,0))=0,"n/a",((INDEX(Historical!$C$7:$C$1455,MATCH(B277,Historical!$B$7:$B$1455,0))/INDEX(Historical!$O$7:$O$1455,MATCH(B277,Historical!$B$7:$B$1455,0)))^(1/10)-1)*100)</f>
        <v>11.612317403390438</v>
      </c>
      <c r="W277" s="825">
        <f>IF(OR(U277&lt;=0,U277="n/a",V277&lt;=0,V277="n/a"),"n/a",U277/V277)</f>
        <v>0.72743250346425592</v>
      </c>
      <c r="X277" s="826">
        <f>IF(OR(AJ277&lt;=0,AJ277="n/a",U277&lt;=0,U277="n/a"),"n/a",U277/AJ277)</f>
        <v>0.88917653892314252</v>
      </c>
      <c r="Y277" s="1032"/>
      <c r="Z277" s="766">
        <f>IF(OR(AC277&lt;0.01,AC277="n/a"),"n/a",M277/AC277*100)</f>
        <v>28.30188679245283</v>
      </c>
      <c r="AA277" s="1042">
        <f>IF(OR(AC277&lt;0.01,AC277="n/a"),"n/a",I277/AC277)</f>
        <v>23.927672955974842</v>
      </c>
      <c r="AB277" s="1043">
        <v>12</v>
      </c>
      <c r="AC277" s="1021">
        <v>3.18</v>
      </c>
      <c r="AD277" s="1021">
        <v>1.96</v>
      </c>
      <c r="AE277" s="1021">
        <v>1.68</v>
      </c>
      <c r="AF277" s="1021">
        <v>6.75</v>
      </c>
      <c r="AG277" s="1021">
        <v>31</v>
      </c>
      <c r="AH277" s="1021">
        <v>5.0999999999999996</v>
      </c>
      <c r="AI277" s="1021">
        <v>3.27</v>
      </c>
      <c r="AJ277" s="1021">
        <v>9.5</v>
      </c>
      <c r="AK277" s="1021">
        <v>12.2</v>
      </c>
      <c r="AL277" s="1034">
        <v>13100</v>
      </c>
      <c r="AM277" s="1028">
        <v>0.1</v>
      </c>
      <c r="AN277" s="1021">
        <v>0</v>
      </c>
      <c r="AO277" s="868">
        <f>IF(U277="n/a","n/a",IF(AA277&lt;0,"n/a",IF(AA277="n/a","n/a",J277+U277-AA277)))</f>
        <v>-14.297686005741063</v>
      </c>
      <c r="AP277" s="869">
        <f>IF(U277="n/a","n/a",J277+U277)</f>
        <v>9.6299869502337785</v>
      </c>
      <c r="AQ277" s="1044">
        <f>IF(OR(AC277&lt;0.01,AF277="n/a"),"n/a",(I277/SQRT(22.5*AC277*(I277/AF277))-1)*100)</f>
        <v>167.92353175472391</v>
      </c>
      <c r="AR277" s="766">
        <f>INDEX(Historical!$C$7:$C$1455,MATCH(B277,Historical!$B$7:$B$1455,0))*IF(AH277="n/a",1.03,IF(AH277&lt;0,1.01,IF(AH277&gt;10,1.1,(1+AH277/100))))</f>
        <v>0.88283999999999996</v>
      </c>
      <c r="AS277" s="1042">
        <f>IF($AI277="n/a",1.03*AR277,IF($AI277&lt;0,1.01*AR277,IF($AI277&gt;10,1.1*AR277,(1+$AI277/100)*AR277)))</f>
        <v>0.91170886799999995</v>
      </c>
      <c r="AT277" s="1042">
        <f>IF($AK277="n/a",1.03*AS277,IF($AK277&lt;0,1.01*AS277,IF($AK277&gt;10,1.1*AS277,(1+$AK277/100)*AS277)))</f>
        <v>1.0028797548000001</v>
      </c>
      <c r="AU277" s="1042">
        <f>IF($AK277="n/a",1.03*AT277,IF($AK277&lt;0,1.01*AT277,IF($AK277&gt;10,1.1*AT277,(1+$AK277/100)*AT277)))</f>
        <v>1.1031677302800003</v>
      </c>
      <c r="AV277" s="1042">
        <f>IF($AK277="n/a",1.03*AU277,IF($AK277&lt;0,1.01*AU277,IF($AK277&gt;10,1.1*AU277,(1+$AK277/100)*AU277)))</f>
        <v>1.2134845033080004</v>
      </c>
      <c r="AW277" s="766">
        <f>SUM(AR277:AV277)</f>
        <v>5.114080856388</v>
      </c>
      <c r="AX277" s="877">
        <f>AW277/I277*100</f>
        <v>6.721094567470101</v>
      </c>
      <c r="AY277" s="1212">
        <v>0.68</v>
      </c>
      <c r="AZ277" s="1028">
        <v>28.749999999999996</v>
      </c>
      <c r="BA277" s="1028">
        <v>-2.65</v>
      </c>
      <c r="BB277" s="1028">
        <v>7.51</v>
      </c>
      <c r="BC277" s="1028">
        <v>8.18</v>
      </c>
      <c r="BE277" s="721">
        <v>1995</v>
      </c>
      <c r="BF277" s="1057">
        <f>IF(BE277&gt;2008,0,IF(BE277&gt;2001,1,IF(BE277&gt;1990,2,IF(BE277&gt;1980,3,IF(BE277&gt;1973,4,IF(BE277&gt;1970,5,IF(BE277&gt;1960,6,IF(BE277&gt;1958,7,IF(BE277&gt;1953,8,9)))))))))</f>
        <v>2</v>
      </c>
    </row>
    <row r="278" spans="1:58" ht="11.25" customHeight="1" x14ac:dyDescent="0.2">
      <c r="A278" s="1027" t="s">
        <v>1179</v>
      </c>
      <c r="B278" s="1031" t="s">
        <v>1180</v>
      </c>
      <c r="C278" s="1181" t="s">
        <v>113</v>
      </c>
      <c r="D278" s="1181" t="s">
        <v>4457</v>
      </c>
      <c r="E278" s="857">
        <v>6</v>
      </c>
      <c r="F278" s="1245">
        <v>684</v>
      </c>
      <c r="G278" s="1187" t="s">
        <v>107</v>
      </c>
      <c r="H278" s="1187" t="s">
        <v>107</v>
      </c>
      <c r="I278" s="1030">
        <v>50.32</v>
      </c>
      <c r="J278" s="766">
        <f>(M278/I278)*100</f>
        <v>1.0333863275039747</v>
      </c>
      <c r="K278" s="1041">
        <v>0.13</v>
      </c>
      <c r="L278" s="1043">
        <v>4</v>
      </c>
      <c r="M278" s="756">
        <f>K278*L278</f>
        <v>0.52</v>
      </c>
      <c r="N278" s="1026" t="s">
        <v>602</v>
      </c>
      <c r="O278" s="864">
        <v>0.105</v>
      </c>
      <c r="P278" s="1016">
        <v>43160</v>
      </c>
      <c r="Q278" s="1016">
        <v>43182</v>
      </c>
      <c r="R278" s="756">
        <f>(K278-O278)/O278*100</f>
        <v>23.809523809523821</v>
      </c>
      <c r="S278" s="824">
        <f>IF(INDEX(Historical!$D$7:$D$1455,MATCH(B278,Historical!$B$7:$B$1455,0))=0,"n/a",(INDEX(Historical!$C$7:$C$1455,MATCH(B278,Historical!$B$7:$B$1455,0))/INDEX(Historical!$D$7:$D$1455,MATCH(B278,Historical!$B$7:$B$1455,0))-1)*100)</f>
        <v>16.666666666666675</v>
      </c>
      <c r="T278" s="824">
        <f>IF(INDEX(Historical!$F$7:$F$1455,MATCH(B278,Historical!$B$7:$B$1455,0))=0,"n/a",((INDEX(Historical!$C$7:$C$1455,MATCH(B278,Historical!$B$7:$B$1455,0))/INDEX(Historical!$F$7:$F$1455,MATCH(B278,Historical!$B$7:$B$1455,0)))^(1/3)-1)*100)</f>
        <v>18.878439055262586</v>
      </c>
      <c r="U278" s="824" t="str">
        <f>IF(INDEX(Historical!$I$7:$I$1455,MATCH(B278,Historical!$B$7:$B$1455,0))=0,"n/a",((INDEX(Historical!$C$7:$C$1455,MATCH(B278,Historical!$B$7:$B$1455,0))/INDEX(Historical!$I$7:$I$1455,MATCH(B278,Historical!$B$7:$B$1455,0)))^(1/5)-1)*100)</f>
        <v>n/a</v>
      </c>
      <c r="V278" s="824" t="str">
        <f>IF(INDEX(Historical!$O$7:$O$1455,MATCH(B278,Historical!$B$7:$B$1455,0))=0,"n/a",((INDEX(Historical!$C$7:$C$1455,MATCH(B278,Historical!$B$7:$B$1455,0))/INDEX(Historical!$O$7:$O$1455,MATCH(B278,Historical!$B$7:$B$1455,0)))^(1/10)-1)*100)</f>
        <v>n/a</v>
      </c>
      <c r="W278" s="825" t="str">
        <f>IF(OR(U278&lt;=0,U278="n/a",V278&lt;=0,V278="n/a"),"n/a",U278/V278)</f>
        <v>n/a</v>
      </c>
      <c r="X278" s="826" t="str">
        <f>IF(OR(AJ278&lt;=0,AJ278="n/a",U278&lt;=0,U278="n/a"),"n/a",U278/AJ278)</f>
        <v>n/a</v>
      </c>
      <c r="Y278" s="792" t="s">
        <v>4269</v>
      </c>
      <c r="Z278" s="766">
        <f>IF(OR(AC278&lt;0.01,AC278="n/a"),"n/a",M278/AC278*100)</f>
        <v>40.625</v>
      </c>
      <c r="AA278" s="1042">
        <f>IF(OR(AC278&lt;0.01,AC278="n/a"),"n/a",I278/AC278)</f>
        <v>39.3125</v>
      </c>
      <c r="AB278" s="1043">
        <v>12</v>
      </c>
      <c r="AC278" s="1021">
        <v>1.28</v>
      </c>
      <c r="AD278" s="1021">
        <v>2.62</v>
      </c>
      <c r="AE278" s="1021">
        <v>6.94</v>
      </c>
      <c r="AF278" s="1021">
        <v>8.08</v>
      </c>
      <c r="AG278" s="1021">
        <v>16.900000000000002</v>
      </c>
      <c r="AH278" s="1021">
        <v>22.6</v>
      </c>
      <c r="AI278" s="1021">
        <v>6.93</v>
      </c>
      <c r="AJ278" s="1021">
        <v>8.3000000000000007</v>
      </c>
      <c r="AK278" s="1021">
        <v>15</v>
      </c>
      <c r="AL278" s="1034">
        <v>2610</v>
      </c>
      <c r="AM278" s="1028">
        <v>0.2</v>
      </c>
      <c r="AN278" s="1021">
        <v>0</v>
      </c>
      <c r="AO278" s="868" t="str">
        <f>IF(U278="n/a","n/a",IF(AA278&lt;0,"n/a",IF(AA278="n/a","n/a",J278+U278-AA278)))</f>
        <v>n/a</v>
      </c>
      <c r="AP278" s="869" t="str">
        <f>IF(U278="n/a","n/a",J278+U278)</f>
        <v>n/a</v>
      </c>
      <c r="AQ278" s="1044">
        <f>IF(OR(AC278&lt;0.01,AF278="n/a"),"n/a",(I278/SQRT(22.5*AC278*(I278/AF278))-1)*100)</f>
        <v>275.73335699077285</v>
      </c>
      <c r="AR278" s="766">
        <f>INDEX(Historical!$C$7:$C$1455,MATCH(B278,Historical!$B$7:$B$1455,0))*IF(AH278="n/a",1.03,IF(AH278&lt;0,1.01,IF(AH278&gt;10,1.1,(1+AH278/100))))</f>
        <v>0.92400000000000004</v>
      </c>
      <c r="AS278" s="1042">
        <f>IF($AI278="n/a",1.03*AR278,IF($AI278&lt;0,1.01*AR278,IF($AI278&gt;10,1.1*AR278,(1+$AI278/100)*AR278)))</f>
        <v>0.98803319999999994</v>
      </c>
      <c r="AT278" s="1042">
        <f>IF($AK278="n/a",1.03*AS278,IF($AK278&lt;0,1.01*AS278,IF($AK278&gt;10,1.1*AS278,(1+$AK278/100)*AS278)))</f>
        <v>1.0868365200000001</v>
      </c>
      <c r="AU278" s="1042">
        <f>IF($AK278="n/a",1.03*AT278,IF($AK278&lt;0,1.01*AT278,IF($AK278&gt;10,1.1*AT278,(1+$AK278/100)*AT278)))</f>
        <v>1.1955201720000002</v>
      </c>
      <c r="AV278" s="1042">
        <f>IF($AK278="n/a",1.03*AU278,IF($AK278&lt;0,1.01*AU278,IF($AK278&gt;10,1.1*AU278,(1+$AK278/100)*AU278)))</f>
        <v>1.3150721892000004</v>
      </c>
      <c r="AW278" s="766">
        <f>SUM(AR278:AV278)</f>
        <v>5.5094620812000006</v>
      </c>
      <c r="AX278" s="877">
        <f>AW278/I278*100</f>
        <v>10.948851512718601</v>
      </c>
      <c r="AY278" s="1212">
        <v>0.62</v>
      </c>
      <c r="AZ278" s="1028">
        <v>44.18</v>
      </c>
      <c r="BA278" s="1028">
        <v>-7.8</v>
      </c>
      <c r="BB278" s="1028">
        <v>-1.21</v>
      </c>
      <c r="BC278" s="1028">
        <v>5.82</v>
      </c>
      <c r="BE278" s="721">
        <v>2013</v>
      </c>
      <c r="BF278" s="1057">
        <f>IF(BE278&gt;2008,0,IF(BE278&gt;2001,1,IF(BE278&gt;1990,2,IF(BE278&gt;1980,3,IF(BE278&gt;1973,4,IF(BE278&gt;1970,5,IF(BE278&gt;1960,6,IF(BE278&gt;1958,7,IF(BE278&gt;1953,8,9)))))))))</f>
        <v>0</v>
      </c>
    </row>
    <row r="279" spans="1:58" ht="11.25" customHeight="1" x14ac:dyDescent="0.2">
      <c r="A279" s="1027" t="s">
        <v>3861</v>
      </c>
      <c r="B279" s="1031" t="s">
        <v>3862</v>
      </c>
      <c r="C279" s="1181" t="s">
        <v>248</v>
      </c>
      <c r="D279" s="1181" t="s">
        <v>4448</v>
      </c>
      <c r="E279" s="857">
        <v>5</v>
      </c>
      <c r="F279" s="1245">
        <v>811</v>
      </c>
      <c r="G279" s="1209" t="s">
        <v>107</v>
      </c>
      <c r="H279" s="1209" t="s">
        <v>107</v>
      </c>
      <c r="I279" s="1030">
        <v>18.2</v>
      </c>
      <c r="J279" s="766">
        <f>(M279/I279)*100</f>
        <v>4.8351648351648358</v>
      </c>
      <c r="K279" s="1033">
        <v>0.22</v>
      </c>
      <c r="L279" s="1043">
        <v>4</v>
      </c>
      <c r="M279" s="756">
        <f>K279*L279</f>
        <v>0.88</v>
      </c>
      <c r="N279" s="1026" t="s">
        <v>1001</v>
      </c>
      <c r="O279" s="860">
        <v>0.21</v>
      </c>
      <c r="P279" s="1016">
        <v>43230</v>
      </c>
      <c r="Q279" s="1016">
        <v>43245</v>
      </c>
      <c r="R279" s="756">
        <f>(K279-O279)/O279*100</f>
        <v>4.7619047619047663</v>
      </c>
      <c r="S279" s="824">
        <f>IF(INDEX(Historical!$D$7:$D$1455,MATCH(B279,Historical!$B$7:$B$1455,0))=0,"n/a",(INDEX(Historical!$C$7:$C$1455,MATCH(B279,Historical!$B$7:$B$1455,0))/INDEX(Historical!$D$7:$D$1455,MATCH(B279,Historical!$B$7:$B$1455,0))-1)*100)</f>
        <v>10.810810810810811</v>
      </c>
      <c r="T279" s="824">
        <f>IF(INDEX(Historical!$F$7:$F$1455,MATCH(B279,Historical!$B$7:$B$1455,0))=0,"n/a",((INDEX(Historical!$C$7:$C$1455,MATCH(B279,Historical!$B$7:$B$1455,0))/INDEX(Historical!$F$7:$F$1455,MATCH(B279,Historical!$B$7:$B$1455,0)))^(1/3)-1)*100)</f>
        <v>15.658971921573418</v>
      </c>
      <c r="U279" s="824" t="str">
        <f>IF(INDEX(Historical!$I$7:$I$1455,MATCH(B279,Historical!$B$7:$B$1455,0))=0,"n/a",((INDEX(Historical!$C$7:$C$1455,MATCH(B279,Historical!$B$7:$B$1455,0))/INDEX(Historical!$I$7:$I$1455,MATCH(B279,Historical!$B$7:$B$1455,0)))^(1/5)-1)*100)</f>
        <v>n/a</v>
      </c>
      <c r="V279" s="824" t="str">
        <f>IF(INDEX(Historical!$O$7:$O$1455,MATCH(B279,Historical!$B$7:$B$1455,0))=0,"n/a",((INDEX(Historical!$C$7:$C$1455,MATCH(B279,Historical!$B$7:$B$1455,0))/INDEX(Historical!$O$7:$O$1455,MATCH(B279,Historical!$B$7:$B$1455,0)))^(1/10)-1)*100)</f>
        <v>n/a</v>
      </c>
      <c r="W279" s="825" t="str">
        <f>IF(OR(U279&lt;=0,U279="n/a",V279&lt;=0,V279="n/a"),"n/a",U279/V279)</f>
        <v>n/a</v>
      </c>
      <c r="X279" s="826" t="str">
        <f>IF(OR(AJ279&lt;=0,AJ279="n/a",U279&lt;=0,U279="n/a"),"n/a",U279/AJ279)</f>
        <v>n/a</v>
      </c>
      <c r="Y279" s="780"/>
      <c r="Z279" s="766">
        <f>IF(OR(AC279&lt;0.01,AC279="n/a"),"n/a",M279/AC279*100)</f>
        <v>157.14285714285714</v>
      </c>
      <c r="AA279" s="1042">
        <f>IF(OR(AC279&lt;0.01,AC279="n/a"),"n/a",I279/AC279)</f>
        <v>32.499999999999993</v>
      </c>
      <c r="AB279" s="1043">
        <v>12</v>
      </c>
      <c r="AC279" s="1021">
        <v>0.56000000000000005</v>
      </c>
      <c r="AD279" s="1021">
        <v>7.72</v>
      </c>
      <c r="AE279" s="1021">
        <v>2.67</v>
      </c>
      <c r="AF279" s="1021">
        <v>4.07</v>
      </c>
      <c r="AG279" s="1021">
        <v>12.9</v>
      </c>
      <c r="AH279" s="1021">
        <v>22.900000000000002</v>
      </c>
      <c r="AI279" s="1021">
        <v>1.1499999999999999</v>
      </c>
      <c r="AJ279" s="1021">
        <v>32.9</v>
      </c>
      <c r="AK279" s="1021">
        <v>4.2</v>
      </c>
      <c r="AL279" s="1034">
        <v>3440</v>
      </c>
      <c r="AM279" s="1028">
        <v>0.3</v>
      </c>
      <c r="AN279" s="1021">
        <v>2.93</v>
      </c>
      <c r="AO279" s="868" t="str">
        <f>IF(U279="n/a","n/a",IF(AA279&lt;0,"n/a",IF(AA279="n/a","n/a",J279+U279-AA279)))</f>
        <v>n/a</v>
      </c>
      <c r="AP279" s="869" t="str">
        <f>IF(U279="n/a","n/a",J279+U279)</f>
        <v>n/a</v>
      </c>
      <c r="AQ279" s="1044">
        <f>IF(OR(AC279&lt;0.01,AF279="n/a"),"n/a",(I279/SQRT(22.5*AC279*(I279/AF279))-1)*100)</f>
        <v>142.46420125224444</v>
      </c>
      <c r="AR279" s="766">
        <f>INDEX(Historical!$C$7:$C$1455,MATCH(B279,Historical!$B$7:$B$1455,0))*IF(AH279="n/a",1.03,IF(AH279&lt;0,1.01,IF(AH279&gt;10,1.1,(1+AH279/100))))</f>
        <v>0.90200000000000002</v>
      </c>
      <c r="AS279" s="1042">
        <f>IF($AI279="n/a",1.03*AR279,IF($AI279&lt;0,1.01*AR279,IF($AI279&gt;10,1.1*AR279,(1+$AI279/100)*AR279)))</f>
        <v>0.9123730000000001</v>
      </c>
      <c r="AT279" s="1042">
        <f>IF($AK279="n/a",1.03*AS279,IF($AK279&lt;0,1.01*AS279,IF($AK279&gt;10,1.1*AS279,(1+$AK279/100)*AS279)))</f>
        <v>0.95069266600000013</v>
      </c>
      <c r="AU279" s="1042">
        <f>IF($AK279="n/a",1.03*AT279,IF($AK279&lt;0,1.01*AT279,IF($AK279&gt;10,1.1*AT279,(1+$AK279/100)*AT279)))</f>
        <v>0.99062175797200014</v>
      </c>
      <c r="AV279" s="1042">
        <f>IF($AK279="n/a",1.03*AU279,IF($AK279&lt;0,1.01*AU279,IF($AK279&gt;10,1.1*AU279,(1+$AK279/100)*AU279)))</f>
        <v>1.0322278718068241</v>
      </c>
      <c r="AW279" s="766">
        <f>SUM(AR279:AV279)</f>
        <v>4.7879152957788245</v>
      </c>
      <c r="AX279" s="877">
        <f>AW279/I279*100</f>
        <v>26.307226899883652</v>
      </c>
      <c r="AY279" s="1212">
        <v>0.98</v>
      </c>
      <c r="AZ279" s="1028">
        <v>15.67</v>
      </c>
      <c r="BA279" s="1028">
        <v>-19.400000000000002</v>
      </c>
      <c r="BB279" s="1028">
        <v>-0.82000000000000006</v>
      </c>
      <c r="BC279" s="1028">
        <v>-8.7099999999999991</v>
      </c>
      <c r="BE279" s="721">
        <v>2014</v>
      </c>
      <c r="BF279" s="1057">
        <f>IF(BE279&gt;2008,0,IF(BE279&gt;2001,1,IF(BE279&gt;1990,2,IF(BE279&gt;1980,3,IF(BE279&gt;1973,4,IF(BE279&gt;1970,5,IF(BE279&gt;1960,6,IF(BE279&gt;1958,7,IF(BE279&gt;1953,8,9)))))))))</f>
        <v>0</v>
      </c>
    </row>
    <row r="280" spans="1:58" ht="11.25" customHeight="1" x14ac:dyDescent="0.2">
      <c r="A280" s="1019" t="s">
        <v>1181</v>
      </c>
      <c r="B280" s="1031" t="s">
        <v>1182</v>
      </c>
      <c r="C280" s="1181" t="s">
        <v>4414</v>
      </c>
      <c r="D280" s="1181" t="s">
        <v>4415</v>
      </c>
      <c r="E280" s="857">
        <v>9</v>
      </c>
      <c r="F280" s="1245">
        <v>376</v>
      </c>
      <c r="G280" s="1187" t="s">
        <v>107</v>
      </c>
      <c r="H280" s="1187" t="s">
        <v>107</v>
      </c>
      <c r="I280" s="1030">
        <v>95.98</v>
      </c>
      <c r="J280" s="766">
        <f>(M280/I280)*100</f>
        <v>3.5840800166701396</v>
      </c>
      <c r="K280" s="1033">
        <v>0.86</v>
      </c>
      <c r="L280" s="1043">
        <v>4</v>
      </c>
      <c r="M280" s="756">
        <f>K280*L280</f>
        <v>3.44</v>
      </c>
      <c r="N280" s="1026" t="s">
        <v>322</v>
      </c>
      <c r="O280" s="860">
        <v>0.78</v>
      </c>
      <c r="P280" s="1016">
        <v>43265</v>
      </c>
      <c r="Q280" s="1016">
        <v>43280</v>
      </c>
      <c r="R280" s="756">
        <f>(K280-O280)/O280*100</f>
        <v>10.25641025641025</v>
      </c>
      <c r="S280" s="824">
        <f>IF(INDEX(Historical!$D$7:$D$1455,MATCH(B280,Historical!$B$7:$B$1455,0))=0,"n/a",(INDEX(Historical!$C$7:$C$1455,MATCH(B280,Historical!$B$7:$B$1455,0))/INDEX(Historical!$D$7:$D$1455,MATCH(B280,Historical!$B$7:$B$1455,0))-1)*100)</f>
        <v>6.4846416382252636</v>
      </c>
      <c r="T280" s="824">
        <f>IF(INDEX(Historical!$F$7:$F$1455,MATCH(B280,Historical!$B$7:$B$1455,0))=0,"n/a",((INDEX(Historical!$C$7:$C$1455,MATCH(B280,Historical!$B$7:$B$1455,0))/INDEX(Historical!$F$7:$F$1455,MATCH(B280,Historical!$B$7:$B$1455,0)))^(1/3)-1)*100)</f>
        <v>19.901699730735189</v>
      </c>
      <c r="U280" s="824">
        <f>IF(INDEX(Historical!$I$7:$I$1455,MATCH(B280,Historical!$B$7:$B$1455,0))=0,"n/a",((INDEX(Historical!$C$7:$C$1455,MATCH(B280,Historical!$B$7:$B$1455,0))/INDEX(Historical!$I$7:$I$1455,MATCH(B280,Historical!$B$7:$B$1455,0)))^(1/5)-1)*100)</f>
        <v>31.615034074848403</v>
      </c>
      <c r="V280" s="824">
        <f>IF(INDEX(Historical!$O$7:$O$1455,MATCH(B280,Historical!$B$7:$B$1455,0))=0,"n/a",((INDEX(Historical!$C$7:$C$1455,MATCH(B280,Historical!$B$7:$B$1455,0))/INDEX(Historical!$O$7:$O$1455,MATCH(B280,Historical!$B$7:$B$1455,0)))^(1/10)-1)*100)</f>
        <v>12.836751697172</v>
      </c>
      <c r="W280" s="825">
        <f>IF(OR(U280&lt;=0,U280="n/a",V280&lt;=0,V280="n/a"),"n/a",U280/V280)</f>
        <v>2.4628531283200994</v>
      </c>
      <c r="X280" s="826">
        <f>IF(OR(AJ280&lt;=0,AJ280="n/a",U280&lt;=0,U280="n/a"),"n/a",U280/AJ280)</f>
        <v>1.1930201537678642</v>
      </c>
      <c r="Y280" s="780"/>
      <c r="Z280" s="766">
        <f>IF(OR(AC280&lt;0.01,AC280="n/a"),"n/a",M280/AC280*100)</f>
        <v>87.309644670050758</v>
      </c>
      <c r="AA280" s="1042">
        <f>IF(OR(AC280&lt;0.01,AC280="n/a"),"n/a",I280/AC280)</f>
        <v>24.36040609137056</v>
      </c>
      <c r="AB280" s="1043">
        <v>12</v>
      </c>
      <c r="AC280" s="1021">
        <v>3.94</v>
      </c>
      <c r="AD280" s="1021">
        <v>4.0599999999999996</v>
      </c>
      <c r="AE280" s="1021">
        <v>10.35</v>
      </c>
      <c r="AF280" s="1021">
        <v>5.07</v>
      </c>
      <c r="AG280" s="1021">
        <v>17</v>
      </c>
      <c r="AH280" s="1021">
        <v>27.3</v>
      </c>
      <c r="AI280" s="1021">
        <v>5.36</v>
      </c>
      <c r="AJ280" s="1021">
        <v>26.5</v>
      </c>
      <c r="AK280" s="1021">
        <v>6</v>
      </c>
      <c r="AL280" s="1034">
        <v>12120</v>
      </c>
      <c r="AM280" s="1028">
        <v>1.2</v>
      </c>
      <c r="AN280" s="1021">
        <v>1.99</v>
      </c>
      <c r="AO280" s="868">
        <f>IF(U280="n/a","n/a",IF(AA280&lt;0,"n/a",IF(AA280="n/a","n/a",J280+U280-AA280)))</f>
        <v>10.838708000147985</v>
      </c>
      <c r="AP280" s="869">
        <f>IF(U280="n/a","n/a",J280+U280)</f>
        <v>35.199114091518545</v>
      </c>
      <c r="AQ280" s="1044">
        <f>IF(OR(AC280&lt;0.01,AF280="n/a"),"n/a",(I280/SQRT(22.5*AC280*(I280/AF280))-1)*100)</f>
        <v>134.29066361940602</v>
      </c>
      <c r="AR280" s="766">
        <f>INDEX(Historical!$C$7:$C$1455,MATCH(B280,Historical!$B$7:$B$1455,0))*IF(AH280="n/a",1.03,IF(AH280&lt;0,1.01,IF(AH280&gt;10,1.1,(1+AH280/100))))</f>
        <v>3.4320000000000004</v>
      </c>
      <c r="AS280" s="1042">
        <f>IF($AI280="n/a",1.03*AR280,IF($AI280&lt;0,1.01*AR280,IF($AI280&gt;10,1.1*AR280,(1+$AI280/100)*AR280)))</f>
        <v>3.6159552000000006</v>
      </c>
      <c r="AT280" s="1042">
        <f>IF($AK280="n/a",1.03*AS280,IF($AK280&lt;0,1.01*AS280,IF($AK280&gt;10,1.1*AS280,(1+$AK280/100)*AS280)))</f>
        <v>3.8329125120000009</v>
      </c>
      <c r="AU280" s="1042">
        <f>IF($AK280="n/a",1.03*AT280,IF($AK280&lt;0,1.01*AT280,IF($AK280&gt;10,1.1*AT280,(1+$AK280/100)*AT280)))</f>
        <v>4.0628872627200012</v>
      </c>
      <c r="AV280" s="1042">
        <f>IF($AK280="n/a",1.03*AU280,IF($AK280&lt;0,1.01*AU280,IF($AK280&gt;10,1.1*AU280,(1+$AK280/100)*AU280)))</f>
        <v>4.3066604984832013</v>
      </c>
      <c r="AW280" s="766">
        <f>SUM(AR280:AV280)</f>
        <v>19.250415473203201</v>
      </c>
      <c r="AX280" s="877">
        <f>AW280/I280*100</f>
        <v>20.056694595960824</v>
      </c>
      <c r="AY280" s="1212">
        <v>0.12</v>
      </c>
      <c r="AZ280" s="1028">
        <v>23.799999999999997</v>
      </c>
      <c r="BA280" s="1028">
        <v>-5.86</v>
      </c>
      <c r="BB280" s="1028">
        <v>8.0299999999999994</v>
      </c>
      <c r="BC280" s="1028">
        <v>5.46</v>
      </c>
      <c r="BE280" s="721">
        <v>2010</v>
      </c>
      <c r="BF280" s="1057">
        <f>IF(BE280&gt;2008,0,IF(BE280&gt;2001,1,IF(BE280&gt;1990,2,IF(BE280&gt;1980,3,IF(BE280&gt;1973,4,IF(BE280&gt;1970,5,IF(BE280&gt;1960,6,IF(BE280&gt;1958,7,IF(BE280&gt;1953,8,9)))))))))</f>
        <v>0</v>
      </c>
    </row>
    <row r="281" spans="1:58" ht="11.25" customHeight="1" x14ac:dyDescent="0.2">
      <c r="A281" s="1019" t="s">
        <v>227</v>
      </c>
      <c r="B281" s="1031" t="s">
        <v>228</v>
      </c>
      <c r="C281" s="1181" t="s">
        <v>180</v>
      </c>
      <c r="D281" s="1181" t="s">
        <v>4432</v>
      </c>
      <c r="E281" s="857">
        <v>36</v>
      </c>
      <c r="F281" s="1245">
        <v>75</v>
      </c>
      <c r="G281" s="1245" t="s">
        <v>38</v>
      </c>
      <c r="H281" s="1245" t="s">
        <v>38</v>
      </c>
      <c r="I281" s="1021">
        <v>79.5</v>
      </c>
      <c r="J281" s="766">
        <f>(M281/I281)*100</f>
        <v>4.1257861635220126</v>
      </c>
      <c r="K281" s="1033">
        <v>0.82</v>
      </c>
      <c r="L281" s="1043">
        <v>4</v>
      </c>
      <c r="M281" s="756">
        <f>K281*L281</f>
        <v>3.28</v>
      </c>
      <c r="N281" s="1026" t="s">
        <v>144</v>
      </c>
      <c r="O281" s="860">
        <v>0.77</v>
      </c>
      <c r="P281" s="1016">
        <v>43231</v>
      </c>
      <c r="Q281" s="1016">
        <v>43262</v>
      </c>
      <c r="R281" s="756">
        <f>(K281-O281)/O281*100</f>
        <v>6.4935064935064846</v>
      </c>
      <c r="S281" s="824">
        <f>IF(INDEX(Historical!$D$7:$D$1455,MATCH(B281,Historical!$B$7:$B$1455,0))=0,"n/a",(INDEX(Historical!$C$7:$C$1455,MATCH(B281,Historical!$B$7:$B$1455,0))/INDEX(Historical!$D$7:$D$1455,MATCH(B281,Historical!$B$7:$B$1455,0))-1)*100)</f>
        <v>2.6845637583892579</v>
      </c>
      <c r="T281" s="824">
        <f>IF(INDEX(Historical!$F$7:$F$1455,MATCH(B281,Historical!$B$7:$B$1455,0))=0,"n/a",((INDEX(Historical!$C$7:$C$1455,MATCH(B281,Historical!$B$7:$B$1455,0))/INDEX(Historical!$F$7:$F$1455,MATCH(B281,Historical!$B$7:$B$1455,0)))^(1/3)-1)*100)</f>
        <v>4.2603601458844453</v>
      </c>
      <c r="U281" s="824">
        <f>IF(INDEX(Historical!$I$7:$I$1455,MATCH(B281,Historical!$B$7:$B$1455,0))=0,"n/a",((INDEX(Historical!$C$7:$C$1455,MATCH(B281,Historical!$B$7:$B$1455,0))/INDEX(Historical!$I$7:$I$1455,MATCH(B281,Historical!$B$7:$B$1455,0)))^(1/5)-1)*100)</f>
        <v>7.0170528101226148</v>
      </c>
      <c r="V281" s="824">
        <f>IF(INDEX(Historical!$O$7:$O$1455,MATCH(B281,Historical!$B$7:$B$1455,0))=0,"n/a",((INDEX(Historical!$C$7:$C$1455,MATCH(B281,Historical!$B$7:$B$1455,0))/INDEX(Historical!$O$7:$O$1455,MATCH(B281,Historical!$B$7:$B$1455,0)))^(1/10)-1)*100)</f>
        <v>8.3677573781873562</v>
      </c>
      <c r="W281" s="825">
        <f>IF(OR(U281&lt;=0,U281="n/a",V281&lt;=0,V281="n/a"),"n/a",U281/V281)</f>
        <v>0.83858225005594822</v>
      </c>
      <c r="X281" s="826" t="str">
        <f>IF(OR(AJ281&lt;=0,AJ281="n/a",U281&lt;=0,U281="n/a"),"n/a",U281/AJ281)</f>
        <v>n/a</v>
      </c>
      <c r="Y281" s="1031"/>
      <c r="Z281" s="766">
        <f>IF(OR(AC281&lt;0.01,AC281="n/a"),"n/a",M281/AC281*100)</f>
        <v>80.987654320987659</v>
      </c>
      <c r="AA281" s="1042">
        <f>IF(OR(AC281&lt;0.01,AC281="n/a"),"n/a",I281/AC281)</f>
        <v>19.62962962962963</v>
      </c>
      <c r="AB281" s="1043">
        <v>12</v>
      </c>
      <c r="AC281" s="1021">
        <v>4.05</v>
      </c>
      <c r="AD281" s="1021">
        <v>0.85</v>
      </c>
      <c r="AE281" s="1021">
        <v>1.32</v>
      </c>
      <c r="AF281" s="1021">
        <v>1.78</v>
      </c>
      <c r="AG281" s="1021">
        <v>12.3</v>
      </c>
      <c r="AH281" s="1021">
        <v>72.399999999999991</v>
      </c>
      <c r="AI281" s="1021">
        <v>20.07</v>
      </c>
      <c r="AJ281" s="1021">
        <v>-19.7</v>
      </c>
      <c r="AK281" s="1021">
        <v>23.11</v>
      </c>
      <c r="AL281" s="1034">
        <v>345820</v>
      </c>
      <c r="AM281" s="1028">
        <v>0.09</v>
      </c>
      <c r="AN281" s="1021">
        <v>0.21</v>
      </c>
      <c r="AO281" s="868">
        <f>IF(U281="n/a","n/a",IF(AA281&lt;0,"n/a",IF(AA281="n/a","n/a",J281+U281-AA281)))</f>
        <v>-8.4867906559850024</v>
      </c>
      <c r="AP281" s="869">
        <f>IF(U281="n/a","n/a",J281+U281)</f>
        <v>11.142838973644627</v>
      </c>
      <c r="AQ281" s="1044">
        <f>IF(OR(AC281&lt;0.01,AF281="n/a"),"n/a",(I281/SQRT(22.5*AC281*(I281/AF281))-1)*100)</f>
        <v>24.616283474495759</v>
      </c>
      <c r="AR281" s="766">
        <f>INDEX(Historical!$C$7:$C$1455,MATCH(B281,Historical!$B$7:$B$1455,0))*IF(AH281="n/a",1.03,IF(AH281&lt;0,1.01,IF(AH281&gt;10,1.1,(1+AH281/100))))</f>
        <v>3.3660000000000005</v>
      </c>
      <c r="AS281" s="1042">
        <f>IF($AI281="n/a",1.03*AR281,IF($AI281&lt;0,1.01*AR281,IF($AI281&gt;10,1.1*AR281,(1+$AI281/100)*AR281)))</f>
        <v>3.7026000000000008</v>
      </c>
      <c r="AT281" s="1042">
        <f>IF($AK281="n/a",1.03*AS281,IF($AK281&lt;0,1.01*AS281,IF($AK281&gt;10,1.1*AS281,(1+$AK281/100)*AS281)))</f>
        <v>4.0728600000000013</v>
      </c>
      <c r="AU281" s="1042">
        <f>IF($AK281="n/a",1.03*AT281,IF($AK281&lt;0,1.01*AT281,IF($AK281&gt;10,1.1*AT281,(1+$AK281/100)*AT281)))</f>
        <v>4.4801460000000022</v>
      </c>
      <c r="AV281" s="1042">
        <f>IF($AK281="n/a",1.03*AU281,IF($AK281&lt;0,1.01*AU281,IF($AK281&gt;10,1.1*AU281,(1+$AK281/100)*AU281)))</f>
        <v>4.9281606000000027</v>
      </c>
      <c r="AW281" s="766">
        <f>SUM(AR281:AV281)</f>
        <v>20.549766600000005</v>
      </c>
      <c r="AX281" s="877">
        <f>AW281/I281*100</f>
        <v>25.848763018867931</v>
      </c>
      <c r="AY281" s="1212">
        <v>0.83</v>
      </c>
      <c r="AZ281" s="1028">
        <v>10.18</v>
      </c>
      <c r="BA281" s="1028">
        <v>-10.97</v>
      </c>
      <c r="BB281" s="1028">
        <v>-2.37</v>
      </c>
      <c r="BC281" s="1028">
        <v>-0.47000000000000003</v>
      </c>
      <c r="BE281" s="721">
        <v>1983</v>
      </c>
      <c r="BF281" s="1057">
        <f>IF(BE281&gt;2008,0,IF(BE281&gt;2001,1,IF(BE281&gt;1990,2,IF(BE281&gt;1980,3,IF(BE281&gt;1973,4,IF(BE281&gt;1970,5,IF(BE281&gt;1960,6,IF(BE281&gt;1958,7,IF(BE281&gt;1953,8,9)))))))))</f>
        <v>3</v>
      </c>
    </row>
    <row r="282" spans="1:58" ht="11.25" customHeight="1" x14ac:dyDescent="0.2">
      <c r="A282" s="1036" t="s">
        <v>1183</v>
      </c>
      <c r="B282" s="1031" t="s">
        <v>1184</v>
      </c>
      <c r="C282" s="1181" t="s">
        <v>109</v>
      </c>
      <c r="D282" s="1181" t="s">
        <v>4434</v>
      </c>
      <c r="E282" s="857">
        <v>7</v>
      </c>
      <c r="F282" s="1245">
        <v>598</v>
      </c>
      <c r="G282" s="1088" t="s">
        <v>107</v>
      </c>
      <c r="H282" s="1088" t="s">
        <v>107</v>
      </c>
      <c r="I282" s="1030">
        <v>33</v>
      </c>
      <c r="J282" s="766">
        <f>(M282/I282)*100</f>
        <v>3.0303030303030303</v>
      </c>
      <c r="K282" s="1033">
        <v>0.25</v>
      </c>
      <c r="L282" s="1043">
        <v>4</v>
      </c>
      <c r="M282" s="756">
        <f>K282*L282</f>
        <v>1</v>
      </c>
      <c r="N282" s="1026" t="s">
        <v>979</v>
      </c>
      <c r="O282" s="860">
        <v>0.24</v>
      </c>
      <c r="P282" s="1016">
        <v>43221</v>
      </c>
      <c r="Q282" s="1016">
        <v>43235</v>
      </c>
      <c r="R282" s="756">
        <f>(K282-O282)/O282*100</f>
        <v>4.1666666666666705</v>
      </c>
      <c r="S282" s="824">
        <f>IF(INDEX(Historical!$D$7:$D$1455,MATCH(B282,Historical!$B$7:$B$1455,0))=0,"n/a",(INDEX(Historical!$C$7:$C$1455,MATCH(B282,Historical!$B$7:$B$1455,0))/INDEX(Historical!$D$7:$D$1455,MATCH(B282,Historical!$B$7:$B$1455,0))-1)*100)</f>
        <v>16.666666666666675</v>
      </c>
      <c r="T282" s="824">
        <f>IF(INDEX(Historical!$F$7:$F$1455,MATCH(B282,Historical!$B$7:$B$1455,0))=0,"n/a",((INDEX(Historical!$C$7:$C$1455,MATCH(B282,Historical!$B$7:$B$1455,0))/INDEX(Historical!$F$7:$F$1455,MATCH(B282,Historical!$B$7:$B$1455,0)))^(1/3)-1)*100)</f>
        <v>9.1392883061105934</v>
      </c>
      <c r="U282" s="824">
        <f>IF(INDEX(Historical!$I$7:$I$1455,MATCH(B282,Historical!$B$7:$B$1455,0))=0,"n/a",((INDEX(Historical!$C$7:$C$1455,MATCH(B282,Historical!$B$7:$B$1455,0))/INDEX(Historical!$I$7:$I$1455,MATCH(B282,Historical!$B$7:$B$1455,0)))^(1/5)-1)*100)</f>
        <v>7.2932211056065954</v>
      </c>
      <c r="V282" s="824" t="str">
        <f>IF(INDEX(Historical!$O$7:$O$1455,MATCH(B282,Historical!$B$7:$B$1455,0))=0,"n/a",((INDEX(Historical!$C$7:$C$1455,MATCH(B282,Historical!$B$7:$B$1455,0))/INDEX(Historical!$O$7:$O$1455,MATCH(B282,Historical!$B$7:$B$1455,0)))^(1/10)-1)*100)</f>
        <v>n/a</v>
      </c>
      <c r="W282" s="825" t="str">
        <f>IF(OR(U282&lt;=0,U282="n/a",V282&lt;=0,V282="n/a"),"n/a",U282/V282)</f>
        <v>n/a</v>
      </c>
      <c r="X282" s="826" t="str">
        <f>IF(OR(AJ282&lt;=0,AJ282="n/a",U282&lt;=0,U282="n/a"),"n/a",U282/AJ282)</f>
        <v>n/a</v>
      </c>
      <c r="Y282" s="1032"/>
      <c r="Z282" s="766" t="str">
        <f>IF(OR(AC282&lt;0.01,AC282="n/a"),"n/a",M282/AC282*100)</f>
        <v>n/a</v>
      </c>
      <c r="AA282" s="1042" t="str">
        <f>IF(OR(AC282&lt;0.01,AC282="n/a"),"n/a",I282/AC282)</f>
        <v>n/a</v>
      </c>
      <c r="AB282" s="1043">
        <v>12</v>
      </c>
      <c r="AC282" s="1021" t="s">
        <v>138</v>
      </c>
      <c r="AD282" s="1021" t="s">
        <v>138</v>
      </c>
      <c r="AE282" s="1021" t="s">
        <v>138</v>
      </c>
      <c r="AF282" s="1021" t="s">
        <v>138</v>
      </c>
      <c r="AG282" s="1021" t="s">
        <v>138</v>
      </c>
      <c r="AH282" s="1021" t="s">
        <v>138</v>
      </c>
      <c r="AI282" s="1021" t="s">
        <v>138</v>
      </c>
      <c r="AJ282" s="1021" t="s">
        <v>138</v>
      </c>
      <c r="AK282" s="1021" t="s">
        <v>138</v>
      </c>
      <c r="AL282" s="1034" t="s">
        <v>138</v>
      </c>
      <c r="AM282" s="1028" t="s">
        <v>138</v>
      </c>
      <c r="AN282" s="1021" t="s">
        <v>138</v>
      </c>
      <c r="AO282" s="868" t="str">
        <f>IF(U282="n/a","n/a",IF(AA282&lt;0,"n/a",IF(AA282="n/a","n/a",J282+U282-AA282)))</f>
        <v>n/a</v>
      </c>
      <c r="AP282" s="869">
        <f>IF(U282="n/a","n/a",J282+U282)</f>
        <v>10.323524135909626</v>
      </c>
      <c r="AQ282" s="1044" t="str">
        <f>IF(OR(AC282&lt;0.01,AF282="n/a"),"n/a",(I282/SQRT(22.5*AC282*(I282/AF282))-1)*100)</f>
        <v>n/a</v>
      </c>
      <c r="AR282" s="766">
        <f>INDEX(Historical!$C$7:$C$1455,MATCH(B282,Historical!$B$7:$B$1455,0))*IF(AH282="n/a",1.03,IF(AH282&lt;0,1.01,IF(AH282&gt;10,1.1,(1+AH282/100))))</f>
        <v>0.93730000000000002</v>
      </c>
      <c r="AS282" s="1042">
        <f>IF($AI282="n/a",1.03*AR282,IF($AI282&lt;0,1.01*AR282,IF($AI282&gt;10,1.1*AR282,(1+$AI282/100)*AR282)))</f>
        <v>0.96541900000000003</v>
      </c>
      <c r="AT282" s="1042">
        <f>IF($AK282="n/a",1.03*AS282,IF($AK282&lt;0,1.01*AS282,IF($AK282&gt;10,1.1*AS282,(1+$AK282/100)*AS282)))</f>
        <v>0.99438157000000005</v>
      </c>
      <c r="AU282" s="1042">
        <f>IF($AK282="n/a",1.03*AT282,IF($AK282&lt;0,1.01*AT282,IF($AK282&gt;10,1.1*AT282,(1+$AK282/100)*AT282)))</f>
        <v>1.0242130171000001</v>
      </c>
      <c r="AV282" s="1042">
        <f>IF($AK282="n/a",1.03*AU282,IF($AK282&lt;0,1.01*AU282,IF($AK282&gt;10,1.1*AU282,(1+$AK282/100)*AU282)))</f>
        <v>1.0549394076130001</v>
      </c>
      <c r="AW282" s="766">
        <f>SUM(AR282:AV282)</f>
        <v>4.9762529947130005</v>
      </c>
      <c r="AX282" s="877">
        <f>AW282/I282*100</f>
        <v>15.079554529433334</v>
      </c>
      <c r="AY282" s="1212" t="s">
        <v>138</v>
      </c>
      <c r="AZ282" s="1028" t="s">
        <v>138</v>
      </c>
      <c r="BA282" s="1028" t="s">
        <v>138</v>
      </c>
      <c r="BB282" s="1028" t="s">
        <v>138</v>
      </c>
      <c r="BC282" s="1028" t="s">
        <v>138</v>
      </c>
      <c r="BD282" s="1078" t="s">
        <v>4357</v>
      </c>
      <c r="BE282" s="721">
        <v>2012</v>
      </c>
      <c r="BF282" s="1057">
        <f>IF(BE282&gt;2008,0,IF(BE282&gt;2001,1,IF(BE282&gt;1990,2,IF(BE282&gt;1980,3,IF(BE282&gt;1973,4,IF(BE282&gt;1970,5,IF(BE282&gt;1960,6,IF(BE282&gt;1958,7,IF(BE282&gt;1953,8,9)))))))))</f>
        <v>0</v>
      </c>
    </row>
    <row r="283" spans="1:58" s="905" customFormat="1" ht="11.25" customHeight="1" x14ac:dyDescent="0.2">
      <c r="A283" s="760" t="s">
        <v>584</v>
      </c>
      <c r="B283" s="914" t="s">
        <v>585</v>
      </c>
      <c r="C283" s="1181" t="s">
        <v>109</v>
      </c>
      <c r="D283" s="1181" t="s">
        <v>4430</v>
      </c>
      <c r="E283" s="885">
        <v>20</v>
      </c>
      <c r="F283" s="1245">
        <v>164</v>
      </c>
      <c r="G283" s="1244" t="s">
        <v>107</v>
      </c>
      <c r="H283" s="1244" t="s">
        <v>107</v>
      </c>
      <c r="I283" s="886">
        <v>234.49</v>
      </c>
      <c r="J283" s="887">
        <f>(M283/I283)*100</f>
        <v>1.0917309906605825</v>
      </c>
      <c r="K283" s="912">
        <v>0.64</v>
      </c>
      <c r="L283" s="889">
        <v>4</v>
      </c>
      <c r="M283" s="890">
        <f>K283*L283</f>
        <v>2.56</v>
      </c>
      <c r="N283" s="891" t="s">
        <v>329</v>
      </c>
      <c r="O283" s="913">
        <v>0.56000000000000005</v>
      </c>
      <c r="P283" s="893">
        <v>43250</v>
      </c>
      <c r="Q283" s="893">
        <v>43270</v>
      </c>
      <c r="R283" s="890">
        <f>(K283-O283)/O283*100</f>
        <v>14.285714285714276</v>
      </c>
      <c r="S283" s="824">
        <f>IF(INDEX(Historical!$D$7:$D$1455,MATCH(B283,Historical!$B$7:$B$1455,0))=0,"n/a",(INDEX(Historical!$C$7:$C$1455,MATCH(B283,Historical!$B$7:$B$1455,0))/INDEX(Historical!$D$7:$D$1455,MATCH(B283,Historical!$B$7:$B$1455,0))-1)*100)</f>
        <v>12.371134020618557</v>
      </c>
      <c r="T283" s="824">
        <f>IF(INDEX(Historical!$F$7:$F$1455,MATCH(B283,Historical!$B$7:$B$1455,0))=0,"n/a",((INDEX(Historical!$C$7:$C$1455,MATCH(B283,Historical!$B$7:$B$1455,0))/INDEX(Historical!$F$7:$F$1455,MATCH(B283,Historical!$B$7:$B$1455,0)))^(1/3)-1)*100)</f>
        <v>12.772783993913549</v>
      </c>
      <c r="U283" s="824">
        <f>IF(INDEX(Historical!$I$7:$I$1455,MATCH(B283,Historical!$B$7:$B$1455,0))=0,"n/a",((INDEX(Historical!$C$7:$C$1455,MATCH(B283,Historical!$B$7:$B$1455,0))/INDEX(Historical!$I$7:$I$1455,MATCH(B283,Historical!$B$7:$B$1455,0)))^(1/5)-1)*100)</f>
        <v>12.682130458796269</v>
      </c>
      <c r="V283" s="824">
        <f>IF(INDEX(Historical!$O$7:$O$1455,MATCH(B283,Historical!$B$7:$B$1455,0))=0,"n/a",((INDEX(Historical!$C$7:$C$1455,MATCH(B283,Historical!$B$7:$B$1455,0))/INDEX(Historical!$O$7:$O$1455,MATCH(B283,Historical!$B$7:$B$1455,0)))^(1/10)-1)*100)</f>
        <v>17.901877324306547</v>
      </c>
      <c r="W283" s="894">
        <f>IF(OR(U283&lt;=0,U283="n/a",V283&lt;=0,V283="n/a"),"n/a",U283/V283)</f>
        <v>0.70842460983557931</v>
      </c>
      <c r="X283" s="895">
        <f>IF(OR(AJ283&lt;=0,AJ283="n/a",U283&lt;=0,U283="n/a"),"n/a",U283/AJ283)</f>
        <v>1.1742713387774322</v>
      </c>
      <c r="Y283" s="914"/>
      <c r="Z283" s="887">
        <f>IF(OR(AC283&lt;0.01,AC283="n/a"),"n/a",M283/AC283*100)</f>
        <v>34.45491251682369</v>
      </c>
      <c r="AA283" s="897">
        <f>IF(OR(AC283&lt;0.01,AC283="n/a"),"n/a",I283/AC283)</f>
        <v>31.559892328398387</v>
      </c>
      <c r="AB283" s="889">
        <v>8</v>
      </c>
      <c r="AC283" s="898">
        <v>7.43</v>
      </c>
      <c r="AD283" s="898">
        <v>2.52</v>
      </c>
      <c r="AE283" s="898">
        <v>6.6</v>
      </c>
      <c r="AF283" s="898">
        <v>17.07</v>
      </c>
      <c r="AG283" s="898">
        <v>46.6</v>
      </c>
      <c r="AH283" s="898">
        <v>14.099999999999998</v>
      </c>
      <c r="AI283" s="898">
        <v>9.9500000000000011</v>
      </c>
      <c r="AJ283" s="898">
        <v>10.8</v>
      </c>
      <c r="AK283" s="898">
        <v>12.53</v>
      </c>
      <c r="AL283" s="899">
        <v>8910</v>
      </c>
      <c r="AM283" s="900">
        <v>1.6</v>
      </c>
      <c r="AN283" s="898">
        <v>1.0900000000000001</v>
      </c>
      <c r="AO283" s="901">
        <f>IF(U283="n/a","n/a",IF(AA283&lt;0,"n/a",IF(AA283="n/a","n/a",J283+U283-AA283)))</f>
        <v>-17.786030878941535</v>
      </c>
      <c r="AP283" s="902">
        <f>IF(U283="n/a","n/a",J283+U283)</f>
        <v>13.773861449456852</v>
      </c>
      <c r="AQ283" s="903">
        <f>IF(OR(AC283&lt;0.01,AF283="n/a"),"n/a",(I283/SQRT(22.5*AC283*(I283/AF283))-1)*100)</f>
        <v>389.32032773169061</v>
      </c>
      <c r="AR283" s="766">
        <f>INDEX(Historical!$C$7:$C$1455,MATCH(B283,Historical!$B$7:$B$1455,0))*IF(AH283="n/a",1.03,IF(AH283&lt;0,1.01,IF(AH283&gt;10,1.1,(1+AH283/100))))</f>
        <v>2.3980000000000006</v>
      </c>
      <c r="AS283" s="897">
        <f>IF($AI283="n/a",1.03*AR283,IF($AI283&lt;0,1.01*AR283,IF($AI283&gt;10,1.1*AR283,(1+$AI283/100)*AR283)))</f>
        <v>2.6366010000000006</v>
      </c>
      <c r="AT283" s="897">
        <f>IF($AK283="n/a",1.03*AS283,IF($AK283&lt;0,1.01*AS283,IF($AK283&gt;10,1.1*AS283,(1+$AK283/100)*AS283)))</f>
        <v>2.9002611000000011</v>
      </c>
      <c r="AU283" s="897">
        <f>IF($AK283="n/a",1.03*AT283,IF($AK283&lt;0,1.01*AT283,IF($AK283&gt;10,1.1*AT283,(1+$AK283/100)*AT283)))</f>
        <v>3.1902872100000015</v>
      </c>
      <c r="AV283" s="897">
        <f>IF($AK283="n/a",1.03*AU283,IF($AK283&lt;0,1.01*AU283,IF($AK283&gt;10,1.1*AU283,(1+$AK283/100)*AU283)))</f>
        <v>3.5093159310000019</v>
      </c>
      <c r="AW283" s="887">
        <f>SUM(AR283:AV283)</f>
        <v>14.634465241000004</v>
      </c>
      <c r="AX283" s="904">
        <f>AW283/I283*100</f>
        <v>6.2409762638065605</v>
      </c>
      <c r="AY283" s="1213">
        <v>0.88</v>
      </c>
      <c r="AZ283" s="900">
        <v>27.52</v>
      </c>
      <c r="BA283" s="900">
        <v>-1.18</v>
      </c>
      <c r="BB283" s="900">
        <v>4.7600000000000007</v>
      </c>
      <c r="BC283" s="900">
        <v>10.979999999999999</v>
      </c>
      <c r="BD283" s="1079"/>
      <c r="BE283" s="721">
        <v>1999</v>
      </c>
      <c r="BF283" s="1057">
        <f>IF(BE283&gt;2008,0,IF(BE283&gt;2001,1,IF(BE283&gt;1990,2,IF(BE283&gt;1980,3,IF(BE283&gt;1973,4,IF(BE283&gt;1970,5,IF(BE283&gt;1960,6,IF(BE283&gt;1958,7,IF(BE283&gt;1953,8,9)))))))))</f>
        <v>2</v>
      </c>
    </row>
    <row r="284" spans="1:58" ht="11.25" customHeight="1" x14ac:dyDescent="0.2">
      <c r="A284" s="1027" t="s">
        <v>230</v>
      </c>
      <c r="B284" s="1031" t="s">
        <v>231</v>
      </c>
      <c r="C284" s="1181" t="s">
        <v>109</v>
      </c>
      <c r="D284" s="1181" t="s">
        <v>4434</v>
      </c>
      <c r="E284" s="857">
        <v>56</v>
      </c>
      <c r="F284" s="1245">
        <v>15</v>
      </c>
      <c r="G284" s="1050" t="s">
        <v>107</v>
      </c>
      <c r="H284" s="1050" t="s">
        <v>107</v>
      </c>
      <c r="I284" s="1021">
        <v>712</v>
      </c>
      <c r="J284" s="766">
        <f>(M284/I284)*100</f>
        <v>1.9662921348314606</v>
      </c>
      <c r="K284" s="1040">
        <v>7</v>
      </c>
      <c r="L284" s="1043">
        <v>2</v>
      </c>
      <c r="M284" s="756">
        <f>K284*L284</f>
        <v>14</v>
      </c>
      <c r="N284" s="1026" t="s">
        <v>232</v>
      </c>
      <c r="O284" s="861">
        <v>6.9</v>
      </c>
      <c r="P284" s="1016">
        <v>43434</v>
      </c>
      <c r="Q284" s="1016">
        <v>43467</v>
      </c>
      <c r="R284" s="756">
        <f>(K284-O284)/O284*100</f>
        <v>1.4492753623188355</v>
      </c>
      <c r="S284" s="824">
        <f>IF(INDEX(Historical!$D$7:$D$1455,MATCH(B284,Historical!$B$7:$B$1455,0))=0,"n/a",(INDEX(Historical!$C$7:$C$1455,MATCH(B284,Historical!$B$7:$B$1455,0))/INDEX(Historical!$D$7:$D$1455,MATCH(B284,Historical!$B$7:$B$1455,0))-1)*100)</f>
        <v>3.8314176245210829</v>
      </c>
      <c r="T284" s="824">
        <f>IF(INDEX(Historical!$F$7:$F$1455,MATCH(B284,Historical!$B$7:$B$1455,0))=0,"n/a",((INDEX(Historical!$C$7:$C$1455,MATCH(B284,Historical!$B$7:$B$1455,0))/INDEX(Historical!$F$7:$F$1455,MATCH(B284,Historical!$B$7:$B$1455,0)))^(1/3)-1)*100)</f>
        <v>2.4525840701258739</v>
      </c>
      <c r="U284" s="824">
        <f>IF(INDEX(Historical!$I$7:$I$1455,MATCH(B284,Historical!$B$7:$B$1455,0))=0,"n/a",((INDEX(Historical!$C$7:$C$1455,MATCH(B284,Historical!$B$7:$B$1455,0))/INDEX(Historical!$I$7:$I$1455,MATCH(B284,Historical!$B$7:$B$1455,0)))^(1/5)-1)*100)</f>
        <v>2.459353170481493</v>
      </c>
      <c r="V284" s="824">
        <f>IF(INDEX(Historical!$O$7:$O$1455,MATCH(B284,Historical!$B$7:$B$1455,0))=0,"n/a",((INDEX(Historical!$C$7:$C$1455,MATCH(B284,Historical!$B$7:$B$1455,0))/INDEX(Historical!$O$7:$O$1455,MATCH(B284,Historical!$B$7:$B$1455,0)))^(1/10)-1)*100)</f>
        <v>4.0044256738204886</v>
      </c>
      <c r="W284" s="825">
        <f>IF(OR(U284&lt;=0,U284="n/a",V284&lt;=0,V284="n/a"),"n/a",U284/V284)</f>
        <v>0.61415877601621371</v>
      </c>
      <c r="X284" s="826" t="str">
        <f>IF(OR(AJ284&lt;=0,AJ284="n/a",U284&lt;=0,U284="n/a"),"n/a",U284/AJ284)</f>
        <v>n/a</v>
      </c>
      <c r="Y284" s="1032"/>
      <c r="Z284" s="766" t="str">
        <f>IF(OR(AC284&lt;0.01,AC284="n/a"),"n/a",M284/AC284*100)</f>
        <v>n/a</v>
      </c>
      <c r="AA284" s="1042" t="str">
        <f>IF(OR(AC284&lt;0.01,AC284="n/a"),"n/a",I284/AC284)</f>
        <v>n/a</v>
      </c>
      <c r="AB284" s="1043">
        <v>12</v>
      </c>
      <c r="AC284" s="1021" t="s">
        <v>138</v>
      </c>
      <c r="AD284" s="1021" t="s">
        <v>138</v>
      </c>
      <c r="AE284" s="1021" t="s">
        <v>138</v>
      </c>
      <c r="AF284" s="1021" t="s">
        <v>138</v>
      </c>
      <c r="AG284" s="1021" t="s">
        <v>138</v>
      </c>
      <c r="AH284" s="1021" t="s">
        <v>138</v>
      </c>
      <c r="AI284" s="1021" t="s">
        <v>138</v>
      </c>
      <c r="AJ284" s="1021" t="s">
        <v>138</v>
      </c>
      <c r="AK284" s="1021" t="s">
        <v>138</v>
      </c>
      <c r="AL284" s="1034" t="s">
        <v>138</v>
      </c>
      <c r="AM284" s="1028" t="s">
        <v>138</v>
      </c>
      <c r="AN284" s="1021" t="s">
        <v>138</v>
      </c>
      <c r="AO284" s="868" t="str">
        <f>IF(U284="n/a","n/a",IF(AA284&lt;0,"n/a",IF(AA284="n/a","n/a",J284+U284-AA284)))</f>
        <v>n/a</v>
      </c>
      <c r="AP284" s="869">
        <f>IF(U284="n/a","n/a",J284+U284)</f>
        <v>4.4256453053129539</v>
      </c>
      <c r="AQ284" s="1044" t="str">
        <f>IF(OR(AC284&lt;0.01,AF284="n/a"),"n/a",(I284/SQRT(22.5*AC284*(I284/AF284))-1)*100)</f>
        <v>n/a</v>
      </c>
      <c r="AR284" s="766">
        <f>INDEX(Historical!$C$7:$C$1455,MATCH(B284,Historical!$B$7:$B$1455,0))*IF(AH284="n/a",1.03,IF(AH284&lt;0,1.01,IF(AH284&gt;10,1.1,(1+AH284/100))))</f>
        <v>13.956500000000002</v>
      </c>
      <c r="AS284" s="1042">
        <f>IF($AI284="n/a",1.03*AR284,IF($AI284&lt;0,1.01*AR284,IF($AI284&gt;10,1.1*AR284,(1+$AI284/100)*AR284)))</f>
        <v>14.375195000000001</v>
      </c>
      <c r="AT284" s="1042">
        <f>IF($AK284="n/a",1.03*AS284,IF($AK284&lt;0,1.01*AS284,IF($AK284&gt;10,1.1*AS284,(1+$AK284/100)*AS284)))</f>
        <v>14.806450850000003</v>
      </c>
      <c r="AU284" s="1042">
        <f>IF($AK284="n/a",1.03*AT284,IF($AK284&lt;0,1.01*AT284,IF($AK284&gt;10,1.1*AT284,(1+$AK284/100)*AT284)))</f>
        <v>15.250644375500004</v>
      </c>
      <c r="AV284" s="1042">
        <f>IF($AK284="n/a",1.03*AU284,IF($AK284&lt;0,1.01*AU284,IF($AK284&gt;10,1.1*AU284,(1+$AK284/100)*AU284)))</f>
        <v>15.708163706765005</v>
      </c>
      <c r="AW284" s="766">
        <f>SUM(AR284:AV284)</f>
        <v>74.096953932265009</v>
      </c>
      <c r="AX284" s="877">
        <f>AW284/I284*100</f>
        <v>10.406875552284411</v>
      </c>
      <c r="AY284" s="1212" t="s">
        <v>138</v>
      </c>
      <c r="AZ284" s="1028" t="s">
        <v>138</v>
      </c>
      <c r="BA284" s="1028" t="s">
        <v>138</v>
      </c>
      <c r="BB284" s="1028" t="s">
        <v>138</v>
      </c>
      <c r="BC284" s="1028" t="s">
        <v>138</v>
      </c>
      <c r="BD284" s="1078" t="s">
        <v>4357</v>
      </c>
      <c r="BE284" s="721">
        <v>1964</v>
      </c>
      <c r="BF284" s="1057">
        <f>IF(BE284&gt;2008,0,IF(BE284&gt;2001,1,IF(BE284&gt;1990,2,IF(BE284&gt;1980,3,IF(BE284&gt;1973,4,IF(BE284&gt;1970,5,IF(BE284&gt;1960,6,IF(BE284&gt;1958,7,IF(BE284&gt;1953,8,9)))))))))</f>
        <v>6</v>
      </c>
    </row>
    <row r="285" spans="1:58" ht="11.25" customHeight="1" x14ac:dyDescent="0.2">
      <c r="A285" s="1027" t="s">
        <v>586</v>
      </c>
      <c r="B285" s="1031" t="s">
        <v>587</v>
      </c>
      <c r="C285" s="1181" t="s">
        <v>109</v>
      </c>
      <c r="D285" s="1181" t="s">
        <v>4434</v>
      </c>
      <c r="E285" s="857">
        <v>14</v>
      </c>
      <c r="F285" s="1245">
        <v>263</v>
      </c>
      <c r="G285" s="1245" t="s">
        <v>107</v>
      </c>
      <c r="H285" s="1245" t="s">
        <v>107</v>
      </c>
      <c r="I285" s="1030">
        <v>41.07</v>
      </c>
      <c r="J285" s="766">
        <f>(M285/I285)*100</f>
        <v>1.3635256878500124</v>
      </c>
      <c r="K285" s="1033">
        <v>0.14000000000000001</v>
      </c>
      <c r="L285" s="1043">
        <v>4</v>
      </c>
      <c r="M285" s="756">
        <f>K285*L285</f>
        <v>0.56000000000000005</v>
      </c>
      <c r="N285" s="1026" t="s">
        <v>464</v>
      </c>
      <c r="O285" s="860">
        <v>0.13</v>
      </c>
      <c r="P285" s="1016">
        <v>43276</v>
      </c>
      <c r="Q285" s="1016">
        <v>43301</v>
      </c>
      <c r="R285" s="756">
        <f>(K285-O285)/O285*100</f>
        <v>7.6923076923076987</v>
      </c>
      <c r="S285" s="824">
        <f>IF(INDEX(Historical!$D$7:$D$1455,MATCH(B285,Historical!$B$7:$B$1455,0))=0,"n/a",(INDEX(Historical!$C$7:$C$1455,MATCH(B285,Historical!$B$7:$B$1455,0))/INDEX(Historical!$D$7:$D$1455,MATCH(B285,Historical!$B$7:$B$1455,0))-1)*100)</f>
        <v>7.7777777777777724</v>
      </c>
      <c r="T285" s="824">
        <f>IF(INDEX(Historical!$F$7:$F$1455,MATCH(B285,Historical!$B$7:$B$1455,0))=0,"n/a",((INDEX(Historical!$C$7:$C$1455,MATCH(B285,Historical!$B$7:$B$1455,0))/INDEX(Historical!$F$7:$F$1455,MATCH(B285,Historical!$B$7:$B$1455,0)))^(1/3)-1)*100)</f>
        <v>4.9133648112029693</v>
      </c>
      <c r="U285" s="824">
        <f>IF(INDEX(Historical!$I$7:$I$1455,MATCH(B285,Historical!$B$7:$B$1455,0))=0,"n/a",((INDEX(Historical!$C$7:$C$1455,MATCH(B285,Historical!$B$7:$B$1455,0))/INDEX(Historical!$I$7:$I$1455,MATCH(B285,Historical!$B$7:$B$1455,0)))^(1/5)-1)*100)</f>
        <v>4.7264065169796421</v>
      </c>
      <c r="V285" s="824">
        <f>IF(INDEX(Historical!$O$7:$O$1455,MATCH(B285,Historical!$B$7:$B$1455,0))=0,"n/a",((INDEX(Historical!$C$7:$C$1455,MATCH(B285,Historical!$B$7:$B$1455,0))/INDEX(Historical!$O$7:$O$1455,MATCH(B285,Historical!$B$7:$B$1455,0)))^(1/10)-1)*100)</f>
        <v>4.4102458751121398</v>
      </c>
      <c r="W285" s="825">
        <f>IF(OR(U285&lt;=0,U285="n/a",V285&lt;=0,V285="n/a"),"n/a",U285/V285)</f>
        <v>1.071687758646668</v>
      </c>
      <c r="X285" s="826">
        <f>IF(OR(AJ285&lt;=0,AJ285="n/a",U285&lt;=0,U285="n/a"),"n/a",U285/AJ285)</f>
        <v>0.82919412578590213</v>
      </c>
      <c r="Y285" s="1032"/>
      <c r="Z285" s="766">
        <f>IF(OR(AC285&lt;0.01,AC285="n/a"),"n/a",M285/AC285*100)</f>
        <v>34.146341463414636</v>
      </c>
      <c r="AA285" s="1042">
        <f>IF(OR(AC285&lt;0.01,AC285="n/a"),"n/a",I285/AC285)</f>
        <v>25.042682926829269</v>
      </c>
      <c r="AB285" s="1043">
        <v>12</v>
      </c>
      <c r="AC285" s="1021">
        <v>1.64</v>
      </c>
      <c r="AD285" s="1021" t="s">
        <v>138</v>
      </c>
      <c r="AE285" s="1021">
        <v>8.3800000000000008</v>
      </c>
      <c r="AF285" s="1021">
        <v>2.71</v>
      </c>
      <c r="AG285" s="1021">
        <v>11</v>
      </c>
      <c r="AH285" s="1021">
        <v>8.6999999999999993</v>
      </c>
      <c r="AI285" s="1021">
        <v>16.669999999999998</v>
      </c>
      <c r="AJ285" s="1021">
        <v>5.7</v>
      </c>
      <c r="AK285" s="1021" t="s">
        <v>138</v>
      </c>
      <c r="AL285" s="1034">
        <v>379.49</v>
      </c>
      <c r="AM285" s="1028">
        <v>1.3</v>
      </c>
      <c r="AN285" s="1021">
        <v>0</v>
      </c>
      <c r="AO285" s="868">
        <f>IF(U285="n/a","n/a",IF(AA285&lt;0,"n/a",IF(AA285="n/a","n/a",J285+U285-AA285)))</f>
        <v>-18.952750721999614</v>
      </c>
      <c r="AP285" s="869">
        <f>IF(U285="n/a","n/a",J285+U285)</f>
        <v>6.0899322048296547</v>
      </c>
      <c r="AQ285" s="1044">
        <f>IF(OR(AC285&lt;0.01,AF285="n/a"),"n/a",(I285/SQRT(22.5*AC285*(I285/AF285))-1)*100)</f>
        <v>73.673602845116477</v>
      </c>
      <c r="AR285" s="766">
        <f>INDEX(Historical!$C$7:$C$1455,MATCH(B285,Historical!$B$7:$B$1455,0))*IF(AH285="n/a",1.03,IF(AH285&lt;0,1.01,IF(AH285&gt;10,1.1,(1+AH285/100))))</f>
        <v>0.52719499999999997</v>
      </c>
      <c r="AS285" s="1042">
        <f>IF($AI285="n/a",1.03*AR285,IF($AI285&lt;0,1.01*AR285,IF($AI285&gt;10,1.1*AR285,(1+$AI285/100)*AR285)))</f>
        <v>0.5799145</v>
      </c>
      <c r="AT285" s="1042">
        <f>IF($AK285="n/a",1.03*AS285,IF($AK285&lt;0,1.01*AS285,IF($AK285&gt;10,1.1*AS285,(1+$AK285/100)*AS285)))</f>
        <v>0.59731193500000002</v>
      </c>
      <c r="AU285" s="1042">
        <f>IF($AK285="n/a",1.03*AT285,IF($AK285&lt;0,1.01*AT285,IF($AK285&gt;10,1.1*AT285,(1+$AK285/100)*AT285)))</f>
        <v>0.61523129305000002</v>
      </c>
      <c r="AV285" s="1042">
        <f>IF($AK285="n/a",1.03*AU285,IF($AK285&lt;0,1.01*AU285,IF($AK285&gt;10,1.1*AU285,(1+$AK285/100)*AU285)))</f>
        <v>0.63368823184150003</v>
      </c>
      <c r="AW285" s="766">
        <f>SUM(AR285:AV285)</f>
        <v>2.9533409598914999</v>
      </c>
      <c r="AX285" s="877">
        <f>AW285/I285*100</f>
        <v>7.1909933281994158</v>
      </c>
      <c r="AY285" s="1212">
        <v>0.25</v>
      </c>
      <c r="AZ285" s="1028">
        <v>18.63</v>
      </c>
      <c r="BA285" s="1028">
        <v>-17.84</v>
      </c>
      <c r="BB285" s="1028">
        <v>-2.6599999999999997</v>
      </c>
      <c r="BC285" s="1028">
        <v>-3.09</v>
      </c>
      <c r="BE285" s="721">
        <v>2005</v>
      </c>
      <c r="BF285" s="1057">
        <f>IF(BE285&gt;2008,0,IF(BE285&gt;2001,1,IF(BE285&gt;1990,2,IF(BE285&gt;1980,3,IF(BE285&gt;1973,4,IF(BE285&gt;1970,5,IF(BE285&gt;1960,6,IF(BE285&gt;1958,7,IF(BE285&gt;1953,8,9)))))))))</f>
        <v>1</v>
      </c>
    </row>
    <row r="286" spans="1:58" ht="11.25" customHeight="1" x14ac:dyDescent="0.2">
      <c r="A286" s="1036" t="s">
        <v>1185</v>
      </c>
      <c r="B286" s="1031" t="s">
        <v>1186</v>
      </c>
      <c r="C286" s="1181" t="s">
        <v>109</v>
      </c>
      <c r="D286" s="1181" t="s">
        <v>4434</v>
      </c>
      <c r="E286" s="857">
        <v>7</v>
      </c>
      <c r="F286" s="1245">
        <v>628</v>
      </c>
      <c r="G286" s="1187" t="s">
        <v>107</v>
      </c>
      <c r="H286" s="1187" t="s">
        <v>107</v>
      </c>
      <c r="I286" s="1030">
        <v>17</v>
      </c>
      <c r="J286" s="766">
        <f>(M286/I286)*100</f>
        <v>2.5882352941176472</v>
      </c>
      <c r="K286" s="1033">
        <v>0.11</v>
      </c>
      <c r="L286" s="1043">
        <v>4</v>
      </c>
      <c r="M286" s="756">
        <f>K286*L286</f>
        <v>0.44</v>
      </c>
      <c r="N286" s="1026" t="s">
        <v>221</v>
      </c>
      <c r="O286" s="860">
        <v>0.1</v>
      </c>
      <c r="P286" s="1016">
        <v>43377</v>
      </c>
      <c r="Q286" s="1016">
        <v>43388</v>
      </c>
      <c r="R286" s="756">
        <f>(K286-O286)/O286*100</f>
        <v>9.9999999999999947</v>
      </c>
      <c r="S286" s="824">
        <f>IF(INDEX(Historical!$D$7:$D$1455,MATCH(B286,Historical!$B$7:$B$1455,0))=0,"n/a",(INDEX(Historical!$C$7:$C$1455,MATCH(B286,Historical!$B$7:$B$1455,0))/INDEX(Historical!$D$7:$D$1455,MATCH(B286,Historical!$B$7:$B$1455,0))-1)*100)</f>
        <v>25</v>
      </c>
      <c r="T286" s="824">
        <f>IF(INDEX(Historical!$F$7:$F$1455,MATCH(B286,Historical!$B$7:$B$1455,0))=0,"n/a",((INDEX(Historical!$C$7:$C$1455,MATCH(B286,Historical!$B$7:$B$1455,0))/INDEX(Historical!$F$7:$F$1455,MATCH(B286,Historical!$B$7:$B$1455,0)))^(1/3)-1)*100)</f>
        <v>49.380158218572156</v>
      </c>
      <c r="U286" s="824">
        <f>IF(INDEX(Historical!$I$7:$I$1455,MATCH(B286,Historical!$B$7:$B$1455,0))=0,"n/a",((INDEX(Historical!$C$7:$C$1455,MATCH(B286,Historical!$B$7:$B$1455,0))/INDEX(Historical!$I$7:$I$1455,MATCH(B286,Historical!$B$7:$B$1455,0)))^(1/5)-1)*100)</f>
        <v>30.919799162122974</v>
      </c>
      <c r="V286" s="824" t="str">
        <f>IF(INDEX(Historical!$O$7:$O$1455,MATCH(B286,Historical!$B$7:$B$1455,0))=0,"n/a",((INDEX(Historical!$C$7:$C$1455,MATCH(B286,Historical!$B$7:$B$1455,0))/INDEX(Historical!$O$7:$O$1455,MATCH(B286,Historical!$B$7:$B$1455,0)))^(1/10)-1)*100)</f>
        <v>n/a</v>
      </c>
      <c r="W286" s="825" t="str">
        <f>IF(OR(U286&lt;=0,U286="n/a",V286&lt;=0,V286="n/a"),"n/a",U286/V286)</f>
        <v>n/a</v>
      </c>
      <c r="X286" s="826" t="str">
        <f>IF(OR(AJ286&lt;=0,AJ286="n/a",U286&lt;=0,U286="n/a"),"n/a",U286/AJ286)</f>
        <v>n/a</v>
      </c>
      <c r="Y286" s="1032"/>
      <c r="Z286" s="766" t="str">
        <f>IF(OR(AC286&lt;0.01,AC286="n/a"),"n/a",M286/AC286*100)</f>
        <v>n/a</v>
      </c>
      <c r="AA286" s="1042" t="str">
        <f>IF(OR(AC286&lt;0.01,AC286="n/a"),"n/a",I286/AC286)</f>
        <v>n/a</v>
      </c>
      <c r="AB286" s="1043">
        <v>12</v>
      </c>
      <c r="AC286" s="1021" t="s">
        <v>138</v>
      </c>
      <c r="AD286" s="1021" t="s">
        <v>138</v>
      </c>
      <c r="AE286" s="1021" t="s">
        <v>138</v>
      </c>
      <c r="AF286" s="1021" t="s">
        <v>138</v>
      </c>
      <c r="AG286" s="1021" t="s">
        <v>138</v>
      </c>
      <c r="AH286" s="1021" t="s">
        <v>138</v>
      </c>
      <c r="AI286" s="1021" t="s">
        <v>138</v>
      </c>
      <c r="AJ286" s="1021" t="s">
        <v>138</v>
      </c>
      <c r="AK286" s="1021" t="s">
        <v>138</v>
      </c>
      <c r="AL286" s="1034" t="s">
        <v>138</v>
      </c>
      <c r="AM286" s="1028" t="s">
        <v>138</v>
      </c>
      <c r="AN286" s="1021" t="s">
        <v>138</v>
      </c>
      <c r="AO286" s="868" t="str">
        <f>IF(U286="n/a","n/a",IF(AA286&lt;0,"n/a",IF(AA286="n/a","n/a",J286+U286-AA286)))</f>
        <v>n/a</v>
      </c>
      <c r="AP286" s="869">
        <f>IF(U286="n/a","n/a",J286+U286)</f>
        <v>33.508034456240622</v>
      </c>
      <c r="AQ286" s="1044" t="str">
        <f>IF(OR(AC286&lt;0.01,AF286="n/a"),"n/a",(I286/SQRT(22.5*AC286*(I286/AF286))-1)*100)</f>
        <v>n/a</v>
      </c>
      <c r="AR286" s="766">
        <f>INDEX(Historical!$C$7:$C$1455,MATCH(B286,Historical!$B$7:$B$1455,0))*IF(AH286="n/a",1.03,IF(AH286&lt;0,1.01,IF(AH286&gt;10,1.1,(1+AH286/100))))</f>
        <v>0.41200000000000003</v>
      </c>
      <c r="AS286" s="1042">
        <f>IF($AI286="n/a",1.03*AR286,IF($AI286&lt;0,1.01*AR286,IF($AI286&gt;10,1.1*AR286,(1+$AI286/100)*AR286)))</f>
        <v>0.42436000000000007</v>
      </c>
      <c r="AT286" s="1042">
        <f>IF($AK286="n/a",1.03*AS286,IF($AK286&lt;0,1.01*AS286,IF($AK286&gt;10,1.1*AS286,(1+$AK286/100)*AS286)))</f>
        <v>0.43709080000000006</v>
      </c>
      <c r="AU286" s="1042">
        <f>IF($AK286="n/a",1.03*AT286,IF($AK286&lt;0,1.01*AT286,IF($AK286&gt;10,1.1*AT286,(1+$AK286/100)*AT286)))</f>
        <v>0.45020352400000008</v>
      </c>
      <c r="AV286" s="1042">
        <f>IF($AK286="n/a",1.03*AU286,IF($AK286&lt;0,1.01*AU286,IF($AK286&gt;10,1.1*AU286,(1+$AK286/100)*AU286)))</f>
        <v>0.46370962972000007</v>
      </c>
      <c r="AW286" s="766">
        <f>SUM(AR286:AV286)</f>
        <v>2.1873639537200003</v>
      </c>
      <c r="AX286" s="877">
        <f>AW286/I286*100</f>
        <v>12.866846786588237</v>
      </c>
      <c r="AY286" s="1212" t="s">
        <v>138</v>
      </c>
      <c r="AZ286" s="1028" t="s">
        <v>138</v>
      </c>
      <c r="BA286" s="1028" t="s">
        <v>138</v>
      </c>
      <c r="BB286" s="1028" t="s">
        <v>138</v>
      </c>
      <c r="BC286" s="1028" t="s">
        <v>138</v>
      </c>
      <c r="BD286" s="1078" t="s">
        <v>4357</v>
      </c>
      <c r="BE286" s="721">
        <v>2013</v>
      </c>
      <c r="BF286" s="1057">
        <f>IF(BE286&gt;2008,0,IF(BE286&gt;2001,1,IF(BE286&gt;1990,2,IF(BE286&gt;1980,3,IF(BE286&gt;1973,4,IF(BE286&gt;1970,5,IF(BE286&gt;1960,6,IF(BE286&gt;1958,7,IF(BE286&gt;1953,8,9)))))))))</f>
        <v>0</v>
      </c>
    </row>
    <row r="287" spans="1:58" ht="11.25" customHeight="1" x14ac:dyDescent="0.2">
      <c r="A287" s="1019" t="s">
        <v>588</v>
      </c>
      <c r="B287" s="1031" t="s">
        <v>589</v>
      </c>
      <c r="C287" s="1181" t="s">
        <v>113</v>
      </c>
      <c r="D287" s="1181" t="s">
        <v>4427</v>
      </c>
      <c r="E287" s="857">
        <v>19</v>
      </c>
      <c r="F287" s="1245">
        <v>170</v>
      </c>
      <c r="G287" s="1103" t="s">
        <v>107</v>
      </c>
      <c r="H287" s="1103" t="s">
        <v>107</v>
      </c>
      <c r="I287" s="1030">
        <v>59.26</v>
      </c>
      <c r="J287" s="766">
        <f>(M287/I287)*100</f>
        <v>2.6999662504218698</v>
      </c>
      <c r="K287" s="1033">
        <v>0.4</v>
      </c>
      <c r="L287" s="1043">
        <v>4</v>
      </c>
      <c r="M287" s="756">
        <f>K287*L287</f>
        <v>1.6</v>
      </c>
      <c r="N287" s="1026" t="s">
        <v>474</v>
      </c>
      <c r="O287" s="860">
        <v>0.37</v>
      </c>
      <c r="P287" s="1016">
        <v>43305</v>
      </c>
      <c r="Q287" s="1016">
        <v>43334</v>
      </c>
      <c r="R287" s="756">
        <f>(K287-O287)/O287*100</f>
        <v>8.1081081081081159</v>
      </c>
      <c r="S287" s="824">
        <f>IF(INDEX(Historical!$D$7:$D$1455,MATCH(B287,Historical!$B$7:$B$1455,0))=0,"n/a",(INDEX(Historical!$C$7:$C$1455,MATCH(B287,Historical!$B$7:$B$1455,0))/INDEX(Historical!$D$7:$D$1455,MATCH(B287,Historical!$B$7:$B$1455,0))-1)*100)</f>
        <v>6.6666666666666652</v>
      </c>
      <c r="T287" s="824">
        <f>IF(INDEX(Historical!$F$7:$F$1455,MATCH(B287,Historical!$B$7:$B$1455,0))=0,"n/a",((INDEX(Historical!$C$7:$C$1455,MATCH(B287,Historical!$B$7:$B$1455,0))/INDEX(Historical!$F$7:$F$1455,MATCH(B287,Historical!$B$7:$B$1455,0)))^(1/3)-1)*100)</f>
        <v>8.576704663796253</v>
      </c>
      <c r="U287" s="824">
        <f>IF(INDEX(Historical!$I$7:$I$1455,MATCH(B287,Historical!$B$7:$B$1455,0))=0,"n/a",((INDEX(Historical!$C$7:$C$1455,MATCH(B287,Historical!$B$7:$B$1455,0))/INDEX(Historical!$I$7:$I$1455,MATCH(B287,Historical!$B$7:$B$1455,0)))^(1/5)-1)*100)</f>
        <v>11.582387582449961</v>
      </c>
      <c r="V287" s="824">
        <f>IF(INDEX(Historical!$O$7:$O$1455,MATCH(B287,Historical!$B$7:$B$1455,0))=0,"n/a",((INDEX(Historical!$C$7:$C$1455,MATCH(B287,Historical!$B$7:$B$1455,0))/INDEX(Historical!$O$7:$O$1455,MATCH(B287,Historical!$B$7:$B$1455,0)))^(1/10)-1)*100)</f>
        <v>19.255585475938908</v>
      </c>
      <c r="W287" s="825">
        <f>IF(OR(U287&lt;=0,U287="n/a",V287&lt;=0,V287="n/a"),"n/a",U287/V287)</f>
        <v>0.60150794152288434</v>
      </c>
      <c r="X287" s="826">
        <f>IF(OR(AJ287&lt;=0,AJ287="n/a",U287&lt;=0,U287="n/a"),"n/a",U287/AJ287)</f>
        <v>1.8384742194365018</v>
      </c>
      <c r="Y287" s="780" t="s">
        <v>4077</v>
      </c>
      <c r="Z287" s="766">
        <f>IF(OR(AC287&lt;0.01,AC287="n/a"),"n/a",M287/AC287*100)</f>
        <v>64.257028112449802</v>
      </c>
      <c r="AA287" s="1042">
        <f>IF(OR(AC287&lt;0.01,AC287="n/a"),"n/a",I287/AC287)</f>
        <v>23.799196787148592</v>
      </c>
      <c r="AB287" s="1043">
        <v>12</v>
      </c>
      <c r="AC287" s="1021">
        <v>2.4900000000000002</v>
      </c>
      <c r="AD287" s="1021">
        <v>1.25</v>
      </c>
      <c r="AE287" s="1021">
        <v>3.58</v>
      </c>
      <c r="AF287" s="1021">
        <v>7.34</v>
      </c>
      <c r="AG287" s="1021">
        <v>33.4</v>
      </c>
      <c r="AH287" s="1021">
        <v>11.3</v>
      </c>
      <c r="AI287" s="1021">
        <v>6.79</v>
      </c>
      <c r="AJ287" s="1021">
        <v>6.3</v>
      </c>
      <c r="AK287" s="1021">
        <v>19</v>
      </c>
      <c r="AL287" s="1034">
        <v>17280</v>
      </c>
      <c r="AM287" s="1028">
        <v>0.27</v>
      </c>
      <c r="AN287" s="1021">
        <v>0.17</v>
      </c>
      <c r="AO287" s="868">
        <f>IF(U287="n/a","n/a",IF(AA287&lt;0,"n/a",IF(AA287="n/a","n/a",J287+U287-AA287)))</f>
        <v>-9.5168429542767612</v>
      </c>
      <c r="AP287" s="869">
        <f>IF(U287="n/a","n/a",J287+U287)</f>
        <v>14.282353832871831</v>
      </c>
      <c r="AQ287" s="1044">
        <f>IF(OR(AC287&lt;0.01,AF287="n/a"),"n/a",(I287/SQRT(22.5*AC287*(I287/AF287))-1)*100)</f>
        <v>178.63644526528805</v>
      </c>
      <c r="AR287" s="766">
        <f>INDEX(Historical!$C$7:$C$1455,MATCH(B287,Historical!$B$7:$B$1455,0))*IF(AH287="n/a",1.03,IF(AH287&lt;0,1.01,IF(AH287&gt;10,1.1,(1+AH287/100))))</f>
        <v>1.4080000000000001</v>
      </c>
      <c r="AS287" s="1042">
        <f>IF($AI287="n/a",1.03*AR287,IF($AI287&lt;0,1.01*AR287,IF($AI287&gt;10,1.1*AR287,(1+$AI287/100)*AR287)))</f>
        <v>1.5036032000000001</v>
      </c>
      <c r="AT287" s="1042">
        <f>IF($AK287="n/a",1.03*AS287,IF($AK287&lt;0,1.01*AS287,IF($AK287&gt;10,1.1*AS287,(1+$AK287/100)*AS287)))</f>
        <v>1.6539635200000002</v>
      </c>
      <c r="AU287" s="1042">
        <f>IF($AK287="n/a",1.03*AT287,IF($AK287&lt;0,1.01*AT287,IF($AK287&gt;10,1.1*AT287,(1+$AK287/100)*AT287)))</f>
        <v>1.8193598720000004</v>
      </c>
      <c r="AV287" s="1042">
        <f>IF($AK287="n/a",1.03*AU287,IF($AK287&lt;0,1.01*AU287,IF($AK287&gt;10,1.1*AU287,(1+$AK287/100)*AU287)))</f>
        <v>2.0012958592000007</v>
      </c>
      <c r="AW287" s="766">
        <f>SUM(AR287:AV287)</f>
        <v>8.3862224512000019</v>
      </c>
      <c r="AX287" s="877">
        <f>AW287/I287*100</f>
        <v>14.151573491731357</v>
      </c>
      <c r="AY287" s="1212">
        <v>0.97</v>
      </c>
      <c r="AZ287" s="1028">
        <v>25.1</v>
      </c>
      <c r="BA287" s="1028">
        <v>-3.0700000000000003</v>
      </c>
      <c r="BB287" s="1028">
        <v>8.18</v>
      </c>
      <c r="BC287" s="1028">
        <v>8.6999999999999993</v>
      </c>
      <c r="BE287" s="721">
        <v>2000</v>
      </c>
      <c r="BF287" s="1057">
        <f>IF(BE287&gt;2008,0,IF(BE287&gt;2001,1,IF(BE287&gt;1990,2,IF(BE287&gt;1980,3,IF(BE287&gt;1973,4,IF(BE287&gt;1970,5,IF(BE287&gt;1960,6,IF(BE287&gt;1958,7,IF(BE287&gt;1953,8,9)))))))))</f>
        <v>2</v>
      </c>
    </row>
    <row r="288" spans="1:58" ht="12" customHeight="1" x14ac:dyDescent="0.2">
      <c r="A288" s="1027" t="s">
        <v>1187</v>
      </c>
      <c r="B288" s="1031" t="s">
        <v>1188</v>
      </c>
      <c r="C288" s="1181" t="s">
        <v>109</v>
      </c>
      <c r="D288" s="1181" t="s">
        <v>119</v>
      </c>
      <c r="E288" s="857">
        <v>8</v>
      </c>
      <c r="F288" s="1245">
        <v>454</v>
      </c>
      <c r="G288" s="1209" t="s">
        <v>38</v>
      </c>
      <c r="H288" s="1209" t="s">
        <v>116</v>
      </c>
      <c r="I288" s="1030">
        <v>70.33</v>
      </c>
      <c r="J288" s="766">
        <f>(M288/I288)*100</f>
        <v>2.6162377363856111</v>
      </c>
      <c r="K288" s="1033">
        <v>0.46</v>
      </c>
      <c r="L288" s="1043">
        <v>4</v>
      </c>
      <c r="M288" s="756">
        <f>K288*L288</f>
        <v>1.84</v>
      </c>
      <c r="N288" s="1026" t="s">
        <v>153</v>
      </c>
      <c r="O288" s="860">
        <v>0.44</v>
      </c>
      <c r="P288" s="1016">
        <v>43173</v>
      </c>
      <c r="Q288" s="1016">
        <v>43188</v>
      </c>
      <c r="R288" s="756">
        <f>(K288-O288)/O288*100</f>
        <v>4.5454545454545494</v>
      </c>
      <c r="S288" s="824">
        <f>IF(INDEX(Historical!$D$7:$D$1455,MATCH(B288,Historical!$B$7:$B$1455,0))=0,"n/a",(INDEX(Historical!$C$7:$C$1455,MATCH(B288,Historical!$B$7:$B$1455,0))/INDEX(Historical!$D$7:$D$1455,MATCH(B288,Historical!$B$7:$B$1455,0))-1)*100)</f>
        <v>4.7619047619047672</v>
      </c>
      <c r="T288" s="824">
        <f>IF(INDEX(Historical!$F$7:$F$1455,MATCH(B288,Historical!$B$7:$B$1455,0))=0,"n/a",((INDEX(Historical!$C$7:$C$1455,MATCH(B288,Historical!$B$7:$B$1455,0))/INDEX(Historical!$F$7:$F$1455,MATCH(B288,Historical!$B$7:$B$1455,0)))^(1/3)-1)*100)</f>
        <v>7.9265291666473336</v>
      </c>
      <c r="U288" s="824">
        <f>IF(INDEX(Historical!$I$7:$I$1455,MATCH(B288,Historical!$B$7:$B$1455,0))=0,"n/a",((INDEX(Historical!$C$7:$C$1455,MATCH(B288,Historical!$B$7:$B$1455,0))/INDEX(Historical!$I$7:$I$1455,MATCH(B288,Historical!$B$7:$B$1455,0)))^(1/5)-1)*100)</f>
        <v>34.490167754521849</v>
      </c>
      <c r="V288" s="824">
        <f>IF(INDEX(Historical!$O$7:$O$1455,MATCH(B288,Historical!$B$7:$B$1455,0))=0,"n/a",((INDEX(Historical!$C$7:$C$1455,MATCH(B288,Historical!$B$7:$B$1455,0))/INDEX(Historical!$O$7:$O$1455,MATCH(B288,Historical!$B$7:$B$1455,0)))^(1/10)-1)*100)</f>
        <v>13.874673044960195</v>
      </c>
      <c r="W288" s="825">
        <f>IF(OR(U288&lt;=0,U288="n/a",V288&lt;=0,V288="n/a"),"n/a",U288/V288)</f>
        <v>2.4858364332448164</v>
      </c>
      <c r="X288" s="826">
        <f>IF(OR(AJ288&lt;=0,AJ288="n/a",U288&lt;=0,U288="n/a"),"n/a",U288/AJ288)</f>
        <v>4.4218163787848521</v>
      </c>
      <c r="Y288" s="781"/>
      <c r="Z288" s="766">
        <f>IF(OR(AC288&lt;0.01,AC288="n/a"),"n/a",M288/AC288*100)</f>
        <v>41.818181818181813</v>
      </c>
      <c r="AA288" s="1042">
        <f>IF(OR(AC288&lt;0.01,AC288="n/a"),"n/a",I288/AC288)</f>
        <v>15.984090909090908</v>
      </c>
      <c r="AB288" s="1043">
        <v>12</v>
      </c>
      <c r="AC288" s="1021">
        <v>4.4000000000000004</v>
      </c>
      <c r="AD288" s="1021">
        <v>1.1200000000000001</v>
      </c>
      <c r="AE288" s="1021">
        <v>2.2999999999999998</v>
      </c>
      <c r="AF288" s="1021">
        <v>1.47</v>
      </c>
      <c r="AG288" s="1021">
        <v>8.7999999999999989</v>
      </c>
      <c r="AH288" s="1021">
        <v>1.0999999999999999</v>
      </c>
      <c r="AI288" s="1021">
        <v>2.06</v>
      </c>
      <c r="AJ288" s="1021">
        <v>7.8</v>
      </c>
      <c r="AK288" s="1021">
        <v>14.2</v>
      </c>
      <c r="AL288" s="1034">
        <v>1720</v>
      </c>
      <c r="AM288" s="1028">
        <v>59.77</v>
      </c>
      <c r="AN288" s="1021">
        <v>0</v>
      </c>
      <c r="AO288" s="868">
        <f>IF(U288="n/a","n/a",IF(AA288&lt;0,"n/a",IF(AA288="n/a","n/a",J288+U288-AA288)))</f>
        <v>21.122314581816553</v>
      </c>
      <c r="AP288" s="869">
        <f>IF(U288="n/a","n/a",J288+U288)</f>
        <v>37.106405490907463</v>
      </c>
      <c r="AQ288" s="1044">
        <f>IF(OR(AC288&lt;0.01,AF288="n/a"),"n/a",(I288/SQRT(22.5*AC288*(I288/AF288))-1)*100)</f>
        <v>2.1907011128673659</v>
      </c>
      <c r="AR288" s="766">
        <f>INDEX(Historical!$C$7:$C$1455,MATCH(B288,Historical!$B$7:$B$1455,0))*IF(AH288="n/a",1.03,IF(AH288&lt;0,1.01,IF(AH288&gt;10,1.1,(1+AH288/100))))</f>
        <v>1.7793599999999998</v>
      </c>
      <c r="AS288" s="1042">
        <f>IF($AI288="n/a",1.03*AR288,IF($AI288&lt;0,1.01*AR288,IF($AI288&gt;10,1.1*AR288,(1+$AI288/100)*AR288)))</f>
        <v>1.8160148159999998</v>
      </c>
      <c r="AT288" s="1042">
        <f>IF($AK288="n/a",1.03*AS288,IF($AK288&lt;0,1.01*AS288,IF($AK288&gt;10,1.1*AS288,(1+$AK288/100)*AS288)))</f>
        <v>1.9976162976</v>
      </c>
      <c r="AU288" s="1042">
        <f>IF($AK288="n/a",1.03*AT288,IF($AK288&lt;0,1.01*AT288,IF($AK288&gt;10,1.1*AT288,(1+$AK288/100)*AT288)))</f>
        <v>2.1973779273600003</v>
      </c>
      <c r="AV288" s="1042">
        <f>IF($AK288="n/a",1.03*AU288,IF($AK288&lt;0,1.01*AU288,IF($AK288&gt;10,1.1*AU288,(1+$AK288/100)*AU288)))</f>
        <v>2.4171157200960005</v>
      </c>
      <c r="AW288" s="766">
        <f>SUM(AR288:AV288)</f>
        <v>10.207484761056001</v>
      </c>
      <c r="AX288" s="877">
        <f>AW288/I288*100</f>
        <v>14.513699361660745</v>
      </c>
      <c r="AY288" s="1212">
        <v>0.91</v>
      </c>
      <c r="AZ288" s="1028">
        <v>12.19</v>
      </c>
      <c r="BA288" s="1028">
        <v>-17.93</v>
      </c>
      <c r="BB288" s="1028">
        <v>-2.4500000000000002</v>
      </c>
      <c r="BC288" s="1028">
        <v>-7.580000000000001</v>
      </c>
      <c r="BE288" s="721">
        <v>2011</v>
      </c>
      <c r="BF288" s="1057">
        <f>IF(BE288&gt;2008,0,IF(BE288&gt;2001,1,IF(BE288&gt;1990,2,IF(BE288&gt;1980,3,IF(BE288&gt;1973,4,IF(BE288&gt;1970,5,IF(BE288&gt;1960,6,IF(BE288&gt;1958,7,IF(BE288&gt;1953,8,9)))))))))</f>
        <v>0</v>
      </c>
    </row>
    <row r="289" spans="1:58" ht="11.25" customHeight="1" x14ac:dyDescent="0.2">
      <c r="A289" s="1027" t="s">
        <v>1189</v>
      </c>
      <c r="B289" s="1031" t="s">
        <v>1190</v>
      </c>
      <c r="C289" s="1181" t="s">
        <v>109</v>
      </c>
      <c r="D289" s="1181" t="s">
        <v>4426</v>
      </c>
      <c r="E289" s="857">
        <v>7</v>
      </c>
      <c r="F289" s="1245">
        <v>586</v>
      </c>
      <c r="G289" s="1245" t="s">
        <v>107</v>
      </c>
      <c r="H289" s="1245" t="s">
        <v>107</v>
      </c>
      <c r="I289" s="1030">
        <v>66.06</v>
      </c>
      <c r="J289" s="766">
        <f>(M289/I289)*100</f>
        <v>3.5119588253103231</v>
      </c>
      <c r="K289" s="1033">
        <v>0.57999999999999996</v>
      </c>
      <c r="L289" s="1043">
        <v>4</v>
      </c>
      <c r="M289" s="756">
        <f>K289*L289</f>
        <v>2.3199999999999998</v>
      </c>
      <c r="N289" s="1026" t="s">
        <v>322</v>
      </c>
      <c r="O289" s="860">
        <v>0.36</v>
      </c>
      <c r="P289" s="1016">
        <v>43175</v>
      </c>
      <c r="Q289" s="1016">
        <v>43189</v>
      </c>
      <c r="R289" s="756">
        <f>(K289-O289)/O289*100</f>
        <v>61.111111111111107</v>
      </c>
      <c r="S289" s="824">
        <f>IF(INDEX(Historical!$D$7:$D$1455,MATCH(B289,Historical!$B$7:$B$1455,0))=0,"n/a",(INDEX(Historical!$C$7:$C$1455,MATCH(B289,Historical!$B$7:$B$1455,0))/INDEX(Historical!$D$7:$D$1455,MATCH(B289,Historical!$B$7:$B$1455,0))-1)*100)</f>
        <v>38.46153846153846</v>
      </c>
      <c r="T289" s="824">
        <f>IF(INDEX(Historical!$F$7:$F$1455,MATCH(B289,Historical!$B$7:$B$1455,0))=0,"n/a",((INDEX(Historical!$C$7:$C$1455,MATCH(B289,Historical!$B$7:$B$1455,0))/INDEX(Historical!$F$7:$F$1455,MATCH(B289,Historical!$B$7:$B$1455,0)))^(1/3)-1)*100)</f>
        <v>37.00134211888826</v>
      </c>
      <c r="U289" s="824">
        <f>IF(INDEX(Historical!$I$7:$I$1455,MATCH(B289,Historical!$B$7:$B$1455,0))=0,"n/a",((INDEX(Historical!$C$7:$C$1455,MATCH(B289,Historical!$B$7:$B$1455,0))/INDEX(Historical!$I$7:$I$1455,MATCH(B289,Historical!$B$7:$B$1455,0)))^(1/5)-1)*100)</f>
        <v>29.19940099556333</v>
      </c>
      <c r="V289" s="824">
        <f>IF(INDEX(Historical!$O$7:$O$1455,MATCH(B289,Historical!$B$7:$B$1455,0))=0,"n/a",((INDEX(Historical!$C$7:$C$1455,MATCH(B289,Historical!$B$7:$B$1455,0))/INDEX(Historical!$O$7:$O$1455,MATCH(B289,Historical!$B$7:$B$1455,0)))^(1/10)-1)*100)</f>
        <v>13.665914413936475</v>
      </c>
      <c r="W289" s="825">
        <f>IF(OR(U289&lt;=0,U289="n/a",V289&lt;=0,V289="n/a"),"n/a",U289/V289)</f>
        <v>2.1366591441393656</v>
      </c>
      <c r="X289" s="826">
        <f>IF(OR(AJ289&lt;=0,AJ289="n/a",U289&lt;=0,U289="n/a"),"n/a",U289/AJ289)</f>
        <v>2.630576666266967</v>
      </c>
      <c r="Y289" s="1032" t="s">
        <v>1191</v>
      </c>
      <c r="Z289" s="766">
        <f>IF(OR(AC289&lt;0.01,AC289="n/a"),"n/a",M289/AC289*100)</f>
        <v>26.697353279631759</v>
      </c>
      <c r="AA289" s="1042">
        <f>IF(OR(AC289&lt;0.01,AC289="n/a"),"n/a",I289/AC289)</f>
        <v>7.6018411967779063</v>
      </c>
      <c r="AB289" s="1043">
        <v>12</v>
      </c>
      <c r="AC289" s="1021">
        <v>8.69</v>
      </c>
      <c r="AD289" s="1021">
        <v>0.69</v>
      </c>
      <c r="AE289" s="1021">
        <v>1.34</v>
      </c>
      <c r="AF289" s="1021">
        <v>1.23</v>
      </c>
      <c r="AG289" s="1021">
        <v>16.900000000000002</v>
      </c>
      <c r="AH289" s="1021">
        <v>12.7</v>
      </c>
      <c r="AI289" s="1021">
        <v>3.35</v>
      </c>
      <c r="AJ289" s="1021">
        <v>11.1</v>
      </c>
      <c r="AK289" s="1021">
        <v>11</v>
      </c>
      <c r="AL289" s="1034">
        <v>683.72</v>
      </c>
      <c r="AM289" s="1028">
        <v>0.3</v>
      </c>
      <c r="AN289" s="1023">
        <v>30.18</v>
      </c>
      <c r="AO289" s="868">
        <f>IF(U289="n/a","n/a",IF(AA289&lt;0,"n/a",IF(AA289="n/a","n/a",J289+U289-AA289)))</f>
        <v>25.109518624095749</v>
      </c>
      <c r="AP289" s="869">
        <f>IF(U289="n/a","n/a",J289+U289)</f>
        <v>32.711359820873653</v>
      </c>
      <c r="AQ289" s="1044">
        <f>IF(OR(AC289&lt;0.01,AF289="n/a"),"n/a",(I289/SQRT(22.5*AC289*(I289/AF289))-1)*100)</f>
        <v>-35.535488929396806</v>
      </c>
      <c r="AR289" s="766">
        <f>INDEX(Historical!$C$7:$C$1455,MATCH(B289,Historical!$B$7:$B$1455,0))*IF(AH289="n/a",1.03,IF(AH289&lt;0,1.01,IF(AH289&gt;10,1.1,(1+AH289/100))))</f>
        <v>1.5840000000000001</v>
      </c>
      <c r="AS289" s="1042">
        <f>IF($AI289="n/a",1.03*AR289,IF($AI289&lt;0,1.01*AR289,IF($AI289&gt;10,1.1*AR289,(1+$AI289/100)*AR289)))</f>
        <v>1.6370640000000003</v>
      </c>
      <c r="AT289" s="1042">
        <f>IF($AK289="n/a",1.03*AS289,IF($AK289&lt;0,1.01*AS289,IF($AK289&gt;10,1.1*AS289,(1+$AK289/100)*AS289)))</f>
        <v>1.8007704000000004</v>
      </c>
      <c r="AU289" s="1042">
        <f>IF($AK289="n/a",1.03*AT289,IF($AK289&lt;0,1.01*AT289,IF($AK289&gt;10,1.1*AT289,(1+$AK289/100)*AT289)))</f>
        <v>1.9808474400000007</v>
      </c>
      <c r="AV289" s="1042">
        <f>IF($AK289="n/a",1.03*AU289,IF($AK289&lt;0,1.01*AU289,IF($AK289&gt;10,1.1*AU289,(1+$AK289/100)*AU289)))</f>
        <v>2.1789321840000011</v>
      </c>
      <c r="AW289" s="766">
        <f>SUM(AR289:AV289)</f>
        <v>9.1816140240000017</v>
      </c>
      <c r="AX289" s="877">
        <f>AW289/I289*100</f>
        <v>13.898901035422345</v>
      </c>
      <c r="AY289" s="1212">
        <v>1.21</v>
      </c>
      <c r="AZ289" s="1028">
        <v>4.2</v>
      </c>
      <c r="BA289" s="1028">
        <v>-33.35</v>
      </c>
      <c r="BB289" s="1028">
        <v>-5.96</v>
      </c>
      <c r="BC289" s="1028">
        <v>-20.34</v>
      </c>
      <c r="BE289" s="721">
        <v>2012</v>
      </c>
      <c r="BF289" s="1057">
        <f>IF(BE289&gt;2008,0,IF(BE289&gt;2001,1,IF(BE289&gt;1990,2,IF(BE289&gt;1980,3,IF(BE289&gt;1973,4,IF(BE289&gt;1970,5,IF(BE289&gt;1960,6,IF(BE289&gt;1958,7,IF(BE289&gt;1953,8,9)))))))))</f>
        <v>0</v>
      </c>
    </row>
    <row r="290" spans="1:58" ht="11.25" customHeight="1" x14ac:dyDescent="0.2">
      <c r="A290" s="1019" t="s">
        <v>233</v>
      </c>
      <c r="B290" s="1031" t="s">
        <v>234</v>
      </c>
      <c r="C290" s="1181" t="s">
        <v>4414</v>
      </c>
      <c r="D290" s="1181" t="s">
        <v>4415</v>
      </c>
      <c r="E290" s="857">
        <v>51</v>
      </c>
      <c r="F290" s="1245">
        <v>25</v>
      </c>
      <c r="G290" s="1187" t="s">
        <v>38</v>
      </c>
      <c r="H290" s="1187" t="s">
        <v>38</v>
      </c>
      <c r="I290" s="1021">
        <v>132.09</v>
      </c>
      <c r="J290" s="766">
        <f>(M290/I290)*100</f>
        <v>3.0888030888030888</v>
      </c>
      <c r="K290" s="1033">
        <v>1.02</v>
      </c>
      <c r="L290" s="1043">
        <v>4</v>
      </c>
      <c r="M290" s="756">
        <f>K290*L290</f>
        <v>4.08</v>
      </c>
      <c r="N290" s="1026" t="s">
        <v>221</v>
      </c>
      <c r="O290" s="860">
        <v>1</v>
      </c>
      <c r="P290" s="1016">
        <v>43363</v>
      </c>
      <c r="Q290" s="1016">
        <v>43388</v>
      </c>
      <c r="R290" s="756">
        <f>(K290-O290)/O290*100</f>
        <v>2.0000000000000018</v>
      </c>
      <c r="S290" s="824">
        <f>IF(INDEX(Historical!$D$7:$D$1455,MATCH(B290,Historical!$B$7:$B$1455,0))=0,"n/a",(INDEX(Historical!$C$7:$C$1455,MATCH(B290,Historical!$B$7:$B$1455,0))/INDEX(Historical!$D$7:$D$1455,MATCH(B290,Historical!$B$7:$B$1455,0))-1)*100)</f>
        <v>3.6842105263158009</v>
      </c>
      <c r="T290" s="824">
        <f>IF(INDEX(Historical!$F$7:$F$1455,MATCH(B290,Historical!$B$7:$B$1455,0))=0,"n/a",((INDEX(Historical!$C$7:$C$1455,MATCH(B290,Historical!$B$7:$B$1455,0))/INDEX(Historical!$F$7:$F$1455,MATCH(B290,Historical!$B$7:$B$1455,0)))^(1/3)-1)*100)</f>
        <v>7.0689958887452553</v>
      </c>
      <c r="U290" s="824">
        <f>IF(INDEX(Historical!$I$7:$I$1455,MATCH(B290,Historical!$B$7:$B$1455,0))=0,"n/a",((INDEX(Historical!$C$7:$C$1455,MATCH(B290,Historical!$B$7:$B$1455,0))/INDEX(Historical!$I$7:$I$1455,MATCH(B290,Historical!$B$7:$B$1455,0)))^(1/5)-1)*100)</f>
        <v>7.069959425151251</v>
      </c>
      <c r="V290" s="824">
        <f>IF(INDEX(Historical!$O$7:$O$1455,MATCH(B290,Historical!$B$7:$B$1455,0))=0,"n/a",((INDEX(Historical!$C$7:$C$1455,MATCH(B290,Historical!$B$7:$B$1455,0))/INDEX(Historical!$O$7:$O$1455,MATCH(B290,Historical!$B$7:$B$1455,0)))^(1/10)-1)*100)</f>
        <v>5.3709592502297676</v>
      </c>
      <c r="W290" s="825">
        <f>IF(OR(U290&lt;=0,U290="n/a",V290&lt;=0,V290="n/a"),"n/a",U290/V290)</f>
        <v>1.3163308630295045</v>
      </c>
      <c r="X290" s="826">
        <f>IF(OR(AJ290&lt;=0,AJ290="n/a",U290&lt;=0,U290="n/a"),"n/a",U290/AJ290)</f>
        <v>1.1403160363147178</v>
      </c>
      <c r="Y290" s="1031"/>
      <c r="Z290" s="766">
        <f>IF(OR(AC290&lt;0.01,AC290="n/a"),"n/a",M290/AC290*100)</f>
        <v>141.17647058823528</v>
      </c>
      <c r="AA290" s="1042">
        <f>IF(OR(AC290&lt;0.01,AC290="n/a"),"n/a",I290/AC290)</f>
        <v>45.705882352941174</v>
      </c>
      <c r="AB290" s="1043">
        <v>12</v>
      </c>
      <c r="AC290" s="1021">
        <v>2.89</v>
      </c>
      <c r="AD290" s="1021">
        <v>6.83</v>
      </c>
      <c r="AE290" s="1021">
        <v>10.85</v>
      </c>
      <c r="AF290" s="1021">
        <v>4.51</v>
      </c>
      <c r="AG290" s="1021">
        <v>10.8</v>
      </c>
      <c r="AH290" s="1021">
        <v>-5.6000000000000005</v>
      </c>
      <c r="AI290" s="1021">
        <v>2.74</v>
      </c>
      <c r="AJ290" s="1021">
        <v>6.2</v>
      </c>
      <c r="AK290" s="1021">
        <v>6.7</v>
      </c>
      <c r="AL290" s="1034">
        <v>9810</v>
      </c>
      <c r="AM290" s="1028">
        <v>0.5</v>
      </c>
      <c r="AN290" s="1021">
        <v>1.51</v>
      </c>
      <c r="AO290" s="868">
        <f>IF(U290="n/a","n/a",IF(AA290&lt;0,"n/a",IF(AA290="n/a","n/a",J290+U290-AA290)))</f>
        <v>-35.547119838986831</v>
      </c>
      <c r="AP290" s="869">
        <f>IF(U290="n/a","n/a",J290+U290)</f>
        <v>10.15876251395434</v>
      </c>
      <c r="AQ290" s="1044">
        <f>IF(OR(AC290&lt;0.01,AF290="n/a"),"n/a",(I290/SQRT(22.5*AC290*(I290/AF290))-1)*100)</f>
        <v>202.67953673941074</v>
      </c>
      <c r="AR290" s="766">
        <f>INDEX(Historical!$C$7:$C$1455,MATCH(B290,Historical!$B$7:$B$1455,0))*IF(AH290="n/a",1.03,IF(AH290&lt;0,1.01,IF(AH290&gt;10,1.1,(1+AH290/100))))</f>
        <v>3.9794</v>
      </c>
      <c r="AS290" s="1042">
        <f>IF($AI290="n/a",1.03*AR290,IF($AI290&lt;0,1.01*AR290,IF($AI290&gt;10,1.1*AR290,(1+$AI290/100)*AR290)))</f>
        <v>4.0884355600000006</v>
      </c>
      <c r="AT290" s="1042">
        <f>IF($AK290="n/a",1.03*AS290,IF($AK290&lt;0,1.01*AS290,IF($AK290&gt;10,1.1*AS290,(1+$AK290/100)*AS290)))</f>
        <v>4.3623607425200008</v>
      </c>
      <c r="AU290" s="1042">
        <f>IF($AK290="n/a",1.03*AT290,IF($AK290&lt;0,1.01*AT290,IF($AK290&gt;10,1.1*AT290,(1+$AK290/100)*AT290)))</f>
        <v>4.6546389122688403</v>
      </c>
      <c r="AV290" s="1042">
        <f>IF($AK290="n/a",1.03*AU290,IF($AK290&lt;0,1.01*AU290,IF($AK290&gt;10,1.1*AU290,(1+$AK290/100)*AU290)))</f>
        <v>4.9664997193908524</v>
      </c>
      <c r="AW290" s="766">
        <f>SUM(AR290:AV290)</f>
        <v>22.051334934179696</v>
      </c>
      <c r="AX290" s="877">
        <f>AW290/I290*100</f>
        <v>16.694174376697475</v>
      </c>
      <c r="AY290" s="1212">
        <v>0.18</v>
      </c>
      <c r="AZ290" s="1028">
        <v>24.13</v>
      </c>
      <c r="BA290" s="1028">
        <v>-1.81</v>
      </c>
      <c r="BB290" s="1028">
        <v>5.52</v>
      </c>
      <c r="BC290" s="1028">
        <v>8.2900000000000009</v>
      </c>
      <c r="BE290" s="721">
        <v>1968</v>
      </c>
      <c r="BF290" s="1057">
        <f>IF(BE290&gt;2008,0,IF(BE290&gt;2001,1,IF(BE290&gt;1990,2,IF(BE290&gt;1980,3,IF(BE290&gt;1973,4,IF(BE290&gt;1970,5,IF(BE290&gt;1960,6,IF(BE290&gt;1958,7,IF(BE290&gt;1953,8,9)))))))))</f>
        <v>6</v>
      </c>
    </row>
    <row r="291" spans="1:58" ht="11.25" customHeight="1" x14ac:dyDescent="0.2">
      <c r="A291" s="1019" t="s">
        <v>590</v>
      </c>
      <c r="B291" s="1031" t="s">
        <v>591</v>
      </c>
      <c r="C291" s="1181" t="s">
        <v>113</v>
      </c>
      <c r="D291" s="1181" t="s">
        <v>4450</v>
      </c>
      <c r="E291" s="857">
        <v>17</v>
      </c>
      <c r="F291" s="1245">
        <v>188</v>
      </c>
      <c r="G291" s="1187" t="s">
        <v>116</v>
      </c>
      <c r="H291" s="1187" t="s">
        <v>116</v>
      </c>
      <c r="I291" s="1030">
        <v>229</v>
      </c>
      <c r="J291" s="766">
        <f>(M291/I291)*100</f>
        <v>1.1353711790393013</v>
      </c>
      <c r="K291" s="1033">
        <v>0.65</v>
      </c>
      <c r="L291" s="1043">
        <v>4</v>
      </c>
      <c r="M291" s="756">
        <f>K291*L291</f>
        <v>2.6</v>
      </c>
      <c r="N291" s="1026" t="s">
        <v>592</v>
      </c>
      <c r="O291" s="860">
        <v>0.5</v>
      </c>
      <c r="P291" s="1016">
        <v>43273</v>
      </c>
      <c r="Q291" s="1016">
        <v>43290</v>
      </c>
      <c r="R291" s="756">
        <f>(K291-O291)/O291*100</f>
        <v>30.000000000000004</v>
      </c>
      <c r="S291" s="824">
        <f>IF(INDEX(Historical!$D$7:$D$1455,MATCH(B291,Historical!$B$7:$B$1455,0))=0,"n/a",(INDEX(Historical!$C$7:$C$1455,MATCH(B291,Historical!$B$7:$B$1455,0))/INDEX(Historical!$D$7:$D$1455,MATCH(B291,Historical!$B$7:$B$1455,0))-1)*100)</f>
        <v>38.46153846153846</v>
      </c>
      <c r="T291" s="824">
        <f>IF(INDEX(Historical!$F$7:$F$1455,MATCH(B291,Historical!$B$7:$B$1455,0))=0,"n/a",((INDEX(Historical!$C$7:$C$1455,MATCH(B291,Historical!$B$7:$B$1455,0))/INDEX(Historical!$F$7:$F$1455,MATCH(B291,Historical!$B$7:$B$1455,0)))^(1/3)-1)*100)</f>
        <v>37.001342118888282</v>
      </c>
      <c r="U291" s="824">
        <f>IF(INDEX(Historical!$I$7:$I$1455,MATCH(B291,Historical!$B$7:$B$1455,0))=0,"n/a",((INDEX(Historical!$C$7:$C$1455,MATCH(B291,Historical!$B$7:$B$1455,0))/INDEX(Historical!$I$7:$I$1455,MATCH(B291,Historical!$B$7:$B$1455,0)))^(1/5)-1)*100)</f>
        <v>27.22596365393921</v>
      </c>
      <c r="V291" s="824">
        <f>IF(INDEX(Historical!$O$7:$O$1455,MATCH(B291,Historical!$B$7:$B$1455,0))=0,"n/a",((INDEX(Historical!$C$7:$C$1455,MATCH(B291,Historical!$B$7:$B$1455,0))/INDEX(Historical!$O$7:$O$1455,MATCH(B291,Historical!$B$7:$B$1455,0)))^(1/10)-1)*100)</f>
        <v>16.525450277397582</v>
      </c>
      <c r="W291" s="825">
        <f>IF(OR(U291&lt;=0,U291="n/a",V291&lt;=0,V291="n/a"),"n/a",U291/V291)</f>
        <v>1.6475172050940774</v>
      </c>
      <c r="X291" s="826">
        <f>IF(OR(AJ291&lt;=0,AJ291="n/a",U291&lt;=0,U291="n/a"),"n/a",U291/AJ291)</f>
        <v>5.6720757612373358</v>
      </c>
      <c r="Y291" s="1031"/>
      <c r="Z291" s="766">
        <f>IF(OR(AC291&lt;0.01,AC291="n/a"),"n/a",M291/AC291*100)</f>
        <v>22.14650766609881</v>
      </c>
      <c r="AA291" s="1042">
        <f>IF(OR(AC291&lt;0.01,AC291="n/a"),"n/a",I291/AC291)</f>
        <v>19.50596252129472</v>
      </c>
      <c r="AB291" s="1043">
        <v>5</v>
      </c>
      <c r="AC291" s="1021">
        <v>11.74</v>
      </c>
      <c r="AD291" s="1021">
        <v>1.51</v>
      </c>
      <c r="AE291" s="1021">
        <v>0.89</v>
      </c>
      <c r="AF291" s="1021">
        <v>3.17</v>
      </c>
      <c r="AG291" s="1021">
        <v>25.8</v>
      </c>
      <c r="AH291" s="1021">
        <v>-2.2999999999999998</v>
      </c>
      <c r="AI291" s="1021">
        <v>15.740000000000002</v>
      </c>
      <c r="AJ291" s="1021">
        <v>4.8</v>
      </c>
      <c r="AK291" s="1021">
        <v>12.879999999999999</v>
      </c>
      <c r="AL291" s="1034">
        <v>60110</v>
      </c>
      <c r="AM291" s="1028">
        <v>0.2</v>
      </c>
      <c r="AN291" s="1021">
        <v>0.88</v>
      </c>
      <c r="AO291" s="868">
        <f>IF(U291="n/a","n/a",IF(AA291&lt;0,"n/a",IF(AA291="n/a","n/a",J291+U291-AA291)))</f>
        <v>8.8553723116837908</v>
      </c>
      <c r="AP291" s="869">
        <f>IF(U291="n/a","n/a",J291+U291)</f>
        <v>28.36133483297851</v>
      </c>
      <c r="AQ291" s="1044">
        <f>IF(OR(AC291&lt;0.01,AF291="n/a"),"n/a",(I291/SQRT(22.5*AC291*(I291/AF291))-1)*100)</f>
        <v>65.776155895035842</v>
      </c>
      <c r="AR291" s="766">
        <f>INDEX(Historical!$C$7:$C$1455,MATCH(B291,Historical!$B$7:$B$1455,0))*IF(AH291="n/a",1.03,IF(AH291&lt;0,1.01,IF(AH291&gt;10,1.1,(1+AH291/100))))</f>
        <v>1.8180000000000001</v>
      </c>
      <c r="AS291" s="1042">
        <f>IF($AI291="n/a",1.03*AR291,IF($AI291&lt;0,1.01*AR291,IF($AI291&gt;10,1.1*AR291,(1+$AI291/100)*AR291)))</f>
        <v>1.9998000000000002</v>
      </c>
      <c r="AT291" s="1042">
        <f>IF($AK291="n/a",1.03*AS291,IF($AK291&lt;0,1.01*AS291,IF($AK291&gt;10,1.1*AS291,(1+$AK291/100)*AS291)))</f>
        <v>2.1997800000000005</v>
      </c>
      <c r="AU291" s="1042">
        <f>IF($AK291="n/a",1.03*AT291,IF($AK291&lt;0,1.01*AT291,IF($AK291&gt;10,1.1*AT291,(1+$AK291/100)*AT291)))</f>
        <v>2.4197580000000007</v>
      </c>
      <c r="AV291" s="1042">
        <f>IF($AK291="n/a",1.03*AU291,IF($AK291&lt;0,1.01*AU291,IF($AK291&gt;10,1.1*AU291,(1+$AK291/100)*AU291)))</f>
        <v>2.6617338000000008</v>
      </c>
      <c r="AW291" s="766">
        <f>SUM(AR291:AV291)</f>
        <v>11.099071800000001</v>
      </c>
      <c r="AX291" s="877">
        <f>AW291/I291*100</f>
        <v>4.8467562445414849</v>
      </c>
      <c r="AY291" s="1212">
        <v>1.33</v>
      </c>
      <c r="AZ291" s="1028">
        <v>10.15</v>
      </c>
      <c r="BA291" s="1028">
        <v>-16.619999999999997</v>
      </c>
      <c r="BB291" s="1028">
        <v>0.88</v>
      </c>
      <c r="BC291" s="1028">
        <v>-4.7600000000000007</v>
      </c>
      <c r="BE291" s="721">
        <v>2002</v>
      </c>
      <c r="BF291" s="1057">
        <f>IF(BE291&gt;2008,0,IF(BE291&gt;2001,1,IF(BE291&gt;1990,2,IF(BE291&gt;1980,3,IF(BE291&gt;1973,4,IF(BE291&gt;1970,5,IF(BE291&gt;1960,6,IF(BE291&gt;1958,7,IF(BE291&gt;1953,8,9)))))))))</f>
        <v>1</v>
      </c>
    </row>
    <row r="292" spans="1:58" ht="11.25" customHeight="1" x14ac:dyDescent="0.2">
      <c r="A292" s="1027" t="s">
        <v>1194</v>
      </c>
      <c r="B292" s="1031" t="s">
        <v>1195</v>
      </c>
      <c r="C292" s="1181" t="s">
        <v>109</v>
      </c>
      <c r="D292" s="1181" t="s">
        <v>119</v>
      </c>
      <c r="E292" s="857">
        <v>7</v>
      </c>
      <c r="F292" s="1245">
        <v>585</v>
      </c>
      <c r="G292" s="1179" t="s">
        <v>107</v>
      </c>
      <c r="H292" s="1179" t="s">
        <v>107</v>
      </c>
      <c r="I292" s="1030">
        <v>33.6</v>
      </c>
      <c r="J292" s="766">
        <f>(M292/I292)*100</f>
        <v>3.5714285714285712</v>
      </c>
      <c r="K292" s="1033">
        <v>0.3</v>
      </c>
      <c r="L292" s="1043">
        <v>4</v>
      </c>
      <c r="M292" s="756">
        <f>K292*L292</f>
        <v>1.2</v>
      </c>
      <c r="N292" s="1026" t="s">
        <v>322</v>
      </c>
      <c r="O292" s="865">
        <v>0.21238199999999999</v>
      </c>
      <c r="P292" s="1016">
        <v>43174</v>
      </c>
      <c r="Q292" s="1016">
        <v>43189</v>
      </c>
      <c r="R292" s="756">
        <f>(K292-O292)/O292*100</f>
        <v>41.254908608074132</v>
      </c>
      <c r="S292" s="824">
        <f>IF(INDEX(Historical!$D$7:$D$1455,MATCH(B292,Historical!$B$7:$B$1455,0))=0,"n/a",(INDEX(Historical!$C$7:$C$1455,MATCH(B292,Historical!$B$7:$B$1455,0))/INDEX(Historical!$D$7:$D$1455,MATCH(B292,Historical!$B$7:$B$1455,0))-1)*100)</f>
        <v>15.909090909090917</v>
      </c>
      <c r="T292" s="824">
        <f>IF(INDEX(Historical!$F$7:$F$1455,MATCH(B292,Historical!$B$7:$B$1455,0))=0,"n/a",((INDEX(Historical!$C$7:$C$1455,MATCH(B292,Historical!$B$7:$B$1455,0))/INDEX(Historical!$F$7:$F$1455,MATCH(B292,Historical!$B$7:$B$1455,0)))^(1/3)-1)*100)</f>
        <v>15.264509429949701</v>
      </c>
      <c r="U292" s="824">
        <f>IF(INDEX(Historical!$I$7:$I$1455,MATCH(B292,Historical!$B$7:$B$1455,0))=0,"n/a",((INDEX(Historical!$C$7:$C$1455,MATCH(B292,Historical!$B$7:$B$1455,0))/INDEX(Historical!$I$7:$I$1455,MATCH(B292,Historical!$B$7:$B$1455,0)))^(1/5)-1)*100)</f>
        <v>16.418452350098221</v>
      </c>
      <c r="V292" s="824">
        <f>IF(INDEX(Historical!$O$7:$O$1455,MATCH(B292,Historical!$B$7:$B$1455,0))=0,"n/a",((INDEX(Historical!$C$7:$C$1455,MATCH(B292,Historical!$B$7:$B$1455,0))/INDEX(Historical!$O$7:$O$1455,MATCH(B292,Historical!$B$7:$B$1455,0)))^(1/10)-1)*100)</f>
        <v>0.33104662682446051</v>
      </c>
      <c r="W292" s="825">
        <f>IF(OR(U292&lt;=0,U292="n/a",V292&lt;=0,V292="n/a"),"n/a",U292/V292)</f>
        <v>49.595588716885509</v>
      </c>
      <c r="X292" s="826" t="str">
        <f>IF(OR(AJ292&lt;=0,AJ292="n/a",U292&lt;=0,U292="n/a"),"n/a",U292/AJ292)</f>
        <v>n/a</v>
      </c>
      <c r="Y292" s="775" t="s">
        <v>961</v>
      </c>
      <c r="Z292" s="766">
        <f>IF(OR(AC292&lt;0.01,AC292="n/a"),"n/a",M292/AC292*100)</f>
        <v>53.571428571428569</v>
      </c>
      <c r="AA292" s="1042">
        <f>IF(OR(AC292&lt;0.01,AC292="n/a"),"n/a",I292/AC292)</f>
        <v>15</v>
      </c>
      <c r="AB292" s="1043">
        <v>12</v>
      </c>
      <c r="AC292" s="1021">
        <v>2.2400000000000002</v>
      </c>
      <c r="AD292" s="1021">
        <v>1.1000000000000001</v>
      </c>
      <c r="AE292" s="1021">
        <v>1.4</v>
      </c>
      <c r="AF292" s="1021">
        <v>1.96</v>
      </c>
      <c r="AG292" s="1021">
        <v>18.099999999999998</v>
      </c>
      <c r="AH292" s="1021">
        <v>-8.5</v>
      </c>
      <c r="AI292" s="1021">
        <v>4.2299999999999995</v>
      </c>
      <c r="AJ292" s="1021">
        <v>-7.6</v>
      </c>
      <c r="AK292" s="1021">
        <v>13.700000000000001</v>
      </c>
      <c r="AL292" s="1034">
        <v>9340</v>
      </c>
      <c r="AM292" s="1028">
        <v>2.5</v>
      </c>
      <c r="AN292" s="1021">
        <v>0.18</v>
      </c>
      <c r="AO292" s="868">
        <f>IF(U292="n/a","n/a",IF(AA292&lt;0,"n/a",IF(AA292="n/a","n/a",J292+U292-AA292)))</f>
        <v>4.9898809215267903</v>
      </c>
      <c r="AP292" s="869">
        <f>IF(U292="n/a","n/a",J292+U292)</f>
        <v>19.98988092152679</v>
      </c>
      <c r="AQ292" s="1044">
        <f>IF(OR(AC292&lt;0.01,AF292="n/a"),"n/a",(I292/SQRT(22.5*AC292*(I292/AF292))-1)*100)</f>
        <v>14.309521329881637</v>
      </c>
      <c r="AR292" s="766">
        <f>INDEX(Historical!$C$7:$C$1455,MATCH(B292,Historical!$B$7:$B$1455,0))*IF(AH292="n/a",1.03,IF(AH292&lt;0,1.01,IF(AH292&gt;10,1.1,(1+AH292/100))))</f>
        <v>0.81035531999999999</v>
      </c>
      <c r="AS292" s="1042">
        <f>IF($AI292="n/a",1.03*AR292,IF($AI292&lt;0,1.01*AR292,IF($AI292&gt;10,1.1*AR292,(1+$AI292/100)*AR292)))</f>
        <v>0.84463335003600004</v>
      </c>
      <c r="AT292" s="1042">
        <f>IF($AK292="n/a",1.03*AS292,IF($AK292&lt;0,1.01*AS292,IF($AK292&gt;10,1.1*AS292,(1+$AK292/100)*AS292)))</f>
        <v>0.92909668503960008</v>
      </c>
      <c r="AU292" s="1042">
        <f>IF($AK292="n/a",1.03*AT292,IF($AK292&lt;0,1.01*AT292,IF($AK292&gt;10,1.1*AT292,(1+$AK292/100)*AT292)))</f>
        <v>1.0220063535435602</v>
      </c>
      <c r="AV292" s="1042">
        <f>IF($AK292="n/a",1.03*AU292,IF($AK292&lt;0,1.01*AU292,IF($AK292&gt;10,1.1*AU292,(1+$AK292/100)*AU292)))</f>
        <v>1.1242069888979163</v>
      </c>
      <c r="AW292" s="766">
        <f>SUM(AR292:AV292)</f>
        <v>4.7302986975170764</v>
      </c>
      <c r="AX292" s="877">
        <f>AW292/I292*100</f>
        <v>14.078269933086537</v>
      </c>
      <c r="AY292" s="1212">
        <v>0.86</v>
      </c>
      <c r="AZ292" s="1028">
        <v>7.9</v>
      </c>
      <c r="BA292" s="1028">
        <v>-20.979999999999997</v>
      </c>
      <c r="BB292" s="1028">
        <v>-4.2700000000000005</v>
      </c>
      <c r="BC292" s="1028">
        <v>-11.37</v>
      </c>
      <c r="BE292" s="721">
        <v>2012</v>
      </c>
      <c r="BF292" s="1057">
        <f>IF(BE292&gt;2008,0,IF(BE292&gt;2001,1,IF(BE292&gt;1990,2,IF(BE292&gt;1980,3,IF(BE292&gt;1973,4,IF(BE292&gt;1970,5,IF(BE292&gt;1960,6,IF(BE292&gt;1958,7,IF(BE292&gt;1953,8,9)))))))))</f>
        <v>0</v>
      </c>
    </row>
    <row r="293" spans="1:58" s="905" customFormat="1" ht="11.25" customHeight="1" x14ac:dyDescent="0.2">
      <c r="A293" s="968" t="s">
        <v>2281</v>
      </c>
      <c r="B293" s="969" t="s">
        <v>2282</v>
      </c>
      <c r="C293" s="1181" t="s">
        <v>109</v>
      </c>
      <c r="D293" s="1181" t="s">
        <v>4434</v>
      </c>
      <c r="E293" s="885">
        <v>8</v>
      </c>
      <c r="F293" s="1245">
        <v>503</v>
      </c>
      <c r="G293" s="1244" t="s">
        <v>107</v>
      </c>
      <c r="H293" s="1244" t="s">
        <v>107</v>
      </c>
      <c r="I293" s="970">
        <v>27.93</v>
      </c>
      <c r="J293" s="887">
        <f>(M293/I293)*100</f>
        <v>2.5778732545649836</v>
      </c>
      <c r="K293" s="760">
        <v>0.18</v>
      </c>
      <c r="L293" s="1244">
        <v>4</v>
      </c>
      <c r="M293" s="890">
        <f>K293*L293</f>
        <v>0.72</v>
      </c>
      <c r="N293" s="1244" t="s">
        <v>497</v>
      </c>
      <c r="O293" s="921">
        <v>0.16</v>
      </c>
      <c r="P293" s="922">
        <v>43279</v>
      </c>
      <c r="Q293" s="922">
        <v>43297</v>
      </c>
      <c r="R293" s="890">
        <f>(K293-O293)/O293*100</f>
        <v>12.499999999999993</v>
      </c>
      <c r="S293" s="824">
        <f>IF(INDEX(Historical!$D$7:$D$1455,MATCH(B293,Historical!$B$7:$B$1455,0))=0,"n/a",(INDEX(Historical!$C$7:$C$1455,MATCH(B293,Historical!$B$7:$B$1455,0))/INDEX(Historical!$D$7:$D$1455,MATCH(B293,Historical!$B$7:$B$1455,0))-1)*100)</f>
        <v>13.207547169811317</v>
      </c>
      <c r="T293" s="824">
        <f>IF(INDEX(Historical!$F$7:$F$1455,MATCH(B293,Historical!$B$7:$B$1455,0))=0,"n/a",((INDEX(Historical!$C$7:$C$1455,MATCH(B293,Historical!$B$7:$B$1455,0))/INDEX(Historical!$F$7:$F$1455,MATCH(B293,Historical!$B$7:$B$1455,0)))^(1/3)-1)*100)</f>
        <v>5.5667191978000741</v>
      </c>
      <c r="U293" s="824">
        <f>IF(INDEX(Historical!$I$7:$I$1455,MATCH(B293,Historical!$B$7:$B$1455,0))=0,"n/a",((INDEX(Historical!$C$7:$C$1455,MATCH(B293,Historical!$B$7:$B$1455,0))/INDEX(Historical!$I$7:$I$1455,MATCH(B293,Historical!$B$7:$B$1455,0)))^(1/5)-1)*100)</f>
        <v>10.756634324829006</v>
      </c>
      <c r="V293" s="824">
        <f>IF(INDEX(Historical!$O$7:$O$1455,MATCH(B293,Historical!$B$7:$B$1455,0))=0,"n/a",((INDEX(Historical!$C$7:$C$1455,MATCH(B293,Historical!$B$7:$B$1455,0))/INDEX(Historical!$O$7:$O$1455,MATCH(B293,Historical!$B$7:$B$1455,0)))^(1/10)-1)*100)</f>
        <v>-9.8905719931865139</v>
      </c>
      <c r="W293" s="894" t="str">
        <f>IF(OR(U293&lt;=0,U293="n/a",V293&lt;=0,V293="n/a"),"n/a",U293/V293)</f>
        <v>n/a</v>
      </c>
      <c r="X293" s="895">
        <f>IF(OR(AJ293&lt;=0,AJ293="n/a",U293&lt;=0,U293="n/a"),"n/a",U293/AJ293)</f>
        <v>1.2086105982953939</v>
      </c>
      <c r="Y293" s="971"/>
      <c r="Z293" s="887">
        <f>IF(OR(AC293&lt;0.01,AC293="n/a"),"n/a",M293/AC293*100)</f>
        <v>26.277372262773717</v>
      </c>
      <c r="AA293" s="897">
        <f>IF(OR(AC293&lt;0.01,AC293="n/a"),"n/a",I293/AC293)</f>
        <v>10.193430656934305</v>
      </c>
      <c r="AB293" s="889">
        <v>12</v>
      </c>
      <c r="AC293" s="972">
        <v>2.74</v>
      </c>
      <c r="AD293" s="972">
        <v>1.7</v>
      </c>
      <c r="AE293" s="898">
        <v>3.72</v>
      </c>
      <c r="AF293" s="898">
        <v>1.29</v>
      </c>
      <c r="AG293" s="898">
        <v>14.399999999999999</v>
      </c>
      <c r="AH293" s="898">
        <v>31.4</v>
      </c>
      <c r="AI293" s="898">
        <v>8.9499999999999993</v>
      </c>
      <c r="AJ293" s="973">
        <v>8.9</v>
      </c>
      <c r="AK293" s="973">
        <v>6</v>
      </c>
      <c r="AL293" s="972">
        <v>18370</v>
      </c>
      <c r="AM293" s="972">
        <v>0.1</v>
      </c>
      <c r="AN293" s="972">
        <v>1</v>
      </c>
      <c r="AO293" s="901">
        <f>IF(U293="n/a","n/a",IF(AA293&lt;0,"n/a",IF(AA293="n/a","n/a",J293+U293-AA293)))</f>
        <v>3.1410769224596837</v>
      </c>
      <c r="AP293" s="902">
        <f>IF(U293="n/a","n/a",J293+U293)</f>
        <v>13.334507579393989</v>
      </c>
      <c r="AQ293" s="903">
        <f>IF(OR(AC293&lt;0.01,AF293="n/a"),"n/a",(I293/SQRT(22.5*AC293*(I293/AF293))-1)*100)</f>
        <v>-23.552412878872786</v>
      </c>
      <c r="AR293" s="766">
        <f>INDEX(Historical!$C$7:$C$1455,MATCH(B293,Historical!$B$7:$B$1455,0))*IF(AH293="n/a",1.03,IF(AH293&lt;0,1.01,IF(AH293&gt;10,1.1,(1+AH293/100))))</f>
        <v>0.66</v>
      </c>
      <c r="AS293" s="897">
        <f>IF($AI293="n/a",1.03*AR293,IF($AI293&lt;0,1.01*AR293,IF($AI293&gt;10,1.1*AR293,(1+$AI293/100)*AR293)))</f>
        <v>0.71906999999999999</v>
      </c>
      <c r="AT293" s="897">
        <f>IF($AK293="n/a",1.03*AS293,IF($AK293&lt;0,1.01*AS293,IF($AK293&gt;10,1.1*AS293,(1+$AK293/100)*AS293)))</f>
        <v>0.76221420000000006</v>
      </c>
      <c r="AU293" s="897">
        <f>IF($AK293="n/a",1.03*AT293,IF($AK293&lt;0,1.01*AT293,IF($AK293&gt;10,1.1*AT293,(1+$AK293/100)*AT293)))</f>
        <v>0.80794705200000005</v>
      </c>
      <c r="AV293" s="897">
        <f>IF($AK293="n/a",1.03*AU293,IF($AK293&lt;0,1.01*AU293,IF($AK293&gt;10,1.1*AU293,(1+$AK293/100)*AU293)))</f>
        <v>0.85642387512000007</v>
      </c>
      <c r="AW293" s="887">
        <f>SUM(AR293:AV293)</f>
        <v>3.8056551271200005</v>
      </c>
      <c r="AX293" s="904">
        <f>AW293/I293*100</f>
        <v>13.62568967819549</v>
      </c>
      <c r="AY293" s="974">
        <v>1.17</v>
      </c>
      <c r="AZ293" s="898">
        <v>15.89</v>
      </c>
      <c r="BA293" s="898">
        <v>-19.439999999999998</v>
      </c>
      <c r="BB293" s="898">
        <v>1.82</v>
      </c>
      <c r="BC293" s="898">
        <v>-7.59</v>
      </c>
      <c r="BD293" s="1079"/>
      <c r="BE293" s="721">
        <v>2011</v>
      </c>
      <c r="BF293" s="1057">
        <f>IF(BE293&gt;2008,0,IF(BE293&gt;2001,1,IF(BE293&gt;1990,2,IF(BE293&gt;1980,3,IF(BE293&gt;1973,4,IF(BE293&gt;1970,5,IF(BE293&gt;1960,6,IF(BE293&gt;1958,7,IF(BE293&gt;1953,8,9)))))))))</f>
        <v>0</v>
      </c>
    </row>
    <row r="294" spans="1:58" ht="11.25" customHeight="1" x14ac:dyDescent="0.2">
      <c r="A294" s="827" t="s">
        <v>2284</v>
      </c>
      <c r="B294" s="925" t="s">
        <v>2285</v>
      </c>
      <c r="C294" s="1181" t="s">
        <v>109</v>
      </c>
      <c r="D294" s="1181" t="s">
        <v>4434</v>
      </c>
      <c r="E294" s="857">
        <v>8</v>
      </c>
      <c r="F294" s="1245">
        <v>465</v>
      </c>
      <c r="G294" s="1187" t="s">
        <v>107</v>
      </c>
      <c r="H294" s="1187" t="s">
        <v>107</v>
      </c>
      <c r="I294" s="1039">
        <v>30.08</v>
      </c>
      <c r="J294" s="766">
        <f>(M294/I294)*100</f>
        <v>3.1914893617021276</v>
      </c>
      <c r="K294" s="1019">
        <v>0.24</v>
      </c>
      <c r="L294" s="1245">
        <v>4</v>
      </c>
      <c r="M294" s="756">
        <f>K294*L294</f>
        <v>0.96</v>
      </c>
      <c r="N294" s="1245" t="s">
        <v>4258</v>
      </c>
      <c r="O294" s="696">
        <v>0.22</v>
      </c>
      <c r="P294" s="745">
        <v>43173</v>
      </c>
      <c r="Q294" s="745">
        <v>43192</v>
      </c>
      <c r="R294" s="756">
        <f>(K294-O294)/O294*100</f>
        <v>9.0909090909090864</v>
      </c>
      <c r="S294" s="824">
        <f>IF(INDEX(Historical!$D$7:$D$1455,MATCH(B294,Historical!$B$7:$B$1455,0))=0,"n/a",(INDEX(Historical!$C$7:$C$1455,MATCH(B294,Historical!$B$7:$B$1455,0))/INDEX(Historical!$D$7:$D$1455,MATCH(B294,Historical!$B$7:$B$1455,0))-1)*100)</f>
        <v>4.9382716049382713</v>
      </c>
      <c r="T294" s="824">
        <f>IF(INDEX(Historical!$F$7:$F$1455,MATCH(B294,Historical!$B$7:$B$1455,0))=0,"n/a",((INDEX(Historical!$C$7:$C$1455,MATCH(B294,Historical!$B$7:$B$1455,0))/INDEX(Historical!$F$7:$F$1455,MATCH(B294,Historical!$B$7:$B$1455,0)))^(1/3)-1)*100)</f>
        <v>3.3497428041154853</v>
      </c>
      <c r="U294" s="824">
        <f>IF(INDEX(Historical!$I$7:$I$1455,MATCH(B294,Historical!$B$7:$B$1455,0))=0,"n/a",((INDEX(Historical!$C$7:$C$1455,MATCH(B294,Historical!$B$7:$B$1455,0))/INDEX(Historical!$I$7:$I$1455,MATCH(B294,Historical!$B$7:$B$1455,0)))^(1/5)-1)*100)</f>
        <v>8.3200405718355075</v>
      </c>
      <c r="V294" s="824">
        <f>IF(INDEX(Historical!$O$7:$O$1455,MATCH(B294,Historical!$B$7:$B$1455,0))=0,"n/a",((INDEX(Historical!$C$7:$C$1455,MATCH(B294,Historical!$B$7:$B$1455,0))/INDEX(Historical!$O$7:$O$1455,MATCH(B294,Historical!$B$7:$B$1455,0)))^(1/10)-1)*100)</f>
        <v>6.332520723438928</v>
      </c>
      <c r="W294" s="825">
        <f>IF(OR(U294&lt;=0,U294="n/a",V294&lt;=0,V294="n/a"),"n/a",U294/V294)</f>
        <v>1.3138591937078163</v>
      </c>
      <c r="X294" s="826">
        <f>IF(OR(AJ294&lt;=0,AJ294="n/a",U294&lt;=0,U294="n/a"),"n/a",U294/AJ294)</f>
        <v>2.1333437363680789</v>
      </c>
      <c r="Y294" s="767"/>
      <c r="Z294" s="766">
        <f>IF(OR(AC294&lt;0.01,AC294="n/a"),"n/a",M294/AC294*100)</f>
        <v>39.506172839506171</v>
      </c>
      <c r="AA294" s="1042">
        <f>IF(OR(AC294&lt;0.01,AC294="n/a"),"n/a",I294/AC294)</f>
        <v>12.378600823045266</v>
      </c>
      <c r="AB294" s="1043">
        <v>12</v>
      </c>
      <c r="AC294" s="1038">
        <v>2.4300000000000002</v>
      </c>
      <c r="AD294" s="1038">
        <v>1.55</v>
      </c>
      <c r="AE294" s="1021">
        <v>3.27</v>
      </c>
      <c r="AF294" s="1021">
        <v>1.28</v>
      </c>
      <c r="AG294" s="1021">
        <v>11.3</v>
      </c>
      <c r="AH294" s="1021">
        <v>-8.1</v>
      </c>
      <c r="AI294" s="1021">
        <v>3.45</v>
      </c>
      <c r="AJ294" s="804">
        <v>3.9</v>
      </c>
      <c r="AK294" s="804">
        <v>8</v>
      </c>
      <c r="AL294" s="1038">
        <v>477.97</v>
      </c>
      <c r="AM294" s="1038">
        <v>3.1</v>
      </c>
      <c r="AN294" s="1038">
        <v>0.1</v>
      </c>
      <c r="AO294" s="868">
        <f>IF(U294="n/a","n/a",IF(AA294&lt;0,"n/a",IF(AA294="n/a","n/a",J294+U294-AA294)))</f>
        <v>-0.867070889507632</v>
      </c>
      <c r="AP294" s="869">
        <f>IF(U294="n/a","n/a",J294+U294)</f>
        <v>11.511529933537634</v>
      </c>
      <c r="AQ294" s="1044">
        <f>IF(OR(AC294&lt;0.01,AF294="n/a"),"n/a",(I294/SQRT(22.5*AC294*(I294/AF294))-1)*100)</f>
        <v>-16.083085922912378</v>
      </c>
      <c r="AR294" s="766">
        <f>INDEX(Historical!$C$7:$C$1455,MATCH(B294,Historical!$B$7:$B$1455,0))*IF(AH294="n/a",1.03,IF(AH294&lt;0,1.01,IF(AH294&gt;10,1.1,(1+AH294/100))))</f>
        <v>0.85849999999999993</v>
      </c>
      <c r="AS294" s="1042">
        <f>IF($AI294="n/a",1.03*AR294,IF($AI294&lt;0,1.01*AR294,IF($AI294&gt;10,1.1*AR294,(1+$AI294/100)*AR294)))</f>
        <v>0.88811824999999989</v>
      </c>
      <c r="AT294" s="1042">
        <f>IF($AK294="n/a",1.03*AS294,IF($AK294&lt;0,1.01*AS294,IF($AK294&gt;10,1.1*AS294,(1+$AK294/100)*AS294)))</f>
        <v>0.9591677099999999</v>
      </c>
      <c r="AU294" s="1042">
        <f>IF($AK294="n/a",1.03*AT294,IF($AK294&lt;0,1.01*AT294,IF($AK294&gt;10,1.1*AT294,(1+$AK294/100)*AT294)))</f>
        <v>1.0359011268</v>
      </c>
      <c r="AV294" s="1042">
        <f>IF($AK294="n/a",1.03*AU294,IF($AK294&lt;0,1.01*AU294,IF($AK294&gt;10,1.1*AU294,(1+$AK294/100)*AU294)))</f>
        <v>1.1187732169440001</v>
      </c>
      <c r="AW294" s="766">
        <f>SUM(AR294:AV294)</f>
        <v>4.8604603037440004</v>
      </c>
      <c r="AX294" s="877">
        <f>AW294/I294*100</f>
        <v>16.158445158723406</v>
      </c>
      <c r="AY294" s="853">
        <v>0.9</v>
      </c>
      <c r="AZ294" s="1021">
        <v>13.600000000000001</v>
      </c>
      <c r="BA294" s="1021">
        <v>-12.43</v>
      </c>
      <c r="BB294" s="1021">
        <v>1.71</v>
      </c>
      <c r="BC294" s="1021">
        <v>-4.26</v>
      </c>
      <c r="BE294" s="721">
        <v>2011</v>
      </c>
      <c r="BF294" s="1057">
        <f>IF(BE294&gt;2008,0,IF(BE294&gt;2001,1,IF(BE294&gt;1990,2,IF(BE294&gt;1980,3,IF(BE294&gt;1973,4,IF(BE294&gt;1970,5,IF(BE294&gt;1960,6,IF(BE294&gt;1958,7,IF(BE294&gt;1953,8,9)))))))))</f>
        <v>0</v>
      </c>
    </row>
    <row r="295" spans="1:58" ht="11.25" customHeight="1" x14ac:dyDescent="0.2">
      <c r="A295" s="1019" t="s">
        <v>1196</v>
      </c>
      <c r="B295" s="1031" t="s">
        <v>1197</v>
      </c>
      <c r="C295" s="1181" t="s">
        <v>109</v>
      </c>
      <c r="D295" s="1181" t="s">
        <v>119</v>
      </c>
      <c r="E295" s="857">
        <v>9</v>
      </c>
      <c r="F295" s="1245">
        <v>389</v>
      </c>
      <c r="G295" s="1182" t="s">
        <v>38</v>
      </c>
      <c r="H295" s="1182" t="s">
        <v>38</v>
      </c>
      <c r="I295" s="1030">
        <v>48.33</v>
      </c>
      <c r="J295" s="766">
        <f>(M295/I295)*100</f>
        <v>3.4761018001241464</v>
      </c>
      <c r="K295" s="1033">
        <v>0.42</v>
      </c>
      <c r="L295" s="1043">
        <v>4</v>
      </c>
      <c r="M295" s="756">
        <f>K295*L295</f>
        <v>1.68</v>
      </c>
      <c r="N295" s="1026" t="s">
        <v>150</v>
      </c>
      <c r="O295" s="860">
        <v>0.38</v>
      </c>
      <c r="P295" s="1016">
        <v>43350</v>
      </c>
      <c r="Q295" s="1016">
        <v>43360</v>
      </c>
      <c r="R295" s="756">
        <f>(K295-O295)/O295*100</f>
        <v>10.52631578947368</v>
      </c>
      <c r="S295" s="824">
        <f>IF(INDEX(Historical!$D$7:$D$1455,MATCH(B295,Historical!$B$7:$B$1455,0))=0,"n/a",(INDEX(Historical!$C$7:$C$1455,MATCH(B295,Historical!$B$7:$B$1455,0))/INDEX(Historical!$D$7:$D$1455,MATCH(B295,Historical!$B$7:$B$1455,0))-1)*100)</f>
        <v>19.999999999999996</v>
      </c>
      <c r="T295" s="824">
        <f>IF(INDEX(Historical!$F$7:$F$1455,MATCH(B295,Historical!$B$7:$B$1455,0))=0,"n/a",((INDEX(Historical!$C$7:$C$1455,MATCH(B295,Historical!$B$7:$B$1455,0))/INDEX(Historical!$F$7:$F$1455,MATCH(B295,Historical!$B$7:$B$1455,0)))^(1/3)-1)*100)</f>
        <v>19.681696117715084</v>
      </c>
      <c r="U295" s="824">
        <f>IF(INDEX(Historical!$I$7:$I$1455,MATCH(B295,Historical!$B$7:$B$1455,0))=0,"n/a",((INDEX(Historical!$C$7:$C$1455,MATCH(B295,Historical!$B$7:$B$1455,0))/INDEX(Historical!$I$7:$I$1455,MATCH(B295,Historical!$B$7:$B$1455,0)))^(1/5)-1)*100)</f>
        <v>36.851085783726333</v>
      </c>
      <c r="V295" s="824" t="str">
        <f>IF(INDEX(Historical!$O$7:$O$1455,MATCH(B295,Historical!$B$7:$B$1455,0))=0,"n/a",((INDEX(Historical!$C$7:$C$1455,MATCH(B295,Historical!$B$7:$B$1455,0))/INDEX(Historical!$O$7:$O$1455,MATCH(B295,Historical!$B$7:$B$1455,0)))^(1/10)-1)*100)</f>
        <v>n/a</v>
      </c>
      <c r="W295" s="825" t="str">
        <f>IF(OR(U295&lt;=0,U295="n/a",V295&lt;=0,V295="n/a"),"n/a",U295/V295)</f>
        <v>n/a</v>
      </c>
      <c r="X295" s="826" t="str">
        <f>IF(OR(AJ295&lt;=0,AJ295="n/a",U295&lt;=0,U295="n/a"),"n/a",U295/AJ295)</f>
        <v>n/a</v>
      </c>
      <c r="Y295" s="1031"/>
      <c r="Z295" s="766">
        <f>IF(OR(AC295&lt;0.01,AC295="n/a"),"n/a",M295/AC295*100)</f>
        <v>38.799076212471128</v>
      </c>
      <c r="AA295" s="1042">
        <f>IF(OR(AC295&lt;0.01,AC295="n/a"),"n/a",I295/AC295)</f>
        <v>11.161662817551962</v>
      </c>
      <c r="AB295" s="1043">
        <v>12</v>
      </c>
      <c r="AC295" s="1021">
        <v>4.33</v>
      </c>
      <c r="AD295" s="1021">
        <v>0.89</v>
      </c>
      <c r="AE295" s="1021">
        <v>0.93</v>
      </c>
      <c r="AF295" s="1021">
        <v>1.48</v>
      </c>
      <c r="AG295" s="1021">
        <v>17</v>
      </c>
      <c r="AH295" s="1021">
        <v>-11</v>
      </c>
      <c r="AI295" s="1021">
        <v>3.44</v>
      </c>
      <c r="AJ295" s="1021">
        <v>-0.1</v>
      </c>
      <c r="AK295" s="1021">
        <v>12.5</v>
      </c>
      <c r="AL295" s="1034">
        <v>5390</v>
      </c>
      <c r="AM295" s="1028">
        <v>0.4</v>
      </c>
      <c r="AN295" s="1021">
        <v>0.22</v>
      </c>
      <c r="AO295" s="868">
        <f>IF(U295="n/a","n/a",IF(AA295&lt;0,"n/a",IF(AA295="n/a","n/a",J295+U295-AA295)))</f>
        <v>29.165524766298518</v>
      </c>
      <c r="AP295" s="869">
        <f>IF(U295="n/a","n/a",J295+U295)</f>
        <v>40.327187583850481</v>
      </c>
      <c r="AQ295" s="1044">
        <f>IF(OR(AC295&lt;0.01,AF295="n/a"),"n/a",(I295/SQRT(22.5*AC295*(I295/AF295))-1)*100)</f>
        <v>-14.315148570857749</v>
      </c>
      <c r="AR295" s="766">
        <f>INDEX(Historical!$C$7:$C$1455,MATCH(B295,Historical!$B$7:$B$1455,0))*IF(AH295="n/a",1.03,IF(AH295&lt;0,1.01,IF(AH295&gt;10,1.1,(1+AH295/100))))</f>
        <v>1.4543999999999999</v>
      </c>
      <c r="AS295" s="1042">
        <f>IF($AI295="n/a",1.03*AR295,IF($AI295&lt;0,1.01*AR295,IF($AI295&gt;10,1.1*AR295,(1+$AI295/100)*AR295)))</f>
        <v>1.5044313599999999</v>
      </c>
      <c r="AT295" s="1042">
        <f>IF($AK295="n/a",1.03*AS295,IF($AK295&lt;0,1.01*AS295,IF($AK295&gt;10,1.1*AS295,(1+$AK295/100)*AS295)))</f>
        <v>1.6548744959999999</v>
      </c>
      <c r="AU295" s="1042">
        <f>IF($AK295="n/a",1.03*AT295,IF($AK295&lt;0,1.01*AT295,IF($AK295&gt;10,1.1*AT295,(1+$AK295/100)*AT295)))</f>
        <v>1.8203619456</v>
      </c>
      <c r="AV295" s="1042">
        <f>IF($AK295="n/a",1.03*AU295,IF($AK295&lt;0,1.01*AU295,IF($AK295&gt;10,1.1*AU295,(1+$AK295/100)*AU295)))</f>
        <v>2.00239814016</v>
      </c>
      <c r="AW295" s="766">
        <f>SUM(AR295:AV295)</f>
        <v>8.4364659417599999</v>
      </c>
      <c r="AX295" s="877">
        <f>AW295/I295*100</f>
        <v>17.455960980260706</v>
      </c>
      <c r="AY295" s="1212">
        <v>0.81</v>
      </c>
      <c r="AZ295" s="1028">
        <v>15.18</v>
      </c>
      <c r="BA295" s="1028">
        <v>-22.93</v>
      </c>
      <c r="BB295" s="1028">
        <v>1.4200000000000002</v>
      </c>
      <c r="BC295" s="1028">
        <v>-9.0300000000000011</v>
      </c>
      <c r="BE295" s="721">
        <v>2010</v>
      </c>
      <c r="BF295" s="1057">
        <f>IF(BE295&gt;2008,0,IF(BE295&gt;2001,1,IF(BE295&gt;1990,2,IF(BE295&gt;1980,3,IF(BE295&gt;1973,4,IF(BE295&gt;1970,5,IF(BE295&gt;1960,6,IF(BE295&gt;1958,7,IF(BE295&gt;1953,8,9)))))))))</f>
        <v>0</v>
      </c>
    </row>
    <row r="296" spans="1:58" ht="11.25" customHeight="1" x14ac:dyDescent="0.2">
      <c r="A296" s="1019" t="s">
        <v>3863</v>
      </c>
      <c r="B296" s="1031" t="s">
        <v>3864</v>
      </c>
      <c r="C296" s="1181" t="s">
        <v>109</v>
      </c>
      <c r="D296" s="1181" t="s">
        <v>4434</v>
      </c>
      <c r="E296" s="857">
        <v>5</v>
      </c>
      <c r="F296" s="1245">
        <v>825</v>
      </c>
      <c r="G296" s="1209" t="s">
        <v>107</v>
      </c>
      <c r="H296" s="1209" t="s">
        <v>107</v>
      </c>
      <c r="I296" s="1035">
        <v>28.43</v>
      </c>
      <c r="J296" s="766">
        <f>(M296/I296)*100</f>
        <v>4.0801969750263805</v>
      </c>
      <c r="K296" s="1040">
        <v>0.28999999999999998</v>
      </c>
      <c r="L296" s="721">
        <v>4</v>
      </c>
      <c r="M296" s="756">
        <f>K296*L296</f>
        <v>1.1599999999999999</v>
      </c>
      <c r="N296" s="721" t="s">
        <v>729</v>
      </c>
      <c r="O296" s="861">
        <v>0.24</v>
      </c>
      <c r="P296" s="745">
        <v>43287</v>
      </c>
      <c r="Q296" s="745">
        <v>43312</v>
      </c>
      <c r="R296" s="756">
        <f>(K296-O296)/O296*100</f>
        <v>20.833333333333329</v>
      </c>
      <c r="S296" s="824">
        <f>IF(INDEX(Historical!$D$7:$D$1455,MATCH(B296,Historical!$B$7:$B$1455,0))=0,"n/a",(INDEX(Historical!$C$7:$C$1455,MATCH(B296,Historical!$B$7:$B$1455,0))/INDEX(Historical!$D$7:$D$1455,MATCH(B296,Historical!$B$7:$B$1455,0))-1)*100)</f>
        <v>4.840508587999115</v>
      </c>
      <c r="T296" s="824">
        <f>IF(INDEX(Historical!$F$7:$F$1455,MATCH(B296,Historical!$B$7:$B$1455,0))=0,"n/a",((INDEX(Historical!$C$7:$C$1455,MATCH(B296,Historical!$B$7:$B$1455,0))/INDEX(Historical!$F$7:$F$1455,MATCH(B296,Historical!$B$7:$B$1455,0)))^(1/3)-1)*100)</f>
        <v>4.7856791051444025</v>
      </c>
      <c r="U296" s="824">
        <f>IF(INDEX(Historical!$I$7:$I$1455,MATCH(B296,Historical!$B$7:$B$1455,0))=0,"n/a",((INDEX(Historical!$C$7:$C$1455,MATCH(B296,Historical!$B$7:$B$1455,0))/INDEX(Historical!$I$7:$I$1455,MATCH(B296,Historical!$B$7:$B$1455,0)))^(1/5)-1)*100)</f>
        <v>3.8769076158921667</v>
      </c>
      <c r="V296" s="824">
        <f>IF(INDEX(Historical!$O$7:$O$1455,MATCH(B296,Historical!$B$7:$B$1455,0))=0,"n/a",((INDEX(Historical!$C$7:$C$1455,MATCH(B296,Historical!$B$7:$B$1455,0))/INDEX(Historical!$O$7:$O$1455,MATCH(B296,Historical!$B$7:$B$1455,0)))^(1/10)-1)*100)</f>
        <v>3.4826778041185058</v>
      </c>
      <c r="W296" s="825">
        <f>IF(OR(U296&lt;=0,U296="n/a",V296&lt;=0,V296="n/a"),"n/a",U296/V296)</f>
        <v>1.1131973251466032</v>
      </c>
      <c r="X296" s="826">
        <f>IF(OR(AJ296&lt;=0,AJ296="n/a",U296&lt;=0,U296="n/a"),"n/a",U296/AJ296)</f>
        <v>0.46153662093954362</v>
      </c>
      <c r="Y296" s="1031"/>
      <c r="Z296" s="766">
        <f>IF(OR(AC296&lt;0.01,AC296="n/a"),"n/a",M296/AC296*100)</f>
        <v>56.038647342995176</v>
      </c>
      <c r="AA296" s="1042">
        <f>IF(OR(AC296&lt;0.01,AC296="n/a"),"n/a",I296/AC296)</f>
        <v>13.734299516908214</v>
      </c>
      <c r="AB296" s="1245">
        <v>12</v>
      </c>
      <c r="AC296" s="1035">
        <v>2.0699999999999998</v>
      </c>
      <c r="AD296" s="1035" t="s">
        <v>138</v>
      </c>
      <c r="AE296" s="1035">
        <v>4.5599999999999996</v>
      </c>
      <c r="AF296" s="1035">
        <v>1.66</v>
      </c>
      <c r="AG296" s="1035">
        <v>12.2</v>
      </c>
      <c r="AH296" s="1035">
        <v>9.6</v>
      </c>
      <c r="AI296" s="1035" t="s">
        <v>138</v>
      </c>
      <c r="AJ296" s="1035">
        <v>8.4</v>
      </c>
      <c r="AK296" s="1035" t="s">
        <v>138</v>
      </c>
      <c r="AL296" s="1035">
        <v>308.18</v>
      </c>
      <c r="AM296" s="1035">
        <v>2.1</v>
      </c>
      <c r="AN296" s="1035">
        <v>0</v>
      </c>
      <c r="AO296" s="868">
        <f>IF(U296="n/a","n/a",IF(AA296&lt;0,"n/a",IF(AA296="n/a","n/a",J296+U296-AA296)))</f>
        <v>-5.7771949259896669</v>
      </c>
      <c r="AP296" s="869">
        <f>IF(U296="n/a","n/a",J296+U296)</f>
        <v>7.9571045909185472</v>
      </c>
      <c r="AQ296" s="1044">
        <f>IF(OR(AC296&lt;0.01,AF296="n/a"),"n/a",(I296/SQRT(22.5*AC296*(I296/AF296))-1)*100)</f>
        <v>0.66211291702031883</v>
      </c>
      <c r="AR296" s="766">
        <f>INDEX(Historical!$C$7:$C$1455,MATCH(B296,Historical!$B$7:$B$1455,0))*IF(AH296="n/a",1.03,IF(AH296&lt;0,1.01,IF(AH296&gt;10,1.1,(1+AH296/100))))</f>
        <v>1.03024</v>
      </c>
      <c r="AS296" s="1042">
        <f>IF($AI296="n/a",1.03*AR296,IF($AI296&lt;0,1.01*AR296,IF($AI296&gt;10,1.1*AR296,(1+$AI296/100)*AR296)))</f>
        <v>1.0611472000000002</v>
      </c>
      <c r="AT296" s="1042">
        <f>IF($AK296="n/a",1.03*AS296,IF($AK296&lt;0,1.01*AS296,IF($AK296&gt;10,1.1*AS296,(1+$AK296/100)*AS296)))</f>
        <v>1.0929816160000003</v>
      </c>
      <c r="AU296" s="1042">
        <f>IF($AK296="n/a",1.03*AT296,IF($AK296&lt;0,1.01*AT296,IF($AK296&gt;10,1.1*AT296,(1+$AK296/100)*AT296)))</f>
        <v>1.1257710644800003</v>
      </c>
      <c r="AV296" s="1042">
        <f>IF($AK296="n/a",1.03*AU296,IF($AK296&lt;0,1.01*AU296,IF($AK296&gt;10,1.1*AU296,(1+$AK296/100)*AU296)))</f>
        <v>1.1595441964144004</v>
      </c>
      <c r="AW296" s="766">
        <f>SUM(AR296:AV296)</f>
        <v>5.4696840768944019</v>
      </c>
      <c r="AX296" s="877">
        <f>AW296/I296*100</f>
        <v>19.239127952495259</v>
      </c>
      <c r="AY296" s="853">
        <v>0.61</v>
      </c>
      <c r="AZ296" s="1038">
        <v>13.58</v>
      </c>
      <c r="BA296" s="1038">
        <v>-12.06</v>
      </c>
      <c r="BB296" s="1038">
        <v>0.33999999999999997</v>
      </c>
      <c r="BC296" s="1038">
        <v>-0.94000000000000006</v>
      </c>
      <c r="BE296" s="721">
        <v>2014</v>
      </c>
      <c r="BF296" s="1057">
        <f>IF(BE296&gt;2008,0,IF(BE296&gt;2001,1,IF(BE296&gt;1990,2,IF(BE296&gt;1980,3,IF(BE296&gt;1973,4,IF(BE296&gt;1970,5,IF(BE296&gt;1960,6,IF(BE296&gt;1958,7,IF(BE296&gt;1953,8,9)))))))))</f>
        <v>0</v>
      </c>
    </row>
    <row r="297" spans="1:58" ht="11.25" customHeight="1" x14ac:dyDescent="0.2">
      <c r="A297" s="1027" t="s">
        <v>3865</v>
      </c>
      <c r="B297" s="1031" t="s">
        <v>3866</v>
      </c>
      <c r="C297" s="1181" t="s">
        <v>109</v>
      </c>
      <c r="D297" s="1181" t="s">
        <v>4434</v>
      </c>
      <c r="E297" s="857">
        <v>5</v>
      </c>
      <c r="F297" s="1245">
        <v>775</v>
      </c>
      <c r="G297" s="1209" t="s">
        <v>107</v>
      </c>
      <c r="H297" s="1209" t="s">
        <v>107</v>
      </c>
      <c r="I297" s="1030">
        <v>28.69</v>
      </c>
      <c r="J297" s="766">
        <f>(M297/I297)*100</f>
        <v>2.7884280237016381</v>
      </c>
      <c r="K297" s="1033">
        <v>0.2</v>
      </c>
      <c r="L297" s="1043">
        <v>4</v>
      </c>
      <c r="M297" s="756">
        <f>K297*L297</f>
        <v>0.8</v>
      </c>
      <c r="N297" s="1026" t="s">
        <v>543</v>
      </c>
      <c r="O297" s="860">
        <v>0.18</v>
      </c>
      <c r="P297" s="714">
        <v>43125</v>
      </c>
      <c r="Q297" s="714">
        <v>43133</v>
      </c>
      <c r="R297" s="756">
        <f>(K297-O297)/O297*100</f>
        <v>11.111111111111121</v>
      </c>
      <c r="S297" s="824">
        <f>IF(INDEX(Historical!$D$7:$D$1455,MATCH(B297,Historical!$B$7:$B$1455,0))=0,"n/a",(INDEX(Historical!$C$7:$C$1455,MATCH(B297,Historical!$B$7:$B$1455,0))/INDEX(Historical!$D$7:$D$1455,MATCH(B297,Historical!$B$7:$B$1455,0))-1)*100)</f>
        <v>5.8823529411764497</v>
      </c>
      <c r="T297" s="824">
        <f>IF(INDEX(Historical!$F$7:$F$1455,MATCH(B297,Historical!$B$7:$B$1455,0))=0,"n/a",((INDEX(Historical!$C$7:$C$1455,MATCH(B297,Historical!$B$7:$B$1455,0))/INDEX(Historical!$F$7:$F$1455,MATCH(B297,Historical!$B$7:$B$1455,0)))^(1/3)-1)*100)</f>
        <v>8.0983869874452274</v>
      </c>
      <c r="U297" s="824">
        <f>IF(INDEX(Historical!$I$7:$I$1455,MATCH(B297,Historical!$B$7:$B$1455,0))=0,"n/a",((INDEX(Historical!$C$7:$C$1455,MATCH(B297,Historical!$B$7:$B$1455,0))/INDEX(Historical!$I$7:$I$1455,MATCH(B297,Historical!$B$7:$B$1455,0)))^(1/5)-1)*100)</f>
        <v>8.4471771197698544</v>
      </c>
      <c r="V297" s="824">
        <f>IF(INDEX(Historical!$O$7:$O$1455,MATCH(B297,Historical!$B$7:$B$1455,0))=0,"n/a",((INDEX(Historical!$C$7:$C$1455,MATCH(B297,Historical!$B$7:$B$1455,0))/INDEX(Historical!$O$7:$O$1455,MATCH(B297,Historical!$B$7:$B$1455,0)))^(1/10)-1)*100)</f>
        <v>-10.404154015923783</v>
      </c>
      <c r="W297" s="825" t="str">
        <f>IF(OR(U297&lt;=0,U297="n/a",V297&lt;=0,V297="n/a"),"n/a",U297/V297)</f>
        <v>n/a</v>
      </c>
      <c r="X297" s="826">
        <f>IF(OR(AJ297&lt;=0,AJ297="n/a",U297&lt;=0,U297="n/a"),"n/a",U297/AJ297)</f>
        <v>0.41407730979263996</v>
      </c>
      <c r="Y297" s="780"/>
      <c r="Z297" s="766">
        <f>IF(OR(AC297&lt;0.01,AC297="n/a"),"n/a",M297/AC297*100)</f>
        <v>41.884816753926707</v>
      </c>
      <c r="AA297" s="1042">
        <f>IF(OR(AC297&lt;0.01,AC297="n/a"),"n/a",I297/AC297)</f>
        <v>15.020942408376964</v>
      </c>
      <c r="AB297" s="1043">
        <v>12</v>
      </c>
      <c r="AC297" s="1021">
        <v>1.91</v>
      </c>
      <c r="AD297" s="1021">
        <v>2.5</v>
      </c>
      <c r="AE297" s="1021">
        <v>4.96</v>
      </c>
      <c r="AF297" s="1021">
        <v>1.44</v>
      </c>
      <c r="AG297" s="1021">
        <v>9</v>
      </c>
      <c r="AH297" s="1021">
        <v>17</v>
      </c>
      <c r="AI297" s="1021">
        <v>13.63</v>
      </c>
      <c r="AJ297" s="1021">
        <v>20.399999999999999</v>
      </c>
      <c r="AK297" s="1021">
        <v>6</v>
      </c>
      <c r="AL297" s="1034">
        <v>1400</v>
      </c>
      <c r="AM297" s="1028">
        <v>5.0999999999999996</v>
      </c>
      <c r="AN297" s="1021">
        <v>0.23</v>
      </c>
      <c r="AO297" s="868">
        <f>IF(U297="n/a","n/a",IF(AA297&lt;0,"n/a",IF(AA297="n/a","n/a",J297+U297-AA297)))</f>
        <v>-3.785337264905472</v>
      </c>
      <c r="AP297" s="869">
        <f>IF(U297="n/a","n/a",J297+U297)</f>
        <v>11.235605143471492</v>
      </c>
      <c r="AQ297" s="1044">
        <f>IF(OR(AC297&lt;0.01,AF297="n/a"),"n/a",(I297/SQRT(22.5*AC297*(I297/AF297))-1)*100)</f>
        <v>-1.9520365261916583</v>
      </c>
      <c r="AR297" s="766">
        <f>INDEX(Historical!$C$7:$C$1455,MATCH(B297,Historical!$B$7:$B$1455,0))*IF(AH297="n/a",1.03,IF(AH297&lt;0,1.01,IF(AH297&gt;10,1.1,(1+AH297/100))))</f>
        <v>0.79200000000000004</v>
      </c>
      <c r="AS297" s="1042">
        <f>IF($AI297="n/a",1.03*AR297,IF($AI297&lt;0,1.01*AR297,IF($AI297&gt;10,1.1*AR297,(1+$AI297/100)*AR297)))</f>
        <v>0.87120000000000009</v>
      </c>
      <c r="AT297" s="1042">
        <f>IF($AK297="n/a",1.03*AS297,IF($AK297&lt;0,1.01*AS297,IF($AK297&gt;10,1.1*AS297,(1+$AK297/100)*AS297)))</f>
        <v>0.92347200000000018</v>
      </c>
      <c r="AU297" s="1042">
        <f>IF($AK297="n/a",1.03*AT297,IF($AK297&lt;0,1.01*AT297,IF($AK297&gt;10,1.1*AT297,(1+$AK297/100)*AT297)))</f>
        <v>0.97888032000000025</v>
      </c>
      <c r="AV297" s="1042">
        <f>IF($AK297="n/a",1.03*AU297,IF($AK297&lt;0,1.01*AU297,IF($AK297&gt;10,1.1*AU297,(1+$AK297/100)*AU297)))</f>
        <v>1.0376131392000003</v>
      </c>
      <c r="AW297" s="766">
        <f>SUM(AR297:AV297)</f>
        <v>4.6031654592000013</v>
      </c>
      <c r="AX297" s="877">
        <f>AW297/I297*100</f>
        <v>16.044494455210877</v>
      </c>
      <c r="AY297" s="1212">
        <v>0.99</v>
      </c>
      <c r="AZ297" s="1028">
        <v>7.82</v>
      </c>
      <c r="BA297" s="1028">
        <v>-13.71</v>
      </c>
      <c r="BB297" s="1028">
        <v>-1.1100000000000001</v>
      </c>
      <c r="BC297" s="1028">
        <v>-6.74</v>
      </c>
      <c r="BE297" s="721">
        <v>2014</v>
      </c>
      <c r="BF297" s="1057">
        <f>IF(BE297&gt;2008,0,IF(BE297&gt;2001,1,IF(BE297&gt;1990,2,IF(BE297&gt;1980,3,IF(BE297&gt;1973,4,IF(BE297&gt;1970,5,IF(BE297&gt;1960,6,IF(BE297&gt;1958,7,IF(BE297&gt;1953,8,9)))))))))</f>
        <v>0</v>
      </c>
    </row>
    <row r="298" spans="1:58" ht="11.25" customHeight="1" x14ac:dyDescent="0.2">
      <c r="A298" s="1027" t="s">
        <v>1200</v>
      </c>
      <c r="B298" s="1031" t="s">
        <v>1201</v>
      </c>
      <c r="C298" s="1181" t="s">
        <v>109</v>
      </c>
      <c r="D298" s="1181" t="s">
        <v>4434</v>
      </c>
      <c r="E298" s="857">
        <v>6</v>
      </c>
      <c r="F298" s="1245">
        <v>664</v>
      </c>
      <c r="G298" s="1018" t="s">
        <v>107</v>
      </c>
      <c r="H298" s="1018" t="s">
        <v>107</v>
      </c>
      <c r="I298" s="1030">
        <v>21.45</v>
      </c>
      <c r="J298" s="766">
        <f>(M298/I298)*100</f>
        <v>2.6107226107226111</v>
      </c>
      <c r="K298" s="1033">
        <v>0.14000000000000001</v>
      </c>
      <c r="L298" s="1043">
        <v>4</v>
      </c>
      <c r="M298" s="756">
        <f>K298*L298</f>
        <v>0.56000000000000005</v>
      </c>
      <c r="N298" s="1026" t="s">
        <v>108</v>
      </c>
      <c r="O298" s="860">
        <v>0.13</v>
      </c>
      <c r="P298" s="1016">
        <v>43133</v>
      </c>
      <c r="Q298" s="1016">
        <v>43146</v>
      </c>
      <c r="R298" s="756">
        <f>(K298-O298)/O298*100</f>
        <v>7.6923076923076987</v>
      </c>
      <c r="S298" s="824">
        <f>IF(INDEX(Historical!$D$7:$D$1455,MATCH(B298,Historical!$B$7:$B$1455,0))=0,"n/a",(INDEX(Historical!$C$7:$C$1455,MATCH(B298,Historical!$B$7:$B$1455,0))/INDEX(Historical!$D$7:$D$1455,MATCH(B298,Historical!$B$7:$B$1455,0))-1)*100)</f>
        <v>8.3333333333333481</v>
      </c>
      <c r="T298" s="824">
        <f>IF(INDEX(Historical!$F$7:$F$1455,MATCH(B298,Historical!$B$7:$B$1455,0))=0,"n/a",((INDEX(Historical!$C$7:$C$1455,MATCH(B298,Historical!$B$7:$B$1455,0))/INDEX(Historical!$F$7:$F$1455,MATCH(B298,Historical!$B$7:$B$1455,0)))^(1/3)-1)*100)</f>
        <v>7.3786693294802586</v>
      </c>
      <c r="U298" s="824">
        <f>IF(INDEX(Historical!$I$7:$I$1455,MATCH(B298,Historical!$B$7:$B$1455,0))=0,"n/a",((INDEX(Historical!$C$7:$C$1455,MATCH(B298,Historical!$B$7:$B$1455,0))/INDEX(Historical!$I$7:$I$1455,MATCH(B298,Historical!$B$7:$B$1455,0)))^(1/5)-1)*100)</f>
        <v>30.009492078866451</v>
      </c>
      <c r="V298" s="824">
        <f>IF(INDEX(Historical!$O$7:$O$1455,MATCH(B298,Historical!$B$7:$B$1455,0))=0,"n/a",((INDEX(Historical!$C$7:$C$1455,MATCH(B298,Historical!$B$7:$B$1455,0))/INDEX(Historical!$O$7:$O$1455,MATCH(B298,Historical!$B$7:$B$1455,0)))^(1/10)-1)*100)</f>
        <v>15.093107438043196</v>
      </c>
      <c r="W298" s="825">
        <f>IF(OR(U298&lt;=0,U298="n/a",V298&lt;=0,V298="n/a"),"n/a",U298/V298)</f>
        <v>1.9882911588653707</v>
      </c>
      <c r="X298" s="826" t="str">
        <f>IF(OR(AJ298&lt;=0,AJ298="n/a",U298&lt;=0,U298="n/a"),"n/a",U298/AJ298)</f>
        <v>n/a</v>
      </c>
      <c r="Y298" s="780"/>
      <c r="Z298" s="766">
        <f>IF(OR(AC298&lt;0.01,AC298="n/a"),"n/a",M298/AC298*100)</f>
        <v>29.015544041450781</v>
      </c>
      <c r="AA298" s="1042">
        <f>IF(OR(AC298&lt;0.01,AC298="n/a"),"n/a",I298/AC298)</f>
        <v>11.1139896373057</v>
      </c>
      <c r="AB298" s="1043">
        <v>12</v>
      </c>
      <c r="AC298" s="1021">
        <v>1.93</v>
      </c>
      <c r="AD298" s="1021">
        <v>1.39</v>
      </c>
      <c r="AE298" s="1021">
        <v>2.13</v>
      </c>
      <c r="AF298" s="1021">
        <v>1.05</v>
      </c>
      <c r="AG298" s="1021">
        <v>9.3000000000000007</v>
      </c>
      <c r="AH298" s="1021">
        <v>-16.2</v>
      </c>
      <c r="AI298" s="1021">
        <v>9.98</v>
      </c>
      <c r="AJ298" s="1021">
        <v>-2.7</v>
      </c>
      <c r="AK298" s="1021">
        <v>8</v>
      </c>
      <c r="AL298" s="1034">
        <v>183.4</v>
      </c>
      <c r="AM298" s="1028">
        <v>3.2</v>
      </c>
      <c r="AN298" s="1021">
        <v>0.19</v>
      </c>
      <c r="AO298" s="868">
        <f>IF(U298="n/a","n/a",IF(AA298&lt;0,"n/a",IF(AA298="n/a","n/a",J298+U298-AA298)))</f>
        <v>21.506225052283362</v>
      </c>
      <c r="AP298" s="869">
        <f>IF(U298="n/a","n/a",J298+U298)</f>
        <v>32.620214689589062</v>
      </c>
      <c r="AQ298" s="1044">
        <f>IF(OR(AC298&lt;0.01,AF298="n/a"),"n/a",(I298/SQRT(22.5*AC298*(I298/AF298))-1)*100)</f>
        <v>-27.982443130793953</v>
      </c>
      <c r="AR298" s="766">
        <f>INDEX(Historical!$C$7:$C$1455,MATCH(B298,Historical!$B$7:$B$1455,0))*IF(AH298="n/a",1.03,IF(AH298&lt;0,1.01,IF(AH298&gt;10,1.1,(1+AH298/100))))</f>
        <v>0.5252</v>
      </c>
      <c r="AS298" s="1042">
        <f>IF($AI298="n/a",1.03*AR298,IF($AI298&lt;0,1.01*AR298,IF($AI298&gt;10,1.1*AR298,(1+$AI298/100)*AR298)))</f>
        <v>0.57761496000000001</v>
      </c>
      <c r="AT298" s="1042">
        <f>IF($AK298="n/a",1.03*AS298,IF($AK298&lt;0,1.01*AS298,IF($AK298&gt;10,1.1*AS298,(1+$AK298/100)*AS298)))</f>
        <v>0.62382415680000003</v>
      </c>
      <c r="AU298" s="1042">
        <f>IF($AK298="n/a",1.03*AT298,IF($AK298&lt;0,1.01*AT298,IF($AK298&gt;10,1.1*AT298,(1+$AK298/100)*AT298)))</f>
        <v>0.67373008934400003</v>
      </c>
      <c r="AV298" s="1042">
        <f>IF($AK298="n/a",1.03*AU298,IF($AK298&lt;0,1.01*AU298,IF($AK298&gt;10,1.1*AU298,(1+$AK298/100)*AU298)))</f>
        <v>0.72762849649152006</v>
      </c>
      <c r="AW298" s="766">
        <f>SUM(AR298:AV298)</f>
        <v>3.1279977026355201</v>
      </c>
      <c r="AX298" s="877">
        <f>AW298/I298*100</f>
        <v>14.582739872426668</v>
      </c>
      <c r="AY298" s="1212">
        <v>0.77</v>
      </c>
      <c r="AZ298" s="1028">
        <v>9.7199999999999989</v>
      </c>
      <c r="BA298" s="1028">
        <v>-20.41</v>
      </c>
      <c r="BB298" s="1028">
        <v>0.45999999999999996</v>
      </c>
      <c r="BC298" s="1028">
        <v>-10.37</v>
      </c>
      <c r="BE298" s="721">
        <v>2013</v>
      </c>
      <c r="BF298" s="1057">
        <f>IF(BE298&gt;2008,0,IF(BE298&gt;2001,1,IF(BE298&gt;1990,2,IF(BE298&gt;1980,3,IF(BE298&gt;1973,4,IF(BE298&gt;1970,5,IF(BE298&gt;1960,6,IF(BE298&gt;1958,7,IF(BE298&gt;1953,8,9)))))))))</f>
        <v>0</v>
      </c>
    </row>
    <row r="299" spans="1:58" ht="11.25" customHeight="1" x14ac:dyDescent="0.2">
      <c r="A299" s="1027" t="s">
        <v>1202</v>
      </c>
      <c r="B299" s="1031" t="s">
        <v>1203</v>
      </c>
      <c r="C299" s="1181" t="s">
        <v>109</v>
      </c>
      <c r="D299" s="1181" t="s">
        <v>4434</v>
      </c>
      <c r="E299" s="857">
        <v>7</v>
      </c>
      <c r="F299" s="1245">
        <v>616</v>
      </c>
      <c r="G299" s="1051" t="s">
        <v>38</v>
      </c>
      <c r="H299" s="1051" t="s">
        <v>38</v>
      </c>
      <c r="I299" s="1030">
        <v>34.770000000000003</v>
      </c>
      <c r="J299" s="766">
        <f>(M299/I299)*100</f>
        <v>2.4158757549611729</v>
      </c>
      <c r="K299" s="1033">
        <v>0.21</v>
      </c>
      <c r="L299" s="1043">
        <v>4</v>
      </c>
      <c r="M299" s="756">
        <f>K299*L299</f>
        <v>0.84</v>
      </c>
      <c r="N299" s="1026" t="s">
        <v>239</v>
      </c>
      <c r="O299" s="860">
        <v>0.18</v>
      </c>
      <c r="P299" s="1016">
        <v>43314</v>
      </c>
      <c r="Q299" s="1016">
        <v>43329</v>
      </c>
      <c r="R299" s="756">
        <f>(K299-O299)/O299*100</f>
        <v>16.666666666666664</v>
      </c>
      <c r="S299" s="824">
        <f>IF(INDEX(Historical!$D$7:$D$1455,MATCH(B299,Historical!$B$7:$B$1455,0))=0,"n/a",(INDEX(Historical!$C$7:$C$1455,MATCH(B299,Historical!$B$7:$B$1455,0))/INDEX(Historical!$D$7:$D$1455,MATCH(B299,Historical!$B$7:$B$1455,0))-1)*100)</f>
        <v>13.33333333333333</v>
      </c>
      <c r="T299" s="824">
        <f>IF(INDEX(Historical!$F$7:$F$1455,MATCH(B299,Historical!$B$7:$B$1455,0))=0,"n/a",((INDEX(Historical!$C$7:$C$1455,MATCH(B299,Historical!$B$7:$B$1455,0))/INDEX(Historical!$F$7:$F$1455,MATCH(B299,Historical!$B$7:$B$1455,0)))^(1/3)-1)*100)</f>
        <v>10.793165135089279</v>
      </c>
      <c r="U299" s="824">
        <f>IF(INDEX(Historical!$I$7:$I$1455,MATCH(B299,Historical!$B$7:$B$1455,0))=0,"n/a",((INDEX(Historical!$C$7:$C$1455,MATCH(B299,Historical!$B$7:$B$1455,0))/INDEX(Historical!$I$7:$I$1455,MATCH(B299,Historical!$B$7:$B$1455,0)))^(1/5)-1)*100)</f>
        <v>9.5993785007892249</v>
      </c>
      <c r="V299" s="824">
        <f>IF(INDEX(Historical!$O$7:$O$1455,MATCH(B299,Historical!$B$7:$B$1455,0))=0,"n/a",((INDEX(Historical!$C$7:$C$1455,MATCH(B299,Historical!$B$7:$B$1455,0))/INDEX(Historical!$O$7:$O$1455,MATCH(B299,Historical!$B$7:$B$1455,0)))^(1/10)-1)*100)</f>
        <v>-4.5208562299941075</v>
      </c>
      <c r="W299" s="825" t="str">
        <f>IF(OR(U299&lt;=0,U299="n/a",V299&lt;=0,V299="n/a"),"n/a",U299/V299)</f>
        <v>n/a</v>
      </c>
      <c r="X299" s="826">
        <f>IF(OR(AJ299&lt;=0,AJ299="n/a",U299&lt;=0,U299="n/a"),"n/a",U299/AJ299)</f>
        <v>2.3998446251973062</v>
      </c>
      <c r="Y299" s="777"/>
      <c r="Z299" s="766">
        <f>IF(OR(AC299&lt;0.01,AC299="n/a"),"n/a",M299/AC299*100)</f>
        <v>42.857142857142854</v>
      </c>
      <c r="AA299" s="1042">
        <f>IF(OR(AC299&lt;0.01,AC299="n/a"),"n/a",I299/AC299)</f>
        <v>17.739795918367349</v>
      </c>
      <c r="AB299" s="1043">
        <v>12</v>
      </c>
      <c r="AC299" s="1021">
        <v>1.96</v>
      </c>
      <c r="AD299" s="1021">
        <v>3.54</v>
      </c>
      <c r="AE299" s="1021">
        <v>5.75</v>
      </c>
      <c r="AF299" s="1021">
        <v>1.7</v>
      </c>
      <c r="AG299" s="1021">
        <v>8.2000000000000011</v>
      </c>
      <c r="AH299" s="1021">
        <v>13.5</v>
      </c>
      <c r="AI299" s="1021">
        <v>1.34</v>
      </c>
      <c r="AJ299" s="1021">
        <v>4</v>
      </c>
      <c r="AK299" s="1021">
        <v>5</v>
      </c>
      <c r="AL299" s="1034">
        <v>555.97</v>
      </c>
      <c r="AM299" s="1028">
        <v>1.4000000000000001</v>
      </c>
      <c r="AN299" s="1021">
        <v>0</v>
      </c>
      <c r="AO299" s="868">
        <f>IF(U299="n/a","n/a",IF(AA299&lt;0,"n/a",IF(AA299="n/a","n/a",J299+U299-AA299)))</f>
        <v>-5.7245416626169519</v>
      </c>
      <c r="AP299" s="869">
        <f>IF(U299="n/a","n/a",J299+U299)</f>
        <v>12.015254255750397</v>
      </c>
      <c r="AQ299" s="1044">
        <f>IF(OR(AC299&lt;0.01,AF299="n/a"),"n/a",(I299/SQRT(22.5*AC299*(I299/AF299))-1)*100)</f>
        <v>15.773059735606099</v>
      </c>
      <c r="AR299" s="766">
        <f>INDEX(Historical!$C$7:$C$1455,MATCH(B299,Historical!$B$7:$B$1455,0))*IF(AH299="n/a",1.03,IF(AH299&lt;0,1.01,IF(AH299&gt;10,1.1,(1+AH299/100))))</f>
        <v>0.748</v>
      </c>
      <c r="AS299" s="1042">
        <f>IF($AI299="n/a",1.03*AR299,IF($AI299&lt;0,1.01*AR299,IF($AI299&gt;10,1.1*AR299,(1+$AI299/100)*AR299)))</f>
        <v>0.75802320000000001</v>
      </c>
      <c r="AT299" s="1042">
        <f>IF($AK299="n/a",1.03*AS299,IF($AK299&lt;0,1.01*AS299,IF($AK299&gt;10,1.1*AS299,(1+$AK299/100)*AS299)))</f>
        <v>0.79592436</v>
      </c>
      <c r="AU299" s="1042">
        <f>IF($AK299="n/a",1.03*AT299,IF($AK299&lt;0,1.01*AT299,IF($AK299&gt;10,1.1*AT299,(1+$AK299/100)*AT299)))</f>
        <v>0.83572057799999999</v>
      </c>
      <c r="AV299" s="1042">
        <f>IF($AK299="n/a",1.03*AU299,IF($AK299&lt;0,1.01*AU299,IF($AK299&gt;10,1.1*AU299,(1+$AK299/100)*AU299)))</f>
        <v>0.87750660690000004</v>
      </c>
      <c r="AW299" s="766">
        <f>SUM(AR299:AV299)</f>
        <v>4.0151747449000004</v>
      </c>
      <c r="AX299" s="877">
        <f>AW299/I299*100</f>
        <v>11.547813473971814</v>
      </c>
      <c r="AY299" s="1212">
        <v>0.53</v>
      </c>
      <c r="AZ299" s="1028">
        <v>36.74</v>
      </c>
      <c r="BA299" s="1028">
        <v>-3.66</v>
      </c>
      <c r="BB299" s="1028">
        <v>2.59</v>
      </c>
      <c r="BC299" s="1028">
        <v>7.1400000000000006</v>
      </c>
      <c r="BE299" s="721">
        <v>2012</v>
      </c>
      <c r="BF299" s="1057">
        <f>IF(BE299&gt;2008,0,IF(BE299&gt;2001,1,IF(BE299&gt;1990,2,IF(BE299&gt;1980,3,IF(BE299&gt;1973,4,IF(BE299&gt;1970,5,IF(BE299&gt;1960,6,IF(BE299&gt;1958,7,IF(BE299&gt;1953,8,9)))))))))</f>
        <v>0</v>
      </c>
    </row>
    <row r="300" spans="1:58" ht="11.25" customHeight="1" x14ac:dyDescent="0.2">
      <c r="A300" s="1027" t="s">
        <v>1204</v>
      </c>
      <c r="B300" s="1031" t="s">
        <v>1205</v>
      </c>
      <c r="C300" s="1181" t="s">
        <v>109</v>
      </c>
      <c r="D300" s="1181" t="s">
        <v>4434</v>
      </c>
      <c r="E300" s="857">
        <v>6</v>
      </c>
      <c r="F300" s="1245">
        <v>662</v>
      </c>
      <c r="G300" s="1245" t="s">
        <v>38</v>
      </c>
      <c r="H300" s="1245" t="s">
        <v>38</v>
      </c>
      <c r="I300" s="1030">
        <v>23.48</v>
      </c>
      <c r="J300" s="766">
        <f>(M300/I300)*100</f>
        <v>1.7035775127768313</v>
      </c>
      <c r="K300" s="1033">
        <v>0.1</v>
      </c>
      <c r="L300" s="1043">
        <v>4</v>
      </c>
      <c r="M300" s="756">
        <f>K300*L300</f>
        <v>0.4</v>
      </c>
      <c r="N300" s="1026" t="s">
        <v>108</v>
      </c>
      <c r="O300" s="860">
        <v>0.09</v>
      </c>
      <c r="P300" s="714">
        <v>43131</v>
      </c>
      <c r="Q300" s="714">
        <v>43146</v>
      </c>
      <c r="R300" s="756">
        <f>(K300-O300)/O300*100</f>
        <v>11.111111111111121</v>
      </c>
      <c r="S300" s="824">
        <f>IF(INDEX(Historical!$D$7:$D$1455,MATCH(B300,Historical!$B$7:$B$1455,0))=0,"n/a",(INDEX(Historical!$C$7:$C$1455,MATCH(B300,Historical!$B$7:$B$1455,0))/INDEX(Historical!$D$7:$D$1455,MATCH(B300,Historical!$B$7:$B$1455,0))-1)*100)</f>
        <v>12.5</v>
      </c>
      <c r="T300" s="824">
        <f>IF(INDEX(Historical!$F$7:$F$1455,MATCH(B300,Historical!$B$7:$B$1455,0))=0,"n/a",((INDEX(Historical!$C$7:$C$1455,MATCH(B300,Historical!$B$7:$B$1455,0))/INDEX(Historical!$F$7:$F$1455,MATCH(B300,Historical!$B$7:$B$1455,0)))^(1/3)-1)*100)</f>
        <v>14.471424255333186</v>
      </c>
      <c r="U300" s="824">
        <f>IF(INDEX(Historical!$I$7:$I$1455,MATCH(B300,Historical!$B$7:$B$1455,0))=0,"n/a",((INDEX(Historical!$C$7:$C$1455,MATCH(B300,Historical!$B$7:$B$1455,0))/INDEX(Historical!$I$7:$I$1455,MATCH(B300,Historical!$B$7:$B$1455,0)))^(1/5)-1)*100)</f>
        <v>17.607902252467355</v>
      </c>
      <c r="V300" s="824">
        <f>IF(INDEX(Historical!$O$7:$O$1455,MATCH(B300,Historical!$B$7:$B$1455,0))=0,"n/a",((INDEX(Historical!$C$7:$C$1455,MATCH(B300,Historical!$B$7:$B$1455,0))/INDEX(Historical!$O$7:$O$1455,MATCH(B300,Historical!$B$7:$B$1455,0)))^(1/10)-1)*100)</f>
        <v>2.9186008964760646</v>
      </c>
      <c r="W300" s="825">
        <f>IF(OR(U300&lt;=0,U300="n/a",V300&lt;=0,V300="n/a"),"n/a",U300/V300)</f>
        <v>6.0329941903763675</v>
      </c>
      <c r="X300" s="826">
        <f>IF(OR(AJ300&lt;=0,AJ300="n/a",U300&lt;=0,U300="n/a"),"n/a",U300/AJ300)</f>
        <v>3.5215804504934711</v>
      </c>
      <c r="Y300" s="781"/>
      <c r="Z300" s="766">
        <f>IF(OR(AC300&lt;0.01,AC300="n/a"),"n/a",M300/AC300*100)</f>
        <v>29.850746268656714</v>
      </c>
      <c r="AA300" s="1042">
        <f>IF(OR(AC300&lt;0.01,AC300="n/a"),"n/a",I300/AC300)</f>
        <v>17.522388059701491</v>
      </c>
      <c r="AB300" s="1043">
        <v>12</v>
      </c>
      <c r="AC300" s="1021">
        <v>1.34</v>
      </c>
      <c r="AD300" s="1021" t="s">
        <v>138</v>
      </c>
      <c r="AE300" s="1021">
        <v>4.67</v>
      </c>
      <c r="AF300" s="1021">
        <v>1.65</v>
      </c>
      <c r="AG300" s="1021">
        <v>8.5</v>
      </c>
      <c r="AH300" s="1021">
        <v>2.4</v>
      </c>
      <c r="AI300" s="1021">
        <v>3.58</v>
      </c>
      <c r="AJ300" s="1021">
        <v>5</v>
      </c>
      <c r="AK300" s="1021" t="s">
        <v>138</v>
      </c>
      <c r="AL300" s="1034">
        <v>176.8</v>
      </c>
      <c r="AM300" s="1028">
        <v>3</v>
      </c>
      <c r="AN300" s="1021">
        <v>0.14000000000000001</v>
      </c>
      <c r="AO300" s="868">
        <f>IF(U300="n/a","n/a",IF(AA300&lt;0,"n/a",IF(AA300="n/a","n/a",J300+U300-AA300)))</f>
        <v>1.7890917055426954</v>
      </c>
      <c r="AP300" s="869">
        <f>IF(U300="n/a","n/a",J300+U300)</f>
        <v>19.311479765244187</v>
      </c>
      <c r="AQ300" s="1044">
        <f>IF(OR(AC300&lt;0.01,AF300="n/a"),"n/a",(I300/SQRT(22.5*AC300*(I300/AF300))-1)*100)</f>
        <v>13.356743265590932</v>
      </c>
      <c r="AR300" s="766">
        <f>INDEX(Historical!$C$7:$C$1455,MATCH(B300,Historical!$B$7:$B$1455,0))*IF(AH300="n/a",1.03,IF(AH300&lt;0,1.01,IF(AH300&gt;10,1.1,(1+AH300/100))))</f>
        <v>0.36863999999999997</v>
      </c>
      <c r="AS300" s="1042">
        <f>IF($AI300="n/a",1.03*AR300,IF($AI300&lt;0,1.01*AR300,IF($AI300&gt;10,1.1*AR300,(1+$AI300/100)*AR300)))</f>
        <v>0.38183731199999998</v>
      </c>
      <c r="AT300" s="1042">
        <f>IF($AK300="n/a",1.03*AS300,IF($AK300&lt;0,1.01*AS300,IF($AK300&gt;10,1.1*AS300,(1+$AK300/100)*AS300)))</f>
        <v>0.39329243135999997</v>
      </c>
      <c r="AU300" s="1042">
        <f>IF($AK300="n/a",1.03*AT300,IF($AK300&lt;0,1.01*AT300,IF($AK300&gt;10,1.1*AT300,(1+$AK300/100)*AT300)))</f>
        <v>0.40509120430079998</v>
      </c>
      <c r="AV300" s="1042">
        <f>IF($AK300="n/a",1.03*AU300,IF($AK300&lt;0,1.01*AU300,IF($AK300&gt;10,1.1*AU300,(1+$AK300/100)*AU300)))</f>
        <v>0.41724394042982399</v>
      </c>
      <c r="AW300" s="766">
        <f>SUM(AR300:AV300)</f>
        <v>1.9661048880906238</v>
      </c>
      <c r="AX300" s="877">
        <f>AW300/I300*100</f>
        <v>8.3735301877794868</v>
      </c>
      <c r="AY300" s="1212">
        <v>0.62</v>
      </c>
      <c r="AZ300" s="1028">
        <v>15.49</v>
      </c>
      <c r="BA300" s="1028">
        <v>-10.549999999999999</v>
      </c>
      <c r="BB300" s="1028">
        <v>2.56</v>
      </c>
      <c r="BC300" s="1028">
        <v>-0.71000000000000008</v>
      </c>
      <c r="BE300" s="721">
        <v>2013</v>
      </c>
      <c r="BF300" s="1057">
        <f>IF(BE300&gt;2008,0,IF(BE300&gt;2001,1,IF(BE300&gt;1990,2,IF(BE300&gt;1980,3,IF(BE300&gt;1973,4,IF(BE300&gt;1970,5,IF(BE300&gt;1960,6,IF(BE300&gt;1958,7,IF(BE300&gt;1953,8,9)))))))))</f>
        <v>0</v>
      </c>
    </row>
    <row r="301" spans="1:58" ht="11.25" customHeight="1" x14ac:dyDescent="0.2">
      <c r="A301" s="1027" t="s">
        <v>1206</v>
      </c>
      <c r="B301" s="1031" t="s">
        <v>1207</v>
      </c>
      <c r="C301" s="1181" t="s">
        <v>109</v>
      </c>
      <c r="D301" s="1181" t="s">
        <v>4426</v>
      </c>
      <c r="E301" s="857">
        <v>8</v>
      </c>
      <c r="F301" s="1245">
        <v>513</v>
      </c>
      <c r="G301" s="1245" t="s">
        <v>38</v>
      </c>
      <c r="H301" s="1245" t="s">
        <v>38</v>
      </c>
      <c r="I301" s="1030">
        <v>28.18</v>
      </c>
      <c r="J301" s="766">
        <f>(M301/I301)*100</f>
        <v>2.4130589070262598</v>
      </c>
      <c r="K301" s="1033">
        <v>0.17</v>
      </c>
      <c r="L301" s="1043">
        <v>4</v>
      </c>
      <c r="M301" s="756">
        <f>K301*L301</f>
        <v>0.68</v>
      </c>
      <c r="N301" s="1026" t="s">
        <v>438</v>
      </c>
      <c r="O301" s="864">
        <v>0.15</v>
      </c>
      <c r="P301" s="1016">
        <v>43328</v>
      </c>
      <c r="Q301" s="1016">
        <v>43336</v>
      </c>
      <c r="R301" s="756">
        <f>(K301-O301)/O301*100</f>
        <v>13.333333333333346</v>
      </c>
      <c r="S301" s="824">
        <f>IF(INDEX(Historical!$D$7:$D$1455,MATCH(B301,Historical!$B$7:$B$1455,0))=0,"n/a",(INDEX(Historical!$C$7:$C$1455,MATCH(B301,Historical!$B$7:$B$1455,0))/INDEX(Historical!$D$7:$D$1455,MATCH(B301,Historical!$B$7:$B$1455,0))-1)*100)</f>
        <v>13.636363636363647</v>
      </c>
      <c r="T301" s="824">
        <f>IF(INDEX(Historical!$F$7:$F$1455,MATCH(B301,Historical!$B$7:$B$1455,0))=0,"n/a",((INDEX(Historical!$C$7:$C$1455,MATCH(B301,Historical!$B$7:$B$1455,0))/INDEX(Historical!$F$7:$F$1455,MATCH(B301,Historical!$B$7:$B$1455,0)))^(1/3)-1)*100)</f>
        <v>16.960709528514649</v>
      </c>
      <c r="U301" s="824">
        <f>IF(INDEX(Historical!$I$7:$I$1455,MATCH(B301,Historical!$B$7:$B$1455,0))=0,"n/a",((INDEX(Historical!$C$7:$C$1455,MATCH(B301,Historical!$B$7:$B$1455,0))/INDEX(Historical!$I$7:$I$1455,MATCH(B301,Historical!$B$7:$B$1455,0)))^(1/5)-1)*100)</f>
        <v>37.972966146121493</v>
      </c>
      <c r="V301" s="824">
        <f>IF(INDEX(Historical!$O$7:$O$1455,MATCH(B301,Historical!$B$7:$B$1455,0))=0,"n/a",((INDEX(Historical!$C$7:$C$1455,MATCH(B301,Historical!$B$7:$B$1455,0))/INDEX(Historical!$O$7:$O$1455,MATCH(B301,Historical!$B$7:$B$1455,0)))^(1/10)-1)*100)</f>
        <v>0</v>
      </c>
      <c r="W301" s="825" t="str">
        <f>IF(OR(U301&lt;=0,U301="n/a",V301&lt;=0,V301="n/a"),"n/a",U301/V301)</f>
        <v>n/a</v>
      </c>
      <c r="X301" s="826">
        <f>IF(OR(AJ301&lt;=0,AJ301="n/a",U301&lt;=0,U301="n/a"),"n/a",U301/AJ301)</f>
        <v>3.0623359795259266</v>
      </c>
      <c r="Y301" s="792" t="s">
        <v>4044</v>
      </c>
      <c r="Z301" s="766">
        <f>IF(OR(AC301&lt;0.01,AC301="n/a"),"n/a",M301/AC301*100)</f>
        <v>31.775700934579437</v>
      </c>
      <c r="AA301" s="1042">
        <f>IF(OR(AC301&lt;0.01,AC301="n/a"),"n/a",I301/AC301)</f>
        <v>13.16822429906542</v>
      </c>
      <c r="AB301" s="1043">
        <v>12</v>
      </c>
      <c r="AC301" s="1021">
        <v>2.14</v>
      </c>
      <c r="AD301" s="1021">
        <v>1.46</v>
      </c>
      <c r="AE301" s="1021">
        <v>4.7699999999999996</v>
      </c>
      <c r="AF301" s="1021">
        <v>1.46</v>
      </c>
      <c r="AG301" s="1021">
        <v>11.4</v>
      </c>
      <c r="AH301" s="1021">
        <v>1.4000000000000001</v>
      </c>
      <c r="AI301" s="1021">
        <v>3.46</v>
      </c>
      <c r="AJ301" s="1021">
        <v>12.4</v>
      </c>
      <c r="AK301" s="1021">
        <v>9</v>
      </c>
      <c r="AL301" s="1034">
        <v>570.92999999999995</v>
      </c>
      <c r="AM301" s="1028">
        <v>0.5</v>
      </c>
      <c r="AN301" s="1021">
        <v>0.09</v>
      </c>
      <c r="AO301" s="868">
        <f>IF(U301="n/a","n/a",IF(AA301&lt;0,"n/a",IF(AA301="n/a","n/a",J301+U301-AA301)))</f>
        <v>27.217800754082333</v>
      </c>
      <c r="AP301" s="869">
        <f>IF(U301="n/a","n/a",J301+U301)</f>
        <v>40.386025053147755</v>
      </c>
      <c r="AQ301" s="1044">
        <f>IF(OR(AC301&lt;0.01,AF301="n/a"),"n/a",(I301/SQRT(22.5*AC301*(I301/AF301))-1)*100)</f>
        <v>-7.5623754412726836</v>
      </c>
      <c r="AR301" s="766">
        <f>INDEX(Historical!$C$7:$C$1455,MATCH(B301,Historical!$B$7:$B$1455,0))*IF(AH301="n/a",1.03,IF(AH301&lt;0,1.01,IF(AH301&gt;10,1.1,(1+AH301/100))))</f>
        <v>1.014</v>
      </c>
      <c r="AS301" s="1042">
        <f>IF($AI301="n/a",1.03*AR301,IF($AI301&lt;0,1.01*AR301,IF($AI301&gt;10,1.1*AR301,(1+$AI301/100)*AR301)))</f>
        <v>1.0490843999999999</v>
      </c>
      <c r="AT301" s="1042">
        <f>IF($AK301="n/a",1.03*AS301,IF($AK301&lt;0,1.01*AS301,IF($AK301&gt;10,1.1*AS301,(1+$AK301/100)*AS301)))</f>
        <v>1.1435019959999999</v>
      </c>
      <c r="AU301" s="1042">
        <f>IF($AK301="n/a",1.03*AT301,IF($AK301&lt;0,1.01*AT301,IF($AK301&gt;10,1.1*AT301,(1+$AK301/100)*AT301)))</f>
        <v>1.24641717564</v>
      </c>
      <c r="AV301" s="1042">
        <f>IF($AK301="n/a",1.03*AU301,IF($AK301&lt;0,1.01*AU301,IF($AK301&gt;10,1.1*AU301,(1+$AK301/100)*AU301)))</f>
        <v>1.3585947214476002</v>
      </c>
      <c r="AW301" s="766">
        <f>SUM(AR301:AV301)</f>
        <v>5.8115982930876005</v>
      </c>
      <c r="AX301" s="877">
        <f>AW301/I301*100</f>
        <v>20.623130919402417</v>
      </c>
      <c r="AY301" s="1212">
        <v>0.75</v>
      </c>
      <c r="AZ301" s="1028">
        <v>10.549999999999999</v>
      </c>
      <c r="BA301" s="1028">
        <v>-19.489999999999998</v>
      </c>
      <c r="BB301" s="1028">
        <v>0.27999999999999997</v>
      </c>
      <c r="BC301" s="1028">
        <v>-6.4799999999999995</v>
      </c>
      <c r="BE301" s="721">
        <v>2011</v>
      </c>
      <c r="BF301" s="1057">
        <f>IF(BE301&gt;2008,0,IF(BE301&gt;2001,1,IF(BE301&gt;1990,2,IF(BE301&gt;1980,3,IF(BE301&gt;1973,4,IF(BE301&gt;1970,5,IF(BE301&gt;1960,6,IF(BE301&gt;1958,7,IF(BE301&gt;1953,8,9)))))))))</f>
        <v>0</v>
      </c>
    </row>
    <row r="302" spans="1:58" ht="11.25" customHeight="1" x14ac:dyDescent="0.2">
      <c r="A302" s="1037" t="s">
        <v>593</v>
      </c>
      <c r="B302" s="1031" t="s">
        <v>594</v>
      </c>
      <c r="C302" s="1181" t="s">
        <v>109</v>
      </c>
      <c r="D302" s="1181" t="s">
        <v>4434</v>
      </c>
      <c r="E302" s="857">
        <v>11</v>
      </c>
      <c r="F302" s="1245">
        <v>316</v>
      </c>
      <c r="G302" s="1245" t="s">
        <v>107</v>
      </c>
      <c r="H302" s="1245" t="s">
        <v>107</v>
      </c>
      <c r="I302" s="1030">
        <v>41.73</v>
      </c>
      <c r="J302" s="766">
        <f>(M302/I302)*100</f>
        <v>2.5880661394680091</v>
      </c>
      <c r="K302" s="1033">
        <v>0.27</v>
      </c>
      <c r="L302" s="1043">
        <v>4</v>
      </c>
      <c r="M302" s="756">
        <f>K302*L302</f>
        <v>1.08</v>
      </c>
      <c r="N302" s="1026" t="s">
        <v>242</v>
      </c>
      <c r="O302" s="864">
        <v>0.26</v>
      </c>
      <c r="P302" s="1016">
        <v>43370</v>
      </c>
      <c r="Q302" s="1016">
        <v>43385</v>
      </c>
      <c r="R302" s="756">
        <f>(K302-O302)/O302*100</f>
        <v>3.8461538461538494</v>
      </c>
      <c r="S302" s="824">
        <f>IF(INDEX(Historical!$D$7:$D$1455,MATCH(B302,Historical!$B$7:$B$1455,0))=0,"n/a",(INDEX(Historical!$C$7:$C$1455,MATCH(B302,Historical!$B$7:$B$1455,0))/INDEX(Historical!$D$7:$D$1455,MATCH(B302,Historical!$B$7:$B$1455,0))-1)*100)</f>
        <v>7.9365079365079527</v>
      </c>
      <c r="T302" s="824">
        <f>IF(INDEX(Historical!$F$7:$F$1455,MATCH(B302,Historical!$B$7:$B$1455,0))=0,"n/a",((INDEX(Historical!$C$7:$C$1455,MATCH(B302,Historical!$B$7:$B$1455,0))/INDEX(Historical!$F$7:$F$1455,MATCH(B302,Historical!$B$7:$B$1455,0)))^(1/3)-1)*100)</f>
        <v>11.541790311138712</v>
      </c>
      <c r="U302" s="824">
        <f>IF(INDEX(Historical!$I$7:$I$1455,MATCH(B302,Historical!$B$7:$B$1455,0))=0,"n/a",((INDEX(Historical!$C$7:$C$1455,MATCH(B302,Historical!$B$7:$B$1455,0))/INDEX(Historical!$I$7:$I$1455,MATCH(B302,Historical!$B$7:$B$1455,0)))^(1/5)-1)*100)</f>
        <v>14.369657557064141</v>
      </c>
      <c r="V302" s="824" t="str">
        <f>IF(INDEX(Historical!$O$7:$O$1455,MATCH(B302,Historical!$B$7:$B$1455,0))=0,"n/a",((INDEX(Historical!$C$7:$C$1455,MATCH(B302,Historical!$B$7:$B$1455,0))/INDEX(Historical!$O$7:$O$1455,MATCH(B302,Historical!$B$7:$B$1455,0)))^(1/10)-1)*100)</f>
        <v>n/a</v>
      </c>
      <c r="W302" s="825" t="str">
        <f>IF(OR(U302&lt;=0,U302="n/a",V302&lt;=0,V302="n/a"),"n/a",U302/V302)</f>
        <v>n/a</v>
      </c>
      <c r="X302" s="826" t="str">
        <f>IF(OR(AJ302&lt;=0,AJ302="n/a",U302&lt;=0,U302="n/a"),"n/a",U302/AJ302)</f>
        <v>n/a</v>
      </c>
      <c r="Y302" s="792" t="s">
        <v>4044</v>
      </c>
      <c r="Z302" s="766" t="str">
        <f>IF(OR(AC302&lt;0.01,AC302="n/a"),"n/a",M302/AC302*100)</f>
        <v>n/a</v>
      </c>
      <c r="AA302" s="1042" t="str">
        <f>IF(OR(AC302&lt;0.01,AC302="n/a"),"n/a",I302/AC302)</f>
        <v>n/a</v>
      </c>
      <c r="AB302" s="1043">
        <v>12</v>
      </c>
      <c r="AC302" s="1021" t="s">
        <v>138</v>
      </c>
      <c r="AD302" s="1021" t="s">
        <v>138</v>
      </c>
      <c r="AE302" s="1021" t="s">
        <v>138</v>
      </c>
      <c r="AF302" s="1021" t="s">
        <v>138</v>
      </c>
      <c r="AG302" s="1021" t="s">
        <v>138</v>
      </c>
      <c r="AH302" s="1021" t="s">
        <v>138</v>
      </c>
      <c r="AI302" s="1021" t="s">
        <v>138</v>
      </c>
      <c r="AJ302" s="1021" t="s">
        <v>138</v>
      </c>
      <c r="AK302" s="1021" t="s">
        <v>138</v>
      </c>
      <c r="AL302" s="1034" t="s">
        <v>138</v>
      </c>
      <c r="AM302" s="1028" t="s">
        <v>138</v>
      </c>
      <c r="AN302" s="1021" t="s">
        <v>138</v>
      </c>
      <c r="AO302" s="868" t="str">
        <f>IF(U302="n/a","n/a",IF(AA302&lt;0,"n/a",IF(AA302="n/a","n/a",J302+U302-AA302)))</f>
        <v>n/a</v>
      </c>
      <c r="AP302" s="869">
        <f>IF(U302="n/a","n/a",J302+U302)</f>
        <v>16.957723696532149</v>
      </c>
      <c r="AQ302" s="1044" t="str">
        <f>IF(OR(AC302&lt;0.01,AF302="n/a"),"n/a",(I302/SQRT(22.5*AC302*(I302/AF302))-1)*100)</f>
        <v>n/a</v>
      </c>
      <c r="AR302" s="766">
        <f>INDEX(Historical!$C$7:$C$1455,MATCH(B302,Historical!$B$7:$B$1455,0))*IF(AH302="n/a",1.03,IF(AH302&lt;0,1.01,IF(AH302&gt;10,1.1,(1+AH302/100))))</f>
        <v>1.4008</v>
      </c>
      <c r="AS302" s="1042">
        <f>IF($AI302="n/a",1.03*AR302,IF($AI302&lt;0,1.01*AR302,IF($AI302&gt;10,1.1*AR302,(1+$AI302/100)*AR302)))</f>
        <v>1.4428240000000001</v>
      </c>
      <c r="AT302" s="1042">
        <f>IF($AK302="n/a",1.03*AS302,IF($AK302&lt;0,1.01*AS302,IF($AK302&gt;10,1.1*AS302,(1+$AK302/100)*AS302)))</f>
        <v>1.48610872</v>
      </c>
      <c r="AU302" s="1042">
        <f>IF($AK302="n/a",1.03*AT302,IF($AK302&lt;0,1.01*AT302,IF($AK302&gt;10,1.1*AT302,(1+$AK302/100)*AT302)))</f>
        <v>1.5306919816000002</v>
      </c>
      <c r="AV302" s="1042">
        <f>IF($AK302="n/a",1.03*AU302,IF($AK302&lt;0,1.01*AU302,IF($AK302&gt;10,1.1*AU302,(1+$AK302/100)*AU302)))</f>
        <v>1.5766127410480002</v>
      </c>
      <c r="AW302" s="766">
        <f>SUM(AR302:AV302)</f>
        <v>7.4370374426480002</v>
      </c>
      <c r="AX302" s="877">
        <f>AW302/I302*100</f>
        <v>17.821800725252817</v>
      </c>
      <c r="AY302" s="1212" t="s">
        <v>138</v>
      </c>
      <c r="AZ302" s="1028" t="s">
        <v>138</v>
      </c>
      <c r="BA302" s="1028" t="s">
        <v>138</v>
      </c>
      <c r="BB302" s="1028" t="s">
        <v>138</v>
      </c>
      <c r="BC302" s="1028" t="s">
        <v>138</v>
      </c>
      <c r="BD302" s="1078" t="s">
        <v>4357</v>
      </c>
      <c r="BE302" s="721">
        <v>2008</v>
      </c>
      <c r="BF302" s="1057">
        <f>IF(BE302&gt;2008,0,IF(BE302&gt;2001,1,IF(BE302&gt;1990,2,IF(BE302&gt;1980,3,IF(BE302&gt;1973,4,IF(BE302&gt;1970,5,IF(BE302&gt;1960,6,IF(BE302&gt;1958,7,IF(BE302&gt;1953,8,9)))))))))</f>
        <v>1</v>
      </c>
    </row>
    <row r="303" spans="1:58" s="905" customFormat="1" ht="11.25" customHeight="1" x14ac:dyDescent="0.2">
      <c r="A303" s="760" t="s">
        <v>1210</v>
      </c>
      <c r="B303" s="914" t="s">
        <v>1211</v>
      </c>
      <c r="C303" s="1181" t="s">
        <v>109</v>
      </c>
      <c r="D303" s="1181" t="s">
        <v>4434</v>
      </c>
      <c r="E303" s="885">
        <v>8</v>
      </c>
      <c r="F303" s="1245">
        <v>499</v>
      </c>
      <c r="G303" s="1244" t="s">
        <v>107</v>
      </c>
      <c r="H303" s="1244" t="s">
        <v>107</v>
      </c>
      <c r="I303" s="886">
        <v>65.52</v>
      </c>
      <c r="J303" s="887">
        <f>(M303/I303)*100</f>
        <v>1.2820512820512819</v>
      </c>
      <c r="K303" s="888">
        <v>0.21</v>
      </c>
      <c r="L303" s="889">
        <v>4</v>
      </c>
      <c r="M303" s="890">
        <f>K303*L303</f>
        <v>0.84</v>
      </c>
      <c r="N303" s="891" t="s">
        <v>165</v>
      </c>
      <c r="O303" s="892">
        <v>0.19</v>
      </c>
      <c r="P303" s="893">
        <v>43265</v>
      </c>
      <c r="Q303" s="893">
        <v>43283</v>
      </c>
      <c r="R303" s="890">
        <f>(K303-O303)/O303*100</f>
        <v>10.52631578947368</v>
      </c>
      <c r="S303" s="824">
        <f>IF(INDEX(Historical!$D$7:$D$1455,MATCH(B303,Historical!$B$7:$B$1455,0))=0,"n/a",(INDEX(Historical!$C$7:$C$1455,MATCH(B303,Historical!$B$7:$B$1455,0))/INDEX(Historical!$D$7:$D$1455,MATCH(B303,Historical!$B$7:$B$1455,0))-1)*100)</f>
        <v>8.8235294117646959</v>
      </c>
      <c r="T303" s="824">
        <f>IF(INDEX(Historical!$F$7:$F$1455,MATCH(B303,Historical!$B$7:$B$1455,0))=0,"n/a",((INDEX(Historical!$C$7:$C$1455,MATCH(B303,Historical!$B$7:$B$1455,0))/INDEX(Historical!$F$7:$F$1455,MATCH(B303,Historical!$B$7:$B$1455,0)))^(1/3)-1)*100)</f>
        <v>11.07406172153178</v>
      </c>
      <c r="U303" s="824">
        <f>IF(INDEX(Historical!$I$7:$I$1455,MATCH(B303,Historical!$B$7:$B$1455,0))=0,"n/a",((INDEX(Historical!$C$7:$C$1455,MATCH(B303,Historical!$B$7:$B$1455,0))/INDEX(Historical!$I$7:$I$1455,MATCH(B303,Historical!$B$7:$B$1455,0)))^(1/5)-1)*100)</f>
        <v>8.5943244415670925</v>
      </c>
      <c r="V303" s="824">
        <f>IF(INDEX(Historical!$O$7:$O$1455,MATCH(B303,Historical!$B$7:$B$1455,0))=0,"n/a",((INDEX(Historical!$C$7:$C$1455,MATCH(B303,Historical!$B$7:$B$1455,0))/INDEX(Historical!$O$7:$O$1455,MATCH(B303,Historical!$B$7:$B$1455,0)))^(1/10)-1)*100)</f>
        <v>5.9969769186164035</v>
      </c>
      <c r="W303" s="894">
        <f>IF(OR(U303&lt;=0,U303="n/a",V303&lt;=0,V303="n/a"),"n/a",U303/V303)</f>
        <v>1.4331094746901141</v>
      </c>
      <c r="X303" s="895">
        <f>IF(OR(AJ303&lt;=0,AJ303="n/a",U303&lt;=0,U303="n/a"),"n/a",U303/AJ303)</f>
        <v>1.1308321633640912</v>
      </c>
      <c r="Y303" s="923"/>
      <c r="Z303" s="887">
        <f>IF(OR(AC303&lt;0.01,AC303="n/a"),"n/a",M303/AC303*100)</f>
        <v>40.38461538461538</v>
      </c>
      <c r="AA303" s="897">
        <f>IF(OR(AC303&lt;0.01,AC303="n/a"),"n/a",I303/AC303)</f>
        <v>31.499999999999996</v>
      </c>
      <c r="AB303" s="889">
        <v>12</v>
      </c>
      <c r="AC303" s="898">
        <v>2.08</v>
      </c>
      <c r="AD303" s="898">
        <v>3.15</v>
      </c>
      <c r="AE303" s="898">
        <v>15.79</v>
      </c>
      <c r="AF303" s="898">
        <v>4.45</v>
      </c>
      <c r="AG303" s="898">
        <v>15.299999999999999</v>
      </c>
      <c r="AH303" s="898">
        <v>7.1999999999999993</v>
      </c>
      <c r="AI303" s="898">
        <v>5.87</v>
      </c>
      <c r="AJ303" s="898">
        <v>7.6</v>
      </c>
      <c r="AK303" s="898">
        <v>10</v>
      </c>
      <c r="AL303" s="899">
        <v>4400</v>
      </c>
      <c r="AM303" s="900">
        <v>1.0999999999999999</v>
      </c>
      <c r="AN303" s="898">
        <v>0</v>
      </c>
      <c r="AO303" s="901">
        <f>IF(U303="n/a","n/a",IF(AA303&lt;0,"n/a",IF(AA303="n/a","n/a",J303+U303-AA303)))</f>
        <v>-21.623624276381623</v>
      </c>
      <c r="AP303" s="902">
        <f>IF(U303="n/a","n/a",J303+U303)</f>
        <v>9.8763757236183736</v>
      </c>
      <c r="AQ303" s="903">
        <f>IF(OR(AC303&lt;0.01,AF303="n/a"),"n/a",(I303/SQRT(22.5*AC303*(I303/AF303))-1)*100)</f>
        <v>149.59967948697371</v>
      </c>
      <c r="AR303" s="766">
        <f>INDEX(Historical!$C$7:$C$1455,MATCH(B303,Historical!$B$7:$B$1455,0))*IF(AH303="n/a",1.03,IF(AH303&lt;0,1.01,IF(AH303&gt;10,1.1,(1+AH303/100))))</f>
        <v>0.79327999999999999</v>
      </c>
      <c r="AS303" s="897">
        <f>IF($AI303="n/a",1.03*AR303,IF($AI303&lt;0,1.01*AR303,IF($AI303&gt;10,1.1*AR303,(1+$AI303/100)*AR303)))</f>
        <v>0.839845536</v>
      </c>
      <c r="AT303" s="897">
        <f>IF($AK303="n/a",1.03*AS303,IF($AK303&lt;0,1.01*AS303,IF($AK303&gt;10,1.1*AS303,(1+$AK303/100)*AS303)))</f>
        <v>0.92383008960000013</v>
      </c>
      <c r="AU303" s="897">
        <f>IF($AK303="n/a",1.03*AT303,IF($AK303&lt;0,1.01*AT303,IF($AK303&gt;10,1.1*AT303,(1+$AK303/100)*AT303)))</f>
        <v>1.0162130985600002</v>
      </c>
      <c r="AV303" s="897">
        <f>IF($AK303="n/a",1.03*AU303,IF($AK303&lt;0,1.01*AU303,IF($AK303&gt;10,1.1*AU303,(1+$AK303/100)*AU303)))</f>
        <v>1.1178344084160003</v>
      </c>
      <c r="AW303" s="887">
        <f>SUM(AR303:AV303)</f>
        <v>4.6910031325760002</v>
      </c>
      <c r="AX303" s="904">
        <f>AW303/I303*100</f>
        <v>7.1596506907448116</v>
      </c>
      <c r="AY303" s="1213">
        <v>0.94</v>
      </c>
      <c r="AZ303" s="900">
        <v>48.74</v>
      </c>
      <c r="BA303" s="900">
        <v>-1.96</v>
      </c>
      <c r="BB303" s="900">
        <v>8.15</v>
      </c>
      <c r="BC303" s="900">
        <v>19.350000000000001</v>
      </c>
      <c r="BD303" s="1079"/>
      <c r="BE303" s="721">
        <v>2011</v>
      </c>
      <c r="BF303" s="1057">
        <f>IF(BE303&gt;2008,0,IF(BE303&gt;2001,1,IF(BE303&gt;1990,2,IF(BE303&gt;1980,3,IF(BE303&gt;1973,4,IF(BE303&gt;1970,5,IF(BE303&gt;1960,6,IF(BE303&gt;1958,7,IF(BE303&gt;1953,8,9)))))))))</f>
        <v>0</v>
      </c>
    </row>
    <row r="304" spans="1:58" ht="11.25" customHeight="1" x14ac:dyDescent="0.2">
      <c r="A304" s="1027" t="s">
        <v>235</v>
      </c>
      <c r="B304" s="1031" t="s">
        <v>236</v>
      </c>
      <c r="C304" s="1181" t="s">
        <v>109</v>
      </c>
      <c r="D304" s="1181" t="s">
        <v>4434</v>
      </c>
      <c r="E304" s="857">
        <v>30</v>
      </c>
      <c r="F304" s="1245">
        <v>93</v>
      </c>
      <c r="G304" s="1245" t="s">
        <v>107</v>
      </c>
      <c r="H304" s="1245" t="s">
        <v>107</v>
      </c>
      <c r="I304" s="1021">
        <v>46.69</v>
      </c>
      <c r="J304" s="766">
        <f>(M304/I304)*100</f>
        <v>2.1846219747269222</v>
      </c>
      <c r="K304" s="1040">
        <v>0.51</v>
      </c>
      <c r="L304" s="1043">
        <v>2</v>
      </c>
      <c r="M304" s="756">
        <f>K304*L304</f>
        <v>1.02</v>
      </c>
      <c r="N304" s="1026" t="s">
        <v>232</v>
      </c>
      <c r="O304" s="861">
        <v>0.5</v>
      </c>
      <c r="P304" s="714">
        <v>43105</v>
      </c>
      <c r="Q304" s="714">
        <v>43115</v>
      </c>
      <c r="R304" s="756">
        <f>(K304-O304)/O304*100</f>
        <v>2.0000000000000018</v>
      </c>
      <c r="S304" s="824">
        <f>IF(INDEX(Historical!$D$7:$D$1455,MATCH(B304,Historical!$B$7:$B$1455,0))=0,"n/a",(INDEX(Historical!$C$7:$C$1455,MATCH(B304,Historical!$B$7:$B$1455,0))/INDEX(Historical!$D$7:$D$1455,MATCH(B304,Historical!$B$7:$B$1455,0))-1)*100)</f>
        <v>1.0101010101010166</v>
      </c>
      <c r="T304" s="824">
        <f>IF(INDEX(Historical!$F$7:$F$1455,MATCH(B304,Historical!$B$7:$B$1455,0))=0,"n/a",((INDEX(Historical!$C$7:$C$1455,MATCH(B304,Historical!$B$7:$B$1455,0))/INDEX(Historical!$F$7:$F$1455,MATCH(B304,Historical!$B$7:$B$1455,0)))^(1/3)-1)*100)</f>
        <v>1.0204786449813152</v>
      </c>
      <c r="U304" s="824">
        <f>IF(INDEX(Historical!$I$7:$I$1455,MATCH(B304,Historical!$B$7:$B$1455,0))=0,"n/a",((INDEX(Historical!$C$7:$C$1455,MATCH(B304,Historical!$B$7:$B$1455,0))/INDEX(Historical!$I$7:$I$1455,MATCH(B304,Historical!$B$7:$B$1455,0)))^(1/5)-1)*100)</f>
        <v>1.2451968893662624</v>
      </c>
      <c r="V304" s="824">
        <f>IF(INDEX(Historical!$O$7:$O$1455,MATCH(B304,Historical!$B$7:$B$1455,0))=0,"n/a",((INDEX(Historical!$C$7:$C$1455,MATCH(B304,Historical!$B$7:$B$1455,0))/INDEX(Historical!$O$7:$O$1455,MATCH(B304,Historical!$B$7:$B$1455,0)))^(1/10)-1)*100)</f>
        <v>1.5196600664751037</v>
      </c>
      <c r="W304" s="825">
        <f>IF(OR(U304&lt;=0,U304="n/a",V304&lt;=0,V304="n/a"),"n/a",U304/V304)</f>
        <v>0.81939172900327195</v>
      </c>
      <c r="X304" s="826">
        <f>IF(OR(AJ304&lt;=0,AJ304="n/a",U304&lt;=0,U304="n/a"),"n/a",U304/AJ304)</f>
        <v>0.38912402792695699</v>
      </c>
      <c r="Y304" s="1032"/>
      <c r="Z304" s="766">
        <f>IF(OR(AC304&lt;0.01,AC304="n/a"),"n/a",M304/AC304*100)</f>
        <v>28.099173553719009</v>
      </c>
      <c r="AA304" s="1042">
        <f>IF(OR(AC304&lt;0.01,AC304="n/a"),"n/a",I304/AC304)</f>
        <v>12.862258953168045</v>
      </c>
      <c r="AB304" s="1043">
        <v>12</v>
      </c>
      <c r="AC304" s="1021">
        <v>3.63</v>
      </c>
      <c r="AD304" s="1021" t="s">
        <v>138</v>
      </c>
      <c r="AE304" s="1021">
        <v>4.6500000000000004</v>
      </c>
      <c r="AF304" s="1021">
        <v>1.34</v>
      </c>
      <c r="AG304" s="1021">
        <v>9.1</v>
      </c>
      <c r="AH304" s="1021">
        <v>-7.1</v>
      </c>
      <c r="AI304" s="1021">
        <v>-6.23</v>
      </c>
      <c r="AJ304" s="1021">
        <v>3.2</v>
      </c>
      <c r="AK304" s="1021" t="s">
        <v>138</v>
      </c>
      <c r="AL304" s="1038">
        <v>571.95000000000005</v>
      </c>
      <c r="AM304" s="1028">
        <v>13.100000000000001</v>
      </c>
      <c r="AN304" s="1021">
        <v>0</v>
      </c>
      <c r="AO304" s="868">
        <f>IF(U304="n/a","n/a",IF(AA304&lt;0,"n/a",IF(AA304="n/a","n/a",J304+U304-AA304)))</f>
        <v>-9.4324400890748592</v>
      </c>
      <c r="AP304" s="869">
        <f>IF(U304="n/a","n/a",J304+U304)</f>
        <v>3.4298188640931846</v>
      </c>
      <c r="AQ304" s="1044">
        <f>IF(OR(AC304&lt;0.01,AF304="n/a"),"n/a",(I304/SQRT(22.5*AC304*(I304/AF304))-1)*100)</f>
        <v>-12.477489886581672</v>
      </c>
      <c r="AR304" s="766">
        <f>INDEX(Historical!$C$7:$C$1455,MATCH(B304,Historical!$B$7:$B$1455,0))*IF(AH304="n/a",1.03,IF(AH304&lt;0,1.01,IF(AH304&gt;10,1.1,(1+AH304/100))))</f>
        <v>1.01</v>
      </c>
      <c r="AS304" s="1042">
        <f>IF($AI304="n/a",1.03*AR304,IF($AI304&lt;0,1.01*AR304,IF($AI304&gt;10,1.1*AR304,(1+$AI304/100)*AR304)))</f>
        <v>1.0201</v>
      </c>
      <c r="AT304" s="1042">
        <f>IF($AK304="n/a",1.03*AS304,IF($AK304&lt;0,1.01*AS304,IF($AK304&gt;10,1.1*AS304,(1+$AK304/100)*AS304)))</f>
        <v>1.0507029999999999</v>
      </c>
      <c r="AU304" s="1042">
        <f>IF($AK304="n/a",1.03*AT304,IF($AK304&lt;0,1.01*AT304,IF($AK304&gt;10,1.1*AT304,(1+$AK304/100)*AT304)))</f>
        <v>1.08222409</v>
      </c>
      <c r="AV304" s="1042">
        <f>IF($AK304="n/a",1.03*AU304,IF($AK304&lt;0,1.01*AU304,IF($AK304&gt;10,1.1*AU304,(1+$AK304/100)*AU304)))</f>
        <v>1.1146908126999999</v>
      </c>
      <c r="AW304" s="766">
        <f>SUM(AR304:AV304)</f>
        <v>5.2777179027000001</v>
      </c>
      <c r="AX304" s="877">
        <f>AW304/I304*100</f>
        <v>11.303743633968731</v>
      </c>
      <c r="AY304" s="1212">
        <v>0.93</v>
      </c>
      <c r="AZ304" s="1028">
        <v>14.580000000000002</v>
      </c>
      <c r="BA304" s="1028">
        <v>-11.99</v>
      </c>
      <c r="BB304" s="1028">
        <v>-2.97</v>
      </c>
      <c r="BC304" s="1028">
        <v>0.19</v>
      </c>
      <c r="BE304" s="721">
        <v>1989</v>
      </c>
      <c r="BF304" s="1057">
        <f>IF(BE304&gt;2008,0,IF(BE304&gt;2001,1,IF(BE304&gt;1990,2,IF(BE304&gt;1980,3,IF(BE304&gt;1973,4,IF(BE304&gt;1970,5,IF(BE304&gt;1960,6,IF(BE304&gt;1958,7,IF(BE304&gt;1953,8,9)))))))))</f>
        <v>3</v>
      </c>
    </row>
    <row r="305" spans="1:58" ht="11.25" customHeight="1" x14ac:dyDescent="0.2">
      <c r="A305" s="1027" t="s">
        <v>1212</v>
      </c>
      <c r="B305" s="1031" t="s">
        <v>1213</v>
      </c>
      <c r="C305" s="1181" t="s">
        <v>109</v>
      </c>
      <c r="D305" s="1181" t="s">
        <v>4434</v>
      </c>
      <c r="E305" s="857">
        <v>7</v>
      </c>
      <c r="F305" s="1245">
        <v>588</v>
      </c>
      <c r="G305" s="1187" t="s">
        <v>107</v>
      </c>
      <c r="H305" s="1187" t="s">
        <v>107</v>
      </c>
      <c r="I305" s="1030">
        <v>16.489999999999998</v>
      </c>
      <c r="J305" s="766">
        <f>(M305/I305)*100</f>
        <v>2.9108550636749544</v>
      </c>
      <c r="K305" s="1033">
        <v>0.12</v>
      </c>
      <c r="L305" s="1043">
        <v>4</v>
      </c>
      <c r="M305" s="756">
        <f>K305*L305</f>
        <v>0.48</v>
      </c>
      <c r="N305" s="1026" t="s">
        <v>165</v>
      </c>
      <c r="O305" s="860">
        <v>0.09</v>
      </c>
      <c r="P305" s="1016">
        <v>43167</v>
      </c>
      <c r="Q305" s="1016">
        <v>43192</v>
      </c>
      <c r="R305" s="756">
        <f>(K305-O305)/O305*100</f>
        <v>33.333333333333329</v>
      </c>
      <c r="S305" s="824">
        <f>IF(INDEX(Historical!$D$7:$D$1455,MATCH(B305,Historical!$B$7:$B$1455,0))=0,"n/a",(INDEX(Historical!$C$7:$C$1455,MATCH(B305,Historical!$B$7:$B$1455,0))/INDEX(Historical!$D$7:$D$1455,MATCH(B305,Historical!$B$7:$B$1455,0))-1)*100)</f>
        <v>25.925925925925931</v>
      </c>
      <c r="T305" s="824">
        <f>IF(INDEX(Historical!$F$7:$F$1455,MATCH(B305,Historical!$B$7:$B$1455,0))=0,"n/a",((INDEX(Historical!$C$7:$C$1455,MATCH(B305,Historical!$B$7:$B$1455,0))/INDEX(Historical!$F$7:$F$1455,MATCH(B305,Historical!$B$7:$B$1455,0)))^(1/3)-1)*100)</f>
        <v>19.348319192733697</v>
      </c>
      <c r="U305" s="824">
        <f>IF(INDEX(Historical!$I$7:$I$1455,MATCH(B305,Historical!$B$7:$B$1455,0))=0,"n/a",((INDEX(Historical!$C$7:$C$1455,MATCH(B305,Historical!$B$7:$B$1455,0))/INDEX(Historical!$I$7:$I$1455,MATCH(B305,Historical!$B$7:$B$1455,0)))^(1/5)-1)*100)</f>
        <v>53.420638252491102</v>
      </c>
      <c r="V305" s="824">
        <f>IF(INDEX(Historical!$O$7:$O$1455,MATCH(B305,Historical!$B$7:$B$1455,0))=0,"n/a",((INDEX(Historical!$C$7:$C$1455,MATCH(B305,Historical!$B$7:$B$1455,0))/INDEX(Historical!$O$7:$O$1455,MATCH(B305,Historical!$B$7:$B$1455,0)))^(1/10)-1)*100)</f>
        <v>-14.961566491884515</v>
      </c>
      <c r="W305" s="825" t="str">
        <f>IF(OR(U305&lt;=0,U305="n/a",V305&lt;=0,V305="n/a"),"n/a",U305/V305)</f>
        <v>n/a</v>
      </c>
      <c r="X305" s="826">
        <f>IF(OR(AJ305&lt;=0,AJ305="n/a",U305&lt;=0,U305="n/a"),"n/a",U305/AJ305)</f>
        <v>0.87718617820182432</v>
      </c>
      <c r="Y305" s="780"/>
      <c r="Z305" s="766">
        <f>IF(OR(AC305&lt;0.01,AC305="n/a"),"n/a",M305/AC305*100)</f>
        <v>32.87671232876712</v>
      </c>
      <c r="AA305" s="1042">
        <f>IF(OR(AC305&lt;0.01,AC305="n/a"),"n/a",I305/AC305)</f>
        <v>11.294520547945204</v>
      </c>
      <c r="AB305" s="1043">
        <v>12</v>
      </c>
      <c r="AC305" s="1021">
        <v>1.46</v>
      </c>
      <c r="AD305" s="1021">
        <v>0.93</v>
      </c>
      <c r="AE305" s="1021">
        <v>3.72</v>
      </c>
      <c r="AF305" s="1021">
        <v>1.23</v>
      </c>
      <c r="AG305" s="1021">
        <v>9.1999999999999993</v>
      </c>
      <c r="AH305" s="1021">
        <v>5.2</v>
      </c>
      <c r="AI305" s="1021">
        <v>9.56</v>
      </c>
      <c r="AJ305" s="1021">
        <v>60.9</v>
      </c>
      <c r="AK305" s="1021">
        <v>12.22</v>
      </c>
      <c r="AL305" s="1034">
        <v>5330</v>
      </c>
      <c r="AM305" s="1028">
        <v>0.70000000000000007</v>
      </c>
      <c r="AN305" s="1021">
        <v>0.28000000000000003</v>
      </c>
      <c r="AO305" s="868">
        <f>IF(U305="n/a","n/a",IF(AA305&lt;0,"n/a",IF(AA305="n/a","n/a",J305+U305-AA305)))</f>
        <v>45.036972768220849</v>
      </c>
      <c r="AP305" s="869">
        <f>IF(U305="n/a","n/a",J305+U305)</f>
        <v>56.331493316166053</v>
      </c>
      <c r="AQ305" s="1044">
        <f>IF(OR(AC305&lt;0.01,AF305="n/a"),"n/a",(I305/SQRT(22.5*AC305*(I305/AF305))-1)*100)</f>
        <v>-21.423044729746763</v>
      </c>
      <c r="AR305" s="766">
        <f>INDEX(Historical!$C$7:$C$1455,MATCH(B305,Historical!$B$7:$B$1455,0))*IF(AH305="n/a",1.03,IF(AH305&lt;0,1.01,IF(AH305&gt;10,1.1,(1+AH305/100))))</f>
        <v>0.35768000000000005</v>
      </c>
      <c r="AS305" s="1042">
        <f>IF($AI305="n/a",1.03*AR305,IF($AI305&lt;0,1.01*AR305,IF($AI305&gt;10,1.1*AR305,(1+$AI305/100)*AR305)))</f>
        <v>0.391874208</v>
      </c>
      <c r="AT305" s="1042">
        <f>IF($AK305="n/a",1.03*AS305,IF($AK305&lt;0,1.01*AS305,IF($AK305&gt;10,1.1*AS305,(1+$AK305/100)*AS305)))</f>
        <v>0.43106162880000004</v>
      </c>
      <c r="AU305" s="1042">
        <f>IF($AK305="n/a",1.03*AT305,IF($AK305&lt;0,1.01*AT305,IF($AK305&gt;10,1.1*AT305,(1+$AK305/100)*AT305)))</f>
        <v>0.47416779168000006</v>
      </c>
      <c r="AV305" s="1042">
        <f>IF($AK305="n/a",1.03*AU305,IF($AK305&lt;0,1.01*AU305,IF($AK305&gt;10,1.1*AU305,(1+$AK305/100)*AU305)))</f>
        <v>0.52158457084800014</v>
      </c>
      <c r="AW305" s="766">
        <f>SUM(AR305:AV305)</f>
        <v>2.1763681993280004</v>
      </c>
      <c r="AX305" s="877">
        <f>AW305/I305*100</f>
        <v>13.198109152989696</v>
      </c>
      <c r="AY305" s="1212">
        <v>0.91</v>
      </c>
      <c r="AZ305" s="1028">
        <v>10.37</v>
      </c>
      <c r="BA305" s="1028">
        <v>-20.95</v>
      </c>
      <c r="BB305" s="1028">
        <v>-0.05</v>
      </c>
      <c r="BC305" s="1028">
        <v>-9.06</v>
      </c>
      <c r="BE305" s="721">
        <v>2012</v>
      </c>
      <c r="BF305" s="1057">
        <f>IF(BE305&gt;2008,0,IF(BE305&gt;2001,1,IF(BE305&gt;1990,2,IF(BE305&gt;1980,3,IF(BE305&gt;1973,4,IF(BE305&gt;1970,5,IF(BE305&gt;1960,6,IF(BE305&gt;1958,7,IF(BE305&gt;1953,8,9)))))))))</f>
        <v>0</v>
      </c>
    </row>
    <row r="306" spans="1:58" ht="11.25" customHeight="1" x14ac:dyDescent="0.2">
      <c r="A306" s="1027" t="s">
        <v>1214</v>
      </c>
      <c r="B306" s="1031" t="s">
        <v>1215</v>
      </c>
      <c r="C306" s="1181" t="s">
        <v>4414</v>
      </c>
      <c r="D306" s="1181" t="s">
        <v>4415</v>
      </c>
      <c r="E306" s="857">
        <v>6</v>
      </c>
      <c r="F306" s="1245">
        <v>698</v>
      </c>
      <c r="G306" s="1050" t="s">
        <v>38</v>
      </c>
      <c r="H306" s="1050" t="s">
        <v>38</v>
      </c>
      <c r="I306" s="1030">
        <v>32.06</v>
      </c>
      <c r="J306" s="766">
        <f>(M306/I306)*100</f>
        <v>2.7136618839675606</v>
      </c>
      <c r="K306" s="1033">
        <v>0.2175</v>
      </c>
      <c r="L306" s="1043">
        <v>4</v>
      </c>
      <c r="M306" s="756">
        <f>K306*L306</f>
        <v>0.87</v>
      </c>
      <c r="N306" s="1026" t="s">
        <v>221</v>
      </c>
      <c r="O306" s="860">
        <v>0.21</v>
      </c>
      <c r="P306" s="1016">
        <v>43187</v>
      </c>
      <c r="Q306" s="1016">
        <v>43206</v>
      </c>
      <c r="R306" s="756">
        <f>(K306-O306)/O306*100</f>
        <v>3.5714285714285747</v>
      </c>
      <c r="S306" s="824">
        <f>IF(INDEX(Historical!$D$7:$D$1455,MATCH(B306,Historical!$B$7:$B$1455,0))=0,"n/a",(INDEX(Historical!$C$7:$C$1455,MATCH(B306,Historical!$B$7:$B$1455,0))/INDEX(Historical!$D$7:$D$1455,MATCH(B306,Historical!$B$7:$B$1455,0))-1)*100)</f>
        <v>17.647058823529438</v>
      </c>
      <c r="T306" s="824">
        <f>IF(INDEX(Historical!$F$7:$F$1455,MATCH(B306,Historical!$B$7:$B$1455,0))=0,"n/a",((INDEX(Historical!$C$7:$C$1455,MATCH(B306,Historical!$B$7:$B$1455,0))/INDEX(Historical!$F$7:$F$1455,MATCH(B306,Historical!$B$7:$B$1455,0)))^(1/3)-1)*100)</f>
        <v>28.000705985023444</v>
      </c>
      <c r="U306" s="824" t="str">
        <f>IF(INDEX(Historical!$I$7:$I$1455,MATCH(B306,Historical!$B$7:$B$1455,0))=0,"n/a",((INDEX(Historical!$C$7:$C$1455,MATCH(B306,Historical!$B$7:$B$1455,0))/INDEX(Historical!$I$7:$I$1455,MATCH(B306,Historical!$B$7:$B$1455,0)))^(1/5)-1)*100)</f>
        <v>n/a</v>
      </c>
      <c r="V306" s="824">
        <f>IF(INDEX(Historical!$O$7:$O$1455,MATCH(B306,Historical!$B$7:$B$1455,0))=0,"n/a",((INDEX(Historical!$C$7:$C$1455,MATCH(B306,Historical!$B$7:$B$1455,0))/INDEX(Historical!$O$7:$O$1455,MATCH(B306,Historical!$B$7:$B$1455,0)))^(1/10)-1)*100)</f>
        <v>-11.681933800904986</v>
      </c>
      <c r="W306" s="825" t="str">
        <f>IF(OR(U306&lt;=0,U306="n/a",V306&lt;=0,V306="n/a"),"n/a",U306/V306)</f>
        <v>n/a</v>
      </c>
      <c r="X306" s="826" t="str">
        <f>IF(OR(AJ306&lt;=0,AJ306="n/a",U306&lt;=0,U306="n/a"),"n/a",U306/AJ306)</f>
        <v>n/a</v>
      </c>
      <c r="Y306" s="1032"/>
      <c r="Z306" s="766">
        <f>IF(OR(AC306&lt;0.01,AC306="n/a"),"n/a",M306/AC306*100)</f>
        <v>50.581395348837212</v>
      </c>
      <c r="AA306" s="1042">
        <f>IF(OR(AC306&lt;0.01,AC306="n/a"),"n/a",I306/AC306)</f>
        <v>18.63953488372093</v>
      </c>
      <c r="AB306" s="1043">
        <v>12</v>
      </c>
      <c r="AC306" s="1021">
        <v>1.72</v>
      </c>
      <c r="AD306" s="1021">
        <v>1.86</v>
      </c>
      <c r="AE306" s="1021">
        <v>10.14</v>
      </c>
      <c r="AF306" s="1021">
        <v>2.48</v>
      </c>
      <c r="AG306" s="1021">
        <v>13.700000000000001</v>
      </c>
      <c r="AH306" s="1021">
        <v>61.4</v>
      </c>
      <c r="AI306" s="1021">
        <v>-20.18</v>
      </c>
      <c r="AJ306" s="1021">
        <v>42.5</v>
      </c>
      <c r="AK306" s="1021">
        <v>10</v>
      </c>
      <c r="AL306" s="1034">
        <v>4070.0000000000005</v>
      </c>
      <c r="AM306" s="1028">
        <v>0.70000000000000007</v>
      </c>
      <c r="AN306" s="1021">
        <v>0.8</v>
      </c>
      <c r="AO306" s="868" t="str">
        <f>IF(U306="n/a","n/a",IF(AA306&lt;0,"n/a",IF(AA306="n/a","n/a",J306+U306-AA306)))</f>
        <v>n/a</v>
      </c>
      <c r="AP306" s="869" t="str">
        <f>IF(U306="n/a","n/a",J306+U306)</f>
        <v>n/a</v>
      </c>
      <c r="AQ306" s="1044">
        <f>IF(OR(AC306&lt;0.01,AF306="n/a"),"n/a",(I306/SQRT(22.5*AC306*(I306/AF306))-1)*100)</f>
        <v>43.334955822798229</v>
      </c>
      <c r="AR306" s="766">
        <f>INDEX(Historical!$C$7:$C$1455,MATCH(B306,Historical!$B$7:$B$1455,0))*IF(AH306="n/a",1.03,IF(AH306&lt;0,1.01,IF(AH306&gt;10,1.1,(1+AH306/100))))</f>
        <v>0.90200000000000014</v>
      </c>
      <c r="AS306" s="1042">
        <f>IF($AI306="n/a",1.03*AR306,IF($AI306&lt;0,1.01*AR306,IF($AI306&gt;10,1.1*AR306,(1+$AI306/100)*AR306)))</f>
        <v>0.91102000000000016</v>
      </c>
      <c r="AT306" s="1042">
        <f>IF($AK306="n/a",1.03*AS306,IF($AK306&lt;0,1.01*AS306,IF($AK306&gt;10,1.1*AS306,(1+$AK306/100)*AS306)))</f>
        <v>1.0021220000000002</v>
      </c>
      <c r="AU306" s="1042">
        <f>IF($AK306="n/a",1.03*AT306,IF($AK306&lt;0,1.01*AT306,IF($AK306&gt;10,1.1*AT306,(1+$AK306/100)*AT306)))</f>
        <v>1.1023342000000003</v>
      </c>
      <c r="AV306" s="1042">
        <f>IF($AK306="n/a",1.03*AU306,IF($AK306&lt;0,1.01*AU306,IF($AK306&gt;10,1.1*AU306,(1+$AK306/100)*AU306)))</f>
        <v>1.2125676200000004</v>
      </c>
      <c r="AW306" s="766">
        <f>SUM(AR306:AV306)</f>
        <v>5.1300438200000018</v>
      </c>
      <c r="AX306" s="877">
        <f>AW306/I306*100</f>
        <v>16.001384341859019</v>
      </c>
      <c r="AY306" s="1212">
        <v>0.63</v>
      </c>
      <c r="AZ306" s="1028">
        <v>16.12</v>
      </c>
      <c r="BA306" s="1028">
        <v>-5.82</v>
      </c>
      <c r="BB306" s="1028">
        <v>2.86</v>
      </c>
      <c r="BC306" s="1028">
        <v>2.34</v>
      </c>
      <c r="BE306" s="721">
        <v>2013</v>
      </c>
      <c r="BF306" s="1057">
        <f>IF(BE306&gt;2008,0,IF(BE306&gt;2001,1,IF(BE306&gt;1990,2,IF(BE306&gt;1980,3,IF(BE306&gt;1973,4,IF(BE306&gt;1970,5,IF(BE306&gt;1960,6,IF(BE306&gt;1958,7,IF(BE306&gt;1953,8,9)))))))))</f>
        <v>0</v>
      </c>
    </row>
    <row r="307" spans="1:58" ht="11.25" customHeight="1" x14ac:dyDescent="0.2">
      <c r="A307" s="1019" t="s">
        <v>1216</v>
      </c>
      <c r="B307" s="1031" t="s">
        <v>1217</v>
      </c>
      <c r="C307" s="1181" t="s">
        <v>109</v>
      </c>
      <c r="D307" s="1181" t="s">
        <v>4434</v>
      </c>
      <c r="E307" s="857">
        <v>9</v>
      </c>
      <c r="F307" s="1245">
        <v>341</v>
      </c>
      <c r="G307" s="1088" t="s">
        <v>107</v>
      </c>
      <c r="H307" s="1088" t="s">
        <v>107</v>
      </c>
      <c r="I307" s="1030">
        <v>43.43</v>
      </c>
      <c r="J307" s="766">
        <f>(M307/I307)*100</f>
        <v>2.5788625374165326</v>
      </c>
      <c r="K307" s="1033">
        <v>0.28000000000000003</v>
      </c>
      <c r="L307" s="1043">
        <v>4</v>
      </c>
      <c r="M307" s="756">
        <f>K307*L307</f>
        <v>1.1200000000000001</v>
      </c>
      <c r="N307" s="1026" t="s">
        <v>446</v>
      </c>
      <c r="O307" s="860">
        <v>0.24</v>
      </c>
      <c r="P307" s="1016">
        <v>43140</v>
      </c>
      <c r="Q307" s="1016">
        <v>43153</v>
      </c>
      <c r="R307" s="756">
        <f>(K307-O307)/O307*100</f>
        <v>16.666666666666682</v>
      </c>
      <c r="S307" s="824">
        <f>IF(INDEX(Historical!$D$7:$D$1455,MATCH(B307,Historical!$B$7:$B$1455,0))=0,"n/a",(INDEX(Historical!$C$7:$C$1455,MATCH(B307,Historical!$B$7:$B$1455,0))/INDEX(Historical!$D$7:$D$1455,MATCH(B307,Historical!$B$7:$B$1455,0))-1)*100)</f>
        <v>9.0909090909090828</v>
      </c>
      <c r="T307" s="824">
        <f>IF(INDEX(Historical!$F$7:$F$1455,MATCH(B307,Historical!$B$7:$B$1455,0))=0,"n/a",((INDEX(Historical!$C$7:$C$1455,MATCH(B307,Historical!$B$7:$B$1455,0))/INDEX(Historical!$F$7:$F$1455,MATCH(B307,Historical!$B$7:$B$1455,0)))^(1/3)-1)*100)</f>
        <v>14.471424255333186</v>
      </c>
      <c r="U307" s="824">
        <f>IF(INDEX(Historical!$I$7:$I$1455,MATCH(B307,Historical!$B$7:$B$1455,0))=0,"n/a",((INDEX(Historical!$C$7:$C$1455,MATCH(B307,Historical!$B$7:$B$1455,0))/INDEX(Historical!$I$7:$I$1455,MATCH(B307,Historical!$B$7:$B$1455,0)))^(1/5)-1)*100)</f>
        <v>14.869835499703509</v>
      </c>
      <c r="V307" s="824" t="str">
        <f>IF(INDEX(Historical!$O$7:$O$1455,MATCH(B307,Historical!$B$7:$B$1455,0))=0,"n/a",((INDEX(Historical!$C$7:$C$1455,MATCH(B307,Historical!$B$7:$B$1455,0))/INDEX(Historical!$O$7:$O$1455,MATCH(B307,Historical!$B$7:$B$1455,0)))^(1/10)-1)*100)</f>
        <v>n/a</v>
      </c>
      <c r="W307" s="825" t="str">
        <f>IF(OR(U307&lt;=0,U307="n/a",V307&lt;=0,V307="n/a"),"n/a",U307/V307)</f>
        <v>n/a</v>
      </c>
      <c r="X307" s="826">
        <f>IF(OR(AJ307&lt;=0,AJ307="n/a",U307&lt;=0,U307="n/a"),"n/a",U307/AJ307)</f>
        <v>1.5652458420740536</v>
      </c>
      <c r="Y307" s="780"/>
      <c r="Z307" s="766">
        <f>IF(OR(AC307&lt;0.01,AC307="n/a"),"n/a",M307/AC307*100)</f>
        <v>42.264150943396231</v>
      </c>
      <c r="AA307" s="1042">
        <f>IF(OR(AC307&lt;0.01,AC307="n/a"),"n/a",I307/AC307)</f>
        <v>16.388679245283019</v>
      </c>
      <c r="AB307" s="1043">
        <v>12</v>
      </c>
      <c r="AC307" s="1021">
        <v>2.65</v>
      </c>
      <c r="AD307" s="1021">
        <v>2.0499999999999998</v>
      </c>
      <c r="AE307" s="1021">
        <v>5.79</v>
      </c>
      <c r="AF307" s="1021">
        <v>1.53</v>
      </c>
      <c r="AG307" s="1021">
        <v>10.299999999999999</v>
      </c>
      <c r="AH307" s="1021">
        <v>-5.6000000000000005</v>
      </c>
      <c r="AI307" s="1021">
        <v>13.020000000000001</v>
      </c>
      <c r="AJ307" s="1021">
        <v>9.5</v>
      </c>
      <c r="AK307" s="1021">
        <v>8</v>
      </c>
      <c r="AL307" s="1034">
        <v>2610</v>
      </c>
      <c r="AM307" s="1028">
        <v>0.4</v>
      </c>
      <c r="AN307" s="1021">
        <v>7.0000000000000007E-2</v>
      </c>
      <c r="AO307" s="868">
        <f>IF(U307="n/a","n/a",IF(AA307&lt;0,"n/a",IF(AA307="n/a","n/a",J307+U307-AA307)))</f>
        <v>1.0600187918370239</v>
      </c>
      <c r="AP307" s="869">
        <f>IF(U307="n/a","n/a",J307+U307)</f>
        <v>17.448698037120042</v>
      </c>
      <c r="AQ307" s="1044">
        <f>IF(OR(AC307&lt;0.01,AF307="n/a"),"n/a",(I307/SQRT(22.5*AC307*(I307/AF307))-1)*100)</f>
        <v>5.5665756136498601</v>
      </c>
      <c r="AR307" s="766">
        <f>INDEX(Historical!$C$7:$C$1455,MATCH(B307,Historical!$B$7:$B$1455,0))*IF(AH307="n/a",1.03,IF(AH307&lt;0,1.01,IF(AH307&gt;10,1.1,(1+AH307/100))))</f>
        <v>0.96960000000000002</v>
      </c>
      <c r="AS307" s="1042">
        <f>IF($AI307="n/a",1.03*AR307,IF($AI307&lt;0,1.01*AR307,IF($AI307&gt;10,1.1*AR307,(1+$AI307/100)*AR307)))</f>
        <v>1.0665600000000002</v>
      </c>
      <c r="AT307" s="1042">
        <f>IF($AK307="n/a",1.03*AS307,IF($AK307&lt;0,1.01*AS307,IF($AK307&gt;10,1.1*AS307,(1+$AK307/100)*AS307)))</f>
        <v>1.1518848000000004</v>
      </c>
      <c r="AU307" s="1042">
        <f>IF($AK307="n/a",1.03*AT307,IF($AK307&lt;0,1.01*AT307,IF($AK307&gt;10,1.1*AT307,(1+$AK307/100)*AT307)))</f>
        <v>1.2440355840000006</v>
      </c>
      <c r="AV307" s="1042">
        <f>IF($AK307="n/a",1.03*AU307,IF($AK307&lt;0,1.01*AU307,IF($AK307&gt;10,1.1*AU307,(1+$AK307/100)*AU307)))</f>
        <v>1.3435584307200008</v>
      </c>
      <c r="AW307" s="766">
        <f>SUM(AR307:AV307)</f>
        <v>5.7756388147200015</v>
      </c>
      <c r="AX307" s="877">
        <f>AW307/I307*100</f>
        <v>13.298730865116282</v>
      </c>
      <c r="AY307" s="1212">
        <v>1.04</v>
      </c>
      <c r="AZ307" s="1028">
        <v>14.44</v>
      </c>
      <c r="BA307" s="1028">
        <v>-7.6899999999999995</v>
      </c>
      <c r="BB307" s="1028">
        <v>0.01</v>
      </c>
      <c r="BC307" s="1028">
        <v>1.46</v>
      </c>
      <c r="BE307" s="721">
        <v>2010</v>
      </c>
      <c r="BF307" s="1057">
        <f>IF(BE307&gt;2008,0,IF(BE307&gt;2001,1,IF(BE307&gt;1990,2,IF(BE307&gt;1980,3,IF(BE307&gt;1973,4,IF(BE307&gt;1970,5,IF(BE307&gt;1960,6,IF(BE307&gt;1958,7,IF(BE307&gt;1953,8,9)))))))))</f>
        <v>0</v>
      </c>
    </row>
    <row r="308" spans="1:58" ht="11.25" customHeight="1" x14ac:dyDescent="0.2">
      <c r="A308" s="1027" t="s">
        <v>1218</v>
      </c>
      <c r="B308" s="1031" t="s">
        <v>1219</v>
      </c>
      <c r="C308" s="1181" t="s">
        <v>109</v>
      </c>
      <c r="D308" s="1181" t="s">
        <v>4434</v>
      </c>
      <c r="E308" s="857">
        <v>7</v>
      </c>
      <c r="F308" s="1245">
        <v>603</v>
      </c>
      <c r="G308" s="1187" t="s">
        <v>107</v>
      </c>
      <c r="H308" s="1187" t="s">
        <v>107</v>
      </c>
      <c r="I308" s="1030">
        <v>42.04</v>
      </c>
      <c r="J308" s="766">
        <f>(M308/I308)*100</f>
        <v>2.093244529019981</v>
      </c>
      <c r="K308" s="1033">
        <v>0.22</v>
      </c>
      <c r="L308" s="1043">
        <v>4</v>
      </c>
      <c r="M308" s="756">
        <f>K308*L308</f>
        <v>0.88</v>
      </c>
      <c r="N308" s="1026" t="s">
        <v>599</v>
      </c>
      <c r="O308" s="860">
        <v>0.18</v>
      </c>
      <c r="P308" s="1016">
        <v>43251</v>
      </c>
      <c r="Q308" s="1016">
        <v>43266</v>
      </c>
      <c r="R308" s="756">
        <f>(K308-O308)/O308*100</f>
        <v>22.222222222222225</v>
      </c>
      <c r="S308" s="824">
        <f>IF(INDEX(Historical!$D$7:$D$1455,MATCH(B308,Historical!$B$7:$B$1455,0))=0,"n/a",(INDEX(Historical!$C$7:$C$1455,MATCH(B308,Historical!$B$7:$B$1455,0))/INDEX(Historical!$D$7:$D$1455,MATCH(B308,Historical!$B$7:$B$1455,0))-1)*100)</f>
        <v>27.777777777777789</v>
      </c>
      <c r="T308" s="824">
        <f>IF(INDEX(Historical!$F$7:$F$1455,MATCH(B308,Historical!$B$7:$B$1455,0))=0,"n/a",((INDEX(Historical!$C$7:$C$1455,MATCH(B308,Historical!$B$7:$B$1455,0))/INDEX(Historical!$F$7:$F$1455,MATCH(B308,Historical!$B$7:$B$1455,0)))^(1/3)-1)*100)</f>
        <v>33.500747560002587</v>
      </c>
      <c r="U308" s="824">
        <f>IF(INDEX(Historical!$I$7:$I$1455,MATCH(B308,Historical!$B$7:$B$1455,0))=0,"n/a",((INDEX(Historical!$C$7:$C$1455,MATCH(B308,Historical!$B$7:$B$1455,0))/INDEX(Historical!$I$7:$I$1455,MATCH(B308,Historical!$B$7:$B$1455,0)))^(1/5)-1)*100)</f>
        <v>47.153236398134425</v>
      </c>
      <c r="V308" s="824">
        <f>IF(INDEX(Historical!$O$7:$O$1455,MATCH(B308,Historical!$B$7:$B$1455,0))=0,"n/a",((INDEX(Historical!$C$7:$C$1455,MATCH(B308,Historical!$B$7:$B$1455,0))/INDEX(Historical!$O$7:$O$1455,MATCH(B308,Historical!$B$7:$B$1455,0)))^(1/10)-1)*100)</f>
        <v>-2.8358342136926451</v>
      </c>
      <c r="W308" s="825" t="str">
        <f>IF(OR(U308&lt;=0,U308="n/a",V308&lt;=0,V308="n/a"),"n/a",U308/V308)</f>
        <v>n/a</v>
      </c>
      <c r="X308" s="826">
        <f>IF(OR(AJ308&lt;=0,AJ308="n/a",U308&lt;=0,U308="n/a"),"n/a",U308/AJ308)</f>
        <v>4.9117954581390029</v>
      </c>
      <c r="Y308" s="1032"/>
      <c r="Z308" s="766">
        <f>IF(OR(AC308&lt;0.01,AC308="n/a"),"n/a",M308/AC308*100)</f>
        <v>29.629629629629626</v>
      </c>
      <c r="AA308" s="1042">
        <f>IF(OR(AC308&lt;0.01,AC308="n/a"),"n/a",I308/AC308)</f>
        <v>14.154882154882154</v>
      </c>
      <c r="AB308" s="1043">
        <v>12</v>
      </c>
      <c r="AC308" s="1021">
        <v>2.97</v>
      </c>
      <c r="AD308" s="1021">
        <v>2.02</v>
      </c>
      <c r="AE308" s="1021">
        <v>5.37</v>
      </c>
      <c r="AF308" s="1021">
        <v>1.52</v>
      </c>
      <c r="AG308" s="1021">
        <v>10.7</v>
      </c>
      <c r="AH308" s="1021">
        <v>12.8</v>
      </c>
      <c r="AI308" s="1021">
        <v>7.4899999999999993</v>
      </c>
      <c r="AJ308" s="1021">
        <v>9.6</v>
      </c>
      <c r="AK308" s="1021">
        <v>7.0000000000000009</v>
      </c>
      <c r="AL308" s="1034">
        <v>2090</v>
      </c>
      <c r="AM308" s="1028">
        <v>1.2</v>
      </c>
      <c r="AN308" s="1021">
        <v>0.1</v>
      </c>
      <c r="AO308" s="868">
        <f>IF(U308="n/a","n/a",IF(AA308&lt;0,"n/a",IF(AA308="n/a","n/a",J308+U308-AA308)))</f>
        <v>35.091598772272256</v>
      </c>
      <c r="AP308" s="869">
        <f>IF(U308="n/a","n/a",J308+U308)</f>
        <v>49.246480927154408</v>
      </c>
      <c r="AQ308" s="1044">
        <f>IF(OR(AC308&lt;0.01,AF308="n/a"),"n/a",(I308/SQRT(22.5*AC308*(I308/AF308))-1)*100)</f>
        <v>-2.2124277938917691</v>
      </c>
      <c r="AR308" s="766">
        <f>INDEX(Historical!$C$7:$C$1455,MATCH(B308,Historical!$B$7:$B$1455,0))*IF(AH308="n/a",1.03,IF(AH308&lt;0,1.01,IF(AH308&gt;10,1.1,(1+AH308/100))))</f>
        <v>0.75900000000000012</v>
      </c>
      <c r="AS308" s="1042">
        <f>IF($AI308="n/a",1.03*AR308,IF($AI308&lt;0,1.01*AR308,IF($AI308&gt;10,1.1*AR308,(1+$AI308/100)*AR308)))</f>
        <v>0.8158491000000001</v>
      </c>
      <c r="AT308" s="1042">
        <f>IF($AK308="n/a",1.03*AS308,IF($AK308&lt;0,1.01*AS308,IF($AK308&gt;10,1.1*AS308,(1+$AK308/100)*AS308)))</f>
        <v>0.87295853700000015</v>
      </c>
      <c r="AU308" s="1042">
        <f>IF($AK308="n/a",1.03*AT308,IF($AK308&lt;0,1.01*AT308,IF($AK308&gt;10,1.1*AT308,(1+$AK308/100)*AT308)))</f>
        <v>0.93406563459000025</v>
      </c>
      <c r="AV308" s="1042">
        <f>IF($AK308="n/a",1.03*AU308,IF($AK308&lt;0,1.01*AU308,IF($AK308&gt;10,1.1*AU308,(1+$AK308/100)*AU308)))</f>
        <v>0.99945022901130032</v>
      </c>
      <c r="AW308" s="766">
        <f>SUM(AR308:AV308)</f>
        <v>4.3813235006013009</v>
      </c>
      <c r="AX308" s="877">
        <f>AW308/I308*100</f>
        <v>10.42179709943221</v>
      </c>
      <c r="AY308" s="1212">
        <v>0.81</v>
      </c>
      <c r="AZ308" s="1028">
        <v>5.9499999999999993</v>
      </c>
      <c r="BA308" s="1028">
        <v>-16.650000000000002</v>
      </c>
      <c r="BB308" s="1028">
        <v>-2.13</v>
      </c>
      <c r="BC308" s="1028">
        <v>-6.29</v>
      </c>
      <c r="BE308" s="721">
        <v>2012</v>
      </c>
      <c r="BF308" s="1057">
        <f>IF(BE308&gt;2008,0,IF(BE308&gt;2001,1,IF(BE308&gt;1990,2,IF(BE308&gt;1980,3,IF(BE308&gt;1973,4,IF(BE308&gt;1970,5,IF(BE308&gt;1960,6,IF(BE308&gt;1958,7,IF(BE308&gt;1953,8,9)))))))))</f>
        <v>0</v>
      </c>
    </row>
    <row r="309" spans="1:58" ht="11.25" customHeight="1" x14ac:dyDescent="0.2">
      <c r="A309" s="1027" t="s">
        <v>1220</v>
      </c>
      <c r="B309" s="1031" t="s">
        <v>1221</v>
      </c>
      <c r="C309" s="1181" t="s">
        <v>109</v>
      </c>
      <c r="D309" s="1181" t="s">
        <v>4434</v>
      </c>
      <c r="E309" s="857">
        <v>8</v>
      </c>
      <c r="F309" s="1245">
        <v>540</v>
      </c>
      <c r="G309" s="1209" t="s">
        <v>107</v>
      </c>
      <c r="H309" s="1209" t="s">
        <v>107</v>
      </c>
      <c r="I309" s="1030">
        <v>37.03</v>
      </c>
      <c r="J309" s="766">
        <f>(M309/I309)*100</f>
        <v>1.9443694301917365</v>
      </c>
      <c r="K309" s="1033">
        <v>0.36</v>
      </c>
      <c r="L309" s="1043">
        <v>2</v>
      </c>
      <c r="M309" s="756">
        <f>K309*L309</f>
        <v>0.72</v>
      </c>
      <c r="N309" s="1026" t="s">
        <v>251</v>
      </c>
      <c r="O309" s="860">
        <v>0.34</v>
      </c>
      <c r="P309" s="1016">
        <v>43410</v>
      </c>
      <c r="Q309" s="1016">
        <v>43418</v>
      </c>
      <c r="R309" s="756">
        <f>(K309-O309)/O309*100</f>
        <v>5.8823529411764595</v>
      </c>
      <c r="S309" s="824">
        <f>IF(INDEX(Historical!$D$7:$D$1455,MATCH(B309,Historical!$B$7:$B$1455,0))=0,"n/a",(INDEX(Historical!$C$7:$C$1455,MATCH(B309,Historical!$B$7:$B$1455,0))/INDEX(Historical!$D$7:$D$1455,MATCH(B309,Historical!$B$7:$B$1455,0))-1)*100)</f>
        <v>6.4516129032258229</v>
      </c>
      <c r="T309" s="824">
        <f>IF(INDEX(Historical!$F$7:$F$1455,MATCH(B309,Historical!$B$7:$B$1455,0))=0,"n/a",((INDEX(Historical!$C$7:$C$1455,MATCH(B309,Historical!$B$7:$B$1455,0))/INDEX(Historical!$F$7:$F$1455,MATCH(B309,Historical!$B$7:$B$1455,0)))^(1/3)-1)*100)</f>
        <v>6.917810999860885</v>
      </c>
      <c r="U309" s="824">
        <f>IF(INDEX(Historical!$I$7:$I$1455,MATCH(B309,Historical!$B$7:$B$1455,0))=0,"n/a",((INDEX(Historical!$C$7:$C$1455,MATCH(B309,Historical!$B$7:$B$1455,0))/INDEX(Historical!$I$7:$I$1455,MATCH(B309,Historical!$B$7:$B$1455,0)))^(1/5)-1)*100)</f>
        <v>9.4608784223157549</v>
      </c>
      <c r="V309" s="824">
        <f>IF(INDEX(Historical!$O$7:$O$1455,MATCH(B309,Historical!$B$7:$B$1455,0))=0,"n/a",((INDEX(Historical!$C$7:$C$1455,MATCH(B309,Historical!$B$7:$B$1455,0))/INDEX(Historical!$O$7:$O$1455,MATCH(B309,Historical!$B$7:$B$1455,0)))^(1/10)-1)*100)</f>
        <v>5.7689737075117486</v>
      </c>
      <c r="W309" s="825">
        <f>IF(OR(U309&lt;=0,U309="n/a",V309&lt;=0,V309="n/a"),"n/a",U309/V309)</f>
        <v>1.6399586654376319</v>
      </c>
      <c r="X309" s="826">
        <f>IF(OR(AJ309&lt;=0,AJ309="n/a",U309&lt;=0,U309="n/a"),"n/a",U309/AJ309)</f>
        <v>1.4120714063157842</v>
      </c>
      <c r="Y309" s="1032"/>
      <c r="Z309" s="766">
        <f>IF(OR(AC309&lt;0.01,AC309="n/a"),"n/a",M309/AC309*100)</f>
        <v>30.125523012552296</v>
      </c>
      <c r="AA309" s="1042">
        <f>IF(OR(AC309&lt;0.01,AC309="n/a"),"n/a",I309/AC309)</f>
        <v>15.493723849372385</v>
      </c>
      <c r="AB309" s="1043">
        <v>12</v>
      </c>
      <c r="AC309" s="1021">
        <v>2.39</v>
      </c>
      <c r="AD309" s="1021">
        <v>1.72</v>
      </c>
      <c r="AE309" s="1021">
        <v>4.91</v>
      </c>
      <c r="AF309" s="1021">
        <v>1.36</v>
      </c>
      <c r="AG309" s="1021">
        <v>8.6999999999999993</v>
      </c>
      <c r="AH309" s="1021">
        <v>13.700000000000001</v>
      </c>
      <c r="AI309" s="1021">
        <v>14.87</v>
      </c>
      <c r="AJ309" s="1021">
        <v>6.7</v>
      </c>
      <c r="AK309" s="1021">
        <v>9</v>
      </c>
      <c r="AL309" s="1034">
        <v>560.63</v>
      </c>
      <c r="AM309" s="1028">
        <v>1.9</v>
      </c>
      <c r="AN309" s="1021">
        <v>0.14000000000000001</v>
      </c>
      <c r="AO309" s="868">
        <f>IF(U309="n/a","n/a",IF(AA309&lt;0,"n/a",IF(AA309="n/a","n/a",J309+U309-AA309)))</f>
        <v>-4.0884759968648936</v>
      </c>
      <c r="AP309" s="869">
        <f>IF(U309="n/a","n/a",J309+U309)</f>
        <v>11.405247852507491</v>
      </c>
      <c r="AQ309" s="1044">
        <f>IF(OR(AC309&lt;0.01,AF309="n/a"),"n/a",(I309/SQRT(22.5*AC309*(I309/AF309))-1)*100)</f>
        <v>-3.226577488912119</v>
      </c>
      <c r="AR309" s="766">
        <f>INDEX(Historical!$C$7:$C$1455,MATCH(B309,Historical!$B$7:$B$1455,0))*IF(AH309="n/a",1.03,IF(AH309&lt;0,1.01,IF(AH309&gt;10,1.1,(1+AH309/100))))</f>
        <v>0.72600000000000009</v>
      </c>
      <c r="AS309" s="1042">
        <f>IF($AI309="n/a",1.03*AR309,IF($AI309&lt;0,1.01*AR309,IF($AI309&gt;10,1.1*AR309,(1+$AI309/100)*AR309)))</f>
        <v>0.7986000000000002</v>
      </c>
      <c r="AT309" s="1042">
        <f>IF($AK309="n/a",1.03*AS309,IF($AK309&lt;0,1.01*AS309,IF($AK309&gt;10,1.1*AS309,(1+$AK309/100)*AS309)))</f>
        <v>0.8704740000000003</v>
      </c>
      <c r="AU309" s="1042">
        <f>IF($AK309="n/a",1.03*AT309,IF($AK309&lt;0,1.01*AT309,IF($AK309&gt;10,1.1*AT309,(1+$AK309/100)*AT309)))</f>
        <v>0.94881666000000042</v>
      </c>
      <c r="AV309" s="1042">
        <f>IF($AK309="n/a",1.03*AU309,IF($AK309&lt;0,1.01*AU309,IF($AK309&gt;10,1.1*AU309,(1+$AK309/100)*AU309)))</f>
        <v>1.0342101594000006</v>
      </c>
      <c r="AW309" s="766">
        <f>SUM(AR309:AV309)</f>
        <v>4.378100819400002</v>
      </c>
      <c r="AX309" s="877">
        <f>AW309/I309*100</f>
        <v>11.823118604914939</v>
      </c>
      <c r="AY309" s="1212">
        <v>0.21</v>
      </c>
      <c r="AZ309" s="1028">
        <v>23.39</v>
      </c>
      <c r="BA309" s="1028">
        <v>-12.790000000000001</v>
      </c>
      <c r="BB309" s="1028">
        <v>-1.32</v>
      </c>
      <c r="BC309" s="1028">
        <v>-3.3000000000000003</v>
      </c>
      <c r="BE309" s="721">
        <v>2012</v>
      </c>
      <c r="BF309" s="1057">
        <f>IF(BE309&gt;2008,0,IF(BE309&gt;2001,1,IF(BE309&gt;1990,2,IF(BE309&gt;1980,3,IF(BE309&gt;1973,4,IF(BE309&gt;1970,5,IF(BE309&gt;1960,6,IF(BE309&gt;1958,7,IF(BE309&gt;1953,8,9)))))))))</f>
        <v>0</v>
      </c>
    </row>
    <row r="310" spans="1:58" ht="11.25" customHeight="1" x14ac:dyDescent="0.2">
      <c r="A310" s="1036" t="s">
        <v>1222</v>
      </c>
      <c r="B310" s="1031" t="s">
        <v>1223</v>
      </c>
      <c r="C310" s="1181" t="s">
        <v>109</v>
      </c>
      <c r="D310" s="1181" t="s">
        <v>4434</v>
      </c>
      <c r="E310" s="857">
        <v>7</v>
      </c>
      <c r="F310" s="1245">
        <v>651</v>
      </c>
      <c r="G310" s="1187" t="s">
        <v>107</v>
      </c>
      <c r="H310" s="1187" t="s">
        <v>107</v>
      </c>
      <c r="I310" s="1030">
        <v>23.59</v>
      </c>
      <c r="J310" s="766">
        <f>(M310/I310)*100</f>
        <v>2.0347604917337851</v>
      </c>
      <c r="K310" s="1033">
        <v>0.12</v>
      </c>
      <c r="L310" s="1043">
        <v>4</v>
      </c>
      <c r="M310" s="756">
        <f>K310*L310</f>
        <v>0.48</v>
      </c>
      <c r="N310" s="1026" t="s">
        <v>128</v>
      </c>
      <c r="O310" s="860">
        <v>0.11</v>
      </c>
      <c r="P310" s="1016">
        <v>43454</v>
      </c>
      <c r="Q310" s="1016">
        <v>43473</v>
      </c>
      <c r="R310" s="756">
        <f>(K310-O310)/O310*100</f>
        <v>9.0909090909090864</v>
      </c>
      <c r="S310" s="824">
        <f>IF(INDEX(Historical!$D$7:$D$1455,MATCH(B310,Historical!$B$7:$B$1455,0))=0,"n/a",(INDEX(Historical!$C$7:$C$1455,MATCH(B310,Historical!$B$7:$B$1455,0))/INDEX(Historical!$D$7:$D$1455,MATCH(B310,Historical!$B$7:$B$1455,0))-1)*100)</f>
        <v>5.555555555555558</v>
      </c>
      <c r="T310" s="824">
        <f>IF(INDEX(Historical!$F$7:$F$1455,MATCH(B310,Historical!$B$7:$B$1455,0))=0,"n/a",((INDEX(Historical!$C$7:$C$1455,MATCH(B310,Historical!$B$7:$B$1455,0))/INDEX(Historical!$F$7:$F$1455,MATCH(B310,Historical!$B$7:$B$1455,0)))^(1/3)-1)*100)</f>
        <v>8.1983855523197757</v>
      </c>
      <c r="U310" s="824">
        <f>IF(INDEX(Historical!$I$7:$I$1455,MATCH(B310,Historical!$B$7:$B$1455,0))=0,"n/a",((INDEX(Historical!$C$7:$C$1455,MATCH(B310,Historical!$B$7:$B$1455,0))/INDEX(Historical!$I$7:$I$1455,MATCH(B310,Historical!$B$7:$B$1455,0)))^(1/5)-1)*100)</f>
        <v>56.871742653604976</v>
      </c>
      <c r="V310" s="824">
        <f>IF(INDEX(Historical!$O$7:$O$1455,MATCH(B310,Historical!$B$7:$B$1455,0))=0,"n/a",((INDEX(Historical!$C$7:$C$1455,MATCH(B310,Historical!$B$7:$B$1455,0))/INDEX(Historical!$O$7:$O$1455,MATCH(B310,Historical!$B$7:$B$1455,0)))^(1/10)-1)*100)</f>
        <v>-10.712603659774356</v>
      </c>
      <c r="W310" s="825" t="str">
        <f>IF(OR(U310&lt;=0,U310="n/a",V310&lt;=0,V310="n/a"),"n/a",U310/V310)</f>
        <v>n/a</v>
      </c>
      <c r="X310" s="826">
        <f>IF(OR(AJ310&lt;=0,AJ310="n/a",U310&lt;=0,U310="n/a"),"n/a",U310/AJ310)</f>
        <v>1.2722984933692387</v>
      </c>
      <c r="Y310" s="780"/>
      <c r="Z310" s="766">
        <f>IF(OR(AC310&lt;0.01,AC310="n/a"),"n/a",M310/AC310*100)</f>
        <v>33.802816901408448</v>
      </c>
      <c r="AA310" s="1042">
        <f>IF(OR(AC310&lt;0.01,AC310="n/a"),"n/a",I310/AC310)</f>
        <v>16.612676056338028</v>
      </c>
      <c r="AB310" s="1043">
        <v>12</v>
      </c>
      <c r="AC310" s="1021">
        <v>1.42</v>
      </c>
      <c r="AD310" s="1021">
        <v>2.38</v>
      </c>
      <c r="AE310" s="1021">
        <v>4.54</v>
      </c>
      <c r="AF310" s="1021">
        <v>1.26</v>
      </c>
      <c r="AG310" s="1021">
        <v>6.3</v>
      </c>
      <c r="AH310" s="1021">
        <v>6.9</v>
      </c>
      <c r="AI310" s="1021">
        <v>19.52</v>
      </c>
      <c r="AJ310" s="1021">
        <v>44.7</v>
      </c>
      <c r="AK310" s="1021">
        <v>7.0000000000000009</v>
      </c>
      <c r="AL310" s="1034">
        <v>2510</v>
      </c>
      <c r="AM310" s="1028">
        <v>0.3</v>
      </c>
      <c r="AN310" s="1021">
        <v>0.1</v>
      </c>
      <c r="AO310" s="868">
        <f>IF(U310="n/a","n/a",IF(AA310&lt;0,"n/a",IF(AA310="n/a","n/a",J310+U310-AA310)))</f>
        <v>42.293827089000729</v>
      </c>
      <c r="AP310" s="869">
        <f>IF(U310="n/a","n/a",J310+U310)</f>
        <v>58.90650314533876</v>
      </c>
      <c r="AQ310" s="1044">
        <f>IF(OR(AC310&lt;0.01,AF310="n/a"),"n/a",(I310/SQRT(22.5*AC310*(I310/AF310))-1)*100)</f>
        <v>-3.5474282792351097</v>
      </c>
      <c r="AR310" s="766">
        <f>INDEX(Historical!$C$7:$C$1455,MATCH(B310,Historical!$B$7:$B$1455,0))*IF(AH310="n/a",1.03,IF(AH310&lt;0,1.01,IF(AH310&gt;10,1.1,(1+AH310/100))))</f>
        <v>0.40621999999999997</v>
      </c>
      <c r="AS310" s="1042">
        <f>IF($AI310="n/a",1.03*AR310,IF($AI310&lt;0,1.01*AR310,IF($AI310&gt;10,1.1*AR310,(1+$AI310/100)*AR310)))</f>
        <v>0.44684200000000002</v>
      </c>
      <c r="AT310" s="1042">
        <f>IF($AK310="n/a",1.03*AS310,IF($AK310&lt;0,1.01*AS310,IF($AK310&gt;10,1.1*AS310,(1+$AK310/100)*AS310)))</f>
        <v>0.47812094000000005</v>
      </c>
      <c r="AU310" s="1042">
        <f>IF($AK310="n/a",1.03*AT310,IF($AK310&lt;0,1.01*AT310,IF($AK310&gt;10,1.1*AT310,(1+$AK310/100)*AT310)))</f>
        <v>0.51158940580000012</v>
      </c>
      <c r="AV310" s="1042">
        <f>IF($AK310="n/a",1.03*AU310,IF($AK310&lt;0,1.01*AU310,IF($AK310&gt;10,1.1*AU310,(1+$AK310/100)*AU310)))</f>
        <v>0.5474006642060002</v>
      </c>
      <c r="AW310" s="766">
        <f>SUM(AR310:AV310)</f>
        <v>2.3901730100060004</v>
      </c>
      <c r="AX310" s="877">
        <f>AW310/I310*100</f>
        <v>10.132145019101316</v>
      </c>
      <c r="AY310" s="1212">
        <v>1.17</v>
      </c>
      <c r="AZ310" s="1028">
        <v>11.01</v>
      </c>
      <c r="BA310" s="1028">
        <v>-14.84</v>
      </c>
      <c r="BB310" s="1028">
        <v>-3.44</v>
      </c>
      <c r="BC310" s="1028">
        <v>-7.71</v>
      </c>
      <c r="BE310" s="721">
        <v>2013</v>
      </c>
      <c r="BF310" s="1057">
        <f>IF(BE310&gt;2008,0,IF(BE310&gt;2001,1,IF(BE310&gt;1990,2,IF(BE310&gt;1980,3,IF(BE310&gt;1973,4,IF(BE310&gt;1970,5,IF(BE310&gt;1960,6,IF(BE310&gt;1958,7,IF(BE310&gt;1953,8,9)))))))))</f>
        <v>0</v>
      </c>
    </row>
    <row r="311" spans="1:58" ht="11.25" customHeight="1" x14ac:dyDescent="0.2">
      <c r="A311" s="1027" t="s">
        <v>3869</v>
      </c>
      <c r="B311" s="1031" t="s">
        <v>3870</v>
      </c>
      <c r="C311" s="1181" t="s">
        <v>109</v>
      </c>
      <c r="D311" s="1181" t="s">
        <v>4434</v>
      </c>
      <c r="E311" s="857">
        <v>5</v>
      </c>
      <c r="F311" s="1245">
        <v>790</v>
      </c>
      <c r="G311" s="1245" t="s">
        <v>107</v>
      </c>
      <c r="H311" s="1245" t="s">
        <v>107</v>
      </c>
      <c r="I311" s="1030">
        <v>19.350000000000001</v>
      </c>
      <c r="J311" s="766">
        <f>(M311/I311)*100</f>
        <v>1.03359173126615</v>
      </c>
      <c r="K311" s="1033">
        <v>0.05</v>
      </c>
      <c r="L311" s="1043">
        <v>4</v>
      </c>
      <c r="M311" s="756">
        <f>K311*L311</f>
        <v>0.2</v>
      </c>
      <c r="N311" s="1026" t="s">
        <v>599</v>
      </c>
      <c r="O311" s="860">
        <v>3.5000000000000003E-2</v>
      </c>
      <c r="P311" s="1016">
        <v>43160</v>
      </c>
      <c r="Q311" s="1016">
        <v>43175</v>
      </c>
      <c r="R311" s="756">
        <f>(K311-O311)/O311*100</f>
        <v>42.857142857142847</v>
      </c>
      <c r="S311" s="824">
        <f>IF(INDEX(Historical!$D$7:$D$1455,MATCH(B311,Historical!$B$7:$B$1455,0))=0,"n/a",(INDEX(Historical!$C$7:$C$1455,MATCH(B311,Historical!$B$7:$B$1455,0))/INDEX(Historical!$D$7:$D$1455,MATCH(B311,Historical!$B$7:$B$1455,0))-1)*100)</f>
        <v>16.666666666666675</v>
      </c>
      <c r="T311" s="824">
        <f>IF(INDEX(Historical!$F$7:$F$1455,MATCH(B311,Historical!$B$7:$B$1455,0))=0,"n/a",((INDEX(Historical!$C$7:$C$1455,MATCH(B311,Historical!$B$7:$B$1455,0))/INDEX(Historical!$F$7:$F$1455,MATCH(B311,Historical!$B$7:$B$1455,0)))^(1/3)-1)*100)</f>
        <v>23.127650029855573</v>
      </c>
      <c r="U311" s="824" t="str">
        <f>IF(INDEX(Historical!$I$7:$I$1455,MATCH(B311,Historical!$B$7:$B$1455,0))=0,"n/a",((INDEX(Historical!$C$7:$C$1455,MATCH(B311,Historical!$B$7:$B$1455,0))/INDEX(Historical!$I$7:$I$1455,MATCH(B311,Historical!$B$7:$B$1455,0)))^(1/5)-1)*100)</f>
        <v>n/a</v>
      </c>
      <c r="V311" s="824">
        <f>IF(INDEX(Historical!$O$7:$O$1455,MATCH(B311,Historical!$B$7:$B$1455,0))=0,"n/a",((INDEX(Historical!$C$7:$C$1455,MATCH(B311,Historical!$B$7:$B$1455,0))/INDEX(Historical!$O$7:$O$1455,MATCH(B311,Historical!$B$7:$B$1455,0)))^(1/10)-1)*100)</f>
        <v>-12.464298473359515</v>
      </c>
      <c r="W311" s="825" t="str">
        <f>IF(OR(U311&lt;=0,U311="n/a",V311&lt;=0,V311="n/a"),"n/a",U311/V311)</f>
        <v>n/a</v>
      </c>
      <c r="X311" s="826" t="str">
        <f>IF(OR(AJ311&lt;=0,AJ311="n/a",U311&lt;=0,U311="n/a"),"n/a",U311/AJ311)</f>
        <v>n/a</v>
      </c>
      <c r="Y311" s="1032"/>
      <c r="Z311" s="766" t="str">
        <f>IF(OR(AC311&lt;0.01,AC311="n/a"),"n/a",M311/AC311*100)</f>
        <v>n/a</v>
      </c>
      <c r="AA311" s="1042" t="str">
        <f>IF(OR(AC311&lt;0.01,AC311="n/a"),"n/a",I311/AC311)</f>
        <v>n/a</v>
      </c>
      <c r="AB311" s="1043">
        <v>12</v>
      </c>
      <c r="AC311" s="1021" t="s">
        <v>138</v>
      </c>
      <c r="AD311" s="1021" t="s">
        <v>138</v>
      </c>
      <c r="AE311" s="1021" t="s">
        <v>138</v>
      </c>
      <c r="AF311" s="1021" t="s">
        <v>138</v>
      </c>
      <c r="AG311" s="1021" t="s">
        <v>138</v>
      </c>
      <c r="AH311" s="1021" t="s">
        <v>138</v>
      </c>
      <c r="AI311" s="1021" t="s">
        <v>138</v>
      </c>
      <c r="AJ311" s="1021" t="s">
        <v>138</v>
      </c>
      <c r="AK311" s="1021" t="s">
        <v>138</v>
      </c>
      <c r="AL311" s="1034" t="s">
        <v>138</v>
      </c>
      <c r="AM311" s="1028" t="s">
        <v>138</v>
      </c>
      <c r="AN311" s="1021" t="s">
        <v>138</v>
      </c>
      <c r="AO311" s="868" t="str">
        <f>IF(U311="n/a","n/a",IF(AA311&lt;0,"n/a",IF(AA311="n/a","n/a",J311+U311-AA311)))</f>
        <v>n/a</v>
      </c>
      <c r="AP311" s="869" t="str">
        <f>IF(U311="n/a","n/a",J311+U311)</f>
        <v>n/a</v>
      </c>
      <c r="AQ311" s="1044" t="str">
        <f>IF(OR(AC311&lt;0.01,AF311="n/a"),"n/a",(I311/SQRT(22.5*AC311*(I311/AF311))-1)*100)</f>
        <v>n/a</v>
      </c>
      <c r="AR311" s="766">
        <f>INDEX(Historical!$C$7:$C$1455,MATCH(B311,Historical!$B$7:$B$1455,0))*IF(AH311="n/a",1.03,IF(AH311&lt;0,1.01,IF(AH311&gt;10,1.1,(1+AH311/100))))</f>
        <v>0.14420000000000002</v>
      </c>
      <c r="AS311" s="1042">
        <f>IF($AI311="n/a",1.03*AR311,IF($AI311&lt;0,1.01*AR311,IF($AI311&gt;10,1.1*AR311,(1+$AI311/100)*AR311)))</f>
        <v>0.14852600000000002</v>
      </c>
      <c r="AT311" s="1042">
        <f>IF($AK311="n/a",1.03*AS311,IF($AK311&lt;0,1.01*AS311,IF($AK311&gt;10,1.1*AS311,(1+$AK311/100)*AS311)))</f>
        <v>0.15298178000000001</v>
      </c>
      <c r="AU311" s="1042">
        <f>IF($AK311="n/a",1.03*AT311,IF($AK311&lt;0,1.01*AT311,IF($AK311&gt;10,1.1*AT311,(1+$AK311/100)*AT311)))</f>
        <v>0.15757123340000001</v>
      </c>
      <c r="AV311" s="1042">
        <f>IF($AK311="n/a",1.03*AU311,IF($AK311&lt;0,1.01*AU311,IF($AK311&gt;10,1.1*AU311,(1+$AK311/100)*AU311)))</f>
        <v>0.16229837040200001</v>
      </c>
      <c r="AW311" s="766">
        <f>SUM(AR311:AV311)</f>
        <v>0.76557738380200013</v>
      </c>
      <c r="AX311" s="877">
        <f>AW311/I311*100</f>
        <v>3.9564722677105943</v>
      </c>
      <c r="AY311" s="1212" t="s">
        <v>138</v>
      </c>
      <c r="AZ311" s="1028" t="s">
        <v>138</v>
      </c>
      <c r="BA311" s="1028" t="s">
        <v>138</v>
      </c>
      <c r="BB311" s="1028" t="s">
        <v>138</v>
      </c>
      <c r="BC311" s="1028" t="s">
        <v>138</v>
      </c>
      <c r="BD311" s="1078" t="s">
        <v>4357</v>
      </c>
      <c r="BE311" s="721">
        <v>2014</v>
      </c>
      <c r="BF311" s="1057">
        <f>IF(BE311&gt;2008,0,IF(BE311&gt;2001,1,IF(BE311&gt;1990,2,IF(BE311&gt;1980,3,IF(BE311&gt;1973,4,IF(BE311&gt;1970,5,IF(BE311&gt;1960,6,IF(BE311&gt;1958,7,IF(BE311&gt;1953,8,9)))))))))</f>
        <v>0</v>
      </c>
    </row>
    <row r="312" spans="1:58" s="905" customFormat="1" ht="11.25" customHeight="1" x14ac:dyDescent="0.2">
      <c r="A312" s="760" t="s">
        <v>595</v>
      </c>
      <c r="B312" s="914" t="s">
        <v>596</v>
      </c>
      <c r="C312" s="1181" t="s">
        <v>109</v>
      </c>
      <c r="D312" s="1181" t="s">
        <v>4434</v>
      </c>
      <c r="E312" s="885">
        <v>23</v>
      </c>
      <c r="F312" s="1245">
        <v>147</v>
      </c>
      <c r="G312" s="1244" t="s">
        <v>38</v>
      </c>
      <c r="H312" s="1244" t="s">
        <v>38</v>
      </c>
      <c r="I312" s="898">
        <v>21.62</v>
      </c>
      <c r="J312" s="887">
        <f>(M312/I312)*100</f>
        <v>3.1452358926919519</v>
      </c>
      <c r="K312" s="912">
        <v>0.17</v>
      </c>
      <c r="L312" s="889">
        <v>4</v>
      </c>
      <c r="M312" s="890">
        <f>K312*L312</f>
        <v>0.68</v>
      </c>
      <c r="N312" s="891" t="s">
        <v>464</v>
      </c>
      <c r="O312" s="913">
        <v>0.15</v>
      </c>
      <c r="P312" s="893">
        <v>43382</v>
      </c>
      <c r="Q312" s="893">
        <v>43392</v>
      </c>
      <c r="R312" s="890">
        <f>(K312-O312)/O312*100</f>
        <v>13.333333333333346</v>
      </c>
      <c r="S312" s="824">
        <f>IF(INDEX(Historical!$D$7:$D$1455,MATCH(B312,Historical!$B$7:$B$1455,0))=0,"n/a",(INDEX(Historical!$C$7:$C$1455,MATCH(B312,Historical!$B$7:$B$1455,0))/INDEX(Historical!$D$7:$D$1455,MATCH(B312,Historical!$B$7:$B$1455,0))-1)*100)</f>
        <v>5.555555555555558</v>
      </c>
      <c r="T312" s="824">
        <f>IF(INDEX(Historical!$F$7:$F$1455,MATCH(B312,Historical!$B$7:$B$1455,0))=0,"n/a",((INDEX(Historical!$C$7:$C$1455,MATCH(B312,Historical!$B$7:$B$1455,0))/INDEX(Historical!$F$7:$F$1455,MATCH(B312,Historical!$B$7:$B$1455,0)))^(1/3)-1)*100)</f>
        <v>6.5577893126056441</v>
      </c>
      <c r="U312" s="824">
        <f>IF(INDEX(Historical!$I$7:$I$1455,MATCH(B312,Historical!$B$7:$B$1455,0))=0,"n/a",((INDEX(Historical!$C$7:$C$1455,MATCH(B312,Historical!$B$7:$B$1455,0))/INDEX(Historical!$I$7:$I$1455,MATCH(B312,Historical!$B$7:$B$1455,0)))^(1/5)-1)*100)</f>
        <v>6.4108479730302426</v>
      </c>
      <c r="V312" s="824">
        <f>IF(INDEX(Historical!$O$7:$O$1455,MATCH(B312,Historical!$B$7:$B$1455,0))=0,"n/a",((INDEX(Historical!$C$7:$C$1455,MATCH(B312,Historical!$B$7:$B$1455,0))/INDEX(Historical!$O$7:$O$1455,MATCH(B312,Historical!$B$7:$B$1455,0)))^(1/10)-1)*100)</f>
        <v>8.4948567636582659</v>
      </c>
      <c r="W312" s="894">
        <f>IF(OR(U312&lt;=0,U312="n/a",V312&lt;=0,V312="n/a"),"n/a",U312/V312)</f>
        <v>0.75467405176934899</v>
      </c>
      <c r="X312" s="895">
        <f>IF(OR(AJ312&lt;=0,AJ312="n/a",U312&lt;=0,U312="n/a"),"n/a",U312/AJ312)</f>
        <v>0.82190358628592852</v>
      </c>
      <c r="Y312" s="896"/>
      <c r="Z312" s="887">
        <f>IF(OR(AC312&lt;0.01,AC312="n/a"),"n/a",M312/AC312*100)</f>
        <v>43.037974683544306</v>
      </c>
      <c r="AA312" s="897">
        <f>IF(OR(AC312&lt;0.01,AC312="n/a"),"n/a",I312/AC312)</f>
        <v>13.683544303797468</v>
      </c>
      <c r="AB312" s="889">
        <v>12</v>
      </c>
      <c r="AC312" s="898">
        <v>1.58</v>
      </c>
      <c r="AD312" s="898">
        <v>1.96</v>
      </c>
      <c r="AE312" s="898">
        <v>4.0999999999999996</v>
      </c>
      <c r="AF312" s="898">
        <v>1.44</v>
      </c>
      <c r="AG312" s="898">
        <v>10.6</v>
      </c>
      <c r="AH312" s="898">
        <v>9.8000000000000007</v>
      </c>
      <c r="AI312" s="898">
        <v>4.46</v>
      </c>
      <c r="AJ312" s="898">
        <v>7.8</v>
      </c>
      <c r="AK312" s="898">
        <v>7.0000000000000009</v>
      </c>
      <c r="AL312" s="899">
        <v>544.17999999999995</v>
      </c>
      <c r="AM312" s="900">
        <v>1.2</v>
      </c>
      <c r="AN312" s="898">
        <v>1.06</v>
      </c>
      <c r="AO312" s="901">
        <f>IF(U312="n/a","n/a",IF(AA312&lt;0,"n/a",IF(AA312="n/a","n/a",J312+U312-AA312)))</f>
        <v>-4.1274604380752749</v>
      </c>
      <c r="AP312" s="902">
        <f>IF(U312="n/a","n/a",J312+U312)</f>
        <v>9.5560838657221936</v>
      </c>
      <c r="AQ312" s="903">
        <f>IF(OR(AC312&lt;0.01,AF312="n/a"),"n/a",(I312/SQRT(22.5*AC312*(I312/AF312))-1)*100)</f>
        <v>-6.418653811614905</v>
      </c>
      <c r="AR312" s="766">
        <f>INDEX(Historical!$C$7:$C$1455,MATCH(B312,Historical!$B$7:$B$1455,0))*IF(AH312="n/a",1.03,IF(AH312&lt;0,1.01,IF(AH312&gt;10,1.1,(1+AH312/100))))</f>
        <v>0.62586000000000008</v>
      </c>
      <c r="AS312" s="897">
        <f>IF($AI312="n/a",1.03*AR312,IF($AI312&lt;0,1.01*AR312,IF($AI312&gt;10,1.1*AR312,(1+$AI312/100)*AR312)))</f>
        <v>0.65377335600000008</v>
      </c>
      <c r="AT312" s="897">
        <f>IF($AK312="n/a",1.03*AS312,IF($AK312&lt;0,1.01*AS312,IF($AK312&gt;10,1.1*AS312,(1+$AK312/100)*AS312)))</f>
        <v>0.69953749092000017</v>
      </c>
      <c r="AU312" s="897">
        <f>IF($AK312="n/a",1.03*AT312,IF($AK312&lt;0,1.01*AT312,IF($AK312&gt;10,1.1*AT312,(1+$AK312/100)*AT312)))</f>
        <v>0.74850511528440022</v>
      </c>
      <c r="AV312" s="897">
        <f>IF($AK312="n/a",1.03*AU312,IF($AK312&lt;0,1.01*AU312,IF($AK312&gt;10,1.1*AU312,(1+$AK312/100)*AU312)))</f>
        <v>0.80090047335430825</v>
      </c>
      <c r="AW312" s="887">
        <f>SUM(AR312:AV312)</f>
        <v>3.5285764355587084</v>
      </c>
      <c r="AX312" s="904">
        <f>AW312/I312*100</f>
        <v>16.320890081215119</v>
      </c>
      <c r="AY312" s="1213">
        <v>0.62</v>
      </c>
      <c r="AZ312" s="900">
        <v>13.22</v>
      </c>
      <c r="BA312" s="900">
        <v>-30.709999999999997</v>
      </c>
      <c r="BB312" s="900">
        <v>3.1</v>
      </c>
      <c r="BC312" s="900">
        <v>-10.92</v>
      </c>
      <c r="BD312" s="1079"/>
      <c r="BE312" s="721">
        <v>1997</v>
      </c>
      <c r="BF312" s="1057">
        <f>IF(BE312&gt;2008,0,IF(BE312&gt;2001,1,IF(BE312&gt;1990,2,IF(BE312&gt;1980,3,IF(BE312&gt;1973,4,IF(BE312&gt;1970,5,IF(BE312&gt;1960,6,IF(BE312&gt;1958,7,IF(BE312&gt;1953,8,9)))))))))</f>
        <v>2</v>
      </c>
    </row>
    <row r="313" spans="1:58" ht="11.25" customHeight="1" x14ac:dyDescent="0.2">
      <c r="A313" s="1027" t="s">
        <v>1224</v>
      </c>
      <c r="B313" s="1031" t="s">
        <v>1225</v>
      </c>
      <c r="C313" s="1181" t="s">
        <v>109</v>
      </c>
      <c r="D313" s="1181" t="s">
        <v>4434</v>
      </c>
      <c r="E313" s="857">
        <v>7</v>
      </c>
      <c r="F313" s="1245">
        <v>596</v>
      </c>
      <c r="G313" s="1187" t="s">
        <v>107</v>
      </c>
      <c r="H313" s="1187" t="s">
        <v>107</v>
      </c>
      <c r="I313" s="1030">
        <v>99.15</v>
      </c>
      <c r="J313" s="766">
        <f>(M313/I313)*100</f>
        <v>0.72617246596066554</v>
      </c>
      <c r="K313" s="1033">
        <v>0.18</v>
      </c>
      <c r="L313" s="1043">
        <v>4</v>
      </c>
      <c r="M313" s="756">
        <f>K313*L313</f>
        <v>0.72</v>
      </c>
      <c r="N313" s="1026" t="s">
        <v>702</v>
      </c>
      <c r="O313" s="860">
        <v>0.17</v>
      </c>
      <c r="P313" s="1016">
        <v>43215</v>
      </c>
      <c r="Q313" s="1016">
        <v>43230</v>
      </c>
      <c r="R313" s="756">
        <f>(K313-O313)/O313*100</f>
        <v>5.8823529411764595</v>
      </c>
      <c r="S313" s="824">
        <f>IF(INDEX(Historical!$D$7:$D$1455,MATCH(B313,Historical!$B$7:$B$1455,0))=0,"n/a",(INDEX(Historical!$C$7:$C$1455,MATCH(B313,Historical!$B$7:$B$1455,0))/INDEX(Historical!$D$7:$D$1455,MATCH(B313,Historical!$B$7:$B$1455,0))-1)*100)</f>
        <v>6.3492063492063489</v>
      </c>
      <c r="T313" s="824">
        <f>IF(INDEX(Historical!$F$7:$F$1455,MATCH(B313,Historical!$B$7:$B$1455,0))=0,"n/a",((INDEX(Historical!$C$7:$C$1455,MATCH(B313,Historical!$B$7:$B$1455,0))/INDEX(Historical!$F$7:$F$1455,MATCH(B313,Historical!$B$7:$B$1455,0)))^(1/3)-1)*100)</f>
        <v>7.4550954544485792</v>
      </c>
      <c r="U313" s="824">
        <f>IF(INDEX(Historical!$I$7:$I$1455,MATCH(B313,Historical!$B$7:$B$1455,0))=0,"n/a",((INDEX(Historical!$C$7:$C$1455,MATCH(B313,Historical!$B$7:$B$1455,0))/INDEX(Historical!$I$7:$I$1455,MATCH(B313,Historical!$B$7:$B$1455,0)))^(1/5)-1)*100)</f>
        <v>27.35293592635999</v>
      </c>
      <c r="V313" s="824" t="str">
        <f>IF(INDEX(Historical!$O$7:$O$1455,MATCH(B313,Historical!$B$7:$B$1455,0))=0,"n/a",((INDEX(Historical!$C$7:$C$1455,MATCH(B313,Historical!$B$7:$B$1455,0))/INDEX(Historical!$O$7:$O$1455,MATCH(B313,Historical!$B$7:$B$1455,0)))^(1/10)-1)*100)</f>
        <v>n/a</v>
      </c>
      <c r="W313" s="825" t="str">
        <f>IF(OR(U313&lt;=0,U313="n/a",V313&lt;=0,V313="n/a"),"n/a",U313/V313)</f>
        <v>n/a</v>
      </c>
      <c r="X313" s="826">
        <f>IF(OR(AJ313&lt;=0,AJ313="n/a",U313&lt;=0,U313="n/a"),"n/a",U313/AJ313)</f>
        <v>2.580465653430188</v>
      </c>
      <c r="Y313" s="780"/>
      <c r="Z313" s="766">
        <f>IF(OR(AC313&lt;0.01,AC313="n/a"),"n/a",M313/AC313*100)</f>
        <v>14.814814814814813</v>
      </c>
      <c r="AA313" s="1042">
        <f>IF(OR(AC313&lt;0.01,AC313="n/a"),"n/a",I313/AC313)</f>
        <v>20.401234567901234</v>
      </c>
      <c r="AB313" s="1043">
        <v>12</v>
      </c>
      <c r="AC313" s="1021">
        <v>4.8600000000000003</v>
      </c>
      <c r="AD313" s="1021">
        <v>1.68</v>
      </c>
      <c r="AE313" s="1021">
        <v>5.61</v>
      </c>
      <c r="AF313" s="1021">
        <v>2.25</v>
      </c>
      <c r="AG313" s="1021">
        <v>10.6</v>
      </c>
      <c r="AH313" s="1021">
        <v>16</v>
      </c>
      <c r="AI313" s="1021">
        <v>13.639999999999999</v>
      </c>
      <c r="AJ313" s="1021">
        <v>10.6</v>
      </c>
      <c r="AK313" s="1021">
        <v>12.15</v>
      </c>
      <c r="AL313" s="1034">
        <v>16079.999999999998</v>
      </c>
      <c r="AM313" s="1028">
        <v>0.4</v>
      </c>
      <c r="AN313" s="1021">
        <v>0.23</v>
      </c>
      <c r="AO313" s="868">
        <f>IF(U313="n/a","n/a",IF(AA313&lt;0,"n/a",IF(AA313="n/a","n/a",J313+U313-AA313)))</f>
        <v>7.6778738244194216</v>
      </c>
      <c r="AP313" s="869">
        <f>IF(U313="n/a","n/a",J313+U313)</f>
        <v>28.079108392320656</v>
      </c>
      <c r="AQ313" s="1044">
        <f>IF(OR(AC313&lt;0.01,AF313="n/a"),"n/a",(I313/SQRT(22.5*AC313*(I313/AF313))-1)*100)</f>
        <v>42.832890357582663</v>
      </c>
      <c r="AR313" s="766">
        <f>INDEX(Historical!$C$7:$C$1455,MATCH(B313,Historical!$B$7:$B$1455,0))*IF(AH313="n/a",1.03,IF(AH313&lt;0,1.01,IF(AH313&gt;10,1.1,(1+AH313/100))))</f>
        <v>0.7370000000000001</v>
      </c>
      <c r="AS313" s="1042">
        <f>IF($AI313="n/a",1.03*AR313,IF($AI313&lt;0,1.01*AR313,IF($AI313&gt;10,1.1*AR313,(1+$AI313/100)*AR313)))</f>
        <v>0.8107000000000002</v>
      </c>
      <c r="AT313" s="1042">
        <f>IF($AK313="n/a",1.03*AS313,IF($AK313&lt;0,1.01*AS313,IF($AK313&gt;10,1.1*AS313,(1+$AK313/100)*AS313)))</f>
        <v>0.89177000000000028</v>
      </c>
      <c r="AU313" s="1042">
        <f>IF($AK313="n/a",1.03*AT313,IF($AK313&lt;0,1.01*AT313,IF($AK313&gt;10,1.1*AT313,(1+$AK313/100)*AT313)))</f>
        <v>0.98094700000000035</v>
      </c>
      <c r="AV313" s="1042">
        <f>IF($AK313="n/a",1.03*AU313,IF($AK313&lt;0,1.01*AU313,IF($AK313&gt;10,1.1*AU313,(1+$AK313/100)*AU313)))</f>
        <v>1.0790417000000005</v>
      </c>
      <c r="AW313" s="766">
        <f>SUM(AR313:AV313)</f>
        <v>4.4994587000000017</v>
      </c>
      <c r="AX313" s="877">
        <f>AW313/I313*100</f>
        <v>4.5380319717599615</v>
      </c>
      <c r="AY313" s="1212">
        <v>0.78</v>
      </c>
      <c r="AZ313" s="1028">
        <v>17.37</v>
      </c>
      <c r="BA313" s="1028">
        <v>-7.12</v>
      </c>
      <c r="BB313" s="1028">
        <v>6.370000000000001</v>
      </c>
      <c r="BC313" s="1028">
        <v>2.5299999999999998</v>
      </c>
      <c r="BE313" s="721">
        <v>2012</v>
      </c>
      <c r="BF313" s="1057">
        <f>IF(BE313&gt;2008,0,IF(BE313&gt;2001,1,IF(BE313&gt;1990,2,IF(BE313&gt;1980,3,IF(BE313&gt;1973,4,IF(BE313&gt;1970,5,IF(BE313&gt;1960,6,IF(BE313&gt;1958,7,IF(BE313&gt;1953,8,9)))))))))</f>
        <v>0</v>
      </c>
    </row>
    <row r="314" spans="1:58" ht="11.25" customHeight="1" x14ac:dyDescent="0.2">
      <c r="A314" s="1027" t="s">
        <v>3871</v>
      </c>
      <c r="B314" s="1031" t="s">
        <v>3872</v>
      </c>
      <c r="C314" s="1181" t="s">
        <v>109</v>
      </c>
      <c r="D314" s="1181" t="s">
        <v>4434</v>
      </c>
      <c r="E314" s="857">
        <v>5</v>
      </c>
      <c r="F314" s="1245">
        <v>795</v>
      </c>
      <c r="G314" s="1187" t="s">
        <v>107</v>
      </c>
      <c r="H314" s="1187" t="s">
        <v>107</v>
      </c>
      <c r="I314" s="1030">
        <v>57.32</v>
      </c>
      <c r="J314" s="766">
        <f>(M314/I314)*100</f>
        <v>1.0467550593161199</v>
      </c>
      <c r="K314" s="1033">
        <v>0.15</v>
      </c>
      <c r="L314" s="1043">
        <v>4</v>
      </c>
      <c r="M314" s="756">
        <f>K314*L314</f>
        <v>0.6</v>
      </c>
      <c r="N314" s="1026" t="s">
        <v>322</v>
      </c>
      <c r="O314" s="860">
        <v>0.14000000000000001</v>
      </c>
      <c r="P314" s="1016">
        <v>43160</v>
      </c>
      <c r="Q314" s="1016">
        <v>43189</v>
      </c>
      <c r="R314" s="756">
        <f>(K314-O314)/O314*100</f>
        <v>7.1428571428571281</v>
      </c>
      <c r="S314" s="824">
        <f>IF(INDEX(Historical!$D$7:$D$1455,MATCH(B314,Historical!$B$7:$B$1455,0))=0,"n/a",(INDEX(Historical!$C$7:$C$1455,MATCH(B314,Historical!$B$7:$B$1455,0))/INDEX(Historical!$D$7:$D$1455,MATCH(B314,Historical!$B$7:$B$1455,0))-1)*100)</f>
        <v>7.6923076923077094</v>
      </c>
      <c r="T314" s="824">
        <f>IF(INDEX(Historical!$F$7:$F$1455,MATCH(B314,Historical!$B$7:$B$1455,0))=0,"n/a",((INDEX(Historical!$C$7:$C$1455,MATCH(B314,Historical!$B$7:$B$1455,0))/INDEX(Historical!$F$7:$F$1455,MATCH(B314,Historical!$B$7:$B$1455,0)))^(1/3)-1)*100)</f>
        <v>8.3706762661827092</v>
      </c>
      <c r="U314" s="824">
        <f>IF(INDEX(Historical!$I$7:$I$1455,MATCH(B314,Historical!$B$7:$B$1455,0))=0,"n/a",((INDEX(Historical!$C$7:$C$1455,MATCH(B314,Historical!$B$7:$B$1455,0))/INDEX(Historical!$I$7:$I$1455,MATCH(B314,Historical!$B$7:$B$1455,0)))^(1/5)-1)*100)</f>
        <v>6.9610375725068785</v>
      </c>
      <c r="V314" s="824" t="str">
        <f>IF(INDEX(Historical!$O$7:$O$1455,MATCH(B314,Historical!$B$7:$B$1455,0))=0,"n/a",((INDEX(Historical!$C$7:$C$1455,MATCH(B314,Historical!$B$7:$B$1455,0))/INDEX(Historical!$O$7:$O$1455,MATCH(B314,Historical!$B$7:$B$1455,0)))^(1/10)-1)*100)</f>
        <v>n/a</v>
      </c>
      <c r="W314" s="825" t="str">
        <f>IF(OR(U314&lt;=0,U314="n/a",V314&lt;=0,V314="n/a"),"n/a",U314/V314)</f>
        <v>n/a</v>
      </c>
      <c r="X314" s="826">
        <f>IF(OR(AJ314&lt;=0,AJ314="n/a",U314&lt;=0,U314="n/a"),"n/a",U314/AJ314)</f>
        <v>0.41933961280161913</v>
      </c>
      <c r="Y314" s="780"/>
      <c r="Z314" s="766">
        <f>IF(OR(AC314&lt;0.01,AC314="n/a"),"n/a",M314/AC314*100)</f>
        <v>13.186813186813188</v>
      </c>
      <c r="AA314" s="1042">
        <f>IF(OR(AC314&lt;0.01,AC314="n/a"),"n/a",I314/AC314)</f>
        <v>12.597802197802199</v>
      </c>
      <c r="AB314" s="1043">
        <v>12</v>
      </c>
      <c r="AC314" s="1021">
        <v>4.55</v>
      </c>
      <c r="AD314" s="1021" t="s">
        <v>138</v>
      </c>
      <c r="AE314" s="1021">
        <v>3.07</v>
      </c>
      <c r="AF314" s="1021">
        <v>1.34</v>
      </c>
      <c r="AG314" s="1021">
        <v>10.299999999999999</v>
      </c>
      <c r="AH314" s="1021">
        <v>16.5</v>
      </c>
      <c r="AI314" s="1021" t="s">
        <v>138</v>
      </c>
      <c r="AJ314" s="1021">
        <v>16.600000000000001</v>
      </c>
      <c r="AK314" s="1021" t="s">
        <v>138</v>
      </c>
      <c r="AL314" s="1034">
        <v>129.54</v>
      </c>
      <c r="AM314" s="1028">
        <v>2.5</v>
      </c>
      <c r="AN314" s="1021">
        <v>0</v>
      </c>
      <c r="AO314" s="868">
        <f>IF(U314="n/a","n/a",IF(AA314&lt;0,"n/a",IF(AA314="n/a","n/a",J314+U314-AA314)))</f>
        <v>-4.5900095659792015</v>
      </c>
      <c r="AP314" s="869">
        <f>IF(U314="n/a","n/a",J314+U314)</f>
        <v>8.0077926318229977</v>
      </c>
      <c r="AQ314" s="1044">
        <f>IF(OR(AC314&lt;0.01,AF314="n/a"),"n/a",(I314/SQRT(22.5*AC314*(I314/AF314))-1)*100)</f>
        <v>-13.381924018764501</v>
      </c>
      <c r="AR314" s="766">
        <f>INDEX(Historical!$C$7:$C$1455,MATCH(B314,Historical!$B$7:$B$1455,0))*IF(AH314="n/a",1.03,IF(AH314&lt;0,1.01,IF(AH314&gt;10,1.1,(1+AH314/100))))</f>
        <v>0.6160000000000001</v>
      </c>
      <c r="AS314" s="1042">
        <f>IF($AI314="n/a",1.03*AR314,IF($AI314&lt;0,1.01*AR314,IF($AI314&gt;10,1.1*AR314,(1+$AI314/100)*AR314)))</f>
        <v>0.63448000000000015</v>
      </c>
      <c r="AT314" s="1042">
        <f>IF($AK314="n/a",1.03*AS314,IF($AK314&lt;0,1.01*AS314,IF($AK314&gt;10,1.1*AS314,(1+$AK314/100)*AS314)))</f>
        <v>0.65351440000000016</v>
      </c>
      <c r="AU314" s="1042">
        <f>IF($AK314="n/a",1.03*AT314,IF($AK314&lt;0,1.01*AT314,IF($AK314&gt;10,1.1*AT314,(1+$AK314/100)*AT314)))</f>
        <v>0.67311983200000014</v>
      </c>
      <c r="AV314" s="1042">
        <f>IF($AK314="n/a",1.03*AU314,IF($AK314&lt;0,1.01*AU314,IF($AK314&gt;10,1.1*AU314,(1+$AK314/100)*AU314)))</f>
        <v>0.6933134269600002</v>
      </c>
      <c r="AW314" s="766">
        <f>SUM(AR314:AV314)</f>
        <v>3.2704276589600005</v>
      </c>
      <c r="AX314" s="877">
        <f>AW314/I314*100</f>
        <v>5.7055611635729244</v>
      </c>
      <c r="AY314" s="1212">
        <v>0.32</v>
      </c>
      <c r="AZ314" s="1028">
        <v>1.66</v>
      </c>
      <c r="BA314" s="1028">
        <v>-28.360000000000003</v>
      </c>
      <c r="BB314" s="1028">
        <v>-11.32</v>
      </c>
      <c r="BC314" s="1028">
        <v>-16.220000000000002</v>
      </c>
      <c r="BE314" s="721">
        <v>2014</v>
      </c>
      <c r="BF314" s="1057">
        <f>IF(BE314&gt;2008,0,IF(BE314&gt;2001,1,IF(BE314&gt;1990,2,IF(BE314&gt;1980,3,IF(BE314&gt;1973,4,IF(BE314&gt;1970,5,IF(BE314&gt;1960,6,IF(BE314&gt;1958,7,IF(BE314&gt;1953,8,9)))))))))</f>
        <v>0</v>
      </c>
    </row>
    <row r="315" spans="1:58" ht="11.25" customHeight="1" x14ac:dyDescent="0.2">
      <c r="A315" s="1027" t="s">
        <v>1226</v>
      </c>
      <c r="B315" s="1031" t="s">
        <v>1227</v>
      </c>
      <c r="C315" s="1181" t="s">
        <v>248</v>
      </c>
      <c r="D315" s="1181" t="s">
        <v>4446</v>
      </c>
      <c r="E315" s="857">
        <v>7</v>
      </c>
      <c r="F315" s="1245">
        <v>563</v>
      </c>
      <c r="G315" s="1088" t="s">
        <v>107</v>
      </c>
      <c r="H315" s="1088" t="s">
        <v>107</v>
      </c>
      <c r="I315" s="1030">
        <v>24.82</v>
      </c>
      <c r="J315" s="766">
        <f>(M315/I315)*100</f>
        <v>3.5455278001611608</v>
      </c>
      <c r="K315" s="1033">
        <v>0.22</v>
      </c>
      <c r="L315" s="1043">
        <v>4</v>
      </c>
      <c r="M315" s="756">
        <f>K315*L315</f>
        <v>0.88</v>
      </c>
      <c r="N315" s="1026" t="s">
        <v>592</v>
      </c>
      <c r="O315" s="860">
        <v>0.2</v>
      </c>
      <c r="P315" s="1022">
        <v>42999</v>
      </c>
      <c r="Q315" s="1022">
        <v>43014</v>
      </c>
      <c r="R315" s="756">
        <f>(K315-O315)/O315*100</f>
        <v>9.9999999999999947</v>
      </c>
      <c r="S315" s="824">
        <f>IF(INDEX(Historical!$D$7:$D$1455,MATCH(B315,Historical!$B$7:$B$1455,0))=0,"n/a",(INDEX(Historical!$C$7:$C$1455,MATCH(B315,Historical!$B$7:$B$1455,0))/INDEX(Historical!$D$7:$D$1455,MATCH(B315,Historical!$B$7:$B$1455,0))-1)*100)</f>
        <v>10.810810810810811</v>
      </c>
      <c r="T315" s="824">
        <f>IF(INDEX(Historical!$F$7:$F$1455,MATCH(B315,Historical!$B$7:$B$1455,0))=0,"n/a",((INDEX(Historical!$C$7:$C$1455,MATCH(B315,Historical!$B$7:$B$1455,0))/INDEX(Historical!$F$7:$F$1455,MATCH(B315,Historical!$B$7:$B$1455,0)))^(1/3)-1)*100)</f>
        <v>9.1836899742743014</v>
      </c>
      <c r="U315" s="824">
        <f>IF(INDEX(Historical!$I$7:$I$1455,MATCH(B315,Historical!$B$7:$B$1455,0))=0,"n/a",((INDEX(Historical!$C$7:$C$1455,MATCH(B315,Historical!$B$7:$B$1455,0))/INDEX(Historical!$I$7:$I$1455,MATCH(B315,Historical!$B$7:$B$1455,0)))^(1/5)-1)*100)</f>
        <v>10.399922776586902</v>
      </c>
      <c r="V315" s="824">
        <f>IF(INDEX(Historical!$O$7:$O$1455,MATCH(B315,Historical!$B$7:$B$1455,0))=0,"n/a",((INDEX(Historical!$C$7:$C$1455,MATCH(B315,Historical!$B$7:$B$1455,0))/INDEX(Historical!$O$7:$O$1455,MATCH(B315,Historical!$B$7:$B$1455,0)))^(1/10)-1)*100)</f>
        <v>4.6600772299310922</v>
      </c>
      <c r="W315" s="825">
        <f>IF(OR(U315&lt;=0,U315="n/a",V315&lt;=0,V315="n/a"),"n/a",U315/V315)</f>
        <v>2.2317060991585076</v>
      </c>
      <c r="X315" s="826">
        <f>IF(OR(AJ315&lt;=0,AJ315="n/a",U315&lt;=0,U315="n/a"),"n/a",U315/AJ315)</f>
        <v>4.7272376257213198</v>
      </c>
      <c r="Y315" s="780"/>
      <c r="Z315" s="766">
        <f>IF(OR(AC315&lt;0.01,AC315="n/a"),"n/a",M315/AC315*100)</f>
        <v>64.705882352941174</v>
      </c>
      <c r="AA315" s="1042">
        <f>IF(OR(AC315&lt;0.01,AC315="n/a"),"n/a",I315/AC315)</f>
        <v>18.25</v>
      </c>
      <c r="AB315" s="1043">
        <v>6</v>
      </c>
      <c r="AC315" s="1021">
        <v>1.36</v>
      </c>
      <c r="AD315" s="1021" t="s">
        <v>138</v>
      </c>
      <c r="AE315" s="1021">
        <v>0.4</v>
      </c>
      <c r="AF315" s="1021">
        <v>0.81</v>
      </c>
      <c r="AG315" s="1021">
        <v>5.3</v>
      </c>
      <c r="AH315" s="1021">
        <v>-33.6</v>
      </c>
      <c r="AI315" s="1021" t="s">
        <v>138</v>
      </c>
      <c r="AJ315" s="1021">
        <v>2.1999999999999997</v>
      </c>
      <c r="AK315" s="1021" t="s">
        <v>138</v>
      </c>
      <c r="AL315" s="1034">
        <v>192.11</v>
      </c>
      <c r="AM315" s="1029">
        <v>3.3000000000000003</v>
      </c>
      <c r="AN315" s="1021">
        <v>0</v>
      </c>
      <c r="AO315" s="868">
        <f>IF(U315="n/a","n/a",IF(AA315&lt;0,"n/a",IF(AA315="n/a","n/a",J315+U315-AA315)))</f>
        <v>-4.3045494232519381</v>
      </c>
      <c r="AP315" s="869">
        <f>IF(U315="n/a","n/a",J315+U315)</f>
        <v>13.945450576748062</v>
      </c>
      <c r="AQ315" s="1044">
        <f>IF(OR(AC315&lt;0.01,AF315="n/a"),"n/a",(I315/SQRT(22.5*AC315*(I315/AF315))-1)*100)</f>
        <v>-18.944463483362227</v>
      </c>
      <c r="AR315" s="766">
        <f>INDEX(Historical!$C$7:$C$1455,MATCH(B315,Historical!$B$7:$B$1455,0))*IF(AH315="n/a",1.03,IF(AH315&lt;0,1.01,IF(AH315&gt;10,1.1,(1+AH315/100))))</f>
        <v>0.82820000000000005</v>
      </c>
      <c r="AS315" s="1042">
        <f>IF($AI315="n/a",1.03*AR315,IF($AI315&lt;0,1.01*AR315,IF($AI315&gt;10,1.1*AR315,(1+$AI315/100)*AR315)))</f>
        <v>0.85304600000000008</v>
      </c>
      <c r="AT315" s="1042">
        <f>IF($AK315="n/a",1.03*AS315,IF($AK315&lt;0,1.01*AS315,IF($AK315&gt;10,1.1*AS315,(1+$AK315/100)*AS315)))</f>
        <v>0.87863738000000013</v>
      </c>
      <c r="AU315" s="1042">
        <f>IF($AK315="n/a",1.03*AT315,IF($AK315&lt;0,1.01*AT315,IF($AK315&gt;10,1.1*AT315,(1+$AK315/100)*AT315)))</f>
        <v>0.90499650140000021</v>
      </c>
      <c r="AV315" s="1042">
        <f>IF($AK315="n/a",1.03*AU315,IF($AK315&lt;0,1.01*AU315,IF($AK315&gt;10,1.1*AU315,(1+$AK315/100)*AU315)))</f>
        <v>0.93214639644200026</v>
      </c>
      <c r="AW315" s="766">
        <f>SUM(AR315:AV315)</f>
        <v>4.3970262778420013</v>
      </c>
      <c r="AX315" s="877">
        <f>AW315/I315*100</f>
        <v>17.715657847872688</v>
      </c>
      <c r="AY315" s="1212">
        <v>1.81</v>
      </c>
      <c r="AZ315" s="1028">
        <v>9.629999999999999</v>
      </c>
      <c r="BA315" s="1028">
        <v>-53.169999999999995</v>
      </c>
      <c r="BB315" s="1028">
        <v>-8.2799999999999994</v>
      </c>
      <c r="BC315" s="1028">
        <v>-29.189999999999998</v>
      </c>
      <c r="BE315" s="721">
        <v>2012</v>
      </c>
      <c r="BF315" s="1057">
        <f>IF(BE315&gt;2008,0,IF(BE315&gt;2001,1,IF(BE315&gt;1990,2,IF(BE315&gt;1980,3,IF(BE315&gt;1973,4,IF(BE315&gt;1970,5,IF(BE315&gt;1960,6,IF(BE315&gt;1958,7,IF(BE315&gt;1953,8,9)))))))))</f>
        <v>0</v>
      </c>
    </row>
    <row r="316" spans="1:58" ht="11.25" customHeight="1" x14ac:dyDescent="0.2">
      <c r="A316" s="1019" t="s">
        <v>1228</v>
      </c>
      <c r="B316" s="1031" t="s">
        <v>1229</v>
      </c>
      <c r="C316" s="1181" t="s">
        <v>4283</v>
      </c>
      <c r="D316" s="1181" t="s">
        <v>4433</v>
      </c>
      <c r="E316" s="857">
        <v>8</v>
      </c>
      <c r="F316" s="1245">
        <v>437</v>
      </c>
      <c r="G316" s="1088" t="s">
        <v>107</v>
      </c>
      <c r="H316" s="1088" t="s">
        <v>107</v>
      </c>
      <c r="I316" s="1030">
        <v>45.86</v>
      </c>
      <c r="J316" s="766">
        <f>(M316/I316)*100</f>
        <v>1.3955516790231139</v>
      </c>
      <c r="K316" s="1033">
        <v>0.16</v>
      </c>
      <c r="L316" s="1043">
        <v>4</v>
      </c>
      <c r="M316" s="756">
        <f>K316*L316</f>
        <v>0.64</v>
      </c>
      <c r="N316" s="1026" t="s">
        <v>229</v>
      </c>
      <c r="O316" s="860">
        <v>0.15</v>
      </c>
      <c r="P316" s="1016">
        <v>43153</v>
      </c>
      <c r="Q316" s="1016">
        <v>43168</v>
      </c>
      <c r="R316" s="756">
        <f>(K316-O316)/O316*100</f>
        <v>6.6666666666666732</v>
      </c>
      <c r="S316" s="824">
        <f>IF(INDEX(Historical!$D$7:$D$1455,MATCH(B316,Historical!$B$7:$B$1455,0))=0,"n/a",(INDEX(Historical!$C$7:$C$1455,MATCH(B316,Historical!$B$7:$B$1455,0))/INDEX(Historical!$D$7:$D$1455,MATCH(B316,Historical!$B$7:$B$1455,0))-1)*100)</f>
        <v>25</v>
      </c>
      <c r="T316" s="824">
        <f>IF(INDEX(Historical!$F$7:$F$1455,MATCH(B316,Historical!$B$7:$B$1455,0))=0,"n/a",((INDEX(Historical!$C$7:$C$1455,MATCH(B316,Historical!$B$7:$B$1455,0))/INDEX(Historical!$F$7:$F$1455,MATCH(B316,Historical!$B$7:$B$1455,0)))^(1/3)-1)*100)</f>
        <v>14.471424255333186</v>
      </c>
      <c r="U316" s="824">
        <f>IF(INDEX(Historical!$I$7:$I$1455,MATCH(B316,Historical!$B$7:$B$1455,0))=0,"n/a",((INDEX(Historical!$C$7:$C$1455,MATCH(B316,Historical!$B$7:$B$1455,0))/INDEX(Historical!$I$7:$I$1455,MATCH(B316,Historical!$B$7:$B$1455,0)))^(1/5)-1)*100)</f>
        <v>16.465861577965679</v>
      </c>
      <c r="V316" s="824" t="str">
        <f>IF(INDEX(Historical!$O$7:$O$1455,MATCH(B316,Historical!$B$7:$B$1455,0))=0,"n/a",((INDEX(Historical!$C$7:$C$1455,MATCH(B316,Historical!$B$7:$B$1455,0))/INDEX(Historical!$O$7:$O$1455,MATCH(B316,Historical!$B$7:$B$1455,0)))^(1/10)-1)*100)</f>
        <v>n/a</v>
      </c>
      <c r="W316" s="825" t="str">
        <f>IF(OR(U316&lt;=0,U316="n/a",V316&lt;=0,V316="n/a"),"n/a",U316/V316)</f>
        <v>n/a</v>
      </c>
      <c r="X316" s="826" t="str">
        <f>IF(OR(AJ316&lt;=0,AJ316="n/a",U316&lt;=0,U316="n/a"),"n/a",U316/AJ316)</f>
        <v>n/a</v>
      </c>
      <c r="Y316" s="780"/>
      <c r="Z316" s="766">
        <f>IF(OR(AC316&lt;0.01,AC316="n/a"),"n/a",M316/AC316*100)</f>
        <v>39.263803680981596</v>
      </c>
      <c r="AA316" s="1042">
        <f>IF(OR(AC316&lt;0.01,AC316="n/a"),"n/a",I316/AC316)</f>
        <v>28.134969325153374</v>
      </c>
      <c r="AB316" s="1043">
        <v>12</v>
      </c>
      <c r="AC316" s="1021">
        <v>1.63</v>
      </c>
      <c r="AD316" s="1021">
        <v>1.29</v>
      </c>
      <c r="AE316" s="1021">
        <v>3.46</v>
      </c>
      <c r="AF316" s="1021">
        <v>3.26</v>
      </c>
      <c r="AG316" s="1021">
        <v>7.3</v>
      </c>
      <c r="AH316" s="1021">
        <v>20</v>
      </c>
      <c r="AI316" s="1021">
        <v>7.580000000000001</v>
      </c>
      <c r="AJ316" s="1021">
        <v>-0.3</v>
      </c>
      <c r="AK316" s="1021">
        <v>21.9</v>
      </c>
      <c r="AL316" s="1034">
        <v>6300</v>
      </c>
      <c r="AM316" s="1028">
        <v>0.6</v>
      </c>
      <c r="AN316" s="1021">
        <v>0</v>
      </c>
      <c r="AO316" s="868">
        <f>IF(U316="n/a","n/a",IF(AA316&lt;0,"n/a",IF(AA316="n/a","n/a",J316+U316-AA316)))</f>
        <v>-10.273556068164581</v>
      </c>
      <c r="AP316" s="869">
        <f>IF(U316="n/a","n/a",J316+U316)</f>
        <v>17.861413256988794</v>
      </c>
      <c r="AQ316" s="1044">
        <f>IF(OR(AC316&lt;0.01,AF316="n/a"),"n/a",(I316/SQRT(22.5*AC316*(I316/AF316))-1)*100)</f>
        <v>101.90206646898008</v>
      </c>
      <c r="AR316" s="766">
        <f>INDEX(Historical!$C$7:$C$1455,MATCH(B316,Historical!$B$7:$B$1455,0))*IF(AH316="n/a",1.03,IF(AH316&lt;0,1.01,IF(AH316&gt;10,1.1,(1+AH316/100))))</f>
        <v>0.66</v>
      </c>
      <c r="AS316" s="1042">
        <f>IF($AI316="n/a",1.03*AR316,IF($AI316&lt;0,1.01*AR316,IF($AI316&gt;10,1.1*AR316,(1+$AI316/100)*AR316)))</f>
        <v>0.7100280000000001</v>
      </c>
      <c r="AT316" s="1042">
        <f>IF($AK316="n/a",1.03*AS316,IF($AK316&lt;0,1.01*AS316,IF($AK316&gt;10,1.1*AS316,(1+$AK316/100)*AS316)))</f>
        <v>0.78103080000000014</v>
      </c>
      <c r="AU316" s="1042">
        <f>IF($AK316="n/a",1.03*AT316,IF($AK316&lt;0,1.01*AT316,IF($AK316&gt;10,1.1*AT316,(1+$AK316/100)*AT316)))</f>
        <v>0.85913388000000024</v>
      </c>
      <c r="AV316" s="1042">
        <f>IF($AK316="n/a",1.03*AU316,IF($AK316&lt;0,1.01*AU316,IF($AK316&gt;10,1.1*AU316,(1+$AK316/100)*AU316)))</f>
        <v>0.94504726800000038</v>
      </c>
      <c r="AW316" s="766">
        <f>SUM(AR316:AV316)</f>
        <v>3.9552399480000009</v>
      </c>
      <c r="AX316" s="877">
        <f>AW316/I316*100</f>
        <v>8.6245964849542105</v>
      </c>
      <c r="AY316" s="1212">
        <v>1.0900000000000001</v>
      </c>
      <c r="AZ316" s="1028">
        <v>3.3300000000000005</v>
      </c>
      <c r="BA316" s="1028">
        <v>-28.21</v>
      </c>
      <c r="BB316" s="1028">
        <v>-13.74</v>
      </c>
      <c r="BC316" s="1028">
        <v>-15.459999999999999</v>
      </c>
      <c r="BE316" s="721">
        <v>2011</v>
      </c>
      <c r="BF316" s="1057">
        <f>IF(BE316&gt;2008,0,IF(BE316&gt;2001,1,IF(BE316&gt;1990,2,IF(BE316&gt;1980,3,IF(BE316&gt;1973,4,IF(BE316&gt;1970,5,IF(BE316&gt;1960,6,IF(BE316&gt;1958,7,IF(BE316&gt;1953,8,9)))))))))</f>
        <v>0</v>
      </c>
    </row>
    <row r="317" spans="1:58" ht="11.25" customHeight="1" x14ac:dyDescent="0.2">
      <c r="A317" s="1027" t="s">
        <v>600</v>
      </c>
      <c r="B317" s="1031" t="s">
        <v>601</v>
      </c>
      <c r="C317" s="1181" t="s">
        <v>129</v>
      </c>
      <c r="D317" s="1181" t="s">
        <v>4422</v>
      </c>
      <c r="E317" s="857">
        <v>17</v>
      </c>
      <c r="F317" s="1245">
        <v>185</v>
      </c>
      <c r="G317" s="1245" t="s">
        <v>38</v>
      </c>
      <c r="H317" s="1245" t="s">
        <v>116</v>
      </c>
      <c r="I317" s="1030">
        <v>19.79</v>
      </c>
      <c r="J317" s="766">
        <f>(M317/I317)*100</f>
        <v>3.6382011116725623</v>
      </c>
      <c r="K317" s="1033">
        <v>0.18</v>
      </c>
      <c r="L317" s="1043">
        <v>4</v>
      </c>
      <c r="M317" s="756">
        <f>K317*L317</f>
        <v>0.72</v>
      </c>
      <c r="N317" s="1026" t="s">
        <v>602</v>
      </c>
      <c r="O317" s="860">
        <v>0.17</v>
      </c>
      <c r="P317" s="1016">
        <v>43257</v>
      </c>
      <c r="Q317" s="1016">
        <v>43272</v>
      </c>
      <c r="R317" s="756">
        <f>(K317-O317)/O317*100</f>
        <v>5.8823529411764595</v>
      </c>
      <c r="S317" s="824">
        <f>IF(INDEX(Historical!$D$7:$D$1455,MATCH(B317,Historical!$B$7:$B$1455,0))=0,"n/a",(INDEX(Historical!$C$7:$C$1455,MATCH(B317,Historical!$B$7:$B$1455,0))/INDEX(Historical!$D$7:$D$1455,MATCH(B317,Historical!$B$7:$B$1455,0))-1)*100)</f>
        <v>7.2000000000000064</v>
      </c>
      <c r="T317" s="824">
        <f>IF(INDEX(Historical!$F$7:$F$1455,MATCH(B317,Historical!$B$7:$B$1455,0))=0,"n/a",((INDEX(Historical!$C$7:$C$1455,MATCH(B317,Historical!$B$7:$B$1455,0))/INDEX(Historical!$F$7:$F$1455,MATCH(B317,Historical!$B$7:$B$1455,0)))^(1/3)-1)*100)</f>
        <v>11.372428085389807</v>
      </c>
      <c r="U317" s="824">
        <f>IF(INDEX(Historical!$I$7:$I$1455,MATCH(B317,Historical!$B$7:$B$1455,0))=0,"n/a",((INDEX(Historical!$C$7:$C$1455,MATCH(B317,Historical!$B$7:$B$1455,0))/INDEX(Historical!$I$7:$I$1455,MATCH(B317,Historical!$B$7:$B$1455,0)))^(1/5)-1)*100)</f>
        <v>9.7905858369374599</v>
      </c>
      <c r="V317" s="824">
        <f>IF(INDEX(Historical!$O$7:$O$1455,MATCH(B317,Historical!$B$7:$B$1455,0))=0,"n/a",((INDEX(Historical!$C$7:$C$1455,MATCH(B317,Historical!$B$7:$B$1455,0))/INDEX(Historical!$O$7:$O$1455,MATCH(B317,Historical!$B$7:$B$1455,0)))^(1/10)-1)*100)</f>
        <v>13.72280185825543</v>
      </c>
      <c r="W317" s="825">
        <f>IF(OR(U317&lt;=0,U317="n/a",V317&lt;=0,V317="n/a"),"n/a",U317/V317)</f>
        <v>0.71345385133922867</v>
      </c>
      <c r="X317" s="826" t="str">
        <f>IF(OR(AJ317&lt;=0,AJ317="n/a",U317&lt;=0,U317="n/a"),"n/a",U317/AJ317)</f>
        <v>n/a</v>
      </c>
      <c r="Y317" s="1032"/>
      <c r="Z317" s="766">
        <f>IF(OR(AC317&lt;0.01,AC317="n/a"),"n/a",M317/AC317*100)</f>
        <v>91.139240506329116</v>
      </c>
      <c r="AA317" s="1042">
        <f>IF(OR(AC317&lt;0.01,AC317="n/a"),"n/a",I317/AC317)</f>
        <v>25.050632911392402</v>
      </c>
      <c r="AB317" s="1043">
        <v>12</v>
      </c>
      <c r="AC317" s="1021">
        <v>0.79</v>
      </c>
      <c r="AD317" s="1021">
        <v>6.39</v>
      </c>
      <c r="AE317" s="1021">
        <v>1.06</v>
      </c>
      <c r="AF317" s="1021">
        <v>3.27</v>
      </c>
      <c r="AG317" s="1023">
        <v>16.8</v>
      </c>
      <c r="AH317" s="1021">
        <v>-37.799999999999997</v>
      </c>
      <c r="AI317" s="1021">
        <v>3.94</v>
      </c>
      <c r="AJ317" s="1021">
        <v>-5.8999999999999995</v>
      </c>
      <c r="AK317" s="1021">
        <v>3.93</v>
      </c>
      <c r="AL317" s="1034">
        <v>4160</v>
      </c>
      <c r="AM317" s="1028">
        <v>4</v>
      </c>
      <c r="AN317" s="1021">
        <v>0.65</v>
      </c>
      <c r="AO317" s="868">
        <f>IF(U317="n/a","n/a",IF(AA317&lt;0,"n/a",IF(AA317="n/a","n/a",J317+U317-AA317)))</f>
        <v>-11.62184596278238</v>
      </c>
      <c r="AP317" s="869">
        <f>IF(U317="n/a","n/a",J317+U317)</f>
        <v>13.428786948610021</v>
      </c>
      <c r="AQ317" s="1044">
        <f>IF(OR(AC317&lt;0.01,AF317="n/a"),"n/a",(I317/SQRT(22.5*AC317*(I317/AF317))-1)*100)</f>
        <v>90.805974306947789</v>
      </c>
      <c r="AR317" s="766">
        <f>INDEX(Historical!$C$7:$C$1455,MATCH(B317,Historical!$B$7:$B$1455,0))*IF(AH317="n/a",1.03,IF(AH317&lt;0,1.01,IF(AH317&gt;10,1.1,(1+AH317/100))))</f>
        <v>0.67670000000000008</v>
      </c>
      <c r="AS317" s="1042">
        <f>IF($AI317="n/a",1.03*AR317,IF($AI317&lt;0,1.01*AR317,IF($AI317&gt;10,1.1*AR317,(1+$AI317/100)*AR317)))</f>
        <v>0.70336198000000016</v>
      </c>
      <c r="AT317" s="1042">
        <f>IF($AK317="n/a",1.03*AS317,IF($AK317&lt;0,1.01*AS317,IF($AK317&gt;10,1.1*AS317,(1+$AK317/100)*AS317)))</f>
        <v>0.7310041058140001</v>
      </c>
      <c r="AU317" s="1042">
        <f>IF($AK317="n/a",1.03*AT317,IF($AK317&lt;0,1.01*AT317,IF($AK317&gt;10,1.1*AT317,(1+$AK317/100)*AT317)))</f>
        <v>0.75973256717249027</v>
      </c>
      <c r="AV317" s="1042">
        <f>IF($AK317="n/a",1.03*AU317,IF($AK317&lt;0,1.01*AU317,IF($AK317&gt;10,1.1*AU317,(1+$AK317/100)*AU317)))</f>
        <v>0.78959005706236907</v>
      </c>
      <c r="AW317" s="766">
        <f>SUM(AR317:AV317)</f>
        <v>3.6603887100488599</v>
      </c>
      <c r="AX317" s="877">
        <f>AW317/I317*100</f>
        <v>18.49615315840758</v>
      </c>
      <c r="AY317" s="1212">
        <v>0.35</v>
      </c>
      <c r="AZ317" s="1028">
        <v>9.2200000000000006</v>
      </c>
      <c r="BA317" s="1028">
        <v>-13.26</v>
      </c>
      <c r="BB317" s="1028">
        <v>2.79</v>
      </c>
      <c r="BC317" s="1028">
        <v>-3.47</v>
      </c>
      <c r="BE317" s="721">
        <v>2002</v>
      </c>
      <c r="BF317" s="1057">
        <f>IF(BE317&gt;2008,0,IF(BE317&gt;2001,1,IF(BE317&gt;1990,2,IF(BE317&gt;1980,3,IF(BE317&gt;1973,4,IF(BE317&gt;1970,5,IF(BE317&gt;1960,6,IF(BE317&gt;1958,7,IF(BE317&gt;1953,8,9)))))))))</f>
        <v>1</v>
      </c>
    </row>
    <row r="318" spans="1:58" ht="11.25" customHeight="1" x14ac:dyDescent="0.2">
      <c r="A318" s="1027" t="s">
        <v>3873</v>
      </c>
      <c r="B318" s="1031" t="s">
        <v>3874</v>
      </c>
      <c r="C318" s="1181" t="s">
        <v>109</v>
      </c>
      <c r="D318" s="1181" t="s">
        <v>4434</v>
      </c>
      <c r="E318" s="857">
        <v>5</v>
      </c>
      <c r="F318" s="1245">
        <v>796</v>
      </c>
      <c r="G318" s="1179" t="s">
        <v>107</v>
      </c>
      <c r="H318" s="1179" t="s">
        <v>107</v>
      </c>
      <c r="I318" s="1030">
        <v>23.37</v>
      </c>
      <c r="J318" s="766">
        <f>(M318/I318)*100</f>
        <v>3.4231921266581091</v>
      </c>
      <c r="K318" s="1033">
        <v>0.2</v>
      </c>
      <c r="L318" s="1043">
        <v>4</v>
      </c>
      <c r="M318" s="756">
        <f>K318*L318</f>
        <v>0.8</v>
      </c>
      <c r="N318" s="1026" t="s">
        <v>322</v>
      </c>
      <c r="O318" s="860">
        <v>0.18</v>
      </c>
      <c r="P318" s="1016">
        <v>43167</v>
      </c>
      <c r="Q318" s="1016">
        <v>43189</v>
      </c>
      <c r="R318" s="756">
        <f>(K318-O318)/O318*100</f>
        <v>11.111111111111121</v>
      </c>
      <c r="S318" s="824">
        <f>IF(INDEX(Historical!$D$7:$D$1455,MATCH(B318,Historical!$B$7:$B$1455,0))=0,"n/a",(INDEX(Historical!$C$7:$C$1455,MATCH(B318,Historical!$B$7:$B$1455,0))/INDEX(Historical!$D$7:$D$1455,MATCH(B318,Historical!$B$7:$B$1455,0))-1)*100)</f>
        <v>5.8823529411764497</v>
      </c>
      <c r="T318" s="824">
        <f>IF(INDEX(Historical!$F$7:$F$1455,MATCH(B318,Historical!$B$7:$B$1455,0))=0,"n/a",((INDEX(Historical!$C$7:$C$1455,MATCH(B318,Historical!$B$7:$B$1455,0))/INDEX(Historical!$F$7:$F$1455,MATCH(B318,Historical!$B$7:$B$1455,0)))^(1/3)-1)*100)</f>
        <v>6.2658569182611146</v>
      </c>
      <c r="U318" s="824">
        <f>IF(INDEX(Historical!$I$7:$I$1455,MATCH(B318,Historical!$B$7:$B$1455,0))=0,"n/a",((INDEX(Historical!$C$7:$C$1455,MATCH(B318,Historical!$B$7:$B$1455,0))/INDEX(Historical!$I$7:$I$1455,MATCH(B318,Historical!$B$7:$B$1455,0)))^(1/5)-1)*100)</f>
        <v>6.7249181879538877</v>
      </c>
      <c r="V318" s="824">
        <f>IF(INDEX(Historical!$O$7:$O$1455,MATCH(B318,Historical!$B$7:$B$1455,0))=0,"n/a",((INDEX(Historical!$C$7:$C$1455,MATCH(B318,Historical!$B$7:$B$1455,0))/INDEX(Historical!$O$7:$O$1455,MATCH(B318,Historical!$B$7:$B$1455,0)))^(1/10)-1)*100)</f>
        <v>4.1379743992410623</v>
      </c>
      <c r="W318" s="825">
        <f>IF(OR(U318&lt;=0,U318="n/a",V318&lt;=0,V318="n/a"),"n/a",U318/V318)</f>
        <v>1.6251715305892882</v>
      </c>
      <c r="X318" s="826">
        <f>IF(OR(AJ318&lt;=0,AJ318="n/a",U318&lt;=0,U318="n/a"),"n/a",U318/AJ318)</f>
        <v>1.034602798146752</v>
      </c>
      <c r="Y318" s="780"/>
      <c r="Z318" s="766">
        <f>IF(OR(AC318&lt;0.01,AC318="n/a"),"n/a",M318/AC318*100)</f>
        <v>43.956043956043956</v>
      </c>
      <c r="AA318" s="1042">
        <f>IF(OR(AC318&lt;0.01,AC318="n/a"),"n/a",I318/AC318)</f>
        <v>12.840659340659341</v>
      </c>
      <c r="AB318" s="1043">
        <v>12</v>
      </c>
      <c r="AC318" s="1021">
        <v>1.82</v>
      </c>
      <c r="AD318" s="1021">
        <v>1.5</v>
      </c>
      <c r="AE318" s="1021">
        <v>2.59</v>
      </c>
      <c r="AF318" s="1021">
        <v>1.23</v>
      </c>
      <c r="AG318" s="1021">
        <v>9.1</v>
      </c>
      <c r="AH318" s="1021">
        <v>-31.1</v>
      </c>
      <c r="AI318" s="1021">
        <v>-0.70000000000000007</v>
      </c>
      <c r="AJ318" s="1021">
        <v>6.5</v>
      </c>
      <c r="AK318" s="1021">
        <v>8.6</v>
      </c>
      <c r="AL318" s="1034">
        <v>646.65</v>
      </c>
      <c r="AM318" s="1028">
        <v>0.4</v>
      </c>
      <c r="AN318" s="1021">
        <v>0.21</v>
      </c>
      <c r="AO318" s="868">
        <f>IF(U318="n/a","n/a",IF(AA318&lt;0,"n/a",IF(AA318="n/a","n/a",J318+U318-AA318)))</f>
        <v>-2.6925490260473435</v>
      </c>
      <c r="AP318" s="869">
        <f>IF(U318="n/a","n/a",J318+U318)</f>
        <v>10.148110314611998</v>
      </c>
      <c r="AQ318" s="1044">
        <f>IF(OR(AC318&lt;0.01,AF318="n/a"),"n/a",(I318/SQRT(22.5*AC318*(I318/AF318))-1)*100)</f>
        <v>-16.217182909856508</v>
      </c>
      <c r="AR318" s="766">
        <f>INDEX(Historical!$C$7:$C$1455,MATCH(B318,Historical!$B$7:$B$1455,0))*IF(AH318="n/a",1.03,IF(AH318&lt;0,1.01,IF(AH318&gt;10,1.1,(1+AH318/100))))</f>
        <v>0.72719999999999996</v>
      </c>
      <c r="AS318" s="1042">
        <f>IF($AI318="n/a",1.03*AR318,IF($AI318&lt;0,1.01*AR318,IF($AI318&gt;10,1.1*AR318,(1+$AI318/100)*AR318)))</f>
        <v>0.73447200000000001</v>
      </c>
      <c r="AT318" s="1042">
        <f>IF($AK318="n/a",1.03*AS318,IF($AK318&lt;0,1.01*AS318,IF($AK318&gt;10,1.1*AS318,(1+$AK318/100)*AS318)))</f>
        <v>0.79763659200000003</v>
      </c>
      <c r="AU318" s="1042">
        <f>IF($AK318="n/a",1.03*AT318,IF($AK318&lt;0,1.01*AT318,IF($AK318&gt;10,1.1*AT318,(1+$AK318/100)*AT318)))</f>
        <v>0.86623333891200005</v>
      </c>
      <c r="AV318" s="1042">
        <f>IF($AK318="n/a",1.03*AU318,IF($AK318&lt;0,1.01*AU318,IF($AK318&gt;10,1.1*AU318,(1+$AK318/100)*AU318)))</f>
        <v>0.94072940605843214</v>
      </c>
      <c r="AW318" s="766">
        <f>SUM(AR318:AV318)</f>
        <v>4.0662713369704324</v>
      </c>
      <c r="AX318" s="877">
        <f>AW318/I318*100</f>
        <v>17.399535031965907</v>
      </c>
      <c r="AY318" s="1212">
        <v>0.88</v>
      </c>
      <c r="AZ318" s="1028">
        <v>14.899999999999999</v>
      </c>
      <c r="BA318" s="1028">
        <v>-20.91</v>
      </c>
      <c r="BB318" s="1028">
        <v>1.43</v>
      </c>
      <c r="BC318" s="1028">
        <v>-9.1800000000000015</v>
      </c>
      <c r="BE318" s="721">
        <v>2014</v>
      </c>
      <c r="BF318" s="1057">
        <f>IF(BE318&gt;2008,0,IF(BE318&gt;2001,1,IF(BE318&gt;1990,2,IF(BE318&gt;1980,3,IF(BE318&gt;1973,4,IF(BE318&gt;1970,5,IF(BE318&gt;1960,6,IF(BE318&gt;1958,7,IF(BE318&gt;1953,8,9)))))))))</f>
        <v>0</v>
      </c>
    </row>
    <row r="319" spans="1:58" ht="11.25" customHeight="1" x14ac:dyDescent="0.2">
      <c r="A319" s="1019" t="s">
        <v>1230</v>
      </c>
      <c r="B319" s="1031" t="s">
        <v>1231</v>
      </c>
      <c r="C319" s="1181" t="s">
        <v>248</v>
      </c>
      <c r="D319" s="1181" t="s">
        <v>4412</v>
      </c>
      <c r="E319" s="857">
        <v>8</v>
      </c>
      <c r="F319" s="1245">
        <v>479</v>
      </c>
      <c r="G319" s="1086" t="s">
        <v>107</v>
      </c>
      <c r="H319" s="1086" t="s">
        <v>107</v>
      </c>
      <c r="I319" s="1030">
        <v>56.4</v>
      </c>
      <c r="J319" s="766">
        <f>(M319/I319)*100</f>
        <v>2.4468085106382977</v>
      </c>
      <c r="K319" s="1033">
        <v>0.34499999999999997</v>
      </c>
      <c r="L319" s="1043">
        <v>4</v>
      </c>
      <c r="M319" s="756">
        <f>K319*L319</f>
        <v>1.38</v>
      </c>
      <c r="N319" s="1026" t="s">
        <v>245</v>
      </c>
      <c r="O319" s="860">
        <v>0.31</v>
      </c>
      <c r="P319" s="1016">
        <v>43209</v>
      </c>
      <c r="Q319" s="1016">
        <v>43225</v>
      </c>
      <c r="R319" s="756">
        <f>(K319-O319)/O319*100</f>
        <v>11.290322580645155</v>
      </c>
      <c r="S319" s="824">
        <f>IF(INDEX(Historical!$D$7:$D$1455,MATCH(B319,Historical!$B$7:$B$1455,0))=0,"n/a",(INDEX(Historical!$C$7:$C$1455,MATCH(B319,Historical!$B$7:$B$1455,0))/INDEX(Historical!$D$7:$D$1455,MATCH(B319,Historical!$B$7:$B$1455,0))-1)*100)</f>
        <v>12.093023255813961</v>
      </c>
      <c r="T319" s="824">
        <f>IF(INDEX(Historical!$F$7:$F$1455,MATCH(B319,Historical!$B$7:$B$1455,0))=0,"n/a",((INDEX(Historical!$C$7:$C$1455,MATCH(B319,Historical!$B$7:$B$1455,0))/INDEX(Historical!$F$7:$F$1455,MATCH(B319,Historical!$B$7:$B$1455,0)))^(1/3)-1)*100)</f>
        <v>11.899857092147581</v>
      </c>
      <c r="U319" s="824">
        <f>IF(INDEX(Historical!$I$7:$I$1455,MATCH(B319,Historical!$B$7:$B$1455,0))=0,"n/a",((INDEX(Historical!$C$7:$C$1455,MATCH(B319,Historical!$B$7:$B$1455,0))/INDEX(Historical!$I$7:$I$1455,MATCH(B319,Historical!$B$7:$B$1455,0)))^(1/5)-1)*100)</f>
        <v>11.316511057992251</v>
      </c>
      <c r="V319" s="824">
        <f>IF(INDEX(Historical!$O$7:$O$1455,MATCH(B319,Historical!$B$7:$B$1455,0))=0,"n/a",((INDEX(Historical!$C$7:$C$1455,MATCH(B319,Historical!$B$7:$B$1455,0))/INDEX(Historical!$O$7:$O$1455,MATCH(B319,Historical!$B$7:$B$1455,0)))^(1/10)-1)*100)</f>
        <v>9.1947364059481007</v>
      </c>
      <c r="W319" s="825">
        <f>IF(OR(U319&lt;=0,U319="n/a",V319&lt;=0,V319="n/a"),"n/a",U319/V319)</f>
        <v>1.2307597040706428</v>
      </c>
      <c r="X319" s="826">
        <f>IF(OR(AJ319&lt;=0,AJ319="n/a",U319&lt;=0,U319="n/a"),"n/a",U319/AJ319)</f>
        <v>3.7721703526640837</v>
      </c>
      <c r="Y319" s="793"/>
      <c r="Z319" s="766">
        <f>IF(OR(AC319&lt;0.01,AC319="n/a"),"n/a",M319/AC319*100)</f>
        <v>39.655172413793096</v>
      </c>
      <c r="AA319" s="1042">
        <f>IF(OR(AC319&lt;0.01,AC319="n/a"),"n/a",I319/AC319)</f>
        <v>16.206896551724139</v>
      </c>
      <c r="AB319" s="1043">
        <v>1</v>
      </c>
      <c r="AC319" s="1021">
        <v>3.48</v>
      </c>
      <c r="AD319" s="1021">
        <v>1.46</v>
      </c>
      <c r="AE319" s="1021">
        <v>0.82</v>
      </c>
      <c r="AF319" s="1021">
        <v>2.65</v>
      </c>
      <c r="AG319" s="1021">
        <v>10.5</v>
      </c>
      <c r="AH319" s="1021">
        <v>-39.1</v>
      </c>
      <c r="AI319" s="1021">
        <v>8.32</v>
      </c>
      <c r="AJ319" s="1021">
        <v>3</v>
      </c>
      <c r="AK319" s="1021">
        <v>11.14</v>
      </c>
      <c r="AL319" s="1034">
        <v>6480</v>
      </c>
      <c r="AM319" s="1028">
        <v>0.6</v>
      </c>
      <c r="AN319" s="1021">
        <v>0</v>
      </c>
      <c r="AO319" s="868">
        <f>IF(U319="n/a","n/a",IF(AA319&lt;0,"n/a",IF(AA319="n/a","n/a",J319+U319-AA319)))</f>
        <v>-2.443576983093589</v>
      </c>
      <c r="AP319" s="869">
        <f>IF(U319="n/a","n/a",J319+U319)</f>
        <v>13.76331956863055</v>
      </c>
      <c r="AQ319" s="1044">
        <f>IF(OR(AC319&lt;0.01,AF319="n/a"),"n/a",(I319/SQRT(22.5*AC319*(I319/AF319))-1)*100)</f>
        <v>38.159772022698355</v>
      </c>
      <c r="AR319" s="766">
        <f>INDEX(Historical!$C$7:$C$1455,MATCH(B319,Historical!$B$7:$B$1455,0))*IF(AH319="n/a",1.03,IF(AH319&lt;0,1.01,IF(AH319&gt;10,1.1,(1+AH319/100))))</f>
        <v>1.2170500000000002</v>
      </c>
      <c r="AS319" s="1042">
        <f>IF($AI319="n/a",1.03*AR319,IF($AI319&lt;0,1.01*AR319,IF($AI319&gt;10,1.1*AR319,(1+$AI319/100)*AR319)))</f>
        <v>1.3183085600000002</v>
      </c>
      <c r="AT319" s="1042">
        <f>IF($AK319="n/a",1.03*AS319,IF($AK319&lt;0,1.01*AS319,IF($AK319&gt;10,1.1*AS319,(1+$AK319/100)*AS319)))</f>
        <v>1.4501394160000003</v>
      </c>
      <c r="AU319" s="1042">
        <f>IF($AK319="n/a",1.03*AT319,IF($AK319&lt;0,1.01*AT319,IF($AK319&gt;10,1.1*AT319,(1+$AK319/100)*AT319)))</f>
        <v>1.5951533576000005</v>
      </c>
      <c r="AV319" s="1042">
        <f>IF($AK319="n/a",1.03*AU319,IF($AK319&lt;0,1.01*AU319,IF($AK319&gt;10,1.1*AU319,(1+$AK319/100)*AU319)))</f>
        <v>1.7546686933600006</v>
      </c>
      <c r="AW319" s="766">
        <f>SUM(AR319:AV319)</f>
        <v>7.3353200269600016</v>
      </c>
      <c r="AX319" s="877">
        <f>AW319/I319*100</f>
        <v>13.005886572624117</v>
      </c>
      <c r="AY319" s="1212">
        <v>0.72</v>
      </c>
      <c r="AZ319" s="1028">
        <v>47.760000000000005</v>
      </c>
      <c r="BA319" s="1028">
        <v>-5.0500000000000007</v>
      </c>
      <c r="BB319" s="1028">
        <v>13.919999999999998</v>
      </c>
      <c r="BC319" s="1028">
        <v>16.34</v>
      </c>
      <c r="BE319" s="721">
        <v>2011</v>
      </c>
      <c r="BF319" s="1057">
        <f>IF(BE319&gt;2008,0,IF(BE319&gt;2001,1,IF(BE319&gt;1990,2,IF(BE319&gt;1980,3,IF(BE319&gt;1973,4,IF(BE319&gt;1970,5,IF(BE319&gt;1960,6,IF(BE319&gt;1958,7,IF(BE319&gt;1953,8,9)))))))))</f>
        <v>0</v>
      </c>
    </row>
    <row r="320" spans="1:58" ht="11.25" customHeight="1" x14ac:dyDescent="0.2">
      <c r="A320" s="1027" t="s">
        <v>1232</v>
      </c>
      <c r="B320" s="1031" t="s">
        <v>1233</v>
      </c>
      <c r="C320" s="1181" t="s">
        <v>113</v>
      </c>
      <c r="D320" s="1181" t="s">
        <v>4457</v>
      </c>
      <c r="E320" s="857">
        <v>7</v>
      </c>
      <c r="F320" s="1245">
        <v>580</v>
      </c>
      <c r="G320" s="1088" t="s">
        <v>107</v>
      </c>
      <c r="H320" s="1088" t="s">
        <v>107</v>
      </c>
      <c r="I320" s="1030">
        <v>46.74</v>
      </c>
      <c r="J320" s="766">
        <f>(M320/I320)*100</f>
        <v>1.7115960633290546</v>
      </c>
      <c r="K320" s="1033">
        <v>0.2</v>
      </c>
      <c r="L320" s="1043">
        <v>4</v>
      </c>
      <c r="M320" s="756">
        <f>K320*L320</f>
        <v>0.8</v>
      </c>
      <c r="N320" s="1026" t="s">
        <v>718</v>
      </c>
      <c r="O320" s="860">
        <v>0.19</v>
      </c>
      <c r="P320" s="1016">
        <v>43165</v>
      </c>
      <c r="Q320" s="1016">
        <v>43180</v>
      </c>
      <c r="R320" s="756">
        <f>(K320-O320)/O320*100</f>
        <v>5.2631578947368469</v>
      </c>
      <c r="S320" s="824">
        <f>IF(INDEX(Historical!$D$7:$D$1455,MATCH(B320,Historical!$B$7:$B$1455,0))=0,"n/a",(INDEX(Historical!$C$7:$C$1455,MATCH(B320,Historical!$B$7:$B$1455,0))/INDEX(Historical!$D$7:$D$1455,MATCH(B320,Historical!$B$7:$B$1455,0))-1)*100)</f>
        <v>5.555555555555558</v>
      </c>
      <c r="T320" s="824">
        <f>IF(INDEX(Historical!$F$7:$F$1455,MATCH(B320,Historical!$B$7:$B$1455,0))=0,"n/a",((INDEX(Historical!$C$7:$C$1455,MATCH(B320,Historical!$B$7:$B$1455,0))/INDEX(Historical!$F$7:$F$1455,MATCH(B320,Historical!$B$7:$B$1455,0)))^(1/3)-1)*100)</f>
        <v>5.8955896063723312</v>
      </c>
      <c r="U320" s="824">
        <f>IF(INDEX(Historical!$I$7:$I$1455,MATCH(B320,Historical!$B$7:$B$1455,0))=0,"n/a",((INDEX(Historical!$C$7:$C$1455,MATCH(B320,Historical!$B$7:$B$1455,0))/INDEX(Historical!$I$7:$I$1455,MATCH(B320,Historical!$B$7:$B$1455,0)))^(1/5)-1)*100)</f>
        <v>6.2980048262344379</v>
      </c>
      <c r="V320" s="824" t="str">
        <f>IF(INDEX(Historical!$O$7:$O$1455,MATCH(B320,Historical!$B$7:$B$1455,0))=0,"n/a",((INDEX(Historical!$C$7:$C$1455,MATCH(B320,Historical!$B$7:$B$1455,0))/INDEX(Historical!$O$7:$O$1455,MATCH(B320,Historical!$B$7:$B$1455,0)))^(1/10)-1)*100)</f>
        <v>n/a</v>
      </c>
      <c r="W320" s="825" t="str">
        <f>IF(OR(U320&lt;=0,U320="n/a",V320&lt;=0,V320="n/a"),"n/a",U320/V320)</f>
        <v>n/a</v>
      </c>
      <c r="X320" s="826" t="str">
        <f>IF(OR(AJ320&lt;=0,AJ320="n/a",U320&lt;=0,U320="n/a"),"n/a",U320/AJ320)</f>
        <v>n/a</v>
      </c>
      <c r="Y320" s="1032"/>
      <c r="Z320" s="766">
        <f>IF(OR(AC320&lt;0.01,AC320="n/a"),"n/a",M320/AC320*100)</f>
        <v>106.66666666666667</v>
      </c>
      <c r="AA320" s="1042">
        <f>IF(OR(AC320&lt;0.01,AC320="n/a"),"n/a",I320/AC320)</f>
        <v>62.32</v>
      </c>
      <c r="AB320" s="1043">
        <v>12</v>
      </c>
      <c r="AC320" s="1021">
        <v>0.75</v>
      </c>
      <c r="AD320" s="1021">
        <v>5.22</v>
      </c>
      <c r="AE320" s="1021">
        <v>2.48</v>
      </c>
      <c r="AF320" s="1021">
        <v>5.76</v>
      </c>
      <c r="AG320" s="1021">
        <v>8.5</v>
      </c>
      <c r="AH320" s="1021">
        <v>-5</v>
      </c>
      <c r="AI320" s="1021">
        <v>15.870000000000001</v>
      </c>
      <c r="AJ320" s="1021">
        <v>-4.3999999999999995</v>
      </c>
      <c r="AK320" s="1021">
        <v>12</v>
      </c>
      <c r="AL320" s="1034">
        <v>867.49</v>
      </c>
      <c r="AM320" s="1028">
        <v>1.3</v>
      </c>
      <c r="AN320" s="1021">
        <v>0</v>
      </c>
      <c r="AO320" s="868">
        <f>IF(U320="n/a","n/a",IF(AA320&lt;0,"n/a",IF(AA320="n/a","n/a",J320+U320-AA320)))</f>
        <v>-54.310399110436506</v>
      </c>
      <c r="AP320" s="869">
        <f>IF(U320="n/a","n/a",J320+U320)</f>
        <v>8.009600889563492</v>
      </c>
      <c r="AQ320" s="1044">
        <f>IF(OR(AC320&lt;0.01,AF320="n/a"),"n/a",(I320/SQRT(22.5*AC320*(I320/AF320))-1)*100)</f>
        <v>299.42358468172608</v>
      </c>
      <c r="AR320" s="766">
        <f>INDEX(Historical!$C$7:$C$1455,MATCH(B320,Historical!$B$7:$B$1455,0))*IF(AH320="n/a",1.03,IF(AH320&lt;0,1.01,IF(AH320&gt;10,1.1,(1+AH320/100))))</f>
        <v>0.76760000000000006</v>
      </c>
      <c r="AS320" s="1042">
        <f>IF($AI320="n/a",1.03*AR320,IF($AI320&lt;0,1.01*AR320,IF($AI320&gt;10,1.1*AR320,(1+$AI320/100)*AR320)))</f>
        <v>0.84436000000000011</v>
      </c>
      <c r="AT320" s="1042">
        <f>IF($AK320="n/a",1.03*AS320,IF($AK320&lt;0,1.01*AS320,IF($AK320&gt;10,1.1*AS320,(1+$AK320/100)*AS320)))</f>
        <v>0.92879600000000018</v>
      </c>
      <c r="AU320" s="1042">
        <f>IF($AK320="n/a",1.03*AT320,IF($AK320&lt;0,1.01*AT320,IF($AK320&gt;10,1.1*AT320,(1+$AK320/100)*AT320)))</f>
        <v>1.0216756000000002</v>
      </c>
      <c r="AV320" s="1042">
        <f>IF($AK320="n/a",1.03*AU320,IF($AK320&lt;0,1.01*AU320,IF($AK320&gt;10,1.1*AU320,(1+$AK320/100)*AU320)))</f>
        <v>1.1238431600000003</v>
      </c>
      <c r="AW320" s="766">
        <f>SUM(AR320:AV320)</f>
        <v>4.6862747600000016</v>
      </c>
      <c r="AX320" s="877">
        <f>AW320/I320*100</f>
        <v>10.026261788617889</v>
      </c>
      <c r="AY320" s="1212">
        <v>0.48</v>
      </c>
      <c r="AZ320" s="1028">
        <v>29.15</v>
      </c>
      <c r="BA320" s="1028">
        <v>-6.52</v>
      </c>
      <c r="BB320" s="1028">
        <v>8.92</v>
      </c>
      <c r="BC320" s="1028">
        <v>7.22</v>
      </c>
      <c r="BE320" s="721">
        <v>2012</v>
      </c>
      <c r="BF320" s="1057">
        <f>IF(BE320&gt;2008,0,IF(BE320&gt;2001,1,IF(BE320&gt;1990,2,IF(BE320&gt;1980,3,IF(BE320&gt;1973,4,IF(BE320&gt;1970,5,IF(BE320&gt;1960,6,IF(BE320&gt;1958,7,IF(BE320&gt;1953,8,9)))))))))</f>
        <v>0</v>
      </c>
    </row>
    <row r="321" spans="1:58" ht="11.25" customHeight="1" x14ac:dyDescent="0.2">
      <c r="A321" s="1027" t="s">
        <v>1234</v>
      </c>
      <c r="B321" s="1031" t="s">
        <v>1235</v>
      </c>
      <c r="C321" s="1181" t="s">
        <v>113</v>
      </c>
      <c r="D321" s="1181" t="s">
        <v>1236</v>
      </c>
      <c r="E321" s="857">
        <v>6</v>
      </c>
      <c r="F321" s="1245">
        <v>676</v>
      </c>
      <c r="G321" s="1182" t="s">
        <v>107</v>
      </c>
      <c r="H321" s="1182" t="s">
        <v>107</v>
      </c>
      <c r="I321" s="1030">
        <v>43.8</v>
      </c>
      <c r="J321" s="766">
        <f>(M321/I321)*100</f>
        <v>1.8264840182648405</v>
      </c>
      <c r="K321" s="1033">
        <v>0.2</v>
      </c>
      <c r="L321" s="1043">
        <v>4</v>
      </c>
      <c r="M321" s="756">
        <f>K321*L321</f>
        <v>0.8</v>
      </c>
      <c r="N321" s="1026" t="s">
        <v>137</v>
      </c>
      <c r="O321" s="860">
        <v>0.18</v>
      </c>
      <c r="P321" s="1016">
        <v>43153</v>
      </c>
      <c r="Q321" s="1016">
        <v>43173</v>
      </c>
      <c r="R321" s="756">
        <f>(K321-O321)/O321*100</f>
        <v>11.111111111111121</v>
      </c>
      <c r="S321" s="824">
        <f>IF(INDEX(Historical!$D$7:$D$1455,MATCH(B321,Historical!$B$7:$B$1455,0))=0,"n/a",(INDEX(Historical!$C$7:$C$1455,MATCH(B321,Historical!$B$7:$B$1455,0))/INDEX(Historical!$D$7:$D$1455,MATCH(B321,Historical!$B$7:$B$1455,0))-1)*100)</f>
        <v>12.5</v>
      </c>
      <c r="T321" s="824">
        <f>IF(INDEX(Historical!$F$7:$F$1455,MATCH(B321,Historical!$B$7:$B$1455,0))=0,"n/a",((INDEX(Historical!$C$7:$C$1455,MATCH(B321,Historical!$B$7:$B$1455,0))/INDEX(Historical!$F$7:$F$1455,MATCH(B321,Historical!$B$7:$B$1455,0)))^(1/3)-1)*100)</f>
        <v>14.471424255333186</v>
      </c>
      <c r="U321" s="824" t="str">
        <f>IF(INDEX(Historical!$I$7:$I$1455,MATCH(B321,Historical!$B$7:$B$1455,0))=0,"n/a",((INDEX(Historical!$C$7:$C$1455,MATCH(B321,Historical!$B$7:$B$1455,0))/INDEX(Historical!$I$7:$I$1455,MATCH(B321,Historical!$B$7:$B$1455,0)))^(1/5)-1)*100)</f>
        <v>n/a</v>
      </c>
      <c r="V321" s="824" t="str">
        <f>IF(INDEX(Historical!$O$7:$O$1455,MATCH(B321,Historical!$B$7:$B$1455,0))=0,"n/a",((INDEX(Historical!$C$7:$C$1455,MATCH(B321,Historical!$B$7:$B$1455,0))/INDEX(Historical!$O$7:$O$1455,MATCH(B321,Historical!$B$7:$B$1455,0)))^(1/10)-1)*100)</f>
        <v>n/a</v>
      </c>
      <c r="W321" s="825" t="str">
        <f>IF(OR(U321&lt;=0,U321="n/a",V321&lt;=0,V321="n/a"),"n/a",U321/V321)</f>
        <v>n/a</v>
      </c>
      <c r="X321" s="826" t="str">
        <f>IF(OR(AJ321&lt;=0,AJ321="n/a",U321&lt;=0,U321="n/a"),"n/a",U321/AJ321)</f>
        <v>n/a</v>
      </c>
      <c r="Y321" s="777"/>
      <c r="Z321" s="766">
        <f>IF(OR(AC321&lt;0.01,AC321="n/a"),"n/a",M321/AC321*100)</f>
        <v>29.090909090909093</v>
      </c>
      <c r="AA321" s="1042">
        <f>IF(OR(AC321&lt;0.01,AC321="n/a"),"n/a",I321/AC321)</f>
        <v>15.927272727272726</v>
      </c>
      <c r="AB321" s="1043">
        <v>12</v>
      </c>
      <c r="AC321" s="1021">
        <v>2.75</v>
      </c>
      <c r="AD321" s="1021">
        <v>1.5</v>
      </c>
      <c r="AE321" s="1021">
        <v>1.1399999999999999</v>
      </c>
      <c r="AF321" s="1021">
        <v>2.8</v>
      </c>
      <c r="AG321" s="1021">
        <v>18.5</v>
      </c>
      <c r="AH321" s="1021">
        <v>10.4</v>
      </c>
      <c r="AI321" s="1021">
        <v>12.959999999999999</v>
      </c>
      <c r="AJ321" s="1021">
        <v>34.9</v>
      </c>
      <c r="AK321" s="1021">
        <v>10.6</v>
      </c>
      <c r="AL321" s="1034">
        <v>6210</v>
      </c>
      <c r="AM321" s="1028">
        <v>0.1</v>
      </c>
      <c r="AN321" s="1021">
        <v>1.1299999999999999</v>
      </c>
      <c r="AO321" s="868" t="str">
        <f>IF(U321="n/a","n/a",IF(AA321&lt;0,"n/a",IF(AA321="n/a","n/a",J321+U321-AA321)))</f>
        <v>n/a</v>
      </c>
      <c r="AP321" s="869" t="str">
        <f>IF(U321="n/a","n/a",J321+U321)</f>
        <v>n/a</v>
      </c>
      <c r="AQ321" s="1044">
        <f>IF(OR(AC321&lt;0.01,AF321="n/a"),"n/a",(I321/SQRT(22.5*AC321*(I321/AF321))-1)*100)</f>
        <v>40.785674202335144</v>
      </c>
      <c r="AR321" s="766">
        <f>INDEX(Historical!$C$7:$C$1455,MATCH(B321,Historical!$B$7:$B$1455,0))*IF(AH321="n/a",1.03,IF(AH321&lt;0,1.01,IF(AH321&gt;10,1.1,(1+AH321/100))))</f>
        <v>0.79200000000000004</v>
      </c>
      <c r="AS321" s="1042">
        <f>IF($AI321="n/a",1.03*AR321,IF($AI321&lt;0,1.01*AR321,IF($AI321&gt;10,1.1*AR321,(1+$AI321/100)*AR321)))</f>
        <v>0.87120000000000009</v>
      </c>
      <c r="AT321" s="1042">
        <f>IF($AK321="n/a",1.03*AS321,IF($AK321&lt;0,1.01*AS321,IF($AK321&gt;10,1.1*AS321,(1+$AK321/100)*AS321)))</f>
        <v>0.95832000000000017</v>
      </c>
      <c r="AU321" s="1042">
        <f>IF($AK321="n/a",1.03*AT321,IF($AK321&lt;0,1.01*AT321,IF($AK321&gt;10,1.1*AT321,(1+$AK321/100)*AT321)))</f>
        <v>1.0541520000000002</v>
      </c>
      <c r="AV321" s="1042">
        <f>IF($AK321="n/a",1.03*AU321,IF($AK321&lt;0,1.01*AU321,IF($AK321&gt;10,1.1*AU321,(1+$AK321/100)*AU321)))</f>
        <v>1.1595672000000004</v>
      </c>
      <c r="AW321" s="766">
        <f>SUM(AR321:AV321)</f>
        <v>4.8352392000000011</v>
      </c>
      <c r="AX321" s="877">
        <f>AW321/I321*100</f>
        <v>11.039358904109593</v>
      </c>
      <c r="AY321" s="1212">
        <v>1.31</v>
      </c>
      <c r="AZ321" s="1028">
        <v>7.12</v>
      </c>
      <c r="BA321" s="1028">
        <v>-40.510000000000005</v>
      </c>
      <c r="BB321" s="1028">
        <v>-7.16</v>
      </c>
      <c r="BC321" s="1028">
        <v>-19.79</v>
      </c>
      <c r="BE321" s="721">
        <v>2013</v>
      </c>
      <c r="BF321" s="1057">
        <f>IF(BE321&gt;2008,0,IF(BE321&gt;2001,1,IF(BE321&gt;1990,2,IF(BE321&gt;1980,3,IF(BE321&gt;1973,4,IF(BE321&gt;1970,5,IF(BE321&gt;1960,6,IF(BE321&gt;1958,7,IF(BE321&gt;1953,8,9)))))))))</f>
        <v>0</v>
      </c>
    </row>
    <row r="322" spans="1:58" s="905" customFormat="1" ht="11.25" customHeight="1" x14ac:dyDescent="0.2">
      <c r="A322" s="884" t="s">
        <v>1237</v>
      </c>
      <c r="B322" s="914" t="s">
        <v>1238</v>
      </c>
      <c r="C322" s="1181" t="s">
        <v>124</v>
      </c>
      <c r="D322" s="1181" t="s">
        <v>4451</v>
      </c>
      <c r="E322" s="885">
        <v>11</v>
      </c>
      <c r="F322" s="1245">
        <v>311</v>
      </c>
      <c r="G322" s="1244" t="s">
        <v>107</v>
      </c>
      <c r="H322" s="1244" t="s">
        <v>107</v>
      </c>
      <c r="I322" s="886">
        <v>68.91</v>
      </c>
      <c r="J322" s="887">
        <f>(M322/I322)*100</f>
        <v>1.3931214627775359</v>
      </c>
      <c r="K322" s="888">
        <v>0.24</v>
      </c>
      <c r="L322" s="889">
        <v>4</v>
      </c>
      <c r="M322" s="890">
        <f>K322*L322</f>
        <v>0.96</v>
      </c>
      <c r="N322" s="891" t="s">
        <v>153</v>
      </c>
      <c r="O322" s="892">
        <v>0.23</v>
      </c>
      <c r="P322" s="893">
        <v>43264</v>
      </c>
      <c r="Q322" s="893">
        <v>43279</v>
      </c>
      <c r="R322" s="890">
        <f>(K322-O322)/O322*100</f>
        <v>4.3478260869565135</v>
      </c>
      <c r="S322" s="824">
        <f>IF(INDEX(Historical!$D$7:$D$1455,MATCH(B322,Historical!$B$7:$B$1455,0))=0,"n/a",(INDEX(Historical!$C$7:$C$1455,MATCH(B322,Historical!$B$7:$B$1455,0))/INDEX(Historical!$D$7:$D$1455,MATCH(B322,Historical!$B$7:$B$1455,0))-1)*100)</f>
        <v>4.5977011494252817</v>
      </c>
      <c r="T322" s="824">
        <f>IF(INDEX(Historical!$F$7:$F$1455,MATCH(B322,Historical!$B$7:$B$1455,0))=0,"n/a",((INDEX(Historical!$C$7:$C$1455,MATCH(B322,Historical!$B$7:$B$1455,0))/INDEX(Historical!$F$7:$F$1455,MATCH(B322,Historical!$B$7:$B$1455,0)))^(1/3)-1)*100)</f>
        <v>5.2726599609396629</v>
      </c>
      <c r="U322" s="824">
        <f>IF(INDEX(Historical!$I$7:$I$1455,MATCH(B322,Historical!$B$7:$B$1455,0))=0,"n/a",((INDEX(Historical!$C$7:$C$1455,MATCH(B322,Historical!$B$7:$B$1455,0))/INDEX(Historical!$I$7:$I$1455,MATCH(B322,Historical!$B$7:$B$1455,0)))^(1/5)-1)*100)</f>
        <v>11.001673522571775</v>
      </c>
      <c r="V322" s="824" t="str">
        <f>IF(INDEX(Historical!$O$7:$O$1455,MATCH(B322,Historical!$B$7:$B$1455,0))=0,"n/a",((INDEX(Historical!$C$7:$C$1455,MATCH(B322,Historical!$B$7:$B$1455,0))/INDEX(Historical!$O$7:$O$1455,MATCH(B322,Historical!$B$7:$B$1455,0)))^(1/10)-1)*100)</f>
        <v>n/a</v>
      </c>
      <c r="W322" s="894" t="str">
        <f>IF(OR(U322&lt;=0,U322="n/a",V322&lt;=0,V322="n/a"),"n/a",U322/V322)</f>
        <v>n/a</v>
      </c>
      <c r="X322" s="895" t="str">
        <f>IF(OR(AJ322&lt;=0,AJ322="n/a",U322&lt;=0,U322="n/a"),"n/a",U322/AJ322)</f>
        <v>n/a</v>
      </c>
      <c r="Y322" s="914" t="s">
        <v>1239</v>
      </c>
      <c r="Z322" s="887">
        <f>IF(OR(AC322&lt;0.01,AC322="n/a"),"n/a",M322/AC322*100)</f>
        <v>84.21052631578948</v>
      </c>
      <c r="AA322" s="897">
        <f>IF(OR(AC322&lt;0.01,AC322="n/a"),"n/a",I322/AC322)</f>
        <v>60.447368421052637</v>
      </c>
      <c r="AB322" s="889">
        <v>12</v>
      </c>
      <c r="AC322" s="898">
        <v>1.1399999999999999</v>
      </c>
      <c r="AD322" s="898">
        <v>7.87</v>
      </c>
      <c r="AE322" s="898">
        <v>19.149999999999999</v>
      </c>
      <c r="AF322" s="898">
        <v>2.71</v>
      </c>
      <c r="AG322" s="898" t="s">
        <v>138</v>
      </c>
      <c r="AH322" s="898">
        <v>14.899999999999999</v>
      </c>
      <c r="AI322" s="898">
        <v>6.5</v>
      </c>
      <c r="AJ322" s="898">
        <v>-2.8899999999999997</v>
      </c>
      <c r="AK322" s="898">
        <v>7.6700000000000008</v>
      </c>
      <c r="AL322" s="899">
        <v>12830</v>
      </c>
      <c r="AM322" s="900">
        <v>2.0099999999999998</v>
      </c>
      <c r="AN322" s="898" t="s">
        <v>138</v>
      </c>
      <c r="AO322" s="901">
        <f>IF(U322="n/a","n/a",IF(AA322&lt;0,"n/a",IF(AA322="n/a","n/a",J322+U322-AA322)))</f>
        <v>-48.052573435703323</v>
      </c>
      <c r="AP322" s="902">
        <f>IF(U322="n/a","n/a",J322+U322)</f>
        <v>12.394794985349311</v>
      </c>
      <c r="AQ322" s="903">
        <f>IF(OR(AC322&lt;0.01,AF322="n/a"),"n/a",(I322/SQRT(22.5*AC322*(I322/AF322))-1)*100)</f>
        <v>169.82493783196429</v>
      </c>
      <c r="AR322" s="766">
        <f>INDEX(Historical!$C$7:$C$1455,MATCH(B322,Historical!$B$7:$B$1455,0))*IF(AH322="n/a",1.03,IF(AH322&lt;0,1.01,IF(AH322&gt;10,1.1,(1+AH322/100))))</f>
        <v>1.0010000000000001</v>
      </c>
      <c r="AS322" s="897">
        <f>IF($AI322="n/a",1.03*AR322,IF($AI322&lt;0,1.01*AR322,IF($AI322&gt;10,1.1*AR322,(1+$AI322/100)*AR322)))</f>
        <v>1.066065</v>
      </c>
      <c r="AT322" s="897">
        <f>IF($AK322="n/a",1.03*AS322,IF($AK322&lt;0,1.01*AS322,IF($AK322&gt;10,1.1*AS322,(1+$AK322/100)*AS322)))</f>
        <v>1.1478321855</v>
      </c>
      <c r="AU322" s="897">
        <f>IF($AK322="n/a",1.03*AT322,IF($AK322&lt;0,1.01*AT322,IF($AK322&gt;10,1.1*AT322,(1+$AK322/100)*AT322)))</f>
        <v>1.2358709141278499</v>
      </c>
      <c r="AV322" s="897">
        <f>IF($AK322="n/a",1.03*AU322,IF($AK322&lt;0,1.01*AU322,IF($AK322&gt;10,1.1*AU322,(1+$AK322/100)*AU322)))</f>
        <v>1.3306622132414561</v>
      </c>
      <c r="AW322" s="887">
        <f>SUM(AR322:AV322)</f>
        <v>5.7814303128693059</v>
      </c>
      <c r="AX322" s="904">
        <f>AW322/I322*100</f>
        <v>8.3898277650113275</v>
      </c>
      <c r="AY322" s="1213" t="s">
        <v>138</v>
      </c>
      <c r="AZ322" s="900">
        <v>18.279999999999998</v>
      </c>
      <c r="BA322" s="900">
        <v>-16.580000000000002</v>
      </c>
      <c r="BB322" s="900">
        <v>6.4600000000000009</v>
      </c>
      <c r="BC322" s="900">
        <v>0.24</v>
      </c>
      <c r="BD322" s="1079"/>
      <c r="BE322" s="721">
        <v>2008</v>
      </c>
      <c r="BF322" s="1057">
        <f>IF(BE322&gt;2008,0,IF(BE322&gt;2001,1,IF(BE322&gt;1990,2,IF(BE322&gt;1980,3,IF(BE322&gt;1973,4,IF(BE322&gt;1970,5,IF(BE322&gt;1960,6,IF(BE322&gt;1958,7,IF(BE322&gt;1953,8,9)))))))))</f>
        <v>1</v>
      </c>
    </row>
    <row r="323" spans="1:58" ht="11.25" customHeight="1" x14ac:dyDescent="0.2">
      <c r="A323" s="1027" t="s">
        <v>237</v>
      </c>
      <c r="B323" s="1031" t="s">
        <v>238</v>
      </c>
      <c r="C323" s="1181" t="s">
        <v>113</v>
      </c>
      <c r="D323" s="1181" t="s">
        <v>214</v>
      </c>
      <c r="E323" s="857">
        <v>26</v>
      </c>
      <c r="F323" s="1245">
        <v>107</v>
      </c>
      <c r="G323" s="1245" t="s">
        <v>107</v>
      </c>
      <c r="H323" s="1245" t="s">
        <v>107</v>
      </c>
      <c r="I323" s="1021">
        <v>45.25</v>
      </c>
      <c r="J323" s="766">
        <f>(M323/I323)*100</f>
        <v>1.0607734806629834</v>
      </c>
      <c r="K323" s="1040">
        <v>0.12</v>
      </c>
      <c r="L323" s="1043">
        <v>4</v>
      </c>
      <c r="M323" s="756">
        <f>K323*L323</f>
        <v>0.48</v>
      </c>
      <c r="N323" s="1026" t="s">
        <v>170</v>
      </c>
      <c r="O323" s="861">
        <v>0.1075</v>
      </c>
      <c r="P323" s="1016">
        <v>43222</v>
      </c>
      <c r="Q323" s="1016">
        <v>43237</v>
      </c>
      <c r="R323" s="756">
        <f>(K323-O323)/O323*100</f>
        <v>11.627906976744184</v>
      </c>
      <c r="S323" s="824">
        <f>IF(INDEX(Historical!$D$7:$D$1455,MATCH(B323,Historical!$B$7:$B$1455,0))=0,"n/a",(INDEX(Historical!$C$7:$C$1455,MATCH(B323,Historical!$B$7:$B$1455,0))/INDEX(Historical!$D$7:$D$1455,MATCH(B323,Historical!$B$7:$B$1455,0))-1)*100)</f>
        <v>6.2893081761006275</v>
      </c>
      <c r="T323" s="824">
        <f>IF(INDEX(Historical!$F$7:$F$1455,MATCH(B323,Historical!$B$7:$B$1455,0))=0,"n/a",((INDEX(Historical!$C$7:$C$1455,MATCH(B323,Historical!$B$7:$B$1455,0))/INDEX(Historical!$F$7:$F$1455,MATCH(B323,Historical!$B$7:$B$1455,0)))^(1/3)-1)*100)</f>
        <v>6.7310138323393165</v>
      </c>
      <c r="U323" s="824">
        <f>IF(INDEX(Historical!$I$7:$I$1455,MATCH(B323,Historical!$B$7:$B$1455,0))=0,"n/a",((INDEX(Historical!$C$7:$C$1455,MATCH(B323,Historical!$B$7:$B$1455,0))/INDEX(Historical!$I$7:$I$1455,MATCH(B323,Historical!$B$7:$B$1455,0)))^(1/5)-1)*100)</f>
        <v>8.1923043194593212</v>
      </c>
      <c r="V323" s="824">
        <f>IF(INDEX(Historical!$O$7:$O$1455,MATCH(B323,Historical!$B$7:$B$1455,0))=0,"n/a",((INDEX(Historical!$C$7:$C$1455,MATCH(B323,Historical!$B$7:$B$1455,0))/INDEX(Historical!$O$7:$O$1455,MATCH(B323,Historical!$B$7:$B$1455,0)))^(1/10)-1)*100)</f>
        <v>6.0415055488538316</v>
      </c>
      <c r="W323" s="825">
        <f>IF(OR(U323&lt;=0,U323="n/a",V323&lt;=0,V323="n/a"),"n/a",U323/V323)</f>
        <v>1.3560037731014796</v>
      </c>
      <c r="X323" s="826">
        <f>IF(OR(AJ323&lt;=0,AJ323="n/a",U323&lt;=0,U323="n/a"),"n/a",U323/AJ323)</f>
        <v>5.1201901996620753</v>
      </c>
      <c r="Y323" s="777"/>
      <c r="Z323" s="766">
        <f>IF(OR(AC323&lt;0.01,AC323="n/a"),"n/a",M323/AC323*100)</f>
        <v>22.42990654205607</v>
      </c>
      <c r="AA323" s="1042">
        <f>IF(OR(AC323&lt;0.01,AC323="n/a"),"n/a",I323/AC323)</f>
        <v>21.144859813084111</v>
      </c>
      <c r="AB323" s="1043">
        <v>12</v>
      </c>
      <c r="AC323" s="1021">
        <v>2.14</v>
      </c>
      <c r="AD323" s="1021">
        <v>1.58</v>
      </c>
      <c r="AE323" s="1021">
        <v>1.66</v>
      </c>
      <c r="AF323" s="1021">
        <v>2.88</v>
      </c>
      <c r="AG323" s="1021">
        <v>12.4</v>
      </c>
      <c r="AH323" s="1021">
        <v>8.4</v>
      </c>
      <c r="AI323" s="1021">
        <v>8.43</v>
      </c>
      <c r="AJ323" s="1021">
        <v>1.6</v>
      </c>
      <c r="AK323" s="1021">
        <v>13.4</v>
      </c>
      <c r="AL323" s="1034">
        <v>2110</v>
      </c>
      <c r="AM323" s="1028">
        <v>1.0999999999999999</v>
      </c>
      <c r="AN323" s="1021">
        <v>0.3</v>
      </c>
      <c r="AO323" s="868">
        <f>IF(U323="n/a","n/a",IF(AA323&lt;0,"n/a",IF(AA323="n/a","n/a",J323+U323-AA323)))</f>
        <v>-11.891782012961805</v>
      </c>
      <c r="AP323" s="869">
        <f>IF(U323="n/a","n/a",J323+U323)</f>
        <v>9.2530778001223055</v>
      </c>
      <c r="AQ323" s="1044">
        <f>IF(OR(AC323&lt;0.01,AF323="n/a"),"n/a",(I323/SQRT(22.5*AC323*(I323/AF323))-1)*100)</f>
        <v>64.515715239449563</v>
      </c>
      <c r="AR323" s="766">
        <f>INDEX(Historical!$C$7:$C$1455,MATCH(B323,Historical!$B$7:$B$1455,0))*IF(AH323="n/a",1.03,IF(AH323&lt;0,1.01,IF(AH323&gt;10,1.1,(1+AH323/100))))</f>
        <v>0.45799000000000001</v>
      </c>
      <c r="AS323" s="1042">
        <f>IF($AI323="n/a",1.03*AR323,IF($AI323&lt;0,1.01*AR323,IF($AI323&gt;10,1.1*AR323,(1+$AI323/100)*AR323)))</f>
        <v>0.49659855700000005</v>
      </c>
      <c r="AT323" s="1042">
        <f>IF($AK323="n/a",1.03*AS323,IF($AK323&lt;0,1.01*AS323,IF($AK323&gt;10,1.1*AS323,(1+$AK323/100)*AS323)))</f>
        <v>0.54625841270000008</v>
      </c>
      <c r="AU323" s="1042">
        <f>IF($AK323="n/a",1.03*AT323,IF($AK323&lt;0,1.01*AT323,IF($AK323&gt;10,1.1*AT323,(1+$AK323/100)*AT323)))</f>
        <v>0.60088425397000012</v>
      </c>
      <c r="AV323" s="1042">
        <f>IF($AK323="n/a",1.03*AU323,IF($AK323&lt;0,1.01*AU323,IF($AK323&gt;10,1.1*AU323,(1+$AK323/100)*AU323)))</f>
        <v>0.66097267936700022</v>
      </c>
      <c r="AW323" s="766">
        <f>SUM(AR323:AV323)</f>
        <v>2.7627039030370004</v>
      </c>
      <c r="AX323" s="877">
        <f>AW323/I323*100</f>
        <v>6.1054229901370176</v>
      </c>
      <c r="AY323" s="1212">
        <v>1.5</v>
      </c>
      <c r="AZ323" s="1028">
        <v>17.690000000000001</v>
      </c>
      <c r="BA323" s="1028">
        <v>-12.049999999999999</v>
      </c>
      <c r="BB323" s="1028">
        <v>1.68</v>
      </c>
      <c r="BC323" s="1028">
        <v>0.4</v>
      </c>
      <c r="BE323" s="721">
        <v>1993</v>
      </c>
      <c r="BF323" s="1057">
        <f>IF(BE323&gt;2008,0,IF(BE323&gt;2001,1,IF(BE323&gt;1990,2,IF(BE323&gt;1980,3,IF(BE323&gt;1973,4,IF(BE323&gt;1970,5,IF(BE323&gt;1960,6,IF(BE323&gt;1958,7,IF(BE323&gt;1953,8,9)))))))))</f>
        <v>2</v>
      </c>
    </row>
    <row r="324" spans="1:58" ht="11.25" customHeight="1" x14ac:dyDescent="0.2">
      <c r="A324" s="1019" t="s">
        <v>240</v>
      </c>
      <c r="B324" s="1031" t="s">
        <v>241</v>
      </c>
      <c r="C324" s="1181" t="s">
        <v>109</v>
      </c>
      <c r="D324" s="1181" t="s">
        <v>4430</v>
      </c>
      <c r="E324" s="857">
        <v>38</v>
      </c>
      <c r="F324" s="1245">
        <v>67</v>
      </c>
      <c r="G324" s="1118" t="s">
        <v>38</v>
      </c>
      <c r="H324" s="1118" t="s">
        <v>116</v>
      </c>
      <c r="I324" s="1021">
        <v>33.89</v>
      </c>
      <c r="J324" s="766">
        <f>(M324/I324)*100</f>
        <v>2.7146650929477723</v>
      </c>
      <c r="K324" s="1033">
        <v>0.23</v>
      </c>
      <c r="L324" s="1043">
        <v>4</v>
      </c>
      <c r="M324" s="756">
        <f>K324*L324</f>
        <v>0.92</v>
      </c>
      <c r="N324" s="1026" t="s">
        <v>128</v>
      </c>
      <c r="O324" s="860">
        <v>0.2</v>
      </c>
      <c r="P324" s="714">
        <v>43091</v>
      </c>
      <c r="Q324" s="714">
        <v>43110</v>
      </c>
      <c r="R324" s="756">
        <f>(K324-O324)/O324*100</f>
        <v>15</v>
      </c>
      <c r="S324" s="824">
        <f>IF(INDEX(Historical!$D$7:$D$1455,MATCH(B324,Historical!$B$7:$B$1455,0))=0,"n/a",(INDEX(Historical!$C$7:$C$1455,MATCH(B324,Historical!$B$7:$B$1455,0))/INDEX(Historical!$D$7:$D$1455,MATCH(B324,Historical!$B$7:$B$1455,0))-1)*100)</f>
        <v>11.111111111111116</v>
      </c>
      <c r="T324" s="824">
        <f>IF(INDEX(Historical!$F$7:$F$1455,MATCH(B324,Historical!$B$7:$B$1455,0))=0,"n/a",((INDEX(Historical!$C$7:$C$1455,MATCH(B324,Historical!$B$7:$B$1455,0))/INDEX(Historical!$F$7:$F$1455,MATCH(B324,Historical!$B$7:$B$1455,0)))^(1/3)-1)*100)</f>
        <v>18.563110149668759</v>
      </c>
      <c r="U324" s="824">
        <f>IF(INDEX(Historical!$I$7:$I$1455,MATCH(B324,Historical!$B$7:$B$1455,0))=0,"n/a",((INDEX(Historical!$C$7:$C$1455,MATCH(B324,Historical!$B$7:$B$1455,0))/INDEX(Historical!$I$7:$I$1455,MATCH(B324,Historical!$B$7:$B$1455,0)))^(1/5)-1)*100)</f>
        <v>16.8863268921301</v>
      </c>
      <c r="V324" s="824">
        <f>IF(INDEX(Historical!$O$7:$O$1455,MATCH(B324,Historical!$B$7:$B$1455,0))=0,"n/a",((INDEX(Historical!$C$7:$C$1455,MATCH(B324,Historical!$B$7:$B$1455,0))/INDEX(Historical!$O$7:$O$1455,MATCH(B324,Historical!$B$7:$B$1455,0)))^(1/10)-1)*100)</f>
        <v>14.869835499703509</v>
      </c>
      <c r="W324" s="825">
        <f>IF(OR(U324&lt;=0,U324="n/a",V324&lt;=0,V324="n/a"),"n/a",U324/V324)</f>
        <v>1.1356095292692914</v>
      </c>
      <c r="X324" s="826" t="str">
        <f>IF(OR(AJ324&lt;=0,AJ324="n/a",U324&lt;=0,U324="n/a"),"n/a",U324/AJ324)</f>
        <v>n/a</v>
      </c>
      <c r="Y324" s="777"/>
      <c r="Z324" s="766">
        <f>IF(OR(AC324&lt;0.01,AC324="n/a"),"n/a",M324/AC324*100)</f>
        <v>28.571428571428569</v>
      </c>
      <c r="AA324" s="1042">
        <f>IF(OR(AC324&lt;0.01,AC324="n/a"),"n/a",I324/AC324)</f>
        <v>10.524844720496894</v>
      </c>
      <c r="AB324" s="1043">
        <v>9</v>
      </c>
      <c r="AC324" s="1021">
        <v>3.22</v>
      </c>
      <c r="AD324" s="1021" t="s">
        <v>138</v>
      </c>
      <c r="AE324" s="1021">
        <v>2.73</v>
      </c>
      <c r="AF324" s="1021">
        <v>1.78</v>
      </c>
      <c r="AG324" s="1021">
        <v>7.1999999999999993</v>
      </c>
      <c r="AH324" s="1021">
        <v>5.8999999999999995</v>
      </c>
      <c r="AI324" s="1021">
        <v>2.83</v>
      </c>
      <c r="AJ324" s="1021">
        <v>-1.0999999999999999</v>
      </c>
      <c r="AK324" s="1021">
        <v>-2.67</v>
      </c>
      <c r="AL324" s="1034">
        <v>17220</v>
      </c>
      <c r="AM324" s="1028">
        <v>19.600000000000001</v>
      </c>
      <c r="AN324" s="1021">
        <v>7.0000000000000007E-2</v>
      </c>
      <c r="AO324" s="868">
        <f>IF(U324="n/a","n/a",IF(AA324&lt;0,"n/a",IF(AA324="n/a","n/a",J324+U324-AA324)))</f>
        <v>9.0761472645809782</v>
      </c>
      <c r="AP324" s="869">
        <f>IF(U324="n/a","n/a",J324+U324)</f>
        <v>19.600991985077872</v>
      </c>
      <c r="AQ324" s="1044">
        <f>IF(OR(AC324&lt;0.01,AF324="n/a"),"n/a",(I324/SQRT(22.5*AC324*(I324/AF324))-1)*100)</f>
        <v>-8.7513200034969767</v>
      </c>
      <c r="AR324" s="766">
        <f>INDEX(Historical!$C$7:$C$1455,MATCH(B324,Historical!$B$7:$B$1455,0))*IF(AH324="n/a",1.03,IF(AH324&lt;0,1.01,IF(AH324&gt;10,1.1,(1+AH324/100))))</f>
        <v>0.84719999999999995</v>
      </c>
      <c r="AS324" s="1042">
        <f>IF($AI324="n/a",1.03*AR324,IF($AI324&lt;0,1.01*AR324,IF($AI324&gt;10,1.1*AR324,(1+$AI324/100)*AR324)))</f>
        <v>0.87117575999999997</v>
      </c>
      <c r="AT324" s="1042">
        <f>IF($AK324="n/a",1.03*AS324,IF($AK324&lt;0,1.01*AS324,IF($AK324&gt;10,1.1*AS324,(1+$AK324/100)*AS324)))</f>
        <v>0.87988751759999995</v>
      </c>
      <c r="AU324" s="1042">
        <f>IF($AK324="n/a",1.03*AT324,IF($AK324&lt;0,1.01*AT324,IF($AK324&gt;10,1.1*AT324,(1+$AK324/100)*AT324)))</f>
        <v>0.88868639277599992</v>
      </c>
      <c r="AV324" s="1042">
        <f>IF($AK324="n/a",1.03*AU324,IF($AK324&lt;0,1.01*AU324,IF($AK324&gt;10,1.1*AU324,(1+$AK324/100)*AU324)))</f>
        <v>0.89757325670375998</v>
      </c>
      <c r="AW324" s="766">
        <f>SUM(AR324:AV324)</f>
        <v>4.3845229270797592</v>
      </c>
      <c r="AX324" s="877">
        <f>AW324/I324*100</f>
        <v>12.937512325405015</v>
      </c>
      <c r="AY324" s="1212">
        <v>1.22</v>
      </c>
      <c r="AZ324" s="1028">
        <v>20.52</v>
      </c>
      <c r="BA324" s="1028">
        <v>-19.869999999999997</v>
      </c>
      <c r="BB324" s="1028">
        <v>9.7900000000000009</v>
      </c>
      <c r="BC324" s="1028">
        <v>3.25</v>
      </c>
      <c r="BE324" s="721">
        <v>1981</v>
      </c>
      <c r="BF324" s="1057">
        <f>IF(BE324&gt;2008,0,IF(BE324&gt;2001,1,IF(BE324&gt;1990,2,IF(BE324&gt;1980,3,IF(BE324&gt;1973,4,IF(BE324&gt;1970,5,IF(BE324&gt;1960,6,IF(BE324&gt;1958,7,IF(BE324&gt;1953,8,9)))))))))</f>
        <v>3</v>
      </c>
    </row>
    <row r="325" spans="1:58" ht="11.25" customHeight="1" x14ac:dyDescent="0.2">
      <c r="A325" s="1027" t="s">
        <v>1240</v>
      </c>
      <c r="B325" s="1031" t="s">
        <v>1241</v>
      </c>
      <c r="C325" s="1181" t="s">
        <v>109</v>
      </c>
      <c r="D325" s="1181" t="s">
        <v>4426</v>
      </c>
      <c r="E325" s="857">
        <v>6</v>
      </c>
      <c r="F325" s="1245">
        <v>705</v>
      </c>
      <c r="G325" s="1182" t="s">
        <v>107</v>
      </c>
      <c r="H325" s="1182" t="s">
        <v>107</v>
      </c>
      <c r="I325" s="1030">
        <v>47.86</v>
      </c>
      <c r="J325" s="766">
        <f>(M325/I325)*100</f>
        <v>1.1700793982448812</v>
      </c>
      <c r="K325" s="1033">
        <v>0.14000000000000001</v>
      </c>
      <c r="L325" s="1043">
        <v>4</v>
      </c>
      <c r="M325" s="756">
        <f>K325*L325</f>
        <v>0.56000000000000005</v>
      </c>
      <c r="N325" s="1026" t="s">
        <v>564</v>
      </c>
      <c r="O325" s="860">
        <v>0.11</v>
      </c>
      <c r="P325" s="1016">
        <v>43217</v>
      </c>
      <c r="Q325" s="1016">
        <v>43234</v>
      </c>
      <c r="R325" s="756">
        <f>(K325-O325)/O325*100</f>
        <v>27.27272727272728</v>
      </c>
      <c r="S325" s="824">
        <f>IF(INDEX(Historical!$D$7:$D$1455,MATCH(B325,Historical!$B$7:$B$1455,0))=0,"n/a",(INDEX(Historical!$C$7:$C$1455,MATCH(B325,Historical!$B$7:$B$1455,0))/INDEX(Historical!$D$7:$D$1455,MATCH(B325,Historical!$B$7:$B$1455,0))-1)*100)</f>
        <v>16.216216216216228</v>
      </c>
      <c r="T325" s="824">
        <f>IF(INDEX(Historical!$F$7:$F$1455,MATCH(B325,Historical!$B$7:$B$1455,0))=0,"n/a",((INDEX(Historical!$C$7:$C$1455,MATCH(B325,Historical!$B$7:$B$1455,0))/INDEX(Historical!$F$7:$F$1455,MATCH(B325,Historical!$B$7:$B$1455,0)))^(1/3)-1)*100)</f>
        <v>23.191347739112</v>
      </c>
      <c r="U325" s="824" t="str">
        <f>IF(INDEX(Historical!$I$7:$I$1455,MATCH(B325,Historical!$B$7:$B$1455,0))=0,"n/a",((INDEX(Historical!$C$7:$C$1455,MATCH(B325,Historical!$B$7:$B$1455,0))/INDEX(Historical!$I$7:$I$1455,MATCH(B325,Historical!$B$7:$B$1455,0)))^(1/5)-1)*100)</f>
        <v>n/a</v>
      </c>
      <c r="V325" s="824" t="str">
        <f>IF(INDEX(Historical!$O$7:$O$1455,MATCH(B325,Historical!$B$7:$B$1455,0))=0,"n/a",((INDEX(Historical!$C$7:$C$1455,MATCH(B325,Historical!$B$7:$B$1455,0))/INDEX(Historical!$O$7:$O$1455,MATCH(B325,Historical!$B$7:$B$1455,0)))^(1/10)-1)*100)</f>
        <v>n/a</v>
      </c>
      <c r="W325" s="825" t="str">
        <f>IF(OR(U325&lt;=0,U325="n/a",V325&lt;=0,V325="n/a"),"n/a",U325/V325)</f>
        <v>n/a</v>
      </c>
      <c r="X325" s="826" t="str">
        <f>IF(OR(AJ325&lt;=0,AJ325="n/a",U325&lt;=0,U325="n/a"),"n/a",U325/AJ325)</f>
        <v>n/a</v>
      </c>
      <c r="Y325" s="1032"/>
      <c r="Z325" s="766">
        <f>IF(OR(AC325&lt;0.01,AC325="n/a"),"n/a",M325/AC325*100)</f>
        <v>13.238770685579196</v>
      </c>
      <c r="AA325" s="1042">
        <f>IF(OR(AC325&lt;0.01,AC325="n/a"),"n/a",I325/AC325)</f>
        <v>11.314420803782504</v>
      </c>
      <c r="AB325" s="1043">
        <v>12</v>
      </c>
      <c r="AC325" s="1021">
        <v>4.2300000000000004</v>
      </c>
      <c r="AD325" s="1021">
        <v>1.62</v>
      </c>
      <c r="AE325" s="1021">
        <v>3.27</v>
      </c>
      <c r="AF325" s="1021">
        <v>1.3</v>
      </c>
      <c r="AG325" s="1021">
        <v>12.8</v>
      </c>
      <c r="AH325" s="1021">
        <v>18.399999999999999</v>
      </c>
      <c r="AI325" s="1021">
        <v>22.06</v>
      </c>
      <c r="AJ325" s="1021">
        <v>18.8</v>
      </c>
      <c r="AK325" s="1021">
        <v>7.0000000000000009</v>
      </c>
      <c r="AL325" s="1034">
        <v>180.91</v>
      </c>
      <c r="AM325" s="1028">
        <v>4.5999999999999996</v>
      </c>
      <c r="AN325" s="1021">
        <v>7.0000000000000007E-2</v>
      </c>
      <c r="AO325" s="868" t="str">
        <f>IF(U325="n/a","n/a",IF(AA325&lt;0,"n/a",IF(AA325="n/a","n/a",J325+U325-AA325)))</f>
        <v>n/a</v>
      </c>
      <c r="AP325" s="869" t="str">
        <f>IF(U325="n/a","n/a",J325+U325)</f>
        <v>n/a</v>
      </c>
      <c r="AQ325" s="1044">
        <f>IF(OR(AC325&lt;0.01,AF325="n/a"),"n/a",(I325/SQRT(22.5*AC325*(I325/AF325))-1)*100)</f>
        <v>-19.146917752925997</v>
      </c>
      <c r="AR325" s="766">
        <f>INDEX(Historical!$C$7:$C$1455,MATCH(B325,Historical!$B$7:$B$1455,0))*IF(AH325="n/a",1.03,IF(AH325&lt;0,1.01,IF(AH325&gt;10,1.1,(1+AH325/100))))</f>
        <v>0.47300000000000009</v>
      </c>
      <c r="AS325" s="1042">
        <f>IF($AI325="n/a",1.03*AR325,IF($AI325&lt;0,1.01*AR325,IF($AI325&gt;10,1.1*AR325,(1+$AI325/100)*AR325)))</f>
        <v>0.5203000000000001</v>
      </c>
      <c r="AT325" s="1042">
        <f>IF($AK325="n/a",1.03*AS325,IF($AK325&lt;0,1.01*AS325,IF($AK325&gt;10,1.1*AS325,(1+$AK325/100)*AS325)))</f>
        <v>0.55672100000000013</v>
      </c>
      <c r="AU325" s="1042">
        <f>IF($AK325="n/a",1.03*AT325,IF($AK325&lt;0,1.01*AT325,IF($AK325&gt;10,1.1*AT325,(1+$AK325/100)*AT325)))</f>
        <v>0.59569147000000022</v>
      </c>
      <c r="AV325" s="1042">
        <f>IF($AK325="n/a",1.03*AU325,IF($AK325&lt;0,1.01*AU325,IF($AK325&gt;10,1.1*AU325,(1+$AK325/100)*AU325)))</f>
        <v>0.63738987290000026</v>
      </c>
      <c r="AW325" s="766">
        <f>SUM(AR325:AV325)</f>
        <v>2.7831023429000004</v>
      </c>
      <c r="AX325" s="877">
        <f>AW325/I325*100</f>
        <v>5.8150905618470548</v>
      </c>
      <c r="AY325" s="1212">
        <v>0.75</v>
      </c>
      <c r="AZ325" s="1028">
        <v>13.900000000000002</v>
      </c>
      <c r="BA325" s="1028">
        <v>-27.92</v>
      </c>
      <c r="BB325" s="1028">
        <v>-2.3199999999999998</v>
      </c>
      <c r="BC325" s="1028">
        <v>-14.38</v>
      </c>
      <c r="BE325" s="721">
        <v>2013</v>
      </c>
      <c r="BF325" s="1057">
        <f>IF(BE325&gt;2008,0,IF(BE325&gt;2001,1,IF(BE325&gt;1990,2,IF(BE325&gt;1980,3,IF(BE325&gt;1973,4,IF(BE325&gt;1970,5,IF(BE325&gt;1960,6,IF(BE325&gt;1958,7,IF(BE325&gt;1953,8,9)))))))))</f>
        <v>0</v>
      </c>
    </row>
    <row r="326" spans="1:58" ht="11.25" customHeight="1" x14ac:dyDescent="0.2">
      <c r="A326" s="1037" t="s">
        <v>4471</v>
      </c>
      <c r="B326" s="1031" t="s">
        <v>3876</v>
      </c>
      <c r="C326" s="1181" t="s">
        <v>4414</v>
      </c>
      <c r="D326" s="1181" t="s">
        <v>4415</v>
      </c>
      <c r="E326" s="857">
        <v>5</v>
      </c>
      <c r="F326" s="1245">
        <v>861</v>
      </c>
      <c r="G326" s="1209" t="s">
        <v>107</v>
      </c>
      <c r="H326" s="1209" t="s">
        <v>107</v>
      </c>
      <c r="I326" s="1030">
        <v>34.43</v>
      </c>
      <c r="J326" s="766">
        <f>(M326/I326)*100</f>
        <v>7.9000871333139706</v>
      </c>
      <c r="K326" s="1033">
        <v>0.68</v>
      </c>
      <c r="L326" s="1043">
        <v>4</v>
      </c>
      <c r="M326" s="756">
        <f>K326*L326</f>
        <v>2.72</v>
      </c>
      <c r="N326" s="1026" t="s">
        <v>291</v>
      </c>
      <c r="O326" s="860">
        <v>0.63</v>
      </c>
      <c r="P326" s="1016">
        <v>43447</v>
      </c>
      <c r="Q326" s="1016">
        <v>43462</v>
      </c>
      <c r="R326" s="756">
        <f>(K326-O326)/O326*100</f>
        <v>7.936507936507943</v>
      </c>
      <c r="S326" s="824">
        <f>IF(INDEX(Historical!$D$7:$D$1455,MATCH(B326,Historical!$B$7:$B$1455,0))=0,"n/a",(INDEX(Historical!$C$7:$C$1455,MATCH(B326,Historical!$B$7:$B$1455,0))/INDEX(Historical!$D$7:$D$1455,MATCH(B326,Historical!$B$7:$B$1455,0))-1)*100)</f>
        <v>7.7586206896551824</v>
      </c>
      <c r="T326" s="824">
        <f>IF(INDEX(Historical!$F$7:$F$1455,MATCH(B326,Historical!$B$7:$B$1455,0))=0,"n/a",((INDEX(Historical!$C$7:$C$1455,MATCH(B326,Historical!$B$7:$B$1455,0))/INDEX(Historical!$F$7:$F$1455,MATCH(B326,Historical!$B$7:$B$1455,0)))^(1/3)-1)*100)</f>
        <v>6.3225925707475428</v>
      </c>
      <c r="U326" s="824" t="str">
        <f>IF(INDEX(Historical!$I$7:$I$1455,MATCH(B326,Historical!$B$7:$B$1455,0))=0,"n/a",((INDEX(Historical!$C$7:$C$1455,MATCH(B326,Historical!$B$7:$B$1455,0))/INDEX(Historical!$I$7:$I$1455,MATCH(B326,Historical!$B$7:$B$1455,0)))^(1/5)-1)*100)</f>
        <v>n/a</v>
      </c>
      <c r="V326" s="824" t="str">
        <f>IF(INDEX(Historical!$O$7:$O$1455,MATCH(B326,Historical!$B$7:$B$1455,0))=0,"n/a",((INDEX(Historical!$C$7:$C$1455,MATCH(B326,Historical!$B$7:$B$1455,0))/INDEX(Historical!$O$7:$O$1455,MATCH(B326,Historical!$B$7:$B$1455,0)))^(1/10)-1)*100)</f>
        <v>n/a</v>
      </c>
      <c r="W326" s="825" t="str">
        <f>IF(OR(U326&lt;=0,U326="n/a",V326&lt;=0,V326="n/a"),"n/a",U326/V326)</f>
        <v>n/a</v>
      </c>
      <c r="X326" s="826" t="str">
        <f>IF(OR(AJ326&lt;=0,AJ326="n/a",U326&lt;=0,U326="n/a"),"n/a",U326/AJ326)</f>
        <v>n/a</v>
      </c>
      <c r="Y326" s="1032"/>
      <c r="Z326" s="766">
        <f>IF(OR(AC326&lt;0.01,AC326="n/a"),"n/a",M326/AC326*100)</f>
        <v>150.27624309392266</v>
      </c>
      <c r="AA326" s="1042">
        <f>IF(OR(AC326&lt;0.01,AC326="n/a"),"n/a",I326/AC326)</f>
        <v>19.02209944751381</v>
      </c>
      <c r="AB326" s="1043">
        <v>12</v>
      </c>
      <c r="AC326" s="1021">
        <v>1.81</v>
      </c>
      <c r="AD326" s="1021">
        <v>1.46</v>
      </c>
      <c r="AE326" s="1021">
        <v>7.44</v>
      </c>
      <c r="AF326" s="1021">
        <v>3.12</v>
      </c>
      <c r="AG326" s="1021">
        <v>16.100000000000001</v>
      </c>
      <c r="AH326" s="1021">
        <v>12.3</v>
      </c>
      <c r="AI326" s="1021">
        <v>20.84</v>
      </c>
      <c r="AJ326" s="1021">
        <v>55.400000000000006</v>
      </c>
      <c r="AK326" s="1021">
        <v>13.07</v>
      </c>
      <c r="AL326" s="1034">
        <v>7390</v>
      </c>
      <c r="AM326" s="1028">
        <v>0.2</v>
      </c>
      <c r="AN326" s="1021">
        <v>2.31</v>
      </c>
      <c r="AO326" s="868" t="str">
        <f>IF(U326="n/a","n/a",IF(AA326&lt;0,"n/a",IF(AA326="n/a","n/a",J326+U326-AA326)))</f>
        <v>n/a</v>
      </c>
      <c r="AP326" s="869" t="str">
        <f>IF(U326="n/a","n/a",J326+U326)</f>
        <v>n/a</v>
      </c>
      <c r="AQ326" s="1044">
        <f>IF(OR(AC326&lt;0.01,AF326="n/a"),"n/a",(I326/SQRT(22.5*AC326*(I326/AF326))-1)*100)</f>
        <v>62.410933233836865</v>
      </c>
      <c r="AR326" s="766">
        <f>INDEX(Historical!$C$7:$C$1455,MATCH(B326,Historical!$B$7:$B$1455,0))*IF(AH326="n/a",1.03,IF(AH326&lt;0,1.01,IF(AH326&gt;10,1.1,(1+AH326/100))))</f>
        <v>2.75</v>
      </c>
      <c r="AS326" s="1042">
        <f>IF($AI326="n/a",1.03*AR326,IF($AI326&lt;0,1.01*AR326,IF($AI326&gt;10,1.1*AR326,(1+$AI326/100)*AR326)))</f>
        <v>3.0250000000000004</v>
      </c>
      <c r="AT326" s="1042">
        <f>IF($AK326="n/a",1.03*AS326,IF($AK326&lt;0,1.01*AS326,IF($AK326&gt;10,1.1*AS326,(1+$AK326/100)*AS326)))</f>
        <v>3.3275000000000006</v>
      </c>
      <c r="AU326" s="1042">
        <f>IF($AK326="n/a",1.03*AT326,IF($AK326&lt;0,1.01*AT326,IF($AK326&gt;10,1.1*AT326,(1+$AK326/100)*AT326)))</f>
        <v>3.6602500000000009</v>
      </c>
      <c r="AV326" s="1042">
        <f>IF($AK326="n/a",1.03*AU326,IF($AK326&lt;0,1.01*AU326,IF($AK326&gt;10,1.1*AU326,(1+$AK326/100)*AU326)))</f>
        <v>4.0262750000000009</v>
      </c>
      <c r="AW326" s="766">
        <f>SUM(AR326:AV326)</f>
        <v>16.789025000000002</v>
      </c>
      <c r="AX326" s="877">
        <f>AW326/I326*100</f>
        <v>48.762779552715664</v>
      </c>
      <c r="AY326" s="1212">
        <v>0.78</v>
      </c>
      <c r="AZ326" s="1028">
        <v>5.91</v>
      </c>
      <c r="BA326" s="1028">
        <v>-7.6700000000000008</v>
      </c>
      <c r="BB326" s="1028">
        <v>1.1900000000000002</v>
      </c>
      <c r="BC326" s="1028">
        <v>-0.37</v>
      </c>
      <c r="BE326" s="721">
        <v>2014</v>
      </c>
      <c r="BF326" s="1057">
        <f>IF(BE326&gt;2008,0,IF(BE326&gt;2001,1,IF(BE326&gt;1990,2,IF(BE326&gt;1980,3,IF(BE326&gt;1973,4,IF(BE326&gt;1970,5,IF(BE326&gt;1960,6,IF(BE326&gt;1958,7,IF(BE326&gt;1953,8,9)))))))))</f>
        <v>0</v>
      </c>
    </row>
    <row r="327" spans="1:58" ht="11.25" customHeight="1" x14ac:dyDescent="0.2">
      <c r="A327" s="1027" t="s">
        <v>3877</v>
      </c>
      <c r="B327" s="1031" t="s">
        <v>3878</v>
      </c>
      <c r="C327" s="1181" t="s">
        <v>180</v>
      </c>
      <c r="D327" s="1181" t="s">
        <v>4432</v>
      </c>
      <c r="E327" s="857">
        <v>5</v>
      </c>
      <c r="F327" s="1245">
        <v>807</v>
      </c>
      <c r="G327" s="1187" t="s">
        <v>107</v>
      </c>
      <c r="H327" s="1187" t="s">
        <v>107</v>
      </c>
      <c r="I327" s="1030">
        <v>23.01</v>
      </c>
      <c r="J327" s="766">
        <f>(M327/I327)*100</f>
        <v>9.2133854845719245</v>
      </c>
      <c r="K327" s="1033">
        <v>0.53</v>
      </c>
      <c r="L327" s="1043">
        <v>4</v>
      </c>
      <c r="M327" s="756">
        <f>K327*L327</f>
        <v>2.12</v>
      </c>
      <c r="N327" s="1026" t="s">
        <v>564</v>
      </c>
      <c r="O327" s="860">
        <v>0.52349999999999997</v>
      </c>
      <c r="P327" s="1016">
        <v>43224</v>
      </c>
      <c r="Q327" s="1016">
        <v>43231</v>
      </c>
      <c r="R327" s="756">
        <f>(K327-O327)/O327*100</f>
        <v>1.2416427889207378</v>
      </c>
      <c r="S327" s="824">
        <f>IF(INDEX(Historical!$D$7:$D$1455,MATCH(B327,Historical!$B$7:$B$1455,0))=0,"n/a",(INDEX(Historical!$C$7:$C$1455,MATCH(B327,Historical!$B$7:$B$1455,0))/INDEX(Historical!$D$7:$D$1455,MATCH(B327,Historical!$B$7:$B$1455,0))-1)*100)</f>
        <v>5.5177824267782505</v>
      </c>
      <c r="T327" s="824">
        <f>IF(INDEX(Historical!$F$7:$F$1455,MATCH(B327,Historical!$B$7:$B$1455,0))=0,"n/a",((INDEX(Historical!$C$7:$C$1455,MATCH(B327,Historical!$B$7:$B$1455,0))/INDEX(Historical!$F$7:$F$1455,MATCH(B327,Historical!$B$7:$B$1455,0)))^(1/3)-1)*100)</f>
        <v>51.42671606934497</v>
      </c>
      <c r="U327" s="824" t="str">
        <f>IF(INDEX(Historical!$I$7:$I$1455,MATCH(B327,Historical!$B$7:$B$1455,0))=0,"n/a",((INDEX(Historical!$C$7:$C$1455,MATCH(B327,Historical!$B$7:$B$1455,0))/INDEX(Historical!$I$7:$I$1455,MATCH(B327,Historical!$B$7:$B$1455,0)))^(1/5)-1)*100)</f>
        <v>n/a</v>
      </c>
      <c r="V327" s="824" t="str">
        <f>IF(INDEX(Historical!$O$7:$O$1455,MATCH(B327,Historical!$B$7:$B$1455,0))=0,"n/a",((INDEX(Historical!$C$7:$C$1455,MATCH(B327,Historical!$B$7:$B$1455,0))/INDEX(Historical!$O$7:$O$1455,MATCH(B327,Historical!$B$7:$B$1455,0)))^(1/10)-1)*100)</f>
        <v>n/a</v>
      </c>
      <c r="W327" s="825" t="str">
        <f>IF(OR(U327&lt;=0,U327="n/a",V327&lt;=0,V327="n/a"),"n/a",U327/V327)</f>
        <v>n/a</v>
      </c>
      <c r="X327" s="826" t="str">
        <f>IF(OR(AJ327&lt;=0,AJ327="n/a",U327&lt;=0,U327="n/a"),"n/a",U327/AJ327)</f>
        <v>n/a</v>
      </c>
      <c r="Y327" s="1032" t="s">
        <v>4113</v>
      </c>
      <c r="Z327" s="766">
        <f>IF(OR(AC327&lt;0.01,AC327="n/a"),"n/a",M327/AC327*100)</f>
        <v>89.830508474576277</v>
      </c>
      <c r="AA327" s="1042">
        <f>IF(OR(AC327&lt;0.01,AC327="n/a"),"n/a",I327/AC327)</f>
        <v>9.7500000000000018</v>
      </c>
      <c r="AB327" s="1043">
        <v>12</v>
      </c>
      <c r="AC327" s="1021">
        <v>2.36</v>
      </c>
      <c r="AD327" s="1021" t="s">
        <v>138</v>
      </c>
      <c r="AE327" s="1021">
        <v>3.26</v>
      </c>
      <c r="AF327" s="1021">
        <v>1.19</v>
      </c>
      <c r="AG327" s="1021">
        <v>13.200000000000001</v>
      </c>
      <c r="AH327" s="1021">
        <v>-11</v>
      </c>
      <c r="AI327" s="1021">
        <v>17.309999999999999</v>
      </c>
      <c r="AJ327" s="1021">
        <v>115.9</v>
      </c>
      <c r="AK327" s="1021">
        <v>-0.92999999999999994</v>
      </c>
      <c r="AL327" s="1034">
        <v>1100</v>
      </c>
      <c r="AM327" s="1028">
        <v>27.36</v>
      </c>
      <c r="AN327" s="1021">
        <v>1.37</v>
      </c>
      <c r="AO327" s="868" t="str">
        <f>IF(U327="n/a","n/a",IF(AA327&lt;0,"n/a",IF(AA327="n/a","n/a",J327+U327-AA327)))</f>
        <v>n/a</v>
      </c>
      <c r="AP327" s="869" t="str">
        <f>IF(U327="n/a","n/a",J327+U327)</f>
        <v>n/a</v>
      </c>
      <c r="AQ327" s="1044">
        <f>IF(OR(AC327&lt;0.01,AF327="n/a"),"n/a",(I327/SQRT(22.5*AC327*(I327/AF327))-1)*100)</f>
        <v>-28.190065682618346</v>
      </c>
      <c r="AR327" s="766">
        <f>INDEX(Historical!$C$7:$C$1455,MATCH(B327,Historical!$B$7:$B$1455,0))*IF(AH327="n/a",1.03,IF(AH327&lt;0,1.01,IF(AH327&gt;10,1.1,(1+AH327/100))))</f>
        <v>2.0376750000000001</v>
      </c>
      <c r="AS327" s="1042">
        <f>IF($AI327="n/a",1.03*AR327,IF($AI327&lt;0,1.01*AR327,IF($AI327&gt;10,1.1*AR327,(1+$AI327/100)*AR327)))</f>
        <v>2.2414425000000002</v>
      </c>
      <c r="AT327" s="1042">
        <f>IF($AK327="n/a",1.03*AS327,IF($AK327&lt;0,1.01*AS327,IF($AK327&gt;10,1.1*AS327,(1+$AK327/100)*AS327)))</f>
        <v>2.2638569250000002</v>
      </c>
      <c r="AU327" s="1042">
        <f>IF($AK327="n/a",1.03*AT327,IF($AK327&lt;0,1.01*AT327,IF($AK327&gt;10,1.1*AT327,(1+$AK327/100)*AT327)))</f>
        <v>2.2864954942500004</v>
      </c>
      <c r="AV327" s="1042">
        <f>IF($AK327="n/a",1.03*AU327,IF($AK327&lt;0,1.01*AU327,IF($AK327&gt;10,1.1*AU327,(1+$AK327/100)*AU327)))</f>
        <v>2.3093604491925004</v>
      </c>
      <c r="AW327" s="766">
        <f>SUM(AR327:AV327)</f>
        <v>11.138830368442502</v>
      </c>
      <c r="AX327" s="877">
        <f>AW327/I327*100</f>
        <v>48.408650014960891</v>
      </c>
      <c r="AY327" s="1212">
        <v>1.1599999999999999</v>
      </c>
      <c r="AZ327" s="1028">
        <v>5.3100000000000005</v>
      </c>
      <c r="BA327" s="1028">
        <v>-11.469999999999999</v>
      </c>
      <c r="BB327" s="1028">
        <v>-6.49</v>
      </c>
      <c r="BC327" s="1028">
        <v>-4.8899999999999997</v>
      </c>
      <c r="BE327" s="721">
        <v>2014</v>
      </c>
      <c r="BF327" s="1057">
        <f>IF(BE327&gt;2008,0,IF(BE327&gt;2001,1,IF(BE327&gt;1990,2,IF(BE327&gt;1980,3,IF(BE327&gt;1973,4,IF(BE327&gt;1970,5,IF(BE327&gt;1960,6,IF(BE327&gt;1958,7,IF(BE327&gt;1953,8,9)))))))))</f>
        <v>0</v>
      </c>
    </row>
    <row r="328" spans="1:58" ht="11.25" customHeight="1" x14ac:dyDescent="0.2">
      <c r="A328" s="1027" t="s">
        <v>1244</v>
      </c>
      <c r="B328" s="1031" t="s">
        <v>1245</v>
      </c>
      <c r="C328" s="1181" t="s">
        <v>113</v>
      </c>
      <c r="D328" s="1181" t="s">
        <v>4427</v>
      </c>
      <c r="E328" s="857">
        <v>8</v>
      </c>
      <c r="F328" s="1245">
        <v>460</v>
      </c>
      <c r="G328" s="1118" t="s">
        <v>38</v>
      </c>
      <c r="H328" s="1118" t="s">
        <v>38</v>
      </c>
      <c r="I328" s="1030">
        <v>83.51</v>
      </c>
      <c r="J328" s="766">
        <f>(M328/I328)*100</f>
        <v>2.107532032091965</v>
      </c>
      <c r="K328" s="1033">
        <v>0.44</v>
      </c>
      <c r="L328" s="1043">
        <v>4</v>
      </c>
      <c r="M328" s="756">
        <f>K328*L328</f>
        <v>1.76</v>
      </c>
      <c r="N328" s="1026" t="s">
        <v>359</v>
      </c>
      <c r="O328" s="860">
        <v>0.42</v>
      </c>
      <c r="P328" s="1016">
        <v>43161</v>
      </c>
      <c r="Q328" s="1016">
        <v>43190</v>
      </c>
      <c r="R328" s="756">
        <f>(K328-O328)/O328*100</f>
        <v>4.7619047619047663</v>
      </c>
      <c r="S328" s="824">
        <f>IF(INDEX(Historical!$D$7:$D$1455,MATCH(B328,Historical!$B$7:$B$1455,0))=0,"n/a",(INDEX(Historical!$C$7:$C$1455,MATCH(B328,Historical!$B$7:$B$1455,0))/INDEX(Historical!$D$7:$D$1455,MATCH(B328,Historical!$B$7:$B$1455,0))-1)*100)</f>
        <v>4.9999999999999822</v>
      </c>
      <c r="T328" s="824">
        <f>IF(INDEX(Historical!$F$7:$F$1455,MATCH(B328,Historical!$B$7:$B$1455,0))=0,"n/a",((INDEX(Historical!$C$7:$C$1455,MATCH(B328,Historical!$B$7:$B$1455,0))/INDEX(Historical!$F$7:$F$1455,MATCH(B328,Historical!$B$7:$B$1455,0)))^(1/3)-1)*100)</f>
        <v>8.3706762661827092</v>
      </c>
      <c r="U328" s="824">
        <f>IF(INDEX(Historical!$I$7:$I$1455,MATCH(B328,Historical!$B$7:$B$1455,0))=0,"n/a",((INDEX(Historical!$C$7:$C$1455,MATCH(B328,Historical!$B$7:$B$1455,0))/INDEX(Historical!$I$7:$I$1455,MATCH(B328,Historical!$B$7:$B$1455,0)))^(1/5)-1)*100)</f>
        <v>6.9610375725068785</v>
      </c>
      <c r="V328" s="824">
        <f>IF(INDEX(Historical!$O$7:$O$1455,MATCH(B328,Historical!$B$7:$B$1455,0))=0,"n/a",((INDEX(Historical!$C$7:$C$1455,MATCH(B328,Historical!$B$7:$B$1455,0))/INDEX(Historical!$O$7:$O$1455,MATCH(B328,Historical!$B$7:$B$1455,0)))^(1/10)-1)*100)</f>
        <v>5.7557050338252314</v>
      </c>
      <c r="W328" s="825">
        <f>IF(OR(U328&lt;=0,U328="n/a",V328&lt;=0,V328="n/a"),"n/a",U328/V328)</f>
        <v>1.2094152726031175</v>
      </c>
      <c r="X328" s="826">
        <f>IF(OR(AJ328&lt;=0,AJ328="n/a",U328&lt;=0,U328="n/a"),"n/a",U328/AJ328)</f>
        <v>0.66933053581796909</v>
      </c>
      <c r="Y328" s="780"/>
      <c r="Z328" s="766">
        <f>IF(OR(AC328&lt;0.01,AC328="n/a"),"n/a",M328/AC328*100)</f>
        <v>35.991820040899796</v>
      </c>
      <c r="AA328" s="1042">
        <f>IF(OR(AC328&lt;0.01,AC328="n/a"),"n/a",I328/AC328)</f>
        <v>17.077709611451944</v>
      </c>
      <c r="AB328" s="1043">
        <v>12</v>
      </c>
      <c r="AC328" s="1021">
        <v>4.8899999999999997</v>
      </c>
      <c r="AD328" s="1021">
        <v>1.42</v>
      </c>
      <c r="AE328" s="1021">
        <v>2.3199999999999998</v>
      </c>
      <c r="AF328" s="1021">
        <v>1.71</v>
      </c>
      <c r="AG328" s="1021">
        <v>27.700000000000003</v>
      </c>
      <c r="AH328" s="1021">
        <v>-24.9</v>
      </c>
      <c r="AI328" s="1021">
        <v>-0.18</v>
      </c>
      <c r="AJ328" s="1021">
        <v>10.4</v>
      </c>
      <c r="AK328" s="1021">
        <v>12</v>
      </c>
      <c r="AL328" s="1034">
        <v>3150</v>
      </c>
      <c r="AM328" s="1028">
        <v>1.5</v>
      </c>
      <c r="AN328" s="1021">
        <v>2.4</v>
      </c>
      <c r="AO328" s="868">
        <f>IF(U328="n/a","n/a",IF(AA328&lt;0,"n/a",IF(AA328="n/a","n/a",J328+U328-AA328)))</f>
        <v>-8.0091400068530998</v>
      </c>
      <c r="AP328" s="869">
        <f>IF(U328="n/a","n/a",J328+U328)</f>
        <v>9.068569604598844</v>
      </c>
      <c r="AQ328" s="1044">
        <f>IF(OR(AC328&lt;0.01,AF328="n/a"),"n/a",(I328/SQRT(22.5*AC328*(I328/AF328))-1)*100)</f>
        <v>13.92567447552584</v>
      </c>
      <c r="AR328" s="766">
        <f>INDEX(Historical!$C$7:$C$1455,MATCH(B328,Historical!$B$7:$B$1455,0))*IF(AH328="n/a",1.03,IF(AH328&lt;0,1.01,IF(AH328&gt;10,1.1,(1+AH328/100))))</f>
        <v>1.6967999999999999</v>
      </c>
      <c r="AS328" s="1042">
        <f>IF($AI328="n/a",1.03*AR328,IF($AI328&lt;0,1.01*AR328,IF($AI328&gt;10,1.1*AR328,(1+$AI328/100)*AR328)))</f>
        <v>1.713768</v>
      </c>
      <c r="AT328" s="1042">
        <f>IF($AK328="n/a",1.03*AS328,IF($AK328&lt;0,1.01*AS328,IF($AK328&gt;10,1.1*AS328,(1+$AK328/100)*AS328)))</f>
        <v>1.8851448000000002</v>
      </c>
      <c r="AU328" s="1042">
        <f>IF($AK328="n/a",1.03*AT328,IF($AK328&lt;0,1.01*AT328,IF($AK328&gt;10,1.1*AT328,(1+$AK328/100)*AT328)))</f>
        <v>2.0736592800000002</v>
      </c>
      <c r="AV328" s="1042">
        <f>IF($AK328="n/a",1.03*AU328,IF($AK328&lt;0,1.01*AU328,IF($AK328&gt;10,1.1*AU328,(1+$AK328/100)*AU328)))</f>
        <v>2.2810252080000004</v>
      </c>
      <c r="AW328" s="766">
        <f>SUM(AR328:AV328)</f>
        <v>9.6503972880000006</v>
      </c>
      <c r="AX328" s="877">
        <f>AW328/I328*100</f>
        <v>11.555978072087175</v>
      </c>
      <c r="AY328" s="1212">
        <v>1.41</v>
      </c>
      <c r="AZ328" s="1028">
        <v>41.589999999999996</v>
      </c>
      <c r="BA328" s="1028">
        <v>-8.35</v>
      </c>
      <c r="BB328" s="1028">
        <v>2.34</v>
      </c>
      <c r="BC328" s="1028">
        <v>9.24</v>
      </c>
      <c r="BE328" s="721">
        <v>2011</v>
      </c>
      <c r="BF328" s="1057">
        <f>IF(BE328&gt;2008,0,IF(BE328&gt;2001,1,IF(BE328&gt;1990,2,IF(BE328&gt;1980,3,IF(BE328&gt;1973,4,IF(BE328&gt;1970,5,IF(BE328&gt;1960,6,IF(BE328&gt;1958,7,IF(BE328&gt;1953,8,9)))))))))</f>
        <v>0</v>
      </c>
    </row>
    <row r="329" spans="1:58" ht="11.25" customHeight="1" x14ac:dyDescent="0.2">
      <c r="A329" s="1027" t="s">
        <v>243</v>
      </c>
      <c r="B329" s="1031" t="s">
        <v>244</v>
      </c>
      <c r="C329" s="1181" t="s">
        <v>113</v>
      </c>
      <c r="D329" s="1181" t="s">
        <v>4440</v>
      </c>
      <c r="E329" s="857">
        <v>27</v>
      </c>
      <c r="F329" s="1245">
        <v>100</v>
      </c>
      <c r="G329" s="1179" t="s">
        <v>107</v>
      </c>
      <c r="H329" s="1179" t="s">
        <v>107</v>
      </c>
      <c r="I329" s="1021">
        <v>184.89</v>
      </c>
      <c r="J329" s="766">
        <f>(M329/I329)*100</f>
        <v>2.0120071393801724</v>
      </c>
      <c r="K329" s="1040">
        <v>0.93</v>
      </c>
      <c r="L329" s="1043">
        <v>4</v>
      </c>
      <c r="M329" s="756">
        <f>K329*L329</f>
        <v>3.72</v>
      </c>
      <c r="N329" s="1026" t="s">
        <v>462</v>
      </c>
      <c r="O329" s="861">
        <v>0.84</v>
      </c>
      <c r="P329" s="1016">
        <v>43202</v>
      </c>
      <c r="Q329" s="1016">
        <v>43231</v>
      </c>
      <c r="R329" s="756">
        <f>(K329-O329)/O329*100</f>
        <v>10.714285714285724</v>
      </c>
      <c r="S329" s="824">
        <f>IF(INDEX(Historical!$D$7:$D$1455,MATCH(B329,Historical!$B$7:$B$1455,0))=0,"n/a",(INDEX(Historical!$C$7:$C$1455,MATCH(B329,Historical!$B$7:$B$1455,0))/INDEX(Historical!$D$7:$D$1455,MATCH(B329,Historical!$B$7:$B$1455,0))-1)*100)</f>
        <v>10.437710437710447</v>
      </c>
      <c r="T329" s="824">
        <f>IF(INDEX(Historical!$F$7:$F$1455,MATCH(B329,Historical!$B$7:$B$1455,0))=0,"n/a",((INDEX(Historical!$C$7:$C$1455,MATCH(B329,Historical!$B$7:$B$1455,0))/INDEX(Historical!$F$7:$F$1455,MATCH(B329,Historical!$B$7:$B$1455,0)))^(1/3)-1)*100)</f>
        <v>10.667345403889117</v>
      </c>
      <c r="U329" s="824">
        <f>IF(INDEX(Historical!$I$7:$I$1455,MATCH(B329,Historical!$B$7:$B$1455,0))=0,"n/a",((INDEX(Historical!$C$7:$C$1455,MATCH(B329,Historical!$B$7:$B$1455,0))/INDEX(Historical!$I$7:$I$1455,MATCH(B329,Historical!$B$7:$B$1455,0)))^(1/5)-1)*100)</f>
        <v>10.399922776586902</v>
      </c>
      <c r="V329" s="824">
        <f>IF(INDEX(Historical!$O$7:$O$1455,MATCH(B329,Historical!$B$7:$B$1455,0))=0,"n/a",((INDEX(Historical!$C$7:$C$1455,MATCH(B329,Historical!$B$7:$B$1455,0))/INDEX(Historical!$O$7:$O$1455,MATCH(B329,Historical!$B$7:$B$1455,0)))^(1/10)-1)*100)</f>
        <v>11.544488380248442</v>
      </c>
      <c r="W329" s="825">
        <f>IF(OR(U329&lt;=0,U329="n/a",V329&lt;=0,V329="n/a"),"n/a",U329/V329)</f>
        <v>0.90085609981471448</v>
      </c>
      <c r="X329" s="826">
        <f>IF(OR(AJ329&lt;=0,AJ329="n/a",U329&lt;=0,U329="n/a"),"n/a",U329/AJ329)</f>
        <v>0.16720133081329422</v>
      </c>
      <c r="Y329" s="774"/>
      <c r="Z329" s="766">
        <f>IF(OR(AC329&lt;0.01,AC329="n/a"),"n/a",M329/AC329*100)</f>
        <v>34.766355140186924</v>
      </c>
      <c r="AA329" s="1042">
        <f>IF(OR(AC329&lt;0.01,AC329="n/a"),"n/a",I329/AC329)</f>
        <v>17.279439252336449</v>
      </c>
      <c r="AB329" s="1043">
        <v>12</v>
      </c>
      <c r="AC329" s="1021">
        <v>10.7</v>
      </c>
      <c r="AD329" s="1021">
        <v>1.34</v>
      </c>
      <c r="AE329" s="1021">
        <v>1.59</v>
      </c>
      <c r="AF329" s="1021">
        <v>4.28</v>
      </c>
      <c r="AG329" s="1021">
        <v>25.6</v>
      </c>
      <c r="AH329" s="1023">
        <v>15.299999999999999</v>
      </c>
      <c r="AI329" s="1023">
        <v>8.7200000000000006</v>
      </c>
      <c r="AJ329" s="1021">
        <v>62.2</v>
      </c>
      <c r="AK329" s="1021">
        <v>12.9</v>
      </c>
      <c r="AL329" s="1034">
        <v>54290</v>
      </c>
      <c r="AM329" s="1028">
        <v>0.1</v>
      </c>
      <c r="AN329" s="1021">
        <v>1.03</v>
      </c>
      <c r="AO329" s="868">
        <f>IF(U329="n/a","n/a",IF(AA329&lt;0,"n/a",IF(AA329="n/a","n/a",J329+U329-AA329)))</f>
        <v>-4.8675093363693751</v>
      </c>
      <c r="AP329" s="869">
        <f>IF(U329="n/a","n/a",J329+U329)</f>
        <v>12.411929915967074</v>
      </c>
      <c r="AQ329" s="1044">
        <f>IF(OR(AC329&lt;0.01,AF329="n/a"),"n/a",(I329/SQRT(22.5*AC329*(I329/AF329))-1)*100)</f>
        <v>81.299016360633743</v>
      </c>
      <c r="AR329" s="766">
        <f>INDEX(Historical!$C$7:$C$1455,MATCH(B329,Historical!$B$7:$B$1455,0))*IF(AH329="n/a",1.03,IF(AH329&lt;0,1.01,IF(AH329&gt;10,1.1,(1+AH329/100))))</f>
        <v>3.6080000000000005</v>
      </c>
      <c r="AS329" s="1042">
        <f>IF($AI329="n/a",1.03*AR329,IF($AI329&lt;0,1.01*AR329,IF($AI329&gt;10,1.1*AR329,(1+$AI329/100)*AR329)))</f>
        <v>3.9226176000000006</v>
      </c>
      <c r="AT329" s="1042">
        <f>IF($AK329="n/a",1.03*AS329,IF($AK329&lt;0,1.01*AS329,IF($AK329&gt;10,1.1*AS329,(1+$AK329/100)*AS329)))</f>
        <v>4.3148793600000008</v>
      </c>
      <c r="AU329" s="1042">
        <f>IF($AK329="n/a",1.03*AT329,IF($AK329&lt;0,1.01*AT329,IF($AK329&gt;10,1.1*AT329,(1+$AK329/100)*AT329)))</f>
        <v>4.7463672960000016</v>
      </c>
      <c r="AV329" s="1042">
        <f>IF($AK329="n/a",1.03*AU329,IF($AK329&lt;0,1.01*AU329,IF($AK329&gt;10,1.1*AU329,(1+$AK329/100)*AU329)))</f>
        <v>5.2210040256000019</v>
      </c>
      <c r="AW329" s="766">
        <f>SUM(AR329:AV329)</f>
        <v>21.812868281600007</v>
      </c>
      <c r="AX329" s="877">
        <f>AW329/I329*100</f>
        <v>11.79775449272541</v>
      </c>
      <c r="AY329" s="1212">
        <v>0.96</v>
      </c>
      <c r="AZ329" s="1028">
        <v>12.22</v>
      </c>
      <c r="BA329" s="1028">
        <v>-19.61</v>
      </c>
      <c r="BB329" s="1028">
        <v>-1.8599999999999999</v>
      </c>
      <c r="BC329" s="1028">
        <v>-7.8299999999999992</v>
      </c>
      <c r="BE329" s="721">
        <v>1992</v>
      </c>
      <c r="BF329" s="1057">
        <f>IF(BE329&gt;2008,0,IF(BE329&gt;2001,1,IF(BE329&gt;1990,2,IF(BE329&gt;1980,3,IF(BE329&gt;1973,4,IF(BE329&gt;1970,5,IF(BE329&gt;1960,6,IF(BE329&gt;1958,7,IF(BE329&gt;1953,8,9)))))))))</f>
        <v>2</v>
      </c>
    </row>
    <row r="330" spans="1:58" ht="11.25" customHeight="1" x14ac:dyDescent="0.2">
      <c r="A330" s="1027" t="s">
        <v>606</v>
      </c>
      <c r="B330" s="1031" t="s">
        <v>607</v>
      </c>
      <c r="C330" s="1181" t="s">
        <v>129</v>
      </c>
      <c r="D330" s="1181" t="s">
        <v>4422</v>
      </c>
      <c r="E330" s="857">
        <v>14</v>
      </c>
      <c r="F330" s="1245">
        <v>250</v>
      </c>
      <c r="G330" s="1209" t="s">
        <v>38</v>
      </c>
      <c r="H330" s="1209" t="s">
        <v>38</v>
      </c>
      <c r="I330" s="1030">
        <v>42.31</v>
      </c>
      <c r="J330" s="766">
        <f>(M330/I330)*100</f>
        <v>4.6324745922949653</v>
      </c>
      <c r="K330" s="1033">
        <v>0.49</v>
      </c>
      <c r="L330" s="1043">
        <v>4</v>
      </c>
      <c r="M330" s="756">
        <f>K330*L330</f>
        <v>1.96</v>
      </c>
      <c r="N330" s="1026" t="s">
        <v>141</v>
      </c>
      <c r="O330" s="860">
        <v>0.48</v>
      </c>
      <c r="P330" s="1022">
        <v>42922</v>
      </c>
      <c r="Q330" s="1022">
        <v>42948</v>
      </c>
      <c r="R330" s="756">
        <f>(K330-O330)/O330*100</f>
        <v>2.0833333333333353</v>
      </c>
      <c r="S330" s="824">
        <f>IF(INDEX(Historical!$D$7:$D$1455,MATCH(B330,Historical!$B$7:$B$1455,0))=0,"n/a",(INDEX(Historical!$C$7:$C$1455,MATCH(B330,Historical!$B$7:$B$1455,0))/INDEX(Historical!$D$7:$D$1455,MATCH(B330,Historical!$B$7:$B$1455,0))-1)*100)</f>
        <v>4.3010752688172005</v>
      </c>
      <c r="T330" s="824">
        <f>IF(INDEX(Historical!$F$7:$F$1455,MATCH(B330,Historical!$B$7:$B$1455,0))=0,"n/a",((INDEX(Historical!$C$7:$C$1455,MATCH(B330,Historical!$B$7:$B$1455,0))/INDEX(Historical!$F$7:$F$1455,MATCH(B330,Historical!$B$7:$B$1455,0)))^(1/3)-1)*100)</f>
        <v>6.4123296838303423</v>
      </c>
      <c r="U330" s="824">
        <f>IF(INDEX(Historical!$I$7:$I$1455,MATCH(B330,Historical!$B$7:$B$1455,0))=0,"n/a",((INDEX(Historical!$C$7:$C$1455,MATCH(B330,Historical!$B$7:$B$1455,0))/INDEX(Historical!$I$7:$I$1455,MATCH(B330,Historical!$B$7:$B$1455,0)))^(1/5)-1)*100)</f>
        <v>8.8427739962399166</v>
      </c>
      <c r="V330" s="824">
        <f>IF(INDEX(Historical!$O$7:$O$1455,MATCH(B330,Historical!$B$7:$B$1455,0))=0,"n/a",((INDEX(Historical!$C$7:$C$1455,MATCH(B330,Historical!$B$7:$B$1455,0))/INDEX(Historical!$O$7:$O$1455,MATCH(B330,Historical!$B$7:$B$1455,0)))^(1/10)-1)*100)</f>
        <v>9.8243935484579872</v>
      </c>
      <c r="W330" s="825">
        <f>IF(OR(U330&lt;=0,U330="n/a",V330&lt;=0,V330="n/a"),"n/a",U330/V330)</f>
        <v>0.9000834456217256</v>
      </c>
      <c r="X330" s="826" t="str">
        <f>IF(OR(AJ330&lt;=0,AJ330="n/a",U330&lt;=0,U330="n/a"),"n/a",U330/AJ330)</f>
        <v>n/a</v>
      </c>
      <c r="Y330" s="1031"/>
      <c r="Z330" s="766">
        <f>IF(OR(AC330&lt;0.01,AC330="n/a"),"n/a",M330/AC330*100)</f>
        <v>72.32472324723247</v>
      </c>
      <c r="AA330" s="1042">
        <f>IF(OR(AC330&lt;0.01,AC330="n/a"),"n/a",I330/AC330)</f>
        <v>15.612546125461256</v>
      </c>
      <c r="AB330" s="1043">
        <v>5</v>
      </c>
      <c r="AC330" s="1021">
        <v>2.71</v>
      </c>
      <c r="AD330" s="1021">
        <v>2.67</v>
      </c>
      <c r="AE330" s="1021">
        <v>1.57</v>
      </c>
      <c r="AF330" s="1021">
        <v>4.0599999999999996</v>
      </c>
      <c r="AG330" s="1021">
        <v>39.300000000000004</v>
      </c>
      <c r="AH330" s="1021">
        <v>-1</v>
      </c>
      <c r="AI330" s="1021">
        <v>5.88</v>
      </c>
      <c r="AJ330" s="1021">
        <v>-0.3</v>
      </c>
      <c r="AK330" s="1021">
        <v>5.8500000000000005</v>
      </c>
      <c r="AL330" s="1034">
        <v>25190</v>
      </c>
      <c r="AM330" s="1028">
        <v>0.2</v>
      </c>
      <c r="AN330" s="1021">
        <v>2.5099999999999998</v>
      </c>
      <c r="AO330" s="868">
        <f>IF(U330="n/a","n/a",IF(AA330&lt;0,"n/a",IF(AA330="n/a","n/a",J330+U330-AA330)))</f>
        <v>-2.1372975369263738</v>
      </c>
      <c r="AP330" s="869">
        <f>IF(U330="n/a","n/a",J330+U330)</f>
        <v>13.475248588534882</v>
      </c>
      <c r="AQ330" s="1044">
        <f>IF(OR(AC330&lt;0.01,AF330="n/a"),"n/a",(I330/SQRT(22.5*AC330*(I330/AF330))-1)*100)</f>
        <v>67.845083692437029</v>
      </c>
      <c r="AR330" s="766">
        <f>INDEX(Historical!$C$7:$C$1455,MATCH(B330,Historical!$B$7:$B$1455,0))*IF(AH330="n/a",1.03,IF(AH330&lt;0,1.01,IF(AH330&gt;10,1.1,(1+AH330/100))))</f>
        <v>1.9594</v>
      </c>
      <c r="AS330" s="1042">
        <f>IF($AI330="n/a",1.03*AR330,IF($AI330&lt;0,1.01*AR330,IF($AI330&gt;10,1.1*AR330,(1+$AI330/100)*AR330)))</f>
        <v>2.0746127199999997</v>
      </c>
      <c r="AT330" s="1042">
        <f>IF($AK330="n/a",1.03*AS330,IF($AK330&lt;0,1.01*AS330,IF($AK330&gt;10,1.1*AS330,(1+$AK330/100)*AS330)))</f>
        <v>2.1959775641199997</v>
      </c>
      <c r="AU330" s="1042">
        <f>IF($AK330="n/a",1.03*AT330,IF($AK330&lt;0,1.01*AT330,IF($AK330&gt;10,1.1*AT330,(1+$AK330/100)*AT330)))</f>
        <v>2.3244422516210195</v>
      </c>
      <c r="AV330" s="1042">
        <f>IF($AK330="n/a",1.03*AU330,IF($AK330&lt;0,1.01*AU330,IF($AK330&gt;10,1.1*AU330,(1+$AK330/100)*AU330)))</f>
        <v>2.460422123340849</v>
      </c>
      <c r="AW330" s="766">
        <f>SUM(AR330:AV330)</f>
        <v>11.014854659081866</v>
      </c>
      <c r="AX330" s="877">
        <f>AW330/I330*100</f>
        <v>26.033690992866614</v>
      </c>
      <c r="AY330" s="1212">
        <v>0.61</v>
      </c>
      <c r="AZ330" s="1028">
        <v>3.17</v>
      </c>
      <c r="BA330" s="1028">
        <v>-30.29</v>
      </c>
      <c r="BB330" s="1028">
        <v>-3.46</v>
      </c>
      <c r="BC330" s="1028">
        <v>-6.52</v>
      </c>
      <c r="BE330" s="721">
        <v>2005</v>
      </c>
      <c r="BF330" s="1057">
        <f>IF(BE330&gt;2008,0,IF(BE330&gt;2001,1,IF(BE330&gt;1990,2,IF(BE330&gt;1980,3,IF(BE330&gt;1973,4,IF(BE330&gt;1970,5,IF(BE330&gt;1960,6,IF(BE330&gt;1958,7,IF(BE330&gt;1953,8,9)))))))))</f>
        <v>1</v>
      </c>
    </row>
    <row r="331" spans="1:58" ht="11.25" customHeight="1" x14ac:dyDescent="0.2">
      <c r="A331" s="1019" t="s">
        <v>1248</v>
      </c>
      <c r="B331" s="1031" t="s">
        <v>1249</v>
      </c>
      <c r="C331" s="1181" t="s">
        <v>248</v>
      </c>
      <c r="D331" s="1181" t="s">
        <v>4429</v>
      </c>
      <c r="E331" s="857">
        <v>8</v>
      </c>
      <c r="F331" s="1245">
        <v>474</v>
      </c>
      <c r="G331" s="1245" t="s">
        <v>107</v>
      </c>
      <c r="H331" s="1245" t="s">
        <v>107</v>
      </c>
      <c r="I331" s="1030">
        <v>22.52</v>
      </c>
      <c r="J331" s="766">
        <f>(M331/I331)*100</f>
        <v>1.9538188277087036</v>
      </c>
      <c r="K331" s="1033">
        <v>0.11</v>
      </c>
      <c r="L331" s="1043">
        <v>4</v>
      </c>
      <c r="M331" s="756">
        <f>K331*L331</f>
        <v>0.44</v>
      </c>
      <c r="N331" s="1026" t="s">
        <v>629</v>
      </c>
      <c r="O331" s="860">
        <v>0.1</v>
      </c>
      <c r="P331" s="1016">
        <v>43195</v>
      </c>
      <c r="Q331" s="1016">
        <v>43208</v>
      </c>
      <c r="R331" s="756">
        <f>(K331-O331)/O331*100</f>
        <v>9.9999999999999947</v>
      </c>
      <c r="S331" s="824">
        <f>IF(INDEX(Historical!$D$7:$D$1455,MATCH(B331,Historical!$B$7:$B$1455,0))=0,"n/a",(INDEX(Historical!$C$7:$C$1455,MATCH(B331,Historical!$B$7:$B$1455,0))/INDEX(Historical!$D$7:$D$1455,MATCH(B331,Historical!$B$7:$B$1455,0))-1)*100)</f>
        <v>8.5714285714285854</v>
      </c>
      <c r="T331" s="824">
        <f>IF(INDEX(Historical!$F$7:$F$1455,MATCH(B331,Historical!$B$7:$B$1455,0))=0,"n/a",((INDEX(Historical!$C$7:$C$1455,MATCH(B331,Historical!$B$7:$B$1455,0))/INDEX(Historical!$F$7:$F$1455,MATCH(B331,Historical!$B$7:$B$1455,0)))^(1/3)-1)*100)</f>
        <v>8.1983855523197757</v>
      </c>
      <c r="U331" s="824">
        <f>IF(INDEX(Historical!$I$7:$I$1455,MATCH(B331,Historical!$B$7:$B$1455,0))=0,"n/a",((INDEX(Historical!$C$7:$C$1455,MATCH(B331,Historical!$B$7:$B$1455,0))/INDEX(Historical!$I$7:$I$1455,MATCH(B331,Historical!$B$7:$B$1455,0)))^(1/5)-1)*100)</f>
        <v>8.3050440268092487</v>
      </c>
      <c r="V331" s="824">
        <f>IF(INDEX(Historical!$O$7:$O$1455,MATCH(B331,Historical!$B$7:$B$1455,0))=0,"n/a",((INDEX(Historical!$C$7:$C$1455,MATCH(B331,Historical!$B$7:$B$1455,0))/INDEX(Historical!$O$7:$O$1455,MATCH(B331,Historical!$B$7:$B$1455,0)))^(1/10)-1)*100)</f>
        <v>6.8993091473804391</v>
      </c>
      <c r="W331" s="825">
        <f>IF(OR(U331&lt;=0,U331="n/a",V331&lt;=0,V331="n/a"),"n/a",U331/V331)</f>
        <v>1.2037500928571299</v>
      </c>
      <c r="X331" s="826">
        <f>IF(OR(AJ331&lt;=0,AJ331="n/a",U331&lt;=0,U331="n/a"),"n/a",U331/AJ331)</f>
        <v>0.38990817027273467</v>
      </c>
      <c r="Y331" s="769"/>
      <c r="Z331" s="766">
        <f>IF(OR(AC331&lt;0.01,AC331="n/a"),"n/a",M331/AC331*100)</f>
        <v>24.30939226519337</v>
      </c>
      <c r="AA331" s="1042">
        <f>IF(OR(AC331&lt;0.01,AC331="n/a"),"n/a",I331/AC331)</f>
        <v>12.441988950276242</v>
      </c>
      <c r="AB331" s="1043">
        <v>12</v>
      </c>
      <c r="AC331" s="1021">
        <v>1.81</v>
      </c>
      <c r="AD331" s="1021">
        <v>0.83</v>
      </c>
      <c r="AE331" s="1021">
        <v>3.2</v>
      </c>
      <c r="AF331" s="1021">
        <v>3.24</v>
      </c>
      <c r="AG331" s="1021">
        <v>23.7</v>
      </c>
      <c r="AH331" s="1021">
        <v>28.999999999999996</v>
      </c>
      <c r="AI331" s="1021">
        <v>6.59</v>
      </c>
      <c r="AJ331" s="1021">
        <v>21.3</v>
      </c>
      <c r="AK331" s="1021">
        <v>15</v>
      </c>
      <c r="AL331" s="1034">
        <v>5890</v>
      </c>
      <c r="AM331" s="1028">
        <v>0.1</v>
      </c>
      <c r="AN331" s="1021">
        <v>0</v>
      </c>
      <c r="AO331" s="868">
        <f>IF(U331="n/a","n/a",IF(AA331&lt;0,"n/a",IF(AA331="n/a","n/a",J331+U331-AA331)))</f>
        <v>-2.1831260957582899</v>
      </c>
      <c r="AP331" s="869">
        <f>IF(U331="n/a","n/a",J331+U331)</f>
        <v>10.258862854517952</v>
      </c>
      <c r="AQ331" s="1044">
        <f>IF(OR(AC331&lt;0.01,AF331="n/a"),"n/a",(I331/SQRT(22.5*AC331*(I331/AF331))-1)*100)</f>
        <v>33.852396647941241</v>
      </c>
      <c r="AR331" s="766">
        <f>INDEX(Historical!$C$7:$C$1455,MATCH(B331,Historical!$B$7:$B$1455,0))*IF(AH331="n/a",1.03,IF(AH331&lt;0,1.01,IF(AH331&gt;10,1.1,(1+AH331/100))))</f>
        <v>0.41800000000000004</v>
      </c>
      <c r="AS331" s="1042">
        <f>IF($AI331="n/a",1.03*AR331,IF($AI331&lt;0,1.01*AR331,IF($AI331&gt;10,1.1*AR331,(1+$AI331/100)*AR331)))</f>
        <v>0.44554620000000006</v>
      </c>
      <c r="AT331" s="1042">
        <f>IF($AK331="n/a",1.03*AS331,IF($AK331&lt;0,1.01*AS331,IF($AK331&gt;10,1.1*AS331,(1+$AK331/100)*AS331)))</f>
        <v>0.4901008200000001</v>
      </c>
      <c r="AU331" s="1042">
        <f>IF($AK331="n/a",1.03*AT331,IF($AK331&lt;0,1.01*AT331,IF($AK331&gt;10,1.1*AT331,(1+$AK331/100)*AT331)))</f>
        <v>0.53911090200000011</v>
      </c>
      <c r="AV331" s="1042">
        <f>IF($AK331="n/a",1.03*AU331,IF($AK331&lt;0,1.01*AU331,IF($AK331&gt;10,1.1*AU331,(1+$AK331/100)*AU331)))</f>
        <v>0.59302199220000018</v>
      </c>
      <c r="AW331" s="766">
        <f>SUM(AR331:AV331)</f>
        <v>2.4857799142000006</v>
      </c>
      <c r="AX331" s="877">
        <f>AW331/I331*100</f>
        <v>11.038099086145651</v>
      </c>
      <c r="AY331" s="1212">
        <v>1.08</v>
      </c>
      <c r="AZ331" s="1028">
        <v>26.52</v>
      </c>
      <c r="BA331" s="1028">
        <v>-11.37</v>
      </c>
      <c r="BB331" s="1028">
        <v>6.21</v>
      </c>
      <c r="BC331" s="1028">
        <v>-1.54</v>
      </c>
      <c r="BE331" s="721">
        <v>2011</v>
      </c>
      <c r="BF331" s="1057">
        <f>IF(BE331&gt;2008,0,IF(BE331&gt;2001,1,IF(BE331&gt;1990,2,IF(BE331&gt;1980,3,IF(BE331&gt;1973,4,IF(BE331&gt;1970,5,IF(BE331&gt;1960,6,IF(BE331&gt;1958,7,IF(BE331&gt;1953,8,9)))))))))</f>
        <v>0</v>
      </c>
    </row>
    <row r="332" spans="1:58" s="905" customFormat="1" ht="11.25" customHeight="1" x14ac:dyDescent="0.2">
      <c r="A332" s="760" t="s">
        <v>246</v>
      </c>
      <c r="B332" s="914" t="s">
        <v>247</v>
      </c>
      <c r="C332" s="1181" t="s">
        <v>248</v>
      </c>
      <c r="D332" s="1181" t="s">
        <v>4454</v>
      </c>
      <c r="E332" s="885">
        <v>62</v>
      </c>
      <c r="F332" s="1245">
        <v>4</v>
      </c>
      <c r="G332" s="1244" t="s">
        <v>38</v>
      </c>
      <c r="H332" s="1244" t="s">
        <v>38</v>
      </c>
      <c r="I332" s="898">
        <v>103.71</v>
      </c>
      <c r="J332" s="887">
        <f>(M332/I332)*100</f>
        <v>2.77697425513451</v>
      </c>
      <c r="K332" s="888">
        <v>0.72</v>
      </c>
      <c r="L332" s="889">
        <v>4</v>
      </c>
      <c r="M332" s="890">
        <f>K332*L332</f>
        <v>2.88</v>
      </c>
      <c r="N332" s="891" t="s">
        <v>165</v>
      </c>
      <c r="O332" s="892">
        <v>0.67500000000000004</v>
      </c>
      <c r="P332" s="893">
        <v>43167</v>
      </c>
      <c r="Q332" s="893">
        <v>43192</v>
      </c>
      <c r="R332" s="890">
        <f>(K332-O332)/O332*100</f>
        <v>6.6666666666666554</v>
      </c>
      <c r="S332" s="824">
        <f>IF(INDEX(Historical!$D$7:$D$1455,MATCH(B332,Historical!$B$7:$B$1455,0))=0,"n/a",(INDEX(Historical!$C$7:$C$1455,MATCH(B332,Historical!$B$7:$B$1455,0))/INDEX(Historical!$D$7:$D$1455,MATCH(B332,Historical!$B$7:$B$1455,0))-1)*100)</f>
        <v>3.6714975845410613</v>
      </c>
      <c r="T332" s="824">
        <f>IF(INDEX(Historical!$F$7:$F$1455,MATCH(B332,Historical!$B$7:$B$1455,0))=0,"n/a",((INDEX(Historical!$C$7:$C$1455,MATCH(B332,Historical!$B$7:$B$1455,0))/INDEX(Historical!$F$7:$F$1455,MATCH(B332,Historical!$B$7:$B$1455,0)))^(1/3)-1)*100)</f>
        <v>5.2617610417230454</v>
      </c>
      <c r="U332" s="824">
        <f>IF(INDEX(Historical!$I$7:$I$1455,MATCH(B332,Historical!$B$7:$B$1455,0))=0,"n/a",((INDEX(Historical!$C$7:$C$1455,MATCH(B332,Historical!$B$7:$B$1455,0))/INDEX(Historical!$I$7:$I$1455,MATCH(B332,Historical!$B$7:$B$1455,0)))^(1/5)-1)*100)</f>
        <v>6.7509508998812917</v>
      </c>
      <c r="V332" s="824">
        <f>IF(INDEX(Historical!$O$7:$O$1455,MATCH(B332,Historical!$B$7:$B$1455,0))=0,"n/a",((INDEX(Historical!$C$7:$C$1455,MATCH(B332,Historical!$B$7:$B$1455,0))/INDEX(Historical!$O$7:$O$1455,MATCH(B332,Historical!$B$7:$B$1455,0)))^(1/10)-1)*100)</f>
        <v>6.4742304835101461</v>
      </c>
      <c r="W332" s="894">
        <f>IF(OR(U332&lt;=0,U332="n/a",V332&lt;=0,V332="n/a"),"n/a",U332/V332)</f>
        <v>1.0427418234608656</v>
      </c>
      <c r="X332" s="895">
        <f>IF(OR(AJ332&lt;=0,AJ332="n/a",U332&lt;=0,U332="n/a"),"n/a",U332/AJ332)</f>
        <v>3.7505282777118292</v>
      </c>
      <c r="Y332" s="914"/>
      <c r="Z332" s="887">
        <f>IF(OR(AC332&lt;0.01,AC332="n/a"),"n/a",M332/AC332*100)</f>
        <v>54.13533834586466</v>
      </c>
      <c r="AA332" s="897">
        <f>IF(OR(AC332&lt;0.01,AC332="n/a"),"n/a",I332/AC332)</f>
        <v>19.494360902255636</v>
      </c>
      <c r="AB332" s="889">
        <v>12</v>
      </c>
      <c r="AC332" s="898">
        <v>5.32</v>
      </c>
      <c r="AD332" s="898">
        <v>1.55</v>
      </c>
      <c r="AE332" s="898">
        <v>0.83</v>
      </c>
      <c r="AF332" s="898">
        <v>4.22</v>
      </c>
      <c r="AG332" s="898">
        <v>20.8</v>
      </c>
      <c r="AH332" s="898">
        <v>-1.5</v>
      </c>
      <c r="AI332" s="898">
        <v>5.63</v>
      </c>
      <c r="AJ332" s="898">
        <v>1.7999999999999998</v>
      </c>
      <c r="AK332" s="898">
        <v>12.6</v>
      </c>
      <c r="AL332" s="899">
        <v>15270</v>
      </c>
      <c r="AM332" s="900">
        <v>2.83</v>
      </c>
      <c r="AN332" s="898">
        <v>0.81</v>
      </c>
      <c r="AO332" s="901">
        <f>IF(U332="n/a","n/a",IF(AA332&lt;0,"n/a",IF(AA332="n/a","n/a",J332+U332-AA332)))</f>
        <v>-9.9664357472398351</v>
      </c>
      <c r="AP332" s="902">
        <f>IF(U332="n/a","n/a",J332+U332)</f>
        <v>9.5279251550158008</v>
      </c>
      <c r="AQ332" s="903">
        <f>IF(OR(AC332&lt;0.01,AF332="n/a"),"n/a",(I332/SQRT(22.5*AC332*(I332/AF332))-1)*100)</f>
        <v>91.213903501368264</v>
      </c>
      <c r="AR332" s="766">
        <f>INDEX(Historical!$C$7:$C$1455,MATCH(B332,Historical!$B$7:$B$1455,0))*IF(AH332="n/a",1.03,IF(AH332&lt;0,1.01,IF(AH332&gt;10,1.1,(1+AH332/100))))</f>
        <v>2.7093250000000002</v>
      </c>
      <c r="AS332" s="897">
        <f>IF($AI332="n/a",1.03*AR332,IF($AI332&lt;0,1.01*AR332,IF($AI332&gt;10,1.1*AR332,(1+$AI332/100)*AR332)))</f>
        <v>2.8618599975000003</v>
      </c>
      <c r="AT332" s="897">
        <f>IF($AK332="n/a",1.03*AS332,IF($AK332&lt;0,1.01*AS332,IF($AK332&gt;10,1.1*AS332,(1+$AK332/100)*AS332)))</f>
        <v>3.1480459972500006</v>
      </c>
      <c r="AU332" s="897">
        <f>IF($AK332="n/a",1.03*AT332,IF($AK332&lt;0,1.01*AT332,IF($AK332&gt;10,1.1*AT332,(1+$AK332/100)*AT332)))</f>
        <v>3.462850596975001</v>
      </c>
      <c r="AV332" s="897">
        <f>IF($AK332="n/a",1.03*AU332,IF($AK332&lt;0,1.01*AU332,IF($AK332&gt;10,1.1*AU332,(1+$AK332/100)*AU332)))</f>
        <v>3.8091356566725012</v>
      </c>
      <c r="AW332" s="887">
        <f>SUM(AR332:AV332)</f>
        <v>15.991217248397502</v>
      </c>
      <c r="AX332" s="904">
        <f>AW332/I332*100</f>
        <v>15.41916618300791</v>
      </c>
      <c r="AY332" s="1213">
        <v>1.0900000000000001</v>
      </c>
      <c r="AZ332" s="900">
        <v>20.87</v>
      </c>
      <c r="BA332" s="900">
        <v>-3.75</v>
      </c>
      <c r="BB332" s="900">
        <v>4.2</v>
      </c>
      <c r="BC332" s="900">
        <v>8.9</v>
      </c>
      <c r="BD332" s="1079"/>
      <c r="BE332" s="721">
        <v>1957</v>
      </c>
      <c r="BF332" s="1057">
        <f>IF(BE332&gt;2008,0,IF(BE332&gt;2001,1,IF(BE332&gt;1990,2,IF(BE332&gt;1980,3,IF(BE332&gt;1973,4,IF(BE332&gt;1970,5,IF(BE332&gt;1960,6,IF(BE332&gt;1958,7,IF(BE332&gt;1953,8,9)))))))))</f>
        <v>8</v>
      </c>
    </row>
    <row r="333" spans="1:58" ht="11.25" customHeight="1" x14ac:dyDescent="0.2">
      <c r="A333" s="1027" t="s">
        <v>1250</v>
      </c>
      <c r="B333" s="1031" t="s">
        <v>1251</v>
      </c>
      <c r="C333" s="1181" t="s">
        <v>4414</v>
      </c>
      <c r="D333" s="1181" t="s">
        <v>4415</v>
      </c>
      <c r="E333" s="857">
        <v>6</v>
      </c>
      <c r="F333" s="1245">
        <v>655</v>
      </c>
      <c r="G333" s="1187" t="s">
        <v>107</v>
      </c>
      <c r="H333" s="1187" t="s">
        <v>107</v>
      </c>
      <c r="I333" s="1030">
        <v>23.24</v>
      </c>
      <c r="J333" s="766">
        <f>(M333/I333)*100</f>
        <v>8.0895008605851988</v>
      </c>
      <c r="K333" s="1033">
        <v>0.47</v>
      </c>
      <c r="L333" s="1043">
        <v>4</v>
      </c>
      <c r="M333" s="756">
        <f>K333*L333</f>
        <v>1.88</v>
      </c>
      <c r="N333" s="1026" t="s">
        <v>423</v>
      </c>
      <c r="O333" s="860">
        <v>0.46666666666666662</v>
      </c>
      <c r="P333" s="1022">
        <v>42860</v>
      </c>
      <c r="Q333" s="1022">
        <v>42874</v>
      </c>
      <c r="R333" s="756">
        <f>(K333-O333)/O333*100</f>
        <v>0.71428571428571896</v>
      </c>
      <c r="S333" s="824">
        <f>IF(INDEX(Historical!$D$7:$D$1455,MATCH(B333,Historical!$B$7:$B$1455,0))=0,"n/a",(INDEX(Historical!$C$7:$C$1455,MATCH(B333,Historical!$B$7:$B$1455,0))/INDEX(Historical!$D$7:$D$1455,MATCH(B333,Historical!$B$7:$B$1455,0))-1)*100)</f>
        <v>8.2692499999999836</v>
      </c>
      <c r="T333" s="824">
        <f>IF(INDEX(Historical!$F$7:$F$1455,MATCH(B333,Historical!$B$7:$B$1455,0))=0,"n/a",((INDEX(Historical!$C$7:$C$1455,MATCH(B333,Historical!$B$7:$B$1455,0))/INDEX(Historical!$F$7:$F$1455,MATCH(B333,Historical!$B$7:$B$1455,0)))^(1/3)-1)*100)</f>
        <v>6.5060271528572189</v>
      </c>
      <c r="U333" s="824">
        <f>IF(INDEX(Historical!$I$7:$I$1455,MATCH(B333,Historical!$B$7:$B$1455,0))=0,"n/a",((INDEX(Historical!$C$7:$C$1455,MATCH(B333,Historical!$B$7:$B$1455,0))/INDEX(Historical!$I$7:$I$1455,MATCH(B333,Historical!$B$7:$B$1455,0)))^(1/5)-1)*100)</f>
        <v>47.735102220164862</v>
      </c>
      <c r="V333" s="824" t="str">
        <f>IF(INDEX(Historical!$O$7:$O$1455,MATCH(B333,Historical!$B$7:$B$1455,0))=0,"n/a",((INDEX(Historical!$C$7:$C$1455,MATCH(B333,Historical!$B$7:$B$1455,0))/INDEX(Historical!$O$7:$O$1455,MATCH(B333,Historical!$B$7:$B$1455,0)))^(1/10)-1)*100)</f>
        <v>n/a</v>
      </c>
      <c r="W333" s="825" t="str">
        <f>IF(OR(U333&lt;=0,U333="n/a",V333&lt;=0,V333="n/a"),"n/a",U333/V333)</f>
        <v>n/a</v>
      </c>
      <c r="X333" s="826" t="str">
        <f>IF(OR(AJ333&lt;=0,AJ333="n/a",U333&lt;=0,U333="n/a"),"n/a",U333/AJ333)</f>
        <v>n/a</v>
      </c>
      <c r="Y333" s="1032"/>
      <c r="Z333" s="766">
        <f>IF(OR(AC333&lt;0.01,AC333="n/a"),"n/a",M333/AC333*100)</f>
        <v>144.61538461538461</v>
      </c>
      <c r="AA333" s="1042">
        <f>IF(OR(AC333&lt;0.01,AC333="n/a"),"n/a",I333/AC333)</f>
        <v>17.876923076923074</v>
      </c>
      <c r="AB333" s="1043">
        <v>12</v>
      </c>
      <c r="AC333" s="1021">
        <v>1.3</v>
      </c>
      <c r="AD333" s="1021">
        <v>1.19</v>
      </c>
      <c r="AE333" s="1021">
        <v>1.21</v>
      </c>
      <c r="AF333" s="1021">
        <v>2.57</v>
      </c>
      <c r="AG333" s="1021">
        <v>13.100000000000001</v>
      </c>
      <c r="AH333" s="1021">
        <v>-3.3000000000000003</v>
      </c>
      <c r="AI333" s="1021">
        <v>11.63</v>
      </c>
      <c r="AJ333" s="1021">
        <v>-4</v>
      </c>
      <c r="AK333" s="1021">
        <v>15</v>
      </c>
      <c r="AL333" s="1034">
        <v>2780</v>
      </c>
      <c r="AM333" s="1028">
        <v>1.5</v>
      </c>
      <c r="AN333" s="1021">
        <v>2.5299999999999998</v>
      </c>
      <c r="AO333" s="868">
        <f>IF(U333="n/a","n/a",IF(AA333&lt;0,"n/a",IF(AA333="n/a","n/a",J333+U333-AA333)))</f>
        <v>37.947680003826989</v>
      </c>
      <c r="AP333" s="869">
        <f>IF(U333="n/a","n/a",J333+U333)</f>
        <v>55.824603080750059</v>
      </c>
      <c r="AQ333" s="1044">
        <f>IF(OR(AC333&lt;0.01,AF333="n/a"),"n/a",(I333/SQRT(22.5*AC333*(I333/AF333))-1)*100)</f>
        <v>42.896531810323509</v>
      </c>
      <c r="AR333" s="766">
        <f>INDEX(Historical!$C$7:$C$1455,MATCH(B333,Historical!$B$7:$B$1455,0))*IF(AH333="n/a",1.03,IF(AH333&lt;0,1.01,IF(AH333&gt;10,1.1,(1+AH333/100))))</f>
        <v>1.8954336699999998</v>
      </c>
      <c r="AS333" s="1042">
        <f>IF($AI333="n/a",1.03*AR333,IF($AI333&lt;0,1.01*AR333,IF($AI333&gt;10,1.1*AR333,(1+$AI333/100)*AR333)))</f>
        <v>2.0849770369999998</v>
      </c>
      <c r="AT333" s="1042">
        <f>IF($AK333="n/a",1.03*AS333,IF($AK333&lt;0,1.01*AS333,IF($AK333&gt;10,1.1*AS333,(1+$AK333/100)*AS333)))</f>
        <v>2.2934747406999998</v>
      </c>
      <c r="AU333" s="1042">
        <f>IF($AK333="n/a",1.03*AT333,IF($AK333&lt;0,1.01*AT333,IF($AK333&gt;10,1.1*AT333,(1+$AK333/100)*AT333)))</f>
        <v>2.5228222147700001</v>
      </c>
      <c r="AV333" s="1042">
        <f>IF($AK333="n/a",1.03*AU333,IF($AK333&lt;0,1.01*AU333,IF($AK333&gt;10,1.1*AU333,(1+$AK333/100)*AU333)))</f>
        <v>2.7751044362470005</v>
      </c>
      <c r="AW333" s="766">
        <f>SUM(AR333:AV333)</f>
        <v>11.571812098717</v>
      </c>
      <c r="AX333" s="877">
        <f>AW333/I333*100</f>
        <v>49.792651027181591</v>
      </c>
      <c r="AY333" s="1212">
        <v>1.26</v>
      </c>
      <c r="AZ333" s="1028">
        <v>21.990000000000002</v>
      </c>
      <c r="BA333" s="1028">
        <v>-17.18</v>
      </c>
      <c r="BB333" s="1028">
        <v>-0.86</v>
      </c>
      <c r="BC333" s="1028">
        <v>-2.6100000000000003</v>
      </c>
      <c r="BE333" s="721">
        <v>2013</v>
      </c>
      <c r="BF333" s="1057">
        <f>IF(BE333&gt;2008,0,IF(BE333&gt;2001,1,IF(BE333&gt;1990,2,IF(BE333&gt;1980,3,IF(BE333&gt;1973,4,IF(BE333&gt;1970,5,IF(BE333&gt;1960,6,IF(BE333&gt;1958,7,IF(BE333&gt;1953,8,9)))))))))</f>
        <v>0</v>
      </c>
    </row>
    <row r="334" spans="1:58" ht="11.25" customHeight="1" x14ac:dyDescent="0.2">
      <c r="A334" s="1027" t="s">
        <v>1252</v>
      </c>
      <c r="B334" s="1031" t="s">
        <v>1253</v>
      </c>
      <c r="C334" s="1181" t="s">
        <v>109</v>
      </c>
      <c r="D334" s="1181" t="s">
        <v>4434</v>
      </c>
      <c r="E334" s="857">
        <v>6</v>
      </c>
      <c r="F334" s="1245">
        <v>667</v>
      </c>
      <c r="G334" s="1103" t="s">
        <v>107</v>
      </c>
      <c r="H334" s="1103" t="s">
        <v>107</v>
      </c>
      <c r="I334" s="1030">
        <v>31.54</v>
      </c>
      <c r="J334" s="766">
        <f>(M334/I334)*100</f>
        <v>1.9023462270133165</v>
      </c>
      <c r="K334" s="1033">
        <v>0.15</v>
      </c>
      <c r="L334" s="1043">
        <v>4</v>
      </c>
      <c r="M334" s="756">
        <f>K334*L334</f>
        <v>0.6</v>
      </c>
      <c r="N334" s="1026" t="s">
        <v>1254</v>
      </c>
      <c r="O334" s="860">
        <v>0.13</v>
      </c>
      <c r="P334" s="1016">
        <v>43139</v>
      </c>
      <c r="Q334" s="1016">
        <v>43151</v>
      </c>
      <c r="R334" s="756">
        <f>(K334-O334)/O334*100</f>
        <v>15.384615384615378</v>
      </c>
      <c r="S334" s="824">
        <f>IF(INDEX(Historical!$D$7:$D$1455,MATCH(B334,Historical!$B$7:$B$1455,0))=0,"n/a",(INDEX(Historical!$C$7:$C$1455,MATCH(B334,Historical!$B$7:$B$1455,0))/INDEX(Historical!$D$7:$D$1455,MATCH(B334,Historical!$B$7:$B$1455,0))-1)*100)</f>
        <v>7.6389583333333455</v>
      </c>
      <c r="T334" s="824">
        <f>IF(INDEX(Historical!$F$7:$F$1455,MATCH(B334,Historical!$B$7:$B$1455,0))=0,"n/a",((INDEX(Historical!$C$7:$C$1455,MATCH(B334,Historical!$B$7:$B$1455,0))/INDEX(Historical!$F$7:$F$1455,MATCH(B334,Historical!$B$7:$B$1455,0)))^(1/3)-1)*100)</f>
        <v>6.5877602131090729</v>
      </c>
      <c r="U334" s="824">
        <f>IF(INDEX(Historical!$I$7:$I$1455,MATCH(B334,Historical!$B$7:$B$1455,0))=0,"n/a",((INDEX(Historical!$C$7:$C$1455,MATCH(B334,Historical!$B$7:$B$1455,0))/INDEX(Historical!$I$7:$I$1455,MATCH(B334,Historical!$B$7:$B$1455,0)))^(1/5)-1)*100)</f>
        <v>6.7143420666609943</v>
      </c>
      <c r="V334" s="824">
        <f>IF(INDEX(Historical!$O$7:$O$1455,MATCH(B334,Historical!$B$7:$B$1455,0))=0,"n/a",((INDEX(Historical!$C$7:$C$1455,MATCH(B334,Historical!$B$7:$B$1455,0))/INDEX(Historical!$O$7:$O$1455,MATCH(B334,Historical!$B$7:$B$1455,0)))^(1/10)-1)*100)</f>
        <v>3.3026340741904692</v>
      </c>
      <c r="W334" s="825">
        <f>IF(OR(U334&lt;=0,U334="n/a",V334&lt;=0,V334="n/a"),"n/a",U334/V334)</f>
        <v>2.0330263407419098</v>
      </c>
      <c r="X334" s="826">
        <f>IF(OR(AJ334&lt;=0,AJ334="n/a",U334&lt;=0,U334="n/a"),"n/a",U334/AJ334)</f>
        <v>1.1779547485370165</v>
      </c>
      <c r="Y334" s="1032"/>
      <c r="Z334" s="766">
        <f>IF(OR(AC334&lt;0.01,AC334="n/a"),"n/a",M334/AC334*100)</f>
        <v>30.612244897959183</v>
      </c>
      <c r="AA334" s="1042">
        <f>IF(OR(AC334&lt;0.01,AC334="n/a"),"n/a",I334/AC334)</f>
        <v>16.091836734693878</v>
      </c>
      <c r="AB334" s="1043">
        <v>12</v>
      </c>
      <c r="AC334" s="1021">
        <v>1.96</v>
      </c>
      <c r="AD334" s="1021">
        <v>1.79</v>
      </c>
      <c r="AE334" s="1021">
        <v>6.43</v>
      </c>
      <c r="AF334" s="1021">
        <v>1.93</v>
      </c>
      <c r="AG334" s="1021">
        <v>12.8</v>
      </c>
      <c r="AH334" s="1021">
        <v>6.6000000000000005</v>
      </c>
      <c r="AI334" s="1021">
        <v>15.559999999999999</v>
      </c>
      <c r="AJ334" s="1021">
        <v>5.7</v>
      </c>
      <c r="AK334" s="1021">
        <v>9</v>
      </c>
      <c r="AL334" s="1034">
        <v>789.45</v>
      </c>
      <c r="AM334" s="1028">
        <v>1.6</v>
      </c>
      <c r="AN334" s="1021">
        <v>0</v>
      </c>
      <c r="AO334" s="868">
        <f>IF(U334="n/a","n/a",IF(AA334&lt;0,"n/a",IF(AA334="n/a","n/a",J334+U334-AA334)))</f>
        <v>-7.4751484410195665</v>
      </c>
      <c r="AP334" s="869">
        <f>IF(U334="n/a","n/a",J334+U334)</f>
        <v>8.6166882936743114</v>
      </c>
      <c r="AQ334" s="1044">
        <f>IF(OR(AC334&lt;0.01,AF334="n/a"),"n/a",(I334/SQRT(22.5*AC334*(I334/AF334))-1)*100)</f>
        <v>17.487105482467836</v>
      </c>
      <c r="AR334" s="766">
        <f>INDEX(Historical!$C$7:$C$1455,MATCH(B334,Historical!$B$7:$B$1455,0))*IF(AH334="n/a",1.03,IF(AH334&lt;0,1.01,IF(AH334&gt;10,1.1,(1+AH334/100))))</f>
        <v>0.55076702200000005</v>
      </c>
      <c r="AS334" s="1042">
        <f>IF($AI334="n/a",1.03*AR334,IF($AI334&lt;0,1.01*AR334,IF($AI334&gt;10,1.1*AR334,(1+$AI334/100)*AR334)))</f>
        <v>0.6058437242000001</v>
      </c>
      <c r="AT334" s="1042">
        <f>IF($AK334="n/a",1.03*AS334,IF($AK334&lt;0,1.01*AS334,IF($AK334&gt;10,1.1*AS334,(1+$AK334/100)*AS334)))</f>
        <v>0.66036965937800018</v>
      </c>
      <c r="AU334" s="1042">
        <f>IF($AK334="n/a",1.03*AT334,IF($AK334&lt;0,1.01*AT334,IF($AK334&gt;10,1.1*AT334,(1+$AK334/100)*AT334)))</f>
        <v>0.71980292872202023</v>
      </c>
      <c r="AV334" s="1042">
        <f>IF($AK334="n/a",1.03*AU334,IF($AK334&lt;0,1.01*AU334,IF($AK334&gt;10,1.1*AU334,(1+$AK334/100)*AU334)))</f>
        <v>0.78458519230700208</v>
      </c>
      <c r="AW334" s="766">
        <f>SUM(AR334:AV334)</f>
        <v>3.3213685266070225</v>
      </c>
      <c r="AX334" s="877">
        <f>AW334/I334*100</f>
        <v>10.530654808519413</v>
      </c>
      <c r="AY334" s="1212">
        <v>0.84</v>
      </c>
      <c r="AZ334" s="1028">
        <v>4.0199999999999996</v>
      </c>
      <c r="BA334" s="1028">
        <v>-18.399999999999999</v>
      </c>
      <c r="BB334" s="1028">
        <v>-3.7199999999999998</v>
      </c>
      <c r="BC334" s="1028">
        <v>-10.050000000000001</v>
      </c>
      <c r="BE334" s="721">
        <v>2013</v>
      </c>
      <c r="BF334" s="1057">
        <f>IF(BE334&gt;2008,0,IF(BE334&gt;2001,1,IF(BE334&gt;1990,2,IF(BE334&gt;1980,3,IF(BE334&gt;1973,4,IF(BE334&gt;1970,5,IF(BE334&gt;1960,6,IF(BE334&gt;1958,7,IF(BE334&gt;1953,8,9)))))))))</f>
        <v>0</v>
      </c>
    </row>
    <row r="335" spans="1:58" ht="11.25" customHeight="1" x14ac:dyDescent="0.2">
      <c r="A335" s="1027" t="s">
        <v>1255</v>
      </c>
      <c r="B335" s="1031" t="s">
        <v>1256</v>
      </c>
      <c r="C335" s="1181" t="s">
        <v>4414</v>
      </c>
      <c r="D335" s="1181" t="s">
        <v>4415</v>
      </c>
      <c r="E335" s="857">
        <v>7</v>
      </c>
      <c r="F335" s="1245">
        <v>650</v>
      </c>
      <c r="G335" s="1182" t="s">
        <v>38</v>
      </c>
      <c r="H335" s="1182" t="s">
        <v>116</v>
      </c>
      <c r="I335" s="1030">
        <v>30.59</v>
      </c>
      <c r="J335" s="766">
        <f>(M335/I335)*100</f>
        <v>4.5766590389016013</v>
      </c>
      <c r="K335" s="1033">
        <v>0.35</v>
      </c>
      <c r="L335" s="1043">
        <v>4</v>
      </c>
      <c r="M335" s="756">
        <f>K335*L335</f>
        <v>1.4</v>
      </c>
      <c r="N335" s="1026" t="s">
        <v>268</v>
      </c>
      <c r="O335" s="860">
        <v>0.32</v>
      </c>
      <c r="P335" s="1016">
        <v>43453</v>
      </c>
      <c r="Q335" s="1016">
        <v>43469</v>
      </c>
      <c r="R335" s="756">
        <f>(K335-O335)/O335*100</f>
        <v>9.3749999999999911</v>
      </c>
      <c r="S335" s="824">
        <f>IF(INDEX(Historical!$D$7:$D$1455,MATCH(B335,Historical!$B$7:$B$1455,0))=0,"n/a",(INDEX(Historical!$C$7:$C$1455,MATCH(B335,Historical!$B$7:$B$1455,0))/INDEX(Historical!$D$7:$D$1455,MATCH(B335,Historical!$B$7:$B$1455,0))-1)*100)</f>
        <v>12.000000000000011</v>
      </c>
      <c r="T335" s="824">
        <f>IF(INDEX(Historical!$F$7:$F$1455,MATCH(B335,Historical!$B$7:$B$1455,0))=0,"n/a",((INDEX(Historical!$C$7:$C$1455,MATCH(B335,Historical!$B$7:$B$1455,0))/INDEX(Historical!$F$7:$F$1455,MATCH(B335,Historical!$B$7:$B$1455,0)))^(1/3)-1)*100)</f>
        <v>11.868894208139679</v>
      </c>
      <c r="U335" s="824">
        <f>IF(INDEX(Historical!$I$7:$I$1455,MATCH(B335,Historical!$B$7:$B$1455,0))=0,"n/a",((INDEX(Historical!$C$7:$C$1455,MATCH(B335,Historical!$B$7:$B$1455,0))/INDEX(Historical!$I$7:$I$1455,MATCH(B335,Historical!$B$7:$B$1455,0)))^(1/5)-1)*100)</f>
        <v>17.503175548239234</v>
      </c>
      <c r="V335" s="824">
        <f>IF(INDEX(Historical!$O$7:$O$1455,MATCH(B335,Historical!$B$7:$B$1455,0))=0,"n/a",((INDEX(Historical!$C$7:$C$1455,MATCH(B335,Historical!$B$7:$B$1455,0))/INDEX(Historical!$O$7:$O$1455,MATCH(B335,Historical!$B$7:$B$1455,0)))^(1/10)-1)*100)</f>
        <v>-4.8431581251013434</v>
      </c>
      <c r="W335" s="825" t="str">
        <f>IF(OR(U335&lt;=0,U335="n/a",V335&lt;=0,V335="n/a"),"n/a",U335/V335)</f>
        <v>n/a</v>
      </c>
      <c r="X335" s="826">
        <f>IF(OR(AJ335&lt;=0,AJ335="n/a",U335&lt;=0,U335="n/a"),"n/a",U335/AJ335)</f>
        <v>0.7262728443252795</v>
      </c>
      <c r="Y335" s="777"/>
      <c r="Z335" s="766">
        <f>IF(OR(AC335&lt;0.01,AC335="n/a"),"n/a",M335/AC335*100)</f>
        <v>117.64705882352942</v>
      </c>
      <c r="AA335" s="1042">
        <f>IF(OR(AC335&lt;0.01,AC335="n/a"),"n/a",I335/AC335)</f>
        <v>25.705882352941178</v>
      </c>
      <c r="AB335" s="1043">
        <v>12</v>
      </c>
      <c r="AC335" s="1021">
        <v>1.19</v>
      </c>
      <c r="AD335" s="1021" t="s">
        <v>138</v>
      </c>
      <c r="AE335" s="1021">
        <v>9.17</v>
      </c>
      <c r="AF335" s="1021">
        <v>2.16</v>
      </c>
      <c r="AG335" s="1021">
        <v>8.4</v>
      </c>
      <c r="AH335" s="1021">
        <v>3.5999999999999996</v>
      </c>
      <c r="AI335" s="1021">
        <v>8.0500000000000007</v>
      </c>
      <c r="AJ335" s="1021">
        <v>24.099999999999998</v>
      </c>
      <c r="AK335" s="1021" t="s">
        <v>138</v>
      </c>
      <c r="AL335" s="1034">
        <v>1240</v>
      </c>
      <c r="AM335" s="1028">
        <v>18.649999999999999</v>
      </c>
      <c r="AN335" s="1021">
        <v>0.74</v>
      </c>
      <c r="AO335" s="868">
        <f>IF(U335="n/a","n/a",IF(AA335&lt;0,"n/a",IF(AA335="n/a","n/a",J335+U335-AA335)))</f>
        <v>-3.6260477658003403</v>
      </c>
      <c r="AP335" s="869">
        <f>IF(U335="n/a","n/a",J335+U335)</f>
        <v>22.079834587140837</v>
      </c>
      <c r="AQ335" s="1044">
        <f>IF(OR(AC335&lt;0.01,AF335="n/a"),"n/a",(I335/SQRT(22.5*AC335*(I335/AF335))-1)*100)</f>
        <v>57.091206179160551</v>
      </c>
      <c r="AR335" s="766">
        <f>INDEX(Historical!$C$7:$C$1455,MATCH(B335,Historical!$B$7:$B$1455,0))*IF(AH335="n/a",1.03,IF(AH335&lt;0,1.01,IF(AH335&gt;10,1.1,(1+AH335/100))))</f>
        <v>1.1603200000000002</v>
      </c>
      <c r="AS335" s="1042">
        <f>IF($AI335="n/a",1.03*AR335,IF($AI335&lt;0,1.01*AR335,IF($AI335&gt;10,1.1*AR335,(1+$AI335/100)*AR335)))</f>
        <v>1.2537257600000002</v>
      </c>
      <c r="AT335" s="1042">
        <f>IF($AK335="n/a",1.03*AS335,IF($AK335&lt;0,1.01*AS335,IF($AK335&gt;10,1.1*AS335,(1+$AK335/100)*AS335)))</f>
        <v>1.2913375328000003</v>
      </c>
      <c r="AU335" s="1042">
        <f>IF($AK335="n/a",1.03*AT335,IF($AK335&lt;0,1.01*AT335,IF($AK335&gt;10,1.1*AT335,(1+$AK335/100)*AT335)))</f>
        <v>1.3300776587840004</v>
      </c>
      <c r="AV335" s="1042">
        <f>IF($AK335="n/a",1.03*AU335,IF($AK335&lt;0,1.01*AU335,IF($AK335&gt;10,1.1*AU335,(1+$AK335/100)*AU335)))</f>
        <v>1.3699799885475206</v>
      </c>
      <c r="AW335" s="766">
        <f>SUM(AR335:AV335)</f>
        <v>6.4054409401315215</v>
      </c>
      <c r="AX335" s="877">
        <f>AW335/I335*100</f>
        <v>20.9396565548595</v>
      </c>
      <c r="AY335" s="1212">
        <v>0.47</v>
      </c>
      <c r="AZ335" s="1028">
        <v>34.880000000000003</v>
      </c>
      <c r="BA335" s="1028">
        <v>0.43</v>
      </c>
      <c r="BB335" s="1028">
        <v>9.17</v>
      </c>
      <c r="BC335" s="1028">
        <v>13.19</v>
      </c>
      <c r="BE335" s="721">
        <v>2013</v>
      </c>
      <c r="BF335" s="1057">
        <f>IF(BE335&gt;2008,0,IF(BE335&gt;2001,1,IF(BE335&gt;1990,2,IF(BE335&gt;1980,3,IF(BE335&gt;1973,4,IF(BE335&gt;1970,5,IF(BE335&gt;1960,6,IF(BE335&gt;1958,7,IF(BE335&gt;1953,8,9)))))))))</f>
        <v>0</v>
      </c>
    </row>
    <row r="336" spans="1:58" ht="11.25" customHeight="1" x14ac:dyDescent="0.2">
      <c r="A336" s="1019" t="s">
        <v>1257</v>
      </c>
      <c r="B336" s="1031" t="s">
        <v>1258</v>
      </c>
      <c r="C336" s="1181" t="s">
        <v>248</v>
      </c>
      <c r="D336" s="1181" t="s">
        <v>4453</v>
      </c>
      <c r="E336" s="857">
        <v>8</v>
      </c>
      <c r="F336" s="1245">
        <v>463</v>
      </c>
      <c r="G336" s="1187" t="s">
        <v>107</v>
      </c>
      <c r="H336" s="1187" t="s">
        <v>107</v>
      </c>
      <c r="I336" s="1030">
        <v>32.840000000000003</v>
      </c>
      <c r="J336" s="766">
        <f>(M336/I336)*100</f>
        <v>1.3641900121802679</v>
      </c>
      <c r="K336" s="1033">
        <v>0.112</v>
      </c>
      <c r="L336" s="1043">
        <v>4</v>
      </c>
      <c r="M336" s="756">
        <f>K336*L336</f>
        <v>0.44800000000000001</v>
      </c>
      <c r="N336" s="1026" t="s">
        <v>165</v>
      </c>
      <c r="O336" s="860">
        <v>9.35E-2</v>
      </c>
      <c r="P336" s="1016">
        <v>43166</v>
      </c>
      <c r="Q336" s="1016">
        <v>43192</v>
      </c>
      <c r="R336" s="756">
        <f>(K336-O336)/O336*100</f>
        <v>19.786096256684495</v>
      </c>
      <c r="S336" s="824">
        <f>IF(INDEX(Historical!$D$7:$D$1455,MATCH(B336,Historical!$B$7:$B$1455,0))=0,"n/a",(INDEX(Historical!$C$7:$C$1455,MATCH(B336,Historical!$B$7:$B$1455,0))/INDEX(Historical!$D$7:$D$1455,MATCH(B336,Historical!$B$7:$B$1455,0))-1)*100)</f>
        <v>19.899665551839462</v>
      </c>
      <c r="T336" s="824">
        <f>IF(INDEX(Historical!$F$7:$F$1455,MATCH(B336,Historical!$B$7:$B$1455,0))=0,"n/a",((INDEX(Historical!$C$7:$C$1455,MATCH(B336,Historical!$B$7:$B$1455,0))/INDEX(Historical!$F$7:$F$1455,MATCH(B336,Historical!$B$7:$B$1455,0)))^(1/3)-1)*100)</f>
        <v>18.581489178044031</v>
      </c>
      <c r="U336" s="824">
        <f>IF(INDEX(Historical!$I$7:$I$1455,MATCH(B336,Historical!$B$7:$B$1455,0))=0,"n/a",((INDEX(Historical!$C$7:$C$1455,MATCH(B336,Historical!$B$7:$B$1455,0))/INDEX(Historical!$I$7:$I$1455,MATCH(B336,Historical!$B$7:$B$1455,0)))^(1/5)-1)*100)</f>
        <v>19.036344110610859</v>
      </c>
      <c r="V336" s="824" t="str">
        <f>IF(INDEX(Historical!$O$7:$O$1455,MATCH(B336,Historical!$B$7:$B$1455,0))=0,"n/a",((INDEX(Historical!$C$7:$C$1455,MATCH(B336,Historical!$B$7:$B$1455,0))/INDEX(Historical!$O$7:$O$1455,MATCH(B336,Historical!$B$7:$B$1455,0)))^(1/10)-1)*100)</f>
        <v>n/a</v>
      </c>
      <c r="W336" s="825" t="str">
        <f>IF(OR(U336&lt;=0,U336="n/a",V336&lt;=0,V336="n/a"),"n/a",U336/V336)</f>
        <v>n/a</v>
      </c>
      <c r="X336" s="826">
        <f>IF(OR(AJ336&lt;=0,AJ336="n/a",U336&lt;=0,U336="n/a"),"n/a",U336/AJ336)</f>
        <v>4.4270567699095018</v>
      </c>
      <c r="Y336" s="780"/>
      <c r="Z336" s="766">
        <f>IF(OR(AC336&lt;0.01,AC336="n/a"),"n/a",M336/AC336*100)</f>
        <v>27.484662576687118</v>
      </c>
      <c r="AA336" s="1042">
        <f>IF(OR(AC336&lt;0.01,AC336="n/a"),"n/a",I336/AC336)</f>
        <v>20.147239263803684</v>
      </c>
      <c r="AB336" s="1043">
        <v>9</v>
      </c>
      <c r="AC336" s="1021">
        <v>1.63</v>
      </c>
      <c r="AD336" s="1021">
        <v>1.73</v>
      </c>
      <c r="AE336" s="1021">
        <v>2.41</v>
      </c>
      <c r="AF336" s="1021">
        <v>3.51</v>
      </c>
      <c r="AG336" s="1021">
        <v>17.5</v>
      </c>
      <c r="AH336" s="1021">
        <v>9.9</v>
      </c>
      <c r="AI336" s="1021">
        <v>12.13</v>
      </c>
      <c r="AJ336" s="1021">
        <v>4.3</v>
      </c>
      <c r="AK336" s="1021">
        <v>11.700000000000001</v>
      </c>
      <c r="AL336" s="1034">
        <v>6780</v>
      </c>
      <c r="AM336" s="1028">
        <v>8.4</v>
      </c>
      <c r="AN336" s="1021">
        <v>0.45</v>
      </c>
      <c r="AO336" s="868">
        <f>IF(U336="n/a","n/a",IF(AA336&lt;0,"n/a",IF(AA336="n/a","n/a",J336+U336-AA336)))</f>
        <v>0.25329485898744153</v>
      </c>
      <c r="AP336" s="869">
        <f>IF(U336="n/a","n/a",J336+U336)</f>
        <v>20.400534122791125</v>
      </c>
      <c r="AQ336" s="1044">
        <f>IF(OR(AC336&lt;0.01,AF336="n/a"),"n/a",(I336/SQRT(22.5*AC336*(I336/AF336))-1)*100)</f>
        <v>77.284216024816345</v>
      </c>
      <c r="AR336" s="766">
        <f>INDEX(Historical!$C$7:$C$1455,MATCH(B336,Historical!$B$7:$B$1455,0))*IF(AH336="n/a",1.03,IF(AH336&lt;0,1.01,IF(AH336&gt;10,1.1,(1+AH336/100))))</f>
        <v>0.39399149999999999</v>
      </c>
      <c r="AS336" s="1042">
        <f>IF($AI336="n/a",1.03*AR336,IF($AI336&lt;0,1.01*AR336,IF($AI336&gt;10,1.1*AR336,(1+$AI336/100)*AR336)))</f>
        <v>0.43339065000000004</v>
      </c>
      <c r="AT336" s="1042">
        <f>IF($AK336="n/a",1.03*AS336,IF($AK336&lt;0,1.01*AS336,IF($AK336&gt;10,1.1*AS336,(1+$AK336/100)*AS336)))</f>
        <v>0.47672971500000011</v>
      </c>
      <c r="AU336" s="1042">
        <f>IF($AK336="n/a",1.03*AT336,IF($AK336&lt;0,1.01*AT336,IF($AK336&gt;10,1.1*AT336,(1+$AK336/100)*AT336)))</f>
        <v>0.52440268650000021</v>
      </c>
      <c r="AV336" s="1042">
        <f>IF($AK336="n/a",1.03*AU336,IF($AK336&lt;0,1.01*AU336,IF($AK336&gt;10,1.1*AU336,(1+$AK336/100)*AU336)))</f>
        <v>0.57684295515000028</v>
      </c>
      <c r="AW336" s="766">
        <f>SUM(AR336:AV336)</f>
        <v>2.4053575066500006</v>
      </c>
      <c r="AX336" s="877">
        <f>AW336/I336*100</f>
        <v>7.3244747461936672</v>
      </c>
      <c r="AY336" s="1212">
        <v>0.68</v>
      </c>
      <c r="AZ336" s="1028">
        <v>29.65</v>
      </c>
      <c r="BA336" s="1028">
        <v>-3.95</v>
      </c>
      <c r="BB336" s="1028">
        <v>7.85</v>
      </c>
      <c r="BC336" s="1028">
        <v>11.75</v>
      </c>
      <c r="BE336" s="721">
        <v>2011</v>
      </c>
      <c r="BF336" s="1057">
        <f>IF(BE336&gt;2008,0,IF(BE336&gt;2001,1,IF(BE336&gt;1990,2,IF(BE336&gt;1980,3,IF(BE336&gt;1973,4,IF(BE336&gt;1970,5,IF(BE336&gt;1960,6,IF(BE336&gt;1958,7,IF(BE336&gt;1953,8,9)))))))))</f>
        <v>0</v>
      </c>
    </row>
    <row r="337" spans="1:58" ht="11.25" customHeight="1" x14ac:dyDescent="0.2">
      <c r="A337" s="1027" t="s">
        <v>1259</v>
      </c>
      <c r="B337" s="1031" t="s">
        <v>1260</v>
      </c>
      <c r="C337" s="1181" t="s">
        <v>109</v>
      </c>
      <c r="D337" s="1181" t="s">
        <v>4434</v>
      </c>
      <c r="E337" s="857">
        <v>7</v>
      </c>
      <c r="F337" s="1245">
        <v>612</v>
      </c>
      <c r="G337" s="1245" t="s">
        <v>116</v>
      </c>
      <c r="H337" s="1245" t="s">
        <v>116</v>
      </c>
      <c r="I337" s="1030">
        <v>47.22</v>
      </c>
      <c r="J337" s="766">
        <f>(M337/I337)*100</f>
        <v>2.2024565861922913</v>
      </c>
      <c r="K337" s="1033">
        <v>0.26</v>
      </c>
      <c r="L337" s="1043">
        <v>4</v>
      </c>
      <c r="M337" s="756">
        <f>K337*L337</f>
        <v>1.04</v>
      </c>
      <c r="N337" s="1026" t="s">
        <v>429</v>
      </c>
      <c r="O337" s="860">
        <v>0.23</v>
      </c>
      <c r="P337" s="1016">
        <v>43290</v>
      </c>
      <c r="Q337" s="1016">
        <v>43300</v>
      </c>
      <c r="R337" s="756">
        <f>(K337-O337)/O337*100</f>
        <v>13.043478260869565</v>
      </c>
      <c r="S337" s="824">
        <f>IF(INDEX(Historical!$D$7:$D$1455,MATCH(B337,Historical!$B$7:$B$1455,0))=0,"n/a",(INDEX(Historical!$C$7:$C$1455,MATCH(B337,Historical!$B$7:$B$1455,0))/INDEX(Historical!$D$7:$D$1455,MATCH(B337,Historical!$B$7:$B$1455,0))-1)*100)</f>
        <v>5.0632911392405111</v>
      </c>
      <c r="T337" s="824">
        <f>IF(INDEX(Historical!$F$7:$F$1455,MATCH(B337,Historical!$B$7:$B$1455,0))=0,"n/a",((INDEX(Historical!$C$7:$C$1455,MATCH(B337,Historical!$B$7:$B$1455,0))/INDEX(Historical!$F$7:$F$1455,MATCH(B337,Historical!$B$7:$B$1455,0)))^(1/3)-1)*100)</f>
        <v>6.8701436680861372</v>
      </c>
      <c r="U337" s="824">
        <f>IF(INDEX(Historical!$I$7:$I$1455,MATCH(B337,Historical!$B$7:$B$1455,0))=0,"n/a",((INDEX(Historical!$C$7:$C$1455,MATCH(B337,Historical!$B$7:$B$1455,0))/INDEX(Historical!$I$7:$I$1455,MATCH(B337,Historical!$B$7:$B$1455,0)))^(1/5)-1)*100)</f>
        <v>9.385673350658541</v>
      </c>
      <c r="V337" s="824">
        <f>IF(INDEX(Historical!$O$7:$O$1455,MATCH(B337,Historical!$B$7:$B$1455,0))=0,"n/a",((INDEX(Historical!$C$7:$C$1455,MATCH(B337,Historical!$B$7:$B$1455,0))/INDEX(Historical!$O$7:$O$1455,MATCH(B337,Historical!$B$7:$B$1455,0)))^(1/10)-1)*100)</f>
        <v>5.4115504543722937</v>
      </c>
      <c r="W337" s="825">
        <f>IF(OR(U337&lt;=0,U337="n/a",V337&lt;=0,V337="n/a"),"n/a",U337/V337)</f>
        <v>1.7343778700382126</v>
      </c>
      <c r="X337" s="826">
        <f>IF(OR(AJ337&lt;=0,AJ337="n/a",U337&lt;=0,U337="n/a"),"n/a",U337/AJ337)</f>
        <v>0.86904382876467967</v>
      </c>
      <c r="Y337" s="781"/>
      <c r="Z337" s="766">
        <f>IF(OR(AC337&lt;0.01,AC337="n/a"),"n/a",M337/AC337*100)</f>
        <v>51.231527093596064</v>
      </c>
      <c r="AA337" s="1042">
        <f>IF(OR(AC337&lt;0.01,AC337="n/a"),"n/a",I337/AC337)</f>
        <v>23.261083743842367</v>
      </c>
      <c r="AB337" s="1043">
        <v>12</v>
      </c>
      <c r="AC337" s="1021">
        <v>2.0299999999999998</v>
      </c>
      <c r="AD337" s="1021">
        <v>2.33</v>
      </c>
      <c r="AE337" s="1021">
        <v>9.06</v>
      </c>
      <c r="AF337" s="1021">
        <v>2.67</v>
      </c>
      <c r="AG337" s="1021">
        <v>10.5</v>
      </c>
      <c r="AH337" s="1021">
        <v>10.5</v>
      </c>
      <c r="AI337" s="1021">
        <v>11.92</v>
      </c>
      <c r="AJ337" s="1021">
        <v>10.8</v>
      </c>
      <c r="AK337" s="1021">
        <v>10</v>
      </c>
      <c r="AL337" s="1034">
        <v>3990</v>
      </c>
      <c r="AM337" s="1028">
        <v>0.42</v>
      </c>
      <c r="AN337" s="1021">
        <v>0.1</v>
      </c>
      <c r="AO337" s="868">
        <f>IF(U337="n/a","n/a",IF(AA337&lt;0,"n/a",IF(AA337="n/a","n/a",J337+U337-AA337)))</f>
        <v>-11.672953806991535</v>
      </c>
      <c r="AP337" s="869">
        <f>IF(U337="n/a","n/a",J337+U337)</f>
        <v>11.588129936850832</v>
      </c>
      <c r="AQ337" s="1044">
        <f>IF(OR(AC337&lt;0.01,AF337="n/a"),"n/a",(I337/SQRT(22.5*AC337*(I337/AF337))-1)*100)</f>
        <v>66.141965527555996</v>
      </c>
      <c r="AR337" s="766">
        <f>INDEX(Historical!$C$7:$C$1455,MATCH(B337,Historical!$B$7:$B$1455,0))*IF(AH337="n/a",1.03,IF(AH337&lt;0,1.01,IF(AH337&gt;10,1.1,(1+AH337/100))))</f>
        <v>0.91300000000000014</v>
      </c>
      <c r="AS337" s="1042">
        <f>IF($AI337="n/a",1.03*AR337,IF($AI337&lt;0,1.01*AR337,IF($AI337&gt;10,1.1*AR337,(1+$AI337/100)*AR337)))</f>
        <v>1.0043000000000002</v>
      </c>
      <c r="AT337" s="1042">
        <f>IF($AK337="n/a",1.03*AS337,IF($AK337&lt;0,1.01*AS337,IF($AK337&gt;10,1.1*AS337,(1+$AK337/100)*AS337)))</f>
        <v>1.1047300000000002</v>
      </c>
      <c r="AU337" s="1042">
        <f>IF($AK337="n/a",1.03*AT337,IF($AK337&lt;0,1.01*AT337,IF($AK337&gt;10,1.1*AT337,(1+$AK337/100)*AT337)))</f>
        <v>1.2152030000000003</v>
      </c>
      <c r="AV337" s="1042">
        <f>IF($AK337="n/a",1.03*AU337,IF($AK337&lt;0,1.01*AU337,IF($AK337&gt;10,1.1*AU337,(1+$AK337/100)*AU337)))</f>
        <v>1.3367233000000003</v>
      </c>
      <c r="AW337" s="766">
        <f>SUM(AR337:AV337)</f>
        <v>5.5739563000000016</v>
      </c>
      <c r="AX337" s="877">
        <f>AW337/I337*100</f>
        <v>11.804227657772135</v>
      </c>
      <c r="AY337" s="1212">
        <v>1.1599999999999999</v>
      </c>
      <c r="AZ337" s="1028">
        <v>32.01</v>
      </c>
      <c r="BA337" s="1028">
        <v>0.25</v>
      </c>
      <c r="BB337" s="1028">
        <v>8.4699999999999989</v>
      </c>
      <c r="BC337" s="1028">
        <v>13.8</v>
      </c>
      <c r="BE337" s="721">
        <v>2012</v>
      </c>
      <c r="BF337" s="1057">
        <f>IF(BE337&gt;2008,0,IF(BE337&gt;2001,1,IF(BE337&gt;1990,2,IF(BE337&gt;1980,3,IF(BE337&gt;1973,4,IF(BE337&gt;1970,5,IF(BE337&gt;1960,6,IF(BE337&gt;1958,7,IF(BE337&gt;1953,8,9)))))))))</f>
        <v>0</v>
      </c>
    </row>
    <row r="338" spans="1:58" ht="11.25" customHeight="1" x14ac:dyDescent="0.2">
      <c r="A338" s="1036" t="s">
        <v>1261</v>
      </c>
      <c r="B338" s="1031" t="s">
        <v>1262</v>
      </c>
      <c r="C338" s="1181" t="s">
        <v>109</v>
      </c>
      <c r="D338" s="1181" t="s">
        <v>4430</v>
      </c>
      <c r="E338" s="857">
        <v>7</v>
      </c>
      <c r="F338" s="1245">
        <v>631</v>
      </c>
      <c r="G338" s="1187" t="s">
        <v>107</v>
      </c>
      <c r="H338" s="1187" t="s">
        <v>107</v>
      </c>
      <c r="I338" s="1030">
        <v>9.94</v>
      </c>
      <c r="J338" s="766">
        <f>(M338/I338)*100</f>
        <v>8.2092555331991957</v>
      </c>
      <c r="K338" s="1033">
        <v>6.8000000000000005E-2</v>
      </c>
      <c r="L338" s="1043">
        <v>12</v>
      </c>
      <c r="M338" s="756">
        <f>K338*L338</f>
        <v>0.81600000000000006</v>
      </c>
      <c r="N338" s="1026" t="s">
        <v>1066</v>
      </c>
      <c r="O338" s="860">
        <v>6.7000000000000004E-2</v>
      </c>
      <c r="P338" s="1016">
        <v>43391</v>
      </c>
      <c r="Q338" s="1016">
        <v>43404</v>
      </c>
      <c r="R338" s="756">
        <f>(K338-O338)/O338*100</f>
        <v>1.492537313432837</v>
      </c>
      <c r="S338" s="824">
        <f>IF(INDEX(Historical!$D$7:$D$1455,MATCH(B338,Historical!$B$7:$B$1455,0))=0,"n/a",(INDEX(Historical!$C$7:$C$1455,MATCH(B338,Historical!$B$7:$B$1455,0))/INDEX(Historical!$D$7:$D$1455,MATCH(B338,Historical!$B$7:$B$1455,0))-1)*100)</f>
        <v>2.8000000000000247</v>
      </c>
      <c r="T338" s="824">
        <f>IF(INDEX(Historical!$F$7:$F$1455,MATCH(B338,Historical!$B$7:$B$1455,0))=0,"n/a",((INDEX(Historical!$C$7:$C$1455,MATCH(B338,Historical!$B$7:$B$1455,0))/INDEX(Historical!$F$7:$F$1455,MATCH(B338,Historical!$B$7:$B$1455,0)))^(1/3)-1)*100)</f>
        <v>2.3074579638266091</v>
      </c>
      <c r="U338" s="824">
        <f>IF(INDEX(Historical!$I$7:$I$1455,MATCH(B338,Historical!$B$7:$B$1455,0))=0,"n/a",((INDEX(Historical!$C$7:$C$1455,MATCH(B338,Historical!$B$7:$B$1455,0))/INDEX(Historical!$I$7:$I$1455,MATCH(B338,Historical!$B$7:$B$1455,0)))^(1/5)-1)*100)</f>
        <v>5.1430632213731453</v>
      </c>
      <c r="V338" s="824">
        <f>IF(INDEX(Historical!$O$7:$O$1455,MATCH(B338,Historical!$B$7:$B$1455,0))=0,"n/a",((INDEX(Historical!$C$7:$C$1455,MATCH(B338,Historical!$B$7:$B$1455,0))/INDEX(Historical!$O$7:$O$1455,MATCH(B338,Historical!$B$7:$B$1455,0)))^(1/10)-1)*100)</f>
        <v>-1.6977794109721556</v>
      </c>
      <c r="W338" s="825" t="str">
        <f>IF(OR(U338&lt;=0,U338="n/a",V338&lt;=0,V338="n/a"),"n/a",U338/V338)</f>
        <v>n/a</v>
      </c>
      <c r="X338" s="826">
        <f>IF(OR(AJ338&lt;=0,AJ338="n/a",U338&lt;=0,U338="n/a"),"n/a",U338/AJ338)</f>
        <v>36.73616586695104</v>
      </c>
      <c r="Y338" s="794" t="s">
        <v>4399</v>
      </c>
      <c r="Z338" s="766">
        <f>IF(OR(AC338&lt;0.01,AC338="n/a"),"n/a",M338/AC338*100)</f>
        <v>31.384615384615383</v>
      </c>
      <c r="AA338" s="1042">
        <f>IF(OR(AC338&lt;0.01,AC338="n/a"),"n/a",I338/AC338)</f>
        <v>3.8230769230769228</v>
      </c>
      <c r="AB338" s="1043">
        <v>3</v>
      </c>
      <c r="AC338" s="1021">
        <v>2.6</v>
      </c>
      <c r="AD338" s="1021">
        <v>0.55000000000000004</v>
      </c>
      <c r="AE338" s="1021">
        <v>5.42</v>
      </c>
      <c r="AF338" s="1021">
        <v>0.86</v>
      </c>
      <c r="AG338" s="1021" t="s">
        <v>138</v>
      </c>
      <c r="AH338" s="1021">
        <v>-67.100000000000009</v>
      </c>
      <c r="AI338" s="1021">
        <v>185.20000000000002</v>
      </c>
      <c r="AJ338" s="1021">
        <v>0.13999999999999999</v>
      </c>
      <c r="AK338" s="1021">
        <v>7.0000000000000009</v>
      </c>
      <c r="AL338" s="1034">
        <v>326.26</v>
      </c>
      <c r="AM338" s="1028">
        <v>2.29</v>
      </c>
      <c r="AN338" s="1021" t="s">
        <v>138</v>
      </c>
      <c r="AO338" s="868">
        <f>IF(U338="n/a","n/a",IF(AA338&lt;0,"n/a",IF(AA338="n/a","n/a",J338+U338-AA338)))</f>
        <v>9.529241831495419</v>
      </c>
      <c r="AP338" s="869">
        <f>IF(U338="n/a","n/a",J338+U338)</f>
        <v>13.352318754572341</v>
      </c>
      <c r="AQ338" s="1044">
        <f>IF(OR(AC338&lt;0.01,AF338="n/a"),"n/a",(I338/SQRT(22.5*AC338*(I338/AF338))-1)*100)</f>
        <v>-61.773504512380981</v>
      </c>
      <c r="AR338" s="766">
        <f>INDEX(Historical!$C$7:$C$1455,MATCH(B338,Historical!$B$7:$B$1455,0))*IF(AH338="n/a",1.03,IF(AH338&lt;0,1.01,IF(AH338&gt;10,1.1,(1+AH338/100))))</f>
        <v>0.77871000000000012</v>
      </c>
      <c r="AS338" s="1042">
        <f>IF($AI338="n/a",1.03*AR338,IF($AI338&lt;0,1.01*AR338,IF($AI338&gt;10,1.1*AR338,(1+$AI338/100)*AR338)))</f>
        <v>0.85658100000000026</v>
      </c>
      <c r="AT338" s="1042">
        <f>IF($AK338="n/a",1.03*AS338,IF($AK338&lt;0,1.01*AS338,IF($AK338&gt;10,1.1*AS338,(1+$AK338/100)*AS338)))</f>
        <v>0.91654167000000031</v>
      </c>
      <c r="AU338" s="1042">
        <f>IF($AK338="n/a",1.03*AT338,IF($AK338&lt;0,1.01*AT338,IF($AK338&gt;10,1.1*AT338,(1+$AK338/100)*AT338)))</f>
        <v>0.98069958690000036</v>
      </c>
      <c r="AV338" s="1042">
        <f>IF($AK338="n/a",1.03*AU338,IF($AK338&lt;0,1.01*AU338,IF($AK338&gt;10,1.1*AU338,(1+$AK338/100)*AU338)))</f>
        <v>1.0493485579830004</v>
      </c>
      <c r="AW338" s="766">
        <f>SUM(AR338:AV338)</f>
        <v>4.5818808148830019</v>
      </c>
      <c r="AX338" s="877">
        <f>AW338/I338*100</f>
        <v>46.095380431418533</v>
      </c>
      <c r="AY338" s="1212" t="s">
        <v>138</v>
      </c>
      <c r="AZ338" s="1028">
        <v>11.020000000000001</v>
      </c>
      <c r="BA338" s="1028">
        <v>-18.920000000000002</v>
      </c>
      <c r="BB338" s="1028">
        <v>-4.91</v>
      </c>
      <c r="BC338" s="1028">
        <v>-9.89</v>
      </c>
      <c r="BE338" s="721">
        <v>2012</v>
      </c>
      <c r="BF338" s="1057">
        <f>IF(BE338&gt;2008,0,IF(BE338&gt;2001,1,IF(BE338&gt;1990,2,IF(BE338&gt;1980,3,IF(BE338&gt;1973,4,IF(BE338&gt;1970,5,IF(BE338&gt;1960,6,IF(BE338&gt;1958,7,IF(BE338&gt;1953,8,9)))))))))</f>
        <v>0</v>
      </c>
    </row>
    <row r="339" spans="1:58" ht="11.25" customHeight="1" x14ac:dyDescent="0.2">
      <c r="A339" s="1027" t="s">
        <v>1263</v>
      </c>
      <c r="B339" s="1031" t="s">
        <v>1264</v>
      </c>
      <c r="C339" s="1181" t="s">
        <v>109</v>
      </c>
      <c r="D339" s="1181" t="s">
        <v>4430</v>
      </c>
      <c r="E339" s="857">
        <v>8</v>
      </c>
      <c r="F339" s="1245">
        <v>497</v>
      </c>
      <c r="G339" s="1187" t="s">
        <v>107</v>
      </c>
      <c r="H339" s="1187" t="s">
        <v>107</v>
      </c>
      <c r="I339" s="1030">
        <v>190.69</v>
      </c>
      <c r="J339" s="766">
        <f>(M339/I339)*100</f>
        <v>1.6781163144370443</v>
      </c>
      <c r="K339" s="1033">
        <v>0.8</v>
      </c>
      <c r="L339" s="1043">
        <v>4</v>
      </c>
      <c r="M339" s="756">
        <f>K339*L339</f>
        <v>3.2</v>
      </c>
      <c r="N339" s="1026" t="s">
        <v>291</v>
      </c>
      <c r="O339" s="860">
        <v>0.75</v>
      </c>
      <c r="P339" s="1016">
        <v>43250</v>
      </c>
      <c r="Q339" s="1016">
        <v>43279</v>
      </c>
      <c r="R339" s="756">
        <f>(K339-O339)/O339*100</f>
        <v>6.6666666666666723</v>
      </c>
      <c r="S339" s="824">
        <f>IF(INDEX(Historical!$D$7:$D$1455,MATCH(B339,Historical!$B$7:$B$1455,0))=0,"n/a",(INDEX(Historical!$C$7:$C$1455,MATCH(B339,Historical!$B$7:$B$1455,0))/INDEX(Historical!$D$7:$D$1455,MATCH(B339,Historical!$B$7:$B$1455,0))-1)*100)</f>
        <v>11.538461538461542</v>
      </c>
      <c r="T339" s="824">
        <f>IF(INDEX(Historical!$F$7:$F$1455,MATCH(B339,Historical!$B$7:$B$1455,0))=0,"n/a",((INDEX(Historical!$C$7:$C$1455,MATCH(B339,Historical!$B$7:$B$1455,0))/INDEX(Historical!$F$7:$F$1455,MATCH(B339,Historical!$B$7:$B$1455,0)))^(1/3)-1)*100)</f>
        <v>8.8274600686327975</v>
      </c>
      <c r="U339" s="824">
        <f>IF(INDEX(Historical!$I$7:$I$1455,MATCH(B339,Historical!$B$7:$B$1455,0))=0,"n/a",((INDEX(Historical!$C$7:$C$1455,MATCH(B339,Historical!$B$7:$B$1455,0))/INDEX(Historical!$I$7:$I$1455,MATCH(B339,Historical!$B$7:$B$1455,0)))^(1/5)-1)*100)</f>
        <v>10.378616512160544</v>
      </c>
      <c r="V339" s="824">
        <f>IF(INDEX(Historical!$O$7:$O$1455,MATCH(B339,Historical!$B$7:$B$1455,0))=0,"n/a",((INDEX(Historical!$C$7:$C$1455,MATCH(B339,Historical!$B$7:$B$1455,0))/INDEX(Historical!$O$7:$O$1455,MATCH(B339,Historical!$B$7:$B$1455,0)))^(1/10)-1)*100)</f>
        <v>7.5541063708897793</v>
      </c>
      <c r="W339" s="825">
        <f>IF(OR(U339&lt;=0,U339="n/a",V339&lt;=0,V339="n/a"),"n/a",U339/V339)</f>
        <v>1.3739039407963847</v>
      </c>
      <c r="X339" s="826">
        <f>IF(OR(AJ339&lt;=0,AJ339="n/a",U339&lt;=0,U339="n/a"),"n/a",U339/AJ339)</f>
        <v>1.5041473206029774</v>
      </c>
      <c r="Y339" s="780"/>
      <c r="Z339" s="766">
        <f>IF(OR(AC339&lt;0.01,AC339="n/a"),"n/a",M339/AC339*100)</f>
        <v>12.794882047181128</v>
      </c>
      <c r="AA339" s="1042">
        <f>IF(OR(AC339&lt;0.01,AC339="n/a"),"n/a",I339/AC339)</f>
        <v>7.6245501799280282</v>
      </c>
      <c r="AB339" s="1043">
        <v>12</v>
      </c>
      <c r="AC339" s="1021">
        <v>25.01</v>
      </c>
      <c r="AD339" s="1021">
        <v>0.31</v>
      </c>
      <c r="AE339" s="1021">
        <v>1.42</v>
      </c>
      <c r="AF339" s="1021">
        <v>0.97</v>
      </c>
      <c r="AG339" s="1021">
        <v>7.3</v>
      </c>
      <c r="AH339" s="1021">
        <v>21.3</v>
      </c>
      <c r="AI339" s="1021">
        <v>0.86</v>
      </c>
      <c r="AJ339" s="1021">
        <v>6.9</v>
      </c>
      <c r="AK339" s="1021">
        <v>24.240000000000002</v>
      </c>
      <c r="AL339" s="1034">
        <v>72240</v>
      </c>
      <c r="AM339" s="1028">
        <v>0.1</v>
      </c>
      <c r="AN339" s="1021">
        <v>7.08</v>
      </c>
      <c r="AO339" s="868">
        <f>IF(U339="n/a","n/a",IF(AA339&lt;0,"n/a",IF(AA339="n/a","n/a",J339+U339-AA339)))</f>
        <v>4.4321826466695606</v>
      </c>
      <c r="AP339" s="869">
        <f>IF(U339="n/a","n/a",J339+U339)</f>
        <v>12.056732826597589</v>
      </c>
      <c r="AQ339" s="1044">
        <f>IF(OR(AC339&lt;0.01,AF339="n/a"),"n/a",(I339/SQRT(22.5*AC339*(I339/AF339))-1)*100)</f>
        <v>-42.667388862958688</v>
      </c>
      <c r="AR339" s="766">
        <f>INDEX(Historical!$C$7:$C$1455,MATCH(B339,Historical!$B$7:$B$1455,0))*IF(AH339="n/a",1.03,IF(AH339&lt;0,1.01,IF(AH339&gt;10,1.1,(1+AH339/100))))</f>
        <v>3.19</v>
      </c>
      <c r="AS339" s="1042">
        <f>IF($AI339="n/a",1.03*AR339,IF($AI339&lt;0,1.01*AR339,IF($AI339&gt;10,1.1*AR339,(1+$AI339/100)*AR339)))</f>
        <v>3.2174339999999999</v>
      </c>
      <c r="AT339" s="1042">
        <f>IF($AK339="n/a",1.03*AS339,IF($AK339&lt;0,1.01*AS339,IF($AK339&gt;10,1.1*AS339,(1+$AK339/100)*AS339)))</f>
        <v>3.5391774000000003</v>
      </c>
      <c r="AU339" s="1042">
        <f>IF($AK339="n/a",1.03*AT339,IF($AK339&lt;0,1.01*AT339,IF($AK339&gt;10,1.1*AT339,(1+$AK339/100)*AT339)))</f>
        <v>3.8930951400000007</v>
      </c>
      <c r="AV339" s="1042">
        <f>IF($AK339="n/a",1.03*AU339,IF($AK339&lt;0,1.01*AU339,IF($AK339&gt;10,1.1*AU339,(1+$AK339/100)*AU339)))</f>
        <v>4.2824046540000014</v>
      </c>
      <c r="AW339" s="766">
        <f>SUM(AR339:AV339)</f>
        <v>18.122111194000002</v>
      </c>
      <c r="AX339" s="877">
        <f>AW339/I339*100</f>
        <v>9.5034407645917476</v>
      </c>
      <c r="AY339" s="1212">
        <v>1.21</v>
      </c>
      <c r="AZ339" s="1028">
        <v>0.92999999999999994</v>
      </c>
      <c r="BA339" s="1028">
        <v>-30.740000000000002</v>
      </c>
      <c r="BB339" s="1028">
        <v>-12.24</v>
      </c>
      <c r="BC339" s="1028">
        <v>-18.91</v>
      </c>
      <c r="BE339" s="721">
        <v>2011</v>
      </c>
      <c r="BF339" s="1057">
        <f>IF(BE339&gt;2008,0,IF(BE339&gt;2001,1,IF(BE339&gt;1990,2,IF(BE339&gt;1980,3,IF(BE339&gt;1973,4,IF(BE339&gt;1970,5,IF(BE339&gt;1960,6,IF(BE339&gt;1958,7,IF(BE339&gt;1953,8,9)))))))))</f>
        <v>0</v>
      </c>
    </row>
    <row r="340" spans="1:58" ht="11.25" customHeight="1" x14ac:dyDescent="0.2">
      <c r="A340" s="1027" t="s">
        <v>1265</v>
      </c>
      <c r="B340" s="1031" t="s">
        <v>1266</v>
      </c>
      <c r="C340" s="1181" t="s">
        <v>248</v>
      </c>
      <c r="D340" s="1181" t="s">
        <v>4429</v>
      </c>
      <c r="E340" s="857">
        <v>6</v>
      </c>
      <c r="F340" s="1245">
        <v>742</v>
      </c>
      <c r="G340" s="1187" t="s">
        <v>116</v>
      </c>
      <c r="H340" s="1187" t="s">
        <v>116</v>
      </c>
      <c r="I340" s="1030">
        <v>23.16</v>
      </c>
      <c r="J340" s="766">
        <f>(M340/I340)*100</f>
        <v>2.7633851468048358</v>
      </c>
      <c r="K340" s="1033">
        <v>0.16</v>
      </c>
      <c r="L340" s="1043">
        <v>4</v>
      </c>
      <c r="M340" s="756">
        <f>K340*L340</f>
        <v>0.64</v>
      </c>
      <c r="N340" s="1026" t="s">
        <v>120</v>
      </c>
      <c r="O340" s="860">
        <v>0.14000000000000001</v>
      </c>
      <c r="P340" s="1016">
        <v>43404</v>
      </c>
      <c r="Q340" s="1016">
        <v>43437</v>
      </c>
      <c r="R340" s="756">
        <f>(K340-O340)/O340*100</f>
        <v>14.285714285714276</v>
      </c>
      <c r="S340" s="824">
        <f>IF(INDEX(Historical!$D$7:$D$1455,MATCH(B340,Historical!$B$7:$B$1455,0))=0,"n/a",(INDEX(Historical!$C$7:$C$1455,MATCH(B340,Historical!$B$7:$B$1455,0))/INDEX(Historical!$D$7:$D$1455,MATCH(B340,Historical!$B$7:$B$1455,0))-1)*100)</f>
        <v>41.935483870967772</v>
      </c>
      <c r="T340" s="824">
        <f>IF(INDEX(Historical!$F$7:$F$1455,MATCH(B340,Historical!$B$7:$B$1455,0))=0,"n/a",((INDEX(Historical!$C$7:$C$1455,MATCH(B340,Historical!$B$7:$B$1455,0))/INDEX(Historical!$F$7:$F$1455,MATCH(B340,Historical!$B$7:$B$1455,0)))^(1/3)-1)*100)</f>
        <v>25.99210498948732</v>
      </c>
      <c r="U340" s="824" t="str">
        <f>IF(INDEX(Historical!$I$7:$I$1455,MATCH(B340,Historical!$B$7:$B$1455,0))=0,"n/a",((INDEX(Historical!$C$7:$C$1455,MATCH(B340,Historical!$B$7:$B$1455,0))/INDEX(Historical!$I$7:$I$1455,MATCH(B340,Historical!$B$7:$B$1455,0)))^(1/5)-1)*100)</f>
        <v>n/a</v>
      </c>
      <c r="V340" s="824" t="str">
        <f>IF(INDEX(Historical!$O$7:$O$1455,MATCH(B340,Historical!$B$7:$B$1455,0))=0,"n/a",((INDEX(Historical!$C$7:$C$1455,MATCH(B340,Historical!$B$7:$B$1455,0))/INDEX(Historical!$O$7:$O$1455,MATCH(B340,Historical!$B$7:$B$1455,0)))^(1/10)-1)*100)</f>
        <v>n/a</v>
      </c>
      <c r="W340" s="825" t="str">
        <f>IF(OR(U340&lt;=0,U340="n/a",V340&lt;=0,V340="n/a"),"n/a",U340/V340)</f>
        <v>n/a</v>
      </c>
      <c r="X340" s="826" t="str">
        <f>IF(OR(AJ340&lt;=0,AJ340="n/a",U340&lt;=0,U340="n/a"),"n/a",U340/AJ340)</f>
        <v>n/a</v>
      </c>
      <c r="Y340" s="777"/>
      <c r="Z340" s="766">
        <f>IF(OR(AC340&lt;0.01,AC340="n/a"),"n/a",M340/AC340*100)</f>
        <v>19.335347432024168</v>
      </c>
      <c r="AA340" s="1042">
        <f>IF(OR(AC340&lt;0.01,AC340="n/a"),"n/a",I340/AC340)</f>
        <v>6.9969788519637461</v>
      </c>
      <c r="AB340" s="1043">
        <v>12</v>
      </c>
      <c r="AC340" s="1021">
        <v>3.31</v>
      </c>
      <c r="AD340" s="1021">
        <v>1.08</v>
      </c>
      <c r="AE340" s="1021">
        <v>0.35</v>
      </c>
      <c r="AF340" s="1021">
        <v>1.1399999999999999</v>
      </c>
      <c r="AG340" s="1021">
        <v>10.4</v>
      </c>
      <c r="AH340" s="1021">
        <v>-46.300000000000004</v>
      </c>
      <c r="AI340" s="1021">
        <v>15.379999999999999</v>
      </c>
      <c r="AJ340" s="1021">
        <v>28.000000000000004</v>
      </c>
      <c r="AK340" s="1021">
        <v>6.49</v>
      </c>
      <c r="AL340" s="1034">
        <v>5430</v>
      </c>
      <c r="AM340" s="1028">
        <v>0.33999999999999997</v>
      </c>
      <c r="AN340" s="1021">
        <v>1.36</v>
      </c>
      <c r="AO340" s="868" t="str">
        <f>IF(U340="n/a","n/a",IF(AA340&lt;0,"n/a",IF(AA340="n/a","n/a",J340+U340-AA340)))</f>
        <v>n/a</v>
      </c>
      <c r="AP340" s="869" t="str">
        <f>IF(U340="n/a","n/a",J340+U340)</f>
        <v>n/a</v>
      </c>
      <c r="AQ340" s="1044">
        <f>IF(OR(AC340&lt;0.01,AF340="n/a"),"n/a",(I340/SQRT(22.5*AC340*(I340/AF340))-1)*100)</f>
        <v>-40.458955739241254</v>
      </c>
      <c r="AR340" s="766">
        <f>INDEX(Historical!$C$7:$C$1455,MATCH(B340,Historical!$B$7:$B$1455,0))*IF(AH340="n/a",1.03,IF(AH340&lt;0,1.01,IF(AH340&gt;10,1.1,(1+AH340/100))))</f>
        <v>0.44440000000000007</v>
      </c>
      <c r="AS340" s="1042">
        <f>IF($AI340="n/a",1.03*AR340,IF($AI340&lt;0,1.01*AR340,IF($AI340&gt;10,1.1*AR340,(1+$AI340/100)*AR340)))</f>
        <v>0.48884000000000011</v>
      </c>
      <c r="AT340" s="1042">
        <f>IF($AK340="n/a",1.03*AS340,IF($AK340&lt;0,1.01*AS340,IF($AK340&gt;10,1.1*AS340,(1+$AK340/100)*AS340)))</f>
        <v>0.52056571600000012</v>
      </c>
      <c r="AU340" s="1042">
        <f>IF($AK340="n/a",1.03*AT340,IF($AK340&lt;0,1.01*AT340,IF($AK340&gt;10,1.1*AT340,(1+$AK340/100)*AT340)))</f>
        <v>0.55435043096840009</v>
      </c>
      <c r="AV340" s="1042">
        <f>IF($AK340="n/a",1.03*AU340,IF($AK340&lt;0,1.01*AU340,IF($AK340&gt;10,1.1*AU340,(1+$AK340/100)*AU340)))</f>
        <v>0.5903277739382492</v>
      </c>
      <c r="AW340" s="766">
        <f>SUM(AR340:AV340)</f>
        <v>2.5984839209066495</v>
      </c>
      <c r="AX340" s="877">
        <f>AW340/I340*100</f>
        <v>11.219706048819731</v>
      </c>
      <c r="AY340" s="1212">
        <v>1.65</v>
      </c>
      <c r="AZ340" s="1028">
        <v>20.309999999999999</v>
      </c>
      <c r="BA340" s="1028">
        <v>-35.79</v>
      </c>
      <c r="BB340" s="1028">
        <v>4.6399999999999997</v>
      </c>
      <c r="BC340" s="1028">
        <v>-5.7700000000000005</v>
      </c>
      <c r="BE340" s="721">
        <v>2014</v>
      </c>
      <c r="BF340" s="1057">
        <f>IF(BE340&gt;2008,0,IF(BE340&gt;2001,1,IF(BE340&gt;1990,2,IF(BE340&gt;1980,3,IF(BE340&gt;1973,4,IF(BE340&gt;1970,5,IF(BE340&gt;1960,6,IF(BE340&gt;1958,7,IF(BE340&gt;1953,8,9)))))))))</f>
        <v>0</v>
      </c>
    </row>
    <row r="341" spans="1:58" ht="11.25" customHeight="1" x14ac:dyDescent="0.2">
      <c r="A341" s="1019" t="s">
        <v>249</v>
      </c>
      <c r="B341" s="1031" t="s">
        <v>250</v>
      </c>
      <c r="C341" s="1181" t="s">
        <v>113</v>
      </c>
      <c r="D341" s="1181" t="s">
        <v>214</v>
      </c>
      <c r="E341" s="857">
        <v>46</v>
      </c>
      <c r="F341" s="1245">
        <v>46</v>
      </c>
      <c r="G341" s="1209" t="s">
        <v>38</v>
      </c>
      <c r="H341" s="1209" t="s">
        <v>38</v>
      </c>
      <c r="I341" s="1021">
        <v>33.479999999999997</v>
      </c>
      <c r="J341" s="766">
        <f>(M341/I341)*100</f>
        <v>1.612903225806452</v>
      </c>
      <c r="K341" s="1033">
        <v>0.13500000000000001</v>
      </c>
      <c r="L341" s="1043">
        <v>4</v>
      </c>
      <c r="M341" s="756">
        <f>K341*L341</f>
        <v>0.54</v>
      </c>
      <c r="N341" s="1026" t="s">
        <v>251</v>
      </c>
      <c r="O341" s="860">
        <v>0.125</v>
      </c>
      <c r="P341" s="1016">
        <v>43418</v>
      </c>
      <c r="Q341" s="1016">
        <v>43444</v>
      </c>
      <c r="R341" s="756">
        <f>(K341-O341)/O341*100</f>
        <v>8.0000000000000071</v>
      </c>
      <c r="S341" s="824">
        <f>IF(INDEX(Historical!$D$7:$D$1455,MATCH(B341,Historical!$B$7:$B$1455,0))=0,"n/a",(INDEX(Historical!$C$7:$C$1455,MATCH(B341,Historical!$B$7:$B$1455,0))/INDEX(Historical!$D$7:$D$1455,MATCH(B341,Historical!$B$7:$B$1455,0))-1)*100)</f>
        <v>9.3023255813953654</v>
      </c>
      <c r="T341" s="824">
        <f>IF(INDEX(Historical!$F$7:$F$1455,MATCH(B341,Historical!$B$7:$B$1455,0))=0,"n/a",((INDEX(Historical!$C$7:$C$1455,MATCH(B341,Historical!$B$7:$B$1455,0))/INDEX(Historical!$F$7:$F$1455,MATCH(B341,Historical!$B$7:$B$1455,0)))^(1/3)-1)*100)</f>
        <v>8.3008947425307955</v>
      </c>
      <c r="U341" s="824">
        <f>IF(INDEX(Historical!$I$7:$I$1455,MATCH(B341,Historical!$B$7:$B$1455,0))=0,"n/a",((INDEX(Historical!$C$7:$C$1455,MATCH(B341,Historical!$B$7:$B$1455,0))/INDEX(Historical!$I$7:$I$1455,MATCH(B341,Historical!$B$7:$B$1455,0)))^(1/5)-1)*100)</f>
        <v>8.5397089755350652</v>
      </c>
      <c r="V341" s="824">
        <f>IF(INDEX(Historical!$O$7:$O$1455,MATCH(B341,Historical!$B$7:$B$1455,0))=0,"n/a",((INDEX(Historical!$C$7:$C$1455,MATCH(B341,Historical!$B$7:$B$1455,0))/INDEX(Historical!$O$7:$O$1455,MATCH(B341,Historical!$B$7:$B$1455,0)))^(1/10)-1)*100)</f>
        <v>8.9932536168680031</v>
      </c>
      <c r="W341" s="825">
        <f>IF(OR(U341&lt;=0,U341="n/a",V341&lt;=0,V341="n/a"),"n/a",U341/V341)</f>
        <v>0.94956834749080621</v>
      </c>
      <c r="X341" s="826" t="str">
        <f>IF(OR(AJ341&lt;=0,AJ341="n/a",U341&lt;=0,U341="n/a"),"n/a",U341/AJ341)</f>
        <v>n/a</v>
      </c>
      <c r="Y341" s="780"/>
      <c r="Z341" s="766">
        <f>IF(OR(AC341&lt;0.01,AC341="n/a"),"n/a",M341/AC341*100)</f>
        <v>36.241610738255034</v>
      </c>
      <c r="AA341" s="1042">
        <f>IF(OR(AC341&lt;0.01,AC341="n/a"),"n/a",I341/AC341)</f>
        <v>22.469798657718119</v>
      </c>
      <c r="AB341" s="1043">
        <v>12</v>
      </c>
      <c r="AC341" s="1021">
        <v>1.49</v>
      </c>
      <c r="AD341" s="1021">
        <v>1.5</v>
      </c>
      <c r="AE341" s="1021">
        <v>2.15</v>
      </c>
      <c r="AF341" s="1021">
        <v>2.52</v>
      </c>
      <c r="AG341" s="1021">
        <v>11.4</v>
      </c>
      <c r="AH341" s="1021">
        <v>8.1</v>
      </c>
      <c r="AI341" s="1021">
        <v>4.29</v>
      </c>
      <c r="AJ341" s="1021">
        <v>-0.8</v>
      </c>
      <c r="AK341" s="1021">
        <v>15</v>
      </c>
      <c r="AL341" s="1038">
        <v>873.49</v>
      </c>
      <c r="AM341" s="1028">
        <v>0.4</v>
      </c>
      <c r="AN341" s="1021">
        <v>0</v>
      </c>
      <c r="AO341" s="868">
        <f>IF(U341="n/a","n/a",IF(AA341&lt;0,"n/a",IF(AA341="n/a","n/a",J341+U341-AA341)))</f>
        <v>-12.317186456376602</v>
      </c>
      <c r="AP341" s="869">
        <f>IF(U341="n/a","n/a",J341+U341)</f>
        <v>10.152612201341517</v>
      </c>
      <c r="AQ341" s="1044">
        <f>IF(OR(AC341&lt;0.01,AF341="n/a"),"n/a",(I341/SQRT(22.5*AC341*(I341/AF341))-1)*100)</f>
        <v>58.638502566824236</v>
      </c>
      <c r="AR341" s="766">
        <f>INDEX(Historical!$C$7:$C$1455,MATCH(B341,Historical!$B$7:$B$1455,0))*IF(AH341="n/a",1.03,IF(AH341&lt;0,1.01,IF(AH341&gt;10,1.1,(1+AH341/100))))</f>
        <v>0.50807000000000002</v>
      </c>
      <c r="AS341" s="1042">
        <f>IF($AI341="n/a",1.03*AR341,IF($AI341&lt;0,1.01*AR341,IF($AI341&gt;10,1.1*AR341,(1+$AI341/100)*AR341)))</f>
        <v>0.52986620299999998</v>
      </c>
      <c r="AT341" s="1042">
        <f>IF($AK341="n/a",1.03*AS341,IF($AK341&lt;0,1.01*AS341,IF($AK341&gt;10,1.1*AS341,(1+$AK341/100)*AS341)))</f>
        <v>0.58285282329999999</v>
      </c>
      <c r="AU341" s="1042">
        <f>IF($AK341="n/a",1.03*AT341,IF($AK341&lt;0,1.01*AT341,IF($AK341&gt;10,1.1*AT341,(1+$AK341/100)*AT341)))</f>
        <v>0.64113810563000007</v>
      </c>
      <c r="AV341" s="1042">
        <f>IF($AK341="n/a",1.03*AU341,IF($AK341&lt;0,1.01*AU341,IF($AK341&gt;10,1.1*AU341,(1+$AK341/100)*AU341)))</f>
        <v>0.70525191619300009</v>
      </c>
      <c r="AW341" s="766">
        <f>SUM(AR341:AV341)</f>
        <v>2.9671790481230005</v>
      </c>
      <c r="AX341" s="877">
        <f>AW341/I341*100</f>
        <v>8.8625419597461192</v>
      </c>
      <c r="AY341" s="1212">
        <v>1.04</v>
      </c>
      <c r="AZ341" s="1028">
        <v>33.68</v>
      </c>
      <c r="BA341" s="1028">
        <v>-7.3</v>
      </c>
      <c r="BB341" s="1028">
        <v>2.11</v>
      </c>
      <c r="BC341" s="1028">
        <v>5.29</v>
      </c>
      <c r="BE341" s="721">
        <v>1974</v>
      </c>
      <c r="BF341" s="1057">
        <f>IF(BE341&gt;2008,0,IF(BE341&gt;2001,1,IF(BE341&gt;1990,2,IF(BE341&gt;1980,3,IF(BE341&gt;1973,4,IF(BE341&gt;1970,5,IF(BE341&gt;1960,6,IF(BE341&gt;1958,7,IF(BE341&gt;1953,8,9)))))))))</f>
        <v>4</v>
      </c>
    </row>
    <row r="342" spans="1:58" s="905" customFormat="1" ht="11.25" customHeight="1" x14ac:dyDescent="0.2">
      <c r="A342" s="760" t="s">
        <v>608</v>
      </c>
      <c r="B342" s="914" t="s">
        <v>609</v>
      </c>
      <c r="C342" s="1181" t="s">
        <v>113</v>
      </c>
      <c r="D342" s="1181" t="s">
        <v>214</v>
      </c>
      <c r="E342" s="885">
        <v>21</v>
      </c>
      <c r="F342" s="1245">
        <v>153</v>
      </c>
      <c r="G342" s="1244" t="s">
        <v>38</v>
      </c>
      <c r="H342" s="1244" t="s">
        <v>38</v>
      </c>
      <c r="I342" s="886">
        <v>44.05</v>
      </c>
      <c r="J342" s="887">
        <f>(M342/I342)*100</f>
        <v>1.203178206583428</v>
      </c>
      <c r="K342" s="912">
        <v>0.13250000000000001</v>
      </c>
      <c r="L342" s="889">
        <v>4</v>
      </c>
      <c r="M342" s="890">
        <f>K342*L342</f>
        <v>0.53</v>
      </c>
      <c r="N342" s="891" t="s">
        <v>571</v>
      </c>
      <c r="O342" s="913">
        <v>0.12</v>
      </c>
      <c r="P342" s="910">
        <v>43119</v>
      </c>
      <c r="Q342" s="910">
        <v>43138</v>
      </c>
      <c r="R342" s="890">
        <f>(K342-O342)/O342*100</f>
        <v>10.416666666666677</v>
      </c>
      <c r="S342" s="824">
        <f>IF(INDEX(Historical!$D$7:$D$1455,MATCH(B342,Historical!$B$7:$B$1455,0))=0,"n/a",(INDEX(Historical!$C$7:$C$1455,MATCH(B342,Historical!$B$7:$B$1455,0))/INDEX(Historical!$D$7:$D$1455,MATCH(B342,Historical!$B$7:$B$1455,0))-1)*100)</f>
        <v>9.0909090909090828</v>
      </c>
      <c r="T342" s="824">
        <f>IF(INDEX(Historical!$F$7:$F$1455,MATCH(B342,Historical!$B$7:$B$1455,0))=0,"n/a",((INDEX(Historical!$C$7:$C$1455,MATCH(B342,Historical!$B$7:$B$1455,0))/INDEX(Historical!$F$7:$F$1455,MATCH(B342,Historical!$B$7:$B$1455,0)))^(1/3)-1)*100)</f>
        <v>9.3931015185737543</v>
      </c>
      <c r="U342" s="824">
        <f>IF(INDEX(Historical!$I$7:$I$1455,MATCH(B342,Historical!$B$7:$B$1455,0))=0,"n/a",((INDEX(Historical!$C$7:$C$1455,MATCH(B342,Historical!$B$7:$B$1455,0))/INDEX(Historical!$I$7:$I$1455,MATCH(B342,Historical!$B$7:$B$1455,0)))^(1/5)-1)*100)</f>
        <v>9.8560543306117854</v>
      </c>
      <c r="V342" s="824">
        <f>IF(INDEX(Historical!$O$7:$O$1455,MATCH(B342,Historical!$B$7:$B$1455,0))=0,"n/a",((INDEX(Historical!$C$7:$C$1455,MATCH(B342,Historical!$B$7:$B$1455,0))/INDEX(Historical!$O$7:$O$1455,MATCH(B342,Historical!$B$7:$B$1455,0)))^(1/10)-1)*100)</f>
        <v>8.1139800821938621</v>
      </c>
      <c r="W342" s="894">
        <f>IF(OR(U342&lt;=0,U342="n/a",V342&lt;=0,V342="n/a"),"n/a",U342/V342)</f>
        <v>1.2147003358118795</v>
      </c>
      <c r="X342" s="895">
        <f>IF(OR(AJ342&lt;=0,AJ342="n/a",U342&lt;=0,U342="n/a"),"n/a",U342/AJ342)</f>
        <v>0.22502407147515494</v>
      </c>
      <c r="Y342" s="920"/>
      <c r="Z342" s="887">
        <f>IF(OR(AC342&lt;0.01,AC342="n/a"),"n/a",M342/AC342*100)</f>
        <v>27.179487179487182</v>
      </c>
      <c r="AA342" s="897">
        <f>IF(OR(AC342&lt;0.01,AC342="n/a"),"n/a",I342/AC342)</f>
        <v>22.589743589743588</v>
      </c>
      <c r="AB342" s="889">
        <v>12</v>
      </c>
      <c r="AC342" s="898">
        <v>1.95</v>
      </c>
      <c r="AD342" s="898">
        <v>2.83</v>
      </c>
      <c r="AE342" s="898">
        <v>4.53</v>
      </c>
      <c r="AF342" s="898">
        <v>9.25</v>
      </c>
      <c r="AG342" s="898">
        <v>41.099999999999994</v>
      </c>
      <c r="AH342" s="898">
        <v>594.20000000000005</v>
      </c>
      <c r="AI342" s="898">
        <v>7.3599999999999994</v>
      </c>
      <c r="AJ342" s="898">
        <v>43.8</v>
      </c>
      <c r="AK342" s="898">
        <v>8</v>
      </c>
      <c r="AL342" s="899">
        <v>7350</v>
      </c>
      <c r="AM342" s="900">
        <v>0.1</v>
      </c>
      <c r="AN342" s="898">
        <v>0.34</v>
      </c>
      <c r="AO342" s="901">
        <f>IF(U342="n/a","n/a",IF(AA342&lt;0,"n/a",IF(AA342="n/a","n/a",J342+U342-AA342)))</f>
        <v>-11.530511052548373</v>
      </c>
      <c r="AP342" s="902">
        <f>IF(U342="n/a","n/a",J342+U342)</f>
        <v>11.059232537195214</v>
      </c>
      <c r="AQ342" s="903">
        <f>IF(OR(AC342&lt;0.01,AF342="n/a"),"n/a",(I342/SQRT(22.5*AC342*(I342/AF342))-1)*100)</f>
        <v>204.74406617511991</v>
      </c>
      <c r="AR342" s="766">
        <f>INDEX(Historical!$C$7:$C$1455,MATCH(B342,Historical!$B$7:$B$1455,0))*IF(AH342="n/a",1.03,IF(AH342&lt;0,1.01,IF(AH342&gt;10,1.1,(1+AH342/100))))</f>
        <v>0.52800000000000002</v>
      </c>
      <c r="AS342" s="897">
        <f>IF($AI342="n/a",1.03*AR342,IF($AI342&lt;0,1.01*AR342,IF($AI342&gt;10,1.1*AR342,(1+$AI342/100)*AR342)))</f>
        <v>0.56686079999999994</v>
      </c>
      <c r="AT342" s="897">
        <f>IF($AK342="n/a",1.03*AS342,IF($AK342&lt;0,1.01*AS342,IF($AK342&gt;10,1.1*AS342,(1+$AK342/100)*AS342)))</f>
        <v>0.61220966399999999</v>
      </c>
      <c r="AU342" s="897">
        <f>IF($AK342="n/a",1.03*AT342,IF($AK342&lt;0,1.01*AT342,IF($AK342&gt;10,1.1*AT342,(1+$AK342/100)*AT342)))</f>
        <v>0.66118643712000003</v>
      </c>
      <c r="AV342" s="897">
        <f>IF($AK342="n/a",1.03*AU342,IF($AK342&lt;0,1.01*AU342,IF($AK342&gt;10,1.1*AU342,(1+$AK342/100)*AU342)))</f>
        <v>0.71408135208960011</v>
      </c>
      <c r="AW342" s="887">
        <f>SUM(AR342:AV342)</f>
        <v>3.0823382532096</v>
      </c>
      <c r="AX342" s="904">
        <f>AW342/I342*100</f>
        <v>6.9973626633589108</v>
      </c>
      <c r="AY342" s="1213">
        <v>1.1299999999999999</v>
      </c>
      <c r="AZ342" s="900">
        <v>17.91</v>
      </c>
      <c r="BA342" s="900">
        <v>-11.35</v>
      </c>
      <c r="BB342" s="900">
        <v>3.4099999999999997</v>
      </c>
      <c r="BC342" s="900">
        <v>-2.48</v>
      </c>
      <c r="BD342" s="1079"/>
      <c r="BE342" s="721">
        <v>1998</v>
      </c>
      <c r="BF342" s="1057">
        <f>IF(BE342&gt;2008,0,IF(BE342&gt;2001,1,IF(BE342&gt;1990,2,IF(BE342&gt;1980,3,IF(BE342&gt;1973,4,IF(BE342&gt;1970,5,IF(BE342&gt;1960,6,IF(BE342&gt;1958,7,IF(BE342&gt;1953,8,9)))))))))</f>
        <v>2</v>
      </c>
    </row>
    <row r="343" spans="1:58" ht="11.25" customHeight="1" x14ac:dyDescent="0.2">
      <c r="A343" s="1027" t="s">
        <v>3879</v>
      </c>
      <c r="B343" s="1031" t="s">
        <v>3880</v>
      </c>
      <c r="C343" s="1181" t="s">
        <v>109</v>
      </c>
      <c r="D343" s="1181" t="s">
        <v>4434</v>
      </c>
      <c r="E343" s="857">
        <v>5</v>
      </c>
      <c r="F343" s="1245">
        <v>842</v>
      </c>
      <c r="G343" s="1179" t="s">
        <v>107</v>
      </c>
      <c r="H343" s="1179" t="s">
        <v>107</v>
      </c>
      <c r="I343" s="1030">
        <v>54.28</v>
      </c>
      <c r="J343" s="766">
        <f>(M343/I343)*100</f>
        <v>2.3581429624170966</v>
      </c>
      <c r="K343" s="1033">
        <v>0.32</v>
      </c>
      <c r="L343" s="1043">
        <v>4</v>
      </c>
      <c r="M343" s="756">
        <f>K343*L343</f>
        <v>1.28</v>
      </c>
      <c r="N343" s="1026" t="s">
        <v>221</v>
      </c>
      <c r="O343" s="860">
        <v>0.28000000000000003</v>
      </c>
      <c r="P343" s="1016">
        <v>43371</v>
      </c>
      <c r="Q343" s="1016">
        <v>43388</v>
      </c>
      <c r="R343" s="756">
        <f>(K343-O343)/O343*100</f>
        <v>14.285714285714276</v>
      </c>
      <c r="S343" s="824">
        <f>IF(INDEX(Historical!$D$7:$D$1455,MATCH(B343,Historical!$B$7:$B$1455,0))=0,"n/a",(INDEX(Historical!$C$7:$C$1455,MATCH(B343,Historical!$B$7:$B$1455,0))/INDEX(Historical!$D$7:$D$1455,MATCH(B343,Historical!$B$7:$B$1455,0))-1)*100)</f>
        <v>4.5454545454545414</v>
      </c>
      <c r="T343" s="824">
        <f>IF(INDEX(Historical!$F$7:$F$1455,MATCH(B343,Historical!$B$7:$B$1455,0))=0,"n/a",((INDEX(Historical!$C$7:$C$1455,MATCH(B343,Historical!$B$7:$B$1455,0))/INDEX(Historical!$F$7:$F$1455,MATCH(B343,Historical!$B$7:$B$1455,0)))^(1/3)-1)*100)</f>
        <v>5.6568701546746425</v>
      </c>
      <c r="U343" s="824">
        <f>IF(INDEX(Historical!$I$7:$I$1455,MATCH(B343,Historical!$B$7:$B$1455,0))=0,"n/a",((INDEX(Historical!$C$7:$C$1455,MATCH(B343,Historical!$B$7:$B$1455,0))/INDEX(Historical!$I$7:$I$1455,MATCH(B343,Historical!$B$7:$B$1455,0)))^(1/5)-1)*100)</f>
        <v>5.0246072638682637</v>
      </c>
      <c r="V343" s="824">
        <f>IF(INDEX(Historical!$O$7:$O$1455,MATCH(B343,Historical!$B$7:$B$1455,0))=0,"n/a",((INDEX(Historical!$C$7:$C$1455,MATCH(B343,Historical!$B$7:$B$1455,0))/INDEX(Historical!$O$7:$O$1455,MATCH(B343,Historical!$B$7:$B$1455,0)))^(1/10)-1)*100)</f>
        <v>3.3771105406886548</v>
      </c>
      <c r="W343" s="825">
        <f>IF(OR(U343&lt;=0,U343="n/a",V343&lt;=0,V343="n/a"),"n/a",U343/V343)</f>
        <v>1.4878421074258512</v>
      </c>
      <c r="X343" s="826">
        <f>IF(OR(AJ343&lt;=0,AJ343="n/a",U343&lt;=0,U343="n/a"),"n/a",U343/AJ343)</f>
        <v>1.4778256658436069</v>
      </c>
      <c r="Y343" s="1032" t="s">
        <v>4077</v>
      </c>
      <c r="Z343" s="766">
        <f>IF(OR(AC343&lt;0.01,AC343="n/a"),"n/a",M343/AC343*100)</f>
        <v>28.256070640176599</v>
      </c>
      <c r="AA343" s="1042">
        <f>IF(OR(AC343&lt;0.01,AC343="n/a"),"n/a",I343/AC343)</f>
        <v>11.98233995584989</v>
      </c>
      <c r="AB343" s="1043">
        <v>12</v>
      </c>
      <c r="AC343" s="1021">
        <v>4.53</v>
      </c>
      <c r="AD343" s="1021">
        <v>2</v>
      </c>
      <c r="AE343" s="1021">
        <v>3.94</v>
      </c>
      <c r="AF343" s="1021">
        <v>1.51</v>
      </c>
      <c r="AG343" s="1021">
        <v>12.7</v>
      </c>
      <c r="AH343" s="1021">
        <v>18</v>
      </c>
      <c r="AI343" s="1021">
        <v>-6.5100000000000007</v>
      </c>
      <c r="AJ343" s="1021">
        <v>3.4000000000000004</v>
      </c>
      <c r="AK343" s="1021">
        <v>6</v>
      </c>
      <c r="AL343" s="1034">
        <v>772.95</v>
      </c>
      <c r="AM343" s="1028">
        <v>2.5</v>
      </c>
      <c r="AN343" s="1021">
        <v>0.2</v>
      </c>
      <c r="AO343" s="868">
        <f>IF(U343="n/a","n/a",IF(AA343&lt;0,"n/a",IF(AA343="n/a","n/a",J343+U343-AA343)))</f>
        <v>-4.5995897295645296</v>
      </c>
      <c r="AP343" s="869">
        <f>IF(U343="n/a","n/a",J343+U343)</f>
        <v>7.3827502262853599</v>
      </c>
      <c r="AQ343" s="1044">
        <f>IF(OR(AC343&lt;0.01,AF343="n/a"),"n/a",(I343/SQRT(22.5*AC343*(I343/AF343))-1)*100)</f>
        <v>-10.32569218844518</v>
      </c>
      <c r="AR343" s="766">
        <f>INDEX(Historical!$C$7:$C$1455,MATCH(B343,Historical!$B$7:$B$1455,0))*IF(AH343="n/a",1.03,IF(AH343&lt;0,1.01,IF(AH343&gt;10,1.1,(1+AH343/100))))</f>
        <v>1.0120000000000002</v>
      </c>
      <c r="AS343" s="1042">
        <f>IF($AI343="n/a",1.03*AR343,IF($AI343&lt;0,1.01*AR343,IF($AI343&gt;10,1.1*AR343,(1+$AI343/100)*AR343)))</f>
        <v>1.0221200000000001</v>
      </c>
      <c r="AT343" s="1042">
        <f>IF($AK343="n/a",1.03*AS343,IF($AK343&lt;0,1.01*AS343,IF($AK343&gt;10,1.1*AS343,(1+$AK343/100)*AS343)))</f>
        <v>1.0834472000000002</v>
      </c>
      <c r="AU343" s="1042">
        <f>IF($AK343="n/a",1.03*AT343,IF($AK343&lt;0,1.01*AT343,IF($AK343&gt;10,1.1*AT343,(1+$AK343/100)*AT343)))</f>
        <v>1.1484540320000003</v>
      </c>
      <c r="AV343" s="1042">
        <f>IF($AK343="n/a",1.03*AU343,IF($AK343&lt;0,1.01*AU343,IF($AK343&gt;10,1.1*AU343,(1+$AK343/100)*AU343)))</f>
        <v>1.2173612739200004</v>
      </c>
      <c r="AW343" s="766">
        <f>SUM(AR343:AV343)</f>
        <v>5.4833825059200016</v>
      </c>
      <c r="AX343" s="877">
        <f>AW343/I343*100</f>
        <v>10.102031145762714</v>
      </c>
      <c r="AY343" s="1212">
        <v>0.88</v>
      </c>
      <c r="AZ343" s="1028">
        <v>12.85</v>
      </c>
      <c r="BA343" s="1028">
        <v>-11.95</v>
      </c>
      <c r="BB343" s="1028">
        <v>0.31</v>
      </c>
      <c r="BC343" s="1028">
        <v>-2.08</v>
      </c>
      <c r="BE343" s="721">
        <v>2014</v>
      </c>
      <c r="BF343" s="1057">
        <f>IF(BE343&gt;2008,0,IF(BE343&gt;2001,1,IF(BE343&gt;1990,2,IF(BE343&gt;1980,3,IF(BE343&gt;1973,4,IF(BE343&gt;1970,5,IF(BE343&gt;1960,6,IF(BE343&gt;1958,7,IF(BE343&gt;1953,8,9)))))))))</f>
        <v>0</v>
      </c>
    </row>
    <row r="344" spans="1:58" ht="11.25" customHeight="1" x14ac:dyDescent="0.2">
      <c r="A344" s="1027" t="s">
        <v>3881</v>
      </c>
      <c r="B344" s="1031" t="s">
        <v>3882</v>
      </c>
      <c r="C344" s="1181" t="s">
        <v>113</v>
      </c>
      <c r="D344" s="1181" t="s">
        <v>214</v>
      </c>
      <c r="E344" s="857">
        <v>5</v>
      </c>
      <c r="F344" s="1245">
        <v>809</v>
      </c>
      <c r="G344" s="1187" t="s">
        <v>107</v>
      </c>
      <c r="H344" s="1187" t="s">
        <v>107</v>
      </c>
      <c r="I344" s="1030">
        <v>48.91</v>
      </c>
      <c r="J344" s="766">
        <f>(M344/I344)*100</f>
        <v>2.0445716622367613</v>
      </c>
      <c r="K344" s="1033">
        <v>0.25</v>
      </c>
      <c r="L344" s="1043">
        <v>4</v>
      </c>
      <c r="M344" s="756">
        <f>K344*L344</f>
        <v>1</v>
      </c>
      <c r="N344" s="1026" t="s">
        <v>979</v>
      </c>
      <c r="O344" s="860">
        <v>0.23</v>
      </c>
      <c r="P344" s="1016">
        <v>43213</v>
      </c>
      <c r="Q344" s="1016">
        <v>43236</v>
      </c>
      <c r="R344" s="756">
        <f>(K344-O344)/O344*100</f>
        <v>8.6956521739130395</v>
      </c>
      <c r="S344" s="824">
        <f>IF(INDEX(Historical!$D$7:$D$1455,MATCH(B344,Historical!$B$7:$B$1455,0))=0,"n/a",(INDEX(Historical!$C$7:$C$1455,MATCH(B344,Historical!$B$7:$B$1455,0))/INDEX(Historical!$D$7:$D$1455,MATCH(B344,Historical!$B$7:$B$1455,0))-1)*100)</f>
        <v>7.3170731707317138</v>
      </c>
      <c r="T344" s="824">
        <f>IF(INDEX(Historical!$F$7:$F$1455,MATCH(B344,Historical!$B$7:$B$1455,0))=0,"n/a",((INDEX(Historical!$C$7:$C$1455,MATCH(B344,Historical!$B$7:$B$1455,0))/INDEX(Historical!$F$7:$F$1455,MATCH(B344,Historical!$B$7:$B$1455,0)))^(1/3)-1)*100)</f>
        <v>43.148611267929418</v>
      </c>
      <c r="U344" s="824" t="str">
        <f>IF(INDEX(Historical!$I$7:$I$1455,MATCH(B344,Historical!$B$7:$B$1455,0))=0,"n/a",((INDEX(Historical!$C$7:$C$1455,MATCH(B344,Historical!$B$7:$B$1455,0))/INDEX(Historical!$I$7:$I$1455,MATCH(B344,Historical!$B$7:$B$1455,0)))^(1/5)-1)*100)</f>
        <v>n/a</v>
      </c>
      <c r="V344" s="824">
        <f>IF(INDEX(Historical!$O$7:$O$1455,MATCH(B344,Historical!$B$7:$B$1455,0))=0,"n/a",((INDEX(Historical!$C$7:$C$1455,MATCH(B344,Historical!$B$7:$B$1455,0))/INDEX(Historical!$O$7:$O$1455,MATCH(B344,Historical!$B$7:$B$1455,0)))^(1/10)-1)*100)</f>
        <v>10.645376106020565</v>
      </c>
      <c r="W344" s="825" t="str">
        <f>IF(OR(U344&lt;=0,U344="n/a",V344&lt;=0,V344="n/a"),"n/a",U344/V344)</f>
        <v>n/a</v>
      </c>
      <c r="X344" s="826" t="str">
        <f>IF(OR(AJ344&lt;=0,AJ344="n/a",U344&lt;=0,U344="n/a"),"n/a",U344/AJ344)</f>
        <v>n/a</v>
      </c>
      <c r="Y344" s="770"/>
      <c r="Z344" s="766">
        <f>IF(OR(AC344&lt;0.01,AC344="n/a"),"n/a",M344/AC344*100)</f>
        <v>24.096385542168672</v>
      </c>
      <c r="AA344" s="1042">
        <f>IF(OR(AC344&lt;0.01,AC344="n/a"),"n/a",I344/AC344)</f>
        <v>11.785542168674697</v>
      </c>
      <c r="AB344" s="1043">
        <v>8</v>
      </c>
      <c r="AC344" s="1021">
        <v>4.1500000000000004</v>
      </c>
      <c r="AD344" s="1021">
        <v>0.98</v>
      </c>
      <c r="AE344" s="1021">
        <v>0.63</v>
      </c>
      <c r="AF344" s="1021">
        <v>1.28</v>
      </c>
      <c r="AG344" s="1021">
        <v>13.200000000000001</v>
      </c>
      <c r="AH344" s="1021">
        <v>5.8999999999999995</v>
      </c>
      <c r="AI344" s="1021">
        <v>5.07</v>
      </c>
      <c r="AJ344" s="1021">
        <v>62.5</v>
      </c>
      <c r="AK344" s="1021">
        <v>12</v>
      </c>
      <c r="AL344" s="1034">
        <v>1590</v>
      </c>
      <c r="AM344" s="1028">
        <v>0.6</v>
      </c>
      <c r="AN344" s="1021">
        <v>0.37</v>
      </c>
      <c r="AO344" s="868" t="str">
        <f>IF(U344="n/a","n/a",IF(AA344&lt;0,"n/a",IF(AA344="n/a","n/a",J344+U344-AA344)))</f>
        <v>n/a</v>
      </c>
      <c r="AP344" s="869" t="str">
        <f>IF(U344="n/a","n/a",J344+U344)</f>
        <v>n/a</v>
      </c>
      <c r="AQ344" s="1044">
        <f>IF(OR(AC344&lt;0.01,AF344="n/a"),"n/a",(I344/SQRT(22.5*AC344*(I344/AF344))-1)*100)</f>
        <v>-18.117987388618161</v>
      </c>
      <c r="AR344" s="766">
        <f>INDEX(Historical!$C$7:$C$1455,MATCH(B344,Historical!$B$7:$B$1455,0))*IF(AH344="n/a",1.03,IF(AH344&lt;0,1.01,IF(AH344&gt;10,1.1,(1+AH344/100))))</f>
        <v>0.93191999999999997</v>
      </c>
      <c r="AS344" s="1042">
        <f>IF($AI344="n/a",1.03*AR344,IF($AI344&lt;0,1.01*AR344,IF($AI344&gt;10,1.1*AR344,(1+$AI344/100)*AR344)))</f>
        <v>0.97916834399999997</v>
      </c>
      <c r="AT344" s="1042">
        <f>IF($AK344="n/a",1.03*AS344,IF($AK344&lt;0,1.01*AS344,IF($AK344&gt;10,1.1*AS344,(1+$AK344/100)*AS344)))</f>
        <v>1.0770851784</v>
      </c>
      <c r="AU344" s="1042">
        <f>IF($AK344="n/a",1.03*AT344,IF($AK344&lt;0,1.01*AT344,IF($AK344&gt;10,1.1*AT344,(1+$AK344/100)*AT344)))</f>
        <v>1.1847936962400001</v>
      </c>
      <c r="AV344" s="1042">
        <f>IF($AK344="n/a",1.03*AU344,IF($AK344&lt;0,1.01*AU344,IF($AK344&gt;10,1.1*AU344,(1+$AK344/100)*AU344)))</f>
        <v>1.3032730658640002</v>
      </c>
      <c r="AW344" s="766">
        <f>SUM(AR344:AV344)</f>
        <v>5.4762402845040006</v>
      </c>
      <c r="AX344" s="877">
        <f>AW344/I344*100</f>
        <v>11.19656570129626</v>
      </c>
      <c r="AY344" s="1212">
        <v>1.85</v>
      </c>
      <c r="AZ344" s="1028">
        <v>13.61</v>
      </c>
      <c r="BA344" s="1028">
        <v>-24.6</v>
      </c>
      <c r="BB344" s="1028">
        <v>-9.2299999999999986</v>
      </c>
      <c r="BC344" s="1028">
        <v>-6.83</v>
      </c>
      <c r="BE344" s="721">
        <v>2014</v>
      </c>
      <c r="BF344" s="1057">
        <f>IF(BE344&gt;2008,0,IF(BE344&gt;2001,1,IF(BE344&gt;1990,2,IF(BE344&gt;1980,3,IF(BE344&gt;1973,4,IF(BE344&gt;1970,5,IF(BE344&gt;1960,6,IF(BE344&gt;1958,7,IF(BE344&gt;1953,8,9)))))))))</f>
        <v>0</v>
      </c>
    </row>
    <row r="345" spans="1:58" ht="11.25" customHeight="1" x14ac:dyDescent="0.2">
      <c r="A345" s="1027" t="s">
        <v>1267</v>
      </c>
      <c r="B345" s="1031" t="s">
        <v>1268</v>
      </c>
      <c r="C345" s="1181" t="s">
        <v>113</v>
      </c>
      <c r="D345" s="1181" t="s">
        <v>1236</v>
      </c>
      <c r="E345" s="857">
        <v>8</v>
      </c>
      <c r="F345" s="1245">
        <v>550</v>
      </c>
      <c r="G345" s="1182" t="s">
        <v>107</v>
      </c>
      <c r="H345" s="1182" t="s">
        <v>107</v>
      </c>
      <c r="I345" s="1021">
        <v>12.16</v>
      </c>
      <c r="J345" s="766">
        <f>(M345/I345)*100</f>
        <v>2.3848684210526314</v>
      </c>
      <c r="K345" s="1033">
        <v>7.2499999999999995E-2</v>
      </c>
      <c r="L345" s="1043">
        <v>4</v>
      </c>
      <c r="M345" s="756">
        <f>K345*L345</f>
        <v>0.28999999999999998</v>
      </c>
      <c r="N345" s="1026" t="s">
        <v>718</v>
      </c>
      <c r="O345" s="860">
        <v>7.0000000000000007E-2</v>
      </c>
      <c r="P345" s="1016">
        <v>43432</v>
      </c>
      <c r="Q345" s="1016">
        <v>43454</v>
      </c>
      <c r="R345" s="756">
        <f>(K345-O345)/O345*100</f>
        <v>3.5714285714285547</v>
      </c>
      <c r="S345" s="824">
        <f>IF(INDEX(Historical!$D$7:$D$1455,MATCH(B345,Historical!$B$7:$B$1455,0))=0,"n/a",(INDEX(Historical!$C$7:$C$1455,MATCH(B345,Historical!$B$7:$B$1455,0))/INDEX(Historical!$D$7:$D$1455,MATCH(B345,Historical!$B$7:$B$1455,0))-1)*100)</f>
        <v>19.047619047619047</v>
      </c>
      <c r="T345" s="824">
        <f>IF(INDEX(Historical!$F$7:$F$1455,MATCH(B345,Historical!$B$7:$B$1455,0))=0,"n/a",((INDEX(Historical!$C$7:$C$1455,MATCH(B345,Historical!$B$7:$B$1455,0))/INDEX(Historical!$F$7:$F$1455,MATCH(B345,Historical!$B$7:$B$1455,0)))^(1/3)-1)*100)</f>
        <v>24.355658659858115</v>
      </c>
      <c r="U345" s="824">
        <f>IF(INDEX(Historical!$I$7:$I$1455,MATCH(B345,Historical!$B$7:$B$1455,0))=0,"n/a",((INDEX(Historical!$C$7:$C$1455,MATCH(B345,Historical!$B$7:$B$1455,0))/INDEX(Historical!$I$7:$I$1455,MATCH(B345,Historical!$B$7:$B$1455,0)))^(1/5)-1)*100)</f>
        <v>24.080694774776745</v>
      </c>
      <c r="V345" s="824" t="str">
        <f>IF(INDEX(Historical!$O$7:$O$1455,MATCH(B345,Historical!$B$7:$B$1455,0))=0,"n/a",((INDEX(Historical!$C$7:$C$1455,MATCH(B345,Historical!$B$7:$B$1455,0))/INDEX(Historical!$O$7:$O$1455,MATCH(B345,Historical!$B$7:$B$1455,0)))^(1/10)-1)*100)</f>
        <v>n/a</v>
      </c>
      <c r="W345" s="825" t="str">
        <f>IF(OR(U345&lt;=0,U345="n/a",V345&lt;=0,V345="n/a"),"n/a",U345/V345)</f>
        <v>n/a</v>
      </c>
      <c r="X345" s="826">
        <f>IF(OR(AJ345&lt;=0,AJ345="n/a",U345&lt;=0,U345="n/a"),"n/a",U345/AJ345)</f>
        <v>1.2040347387388373</v>
      </c>
      <c r="Y345" s="778"/>
      <c r="Z345" s="766">
        <f>IF(OR(AC345&lt;0.01,AC345="n/a"),"n/a",M345/AC345*100)</f>
        <v>96.666666666666671</v>
      </c>
      <c r="AA345" s="1042">
        <f>IF(OR(AC345&lt;0.01,AC345="n/a"),"n/a",I345/AC345)</f>
        <v>40.533333333333339</v>
      </c>
      <c r="AB345" s="1043">
        <v>9</v>
      </c>
      <c r="AC345" s="1021">
        <v>0.3</v>
      </c>
      <c r="AD345" s="1021">
        <v>7.71</v>
      </c>
      <c r="AE345" s="1021">
        <v>0.28999999999999998</v>
      </c>
      <c r="AF345" s="1021">
        <v>1.03</v>
      </c>
      <c r="AG345" s="1021">
        <v>27.200000000000003</v>
      </c>
      <c r="AH345" s="1023">
        <v>-27.800000000000004</v>
      </c>
      <c r="AI345" s="1023">
        <v>35.82</v>
      </c>
      <c r="AJ345" s="1021">
        <v>20</v>
      </c>
      <c r="AK345" s="1021">
        <v>5.21</v>
      </c>
      <c r="AL345" s="1034">
        <v>582.59</v>
      </c>
      <c r="AM345" s="1028">
        <v>11.799999999999999</v>
      </c>
      <c r="AN345" s="1021">
        <v>2.36</v>
      </c>
      <c r="AO345" s="868">
        <f>IF(U345="n/a","n/a",IF(AA345&lt;0,"n/a",IF(AA345="n/a","n/a",J345+U345-AA345)))</f>
        <v>-14.067770137503963</v>
      </c>
      <c r="AP345" s="869">
        <f>IF(U345="n/a","n/a",J345+U345)</f>
        <v>26.465563195829375</v>
      </c>
      <c r="AQ345" s="1044">
        <f>IF(OR(AC345&lt;0.01,AF345="n/a"),"n/a",(I345/SQRT(22.5*AC345*(I345/AF345))-1)*100)</f>
        <v>36.217690698599256</v>
      </c>
      <c r="AR345" s="766">
        <f>INDEX(Historical!$C$7:$C$1455,MATCH(B345,Historical!$B$7:$B$1455,0))*IF(AH345="n/a",1.03,IF(AH345&lt;0,1.01,IF(AH345&gt;10,1.1,(1+AH345/100))))</f>
        <v>0.2525</v>
      </c>
      <c r="AS345" s="1042">
        <f>IF($AI345="n/a",1.03*AR345,IF($AI345&lt;0,1.01*AR345,IF($AI345&gt;10,1.1*AR345,(1+$AI345/100)*AR345)))</f>
        <v>0.27775000000000005</v>
      </c>
      <c r="AT345" s="1042">
        <f>IF($AK345="n/a",1.03*AS345,IF($AK345&lt;0,1.01*AS345,IF($AK345&gt;10,1.1*AS345,(1+$AK345/100)*AS345)))</f>
        <v>0.29222077500000004</v>
      </c>
      <c r="AU345" s="1042">
        <f>IF($AK345="n/a",1.03*AT345,IF($AK345&lt;0,1.01*AT345,IF($AK345&gt;10,1.1*AT345,(1+$AK345/100)*AT345)))</f>
        <v>0.30744547737750005</v>
      </c>
      <c r="AV345" s="1042">
        <f>IF($AK345="n/a",1.03*AU345,IF($AK345&lt;0,1.01*AU345,IF($AK345&gt;10,1.1*AU345,(1+$AK345/100)*AU345)))</f>
        <v>0.32346338674886782</v>
      </c>
      <c r="AW345" s="766">
        <f>SUM(AR345:AV345)</f>
        <v>1.4533796391263683</v>
      </c>
      <c r="AX345" s="877">
        <f>AW345/I345*100</f>
        <v>11.952135190183949</v>
      </c>
      <c r="AY345" s="1212">
        <v>1.53</v>
      </c>
      <c r="AZ345" s="1028">
        <v>19.809999999999999</v>
      </c>
      <c r="BA345" s="1028">
        <v>-48.370000000000005</v>
      </c>
      <c r="BB345" s="1028">
        <v>-13.5</v>
      </c>
      <c r="BC345" s="1028">
        <v>-32.14</v>
      </c>
      <c r="BE345" s="721">
        <v>2012</v>
      </c>
      <c r="BF345" s="1057">
        <f>IF(BE345&gt;2008,0,IF(BE345&gt;2001,1,IF(BE345&gt;1990,2,IF(BE345&gt;1980,3,IF(BE345&gt;1973,4,IF(BE345&gt;1970,5,IF(BE345&gt;1960,6,IF(BE345&gt;1958,7,IF(BE345&gt;1953,8,9)))))))))</f>
        <v>0</v>
      </c>
    </row>
    <row r="346" spans="1:58" ht="11.25" customHeight="1" x14ac:dyDescent="0.2">
      <c r="A346" s="1019" t="s">
        <v>1269</v>
      </c>
      <c r="B346" s="1031" t="s">
        <v>1270</v>
      </c>
      <c r="C346" s="1181" t="s">
        <v>248</v>
      </c>
      <c r="D346" s="1181" t="s">
        <v>4412</v>
      </c>
      <c r="E346" s="857">
        <v>9</v>
      </c>
      <c r="F346" s="1245">
        <v>346</v>
      </c>
      <c r="G346" s="1245" t="s">
        <v>107</v>
      </c>
      <c r="H346" s="1245" t="s">
        <v>107</v>
      </c>
      <c r="I346" s="1030">
        <v>56.2</v>
      </c>
      <c r="J346" s="766">
        <f>(M346/I346)*100</f>
        <v>1.8505338078291813</v>
      </c>
      <c r="K346" s="1033">
        <v>0.26</v>
      </c>
      <c r="L346" s="1043">
        <v>4</v>
      </c>
      <c r="M346" s="756">
        <f>K346*L346</f>
        <v>1.04</v>
      </c>
      <c r="N346" s="1026" t="s">
        <v>150</v>
      </c>
      <c r="O346" s="860">
        <v>0.25</v>
      </c>
      <c r="P346" s="1016">
        <v>43159</v>
      </c>
      <c r="Q346" s="1016">
        <v>43174</v>
      </c>
      <c r="R346" s="756">
        <f>(K346-O346)/O346*100</f>
        <v>4.0000000000000036</v>
      </c>
      <c r="S346" s="824">
        <f>IF(INDEX(Historical!$D$7:$D$1455,MATCH(B346,Historical!$B$7:$B$1455,0))=0,"n/a",(INDEX(Historical!$C$7:$C$1455,MATCH(B346,Historical!$B$7:$B$1455,0))/INDEX(Historical!$D$7:$D$1455,MATCH(B346,Historical!$B$7:$B$1455,0))-1)*100)</f>
        <v>6.5934065934065922</v>
      </c>
      <c r="T346" s="824">
        <f>IF(INDEX(Historical!$F$7:$F$1455,MATCH(B346,Historical!$B$7:$B$1455,0))=0,"n/a",((INDEX(Historical!$C$7:$C$1455,MATCH(B346,Historical!$B$7:$B$1455,0))/INDEX(Historical!$F$7:$F$1455,MATCH(B346,Historical!$B$7:$B$1455,0)))^(1/3)-1)*100)</f>
        <v>11.487086138406234</v>
      </c>
      <c r="U346" s="824">
        <f>IF(INDEX(Historical!$I$7:$I$1455,MATCH(B346,Historical!$B$7:$B$1455,0))=0,"n/a",((INDEX(Historical!$C$7:$C$1455,MATCH(B346,Historical!$B$7:$B$1455,0))/INDEX(Historical!$I$7:$I$1455,MATCH(B346,Historical!$B$7:$B$1455,0)))^(1/5)-1)*100)</f>
        <v>10.454634915180328</v>
      </c>
      <c r="V346" s="824">
        <f>IF(INDEX(Historical!$O$7:$O$1455,MATCH(B346,Historical!$B$7:$B$1455,0))=0,"n/a",((INDEX(Historical!$C$7:$C$1455,MATCH(B346,Historical!$B$7:$B$1455,0))/INDEX(Historical!$O$7:$O$1455,MATCH(B346,Historical!$B$7:$B$1455,0)))^(1/10)-1)*100)</f>
        <v>5.6472922994543762</v>
      </c>
      <c r="W346" s="825">
        <f>IF(OR(U346&lt;=0,U346="n/a",V346&lt;=0,V346="n/a"),"n/a",U346/V346)</f>
        <v>1.8512650595738462</v>
      </c>
      <c r="X346" s="826">
        <f>IF(OR(AJ346&lt;=0,AJ346="n/a",U346&lt;=0,U346="n/a"),"n/a",U346/AJ346)</f>
        <v>1.136373360345688</v>
      </c>
      <c r="Y346" s="1032"/>
      <c r="Z346" s="766">
        <f>IF(OR(AC346&lt;0.01,AC346="n/a"),"n/a",M346/AC346*100)</f>
        <v>13.350449293966623</v>
      </c>
      <c r="AA346" s="1042">
        <f>IF(OR(AC346&lt;0.01,AC346="n/a"),"n/a",I346/AC346)</f>
        <v>7.2143774069319644</v>
      </c>
      <c r="AB346" s="1043">
        <v>12</v>
      </c>
      <c r="AC346" s="1021">
        <v>7.79</v>
      </c>
      <c r="AD346" s="1021" t="s">
        <v>138</v>
      </c>
      <c r="AE346" s="1021">
        <v>0.09</v>
      </c>
      <c r="AF346" s="1021">
        <v>0.94</v>
      </c>
      <c r="AG346" s="1021">
        <v>19.8</v>
      </c>
      <c r="AH346" s="1021">
        <v>-2.4</v>
      </c>
      <c r="AI346" s="1021">
        <v>1.92</v>
      </c>
      <c r="AJ346" s="1021">
        <v>9.1999999999999993</v>
      </c>
      <c r="AK346" s="1021">
        <v>-3</v>
      </c>
      <c r="AL346" s="1034">
        <v>1070</v>
      </c>
      <c r="AM346" s="1029">
        <v>1.7000000000000002</v>
      </c>
      <c r="AN346" s="1021">
        <v>2.5299999999999998</v>
      </c>
      <c r="AO346" s="868">
        <f>IF(U346="n/a","n/a",IF(AA346&lt;0,"n/a",IF(AA346="n/a","n/a",J346+U346-AA346)))</f>
        <v>5.0907913160775458</v>
      </c>
      <c r="AP346" s="869">
        <f>IF(U346="n/a","n/a",J346+U346)</f>
        <v>12.30516872300951</v>
      </c>
      <c r="AQ346" s="1044">
        <f>IF(OR(AC346&lt;0.01,AF346="n/a"),"n/a",(I346/SQRT(22.5*AC346*(I346/AF346))-1)*100)</f>
        <v>-45.100031319514919</v>
      </c>
      <c r="AR346" s="766">
        <f>INDEX(Historical!$C$7:$C$1455,MATCH(B346,Historical!$B$7:$B$1455,0))*IF(AH346="n/a",1.03,IF(AH346&lt;0,1.01,IF(AH346&gt;10,1.1,(1+AH346/100))))</f>
        <v>0.97970000000000002</v>
      </c>
      <c r="AS346" s="1042">
        <f>IF($AI346="n/a",1.03*AR346,IF($AI346&lt;0,1.01*AR346,IF($AI346&gt;10,1.1*AR346,(1+$AI346/100)*AR346)))</f>
        <v>0.9985102400000001</v>
      </c>
      <c r="AT346" s="1042">
        <f>IF($AK346="n/a",1.03*AS346,IF($AK346&lt;0,1.01*AS346,IF($AK346&gt;10,1.1*AS346,(1+$AK346/100)*AS346)))</f>
        <v>1.0084953424</v>
      </c>
      <c r="AU346" s="1042">
        <f>IF($AK346="n/a",1.03*AT346,IF($AK346&lt;0,1.01*AT346,IF($AK346&gt;10,1.1*AT346,(1+$AK346/100)*AT346)))</f>
        <v>1.018580295824</v>
      </c>
      <c r="AV346" s="1042">
        <f>IF($AK346="n/a",1.03*AU346,IF($AK346&lt;0,1.01*AU346,IF($AK346&gt;10,1.1*AU346,(1+$AK346/100)*AU346)))</f>
        <v>1.02876609878224</v>
      </c>
      <c r="AW346" s="766">
        <f>SUM(AR346:AV346)</f>
        <v>5.0340519770062402</v>
      </c>
      <c r="AX346" s="877">
        <f>AW346/I346*100</f>
        <v>8.9573878594417078</v>
      </c>
      <c r="AY346" s="1212">
        <v>2.0299999999999998</v>
      </c>
      <c r="AZ346" s="1028">
        <v>7.23</v>
      </c>
      <c r="BA346" s="1028">
        <v>-33.07</v>
      </c>
      <c r="BB346" s="1028">
        <v>-4.62</v>
      </c>
      <c r="BC346" s="1028">
        <v>-16.78</v>
      </c>
      <c r="BE346" s="721">
        <v>2010</v>
      </c>
      <c r="BF346" s="1057">
        <f>IF(BE346&gt;2008,0,IF(BE346&gt;2001,1,IF(BE346&gt;1990,2,IF(BE346&gt;1980,3,IF(BE346&gt;1973,4,IF(BE346&gt;1970,5,IF(BE346&gt;1960,6,IF(BE346&gt;1958,7,IF(BE346&gt;1953,8,9)))))))))</f>
        <v>0</v>
      </c>
    </row>
    <row r="347" spans="1:58" ht="11.25" customHeight="1" x14ac:dyDescent="0.2">
      <c r="A347" s="1027" t="s">
        <v>1271</v>
      </c>
      <c r="B347" s="1031" t="s">
        <v>1272</v>
      </c>
      <c r="C347" s="1181" t="s">
        <v>109</v>
      </c>
      <c r="D347" s="1181" t="s">
        <v>4434</v>
      </c>
      <c r="E347" s="857">
        <v>6</v>
      </c>
      <c r="F347" s="1245">
        <v>673</v>
      </c>
      <c r="G347" s="1050" t="s">
        <v>107</v>
      </c>
      <c r="H347" s="1050" t="s">
        <v>107</v>
      </c>
      <c r="I347" s="1030">
        <v>25.61</v>
      </c>
      <c r="J347" s="766">
        <f>(M347/I347)*100</f>
        <v>2.5380710659898478</v>
      </c>
      <c r="K347" s="1033">
        <v>0.16250000000000001</v>
      </c>
      <c r="L347" s="1043">
        <v>4</v>
      </c>
      <c r="M347" s="756">
        <f>K347*L347</f>
        <v>0.65</v>
      </c>
      <c r="N347" s="1026" t="s">
        <v>1008</v>
      </c>
      <c r="O347" s="860">
        <v>0.125</v>
      </c>
      <c r="P347" s="1016">
        <v>43153</v>
      </c>
      <c r="Q347" s="1016">
        <v>43161</v>
      </c>
      <c r="R347" s="756">
        <f>(K347-O347)/O347*100</f>
        <v>30.000000000000004</v>
      </c>
      <c r="S347" s="824">
        <f>IF(INDEX(Historical!$D$7:$D$1455,MATCH(B347,Historical!$B$7:$B$1455,0))=0,"n/a",(INDEX(Historical!$C$7:$C$1455,MATCH(B347,Historical!$B$7:$B$1455,0))/INDEX(Historical!$D$7:$D$1455,MATCH(B347,Historical!$B$7:$B$1455,0))-1)*100)</f>
        <v>8.6956521739130377</v>
      </c>
      <c r="T347" s="824">
        <f>IF(INDEX(Historical!$F$7:$F$1455,MATCH(B347,Historical!$B$7:$B$1455,0))=0,"n/a",((INDEX(Historical!$C$7:$C$1455,MATCH(B347,Historical!$B$7:$B$1455,0))/INDEX(Historical!$F$7:$F$1455,MATCH(B347,Historical!$B$7:$B$1455,0)))^(1/3)-1)*100)</f>
        <v>35.72088082974534</v>
      </c>
      <c r="U347" s="824" t="str">
        <f>IF(INDEX(Historical!$I$7:$I$1455,MATCH(B347,Historical!$B$7:$B$1455,0))=0,"n/a",((INDEX(Historical!$C$7:$C$1455,MATCH(B347,Historical!$B$7:$B$1455,0))/INDEX(Historical!$I$7:$I$1455,MATCH(B347,Historical!$B$7:$B$1455,0)))^(1/5)-1)*100)</f>
        <v>n/a</v>
      </c>
      <c r="V347" s="824" t="str">
        <f>IF(INDEX(Historical!$O$7:$O$1455,MATCH(B347,Historical!$B$7:$B$1455,0))=0,"n/a",((INDEX(Historical!$C$7:$C$1455,MATCH(B347,Historical!$B$7:$B$1455,0))/INDEX(Historical!$O$7:$O$1455,MATCH(B347,Historical!$B$7:$B$1455,0)))^(1/10)-1)*100)</f>
        <v>n/a</v>
      </c>
      <c r="W347" s="825" t="str">
        <f>IF(OR(U347&lt;=0,U347="n/a",V347&lt;=0,V347="n/a"),"n/a",U347/V347)</f>
        <v>n/a</v>
      </c>
      <c r="X347" s="826" t="str">
        <f>IF(OR(AJ347&lt;=0,AJ347="n/a",U347&lt;=0,U347="n/a"),"n/a",U347/AJ347)</f>
        <v>n/a</v>
      </c>
      <c r="Y347" s="780"/>
      <c r="Z347" s="766">
        <f>IF(OR(AC347&lt;0.01,AC347="n/a"),"n/a",M347/AC347*100)</f>
        <v>36.72316384180791</v>
      </c>
      <c r="AA347" s="1042">
        <f>IF(OR(AC347&lt;0.01,AC347="n/a"),"n/a",I347/AC347)</f>
        <v>14.468926553672317</v>
      </c>
      <c r="AB347" s="1043">
        <v>12</v>
      </c>
      <c r="AC347" s="1021">
        <v>1.77</v>
      </c>
      <c r="AD347" s="1021">
        <v>1.45</v>
      </c>
      <c r="AE347" s="1021">
        <v>5.13</v>
      </c>
      <c r="AF347" s="1021">
        <v>1.73</v>
      </c>
      <c r="AG347" s="1021">
        <v>12.1</v>
      </c>
      <c r="AH347" s="1021">
        <v>33.1</v>
      </c>
      <c r="AI347" s="1021">
        <v>9.4700000000000006</v>
      </c>
      <c r="AJ347" s="1021">
        <v>14.099999999999998</v>
      </c>
      <c r="AK347" s="1021">
        <v>10</v>
      </c>
      <c r="AL347" s="1034">
        <v>757.03</v>
      </c>
      <c r="AM347" s="1028">
        <v>0.2</v>
      </c>
      <c r="AN347" s="1021">
        <v>0.15</v>
      </c>
      <c r="AO347" s="868" t="str">
        <f>IF(U347="n/a","n/a",IF(AA347&lt;0,"n/a",IF(AA347="n/a","n/a",J347+U347-AA347)))</f>
        <v>n/a</v>
      </c>
      <c r="AP347" s="869" t="str">
        <f>IF(U347="n/a","n/a",J347+U347)</f>
        <v>n/a</v>
      </c>
      <c r="AQ347" s="1044">
        <f>IF(OR(AC347&lt;0.01,AF347="n/a"),"n/a",(I347/SQRT(22.5*AC347*(I347/AF347))-1)*100)</f>
        <v>5.4751006696274418</v>
      </c>
      <c r="AR347" s="766">
        <f>INDEX(Historical!$C$7:$C$1455,MATCH(B347,Historical!$B$7:$B$1455,0))*IF(AH347="n/a",1.03,IF(AH347&lt;0,1.01,IF(AH347&gt;10,1.1,(1+AH347/100))))</f>
        <v>0.55000000000000004</v>
      </c>
      <c r="AS347" s="1042">
        <f>IF($AI347="n/a",1.03*AR347,IF($AI347&lt;0,1.01*AR347,IF($AI347&gt;10,1.1*AR347,(1+$AI347/100)*AR347)))</f>
        <v>0.60208500000000009</v>
      </c>
      <c r="AT347" s="1042">
        <f>IF($AK347="n/a",1.03*AS347,IF($AK347&lt;0,1.01*AS347,IF($AK347&gt;10,1.1*AS347,(1+$AK347/100)*AS347)))</f>
        <v>0.6622935000000002</v>
      </c>
      <c r="AU347" s="1042">
        <f>IF($AK347="n/a",1.03*AT347,IF($AK347&lt;0,1.01*AT347,IF($AK347&gt;10,1.1*AT347,(1+$AK347/100)*AT347)))</f>
        <v>0.72852285000000028</v>
      </c>
      <c r="AV347" s="1042">
        <f>IF($AK347="n/a",1.03*AU347,IF($AK347&lt;0,1.01*AU347,IF($AK347&gt;10,1.1*AU347,(1+$AK347/100)*AU347)))</f>
        <v>0.80137513500000035</v>
      </c>
      <c r="AW347" s="766">
        <f>SUM(AR347:AV347)</f>
        <v>3.3442764850000004</v>
      </c>
      <c r="AX347" s="877">
        <f>AW347/I347*100</f>
        <v>13.058479051151895</v>
      </c>
      <c r="AY347" s="1212">
        <v>0.91</v>
      </c>
      <c r="AZ347" s="1028">
        <v>7.9699999999999989</v>
      </c>
      <c r="BA347" s="1028">
        <v>-27.24</v>
      </c>
      <c r="BB347" s="1028">
        <v>-6.68</v>
      </c>
      <c r="BC347" s="1028">
        <v>-13.350000000000001</v>
      </c>
      <c r="BE347" s="721">
        <v>2013</v>
      </c>
      <c r="BF347" s="1057">
        <f>IF(BE347&gt;2008,0,IF(BE347&gt;2001,1,IF(BE347&gt;1990,2,IF(BE347&gt;1980,3,IF(BE347&gt;1973,4,IF(BE347&gt;1970,5,IF(BE347&gt;1960,6,IF(BE347&gt;1958,7,IF(BE347&gt;1953,8,9)))))))))</f>
        <v>0</v>
      </c>
    </row>
    <row r="348" spans="1:58" ht="11.25" customHeight="1" x14ac:dyDescent="0.2">
      <c r="A348" s="1036" t="s">
        <v>4018</v>
      </c>
      <c r="B348" s="1031" t="s">
        <v>4019</v>
      </c>
      <c r="C348" s="1181" t="s">
        <v>109</v>
      </c>
      <c r="D348" s="1181" t="s">
        <v>4426</v>
      </c>
      <c r="E348" s="857">
        <v>5</v>
      </c>
      <c r="F348" s="1245">
        <v>770</v>
      </c>
      <c r="G348" s="1245" t="s">
        <v>107</v>
      </c>
      <c r="H348" s="1245" t="s">
        <v>107</v>
      </c>
      <c r="I348" s="1030">
        <v>22.67</v>
      </c>
      <c r="J348" s="766">
        <f>(M348/I348)*100</f>
        <v>2.1173356859285395</v>
      </c>
      <c r="K348" s="1033">
        <v>0.12</v>
      </c>
      <c r="L348" s="1043">
        <v>4</v>
      </c>
      <c r="M348" s="756">
        <f>K348*L348</f>
        <v>0.48</v>
      </c>
      <c r="N348" s="1026" t="s">
        <v>242</v>
      </c>
      <c r="O348" s="860">
        <v>0.1</v>
      </c>
      <c r="P348" s="714">
        <v>43102</v>
      </c>
      <c r="Q348" s="714">
        <v>43113</v>
      </c>
      <c r="R348" s="756">
        <f>(K348-O348)/O348*100</f>
        <v>19.999999999999989</v>
      </c>
      <c r="S348" s="824">
        <f>IF(INDEX(Historical!$D$7:$D$1455,MATCH(B348,Historical!$B$7:$B$1455,0))=0,"n/a",(INDEX(Historical!$C$7:$C$1455,MATCH(B348,Historical!$B$7:$B$1455,0))/INDEX(Historical!$D$7:$D$1455,MATCH(B348,Historical!$B$7:$B$1455,0))-1)*100)</f>
        <v>25</v>
      </c>
      <c r="T348" s="824">
        <f>IF(INDEX(Historical!$F$7:$F$1455,MATCH(B348,Historical!$B$7:$B$1455,0))=0,"n/a",((INDEX(Historical!$C$7:$C$1455,MATCH(B348,Historical!$B$7:$B$1455,0))/INDEX(Historical!$F$7:$F$1455,MATCH(B348,Historical!$B$7:$B$1455,0)))^(1/3)-1)*100)</f>
        <v>38.672254870126935</v>
      </c>
      <c r="U348" s="824" t="str">
        <f>IF(INDEX(Historical!$I$7:$I$1455,MATCH(B348,Historical!$B$7:$B$1455,0))=0,"n/a",((INDEX(Historical!$C$7:$C$1455,MATCH(B348,Historical!$B$7:$B$1455,0))/INDEX(Historical!$I$7:$I$1455,MATCH(B348,Historical!$B$7:$B$1455,0)))^(1/5)-1)*100)</f>
        <v>n/a</v>
      </c>
      <c r="V348" s="824">
        <f>IF(INDEX(Historical!$O$7:$O$1455,MATCH(B348,Historical!$B$7:$B$1455,0))=0,"n/a",((INDEX(Historical!$C$7:$C$1455,MATCH(B348,Historical!$B$7:$B$1455,0))/INDEX(Historical!$O$7:$O$1455,MATCH(B348,Historical!$B$7:$B$1455,0)))^(1/10)-1)*100)</f>
        <v>-5.3062991636801504</v>
      </c>
      <c r="W348" s="825" t="str">
        <f>IF(OR(U348&lt;=0,U348="n/a",V348&lt;=0,V348="n/a"),"n/a",U348/V348)</f>
        <v>n/a</v>
      </c>
      <c r="X348" s="826" t="str">
        <f>IF(OR(AJ348&lt;=0,AJ348="n/a",U348&lt;=0,U348="n/a"),"n/a",U348/AJ348)</f>
        <v>n/a</v>
      </c>
      <c r="Y348" s="777"/>
      <c r="Z348" s="766">
        <f>IF(OR(AC348&lt;0.01,AC348="n/a"),"n/a",M348/AC348*100)</f>
        <v>33.802816901408448</v>
      </c>
      <c r="AA348" s="1042">
        <f>IF(OR(AC348&lt;0.01,AC348="n/a"),"n/a",I348/AC348)</f>
        <v>15.964788732394368</v>
      </c>
      <c r="AB348" s="1043">
        <v>12</v>
      </c>
      <c r="AC348" s="1021">
        <v>1.42</v>
      </c>
      <c r="AD348" s="1021" t="s">
        <v>138</v>
      </c>
      <c r="AE348" s="1021">
        <v>2.57</v>
      </c>
      <c r="AF348" s="1021">
        <v>1.27</v>
      </c>
      <c r="AG348" s="1021">
        <v>7.0000000000000009</v>
      </c>
      <c r="AH348" s="1021">
        <v>9.8000000000000007</v>
      </c>
      <c r="AI348" s="1021">
        <v>-4.5</v>
      </c>
      <c r="AJ348" s="1021">
        <v>35.6</v>
      </c>
      <c r="AK348" s="1021" t="s">
        <v>138</v>
      </c>
      <c r="AL348" s="1034">
        <v>101.79</v>
      </c>
      <c r="AM348" s="1028">
        <v>8.67</v>
      </c>
      <c r="AN348" s="1021">
        <v>0.34</v>
      </c>
      <c r="AO348" s="868" t="str">
        <f>IF(U348="n/a","n/a",IF(AA348&lt;0,"n/a",IF(AA348="n/a","n/a",J348+U348-AA348)))</f>
        <v>n/a</v>
      </c>
      <c r="AP348" s="869" t="str">
        <f>IF(U348="n/a","n/a",J348+U348)</f>
        <v>n/a</v>
      </c>
      <c r="AQ348" s="1044">
        <f>IF(OR(AC348&lt;0.01,AF348="n/a"),"n/a",(I348/SQRT(22.5*AC348*(I348/AF348))-1)*100)</f>
        <v>-5.0724681310565956</v>
      </c>
      <c r="AR348" s="766">
        <f>INDEX(Historical!$C$7:$C$1455,MATCH(B348,Historical!$B$7:$B$1455,0))*IF(AH348="n/a",1.03,IF(AH348&lt;0,1.01,IF(AH348&gt;10,1.1,(1+AH348/100))))</f>
        <v>0.43920000000000003</v>
      </c>
      <c r="AS348" s="1042">
        <f>IF($AI348="n/a",1.03*AR348,IF($AI348&lt;0,1.01*AR348,IF($AI348&gt;10,1.1*AR348,(1+$AI348/100)*AR348)))</f>
        <v>0.44359200000000004</v>
      </c>
      <c r="AT348" s="1042">
        <f>IF($AK348="n/a",1.03*AS348,IF($AK348&lt;0,1.01*AS348,IF($AK348&gt;10,1.1*AS348,(1+$AK348/100)*AS348)))</f>
        <v>0.45689976000000004</v>
      </c>
      <c r="AU348" s="1042">
        <f>IF($AK348="n/a",1.03*AT348,IF($AK348&lt;0,1.01*AT348,IF($AK348&gt;10,1.1*AT348,(1+$AK348/100)*AT348)))</f>
        <v>0.47060675280000008</v>
      </c>
      <c r="AV348" s="1042">
        <f>IF($AK348="n/a",1.03*AU348,IF($AK348&lt;0,1.01*AU348,IF($AK348&gt;10,1.1*AU348,(1+$AK348/100)*AU348)))</f>
        <v>0.48472495538400012</v>
      </c>
      <c r="AW348" s="766">
        <f>SUM(AR348:AV348)</f>
        <v>2.2950234681840005</v>
      </c>
      <c r="AX348" s="877">
        <f>AW348/I348*100</f>
        <v>10.123614769228057</v>
      </c>
      <c r="AY348" s="1212">
        <v>-0.03</v>
      </c>
      <c r="AZ348" s="1028">
        <v>11.07</v>
      </c>
      <c r="BA348" s="1028">
        <v>-17.239999999999998</v>
      </c>
      <c r="BB348" s="1028">
        <v>-6.81</v>
      </c>
      <c r="BC348" s="1028">
        <v>-3.9899999999999998</v>
      </c>
      <c r="BE348" s="721">
        <v>2014</v>
      </c>
      <c r="BF348" s="1057">
        <f>IF(BE348&gt;2008,0,IF(BE348&gt;2001,1,IF(BE348&gt;1990,2,IF(BE348&gt;1980,3,IF(BE348&gt;1973,4,IF(BE348&gt;1970,5,IF(BE348&gt;1960,6,IF(BE348&gt;1958,7,IF(BE348&gt;1953,8,9)))))))))</f>
        <v>0</v>
      </c>
    </row>
    <row r="349" spans="1:58" ht="11.25" customHeight="1" x14ac:dyDescent="0.2">
      <c r="A349" s="1019" t="s">
        <v>252</v>
      </c>
      <c r="B349" s="1031" t="s">
        <v>253</v>
      </c>
      <c r="C349" s="1181" t="s">
        <v>124</v>
      </c>
      <c r="D349" s="1181" t="s">
        <v>4262</v>
      </c>
      <c r="E349" s="857">
        <v>49</v>
      </c>
      <c r="F349" s="1245">
        <v>28</v>
      </c>
      <c r="G349" s="1088" t="s">
        <v>116</v>
      </c>
      <c r="H349" s="1088" t="s">
        <v>116</v>
      </c>
      <c r="I349" s="1021">
        <v>48.24</v>
      </c>
      <c r="J349" s="766">
        <f>(M349/I349)*100</f>
        <v>1.2852404643449418</v>
      </c>
      <c r="K349" s="1033">
        <v>0.155</v>
      </c>
      <c r="L349" s="1043">
        <v>4</v>
      </c>
      <c r="M349" s="756">
        <f>K349*L349</f>
        <v>0.62</v>
      </c>
      <c r="N349" s="1026" t="s">
        <v>702</v>
      </c>
      <c r="O349" s="860">
        <v>0.15</v>
      </c>
      <c r="P349" s="1016">
        <v>43215</v>
      </c>
      <c r="Q349" s="1016">
        <v>43230</v>
      </c>
      <c r="R349" s="756">
        <f>(K349-O349)/O349*100</f>
        <v>3.3333333333333366</v>
      </c>
      <c r="S349" s="824">
        <f>IF(INDEX(Historical!$D$7:$D$1455,MATCH(B349,Historical!$B$7:$B$1455,0))=0,"n/a",(INDEX(Historical!$C$7:$C$1455,MATCH(B349,Historical!$B$7:$B$1455,0))/INDEX(Historical!$D$7:$D$1455,MATCH(B349,Historical!$B$7:$B$1455,0))-1)*100)</f>
        <v>7.2727272727272529</v>
      </c>
      <c r="T349" s="824">
        <f>IF(INDEX(Historical!$F$7:$F$1455,MATCH(B349,Historical!$B$7:$B$1455,0))=0,"n/a",((INDEX(Historical!$C$7:$C$1455,MATCH(B349,Historical!$B$7:$B$1455,0))/INDEX(Historical!$F$7:$F$1455,MATCH(B349,Historical!$B$7:$B$1455,0)))^(1/3)-1)*100)</f>
        <v>8.6504159591211494</v>
      </c>
      <c r="U349" s="824">
        <f>IF(INDEX(Historical!$I$7:$I$1455,MATCH(B349,Historical!$B$7:$B$1455,0))=0,"n/a",((INDEX(Historical!$C$7:$C$1455,MATCH(B349,Historical!$B$7:$B$1455,0))/INDEX(Historical!$I$7:$I$1455,MATCH(B349,Historical!$B$7:$B$1455,0)))^(1/5)-1)*100)</f>
        <v>12.322720670278752</v>
      </c>
      <c r="V349" s="824">
        <f>IF(INDEX(Historical!$O$7:$O$1455,MATCH(B349,Historical!$B$7:$B$1455,0))=0,"n/a",((INDEX(Historical!$C$7:$C$1455,MATCH(B349,Historical!$B$7:$B$1455,0))/INDEX(Historical!$O$7:$O$1455,MATCH(B349,Historical!$B$7:$B$1455,0)))^(1/10)-1)*100)</f>
        <v>8.7079246387443696</v>
      </c>
      <c r="W349" s="825">
        <f>IF(OR(U349&lt;=0,U349="n/a",V349&lt;=0,V349="n/a"),"n/a",U349/V349)</f>
        <v>1.415115676983582</v>
      </c>
      <c r="X349" s="826" t="str">
        <f>IF(OR(AJ349&lt;=0,AJ349="n/a",U349&lt;=0,U349="n/a"),"n/a",U349/AJ349)</f>
        <v>n/a</v>
      </c>
      <c r="Y349" s="1031"/>
      <c r="Z349" s="766">
        <f>IF(OR(AC349&lt;0.01,AC349="n/a"),"n/a",M349/AC349*100)</f>
        <v>37.349397590361448</v>
      </c>
      <c r="AA349" s="1042">
        <f>IF(OR(AC349&lt;0.01,AC349="n/a"),"n/a",I349/AC349)</f>
        <v>29.060240963855424</v>
      </c>
      <c r="AB349" s="1043">
        <v>11</v>
      </c>
      <c r="AC349" s="1021">
        <v>1.66</v>
      </c>
      <c r="AD349" s="1021">
        <v>1.32</v>
      </c>
      <c r="AE349" s="1021">
        <v>0.83</v>
      </c>
      <c r="AF349" s="1021">
        <v>2.17</v>
      </c>
      <c r="AG349" s="1021" t="s">
        <v>138</v>
      </c>
      <c r="AH349" s="1021">
        <v>-53.400000000000006</v>
      </c>
      <c r="AI349" s="1021">
        <v>23.03</v>
      </c>
      <c r="AJ349" s="1021">
        <v>-3.4000000000000004</v>
      </c>
      <c r="AK349" s="1021">
        <v>22.009999999999998</v>
      </c>
      <c r="AL349" s="1034">
        <v>2440</v>
      </c>
      <c r="AM349" s="1028">
        <v>0.4</v>
      </c>
      <c r="AN349" s="1021">
        <v>2.1</v>
      </c>
      <c r="AO349" s="868">
        <f>IF(U349="n/a","n/a",IF(AA349&lt;0,"n/a",IF(AA349="n/a","n/a",J349+U349-AA349)))</f>
        <v>-15.452279829231731</v>
      </c>
      <c r="AP349" s="869">
        <f>IF(U349="n/a","n/a",J349+U349)</f>
        <v>13.607961134623693</v>
      </c>
      <c r="AQ349" s="1044">
        <f>IF(OR(AC349&lt;0.01,AF349="n/a"),"n/a",(I349/SQRT(22.5*AC349*(I349/AF349))-1)*100)</f>
        <v>67.412627814652112</v>
      </c>
      <c r="AR349" s="766">
        <f>INDEX(Historical!$C$7:$C$1455,MATCH(B349,Historical!$B$7:$B$1455,0))*IF(AH349="n/a",1.03,IF(AH349&lt;0,1.01,IF(AH349&gt;10,1.1,(1+AH349/100))))</f>
        <v>0.59589999999999999</v>
      </c>
      <c r="AS349" s="1042">
        <f>IF($AI349="n/a",1.03*AR349,IF($AI349&lt;0,1.01*AR349,IF($AI349&gt;10,1.1*AR349,(1+$AI349/100)*AR349)))</f>
        <v>0.65549000000000002</v>
      </c>
      <c r="AT349" s="1042">
        <f>IF($AK349="n/a",1.03*AS349,IF($AK349&lt;0,1.01*AS349,IF($AK349&gt;10,1.1*AS349,(1+$AK349/100)*AS349)))</f>
        <v>0.7210390000000001</v>
      </c>
      <c r="AU349" s="1042">
        <f>IF($AK349="n/a",1.03*AT349,IF($AK349&lt;0,1.01*AT349,IF($AK349&gt;10,1.1*AT349,(1+$AK349/100)*AT349)))</f>
        <v>0.79314290000000021</v>
      </c>
      <c r="AV349" s="1042">
        <f>IF($AK349="n/a",1.03*AU349,IF($AK349&lt;0,1.01*AU349,IF($AK349&gt;10,1.1*AU349,(1+$AK349/100)*AU349)))</f>
        <v>0.87245719000000033</v>
      </c>
      <c r="AW349" s="766">
        <f>SUM(AR349:AV349)</f>
        <v>3.6380290900000007</v>
      </c>
      <c r="AX349" s="877">
        <f>AW349/I349*100</f>
        <v>7.5415196724709794</v>
      </c>
      <c r="AY349" s="1212">
        <v>1.38</v>
      </c>
      <c r="AZ349" s="1028">
        <v>16.919999999999998</v>
      </c>
      <c r="BA349" s="1028">
        <v>-19.03</v>
      </c>
      <c r="BB349" s="1028">
        <v>0.43</v>
      </c>
      <c r="BC349" s="1028">
        <v>-7.46</v>
      </c>
      <c r="BE349" s="721">
        <v>1970</v>
      </c>
      <c r="BF349" s="1057">
        <f>IF(BE349&gt;2008,0,IF(BE349&gt;2001,1,IF(BE349&gt;1990,2,IF(BE349&gt;1980,3,IF(BE349&gt;1973,4,IF(BE349&gt;1970,5,IF(BE349&gt;1960,6,IF(BE349&gt;1958,7,IF(BE349&gt;1953,8,9)))))))))</f>
        <v>6</v>
      </c>
    </row>
    <row r="350" spans="1:58" ht="11.25" customHeight="1" x14ac:dyDescent="0.2">
      <c r="A350" s="1027" t="s">
        <v>1275</v>
      </c>
      <c r="B350" s="1031" t="s">
        <v>1276</v>
      </c>
      <c r="C350" s="1181" t="s">
        <v>109</v>
      </c>
      <c r="D350" s="1181" t="s">
        <v>4434</v>
      </c>
      <c r="E350" s="857">
        <v>6</v>
      </c>
      <c r="F350" s="1245">
        <v>669</v>
      </c>
      <c r="G350" s="1182" t="s">
        <v>107</v>
      </c>
      <c r="H350" s="1182" t="s">
        <v>107</v>
      </c>
      <c r="I350" s="1030">
        <v>22.44</v>
      </c>
      <c r="J350" s="766">
        <f>(M350/I350)*100</f>
        <v>4.2780748663101598</v>
      </c>
      <c r="K350" s="1033">
        <v>0.24</v>
      </c>
      <c r="L350" s="1043">
        <v>4</v>
      </c>
      <c r="M350" s="756">
        <f>K350*L350</f>
        <v>0.96</v>
      </c>
      <c r="N350" s="1026" t="s">
        <v>438</v>
      </c>
      <c r="O350" s="860">
        <v>0.21</v>
      </c>
      <c r="P350" s="1016">
        <v>43133</v>
      </c>
      <c r="Q350" s="1016">
        <v>43154</v>
      </c>
      <c r="R350" s="756">
        <f>(K350-O350)/O350*100</f>
        <v>14.285714285714285</v>
      </c>
      <c r="S350" s="824">
        <f>IF(INDEX(Historical!$D$7:$D$1455,MATCH(B350,Historical!$B$7:$B$1455,0))=0,"n/a",(INDEX(Historical!$C$7:$C$1455,MATCH(B350,Historical!$B$7:$B$1455,0))/INDEX(Historical!$D$7:$D$1455,MATCH(B350,Historical!$B$7:$B$1455,0))-1)*100)</f>
        <v>31.147540983606568</v>
      </c>
      <c r="T350" s="824">
        <f>IF(INDEX(Historical!$F$7:$F$1455,MATCH(B350,Historical!$B$7:$B$1455,0))=0,"n/a",((INDEX(Historical!$C$7:$C$1455,MATCH(B350,Historical!$B$7:$B$1455,0))/INDEX(Historical!$F$7:$F$1455,MATCH(B350,Historical!$B$7:$B$1455,0)))^(1/3)-1)*100)</f>
        <v>56.179333123816001</v>
      </c>
      <c r="U350" s="824" t="str">
        <f>IF(INDEX(Historical!$I$7:$I$1455,MATCH(B350,Historical!$B$7:$B$1455,0))=0,"n/a",((INDEX(Historical!$C$7:$C$1455,MATCH(B350,Historical!$B$7:$B$1455,0))/INDEX(Historical!$I$7:$I$1455,MATCH(B350,Historical!$B$7:$B$1455,0)))^(1/5)-1)*100)</f>
        <v>n/a</v>
      </c>
      <c r="V350" s="824">
        <f>IF(INDEX(Historical!$O$7:$O$1455,MATCH(B350,Historical!$B$7:$B$1455,0))=0,"n/a",((INDEX(Historical!$C$7:$C$1455,MATCH(B350,Historical!$B$7:$B$1455,0))/INDEX(Historical!$O$7:$O$1455,MATCH(B350,Historical!$B$7:$B$1455,0)))^(1/10)-1)*100)</f>
        <v>-6.696700846319259</v>
      </c>
      <c r="W350" s="825" t="str">
        <f>IF(OR(U350&lt;=0,U350="n/a",V350&lt;=0,V350="n/a"),"n/a",U350/V350)</f>
        <v>n/a</v>
      </c>
      <c r="X350" s="826" t="str">
        <f>IF(OR(AJ350&lt;=0,AJ350="n/a",U350&lt;=0,U350="n/a"),"n/a",U350/AJ350)</f>
        <v>n/a</v>
      </c>
      <c r="Y350" s="780"/>
      <c r="Z350" s="766">
        <f>IF(OR(AC350&lt;0.01,AC350="n/a"),"n/a",M350/AC350*100)</f>
        <v>50.261780104712038</v>
      </c>
      <c r="AA350" s="1042">
        <f>IF(OR(AC350&lt;0.01,AC350="n/a"),"n/a",I350/AC350)</f>
        <v>11.74869109947644</v>
      </c>
      <c r="AB350" s="1043">
        <v>12</v>
      </c>
      <c r="AC350" s="1021">
        <v>1.91</v>
      </c>
      <c r="AD350" s="1021">
        <v>1.47</v>
      </c>
      <c r="AE350" s="1021">
        <v>3.13</v>
      </c>
      <c r="AF350" s="1021">
        <v>1.27</v>
      </c>
      <c r="AG350" s="1021">
        <v>10.199999999999999</v>
      </c>
      <c r="AH350" s="1021">
        <v>2.4</v>
      </c>
      <c r="AI350" s="1021">
        <v>11.41</v>
      </c>
      <c r="AJ350" s="1021">
        <v>-8.7999999999999989</v>
      </c>
      <c r="AK350" s="1021">
        <v>8</v>
      </c>
      <c r="AL350" s="1034">
        <v>714.04</v>
      </c>
      <c r="AM350" s="1028">
        <v>1.7999999999999998</v>
      </c>
      <c r="AN350" s="1021">
        <v>0.21</v>
      </c>
      <c r="AO350" s="868" t="str">
        <f>IF(U350="n/a","n/a",IF(AA350&lt;0,"n/a",IF(AA350="n/a","n/a",J350+U350-AA350)))</f>
        <v>n/a</v>
      </c>
      <c r="AP350" s="869" t="str">
        <f>IF(U350="n/a","n/a",J350+U350)</f>
        <v>n/a</v>
      </c>
      <c r="AQ350" s="1044">
        <f>IF(OR(AC350&lt;0.01,AF350="n/a"),"n/a",(I350/SQRT(22.5*AC350*(I350/AF350))-1)*100)</f>
        <v>-18.566079422679348</v>
      </c>
      <c r="AR350" s="766">
        <f>INDEX(Historical!$C$7:$C$1455,MATCH(B350,Historical!$B$7:$B$1455,0))*IF(AH350="n/a",1.03,IF(AH350&lt;0,1.01,IF(AH350&gt;10,1.1,(1+AH350/100))))</f>
        <v>0.81920000000000004</v>
      </c>
      <c r="AS350" s="1042">
        <f>IF($AI350="n/a",1.03*AR350,IF($AI350&lt;0,1.01*AR350,IF($AI350&gt;10,1.1*AR350,(1+$AI350/100)*AR350)))</f>
        <v>0.90112000000000014</v>
      </c>
      <c r="AT350" s="1042">
        <f>IF($AK350="n/a",1.03*AS350,IF($AK350&lt;0,1.01*AS350,IF($AK350&gt;10,1.1*AS350,(1+$AK350/100)*AS350)))</f>
        <v>0.97320960000000023</v>
      </c>
      <c r="AU350" s="1042">
        <f>IF($AK350="n/a",1.03*AT350,IF($AK350&lt;0,1.01*AT350,IF($AK350&gt;10,1.1*AT350,(1+$AK350/100)*AT350)))</f>
        <v>1.0510663680000003</v>
      </c>
      <c r="AV350" s="1042">
        <f>IF($AK350="n/a",1.03*AU350,IF($AK350&lt;0,1.01*AU350,IF($AK350&gt;10,1.1*AU350,(1+$AK350/100)*AU350)))</f>
        <v>1.1351516774400003</v>
      </c>
      <c r="AW350" s="766">
        <f>SUM(AR350:AV350)</f>
        <v>4.8797476454400011</v>
      </c>
      <c r="AX350" s="877">
        <f>AW350/I350*100</f>
        <v>21.745755995721929</v>
      </c>
      <c r="AY350" s="1212">
        <v>0.84</v>
      </c>
      <c r="AZ350" s="1028">
        <v>27.79</v>
      </c>
      <c r="BA350" s="1028">
        <v>-32.21</v>
      </c>
      <c r="BB350" s="1028">
        <v>-0.08</v>
      </c>
      <c r="BC350" s="1028">
        <v>-17.580000000000002</v>
      </c>
      <c r="BE350" s="721">
        <v>2013</v>
      </c>
      <c r="BF350" s="1057">
        <f>IF(BE350&gt;2008,0,IF(BE350&gt;2001,1,IF(BE350&gt;1990,2,IF(BE350&gt;1980,3,IF(BE350&gt;1973,4,IF(BE350&gt;1970,5,IF(BE350&gt;1960,6,IF(BE350&gt;1958,7,IF(BE350&gt;1953,8,9)))))))))</f>
        <v>0</v>
      </c>
    </row>
    <row r="351" spans="1:58" ht="11.25" customHeight="1" x14ac:dyDescent="0.2">
      <c r="A351" s="1027" t="s">
        <v>610</v>
      </c>
      <c r="B351" s="1031" t="s">
        <v>611</v>
      </c>
      <c r="C351" s="1181" t="s">
        <v>109</v>
      </c>
      <c r="D351" s="1181" t="s">
        <v>119</v>
      </c>
      <c r="E351" s="857">
        <v>13</v>
      </c>
      <c r="F351" s="1245">
        <v>281</v>
      </c>
      <c r="G351" s="1187" t="s">
        <v>107</v>
      </c>
      <c r="H351" s="1187" t="s">
        <v>107</v>
      </c>
      <c r="I351" s="1030">
        <v>114.71</v>
      </c>
      <c r="J351" s="766">
        <f>(M351/I351)*100</f>
        <v>1.8830093278702817</v>
      </c>
      <c r="K351" s="1033">
        <v>0.54</v>
      </c>
      <c r="L351" s="1043">
        <v>4</v>
      </c>
      <c r="M351" s="756">
        <f>K351*L351</f>
        <v>2.16</v>
      </c>
      <c r="N351" s="1026" t="s">
        <v>153</v>
      </c>
      <c r="O351" s="860">
        <v>0.5</v>
      </c>
      <c r="P351" s="714">
        <v>43083</v>
      </c>
      <c r="Q351" s="714">
        <v>43098</v>
      </c>
      <c r="R351" s="756">
        <f>(K351-O351)/O351*100</f>
        <v>8.0000000000000071</v>
      </c>
      <c r="S351" s="824">
        <f>IF(INDEX(Historical!$D$7:$D$1455,MATCH(B351,Historical!$B$7:$B$1455,0))=0,"n/a",(INDEX(Historical!$C$7:$C$1455,MATCH(B351,Historical!$B$7:$B$1455,0))/INDEX(Historical!$D$7:$D$1455,MATCH(B351,Historical!$B$7:$B$1455,0))-1)*100)</f>
        <v>8.5106382978723527</v>
      </c>
      <c r="T351" s="824">
        <f>IF(INDEX(Historical!$F$7:$F$1455,MATCH(B351,Historical!$B$7:$B$1455,0))=0,"n/a",((INDEX(Historical!$C$7:$C$1455,MATCH(B351,Historical!$B$7:$B$1455,0))/INDEX(Historical!$F$7:$F$1455,MATCH(B351,Historical!$B$7:$B$1455,0)))^(1/3)-1)*100)</f>
        <v>10.30508318908543</v>
      </c>
      <c r="U351" s="824">
        <f>IF(INDEX(Historical!$I$7:$I$1455,MATCH(B351,Historical!$B$7:$B$1455,0))=0,"n/a",((INDEX(Historical!$C$7:$C$1455,MATCH(B351,Historical!$B$7:$B$1455,0))/INDEX(Historical!$I$7:$I$1455,MATCH(B351,Historical!$B$7:$B$1455,0)))^(1/5)-1)*100)</f>
        <v>10.64836761310486</v>
      </c>
      <c r="V351" s="824">
        <f>IF(INDEX(Historical!$O$7:$O$1455,MATCH(B351,Historical!$B$7:$B$1455,0))=0,"n/a",((INDEX(Historical!$C$7:$C$1455,MATCH(B351,Historical!$B$7:$B$1455,0))/INDEX(Historical!$O$7:$O$1455,MATCH(B351,Historical!$B$7:$B$1455,0)))^(1/10)-1)*100)</f>
        <v>17.694730182265459</v>
      </c>
      <c r="W351" s="825">
        <f>IF(OR(U351&lt;=0,U351="n/a",V351&lt;=0,V351="n/a"),"n/a",U351/V351)</f>
        <v>0.60178185840760567</v>
      </c>
      <c r="X351" s="826">
        <f>IF(OR(AJ351&lt;=0,AJ351="n/a",U351&lt;=0,U351="n/a"),"n/a",U351/AJ351)</f>
        <v>0.27444246425527985</v>
      </c>
      <c r="Y351" s="1032"/>
      <c r="Z351" s="766">
        <f>IF(OR(AC351&lt;0.01,AC351="n/a"),"n/a",M351/AC351*100)</f>
        <v>28.571428571428577</v>
      </c>
      <c r="AA351" s="1042">
        <f>IF(OR(AC351&lt;0.01,AC351="n/a"),"n/a",I351/AC351)</f>
        <v>15.173280423280422</v>
      </c>
      <c r="AB351" s="1043">
        <v>12</v>
      </c>
      <c r="AC351" s="1021">
        <v>7.56</v>
      </c>
      <c r="AD351" s="1021" t="s">
        <v>138</v>
      </c>
      <c r="AE351" s="1021">
        <v>1.03</v>
      </c>
      <c r="AF351" s="1021">
        <v>1.63</v>
      </c>
      <c r="AG351" s="1021">
        <v>11.3</v>
      </c>
      <c r="AH351" s="1021">
        <v>45</v>
      </c>
      <c r="AI351" s="1021">
        <v>13.58</v>
      </c>
      <c r="AJ351" s="1023">
        <v>38.800000000000004</v>
      </c>
      <c r="AK351" s="1023">
        <v>-1.0999999999999999</v>
      </c>
      <c r="AL351" s="1034">
        <v>4850</v>
      </c>
      <c r="AM351" s="1028">
        <v>0.2</v>
      </c>
      <c r="AN351" s="1021">
        <v>0.26</v>
      </c>
      <c r="AO351" s="868">
        <f>IF(U351="n/a","n/a",IF(AA351&lt;0,"n/a",IF(AA351="n/a","n/a",J351+U351-AA351)))</f>
        <v>-2.6419034823052812</v>
      </c>
      <c r="AP351" s="869">
        <f>IF(U351="n/a","n/a",J351+U351)</f>
        <v>12.531376940975141</v>
      </c>
      <c r="AQ351" s="1044">
        <f>IF(OR(AC351&lt;0.01,AF351="n/a"),"n/a",(I351/SQRT(22.5*AC351*(I351/AF351))-1)*100)</f>
        <v>4.8436870137785082</v>
      </c>
      <c r="AR351" s="766">
        <f>INDEX(Historical!$C$7:$C$1455,MATCH(B351,Historical!$B$7:$B$1455,0))*IF(AH351="n/a",1.03,IF(AH351&lt;0,1.01,IF(AH351&gt;10,1.1,(1+AH351/100))))</f>
        <v>2.2440000000000002</v>
      </c>
      <c r="AS351" s="1042">
        <f>IF($AI351="n/a",1.03*AR351,IF($AI351&lt;0,1.01*AR351,IF($AI351&gt;10,1.1*AR351,(1+$AI351/100)*AR351)))</f>
        <v>2.4684000000000004</v>
      </c>
      <c r="AT351" s="1042">
        <f>IF($AK351="n/a",1.03*AS351,IF($AK351&lt;0,1.01*AS351,IF($AK351&gt;10,1.1*AS351,(1+$AK351/100)*AS351)))</f>
        <v>2.4930840000000005</v>
      </c>
      <c r="AU351" s="1042">
        <f>IF($AK351="n/a",1.03*AT351,IF($AK351&lt;0,1.01*AT351,IF($AK351&gt;10,1.1*AT351,(1+$AK351/100)*AT351)))</f>
        <v>2.5180148400000006</v>
      </c>
      <c r="AV351" s="1042">
        <f>IF($AK351="n/a",1.03*AU351,IF($AK351&lt;0,1.01*AU351,IF($AK351&gt;10,1.1*AU351,(1+$AK351/100)*AU351)))</f>
        <v>2.5431949884000007</v>
      </c>
      <c r="AW351" s="766">
        <f>SUM(AR351:AV351)</f>
        <v>12.266693828400001</v>
      </c>
      <c r="AX351" s="877">
        <f>AW351/I351*100</f>
        <v>10.693656898613897</v>
      </c>
      <c r="AY351" s="1212">
        <v>0.98</v>
      </c>
      <c r="AZ351" s="1028">
        <v>12.67</v>
      </c>
      <c r="BA351" s="1028">
        <v>-12.73</v>
      </c>
      <c r="BB351" s="1028">
        <v>0.8</v>
      </c>
      <c r="BC351" s="1028">
        <v>-3.02</v>
      </c>
      <c r="BE351" s="721">
        <v>2006</v>
      </c>
      <c r="BF351" s="1057">
        <f>IF(BE351&gt;2008,0,IF(BE351&gt;2001,1,IF(BE351&gt;1990,2,IF(BE351&gt;1980,3,IF(BE351&gt;1973,4,IF(BE351&gt;1970,5,IF(BE351&gt;1960,6,IF(BE351&gt;1958,7,IF(BE351&gt;1953,8,9)))))))))</f>
        <v>1</v>
      </c>
    </row>
    <row r="352" spans="1:58" s="905" customFormat="1" ht="11.25" customHeight="1" x14ac:dyDescent="0.2">
      <c r="A352" s="760" t="s">
        <v>1279</v>
      </c>
      <c r="B352" s="914" t="s">
        <v>1280</v>
      </c>
      <c r="C352" s="1181" t="s">
        <v>248</v>
      </c>
      <c r="D352" s="1181" t="s">
        <v>4462</v>
      </c>
      <c r="E352" s="885">
        <v>8</v>
      </c>
      <c r="F352" s="1245">
        <v>433</v>
      </c>
      <c r="G352" s="1244" t="s">
        <v>116</v>
      </c>
      <c r="H352" s="1244" t="s">
        <v>116</v>
      </c>
      <c r="I352" s="898">
        <v>42.29</v>
      </c>
      <c r="J352" s="887">
        <f>(M352/I352)*100</f>
        <v>3.4996453062189645</v>
      </c>
      <c r="K352" s="912">
        <v>0.37</v>
      </c>
      <c r="L352" s="889">
        <v>4</v>
      </c>
      <c r="M352" s="890">
        <f>K352*L352</f>
        <v>1.48</v>
      </c>
      <c r="N352" s="891" t="s">
        <v>1008</v>
      </c>
      <c r="O352" s="913">
        <v>0.36499999999999999</v>
      </c>
      <c r="P352" s="893">
        <v>43144</v>
      </c>
      <c r="Q352" s="893">
        <v>43161</v>
      </c>
      <c r="R352" s="890">
        <f>(K352-O352)/O352*100</f>
        <v>1.3698630136986314</v>
      </c>
      <c r="S352" s="824">
        <f>IF(INDEX(Historical!$D$7:$D$1455,MATCH(B352,Historical!$B$7:$B$1455,0))=0,"n/a",(INDEX(Historical!$C$7:$C$1455,MATCH(B352,Historical!$B$7:$B$1455,0))/INDEX(Historical!$D$7:$D$1455,MATCH(B352,Historical!$B$7:$B$1455,0))-1)*100)</f>
        <v>4.2857142857142927</v>
      </c>
      <c r="T352" s="824">
        <f>IF(INDEX(Historical!$F$7:$F$1455,MATCH(B352,Historical!$B$7:$B$1455,0))=0,"n/a",((INDEX(Historical!$C$7:$C$1455,MATCH(B352,Historical!$B$7:$B$1455,0))/INDEX(Historical!$F$7:$F$1455,MATCH(B352,Historical!$B$7:$B$1455,0)))^(1/3)-1)*100)</f>
        <v>9.8972243146180148</v>
      </c>
      <c r="U352" s="824">
        <f>IF(INDEX(Historical!$I$7:$I$1455,MATCH(B352,Historical!$B$7:$B$1455,0))=0,"n/a",((INDEX(Historical!$C$7:$C$1455,MATCH(B352,Historical!$B$7:$B$1455,0))/INDEX(Historical!$I$7:$I$1455,MATCH(B352,Historical!$B$7:$B$1455,0)))^(1/5)-1)*100)</f>
        <v>18.684015949694064</v>
      </c>
      <c r="V352" s="824">
        <f>IF(INDEX(Historical!$O$7:$O$1455,MATCH(B352,Historical!$B$7:$B$1455,0))=0,"n/a",((INDEX(Historical!$C$7:$C$1455,MATCH(B352,Historical!$B$7:$B$1455,0))/INDEX(Historical!$O$7:$O$1455,MATCH(B352,Historical!$B$7:$B$1455,0)))^(1/10)-1)*100)</f>
        <v>3.2534802967586707</v>
      </c>
      <c r="W352" s="894">
        <f>IF(OR(U352&lt;=0,U352="n/a",V352&lt;=0,V352="n/a"),"n/a",U352/V352)</f>
        <v>5.7427782698755854</v>
      </c>
      <c r="X352" s="895">
        <f>IF(OR(AJ352&lt;=0,AJ352="n/a",U352&lt;=0,U352="n/a"),"n/a",U352/AJ352)</f>
        <v>4.5570770609009905</v>
      </c>
      <c r="Y352" s="911"/>
      <c r="Z352" s="887">
        <f>IF(OR(AC352&lt;0.01,AC352="n/a"),"n/a",M352/AC352*100)</f>
        <v>41.926345609065159</v>
      </c>
      <c r="AA352" s="897">
        <f>IF(OR(AC352&lt;0.01,AC352="n/a"),"n/a",I352/AC352)</f>
        <v>11.980169971671389</v>
      </c>
      <c r="AB352" s="889">
        <v>12</v>
      </c>
      <c r="AC352" s="898">
        <v>3.53</v>
      </c>
      <c r="AD352" s="898">
        <v>1.1299999999999999</v>
      </c>
      <c r="AE352" s="898">
        <v>1.19</v>
      </c>
      <c r="AF352" s="898">
        <v>3.26</v>
      </c>
      <c r="AG352" s="898">
        <v>26.5</v>
      </c>
      <c r="AH352" s="898">
        <v>-13.3</v>
      </c>
      <c r="AI352" s="898">
        <v>-2.2599999999999998</v>
      </c>
      <c r="AJ352" s="898">
        <v>4.1000000000000005</v>
      </c>
      <c r="AK352" s="898">
        <v>10.65</v>
      </c>
      <c r="AL352" s="899">
        <v>6920</v>
      </c>
      <c r="AM352" s="900">
        <v>0.57999999999999996</v>
      </c>
      <c r="AN352" s="898">
        <v>3.3</v>
      </c>
      <c r="AO352" s="901">
        <f>IF(U352="n/a","n/a",IF(AA352&lt;0,"n/a",IF(AA352="n/a","n/a",J352+U352-AA352)))</f>
        <v>10.203491284241641</v>
      </c>
      <c r="AP352" s="902">
        <f>IF(U352="n/a","n/a",J352+U352)</f>
        <v>22.18366125591303</v>
      </c>
      <c r="AQ352" s="903">
        <f>IF(OR(AC352&lt;0.01,AF352="n/a"),"n/a",(I352/SQRT(22.5*AC352*(I352/AF352))-1)*100)</f>
        <v>31.749516731390635</v>
      </c>
      <c r="AR352" s="766">
        <f>INDEX(Historical!$C$7:$C$1455,MATCH(B352,Historical!$B$7:$B$1455,0))*IF(AH352="n/a",1.03,IF(AH352&lt;0,1.01,IF(AH352&gt;10,1.1,(1+AH352/100))))</f>
        <v>1.4745999999999999</v>
      </c>
      <c r="AS352" s="897">
        <f>IF($AI352="n/a",1.03*AR352,IF($AI352&lt;0,1.01*AR352,IF($AI352&gt;10,1.1*AR352,(1+$AI352/100)*AR352)))</f>
        <v>1.4893459999999998</v>
      </c>
      <c r="AT352" s="897">
        <f>IF($AK352="n/a",1.03*AS352,IF($AK352&lt;0,1.01*AS352,IF($AK352&gt;10,1.1*AS352,(1+$AK352/100)*AS352)))</f>
        <v>1.6382805999999999</v>
      </c>
      <c r="AU352" s="897">
        <f>IF($AK352="n/a",1.03*AT352,IF($AK352&lt;0,1.01*AT352,IF($AK352&gt;10,1.1*AT352,(1+$AK352/100)*AT352)))</f>
        <v>1.80210866</v>
      </c>
      <c r="AV352" s="897">
        <f>IF($AK352="n/a",1.03*AU352,IF($AK352&lt;0,1.01*AU352,IF($AK352&gt;10,1.1*AU352,(1+$AK352/100)*AU352)))</f>
        <v>1.9823195260000002</v>
      </c>
      <c r="AW352" s="887">
        <f>SUM(AR352:AV352)</f>
        <v>8.3866547859999994</v>
      </c>
      <c r="AX352" s="904">
        <f>AW352/I352*100</f>
        <v>19.831295308583588</v>
      </c>
      <c r="AY352" s="1213">
        <v>1.02</v>
      </c>
      <c r="AZ352" s="900">
        <v>18.260000000000002</v>
      </c>
      <c r="BA352" s="900">
        <v>-25.15</v>
      </c>
      <c r="BB352" s="900">
        <v>2.27</v>
      </c>
      <c r="BC352" s="900">
        <v>-0.71000000000000008</v>
      </c>
      <c r="BD352" s="1079"/>
      <c r="BE352" s="721">
        <v>2011</v>
      </c>
      <c r="BF352" s="1057">
        <f>IF(BE352&gt;2008,0,IF(BE352&gt;2001,1,IF(BE352&gt;1990,2,IF(BE352&gt;1980,3,IF(BE352&gt;1973,4,IF(BE352&gt;1970,5,IF(BE352&gt;1960,6,IF(BE352&gt;1958,7,IF(BE352&gt;1953,8,9)))))))))</f>
        <v>0</v>
      </c>
    </row>
    <row r="353" spans="1:58" ht="11.25" customHeight="1" x14ac:dyDescent="0.2">
      <c r="A353" s="1027" t="s">
        <v>612</v>
      </c>
      <c r="B353" s="1031" t="s">
        <v>613</v>
      </c>
      <c r="C353" s="1181" t="s">
        <v>113</v>
      </c>
      <c r="D353" s="1181" t="s">
        <v>4440</v>
      </c>
      <c r="E353" s="857">
        <v>17</v>
      </c>
      <c r="F353" s="1245">
        <v>193</v>
      </c>
      <c r="G353" s="1245" t="s">
        <v>38</v>
      </c>
      <c r="H353" s="1245" t="s">
        <v>38</v>
      </c>
      <c r="I353" s="1030">
        <v>142.94999999999999</v>
      </c>
      <c r="J353" s="766">
        <f>(M353/I353)*100</f>
        <v>1.9167541098286118</v>
      </c>
      <c r="K353" s="1033">
        <v>0.68500000000000005</v>
      </c>
      <c r="L353" s="1043">
        <v>4</v>
      </c>
      <c r="M353" s="756">
        <f>K353*L353</f>
        <v>2.74</v>
      </c>
      <c r="N353" s="1026" t="s">
        <v>614</v>
      </c>
      <c r="O353" s="860">
        <v>0.56999999999999995</v>
      </c>
      <c r="P353" s="714">
        <v>43349</v>
      </c>
      <c r="Q353" s="714">
        <v>43364</v>
      </c>
      <c r="R353" s="756">
        <f>(K353-O353)/O353*100</f>
        <v>20.175438596491247</v>
      </c>
      <c r="S353" s="824">
        <f>IF(INDEX(Historical!$D$7:$D$1455,MATCH(B353,Historical!$B$7:$B$1455,0))=0,"n/a",(INDEX(Historical!$C$7:$C$1455,MATCH(B353,Historical!$B$7:$B$1455,0))/INDEX(Historical!$D$7:$D$1455,MATCH(B353,Historical!$B$7:$B$1455,0))-1)*100)</f>
        <v>6.7961165048543659</v>
      </c>
      <c r="T353" s="824">
        <f>IF(INDEX(Historical!$F$7:$F$1455,MATCH(B353,Historical!$B$7:$B$1455,0))=0,"n/a",((INDEX(Historical!$C$7:$C$1455,MATCH(B353,Historical!$B$7:$B$1455,0))/INDEX(Historical!$F$7:$F$1455,MATCH(B353,Historical!$B$7:$B$1455,0)))^(1/3)-1)*100)</f>
        <v>7.3167617520049522</v>
      </c>
      <c r="U353" s="824">
        <f>IF(INDEX(Historical!$I$7:$I$1455,MATCH(B353,Historical!$B$7:$B$1455,0))=0,"n/a",((INDEX(Historical!$C$7:$C$1455,MATCH(B353,Historical!$B$7:$B$1455,0))/INDEX(Historical!$I$7:$I$1455,MATCH(B353,Historical!$B$7:$B$1455,0)))^(1/5)-1)*100)</f>
        <v>9.4608784223157549</v>
      </c>
      <c r="V353" s="824">
        <f>IF(INDEX(Historical!$O$7:$O$1455,MATCH(B353,Historical!$B$7:$B$1455,0))=0,"n/a",((INDEX(Historical!$C$7:$C$1455,MATCH(B353,Historical!$B$7:$B$1455,0))/INDEX(Historical!$O$7:$O$1455,MATCH(B353,Historical!$B$7:$B$1455,0)))^(1/10)-1)*100)</f>
        <v>15.515944582245588</v>
      </c>
      <c r="W353" s="825">
        <f>IF(OR(U353&lt;=0,U353="n/a",V353&lt;=0,V353="n/a"),"n/a",U353/V353)</f>
        <v>0.60975201169135029</v>
      </c>
      <c r="X353" s="826">
        <f>IF(OR(AJ353&lt;=0,AJ353="n/a",U353&lt;=0,U353="n/a"),"n/a",U353/AJ353)</f>
        <v>1.4334664276235991</v>
      </c>
      <c r="Y353" s="1032"/>
      <c r="Z353" s="766">
        <f>IF(OR(AC353&lt;0.01,AC353="n/a"),"n/a",M353/AC353*100)</f>
        <v>44.552845528455286</v>
      </c>
      <c r="AA353" s="1042">
        <f>IF(OR(AC353&lt;0.01,AC353="n/a"),"n/a",I353/AC353)</f>
        <v>23.243902439024389</v>
      </c>
      <c r="AB353" s="1043">
        <v>6</v>
      </c>
      <c r="AC353" s="1021">
        <v>6.15</v>
      </c>
      <c r="AD353" s="1021">
        <v>1.37</v>
      </c>
      <c r="AE353" s="1021">
        <v>2.66</v>
      </c>
      <c r="AF353" s="1021">
        <v>5.2</v>
      </c>
      <c r="AG353" s="1021">
        <v>24.4</v>
      </c>
      <c r="AH353" s="1021">
        <v>12.2</v>
      </c>
      <c r="AI353" s="1021">
        <v>13.3</v>
      </c>
      <c r="AJ353" s="1021">
        <v>6.6000000000000005</v>
      </c>
      <c r="AK353" s="1021">
        <v>16.919999999999998</v>
      </c>
      <c r="AL353" s="1034">
        <v>16780</v>
      </c>
      <c r="AM353" s="1028">
        <v>0.4</v>
      </c>
      <c r="AN353" s="1021">
        <v>1.24</v>
      </c>
      <c r="AO353" s="868">
        <f>IF(U353="n/a","n/a",IF(AA353&lt;0,"n/a",IF(AA353="n/a","n/a",J353+U353-AA353)))</f>
        <v>-11.866269906880023</v>
      </c>
      <c r="AP353" s="869">
        <f>IF(U353="n/a","n/a",J353+U353)</f>
        <v>11.377632532144366</v>
      </c>
      <c r="AQ353" s="1044">
        <f>IF(OR(AC353&lt;0.01,AF353="n/a"),"n/a",(I353/SQRT(22.5*AC353*(I353/AF353))-1)*100)</f>
        <v>131.77411674389342</v>
      </c>
      <c r="AR353" s="766">
        <f>INDEX(Historical!$C$7:$C$1455,MATCH(B353,Historical!$B$7:$B$1455,0))*IF(AH353="n/a",1.03,IF(AH353&lt;0,1.01,IF(AH353&gt;10,1.1,(1+AH353/100))))</f>
        <v>2.4200000000000004</v>
      </c>
      <c r="AS353" s="1042">
        <f>IF($AI353="n/a",1.03*AR353,IF($AI353&lt;0,1.01*AR353,IF($AI353&gt;10,1.1*AR353,(1+$AI353/100)*AR353)))</f>
        <v>2.6620000000000008</v>
      </c>
      <c r="AT353" s="1042">
        <f>IF($AK353="n/a",1.03*AS353,IF($AK353&lt;0,1.01*AS353,IF($AK353&gt;10,1.1*AS353,(1+$AK353/100)*AS353)))</f>
        <v>2.9282000000000012</v>
      </c>
      <c r="AU353" s="1042">
        <f>IF($AK353="n/a",1.03*AT353,IF($AK353&lt;0,1.01*AT353,IF($AK353&gt;10,1.1*AT353,(1+$AK353/100)*AT353)))</f>
        <v>3.2210200000000015</v>
      </c>
      <c r="AV353" s="1042">
        <f>IF($AK353="n/a",1.03*AU353,IF($AK353&lt;0,1.01*AU353,IF($AK353&gt;10,1.1*AU353,(1+$AK353/100)*AU353)))</f>
        <v>3.5431220000000021</v>
      </c>
      <c r="AW353" s="766">
        <f>SUM(AR353:AV353)</f>
        <v>14.774342000000004</v>
      </c>
      <c r="AX353" s="877">
        <f>AW353/I353*100</f>
        <v>10.335321441063313</v>
      </c>
      <c r="AY353" s="1212">
        <v>1.28</v>
      </c>
      <c r="AZ353" s="1028">
        <v>3.53</v>
      </c>
      <c r="BA353" s="1028">
        <v>-18.55</v>
      </c>
      <c r="BB353" s="1028">
        <v>-9.4499999999999993</v>
      </c>
      <c r="BC353" s="1028">
        <v>-8.94</v>
      </c>
      <c r="BE353" s="721">
        <v>2002</v>
      </c>
      <c r="BF353" s="1057">
        <f>IF(BE353&gt;2008,0,IF(BE353&gt;2001,1,IF(BE353&gt;1990,2,IF(BE353&gt;1980,3,IF(BE353&gt;1973,4,IF(BE353&gt;1970,5,IF(BE353&gt;1960,6,IF(BE353&gt;1958,7,IF(BE353&gt;1953,8,9)))))))))</f>
        <v>1</v>
      </c>
    </row>
    <row r="354" spans="1:58" ht="11.25" customHeight="1" x14ac:dyDescent="0.2">
      <c r="A354" s="1027" t="s">
        <v>1281</v>
      </c>
      <c r="B354" s="1031" t="s">
        <v>1282</v>
      </c>
      <c r="C354" s="1181" t="s">
        <v>109</v>
      </c>
      <c r="D354" s="1181" t="s">
        <v>119</v>
      </c>
      <c r="E354" s="857">
        <v>8</v>
      </c>
      <c r="F354" s="1245">
        <v>526</v>
      </c>
      <c r="G354" s="1209" t="s">
        <v>38</v>
      </c>
      <c r="H354" s="1209" t="s">
        <v>38</v>
      </c>
      <c r="I354" s="1030">
        <v>44.19</v>
      </c>
      <c r="J354" s="766">
        <f>(M354/I354)*100</f>
        <v>2.7155465037338766</v>
      </c>
      <c r="K354" s="1033">
        <v>0.3</v>
      </c>
      <c r="L354" s="1043">
        <v>4</v>
      </c>
      <c r="M354" s="756">
        <f>K354*L354</f>
        <v>1.2</v>
      </c>
      <c r="N354" s="1026" t="s">
        <v>165</v>
      </c>
      <c r="O354" s="860">
        <v>0.25</v>
      </c>
      <c r="P354" s="1016">
        <v>43343</v>
      </c>
      <c r="Q354" s="1016">
        <v>43374</v>
      </c>
      <c r="R354" s="756">
        <f>(K354-O354)/O354*100</f>
        <v>19.999999999999996</v>
      </c>
      <c r="S354" s="824">
        <f>IF(INDEX(Historical!$D$7:$D$1455,MATCH(B354,Historical!$B$7:$B$1455,0))=0,"n/a",(INDEX(Historical!$C$7:$C$1455,MATCH(B354,Historical!$B$7:$B$1455,0))/INDEX(Historical!$D$7:$D$1455,MATCH(B354,Historical!$B$7:$B$1455,0))-1)*100)</f>
        <v>9.5238095238095344</v>
      </c>
      <c r="T354" s="824">
        <f>IF(INDEX(Historical!$F$7:$F$1455,MATCH(B354,Historical!$B$7:$B$1455,0))=0,"n/a",((INDEX(Historical!$C$7:$C$1455,MATCH(B354,Historical!$B$7:$B$1455,0))/INDEX(Historical!$F$7:$F$1455,MATCH(B354,Historical!$B$7:$B$1455,0)))^(1/3)-1)*100)</f>
        <v>13.452941227266413</v>
      </c>
      <c r="U354" s="824">
        <f>IF(INDEX(Historical!$I$7:$I$1455,MATCH(B354,Historical!$B$7:$B$1455,0))=0,"n/a",((INDEX(Historical!$C$7:$C$1455,MATCH(B354,Historical!$B$7:$B$1455,0))/INDEX(Historical!$I$7:$I$1455,MATCH(B354,Historical!$B$7:$B$1455,0)))^(1/5)-1)*100)</f>
        <v>18.126018804310839</v>
      </c>
      <c r="V354" s="824">
        <f>IF(INDEX(Historical!$O$7:$O$1455,MATCH(B354,Historical!$B$7:$B$1455,0))=0,"n/a",((INDEX(Historical!$C$7:$C$1455,MATCH(B354,Historical!$B$7:$B$1455,0))/INDEX(Historical!$O$7:$O$1455,MATCH(B354,Historical!$B$7:$B$1455,0)))^(1/10)-1)*100)</f>
        <v>-7.4714443101084882</v>
      </c>
      <c r="W354" s="825" t="str">
        <f>IF(OR(U354&lt;=0,U354="n/a",V354&lt;=0,V354="n/a"),"n/a",U354/V354)</f>
        <v>n/a</v>
      </c>
      <c r="X354" s="826">
        <f>IF(OR(AJ354&lt;=0,AJ354="n/a",U354&lt;=0,U354="n/a"),"n/a",U354/AJ354)</f>
        <v>0.54927329710032846</v>
      </c>
      <c r="Y354" s="777"/>
      <c r="Z354" s="766">
        <f>IF(OR(AC354&lt;0.01,AC354="n/a"),"n/a",M354/AC354*100)</f>
        <v>27.027027027027025</v>
      </c>
      <c r="AA354" s="1042">
        <f>IF(OR(AC354&lt;0.01,AC354="n/a"),"n/a",I354/AC354)</f>
        <v>9.9527027027027017</v>
      </c>
      <c r="AB354" s="1043">
        <v>12</v>
      </c>
      <c r="AC354" s="1021">
        <v>4.4400000000000004</v>
      </c>
      <c r="AD354" s="1021">
        <v>0.49</v>
      </c>
      <c r="AE354" s="1021">
        <v>0.85</v>
      </c>
      <c r="AF354" s="1021">
        <v>1.24</v>
      </c>
      <c r="AG354" s="1021" t="s">
        <v>138</v>
      </c>
      <c r="AH354" s="1021">
        <v>8.9</v>
      </c>
      <c r="AI354" s="1021">
        <v>5.99</v>
      </c>
      <c r="AJ354" s="1021">
        <v>33</v>
      </c>
      <c r="AK354" s="1021">
        <v>20.14</v>
      </c>
      <c r="AL354" s="1034">
        <v>15940</v>
      </c>
      <c r="AM354" s="1028">
        <v>0.2</v>
      </c>
      <c r="AN354" s="1021">
        <v>0.37</v>
      </c>
      <c r="AO354" s="868">
        <f>IF(U354="n/a","n/a",IF(AA354&lt;0,"n/a",IF(AA354="n/a","n/a",J354+U354-AA354)))</f>
        <v>10.888862605342013</v>
      </c>
      <c r="AP354" s="869">
        <f>IF(U354="n/a","n/a",J354+U354)</f>
        <v>20.841565308044714</v>
      </c>
      <c r="AQ354" s="1044">
        <f>IF(OR(AC354&lt;0.01,AF354="n/a"),"n/a",(I354/SQRT(22.5*AC354*(I354/AF354))-1)*100)</f>
        <v>-25.938910046873843</v>
      </c>
      <c r="AR354" s="766">
        <f>INDEX(Historical!$C$7:$C$1455,MATCH(B354,Historical!$B$7:$B$1455,0))*IF(AH354="n/a",1.03,IF(AH354&lt;0,1.01,IF(AH354&gt;10,1.1,(1+AH354/100))))</f>
        <v>1.0018800000000001</v>
      </c>
      <c r="AS354" s="1042">
        <f>IF($AI354="n/a",1.03*AR354,IF($AI354&lt;0,1.01*AR354,IF($AI354&gt;10,1.1*AR354,(1+$AI354/100)*AR354)))</f>
        <v>1.0618926120000001</v>
      </c>
      <c r="AT354" s="1042">
        <f>IF($AK354="n/a",1.03*AS354,IF($AK354&lt;0,1.01*AS354,IF($AK354&gt;10,1.1*AS354,(1+$AK354/100)*AS354)))</f>
        <v>1.1680818732000002</v>
      </c>
      <c r="AU354" s="1042">
        <f>IF($AK354="n/a",1.03*AT354,IF($AK354&lt;0,1.01*AT354,IF($AK354&gt;10,1.1*AT354,(1+$AK354/100)*AT354)))</f>
        <v>1.2848900605200004</v>
      </c>
      <c r="AV354" s="1042">
        <f>IF($AK354="n/a",1.03*AU354,IF($AK354&lt;0,1.01*AU354,IF($AK354&gt;10,1.1*AU354,(1+$AK354/100)*AU354)))</f>
        <v>1.4133790665720005</v>
      </c>
      <c r="AW354" s="766">
        <f>SUM(AR354:AV354)</f>
        <v>5.9301236122920011</v>
      </c>
      <c r="AX354" s="877">
        <f>AW354/I354*100</f>
        <v>13.419605368391041</v>
      </c>
      <c r="AY354" s="1212">
        <v>0.92</v>
      </c>
      <c r="AZ354" s="1028">
        <v>2.0299999999999998</v>
      </c>
      <c r="BA354" s="1028">
        <v>-25.35</v>
      </c>
      <c r="BB354" s="1028">
        <v>-5.46</v>
      </c>
      <c r="BC354" s="1028">
        <v>-13.15</v>
      </c>
      <c r="BE354" s="721">
        <v>2011</v>
      </c>
      <c r="BF354" s="1057">
        <f>IF(BE354&gt;2008,0,IF(BE354&gt;2001,1,IF(BE354&gt;1990,2,IF(BE354&gt;1980,3,IF(BE354&gt;1973,4,IF(BE354&gt;1970,5,IF(BE354&gt;1960,6,IF(BE354&gt;1958,7,IF(BE354&gt;1953,8,9)))))))))</f>
        <v>0</v>
      </c>
    </row>
    <row r="355" spans="1:58" ht="11.25" customHeight="1" x14ac:dyDescent="0.2">
      <c r="A355" s="1027" t="s">
        <v>615</v>
      </c>
      <c r="B355" s="1031" t="s">
        <v>616</v>
      </c>
      <c r="C355" s="1181" t="s">
        <v>248</v>
      </c>
      <c r="D355" s="1181" t="s">
        <v>4441</v>
      </c>
      <c r="E355" s="857">
        <v>15</v>
      </c>
      <c r="F355" s="1245">
        <v>238</v>
      </c>
      <c r="G355" s="1245" t="s">
        <v>116</v>
      </c>
      <c r="H355" s="1245" t="s">
        <v>116</v>
      </c>
      <c r="I355" s="1030">
        <v>91</v>
      </c>
      <c r="J355" s="766">
        <f>(M355/I355)*100</f>
        <v>2.7692307692307692</v>
      </c>
      <c r="K355" s="1033">
        <v>0.63</v>
      </c>
      <c r="L355" s="1043">
        <v>4</v>
      </c>
      <c r="M355" s="756">
        <f>K355*L355</f>
        <v>2.52</v>
      </c>
      <c r="N355" s="1026" t="s">
        <v>108</v>
      </c>
      <c r="O355" s="860">
        <v>0.56999999999999995</v>
      </c>
      <c r="P355" s="1016">
        <v>43220</v>
      </c>
      <c r="Q355" s="1016">
        <v>43235</v>
      </c>
      <c r="R355" s="756">
        <f>(K355-O355)/O355*100</f>
        <v>10.526315789473696</v>
      </c>
      <c r="S355" s="824">
        <f>IF(INDEX(Historical!$D$7:$D$1455,MATCH(B355,Historical!$B$7:$B$1455,0))=0,"n/a",(INDEX(Historical!$C$7:$C$1455,MATCH(B355,Historical!$B$7:$B$1455,0))/INDEX(Historical!$D$7:$D$1455,MATCH(B355,Historical!$B$7:$B$1455,0))-1)*100)</f>
        <v>11.557788944723612</v>
      </c>
      <c r="T355" s="824">
        <f>IF(INDEX(Historical!$F$7:$F$1455,MATCH(B355,Historical!$B$7:$B$1455,0))=0,"n/a",((INDEX(Historical!$C$7:$C$1455,MATCH(B355,Historical!$B$7:$B$1455,0))/INDEX(Historical!$F$7:$F$1455,MATCH(B355,Historical!$B$7:$B$1455,0)))^(1/3)-1)*100)</f>
        <v>9.5188201829122363</v>
      </c>
      <c r="U355" s="824">
        <f>IF(INDEX(Historical!$I$7:$I$1455,MATCH(B355,Historical!$B$7:$B$1455,0))=0,"n/a",((INDEX(Historical!$C$7:$C$1455,MATCH(B355,Historical!$B$7:$B$1455,0))/INDEX(Historical!$I$7:$I$1455,MATCH(B355,Historical!$B$7:$B$1455,0)))^(1/5)-1)*100)</f>
        <v>9.9752043443329441</v>
      </c>
      <c r="V355" s="824">
        <f>IF(INDEX(Historical!$O$7:$O$1455,MATCH(B355,Historical!$B$7:$B$1455,0))=0,"n/a",((INDEX(Historical!$C$7:$C$1455,MATCH(B355,Historical!$B$7:$B$1455,0))/INDEX(Historical!$O$7:$O$1455,MATCH(B355,Historical!$B$7:$B$1455,0)))^(1/10)-1)*100)</f>
        <v>13.977774396531363</v>
      </c>
      <c r="W355" s="825">
        <f>IF(OR(U355&lt;=0,U355="n/a",V355&lt;=0,V355="n/a"),"n/a",U355/V355)</f>
        <v>0.71364754225882543</v>
      </c>
      <c r="X355" s="826">
        <f>IF(OR(AJ355&lt;=0,AJ355="n/a",U355&lt;=0,U355="n/a"),"n/a",U355/AJ355)</f>
        <v>0.58334528329432422</v>
      </c>
      <c r="Y355" s="774"/>
      <c r="Z355" s="766">
        <f>IF(OR(AC355&lt;0.01,AC355="n/a"),"n/a",M355/AC355*100)</f>
        <v>57.403189066059234</v>
      </c>
      <c r="AA355" s="1042">
        <f>IF(OR(AC355&lt;0.01,AC355="n/a"),"n/a",I355/AC355)</f>
        <v>20.728929384965834</v>
      </c>
      <c r="AB355" s="1043">
        <v>12</v>
      </c>
      <c r="AC355" s="1021">
        <v>4.3899999999999997</v>
      </c>
      <c r="AD355" s="1021">
        <v>5.12</v>
      </c>
      <c r="AE355" s="1021">
        <v>2.36</v>
      </c>
      <c r="AF355" s="1021">
        <v>6.13</v>
      </c>
      <c r="AG355" s="1021">
        <v>11.700000000000001</v>
      </c>
      <c r="AH355" s="1021">
        <v>29.299999999999997</v>
      </c>
      <c r="AI355" s="1021">
        <v>16.350000000000001</v>
      </c>
      <c r="AJ355" s="1021">
        <v>17.100000000000001</v>
      </c>
      <c r="AK355" s="1021">
        <v>4.05</v>
      </c>
      <c r="AL355" s="1034">
        <v>11290</v>
      </c>
      <c r="AM355" s="1028">
        <v>0.4</v>
      </c>
      <c r="AN355" s="1021">
        <v>0.91</v>
      </c>
      <c r="AO355" s="868">
        <f>IF(U355="n/a","n/a",IF(AA355&lt;0,"n/a",IF(AA355="n/a","n/a",J355+U355-AA355)))</f>
        <v>-7.9844942714021201</v>
      </c>
      <c r="AP355" s="869">
        <f>IF(U355="n/a","n/a",J355+U355)</f>
        <v>12.744435113563714</v>
      </c>
      <c r="AQ355" s="1044">
        <f>IF(OR(AC355&lt;0.01,AF355="n/a"),"n/a",(I355/SQRT(22.5*AC355*(I355/AF355))-1)*100)</f>
        <v>137.64430668995914</v>
      </c>
      <c r="AR355" s="766">
        <f>INDEX(Historical!$C$7:$C$1455,MATCH(B355,Historical!$B$7:$B$1455,0))*IF(AH355="n/a",1.03,IF(AH355&lt;0,1.01,IF(AH355&gt;10,1.1,(1+AH355/100))))</f>
        <v>2.4419999999999997</v>
      </c>
      <c r="AS355" s="1042">
        <f>IF($AI355="n/a",1.03*AR355,IF($AI355&lt;0,1.01*AR355,IF($AI355&gt;10,1.1*AR355,(1+$AI355/100)*AR355)))</f>
        <v>2.6861999999999999</v>
      </c>
      <c r="AT355" s="1042">
        <f>IF($AK355="n/a",1.03*AS355,IF($AK355&lt;0,1.01*AS355,IF($AK355&gt;10,1.1*AS355,(1+$AK355/100)*AS355)))</f>
        <v>2.7949910999999998</v>
      </c>
      <c r="AU355" s="1042">
        <f>IF($AK355="n/a",1.03*AT355,IF($AK355&lt;0,1.01*AT355,IF($AK355&gt;10,1.1*AT355,(1+$AK355/100)*AT355)))</f>
        <v>2.9081882395499998</v>
      </c>
      <c r="AV355" s="1042">
        <f>IF($AK355="n/a",1.03*AU355,IF($AK355&lt;0,1.01*AU355,IF($AK355&gt;10,1.1*AU355,(1+$AK355/100)*AU355)))</f>
        <v>3.0259698632517749</v>
      </c>
      <c r="AW355" s="766">
        <f>SUM(AR355:AV355)</f>
        <v>13.857349202801775</v>
      </c>
      <c r="AX355" s="877">
        <f>AW355/I355*100</f>
        <v>15.227856266815138</v>
      </c>
      <c r="AY355" s="1212">
        <v>0.94</v>
      </c>
      <c r="AZ355" s="1028">
        <v>15.190000000000001</v>
      </c>
      <c r="BA355" s="1028">
        <v>-16.97</v>
      </c>
      <c r="BB355" s="1028">
        <v>-7.8100000000000005</v>
      </c>
      <c r="BC355" s="1028">
        <v>-3.5700000000000003</v>
      </c>
      <c r="BE355" s="721">
        <v>2004</v>
      </c>
      <c r="BF355" s="1057">
        <f>IF(BE355&gt;2008,0,IF(BE355&gt;2001,1,IF(BE355&gt;1990,2,IF(BE355&gt;1980,3,IF(BE355&gt;1973,4,IF(BE355&gt;1970,5,IF(BE355&gt;1960,6,IF(BE355&gt;1958,7,IF(BE355&gt;1953,8,9)))))))))</f>
        <v>1</v>
      </c>
    </row>
    <row r="356" spans="1:58" ht="11.25" customHeight="1" x14ac:dyDescent="0.2">
      <c r="A356" s="1027" t="s">
        <v>1283</v>
      </c>
      <c r="B356" s="1031" t="s">
        <v>1284</v>
      </c>
      <c r="C356" s="1181" t="s">
        <v>248</v>
      </c>
      <c r="D356" s="1181" t="s">
        <v>4412</v>
      </c>
      <c r="E356" s="857">
        <v>9</v>
      </c>
      <c r="F356" s="1245">
        <v>354</v>
      </c>
      <c r="G356" s="1118" t="s">
        <v>107</v>
      </c>
      <c r="H356" s="1118" t="s">
        <v>107</v>
      </c>
      <c r="I356" s="1030">
        <v>20.49</v>
      </c>
      <c r="J356" s="766">
        <f>(M356/I356)*100</f>
        <v>3.5139092240117131</v>
      </c>
      <c r="K356" s="1033">
        <v>0.18</v>
      </c>
      <c r="L356" s="1043">
        <v>4</v>
      </c>
      <c r="M356" s="756">
        <f>K356*L356</f>
        <v>0.72</v>
      </c>
      <c r="N356" s="1026" t="s">
        <v>153</v>
      </c>
      <c r="O356" s="860">
        <v>0.15</v>
      </c>
      <c r="P356" s="1016">
        <v>43172</v>
      </c>
      <c r="Q356" s="1016">
        <v>43188</v>
      </c>
      <c r="R356" s="756">
        <f>(K356-O356)/O356*100</f>
        <v>20</v>
      </c>
      <c r="S356" s="824">
        <f>IF(INDEX(Historical!$D$7:$D$1455,MATCH(B356,Historical!$B$7:$B$1455,0))=0,"n/a",(INDEX(Historical!$C$7:$C$1455,MATCH(B356,Historical!$B$7:$B$1455,0))/INDEX(Historical!$D$7:$D$1455,MATCH(B356,Historical!$B$7:$B$1455,0))-1)*100)</f>
        <v>22.72727272727273</v>
      </c>
      <c r="T356" s="824">
        <f>IF(INDEX(Historical!$F$7:$F$1455,MATCH(B356,Historical!$B$7:$B$1455,0))=0,"n/a",((INDEX(Historical!$C$7:$C$1455,MATCH(B356,Historical!$B$7:$B$1455,0))/INDEX(Historical!$F$7:$F$1455,MATCH(B356,Historical!$B$7:$B$1455,0)))^(1/3)-1)*100)</f>
        <v>19.055078897614951</v>
      </c>
      <c r="U356" s="824">
        <f>IF(INDEX(Historical!$I$7:$I$1455,MATCH(B356,Historical!$B$7:$B$1455,0))=0,"n/a",((INDEX(Historical!$C$7:$C$1455,MATCH(B356,Historical!$B$7:$B$1455,0))/INDEX(Historical!$I$7:$I$1455,MATCH(B356,Historical!$B$7:$B$1455,0)))^(1/5)-1)*100)</f>
        <v>27.542450062579093</v>
      </c>
      <c r="V356" s="824">
        <f>IF(INDEX(Historical!$O$7:$O$1455,MATCH(B356,Historical!$B$7:$B$1455,0))=0,"n/a",((INDEX(Historical!$C$7:$C$1455,MATCH(B356,Historical!$B$7:$B$1455,0))/INDEX(Historical!$O$7:$O$1455,MATCH(B356,Historical!$B$7:$B$1455,0)))^(1/10)-1)*100)</f>
        <v>7.1773462536293131</v>
      </c>
      <c r="W356" s="825">
        <f>IF(OR(U356&lt;=0,U356="n/a",V356&lt;=0,V356="n/a"),"n/a",U356/V356)</f>
        <v>3.8374141485304425</v>
      </c>
      <c r="X356" s="826">
        <f>IF(OR(AJ356&lt;=0,AJ356="n/a",U356&lt;=0,U356="n/a"),"n/a",U356/AJ356)</f>
        <v>1.9126701432346593</v>
      </c>
      <c r="Y356" s="1031"/>
      <c r="Z356" s="766">
        <f>IF(OR(AC356&lt;0.01,AC356="n/a"),"n/a",M356/AC356*100)</f>
        <v>55.38461538461538</v>
      </c>
      <c r="AA356" s="1042">
        <f>IF(OR(AC356&lt;0.01,AC356="n/a"),"n/a",I356/AC356)</f>
        <v>15.761538461538461</v>
      </c>
      <c r="AB356" s="1043">
        <v>12</v>
      </c>
      <c r="AC356" s="1021">
        <v>1.3</v>
      </c>
      <c r="AD356" s="1021">
        <v>1.2</v>
      </c>
      <c r="AE356" s="1021">
        <v>0.51</v>
      </c>
      <c r="AF356" s="1021">
        <v>1.46</v>
      </c>
      <c r="AG356" s="1021">
        <v>8.1</v>
      </c>
      <c r="AH356" s="1021">
        <v>-3</v>
      </c>
      <c r="AI356" s="1021">
        <v>0.95</v>
      </c>
      <c r="AJ356" s="1021">
        <v>14.399999999999999</v>
      </c>
      <c r="AK356" s="1021">
        <v>13.100000000000001</v>
      </c>
      <c r="AL356" s="1034">
        <v>421.68</v>
      </c>
      <c r="AM356" s="1028">
        <v>0.4</v>
      </c>
      <c r="AN356" s="1021">
        <v>0.18</v>
      </c>
      <c r="AO356" s="868">
        <f>IF(U356="n/a","n/a",IF(AA356&lt;0,"n/a",IF(AA356="n/a","n/a",J356+U356-AA356)))</f>
        <v>15.294820825052344</v>
      </c>
      <c r="AP356" s="869">
        <f>IF(U356="n/a","n/a",J356+U356)</f>
        <v>31.056359286590805</v>
      </c>
      <c r="AQ356" s="1044">
        <f>IF(OR(AC356&lt;0.01,AF356="n/a"),"n/a",(I356/SQRT(22.5*AC356*(I356/AF356))-1)*100)</f>
        <v>1.1310396440537884</v>
      </c>
      <c r="AR356" s="766">
        <f>INDEX(Historical!$C$7:$C$1455,MATCH(B356,Historical!$B$7:$B$1455,0))*IF(AH356="n/a",1.03,IF(AH356&lt;0,1.01,IF(AH356&gt;10,1.1,(1+AH356/100))))</f>
        <v>0.5454</v>
      </c>
      <c r="AS356" s="1042">
        <f>IF($AI356="n/a",1.03*AR356,IF($AI356&lt;0,1.01*AR356,IF($AI356&gt;10,1.1*AR356,(1+$AI356/100)*AR356)))</f>
        <v>0.55058130000000005</v>
      </c>
      <c r="AT356" s="1042">
        <f>IF($AK356="n/a",1.03*AS356,IF($AK356&lt;0,1.01*AS356,IF($AK356&gt;10,1.1*AS356,(1+$AK356/100)*AS356)))</f>
        <v>0.60563943000000009</v>
      </c>
      <c r="AU356" s="1042">
        <f>IF($AK356="n/a",1.03*AT356,IF($AK356&lt;0,1.01*AT356,IF($AK356&gt;10,1.1*AT356,(1+$AK356/100)*AT356)))</f>
        <v>0.6662033730000001</v>
      </c>
      <c r="AV356" s="1042">
        <f>IF($AK356="n/a",1.03*AU356,IF($AK356&lt;0,1.01*AU356,IF($AK356&gt;10,1.1*AU356,(1+$AK356/100)*AU356)))</f>
        <v>0.73282371030000015</v>
      </c>
      <c r="AW356" s="766">
        <f>SUM(AR356:AV356)</f>
        <v>3.1006478133000002</v>
      </c>
      <c r="AX356" s="877">
        <f>AW356/I356*100</f>
        <v>15.132492988286971</v>
      </c>
      <c r="AY356" s="1212">
        <v>0.71</v>
      </c>
      <c r="AZ356" s="1028">
        <v>21.349999999999998</v>
      </c>
      <c r="BA356" s="1028">
        <v>-14.42</v>
      </c>
      <c r="BB356" s="1028">
        <v>1.2</v>
      </c>
      <c r="BC356" s="1028">
        <v>3.32</v>
      </c>
      <c r="BE356" s="721">
        <v>2010</v>
      </c>
      <c r="BF356" s="1057">
        <f>IF(BE356&gt;2008,0,IF(BE356&gt;2001,1,IF(BE356&gt;1990,2,IF(BE356&gt;1980,3,IF(BE356&gt;1973,4,IF(BE356&gt;1970,5,IF(BE356&gt;1960,6,IF(BE356&gt;1958,7,IF(BE356&gt;1953,8,9)))))))))</f>
        <v>0</v>
      </c>
    </row>
    <row r="357" spans="1:58" ht="11.25" customHeight="1" x14ac:dyDescent="0.2">
      <c r="A357" s="1027" t="s">
        <v>4167</v>
      </c>
      <c r="B357" s="1031" t="s">
        <v>4168</v>
      </c>
      <c r="C357" s="1181" t="s">
        <v>248</v>
      </c>
      <c r="D357" s="1181" t="s">
        <v>4412</v>
      </c>
      <c r="E357" s="857">
        <v>9</v>
      </c>
      <c r="F357" s="1245">
        <v>355</v>
      </c>
      <c r="G357" s="1103" t="s">
        <v>107</v>
      </c>
      <c r="H357" s="1103" t="s">
        <v>107</v>
      </c>
      <c r="I357" s="1030">
        <v>22</v>
      </c>
      <c r="J357" s="766">
        <f>(M357/I357)*100</f>
        <v>3.0909090909090908</v>
      </c>
      <c r="K357" s="1033">
        <v>0.17</v>
      </c>
      <c r="L357" s="1043">
        <v>4</v>
      </c>
      <c r="M357" s="756">
        <f>K357*L357</f>
        <v>0.68</v>
      </c>
      <c r="N357" s="1026" t="s">
        <v>153</v>
      </c>
      <c r="O357" s="860">
        <v>0.14249999999999999</v>
      </c>
      <c r="P357" s="1016">
        <v>43172</v>
      </c>
      <c r="Q357" s="1016">
        <v>43188</v>
      </c>
      <c r="R357" s="756">
        <f>(K357-O357)/O357*100</f>
        <v>19.298245614035107</v>
      </c>
      <c r="S357" s="824">
        <f>IF(INDEX(Historical!$D$7:$D$1455,MATCH(B357,Historical!$B$7:$B$1455,0))=0,"n/a",(INDEX(Historical!$C$7:$C$1455,MATCH(B357,Historical!$B$7:$B$1455,0))/INDEX(Historical!$D$7:$D$1455,MATCH(B357,Historical!$B$7:$B$1455,0))-1)*100)</f>
        <v>22.891566265060259</v>
      </c>
      <c r="T357" s="824">
        <f>IF(INDEX(Historical!$F$7:$F$1455,MATCH(B357,Historical!$B$7:$B$1455,0))=0,"n/a",((INDEX(Historical!$C$7:$C$1455,MATCH(B357,Historical!$B$7:$B$1455,0))/INDEX(Historical!$F$7:$F$1455,MATCH(B357,Historical!$B$7:$B$1455,0)))^(1/3)-1)*100)</f>
        <v>19.348319192733697</v>
      </c>
      <c r="U357" s="824">
        <f>IF(INDEX(Historical!$I$7:$I$1455,MATCH(B357,Historical!$B$7:$B$1455,0))=0,"n/a",((INDEX(Historical!$C$7:$C$1455,MATCH(B357,Historical!$B$7:$B$1455,0))/INDEX(Historical!$I$7:$I$1455,MATCH(B357,Historical!$B$7:$B$1455,0)))^(1/5)-1)*100)</f>
        <v>27.730844458753978</v>
      </c>
      <c r="V357" s="824">
        <f>IF(INDEX(Historical!$O$7:$O$1455,MATCH(B357,Historical!$B$7:$B$1455,0))=0,"n/a",((INDEX(Historical!$C$7:$C$1455,MATCH(B357,Historical!$B$7:$B$1455,0))/INDEX(Historical!$O$7:$O$1455,MATCH(B357,Historical!$B$7:$B$1455,0)))^(1/10)-1)*100)</f>
        <v>7.3897958414493869</v>
      </c>
      <c r="W357" s="825">
        <f>IF(OR(U357&lt;=0,U357="n/a",V357&lt;=0,V357="n/a"),"n/a",U357/V357)</f>
        <v>3.7525860055851052</v>
      </c>
      <c r="X357" s="826" t="str">
        <f>IF(OR(AJ357&lt;=0,AJ357="n/a",U357&lt;=0,U357="n/a"),"n/a",U357/AJ357)</f>
        <v>n/a</v>
      </c>
      <c r="Y357" s="1031"/>
      <c r="Z357" s="766">
        <f>IF(OR(AC357&lt;0.01,AC357="n/a"),"n/a",M357/AC357*100)</f>
        <v>60.714285714285708</v>
      </c>
      <c r="AA357" s="1042">
        <f>IF(OR(AC357&lt;0.01,AC357="n/a"),"n/a",I357/AC357)</f>
        <v>19.642857142857142</v>
      </c>
      <c r="AB357" s="1043">
        <v>12</v>
      </c>
      <c r="AC357" s="1021">
        <v>1.1200000000000001</v>
      </c>
      <c r="AD357" s="1021" t="s">
        <v>138</v>
      </c>
      <c r="AE357" s="1021">
        <v>0.56000000000000005</v>
      </c>
      <c r="AF357" s="1021">
        <v>1.56</v>
      </c>
      <c r="AG357" s="1021">
        <v>8.1199999999999992</v>
      </c>
      <c r="AH357" s="1021" t="s">
        <v>138</v>
      </c>
      <c r="AI357" s="1021" t="s">
        <v>138</v>
      </c>
      <c r="AJ357" s="1021" t="s">
        <v>138</v>
      </c>
      <c r="AK357" s="1021" t="s">
        <v>138</v>
      </c>
      <c r="AL357" s="1034">
        <v>459.86</v>
      </c>
      <c r="AM357" s="1028">
        <v>6.77</v>
      </c>
      <c r="AN357" s="1021" t="s">
        <v>138</v>
      </c>
      <c r="AO357" s="868">
        <f>IF(U357="n/a","n/a",IF(AA357&lt;0,"n/a",IF(AA357="n/a","n/a",J357+U357-AA357)))</f>
        <v>11.178896406805926</v>
      </c>
      <c r="AP357" s="869">
        <f>IF(U357="n/a","n/a",J357+U357)</f>
        <v>30.821753549663068</v>
      </c>
      <c r="AQ357" s="1044">
        <f>IF(OR(AC357&lt;0.01,AF357="n/a"),"n/a",(I357/SQRT(22.5*AC357*(I357/AF357))-1)*100)</f>
        <v>16.700675315302348</v>
      </c>
      <c r="AR357" s="766">
        <f>INDEX(Historical!$C$7:$C$1455,MATCH(B357,Historical!$B$7:$B$1455,0))*IF(AH357="n/a",1.03,IF(AH357&lt;0,1.01,IF(AH357&gt;10,1.1,(1+AH357/100))))</f>
        <v>0.52529999999999999</v>
      </c>
      <c r="AS357" s="1042">
        <f>IF($AI357="n/a",1.03*AR357,IF($AI357&lt;0,1.01*AR357,IF($AI357&gt;10,1.1*AR357,(1+$AI357/100)*AR357)))</f>
        <v>0.54105899999999996</v>
      </c>
      <c r="AT357" s="1042">
        <f>IF($AK357="n/a",1.03*AS357,IF($AK357&lt;0,1.01*AS357,IF($AK357&gt;10,1.1*AS357,(1+$AK357/100)*AS357)))</f>
        <v>0.55729076999999994</v>
      </c>
      <c r="AU357" s="1042">
        <f>IF($AK357="n/a",1.03*AT357,IF($AK357&lt;0,1.01*AT357,IF($AK357&gt;10,1.1*AT357,(1+$AK357/100)*AT357)))</f>
        <v>0.57400949309999993</v>
      </c>
      <c r="AV357" s="1042">
        <f>IF($AK357="n/a",1.03*AU357,IF($AK357&lt;0,1.01*AU357,IF($AK357&gt;10,1.1*AU357,(1+$AK357/100)*AU357)))</f>
        <v>0.59122977789299991</v>
      </c>
      <c r="AW357" s="766">
        <f>SUM(AR357:AV357)</f>
        <v>2.7888890409929994</v>
      </c>
      <c r="AX357" s="877">
        <f>AW357/I357*100</f>
        <v>12.676768368149997</v>
      </c>
      <c r="AY357" s="1212">
        <v>0.47</v>
      </c>
      <c r="AZ357" s="1028">
        <v>22.220000000000002</v>
      </c>
      <c r="BA357" s="1028">
        <v>-8.75</v>
      </c>
      <c r="BB357" s="1028">
        <v>3.6799999999999997</v>
      </c>
      <c r="BC357" s="1028">
        <v>2.85</v>
      </c>
      <c r="BE357" s="721">
        <v>2010</v>
      </c>
      <c r="BF357" s="1057">
        <f>IF(BE357&gt;2008,0,IF(BE357&gt;2001,1,IF(BE357&gt;1990,2,IF(BE357&gt;1980,3,IF(BE357&gt;1973,4,IF(BE357&gt;1970,5,IF(BE357&gt;1960,6,IF(BE357&gt;1958,7,IF(BE357&gt;1953,8,9)))))))))</f>
        <v>0</v>
      </c>
    </row>
    <row r="358" spans="1:58" ht="11.25" customHeight="1" x14ac:dyDescent="0.2">
      <c r="A358" s="1027" t="s">
        <v>617</v>
      </c>
      <c r="B358" s="1031" t="s">
        <v>618</v>
      </c>
      <c r="C358" s="1181" t="s">
        <v>124</v>
      </c>
      <c r="D358" s="1181" t="s">
        <v>4262</v>
      </c>
      <c r="E358" s="857">
        <v>14</v>
      </c>
      <c r="F358" s="1245">
        <v>266</v>
      </c>
      <c r="G358" s="1187" t="s">
        <v>38</v>
      </c>
      <c r="H358" s="1187" t="s">
        <v>38</v>
      </c>
      <c r="I358" s="1030">
        <v>41.74</v>
      </c>
      <c r="J358" s="766">
        <f>(M358/I358)*100</f>
        <v>2.1562050790608529</v>
      </c>
      <c r="K358" s="1033">
        <v>0.22500000000000001</v>
      </c>
      <c r="L358" s="1043">
        <v>4</v>
      </c>
      <c r="M358" s="756">
        <f>K358*L358</f>
        <v>0.9</v>
      </c>
      <c r="N358" s="1026" t="s">
        <v>211</v>
      </c>
      <c r="O358" s="864">
        <v>0.22</v>
      </c>
      <c r="P358" s="1016">
        <v>43328</v>
      </c>
      <c r="Q358" s="1016">
        <v>43343</v>
      </c>
      <c r="R358" s="756">
        <f>(K358-O358)/O358*100</f>
        <v>2.2727272727272747</v>
      </c>
      <c r="S358" s="824">
        <f>IF(INDEX(Historical!$D$7:$D$1455,MATCH(B358,Historical!$B$7:$B$1455,0))=0,"n/a",(INDEX(Historical!$C$7:$C$1455,MATCH(B358,Historical!$B$7:$B$1455,0))/INDEX(Historical!$D$7:$D$1455,MATCH(B358,Historical!$B$7:$B$1455,0))-1)*100)</f>
        <v>7.3170731707317138</v>
      </c>
      <c r="T358" s="824">
        <f>IF(INDEX(Historical!$F$7:$F$1455,MATCH(B358,Historical!$B$7:$B$1455,0))=0,"n/a",((INDEX(Historical!$C$7:$C$1455,MATCH(B358,Historical!$B$7:$B$1455,0))/INDEX(Historical!$F$7:$F$1455,MATCH(B358,Historical!$B$7:$B$1455,0)))^(1/3)-1)*100)</f>
        <v>5.9457770971115043</v>
      </c>
      <c r="U358" s="824">
        <f>IF(INDEX(Historical!$I$7:$I$1455,MATCH(B358,Historical!$B$7:$B$1455,0))=0,"n/a",((INDEX(Historical!$C$7:$C$1455,MATCH(B358,Historical!$B$7:$B$1455,0))/INDEX(Historical!$I$7:$I$1455,MATCH(B358,Historical!$B$7:$B$1455,0)))^(1/5)-1)*100)</f>
        <v>5.9223841048812176</v>
      </c>
      <c r="V358" s="824">
        <f>IF(INDEX(Historical!$O$7:$O$1455,MATCH(B358,Historical!$B$7:$B$1455,0))=0,"n/a",((INDEX(Historical!$C$7:$C$1455,MATCH(B358,Historical!$B$7:$B$1455,0))/INDEX(Historical!$O$7:$O$1455,MATCH(B358,Historical!$B$7:$B$1455,0)))^(1/10)-1)*100)</f>
        <v>6.7019813818373075</v>
      </c>
      <c r="W358" s="825">
        <f>IF(OR(U358&lt;=0,U358="n/a",V358&lt;=0,V358="n/a"),"n/a",U358/V358)</f>
        <v>0.88367659762994322</v>
      </c>
      <c r="X358" s="826" t="str">
        <f>IF(OR(AJ358&lt;=0,AJ358="n/a",U358&lt;=0,U358="n/a"),"n/a",U358/AJ358)</f>
        <v>n/a</v>
      </c>
      <c r="Y358" s="1032" t="s">
        <v>4297</v>
      </c>
      <c r="Z358" s="766" t="str">
        <f>IF(OR(AC358&lt;0.01,AC358="n/a"),"n/a",M358/AC358*100)</f>
        <v>n/a</v>
      </c>
      <c r="AA358" s="1042" t="str">
        <f>IF(OR(AC358&lt;0.01,AC358="n/a"),"n/a",I358/AC358)</f>
        <v>n/a</v>
      </c>
      <c r="AB358" s="1043">
        <v>3</v>
      </c>
      <c r="AC358" s="1021">
        <v>-1.66</v>
      </c>
      <c r="AD358" s="1021" t="s">
        <v>138</v>
      </c>
      <c r="AE358" s="1021">
        <v>0.84</v>
      </c>
      <c r="AF358" s="1021">
        <v>2.0499999999999998</v>
      </c>
      <c r="AG358" s="1021">
        <v>-1.7000000000000002</v>
      </c>
      <c r="AH358" s="1021">
        <v>-202.2</v>
      </c>
      <c r="AI358" s="1021" t="s">
        <v>138</v>
      </c>
      <c r="AJ358" s="1021">
        <v>-27.3</v>
      </c>
      <c r="AK358" s="1021" t="s">
        <v>138</v>
      </c>
      <c r="AL358" s="1034">
        <v>451.21</v>
      </c>
      <c r="AM358" s="1028">
        <v>2.1999999999999997</v>
      </c>
      <c r="AN358" s="1021">
        <v>0.39</v>
      </c>
      <c r="AO358" s="868" t="str">
        <f>IF(U358="n/a","n/a",IF(AA358&lt;0,"n/a",IF(AA358="n/a","n/a",J358+U358-AA358)))</f>
        <v>n/a</v>
      </c>
      <c r="AP358" s="869">
        <f>IF(U358="n/a","n/a",J358+U358)</f>
        <v>8.0785891839420714</v>
      </c>
      <c r="AQ358" s="1044" t="str">
        <f>IF(OR(AC358&lt;0.01,AF358="n/a"),"n/a",(I358/SQRT(22.5*AC358*(I358/AF358))-1)*100)</f>
        <v>n/a</v>
      </c>
      <c r="AR358" s="766">
        <f>INDEX(Historical!$C$7:$C$1455,MATCH(B358,Historical!$B$7:$B$1455,0))*IF(AH358="n/a",1.03,IF(AH358&lt;0,1.01,IF(AH358&gt;10,1.1,(1+AH358/100))))</f>
        <v>0.88880000000000003</v>
      </c>
      <c r="AS358" s="1042">
        <f>IF($AI358="n/a",1.03*AR358,IF($AI358&lt;0,1.01*AR358,IF($AI358&gt;10,1.1*AR358,(1+$AI358/100)*AR358)))</f>
        <v>0.91546400000000006</v>
      </c>
      <c r="AT358" s="1042">
        <f>IF($AK358="n/a",1.03*AS358,IF($AK358&lt;0,1.01*AS358,IF($AK358&gt;10,1.1*AS358,(1+$AK358/100)*AS358)))</f>
        <v>0.94292792000000003</v>
      </c>
      <c r="AU358" s="1042">
        <f>IF($AK358="n/a",1.03*AT358,IF($AK358&lt;0,1.01*AT358,IF($AK358&gt;10,1.1*AT358,(1+$AK358/100)*AT358)))</f>
        <v>0.97121575760000001</v>
      </c>
      <c r="AV358" s="1042">
        <f>IF($AK358="n/a",1.03*AU358,IF($AK358&lt;0,1.01*AU358,IF($AK358&gt;10,1.1*AU358,(1+$AK358/100)*AU358)))</f>
        <v>1.0003522303280001</v>
      </c>
      <c r="AW358" s="766">
        <f>SUM(AR358:AV358)</f>
        <v>4.7187599079279998</v>
      </c>
      <c r="AX358" s="877">
        <f>AW358/I358*100</f>
        <v>11.305126755936751</v>
      </c>
      <c r="AY358" s="1212">
        <v>0.87</v>
      </c>
      <c r="AZ358" s="1028">
        <v>36.630000000000003</v>
      </c>
      <c r="BA358" s="1028">
        <v>-2.59</v>
      </c>
      <c r="BB358" s="1028">
        <v>8.75</v>
      </c>
      <c r="BC358" s="1028">
        <v>14.280000000000001</v>
      </c>
      <c r="BE358" s="721">
        <v>2005</v>
      </c>
      <c r="BF358" s="1057">
        <f>IF(BE358&gt;2008,0,IF(BE358&gt;2001,1,IF(BE358&gt;1990,2,IF(BE358&gt;1980,3,IF(BE358&gt;1973,4,IF(BE358&gt;1970,5,IF(BE358&gt;1960,6,IF(BE358&gt;1958,7,IF(BE358&gt;1953,8,9)))))))))</f>
        <v>1</v>
      </c>
    </row>
    <row r="359" spans="1:58" ht="11.25" customHeight="1" x14ac:dyDescent="0.2">
      <c r="A359" s="1027" t="s">
        <v>4272</v>
      </c>
      <c r="B359" s="1031" t="s">
        <v>4273</v>
      </c>
      <c r="C359" s="1181" t="s">
        <v>109</v>
      </c>
      <c r="D359" s="1181" t="s">
        <v>4434</v>
      </c>
      <c r="E359" s="857">
        <v>7</v>
      </c>
      <c r="F359" s="1245">
        <v>609</v>
      </c>
      <c r="G359" s="1245" t="s">
        <v>38</v>
      </c>
      <c r="H359" s="1245" t="s">
        <v>38</v>
      </c>
      <c r="I359" s="1030">
        <v>22.69</v>
      </c>
      <c r="J359" s="766">
        <f>(M359/I359)*100</f>
        <v>1.7628911414720141</v>
      </c>
      <c r="K359" s="1033">
        <v>0.1</v>
      </c>
      <c r="L359" s="1043">
        <v>4</v>
      </c>
      <c r="M359" s="756">
        <f>K359*L359</f>
        <v>0.4</v>
      </c>
      <c r="N359" s="1026" t="s">
        <v>147</v>
      </c>
      <c r="O359" s="860">
        <v>7.0000000000000007E-2</v>
      </c>
      <c r="P359" s="1016">
        <v>43265</v>
      </c>
      <c r="Q359" s="1016">
        <v>43282</v>
      </c>
      <c r="R359" s="756">
        <f>(K359-O359)/O359*100</f>
        <v>42.857142857142847</v>
      </c>
      <c r="S359" s="824">
        <f>IF(INDEX(Historical!$D$7:$D$1455,MATCH(B359,Historical!$B$7:$B$1455,0))=0,"n/a",(INDEX(Historical!$C$7:$C$1455,MATCH(B359,Historical!$B$7:$B$1455,0))/INDEX(Historical!$D$7:$D$1455,MATCH(B359,Historical!$B$7:$B$1455,0))-1)*100)</f>
        <v>33.845999999999975</v>
      </c>
      <c r="T359" s="824">
        <f>IF(INDEX(Historical!$F$7:$F$1455,MATCH(B359,Historical!$B$7:$B$1455,0))=0,"n/a",((INDEX(Historical!$C$7:$C$1455,MATCH(B359,Historical!$B$7:$B$1455,0))/INDEX(Historical!$F$7:$F$1455,MATCH(B359,Historical!$B$7:$B$1455,0)))^(1/3)-1)*100)</f>
        <v>14.271427117218938</v>
      </c>
      <c r="U359" s="824">
        <f>IF(INDEX(Historical!$I$7:$I$1455,MATCH(B359,Historical!$B$7:$B$1455,0))=0,"n/a",((INDEX(Historical!$C$7:$C$1455,MATCH(B359,Historical!$B$7:$B$1455,0))/INDEX(Historical!$I$7:$I$1455,MATCH(B359,Historical!$B$7:$B$1455,0)))^(1/5)-1)*100)</f>
        <v>10.02856803611496</v>
      </c>
      <c r="V359" s="824">
        <f>IF(INDEX(Historical!$O$7:$O$1455,MATCH(B359,Historical!$B$7:$B$1455,0))=0,"n/a",((INDEX(Historical!$C$7:$C$1455,MATCH(B359,Historical!$B$7:$B$1455,0))/INDEX(Historical!$O$7:$O$1455,MATCH(B359,Historical!$B$7:$B$1455,0)))^(1/10)-1)*100)</f>
        <v>-7.9603403261319432</v>
      </c>
      <c r="W359" s="825" t="str">
        <f>IF(OR(U359&lt;=0,U359="n/a",V359&lt;=0,V359="n/a"),"n/a",U359/V359)</f>
        <v>n/a</v>
      </c>
      <c r="X359" s="826">
        <f>IF(OR(AJ359&lt;=0,AJ359="n/a",U359&lt;=0,U359="n/a"),"n/a",U359/AJ359)</f>
        <v>0.20508319092259633</v>
      </c>
      <c r="Y359" s="792"/>
      <c r="Z359" s="766">
        <f>IF(OR(AC359&lt;0.01,AC359="n/a"),"n/a",M359/AC359*100)</f>
        <v>24.539877300613501</v>
      </c>
      <c r="AA359" s="1042">
        <f>IF(OR(AC359&lt;0.01,AC359="n/a"),"n/a",I359/AC359)</f>
        <v>13.920245398773007</v>
      </c>
      <c r="AB359" s="1043">
        <v>12</v>
      </c>
      <c r="AC359" s="1021">
        <v>1.63</v>
      </c>
      <c r="AD359" s="1021" t="s">
        <v>138</v>
      </c>
      <c r="AE359" s="1021">
        <v>2.46</v>
      </c>
      <c r="AF359" s="1021">
        <v>1.44</v>
      </c>
      <c r="AG359" s="1021">
        <v>6.2</v>
      </c>
      <c r="AH359" s="1021">
        <v>3.8</v>
      </c>
      <c r="AI359" s="1021" t="s">
        <v>138</v>
      </c>
      <c r="AJ359" s="1021">
        <v>48.9</v>
      </c>
      <c r="AK359" s="1021" t="s">
        <v>138</v>
      </c>
      <c r="AL359" s="1034">
        <v>137.05000000000001</v>
      </c>
      <c r="AM359" s="1028">
        <v>0.89999999999999991</v>
      </c>
      <c r="AN359" s="1021">
        <v>0.52</v>
      </c>
      <c r="AO359" s="868">
        <f>IF(U359="n/a","n/a",IF(AA359&lt;0,"n/a",IF(AA359="n/a","n/a",J359+U359-AA359)))</f>
        <v>-2.1287862211860329</v>
      </c>
      <c r="AP359" s="869">
        <f>IF(U359="n/a","n/a",J359+U359)</f>
        <v>11.791459177586974</v>
      </c>
      <c r="AQ359" s="1044">
        <f>IF(OR(AC359&lt;0.01,AF359="n/a"),"n/a",(I359/SQRT(22.5*AC359*(I359/AF359))-1)*100)</f>
        <v>-5.6127283198909028</v>
      </c>
      <c r="AR359" s="766">
        <f>INDEX(Historical!$C$7:$C$1455,MATCH(B359,Historical!$B$7:$B$1455,0))*IF(AH359="n/a",1.03,IF(AH359&lt;0,1.01,IF(AH359&gt;10,1.1,(1+AH359/100))))</f>
        <v>0.27786429600000001</v>
      </c>
      <c r="AS359" s="1042">
        <f>IF($AI359="n/a",1.03*AR359,IF($AI359&lt;0,1.01*AR359,IF($AI359&gt;10,1.1*AR359,(1+$AI359/100)*AR359)))</f>
        <v>0.28620022488000002</v>
      </c>
      <c r="AT359" s="1042">
        <f>IF($AK359="n/a",1.03*AS359,IF($AK359&lt;0,1.01*AS359,IF($AK359&gt;10,1.1*AS359,(1+$AK359/100)*AS359)))</f>
        <v>0.29478623162640005</v>
      </c>
      <c r="AU359" s="1042">
        <f>IF($AK359="n/a",1.03*AT359,IF($AK359&lt;0,1.01*AT359,IF($AK359&gt;10,1.1*AT359,(1+$AK359/100)*AT359)))</f>
        <v>0.30362981857519206</v>
      </c>
      <c r="AV359" s="1042">
        <f>IF($AK359="n/a",1.03*AU359,IF($AK359&lt;0,1.01*AU359,IF($AK359&gt;10,1.1*AU359,(1+$AK359/100)*AU359)))</f>
        <v>0.31273871313244783</v>
      </c>
      <c r="AW359" s="766">
        <f>SUM(AR359:AV359)</f>
        <v>1.4752192842140399</v>
      </c>
      <c r="AX359" s="877">
        <f>AW359/I359*100</f>
        <v>6.5016275196740398</v>
      </c>
      <c r="AY359" s="1212">
        <v>0.1</v>
      </c>
      <c r="AZ359" s="1028">
        <v>17.990000000000002</v>
      </c>
      <c r="BA359" s="1028">
        <v>-8.7999999999999989</v>
      </c>
      <c r="BB359" s="1028">
        <v>-1.95</v>
      </c>
      <c r="BC359" s="1028">
        <v>4.84</v>
      </c>
      <c r="BE359" s="721">
        <v>2012</v>
      </c>
      <c r="BF359" s="1057">
        <f>IF(BE359&gt;2008,0,IF(BE359&gt;2001,1,IF(BE359&gt;1990,2,IF(BE359&gt;1980,3,IF(BE359&gt;1973,4,IF(BE359&gt;1970,5,IF(BE359&gt;1960,6,IF(BE359&gt;1958,7,IF(BE359&gt;1953,8,9)))))))))</f>
        <v>0</v>
      </c>
    </row>
    <row r="360" spans="1:58" ht="11.25" customHeight="1" x14ac:dyDescent="0.2">
      <c r="A360" s="1019" t="s">
        <v>620</v>
      </c>
      <c r="B360" s="1031" t="s">
        <v>621</v>
      </c>
      <c r="C360" s="1181" t="s">
        <v>109</v>
      </c>
      <c r="D360" s="1181" t="s">
        <v>4434</v>
      </c>
      <c r="E360" s="857">
        <v>17</v>
      </c>
      <c r="F360" s="1245">
        <v>189</v>
      </c>
      <c r="G360" s="1187" t="s">
        <v>107</v>
      </c>
      <c r="H360" s="1187" t="s">
        <v>107</v>
      </c>
      <c r="I360" s="1030">
        <v>101.42</v>
      </c>
      <c r="J360" s="766">
        <f>(M360/I360)*100</f>
        <v>0.53934135279037676</v>
      </c>
      <c r="K360" s="1033">
        <v>0.54700000000000004</v>
      </c>
      <c r="L360" s="1043">
        <v>1</v>
      </c>
      <c r="M360" s="756">
        <f>K360*L360</f>
        <v>0.54700000000000004</v>
      </c>
      <c r="N360" s="1026" t="s">
        <v>622</v>
      </c>
      <c r="O360" s="860">
        <v>0.49399999999999999</v>
      </c>
      <c r="P360" s="1016">
        <v>43252</v>
      </c>
      <c r="Q360" s="1016">
        <v>43292</v>
      </c>
      <c r="R360" s="756">
        <f>(K360-O360)/O360*100</f>
        <v>10.728744939271264</v>
      </c>
      <c r="S360" s="824">
        <f>IF(INDEX(Historical!$D$7:$D$1455,MATCH(B360,Historical!$B$7:$B$1455,0))=0,"n/a",(INDEX(Historical!$C$7:$C$1455,MATCH(B360,Historical!$B$7:$B$1455,0))/INDEX(Historical!$D$7:$D$1455,MATCH(B360,Historical!$B$7:$B$1455,0))-1)*100)</f>
        <v>16.669822037107163</v>
      </c>
      <c r="T360" s="824">
        <f>IF(INDEX(Historical!$F$7:$F$1455,MATCH(B360,Historical!$B$7:$B$1455,0))=0,"n/a",((INDEX(Historical!$C$7:$C$1455,MATCH(B360,Historical!$B$7:$B$1455,0))/INDEX(Historical!$F$7:$F$1455,MATCH(B360,Historical!$B$7:$B$1455,0)))^(1/3)-1)*100)</f>
        <v>12.138614448048092</v>
      </c>
      <c r="U360" s="824">
        <f>IF(INDEX(Historical!$I$7:$I$1455,MATCH(B360,Historical!$B$7:$B$1455,0))=0,"n/a",((INDEX(Historical!$C$7:$C$1455,MATCH(B360,Historical!$B$7:$B$1455,0))/INDEX(Historical!$I$7:$I$1455,MATCH(B360,Historical!$B$7:$B$1455,0)))^(1/5)-1)*100)</f>
        <v>15.029593461357926</v>
      </c>
      <c r="V360" s="824">
        <f>IF(INDEX(Historical!$O$7:$O$1455,MATCH(B360,Historical!$B$7:$B$1455,0))=0,"n/a",((INDEX(Historical!$C$7:$C$1455,MATCH(B360,Historical!$B$7:$B$1455,0))/INDEX(Historical!$O$7:$O$1455,MATCH(B360,Historical!$B$7:$B$1455,0)))^(1/10)-1)*100)</f>
        <v>17.00981855798873</v>
      </c>
      <c r="W360" s="825">
        <f>IF(OR(U360&lt;=0,U360="n/a",V360&lt;=0,V360="n/a"),"n/a",U360/V360)</f>
        <v>0.88358340861309292</v>
      </c>
      <c r="X360" s="826">
        <f>IF(OR(AJ360&lt;=0,AJ360="n/a",U360&lt;=0,U360="n/a"),"n/a",U360/AJ360)</f>
        <v>0.70231745146532365</v>
      </c>
      <c r="Y360" s="1032" t="s">
        <v>4248</v>
      </c>
      <c r="Z360" s="766">
        <f>IF(OR(AC360&lt;0.01,AC360="n/a"),"n/a",M360/AC360*100)</f>
        <v>18.862068965517242</v>
      </c>
      <c r="AA360" s="1042">
        <f>IF(OR(AC360&lt;0.01,AC360="n/a"),"n/a",I360/AC360)</f>
        <v>34.972413793103449</v>
      </c>
      <c r="AB360" s="1043">
        <v>3</v>
      </c>
      <c r="AC360" s="1021">
        <v>2.9</v>
      </c>
      <c r="AD360" s="1021">
        <v>1.17</v>
      </c>
      <c r="AE360" s="1021">
        <v>6.8</v>
      </c>
      <c r="AF360" s="1021">
        <v>5.25</v>
      </c>
      <c r="AG360" s="1021" t="s">
        <v>138</v>
      </c>
      <c r="AH360" s="1021">
        <v>25.2</v>
      </c>
      <c r="AI360" s="1021">
        <v>22.43</v>
      </c>
      <c r="AJ360" s="1021">
        <v>21.4</v>
      </c>
      <c r="AK360" s="1021">
        <v>30</v>
      </c>
      <c r="AL360" s="1034">
        <v>81180</v>
      </c>
      <c r="AM360" s="1028" t="s">
        <v>138</v>
      </c>
      <c r="AN360" s="1021">
        <v>0.79</v>
      </c>
      <c r="AO360" s="868">
        <f>IF(U360="n/a","n/a",IF(AA360&lt;0,"n/a",IF(AA360="n/a","n/a",J360+U360-AA360)))</f>
        <v>-19.403478978955146</v>
      </c>
      <c r="AP360" s="869">
        <f>IF(U360="n/a","n/a",J360+U360)</f>
        <v>15.568934814148303</v>
      </c>
      <c r="AQ360" s="1044">
        <f>IF(OR(AC360&lt;0.01,AF360="n/a"),"n/a",(I360/SQRT(22.5*AC360*(I360/AF360))-1)*100)</f>
        <v>185.66116090671954</v>
      </c>
      <c r="AR360" s="766">
        <f>INDEX(Historical!$C$7:$C$1455,MATCH(B360,Historical!$B$7:$B$1455,0))*IF(AH360="n/a",1.03,IF(AH360&lt;0,1.01,IF(AH360&gt;10,1.1,(1+AH360/100))))</f>
        <v>0.5423</v>
      </c>
      <c r="AS360" s="1042">
        <f>IF($AI360="n/a",1.03*AR360,IF($AI360&lt;0,1.01*AR360,IF($AI360&gt;10,1.1*AR360,(1+$AI360/100)*AR360)))</f>
        <v>0.59653</v>
      </c>
      <c r="AT360" s="1042">
        <f>IF($AK360="n/a",1.03*AS360,IF($AK360&lt;0,1.01*AS360,IF($AK360&gt;10,1.1*AS360,(1+$AK360/100)*AS360)))</f>
        <v>0.65618300000000007</v>
      </c>
      <c r="AU360" s="1042">
        <f>IF($AK360="n/a",1.03*AT360,IF($AK360&lt;0,1.01*AT360,IF($AK360&gt;10,1.1*AT360,(1+$AK360/100)*AT360)))</f>
        <v>0.72180130000000009</v>
      </c>
      <c r="AV360" s="1042">
        <f>IF($AK360="n/a",1.03*AU360,IF($AK360&lt;0,1.01*AU360,IF($AK360&gt;10,1.1*AU360,(1+$AK360/100)*AU360)))</f>
        <v>0.79398143000000021</v>
      </c>
      <c r="AW360" s="766">
        <f>SUM(AR360:AV360)</f>
        <v>3.3107957300000002</v>
      </c>
      <c r="AX360" s="877">
        <f>AW360/I360*100</f>
        <v>3.264440672451193</v>
      </c>
      <c r="AY360" s="1212">
        <v>0.88</v>
      </c>
      <c r="AZ360" s="1028">
        <v>18.72</v>
      </c>
      <c r="BA360" s="1028">
        <v>-9.5299999999999994</v>
      </c>
      <c r="BB360" s="1028">
        <v>10.38</v>
      </c>
      <c r="BC360" s="1028">
        <v>2.9899999999999998</v>
      </c>
      <c r="BE360" s="721">
        <v>2002</v>
      </c>
      <c r="BF360" s="1057">
        <f>IF(BE360&gt;2008,0,IF(BE360&gt;2001,1,IF(BE360&gt;1990,2,IF(BE360&gt;1980,3,IF(BE360&gt;1973,4,IF(BE360&gt;1970,5,IF(BE360&gt;1960,6,IF(BE360&gt;1958,7,IF(BE360&gt;1953,8,9)))))))))</f>
        <v>1</v>
      </c>
    </row>
    <row r="361" spans="1:58" ht="11.25" customHeight="1" x14ac:dyDescent="0.2">
      <c r="A361" s="1027" t="s">
        <v>623</v>
      </c>
      <c r="B361" s="1031" t="s">
        <v>624</v>
      </c>
      <c r="C361" s="1181" t="s">
        <v>113</v>
      </c>
      <c r="D361" s="1181" t="s">
        <v>4417</v>
      </c>
      <c r="E361" s="857">
        <v>16</v>
      </c>
      <c r="F361" s="1245">
        <v>213</v>
      </c>
      <c r="G361" s="1245" t="s">
        <v>38</v>
      </c>
      <c r="H361" s="1245" t="s">
        <v>107</v>
      </c>
      <c r="I361" s="1030">
        <v>47.2</v>
      </c>
      <c r="J361" s="766">
        <f>(M361/I361)*100</f>
        <v>1.6419491525423726</v>
      </c>
      <c r="K361" s="1033">
        <v>0.19375000000000001</v>
      </c>
      <c r="L361" s="1043">
        <v>4</v>
      </c>
      <c r="M361" s="756">
        <f>K361*L361</f>
        <v>0.77500000000000002</v>
      </c>
      <c r="N361" s="1026" t="s">
        <v>153</v>
      </c>
      <c r="O361" s="860">
        <v>0.1925</v>
      </c>
      <c r="P361" s="1016">
        <v>43335</v>
      </c>
      <c r="Q361" s="1016">
        <v>43371</v>
      </c>
      <c r="R361" s="756">
        <f>(K361-O361)/O361*100</f>
        <v>0.6493506493506499</v>
      </c>
      <c r="S361" s="824">
        <f>IF(INDEX(Historical!$D$7:$D$1455,MATCH(B361,Historical!$B$7:$B$1455,0))=0,"n/a",(INDEX(Historical!$C$7:$C$1455,MATCH(B361,Historical!$B$7:$B$1455,0))/INDEX(Historical!$D$7:$D$1455,MATCH(B361,Historical!$B$7:$B$1455,0))-1)*100)</f>
        <v>2.7303754266211566</v>
      </c>
      <c r="T361" s="824">
        <f>IF(INDEX(Historical!$F$7:$F$1455,MATCH(B361,Historical!$B$7:$B$1455,0))=0,"n/a",((INDEX(Historical!$C$7:$C$1455,MATCH(B361,Historical!$B$7:$B$1455,0))/INDEX(Historical!$F$7:$F$1455,MATCH(B361,Historical!$B$7:$B$1455,0)))^(1/3)-1)*100)</f>
        <v>2.8084730382178735</v>
      </c>
      <c r="U361" s="824">
        <f>IF(INDEX(Historical!$I$7:$I$1455,MATCH(B361,Historical!$B$7:$B$1455,0))=0,"n/a",((INDEX(Historical!$C$7:$C$1455,MATCH(B361,Historical!$B$7:$B$1455,0))/INDEX(Historical!$I$7:$I$1455,MATCH(B361,Historical!$B$7:$B$1455,0)))^(1/5)-1)*100)</f>
        <v>2.8928502041750015</v>
      </c>
      <c r="V361" s="824">
        <f>IF(INDEX(Historical!$O$7:$O$1455,MATCH(B361,Historical!$B$7:$B$1455,0))=0,"n/a",((INDEX(Historical!$C$7:$C$1455,MATCH(B361,Historical!$B$7:$B$1455,0))/INDEX(Historical!$O$7:$O$1455,MATCH(B361,Historical!$B$7:$B$1455,0)))^(1/10)-1)*100)</f>
        <v>10.391299883374504</v>
      </c>
      <c r="W361" s="825">
        <f>IF(OR(U361&lt;=0,U361="n/a",V361&lt;=0,V361="n/a"),"n/a",U361/V361)</f>
        <v>0.27839156184910024</v>
      </c>
      <c r="X361" s="826">
        <f>IF(OR(AJ361&lt;=0,AJ361="n/a",U361&lt;=0,U361="n/a"),"n/a",U361/AJ361)</f>
        <v>0.20516668114716327</v>
      </c>
      <c r="Y361" s="1032" t="s">
        <v>4077</v>
      </c>
      <c r="Z361" s="766">
        <f>IF(OR(AC361&lt;0.01,AC361="n/a"),"n/a",M361/AC361*100)</f>
        <v>75.242718446601941</v>
      </c>
      <c r="AA361" s="1042">
        <f>IF(OR(AC361&lt;0.01,AC361="n/a"),"n/a",I361/AC361)</f>
        <v>45.825242718446603</v>
      </c>
      <c r="AB361" s="1043">
        <v>12</v>
      </c>
      <c r="AC361" s="1021">
        <v>1.03</v>
      </c>
      <c r="AD361" s="1021">
        <v>3.02</v>
      </c>
      <c r="AE361" s="1021">
        <v>1.74</v>
      </c>
      <c r="AF361" s="1021">
        <v>8.32</v>
      </c>
      <c r="AG361" s="1021">
        <v>17.8</v>
      </c>
      <c r="AH361" s="1021">
        <v>18.399999999999999</v>
      </c>
      <c r="AI361" s="1021">
        <v>15.040000000000001</v>
      </c>
      <c r="AJ361" s="1021">
        <v>14.099999999999998</v>
      </c>
      <c r="AK361" s="1021">
        <v>15.22</v>
      </c>
      <c r="AL361" s="1034">
        <v>3490</v>
      </c>
      <c r="AM361" s="1028">
        <v>3.04</v>
      </c>
      <c r="AN361" s="1021">
        <v>0.02</v>
      </c>
      <c r="AO361" s="868">
        <f>IF(U361="n/a","n/a",IF(AA361&lt;0,"n/a",IF(AA361="n/a","n/a",J361+U361-AA361)))</f>
        <v>-41.290443361729231</v>
      </c>
      <c r="AP361" s="869">
        <f>IF(U361="n/a","n/a",J361+U361)</f>
        <v>4.5347993567173743</v>
      </c>
      <c r="AQ361" s="1044">
        <f>IF(OR(AC361&lt;0.01,AF361="n/a"),"n/a",(I361/SQRT(22.5*AC361*(I361/AF361))-1)*100)</f>
        <v>311.64494918016999</v>
      </c>
      <c r="AR361" s="766">
        <f>INDEX(Historical!$C$7:$C$1455,MATCH(B361,Historical!$B$7:$B$1455,0))*IF(AH361="n/a",1.03,IF(AH361&lt;0,1.01,IF(AH361&gt;10,1.1,(1+AH361/100))))</f>
        <v>0.8277500000000001</v>
      </c>
      <c r="AS361" s="1042">
        <f>IF($AI361="n/a",1.03*AR361,IF($AI361&lt;0,1.01*AR361,IF($AI361&gt;10,1.1*AR361,(1+$AI361/100)*AR361)))</f>
        <v>0.91052500000000014</v>
      </c>
      <c r="AT361" s="1042">
        <f>IF($AK361="n/a",1.03*AS361,IF($AK361&lt;0,1.01*AS361,IF($AK361&gt;10,1.1*AS361,(1+$AK361/100)*AS361)))</f>
        <v>1.0015775000000002</v>
      </c>
      <c r="AU361" s="1042">
        <f>IF($AK361="n/a",1.03*AT361,IF($AK361&lt;0,1.01*AT361,IF($AK361&gt;10,1.1*AT361,(1+$AK361/100)*AT361)))</f>
        <v>1.1017352500000004</v>
      </c>
      <c r="AV361" s="1042">
        <f>IF($AK361="n/a",1.03*AU361,IF($AK361&lt;0,1.01*AU361,IF($AK361&gt;10,1.1*AU361,(1+$AK361/100)*AU361)))</f>
        <v>1.2119087750000006</v>
      </c>
      <c r="AW361" s="766">
        <f>SUM(AR361:AV361)</f>
        <v>5.0534965250000017</v>
      </c>
      <c r="AX361" s="877">
        <f>AW361/I361*100</f>
        <v>10.706560434322036</v>
      </c>
      <c r="AY361" s="1212">
        <v>0.61</v>
      </c>
      <c r="AZ361" s="1028">
        <v>34.699999999999996</v>
      </c>
      <c r="BA361" s="1028">
        <v>-16.009999999999998</v>
      </c>
      <c r="BB361" s="1028">
        <v>11.4</v>
      </c>
      <c r="BC361" s="1028">
        <v>13.05</v>
      </c>
      <c r="BE361" s="721">
        <v>2003</v>
      </c>
      <c r="BF361" s="1057">
        <f>IF(BE361&gt;2008,0,IF(BE361&gt;2001,1,IF(BE361&gt;1990,2,IF(BE361&gt;1980,3,IF(BE361&gt;1973,4,IF(BE361&gt;1970,5,IF(BE361&gt;1960,6,IF(BE361&gt;1958,7,IF(BE361&gt;1953,8,9)))))))))</f>
        <v>1</v>
      </c>
    </row>
    <row r="362" spans="1:58" s="905" customFormat="1" ht="11.25" customHeight="1" x14ac:dyDescent="0.2">
      <c r="A362" s="908" t="s">
        <v>1285</v>
      </c>
      <c r="B362" s="914" t="s">
        <v>1286</v>
      </c>
      <c r="C362" s="1181" t="s">
        <v>4414</v>
      </c>
      <c r="D362" s="1181" t="s">
        <v>4415</v>
      </c>
      <c r="E362" s="885">
        <v>7</v>
      </c>
      <c r="F362" s="1245">
        <v>624</v>
      </c>
      <c r="G362" s="1244" t="s">
        <v>107</v>
      </c>
      <c r="H362" s="1244" t="s">
        <v>107</v>
      </c>
      <c r="I362" s="886">
        <v>28.12</v>
      </c>
      <c r="J362" s="887">
        <f>(M362/I362)*100</f>
        <v>4.4096728307254622</v>
      </c>
      <c r="K362" s="888">
        <v>0.31</v>
      </c>
      <c r="L362" s="889">
        <v>4</v>
      </c>
      <c r="M362" s="890">
        <f>K362*L362</f>
        <v>1.24</v>
      </c>
      <c r="N362" s="891" t="s">
        <v>592</v>
      </c>
      <c r="O362" s="892">
        <v>0.30499999999999999</v>
      </c>
      <c r="P362" s="893">
        <v>43374</v>
      </c>
      <c r="Q362" s="893">
        <v>43378</v>
      </c>
      <c r="R362" s="890">
        <f>(K362-O362)/O362*100</f>
        <v>1.6393442622950833</v>
      </c>
      <c r="S362" s="824">
        <f>IF(INDEX(Historical!$D$7:$D$1455,MATCH(B362,Historical!$B$7:$B$1455,0))=0,"n/a",(INDEX(Historical!$C$7:$C$1455,MATCH(B362,Historical!$B$7:$B$1455,0))/INDEX(Historical!$D$7:$D$1455,MATCH(B362,Historical!$B$7:$B$1455,0))-1)*100)</f>
        <v>1.6877637130801482</v>
      </c>
      <c r="T362" s="824">
        <f>IF(INDEX(Historical!$F$7:$F$1455,MATCH(B362,Historical!$B$7:$B$1455,0))=0,"n/a",((INDEX(Historical!$C$7:$C$1455,MATCH(B362,Historical!$B$7:$B$1455,0))/INDEX(Historical!$F$7:$F$1455,MATCH(B362,Historical!$B$7:$B$1455,0)))^(1/3)-1)*100)</f>
        <v>1.495947983426138</v>
      </c>
      <c r="U362" s="824">
        <f>IF(INDEX(Historical!$I$7:$I$1455,MATCH(B362,Historical!$B$7:$B$1455,0))=0,"n/a",((INDEX(Historical!$C$7:$C$1455,MATCH(B362,Historical!$B$7:$B$1455,0))/INDEX(Historical!$I$7:$I$1455,MATCH(B362,Historical!$B$7:$B$1455,0)))^(1/5)-1)*100)</f>
        <v>25.745999664166554</v>
      </c>
      <c r="V362" s="824" t="str">
        <f>IF(INDEX(Historical!$O$7:$O$1455,MATCH(B362,Historical!$B$7:$B$1455,0))=0,"n/a",((INDEX(Historical!$C$7:$C$1455,MATCH(B362,Historical!$B$7:$B$1455,0))/INDEX(Historical!$O$7:$O$1455,MATCH(B362,Historical!$B$7:$B$1455,0)))^(1/10)-1)*100)</f>
        <v>n/a</v>
      </c>
      <c r="W362" s="894" t="str">
        <f>IF(OR(U362&lt;=0,U362="n/a",V362&lt;=0,V362="n/a"),"n/a",U362/V362)</f>
        <v>n/a</v>
      </c>
      <c r="X362" s="895">
        <f>IF(OR(AJ362&lt;=0,AJ362="n/a",U362&lt;=0,U362="n/a"),"n/a",U362/AJ362)</f>
        <v>0.8877930918678123</v>
      </c>
      <c r="Y362" s="1068"/>
      <c r="Z362" s="887">
        <f>IF(OR(AC362&lt;0.01,AC362="n/a"),"n/a",M362/AC362*100)</f>
        <v>108.77192982456141</v>
      </c>
      <c r="AA362" s="897">
        <f>IF(OR(AC362&lt;0.01,AC362="n/a"),"n/a",I362/AC362)</f>
        <v>24.666666666666671</v>
      </c>
      <c r="AB362" s="889">
        <v>12</v>
      </c>
      <c r="AC362" s="898">
        <v>1.1399999999999999</v>
      </c>
      <c r="AD362" s="898" t="s">
        <v>138</v>
      </c>
      <c r="AE362" s="898">
        <v>8.2899999999999991</v>
      </c>
      <c r="AF362" s="898">
        <v>1.74</v>
      </c>
      <c r="AG362" s="898">
        <v>7.3</v>
      </c>
      <c r="AH362" s="898">
        <v>5.4</v>
      </c>
      <c r="AI362" s="898">
        <v>-68.17</v>
      </c>
      <c r="AJ362" s="898">
        <v>28.999999999999996</v>
      </c>
      <c r="AK362" s="898" t="s">
        <v>138</v>
      </c>
      <c r="AL362" s="899">
        <v>5790</v>
      </c>
      <c r="AM362" s="900">
        <v>0.47000000000000003</v>
      </c>
      <c r="AN362" s="898">
        <v>0.78</v>
      </c>
      <c r="AO362" s="901">
        <f>IF(U362="n/a","n/a",IF(AA362&lt;0,"n/a",IF(AA362="n/a","n/a",J362+U362-AA362)))</f>
        <v>5.4890058282253449</v>
      </c>
      <c r="AP362" s="902">
        <f>IF(U362="n/a","n/a",J362+U362)</f>
        <v>30.155672494892016</v>
      </c>
      <c r="AQ362" s="903">
        <f>IF(OR(AC362&lt;0.01,AF362="n/a"),"n/a",(I362/SQRT(22.5*AC362*(I362/AF362))-1)*100)</f>
        <v>38.114284400837995</v>
      </c>
      <c r="AR362" s="766">
        <f>INDEX(Historical!$C$7:$C$1455,MATCH(B362,Historical!$B$7:$B$1455,0))*IF(AH362="n/a",1.03,IF(AH362&lt;0,1.01,IF(AH362&gt;10,1.1,(1+AH362/100))))</f>
        <v>1.2700699999999998</v>
      </c>
      <c r="AS362" s="897">
        <f>IF($AI362="n/a",1.03*AR362,IF($AI362&lt;0,1.01*AR362,IF($AI362&gt;10,1.1*AR362,(1+$AI362/100)*AR362)))</f>
        <v>1.2827706999999999</v>
      </c>
      <c r="AT362" s="897">
        <f>IF($AK362="n/a",1.03*AS362,IF($AK362&lt;0,1.01*AS362,IF($AK362&gt;10,1.1*AS362,(1+$AK362/100)*AS362)))</f>
        <v>1.321253821</v>
      </c>
      <c r="AU362" s="897">
        <f>IF($AK362="n/a",1.03*AT362,IF($AK362&lt;0,1.01*AT362,IF($AK362&gt;10,1.1*AT362,(1+$AK362/100)*AT362)))</f>
        <v>1.3608914356299999</v>
      </c>
      <c r="AV362" s="897">
        <f>IF($AK362="n/a",1.03*AU362,IF($AK362&lt;0,1.01*AU362,IF($AK362&gt;10,1.1*AU362,(1+$AK362/100)*AU362)))</f>
        <v>1.4017181786988999</v>
      </c>
      <c r="AW362" s="887">
        <f>SUM(AR362:AV362)</f>
        <v>6.6367041353289</v>
      </c>
      <c r="AX362" s="904">
        <f>AW362/I362*100</f>
        <v>23.601366057357396</v>
      </c>
      <c r="AY362" s="1213">
        <v>0.21</v>
      </c>
      <c r="AZ362" s="900">
        <v>16.900000000000002</v>
      </c>
      <c r="BA362" s="900">
        <v>-11.27</v>
      </c>
      <c r="BB362" s="900">
        <v>6.77</v>
      </c>
      <c r="BC362" s="900">
        <v>6.72</v>
      </c>
      <c r="BD362" s="1079"/>
      <c r="BE362" s="721">
        <v>2012</v>
      </c>
      <c r="BF362" s="1057">
        <f>IF(BE362&gt;2008,0,IF(BE362&gt;2001,1,IF(BE362&gt;1990,2,IF(BE362&gt;1980,3,IF(BE362&gt;1973,4,IF(BE362&gt;1970,5,IF(BE362&gt;1960,6,IF(BE362&gt;1958,7,IF(BE362&gt;1953,8,9)))))))))</f>
        <v>0</v>
      </c>
    </row>
    <row r="363" spans="1:58" ht="11.25" customHeight="1" x14ac:dyDescent="0.2">
      <c r="A363" s="1036" t="s">
        <v>1289</v>
      </c>
      <c r="B363" s="1031" t="s">
        <v>1290</v>
      </c>
      <c r="C363" s="1181" t="s">
        <v>109</v>
      </c>
      <c r="D363" s="1181" t="s">
        <v>4434</v>
      </c>
      <c r="E363" s="857">
        <v>6</v>
      </c>
      <c r="F363" s="1245">
        <v>695</v>
      </c>
      <c r="G363" s="1182" t="s">
        <v>107</v>
      </c>
      <c r="H363" s="1182" t="s">
        <v>107</v>
      </c>
      <c r="I363" s="1030">
        <v>87</v>
      </c>
      <c r="J363" s="766">
        <f>(M363/I363)*100</f>
        <v>2.1751724137931037</v>
      </c>
      <c r="K363" s="1033">
        <v>0.47310000000000002</v>
      </c>
      <c r="L363" s="1043">
        <v>4</v>
      </c>
      <c r="M363" s="756">
        <f>K363*L363</f>
        <v>1.8924000000000001</v>
      </c>
      <c r="N363" s="1026" t="s">
        <v>128</v>
      </c>
      <c r="O363" s="860">
        <v>0.43009999999999998</v>
      </c>
      <c r="P363" s="1016">
        <v>43181</v>
      </c>
      <c r="Q363" s="1016">
        <v>43200</v>
      </c>
      <c r="R363" s="756">
        <f>(K363-O363)/O363*100</f>
        <v>9.9976749593117979</v>
      </c>
      <c r="S363" s="824">
        <f>IF(INDEX(Historical!$D$7:$D$1455,MATCH(B363,Historical!$B$7:$B$1455,0))=0,"n/a",(INDEX(Historical!$C$7:$C$1455,MATCH(B363,Historical!$B$7:$B$1455,0))/INDEX(Historical!$D$7:$D$1455,MATCH(B363,Historical!$B$7:$B$1455,0))-1)*100)</f>
        <v>8.9842483956699137</v>
      </c>
      <c r="T363" s="824">
        <f>IF(INDEX(Historical!$F$7:$F$1455,MATCH(B363,Historical!$B$7:$B$1455,0))=0,"n/a",((INDEX(Historical!$C$7:$C$1455,MATCH(B363,Historical!$B$7:$B$1455,0))/INDEX(Historical!$F$7:$F$1455,MATCH(B363,Historical!$B$7:$B$1455,0)))^(1/3)-1)*100)</f>
        <v>5.821686266483983</v>
      </c>
      <c r="U363" s="824">
        <f>IF(INDEX(Historical!$I$7:$I$1455,MATCH(B363,Historical!$B$7:$B$1455,0))=0,"n/a",((INDEX(Historical!$C$7:$C$1455,MATCH(B363,Historical!$B$7:$B$1455,0))/INDEX(Historical!$I$7:$I$1455,MATCH(B363,Historical!$B$7:$B$1455,0)))^(1/5)-1)*100)</f>
        <v>5.4937746852231406</v>
      </c>
      <c r="V363" s="824">
        <f>IF(INDEX(Historical!$O$7:$O$1455,MATCH(B363,Historical!$B$7:$B$1455,0))=0,"n/a",((INDEX(Historical!$C$7:$C$1455,MATCH(B363,Historical!$B$7:$B$1455,0))/INDEX(Historical!$O$7:$O$1455,MATCH(B363,Historical!$B$7:$B$1455,0)))^(1/10)-1)*100)</f>
        <v>4.3852118412921026</v>
      </c>
      <c r="W363" s="825">
        <f>IF(OR(U363&lt;=0,U363="n/a",V363&lt;=0,V363="n/a"),"n/a",U363/V363)</f>
        <v>1.2527957334905855</v>
      </c>
      <c r="X363" s="826" t="str">
        <f>IF(OR(AJ363&lt;=0,AJ363="n/a",U363&lt;=0,U363="n/a"),"n/a",U363/AJ363)</f>
        <v>n/a</v>
      </c>
      <c r="Y363" s="780"/>
      <c r="Z363" s="766" t="str">
        <f>IF(OR(AC363&lt;0.01,AC363="n/a"),"n/a",M363/AC363*100)</f>
        <v>n/a</v>
      </c>
      <c r="AA363" s="1042" t="str">
        <f>IF(OR(AC363&lt;0.01,AC363="n/a"),"n/a",I363/AC363)</f>
        <v>n/a</v>
      </c>
      <c r="AB363" s="1043">
        <v>12</v>
      </c>
      <c r="AC363" s="1021" t="s">
        <v>138</v>
      </c>
      <c r="AD363" s="1021" t="s">
        <v>138</v>
      </c>
      <c r="AE363" s="1021" t="s">
        <v>138</v>
      </c>
      <c r="AF363" s="1021" t="s">
        <v>138</v>
      </c>
      <c r="AG363" s="1021" t="s">
        <v>138</v>
      </c>
      <c r="AH363" s="1021" t="s">
        <v>138</v>
      </c>
      <c r="AI363" s="1021" t="s">
        <v>138</v>
      </c>
      <c r="AJ363" s="1021" t="s">
        <v>138</v>
      </c>
      <c r="AK363" s="1021" t="s">
        <v>138</v>
      </c>
      <c r="AL363" s="1034" t="s">
        <v>138</v>
      </c>
      <c r="AM363" s="1028" t="s">
        <v>138</v>
      </c>
      <c r="AN363" s="1021" t="s">
        <v>138</v>
      </c>
      <c r="AO363" s="868" t="str">
        <f>IF(U363="n/a","n/a",IF(AA363&lt;0,"n/a",IF(AA363="n/a","n/a",J363+U363-AA363)))</f>
        <v>n/a</v>
      </c>
      <c r="AP363" s="869">
        <f>IF(U363="n/a","n/a",J363+U363)</f>
        <v>7.6689470990162443</v>
      </c>
      <c r="AQ363" s="1044" t="str">
        <f>IF(OR(AC363&lt;0.01,AF363="n/a"),"n/a",(I363/SQRT(22.5*AC363*(I363/AF363))-1)*100)</f>
        <v>n/a</v>
      </c>
      <c r="AR363" s="766">
        <f>INDEX(Historical!$C$7:$C$1455,MATCH(B363,Historical!$B$7:$B$1455,0))*IF(AH363="n/a",1.03,IF(AH363&lt;0,1.01,IF(AH363&gt;10,1.1,(1+AH363/100))))</f>
        <v>1.7317390000000001</v>
      </c>
      <c r="AS363" s="1042">
        <f>IF($AI363="n/a",1.03*AR363,IF($AI363&lt;0,1.01*AR363,IF($AI363&gt;10,1.1*AR363,(1+$AI363/100)*AR363)))</f>
        <v>1.7836911700000002</v>
      </c>
      <c r="AT363" s="1042">
        <f>IF($AK363="n/a",1.03*AS363,IF($AK363&lt;0,1.01*AS363,IF($AK363&gt;10,1.1*AS363,(1+$AK363/100)*AS363)))</f>
        <v>1.8372019051000004</v>
      </c>
      <c r="AU363" s="1042">
        <f>IF($AK363="n/a",1.03*AT363,IF($AK363&lt;0,1.01*AT363,IF($AK363&gt;10,1.1*AT363,(1+$AK363/100)*AT363)))</f>
        <v>1.8923179622530004</v>
      </c>
      <c r="AV363" s="1042">
        <f>IF($AK363="n/a",1.03*AU363,IF($AK363&lt;0,1.01*AU363,IF($AK363&gt;10,1.1*AU363,(1+$AK363/100)*AU363)))</f>
        <v>1.9490875011205904</v>
      </c>
      <c r="AW363" s="766">
        <f>SUM(AR363:AV363)</f>
        <v>9.1940375384735908</v>
      </c>
      <c r="AX363" s="877">
        <f>AW363/I363*100</f>
        <v>10.567859239624818</v>
      </c>
      <c r="AY363" s="1212" t="s">
        <v>138</v>
      </c>
      <c r="AZ363" s="1028" t="s">
        <v>138</v>
      </c>
      <c r="BA363" s="1028" t="s">
        <v>138</v>
      </c>
      <c r="BB363" s="1028" t="s">
        <v>138</v>
      </c>
      <c r="BC363" s="1028" t="s">
        <v>138</v>
      </c>
      <c r="BD363" s="1078" t="s">
        <v>4357</v>
      </c>
      <c r="BE363" s="721">
        <v>2013</v>
      </c>
      <c r="BF363" s="1057">
        <f>IF(BE363&gt;2008,0,IF(BE363&gt;2001,1,IF(BE363&gt;1990,2,IF(BE363&gt;1980,3,IF(BE363&gt;1973,4,IF(BE363&gt;1970,5,IF(BE363&gt;1960,6,IF(BE363&gt;1958,7,IF(BE363&gt;1953,8,9)))))))))</f>
        <v>0</v>
      </c>
    </row>
    <row r="364" spans="1:58" ht="11.25" customHeight="1" x14ac:dyDescent="0.2">
      <c r="A364" s="1027" t="s">
        <v>4270</v>
      </c>
      <c r="B364" s="1031" t="s">
        <v>4271</v>
      </c>
      <c r="C364" s="1181" t="s">
        <v>113</v>
      </c>
      <c r="D364" s="1181" t="s">
        <v>4440</v>
      </c>
      <c r="E364" s="857">
        <v>11</v>
      </c>
      <c r="F364" s="1245">
        <v>313</v>
      </c>
      <c r="G364" s="1245" t="s">
        <v>107</v>
      </c>
      <c r="H364" s="1245" t="s">
        <v>107</v>
      </c>
      <c r="I364" s="1030">
        <v>84.52</v>
      </c>
      <c r="J364" s="766">
        <f>(M364/I364)*100</f>
        <v>0.14197823000473261</v>
      </c>
      <c r="K364" s="1033">
        <v>0.06</v>
      </c>
      <c r="L364" s="1043">
        <v>2</v>
      </c>
      <c r="M364" s="756">
        <f>K364*L364</f>
        <v>0.12</v>
      </c>
      <c r="N364" s="1026" t="s">
        <v>232</v>
      </c>
      <c r="O364" s="864">
        <v>4.48E-2</v>
      </c>
      <c r="P364" s="1016">
        <v>43290</v>
      </c>
      <c r="Q364" s="1016">
        <v>43299</v>
      </c>
      <c r="R364" s="756">
        <f>(K364-O364)/O364*100</f>
        <v>33.928571428571423</v>
      </c>
      <c r="S364" s="824">
        <f>IF(INDEX(Historical!$D$7:$D$1455,MATCH(B364,Historical!$B$7:$B$1455,0))=0,"n/a",(INDEX(Historical!$C$7:$C$1455,MATCH(B364,Historical!$B$7:$B$1455,0))/INDEX(Historical!$D$7:$D$1455,MATCH(B364,Historical!$B$7:$B$1455,0))-1)*100)</f>
        <v>11.111111111111116</v>
      </c>
      <c r="T364" s="824">
        <f>IF(INDEX(Historical!$F$7:$F$1455,MATCH(B364,Historical!$B$7:$B$1455,0))=0,"n/a",((INDEX(Historical!$C$7:$C$1455,MATCH(B364,Historical!$B$7:$B$1455,0))/INDEX(Historical!$F$7:$F$1455,MATCH(B364,Historical!$B$7:$B$1455,0)))^(1/3)-1)*100)</f>
        <v>18.563110149668759</v>
      </c>
      <c r="U364" s="824">
        <f>IF(INDEX(Historical!$I$7:$I$1455,MATCH(B364,Historical!$B$7:$B$1455,0))=0,"n/a",((INDEX(Historical!$C$7:$C$1455,MATCH(B364,Historical!$B$7:$B$1455,0))/INDEX(Historical!$I$7:$I$1455,MATCH(B364,Historical!$B$7:$B$1455,0)))^(1/5)-1)*100)</f>
        <v>18.277803460425844</v>
      </c>
      <c r="V364" s="824">
        <f>IF(INDEX(Historical!$O$7:$O$1455,MATCH(B364,Historical!$B$7:$B$1455,0))=0,"n/a",((INDEX(Historical!$C$7:$C$1455,MATCH(B364,Historical!$B$7:$B$1455,0))/INDEX(Historical!$O$7:$O$1455,MATCH(B364,Historical!$B$7:$B$1455,0)))^(1/10)-1)*100)</f>
        <v>19.827915935573781</v>
      </c>
      <c r="W364" s="825">
        <f>IF(OR(U364&lt;=0,U364="n/a",V364&lt;=0,V364="n/a"),"n/a",U364/V364)</f>
        <v>0.92182171438568383</v>
      </c>
      <c r="X364" s="826">
        <f>IF(OR(AJ364&lt;=0,AJ364="n/a",U364&lt;=0,U364="n/a"),"n/a",U364/AJ364)</f>
        <v>1.1423627162766152</v>
      </c>
      <c r="Y364" s="792" t="s">
        <v>4269</v>
      </c>
      <c r="Z364" s="766">
        <f>IF(OR(AC364&lt;0.01,AC364="n/a"),"n/a",M364/AC364*100)</f>
        <v>7.0175438596491224</v>
      </c>
      <c r="AA364" s="1042">
        <f>IF(OR(AC364&lt;0.01,AC364="n/a"),"n/a",I364/AC364)</f>
        <v>49.42690058479532</v>
      </c>
      <c r="AB364" s="1043">
        <v>10</v>
      </c>
      <c r="AC364" s="1021">
        <v>1.71</v>
      </c>
      <c r="AD364" s="1021">
        <v>2.69</v>
      </c>
      <c r="AE364" s="1021">
        <v>5.62</v>
      </c>
      <c r="AF364" s="1021">
        <v>8.41</v>
      </c>
      <c r="AG364" s="1021">
        <v>19.600000000000001</v>
      </c>
      <c r="AH364" s="1021">
        <v>16.900000000000002</v>
      </c>
      <c r="AI364" s="1021">
        <v>10.14</v>
      </c>
      <c r="AJ364" s="1021">
        <v>16</v>
      </c>
      <c r="AK364" s="1021">
        <v>18.350000000000001</v>
      </c>
      <c r="AL364" s="1034">
        <v>9680</v>
      </c>
      <c r="AM364" s="1028">
        <v>4.9000000000000004</v>
      </c>
      <c r="AN364" s="1021">
        <v>0.47</v>
      </c>
      <c r="AO364" s="868">
        <f>IF(U364="n/a","n/a",IF(AA364&lt;0,"n/a",IF(AA364="n/a","n/a",J364+U364-AA364)))</f>
        <v>-31.007118894364744</v>
      </c>
      <c r="AP364" s="869">
        <f>IF(U364="n/a","n/a",J364+U364)</f>
        <v>18.419781690430575</v>
      </c>
      <c r="AQ364" s="1044">
        <f>IF(OR(AC364&lt;0.01,AF364="n/a"),"n/a",(I364/SQRT(22.5*AC364*(I364/AF364))-1)*100)</f>
        <v>329.8217893851816</v>
      </c>
      <c r="AR364" s="766">
        <f>INDEX(Historical!$C$7:$C$1455,MATCH(B364,Historical!$B$7:$B$1455,0))*IF(AH364="n/a",1.03,IF(AH364&lt;0,1.01,IF(AH364&gt;10,1.1,(1+AH364/100))))</f>
        <v>0.14080000000000001</v>
      </c>
      <c r="AS364" s="1042">
        <f>IF($AI364="n/a",1.03*AR364,IF($AI364&lt;0,1.01*AR364,IF($AI364&gt;10,1.1*AR364,(1+$AI364/100)*AR364)))</f>
        <v>0.15488000000000002</v>
      </c>
      <c r="AT364" s="1042">
        <f>IF($AK364="n/a",1.03*AS364,IF($AK364&lt;0,1.01*AS364,IF($AK364&gt;10,1.1*AS364,(1+$AK364/100)*AS364)))</f>
        <v>0.17036800000000002</v>
      </c>
      <c r="AU364" s="1042">
        <f>IF($AK364="n/a",1.03*AT364,IF($AK364&lt;0,1.01*AT364,IF($AK364&gt;10,1.1*AT364,(1+$AK364/100)*AT364)))</f>
        <v>0.18740480000000004</v>
      </c>
      <c r="AV364" s="1042">
        <f>IF($AK364="n/a",1.03*AU364,IF($AK364&lt;0,1.01*AU364,IF($AK364&gt;10,1.1*AU364,(1+$AK364/100)*AU364)))</f>
        <v>0.20614528000000007</v>
      </c>
      <c r="AW364" s="766">
        <f>SUM(AR364:AV364)</f>
        <v>0.85959808000000026</v>
      </c>
      <c r="AX364" s="877">
        <f>AW364/I364*100</f>
        <v>1.0170351159488882</v>
      </c>
      <c r="AY364" s="1212">
        <v>0.89</v>
      </c>
      <c r="AZ364" s="1028">
        <v>52.470000000000006</v>
      </c>
      <c r="BA364" s="1028">
        <v>-10.199999999999999</v>
      </c>
      <c r="BB364" s="1028">
        <v>-1.77</v>
      </c>
      <c r="BC364" s="1028">
        <v>8.7099999999999991</v>
      </c>
      <c r="BE364" s="721">
        <v>2008</v>
      </c>
      <c r="BF364" s="1057">
        <f>IF(BE364&gt;2008,0,IF(BE364&gt;2001,1,IF(BE364&gt;1990,2,IF(BE364&gt;1980,3,IF(BE364&gt;1973,4,IF(BE364&gt;1970,5,IF(BE364&gt;1960,6,IF(BE364&gt;1958,7,IF(BE364&gt;1953,8,9)))))))))</f>
        <v>1</v>
      </c>
    </row>
    <row r="365" spans="1:58" ht="11.25" customHeight="1" x14ac:dyDescent="0.2">
      <c r="A365" s="1019" t="s">
        <v>254</v>
      </c>
      <c r="B365" s="1031" t="s">
        <v>255</v>
      </c>
      <c r="C365" s="1181" t="s">
        <v>180</v>
      </c>
      <c r="D365" s="1181" t="s">
        <v>4463</v>
      </c>
      <c r="E365" s="857">
        <v>46</v>
      </c>
      <c r="F365" s="1245">
        <v>44</v>
      </c>
      <c r="G365" s="1182" t="s">
        <v>107</v>
      </c>
      <c r="H365" s="1182" t="s">
        <v>107</v>
      </c>
      <c r="I365" s="1021">
        <v>60.6</v>
      </c>
      <c r="J365" s="766">
        <f>(M365/I365)*100</f>
        <v>4.6864686468646859</v>
      </c>
      <c r="K365" s="1033">
        <v>0.71</v>
      </c>
      <c r="L365" s="1043">
        <v>4</v>
      </c>
      <c r="M365" s="756">
        <f>K365*L365</f>
        <v>2.84</v>
      </c>
      <c r="N365" s="1026" t="s">
        <v>120</v>
      </c>
      <c r="O365" s="860">
        <v>0.7</v>
      </c>
      <c r="P365" s="1016">
        <v>43328</v>
      </c>
      <c r="Q365" s="1016">
        <v>43343</v>
      </c>
      <c r="R365" s="756">
        <f>(K365-O365)/O365*100</f>
        <v>1.4285714285714299</v>
      </c>
      <c r="S365" s="824">
        <f>IF(INDEX(Historical!$D$7:$D$1455,MATCH(B365,Historical!$B$7:$B$1455,0))=0,"n/a",(INDEX(Historical!$C$7:$C$1455,MATCH(B365,Historical!$B$7:$B$1455,0))/INDEX(Historical!$D$7:$D$1455,MATCH(B365,Historical!$B$7:$B$1455,0))-1)*100)</f>
        <v>0.9009009009008917</v>
      </c>
      <c r="T365" s="824">
        <f>IF(INDEX(Historical!$F$7:$F$1455,MATCH(B365,Historical!$B$7:$B$1455,0))=0,"n/a",((INDEX(Historical!$C$7:$C$1455,MATCH(B365,Historical!$B$7:$B$1455,0))/INDEX(Historical!$F$7:$F$1455,MATCH(B365,Historical!$B$7:$B$1455,0)))^(1/3)-1)*100)</f>
        <v>2.1745909858070789</v>
      </c>
      <c r="U365" s="824">
        <f>IF(INDEX(Historical!$I$7:$I$1455,MATCH(B365,Historical!$B$7:$B$1455,0))=0,"n/a",((INDEX(Historical!$C$7:$C$1455,MATCH(B365,Historical!$B$7:$B$1455,0))/INDEX(Historical!$I$7:$I$1455,MATCH(B365,Historical!$B$7:$B$1455,0)))^(1/5)-1)*100)</f>
        <v>58.489319246111336</v>
      </c>
      <c r="V365" s="824">
        <f>IF(INDEX(Historical!$O$7:$O$1455,MATCH(B365,Historical!$B$7:$B$1455,0))=0,"n/a",((INDEX(Historical!$C$7:$C$1455,MATCH(B365,Historical!$B$7:$B$1455,0))/INDEX(Historical!$O$7:$O$1455,MATCH(B365,Historical!$B$7:$B$1455,0)))^(1/10)-1)*100)</f>
        <v>31.579597215492662</v>
      </c>
      <c r="W365" s="825">
        <f>IF(OR(U365&lt;=0,U365="n/a",V365&lt;=0,V365="n/a"),"n/a",U365/V365)</f>
        <v>1.8521236622174841</v>
      </c>
      <c r="X365" s="826" t="str">
        <f>IF(OR(AJ365&lt;=0,AJ365="n/a",U365&lt;=0,U365="n/a"),"n/a",U365/AJ365)</f>
        <v>n/a</v>
      </c>
      <c r="Y365" s="780" t="s">
        <v>256</v>
      </c>
      <c r="Z365" s="766" t="str">
        <f>IF(OR(AC365&lt;0.01,AC365="n/a"),"n/a",M365/AC365*100)</f>
        <v>n/a</v>
      </c>
      <c r="AA365" s="1042" t="str">
        <f>IF(OR(AC365&lt;0.01,AC365="n/a"),"n/a",I365/AC365)</f>
        <v>n/a</v>
      </c>
      <c r="AB365" s="1043">
        <v>9</v>
      </c>
      <c r="AC365" s="1021">
        <v>-0.12</v>
      </c>
      <c r="AD365" s="1021" t="s">
        <v>138</v>
      </c>
      <c r="AE365" s="1021">
        <v>2.72</v>
      </c>
      <c r="AF365" s="1021">
        <v>1.51</v>
      </c>
      <c r="AG365" s="1021">
        <v>10.7</v>
      </c>
      <c r="AH365" s="1023">
        <v>89.7</v>
      </c>
      <c r="AI365" s="1023">
        <v>78.28</v>
      </c>
      <c r="AJ365" s="1021">
        <v>-15.1</v>
      </c>
      <c r="AK365" s="1021" t="s">
        <v>138</v>
      </c>
      <c r="AL365" s="1034">
        <v>6760</v>
      </c>
      <c r="AM365" s="1028">
        <v>0.8</v>
      </c>
      <c r="AN365" s="1021">
        <v>0.11</v>
      </c>
      <c r="AO365" s="868" t="str">
        <f>IF(U365="n/a","n/a",IF(AA365&lt;0,"n/a",IF(AA365="n/a","n/a",J365+U365-AA365)))</f>
        <v>n/a</v>
      </c>
      <c r="AP365" s="869">
        <f>IF(U365="n/a","n/a",J365+U365)</f>
        <v>63.175787892976018</v>
      </c>
      <c r="AQ365" s="1044" t="str">
        <f>IF(OR(AC365&lt;0.01,AF365="n/a"),"n/a",(I365/SQRT(22.5*AC365*(I365/AF365))-1)*100)</f>
        <v>n/a</v>
      </c>
      <c r="AR365" s="766">
        <f>INDEX(Historical!$C$7:$C$1455,MATCH(B365,Historical!$B$7:$B$1455,0))*IF(AH365="n/a",1.03,IF(AH365&lt;0,1.01,IF(AH365&gt;10,1.1,(1+AH365/100))))</f>
        <v>3.08</v>
      </c>
      <c r="AS365" s="1042">
        <f>IF($AI365="n/a",1.03*AR365,IF($AI365&lt;0,1.01*AR365,IF($AI365&gt;10,1.1*AR365,(1+$AI365/100)*AR365)))</f>
        <v>3.3880000000000003</v>
      </c>
      <c r="AT365" s="1042">
        <f>IF($AK365="n/a",1.03*AS365,IF($AK365&lt;0,1.01*AS365,IF($AK365&gt;10,1.1*AS365,(1+$AK365/100)*AS365)))</f>
        <v>3.4896400000000005</v>
      </c>
      <c r="AU365" s="1042">
        <f>IF($AK365="n/a",1.03*AT365,IF($AK365&lt;0,1.01*AT365,IF($AK365&gt;10,1.1*AT365,(1+$AK365/100)*AT365)))</f>
        <v>3.5943292000000007</v>
      </c>
      <c r="AV365" s="1042">
        <f>IF($AK365="n/a",1.03*AU365,IF($AK365&lt;0,1.01*AU365,IF($AK365&gt;10,1.1*AU365,(1+$AK365/100)*AU365)))</f>
        <v>3.7021590760000009</v>
      </c>
      <c r="AW365" s="766">
        <f>SUM(AR365:AV365)</f>
        <v>17.254128276000003</v>
      </c>
      <c r="AX365" s="877">
        <f>AW365/I365*100</f>
        <v>28.472158871287135</v>
      </c>
      <c r="AY365" s="1212">
        <v>1.3</v>
      </c>
      <c r="AZ365" s="1028">
        <v>12.22</v>
      </c>
      <c r="BA365" s="1028">
        <v>-19.220000000000002</v>
      </c>
      <c r="BB365" s="1028">
        <v>-6.75</v>
      </c>
      <c r="BC365" s="1028">
        <v>-7.6300000000000008</v>
      </c>
      <c r="BE365" s="721">
        <v>1973</v>
      </c>
      <c r="BF365" s="1057">
        <f>IF(BE365&gt;2008,0,IF(BE365&gt;2001,1,IF(BE365&gt;1990,2,IF(BE365&gt;1980,3,IF(BE365&gt;1973,4,IF(BE365&gt;1970,5,IF(BE365&gt;1960,6,IF(BE365&gt;1958,7,IF(BE365&gt;1953,8,9)))))))))</f>
        <v>5</v>
      </c>
    </row>
    <row r="366" spans="1:58" ht="11.25" customHeight="1" x14ac:dyDescent="0.2">
      <c r="A366" s="1027" t="s">
        <v>3883</v>
      </c>
      <c r="B366" s="1031" t="s">
        <v>3884</v>
      </c>
      <c r="C366" s="1181" t="s">
        <v>109</v>
      </c>
      <c r="D366" s="1181" t="s">
        <v>4430</v>
      </c>
      <c r="E366" s="857">
        <v>5</v>
      </c>
      <c r="F366" s="1245">
        <v>857</v>
      </c>
      <c r="G366" s="1187" t="s">
        <v>107</v>
      </c>
      <c r="H366" s="1187" t="s">
        <v>107</v>
      </c>
      <c r="I366" s="1030">
        <v>11.42</v>
      </c>
      <c r="J366" s="766">
        <f>(M366/I366)*100</f>
        <v>3.8528896672504378</v>
      </c>
      <c r="K366" s="1033">
        <v>0.11</v>
      </c>
      <c r="L366" s="1043">
        <v>4</v>
      </c>
      <c r="M366" s="756">
        <f>K366*L366</f>
        <v>0.44</v>
      </c>
      <c r="N366" s="1026" t="s">
        <v>307</v>
      </c>
      <c r="O366" s="860">
        <v>0.1</v>
      </c>
      <c r="P366" s="1016">
        <v>43413</v>
      </c>
      <c r="Q366" s="1016">
        <v>43439</v>
      </c>
      <c r="R366" s="756">
        <f>(K366-O366)/O366*100</f>
        <v>9.9999999999999947</v>
      </c>
      <c r="S366" s="824">
        <f>IF(INDEX(Historical!$D$7:$D$1455,MATCH(B366,Historical!$B$7:$B$1455,0))=0,"n/a",(INDEX(Historical!$C$7:$C$1455,MATCH(B366,Historical!$B$7:$B$1455,0))/INDEX(Historical!$D$7:$D$1455,MATCH(B366,Historical!$B$7:$B$1455,0))-1)*100)</f>
        <v>28.676996108812091</v>
      </c>
      <c r="T366" s="824">
        <f>IF(INDEX(Historical!$F$7:$F$1455,MATCH(B366,Historical!$B$7:$B$1455,0))=0,"n/a",((INDEX(Historical!$C$7:$C$1455,MATCH(B366,Historical!$B$7:$B$1455,0))/INDEX(Historical!$F$7:$F$1455,MATCH(B366,Historical!$B$7:$B$1455,0)))^(1/3)-1)*100)</f>
        <v>37.039634376297428</v>
      </c>
      <c r="U366" s="824">
        <f>IF(INDEX(Historical!$I$7:$I$1455,MATCH(B366,Historical!$B$7:$B$1455,0))=0,"n/a",((INDEX(Historical!$C$7:$C$1455,MATCH(B366,Historical!$B$7:$B$1455,0))/INDEX(Historical!$I$7:$I$1455,MATCH(B366,Historical!$B$7:$B$1455,0)))^(1/5)-1)*100)</f>
        <v>28.473956196996532</v>
      </c>
      <c r="V366" s="824">
        <f>IF(INDEX(Historical!$O$7:$O$1455,MATCH(B366,Historical!$B$7:$B$1455,0))=0,"n/a",((INDEX(Historical!$C$7:$C$1455,MATCH(B366,Historical!$B$7:$B$1455,0))/INDEX(Historical!$O$7:$O$1455,MATCH(B366,Historical!$B$7:$B$1455,0)))^(1/10)-1)*100)</f>
        <v>23.424306877672873</v>
      </c>
      <c r="W366" s="825">
        <f>IF(OR(U366&lt;=0,U366="n/a",V366&lt;=0,V366="n/a"),"n/a",U366/V366)</f>
        <v>1.215573051774556</v>
      </c>
      <c r="X366" s="826">
        <f>IF(OR(AJ366&lt;=0,AJ366="n/a",U366&lt;=0,U366="n/a"),"n/a",U366/AJ366)</f>
        <v>0.37318422276535429</v>
      </c>
      <c r="Y366" s="780"/>
      <c r="Z366" s="766">
        <f>IF(OR(AC366&lt;0.01,AC366="n/a"),"n/a",M366/AC366*100)</f>
        <v>14.239482200647249</v>
      </c>
      <c r="AA366" s="1042">
        <f>IF(OR(AC366&lt;0.01,AC366="n/a"),"n/a",I366/AC366)</f>
        <v>3.6957928802589</v>
      </c>
      <c r="AB366" s="1043">
        <v>9</v>
      </c>
      <c r="AC366" s="1021">
        <v>3.09</v>
      </c>
      <c r="AD366" s="1021" t="s">
        <v>138</v>
      </c>
      <c r="AE366" s="1021">
        <v>1.63</v>
      </c>
      <c r="AF366" s="1021">
        <v>1.31</v>
      </c>
      <c r="AG366" s="1021">
        <v>33.4</v>
      </c>
      <c r="AH366" s="1021">
        <v>3</v>
      </c>
      <c r="AI366" s="1021">
        <v>4.6899999999999995</v>
      </c>
      <c r="AJ366" s="1021">
        <v>76.3</v>
      </c>
      <c r="AK366" s="1021" t="s">
        <v>138</v>
      </c>
      <c r="AL366" s="1034">
        <v>88.96</v>
      </c>
      <c r="AM366" s="1028">
        <v>42.4</v>
      </c>
      <c r="AN366" s="1021">
        <v>0.34</v>
      </c>
      <c r="AO366" s="868">
        <f>IF(U366="n/a","n/a",IF(AA366&lt;0,"n/a",IF(AA366="n/a","n/a",J366+U366-AA366)))</f>
        <v>28.63105298398807</v>
      </c>
      <c r="AP366" s="869">
        <f>IF(U366="n/a","n/a",J366+U366)</f>
        <v>32.32684586424697</v>
      </c>
      <c r="AQ366" s="1044">
        <f>IF(OR(AC366&lt;0.01,AF366="n/a"),"n/a",(I366/SQRT(22.5*AC366*(I366/AF366))-1)*100)</f>
        <v>-53.612795475288607</v>
      </c>
      <c r="AR366" s="766">
        <f>INDEX(Historical!$C$7:$C$1455,MATCH(B366,Historical!$B$7:$B$1455,0))*IF(AH366="n/a",1.03,IF(AH366&lt;0,1.01,IF(AH366&gt;10,1.1,(1+AH366/100))))</f>
        <v>0.30041701000000004</v>
      </c>
      <c r="AS366" s="1042">
        <f>IF($AI366="n/a",1.03*AR366,IF($AI366&lt;0,1.01*AR366,IF($AI366&gt;10,1.1*AR366,(1+$AI366/100)*AR366)))</f>
        <v>0.31450656776900004</v>
      </c>
      <c r="AT366" s="1042">
        <f>IF($AK366="n/a",1.03*AS366,IF($AK366&lt;0,1.01*AS366,IF($AK366&gt;10,1.1*AS366,(1+$AK366/100)*AS366)))</f>
        <v>0.32394176480207004</v>
      </c>
      <c r="AU366" s="1042">
        <f>IF($AK366="n/a",1.03*AT366,IF($AK366&lt;0,1.01*AT366,IF($AK366&gt;10,1.1*AT366,(1+$AK366/100)*AT366)))</f>
        <v>0.33366001774613213</v>
      </c>
      <c r="AV366" s="1042">
        <f>IF($AK366="n/a",1.03*AU366,IF($AK366&lt;0,1.01*AU366,IF($AK366&gt;10,1.1*AU366,(1+$AK366/100)*AU366)))</f>
        <v>0.34366981827851611</v>
      </c>
      <c r="AW366" s="766">
        <f>SUM(AR366:AV366)</f>
        <v>1.6161951785957183</v>
      </c>
      <c r="AX366" s="877">
        <f>AW366/I366*100</f>
        <v>14.152322054253224</v>
      </c>
      <c r="AY366" s="1212">
        <v>0.6</v>
      </c>
      <c r="AZ366" s="1028">
        <v>12.61</v>
      </c>
      <c r="BA366" s="1028">
        <v>-42.9</v>
      </c>
      <c r="BB366" s="1028">
        <v>-11.959999999999999</v>
      </c>
      <c r="BC366" s="1028">
        <v>-30.53</v>
      </c>
      <c r="BE366" s="721">
        <v>2014</v>
      </c>
      <c r="BF366" s="1057">
        <f>IF(BE366&gt;2008,0,IF(BE366&gt;2001,1,IF(BE366&gt;1990,2,IF(BE366&gt;1980,3,IF(BE366&gt;1973,4,IF(BE366&gt;1970,5,IF(BE366&gt;1960,6,IF(BE366&gt;1958,7,IF(BE366&gt;1953,8,9)))))))))</f>
        <v>0</v>
      </c>
    </row>
    <row r="367" spans="1:58" ht="11.25" customHeight="1" x14ac:dyDescent="0.2">
      <c r="A367" s="1027" t="s">
        <v>1291</v>
      </c>
      <c r="B367" s="1031" t="s">
        <v>1292</v>
      </c>
      <c r="C367" s="1181" t="s">
        <v>109</v>
      </c>
      <c r="D367" s="1181" t="s">
        <v>4434</v>
      </c>
      <c r="E367" s="857">
        <v>6</v>
      </c>
      <c r="F367" s="1245">
        <v>668</v>
      </c>
      <c r="G367" s="1103" t="s">
        <v>107</v>
      </c>
      <c r="H367" s="1103" t="s">
        <v>107</v>
      </c>
      <c r="I367" s="1030">
        <v>14.29</v>
      </c>
      <c r="J367" s="766">
        <f>(M367/I367)*100</f>
        <v>3.0790762771168652</v>
      </c>
      <c r="K367" s="1033">
        <v>0.11</v>
      </c>
      <c r="L367" s="1043">
        <v>4</v>
      </c>
      <c r="M367" s="756">
        <f>K367*L367</f>
        <v>0.44</v>
      </c>
      <c r="N367" s="1026" t="s">
        <v>446</v>
      </c>
      <c r="O367" s="860">
        <v>0.1</v>
      </c>
      <c r="P367" s="1016">
        <v>43138</v>
      </c>
      <c r="Q367" s="1016">
        <v>43153</v>
      </c>
      <c r="R367" s="756">
        <f>(K367-O367)/O367*100</f>
        <v>9.9999999999999947</v>
      </c>
      <c r="S367" s="824">
        <f>IF(INDEX(Historical!$D$7:$D$1455,MATCH(B367,Historical!$B$7:$B$1455,0))=0,"n/a",(INDEX(Historical!$C$7:$C$1455,MATCH(B367,Historical!$B$7:$B$1455,0))/INDEX(Historical!$D$7:$D$1455,MATCH(B367,Historical!$B$7:$B$1455,0))-1)*100)</f>
        <v>11.111111111111116</v>
      </c>
      <c r="T367" s="824">
        <f>IF(INDEX(Historical!$F$7:$F$1455,MATCH(B367,Historical!$B$7:$B$1455,0))=0,"n/a",((INDEX(Historical!$C$7:$C$1455,MATCH(B367,Historical!$B$7:$B$1455,0))/INDEX(Historical!$F$7:$F$1455,MATCH(B367,Historical!$B$7:$B$1455,0)))^(1/3)-1)*100)</f>
        <v>30.495588038962108</v>
      </c>
      <c r="U367" s="824" t="str">
        <f>IF(INDEX(Historical!$I$7:$I$1455,MATCH(B367,Historical!$B$7:$B$1455,0))=0,"n/a",((INDEX(Historical!$C$7:$C$1455,MATCH(B367,Historical!$B$7:$B$1455,0))/INDEX(Historical!$I$7:$I$1455,MATCH(B367,Historical!$B$7:$B$1455,0)))^(1/5)-1)*100)</f>
        <v>n/a</v>
      </c>
      <c r="V367" s="824">
        <f>IF(INDEX(Historical!$O$7:$O$1455,MATCH(B367,Historical!$B$7:$B$1455,0))=0,"n/a",((INDEX(Historical!$C$7:$C$1455,MATCH(B367,Historical!$B$7:$B$1455,0))/INDEX(Historical!$O$7:$O$1455,MATCH(B367,Historical!$B$7:$B$1455,0)))^(1/10)-1)*100)</f>
        <v>4.4019629627884527</v>
      </c>
      <c r="W367" s="825" t="str">
        <f>IF(OR(U367&lt;=0,U367="n/a",V367&lt;=0,V367="n/a"),"n/a",U367/V367)</f>
        <v>n/a</v>
      </c>
      <c r="X367" s="826" t="str">
        <f>IF(OR(AJ367&lt;=0,AJ367="n/a",U367&lt;=0,U367="n/a"),"n/a",U367/AJ367)</f>
        <v>n/a</v>
      </c>
      <c r="Y367" s="780"/>
      <c r="Z367" s="766">
        <f>IF(OR(AC367&lt;0.01,AC367="n/a"),"n/a",M367/AC367*100)</f>
        <v>58.666666666666664</v>
      </c>
      <c r="AA367" s="1042">
        <f>IF(OR(AC367&lt;0.01,AC367="n/a"),"n/a",I367/AC367)</f>
        <v>19.053333333333331</v>
      </c>
      <c r="AB367" s="1043">
        <v>12</v>
      </c>
      <c r="AC367" s="1021">
        <v>0.75</v>
      </c>
      <c r="AD367" s="1021">
        <v>2.73</v>
      </c>
      <c r="AE367" s="1021">
        <v>5.04</v>
      </c>
      <c r="AF367" s="1021">
        <v>1.75</v>
      </c>
      <c r="AG367" s="1021">
        <v>7.5</v>
      </c>
      <c r="AH367" s="1021">
        <v>11.5</v>
      </c>
      <c r="AI367" s="1021">
        <v>46.63</v>
      </c>
      <c r="AJ367" s="1021">
        <v>24.099999999999998</v>
      </c>
      <c r="AK367" s="1021">
        <v>7.0000000000000009</v>
      </c>
      <c r="AL367" s="1034">
        <v>618.47</v>
      </c>
      <c r="AM367" s="1028">
        <v>0.5</v>
      </c>
      <c r="AN367" s="1021">
        <v>0.11</v>
      </c>
      <c r="AO367" s="868" t="str">
        <f>IF(U367="n/a","n/a",IF(AA367&lt;0,"n/a",IF(AA367="n/a","n/a",J367+U367-AA367)))</f>
        <v>n/a</v>
      </c>
      <c r="AP367" s="869" t="str">
        <f>IF(U367="n/a","n/a",J367+U367)</f>
        <v>n/a</v>
      </c>
      <c r="AQ367" s="1044">
        <f>IF(OR(AC367&lt;0.01,AF367="n/a"),"n/a",(I367/SQRT(22.5*AC367*(I367/AF367))-1)*100)</f>
        <v>21.734379939519364</v>
      </c>
      <c r="AR367" s="766">
        <f>INDEX(Historical!$C$7:$C$1455,MATCH(B367,Historical!$B$7:$B$1455,0))*IF(AH367="n/a",1.03,IF(AH367&lt;0,1.01,IF(AH367&gt;10,1.1,(1+AH367/100))))</f>
        <v>0.44000000000000006</v>
      </c>
      <c r="AS367" s="1042">
        <f>IF($AI367="n/a",1.03*AR367,IF($AI367&lt;0,1.01*AR367,IF($AI367&gt;10,1.1*AR367,(1+$AI367/100)*AR367)))</f>
        <v>0.4840000000000001</v>
      </c>
      <c r="AT367" s="1042">
        <f>IF($AK367="n/a",1.03*AS367,IF($AK367&lt;0,1.01*AS367,IF($AK367&gt;10,1.1*AS367,(1+$AK367/100)*AS367)))</f>
        <v>0.51788000000000012</v>
      </c>
      <c r="AU367" s="1042">
        <f>IF($AK367="n/a",1.03*AT367,IF($AK367&lt;0,1.01*AT367,IF($AK367&gt;10,1.1*AT367,(1+$AK367/100)*AT367)))</f>
        <v>0.55413160000000017</v>
      </c>
      <c r="AV367" s="1042">
        <f>IF($AK367="n/a",1.03*AU367,IF($AK367&lt;0,1.01*AU367,IF($AK367&gt;10,1.1*AU367,(1+$AK367/100)*AU367)))</f>
        <v>0.59292081200000024</v>
      </c>
      <c r="AW367" s="766">
        <f>SUM(AR367:AV367)</f>
        <v>2.588932412000001</v>
      </c>
      <c r="AX367" s="877">
        <f>AW367/I367*100</f>
        <v>18.117091756473066</v>
      </c>
      <c r="AY367" s="1212">
        <v>0.45</v>
      </c>
      <c r="AZ367" s="1028">
        <v>4.54</v>
      </c>
      <c r="BA367" s="1028">
        <v>-21.05</v>
      </c>
      <c r="BB367" s="1028">
        <v>-2.79</v>
      </c>
      <c r="BC367" s="1028">
        <v>-10.870000000000001</v>
      </c>
      <c r="BE367" s="721">
        <v>2013</v>
      </c>
      <c r="BF367" s="1057">
        <f>IF(BE367&gt;2008,0,IF(BE367&gt;2001,1,IF(BE367&gt;1990,2,IF(BE367&gt;1980,3,IF(BE367&gt;1973,4,IF(BE367&gt;1970,5,IF(BE367&gt;1960,6,IF(BE367&gt;1958,7,IF(BE367&gt;1953,8,9)))))))))</f>
        <v>0</v>
      </c>
    </row>
    <row r="368" spans="1:58" ht="11.25" customHeight="1" x14ac:dyDescent="0.2">
      <c r="A368" s="1019" t="s">
        <v>1293</v>
      </c>
      <c r="B368" s="1031" t="s">
        <v>1294</v>
      </c>
      <c r="C368" s="1181" t="s">
        <v>109</v>
      </c>
      <c r="D368" s="1181" t="s">
        <v>4434</v>
      </c>
      <c r="E368" s="857">
        <v>8</v>
      </c>
      <c r="F368" s="1245">
        <v>541</v>
      </c>
      <c r="G368" s="1187" t="s">
        <v>107</v>
      </c>
      <c r="H368" s="1187" t="s">
        <v>107</v>
      </c>
      <c r="I368" s="1030">
        <v>34.97</v>
      </c>
      <c r="J368" s="766">
        <f>(M368/I368)*100</f>
        <v>1.9445238776093796</v>
      </c>
      <c r="K368" s="1033">
        <v>0.17</v>
      </c>
      <c r="L368" s="1043">
        <v>4</v>
      </c>
      <c r="M368" s="756">
        <f>K368*L368</f>
        <v>0.68</v>
      </c>
      <c r="N368" s="1026" t="s">
        <v>715</v>
      </c>
      <c r="O368" s="860">
        <v>0.15</v>
      </c>
      <c r="P368" s="1016">
        <v>43410</v>
      </c>
      <c r="Q368" s="1016">
        <v>43425</v>
      </c>
      <c r="R368" s="756">
        <f>(K368-O368)/O368*100</f>
        <v>13.333333333333346</v>
      </c>
      <c r="S368" s="824">
        <f>IF(INDEX(Historical!$D$7:$D$1455,MATCH(B368,Historical!$B$7:$B$1455,0))=0,"n/a",(INDEX(Historical!$C$7:$C$1455,MATCH(B368,Historical!$B$7:$B$1455,0))/INDEX(Historical!$D$7:$D$1455,MATCH(B368,Historical!$B$7:$B$1455,0))-1)*100)</f>
        <v>8.5106382978723527</v>
      </c>
      <c r="T368" s="824">
        <f>IF(INDEX(Historical!$F$7:$F$1455,MATCH(B368,Historical!$B$7:$B$1455,0))=0,"n/a",((INDEX(Historical!$C$7:$C$1455,MATCH(B368,Historical!$B$7:$B$1455,0))/INDEX(Historical!$F$7:$F$1455,MATCH(B368,Historical!$B$7:$B$1455,0)))^(1/3)-1)*100)</f>
        <v>14.471424255333186</v>
      </c>
      <c r="U368" s="824">
        <f>IF(INDEX(Historical!$I$7:$I$1455,MATCH(B368,Historical!$B$7:$B$1455,0))=0,"n/a",((INDEX(Historical!$C$7:$C$1455,MATCH(B368,Historical!$B$7:$B$1455,0))/INDEX(Historical!$I$7:$I$1455,MATCH(B368,Historical!$B$7:$B$1455,0)))^(1/5)-1)*100)</f>
        <v>11.196158593857897</v>
      </c>
      <c r="V368" s="824">
        <f>IF(INDEX(Historical!$O$7:$O$1455,MATCH(B368,Historical!$B$7:$B$1455,0))=0,"n/a",((INDEX(Historical!$C$7:$C$1455,MATCH(B368,Historical!$B$7:$B$1455,0))/INDEX(Historical!$O$7:$O$1455,MATCH(B368,Historical!$B$7:$B$1455,0)))^(1/10)-1)*100)</f>
        <v>-4.8674607411369202</v>
      </c>
      <c r="W368" s="825" t="str">
        <f>IF(OR(U368&lt;=0,U368="n/a",V368&lt;=0,V368="n/a"),"n/a",U368/V368)</f>
        <v>n/a</v>
      </c>
      <c r="X368" s="826">
        <f>IF(OR(AJ368&lt;=0,AJ368="n/a",U368&lt;=0,U368="n/a"),"n/a",U368/AJ368)</f>
        <v>0.99965701730874068</v>
      </c>
      <c r="Y368" s="781" t="s">
        <v>4400</v>
      </c>
      <c r="Z368" s="766">
        <f>IF(OR(AC368&lt;0.01,AC368="n/a"),"n/a",M368/AC368*100)</f>
        <v>47.887323943661983</v>
      </c>
      <c r="AA368" s="1042">
        <f>IF(OR(AC368&lt;0.01,AC368="n/a"),"n/a",I368/AC368)</f>
        <v>24.626760563380284</v>
      </c>
      <c r="AB368" s="1043">
        <v>12</v>
      </c>
      <c r="AC368" s="1021">
        <v>1.42</v>
      </c>
      <c r="AD368" s="1021">
        <v>3.53</v>
      </c>
      <c r="AE368" s="1021">
        <v>6.92</v>
      </c>
      <c r="AF368" s="1021">
        <v>1.72</v>
      </c>
      <c r="AG368" s="1021">
        <v>7.1999999999999993</v>
      </c>
      <c r="AH368" s="1021">
        <v>13.700000000000001</v>
      </c>
      <c r="AI368" s="1021">
        <v>38.17</v>
      </c>
      <c r="AJ368" s="1021">
        <v>11.200000000000001</v>
      </c>
      <c r="AK368" s="1021">
        <v>7.0000000000000009</v>
      </c>
      <c r="AL368" s="1034">
        <v>1270</v>
      </c>
      <c r="AM368" s="1028">
        <v>1</v>
      </c>
      <c r="AN368" s="1021">
        <v>0.03</v>
      </c>
      <c r="AO368" s="868">
        <f>IF(U368="n/a","n/a",IF(AA368&lt;0,"n/a",IF(AA368="n/a","n/a",J368+U368-AA368)))</f>
        <v>-11.486078091913008</v>
      </c>
      <c r="AP368" s="869">
        <f>IF(U368="n/a","n/a",J368+U368)</f>
        <v>13.140682471467276</v>
      </c>
      <c r="AQ368" s="1044">
        <f>IF(OR(AC368&lt;0.01,AF368="n/a"),"n/a",(I368/SQRT(22.5*AC368*(I368/AF368))-1)*100)</f>
        <v>37.207107313504693</v>
      </c>
      <c r="AR368" s="766">
        <f>INDEX(Historical!$C$7:$C$1455,MATCH(B368,Historical!$B$7:$B$1455,0))*IF(AH368="n/a",1.03,IF(AH368&lt;0,1.01,IF(AH368&gt;10,1.1,(1+AH368/100))))</f>
        <v>0.56100000000000005</v>
      </c>
      <c r="AS368" s="1042">
        <f>IF($AI368="n/a",1.03*AR368,IF($AI368&lt;0,1.01*AR368,IF($AI368&gt;10,1.1*AR368,(1+$AI368/100)*AR368)))</f>
        <v>0.61710000000000009</v>
      </c>
      <c r="AT368" s="1042">
        <f>IF($AK368="n/a",1.03*AS368,IF($AK368&lt;0,1.01*AS368,IF($AK368&gt;10,1.1*AS368,(1+$AK368/100)*AS368)))</f>
        <v>0.66029700000000013</v>
      </c>
      <c r="AU368" s="1042">
        <f>IF($AK368="n/a",1.03*AT368,IF($AK368&lt;0,1.01*AT368,IF($AK368&gt;10,1.1*AT368,(1+$AK368/100)*AT368)))</f>
        <v>0.70651779000000015</v>
      </c>
      <c r="AV368" s="1042">
        <f>IF($AK368="n/a",1.03*AU368,IF($AK368&lt;0,1.01*AU368,IF($AK368&gt;10,1.1*AU368,(1+$AK368/100)*AU368)))</f>
        <v>0.75597403530000018</v>
      </c>
      <c r="AW368" s="766">
        <f>SUM(AR368:AV368)</f>
        <v>3.3008888253000004</v>
      </c>
      <c r="AX368" s="877">
        <f>AW368/I368*100</f>
        <v>9.4392016737203335</v>
      </c>
      <c r="AY368" s="1212">
        <v>0.5</v>
      </c>
      <c r="AZ368" s="1028">
        <v>23.25</v>
      </c>
      <c r="BA368" s="1028">
        <v>-6.21</v>
      </c>
      <c r="BB368" s="1028">
        <v>3.53</v>
      </c>
      <c r="BC368" s="1028">
        <v>4.92</v>
      </c>
      <c r="BE368" s="721">
        <v>2011</v>
      </c>
      <c r="BF368" s="1057">
        <f>IF(BE368&gt;2008,0,IF(BE368&gt;2001,1,IF(BE368&gt;1990,2,IF(BE368&gt;1980,3,IF(BE368&gt;1973,4,IF(BE368&gt;1970,5,IF(BE368&gt;1960,6,IF(BE368&gt;1958,7,IF(BE368&gt;1953,8,9)))))))))</f>
        <v>0</v>
      </c>
    </row>
    <row r="369" spans="1:58" ht="11.25" customHeight="1" x14ac:dyDescent="0.2">
      <c r="A369" s="1027" t="s">
        <v>1295</v>
      </c>
      <c r="B369" s="1031" t="s">
        <v>1296</v>
      </c>
      <c r="C369" s="1181" t="s">
        <v>113</v>
      </c>
      <c r="D369" s="1181" t="s">
        <v>4417</v>
      </c>
      <c r="E369" s="857">
        <v>7</v>
      </c>
      <c r="F369" s="1245">
        <v>626</v>
      </c>
      <c r="G369" s="1209" t="s">
        <v>107</v>
      </c>
      <c r="H369" s="1209" t="s">
        <v>107</v>
      </c>
      <c r="I369" s="1021">
        <v>33.86</v>
      </c>
      <c r="J369" s="766">
        <f>(M369/I369)*100</f>
        <v>2.333136444181926</v>
      </c>
      <c r="K369" s="1033">
        <v>0.19750000000000001</v>
      </c>
      <c r="L369" s="1043">
        <v>4</v>
      </c>
      <c r="M369" s="756">
        <f>K369*L369</f>
        <v>0.79</v>
      </c>
      <c r="N369" s="1026" t="s">
        <v>497</v>
      </c>
      <c r="O369" s="860">
        <v>0.18</v>
      </c>
      <c r="P369" s="1016">
        <v>43342</v>
      </c>
      <c r="Q369" s="1016">
        <v>43388</v>
      </c>
      <c r="R369" s="756">
        <f>(K369-O369)/O369*100</f>
        <v>9.7222222222222303</v>
      </c>
      <c r="S369" s="824">
        <f>IF(INDEX(Historical!$D$7:$D$1455,MATCH(B369,Historical!$B$7:$B$1455,0))=0,"n/a",(INDEX(Historical!$C$7:$C$1455,MATCH(B369,Historical!$B$7:$B$1455,0))/INDEX(Historical!$D$7:$D$1455,MATCH(B369,Historical!$B$7:$B$1455,0))-1)*100)</f>
        <v>12.65306122448977</v>
      </c>
      <c r="T369" s="824">
        <f>IF(INDEX(Historical!$F$7:$F$1455,MATCH(B369,Historical!$B$7:$B$1455,0))=0,"n/a",((INDEX(Historical!$C$7:$C$1455,MATCH(B369,Historical!$B$7:$B$1455,0))/INDEX(Historical!$F$7:$F$1455,MATCH(B369,Historical!$B$7:$B$1455,0)))^(1/3)-1)*100)</f>
        <v>8.1809679110735001</v>
      </c>
      <c r="U369" s="824">
        <f>IF(INDEX(Historical!$I$7:$I$1455,MATCH(B369,Historical!$B$7:$B$1455,0))=0,"n/a",((INDEX(Historical!$C$7:$C$1455,MATCH(B369,Historical!$B$7:$B$1455,0))/INDEX(Historical!$I$7:$I$1455,MATCH(B369,Historical!$B$7:$B$1455,0)))^(1/5)-1)*100)</f>
        <v>34.630946326387438</v>
      </c>
      <c r="V369" s="824">
        <f>IF(INDEX(Historical!$O$7:$O$1455,MATCH(B369,Historical!$B$7:$B$1455,0))=0,"n/a",((INDEX(Historical!$C$7:$C$1455,MATCH(B369,Historical!$B$7:$B$1455,0))/INDEX(Historical!$O$7:$O$1455,MATCH(B369,Historical!$B$7:$B$1455,0)))^(1/10)-1)*100)</f>
        <v>7.4610256515159179</v>
      </c>
      <c r="W369" s="825">
        <f>IF(OR(U369&lt;=0,U369="n/a",V369&lt;=0,V369="n/a"),"n/a",U369/V369)</f>
        <v>4.6415798502651153</v>
      </c>
      <c r="X369" s="826">
        <f>IF(OR(AJ369&lt;=0,AJ369="n/a",U369&lt;=0,U369="n/a"),"n/a",U369/AJ369)</f>
        <v>3.2365370398492934</v>
      </c>
      <c r="Y369" s="1031"/>
      <c r="Z369" s="766">
        <f>IF(OR(AC369&lt;0.01,AC369="n/a"),"n/a",M369/AC369*100)</f>
        <v>39.898989898989903</v>
      </c>
      <c r="AA369" s="1042">
        <f>IF(OR(AC369&lt;0.01,AC369="n/a"),"n/a",I369/AC369)</f>
        <v>17.1010101010101</v>
      </c>
      <c r="AB369" s="1043">
        <v>5</v>
      </c>
      <c r="AC369" s="1021">
        <v>1.98</v>
      </c>
      <c r="AD369" s="1021" t="s">
        <v>138</v>
      </c>
      <c r="AE369" s="1021">
        <v>0.83</v>
      </c>
      <c r="AF369" s="1021">
        <v>2.99</v>
      </c>
      <c r="AG369" s="1021">
        <v>19.900000000000002</v>
      </c>
      <c r="AH369" s="1021">
        <v>-5.8000000000000007</v>
      </c>
      <c r="AI369" s="1021">
        <v>16.189999999999998</v>
      </c>
      <c r="AJ369" s="1021">
        <v>10.7</v>
      </c>
      <c r="AK369" s="1021" t="s">
        <v>138</v>
      </c>
      <c r="AL369" s="1034">
        <v>2020</v>
      </c>
      <c r="AM369" s="1028">
        <v>0.3</v>
      </c>
      <c r="AN369" s="1021">
        <v>0.42</v>
      </c>
      <c r="AO369" s="868">
        <f>IF(U369="n/a","n/a",IF(AA369&lt;0,"n/a",IF(AA369="n/a","n/a",J369+U369-AA369)))</f>
        <v>19.863072669559262</v>
      </c>
      <c r="AP369" s="869">
        <f>IF(U369="n/a","n/a",J369+U369)</f>
        <v>36.964082770569362</v>
      </c>
      <c r="AQ369" s="1044">
        <f>IF(OR(AC369&lt;0.01,AF369="n/a"),"n/a",(I369/SQRT(22.5*AC369*(I369/AF369))-1)*100)</f>
        <v>50.749269689803086</v>
      </c>
      <c r="AR369" s="766">
        <f>INDEX(Historical!$C$7:$C$1455,MATCH(B369,Historical!$B$7:$B$1455,0))*IF(AH369="n/a",1.03,IF(AH369&lt;0,1.01,IF(AH369&gt;10,1.1,(1+AH369/100))))</f>
        <v>0.69689999999999996</v>
      </c>
      <c r="AS369" s="1042">
        <f>IF($AI369="n/a",1.03*AR369,IF($AI369&lt;0,1.01*AR369,IF($AI369&gt;10,1.1*AR369,(1+$AI369/100)*AR369)))</f>
        <v>0.76658999999999999</v>
      </c>
      <c r="AT369" s="1042">
        <f>IF($AK369="n/a",1.03*AS369,IF($AK369&lt;0,1.01*AS369,IF($AK369&gt;10,1.1*AS369,(1+$AK369/100)*AS369)))</f>
        <v>0.7895877</v>
      </c>
      <c r="AU369" s="1042">
        <f>IF($AK369="n/a",1.03*AT369,IF($AK369&lt;0,1.01*AT369,IF($AK369&gt;10,1.1*AT369,(1+$AK369/100)*AT369)))</f>
        <v>0.81327533100000005</v>
      </c>
      <c r="AV369" s="1042">
        <f>IF($AK369="n/a",1.03*AU369,IF($AK369&lt;0,1.01*AU369,IF($AK369&gt;10,1.1*AU369,(1+$AK369/100)*AU369)))</f>
        <v>0.83767359093000004</v>
      </c>
      <c r="AW369" s="766">
        <f>SUM(AR369:AV369)</f>
        <v>3.9040266219300004</v>
      </c>
      <c r="AX369" s="877">
        <f>AW369/I369*100</f>
        <v>11.529907329976375</v>
      </c>
      <c r="AY369" s="1212">
        <v>1.4</v>
      </c>
      <c r="AZ369" s="1028">
        <v>13.059999999999999</v>
      </c>
      <c r="BA369" s="1028">
        <v>-19.079999999999998</v>
      </c>
      <c r="BB369" s="1028">
        <v>-2.69</v>
      </c>
      <c r="BC369" s="1028">
        <v>-4.0599999999999996</v>
      </c>
      <c r="BE369" s="721">
        <v>2012</v>
      </c>
      <c r="BF369" s="1057">
        <f>IF(BE369&gt;2008,0,IF(BE369&gt;2001,1,IF(BE369&gt;1990,2,IF(BE369&gt;1980,3,IF(BE369&gt;1973,4,IF(BE369&gt;1970,5,IF(BE369&gt;1960,6,IF(BE369&gt;1958,7,IF(BE369&gt;1953,8,9)))))))))</f>
        <v>0</v>
      </c>
    </row>
    <row r="370" spans="1:58" ht="11.25" customHeight="1" x14ac:dyDescent="0.2">
      <c r="A370" s="1019" t="s">
        <v>1297</v>
      </c>
      <c r="B370" s="1031" t="s">
        <v>1298</v>
      </c>
      <c r="C370" s="1181" t="s">
        <v>129</v>
      </c>
      <c r="D370" s="1181" t="s">
        <v>4422</v>
      </c>
      <c r="E370" s="857">
        <v>9</v>
      </c>
      <c r="F370" s="1245">
        <v>386</v>
      </c>
      <c r="G370" s="1209" t="s">
        <v>116</v>
      </c>
      <c r="H370" s="1209" t="s">
        <v>116</v>
      </c>
      <c r="I370" s="1030">
        <v>108.3</v>
      </c>
      <c r="J370" s="766">
        <f>(M370/I370)*100</f>
        <v>2.6666666666666665</v>
      </c>
      <c r="K370" s="1033">
        <v>0.72199999999999998</v>
      </c>
      <c r="L370" s="1043">
        <v>4</v>
      </c>
      <c r="M370" s="756">
        <f>K370*L370</f>
        <v>2.8879999999999999</v>
      </c>
      <c r="N370" s="1026" t="s">
        <v>150</v>
      </c>
      <c r="O370" s="860">
        <v>0.65600000000000003</v>
      </c>
      <c r="P370" s="1016">
        <v>43335</v>
      </c>
      <c r="Q370" s="1016">
        <v>43357</v>
      </c>
      <c r="R370" s="756">
        <f>(K370-O370)/O370*100</f>
        <v>10.06097560975609</v>
      </c>
      <c r="S370" s="824">
        <f>IF(INDEX(Historical!$D$7:$D$1455,MATCH(B370,Historical!$B$7:$B$1455,0))=0,"n/a",(INDEX(Historical!$C$7:$C$1455,MATCH(B370,Historical!$B$7:$B$1455,0))/INDEX(Historical!$D$7:$D$1455,MATCH(B370,Historical!$B$7:$B$1455,0))-1)*100)</f>
        <v>6.0782681099084135</v>
      </c>
      <c r="T370" s="824">
        <f>IF(INDEX(Historical!$F$7:$F$1455,MATCH(B370,Historical!$B$7:$B$1455,0))=0,"n/a",((INDEX(Historical!$C$7:$C$1455,MATCH(B370,Historical!$B$7:$B$1455,0))/INDEX(Historical!$F$7:$F$1455,MATCH(B370,Historical!$B$7:$B$1455,0)))^(1/3)-1)*100)</f>
        <v>7.6935645906597516</v>
      </c>
      <c r="U370" s="824">
        <f>IF(INDEX(Historical!$I$7:$I$1455,MATCH(B370,Historical!$B$7:$B$1455,0))=0,"n/a",((INDEX(Historical!$C$7:$C$1455,MATCH(B370,Historical!$B$7:$B$1455,0))/INDEX(Historical!$I$7:$I$1455,MATCH(B370,Historical!$B$7:$B$1455,0)))^(1/5)-1)*100)</f>
        <v>10.310020440058288</v>
      </c>
      <c r="V370" s="824">
        <f>IF(INDEX(Historical!$O$7:$O$1455,MATCH(B370,Historical!$B$7:$B$1455,0))=0,"n/a",((INDEX(Historical!$C$7:$C$1455,MATCH(B370,Historical!$B$7:$B$1455,0))/INDEX(Historical!$O$7:$O$1455,MATCH(B370,Historical!$B$7:$B$1455,0)))^(1/10)-1)*100)</f>
        <v>8.4227344772567214</v>
      </c>
      <c r="W370" s="825">
        <f>IF(OR(U370&lt;=0,U370="n/a",V370&lt;=0,V370="n/a"),"n/a",U370/V370)</f>
        <v>1.2240704569160601</v>
      </c>
      <c r="X370" s="826">
        <f>IF(OR(AJ370&lt;=0,AJ370="n/a",U370&lt;=0,U370="n/a"),"n/a",U370/AJ370)</f>
        <v>2.6435949846303304</v>
      </c>
      <c r="Y370" s="787"/>
      <c r="Z370" s="766">
        <f>IF(OR(AC370&lt;0.01,AC370="n/a"),"n/a",M370/AC370*100)</f>
        <v>61.70940170940171</v>
      </c>
      <c r="AA370" s="1042">
        <f>IF(OR(AC370&lt;0.01,AC370="n/a"),"n/a",I370/AC370)</f>
        <v>23.141025641025642</v>
      </c>
      <c r="AB370" s="1043">
        <v>12</v>
      </c>
      <c r="AC370" s="1021">
        <v>4.68</v>
      </c>
      <c r="AD370" s="1021">
        <v>2.42</v>
      </c>
      <c r="AE370" s="1021">
        <v>2.93</v>
      </c>
      <c r="AF370" s="1021">
        <v>18.39</v>
      </c>
      <c r="AG370" s="1023">
        <v>98</v>
      </c>
      <c r="AH370" s="1021">
        <v>5</v>
      </c>
      <c r="AI370" s="1021">
        <v>5.13</v>
      </c>
      <c r="AJ370" s="1021">
        <v>3.9</v>
      </c>
      <c r="AK370" s="1021">
        <v>9.5500000000000007</v>
      </c>
      <c r="AL370" s="1034">
        <v>22710</v>
      </c>
      <c r="AM370" s="1029">
        <v>0.3</v>
      </c>
      <c r="AN370" s="1021">
        <v>3.81</v>
      </c>
      <c r="AO370" s="868">
        <f>IF(U370="n/a","n/a",IF(AA370&lt;0,"n/a",IF(AA370="n/a","n/a",J370+U370-AA370)))</f>
        <v>-10.164338534300688</v>
      </c>
      <c r="AP370" s="869">
        <f>IF(U370="n/a","n/a",J370+U370)</f>
        <v>12.976687106724954</v>
      </c>
      <c r="AQ370" s="1044">
        <f>IF(OR(AC370&lt;0.01,AF370="n/a"),"n/a",(I370/SQRT(22.5*AC370*(I370/AF370))-1)*100)</f>
        <v>334.90150176714303</v>
      </c>
      <c r="AR370" s="766">
        <f>INDEX(Historical!$C$7:$C$1455,MATCH(B370,Historical!$B$7:$B$1455,0))*IF(AH370="n/a",1.03,IF(AH370&lt;0,1.01,IF(AH370&gt;10,1.1,(1+AH370/100))))</f>
        <v>2.6754000000000002</v>
      </c>
      <c r="AS370" s="1042">
        <f>IF($AI370="n/a",1.03*AR370,IF($AI370&lt;0,1.01*AR370,IF($AI370&gt;10,1.1*AR370,(1+$AI370/100)*AR370)))</f>
        <v>2.8126480200000001</v>
      </c>
      <c r="AT370" s="1042">
        <f>IF($AK370="n/a",1.03*AS370,IF($AK370&lt;0,1.01*AS370,IF($AK370&gt;10,1.1*AS370,(1+$AK370/100)*AS370)))</f>
        <v>3.08125590591</v>
      </c>
      <c r="AU370" s="1042">
        <f>IF($AK370="n/a",1.03*AT370,IF($AK370&lt;0,1.01*AT370,IF($AK370&gt;10,1.1*AT370,(1+$AK370/100)*AT370)))</f>
        <v>3.3755158449244047</v>
      </c>
      <c r="AV370" s="1042">
        <f>IF($AK370="n/a",1.03*AU370,IF($AK370&lt;0,1.01*AU370,IF($AK370&gt;10,1.1*AU370,(1+$AK370/100)*AU370)))</f>
        <v>3.6978776081146849</v>
      </c>
      <c r="AW370" s="766">
        <f>SUM(AR370:AV370)</f>
        <v>15.642697378949091</v>
      </c>
      <c r="AX370" s="877">
        <f>AW370/I370*100</f>
        <v>14.443857228946531</v>
      </c>
      <c r="AY370" s="1212">
        <v>0.17</v>
      </c>
      <c r="AZ370" s="1028">
        <v>21.55</v>
      </c>
      <c r="BA370" s="1028">
        <v>-6.49</v>
      </c>
      <c r="BB370" s="1028">
        <v>2.65</v>
      </c>
      <c r="BC370" s="1028">
        <v>9.8000000000000007</v>
      </c>
      <c r="BE370" s="721">
        <v>2010</v>
      </c>
      <c r="BF370" s="1057">
        <f>IF(BE370&gt;2008,0,IF(BE370&gt;2001,1,IF(BE370&gt;1990,2,IF(BE370&gt;1980,3,IF(BE370&gt;1973,4,IF(BE370&gt;1970,5,IF(BE370&gt;1960,6,IF(BE370&gt;1958,7,IF(BE370&gt;1953,8,9)))))))))</f>
        <v>0</v>
      </c>
    </row>
    <row r="371" spans="1:58" ht="11.25" customHeight="1" x14ac:dyDescent="0.2">
      <c r="A371" s="1027" t="s">
        <v>625</v>
      </c>
      <c r="B371" s="1031" t="s">
        <v>626</v>
      </c>
      <c r="C371" s="1181" t="s">
        <v>113</v>
      </c>
      <c r="D371" s="1181" t="s">
        <v>214</v>
      </c>
      <c r="E371" s="857">
        <v>11</v>
      </c>
      <c r="F371" s="1245">
        <v>304</v>
      </c>
      <c r="G371" s="1187" t="s">
        <v>107</v>
      </c>
      <c r="H371" s="1187" t="s">
        <v>107</v>
      </c>
      <c r="I371" s="1030">
        <v>44.31</v>
      </c>
      <c r="J371" s="766">
        <f>(M371/I371)*100</f>
        <v>1.8731663281426316</v>
      </c>
      <c r="K371" s="1033">
        <v>0.20750000000000002</v>
      </c>
      <c r="L371" s="1043">
        <v>4</v>
      </c>
      <c r="M371" s="756">
        <f>K371*L371</f>
        <v>0.83000000000000007</v>
      </c>
      <c r="N371" s="1026" t="s">
        <v>153</v>
      </c>
      <c r="O371" s="860">
        <v>0.20500000000000002</v>
      </c>
      <c r="P371" s="714">
        <v>43084</v>
      </c>
      <c r="Q371" s="714">
        <v>43098</v>
      </c>
      <c r="R371" s="756">
        <f>(K371-O371)/O371*100</f>
        <v>1.2195121951219521</v>
      </c>
      <c r="S371" s="824">
        <f>IF(INDEX(Historical!$D$7:$D$1455,MATCH(B371,Historical!$B$7:$B$1455,0))=0,"n/a",(INDEX(Historical!$C$7:$C$1455,MATCH(B371,Historical!$B$7:$B$1455,0))/INDEX(Historical!$D$7:$D$1455,MATCH(B371,Historical!$B$7:$B$1455,0))-1)*100)</f>
        <v>1.2307692307692353</v>
      </c>
      <c r="T371" s="824">
        <f>IF(INDEX(Historical!$F$7:$F$1455,MATCH(B371,Historical!$B$7:$B$1455,0))=0,"n/a",((INDEX(Historical!$C$7:$C$1455,MATCH(B371,Historical!$B$7:$B$1455,0))/INDEX(Historical!$F$7:$F$1455,MATCH(B371,Historical!$B$7:$B$1455,0)))^(1/3)-1)*100)</f>
        <v>1.24623414015399</v>
      </c>
      <c r="U371" s="824">
        <f>IF(INDEX(Historical!$I$7:$I$1455,MATCH(B371,Historical!$B$7:$B$1455,0))=0,"n/a",((INDEX(Historical!$C$7:$C$1455,MATCH(B371,Historical!$B$7:$B$1455,0))/INDEX(Historical!$I$7:$I$1455,MATCH(B371,Historical!$B$7:$B$1455,0)))^(1/5)-1)*100)</f>
        <v>1.2622291844391675</v>
      </c>
      <c r="V371" s="824" t="str">
        <f>IF(INDEX(Historical!$O$7:$O$1455,MATCH(B371,Historical!$B$7:$B$1455,0))=0,"n/a",((INDEX(Historical!$C$7:$C$1455,MATCH(B371,Historical!$B$7:$B$1455,0))/INDEX(Historical!$O$7:$O$1455,MATCH(B371,Historical!$B$7:$B$1455,0)))^(1/10)-1)*100)</f>
        <v>n/a</v>
      </c>
      <c r="W371" s="825" t="str">
        <f>IF(OR(U371&lt;=0,U371="n/a",V371&lt;=0,V371="n/a"),"n/a",U371/V371)</f>
        <v>n/a</v>
      </c>
      <c r="X371" s="826">
        <f>IF(OR(AJ371&lt;=0,AJ371="n/a",U371&lt;=0,U371="n/a"),"n/a",U371/AJ371)</f>
        <v>0.19722331006861993</v>
      </c>
      <c r="Y371" s="1032" t="s">
        <v>154</v>
      </c>
      <c r="Z371" s="766">
        <f>IF(OR(AC371&lt;0.01,AC371="n/a"),"n/a",M371/AC371*100)</f>
        <v>56.081081081081088</v>
      </c>
      <c r="AA371" s="1042">
        <f>IF(OR(AC371&lt;0.01,AC371="n/a"),"n/a",I371/AC371)</f>
        <v>29.939189189189189</v>
      </c>
      <c r="AB371" s="1043">
        <v>9</v>
      </c>
      <c r="AC371" s="1021">
        <v>1.48</v>
      </c>
      <c r="AD371" s="1021">
        <v>2.4</v>
      </c>
      <c r="AE371" s="1021">
        <v>1.57</v>
      </c>
      <c r="AF371" s="1021">
        <v>3.81</v>
      </c>
      <c r="AG371" s="1021">
        <v>10.6</v>
      </c>
      <c r="AH371" s="1021">
        <v>-30.4</v>
      </c>
      <c r="AI371" s="1021">
        <v>9.7799999999999994</v>
      </c>
      <c r="AJ371" s="1021">
        <v>6.4</v>
      </c>
      <c r="AK371" s="1021">
        <v>12.5</v>
      </c>
      <c r="AL371" s="1034">
        <v>2780</v>
      </c>
      <c r="AM371" s="1028">
        <v>56.52</v>
      </c>
      <c r="AN371" s="1021">
        <v>0.47</v>
      </c>
      <c r="AO371" s="868">
        <f>IF(U371="n/a","n/a",IF(AA371&lt;0,"n/a",IF(AA371="n/a","n/a",J371+U371-AA371)))</f>
        <v>-26.803793676607391</v>
      </c>
      <c r="AP371" s="869">
        <f>IF(U371="n/a","n/a",J371+U371)</f>
        <v>3.1353955125817992</v>
      </c>
      <c r="AQ371" s="1044">
        <f>IF(OR(AC371&lt;0.01,AF371="n/a"),"n/a",(I371/SQRT(22.5*AC371*(I371/AF371))-1)*100)</f>
        <v>125.16000316891774</v>
      </c>
      <c r="AR371" s="766">
        <f>INDEX(Historical!$C$7:$C$1455,MATCH(B371,Historical!$B$7:$B$1455,0))*IF(AH371="n/a",1.03,IF(AH371&lt;0,1.01,IF(AH371&gt;10,1.1,(1+AH371/100))))</f>
        <v>0.83072500000000005</v>
      </c>
      <c r="AS371" s="1042">
        <f>IF($AI371="n/a",1.03*AR371,IF($AI371&lt;0,1.01*AR371,IF($AI371&gt;10,1.1*AR371,(1+$AI371/100)*AR371)))</f>
        <v>0.91196990499999997</v>
      </c>
      <c r="AT371" s="1042">
        <f>IF($AK371="n/a",1.03*AS371,IF($AK371&lt;0,1.01*AS371,IF($AK371&gt;10,1.1*AS371,(1+$AK371/100)*AS371)))</f>
        <v>1.0031668955000002</v>
      </c>
      <c r="AU371" s="1042">
        <f>IF($AK371="n/a",1.03*AT371,IF($AK371&lt;0,1.01*AT371,IF($AK371&gt;10,1.1*AT371,(1+$AK371/100)*AT371)))</f>
        <v>1.1034835850500002</v>
      </c>
      <c r="AV371" s="1042">
        <f>IF($AK371="n/a",1.03*AU371,IF($AK371&lt;0,1.01*AU371,IF($AK371&gt;10,1.1*AU371,(1+$AK371/100)*AU371)))</f>
        <v>1.2138319435550002</v>
      </c>
      <c r="AW371" s="766">
        <f>SUM(AR371:AV371)</f>
        <v>5.0631773291050006</v>
      </c>
      <c r="AX371" s="877">
        <f>AW371/I371*100</f>
        <v>11.426714802764613</v>
      </c>
      <c r="AY371" s="1212">
        <v>1.33</v>
      </c>
      <c r="AZ371" s="1028">
        <v>6</v>
      </c>
      <c r="BA371" s="1028">
        <v>-17.04</v>
      </c>
      <c r="BB371" s="1028">
        <v>-9.49</v>
      </c>
      <c r="BC371" s="1028">
        <v>-8.16</v>
      </c>
      <c r="BE371" s="721">
        <v>2008</v>
      </c>
      <c r="BF371" s="1057">
        <f>IF(BE371&gt;2008,0,IF(BE371&gt;2001,1,IF(BE371&gt;1990,2,IF(BE371&gt;1980,3,IF(BE371&gt;1973,4,IF(BE371&gt;1970,5,IF(BE371&gt;1960,6,IF(BE371&gt;1958,7,IF(BE371&gt;1953,8,9)))))))))</f>
        <v>1</v>
      </c>
    </row>
    <row r="372" spans="1:58" s="905" customFormat="1" ht="11.25" customHeight="1" x14ac:dyDescent="0.2">
      <c r="A372" s="760" t="s">
        <v>1299</v>
      </c>
      <c r="B372" s="914" t="s">
        <v>1300</v>
      </c>
      <c r="C372" s="1181" t="s">
        <v>155</v>
      </c>
      <c r="D372" s="1181" t="s">
        <v>4419</v>
      </c>
      <c r="E372" s="885">
        <v>8</v>
      </c>
      <c r="F372" s="1245">
        <v>459</v>
      </c>
      <c r="G372" s="1244" t="s">
        <v>38</v>
      </c>
      <c r="H372" s="1244" t="s">
        <v>116</v>
      </c>
      <c r="I372" s="886">
        <v>96.96</v>
      </c>
      <c r="J372" s="887">
        <f>(M372/I372)*100</f>
        <v>0.82508250825082519</v>
      </c>
      <c r="K372" s="888">
        <v>0.2</v>
      </c>
      <c r="L372" s="889">
        <v>4</v>
      </c>
      <c r="M372" s="890">
        <f>K372*L372</f>
        <v>0.8</v>
      </c>
      <c r="N372" s="891" t="s">
        <v>322</v>
      </c>
      <c r="O372" s="892">
        <v>0.18</v>
      </c>
      <c r="P372" s="893">
        <v>43181</v>
      </c>
      <c r="Q372" s="893">
        <v>43189</v>
      </c>
      <c r="R372" s="890">
        <f>(K372-O372)/O372*100</f>
        <v>11.111111111111121</v>
      </c>
      <c r="S372" s="824">
        <f>IF(INDEX(Historical!$D$7:$D$1455,MATCH(B372,Historical!$B$7:$B$1455,0))=0,"n/a",(INDEX(Historical!$C$7:$C$1455,MATCH(B372,Historical!$B$7:$B$1455,0))/INDEX(Historical!$D$7:$D$1455,MATCH(B372,Historical!$B$7:$B$1455,0))-1)*100)</f>
        <v>5.8823529411764497</v>
      </c>
      <c r="T372" s="824">
        <f>IF(INDEX(Historical!$F$7:$F$1455,MATCH(B372,Historical!$B$7:$B$1455,0))=0,"n/a",((INDEX(Historical!$C$7:$C$1455,MATCH(B372,Historical!$B$7:$B$1455,0))/INDEX(Historical!$F$7:$F$1455,MATCH(B372,Historical!$B$7:$B$1455,0)))^(1/3)-1)*100)</f>
        <v>5.6819667993607048</v>
      </c>
      <c r="U372" s="824">
        <f>IF(INDEX(Historical!$I$7:$I$1455,MATCH(B372,Historical!$B$7:$B$1455,0))=0,"n/a",((INDEX(Historical!$C$7:$C$1455,MATCH(B372,Historical!$B$7:$B$1455,0))/INDEX(Historical!$I$7:$I$1455,MATCH(B372,Historical!$B$7:$B$1455,0)))^(1/5)-1)*100)</f>
        <v>7.5653756932570149</v>
      </c>
      <c r="V372" s="824">
        <f>IF(INDEX(Historical!$O$7:$O$1455,MATCH(B372,Historical!$B$7:$B$1455,0))=0,"n/a",((INDEX(Historical!$C$7:$C$1455,MATCH(B372,Historical!$B$7:$B$1455,0))/INDEX(Historical!$O$7:$O$1455,MATCH(B372,Historical!$B$7:$B$1455,0)))^(1/10)-1)*100)</f>
        <v>1.6235325732324002</v>
      </c>
      <c r="W372" s="894">
        <f>IF(OR(U372&lt;=0,U372="n/a",V372&lt;=0,V372="n/a"),"n/a",U372/V372)</f>
        <v>4.659823780556863</v>
      </c>
      <c r="X372" s="895">
        <f>IF(OR(AJ372&lt;=0,AJ372="n/a",U372&lt;=0,U372="n/a"),"n/a",U372/AJ372)</f>
        <v>0.84059729925077942</v>
      </c>
      <c r="Y372" s="914"/>
      <c r="Z372" s="887">
        <f>IF(OR(AC372&lt;0.01,AC372="n/a"),"n/a",M372/AC372*100)</f>
        <v>29.850746268656714</v>
      </c>
      <c r="AA372" s="897">
        <f>IF(OR(AC372&lt;0.01,AC372="n/a"),"n/a",I372/AC372)</f>
        <v>36.179104477611936</v>
      </c>
      <c r="AB372" s="889">
        <v>9</v>
      </c>
      <c r="AC372" s="898">
        <v>2.68</v>
      </c>
      <c r="AD372" s="898">
        <v>2.59</v>
      </c>
      <c r="AE372" s="898">
        <v>2.2599999999999998</v>
      </c>
      <c r="AF372" s="898">
        <v>3.99</v>
      </c>
      <c r="AG372" s="898">
        <v>16.600000000000001</v>
      </c>
      <c r="AH372" s="898">
        <v>35.099999999999994</v>
      </c>
      <c r="AI372" s="898">
        <v>10.77</v>
      </c>
      <c r="AJ372" s="898">
        <v>9</v>
      </c>
      <c r="AK372" s="898">
        <v>13.969999999999999</v>
      </c>
      <c r="AL372" s="899">
        <v>6420</v>
      </c>
      <c r="AM372" s="900">
        <v>0.3</v>
      </c>
      <c r="AN372" s="898">
        <v>1.22</v>
      </c>
      <c r="AO372" s="901">
        <f>IF(U372="n/a","n/a",IF(AA372&lt;0,"n/a",IF(AA372="n/a","n/a",J372+U372-AA372)))</f>
        <v>-27.788646276104096</v>
      </c>
      <c r="AP372" s="902">
        <f>IF(U372="n/a","n/a",J372+U372)</f>
        <v>8.3904582015078404</v>
      </c>
      <c r="AQ372" s="903">
        <f>IF(OR(AC372&lt;0.01,AF372="n/a"),"n/a",(I372/SQRT(22.5*AC372*(I372/AF372))-1)*100)</f>
        <v>153.29352921126608</v>
      </c>
      <c r="AR372" s="766">
        <f>INDEX(Historical!$C$7:$C$1455,MATCH(B372,Historical!$B$7:$B$1455,0))*IF(AH372="n/a",1.03,IF(AH372&lt;0,1.01,IF(AH372&gt;10,1.1,(1+AH372/100))))</f>
        <v>0.79200000000000004</v>
      </c>
      <c r="AS372" s="897">
        <f>IF($AI372="n/a",1.03*AR372,IF($AI372&lt;0,1.01*AR372,IF($AI372&gt;10,1.1*AR372,(1+$AI372/100)*AR372)))</f>
        <v>0.87120000000000009</v>
      </c>
      <c r="AT372" s="897">
        <f>IF($AK372="n/a",1.03*AS372,IF($AK372&lt;0,1.01*AS372,IF($AK372&gt;10,1.1*AS372,(1+$AK372/100)*AS372)))</f>
        <v>0.95832000000000017</v>
      </c>
      <c r="AU372" s="897">
        <f>IF($AK372="n/a",1.03*AT372,IF($AK372&lt;0,1.01*AT372,IF($AK372&gt;10,1.1*AT372,(1+$AK372/100)*AT372)))</f>
        <v>1.0541520000000002</v>
      </c>
      <c r="AV372" s="897">
        <f>IF($AK372="n/a",1.03*AU372,IF($AK372&lt;0,1.01*AU372,IF($AK372&gt;10,1.1*AU372,(1+$AK372/100)*AU372)))</f>
        <v>1.1595672000000004</v>
      </c>
      <c r="AW372" s="887">
        <f>SUM(AR372:AV372)</f>
        <v>4.8352392000000011</v>
      </c>
      <c r="AX372" s="904">
        <f>AW372/I372*100</f>
        <v>4.9868391089108925</v>
      </c>
      <c r="AY372" s="1213">
        <v>0.84</v>
      </c>
      <c r="AZ372" s="900">
        <v>24.05</v>
      </c>
      <c r="BA372" s="900">
        <v>-2.02</v>
      </c>
      <c r="BB372" s="900">
        <v>6.7299999999999995</v>
      </c>
      <c r="BC372" s="900">
        <v>7.4499999999999993</v>
      </c>
      <c r="BD372" s="1079"/>
      <c r="BE372" s="721">
        <v>2011</v>
      </c>
      <c r="BF372" s="1057">
        <f>IF(BE372&gt;2008,0,IF(BE372&gt;2001,1,IF(BE372&gt;1990,2,IF(BE372&gt;1980,3,IF(BE372&gt;1973,4,IF(BE372&gt;1970,5,IF(BE372&gt;1960,6,IF(BE372&gt;1958,7,IF(BE372&gt;1953,8,9)))))))))</f>
        <v>0</v>
      </c>
    </row>
    <row r="373" spans="1:58" ht="11.25" customHeight="1" x14ac:dyDescent="0.2">
      <c r="A373" s="1019" t="s">
        <v>627</v>
      </c>
      <c r="B373" s="1031" t="s">
        <v>628</v>
      </c>
      <c r="C373" s="1181" t="s">
        <v>109</v>
      </c>
      <c r="D373" s="1181" t="s">
        <v>4426</v>
      </c>
      <c r="E373" s="857">
        <v>12</v>
      </c>
      <c r="F373" s="1245">
        <v>303</v>
      </c>
      <c r="G373" s="1103" t="s">
        <v>107</v>
      </c>
      <c r="H373" s="1103" t="s">
        <v>107</v>
      </c>
      <c r="I373" s="1021">
        <v>222.2</v>
      </c>
      <c r="J373" s="766">
        <f>(M373/I373)*100</f>
        <v>0.66606660666066608</v>
      </c>
      <c r="K373" s="1040">
        <v>0.37</v>
      </c>
      <c r="L373" s="1043">
        <v>4</v>
      </c>
      <c r="M373" s="756">
        <f>K373*L373</f>
        <v>1.48</v>
      </c>
      <c r="N373" s="1026" t="s">
        <v>629</v>
      </c>
      <c r="O373" s="861">
        <v>0.36</v>
      </c>
      <c r="P373" s="1016">
        <v>43469</v>
      </c>
      <c r="Q373" s="1016">
        <v>43481</v>
      </c>
      <c r="R373" s="756">
        <f>(K373-O373)/O373*100</f>
        <v>2.7777777777777803</v>
      </c>
      <c r="S373" s="824">
        <f>IF(INDEX(Historical!$D$7:$D$1455,MATCH(B373,Historical!$B$7:$B$1455,0))=0,"n/a",(INDEX(Historical!$C$7:$C$1455,MATCH(B373,Historical!$B$7:$B$1455,0))/INDEX(Historical!$D$7:$D$1455,MATCH(B373,Historical!$B$7:$B$1455,0))-1)*100)</f>
        <v>6.5573770491803351</v>
      </c>
      <c r="T373" s="824">
        <f>IF(INDEX(Historical!$F$7:$F$1455,MATCH(B373,Historical!$B$7:$B$1455,0))=0,"n/a",((INDEX(Historical!$C$7:$C$1455,MATCH(B373,Historical!$B$7:$B$1455,0))/INDEX(Historical!$F$7:$F$1455,MATCH(B373,Historical!$B$7:$B$1455,0)))^(1/3)-1)*100)</f>
        <v>6.0487656968408743</v>
      </c>
      <c r="U373" s="824">
        <f>IF(INDEX(Historical!$I$7:$I$1455,MATCH(B373,Historical!$B$7:$B$1455,0))=0,"n/a",((INDEX(Historical!$C$7:$C$1455,MATCH(B373,Historical!$B$7:$B$1455,0))/INDEX(Historical!$I$7:$I$1455,MATCH(B373,Historical!$B$7:$B$1455,0)))^(1/5)-1)*100)</f>
        <v>4.9708311950775741</v>
      </c>
      <c r="V373" s="824">
        <f>IF(INDEX(Historical!$O$7:$O$1455,MATCH(B373,Historical!$B$7:$B$1455,0))=0,"n/a",((INDEX(Historical!$C$7:$C$1455,MATCH(B373,Historical!$B$7:$B$1455,0))/INDEX(Historical!$O$7:$O$1455,MATCH(B373,Historical!$B$7:$B$1455,0)))^(1/10)-1)*100)</f>
        <v>4.9748678361387633</v>
      </c>
      <c r="W373" s="825">
        <f>IF(OR(U373&lt;=0,U373="n/a",V373&lt;=0,V373="n/a"),"n/a",U373/V373)</f>
        <v>0.99918859330656662</v>
      </c>
      <c r="X373" s="826">
        <f>IF(OR(AJ373&lt;=0,AJ373="n/a",U373&lt;=0,U373="n/a"),"n/a",U373/AJ373)</f>
        <v>0.3602051590635923</v>
      </c>
      <c r="Y373" s="779" t="s">
        <v>4077</v>
      </c>
      <c r="Z373" s="766">
        <f>IF(OR(AC373&lt;0.01,AC373="n/a"),"n/a",M373/AC373*100)</f>
        <v>9.9129269926322845</v>
      </c>
      <c r="AA373" s="1042">
        <f>IF(OR(AC373&lt;0.01,AC373="n/a"),"n/a",I373/AC373)</f>
        <v>14.882786336235766</v>
      </c>
      <c r="AB373" s="1043">
        <v>12</v>
      </c>
      <c r="AC373" s="1021">
        <v>14.93</v>
      </c>
      <c r="AD373" s="1021" t="s">
        <v>138</v>
      </c>
      <c r="AE373" s="1021">
        <v>5.13</v>
      </c>
      <c r="AF373" s="1021">
        <v>2.35</v>
      </c>
      <c r="AG373" s="1021">
        <v>15</v>
      </c>
      <c r="AH373" s="1021">
        <v>9.4</v>
      </c>
      <c r="AI373" s="1021" t="s">
        <v>138</v>
      </c>
      <c r="AJ373" s="1021">
        <v>13.8</v>
      </c>
      <c r="AK373" s="1021" t="s">
        <v>138</v>
      </c>
      <c r="AL373" s="1034">
        <v>468.84</v>
      </c>
      <c r="AM373" s="1028">
        <v>0.4</v>
      </c>
      <c r="AN373" s="1021">
        <v>0</v>
      </c>
      <c r="AO373" s="868">
        <f>IF(U373="n/a","n/a",IF(AA373&lt;0,"n/a",IF(AA373="n/a","n/a",J373+U373-AA373)))</f>
        <v>-9.2458885344975243</v>
      </c>
      <c r="AP373" s="869">
        <f>IF(U373="n/a","n/a",J373+U373)</f>
        <v>5.6368978017382405</v>
      </c>
      <c r="AQ373" s="1044">
        <f>IF(OR(AC373&lt;0.01,AF373="n/a"),"n/a",(I373/SQRT(22.5*AC373*(I373/AF373))-1)*100)</f>
        <v>24.676555561721926</v>
      </c>
      <c r="AR373" s="766">
        <f>INDEX(Historical!$C$7:$C$1455,MATCH(B373,Historical!$B$7:$B$1455,0))*IF(AH373="n/a",1.03,IF(AH373&lt;0,1.01,IF(AH373&gt;10,1.1,(1+AH373/100))))</f>
        <v>1.4222000000000001</v>
      </c>
      <c r="AS373" s="1042">
        <f>IF($AI373="n/a",1.03*AR373,IF($AI373&lt;0,1.01*AR373,IF($AI373&gt;10,1.1*AR373,(1+$AI373/100)*AR373)))</f>
        <v>1.4648660000000002</v>
      </c>
      <c r="AT373" s="1042">
        <f>IF($AK373="n/a",1.03*AS373,IF($AK373&lt;0,1.01*AS373,IF($AK373&gt;10,1.1*AS373,(1+$AK373/100)*AS373)))</f>
        <v>1.5088119800000002</v>
      </c>
      <c r="AU373" s="1042">
        <f>IF($AK373="n/a",1.03*AT373,IF($AK373&lt;0,1.01*AT373,IF($AK373&gt;10,1.1*AT373,(1+$AK373/100)*AT373)))</f>
        <v>1.5540763394000001</v>
      </c>
      <c r="AV373" s="1042">
        <f>IF($AK373="n/a",1.03*AU373,IF($AK373&lt;0,1.01*AU373,IF($AK373&gt;10,1.1*AU373,(1+$AK373/100)*AU373)))</f>
        <v>1.6006986295820003</v>
      </c>
      <c r="AW373" s="766">
        <f>SUM(AR373:AV373)</f>
        <v>7.5506529489820009</v>
      </c>
      <c r="AX373" s="877">
        <f>AW373/I373*100</f>
        <v>3.3981336404059412</v>
      </c>
      <c r="AY373" s="1212">
        <v>0.78</v>
      </c>
      <c r="AZ373" s="1028">
        <v>13.919999999999998</v>
      </c>
      <c r="BA373" s="1028">
        <v>-8.0299999999999994</v>
      </c>
      <c r="BB373" s="1028">
        <v>4.9399999999999995</v>
      </c>
      <c r="BC373" s="1028">
        <v>4.45</v>
      </c>
      <c r="BE373" s="721">
        <v>2008</v>
      </c>
      <c r="BF373" s="1057">
        <f>IF(BE373&gt;2008,0,IF(BE373&gt;2001,1,IF(BE373&gt;1990,2,IF(BE373&gt;1980,3,IF(BE373&gt;1973,4,IF(BE373&gt;1970,5,IF(BE373&gt;1960,6,IF(BE373&gt;1958,7,IF(BE373&gt;1953,8,9)))))))))</f>
        <v>1</v>
      </c>
    </row>
    <row r="374" spans="1:58" ht="11.25" customHeight="1" x14ac:dyDescent="0.2">
      <c r="A374" s="1019" t="s">
        <v>1301</v>
      </c>
      <c r="B374" s="1031" t="s">
        <v>1302</v>
      </c>
      <c r="C374" s="1181" t="s">
        <v>113</v>
      </c>
      <c r="D374" s="1181" t="s">
        <v>4417</v>
      </c>
      <c r="E374" s="857">
        <v>8</v>
      </c>
      <c r="F374" s="1245">
        <v>488</v>
      </c>
      <c r="G374" s="1050" t="s">
        <v>107</v>
      </c>
      <c r="H374" s="1050" t="s">
        <v>107</v>
      </c>
      <c r="I374" s="1021">
        <v>38.549999999999997</v>
      </c>
      <c r="J374" s="766">
        <f>(M374/I374)*100</f>
        <v>3.0609597924773024</v>
      </c>
      <c r="K374" s="1033">
        <v>0.29499999999999998</v>
      </c>
      <c r="L374" s="1043">
        <v>4</v>
      </c>
      <c r="M374" s="756">
        <f>K374*L374</f>
        <v>1.18</v>
      </c>
      <c r="N374" s="1026" t="s">
        <v>120</v>
      </c>
      <c r="O374" s="860">
        <v>0.28499999999999998</v>
      </c>
      <c r="P374" s="1016">
        <v>43237</v>
      </c>
      <c r="Q374" s="1016">
        <v>43252</v>
      </c>
      <c r="R374" s="756">
        <f>(K374-O374)/O374*100</f>
        <v>3.5087719298245648</v>
      </c>
      <c r="S374" s="824">
        <f>IF(INDEX(Historical!$D$7:$D$1455,MATCH(B374,Historical!$B$7:$B$1455,0))=0,"n/a",(INDEX(Historical!$C$7:$C$1455,MATCH(B374,Historical!$B$7:$B$1455,0))/INDEX(Historical!$D$7:$D$1455,MATCH(B374,Historical!$B$7:$B$1455,0))-1)*100)</f>
        <v>3.6697247706421798</v>
      </c>
      <c r="T374" s="824">
        <f>IF(INDEX(Historical!$F$7:$F$1455,MATCH(B374,Historical!$B$7:$B$1455,0))=0,"n/a",((INDEX(Historical!$C$7:$C$1455,MATCH(B374,Historical!$B$7:$B$1455,0))/INDEX(Historical!$F$7:$F$1455,MATCH(B374,Historical!$B$7:$B$1455,0)))^(1/3)-1)*100)</f>
        <v>4.5075699869106645</v>
      </c>
      <c r="U374" s="824">
        <f>IF(INDEX(Historical!$I$7:$I$1455,MATCH(B374,Historical!$B$7:$B$1455,0))=0,"n/a",((INDEX(Historical!$C$7:$C$1455,MATCH(B374,Historical!$B$7:$B$1455,0))/INDEX(Historical!$I$7:$I$1455,MATCH(B374,Historical!$B$7:$B$1455,0)))^(1/5)-1)*100)</f>
        <v>3.5311332075272484</v>
      </c>
      <c r="V374" s="824">
        <f>IF(INDEX(Historical!$O$7:$O$1455,MATCH(B374,Historical!$B$7:$B$1455,0))=0,"n/a",((INDEX(Historical!$C$7:$C$1455,MATCH(B374,Historical!$B$7:$B$1455,0))/INDEX(Historical!$O$7:$O$1455,MATCH(B374,Historical!$B$7:$B$1455,0)))^(1/10)-1)*100)</f>
        <v>3.7763481758571249</v>
      </c>
      <c r="W374" s="825">
        <f>IF(OR(U374&lt;=0,U374="n/a",V374&lt;=0,V374="n/a"),"n/a",U374/V374)</f>
        <v>0.93506558269770246</v>
      </c>
      <c r="X374" s="826" t="str">
        <f>IF(OR(AJ374&lt;=0,AJ374="n/a",U374&lt;=0,U374="n/a"),"n/a",U374/AJ374)</f>
        <v>n/a</v>
      </c>
      <c r="Y374" s="781"/>
      <c r="Z374" s="766">
        <f>IF(OR(AC374&lt;0.01,AC374="n/a"),"n/a",M374/AC374*100)</f>
        <v>105.35714285714283</v>
      </c>
      <c r="AA374" s="1042">
        <f>IF(OR(AC374&lt;0.01,AC374="n/a"),"n/a",I374/AC374)</f>
        <v>34.419642857142854</v>
      </c>
      <c r="AB374" s="1043">
        <v>12</v>
      </c>
      <c r="AC374" s="1021">
        <v>1.1200000000000001</v>
      </c>
      <c r="AD374" s="1021">
        <v>3.12</v>
      </c>
      <c r="AE374" s="1021">
        <v>0.76</v>
      </c>
      <c r="AF374" s="1021">
        <v>3.06</v>
      </c>
      <c r="AG374" s="1021">
        <v>18</v>
      </c>
      <c r="AH374" s="1021">
        <v>-46.6</v>
      </c>
      <c r="AI374" s="1021">
        <v>26.07</v>
      </c>
      <c r="AJ374" s="1021">
        <v>-1.3</v>
      </c>
      <c r="AK374" s="1021">
        <v>11</v>
      </c>
      <c r="AL374" s="1034">
        <v>1700</v>
      </c>
      <c r="AM374" s="1028">
        <v>1.0999999999999999</v>
      </c>
      <c r="AN374" s="1021">
        <v>0.45</v>
      </c>
      <c r="AO374" s="868">
        <f>IF(U374="n/a","n/a",IF(AA374&lt;0,"n/a",IF(AA374="n/a","n/a",J374+U374-AA374)))</f>
        <v>-27.827549857138301</v>
      </c>
      <c r="AP374" s="869">
        <f>IF(U374="n/a","n/a",J374+U374)</f>
        <v>6.5920930000045512</v>
      </c>
      <c r="AQ374" s="1044">
        <f>IF(OR(AC374&lt;0.01,AF374="n/a"),"n/a",(I374/SQRT(22.5*AC374*(I374/AF374))-1)*100)</f>
        <v>116.35783851229951</v>
      </c>
      <c r="AR374" s="766">
        <f>INDEX(Historical!$C$7:$C$1455,MATCH(B374,Historical!$B$7:$B$1455,0))*IF(AH374="n/a",1.03,IF(AH374&lt;0,1.01,IF(AH374&gt;10,1.1,(1+AH374/100))))</f>
        <v>1.1413</v>
      </c>
      <c r="AS374" s="1042">
        <f>IF($AI374="n/a",1.03*AR374,IF($AI374&lt;0,1.01*AR374,IF($AI374&gt;10,1.1*AR374,(1+$AI374/100)*AR374)))</f>
        <v>1.25543</v>
      </c>
      <c r="AT374" s="1042">
        <f>IF($AK374="n/a",1.03*AS374,IF($AK374&lt;0,1.01*AS374,IF($AK374&gt;10,1.1*AS374,(1+$AK374/100)*AS374)))</f>
        <v>1.3809730000000002</v>
      </c>
      <c r="AU374" s="1042">
        <f>IF($AK374="n/a",1.03*AT374,IF($AK374&lt;0,1.01*AT374,IF($AK374&gt;10,1.1*AT374,(1+$AK374/100)*AT374)))</f>
        <v>1.5190703000000003</v>
      </c>
      <c r="AV374" s="1042">
        <f>IF($AK374="n/a",1.03*AU374,IF($AK374&lt;0,1.01*AU374,IF($AK374&gt;10,1.1*AU374,(1+$AK374/100)*AU374)))</f>
        <v>1.6709773300000006</v>
      </c>
      <c r="AW374" s="766">
        <f>SUM(AR374:AV374)</f>
        <v>6.9677506300000003</v>
      </c>
      <c r="AX374" s="877">
        <f>AW374/I374*100</f>
        <v>18.074580103761349</v>
      </c>
      <c r="AY374" s="1212">
        <v>1.4</v>
      </c>
      <c r="AZ374" s="1028">
        <v>18.43</v>
      </c>
      <c r="BA374" s="1028">
        <v>-15.09</v>
      </c>
      <c r="BB374" s="1028">
        <v>-3.09</v>
      </c>
      <c r="BC374" s="1028">
        <v>-1.4500000000000002</v>
      </c>
      <c r="BE374" s="721">
        <v>2011</v>
      </c>
      <c r="BF374" s="1057">
        <f>IF(BE374&gt;2008,0,IF(BE374&gt;2001,1,IF(BE374&gt;1990,2,IF(BE374&gt;1980,3,IF(BE374&gt;1973,4,IF(BE374&gt;1970,5,IF(BE374&gt;1960,6,IF(BE374&gt;1958,7,IF(BE374&gt;1953,8,9)))))))))</f>
        <v>0</v>
      </c>
    </row>
    <row r="375" spans="1:58" ht="11.25" customHeight="1" x14ac:dyDescent="0.2">
      <c r="A375" s="1036" t="s">
        <v>4217</v>
      </c>
      <c r="B375" s="1031" t="s">
        <v>4218</v>
      </c>
      <c r="C375" s="1181" t="s">
        <v>180</v>
      </c>
      <c r="D375" s="1181" t="s">
        <v>4432</v>
      </c>
      <c r="E375" s="857">
        <v>5</v>
      </c>
      <c r="F375" s="1245">
        <v>808</v>
      </c>
      <c r="G375" s="1182" t="s">
        <v>107</v>
      </c>
      <c r="H375" s="1182" t="s">
        <v>107</v>
      </c>
      <c r="I375" s="1030">
        <v>17.149999999999999</v>
      </c>
      <c r="J375" s="766">
        <f>(M375/I375)*100</f>
        <v>10.262390670553936</v>
      </c>
      <c r="K375" s="1033">
        <v>0.44</v>
      </c>
      <c r="L375" s="1043">
        <v>4</v>
      </c>
      <c r="M375" s="756">
        <f>K375*L375</f>
        <v>1.76</v>
      </c>
      <c r="N375" s="1026" t="s">
        <v>108</v>
      </c>
      <c r="O375" s="860">
        <v>0.43</v>
      </c>
      <c r="P375" s="1016">
        <v>43223</v>
      </c>
      <c r="Q375" s="1016">
        <v>43235</v>
      </c>
      <c r="R375" s="756">
        <f>(K375-O375)/O375*100</f>
        <v>2.3255813953488391</v>
      </c>
      <c r="S375" s="824">
        <f>IF(INDEX(Historical!$D$7:$D$1455,MATCH(B375,Historical!$B$7:$B$1455,0))=0,"n/a",(INDEX(Historical!$C$7:$C$1455,MATCH(B375,Historical!$B$7:$B$1455,0))/INDEX(Historical!$D$7:$D$1455,MATCH(B375,Historical!$B$7:$B$1455,0))-1)*100)</f>
        <v>3.1818181818181968</v>
      </c>
      <c r="T375" s="824">
        <f>IF(INDEX(Historical!$F$7:$F$1455,MATCH(B375,Historical!$B$7:$B$1455,0))=0,"n/a",((INDEX(Historical!$C$7:$C$1455,MATCH(B375,Historical!$B$7:$B$1455,0))/INDEX(Historical!$F$7:$F$1455,MATCH(B375,Historical!$B$7:$B$1455,0)))^(1/3)-1)*100)</f>
        <v>110.16606670859157</v>
      </c>
      <c r="U375" s="824" t="str">
        <f>IF(INDEX(Historical!$I$7:$I$1455,MATCH(B375,Historical!$B$7:$B$1455,0))=0,"n/a",((INDEX(Historical!$C$7:$C$1455,MATCH(B375,Historical!$B$7:$B$1455,0))/INDEX(Historical!$I$7:$I$1455,MATCH(B375,Historical!$B$7:$B$1455,0)))^(1/5)-1)*100)</f>
        <v>n/a</v>
      </c>
      <c r="V375" s="824" t="str">
        <f>IF(INDEX(Historical!$O$7:$O$1455,MATCH(B375,Historical!$B$7:$B$1455,0))=0,"n/a",((INDEX(Historical!$C$7:$C$1455,MATCH(B375,Historical!$B$7:$B$1455,0))/INDEX(Historical!$O$7:$O$1455,MATCH(B375,Historical!$B$7:$B$1455,0)))^(1/10)-1)*100)</f>
        <v>n/a</v>
      </c>
      <c r="W375" s="825" t="str">
        <f>IF(OR(U375&lt;=0,U375="n/a",V375&lt;=0,V375="n/a"),"n/a",U375/V375)</f>
        <v>n/a</v>
      </c>
      <c r="X375" s="826" t="str">
        <f>IF(OR(AJ375&lt;=0,AJ375="n/a",U375&lt;=0,U375="n/a"),"n/a",U375/AJ375)</f>
        <v>n/a</v>
      </c>
      <c r="Y375" s="1032"/>
      <c r="Z375" s="766">
        <f>IF(OR(AC375&lt;0.01,AC375="n/a"),"n/a",M375/AC375*100)</f>
        <v>114.28571428571428</v>
      </c>
      <c r="AA375" s="1042">
        <f>IF(OR(AC375&lt;0.01,AC375="n/a"),"n/a",I375/AC375)</f>
        <v>11.136363636363635</v>
      </c>
      <c r="AB375" s="1043">
        <v>12</v>
      </c>
      <c r="AC375" s="1021">
        <v>1.54</v>
      </c>
      <c r="AD375" s="1021">
        <v>1.06</v>
      </c>
      <c r="AE375" s="1021">
        <v>4.03</v>
      </c>
      <c r="AF375" s="1021">
        <v>1.46</v>
      </c>
      <c r="AG375" s="1021">
        <v>14.799999999999999</v>
      </c>
      <c r="AH375" s="1021">
        <v>-16.400000000000002</v>
      </c>
      <c r="AI375" s="1021">
        <v>-9.9699999999999989</v>
      </c>
      <c r="AJ375" s="1021">
        <v>52</v>
      </c>
      <c r="AK375" s="1021">
        <v>10.5</v>
      </c>
      <c r="AL375" s="1034">
        <v>583.27</v>
      </c>
      <c r="AM375" s="1028">
        <v>13.05</v>
      </c>
      <c r="AN375" s="1021">
        <v>1.34</v>
      </c>
      <c r="AO375" s="868" t="str">
        <f>IF(U375="n/a","n/a",IF(AA375&lt;0,"n/a",IF(AA375="n/a","n/a",J375+U375-AA375)))</f>
        <v>n/a</v>
      </c>
      <c r="AP375" s="869" t="str">
        <f>IF(U375="n/a","n/a",J375+U375)</f>
        <v>n/a</v>
      </c>
      <c r="AQ375" s="1044">
        <f>IF(OR(AC375&lt;0.01,AF375="n/a"),"n/a",(I375/SQRT(22.5*AC375*(I375/AF375))-1)*100)</f>
        <v>-14.992573111153263</v>
      </c>
      <c r="AR375" s="766">
        <f>INDEX(Historical!$C$7:$C$1455,MATCH(B375,Historical!$B$7:$B$1455,0))*IF(AH375="n/a",1.03,IF(AH375&lt;0,1.01,IF(AH375&gt;10,1.1,(1+AH375/100))))</f>
        <v>1.7195250000000002</v>
      </c>
      <c r="AS375" s="1042">
        <f>IF($AI375="n/a",1.03*AR375,IF($AI375&lt;0,1.01*AR375,IF($AI375&gt;10,1.1*AR375,(1+$AI375/100)*AR375)))</f>
        <v>1.7367202500000003</v>
      </c>
      <c r="AT375" s="1042">
        <f>IF($AK375="n/a",1.03*AS375,IF($AK375&lt;0,1.01*AS375,IF($AK375&gt;10,1.1*AS375,(1+$AK375/100)*AS375)))</f>
        <v>1.9103922750000004</v>
      </c>
      <c r="AU375" s="1042">
        <f>IF($AK375="n/a",1.03*AT375,IF($AK375&lt;0,1.01*AT375,IF($AK375&gt;10,1.1*AT375,(1+$AK375/100)*AT375)))</f>
        <v>2.1014315025000005</v>
      </c>
      <c r="AV375" s="1042">
        <f>IF($AK375="n/a",1.03*AU375,IF($AK375&lt;0,1.01*AU375,IF($AK375&gt;10,1.1*AU375,(1+$AK375/100)*AU375)))</f>
        <v>2.311574652750001</v>
      </c>
      <c r="AW375" s="766">
        <f>SUM(AR375:AV375)</f>
        <v>9.7796436802500022</v>
      </c>
      <c r="AX375" s="877">
        <f>AW375/I375*100</f>
        <v>57.024161400874654</v>
      </c>
      <c r="AY375" s="1212">
        <v>0.87</v>
      </c>
      <c r="AZ375" s="1028">
        <v>11.91</v>
      </c>
      <c r="BA375" s="1028">
        <v>-13.600000000000001</v>
      </c>
      <c r="BB375" s="1028">
        <v>-2.5700000000000003</v>
      </c>
      <c r="BC375" s="1028">
        <v>-3.1399999999999997</v>
      </c>
      <c r="BE375" s="721">
        <v>2014</v>
      </c>
      <c r="BF375" s="1057">
        <f>IF(BE375&gt;2008,0,IF(BE375&gt;2001,1,IF(BE375&gt;1990,2,IF(BE375&gt;1980,3,IF(BE375&gt;1973,4,IF(BE375&gt;1970,5,IF(BE375&gt;1960,6,IF(BE375&gt;1958,7,IF(BE375&gt;1953,8,9)))))))))</f>
        <v>0</v>
      </c>
    </row>
    <row r="376" spans="1:58" ht="11.25" customHeight="1" x14ac:dyDescent="0.2">
      <c r="A376" s="1027" t="s">
        <v>630</v>
      </c>
      <c r="B376" s="1031" t="s">
        <v>631</v>
      </c>
      <c r="C376" s="1181" t="s">
        <v>180</v>
      </c>
      <c r="D376" s="1181" t="s">
        <v>4432</v>
      </c>
      <c r="E376" s="857">
        <v>14</v>
      </c>
      <c r="F376" s="1245">
        <v>271</v>
      </c>
      <c r="G376" s="1187" t="s">
        <v>107</v>
      </c>
      <c r="H376" s="1187" t="s">
        <v>107</v>
      </c>
      <c r="I376" s="1030">
        <v>28.13</v>
      </c>
      <c r="J376" s="766">
        <f>(M376/I376)*100</f>
        <v>9.4560966939210811</v>
      </c>
      <c r="K376" s="1033">
        <v>0.66500000000000004</v>
      </c>
      <c r="L376" s="1043">
        <v>4</v>
      </c>
      <c r="M376" s="756">
        <f>K376*L376</f>
        <v>2.66</v>
      </c>
      <c r="N376" s="1026" t="s">
        <v>702</v>
      </c>
      <c r="O376" s="860">
        <v>0.66</v>
      </c>
      <c r="P376" s="1016">
        <v>43399</v>
      </c>
      <c r="Q376" s="1016">
        <v>43412</v>
      </c>
      <c r="R376" s="756">
        <f>(K376-O376)/O376*100</f>
        <v>0.75757575757575824</v>
      </c>
      <c r="S376" s="824">
        <f>IF(INDEX(Historical!$D$7:$D$1455,MATCH(B376,Historical!$B$7:$B$1455,0))=0,"n/a",(INDEX(Historical!$C$7:$C$1455,MATCH(B376,Historical!$B$7:$B$1455,0))/INDEX(Historical!$D$7:$D$1455,MATCH(B376,Historical!$B$7:$B$1455,0))-1)*100)</f>
        <v>7.9741379310344751</v>
      </c>
      <c r="T376" s="824">
        <f>IF(INDEX(Historical!$F$7:$F$1455,MATCH(B376,Historical!$B$7:$B$1455,0))=0,"n/a",((INDEX(Historical!$C$7:$C$1455,MATCH(B376,Historical!$B$7:$B$1455,0))/INDEX(Historical!$F$7:$F$1455,MATCH(B376,Historical!$B$7:$B$1455,0)))^(1/3)-1)*100)</f>
        <v>7.014414469103003</v>
      </c>
      <c r="U376" s="824">
        <f>IF(INDEX(Historical!$I$7:$I$1455,MATCH(B376,Historical!$B$7:$B$1455,0))=0,"n/a",((INDEX(Historical!$C$7:$C$1455,MATCH(B376,Historical!$B$7:$B$1455,0))/INDEX(Historical!$I$7:$I$1455,MATCH(B376,Historical!$B$7:$B$1455,0)))^(1/5)-1)*100)</f>
        <v>6.7445927985984255</v>
      </c>
      <c r="V376" s="824">
        <f>IF(INDEX(Historical!$O$7:$O$1455,MATCH(B376,Historical!$B$7:$B$1455,0))=0,"n/a",((INDEX(Historical!$C$7:$C$1455,MATCH(B376,Historical!$B$7:$B$1455,0))/INDEX(Historical!$O$7:$O$1455,MATCH(B376,Historical!$B$7:$B$1455,0)))^(1/10)-1)*100)</f>
        <v>6.0476997102153263</v>
      </c>
      <c r="W376" s="825">
        <f>IF(OR(U376&lt;=0,U376="n/a",V376&lt;=0,V376="n/a"),"n/a",U376/V376)</f>
        <v>1.1152327532410313</v>
      </c>
      <c r="X376" s="826">
        <f>IF(OR(AJ376&lt;=0,AJ376="n/a",U376&lt;=0,U376="n/a"),"n/a",U376/AJ376)</f>
        <v>0.55740436352053102</v>
      </c>
      <c r="Y376" s="1032" t="s">
        <v>4077</v>
      </c>
      <c r="Z376" s="766">
        <f>IF(OR(AC376&lt;0.01,AC376="n/a"),"n/a",M376/AC376*100)</f>
        <v>120.36199095022626</v>
      </c>
      <c r="AA376" s="1042">
        <f>IF(OR(AC376&lt;0.01,AC376="n/a"),"n/a",I376/AC376)</f>
        <v>12.728506787330316</v>
      </c>
      <c r="AB376" s="1043">
        <v>12</v>
      </c>
      <c r="AC376" s="1021">
        <v>2.21</v>
      </c>
      <c r="AD376" s="1021" t="s">
        <v>138</v>
      </c>
      <c r="AE376" s="1021">
        <v>5.93</v>
      </c>
      <c r="AF376" s="1021">
        <v>6.63</v>
      </c>
      <c r="AG376" s="1021">
        <v>48.199999999999996</v>
      </c>
      <c r="AH376" s="1021">
        <v>34.799999999999997</v>
      </c>
      <c r="AI376" s="1021">
        <v>5.72</v>
      </c>
      <c r="AJ376" s="1021">
        <v>12.1</v>
      </c>
      <c r="AK376" s="1021">
        <v>-6.65</v>
      </c>
      <c r="AL376" s="1034">
        <v>2980</v>
      </c>
      <c r="AM376" s="1028">
        <v>0.1</v>
      </c>
      <c r="AN376" s="1021">
        <v>3.17</v>
      </c>
      <c r="AO376" s="868">
        <f>IF(U376="n/a","n/a",IF(AA376&lt;0,"n/a",IF(AA376="n/a","n/a",J376+U376-AA376)))</f>
        <v>3.4721827051891925</v>
      </c>
      <c r="AP376" s="869">
        <f>IF(U376="n/a","n/a",J376+U376)</f>
        <v>16.200689492519508</v>
      </c>
      <c r="AQ376" s="1044">
        <f>IF(OR(AC376&lt;0.01,AF376="n/a"),"n/a",(I376/SQRT(22.5*AC376*(I376/AF376))-1)*100)</f>
        <v>93.666379804721572</v>
      </c>
      <c r="AR376" s="766">
        <f>INDEX(Historical!$C$7:$C$1455,MATCH(B376,Historical!$B$7:$B$1455,0))*IF(AH376="n/a",1.03,IF(AH376&lt;0,1.01,IF(AH376&gt;10,1.1,(1+AH376/100))))</f>
        <v>2.7555000000000001</v>
      </c>
      <c r="AS376" s="1042">
        <f>IF($AI376="n/a",1.03*AR376,IF($AI376&lt;0,1.01*AR376,IF($AI376&gt;10,1.1*AR376,(1+$AI376/100)*AR376)))</f>
        <v>2.9131145999999997</v>
      </c>
      <c r="AT376" s="1042">
        <f>IF($AK376="n/a",1.03*AS376,IF($AK376&lt;0,1.01*AS376,IF($AK376&gt;10,1.1*AS376,(1+$AK376/100)*AS376)))</f>
        <v>2.9422457459999998</v>
      </c>
      <c r="AU376" s="1042">
        <f>IF($AK376="n/a",1.03*AT376,IF($AK376&lt;0,1.01*AT376,IF($AK376&gt;10,1.1*AT376,(1+$AK376/100)*AT376)))</f>
        <v>2.9716682034599997</v>
      </c>
      <c r="AV376" s="1042">
        <f>IF($AK376="n/a",1.03*AU376,IF($AK376&lt;0,1.01*AU376,IF($AK376&gt;10,1.1*AU376,(1+$AK376/100)*AU376)))</f>
        <v>3.0013848854945997</v>
      </c>
      <c r="AW376" s="766">
        <f>SUM(AR376:AV376)</f>
        <v>14.583913434954599</v>
      </c>
      <c r="AX376" s="877">
        <f>AW376/I376*100</f>
        <v>51.844697600265199</v>
      </c>
      <c r="AY376" s="1212">
        <v>1</v>
      </c>
      <c r="AZ376" s="1028">
        <v>7.84</v>
      </c>
      <c r="BA376" s="1028">
        <v>-18.75</v>
      </c>
      <c r="BB376" s="1028">
        <v>-6.99</v>
      </c>
      <c r="BC376" s="1028">
        <v>-5.29</v>
      </c>
      <c r="BE376" s="721">
        <v>2005</v>
      </c>
      <c r="BF376" s="1057">
        <f>IF(BE376&gt;2008,0,IF(BE376&gt;2001,1,IF(BE376&gt;1990,2,IF(BE376&gt;1980,3,IF(BE376&gt;1973,4,IF(BE376&gt;1970,5,IF(BE376&gt;1960,6,IF(BE376&gt;1958,7,IF(BE376&gt;1953,8,9)))))))))</f>
        <v>1</v>
      </c>
    </row>
    <row r="377" spans="1:58" ht="11.25" customHeight="1" x14ac:dyDescent="0.2">
      <c r="A377" s="1027" t="s">
        <v>3885</v>
      </c>
      <c r="B377" s="1031" t="s">
        <v>3886</v>
      </c>
      <c r="C377" s="1181" t="s">
        <v>109</v>
      </c>
      <c r="D377" s="1181" t="s">
        <v>4426</v>
      </c>
      <c r="E377" s="857">
        <v>5</v>
      </c>
      <c r="F377" s="1245">
        <v>847</v>
      </c>
      <c r="G377" s="1088" t="s">
        <v>107</v>
      </c>
      <c r="H377" s="1088" t="s">
        <v>107</v>
      </c>
      <c r="I377" s="1030">
        <v>37.979999999999997</v>
      </c>
      <c r="J377" s="766">
        <f>(M377/I377)*100</f>
        <v>2.1063717746182204</v>
      </c>
      <c r="K377" s="1033">
        <v>0.2</v>
      </c>
      <c r="L377" s="1043">
        <v>4</v>
      </c>
      <c r="M377" s="756">
        <f>K377*L377</f>
        <v>0.8</v>
      </c>
      <c r="N377" s="1026" t="s">
        <v>239</v>
      </c>
      <c r="O377" s="860">
        <v>0.19</v>
      </c>
      <c r="P377" s="1016">
        <v>43406</v>
      </c>
      <c r="Q377" s="1016">
        <v>43420</v>
      </c>
      <c r="R377" s="756">
        <f>(K377-O377)/O377*100</f>
        <v>5.2631578947368469</v>
      </c>
      <c r="S377" s="824">
        <f>IF(INDEX(Historical!$D$7:$D$1455,MATCH(B377,Historical!$B$7:$B$1455,0))=0,"n/a",(INDEX(Historical!$C$7:$C$1455,MATCH(B377,Historical!$B$7:$B$1455,0))/INDEX(Historical!$D$7:$D$1455,MATCH(B377,Historical!$B$7:$B$1455,0))-1)*100)</f>
        <v>34.146341463414643</v>
      </c>
      <c r="T377" s="824">
        <f>IF(INDEX(Historical!$F$7:$F$1455,MATCH(B377,Historical!$B$7:$B$1455,0))=0,"n/a",((INDEX(Historical!$C$7:$C$1455,MATCH(B377,Historical!$B$7:$B$1455,0))/INDEX(Historical!$F$7:$F$1455,MATCH(B377,Historical!$B$7:$B$1455,0)))^(1/3)-1)*100)</f>
        <v>98.802366494429592</v>
      </c>
      <c r="U377" s="824" t="str">
        <f>IF(INDEX(Historical!$I$7:$I$1455,MATCH(B377,Historical!$B$7:$B$1455,0))=0,"n/a",((INDEX(Historical!$C$7:$C$1455,MATCH(B377,Historical!$B$7:$B$1455,0))/INDEX(Historical!$I$7:$I$1455,MATCH(B377,Historical!$B$7:$B$1455,0)))^(1/5)-1)*100)</f>
        <v>n/a</v>
      </c>
      <c r="V377" s="824" t="str">
        <f>IF(INDEX(Historical!$O$7:$O$1455,MATCH(B377,Historical!$B$7:$B$1455,0))=0,"n/a",((INDEX(Historical!$C$7:$C$1455,MATCH(B377,Historical!$B$7:$B$1455,0))/INDEX(Historical!$O$7:$O$1455,MATCH(B377,Historical!$B$7:$B$1455,0)))^(1/10)-1)*100)</f>
        <v>n/a</v>
      </c>
      <c r="W377" s="825" t="str">
        <f>IF(OR(U377&lt;=0,U377="n/a",V377&lt;=0,V377="n/a"),"n/a",U377/V377)</f>
        <v>n/a</v>
      </c>
      <c r="X377" s="826" t="str">
        <f>IF(OR(AJ377&lt;=0,AJ377="n/a",U377&lt;=0,U377="n/a"),"n/a",U377/AJ377)</f>
        <v>n/a</v>
      </c>
      <c r="Y377" s="1032" t="s">
        <v>4077</v>
      </c>
      <c r="Z377" s="766">
        <f>IF(OR(AC377&lt;0.01,AC377="n/a"),"n/a",M377/AC377*100)</f>
        <v>24.316109422492403</v>
      </c>
      <c r="AA377" s="1042">
        <f>IF(OR(AC377&lt;0.01,AC377="n/a"),"n/a",I377/AC377)</f>
        <v>11.544072948328266</v>
      </c>
      <c r="AB377" s="1043">
        <v>12</v>
      </c>
      <c r="AC377" s="1021">
        <v>3.29</v>
      </c>
      <c r="AD377" s="1021" t="s">
        <v>138</v>
      </c>
      <c r="AE377" s="1021">
        <v>3.65</v>
      </c>
      <c r="AF377" s="1021">
        <v>1.17</v>
      </c>
      <c r="AG377" s="1021">
        <v>9.3000000000000007</v>
      </c>
      <c r="AH377" s="1021">
        <v>17.399999999999999</v>
      </c>
      <c r="AI377" s="1021">
        <v>1.24</v>
      </c>
      <c r="AJ377" s="1021">
        <v>15.6</v>
      </c>
      <c r="AK377" s="1021" t="s">
        <v>138</v>
      </c>
      <c r="AL377" s="1034">
        <v>359.29</v>
      </c>
      <c r="AM377" s="1028">
        <v>7.9</v>
      </c>
      <c r="AN377" s="1021">
        <v>0</v>
      </c>
      <c r="AO377" s="868" t="str">
        <f>IF(U377="n/a","n/a",IF(AA377&lt;0,"n/a",IF(AA377="n/a","n/a",J377+U377-AA377)))</f>
        <v>n/a</v>
      </c>
      <c r="AP377" s="869" t="str">
        <f>IF(U377="n/a","n/a",J377+U377)</f>
        <v>n/a</v>
      </c>
      <c r="AQ377" s="1044">
        <f>IF(OR(AC377&lt;0.01,AF377="n/a"),"n/a",(I377/SQRT(22.5*AC377*(I377/AF377))-1)*100)</f>
        <v>-22.521500187918598</v>
      </c>
      <c r="AR377" s="766">
        <f>INDEX(Historical!$C$7:$C$1455,MATCH(B377,Historical!$B$7:$B$1455,0))*IF(AH377="n/a",1.03,IF(AH377&lt;0,1.01,IF(AH377&gt;10,1.1,(1+AH377/100))))</f>
        <v>0.60500000000000009</v>
      </c>
      <c r="AS377" s="1042">
        <f>IF($AI377="n/a",1.03*AR377,IF($AI377&lt;0,1.01*AR377,IF($AI377&gt;10,1.1*AR377,(1+$AI377/100)*AR377)))</f>
        <v>0.6125020000000001</v>
      </c>
      <c r="AT377" s="1042">
        <f>IF($AK377="n/a",1.03*AS377,IF($AK377&lt;0,1.01*AS377,IF($AK377&gt;10,1.1*AS377,(1+$AK377/100)*AS377)))</f>
        <v>0.6308770600000001</v>
      </c>
      <c r="AU377" s="1042">
        <f>IF($AK377="n/a",1.03*AT377,IF($AK377&lt;0,1.01*AT377,IF($AK377&gt;10,1.1*AT377,(1+$AK377/100)*AT377)))</f>
        <v>0.64980337180000014</v>
      </c>
      <c r="AV377" s="1042">
        <f>IF($AK377="n/a",1.03*AU377,IF($AK377&lt;0,1.01*AU377,IF($AK377&gt;10,1.1*AU377,(1+$AK377/100)*AU377)))</f>
        <v>0.66929747295400022</v>
      </c>
      <c r="AW377" s="766">
        <f>SUM(AR377:AV377)</f>
        <v>3.1674799047540003</v>
      </c>
      <c r="AX377" s="877">
        <f>AW377/I377*100</f>
        <v>8.3398628350552944</v>
      </c>
      <c r="AY377" s="1212">
        <v>0.25</v>
      </c>
      <c r="AZ377" s="1028">
        <v>11.31</v>
      </c>
      <c r="BA377" s="1028">
        <v>-21.64</v>
      </c>
      <c r="BB377" s="1028">
        <v>-6.4</v>
      </c>
      <c r="BC377" s="1028">
        <v>-12.809999999999999</v>
      </c>
      <c r="BE377" s="721">
        <v>2014</v>
      </c>
      <c r="BF377" s="1057">
        <f>IF(BE377&gt;2008,0,IF(BE377&gt;2001,1,IF(BE377&gt;1990,2,IF(BE377&gt;1980,3,IF(BE377&gt;1973,4,IF(BE377&gt;1970,5,IF(BE377&gt;1960,6,IF(BE377&gt;1958,7,IF(BE377&gt;1953,8,9)))))))))</f>
        <v>0</v>
      </c>
    </row>
    <row r="378" spans="1:58" ht="11.25" customHeight="1" x14ac:dyDescent="0.2">
      <c r="A378" s="1019" t="s">
        <v>1303</v>
      </c>
      <c r="B378" s="1031" t="s">
        <v>1304</v>
      </c>
      <c r="C378" s="1181" t="s">
        <v>109</v>
      </c>
      <c r="D378" s="1181" t="s">
        <v>4434</v>
      </c>
      <c r="E378" s="857">
        <v>8</v>
      </c>
      <c r="F378" s="1245">
        <v>518</v>
      </c>
      <c r="G378" s="1187" t="s">
        <v>107</v>
      </c>
      <c r="H378" s="1187" t="s">
        <v>107</v>
      </c>
      <c r="I378" s="1030">
        <v>19.61</v>
      </c>
      <c r="J378" s="766">
        <f>(M378/I378)*100</f>
        <v>2.4477307496175422</v>
      </c>
      <c r="K378" s="1033">
        <v>0.12</v>
      </c>
      <c r="L378" s="1043">
        <v>4</v>
      </c>
      <c r="M378" s="756">
        <f>K378*L378</f>
        <v>0.48</v>
      </c>
      <c r="N378" s="1026" t="s">
        <v>802</v>
      </c>
      <c r="O378" s="860">
        <v>0.11</v>
      </c>
      <c r="P378" s="1016">
        <v>43326</v>
      </c>
      <c r="Q378" s="1016">
        <v>43348</v>
      </c>
      <c r="R378" s="756">
        <f>(K378-O378)/O378*100</f>
        <v>9.0909090909090864</v>
      </c>
      <c r="S378" s="824">
        <f>IF(INDEX(Historical!$D$7:$D$1455,MATCH(B378,Historical!$B$7:$B$1455,0))=0,"n/a",(INDEX(Historical!$C$7:$C$1455,MATCH(B378,Historical!$B$7:$B$1455,0))/INDEX(Historical!$D$7:$D$1455,MATCH(B378,Historical!$B$7:$B$1455,0))-1)*100)</f>
        <v>16.788321167883204</v>
      </c>
      <c r="T378" s="824">
        <f>IF(INDEX(Historical!$F$7:$F$1455,MATCH(B378,Historical!$B$7:$B$1455,0))=0,"n/a",((INDEX(Historical!$C$7:$C$1455,MATCH(B378,Historical!$B$7:$B$1455,0))/INDEX(Historical!$F$7:$F$1455,MATCH(B378,Historical!$B$7:$B$1455,0)))^(1/3)-1)*100)</f>
        <v>31.726751201669899</v>
      </c>
      <c r="U378" s="824">
        <f>IF(INDEX(Historical!$I$7:$I$1455,MATCH(B378,Historical!$B$7:$B$1455,0))=0,"n/a",((INDEX(Historical!$C$7:$C$1455,MATCH(B378,Historical!$B$7:$B$1455,0))/INDEX(Historical!$I$7:$I$1455,MATCH(B378,Historical!$B$7:$B$1455,0)))^(1/5)-1)*100)</f>
        <v>28.878802995450847</v>
      </c>
      <c r="V378" s="824">
        <f>IF(INDEX(Historical!$O$7:$O$1455,MATCH(B378,Historical!$B$7:$B$1455,0))=0,"n/a",((INDEX(Historical!$C$7:$C$1455,MATCH(B378,Historical!$B$7:$B$1455,0))/INDEX(Historical!$O$7:$O$1455,MATCH(B378,Historical!$B$7:$B$1455,0)))^(1/10)-1)*100)</f>
        <v>21.881394038340041</v>
      </c>
      <c r="W378" s="825">
        <f>IF(OR(U378&lt;=0,U378="n/a",V378&lt;=0,V378="n/a"),"n/a",U378/V378)</f>
        <v>1.3197880786228755</v>
      </c>
      <c r="X378" s="826">
        <f>IF(OR(AJ378&lt;=0,AJ378="n/a",U378&lt;=0,U378="n/a"),"n/a",U378/AJ378)</f>
        <v>1.8752469477565485</v>
      </c>
      <c r="Y378" s="1032"/>
      <c r="Z378" s="766">
        <f>IF(OR(AC378&lt;0.01,AC378="n/a"),"n/a",M378/AC378*100)</f>
        <v>28.915662650602407</v>
      </c>
      <c r="AA378" s="1042">
        <f>IF(OR(AC378&lt;0.01,AC378="n/a"),"n/a",I378/AC378)</f>
        <v>11.813253012048193</v>
      </c>
      <c r="AB378" s="1043">
        <v>12</v>
      </c>
      <c r="AC378" s="1021">
        <v>1.66</v>
      </c>
      <c r="AD378" s="1021">
        <v>2.36</v>
      </c>
      <c r="AE378" s="1021">
        <v>5.07</v>
      </c>
      <c r="AF378" s="1021">
        <v>1.46</v>
      </c>
      <c r="AG378" s="1021">
        <v>11.1</v>
      </c>
      <c r="AH378" s="1021">
        <v>-9.4</v>
      </c>
      <c r="AI378" s="1021">
        <v>5.26</v>
      </c>
      <c r="AJ378" s="1021">
        <v>15.4</v>
      </c>
      <c r="AK378" s="1021">
        <v>5</v>
      </c>
      <c r="AL378" s="1034">
        <v>3380</v>
      </c>
      <c r="AM378" s="1028">
        <v>0.8</v>
      </c>
      <c r="AN378" s="1021">
        <v>0.16</v>
      </c>
      <c r="AO378" s="868">
        <f>IF(U378="n/a","n/a",IF(AA378&lt;0,"n/a",IF(AA378="n/a","n/a",J378+U378-AA378)))</f>
        <v>19.513280733020196</v>
      </c>
      <c r="AP378" s="869">
        <f>IF(U378="n/a","n/a",J378+U378)</f>
        <v>31.326533745068389</v>
      </c>
      <c r="AQ378" s="1044">
        <f>IF(OR(AC378&lt;0.01,AF378="n/a"),"n/a",(I378/SQRT(22.5*AC378*(I378/AF378))-1)*100)</f>
        <v>-12.447223795294359</v>
      </c>
      <c r="AR378" s="766">
        <f>INDEX(Historical!$C$7:$C$1455,MATCH(B378,Historical!$B$7:$B$1455,0))*IF(AH378="n/a",1.03,IF(AH378&lt;0,1.01,IF(AH378&gt;10,1.1,(1+AH378/100))))</f>
        <v>0.40400000000000003</v>
      </c>
      <c r="AS378" s="1042">
        <f>IF($AI378="n/a",1.03*AR378,IF($AI378&lt;0,1.01*AR378,IF($AI378&gt;10,1.1*AR378,(1+$AI378/100)*AR378)))</f>
        <v>0.42525040000000003</v>
      </c>
      <c r="AT378" s="1042">
        <f>IF($AK378="n/a",1.03*AS378,IF($AK378&lt;0,1.01*AS378,IF($AK378&gt;10,1.1*AS378,(1+$AK378/100)*AS378)))</f>
        <v>0.44651292000000004</v>
      </c>
      <c r="AU378" s="1042">
        <f>IF($AK378="n/a",1.03*AT378,IF($AK378&lt;0,1.01*AT378,IF($AK378&gt;10,1.1*AT378,(1+$AK378/100)*AT378)))</f>
        <v>0.46883856600000007</v>
      </c>
      <c r="AV378" s="1042">
        <f>IF($AK378="n/a",1.03*AU378,IF($AK378&lt;0,1.01*AU378,IF($AK378&gt;10,1.1*AU378,(1+$AK378/100)*AU378)))</f>
        <v>0.49228049430000009</v>
      </c>
      <c r="AW378" s="766">
        <f>SUM(AR378:AV378)</f>
        <v>2.2368823803</v>
      </c>
      <c r="AX378" s="877">
        <f>AW378/I378*100</f>
        <v>11.406845386537482</v>
      </c>
      <c r="AY378" s="1212">
        <v>1.08</v>
      </c>
      <c r="AZ378" s="1028">
        <v>8.76</v>
      </c>
      <c r="BA378" s="1028">
        <v>-22.73</v>
      </c>
      <c r="BB378" s="1028">
        <v>-3.2399999999999998</v>
      </c>
      <c r="BC378" s="1028">
        <v>-13.13</v>
      </c>
      <c r="BE378" s="721">
        <v>2011</v>
      </c>
      <c r="BF378" s="1057">
        <f>IF(BE378&gt;2008,0,IF(BE378&gt;2001,1,IF(BE378&gt;1990,2,IF(BE378&gt;1980,3,IF(BE378&gt;1973,4,IF(BE378&gt;1970,5,IF(BE378&gt;1960,6,IF(BE378&gt;1958,7,IF(BE378&gt;1953,8,9)))))))))</f>
        <v>0</v>
      </c>
    </row>
    <row r="379" spans="1:58" ht="11.25" customHeight="1" x14ac:dyDescent="0.2">
      <c r="A379" s="1019" t="s">
        <v>1305</v>
      </c>
      <c r="B379" s="1031" t="s">
        <v>1306</v>
      </c>
      <c r="C379" s="1181" t="s">
        <v>248</v>
      </c>
      <c r="D379" s="1181" t="s">
        <v>4412</v>
      </c>
      <c r="E379" s="857">
        <v>9</v>
      </c>
      <c r="F379" s="1245">
        <v>351</v>
      </c>
      <c r="G379" s="1103" t="s">
        <v>116</v>
      </c>
      <c r="H379" s="1103" t="s">
        <v>116</v>
      </c>
      <c r="I379" s="1030">
        <v>180.32</v>
      </c>
      <c r="J379" s="766">
        <f>(M379/I379)*100</f>
        <v>2.2848269742679683</v>
      </c>
      <c r="K379" s="1033">
        <v>1.03</v>
      </c>
      <c r="L379" s="1043">
        <v>4</v>
      </c>
      <c r="M379" s="756">
        <f>K379*L379</f>
        <v>4.12</v>
      </c>
      <c r="N379" s="1026" t="s">
        <v>614</v>
      </c>
      <c r="O379" s="860">
        <v>0.89</v>
      </c>
      <c r="P379" s="1016">
        <v>43166</v>
      </c>
      <c r="Q379" s="1016">
        <v>43181</v>
      </c>
      <c r="R379" s="756">
        <f>(K379-O379)/O379*100</f>
        <v>15.730337078651688</v>
      </c>
      <c r="S379" s="824">
        <f>IF(INDEX(Historical!$D$7:$D$1455,MATCH(B379,Historical!$B$7:$B$1455,0))=0,"n/a",(INDEX(Historical!$C$7:$C$1455,MATCH(B379,Historical!$B$7:$B$1455,0))/INDEX(Historical!$D$7:$D$1455,MATCH(B379,Historical!$B$7:$B$1455,0))-1)*100)</f>
        <v>28.98550724637683</v>
      </c>
      <c r="T379" s="824">
        <f>IF(INDEX(Historical!$F$7:$F$1455,MATCH(B379,Historical!$B$7:$B$1455,0))=0,"n/a",((INDEX(Historical!$C$7:$C$1455,MATCH(B379,Historical!$B$7:$B$1455,0))/INDEX(Historical!$F$7:$F$1455,MATCH(B379,Historical!$B$7:$B$1455,0)))^(1/3)-1)*100)</f>
        <v>23.717380567504321</v>
      </c>
      <c r="U379" s="824">
        <f>IF(INDEX(Historical!$I$7:$I$1455,MATCH(B379,Historical!$B$7:$B$1455,0))=0,"n/a",((INDEX(Historical!$C$7:$C$1455,MATCH(B379,Historical!$B$7:$B$1455,0))/INDEX(Historical!$I$7:$I$1455,MATCH(B379,Historical!$B$7:$B$1455,0)))^(1/5)-1)*100)</f>
        <v>25.140648648228357</v>
      </c>
      <c r="V379" s="824">
        <f>IF(INDEX(Historical!$O$7:$O$1455,MATCH(B379,Historical!$B$7:$B$1455,0))=0,"n/a",((INDEX(Historical!$C$7:$C$1455,MATCH(B379,Historical!$B$7:$B$1455,0))/INDEX(Historical!$O$7:$O$1455,MATCH(B379,Historical!$B$7:$B$1455,0)))^(1/10)-1)*100)</f>
        <v>14.741559656107217</v>
      </c>
      <c r="W379" s="825">
        <f>IF(OR(U379&lt;=0,U379="n/a",V379&lt;=0,V379="n/a"),"n/a",U379/V379)</f>
        <v>1.7054266464819376</v>
      </c>
      <c r="X379" s="826">
        <f>IF(OR(AJ379&lt;=0,AJ379="n/a",U379&lt;=0,U379="n/a"),"n/a",U379/AJ379)</f>
        <v>1.2263731047916271</v>
      </c>
      <c r="Y379" s="780"/>
      <c r="Z379" s="766">
        <f>IF(OR(AC379&lt;0.01,AC379="n/a"),"n/a",M379/AC379*100)</f>
        <v>43.783209351753456</v>
      </c>
      <c r="AA379" s="1042">
        <f>IF(OR(AC379&lt;0.01,AC379="n/a"),"n/a",I379/AC379)</f>
        <v>19.162592986184908</v>
      </c>
      <c r="AB379" s="1043">
        <v>1</v>
      </c>
      <c r="AC379" s="1021">
        <v>9.41</v>
      </c>
      <c r="AD379" s="1021">
        <v>1.35</v>
      </c>
      <c r="AE379" s="1021">
        <v>1.93</v>
      </c>
      <c r="AF379" s="1023">
        <v>155.44999999999999</v>
      </c>
      <c r="AG379" s="1023">
        <v>652.6</v>
      </c>
      <c r="AH379" s="1021">
        <v>18.3</v>
      </c>
      <c r="AI379" s="1021">
        <v>5</v>
      </c>
      <c r="AJ379" s="1021">
        <v>20.5</v>
      </c>
      <c r="AK379" s="1021">
        <v>14.180000000000001</v>
      </c>
      <c r="AL379" s="1034">
        <v>204220</v>
      </c>
      <c r="AM379" s="1028">
        <v>0.11</v>
      </c>
      <c r="AN379" s="1023">
        <v>19.53</v>
      </c>
      <c r="AO379" s="868">
        <f>IF(U379="n/a","n/a",IF(AA379&lt;0,"n/a",IF(AA379="n/a","n/a",J379+U379-AA379)))</f>
        <v>8.2628826363114172</v>
      </c>
      <c r="AP379" s="869">
        <f>IF(U379="n/a","n/a",J379+U379)</f>
        <v>27.425475622496325</v>
      </c>
      <c r="AQ379" s="1044">
        <f>IF(OR(AC379&lt;0.01,AF379="n/a"),"n/a",(I379/SQRT(22.5*AC379*(I379/AF379))-1)*100)</f>
        <v>1050.6182067243376</v>
      </c>
      <c r="AR379" s="766">
        <f>INDEX(Historical!$C$7:$C$1455,MATCH(B379,Historical!$B$7:$B$1455,0))*IF(AH379="n/a",1.03,IF(AH379&lt;0,1.01,IF(AH379&gt;10,1.1,(1+AH379/100))))</f>
        <v>3.9160000000000004</v>
      </c>
      <c r="AS379" s="1042">
        <f>IF($AI379="n/a",1.03*AR379,IF($AI379&lt;0,1.01*AR379,IF($AI379&gt;10,1.1*AR379,(1+$AI379/100)*AR379)))</f>
        <v>4.1118000000000006</v>
      </c>
      <c r="AT379" s="1042">
        <f>IF($AK379="n/a",1.03*AS379,IF($AK379&lt;0,1.01*AS379,IF($AK379&gt;10,1.1*AS379,(1+$AK379/100)*AS379)))</f>
        <v>4.5229800000000013</v>
      </c>
      <c r="AU379" s="1042">
        <f>IF($AK379="n/a",1.03*AT379,IF($AK379&lt;0,1.01*AT379,IF($AK379&gt;10,1.1*AT379,(1+$AK379/100)*AT379)))</f>
        <v>4.9752780000000021</v>
      </c>
      <c r="AV379" s="1042">
        <f>IF($AK379="n/a",1.03*AU379,IF($AK379&lt;0,1.01*AU379,IF($AK379&gt;10,1.1*AU379,(1+$AK379/100)*AU379)))</f>
        <v>5.4728058000000024</v>
      </c>
      <c r="AW379" s="766">
        <f>SUM(AR379:AV379)</f>
        <v>22.998863800000009</v>
      </c>
      <c r="AX379" s="877">
        <f>AW379/I379*100</f>
        <v>12.754471938775517</v>
      </c>
      <c r="AY379" s="1212">
        <v>1.28</v>
      </c>
      <c r="AZ379" s="1028">
        <v>7.9799999999999995</v>
      </c>
      <c r="BA379" s="1028">
        <v>-16.3</v>
      </c>
      <c r="BB379" s="1028">
        <v>-3.45</v>
      </c>
      <c r="BC379" s="1028">
        <v>-4.91</v>
      </c>
      <c r="BE379" s="721">
        <v>2010</v>
      </c>
      <c r="BF379" s="1057">
        <f>IF(BE379&gt;2008,0,IF(BE379&gt;2001,1,IF(BE379&gt;1990,2,IF(BE379&gt;1980,3,IF(BE379&gt;1973,4,IF(BE379&gt;1970,5,IF(BE379&gt;1960,6,IF(BE379&gt;1958,7,IF(BE379&gt;1953,8,9)))))))))</f>
        <v>0</v>
      </c>
    </row>
    <row r="380" spans="1:58" ht="11.25" customHeight="1" x14ac:dyDescent="0.2">
      <c r="A380" s="1019" t="s">
        <v>4286</v>
      </c>
      <c r="B380" s="1031" t="s">
        <v>3887</v>
      </c>
      <c r="C380" s="1181" t="s">
        <v>109</v>
      </c>
      <c r="D380" s="1181" t="s">
        <v>4426</v>
      </c>
      <c r="E380" s="857">
        <v>5</v>
      </c>
      <c r="F380" s="1245">
        <v>826</v>
      </c>
      <c r="G380" s="1245" t="s">
        <v>107</v>
      </c>
      <c r="H380" s="1245" t="s">
        <v>107</v>
      </c>
      <c r="I380" s="1035">
        <v>31</v>
      </c>
      <c r="J380" s="766">
        <f>(M380/I380)*100</f>
        <v>1.806451612903226</v>
      </c>
      <c r="K380" s="1040">
        <v>0.14000000000000001</v>
      </c>
      <c r="L380" s="721">
        <v>4</v>
      </c>
      <c r="M380" s="756">
        <f>K380*L380</f>
        <v>0.56000000000000005</v>
      </c>
      <c r="N380" s="721" t="s">
        <v>4287</v>
      </c>
      <c r="O380" s="861">
        <v>0.12</v>
      </c>
      <c r="P380" s="745">
        <v>43301</v>
      </c>
      <c r="Q380" s="745">
        <v>43318</v>
      </c>
      <c r="R380" s="756">
        <f>(K380-O380)/O380*100</f>
        <v>16.666666666666682</v>
      </c>
      <c r="S380" s="824">
        <f>IF(INDEX(Historical!$D$7:$D$1455,MATCH(B380,Historical!$B$7:$B$1455,0))=0,"n/a",(INDEX(Historical!$C$7:$C$1455,MATCH(B380,Historical!$B$7:$B$1455,0))/INDEX(Historical!$D$7:$D$1455,MATCH(B380,Historical!$B$7:$B$1455,0))-1)*100)</f>
        <v>23.529411764705866</v>
      </c>
      <c r="T380" s="824">
        <f>IF(INDEX(Historical!$F$7:$F$1455,MATCH(B380,Historical!$B$7:$B$1455,0))=0,"n/a",((INDEX(Historical!$C$7:$C$1455,MATCH(B380,Historical!$B$7:$B$1455,0))/INDEX(Historical!$F$7:$F$1455,MATCH(B380,Historical!$B$7:$B$1455,0)))^(1/3)-1)*100)</f>
        <v>17.33438845558204</v>
      </c>
      <c r="U380" s="824">
        <f>IF(INDEX(Historical!$I$7:$I$1455,MATCH(B380,Historical!$B$7:$B$1455,0))=0,"n/a",((INDEX(Historical!$C$7:$C$1455,MATCH(B380,Historical!$B$7:$B$1455,0))/INDEX(Historical!$I$7:$I$1455,MATCH(B380,Historical!$B$7:$B$1455,0)))^(1/5)-1)*100)</f>
        <v>11.842691472014465</v>
      </c>
      <c r="V380" s="824">
        <f>IF(INDEX(Historical!$O$7:$O$1455,MATCH(B380,Historical!$B$7:$B$1455,0))=0,"n/a",((INDEX(Historical!$C$7:$C$1455,MATCH(B380,Historical!$B$7:$B$1455,0))/INDEX(Historical!$O$7:$O$1455,MATCH(B380,Historical!$B$7:$B$1455,0)))^(1/10)-1)*100)</f>
        <v>5.7557050338252314</v>
      </c>
      <c r="W380" s="825">
        <f>IF(OR(U380&lt;=0,U380="n/a",V380&lt;=0,V380="n/a"),"n/a",U380/V380)</f>
        <v>2.057557050338251</v>
      </c>
      <c r="X380" s="826">
        <f>IF(OR(AJ380&lt;=0,AJ380="n/a",U380&lt;=0,U380="n/a"),"n/a",U380/AJ380)</f>
        <v>1.0766083156376787</v>
      </c>
      <c r="Y380" s="1031"/>
      <c r="Z380" s="766">
        <f>IF(OR(AC380&lt;0.01,AC380="n/a"),"n/a",M380/AC380*100)</f>
        <v>23.931623931623935</v>
      </c>
      <c r="AA380" s="1042">
        <f>IF(OR(AC380&lt;0.01,AC380="n/a"),"n/a",I380/AC380)</f>
        <v>13.247863247863249</v>
      </c>
      <c r="AB380" s="1245">
        <v>12</v>
      </c>
      <c r="AC380" s="1035">
        <v>2.34</v>
      </c>
      <c r="AD380" s="1035" t="s">
        <v>138</v>
      </c>
      <c r="AE380" s="1035">
        <v>3.12</v>
      </c>
      <c r="AF380" s="1035">
        <v>1.1599999999999999</v>
      </c>
      <c r="AG380" s="1035">
        <v>8.1</v>
      </c>
      <c r="AH380" s="1035">
        <v>15.2</v>
      </c>
      <c r="AI380" s="1035" t="s">
        <v>138</v>
      </c>
      <c r="AJ380" s="1035">
        <v>11</v>
      </c>
      <c r="AK380" s="1035" t="s">
        <v>138</v>
      </c>
      <c r="AL380" s="1035">
        <v>58.28</v>
      </c>
      <c r="AM380" s="1035">
        <v>8.2000000000000011</v>
      </c>
      <c r="AN380" s="1035">
        <v>0</v>
      </c>
      <c r="AO380" s="868">
        <f>IF(U380="n/a","n/a",IF(AA380&lt;0,"n/a",IF(AA380="n/a","n/a",J380+U380-AA380)))</f>
        <v>0.40127983705444237</v>
      </c>
      <c r="AP380" s="869">
        <f>IF(U380="n/a","n/a",J380+U380)</f>
        <v>13.649143084917691</v>
      </c>
      <c r="AQ380" s="1044">
        <f>IF(OR(AC380&lt;0.01,AF380="n/a"),"n/a",(I380/SQRT(22.5*AC380*(I380/AF380))-1)*100)</f>
        <v>-17.356128498985701</v>
      </c>
      <c r="AR380" s="766">
        <f>INDEX(Historical!$C$7:$C$1455,MATCH(B380,Historical!$B$7:$B$1455,0))*IF(AH380="n/a",1.03,IF(AH380&lt;0,1.01,IF(AH380&gt;10,1.1,(1+AH380/100))))</f>
        <v>0.46200000000000002</v>
      </c>
      <c r="AS380" s="1042">
        <f>IF($AI380="n/a",1.03*AR380,IF($AI380&lt;0,1.01*AR380,IF($AI380&gt;10,1.1*AR380,(1+$AI380/100)*AR380)))</f>
        <v>0.47586000000000006</v>
      </c>
      <c r="AT380" s="1042">
        <f>IF($AK380="n/a",1.03*AS380,IF($AK380&lt;0,1.01*AS380,IF($AK380&gt;10,1.1*AS380,(1+$AK380/100)*AS380)))</f>
        <v>0.49013580000000007</v>
      </c>
      <c r="AU380" s="1042">
        <f>IF($AK380="n/a",1.03*AT380,IF($AK380&lt;0,1.01*AT380,IF($AK380&gt;10,1.1*AT380,(1+$AK380/100)*AT380)))</f>
        <v>0.50483987400000008</v>
      </c>
      <c r="AV380" s="1042">
        <f>IF($AK380="n/a",1.03*AU380,IF($AK380&lt;0,1.01*AU380,IF($AK380&gt;10,1.1*AU380,(1+$AK380/100)*AU380)))</f>
        <v>0.51998507022000007</v>
      </c>
      <c r="AW380" s="766">
        <f>SUM(AR380:AV380)</f>
        <v>2.4528207442200003</v>
      </c>
      <c r="AX380" s="877">
        <f>AW380/I380*100</f>
        <v>7.91232498135484</v>
      </c>
      <c r="AY380" s="853">
        <v>0.63</v>
      </c>
      <c r="AZ380" s="1038">
        <v>14.81</v>
      </c>
      <c r="BA380" s="1038">
        <v>-16.89</v>
      </c>
      <c r="BB380" s="1038">
        <v>-7.01</v>
      </c>
      <c r="BC380" s="1038">
        <v>1.6400000000000001</v>
      </c>
      <c r="BE380" s="721">
        <v>2014</v>
      </c>
      <c r="BF380" s="1057">
        <f>IF(BE380&gt;2008,0,IF(BE380&gt;2001,1,IF(BE380&gt;1990,2,IF(BE380&gt;1980,3,IF(BE380&gt;1973,4,IF(BE380&gt;1970,5,IF(BE380&gt;1960,6,IF(BE380&gt;1958,7,IF(BE380&gt;1953,8,9)))))))))</f>
        <v>0</v>
      </c>
    </row>
    <row r="381" spans="1:58" s="905" customFormat="1" ht="11.25" customHeight="1" x14ac:dyDescent="0.2">
      <c r="A381" s="760" t="s">
        <v>632</v>
      </c>
      <c r="B381" s="914" t="s">
        <v>633</v>
      </c>
      <c r="C381" s="1181" t="s">
        <v>109</v>
      </c>
      <c r="D381" s="1181" t="s">
        <v>4434</v>
      </c>
      <c r="E381" s="885">
        <v>14</v>
      </c>
      <c r="F381" s="1245">
        <v>275</v>
      </c>
      <c r="G381" s="1244" t="s">
        <v>107</v>
      </c>
      <c r="H381" s="1244" t="s">
        <v>107</v>
      </c>
      <c r="I381" s="886">
        <v>105</v>
      </c>
      <c r="J381" s="887">
        <f>(M381/I381)*100</f>
        <v>1.6761904761904762</v>
      </c>
      <c r="K381" s="888">
        <v>0.44</v>
      </c>
      <c r="L381" s="889">
        <v>4</v>
      </c>
      <c r="M381" s="890">
        <f>K381*L381</f>
        <v>1.76</v>
      </c>
      <c r="N381" s="891" t="s">
        <v>524</v>
      </c>
      <c r="O381" s="892">
        <v>0.41</v>
      </c>
      <c r="P381" s="893">
        <v>43418</v>
      </c>
      <c r="Q381" s="893">
        <v>43434</v>
      </c>
      <c r="R381" s="890">
        <f>(K381-O381)/O381*100</f>
        <v>7.3170731707317138</v>
      </c>
      <c r="S381" s="824">
        <f>IF(INDEX(Historical!$D$7:$D$1455,MATCH(B381,Historical!$B$7:$B$1455,0))=0,"n/a",(INDEX(Historical!$C$7:$C$1455,MATCH(B381,Historical!$B$7:$B$1455,0))/INDEX(Historical!$D$7:$D$1455,MATCH(B381,Historical!$B$7:$B$1455,0))-1)*100)</f>
        <v>3.7499999999999867</v>
      </c>
      <c r="T381" s="824">
        <f>IF(INDEX(Historical!$F$7:$F$1455,MATCH(B381,Historical!$B$7:$B$1455,0))=0,"n/a",((INDEX(Historical!$C$7:$C$1455,MATCH(B381,Historical!$B$7:$B$1455,0))/INDEX(Historical!$F$7:$F$1455,MATCH(B381,Historical!$B$7:$B$1455,0)))^(1/3)-1)*100)</f>
        <v>6.1806396748809167</v>
      </c>
      <c r="U381" s="824">
        <f>IF(INDEX(Historical!$I$7:$I$1455,MATCH(B381,Historical!$B$7:$B$1455,0))=0,"n/a",((INDEX(Historical!$C$7:$C$1455,MATCH(B381,Historical!$B$7:$B$1455,0))/INDEX(Historical!$I$7:$I$1455,MATCH(B381,Historical!$B$7:$B$1455,0)))^(1/5)-1)*100)</f>
        <v>8.3602802316019353</v>
      </c>
      <c r="V381" s="824">
        <f>IF(INDEX(Historical!$O$7:$O$1455,MATCH(B381,Historical!$B$7:$B$1455,0))=0,"n/a",((INDEX(Historical!$C$7:$C$1455,MATCH(B381,Historical!$B$7:$B$1455,0))/INDEX(Historical!$O$7:$O$1455,MATCH(B381,Historical!$B$7:$B$1455,0)))^(1/10)-1)*100)</f>
        <v>10.409326692247634</v>
      </c>
      <c r="W381" s="894">
        <f>IF(OR(U381&lt;=0,U381="n/a",V381&lt;=0,V381="n/a"),"n/a",U381/V381)</f>
        <v>0.80315283387428604</v>
      </c>
      <c r="X381" s="895" t="str">
        <f>IF(OR(AJ381&lt;=0,AJ381="n/a",U381&lt;=0,U381="n/a"),"n/a",U381/AJ381)</f>
        <v>n/a</v>
      </c>
      <c r="Y381" s="923" t="s">
        <v>4077</v>
      </c>
      <c r="Z381" s="887" t="str">
        <f>IF(OR(AC381&lt;0.01,AC381="n/a"),"n/a",M381/AC381*100)</f>
        <v>n/a</v>
      </c>
      <c r="AA381" s="897" t="str">
        <f>IF(OR(AC381&lt;0.01,AC381="n/a"),"n/a",I381/AC381)</f>
        <v>n/a</v>
      </c>
      <c r="AB381" s="889">
        <v>12</v>
      </c>
      <c r="AC381" s="898" t="s">
        <v>138</v>
      </c>
      <c r="AD381" s="898" t="s">
        <v>138</v>
      </c>
      <c r="AE381" s="898" t="s">
        <v>138</v>
      </c>
      <c r="AF381" s="898" t="s">
        <v>138</v>
      </c>
      <c r="AG381" s="898" t="s">
        <v>138</v>
      </c>
      <c r="AH381" s="898" t="s">
        <v>138</v>
      </c>
      <c r="AI381" s="898" t="s">
        <v>138</v>
      </c>
      <c r="AJ381" s="898" t="s">
        <v>138</v>
      </c>
      <c r="AK381" s="898" t="s">
        <v>138</v>
      </c>
      <c r="AL381" s="899" t="s">
        <v>138</v>
      </c>
      <c r="AM381" s="900" t="s">
        <v>138</v>
      </c>
      <c r="AN381" s="898" t="s">
        <v>138</v>
      </c>
      <c r="AO381" s="901" t="str">
        <f>IF(U381="n/a","n/a",IF(AA381&lt;0,"n/a",IF(AA381="n/a","n/a",J381+U381-AA381)))</f>
        <v>n/a</v>
      </c>
      <c r="AP381" s="902">
        <f>IF(U381="n/a","n/a",J381+U381)</f>
        <v>10.036470707792411</v>
      </c>
      <c r="AQ381" s="903" t="str">
        <f>IF(OR(AC381&lt;0.01,AF381="n/a"),"n/a",(I381/SQRT(22.5*AC381*(I381/AF381))-1)*100)</f>
        <v>n/a</v>
      </c>
      <c r="AR381" s="766">
        <f>INDEX(Historical!$C$7:$C$1455,MATCH(B381,Historical!$B$7:$B$1455,0))*IF(AH381="n/a",1.03,IF(AH381&lt;0,1.01,IF(AH381&gt;10,1.1,(1+AH381/100))))</f>
        <v>1.2823499999999999</v>
      </c>
      <c r="AS381" s="897">
        <f>IF($AI381="n/a",1.03*AR381,IF($AI381&lt;0,1.01*AR381,IF($AI381&gt;10,1.1*AR381,(1+$AI381/100)*AR381)))</f>
        <v>1.3208205</v>
      </c>
      <c r="AT381" s="897">
        <f>IF($AK381="n/a",1.03*AS381,IF($AK381&lt;0,1.01*AS381,IF($AK381&gt;10,1.1*AS381,(1+$AK381/100)*AS381)))</f>
        <v>1.3604451150000001</v>
      </c>
      <c r="AU381" s="897">
        <f>IF($AK381="n/a",1.03*AT381,IF($AK381&lt;0,1.01*AT381,IF($AK381&gt;10,1.1*AT381,(1+$AK381/100)*AT381)))</f>
        <v>1.4012584684500002</v>
      </c>
      <c r="AV381" s="897">
        <f>IF($AK381="n/a",1.03*AU381,IF($AK381&lt;0,1.01*AU381,IF($AK381&gt;10,1.1*AU381,(1+$AK381/100)*AU381)))</f>
        <v>1.4432962225035002</v>
      </c>
      <c r="AW381" s="887">
        <f>SUM(AR381:AV381)</f>
        <v>6.8081703059535004</v>
      </c>
      <c r="AX381" s="904">
        <f>AW381/I381*100</f>
        <v>6.4839717199557141</v>
      </c>
      <c r="AY381" s="1213" t="s">
        <v>138</v>
      </c>
      <c r="AZ381" s="900" t="s">
        <v>138</v>
      </c>
      <c r="BA381" s="900" t="s">
        <v>138</v>
      </c>
      <c r="BB381" s="900" t="s">
        <v>138</v>
      </c>
      <c r="BC381" s="900" t="s">
        <v>138</v>
      </c>
      <c r="BD381" s="1079" t="s">
        <v>4357</v>
      </c>
      <c r="BE381" s="721">
        <v>2005</v>
      </c>
      <c r="BF381" s="1057">
        <f>IF(BE381&gt;2008,0,IF(BE381&gt;2001,1,IF(BE381&gt;1990,2,IF(BE381&gt;1980,3,IF(BE381&gt;1973,4,IF(BE381&gt;1970,5,IF(BE381&gt;1960,6,IF(BE381&gt;1958,7,IF(BE381&gt;1953,8,9)))))))))</f>
        <v>1</v>
      </c>
    </row>
    <row r="382" spans="1:58" ht="11.25" customHeight="1" x14ac:dyDescent="0.2">
      <c r="A382" s="1027" t="s">
        <v>1307</v>
      </c>
      <c r="B382" s="1031" t="s">
        <v>1308</v>
      </c>
      <c r="C382" s="1181" t="s">
        <v>113</v>
      </c>
      <c r="D382" s="1181" t="s">
        <v>4456</v>
      </c>
      <c r="E382" s="857">
        <v>8</v>
      </c>
      <c r="F382" s="1245">
        <v>545</v>
      </c>
      <c r="G382" s="1187" t="s">
        <v>38</v>
      </c>
      <c r="H382" s="1187" t="s">
        <v>38</v>
      </c>
      <c r="I382" s="1030">
        <v>146.75</v>
      </c>
      <c r="J382" s="766">
        <f>(M382/I382)*100</f>
        <v>2.2350936967632027</v>
      </c>
      <c r="K382" s="1033">
        <v>0.82</v>
      </c>
      <c r="L382" s="1043">
        <v>4</v>
      </c>
      <c r="M382" s="756">
        <f>K382*L382</f>
        <v>3.28</v>
      </c>
      <c r="N382" s="1026" t="s">
        <v>251</v>
      </c>
      <c r="O382" s="860">
        <v>0.745</v>
      </c>
      <c r="P382" s="1016">
        <v>43419</v>
      </c>
      <c r="Q382" s="1016">
        <v>43441</v>
      </c>
      <c r="R382" s="756">
        <f>(K382-O382)/O382*100</f>
        <v>10.067114093959725</v>
      </c>
      <c r="S382" s="824">
        <f>IF(INDEX(Historical!$D$7:$D$1455,MATCH(B382,Historical!$B$7:$B$1455,0))=0,"n/a",(INDEX(Historical!$C$7:$C$1455,MATCH(B382,Historical!$B$7:$B$1455,0))/INDEX(Historical!$D$7:$D$1455,MATCH(B382,Historical!$B$7:$B$1455,0))-1)*100)</f>
        <v>11.83673469387756</v>
      </c>
      <c r="T382" s="824">
        <f>IF(INDEX(Historical!$F$7:$F$1455,MATCH(B382,Historical!$B$7:$B$1455,0))=0,"n/a",((INDEX(Historical!$C$7:$C$1455,MATCH(B382,Historical!$B$7:$B$1455,0))/INDEX(Historical!$F$7:$F$1455,MATCH(B382,Historical!$B$7:$B$1455,0)))^(1/3)-1)*100)</f>
        <v>13.630953456272943</v>
      </c>
      <c r="U382" s="824">
        <f>IF(INDEX(Historical!$I$7:$I$1455,MATCH(B382,Historical!$B$7:$B$1455,0))=0,"n/a",((INDEX(Historical!$C$7:$C$1455,MATCH(B382,Historical!$B$7:$B$1455,0))/INDEX(Historical!$I$7:$I$1455,MATCH(B382,Historical!$B$7:$B$1455,0)))^(1/5)-1)*100)</f>
        <v>12.396779808134117</v>
      </c>
      <c r="V382" s="824">
        <f>IF(INDEX(Historical!$O$7:$O$1455,MATCH(B382,Historical!$B$7:$B$1455,0))=0,"n/a",((INDEX(Historical!$C$7:$C$1455,MATCH(B382,Historical!$B$7:$B$1455,0))/INDEX(Historical!$O$7:$O$1455,MATCH(B382,Historical!$B$7:$B$1455,0)))^(1/10)-1)*100)</f>
        <v>10.605075433200174</v>
      </c>
      <c r="W382" s="825">
        <f>IF(OR(U382&lt;=0,U382="n/a",V382&lt;=0,V382="n/a"),"n/a",U382/V382)</f>
        <v>1.1689478199584367</v>
      </c>
      <c r="X382" s="826">
        <f>IF(OR(AJ382&lt;=0,AJ382="n/a",U382&lt;=0,U382="n/a"),"n/a",U382/AJ382)</f>
        <v>3.9989612284303599</v>
      </c>
      <c r="Y382" s="769"/>
      <c r="Z382" s="766">
        <f>IF(OR(AC382&lt;0.01,AC382="n/a"),"n/a",M382/AC382*100)</f>
        <v>57.543859649122794</v>
      </c>
      <c r="AA382" s="1042">
        <f>IF(OR(AC382&lt;0.01,AC382="n/a"),"n/a",I382/AC382)</f>
        <v>25.745614035087719</v>
      </c>
      <c r="AB382" s="1043">
        <v>12</v>
      </c>
      <c r="AC382" s="1021">
        <v>5.7</v>
      </c>
      <c r="AD382" s="1021">
        <v>4.0199999999999996</v>
      </c>
      <c r="AE382" s="1021">
        <v>2.5499999999999998</v>
      </c>
      <c r="AF382" s="1021">
        <v>5.97</v>
      </c>
      <c r="AG382" s="1021">
        <v>15.1</v>
      </c>
      <c r="AH382" s="1021">
        <v>-30.7</v>
      </c>
      <c r="AI382" s="1021">
        <v>-0.51</v>
      </c>
      <c r="AJ382" s="1021">
        <v>3.1</v>
      </c>
      <c r="AK382" s="1021">
        <v>6.41</v>
      </c>
      <c r="AL382" s="1034">
        <v>109270</v>
      </c>
      <c r="AM382" s="1028">
        <v>0.1</v>
      </c>
      <c r="AN382" s="1021">
        <v>1</v>
      </c>
      <c r="AO382" s="868">
        <f>IF(U382="n/a","n/a",IF(AA382&lt;0,"n/a",IF(AA382="n/a","n/a",J382+U382-AA382)))</f>
        <v>-11.1137405301904</v>
      </c>
      <c r="AP382" s="869">
        <f>IF(U382="n/a","n/a",J382+U382)</f>
        <v>14.631873504897319</v>
      </c>
      <c r="AQ382" s="1044">
        <f>IF(OR(AC382&lt;0.01,AF382="n/a"),"n/a",(I382/SQRT(22.5*AC382*(I382/AF382))-1)*100)</f>
        <v>161.36506252066815</v>
      </c>
      <c r="AR382" s="766">
        <f>INDEX(Historical!$C$7:$C$1455,MATCH(B382,Historical!$B$7:$B$1455,0))*IF(AH382="n/a",1.03,IF(AH382&lt;0,1.01,IF(AH382&gt;10,1.1,(1+AH382/100))))</f>
        <v>2.7674000000000003</v>
      </c>
      <c r="AS382" s="1042">
        <f>IF($AI382="n/a",1.03*AR382,IF($AI382&lt;0,1.01*AR382,IF($AI382&gt;10,1.1*AR382,(1+$AI382/100)*AR382)))</f>
        <v>2.7950740000000005</v>
      </c>
      <c r="AT382" s="1042">
        <f>IF($AK382="n/a",1.03*AS382,IF($AK382&lt;0,1.01*AS382,IF($AK382&gt;10,1.1*AS382,(1+$AK382/100)*AS382)))</f>
        <v>2.9742382434000008</v>
      </c>
      <c r="AU382" s="1042">
        <f>IF($AK382="n/a",1.03*AT382,IF($AK382&lt;0,1.01*AT382,IF($AK382&gt;10,1.1*AT382,(1+$AK382/100)*AT382)))</f>
        <v>3.164886914801941</v>
      </c>
      <c r="AV382" s="1042">
        <f>IF($AK382="n/a",1.03*AU382,IF($AK382&lt;0,1.01*AU382,IF($AK382&gt;10,1.1*AU382,(1+$AK382/100)*AU382)))</f>
        <v>3.3677561660407456</v>
      </c>
      <c r="AW382" s="766">
        <f>SUM(AR382:AV382)</f>
        <v>15.069355324242689</v>
      </c>
      <c r="AX382" s="877">
        <f>AW382/I382*100</f>
        <v>10.268725944969464</v>
      </c>
      <c r="AY382" s="1212">
        <v>1.02</v>
      </c>
      <c r="AZ382" s="1028">
        <v>9.86</v>
      </c>
      <c r="BA382" s="1028">
        <v>-9.629999999999999</v>
      </c>
      <c r="BB382" s="1028">
        <v>-2.3800000000000003</v>
      </c>
      <c r="BC382" s="1028">
        <v>0.47000000000000003</v>
      </c>
      <c r="BE382" s="721">
        <v>2012</v>
      </c>
      <c r="BF382" s="1057">
        <f>IF(BE382&gt;2008,0,IF(BE382&gt;2001,1,IF(BE382&gt;1990,2,IF(BE382&gt;1980,3,IF(BE382&gt;1973,4,IF(BE382&gt;1970,5,IF(BE382&gt;1960,6,IF(BE382&gt;1958,7,IF(BE382&gt;1953,8,9)))))))))</f>
        <v>0</v>
      </c>
    </row>
    <row r="383" spans="1:58" ht="11.25" customHeight="1" x14ac:dyDescent="0.2">
      <c r="A383" s="1019" t="s">
        <v>1309</v>
      </c>
      <c r="B383" s="1031" t="s">
        <v>1310</v>
      </c>
      <c r="C383" s="1181" t="s">
        <v>109</v>
      </c>
      <c r="D383" s="1181" t="s">
        <v>4434</v>
      </c>
      <c r="E383" s="857">
        <v>7</v>
      </c>
      <c r="F383" s="1245">
        <v>615</v>
      </c>
      <c r="G383" s="1103" t="s">
        <v>107</v>
      </c>
      <c r="H383" s="1103" t="s">
        <v>107</v>
      </c>
      <c r="I383" s="1030">
        <v>15.2</v>
      </c>
      <c r="J383" s="766">
        <f>(M383/I383)*100</f>
        <v>3.6842105263157898</v>
      </c>
      <c r="K383" s="1033">
        <v>0.14000000000000001</v>
      </c>
      <c r="L383" s="1043">
        <v>4</v>
      </c>
      <c r="M383" s="756">
        <f>K383*L383</f>
        <v>0.56000000000000005</v>
      </c>
      <c r="N383" s="1026" t="s">
        <v>564</v>
      </c>
      <c r="O383" s="860">
        <v>0.13</v>
      </c>
      <c r="P383" s="1016">
        <v>43307</v>
      </c>
      <c r="Q383" s="1016">
        <v>43322</v>
      </c>
      <c r="R383" s="756">
        <f>(K383-O383)/O383*100</f>
        <v>7.6923076923076987</v>
      </c>
      <c r="S383" s="824">
        <f>IF(INDEX(Historical!$D$7:$D$1455,MATCH(B383,Historical!$B$7:$B$1455,0))=0,"n/a",(INDEX(Historical!$C$7:$C$1455,MATCH(B383,Historical!$B$7:$B$1455,0))/INDEX(Historical!$D$7:$D$1455,MATCH(B383,Historical!$B$7:$B$1455,0))-1)*100)</f>
        <v>11.111111111111116</v>
      </c>
      <c r="T383" s="824">
        <f>IF(INDEX(Historical!$F$7:$F$1455,MATCH(B383,Historical!$B$7:$B$1455,0))=0,"n/a",((INDEX(Historical!$C$7:$C$1455,MATCH(B383,Historical!$B$7:$B$1455,0))/INDEX(Historical!$F$7:$F$1455,MATCH(B383,Historical!$B$7:$B$1455,0)))^(1/3)-1)*100)</f>
        <v>12.624788044360603</v>
      </c>
      <c r="U383" s="824">
        <f>IF(INDEX(Historical!$I$7:$I$1455,MATCH(B383,Historical!$B$7:$B$1455,0))=0,"n/a",((INDEX(Historical!$C$7:$C$1455,MATCH(B383,Historical!$B$7:$B$1455,0))/INDEX(Historical!$I$7:$I$1455,MATCH(B383,Historical!$B$7:$B$1455,0)))^(1/5)-1)*100)</f>
        <v>58.692968256407063</v>
      </c>
      <c r="V383" s="824">
        <f>IF(INDEX(Historical!$O$7:$O$1455,MATCH(B383,Historical!$B$7:$B$1455,0))=0,"n/a",((INDEX(Historical!$C$7:$C$1455,MATCH(B383,Historical!$B$7:$B$1455,0))/INDEX(Historical!$O$7:$O$1455,MATCH(B383,Historical!$B$7:$B$1455,0)))^(1/10)-1)*100)</f>
        <v>16.347681109755463</v>
      </c>
      <c r="W383" s="825">
        <f>IF(OR(U383&lt;=0,U383="n/a",V383&lt;=0,V383="n/a"),"n/a",U383/V383)</f>
        <v>3.5902931958577349</v>
      </c>
      <c r="X383" s="826">
        <f>IF(OR(AJ383&lt;=0,AJ383="n/a",U383&lt;=0,U383="n/a"),"n/a",U383/AJ383)</f>
        <v>14.315358111318794</v>
      </c>
      <c r="Y383" s="780"/>
      <c r="Z383" s="766">
        <f>IF(OR(AC383&lt;0.01,AC383="n/a"),"n/a",M383/AC383*100)</f>
        <v>39.716312056737593</v>
      </c>
      <c r="AA383" s="1042">
        <f>IF(OR(AC383&lt;0.01,AC383="n/a"),"n/a",I383/AC383)</f>
        <v>10.780141843971631</v>
      </c>
      <c r="AB383" s="1043">
        <v>12</v>
      </c>
      <c r="AC383" s="1021">
        <v>1.41</v>
      </c>
      <c r="AD383" s="1021">
        <v>1.35</v>
      </c>
      <c r="AE383" s="1021">
        <v>3.1</v>
      </c>
      <c r="AF383" s="1021">
        <v>1.04</v>
      </c>
      <c r="AG383" s="1021">
        <v>8.5</v>
      </c>
      <c r="AH383" s="1021">
        <v>10.6</v>
      </c>
      <c r="AI383" s="1021">
        <v>1.03</v>
      </c>
      <c r="AJ383" s="1021">
        <v>4.1000000000000005</v>
      </c>
      <c r="AK383" s="1021">
        <v>8</v>
      </c>
      <c r="AL383" s="1034">
        <v>1960</v>
      </c>
      <c r="AM383" s="1028">
        <v>0.89999999999999991</v>
      </c>
      <c r="AN383" s="1021">
        <v>0.15</v>
      </c>
      <c r="AO383" s="868">
        <f>IF(U383="n/a","n/a",IF(AA383&lt;0,"n/a",IF(AA383="n/a","n/a",J383+U383-AA383)))</f>
        <v>51.597036938751216</v>
      </c>
      <c r="AP383" s="869">
        <f>IF(U383="n/a","n/a",J383+U383)</f>
        <v>62.377178782722851</v>
      </c>
      <c r="AQ383" s="1044">
        <f>IF(OR(AC383&lt;0.01,AF383="n/a"),"n/a",(I383/SQRT(22.5*AC383*(I383/AF383))-1)*100)</f>
        <v>-29.41089943205586</v>
      </c>
      <c r="AR383" s="766">
        <f>INDEX(Historical!$C$7:$C$1455,MATCH(B383,Historical!$B$7:$B$1455,0))*IF(AH383="n/a",1.03,IF(AH383&lt;0,1.01,IF(AH383&gt;10,1.1,(1+AH383/100))))</f>
        <v>0.55000000000000004</v>
      </c>
      <c r="AS383" s="1042">
        <f>IF($AI383="n/a",1.03*AR383,IF($AI383&lt;0,1.01*AR383,IF($AI383&gt;10,1.1*AR383,(1+$AI383/100)*AR383)))</f>
        <v>0.55566500000000008</v>
      </c>
      <c r="AT383" s="1042">
        <f>IF($AK383="n/a",1.03*AS383,IF($AK383&lt;0,1.01*AS383,IF($AK383&gt;10,1.1*AS383,(1+$AK383/100)*AS383)))</f>
        <v>0.60011820000000016</v>
      </c>
      <c r="AU383" s="1042">
        <f>IF($AK383="n/a",1.03*AT383,IF($AK383&lt;0,1.01*AT383,IF($AK383&gt;10,1.1*AT383,(1+$AK383/100)*AT383)))</f>
        <v>0.64812765600000022</v>
      </c>
      <c r="AV383" s="1042">
        <f>IF($AK383="n/a",1.03*AU383,IF($AK383&lt;0,1.01*AU383,IF($AK383&gt;10,1.1*AU383,(1+$AK383/100)*AU383)))</f>
        <v>0.69997786848000032</v>
      </c>
      <c r="AW383" s="766">
        <f>SUM(AR383:AV383)</f>
        <v>3.053888724480001</v>
      </c>
      <c r="AX383" s="877">
        <f>AW383/I383*100</f>
        <v>20.091373187368429</v>
      </c>
      <c r="AY383" s="1212">
        <v>1.25</v>
      </c>
      <c r="AZ383" s="1028">
        <v>13.01</v>
      </c>
      <c r="BA383" s="1028">
        <v>-23.46</v>
      </c>
      <c r="BB383" s="1028">
        <v>-0.13999999999999999</v>
      </c>
      <c r="BC383" s="1028">
        <v>-11.940000000000001</v>
      </c>
      <c r="BE383" s="721">
        <v>2012</v>
      </c>
      <c r="BF383" s="1057">
        <f>IF(BE383&gt;2008,0,IF(BE383&gt;2001,1,IF(BE383&gt;1990,2,IF(BE383&gt;1980,3,IF(BE383&gt;1973,4,IF(BE383&gt;1970,5,IF(BE383&gt;1960,6,IF(BE383&gt;1958,7,IF(BE383&gt;1953,8,9)))))))))</f>
        <v>0</v>
      </c>
    </row>
    <row r="384" spans="1:58" ht="11.25" customHeight="1" x14ac:dyDescent="0.2">
      <c r="A384" s="1019" t="s">
        <v>1311</v>
      </c>
      <c r="B384" s="1031" t="s">
        <v>1312</v>
      </c>
      <c r="C384" s="1181" t="s">
        <v>109</v>
      </c>
      <c r="D384" s="1181" t="s">
        <v>119</v>
      </c>
      <c r="E384" s="857">
        <v>9</v>
      </c>
      <c r="F384" s="1245">
        <v>358</v>
      </c>
      <c r="G384" s="1245" t="s">
        <v>116</v>
      </c>
      <c r="H384" s="1245" t="s">
        <v>116</v>
      </c>
      <c r="I384" s="1030">
        <v>40.28</v>
      </c>
      <c r="J384" s="766">
        <f>(M384/I384)*100</f>
        <v>2.8301886792452828</v>
      </c>
      <c r="K384" s="1033">
        <v>0.28499999999999998</v>
      </c>
      <c r="L384" s="1043">
        <v>4</v>
      </c>
      <c r="M384" s="756">
        <f>K384*L384</f>
        <v>1.1399999999999999</v>
      </c>
      <c r="N384" s="1026" t="s">
        <v>322</v>
      </c>
      <c r="O384" s="860">
        <v>0.27500000000000002</v>
      </c>
      <c r="P384" s="1016">
        <v>43175</v>
      </c>
      <c r="Q384" s="1016">
        <v>43189</v>
      </c>
      <c r="R384" s="756">
        <f>(K384-O384)/O384*100</f>
        <v>3.6363636363636189</v>
      </c>
      <c r="S384" s="824">
        <f>IF(INDEX(Historical!$D$7:$D$1455,MATCH(B384,Historical!$B$7:$B$1455,0))=0,"n/a",(INDEX(Historical!$C$7:$C$1455,MATCH(B384,Historical!$B$7:$B$1455,0))/INDEX(Historical!$D$7:$D$1455,MATCH(B384,Historical!$B$7:$B$1455,0))-1)*100)</f>
        <v>3.7735849056603765</v>
      </c>
      <c r="T384" s="824">
        <f>IF(INDEX(Historical!$F$7:$F$1455,MATCH(B384,Historical!$B$7:$B$1455,0))=0,"n/a",((INDEX(Historical!$C$7:$C$1455,MATCH(B384,Historical!$B$7:$B$1455,0))/INDEX(Historical!$F$7:$F$1455,MATCH(B384,Historical!$B$7:$B$1455,0)))^(1/3)-1)*100)</f>
        <v>6.1373611981101694</v>
      </c>
      <c r="U384" s="824">
        <f>IF(INDEX(Historical!$I$7:$I$1455,MATCH(B384,Historical!$B$7:$B$1455,0))=0,"n/a",((INDEX(Historical!$C$7:$C$1455,MATCH(B384,Historical!$B$7:$B$1455,0))/INDEX(Historical!$I$7:$I$1455,MATCH(B384,Historical!$B$7:$B$1455,0)))^(1/5)-1)*100)</f>
        <v>14.869835499703509</v>
      </c>
      <c r="V384" s="824">
        <f>IF(INDEX(Historical!$O$7:$O$1455,MATCH(B384,Historical!$B$7:$B$1455,0))=0,"n/a",((INDEX(Historical!$C$7:$C$1455,MATCH(B384,Historical!$B$7:$B$1455,0))/INDEX(Historical!$O$7:$O$1455,MATCH(B384,Historical!$B$7:$B$1455,0)))^(1/10)-1)*100)</f>
        <v>10.106850305941407</v>
      </c>
      <c r="W384" s="825">
        <f>IF(OR(U384&lt;=0,U384="n/a",V384&lt;=0,V384="n/a"),"n/a",U384/V384)</f>
        <v>1.4712630591710789</v>
      </c>
      <c r="X384" s="826" t="str">
        <f>IF(OR(AJ384&lt;=0,AJ384="n/a",U384&lt;=0,U384="n/a"),"n/a",U384/AJ384)</f>
        <v>n/a</v>
      </c>
      <c r="Y384" s="780"/>
      <c r="Z384" s="766">
        <f>IF(OR(AC384&lt;0.01,AC384="n/a"),"n/a",M384/AC384*100)</f>
        <v>73.548387096774178</v>
      </c>
      <c r="AA384" s="1042">
        <f>IF(OR(AC384&lt;0.01,AC384="n/a"),"n/a",I384/AC384)</f>
        <v>25.987096774193549</v>
      </c>
      <c r="AB384" s="1043">
        <v>12</v>
      </c>
      <c r="AC384" s="1021">
        <v>1.55</v>
      </c>
      <c r="AD384" s="1021">
        <v>2.04</v>
      </c>
      <c r="AE384" s="1021">
        <v>1.34</v>
      </c>
      <c r="AF384" s="1021">
        <v>1.29</v>
      </c>
      <c r="AG384" s="1021">
        <v>11.799999999999999</v>
      </c>
      <c r="AH384" s="1021">
        <v>-16.100000000000001</v>
      </c>
      <c r="AI384" s="1021">
        <v>60.83</v>
      </c>
      <c r="AJ384" s="1021">
        <v>-7.5</v>
      </c>
      <c r="AK384" s="1021">
        <v>12.7</v>
      </c>
      <c r="AL384" s="1034">
        <v>1650</v>
      </c>
      <c r="AM384" s="1028">
        <v>1.2</v>
      </c>
      <c r="AN384" s="1021">
        <v>0.23</v>
      </c>
      <c r="AO384" s="868">
        <f>IF(U384="n/a","n/a",IF(AA384&lt;0,"n/a",IF(AA384="n/a","n/a",J384+U384-AA384)))</f>
        <v>-8.2870725952447586</v>
      </c>
      <c r="AP384" s="869">
        <f>IF(U384="n/a","n/a",J384+U384)</f>
        <v>17.700024178948791</v>
      </c>
      <c r="AQ384" s="1044">
        <f>IF(OR(AC384&lt;0.01,AF384="n/a"),"n/a",(I384/SQRT(22.5*AC384*(I384/AF384))-1)*100)</f>
        <v>22.062561079162602</v>
      </c>
      <c r="AR384" s="766">
        <f>INDEX(Historical!$C$7:$C$1455,MATCH(B384,Historical!$B$7:$B$1455,0))*IF(AH384="n/a",1.03,IF(AH384&lt;0,1.01,IF(AH384&gt;10,1.1,(1+AH384/100))))</f>
        <v>1.1110000000000002</v>
      </c>
      <c r="AS384" s="1042">
        <f>IF($AI384="n/a",1.03*AR384,IF($AI384&lt;0,1.01*AR384,IF($AI384&gt;10,1.1*AR384,(1+$AI384/100)*AR384)))</f>
        <v>1.2221000000000004</v>
      </c>
      <c r="AT384" s="1042">
        <f>IF($AK384="n/a",1.03*AS384,IF($AK384&lt;0,1.01*AS384,IF($AK384&gt;10,1.1*AS384,(1+$AK384/100)*AS384)))</f>
        <v>1.3443100000000006</v>
      </c>
      <c r="AU384" s="1042">
        <f>IF($AK384="n/a",1.03*AT384,IF($AK384&lt;0,1.01*AT384,IF($AK384&gt;10,1.1*AT384,(1+$AK384/100)*AT384)))</f>
        <v>1.4787410000000007</v>
      </c>
      <c r="AV384" s="1042">
        <f>IF($AK384="n/a",1.03*AU384,IF($AK384&lt;0,1.01*AU384,IF($AK384&gt;10,1.1*AU384,(1+$AK384/100)*AU384)))</f>
        <v>1.6266151000000009</v>
      </c>
      <c r="AW384" s="766">
        <f>SUM(AR384:AV384)</f>
        <v>6.7827661000000035</v>
      </c>
      <c r="AX384" s="877">
        <f>AW384/I384*100</f>
        <v>16.839041956305866</v>
      </c>
      <c r="AY384" s="1212">
        <v>0.86</v>
      </c>
      <c r="AZ384" s="1028">
        <v>7.79</v>
      </c>
      <c r="BA384" s="1028">
        <v>-15.379999999999999</v>
      </c>
      <c r="BB384" s="1028">
        <v>-2.02</v>
      </c>
      <c r="BC384" s="1028">
        <v>-7.62</v>
      </c>
      <c r="BE384" s="721">
        <v>2010</v>
      </c>
      <c r="BF384" s="1057">
        <f>IF(BE384&gt;2008,0,IF(BE384&gt;2001,1,IF(BE384&gt;1990,2,IF(BE384&gt;1980,3,IF(BE384&gt;1973,4,IF(BE384&gt;1970,5,IF(BE384&gt;1960,6,IF(BE384&gt;1958,7,IF(BE384&gt;1953,8,9)))))))))</f>
        <v>0</v>
      </c>
    </row>
    <row r="385" spans="1:58" ht="11.25" customHeight="1" x14ac:dyDescent="0.2">
      <c r="A385" s="1019" t="s">
        <v>1313</v>
      </c>
      <c r="B385" s="1031" t="s">
        <v>1314</v>
      </c>
      <c r="C385" s="1181" t="s">
        <v>109</v>
      </c>
      <c r="D385" s="1181" t="s">
        <v>4434</v>
      </c>
      <c r="E385" s="857">
        <v>8</v>
      </c>
      <c r="F385" s="1245">
        <v>475</v>
      </c>
      <c r="G385" s="1187" t="s">
        <v>38</v>
      </c>
      <c r="H385" s="1187" t="s">
        <v>38</v>
      </c>
      <c r="I385" s="1030">
        <v>17.399999999999999</v>
      </c>
      <c r="J385" s="766">
        <f>(M385/I385)*100</f>
        <v>2.298850574712644</v>
      </c>
      <c r="K385" s="1041">
        <v>0.1</v>
      </c>
      <c r="L385" s="1043">
        <v>4</v>
      </c>
      <c r="M385" s="756">
        <f>K385*L385</f>
        <v>0.4</v>
      </c>
      <c r="N385" s="1026" t="s">
        <v>464</v>
      </c>
      <c r="O385" s="864">
        <v>8.6699999999999999E-2</v>
      </c>
      <c r="P385" s="1016">
        <v>43195</v>
      </c>
      <c r="Q385" s="1016">
        <v>43210</v>
      </c>
      <c r="R385" s="756">
        <f>(K385-O385)/O385*100</f>
        <v>15.340253748558256</v>
      </c>
      <c r="S385" s="824">
        <f>IF(INDEX(Historical!$D$7:$D$1455,MATCH(B385,Historical!$B$7:$B$1455,0))=0,"n/a",(INDEX(Historical!$C$7:$C$1455,MATCH(B385,Historical!$B$7:$B$1455,0))/INDEX(Historical!$D$7:$D$1455,MATCH(B385,Historical!$B$7:$B$1455,0))-1)*100)</f>
        <v>19.999999999999996</v>
      </c>
      <c r="T385" s="824">
        <f>IF(INDEX(Historical!$F$7:$F$1455,MATCH(B385,Historical!$B$7:$B$1455,0))=0,"n/a",((INDEX(Historical!$C$7:$C$1455,MATCH(B385,Historical!$B$7:$B$1455,0))/INDEX(Historical!$F$7:$F$1455,MATCH(B385,Historical!$B$7:$B$1455,0)))^(1/3)-1)*100)</f>
        <v>14.471424255333186</v>
      </c>
      <c r="U385" s="824">
        <f>IF(INDEX(Historical!$I$7:$I$1455,MATCH(B385,Historical!$B$7:$B$1455,0))=0,"n/a",((INDEX(Historical!$C$7:$C$1455,MATCH(B385,Historical!$B$7:$B$1455,0))/INDEX(Historical!$I$7:$I$1455,MATCH(B385,Historical!$B$7:$B$1455,0)))^(1/5)-1)*100)</f>
        <v>15.300941859535676</v>
      </c>
      <c r="V385" s="824">
        <f>IF(INDEX(Historical!$O$7:$O$1455,MATCH(B385,Historical!$B$7:$B$1455,0))=0,"n/a",((INDEX(Historical!$C$7:$C$1455,MATCH(B385,Historical!$B$7:$B$1455,0))/INDEX(Historical!$O$7:$O$1455,MATCH(B385,Historical!$B$7:$B$1455,0)))^(1/10)-1)*100)</f>
        <v>10.818354535471354</v>
      </c>
      <c r="W385" s="825">
        <f>IF(OR(U385&lt;=0,U385="n/a",V385&lt;=0,V385="n/a"),"n/a",U385/V385)</f>
        <v>1.4143501961750986</v>
      </c>
      <c r="X385" s="826" t="str">
        <f>IF(OR(AJ385&lt;=0,AJ385="n/a",U385&lt;=0,U385="n/a"),"n/a",U385/AJ385)</f>
        <v>n/a</v>
      </c>
      <c r="Y385" s="792" t="s">
        <v>4264</v>
      </c>
      <c r="Z385" s="766">
        <f>IF(OR(AC385&lt;0.01,AC385="n/a"),"n/a",M385/AC385*100)</f>
        <v>30.534351145038169</v>
      </c>
      <c r="AA385" s="1042">
        <f>IF(OR(AC385&lt;0.01,AC385="n/a"),"n/a",I385/AC385)</f>
        <v>13.282442748091601</v>
      </c>
      <c r="AB385" s="1043">
        <v>12</v>
      </c>
      <c r="AC385" s="1021">
        <v>1.31</v>
      </c>
      <c r="AD385" s="1021" t="s">
        <v>138</v>
      </c>
      <c r="AE385" s="1021">
        <v>4.16</v>
      </c>
      <c r="AF385" s="1021">
        <v>1.4</v>
      </c>
      <c r="AG385" s="1021">
        <v>10.199999999999999</v>
      </c>
      <c r="AH385" s="1021">
        <v>28.999999999999996</v>
      </c>
      <c r="AI385" s="1021">
        <v>12.379999999999999</v>
      </c>
      <c r="AJ385" s="1021">
        <v>0</v>
      </c>
      <c r="AK385" s="1021" t="s">
        <v>138</v>
      </c>
      <c r="AL385" s="1034">
        <v>661.55</v>
      </c>
      <c r="AM385" s="1028">
        <v>0.70000000000000007</v>
      </c>
      <c r="AN385" s="1021">
        <v>1.08</v>
      </c>
      <c r="AO385" s="868">
        <f>IF(U385="n/a","n/a",IF(AA385&lt;0,"n/a",IF(AA385="n/a","n/a",J385+U385-AA385)))</f>
        <v>4.3173496861567209</v>
      </c>
      <c r="AP385" s="869">
        <f>IF(U385="n/a","n/a",J385+U385)</f>
        <v>17.599792434248322</v>
      </c>
      <c r="AQ385" s="1044">
        <f>IF(OR(AC385&lt;0.01,AF385="n/a"),"n/a",(I385/SQRT(22.5*AC385*(I385/AF385))-1)*100)</f>
        <v>-9.0899838122498355</v>
      </c>
      <c r="AR385" s="766">
        <f>INDEX(Historical!$C$7:$C$1455,MATCH(B385,Historical!$B$7:$B$1455,0))*IF(AH385="n/a",1.03,IF(AH385&lt;0,1.01,IF(AH385&gt;10,1.1,(1+AH385/100))))</f>
        <v>0.52800000000000002</v>
      </c>
      <c r="AS385" s="1042">
        <f>IF($AI385="n/a",1.03*AR385,IF($AI385&lt;0,1.01*AR385,IF($AI385&gt;10,1.1*AR385,(1+$AI385/100)*AR385)))</f>
        <v>0.58080000000000009</v>
      </c>
      <c r="AT385" s="1042">
        <f>IF($AK385="n/a",1.03*AS385,IF($AK385&lt;0,1.01*AS385,IF($AK385&gt;10,1.1*AS385,(1+$AK385/100)*AS385)))</f>
        <v>0.59822400000000009</v>
      </c>
      <c r="AU385" s="1042">
        <f>IF($AK385="n/a",1.03*AT385,IF($AK385&lt;0,1.01*AT385,IF($AK385&gt;10,1.1*AT385,(1+$AK385/100)*AT385)))</f>
        <v>0.61617072000000006</v>
      </c>
      <c r="AV385" s="1042">
        <f>IF($AK385="n/a",1.03*AU385,IF($AK385&lt;0,1.01*AU385,IF($AK385&gt;10,1.1*AU385,(1+$AK385/100)*AU385)))</f>
        <v>0.6346558416000001</v>
      </c>
      <c r="AW385" s="766">
        <f>SUM(AR385:AV385)</f>
        <v>2.9578505615999999</v>
      </c>
      <c r="AX385" s="877">
        <f>AW385/I385*100</f>
        <v>16.999141158620688</v>
      </c>
      <c r="AY385" s="1212">
        <v>1.1100000000000001</v>
      </c>
      <c r="AZ385" s="1028">
        <v>6.36</v>
      </c>
      <c r="BA385" s="1028">
        <v>-21.36</v>
      </c>
      <c r="BB385" s="1028">
        <v>-3.0700000000000003</v>
      </c>
      <c r="BC385" s="1028">
        <v>-12.07</v>
      </c>
      <c r="BE385" s="721">
        <v>2011</v>
      </c>
      <c r="BF385" s="1057">
        <f>IF(BE385&gt;2008,0,IF(BE385&gt;2001,1,IF(BE385&gt;1990,2,IF(BE385&gt;1980,3,IF(BE385&gt;1973,4,IF(BE385&gt;1970,5,IF(BE385&gt;1960,6,IF(BE385&gt;1958,7,IF(BE385&gt;1953,8,9)))))))))</f>
        <v>0</v>
      </c>
    </row>
    <row r="386" spans="1:58" ht="11.25" customHeight="1" x14ac:dyDescent="0.2">
      <c r="A386" s="1019" t="s">
        <v>257</v>
      </c>
      <c r="B386" s="1031" t="s">
        <v>258</v>
      </c>
      <c r="C386" s="1181" t="s">
        <v>129</v>
      </c>
      <c r="D386" s="1181" t="s">
        <v>4422</v>
      </c>
      <c r="E386" s="857">
        <v>53</v>
      </c>
      <c r="F386" s="1245">
        <v>18</v>
      </c>
      <c r="G386" s="1103" t="s">
        <v>38</v>
      </c>
      <c r="H386" s="1103" t="s">
        <v>38</v>
      </c>
      <c r="I386" s="1021">
        <v>45.09</v>
      </c>
      <c r="J386" s="766">
        <f>(M386/I386)*100</f>
        <v>1.8629407850964737</v>
      </c>
      <c r="K386" s="1033">
        <v>0.21</v>
      </c>
      <c r="L386" s="1043">
        <v>4</v>
      </c>
      <c r="M386" s="756">
        <f>K386*L386</f>
        <v>0.84</v>
      </c>
      <c r="N386" s="1026" t="s">
        <v>108</v>
      </c>
      <c r="O386" s="860">
        <v>0.1875</v>
      </c>
      <c r="P386" s="1016">
        <v>43476</v>
      </c>
      <c r="Q386" s="1016">
        <v>43511</v>
      </c>
      <c r="R386" s="756">
        <f>(K386-O386)/O386*100</f>
        <v>11.999999999999995</v>
      </c>
      <c r="S386" s="824">
        <f>IF(INDEX(Historical!$D$7:$D$1455,MATCH(B386,Historical!$B$7:$B$1455,0))=0,"n/a",(INDEX(Historical!$C$7:$C$1455,MATCH(B386,Historical!$B$7:$B$1455,0))/INDEX(Historical!$D$7:$D$1455,MATCH(B386,Historical!$B$7:$B$1455,0))-1)*100)</f>
        <v>17.24137931034484</v>
      </c>
      <c r="T386" s="824">
        <f>IF(INDEX(Historical!$F$7:$F$1455,MATCH(B386,Historical!$B$7:$B$1455,0))=0,"n/a",((INDEX(Historical!$C$7:$C$1455,MATCH(B386,Historical!$B$7:$B$1455,0))/INDEX(Historical!$F$7:$F$1455,MATCH(B386,Historical!$B$7:$B$1455,0)))^(1/3)-1)*100)</f>
        <v>19.348319192733697</v>
      </c>
      <c r="U386" s="824">
        <f>IF(INDEX(Historical!$I$7:$I$1455,MATCH(B386,Historical!$B$7:$B$1455,0))=0,"n/a",((INDEX(Historical!$C$7:$C$1455,MATCH(B386,Historical!$B$7:$B$1455,0))/INDEX(Historical!$I$7:$I$1455,MATCH(B386,Historical!$B$7:$B$1455,0)))^(1/5)-1)*100)</f>
        <v>17.781622215659041</v>
      </c>
      <c r="V386" s="824">
        <f>IF(INDEX(Historical!$O$7:$O$1455,MATCH(B386,Historical!$B$7:$B$1455,0))=0,"n/a",((INDEX(Historical!$C$7:$C$1455,MATCH(B386,Historical!$B$7:$B$1455,0))/INDEX(Historical!$O$7:$O$1455,MATCH(B386,Historical!$B$7:$B$1455,0)))^(1/10)-1)*100)</f>
        <v>16.316617767200302</v>
      </c>
      <c r="W386" s="825">
        <f>IF(OR(U386&lt;=0,U386="n/a",V386&lt;=0,V386="n/a"),"n/a",U386/V386)</f>
        <v>1.0897860371163253</v>
      </c>
      <c r="X386" s="826">
        <f>IF(OR(AJ386&lt;=0,AJ386="n/a",U386&lt;=0,U386="n/a"),"n/a",U386/AJ386)</f>
        <v>1.6019479473566705</v>
      </c>
      <c r="Y386" s="777"/>
      <c r="Z386" s="766">
        <f>IF(OR(AC386&lt;0.01,AC386="n/a"),"n/a",M386/AC386*100)</f>
        <v>49.122807017543856</v>
      </c>
      <c r="AA386" s="1042">
        <f>IF(OR(AC386&lt;0.01,AC386="n/a"),"n/a",I386/AC386)</f>
        <v>26.368421052631582</v>
      </c>
      <c r="AB386" s="1043">
        <v>10</v>
      </c>
      <c r="AC386" s="1021">
        <v>1.71</v>
      </c>
      <c r="AD386" s="1021">
        <v>2.5099999999999998</v>
      </c>
      <c r="AE386" s="1021">
        <v>2.5099999999999998</v>
      </c>
      <c r="AF386" s="1021">
        <v>4.4400000000000004</v>
      </c>
      <c r="AG386" s="1021">
        <v>18.099999999999998</v>
      </c>
      <c r="AH386" s="1021">
        <v>-4.3</v>
      </c>
      <c r="AI386" s="1021">
        <v>6.77</v>
      </c>
      <c r="AJ386" s="1021">
        <v>11.1</v>
      </c>
      <c r="AK386" s="1021">
        <v>10.5</v>
      </c>
      <c r="AL386" s="1034">
        <v>23910</v>
      </c>
      <c r="AM386" s="1028">
        <v>0.1</v>
      </c>
      <c r="AN386" s="1021">
        <v>0.13</v>
      </c>
      <c r="AO386" s="868">
        <f>IF(U386="n/a","n/a",IF(AA386&lt;0,"n/a",IF(AA386="n/a","n/a",J386+U386-AA386)))</f>
        <v>-6.7238580518760678</v>
      </c>
      <c r="AP386" s="869">
        <f>IF(U386="n/a","n/a",J386+U386)</f>
        <v>19.644563000755515</v>
      </c>
      <c r="AQ386" s="1044">
        <f>IF(OR(AC386&lt;0.01,AF386="n/a"),"n/a",(I386/SQRT(22.5*AC386*(I386/AF386))-1)*100)</f>
        <v>128.10893058038371</v>
      </c>
      <c r="AR386" s="766">
        <f>INDEX(Historical!$C$7:$C$1455,MATCH(B386,Historical!$B$7:$B$1455,0))*IF(AH386="n/a",1.03,IF(AH386&lt;0,1.01,IF(AH386&gt;10,1.1,(1+AH386/100))))</f>
        <v>0.68680000000000008</v>
      </c>
      <c r="AS386" s="1042">
        <f>IF($AI386="n/a",1.03*AR386,IF($AI386&lt;0,1.01*AR386,IF($AI386&gt;10,1.1*AR386,(1+$AI386/100)*AR386)))</f>
        <v>0.73329636000000009</v>
      </c>
      <c r="AT386" s="1042">
        <f>IF($AK386="n/a",1.03*AS386,IF($AK386&lt;0,1.01*AS386,IF($AK386&gt;10,1.1*AS386,(1+$AK386/100)*AS386)))</f>
        <v>0.80662599600000018</v>
      </c>
      <c r="AU386" s="1042">
        <f>IF($AK386="n/a",1.03*AT386,IF($AK386&lt;0,1.01*AT386,IF($AK386&gt;10,1.1*AT386,(1+$AK386/100)*AT386)))</f>
        <v>0.88728859560000028</v>
      </c>
      <c r="AV386" s="1042">
        <f>IF($AK386="n/a",1.03*AU386,IF($AK386&lt;0,1.01*AU386,IF($AK386&gt;10,1.1*AU386,(1+$AK386/100)*AU386)))</f>
        <v>0.97601745516000038</v>
      </c>
      <c r="AW386" s="766">
        <f>SUM(AR386:AV386)</f>
        <v>4.090028406760001</v>
      </c>
      <c r="AX386" s="877">
        <f>AW386/I386*100</f>
        <v>9.0708103942337566</v>
      </c>
      <c r="AY386" s="1212">
        <v>0.11</v>
      </c>
      <c r="AZ386" s="1028">
        <v>42.19</v>
      </c>
      <c r="BA386" s="1028">
        <v>-2.5299999999999998</v>
      </c>
      <c r="BB386" s="1028">
        <v>6.49</v>
      </c>
      <c r="BC386" s="1028">
        <v>19.470000000000002</v>
      </c>
      <c r="BE386" s="721">
        <v>1967</v>
      </c>
      <c r="BF386" s="1057">
        <f>IF(BE386&gt;2008,0,IF(BE386&gt;2001,1,IF(BE386&gt;1990,2,IF(BE386&gt;1980,3,IF(BE386&gt;1973,4,IF(BE386&gt;1970,5,IF(BE386&gt;1960,6,IF(BE386&gt;1958,7,IF(BE386&gt;1953,8,9)))))))))</f>
        <v>6</v>
      </c>
    </row>
    <row r="387" spans="1:58" ht="11.25" customHeight="1" x14ac:dyDescent="0.2">
      <c r="A387" s="1027" t="s">
        <v>1315</v>
      </c>
      <c r="B387" s="1031" t="s">
        <v>1316</v>
      </c>
      <c r="C387" s="1181" t="s">
        <v>4414</v>
      </c>
      <c r="D387" s="1181" t="s">
        <v>4415</v>
      </c>
      <c r="E387" s="857">
        <v>7</v>
      </c>
      <c r="F387" s="1245">
        <v>599</v>
      </c>
      <c r="G387" s="967" t="s">
        <v>38</v>
      </c>
      <c r="H387" s="967" t="s">
        <v>38</v>
      </c>
      <c r="I387" s="1030">
        <v>26.84</v>
      </c>
      <c r="J387" s="766">
        <f>(M387/I387)*100</f>
        <v>7.8986587183308501</v>
      </c>
      <c r="K387" s="1033">
        <v>0.53</v>
      </c>
      <c r="L387" s="1043">
        <v>4</v>
      </c>
      <c r="M387" s="756">
        <f>K387*L387</f>
        <v>2.12</v>
      </c>
      <c r="N387" s="1026" t="s">
        <v>170</v>
      </c>
      <c r="O387" s="860">
        <v>0.52</v>
      </c>
      <c r="P387" s="1016">
        <v>43217</v>
      </c>
      <c r="Q387" s="1016">
        <v>43237</v>
      </c>
      <c r="R387" s="756">
        <f>(K387-O387)/O387*100</f>
        <v>1.9230769230769247</v>
      </c>
      <c r="S387" s="824">
        <f>IF(INDEX(Historical!$D$7:$D$1455,MATCH(B387,Historical!$B$7:$B$1455,0))=0,"n/a",(INDEX(Historical!$C$7:$C$1455,MATCH(B387,Historical!$B$7:$B$1455,0))/INDEX(Historical!$D$7:$D$1455,MATCH(B387,Historical!$B$7:$B$1455,0))-1)*100)</f>
        <v>1.9704433497537144</v>
      </c>
      <c r="T387" s="824">
        <f>IF(INDEX(Historical!$F$7:$F$1455,MATCH(B387,Historical!$B$7:$B$1455,0))=0,"n/a",((INDEX(Historical!$C$7:$C$1455,MATCH(B387,Historical!$B$7:$B$1455,0))/INDEX(Historical!$F$7:$F$1455,MATCH(B387,Historical!$B$7:$B$1455,0)))^(1/3)-1)*100)</f>
        <v>2.0105865449937532</v>
      </c>
      <c r="U387" s="824">
        <f>IF(INDEX(Historical!$I$7:$I$1455,MATCH(B387,Historical!$B$7:$B$1455,0))=0,"n/a",((INDEX(Historical!$C$7:$C$1455,MATCH(B387,Historical!$B$7:$B$1455,0))/INDEX(Historical!$I$7:$I$1455,MATCH(B387,Historical!$B$7:$B$1455,0)))^(1/5)-1)*100)</f>
        <v>2.6076618886557101</v>
      </c>
      <c r="V387" s="824">
        <f>IF(INDEX(Historical!$O$7:$O$1455,MATCH(B387,Historical!$B$7:$B$1455,0))=0,"n/a",((INDEX(Historical!$C$7:$C$1455,MATCH(B387,Historical!$B$7:$B$1455,0))/INDEX(Historical!$O$7:$O$1455,MATCH(B387,Historical!$B$7:$B$1455,0)))^(1/10)-1)*100)</f>
        <v>-3.7384674430512299</v>
      </c>
      <c r="W387" s="825" t="str">
        <f>IF(OR(U387&lt;=0,U387="n/a",V387&lt;=0,V387="n/a"),"n/a",U387/V387)</f>
        <v>n/a</v>
      </c>
      <c r="X387" s="826">
        <f>IF(OR(AJ387&lt;=0,AJ387="n/a",U387&lt;=0,U387="n/a"),"n/a",U387/AJ387)</f>
        <v>0.34768825182076135</v>
      </c>
      <c r="Y387" s="780"/>
      <c r="Z387" s="766">
        <f>IF(OR(AC387&lt;0.01,AC387="n/a"),"n/a",M387/AC387*100)</f>
        <v>108.71794871794873</v>
      </c>
      <c r="AA387" s="689">
        <f>IF(OR(AC387&lt;0.01,AC387="n/a"),"n/a",I387/AC387)</f>
        <v>13.764102564102565</v>
      </c>
      <c r="AB387" s="690">
        <v>12</v>
      </c>
      <c r="AC387" s="1021">
        <v>1.95</v>
      </c>
      <c r="AD387" s="1021">
        <v>2.75</v>
      </c>
      <c r="AE387" s="649">
        <v>1.95</v>
      </c>
      <c r="AF387" s="1021">
        <v>1.58</v>
      </c>
      <c r="AG387" s="1021">
        <v>11.799999999999999</v>
      </c>
      <c r="AH387" s="1021">
        <v>-6.8000000000000007</v>
      </c>
      <c r="AI387" s="1021">
        <v>-24.64</v>
      </c>
      <c r="AJ387" s="1021">
        <v>7.5</v>
      </c>
      <c r="AK387" s="1021">
        <v>5</v>
      </c>
      <c r="AL387" s="1034">
        <v>4440</v>
      </c>
      <c r="AM387" s="1028">
        <v>0.3</v>
      </c>
      <c r="AN387" s="1021">
        <v>1.48</v>
      </c>
      <c r="AO387" s="868">
        <f>IF(U387="n/a","n/a",IF(AA387&lt;0,"n/a",IF(AA387="n/a","n/a",J387+U387-AA387)))</f>
        <v>-3.2577819571160056</v>
      </c>
      <c r="AP387" s="869">
        <f>IF(U387="n/a","n/a",J387+U387)</f>
        <v>10.506320606986559</v>
      </c>
      <c r="AQ387" s="691">
        <f>IF(OR(AC387&lt;0.01,AF387="n/a"),"n/a",(I387/SQRT(22.5*AC387*(I387/AF387))-1)*100)</f>
        <v>-1.6869353063455161</v>
      </c>
      <c r="AR387" s="766">
        <f>INDEX(Historical!$C$7:$C$1455,MATCH(B387,Historical!$B$7:$B$1455,0))*IF(AH387="n/a",1.03,IF(AH387&lt;0,1.01,IF(AH387&gt;10,1.1,(1+AH387/100))))</f>
        <v>2.0907000000000004</v>
      </c>
      <c r="AS387" s="689">
        <f>IF($AI387="n/a",1.03*AR387,IF($AI387&lt;0,1.01*AR387,IF($AI387&gt;10,1.1*AR387,(1+$AI387/100)*AR387)))</f>
        <v>2.1116070000000007</v>
      </c>
      <c r="AT387" s="689">
        <f>IF($AK387="n/a",1.03*AS387,IF($AK387&lt;0,1.01*AS387,IF($AK387&gt;10,1.1*AS387,(1+$AK387/100)*AS387)))</f>
        <v>2.217187350000001</v>
      </c>
      <c r="AU387" s="689">
        <f>IF($AK387="n/a",1.03*AT387,IF($AK387&lt;0,1.01*AT387,IF($AK387&gt;10,1.1*AT387,(1+$AK387/100)*AT387)))</f>
        <v>2.3280467175000013</v>
      </c>
      <c r="AV387" s="689">
        <f>IF($AK387="n/a",1.03*AU387,IF($AK387&lt;0,1.01*AU387,IF($AK387&gt;10,1.1*AU387,(1+$AK387/100)*AU387)))</f>
        <v>2.4444490533750014</v>
      </c>
      <c r="AW387" s="766">
        <f>SUM(AR387:AV387)</f>
        <v>11.191990120875005</v>
      </c>
      <c r="AX387" s="877">
        <f>AW387/I387*100</f>
        <v>41.698919973453819</v>
      </c>
      <c r="AY387" s="1212">
        <v>0.94</v>
      </c>
      <c r="AZ387" s="1028">
        <v>12.629999999999999</v>
      </c>
      <c r="BA387" s="1028">
        <v>-14.17</v>
      </c>
      <c r="BB387" s="1028">
        <v>-0.2</v>
      </c>
      <c r="BC387" s="1028">
        <v>-1.31</v>
      </c>
      <c r="BE387" s="721">
        <v>2012</v>
      </c>
      <c r="BF387" s="1057">
        <f>IF(BE387&gt;2008,0,IF(BE387&gt;2001,1,IF(BE387&gt;1990,2,IF(BE387&gt;1980,3,IF(BE387&gt;1973,4,IF(BE387&gt;1970,5,IF(BE387&gt;1960,6,IF(BE387&gt;1958,7,IF(BE387&gt;1953,8,9)))))))))</f>
        <v>0</v>
      </c>
    </row>
    <row r="388" spans="1:58" ht="11.25" customHeight="1" x14ac:dyDescent="0.2">
      <c r="A388" s="1027" t="s">
        <v>1317</v>
      </c>
      <c r="B388" s="1031" t="s">
        <v>1318</v>
      </c>
      <c r="C388" s="1181" t="s">
        <v>4283</v>
      </c>
      <c r="D388" s="1181" t="s">
        <v>4413</v>
      </c>
      <c r="E388" s="857">
        <v>9</v>
      </c>
      <c r="F388" s="1245">
        <v>406</v>
      </c>
      <c r="G388" s="1209" t="s">
        <v>107</v>
      </c>
      <c r="H388" s="1209" t="s">
        <v>107</v>
      </c>
      <c r="I388" s="1030">
        <v>23</v>
      </c>
      <c r="J388" s="766">
        <f>(M388/I388)*100</f>
        <v>2.7860869565217392</v>
      </c>
      <c r="K388" s="1033">
        <v>0.16020000000000001</v>
      </c>
      <c r="L388" s="1043">
        <v>4</v>
      </c>
      <c r="M388" s="756">
        <f>K388*L388</f>
        <v>0.64080000000000004</v>
      </c>
      <c r="N388" s="1026" t="s">
        <v>191</v>
      </c>
      <c r="O388" s="860">
        <v>0.13930000000000001</v>
      </c>
      <c r="P388" s="1016">
        <v>43446</v>
      </c>
      <c r="Q388" s="1016">
        <v>43467</v>
      </c>
      <c r="R388" s="756">
        <f>(K388-O388)/O388*100</f>
        <v>15.003589375448673</v>
      </c>
      <c r="S388" s="824">
        <f>IF(INDEX(Historical!$D$7:$D$1455,MATCH(B388,Historical!$B$7:$B$1455,0))=0,"n/a",(INDEX(Historical!$C$7:$C$1455,MATCH(B388,Historical!$B$7:$B$1455,0))/INDEX(Historical!$D$7:$D$1455,MATCH(B388,Historical!$B$7:$B$1455,0))-1)*100)</f>
        <v>7.8861788617886397</v>
      </c>
      <c r="T388" s="824">
        <f>IF(INDEX(Historical!$F$7:$F$1455,MATCH(B388,Historical!$B$7:$B$1455,0))=0,"n/a",((INDEX(Historical!$C$7:$C$1455,MATCH(B388,Historical!$B$7:$B$1455,0))/INDEX(Historical!$F$7:$F$1455,MATCH(B388,Historical!$B$7:$B$1455,0)))^(1/3)-1)*100)</f>
        <v>22.634189195695932</v>
      </c>
      <c r="U388" s="824">
        <f>IF(INDEX(Historical!$I$7:$I$1455,MATCH(B388,Historical!$B$7:$B$1455,0))=0,"n/a",((INDEX(Historical!$C$7:$C$1455,MATCH(B388,Historical!$B$7:$B$1455,0))/INDEX(Historical!$I$7:$I$1455,MATCH(B388,Historical!$B$7:$B$1455,0)))^(1/5)-1)*100)</f>
        <v>17.436672194608093</v>
      </c>
      <c r="V388" s="824">
        <f>IF(INDEX(Historical!$O$7:$O$1455,MATCH(B388,Historical!$B$7:$B$1455,0))=0,"n/a",((INDEX(Historical!$C$7:$C$1455,MATCH(B388,Historical!$B$7:$B$1455,0))/INDEX(Historical!$O$7:$O$1455,MATCH(B388,Historical!$B$7:$B$1455,0)))^(1/10)-1)*100)</f>
        <v>13.404404887615296</v>
      </c>
      <c r="W388" s="825">
        <f>IF(OR(U388&lt;=0,U388="n/a",V388&lt;=0,V388="n/a"),"n/a",U388/V388)</f>
        <v>1.3008165853538429</v>
      </c>
      <c r="X388" s="826">
        <f>IF(OR(AJ388&lt;=0,AJ388="n/a",U388&lt;=0,U388="n/a"),"n/a",U388/AJ388)</f>
        <v>1.0021075973912699</v>
      </c>
      <c r="Y388" s="777"/>
      <c r="Z388" s="766">
        <f>IF(OR(AC388&lt;0.01,AC388="n/a"),"n/a",M388/AC388*100)</f>
        <v>39.801242236024841</v>
      </c>
      <c r="AA388" s="1042">
        <f>IF(OR(AC388&lt;0.01,AC388="n/a"),"n/a",I388/AC388)</f>
        <v>14.285714285714285</v>
      </c>
      <c r="AB388" s="1043">
        <v>10</v>
      </c>
      <c r="AC388" s="1021">
        <v>1.61</v>
      </c>
      <c r="AD388" s="1021">
        <v>1.1499999999999999</v>
      </c>
      <c r="AE388" s="1021">
        <v>0.64</v>
      </c>
      <c r="AF388" s="1023" t="s">
        <v>138</v>
      </c>
      <c r="AG388" s="1024">
        <v>-185.5</v>
      </c>
      <c r="AH388" s="1021">
        <v>-3</v>
      </c>
      <c r="AI388" s="1021">
        <v>8.3099999999999987</v>
      </c>
      <c r="AJ388" s="1021">
        <v>17.399999999999999</v>
      </c>
      <c r="AK388" s="1021">
        <v>12.4</v>
      </c>
      <c r="AL388" s="1034">
        <v>36640</v>
      </c>
      <c r="AM388" s="1028">
        <v>0.1</v>
      </c>
      <c r="AN388" s="1021" t="s">
        <v>138</v>
      </c>
      <c r="AO388" s="868">
        <f>IF(U388="n/a","n/a",IF(AA388&lt;0,"n/a",IF(AA388="n/a","n/a",J388+U388-AA388)))</f>
        <v>5.9370448654155474</v>
      </c>
      <c r="AP388" s="869">
        <f>IF(U388="n/a","n/a",J388+U388)</f>
        <v>20.222759151129832</v>
      </c>
      <c r="AQ388" s="1044" t="str">
        <f>IF(OR(AC388&lt;0.01,AF388="n/a"),"n/a",(I388/SQRT(22.5*AC388*(I388/AF388))-1)*100)</f>
        <v>n/a</v>
      </c>
      <c r="AR388" s="766">
        <f>INDEX(Historical!$C$7:$C$1455,MATCH(B388,Historical!$B$7:$B$1455,0))*IF(AH388="n/a",1.03,IF(AH388&lt;0,1.01,IF(AH388&gt;10,1.1,(1+AH388/100))))</f>
        <v>0.53610800000000003</v>
      </c>
      <c r="AS388" s="1042">
        <f>IF($AI388="n/a",1.03*AR388,IF($AI388&lt;0,1.01*AR388,IF($AI388&gt;10,1.1*AR388,(1+$AI388/100)*AR388)))</f>
        <v>0.58065857480000005</v>
      </c>
      <c r="AT388" s="1042">
        <f>IF($AK388="n/a",1.03*AS388,IF($AK388&lt;0,1.01*AS388,IF($AK388&gt;10,1.1*AS388,(1+$AK388/100)*AS388)))</f>
        <v>0.63872443228000009</v>
      </c>
      <c r="AU388" s="1042">
        <f>IF($AK388="n/a",1.03*AT388,IF($AK388&lt;0,1.01*AT388,IF($AK388&gt;10,1.1*AT388,(1+$AK388/100)*AT388)))</f>
        <v>0.70259687550800021</v>
      </c>
      <c r="AV388" s="1042">
        <f>IF($AK388="n/a",1.03*AU388,IF($AK388&lt;0,1.01*AU388,IF($AK388&gt;10,1.1*AU388,(1+$AK388/100)*AU388)))</f>
        <v>0.77285656305880024</v>
      </c>
      <c r="AW388" s="766">
        <f>SUM(AR388:AV388)</f>
        <v>3.2309444456468004</v>
      </c>
      <c r="AX388" s="877">
        <f>AW388/I388*100</f>
        <v>14.047584546290437</v>
      </c>
      <c r="AY388" s="1212">
        <v>1.5</v>
      </c>
      <c r="AZ388" s="1028">
        <v>19.11</v>
      </c>
      <c r="BA388" s="1028">
        <v>-15.07</v>
      </c>
      <c r="BB388" s="1028">
        <v>-5.46</v>
      </c>
      <c r="BC388" s="1028">
        <v>-1.52</v>
      </c>
      <c r="BE388" s="721">
        <v>2011</v>
      </c>
      <c r="BF388" s="1057">
        <f>IF(BE388&gt;2008,0,IF(BE388&gt;2001,1,IF(BE388&gt;1990,2,IF(BE388&gt;1980,3,IF(BE388&gt;1973,4,IF(BE388&gt;1970,5,IF(BE388&gt;1960,6,IF(BE388&gt;1958,7,IF(BE388&gt;1953,8,9)))))))))</f>
        <v>0</v>
      </c>
    </row>
    <row r="389" spans="1:58" ht="11.25" customHeight="1" x14ac:dyDescent="0.2">
      <c r="A389" s="1027" t="s">
        <v>634</v>
      </c>
      <c r="B389" s="1032" t="s">
        <v>635</v>
      </c>
      <c r="C389" s="1181" t="s">
        <v>113</v>
      </c>
      <c r="D389" s="1181" t="s">
        <v>4458</v>
      </c>
      <c r="E389" s="857">
        <v>11</v>
      </c>
      <c r="F389" s="1245">
        <v>319</v>
      </c>
      <c r="G389" s="1187" t="s">
        <v>38</v>
      </c>
      <c r="H389" s="1187" t="s">
        <v>38</v>
      </c>
      <c r="I389" s="1030">
        <v>110.16</v>
      </c>
      <c r="J389" s="766">
        <f>(M389/I389)*100</f>
        <v>3.0501089324618738</v>
      </c>
      <c r="K389" s="1033">
        <v>0.84</v>
      </c>
      <c r="L389" s="1043">
        <v>4</v>
      </c>
      <c r="M389" s="756">
        <f>K389*L389</f>
        <v>3.36</v>
      </c>
      <c r="N389" s="1026" t="s">
        <v>150</v>
      </c>
      <c r="O389" s="860">
        <v>0.77</v>
      </c>
      <c r="P389" s="1016">
        <v>43433</v>
      </c>
      <c r="Q389" s="1016">
        <v>43448</v>
      </c>
      <c r="R389" s="756">
        <f>(K389-O389)/O389*100</f>
        <v>9.0909090909090846</v>
      </c>
      <c r="S389" s="824">
        <f>IF(INDEX(Historical!$D$7:$D$1455,MATCH(B389,Historical!$B$7:$B$1455,0))=0,"n/a",(INDEX(Historical!$C$7:$C$1455,MATCH(B389,Historical!$B$7:$B$1455,0))/INDEX(Historical!$D$7:$D$1455,MATCH(B389,Historical!$B$7:$B$1455,0))-1)*100)</f>
        <v>10.810810810810811</v>
      </c>
      <c r="T389" s="824">
        <f>IF(INDEX(Historical!$F$7:$F$1455,MATCH(B389,Historical!$B$7:$B$1455,0))=0,"n/a",((INDEX(Historical!$C$7:$C$1455,MATCH(B389,Historical!$B$7:$B$1455,0))/INDEX(Historical!$F$7:$F$1455,MATCH(B389,Historical!$B$7:$B$1455,0)))^(1/3)-1)*100)</f>
        <v>11.687582878684765</v>
      </c>
      <c r="U389" s="824">
        <f>IF(INDEX(Historical!$I$7:$I$1455,MATCH(B389,Historical!$B$7:$B$1455,0))=0,"n/a",((INDEX(Historical!$C$7:$C$1455,MATCH(B389,Historical!$B$7:$B$1455,0))/INDEX(Historical!$I$7:$I$1455,MATCH(B389,Historical!$B$7:$B$1455,0)))^(1/5)-1)*100)</f>
        <v>11.304961305610561</v>
      </c>
      <c r="V389" s="824">
        <f>IF(INDEX(Historical!$O$7:$O$1455,MATCH(B389,Historical!$B$7:$B$1455,0))=0,"n/a",((INDEX(Historical!$C$7:$C$1455,MATCH(B389,Historical!$B$7:$B$1455,0))/INDEX(Historical!$O$7:$O$1455,MATCH(B389,Historical!$B$7:$B$1455,0)))^(1/10)-1)*100)</f>
        <v>8.0763817208747035</v>
      </c>
      <c r="W389" s="825">
        <f>IF(OR(U389&lt;=0,U389="n/a",V389&lt;=0,V389="n/a"),"n/a",U389/V389)</f>
        <v>1.3997556946065435</v>
      </c>
      <c r="X389" s="826">
        <f>IF(OR(AJ389&lt;=0,AJ389="n/a",U389&lt;=0,U389="n/a"),"n/a",U389/AJ389)</f>
        <v>6.6499772385944471</v>
      </c>
      <c r="Y389" s="1032"/>
      <c r="Z389" s="766">
        <f>IF(OR(AC389&lt;0.01,AC389="n/a"),"n/a",M389/AC389*100)</f>
        <v>52.913385826771652</v>
      </c>
      <c r="AA389" s="1042">
        <f>IF(OR(AC389&lt;0.01,AC389="n/a"),"n/a",I389/AC389)</f>
        <v>17.348031496062994</v>
      </c>
      <c r="AB389" s="1043">
        <v>12</v>
      </c>
      <c r="AC389" s="1021">
        <v>6.35</v>
      </c>
      <c r="AD389" s="1021">
        <v>1.74</v>
      </c>
      <c r="AE389" s="1021">
        <v>1.43</v>
      </c>
      <c r="AF389" s="1021">
        <v>3.43</v>
      </c>
      <c r="AG389" s="1021">
        <v>17.299999999999997</v>
      </c>
      <c r="AH389" s="1021">
        <v>3.5999999999999996</v>
      </c>
      <c r="AI389" s="1021">
        <v>8.2000000000000011</v>
      </c>
      <c r="AJ389" s="1021">
        <v>1.7000000000000002</v>
      </c>
      <c r="AK389" s="1021">
        <v>10</v>
      </c>
      <c r="AL389" s="1034">
        <v>6090</v>
      </c>
      <c r="AM389" s="1028">
        <v>0.1</v>
      </c>
      <c r="AN389" s="1021">
        <v>1.1000000000000001</v>
      </c>
      <c r="AO389" s="868">
        <f>IF(U389="n/a","n/a",IF(AA389&lt;0,"n/a",IF(AA389="n/a","n/a",J389+U389-AA389)))</f>
        <v>-2.992961257990558</v>
      </c>
      <c r="AP389" s="869">
        <f>IF(U389="n/a","n/a",J389+U389)</f>
        <v>14.355070238072436</v>
      </c>
      <c r="AQ389" s="1044">
        <f>IF(OR(AC389&lt;0.01,AF389="n/a"),"n/a",(I389/SQRT(22.5*AC389*(I389/AF389))-1)*100)</f>
        <v>62.62260063170946</v>
      </c>
      <c r="AR389" s="766">
        <f>INDEX(Historical!$C$7:$C$1455,MATCH(B389,Historical!$B$7:$B$1455,0))*IF(AH389="n/a",1.03,IF(AH389&lt;0,1.01,IF(AH389&gt;10,1.1,(1+AH389/100))))</f>
        <v>2.9733199999999997</v>
      </c>
      <c r="AS389" s="1042">
        <f>IF($AI389="n/a",1.03*AR389,IF($AI389&lt;0,1.01*AR389,IF($AI389&gt;10,1.1*AR389,(1+$AI389/100)*AR389)))</f>
        <v>3.2171322399999998</v>
      </c>
      <c r="AT389" s="1042">
        <f>IF($AK389="n/a",1.03*AS389,IF($AK389&lt;0,1.01*AS389,IF($AK389&gt;10,1.1*AS389,(1+$AK389/100)*AS389)))</f>
        <v>3.538845464</v>
      </c>
      <c r="AU389" s="1042">
        <f>IF($AK389="n/a",1.03*AT389,IF($AK389&lt;0,1.01*AT389,IF($AK389&gt;10,1.1*AT389,(1+$AK389/100)*AT389)))</f>
        <v>3.8927300104000002</v>
      </c>
      <c r="AV389" s="1042">
        <f>IF($AK389="n/a",1.03*AU389,IF($AK389&lt;0,1.01*AU389,IF($AK389&gt;10,1.1*AU389,(1+$AK389/100)*AU389)))</f>
        <v>4.2820030114400005</v>
      </c>
      <c r="AW389" s="766">
        <f>SUM(AR389:AV389)</f>
        <v>17.904030725839998</v>
      </c>
      <c r="AX389" s="877">
        <f>AW389/I389*100</f>
        <v>16.252751203558461</v>
      </c>
      <c r="AY389" s="1212">
        <v>1.28</v>
      </c>
      <c r="AZ389" s="1028">
        <v>13.54</v>
      </c>
      <c r="BA389" s="1028">
        <v>-26.08</v>
      </c>
      <c r="BB389" s="1028">
        <v>-5.26</v>
      </c>
      <c r="BC389" s="1028">
        <v>-6.29</v>
      </c>
      <c r="BE389" s="721">
        <v>2009</v>
      </c>
      <c r="BF389" s="1057">
        <f>IF(BE389&gt;2008,0,IF(BE389&gt;2001,1,IF(BE389&gt;1990,2,IF(BE389&gt;1980,3,IF(BE389&gt;1973,4,IF(BE389&gt;1970,5,IF(BE389&gt;1960,6,IF(BE389&gt;1958,7,IF(BE389&gt;1953,8,9)))))))))</f>
        <v>0</v>
      </c>
    </row>
    <row r="390" spans="1:58" ht="11.25" customHeight="1" x14ac:dyDescent="0.2">
      <c r="A390" s="1019" t="s">
        <v>1319</v>
      </c>
      <c r="B390" s="1031" t="s">
        <v>1320</v>
      </c>
      <c r="C390" s="1181" t="s">
        <v>155</v>
      </c>
      <c r="D390" s="1181" t="s">
        <v>4416</v>
      </c>
      <c r="E390" s="857">
        <v>8</v>
      </c>
      <c r="F390" s="1245">
        <v>477</v>
      </c>
      <c r="G390" s="1187" t="s">
        <v>107</v>
      </c>
      <c r="H390" s="1187" t="s">
        <v>107</v>
      </c>
      <c r="I390" s="1030">
        <v>329.47</v>
      </c>
      <c r="J390" s="766">
        <f>(M390/I390)*100</f>
        <v>0.60703554193097997</v>
      </c>
      <c r="K390" s="1033">
        <v>0.5</v>
      </c>
      <c r="L390" s="1043">
        <v>4</v>
      </c>
      <c r="M390" s="756">
        <f>K390*L390</f>
        <v>2</v>
      </c>
      <c r="N390" s="1026" t="s">
        <v>4134</v>
      </c>
      <c r="O390" s="860">
        <v>0.4</v>
      </c>
      <c r="P390" s="1016">
        <v>43188</v>
      </c>
      <c r="Q390" s="1016">
        <v>43217</v>
      </c>
      <c r="R390" s="756">
        <f>(K390-O390)/O390*100</f>
        <v>24.999999999999993</v>
      </c>
      <c r="S390" s="824">
        <f>IF(INDEX(Historical!$D$7:$D$1455,MATCH(B390,Historical!$B$7:$B$1455,0))=0,"n/a",(INDEX(Historical!$C$7:$C$1455,MATCH(B390,Historical!$B$7:$B$1455,0))/INDEX(Historical!$D$7:$D$1455,MATCH(B390,Historical!$B$7:$B$1455,0))-1)*100)</f>
        <v>28.448275862068996</v>
      </c>
      <c r="T390" s="824">
        <f>IF(INDEX(Historical!$F$7:$F$1455,MATCH(B390,Historical!$B$7:$B$1455,0))=0,"n/a",((INDEX(Historical!$C$7:$C$1455,MATCH(B390,Historical!$B$7:$B$1455,0))/INDEX(Historical!$F$7:$F$1455,MATCH(B390,Historical!$B$7:$B$1455,0)))^(1/3)-1)*100)</f>
        <v>10.644847467631081</v>
      </c>
      <c r="U390" s="824">
        <f>IF(INDEX(Historical!$I$7:$I$1455,MATCH(B390,Historical!$B$7:$B$1455,0))=0,"n/a",((INDEX(Historical!$C$7:$C$1455,MATCH(B390,Historical!$B$7:$B$1455,0))/INDEX(Historical!$I$7:$I$1455,MATCH(B390,Historical!$B$7:$B$1455,0)))^(1/5)-1)*100)</f>
        <v>7.8741084294023711</v>
      </c>
      <c r="V390" s="824" t="str">
        <f>IF(INDEX(Historical!$O$7:$O$1455,MATCH(B390,Historical!$B$7:$B$1455,0))=0,"n/a",((INDEX(Historical!$C$7:$C$1455,MATCH(B390,Historical!$B$7:$B$1455,0))/INDEX(Historical!$O$7:$O$1455,MATCH(B390,Historical!$B$7:$B$1455,0)))^(1/10)-1)*100)</f>
        <v>n/a</v>
      </c>
      <c r="W390" s="825" t="str">
        <f>IF(OR(U390&lt;=0,U390="n/a",V390&lt;=0,V390="n/a"),"n/a",U390/V390)</f>
        <v>n/a</v>
      </c>
      <c r="X390" s="826">
        <f>IF(OR(AJ390&lt;=0,AJ390="n/a",U390&lt;=0,U390="n/a"),"n/a",U390/AJ390)</f>
        <v>0.41661949361917311</v>
      </c>
      <c r="Y390" s="780"/>
      <c r="Z390" s="766">
        <f>IF(OR(AC390&lt;0.01,AC390="n/a"),"n/a",M390/AC390*100)</f>
        <v>16.556291390728479</v>
      </c>
      <c r="AA390" s="1042">
        <f>IF(OR(AC390&lt;0.01,AC390="n/a"),"n/a",I390/AC390)</f>
        <v>27.274006622516559</v>
      </c>
      <c r="AB390" s="1043">
        <v>12</v>
      </c>
      <c r="AC390" s="1021">
        <v>12.08</v>
      </c>
      <c r="AD390" s="1021">
        <v>1.71</v>
      </c>
      <c r="AE390" s="1021">
        <v>0.81</v>
      </c>
      <c r="AF390" s="1021">
        <v>4.28</v>
      </c>
      <c r="AG390" s="1021">
        <v>14.899999999999999</v>
      </c>
      <c r="AH390" s="1021">
        <v>335.8</v>
      </c>
      <c r="AI390" s="1021">
        <v>20.59</v>
      </c>
      <c r="AJ390" s="1021">
        <v>18.899999999999999</v>
      </c>
      <c r="AK390" s="1021">
        <v>15.989999999999998</v>
      </c>
      <c r="AL390" s="1034">
        <v>45080</v>
      </c>
      <c r="AM390" s="1028">
        <v>0.1</v>
      </c>
      <c r="AN390" s="1021">
        <v>0.51</v>
      </c>
      <c r="AO390" s="868">
        <f>IF(U390="n/a","n/a",IF(AA390&lt;0,"n/a",IF(AA390="n/a","n/a",J390+U390-AA390)))</f>
        <v>-18.792862651183206</v>
      </c>
      <c r="AP390" s="869">
        <f>IF(U390="n/a","n/a",J390+U390)</f>
        <v>8.481143971333351</v>
      </c>
      <c r="AQ390" s="1044">
        <f>IF(OR(AC390&lt;0.01,AF390="n/a"),"n/a",(I390/SQRT(22.5*AC390*(I390/AF390))-1)*100)</f>
        <v>127.77449700611139</v>
      </c>
      <c r="AR390" s="766">
        <f>INDEX(Historical!$C$7:$C$1455,MATCH(B390,Historical!$B$7:$B$1455,0))*IF(AH390="n/a",1.03,IF(AH390&lt;0,1.01,IF(AH390&gt;10,1.1,(1+AH390/100))))</f>
        <v>1.6390000000000005</v>
      </c>
      <c r="AS390" s="1042">
        <f>IF($AI390="n/a",1.03*AR390,IF($AI390&lt;0,1.01*AR390,IF($AI390&gt;10,1.1*AR390,(1+$AI390/100)*AR390)))</f>
        <v>1.8029000000000006</v>
      </c>
      <c r="AT390" s="1042">
        <f>IF($AK390="n/a",1.03*AS390,IF($AK390&lt;0,1.01*AS390,IF($AK390&gt;10,1.1*AS390,(1+$AK390/100)*AS390)))</f>
        <v>1.9831900000000009</v>
      </c>
      <c r="AU390" s="1042">
        <f>IF($AK390="n/a",1.03*AT390,IF($AK390&lt;0,1.01*AT390,IF($AK390&gt;10,1.1*AT390,(1+$AK390/100)*AT390)))</f>
        <v>2.181509000000001</v>
      </c>
      <c r="AV390" s="1042">
        <f>IF($AK390="n/a",1.03*AU390,IF($AK390&lt;0,1.01*AU390,IF($AK390&gt;10,1.1*AU390,(1+$AK390/100)*AU390)))</f>
        <v>2.3996599000000014</v>
      </c>
      <c r="AW390" s="766">
        <f>SUM(AR390:AV390)</f>
        <v>10.006258900000006</v>
      </c>
      <c r="AX390" s="877">
        <f>AW390/I390*100</f>
        <v>3.0370773970315978</v>
      </c>
      <c r="AY390" s="1212">
        <v>1</v>
      </c>
      <c r="AZ390" s="1028">
        <v>36.14</v>
      </c>
      <c r="BA390" s="1028">
        <v>-7.42</v>
      </c>
      <c r="BB390" s="1028">
        <v>0.8</v>
      </c>
      <c r="BC390" s="1028">
        <v>7.5</v>
      </c>
      <c r="BE390" s="721">
        <v>2011</v>
      </c>
      <c r="BF390" s="1057">
        <f>IF(BE390&gt;2008,0,IF(BE390&gt;2001,1,IF(BE390&gt;1990,2,IF(BE390&gt;1980,3,IF(BE390&gt;1973,4,IF(BE390&gt;1970,5,IF(BE390&gt;1960,6,IF(BE390&gt;1958,7,IF(BE390&gt;1953,8,9)))))))))</f>
        <v>0</v>
      </c>
    </row>
    <row r="391" spans="1:58" s="905" customFormat="1" ht="11.25" customHeight="1" x14ac:dyDescent="0.2">
      <c r="A391" s="760" t="s">
        <v>1321</v>
      </c>
      <c r="B391" s="914" t="s">
        <v>1322</v>
      </c>
      <c r="C391" s="1181" t="s">
        <v>109</v>
      </c>
      <c r="D391" s="1181" t="s">
        <v>4434</v>
      </c>
      <c r="E391" s="885">
        <v>8</v>
      </c>
      <c r="F391" s="1245">
        <v>527</v>
      </c>
      <c r="G391" s="1244" t="s">
        <v>116</v>
      </c>
      <c r="H391" s="1244" t="s">
        <v>116</v>
      </c>
      <c r="I391" s="886">
        <v>14.59</v>
      </c>
      <c r="J391" s="887">
        <f>(M391/I391)*100</f>
        <v>3.8382453735435229</v>
      </c>
      <c r="K391" s="888">
        <v>0.14000000000000001</v>
      </c>
      <c r="L391" s="889">
        <v>4</v>
      </c>
      <c r="M391" s="890">
        <f>K391*L391</f>
        <v>0.56000000000000005</v>
      </c>
      <c r="N391" s="891" t="s">
        <v>165</v>
      </c>
      <c r="O391" s="892">
        <v>0.11</v>
      </c>
      <c r="P391" s="893">
        <v>43357</v>
      </c>
      <c r="Q391" s="893">
        <v>43374</v>
      </c>
      <c r="R391" s="890">
        <f>(K391-O391)/O391*100</f>
        <v>27.27272727272728</v>
      </c>
      <c r="S391" s="824">
        <f>IF(INDEX(Historical!$D$7:$D$1455,MATCH(B391,Historical!$B$7:$B$1455,0))=0,"n/a",(INDEX(Historical!$C$7:$C$1455,MATCH(B391,Historical!$B$7:$B$1455,0))/INDEX(Historical!$D$7:$D$1455,MATCH(B391,Historical!$B$7:$B$1455,0))-1)*100)</f>
        <v>14.285714285714279</v>
      </c>
      <c r="T391" s="824">
        <f>IF(INDEX(Historical!$F$7:$F$1455,MATCH(B391,Historical!$B$7:$B$1455,0))=0,"n/a",((INDEX(Historical!$C$7:$C$1455,MATCH(B391,Historical!$B$7:$B$1455,0))/INDEX(Historical!$F$7:$F$1455,MATCH(B391,Historical!$B$7:$B$1455,0)))^(1/3)-1)*100)</f>
        <v>16.960709528514649</v>
      </c>
      <c r="U391" s="824">
        <f>IF(INDEX(Historical!$I$7:$I$1455,MATCH(B391,Historical!$B$7:$B$1455,0))=0,"n/a",((INDEX(Historical!$C$7:$C$1455,MATCH(B391,Historical!$B$7:$B$1455,0))/INDEX(Historical!$I$7:$I$1455,MATCH(B391,Historical!$B$7:$B$1455,0)))^(1/5)-1)*100)</f>
        <v>14.869835499703509</v>
      </c>
      <c r="V391" s="824">
        <f>IF(INDEX(Historical!$O$7:$O$1455,MATCH(B391,Historical!$B$7:$B$1455,0))=0,"n/a",((INDEX(Historical!$C$7:$C$1455,MATCH(B391,Historical!$B$7:$B$1455,0))/INDEX(Historical!$O$7:$O$1455,MATCH(B391,Historical!$B$7:$B$1455,0)))^(1/10)-1)*100)</f>
        <v>-11.161059845874055</v>
      </c>
      <c r="W391" s="894" t="str">
        <f>IF(OR(U391&lt;=0,U391="n/a",V391&lt;=0,V391="n/a"),"n/a",U391/V391)</f>
        <v>n/a</v>
      </c>
      <c r="X391" s="895">
        <f>IF(OR(AJ391&lt;=0,AJ391="n/a",U391&lt;=0,U391="n/a"),"n/a",U391/AJ391)</f>
        <v>3.2325729347181542</v>
      </c>
      <c r="Y391" s="896" t="s">
        <v>4077</v>
      </c>
      <c r="Z391" s="887">
        <f>IF(OR(AC391&lt;0.01,AC391="n/a"),"n/a",M391/AC391*100)</f>
        <v>49.12280701754387</v>
      </c>
      <c r="AA391" s="897">
        <f>IF(OR(AC391&lt;0.01,AC391="n/a"),"n/a",I391/AC391)</f>
        <v>12.798245614035089</v>
      </c>
      <c r="AB391" s="889">
        <v>12</v>
      </c>
      <c r="AC391" s="898">
        <v>1.1399999999999999</v>
      </c>
      <c r="AD391" s="898">
        <v>0.66</v>
      </c>
      <c r="AE391" s="898">
        <v>4.08</v>
      </c>
      <c r="AF391" s="898">
        <v>1.63</v>
      </c>
      <c r="AG391" s="898">
        <v>14.299999999999999</v>
      </c>
      <c r="AH391" s="898">
        <v>23.400000000000002</v>
      </c>
      <c r="AI391" s="898">
        <v>12.21</v>
      </c>
      <c r="AJ391" s="898">
        <v>4.5999999999999996</v>
      </c>
      <c r="AK391" s="898">
        <v>19.3</v>
      </c>
      <c r="AL391" s="899">
        <v>15430</v>
      </c>
      <c r="AM391" s="900">
        <v>0.8</v>
      </c>
      <c r="AN391" s="898">
        <v>0.96</v>
      </c>
      <c r="AO391" s="901">
        <f>IF(U391="n/a","n/a",IF(AA391&lt;0,"n/a",IF(AA391="n/a","n/a",J391+U391-AA391)))</f>
        <v>5.9098352592119419</v>
      </c>
      <c r="AP391" s="902">
        <f>IF(U391="n/a","n/a",J391+U391)</f>
        <v>18.708080873247031</v>
      </c>
      <c r="AQ391" s="903">
        <f>IF(OR(AC391&lt;0.01,AF391="n/a"),"n/a",(I391/SQRT(22.5*AC391*(I391/AF391))-1)*100)</f>
        <v>-3.7107589929009865</v>
      </c>
      <c r="AR391" s="766">
        <f>INDEX(Historical!$C$7:$C$1455,MATCH(B391,Historical!$B$7:$B$1455,0))*IF(AH391="n/a",1.03,IF(AH391&lt;0,1.01,IF(AH391&gt;10,1.1,(1+AH391/100))))</f>
        <v>0.35200000000000004</v>
      </c>
      <c r="AS391" s="897">
        <f>IF($AI391="n/a",1.03*AR391,IF($AI391&lt;0,1.01*AR391,IF($AI391&gt;10,1.1*AR391,(1+$AI391/100)*AR391)))</f>
        <v>0.38720000000000004</v>
      </c>
      <c r="AT391" s="897">
        <f>IF($AK391="n/a",1.03*AS391,IF($AK391&lt;0,1.01*AS391,IF($AK391&gt;10,1.1*AS391,(1+$AK391/100)*AS391)))</f>
        <v>0.42592000000000008</v>
      </c>
      <c r="AU391" s="897">
        <f>IF($AK391="n/a",1.03*AT391,IF($AK391&lt;0,1.01*AT391,IF($AK391&gt;10,1.1*AT391,(1+$AK391/100)*AT391)))</f>
        <v>0.4685120000000001</v>
      </c>
      <c r="AV391" s="897">
        <f>IF($AK391="n/a",1.03*AU391,IF($AK391&lt;0,1.01*AU391,IF($AK391&gt;10,1.1*AU391,(1+$AK391/100)*AU391)))</f>
        <v>0.51536320000000013</v>
      </c>
      <c r="AW391" s="887">
        <f>SUM(AR391:AV391)</f>
        <v>2.1489952000000003</v>
      </c>
      <c r="AX391" s="904">
        <f>AW391/I391*100</f>
        <v>14.729233721727214</v>
      </c>
      <c r="AY391" s="1213">
        <v>1.25</v>
      </c>
      <c r="AZ391" s="900">
        <v>11.12</v>
      </c>
      <c r="BA391" s="900">
        <v>-12.11</v>
      </c>
      <c r="BB391" s="900">
        <v>-0.47000000000000003</v>
      </c>
      <c r="BC391" s="900">
        <v>-4.21</v>
      </c>
      <c r="BD391" s="1079"/>
      <c r="BE391" s="721">
        <v>2011</v>
      </c>
      <c r="BF391" s="1057">
        <f>IF(BE391&gt;2008,0,IF(BE391&gt;2001,1,IF(BE391&gt;1990,2,IF(BE391&gt;1980,3,IF(BE391&gt;1973,4,IF(BE391&gt;1970,5,IF(BE391&gt;1960,6,IF(BE391&gt;1958,7,IF(BE391&gt;1953,8,9)))))))))</f>
        <v>0</v>
      </c>
    </row>
    <row r="392" spans="1:58" ht="11.25" customHeight="1" x14ac:dyDescent="0.2">
      <c r="A392" s="1027" t="s">
        <v>1323</v>
      </c>
      <c r="B392" s="1031" t="s">
        <v>1324</v>
      </c>
      <c r="C392" s="1181" t="s">
        <v>113</v>
      </c>
      <c r="D392" s="1181" t="s">
        <v>4440</v>
      </c>
      <c r="E392" s="857">
        <v>7</v>
      </c>
      <c r="F392" s="1245">
        <v>643</v>
      </c>
      <c r="G392" s="1187" t="s">
        <v>107</v>
      </c>
      <c r="H392" s="1187" t="s">
        <v>107</v>
      </c>
      <c r="I392" s="1030">
        <v>215.5</v>
      </c>
      <c r="J392" s="766">
        <f>(M392/I392)*100</f>
        <v>1.596287703016241</v>
      </c>
      <c r="K392" s="1033">
        <v>0.86</v>
      </c>
      <c r="L392" s="1043">
        <v>4</v>
      </c>
      <c r="M392" s="756">
        <f>K392*L392</f>
        <v>3.44</v>
      </c>
      <c r="N392" s="1026" t="s">
        <v>251</v>
      </c>
      <c r="O392" s="860">
        <v>0.72</v>
      </c>
      <c r="P392" s="1016">
        <v>43433</v>
      </c>
      <c r="Q392" s="1016">
        <v>43448</v>
      </c>
      <c r="R392" s="756">
        <f>(K392-O392)/O392*100</f>
        <v>19.444444444444446</v>
      </c>
      <c r="S392" s="824">
        <f>IF(INDEX(Historical!$D$7:$D$1455,MATCH(B392,Historical!$B$7:$B$1455,0))=0,"n/a",(INDEX(Historical!$C$7:$C$1455,MATCH(B392,Historical!$B$7:$B$1455,0))/INDEX(Historical!$D$7:$D$1455,MATCH(B392,Historical!$B$7:$B$1455,0))-1)*100)</f>
        <v>19.999999999999972</v>
      </c>
      <c r="T392" s="824">
        <f>IF(INDEX(Historical!$F$7:$F$1455,MATCH(B392,Historical!$B$7:$B$1455,0))=0,"n/a",((INDEX(Historical!$C$7:$C$1455,MATCH(B392,Historical!$B$7:$B$1455,0))/INDEX(Historical!$F$7:$F$1455,MATCH(B392,Historical!$B$7:$B$1455,0)))^(1/3)-1)*100)</f>
        <v>36.081842319067349</v>
      </c>
      <c r="U392" s="824">
        <f>IF(INDEX(Historical!$I$7:$I$1455,MATCH(B392,Historical!$B$7:$B$1455,0))=0,"n/a",((INDEX(Historical!$C$7:$C$1455,MATCH(B392,Historical!$B$7:$B$1455,0))/INDEX(Historical!$I$7:$I$1455,MATCH(B392,Historical!$B$7:$B$1455,0)))^(1/5)-1)*100)</f>
        <v>90.669008483344825</v>
      </c>
      <c r="V392" s="824" t="str">
        <f>IF(INDEX(Historical!$O$7:$O$1455,MATCH(B392,Historical!$B$7:$B$1455,0))=0,"n/a",((INDEX(Historical!$C$7:$C$1455,MATCH(B392,Historical!$B$7:$B$1455,0))/INDEX(Historical!$O$7:$O$1455,MATCH(B392,Historical!$B$7:$B$1455,0)))^(1/10)-1)*100)</f>
        <v>n/a</v>
      </c>
      <c r="W392" s="825" t="str">
        <f>IF(OR(U392&lt;=0,U392="n/a",V392&lt;=0,V392="n/a"),"n/a",U392/V392)</f>
        <v>n/a</v>
      </c>
      <c r="X392" s="826">
        <f>IF(OR(AJ392&lt;=0,AJ392="n/a",U392&lt;=0,U392="n/a"),"n/a",U392/AJ392)</f>
        <v>2.8334065151045258</v>
      </c>
      <c r="Y392" s="780"/>
      <c r="Z392" s="766">
        <f>IF(OR(AC392&lt;0.01,AC392="n/a"),"n/a",M392/AC392*100)</f>
        <v>20.476190476190474</v>
      </c>
      <c r="AA392" s="1042">
        <f>IF(OR(AC392&lt;0.01,AC392="n/a"),"n/a",I392/AC392)</f>
        <v>12.827380952380953</v>
      </c>
      <c r="AB392" s="1043">
        <v>12</v>
      </c>
      <c r="AC392" s="1021">
        <v>16.8</v>
      </c>
      <c r="AD392" s="1021">
        <v>1.1000000000000001</v>
      </c>
      <c r="AE392" s="1021">
        <v>1.1499999999999999</v>
      </c>
      <c r="AF392" s="1021">
        <v>5.1100000000000003</v>
      </c>
      <c r="AG392" s="1021">
        <v>39.300000000000004</v>
      </c>
      <c r="AH392" s="1021">
        <v>-3.8</v>
      </c>
      <c r="AI392" s="1021">
        <v>-14.31</v>
      </c>
      <c r="AJ392" s="1021">
        <v>32</v>
      </c>
      <c r="AK392" s="1021">
        <v>11.61</v>
      </c>
      <c r="AL392" s="1034">
        <v>9210</v>
      </c>
      <c r="AM392" s="1028">
        <v>0.1</v>
      </c>
      <c r="AN392" s="1021">
        <v>0.7</v>
      </c>
      <c r="AO392" s="868">
        <f>IF(U392="n/a","n/a",IF(AA392&lt;0,"n/a",IF(AA392="n/a","n/a",J392+U392-AA392)))</f>
        <v>79.437915233980121</v>
      </c>
      <c r="AP392" s="869">
        <f>IF(U392="n/a","n/a",J392+U392)</f>
        <v>92.26529618636107</v>
      </c>
      <c r="AQ392" s="1044">
        <f>IF(OR(AC392&lt;0.01,AF392="n/a"),"n/a",(I392/SQRT(22.5*AC392*(I392/AF392))-1)*100)</f>
        <v>70.682182454430233</v>
      </c>
      <c r="AR392" s="766">
        <f>INDEX(Historical!$C$7:$C$1455,MATCH(B392,Historical!$B$7:$B$1455,0))*IF(AH392="n/a",1.03,IF(AH392&lt;0,1.01,IF(AH392&gt;10,1.1,(1+AH392/100))))</f>
        <v>2.5451999999999995</v>
      </c>
      <c r="AS392" s="1042">
        <f>IF($AI392="n/a",1.03*AR392,IF($AI392&lt;0,1.01*AR392,IF($AI392&gt;10,1.1*AR392,(1+$AI392/100)*AR392)))</f>
        <v>2.5706519999999995</v>
      </c>
      <c r="AT392" s="1042">
        <f>IF($AK392="n/a",1.03*AS392,IF($AK392&lt;0,1.01*AS392,IF($AK392&gt;10,1.1*AS392,(1+$AK392/100)*AS392)))</f>
        <v>2.8277171999999995</v>
      </c>
      <c r="AU392" s="1042">
        <f>IF($AK392="n/a",1.03*AT392,IF($AK392&lt;0,1.01*AT392,IF($AK392&gt;10,1.1*AT392,(1+$AK392/100)*AT392)))</f>
        <v>3.1104889199999999</v>
      </c>
      <c r="AV392" s="1042">
        <f>IF($AK392="n/a",1.03*AU392,IF($AK392&lt;0,1.01*AU392,IF($AK392&gt;10,1.1*AU392,(1+$AK392/100)*AU392)))</f>
        <v>3.421537812</v>
      </c>
      <c r="AW392" s="766">
        <f>SUM(AR392:AV392)</f>
        <v>14.475595931999997</v>
      </c>
      <c r="AX392" s="877">
        <f>AW392/I392*100</f>
        <v>6.7172138895591633</v>
      </c>
      <c r="AY392" s="1212">
        <v>1.1000000000000001</v>
      </c>
      <c r="AZ392" s="1028">
        <v>6.92</v>
      </c>
      <c r="BA392" s="1028">
        <v>-22.12</v>
      </c>
      <c r="BB392" s="1028">
        <v>-6.94</v>
      </c>
      <c r="BC392" s="1028">
        <v>-9.3000000000000007</v>
      </c>
      <c r="BE392" s="721">
        <v>2013</v>
      </c>
      <c r="BF392" s="1057">
        <f>IF(BE392&gt;2008,0,IF(BE392&gt;2001,1,IF(BE392&gt;1990,2,IF(BE392&gt;1980,3,IF(BE392&gt;1973,4,IF(BE392&gt;1970,5,IF(BE392&gt;1960,6,IF(BE392&gt;1958,7,IF(BE392&gt;1953,8,9)))))))))</f>
        <v>0</v>
      </c>
    </row>
    <row r="393" spans="1:58" ht="11.25" customHeight="1" x14ac:dyDescent="0.2">
      <c r="A393" s="1027" t="s">
        <v>1325</v>
      </c>
      <c r="B393" s="1031" t="s">
        <v>1326</v>
      </c>
      <c r="C393" s="1181" t="s">
        <v>113</v>
      </c>
      <c r="D393" s="1181" t="s">
        <v>214</v>
      </c>
      <c r="E393" s="857">
        <v>6</v>
      </c>
      <c r="F393" s="1245">
        <v>701</v>
      </c>
      <c r="G393" s="1245" t="s">
        <v>107</v>
      </c>
      <c r="H393" s="1245" t="s">
        <v>107</v>
      </c>
      <c r="I393" s="1030">
        <v>38.21</v>
      </c>
      <c r="J393" s="766">
        <f>(M393/I393)*100</f>
        <v>1.151531012823868</v>
      </c>
      <c r="K393" s="1033">
        <v>0.11</v>
      </c>
      <c r="L393" s="1043">
        <v>4</v>
      </c>
      <c r="M393" s="756">
        <f>K393*L393</f>
        <v>0.44</v>
      </c>
      <c r="N393" s="1026" t="s">
        <v>221</v>
      </c>
      <c r="O393" s="860">
        <v>0.1</v>
      </c>
      <c r="P393" s="1016">
        <v>43189</v>
      </c>
      <c r="Q393" s="1016">
        <v>43206</v>
      </c>
      <c r="R393" s="756">
        <f>(K393-O393)/O393*100</f>
        <v>9.9999999999999947</v>
      </c>
      <c r="S393" s="824">
        <f>IF(INDEX(Historical!$D$7:$D$1455,MATCH(B393,Historical!$B$7:$B$1455,0))=0,"n/a",(INDEX(Historical!$C$7:$C$1455,MATCH(B393,Historical!$B$7:$B$1455,0))/INDEX(Historical!$D$7:$D$1455,MATCH(B393,Historical!$B$7:$B$1455,0))-1)*100)</f>
        <v>11.428571428571432</v>
      </c>
      <c r="T393" s="824">
        <f>IF(INDEX(Historical!$F$7:$F$1455,MATCH(B393,Historical!$B$7:$B$1455,0))=0,"n/a",((INDEX(Historical!$C$7:$C$1455,MATCH(B393,Historical!$B$7:$B$1455,0))/INDEX(Historical!$F$7:$F$1455,MATCH(B393,Historical!$B$7:$B$1455,0)))^(1/3)-1)*100)</f>
        <v>14.471424255333186</v>
      </c>
      <c r="U393" s="824" t="str">
        <f>IF(INDEX(Historical!$I$7:$I$1455,MATCH(B393,Historical!$B$7:$B$1455,0))=0,"n/a",((INDEX(Historical!$C$7:$C$1455,MATCH(B393,Historical!$B$7:$B$1455,0))/INDEX(Historical!$I$7:$I$1455,MATCH(B393,Historical!$B$7:$B$1455,0)))^(1/5)-1)*100)</f>
        <v>n/a</v>
      </c>
      <c r="V393" s="824" t="str">
        <f>IF(INDEX(Historical!$O$7:$O$1455,MATCH(B393,Historical!$B$7:$B$1455,0))=0,"n/a",((INDEX(Historical!$C$7:$C$1455,MATCH(B393,Historical!$B$7:$B$1455,0))/INDEX(Historical!$O$7:$O$1455,MATCH(B393,Historical!$B$7:$B$1455,0)))^(1/10)-1)*100)</f>
        <v>n/a</v>
      </c>
      <c r="W393" s="825" t="str">
        <f>IF(OR(U393&lt;=0,U393="n/a",V393&lt;=0,V393="n/a"),"n/a",U393/V393)</f>
        <v>n/a</v>
      </c>
      <c r="X393" s="826" t="str">
        <f>IF(OR(AJ393&lt;=0,AJ393="n/a",U393&lt;=0,U393="n/a"),"n/a",U393/AJ393)</f>
        <v>n/a</v>
      </c>
      <c r="Y393" s="780"/>
      <c r="Z393" s="766">
        <f>IF(OR(AC393&lt;0.01,AC393="n/a"),"n/a",M393/AC393*100)</f>
        <v>13.095238095238097</v>
      </c>
      <c r="AA393" s="1042">
        <f>IF(OR(AC393&lt;0.01,AC393="n/a"),"n/a",I393/AC393)</f>
        <v>11.37202380952381</v>
      </c>
      <c r="AB393" s="1043">
        <v>6</v>
      </c>
      <c r="AC393" s="1021">
        <v>3.36</v>
      </c>
      <c r="AD393" s="1021" t="s">
        <v>138</v>
      </c>
      <c r="AE393" s="1021">
        <v>0.88</v>
      </c>
      <c r="AF393" s="1021">
        <v>1.19</v>
      </c>
      <c r="AG393" s="1021">
        <v>9.4</v>
      </c>
      <c r="AH393" s="1021">
        <v>13</v>
      </c>
      <c r="AI393" s="1021" t="s">
        <v>138</v>
      </c>
      <c r="AJ393" s="1021">
        <v>-1.3</v>
      </c>
      <c r="AK393" s="1021" t="s">
        <v>138</v>
      </c>
      <c r="AL393" s="1034">
        <v>259.06</v>
      </c>
      <c r="AM393" s="1028">
        <v>1.7000000000000002</v>
      </c>
      <c r="AN393" s="1021">
        <v>0.01</v>
      </c>
      <c r="AO393" s="868" t="str">
        <f>IF(U393="n/a","n/a",IF(AA393&lt;0,"n/a",IF(AA393="n/a","n/a",J393+U393-AA393)))</f>
        <v>n/a</v>
      </c>
      <c r="AP393" s="869" t="str">
        <f>IF(U393="n/a","n/a",J393+U393)</f>
        <v>n/a</v>
      </c>
      <c r="AQ393" s="1044">
        <f>IF(OR(AC393&lt;0.01,AF393="n/a"),"n/a",(I393/SQRT(22.5*AC393*(I393/AF393))-1)*100)</f>
        <v>-22.446553674017565</v>
      </c>
      <c r="AR393" s="766">
        <f>INDEX(Historical!$C$7:$C$1455,MATCH(B393,Historical!$B$7:$B$1455,0))*IF(AH393="n/a",1.03,IF(AH393&lt;0,1.01,IF(AH393&gt;10,1.1,(1+AH393/100))))</f>
        <v>0.42900000000000005</v>
      </c>
      <c r="AS393" s="1042">
        <f>IF($AI393="n/a",1.03*AR393,IF($AI393&lt;0,1.01*AR393,IF($AI393&gt;10,1.1*AR393,(1+$AI393/100)*AR393)))</f>
        <v>0.44187000000000004</v>
      </c>
      <c r="AT393" s="1042">
        <f>IF($AK393="n/a",1.03*AS393,IF($AK393&lt;0,1.01*AS393,IF($AK393&gt;10,1.1*AS393,(1+$AK393/100)*AS393)))</f>
        <v>0.45512610000000003</v>
      </c>
      <c r="AU393" s="1042">
        <f>IF($AK393="n/a",1.03*AT393,IF($AK393&lt;0,1.01*AT393,IF($AK393&gt;10,1.1*AT393,(1+$AK393/100)*AT393)))</f>
        <v>0.46877988300000006</v>
      </c>
      <c r="AV393" s="1042">
        <f>IF($AK393="n/a",1.03*AU393,IF($AK393&lt;0,1.01*AU393,IF($AK393&gt;10,1.1*AU393,(1+$AK393/100)*AU393)))</f>
        <v>0.48284327949000005</v>
      </c>
      <c r="AW393" s="766">
        <f>SUM(AR393:AV393)</f>
        <v>2.27761926249</v>
      </c>
      <c r="AX393" s="877">
        <f>AW393/I393*100</f>
        <v>5.960793673096048</v>
      </c>
      <c r="AY393" s="1212">
        <v>0.55000000000000004</v>
      </c>
      <c r="AZ393" s="1028">
        <v>2.81</v>
      </c>
      <c r="BA393" s="1028">
        <v>-24.34</v>
      </c>
      <c r="BB393" s="1028">
        <v>-9.3000000000000007</v>
      </c>
      <c r="BC393" s="1028">
        <v>-13.370000000000001</v>
      </c>
      <c r="BE393" s="721">
        <v>2013</v>
      </c>
      <c r="BF393" s="1057">
        <f>IF(BE393&gt;2008,0,IF(BE393&gt;2001,1,IF(BE393&gt;1990,2,IF(BE393&gt;1980,3,IF(BE393&gt;1973,4,IF(BE393&gt;1970,5,IF(BE393&gt;1960,6,IF(BE393&gt;1958,7,IF(BE393&gt;1953,8,9)))))))))</f>
        <v>0</v>
      </c>
    </row>
    <row r="394" spans="1:58" ht="11.25" customHeight="1" x14ac:dyDescent="0.2">
      <c r="A394" s="1027" t="s">
        <v>1327</v>
      </c>
      <c r="B394" s="1031" t="s">
        <v>1328</v>
      </c>
      <c r="C394" s="1181" t="s">
        <v>113</v>
      </c>
      <c r="D394" s="1181" t="s">
        <v>214</v>
      </c>
      <c r="E394" s="857">
        <v>7</v>
      </c>
      <c r="F394" s="1245">
        <v>604</v>
      </c>
      <c r="G394" s="1182" t="s">
        <v>107</v>
      </c>
      <c r="H394" s="1182" t="s">
        <v>107</v>
      </c>
      <c r="I394" s="1030">
        <v>65.47</v>
      </c>
      <c r="J394" s="766">
        <f>(M394/I394)*100</f>
        <v>1.8939972506491523</v>
      </c>
      <c r="K394" s="1033">
        <v>0.31</v>
      </c>
      <c r="L394" s="1043">
        <v>4</v>
      </c>
      <c r="M394" s="756">
        <f>K394*L394</f>
        <v>1.24</v>
      </c>
      <c r="N394" s="1026" t="s">
        <v>150</v>
      </c>
      <c r="O394" s="860">
        <v>0.30249999999999999</v>
      </c>
      <c r="P394" s="1016">
        <v>43251</v>
      </c>
      <c r="Q394" s="1016">
        <v>43266</v>
      </c>
      <c r="R394" s="756">
        <f>(K394-O394)/O394*100</f>
        <v>2.4793388429752086</v>
      </c>
      <c r="S394" s="824">
        <f>IF(INDEX(Historical!$D$7:$D$1455,MATCH(B394,Historical!$B$7:$B$1455,0))=0,"n/a",(INDEX(Historical!$C$7:$C$1455,MATCH(B394,Historical!$B$7:$B$1455,0))/INDEX(Historical!$D$7:$D$1455,MATCH(B394,Historical!$B$7:$B$1455,0))-1)*100)</f>
        <v>2.7777777777777679</v>
      </c>
      <c r="T394" s="824">
        <f>IF(INDEX(Historical!$F$7:$F$1455,MATCH(B394,Historical!$B$7:$B$1455,0))=0,"n/a",((INDEX(Historical!$C$7:$C$1455,MATCH(B394,Historical!$B$7:$B$1455,0))/INDEX(Historical!$F$7:$F$1455,MATCH(B394,Historical!$B$7:$B$1455,0)))^(1/3)-1)*100)</f>
        <v>3.8067370872965522</v>
      </c>
      <c r="U394" s="824">
        <f>IF(INDEX(Historical!$I$7:$I$1455,MATCH(B394,Historical!$B$7:$B$1455,0))=0,"n/a",((INDEX(Historical!$C$7:$C$1455,MATCH(B394,Historical!$B$7:$B$1455,0))/INDEX(Historical!$I$7:$I$1455,MATCH(B394,Historical!$B$7:$B$1455,0)))^(1/5)-1)*100)</f>
        <v>36.908059611042113</v>
      </c>
      <c r="V394" s="824" t="str">
        <f>IF(INDEX(Historical!$O$7:$O$1455,MATCH(B394,Historical!$B$7:$B$1455,0))=0,"n/a",((INDEX(Historical!$C$7:$C$1455,MATCH(B394,Historical!$B$7:$B$1455,0))/INDEX(Historical!$O$7:$O$1455,MATCH(B394,Historical!$B$7:$B$1455,0)))^(1/10)-1)*100)</f>
        <v>n/a</v>
      </c>
      <c r="W394" s="825" t="str">
        <f>IF(OR(U394&lt;=0,U394="n/a",V394&lt;=0,V394="n/a"),"n/a",U394/V394)</f>
        <v>n/a</v>
      </c>
      <c r="X394" s="826" t="str">
        <f>IF(OR(AJ394&lt;=0,AJ394="n/a",U394&lt;=0,U394="n/a"),"n/a",U394/AJ394)</f>
        <v>n/a</v>
      </c>
      <c r="Y394" s="770"/>
      <c r="Z394" s="766">
        <f>IF(OR(AC394&lt;0.01,AC394="n/a"),"n/a",M394/AC394*100)</f>
        <v>28.571428571428569</v>
      </c>
      <c r="AA394" s="1042">
        <f>IF(OR(AC394&lt;0.01,AC394="n/a"),"n/a",I394/AC394)</f>
        <v>15.085253456221198</v>
      </c>
      <c r="AB394" s="1043">
        <v>12</v>
      </c>
      <c r="AC394" s="1021">
        <v>4.34</v>
      </c>
      <c r="AD394" s="1021">
        <v>1.01</v>
      </c>
      <c r="AE394" s="1021">
        <v>0.35</v>
      </c>
      <c r="AF394" s="1021">
        <v>1.94</v>
      </c>
      <c r="AG394" s="1021">
        <v>5.8999999999999995</v>
      </c>
      <c r="AH394" s="1021">
        <v>101.69999999999999</v>
      </c>
      <c r="AI394" s="1021">
        <v>73.36</v>
      </c>
      <c r="AJ394" s="1021">
        <v>-2.1</v>
      </c>
      <c r="AK394" s="1021">
        <v>15</v>
      </c>
      <c r="AL394" s="1034">
        <v>1090</v>
      </c>
      <c r="AM394" s="1028">
        <v>1.7999999999999998</v>
      </c>
      <c r="AN394" s="1021">
        <v>0.53</v>
      </c>
      <c r="AO394" s="868">
        <f>IF(U394="n/a","n/a",IF(AA394&lt;0,"n/a",IF(AA394="n/a","n/a",J394+U394-AA394)))</f>
        <v>23.716803405470067</v>
      </c>
      <c r="AP394" s="869">
        <f>IF(U394="n/a","n/a",J394+U394)</f>
        <v>38.802056861691263</v>
      </c>
      <c r="AQ394" s="1044">
        <f>IF(OR(AC394&lt;0.01,AF394="n/a"),"n/a",(I394/SQRT(22.5*AC394*(I394/AF394))-1)*100)</f>
        <v>14.047537272001186</v>
      </c>
      <c r="AR394" s="766">
        <f>INDEX(Historical!$C$7:$C$1455,MATCH(B394,Historical!$B$7:$B$1455,0))*IF(AH394="n/a",1.03,IF(AH394&lt;0,1.01,IF(AH394&gt;10,1.1,(1+AH394/100))))</f>
        <v>1.3227500000000001</v>
      </c>
      <c r="AS394" s="1042">
        <f>IF($AI394="n/a",1.03*AR394,IF($AI394&lt;0,1.01*AR394,IF($AI394&gt;10,1.1*AR394,(1+$AI394/100)*AR394)))</f>
        <v>1.4550250000000002</v>
      </c>
      <c r="AT394" s="1042">
        <f>IF($AK394="n/a",1.03*AS394,IF($AK394&lt;0,1.01*AS394,IF($AK394&gt;10,1.1*AS394,(1+$AK394/100)*AS394)))</f>
        <v>1.6005275000000003</v>
      </c>
      <c r="AU394" s="1042">
        <f>IF($AK394="n/a",1.03*AT394,IF($AK394&lt;0,1.01*AT394,IF($AK394&gt;10,1.1*AT394,(1+$AK394/100)*AT394)))</f>
        <v>1.7605802500000005</v>
      </c>
      <c r="AV394" s="1042">
        <f>IF($AK394="n/a",1.03*AU394,IF($AK394&lt;0,1.01*AU394,IF($AK394&gt;10,1.1*AU394,(1+$AK394/100)*AU394)))</f>
        <v>1.9366382750000006</v>
      </c>
      <c r="AW394" s="766">
        <f>SUM(AR394:AV394)</f>
        <v>8.0755210250000005</v>
      </c>
      <c r="AX394" s="877">
        <f>AW394/I394*100</f>
        <v>12.334689208797924</v>
      </c>
      <c r="AY394" s="1212">
        <v>1.07</v>
      </c>
      <c r="AZ394" s="1028">
        <v>16.079999999999998</v>
      </c>
      <c r="BA394" s="1028">
        <v>-28.360000000000003</v>
      </c>
      <c r="BB394" s="1028">
        <v>3.9</v>
      </c>
      <c r="BC394" s="1028">
        <v>-1.7999999999999998</v>
      </c>
      <c r="BE394" s="721">
        <v>2012</v>
      </c>
      <c r="BF394" s="1057">
        <f>IF(BE394&gt;2008,0,IF(BE394&gt;2001,1,IF(BE394&gt;1990,2,IF(BE394&gt;1980,3,IF(BE394&gt;1973,4,IF(BE394&gt;1970,5,IF(BE394&gt;1960,6,IF(BE394&gt;1958,7,IF(BE394&gt;1953,8,9)))))))))</f>
        <v>0</v>
      </c>
    </row>
    <row r="395" spans="1:58" ht="11.25" customHeight="1" x14ac:dyDescent="0.2">
      <c r="A395" s="1027" t="s">
        <v>1329</v>
      </c>
      <c r="B395" s="1031" t="s">
        <v>1330</v>
      </c>
      <c r="C395" s="1181" t="s">
        <v>132</v>
      </c>
      <c r="D395" s="1181" t="s">
        <v>4424</v>
      </c>
      <c r="E395" s="857">
        <v>7</v>
      </c>
      <c r="F395" s="1245">
        <v>636</v>
      </c>
      <c r="G395" s="1103" t="s">
        <v>38</v>
      </c>
      <c r="H395" s="1103" t="s">
        <v>38</v>
      </c>
      <c r="I395" s="1030">
        <v>98.24</v>
      </c>
      <c r="J395" s="766">
        <f>(M395/I395)*100</f>
        <v>2.5651465798045603</v>
      </c>
      <c r="K395" s="1033">
        <v>0.63</v>
      </c>
      <c r="L395" s="1043">
        <v>4</v>
      </c>
      <c r="M395" s="756">
        <f>K395*L395</f>
        <v>2.52</v>
      </c>
      <c r="N395" s="1026" t="s">
        <v>524</v>
      </c>
      <c r="O395" s="860">
        <v>0.59</v>
      </c>
      <c r="P395" s="1016">
        <v>43406</v>
      </c>
      <c r="Q395" s="1016">
        <v>43434</v>
      </c>
      <c r="R395" s="756">
        <f>(K395-O395)/O395*100</f>
        <v>6.7796610169491593</v>
      </c>
      <c r="S395" s="824">
        <f>IF(INDEX(Historical!$D$7:$D$1455,MATCH(B395,Historical!$B$7:$B$1455,0))=0,"n/a",(INDEX(Historical!$C$7:$C$1455,MATCH(B395,Historical!$B$7:$B$1455,0))/INDEX(Historical!$D$7:$D$1455,MATCH(B395,Historical!$B$7:$B$1455,0))-1)*100)</f>
        <v>7.6923076923077094</v>
      </c>
      <c r="T395" s="824">
        <f>IF(INDEX(Historical!$F$7:$F$1455,MATCH(B395,Historical!$B$7:$B$1455,0))=0,"n/a",((INDEX(Historical!$C$7:$C$1455,MATCH(B395,Historical!$B$7:$B$1455,0))/INDEX(Historical!$F$7:$F$1455,MATCH(B395,Historical!$B$7:$B$1455,0)))^(1/3)-1)*100)</f>
        <v>8.3706762661827092</v>
      </c>
      <c r="U395" s="824">
        <f>IF(INDEX(Historical!$I$7:$I$1455,MATCH(B395,Historical!$B$7:$B$1455,0))=0,"n/a",((INDEX(Historical!$C$7:$C$1455,MATCH(B395,Historical!$B$7:$B$1455,0))/INDEX(Historical!$I$7:$I$1455,MATCH(B395,Historical!$B$7:$B$1455,0)))^(1/5)-1)*100)</f>
        <v>10.333016068581657</v>
      </c>
      <c r="V395" s="824">
        <f>IF(INDEX(Historical!$O$7:$O$1455,MATCH(B395,Historical!$B$7:$B$1455,0))=0,"n/a",((INDEX(Historical!$C$7:$C$1455,MATCH(B395,Historical!$B$7:$B$1455,0))/INDEX(Historical!$O$7:$O$1455,MATCH(B395,Historical!$B$7:$B$1455,0)))^(1/10)-1)*100)</f>
        <v>6.4404439393772384</v>
      </c>
      <c r="W395" s="825">
        <f>IF(OR(U395&lt;=0,U395="n/a",V395&lt;=0,V395="n/a"),"n/a",U395/V395)</f>
        <v>1.6043950022458875</v>
      </c>
      <c r="X395" s="826">
        <f>IF(OR(AJ395&lt;=0,AJ395="n/a",U395&lt;=0,U395="n/a"),"n/a",U395/AJ395)</f>
        <v>2.4602419210908706</v>
      </c>
      <c r="Y395" s="780"/>
      <c r="Z395" s="766">
        <f>IF(OR(AC395&lt;0.01,AC395="n/a"),"n/a",M395/AC395*100)</f>
        <v>52.71966527196652</v>
      </c>
      <c r="AA395" s="1042">
        <f>IF(OR(AC395&lt;0.01,AC395="n/a"),"n/a",I395/AC395)</f>
        <v>20.552301255230123</v>
      </c>
      <c r="AB395" s="1043">
        <v>12</v>
      </c>
      <c r="AC395" s="1021">
        <v>4.78</v>
      </c>
      <c r="AD395" s="1021">
        <v>7.91</v>
      </c>
      <c r="AE395" s="1021">
        <v>3.62</v>
      </c>
      <c r="AF395" s="1021">
        <v>2.09</v>
      </c>
      <c r="AG395" s="1021">
        <v>10.4</v>
      </c>
      <c r="AH395" s="1021">
        <v>7.9</v>
      </c>
      <c r="AI395" s="1021">
        <v>0.22</v>
      </c>
      <c r="AJ395" s="1021">
        <v>4.2</v>
      </c>
      <c r="AK395" s="1021">
        <v>2.6</v>
      </c>
      <c r="AL395" s="1034">
        <v>4940</v>
      </c>
      <c r="AM395" s="1028">
        <v>0.1</v>
      </c>
      <c r="AN395" s="1021">
        <v>0</v>
      </c>
      <c r="AO395" s="868">
        <f>IF(U395="n/a","n/a",IF(AA395&lt;0,"n/a",IF(AA395="n/a","n/a",J395+U395-AA395)))</f>
        <v>-7.6541386068439063</v>
      </c>
      <c r="AP395" s="869">
        <f>IF(U395="n/a","n/a",J395+U395)</f>
        <v>12.898162648386217</v>
      </c>
      <c r="AQ395" s="1044">
        <f>IF(OR(AC395&lt;0.01,AF395="n/a"),"n/a",(I395/SQRT(22.5*AC395*(I395/AF395))-1)*100)</f>
        <v>38.16947664763164</v>
      </c>
      <c r="AR395" s="766">
        <f>INDEX(Historical!$C$7:$C$1455,MATCH(B395,Historical!$B$7:$B$1455,0))*IF(AH395="n/a",1.03,IF(AH395&lt;0,1.01,IF(AH395&gt;10,1.1,(1+AH395/100))))</f>
        <v>2.41696</v>
      </c>
      <c r="AS395" s="1042">
        <f>IF($AI395="n/a",1.03*AR395,IF($AI395&lt;0,1.01*AR395,IF($AI395&gt;10,1.1*AR395,(1+$AI395/100)*AR395)))</f>
        <v>2.4222773119999998</v>
      </c>
      <c r="AT395" s="1042">
        <f>IF($AK395="n/a",1.03*AS395,IF($AK395&lt;0,1.01*AS395,IF($AK395&gt;10,1.1*AS395,(1+$AK395/100)*AS395)))</f>
        <v>2.485256522112</v>
      </c>
      <c r="AU395" s="1042">
        <f>IF($AK395="n/a",1.03*AT395,IF($AK395&lt;0,1.01*AT395,IF($AK395&gt;10,1.1*AT395,(1+$AK395/100)*AT395)))</f>
        <v>2.549873191686912</v>
      </c>
      <c r="AV395" s="1042">
        <f>IF($AK395="n/a",1.03*AU395,IF($AK395&lt;0,1.01*AU395,IF($AK395&gt;10,1.1*AU395,(1+$AK395/100)*AU395)))</f>
        <v>2.6161698946707719</v>
      </c>
      <c r="AW395" s="766">
        <f>SUM(AR395:AV395)</f>
        <v>12.490536920469683</v>
      </c>
      <c r="AX395" s="877">
        <f>AW395/I395*100</f>
        <v>12.71430875454976</v>
      </c>
      <c r="AY395" s="1212">
        <v>0.28999999999999998</v>
      </c>
      <c r="AZ395" s="1028">
        <v>23.43</v>
      </c>
      <c r="BA395" s="1028">
        <v>-3.58</v>
      </c>
      <c r="BB395" s="1028">
        <v>0.44</v>
      </c>
      <c r="BC395" s="1028">
        <v>6.01</v>
      </c>
      <c r="BE395" s="721">
        <v>2013</v>
      </c>
      <c r="BF395" s="1057">
        <f>IF(BE395&gt;2008,0,IF(BE395&gt;2001,1,IF(BE395&gt;1990,2,IF(BE395&gt;1980,3,IF(BE395&gt;1973,4,IF(BE395&gt;1970,5,IF(BE395&gt;1960,6,IF(BE395&gt;1958,7,IF(BE395&gt;1953,8,9)))))))))</f>
        <v>0</v>
      </c>
    </row>
    <row r="396" spans="1:58" ht="11.25" customHeight="1" x14ac:dyDescent="0.2">
      <c r="A396" s="1019" t="s">
        <v>1331</v>
      </c>
      <c r="B396" s="1031" t="s">
        <v>1332</v>
      </c>
      <c r="C396" s="1181" t="s">
        <v>113</v>
      </c>
      <c r="D396" s="1181" t="s">
        <v>214</v>
      </c>
      <c r="E396" s="857">
        <v>9</v>
      </c>
      <c r="F396" s="1245">
        <v>367</v>
      </c>
      <c r="G396" s="1182" t="s">
        <v>107</v>
      </c>
      <c r="H396" s="1182" t="s">
        <v>107</v>
      </c>
      <c r="I396" s="1030">
        <v>137.4</v>
      </c>
      <c r="J396" s="766">
        <f>(M396/I396)*100</f>
        <v>1.2518195050946141</v>
      </c>
      <c r="K396" s="1033">
        <v>0.43</v>
      </c>
      <c r="L396" s="1043">
        <v>4</v>
      </c>
      <c r="M396" s="756">
        <f>K396*L396</f>
        <v>1.72</v>
      </c>
      <c r="N396" s="1026" t="s">
        <v>211</v>
      </c>
      <c r="O396" s="860">
        <v>0.37</v>
      </c>
      <c r="P396" s="1016">
        <v>43234</v>
      </c>
      <c r="Q396" s="1016">
        <v>43251</v>
      </c>
      <c r="R396" s="756">
        <f>(K396-O396)/O396*100</f>
        <v>16.216216216216218</v>
      </c>
      <c r="S396" s="824">
        <f>IF(INDEX(Historical!$D$7:$D$1455,MATCH(B396,Historical!$B$7:$B$1455,0))=0,"n/a",(INDEX(Historical!$C$7:$C$1455,MATCH(B396,Historical!$B$7:$B$1455,0))/INDEX(Historical!$D$7:$D$1455,MATCH(B396,Historical!$B$7:$B$1455,0))-1)*100)</f>
        <v>8.2089552238805865</v>
      </c>
      <c r="T396" s="824">
        <f>IF(INDEX(Historical!$F$7:$F$1455,MATCH(B396,Historical!$B$7:$B$1455,0))=0,"n/a",((INDEX(Historical!$C$7:$C$1455,MATCH(B396,Historical!$B$7:$B$1455,0))/INDEX(Historical!$F$7:$F$1455,MATCH(B396,Historical!$B$7:$B$1455,0)))^(1/3)-1)*100)</f>
        <v>10.661038494124275</v>
      </c>
      <c r="U396" s="824">
        <f>IF(INDEX(Historical!$I$7:$I$1455,MATCH(B396,Historical!$B$7:$B$1455,0))=0,"n/a",((INDEX(Historical!$C$7:$C$1455,MATCH(B396,Historical!$B$7:$B$1455,0))/INDEX(Historical!$I$7:$I$1455,MATCH(B396,Historical!$B$7:$B$1455,0)))^(1/5)-1)*100)</f>
        <v>13.494667121219873</v>
      </c>
      <c r="V396" s="824">
        <f>IF(INDEX(Historical!$O$7:$O$1455,MATCH(B396,Historical!$B$7:$B$1455,0))=0,"n/a",((INDEX(Historical!$C$7:$C$1455,MATCH(B396,Historical!$B$7:$B$1455,0))/INDEX(Historical!$O$7:$O$1455,MATCH(B396,Historical!$B$7:$B$1455,0)))^(1/10)-1)*100)</f>
        <v>12.165944334118063</v>
      </c>
      <c r="W396" s="825">
        <f>IF(OR(U396&lt;=0,U396="n/a",V396&lt;=0,V396="n/a"),"n/a",U396/V396)</f>
        <v>1.1092165762566866</v>
      </c>
      <c r="X396" s="826">
        <f>IF(OR(AJ396&lt;=0,AJ396="n/a",U396&lt;=0,U396="n/a"),"n/a",U396/AJ396)</f>
        <v>0.23468986297773695</v>
      </c>
      <c r="Y396" s="780"/>
      <c r="Z396" s="766">
        <f>IF(OR(AC396&lt;0.01,AC396="n/a"),"n/a",M396/AC396*100)</f>
        <v>30.604982206405694</v>
      </c>
      <c r="AA396" s="1042">
        <f>IF(OR(AC396&lt;0.01,AC396="n/a"),"n/a",I396/AC396)</f>
        <v>24.448398576512457</v>
      </c>
      <c r="AB396" s="1043">
        <v>12</v>
      </c>
      <c r="AC396" s="1021">
        <v>5.62</v>
      </c>
      <c r="AD396" s="1021">
        <v>1.63</v>
      </c>
      <c r="AE396" s="1021">
        <v>4.3499999999999996</v>
      </c>
      <c r="AF396" s="1021">
        <v>5.1100000000000003</v>
      </c>
      <c r="AG396" s="1021">
        <v>20.399999999999999</v>
      </c>
      <c r="AH396" s="1021">
        <v>23.400000000000002</v>
      </c>
      <c r="AI396" s="1021">
        <v>7.7700000000000005</v>
      </c>
      <c r="AJ396" s="1021">
        <v>57.499999999999993</v>
      </c>
      <c r="AK396" s="1021">
        <v>15</v>
      </c>
      <c r="AL396" s="1034">
        <v>10670</v>
      </c>
      <c r="AM396" s="1028">
        <v>0.3</v>
      </c>
      <c r="AN396" s="1021">
        <v>0.41</v>
      </c>
      <c r="AO396" s="868">
        <f>IF(U396="n/a","n/a",IF(AA396&lt;0,"n/a",IF(AA396="n/a","n/a",J396+U396-AA396)))</f>
        <v>-9.7019119501979691</v>
      </c>
      <c r="AP396" s="869">
        <f>IF(U396="n/a","n/a",J396+U396)</f>
        <v>14.746486626314487</v>
      </c>
      <c r="AQ396" s="1044">
        <f>IF(OR(AC396&lt;0.01,AF396="n/a"),"n/a",(I396/SQRT(22.5*AC396*(I396/AF396))-1)*100)</f>
        <v>135.63749628611851</v>
      </c>
      <c r="AR396" s="766">
        <f>INDEX(Historical!$C$7:$C$1455,MATCH(B396,Historical!$B$7:$B$1455,0))*IF(AH396="n/a",1.03,IF(AH396&lt;0,1.01,IF(AH396&gt;10,1.1,(1+AH396/100))))</f>
        <v>1.595</v>
      </c>
      <c r="AS396" s="1042">
        <f>IF($AI396="n/a",1.03*AR396,IF($AI396&lt;0,1.01*AR396,IF($AI396&gt;10,1.1*AR396,(1+$AI396/100)*AR396)))</f>
        <v>1.7189315000000001</v>
      </c>
      <c r="AT396" s="1042">
        <f>IF($AK396="n/a",1.03*AS396,IF($AK396&lt;0,1.01*AS396,IF($AK396&gt;10,1.1*AS396,(1+$AK396/100)*AS396)))</f>
        <v>1.8908246500000001</v>
      </c>
      <c r="AU396" s="1042">
        <f>IF($AK396="n/a",1.03*AT396,IF($AK396&lt;0,1.01*AT396,IF($AK396&gt;10,1.1*AT396,(1+$AK396/100)*AT396)))</f>
        <v>2.0799071150000001</v>
      </c>
      <c r="AV396" s="1042">
        <f>IF($AK396="n/a",1.03*AU396,IF($AK396&lt;0,1.01*AU396,IF($AK396&gt;10,1.1*AU396,(1+$AK396/100)*AU396)))</f>
        <v>2.2878978265000005</v>
      </c>
      <c r="AW396" s="766">
        <f>SUM(AR396:AV396)</f>
        <v>9.5725610915000008</v>
      </c>
      <c r="AX396" s="877">
        <f>AW396/I396*100</f>
        <v>6.9669294697962156</v>
      </c>
      <c r="AY396" s="1212">
        <v>1.26</v>
      </c>
      <c r="AZ396" s="1028">
        <v>11.28</v>
      </c>
      <c r="BA396" s="1028">
        <v>-12.950000000000001</v>
      </c>
      <c r="BB396" s="1028">
        <v>-0.54999999999999993</v>
      </c>
      <c r="BC396" s="1028">
        <v>-3.3300000000000005</v>
      </c>
      <c r="BE396" s="721">
        <v>2010</v>
      </c>
      <c r="BF396" s="1057">
        <f>IF(BE396&gt;2008,0,IF(BE396&gt;2001,1,IF(BE396&gt;1990,2,IF(BE396&gt;1980,3,IF(BE396&gt;1973,4,IF(BE396&gt;1970,5,IF(BE396&gt;1960,6,IF(BE396&gt;1958,7,IF(BE396&gt;1953,8,9)))))))))</f>
        <v>0</v>
      </c>
    </row>
    <row r="397" spans="1:58" ht="11.25" customHeight="1" x14ac:dyDescent="0.2">
      <c r="A397" s="1019" t="s">
        <v>259</v>
      </c>
      <c r="B397" s="1031" t="s">
        <v>260</v>
      </c>
      <c r="C397" s="1181" t="s">
        <v>113</v>
      </c>
      <c r="D397" s="1181" t="s">
        <v>214</v>
      </c>
      <c r="E397" s="857">
        <v>44</v>
      </c>
      <c r="F397" s="1245">
        <v>55</v>
      </c>
      <c r="G397" s="1118" t="s">
        <v>38</v>
      </c>
      <c r="H397" s="1118" t="s">
        <v>38</v>
      </c>
      <c r="I397" s="1021">
        <v>139.05000000000001</v>
      </c>
      <c r="J397" s="766">
        <f>(M397/I397)*100</f>
        <v>2.8766630708378278</v>
      </c>
      <c r="K397" s="1033">
        <v>1</v>
      </c>
      <c r="L397" s="1043">
        <v>4</v>
      </c>
      <c r="M397" s="756">
        <f>K397*L397</f>
        <v>4</v>
      </c>
      <c r="N397" s="1026" t="s">
        <v>128</v>
      </c>
      <c r="O397" s="860">
        <v>0.78</v>
      </c>
      <c r="P397" s="1016">
        <v>43370</v>
      </c>
      <c r="Q397" s="1016">
        <v>43382</v>
      </c>
      <c r="R397" s="756">
        <f>(K397-O397)/O397*100</f>
        <v>28.205128205128201</v>
      </c>
      <c r="S397" s="824">
        <f>IF(INDEX(Historical!$D$7:$D$1455,MATCH(B397,Historical!$B$7:$B$1455,0))=0,"n/a",(INDEX(Historical!$C$7:$C$1455,MATCH(B397,Historical!$B$7:$B$1455,0))/INDEX(Historical!$D$7:$D$1455,MATCH(B397,Historical!$B$7:$B$1455,0))-1)*100)</f>
        <v>18.695652173913068</v>
      </c>
      <c r="T397" s="824">
        <f>IF(INDEX(Historical!$F$7:$F$1455,MATCH(B397,Historical!$B$7:$B$1455,0))=0,"n/a",((INDEX(Historical!$C$7:$C$1455,MATCH(B397,Historical!$B$7:$B$1455,0))/INDEX(Historical!$F$7:$F$1455,MATCH(B397,Historical!$B$7:$B$1455,0)))^(1/3)-1)*100)</f>
        <v>16.088465859771574</v>
      </c>
      <c r="U397" s="824">
        <f>IF(INDEX(Historical!$I$7:$I$1455,MATCH(B397,Historical!$B$7:$B$1455,0))=0,"n/a",((INDEX(Historical!$C$7:$C$1455,MATCH(B397,Historical!$B$7:$B$1455,0))/INDEX(Historical!$I$7:$I$1455,MATCH(B397,Historical!$B$7:$B$1455,0)))^(1/5)-1)*100)</f>
        <v>13.334454402894114</v>
      </c>
      <c r="V397" s="824">
        <f>IF(INDEX(Historical!$O$7:$O$1455,MATCH(B397,Historical!$B$7:$B$1455,0))=0,"n/a",((INDEX(Historical!$C$7:$C$1455,MATCH(B397,Historical!$B$7:$B$1455,0))/INDEX(Historical!$O$7:$O$1455,MATCH(B397,Historical!$B$7:$B$1455,0)))^(1/10)-1)*100)</f>
        <v>11.612317403390438</v>
      </c>
      <c r="W397" s="825">
        <f>IF(OR(U397&lt;=0,U397="n/a",V397&lt;=0,V397="n/a"),"n/a",U397/V397)</f>
        <v>1.1483026117595498</v>
      </c>
      <c r="X397" s="826">
        <f>IF(OR(AJ397&lt;=0,AJ397="n/a",U397&lt;=0,U397="n/a"),"n/a",U397/AJ397)</f>
        <v>1.7779272537192152</v>
      </c>
      <c r="Y397" s="774"/>
      <c r="Z397" s="766">
        <f>IF(OR(AC397&lt;0.01,AC397="n/a"),"n/a",M397/AC397*100)</f>
        <v>53.547523427041497</v>
      </c>
      <c r="AA397" s="1042">
        <f>IF(OR(AC397&lt;0.01,AC397="n/a"),"n/a",I397/AC397)</f>
        <v>18.614457831325304</v>
      </c>
      <c r="AB397" s="1043">
        <v>12</v>
      </c>
      <c r="AC397" s="1021">
        <v>7.47</v>
      </c>
      <c r="AD397" s="1021">
        <v>1.58</v>
      </c>
      <c r="AE397" s="1021">
        <v>3.11</v>
      </c>
      <c r="AF397" s="1021">
        <v>13.08</v>
      </c>
      <c r="AG397" s="1021">
        <v>46.800000000000004</v>
      </c>
      <c r="AH397" s="1021">
        <v>18.7</v>
      </c>
      <c r="AI397" s="1021">
        <v>6.75</v>
      </c>
      <c r="AJ397" s="1021">
        <v>7.5</v>
      </c>
      <c r="AK397" s="1021">
        <v>11.76</v>
      </c>
      <c r="AL397" s="1034">
        <v>46080</v>
      </c>
      <c r="AM397" s="1028">
        <v>0.1</v>
      </c>
      <c r="AN397" s="1021">
        <v>2.09</v>
      </c>
      <c r="AO397" s="868">
        <f>IF(U397="n/a","n/a",IF(AA397&lt;0,"n/a",IF(AA397="n/a","n/a",J397+U397-AA397)))</f>
        <v>-2.4033403575933612</v>
      </c>
      <c r="AP397" s="869">
        <f>IF(U397="n/a","n/a",J397+U397)</f>
        <v>16.211117473731942</v>
      </c>
      <c r="AQ397" s="1044">
        <f>IF(OR(AC397&lt;0.01,AF397="n/a"),"n/a",(I397/SQRT(22.5*AC397*(I397/AF397))-1)*100)</f>
        <v>228.9559973503616</v>
      </c>
      <c r="AR397" s="766">
        <f>INDEX(Historical!$C$7:$C$1455,MATCH(B397,Historical!$B$7:$B$1455,0))*IF(AH397="n/a",1.03,IF(AH397&lt;0,1.01,IF(AH397&gt;10,1.1,(1+AH397/100))))</f>
        <v>3.0030000000000006</v>
      </c>
      <c r="AS397" s="1042">
        <f>IF($AI397="n/a",1.03*AR397,IF($AI397&lt;0,1.01*AR397,IF($AI397&gt;10,1.1*AR397,(1+$AI397/100)*AR397)))</f>
        <v>3.2057025000000001</v>
      </c>
      <c r="AT397" s="1042">
        <f>IF($AK397="n/a",1.03*AS397,IF($AK397&lt;0,1.01*AS397,IF($AK397&gt;10,1.1*AS397,(1+$AK397/100)*AS397)))</f>
        <v>3.5262727500000004</v>
      </c>
      <c r="AU397" s="1042">
        <f>IF($AK397="n/a",1.03*AT397,IF($AK397&lt;0,1.01*AT397,IF($AK397&gt;10,1.1*AT397,(1+$AK397/100)*AT397)))</f>
        <v>3.878900025000001</v>
      </c>
      <c r="AV397" s="1042">
        <f>IF($AK397="n/a",1.03*AU397,IF($AK397&lt;0,1.01*AU397,IF($AK397&gt;10,1.1*AU397,(1+$AK397/100)*AU397)))</f>
        <v>4.2667900275000017</v>
      </c>
      <c r="AW397" s="766">
        <f>SUM(AR397:AV397)</f>
        <v>17.880665302500002</v>
      </c>
      <c r="AX397" s="877">
        <f>AW397/I397*100</f>
        <v>12.859162389428263</v>
      </c>
      <c r="AY397" s="1212">
        <v>1.23</v>
      </c>
      <c r="AZ397" s="1028">
        <v>16.48</v>
      </c>
      <c r="BA397" s="1028">
        <v>-22.35</v>
      </c>
      <c r="BB397" s="1028">
        <v>3.35</v>
      </c>
      <c r="BC397" s="1028">
        <v>-4</v>
      </c>
      <c r="BE397" s="721">
        <v>1975</v>
      </c>
      <c r="BF397" s="1057">
        <f>IF(BE397&gt;2008,0,IF(BE397&gt;2001,1,IF(BE397&gt;1990,2,IF(BE397&gt;1980,3,IF(BE397&gt;1973,4,IF(BE397&gt;1970,5,IF(BE397&gt;1960,6,IF(BE397&gt;1958,7,IF(BE397&gt;1953,8,9)))))))))</f>
        <v>4</v>
      </c>
    </row>
    <row r="398" spans="1:58" ht="11.25" customHeight="1" x14ac:dyDescent="0.2">
      <c r="A398" s="827" t="s">
        <v>3888</v>
      </c>
      <c r="B398" s="925" t="s">
        <v>3889</v>
      </c>
      <c r="C398" s="1181" t="s">
        <v>109</v>
      </c>
      <c r="D398" s="1181" t="s">
        <v>119</v>
      </c>
      <c r="E398" s="857">
        <v>5</v>
      </c>
      <c r="F398" s="1245">
        <v>817</v>
      </c>
      <c r="G398" s="1209" t="s">
        <v>107</v>
      </c>
      <c r="H398" s="1209" t="s">
        <v>107</v>
      </c>
      <c r="I398" s="1039">
        <v>38.49</v>
      </c>
      <c r="J398" s="766">
        <f>(M398/I398)*100</f>
        <v>0.77942322681215892</v>
      </c>
      <c r="K398" s="1019">
        <v>0.15</v>
      </c>
      <c r="L398" s="1245">
        <v>2</v>
      </c>
      <c r="M398" s="756">
        <f>K398*L398</f>
        <v>0.3</v>
      </c>
      <c r="N398" s="1245" t="s">
        <v>4261</v>
      </c>
      <c r="O398" s="696">
        <v>0.1</v>
      </c>
      <c r="P398" s="745">
        <v>43245</v>
      </c>
      <c r="Q398" s="745">
        <v>43269</v>
      </c>
      <c r="R398" s="756">
        <f>(K398-O398)/O398*100</f>
        <v>49.999999999999986</v>
      </c>
      <c r="S398" s="824">
        <f>IF(INDEX(Historical!$D$7:$D$1455,MATCH(B398,Historical!$B$7:$B$1455,0))=0,"n/a",(INDEX(Historical!$C$7:$C$1455,MATCH(B398,Historical!$B$7:$B$1455,0))/INDEX(Historical!$D$7:$D$1455,MATCH(B398,Historical!$B$7:$B$1455,0))-1)*100)</f>
        <v>6.6666666666666652</v>
      </c>
      <c r="T398" s="824">
        <f>IF(INDEX(Historical!$F$7:$F$1455,MATCH(B398,Historical!$B$7:$B$1455,0))=0,"n/a",((INDEX(Historical!$C$7:$C$1455,MATCH(B398,Historical!$B$7:$B$1455,0))/INDEX(Historical!$F$7:$F$1455,MATCH(B398,Historical!$B$7:$B$1455,0)))^(1/3)-1)*100)</f>
        <v>31.726751201669899</v>
      </c>
      <c r="U398" s="824">
        <f>IF(INDEX(Historical!$I$7:$I$1455,MATCH(B398,Historical!$B$7:$B$1455,0))=0,"n/a",((INDEX(Historical!$C$7:$C$1455,MATCH(B398,Historical!$B$7:$B$1455,0))/INDEX(Historical!$I$7:$I$1455,MATCH(B398,Historical!$B$7:$B$1455,0)))^(1/5)-1)*100)</f>
        <v>10.98883056567086</v>
      </c>
      <c r="V398" s="824">
        <f>IF(INDEX(Historical!$O$7:$O$1455,MATCH(B398,Historical!$B$7:$B$1455,0))=0,"n/a",((INDEX(Historical!$C$7:$C$1455,MATCH(B398,Historical!$B$7:$B$1455,0))/INDEX(Historical!$O$7:$O$1455,MATCH(B398,Historical!$B$7:$B$1455,0)))^(1/10)-1)*100)</f>
        <v>12.334976252295826</v>
      </c>
      <c r="W398" s="825">
        <f>IF(OR(U398&lt;=0,U398="n/a",V398&lt;=0,V398="n/a"),"n/a",U398/V398)</f>
        <v>0.89086758992548387</v>
      </c>
      <c r="X398" s="826">
        <f>IF(OR(AJ398&lt;=0,AJ398="n/a",U398&lt;=0,U398="n/a"),"n/a",U398/AJ398)</f>
        <v>0.45408390767234957</v>
      </c>
      <c r="Y398" s="767"/>
      <c r="Z398" s="766">
        <f>IF(OR(AC398&lt;0.01,AC398="n/a"),"n/a",M398/AC398*100)</f>
        <v>8.9820359281437128</v>
      </c>
      <c r="AA398" s="1042">
        <f>IF(OR(AC398&lt;0.01,AC398="n/a"),"n/a",I398/AC398)</f>
        <v>11.523952095808385</v>
      </c>
      <c r="AB398" s="1043">
        <v>12</v>
      </c>
      <c r="AC398" s="1038">
        <v>3.34</v>
      </c>
      <c r="AD398" s="1038" t="s">
        <v>138</v>
      </c>
      <c r="AE398" s="1021">
        <v>1.67</v>
      </c>
      <c r="AF398" s="1021">
        <v>1.29</v>
      </c>
      <c r="AG398" s="1021">
        <v>9.5</v>
      </c>
      <c r="AH398" s="1021">
        <v>153.29999999999998</v>
      </c>
      <c r="AI398" s="1021" t="s">
        <v>138</v>
      </c>
      <c r="AJ398" s="804">
        <v>24.2</v>
      </c>
      <c r="AK398" s="804" t="s">
        <v>138</v>
      </c>
      <c r="AL398" s="1038">
        <v>578.12</v>
      </c>
      <c r="AM398" s="1038">
        <v>1.2</v>
      </c>
      <c r="AN398" s="1038">
        <v>0</v>
      </c>
      <c r="AO398" s="868">
        <f>IF(U398="n/a","n/a",IF(AA398&lt;0,"n/a",IF(AA398="n/a","n/a",J398+U398-AA398)))</f>
        <v>0.24430169667463453</v>
      </c>
      <c r="AP398" s="869">
        <f>IF(U398="n/a","n/a",J398+U398)</f>
        <v>11.768253792483019</v>
      </c>
      <c r="AQ398" s="1044">
        <f>IF(OR(AC398&lt;0.01,AF398="n/a"),"n/a",(I398/SQRT(22.5*AC398*(I398/AF398))-1)*100)</f>
        <v>-18.716140173688387</v>
      </c>
      <c r="AR398" s="766">
        <f>INDEX(Historical!$C$7:$C$1455,MATCH(B398,Historical!$B$7:$B$1455,0))*IF(AH398="n/a",1.03,IF(AH398&lt;0,1.01,IF(AH398&gt;10,1.1,(1+AH398/100))))</f>
        <v>0.17600000000000002</v>
      </c>
      <c r="AS398" s="1042">
        <f>IF($AI398="n/a",1.03*AR398,IF($AI398&lt;0,1.01*AR398,IF($AI398&gt;10,1.1*AR398,(1+$AI398/100)*AR398)))</f>
        <v>0.18128000000000002</v>
      </c>
      <c r="AT398" s="1042">
        <f>IF($AK398="n/a",1.03*AS398,IF($AK398&lt;0,1.01*AS398,IF($AK398&gt;10,1.1*AS398,(1+$AK398/100)*AS398)))</f>
        <v>0.18671840000000003</v>
      </c>
      <c r="AU398" s="1042">
        <f>IF($AK398="n/a",1.03*AT398,IF($AK398&lt;0,1.01*AT398,IF($AK398&gt;10,1.1*AT398,(1+$AK398/100)*AT398)))</f>
        <v>0.19231995200000004</v>
      </c>
      <c r="AV398" s="1042">
        <f>IF($AK398="n/a",1.03*AU398,IF($AK398&lt;0,1.01*AU398,IF($AK398&gt;10,1.1*AU398,(1+$AK398/100)*AU398)))</f>
        <v>0.19808955056000005</v>
      </c>
      <c r="AW398" s="766">
        <f>SUM(AR398:AV398)</f>
        <v>0.93440790256000028</v>
      </c>
      <c r="AX398" s="877">
        <f>AW398/I398*100</f>
        <v>2.4276640752403229</v>
      </c>
      <c r="AY398" s="853">
        <v>0.11</v>
      </c>
      <c r="AZ398" s="1021">
        <v>44.97</v>
      </c>
      <c r="BA398" s="1021">
        <v>-5.34</v>
      </c>
      <c r="BB398" s="1021">
        <v>5.4899999999999993</v>
      </c>
      <c r="BC398" s="1021">
        <v>9.1300000000000008</v>
      </c>
      <c r="BE398" s="721">
        <v>2014</v>
      </c>
      <c r="BF398" s="1057">
        <f>IF(BE398&gt;2008,0,IF(BE398&gt;2001,1,IF(BE398&gt;1990,2,IF(BE398&gt;1980,3,IF(BE398&gt;1973,4,IF(BE398&gt;1970,5,IF(BE398&gt;1960,6,IF(BE398&gt;1958,7,IF(BE398&gt;1953,8,9)))))))))</f>
        <v>0</v>
      </c>
    </row>
    <row r="399" spans="1:58" ht="11.25" customHeight="1" x14ac:dyDescent="0.2">
      <c r="A399" s="1027" t="s">
        <v>1333</v>
      </c>
      <c r="B399" s="1031" t="s">
        <v>1334</v>
      </c>
      <c r="C399" s="1181" t="s">
        <v>109</v>
      </c>
      <c r="D399" s="1181" t="s">
        <v>4434</v>
      </c>
      <c r="E399" s="857">
        <v>8</v>
      </c>
      <c r="F399" s="1245">
        <v>467</v>
      </c>
      <c r="G399" s="1118" t="s">
        <v>38</v>
      </c>
      <c r="H399" s="1118" t="s">
        <v>38</v>
      </c>
      <c r="I399" s="1030">
        <v>80.37</v>
      </c>
      <c r="J399" s="766">
        <f>(M399/I399)*100</f>
        <v>1.8912529550827424</v>
      </c>
      <c r="K399" s="1033">
        <v>0.38</v>
      </c>
      <c r="L399" s="1043">
        <v>4</v>
      </c>
      <c r="M399" s="756">
        <f>K399*L399</f>
        <v>1.52</v>
      </c>
      <c r="N399" s="1026" t="s">
        <v>592</v>
      </c>
      <c r="O399" s="860">
        <v>0.32</v>
      </c>
      <c r="P399" s="1016">
        <v>43182</v>
      </c>
      <c r="Q399" s="1016">
        <v>43196</v>
      </c>
      <c r="R399" s="756">
        <f>(K399-O399)/O399*100</f>
        <v>18.75</v>
      </c>
      <c r="S399" s="824">
        <f>IF(INDEX(Historical!$D$7:$D$1455,MATCH(B399,Historical!$B$7:$B$1455,0))=0,"n/a",(INDEX(Historical!$C$7:$C$1455,MATCH(B399,Historical!$B$7:$B$1455,0))/INDEX(Historical!$D$7:$D$1455,MATCH(B399,Historical!$B$7:$B$1455,0))-1)*100)</f>
        <v>10.619469026548689</v>
      </c>
      <c r="T399" s="824">
        <f>IF(INDEX(Historical!$F$7:$F$1455,MATCH(B399,Historical!$B$7:$B$1455,0))=0,"n/a",((INDEX(Historical!$C$7:$C$1455,MATCH(B399,Historical!$B$7:$B$1455,0))/INDEX(Historical!$F$7:$F$1455,MATCH(B399,Historical!$B$7:$B$1455,0)))^(1/3)-1)*100)</f>
        <v>9.9665803171091305</v>
      </c>
      <c r="U399" s="824">
        <f>IF(INDEX(Historical!$I$7:$I$1455,MATCH(B399,Historical!$B$7:$B$1455,0))=0,"n/a",((INDEX(Historical!$C$7:$C$1455,MATCH(B399,Historical!$B$7:$B$1455,0))/INDEX(Historical!$I$7:$I$1455,MATCH(B399,Historical!$B$7:$B$1455,0)))^(1/5)-1)*100)</f>
        <v>8.7975791805680714</v>
      </c>
      <c r="V399" s="824">
        <f>IF(INDEX(Historical!$O$7:$O$1455,MATCH(B399,Historical!$B$7:$B$1455,0))=0,"n/a",((INDEX(Historical!$C$7:$C$1455,MATCH(B399,Historical!$B$7:$B$1455,0))/INDEX(Historical!$O$7:$O$1455,MATCH(B399,Historical!$B$7:$B$1455,0)))^(1/10)-1)*100)</f>
        <v>6.4347687802806641</v>
      </c>
      <c r="W399" s="825">
        <f>IF(OR(U399&lt;=0,U399="n/a",V399&lt;=0,V399="n/a"),"n/a",U399/V399)</f>
        <v>1.36719429725715</v>
      </c>
      <c r="X399" s="826">
        <f>IF(OR(AJ399&lt;=0,AJ399="n/a",U399&lt;=0,U399="n/a"),"n/a",U399/AJ399)</f>
        <v>0.82220366173533388</v>
      </c>
      <c r="Y399" s="769"/>
      <c r="Z399" s="766">
        <f>IF(OR(AC399&lt;0.01,AC399="n/a"),"n/a",M399/AC399*100)</f>
        <v>36.19047619047619</v>
      </c>
      <c r="AA399" s="1042">
        <f>IF(OR(AC399&lt;0.01,AC399="n/a"),"n/a",I399/AC399)</f>
        <v>19.135714285714286</v>
      </c>
      <c r="AB399" s="1043">
        <v>12</v>
      </c>
      <c r="AC399" s="1021">
        <v>4.2</v>
      </c>
      <c r="AD399" s="1021">
        <v>2.39</v>
      </c>
      <c r="AE399" s="1021">
        <v>7.27</v>
      </c>
      <c r="AF399" s="1021">
        <v>2.2200000000000002</v>
      </c>
      <c r="AG399" s="1021">
        <v>11.700000000000001</v>
      </c>
      <c r="AH399" s="1021">
        <v>12.4</v>
      </c>
      <c r="AI399" s="1021">
        <v>23.21</v>
      </c>
      <c r="AJ399" s="1021">
        <v>10.7</v>
      </c>
      <c r="AK399" s="1021">
        <v>8</v>
      </c>
      <c r="AL399" s="1034">
        <v>2240</v>
      </c>
      <c r="AM399" s="1028">
        <v>1.0999999999999999</v>
      </c>
      <c r="AN399" s="1021">
        <v>0.11</v>
      </c>
      <c r="AO399" s="868">
        <f>IF(U399="n/a","n/a",IF(AA399&lt;0,"n/a",IF(AA399="n/a","n/a",J399+U399-AA399)))</f>
        <v>-8.4468821500634732</v>
      </c>
      <c r="AP399" s="869">
        <f>IF(U399="n/a","n/a",J399+U399)</f>
        <v>10.688832135650813</v>
      </c>
      <c r="AQ399" s="1044">
        <f>IF(OR(AC399&lt;0.01,AF399="n/a"),"n/a",(I399/SQRT(22.5*AC399*(I399/AF399))-1)*100)</f>
        <v>37.406591648914109</v>
      </c>
      <c r="AR399" s="766">
        <f>INDEX(Historical!$C$7:$C$1455,MATCH(B399,Historical!$B$7:$B$1455,0))*IF(AH399="n/a",1.03,IF(AH399&lt;0,1.01,IF(AH399&gt;10,1.1,(1+AH399/100))))</f>
        <v>1.375</v>
      </c>
      <c r="AS399" s="1042">
        <f>IF($AI399="n/a",1.03*AR399,IF($AI399&lt;0,1.01*AR399,IF($AI399&gt;10,1.1*AR399,(1+$AI399/100)*AR399)))</f>
        <v>1.5125000000000002</v>
      </c>
      <c r="AT399" s="1042">
        <f>IF($AK399="n/a",1.03*AS399,IF($AK399&lt;0,1.01*AS399,IF($AK399&gt;10,1.1*AS399,(1+$AK399/100)*AS399)))</f>
        <v>1.6335000000000004</v>
      </c>
      <c r="AU399" s="1042">
        <f>IF($AK399="n/a",1.03*AT399,IF($AK399&lt;0,1.01*AT399,IF($AK399&gt;10,1.1*AT399,(1+$AK399/100)*AT399)))</f>
        <v>1.7641800000000005</v>
      </c>
      <c r="AV399" s="1042">
        <f>IF($AK399="n/a",1.03*AU399,IF($AK399&lt;0,1.01*AU399,IF($AK399&gt;10,1.1*AU399,(1+$AK399/100)*AU399)))</f>
        <v>1.9053144000000006</v>
      </c>
      <c r="AW399" s="766">
        <f>SUM(AR399:AV399)</f>
        <v>8.1904944000000022</v>
      </c>
      <c r="AX399" s="877">
        <f>AW399/I399*100</f>
        <v>10.19098469578201</v>
      </c>
      <c r="AY399" s="1212">
        <v>0.96</v>
      </c>
      <c r="AZ399" s="1028">
        <v>20.13</v>
      </c>
      <c r="BA399" s="1028">
        <v>-15.4</v>
      </c>
      <c r="BB399" s="1028">
        <v>-0.33</v>
      </c>
      <c r="BC399" s="1028">
        <v>0.52</v>
      </c>
      <c r="BE399" s="721">
        <v>2011</v>
      </c>
      <c r="BF399" s="1057">
        <f>IF(BE399&gt;2008,0,IF(BE399&gt;2001,1,IF(BE399&gt;1990,2,IF(BE399&gt;1980,3,IF(BE399&gt;1973,4,IF(BE399&gt;1970,5,IF(BE399&gt;1960,6,IF(BE399&gt;1958,7,IF(BE399&gt;1953,8,9)))))))))</f>
        <v>0</v>
      </c>
    </row>
    <row r="400" spans="1:58" ht="11.25" customHeight="1" x14ac:dyDescent="0.2">
      <c r="A400" s="1027" t="s">
        <v>3890</v>
      </c>
      <c r="B400" s="1031" t="s">
        <v>3891</v>
      </c>
      <c r="C400" s="1181" t="s">
        <v>109</v>
      </c>
      <c r="D400" s="1181" t="s">
        <v>4434</v>
      </c>
      <c r="E400" s="857">
        <v>5</v>
      </c>
      <c r="F400" s="1245">
        <v>779</v>
      </c>
      <c r="G400" s="1088" t="s">
        <v>116</v>
      </c>
      <c r="H400" s="1088" t="s">
        <v>116</v>
      </c>
      <c r="I400" s="1030">
        <v>22.98</v>
      </c>
      <c r="J400" s="766">
        <f>(M400/I400)*100</f>
        <v>2.610966057441253</v>
      </c>
      <c r="K400" s="1033">
        <v>0.15</v>
      </c>
      <c r="L400" s="1043">
        <v>4</v>
      </c>
      <c r="M400" s="756">
        <f>K400*L400</f>
        <v>0.6</v>
      </c>
      <c r="N400" s="1026" t="s">
        <v>108</v>
      </c>
      <c r="O400" s="860">
        <v>0.12</v>
      </c>
      <c r="P400" s="1016">
        <v>43137</v>
      </c>
      <c r="Q400" s="1016">
        <v>43146</v>
      </c>
      <c r="R400" s="756">
        <f>(K400-O400)/O400*100</f>
        <v>25</v>
      </c>
      <c r="S400" s="824">
        <f>IF(INDEX(Historical!$D$7:$D$1455,MATCH(B400,Historical!$B$7:$B$1455,0))=0,"n/a",(INDEX(Historical!$C$7:$C$1455,MATCH(B400,Historical!$B$7:$B$1455,0))/INDEX(Historical!$D$7:$D$1455,MATCH(B400,Historical!$B$7:$B$1455,0))-1)*100)</f>
        <v>23.529411764705866</v>
      </c>
      <c r="T400" s="824">
        <f>IF(INDEX(Historical!$F$7:$F$1455,MATCH(B400,Historical!$B$7:$B$1455,0))=0,"n/a",((INDEX(Historical!$C$7:$C$1455,MATCH(B400,Historical!$B$7:$B$1455,0))/INDEX(Historical!$F$7:$F$1455,MATCH(B400,Historical!$B$7:$B$1455,0)))^(1/3)-1)*100)</f>
        <v>32.63524026321307</v>
      </c>
      <c r="U400" s="824" t="str">
        <f>IF(INDEX(Historical!$I$7:$I$1455,MATCH(B400,Historical!$B$7:$B$1455,0))=0,"n/a",((INDEX(Historical!$C$7:$C$1455,MATCH(B400,Historical!$B$7:$B$1455,0))/INDEX(Historical!$I$7:$I$1455,MATCH(B400,Historical!$B$7:$B$1455,0)))^(1/5)-1)*100)</f>
        <v>n/a</v>
      </c>
      <c r="V400" s="824">
        <f>IF(INDEX(Historical!$O$7:$O$1455,MATCH(B400,Historical!$B$7:$B$1455,0))=0,"n/a",((INDEX(Historical!$C$7:$C$1455,MATCH(B400,Historical!$B$7:$B$1455,0))/INDEX(Historical!$O$7:$O$1455,MATCH(B400,Historical!$B$7:$B$1455,0)))^(1/10)-1)*100)</f>
        <v>-6.5848920939388318</v>
      </c>
      <c r="W400" s="825" t="str">
        <f>IF(OR(U400&lt;=0,U400="n/a",V400&lt;=0,V400="n/a"),"n/a",U400/V400)</f>
        <v>n/a</v>
      </c>
      <c r="X400" s="826" t="str">
        <f>IF(OR(AJ400&lt;=0,AJ400="n/a",U400&lt;=0,U400="n/a"),"n/a",U400/AJ400)</f>
        <v>n/a</v>
      </c>
      <c r="Y400" s="1032"/>
      <c r="Z400" s="766">
        <f>IF(OR(AC400&lt;0.01,AC400="n/a"),"n/a",M400/AC400*100)</f>
        <v>36.809815950920246</v>
      </c>
      <c r="AA400" s="1042">
        <f>IF(OR(AC400&lt;0.01,AC400="n/a"),"n/a",I400/AC400)</f>
        <v>14.098159509202455</v>
      </c>
      <c r="AB400" s="1043">
        <v>12</v>
      </c>
      <c r="AC400" s="1021">
        <v>1.63</v>
      </c>
      <c r="AD400" s="1021">
        <v>1.76</v>
      </c>
      <c r="AE400" s="1021">
        <v>4.58</v>
      </c>
      <c r="AF400" s="1021">
        <v>1.61</v>
      </c>
      <c r="AG400" s="1021">
        <v>10.4</v>
      </c>
      <c r="AH400" s="1021">
        <v>16.7</v>
      </c>
      <c r="AI400" s="1021">
        <v>13.26</v>
      </c>
      <c r="AJ400" s="1021">
        <v>8.9</v>
      </c>
      <c r="AK400" s="1021">
        <v>8</v>
      </c>
      <c r="AL400" s="1034">
        <v>551.52</v>
      </c>
      <c r="AM400" s="1028">
        <v>1.0999999999999999</v>
      </c>
      <c r="AN400" s="1021">
        <v>0.35</v>
      </c>
      <c r="AO400" s="868" t="str">
        <f>IF(U400="n/a","n/a",IF(AA400&lt;0,"n/a",IF(AA400="n/a","n/a",J400+U400-AA400)))</f>
        <v>n/a</v>
      </c>
      <c r="AP400" s="869" t="str">
        <f>IF(U400="n/a","n/a",J400+U400)</f>
        <v>n/a</v>
      </c>
      <c r="AQ400" s="1044">
        <f>IF(OR(AC400&lt;0.01,AF400="n/a"),"n/a",(I400/SQRT(22.5*AC400*(I400/AF400))-1)*100)</f>
        <v>0.43911767791571243</v>
      </c>
      <c r="AR400" s="766">
        <f>INDEX(Historical!$C$7:$C$1455,MATCH(B400,Historical!$B$7:$B$1455,0))*IF(AH400="n/a",1.03,IF(AH400&lt;0,1.01,IF(AH400&gt;10,1.1,(1+AH400/100))))</f>
        <v>0.46200000000000002</v>
      </c>
      <c r="AS400" s="1042">
        <f>IF($AI400="n/a",1.03*AR400,IF($AI400&lt;0,1.01*AR400,IF($AI400&gt;10,1.1*AR400,(1+$AI400/100)*AR400)))</f>
        <v>0.5082000000000001</v>
      </c>
      <c r="AT400" s="1042">
        <f>IF($AK400="n/a",1.03*AS400,IF($AK400&lt;0,1.01*AS400,IF($AK400&gt;10,1.1*AS400,(1+$AK400/100)*AS400)))</f>
        <v>0.54885600000000012</v>
      </c>
      <c r="AU400" s="1042">
        <f>IF($AK400="n/a",1.03*AT400,IF($AK400&lt;0,1.01*AT400,IF($AK400&gt;10,1.1*AT400,(1+$AK400/100)*AT400)))</f>
        <v>0.59276448000000015</v>
      </c>
      <c r="AV400" s="1042">
        <f>IF($AK400="n/a",1.03*AU400,IF($AK400&lt;0,1.01*AU400,IF($AK400&gt;10,1.1*AU400,(1+$AK400/100)*AU400)))</f>
        <v>0.6401856384000002</v>
      </c>
      <c r="AW400" s="766">
        <f>SUM(AR400:AV400)</f>
        <v>2.7520061184000006</v>
      </c>
      <c r="AX400" s="877">
        <f>AW400/I400*100</f>
        <v>11.975657608355093</v>
      </c>
      <c r="AY400" s="1212">
        <v>0.11</v>
      </c>
      <c r="AZ400" s="1028">
        <v>8.86</v>
      </c>
      <c r="BA400" s="1028">
        <v>-15.2</v>
      </c>
      <c r="BB400" s="1028">
        <v>-1.25</v>
      </c>
      <c r="BC400" s="1028">
        <v>-5.55</v>
      </c>
      <c r="BE400" s="721">
        <v>2014</v>
      </c>
      <c r="BF400" s="1057">
        <f>IF(BE400&gt;2008,0,IF(BE400&gt;2001,1,IF(BE400&gt;1990,2,IF(BE400&gt;1980,3,IF(BE400&gt;1973,4,IF(BE400&gt;1970,5,IF(BE400&gt;1960,6,IF(BE400&gt;1958,7,IF(BE400&gt;1953,8,9)))))))))</f>
        <v>0</v>
      </c>
    </row>
    <row r="401" spans="1:58" s="905" customFormat="1" ht="11.25" customHeight="1" x14ac:dyDescent="0.2">
      <c r="A401" s="908" t="s">
        <v>4111</v>
      </c>
      <c r="B401" s="914" t="s">
        <v>4112</v>
      </c>
      <c r="C401" s="1181" t="s">
        <v>109</v>
      </c>
      <c r="D401" s="1181" t="s">
        <v>4434</v>
      </c>
      <c r="E401" s="885">
        <v>5</v>
      </c>
      <c r="F401" s="1245">
        <v>810</v>
      </c>
      <c r="G401" s="1244" t="s">
        <v>107</v>
      </c>
      <c r="H401" s="1244" t="s">
        <v>107</v>
      </c>
      <c r="I401" s="886">
        <v>57.22</v>
      </c>
      <c r="J401" s="887">
        <f>(M401/I401)*100</f>
        <v>0.97867878364208338</v>
      </c>
      <c r="K401" s="888">
        <v>0.14000000000000001</v>
      </c>
      <c r="L401" s="889">
        <v>4</v>
      </c>
      <c r="M401" s="890">
        <f>K401*L401</f>
        <v>0.56000000000000005</v>
      </c>
      <c r="N401" s="891" t="s">
        <v>170</v>
      </c>
      <c r="O401" s="892">
        <v>0.12</v>
      </c>
      <c r="P401" s="893">
        <v>43224</v>
      </c>
      <c r="Q401" s="893">
        <v>43237</v>
      </c>
      <c r="R401" s="890">
        <f>(K401-O401)/O401*100</f>
        <v>16.666666666666682</v>
      </c>
      <c r="S401" s="824">
        <f>IF(INDEX(Historical!$D$7:$D$1455,MATCH(B401,Historical!$B$7:$B$1455,0))=0,"n/a",(INDEX(Historical!$C$7:$C$1455,MATCH(B401,Historical!$B$7:$B$1455,0))/INDEX(Historical!$D$7:$D$1455,MATCH(B401,Historical!$B$7:$B$1455,0))-1)*100)</f>
        <v>17.647058823529417</v>
      </c>
      <c r="T401" s="824">
        <f>IF(INDEX(Historical!$F$7:$F$1455,MATCH(B401,Historical!$B$7:$B$1455,0))=0,"n/a",((INDEX(Historical!$C$7:$C$1455,MATCH(B401,Historical!$B$7:$B$1455,0))/INDEX(Historical!$F$7:$F$1455,MATCH(B401,Historical!$B$7:$B$1455,0)))^(1/3)-1)*100)</f>
        <v>18.563110149668759</v>
      </c>
      <c r="U401" s="824" t="str">
        <f>IF(INDEX(Historical!$I$7:$I$1455,MATCH(B401,Historical!$B$7:$B$1455,0))=0,"n/a",((INDEX(Historical!$C$7:$C$1455,MATCH(B401,Historical!$B$7:$B$1455,0))/INDEX(Historical!$I$7:$I$1455,MATCH(B401,Historical!$B$7:$B$1455,0)))^(1/5)-1)*100)</f>
        <v>n/a</v>
      </c>
      <c r="V401" s="824" t="str">
        <f>IF(INDEX(Historical!$O$7:$O$1455,MATCH(B401,Historical!$B$7:$B$1455,0))=0,"n/a",((INDEX(Historical!$C$7:$C$1455,MATCH(B401,Historical!$B$7:$B$1455,0))/INDEX(Historical!$O$7:$O$1455,MATCH(B401,Historical!$B$7:$B$1455,0)))^(1/10)-1)*100)</f>
        <v>n/a</v>
      </c>
      <c r="W401" s="894" t="str">
        <f>IF(OR(U401&lt;=0,U401="n/a",V401&lt;=0,V401="n/a"),"n/a",U401/V401)</f>
        <v>n/a</v>
      </c>
      <c r="X401" s="895" t="str">
        <f>IF(OR(AJ401&lt;=0,AJ401="n/a",U401&lt;=0,U401="n/a"),"n/a",U401/AJ401)</f>
        <v>n/a</v>
      </c>
      <c r="Y401" s="906" t="s">
        <v>4077</v>
      </c>
      <c r="Z401" s="887">
        <f>IF(OR(AC401&lt;0.01,AC401="n/a"),"n/a",M401/AC401*100)</f>
        <v>13.725490196078432</v>
      </c>
      <c r="AA401" s="897">
        <f>IF(OR(AC401&lt;0.01,AC401="n/a"),"n/a",I401/AC401)</f>
        <v>14.024509803921568</v>
      </c>
      <c r="AB401" s="889">
        <v>12</v>
      </c>
      <c r="AC401" s="898">
        <v>4.08</v>
      </c>
      <c r="AD401" s="898">
        <v>1.4</v>
      </c>
      <c r="AE401" s="898">
        <v>4.62</v>
      </c>
      <c r="AF401" s="898">
        <v>1.1000000000000001</v>
      </c>
      <c r="AG401" s="898">
        <v>7.8</v>
      </c>
      <c r="AH401" s="898">
        <v>10.7</v>
      </c>
      <c r="AI401" s="898">
        <v>14.52</v>
      </c>
      <c r="AJ401" s="898">
        <v>7.3999999999999995</v>
      </c>
      <c r="AK401" s="898">
        <v>10</v>
      </c>
      <c r="AL401" s="899">
        <v>1760</v>
      </c>
      <c r="AM401" s="900">
        <v>2.1999999999999997</v>
      </c>
      <c r="AN401" s="898">
        <v>0.11</v>
      </c>
      <c r="AO401" s="901" t="str">
        <f>IF(U401="n/a","n/a",IF(AA401&lt;0,"n/a",IF(AA401="n/a","n/a",J401+U401-AA401)))</f>
        <v>n/a</v>
      </c>
      <c r="AP401" s="902" t="str">
        <f>IF(U401="n/a","n/a",J401+U401)</f>
        <v>n/a</v>
      </c>
      <c r="AQ401" s="903">
        <f>IF(OR(AC401&lt;0.01,AF401="n/a"),"n/a",(I401/SQRT(22.5*AC401*(I401/AF401))-1)*100)</f>
        <v>-17.196455297792077</v>
      </c>
      <c r="AR401" s="766">
        <f>INDEX(Historical!$C$7:$C$1455,MATCH(B401,Historical!$B$7:$B$1455,0))*IF(AH401="n/a",1.03,IF(AH401&lt;0,1.01,IF(AH401&gt;10,1.1,(1+AH401/100))))</f>
        <v>0.44000000000000006</v>
      </c>
      <c r="AS401" s="897">
        <f>IF($AI401="n/a",1.03*AR401,IF($AI401&lt;0,1.01*AR401,IF($AI401&gt;10,1.1*AR401,(1+$AI401/100)*AR401)))</f>
        <v>0.4840000000000001</v>
      </c>
      <c r="AT401" s="897">
        <f>IF($AK401="n/a",1.03*AS401,IF($AK401&lt;0,1.01*AS401,IF($AK401&gt;10,1.1*AS401,(1+$AK401/100)*AS401)))</f>
        <v>0.5324000000000001</v>
      </c>
      <c r="AU401" s="897">
        <f>IF($AK401="n/a",1.03*AT401,IF($AK401&lt;0,1.01*AT401,IF($AK401&gt;10,1.1*AT401,(1+$AK401/100)*AT401)))</f>
        <v>0.58564000000000016</v>
      </c>
      <c r="AV401" s="897">
        <f>IF($AK401="n/a",1.03*AU401,IF($AK401&lt;0,1.01*AU401,IF($AK401&gt;10,1.1*AU401,(1+$AK401/100)*AU401)))</f>
        <v>0.64420400000000022</v>
      </c>
      <c r="AW401" s="887">
        <f>SUM(AR401:AV401)</f>
        <v>2.6862440000000007</v>
      </c>
      <c r="AX401" s="904">
        <f>AW401/I401*100</f>
        <v>4.6945893044390088</v>
      </c>
      <c r="AY401" s="1213">
        <v>1.2</v>
      </c>
      <c r="AZ401" s="900">
        <v>8.5599999999999987</v>
      </c>
      <c r="BA401" s="900">
        <v>-27.57</v>
      </c>
      <c r="BB401" s="900">
        <v>-6.4799999999999995</v>
      </c>
      <c r="BC401" s="900">
        <v>-16.669999999999998</v>
      </c>
      <c r="BD401" s="1079"/>
      <c r="BE401" s="721">
        <v>2014</v>
      </c>
      <c r="BF401" s="1057">
        <f>IF(BE401&gt;2008,0,IF(BE401&gt;2001,1,IF(BE401&gt;1990,2,IF(BE401&gt;1980,3,IF(BE401&gt;1973,4,IF(BE401&gt;1970,5,IF(BE401&gt;1960,6,IF(BE401&gt;1958,7,IF(BE401&gt;1953,8,9)))))))))</f>
        <v>0</v>
      </c>
    </row>
    <row r="402" spans="1:58" ht="11.25" customHeight="1" x14ac:dyDescent="0.2">
      <c r="A402" s="1019" t="s">
        <v>1335</v>
      </c>
      <c r="B402" s="1031" t="s">
        <v>1336</v>
      </c>
      <c r="C402" s="1181" t="s">
        <v>113</v>
      </c>
      <c r="D402" s="1181" t="s">
        <v>214</v>
      </c>
      <c r="E402" s="857">
        <v>8</v>
      </c>
      <c r="F402" s="1245">
        <v>523</v>
      </c>
      <c r="G402" s="1209" t="s">
        <v>107</v>
      </c>
      <c r="H402" s="1209" t="s">
        <v>107</v>
      </c>
      <c r="I402" s="1030">
        <v>103.52</v>
      </c>
      <c r="J402" s="766">
        <f>(M402/I402)*100</f>
        <v>2.0479134466769708</v>
      </c>
      <c r="K402" s="1033">
        <v>0.53</v>
      </c>
      <c r="L402" s="1043">
        <v>4</v>
      </c>
      <c r="M402" s="756">
        <f>K402*L402</f>
        <v>2.12</v>
      </c>
      <c r="N402" s="1026" t="s">
        <v>153</v>
      </c>
      <c r="O402" s="860">
        <v>0.45</v>
      </c>
      <c r="P402" s="1016">
        <v>43349</v>
      </c>
      <c r="Q402" s="1016">
        <v>43371</v>
      </c>
      <c r="R402" s="756">
        <f>(K402-O402)/O402*100</f>
        <v>17.777777777777782</v>
      </c>
      <c r="S402" s="824">
        <f>IF(INDEX(Historical!$D$7:$D$1455,MATCH(B402,Historical!$B$7:$B$1455,0))=0,"n/a",(INDEX(Historical!$C$7:$C$1455,MATCH(B402,Historical!$B$7:$B$1455,0))/INDEX(Historical!$D$7:$D$1455,MATCH(B402,Historical!$B$7:$B$1455,0))-1)*100)</f>
        <v>25</v>
      </c>
      <c r="T402" s="824">
        <f>IF(INDEX(Historical!$F$7:$F$1455,MATCH(B402,Historical!$B$7:$B$1455,0))=0,"n/a",((INDEX(Historical!$C$7:$C$1455,MATCH(B402,Historical!$B$7:$B$1455,0))/INDEX(Historical!$F$7:$F$1455,MATCH(B402,Historical!$B$7:$B$1455,0)))^(1/3)-1)*100)</f>
        <v>19.348319192733697</v>
      </c>
      <c r="U402" s="824">
        <f>IF(INDEX(Historical!$I$7:$I$1455,MATCH(B402,Historical!$B$7:$B$1455,0))=0,"n/a",((INDEX(Historical!$C$7:$C$1455,MATCH(B402,Historical!$B$7:$B$1455,0))/INDEX(Historical!$I$7:$I$1455,MATCH(B402,Historical!$B$7:$B$1455,0)))^(1/5)-1)*100)</f>
        <v>27.16617699047228</v>
      </c>
      <c r="V402" s="824">
        <f>IF(INDEX(Historical!$O$7:$O$1455,MATCH(B402,Historical!$B$7:$B$1455,0))=0,"n/a",((INDEX(Historical!$C$7:$C$1455,MATCH(B402,Historical!$B$7:$B$1455,0))/INDEX(Historical!$O$7:$O$1455,MATCH(B402,Historical!$B$7:$B$1455,0)))^(1/10)-1)*100)</f>
        <v>11.44794521587218</v>
      </c>
      <c r="W402" s="825">
        <f>IF(OR(U402&lt;=0,U402="n/a",V402&lt;=0,V402="n/a"),"n/a",U402/V402)</f>
        <v>2.3730177318465255</v>
      </c>
      <c r="X402" s="826">
        <f>IF(OR(AJ402&lt;=0,AJ402="n/a",U402&lt;=0,U402="n/a"),"n/a",U402/AJ402)</f>
        <v>1.7755671235602799</v>
      </c>
      <c r="Y402" s="1032" t="s">
        <v>1337</v>
      </c>
      <c r="Z402" s="766">
        <f>IF(OR(AC402&lt;0.01,AC402="n/a"),"n/a",M402/AC402*100)</f>
        <v>33.704292527821941</v>
      </c>
      <c r="AA402" s="1042">
        <f>IF(OR(AC402&lt;0.01,AC402="n/a"),"n/a",I402/AC402)</f>
        <v>16.457869634340224</v>
      </c>
      <c r="AB402" s="1043">
        <v>12</v>
      </c>
      <c r="AC402" s="1021">
        <v>6.29</v>
      </c>
      <c r="AD402" s="1021">
        <v>1.07</v>
      </c>
      <c r="AE402" s="1021">
        <v>1.65</v>
      </c>
      <c r="AF402" s="1021">
        <v>3.49</v>
      </c>
      <c r="AG402" s="1021">
        <v>21.8</v>
      </c>
      <c r="AH402" s="1021">
        <v>-8.2000000000000011</v>
      </c>
      <c r="AI402" s="1021">
        <v>13.11</v>
      </c>
      <c r="AJ402" s="1021">
        <v>15.299999999999999</v>
      </c>
      <c r="AK402" s="1021">
        <v>15.36</v>
      </c>
      <c r="AL402" s="1034">
        <v>25390</v>
      </c>
      <c r="AM402" s="1028">
        <v>0.2</v>
      </c>
      <c r="AN402" s="1021">
        <v>0.56000000000000005</v>
      </c>
      <c r="AO402" s="868">
        <f>IF(U402="n/a","n/a",IF(AA402&lt;0,"n/a",IF(AA402="n/a","n/a",J402+U402-AA402)))</f>
        <v>12.756220802809029</v>
      </c>
      <c r="AP402" s="869">
        <f>IF(U402="n/a","n/a",J402+U402)</f>
        <v>29.214090437149252</v>
      </c>
      <c r="AQ402" s="1044">
        <f>IF(OR(AC402&lt;0.01,AF402="n/a"),"n/a",(I402/SQRT(22.5*AC402*(I402/AF402))-1)*100)</f>
        <v>59.77479292755563</v>
      </c>
      <c r="AR402" s="766">
        <f>INDEX(Historical!$C$7:$C$1455,MATCH(B402,Historical!$B$7:$B$1455,0))*IF(AH402="n/a",1.03,IF(AH402&lt;0,1.01,IF(AH402&gt;10,1.1,(1+AH402/100))))</f>
        <v>1.7170000000000003</v>
      </c>
      <c r="AS402" s="1042">
        <f>IF($AI402="n/a",1.03*AR402,IF($AI402&lt;0,1.01*AR402,IF($AI402&gt;10,1.1*AR402,(1+$AI402/100)*AR402)))</f>
        <v>1.8887000000000005</v>
      </c>
      <c r="AT402" s="1042">
        <f>IF($AK402="n/a",1.03*AS402,IF($AK402&lt;0,1.01*AS402,IF($AK402&gt;10,1.1*AS402,(1+$AK402/100)*AS402)))</f>
        <v>2.0775700000000006</v>
      </c>
      <c r="AU402" s="1042">
        <f>IF($AK402="n/a",1.03*AT402,IF($AK402&lt;0,1.01*AT402,IF($AK402&gt;10,1.1*AT402,(1+$AK402/100)*AT402)))</f>
        <v>2.285327000000001</v>
      </c>
      <c r="AV402" s="1042">
        <f>IF($AK402="n/a",1.03*AU402,IF($AK402&lt;0,1.01*AU402,IF($AK402&gt;10,1.1*AU402,(1+$AK402/100)*AU402)))</f>
        <v>2.5138597000000011</v>
      </c>
      <c r="AW402" s="766">
        <f>SUM(AR402:AV402)</f>
        <v>10.482456700000004</v>
      </c>
      <c r="AX402" s="877">
        <f>AW402/I402*100</f>
        <v>10.126020768933545</v>
      </c>
      <c r="AY402" s="1212">
        <v>1.24</v>
      </c>
      <c r="AZ402" s="1028">
        <v>30</v>
      </c>
      <c r="BA402" s="1028">
        <v>-2.12</v>
      </c>
      <c r="BB402" s="1028">
        <v>3.4000000000000004</v>
      </c>
      <c r="BC402" s="1028">
        <v>10.68</v>
      </c>
      <c r="BE402" s="721">
        <v>2011</v>
      </c>
      <c r="BF402" s="1057">
        <f>IF(BE402&gt;2008,0,IF(BE402&gt;2001,1,IF(BE402&gt;1990,2,IF(BE402&gt;1980,3,IF(BE402&gt;1973,4,IF(BE402&gt;1970,5,IF(BE402&gt;1960,6,IF(BE402&gt;1958,7,IF(BE402&gt;1953,8,9)))))))))</f>
        <v>0</v>
      </c>
    </row>
    <row r="403" spans="1:58" ht="11.25" customHeight="1" x14ac:dyDescent="0.2">
      <c r="A403" s="1027" t="s">
        <v>1338</v>
      </c>
      <c r="B403" s="1031" t="s">
        <v>1339</v>
      </c>
      <c r="C403" s="1181" t="s">
        <v>129</v>
      </c>
      <c r="D403" s="1181" t="s">
        <v>4422</v>
      </c>
      <c r="E403" s="857">
        <v>8</v>
      </c>
      <c r="F403" s="1245">
        <v>537</v>
      </c>
      <c r="G403" s="1179" t="s">
        <v>116</v>
      </c>
      <c r="H403" s="1179" t="s">
        <v>116</v>
      </c>
      <c r="I403" s="1021">
        <v>104.46</v>
      </c>
      <c r="J403" s="766">
        <f>(M403/I403)*100</f>
        <v>2.3932605782117555</v>
      </c>
      <c r="K403" s="1033">
        <v>0.625</v>
      </c>
      <c r="L403" s="1043">
        <v>4</v>
      </c>
      <c r="M403" s="756">
        <f>K403*L403</f>
        <v>2.5</v>
      </c>
      <c r="N403" s="1026" t="s">
        <v>416</v>
      </c>
      <c r="O403" s="860">
        <v>0.6</v>
      </c>
      <c r="P403" s="1016">
        <v>43371</v>
      </c>
      <c r="Q403" s="1016">
        <v>43398</v>
      </c>
      <c r="R403" s="756">
        <f>(K403-O403)/O403*100</f>
        <v>4.1666666666666705</v>
      </c>
      <c r="S403" s="824">
        <f>IF(INDEX(Historical!$D$7:$D$1455,MATCH(B403,Historical!$B$7:$B$1455,0))=0,"n/a",(INDEX(Historical!$C$7:$C$1455,MATCH(B403,Historical!$B$7:$B$1455,0))/INDEX(Historical!$D$7:$D$1455,MATCH(B403,Historical!$B$7:$B$1455,0))-1)*100)</f>
        <v>13.513513513513509</v>
      </c>
      <c r="T403" s="824">
        <f>IF(INDEX(Historical!$F$7:$F$1455,MATCH(B403,Historical!$B$7:$B$1455,0))=0,"n/a",((INDEX(Historical!$C$7:$C$1455,MATCH(B403,Historical!$B$7:$B$1455,0))/INDEX(Historical!$F$7:$F$1455,MATCH(B403,Historical!$B$7:$B$1455,0)))^(1/3)-1)*100)</f>
        <v>7.7217345015941907</v>
      </c>
      <c r="U403" s="824">
        <f>IF(INDEX(Historical!$I$7:$I$1455,MATCH(B403,Historical!$B$7:$B$1455,0))=0,"n/a",((INDEX(Historical!$C$7:$C$1455,MATCH(B403,Historical!$B$7:$B$1455,0))/INDEX(Historical!$I$7:$I$1455,MATCH(B403,Historical!$B$7:$B$1455,0)))^(1/5)-1)*100)</f>
        <v>19.548510293928189</v>
      </c>
      <c r="V403" s="824">
        <f>IF(INDEX(Historical!$O$7:$O$1455,MATCH(B403,Historical!$B$7:$B$1455,0))=0,"n/a",((INDEX(Historical!$C$7:$C$1455,MATCH(B403,Historical!$B$7:$B$1455,0))/INDEX(Historical!$O$7:$O$1455,MATCH(B403,Historical!$B$7:$B$1455,0)))^(1/10)-1)*100)</f>
        <v>18.643396149160107</v>
      </c>
      <c r="W403" s="825">
        <f>IF(OR(U403&lt;=0,U403="n/a",V403&lt;=0,V403="n/a"),"n/a",U403/V403)</f>
        <v>1.0485487803577491</v>
      </c>
      <c r="X403" s="826">
        <f>IF(OR(AJ403&lt;=0,AJ403="n/a",U403&lt;=0,U403="n/a"),"n/a",U403/AJ403)</f>
        <v>3.2046738186767523</v>
      </c>
      <c r="Y403" s="769"/>
      <c r="Z403" s="766">
        <f>IF(OR(AC403&lt;0.01,AC403="n/a"),"n/a",M403/AC403*100)</f>
        <v>38.81987577639751</v>
      </c>
      <c r="AA403" s="1042">
        <f>IF(OR(AC403&lt;0.01,AC403="n/a"),"n/a",I403/AC403)</f>
        <v>16.220496894409937</v>
      </c>
      <c r="AB403" s="1043">
        <v>12</v>
      </c>
      <c r="AC403" s="1021">
        <v>6.44</v>
      </c>
      <c r="AD403" s="1021">
        <v>8.5299999999999994</v>
      </c>
      <c r="AE403" s="1021">
        <v>1.28</v>
      </c>
      <c r="AF403" s="1021">
        <v>2.62</v>
      </c>
      <c r="AG403" s="1021">
        <v>15.4</v>
      </c>
      <c r="AH403" s="1021">
        <v>12.7</v>
      </c>
      <c r="AI403" s="1021">
        <v>9.41</v>
      </c>
      <c r="AJ403" s="1021">
        <v>6.1</v>
      </c>
      <c r="AK403" s="1021">
        <v>1.9</v>
      </c>
      <c r="AL403" s="1034">
        <v>7470</v>
      </c>
      <c r="AM403" s="1028">
        <v>0.3</v>
      </c>
      <c r="AN403" s="1021">
        <v>0.59</v>
      </c>
      <c r="AO403" s="868">
        <f>IF(U403="n/a","n/a",IF(AA403&lt;0,"n/a",IF(AA403="n/a","n/a",J403+U403-AA403)))</f>
        <v>5.7212739777300072</v>
      </c>
      <c r="AP403" s="869">
        <f>IF(U403="n/a","n/a",J403+U403)</f>
        <v>21.941770872139944</v>
      </c>
      <c r="AQ403" s="1044">
        <f>IF(OR(AC403&lt;0.01,AF403="n/a"),"n/a",(I403/SQRT(22.5*AC403*(I403/AF403))-1)*100)</f>
        <v>37.433138270302258</v>
      </c>
      <c r="AR403" s="766">
        <f>INDEX(Historical!$C$7:$C$1455,MATCH(B403,Historical!$B$7:$B$1455,0))*IF(AH403="n/a",1.03,IF(AH403&lt;0,1.01,IF(AH403&gt;10,1.1,(1+AH403/100))))</f>
        <v>2.3100000000000005</v>
      </c>
      <c r="AS403" s="1042">
        <f>IF($AI403="n/a",1.03*AR403,IF($AI403&lt;0,1.01*AR403,IF($AI403&gt;10,1.1*AR403,(1+$AI403/100)*AR403)))</f>
        <v>2.5273710000000009</v>
      </c>
      <c r="AT403" s="1042">
        <f>IF($AK403="n/a",1.03*AS403,IF($AK403&lt;0,1.01*AS403,IF($AK403&gt;10,1.1*AS403,(1+$AK403/100)*AS403)))</f>
        <v>2.5753910490000007</v>
      </c>
      <c r="AU403" s="1042">
        <f>IF($AK403="n/a",1.03*AT403,IF($AK403&lt;0,1.01*AT403,IF($AK403&gt;10,1.1*AT403,(1+$AK403/100)*AT403)))</f>
        <v>2.6243234789310006</v>
      </c>
      <c r="AV403" s="1042">
        <f>IF($AK403="n/a",1.03*AU403,IF($AK403&lt;0,1.01*AU403,IF($AK403&gt;10,1.1*AU403,(1+$AK403/100)*AU403)))</f>
        <v>2.6741856250306895</v>
      </c>
      <c r="AW403" s="766">
        <f>SUM(AR403:AV403)</f>
        <v>12.711271152961691</v>
      </c>
      <c r="AX403" s="877">
        <f>AW403/I403*100</f>
        <v>12.168553659737404</v>
      </c>
      <c r="AY403" s="1212">
        <v>0.62</v>
      </c>
      <c r="AZ403" s="1028">
        <v>16.739999999999998</v>
      </c>
      <c r="BA403" s="1028">
        <v>-28.59</v>
      </c>
      <c r="BB403" s="1028">
        <v>1.7000000000000002</v>
      </c>
      <c r="BC403" s="1028">
        <v>-6.2399999999999993</v>
      </c>
      <c r="BE403" s="721">
        <v>2011</v>
      </c>
      <c r="BF403" s="1057">
        <f>IF(BE403&gt;2008,0,IF(BE403&gt;2001,1,IF(BE403&gt;1990,2,IF(BE403&gt;1980,3,IF(BE403&gt;1973,4,IF(BE403&gt;1970,5,IF(BE403&gt;1960,6,IF(BE403&gt;1958,7,IF(BE403&gt;1953,8,9)))))))))</f>
        <v>0</v>
      </c>
    </row>
    <row r="404" spans="1:58" ht="11.25" customHeight="1" x14ac:dyDescent="0.2">
      <c r="A404" s="827" t="s">
        <v>3892</v>
      </c>
      <c r="B404" s="925" t="s">
        <v>3893</v>
      </c>
      <c r="C404" s="1181" t="s">
        <v>124</v>
      </c>
      <c r="D404" s="1181" t="s">
        <v>4262</v>
      </c>
      <c r="E404" s="857">
        <v>5</v>
      </c>
      <c r="F404" s="1245">
        <v>853</v>
      </c>
      <c r="G404" s="1187" t="s">
        <v>107</v>
      </c>
      <c r="H404" s="1187" t="s">
        <v>107</v>
      </c>
      <c r="I404" s="1039">
        <v>73.739999999999995</v>
      </c>
      <c r="J404" s="766">
        <f>(M404/I404)*100</f>
        <v>1.2205044751830758</v>
      </c>
      <c r="K404" s="1019">
        <v>0.45</v>
      </c>
      <c r="L404" s="1245">
        <v>2</v>
      </c>
      <c r="M404" s="756">
        <f>K404*L404</f>
        <v>0.9</v>
      </c>
      <c r="N404" s="1245" t="s">
        <v>404</v>
      </c>
      <c r="O404" s="696">
        <v>0.44</v>
      </c>
      <c r="P404" s="745">
        <v>43420</v>
      </c>
      <c r="Q404" s="745">
        <v>43433</v>
      </c>
      <c r="R404" s="756">
        <f>(K404-O404)/O404*100</f>
        <v>2.2727272727272747</v>
      </c>
      <c r="S404" s="824">
        <f>IF(INDEX(Historical!$D$7:$D$1455,MATCH(B404,Historical!$B$7:$B$1455,0))=0,"n/a",(INDEX(Historical!$C$7:$C$1455,MATCH(B404,Historical!$B$7:$B$1455,0))/INDEX(Historical!$D$7:$D$1455,MATCH(B404,Historical!$B$7:$B$1455,0))-1)*100)</f>
        <v>14.925373134328357</v>
      </c>
      <c r="T404" s="824">
        <f>IF(INDEX(Historical!$F$7:$F$1455,MATCH(B404,Historical!$B$7:$B$1455,0))=0,"n/a",((INDEX(Historical!$C$7:$C$1455,MATCH(B404,Historical!$B$7:$B$1455,0))/INDEX(Historical!$F$7:$F$1455,MATCH(B404,Historical!$B$7:$B$1455,0)))^(1/3)-1)*100)</f>
        <v>11.868894208139679</v>
      </c>
      <c r="U404" s="824">
        <f>IF(INDEX(Historical!$I$7:$I$1455,MATCH(B404,Historical!$B$7:$B$1455,0))=0,"n/a",((INDEX(Historical!$C$7:$C$1455,MATCH(B404,Historical!$B$7:$B$1455,0))/INDEX(Historical!$I$7:$I$1455,MATCH(B404,Historical!$B$7:$B$1455,0)))^(1/5)-1)*100)</f>
        <v>-17.378676823445272</v>
      </c>
      <c r="V404" s="824">
        <f>IF(INDEX(Historical!$O$7:$O$1455,MATCH(B404,Historical!$B$7:$B$1455,0))=0,"n/a",((INDEX(Historical!$C$7:$C$1455,MATCH(B404,Historical!$B$7:$B$1455,0))/INDEX(Historical!$O$7:$O$1455,MATCH(B404,Historical!$B$7:$B$1455,0)))^(1/10)-1)*100)</f>
        <v>23.943804137134038</v>
      </c>
      <c r="W404" s="825" t="str">
        <f>IF(OR(U404&lt;=0,U404="n/a",V404&lt;=0,V404="n/a"),"n/a",U404/V404)</f>
        <v>n/a</v>
      </c>
      <c r="X404" s="826" t="str">
        <f>IF(OR(AJ404&lt;=0,AJ404="n/a",U404&lt;=0,U404="n/a"),"n/a",U404/AJ404)</f>
        <v>n/a</v>
      </c>
      <c r="Y404" s="767" t="s">
        <v>4077</v>
      </c>
      <c r="Z404" s="766">
        <f>IF(OR(AC404&lt;0.01,AC404="n/a"),"n/a",M404/AC404*100)</f>
        <v>21.897810218978101</v>
      </c>
      <c r="AA404" s="1042">
        <f>IF(OR(AC404&lt;0.01,AC404="n/a"),"n/a",I404/AC404)</f>
        <v>17.941605839416056</v>
      </c>
      <c r="AB404" s="1043">
        <v>12</v>
      </c>
      <c r="AC404" s="1038">
        <v>4.1100000000000003</v>
      </c>
      <c r="AD404" s="1038">
        <v>2.39</v>
      </c>
      <c r="AE404" s="1021">
        <v>1.24</v>
      </c>
      <c r="AF404" s="1021">
        <v>2.14</v>
      </c>
      <c r="AG404" s="1021">
        <v>7.3</v>
      </c>
      <c r="AH404" s="1021">
        <v>25.7</v>
      </c>
      <c r="AI404" s="1021">
        <v>6.5500000000000007</v>
      </c>
      <c r="AJ404" s="804">
        <v>8.3000000000000007</v>
      </c>
      <c r="AK404" s="804">
        <v>7.5</v>
      </c>
      <c r="AL404" s="1038">
        <v>1780</v>
      </c>
      <c r="AM404" s="1038">
        <v>0.5</v>
      </c>
      <c r="AN404" s="1038">
        <v>0.27</v>
      </c>
      <c r="AO404" s="868">
        <f>IF(U404="n/a","n/a",IF(AA404&lt;0,"n/a",IF(AA404="n/a","n/a",J404+U404-AA404)))</f>
        <v>-34.099778187678254</v>
      </c>
      <c r="AP404" s="869">
        <f>IF(U404="n/a","n/a",J404+U404)</f>
        <v>-16.158172348262195</v>
      </c>
      <c r="AQ404" s="1044">
        <f>IF(OR(AC404&lt;0.01,AF404="n/a"),"n/a",(I404/SQRT(22.5*AC404*(I404/AF404))-1)*100)</f>
        <v>30.631009584419132</v>
      </c>
      <c r="AR404" s="766">
        <f>INDEX(Historical!$C$7:$C$1455,MATCH(B404,Historical!$B$7:$B$1455,0))*IF(AH404="n/a",1.03,IF(AH404&lt;0,1.01,IF(AH404&gt;10,1.1,(1+AH404/100))))</f>
        <v>0.84700000000000009</v>
      </c>
      <c r="AS404" s="1042">
        <f>IF($AI404="n/a",1.03*AR404,IF($AI404&lt;0,1.01*AR404,IF($AI404&gt;10,1.1*AR404,(1+$AI404/100)*AR404)))</f>
        <v>0.90247850000000018</v>
      </c>
      <c r="AT404" s="1042">
        <f>IF($AK404="n/a",1.03*AS404,IF($AK404&lt;0,1.01*AS404,IF($AK404&gt;10,1.1*AS404,(1+$AK404/100)*AS404)))</f>
        <v>0.97016438750000011</v>
      </c>
      <c r="AU404" s="1042">
        <f>IF($AK404="n/a",1.03*AT404,IF($AK404&lt;0,1.01*AT404,IF($AK404&gt;10,1.1*AT404,(1+$AK404/100)*AT404)))</f>
        <v>1.0429267165625</v>
      </c>
      <c r="AV404" s="1042">
        <f>IF($AK404="n/a",1.03*AU404,IF($AK404&lt;0,1.01*AU404,IF($AK404&gt;10,1.1*AU404,(1+$AK404/100)*AU404)))</f>
        <v>1.1211462203046876</v>
      </c>
      <c r="AW404" s="766">
        <f>SUM(AR404:AV404)</f>
        <v>4.8837158243671883</v>
      </c>
      <c r="AX404" s="877">
        <f>AW404/I404*100</f>
        <v>6.6228855768472856</v>
      </c>
      <c r="AY404" s="853">
        <v>1.02</v>
      </c>
      <c r="AZ404" s="1021">
        <v>18.7</v>
      </c>
      <c r="BA404" s="1021">
        <v>-11.37</v>
      </c>
      <c r="BB404" s="1021">
        <v>3.1399999999999997</v>
      </c>
      <c r="BC404" s="1021">
        <v>-0.37</v>
      </c>
      <c r="BE404" s="721">
        <v>2014</v>
      </c>
      <c r="BF404" s="1057">
        <f>IF(BE404&gt;2008,0,IF(BE404&gt;2001,1,IF(BE404&gt;1990,2,IF(BE404&gt;1980,3,IF(BE404&gt;1973,4,IF(BE404&gt;1970,5,IF(BE404&gt;1960,6,IF(BE404&gt;1958,7,IF(BE404&gt;1953,8,9)))))))))</f>
        <v>0</v>
      </c>
    </row>
    <row r="405" spans="1:58" ht="11.25" customHeight="1" x14ac:dyDescent="0.2">
      <c r="A405" s="1019" t="s">
        <v>1340</v>
      </c>
      <c r="B405" s="1031" t="s">
        <v>1341</v>
      </c>
      <c r="C405" s="1181" t="s">
        <v>113</v>
      </c>
      <c r="D405" s="1181" t="s">
        <v>4457</v>
      </c>
      <c r="E405" s="857">
        <v>8</v>
      </c>
      <c r="F405" s="1245">
        <v>445</v>
      </c>
      <c r="G405" s="1245" t="s">
        <v>107</v>
      </c>
      <c r="H405" s="1245" t="s">
        <v>107</v>
      </c>
      <c r="I405" s="1030">
        <v>100.04</v>
      </c>
      <c r="J405" s="766">
        <f>(M405/I405)*100</f>
        <v>0.79968012794882048</v>
      </c>
      <c r="K405" s="1033">
        <v>0.2</v>
      </c>
      <c r="L405" s="1043">
        <v>4</v>
      </c>
      <c r="M405" s="756">
        <f>K405*L405</f>
        <v>0.8</v>
      </c>
      <c r="N405" s="1026" t="s">
        <v>614</v>
      </c>
      <c r="O405" s="860">
        <v>0.15</v>
      </c>
      <c r="P405" s="1016">
        <v>43166</v>
      </c>
      <c r="Q405" s="1016">
        <v>43181</v>
      </c>
      <c r="R405" s="756">
        <f>(K405-O405)/O405*100</f>
        <v>33.33333333333335</v>
      </c>
      <c r="S405" s="824">
        <f>IF(INDEX(Historical!$D$7:$D$1455,MATCH(B405,Historical!$B$7:$B$1455,0))=0,"n/a",(INDEX(Historical!$C$7:$C$1455,MATCH(B405,Historical!$B$7:$B$1455,0))/INDEX(Historical!$D$7:$D$1455,MATCH(B405,Historical!$B$7:$B$1455,0))-1)*100)</f>
        <v>18.556701030927837</v>
      </c>
      <c r="T405" s="824">
        <f>IF(INDEX(Historical!$F$7:$F$1455,MATCH(B405,Historical!$B$7:$B$1455,0))=0,"n/a",((INDEX(Historical!$C$7:$C$1455,MATCH(B405,Historical!$B$7:$B$1455,0))/INDEX(Historical!$F$7:$F$1455,MATCH(B405,Historical!$B$7:$B$1455,0)))^(1/3)-1)*100)</f>
        <v>15.830262405076923</v>
      </c>
      <c r="U405" s="824">
        <f>IF(INDEX(Historical!$I$7:$I$1455,MATCH(B405,Historical!$B$7:$B$1455,0))=0,"n/a",((INDEX(Historical!$C$7:$C$1455,MATCH(B405,Historical!$B$7:$B$1455,0))/INDEX(Historical!$I$7:$I$1455,MATCH(B405,Historical!$B$7:$B$1455,0)))^(1/5)-1)*100)</f>
        <v>11.745689859000819</v>
      </c>
      <c r="V405" s="824">
        <f>IF(INDEX(Historical!$O$7:$O$1455,MATCH(B405,Historical!$B$7:$B$1455,0))=0,"n/a",((INDEX(Historical!$C$7:$C$1455,MATCH(B405,Historical!$B$7:$B$1455,0))/INDEX(Historical!$O$7:$O$1455,MATCH(B405,Historical!$B$7:$B$1455,0)))^(1/10)-1)*100)</f>
        <v>10.084079777731404</v>
      </c>
      <c r="W405" s="825">
        <f>IF(OR(U405&lt;=0,U405="n/a",V405&lt;=0,V405="n/a"),"n/a",U405/V405)</f>
        <v>1.1647755787234781</v>
      </c>
      <c r="X405" s="826">
        <f>IF(OR(AJ405&lt;=0,AJ405="n/a",U405&lt;=0,U405="n/a"),"n/a",U405/AJ405)</f>
        <v>1.9907948913560713</v>
      </c>
      <c r="Y405" s="777"/>
      <c r="Z405" s="766">
        <f>IF(OR(AC405&lt;0.01,AC405="n/a"),"n/a",M405/AC405*100)</f>
        <v>26.143790849673206</v>
      </c>
      <c r="AA405" s="1042">
        <f>IF(OR(AC405&lt;0.01,AC405="n/a"),"n/a",I405/AC405)</f>
        <v>32.692810457516345</v>
      </c>
      <c r="AB405" s="1043">
        <v>12</v>
      </c>
      <c r="AC405" s="1021">
        <v>3.06</v>
      </c>
      <c r="AD405" s="1021">
        <v>1.82</v>
      </c>
      <c r="AE405" s="1021">
        <v>1.1499999999999999</v>
      </c>
      <c r="AF405" s="1021">
        <v>27.18</v>
      </c>
      <c r="AG405" s="1023">
        <v>144.4</v>
      </c>
      <c r="AH405" s="1021">
        <v>34.599999999999994</v>
      </c>
      <c r="AI405" s="1021">
        <v>15.040000000000001</v>
      </c>
      <c r="AJ405" s="1021">
        <v>5.8999999999999995</v>
      </c>
      <c r="AK405" s="1021">
        <v>18</v>
      </c>
      <c r="AL405" s="1034">
        <v>4240</v>
      </c>
      <c r="AM405" s="1028">
        <v>2.2999999999999998</v>
      </c>
      <c r="AN405" s="1021">
        <v>0.69</v>
      </c>
      <c r="AO405" s="868">
        <f>IF(U405="n/a","n/a",IF(AA405&lt;0,"n/a",IF(AA405="n/a","n/a",J405+U405-AA405)))</f>
        <v>-20.147440470566707</v>
      </c>
      <c r="AP405" s="869">
        <f>IF(U405="n/a","n/a",J405+U405)</f>
        <v>12.545369986949639</v>
      </c>
      <c r="AQ405" s="1044">
        <f>IF(OR(AC405&lt;0.01,AF405="n/a"),"n/a",(I405/SQRT(22.5*AC405*(I405/AF405))-1)*100)</f>
        <v>528.43388699750869</v>
      </c>
      <c r="AR405" s="766">
        <f>INDEX(Historical!$C$7:$C$1455,MATCH(B405,Historical!$B$7:$B$1455,0))*IF(AH405="n/a",1.03,IF(AH405&lt;0,1.01,IF(AH405&gt;10,1.1,(1+AH405/100))))</f>
        <v>0.63249999999999995</v>
      </c>
      <c r="AS405" s="1042">
        <f>IF($AI405="n/a",1.03*AR405,IF($AI405&lt;0,1.01*AR405,IF($AI405&gt;10,1.1*AR405,(1+$AI405/100)*AR405)))</f>
        <v>0.69574999999999998</v>
      </c>
      <c r="AT405" s="1042">
        <f>IF($AK405="n/a",1.03*AS405,IF($AK405&lt;0,1.01*AS405,IF($AK405&gt;10,1.1*AS405,(1+$AK405/100)*AS405)))</f>
        <v>0.76532500000000003</v>
      </c>
      <c r="AU405" s="1042">
        <f>IF($AK405="n/a",1.03*AT405,IF($AK405&lt;0,1.01*AT405,IF($AK405&gt;10,1.1*AT405,(1+$AK405/100)*AT405)))</f>
        <v>0.84185750000000015</v>
      </c>
      <c r="AV405" s="1042">
        <f>IF($AK405="n/a",1.03*AU405,IF($AK405&lt;0,1.01*AU405,IF($AK405&gt;10,1.1*AU405,(1+$AK405/100)*AU405)))</f>
        <v>0.92604325000000021</v>
      </c>
      <c r="AW405" s="766">
        <f>SUM(AR405:AV405)</f>
        <v>3.8614757500000003</v>
      </c>
      <c r="AX405" s="877">
        <f>AW405/I405*100</f>
        <v>3.8599317772890842</v>
      </c>
      <c r="AY405" s="1212">
        <v>1.04</v>
      </c>
      <c r="AZ405" s="1028">
        <v>80.58</v>
      </c>
      <c r="BA405" s="1028">
        <v>-17.419999999999998</v>
      </c>
      <c r="BB405" s="1028">
        <v>-8.73</v>
      </c>
      <c r="BC405" s="1028">
        <v>4.97</v>
      </c>
      <c r="BE405" s="721">
        <v>2011</v>
      </c>
      <c r="BF405" s="1057">
        <f>IF(BE405&gt;2008,0,IF(BE405&gt;2001,1,IF(BE405&gt;1990,2,IF(BE405&gt;1980,3,IF(BE405&gt;1973,4,IF(BE405&gt;1970,5,IF(BE405&gt;1960,6,IF(BE405&gt;1958,7,IF(BE405&gt;1953,8,9)))))))))</f>
        <v>0</v>
      </c>
    </row>
    <row r="406" spans="1:58" ht="11.25" customHeight="1" x14ac:dyDescent="0.2">
      <c r="A406" s="1036" t="s">
        <v>1342</v>
      </c>
      <c r="B406" s="1031" t="s">
        <v>1343</v>
      </c>
      <c r="C406" s="1181" t="s">
        <v>129</v>
      </c>
      <c r="D406" s="1181" t="s">
        <v>194</v>
      </c>
      <c r="E406" s="857">
        <v>10</v>
      </c>
      <c r="F406" s="1245">
        <v>330</v>
      </c>
      <c r="G406" s="1187" t="s">
        <v>107</v>
      </c>
      <c r="H406" s="1187" t="s">
        <v>107</v>
      </c>
      <c r="I406" s="1030">
        <v>61.77</v>
      </c>
      <c r="J406" s="766">
        <f>(M406/I406)*100</f>
        <v>1.7807997409745833</v>
      </c>
      <c r="K406" s="1033">
        <v>0.27500000000000002</v>
      </c>
      <c r="L406" s="1043">
        <v>4</v>
      </c>
      <c r="M406" s="756">
        <f>K406*L406</f>
        <v>1.1000000000000001</v>
      </c>
      <c r="N406" s="1026" t="s">
        <v>497</v>
      </c>
      <c r="O406" s="860">
        <v>0.21</v>
      </c>
      <c r="P406" s="1016">
        <v>43462</v>
      </c>
      <c r="Q406" s="1016">
        <v>43480</v>
      </c>
      <c r="R406" s="756">
        <f>(K406-O406)/O406*100</f>
        <v>30.95238095238097</v>
      </c>
      <c r="S406" s="824">
        <f>IF(INDEX(Historical!$D$7:$D$1455,MATCH(B406,Historical!$B$7:$B$1455,0))=0,"n/a",(INDEX(Historical!$C$7:$C$1455,MATCH(B406,Historical!$B$7:$B$1455,0))/INDEX(Historical!$D$7:$D$1455,MATCH(B406,Historical!$B$7:$B$1455,0))-1)*100)</f>
        <v>13.333333333333353</v>
      </c>
      <c r="T406" s="824">
        <f>IF(INDEX(Historical!$F$7:$F$1455,MATCH(B406,Historical!$B$7:$B$1455,0))=0,"n/a",((INDEX(Historical!$C$7:$C$1455,MATCH(B406,Historical!$B$7:$B$1455,0))/INDEX(Historical!$F$7:$F$1455,MATCH(B406,Historical!$B$7:$B$1455,0)))^(1/3)-1)*100)</f>
        <v>12.311068346755549</v>
      </c>
      <c r="U406" s="824">
        <f>IF(INDEX(Historical!$I$7:$I$1455,MATCH(B406,Historical!$B$7:$B$1455,0))=0,"n/a",((INDEX(Historical!$C$7:$C$1455,MATCH(B406,Historical!$B$7:$B$1455,0))/INDEX(Historical!$I$7:$I$1455,MATCH(B406,Historical!$B$7:$B$1455,0)))^(1/5)-1)*100)</f>
        <v>16.271101521949817</v>
      </c>
      <c r="V406" s="824">
        <f>IF(INDEX(Historical!$O$7:$O$1455,MATCH(B406,Historical!$B$7:$B$1455,0))=0,"n/a",((INDEX(Historical!$C$7:$C$1455,MATCH(B406,Historical!$B$7:$B$1455,0))/INDEX(Historical!$O$7:$O$1455,MATCH(B406,Historical!$B$7:$B$1455,0)))^(1/10)-1)*100)</f>
        <v>18.300598802037648</v>
      </c>
      <c r="W406" s="825">
        <f>IF(OR(U406&lt;=0,U406="n/a",V406&lt;=0,V406="n/a"),"n/a",U406/V406)</f>
        <v>0.88910213802064986</v>
      </c>
      <c r="X406" s="826" t="str">
        <f>IF(OR(AJ406&lt;=0,AJ406="n/a",U406&lt;=0,U406="n/a"),"n/a",U406/AJ406)</f>
        <v>n/a</v>
      </c>
      <c r="Y406" s="777"/>
      <c r="Z406" s="766">
        <f>IF(OR(AC406&lt;0.01,AC406="n/a"),"n/a",M406/AC406*100)</f>
        <v>67.484662576687128</v>
      </c>
      <c r="AA406" s="1042">
        <f>IF(OR(AC406&lt;0.01,AC406="n/a"),"n/a",I406/AC406)</f>
        <v>37.895705521472394</v>
      </c>
      <c r="AB406" s="1043">
        <v>12</v>
      </c>
      <c r="AC406" s="1021">
        <v>1.63</v>
      </c>
      <c r="AD406" s="1021">
        <v>3.16</v>
      </c>
      <c r="AE406" s="1021">
        <v>2.97</v>
      </c>
      <c r="AF406" s="1021">
        <v>4.3</v>
      </c>
      <c r="AG406" s="1021">
        <v>11.3</v>
      </c>
      <c r="AH406" s="1021">
        <v>27.6</v>
      </c>
      <c r="AI406" s="1021">
        <v>13.66</v>
      </c>
      <c r="AJ406" s="1021">
        <v>-20.399999999999999</v>
      </c>
      <c r="AK406" s="1021">
        <v>12</v>
      </c>
      <c r="AL406" s="1034">
        <v>1920</v>
      </c>
      <c r="AM406" s="1028">
        <v>44.629999999999995</v>
      </c>
      <c r="AN406" s="1021">
        <v>0.12</v>
      </c>
      <c r="AO406" s="868">
        <f>IF(U406="n/a","n/a",IF(AA406&lt;0,"n/a",IF(AA406="n/a","n/a",J406+U406-AA406)))</f>
        <v>-19.843804258547994</v>
      </c>
      <c r="AP406" s="869">
        <f>IF(U406="n/a","n/a",J406+U406)</f>
        <v>18.0519012629244</v>
      </c>
      <c r="AQ406" s="1044">
        <f>IF(OR(AC406&lt;0.01,AF406="n/a"),"n/a",(I406/SQRT(22.5*AC406*(I406/AF406))-1)*100)</f>
        <v>169.11503838596715</v>
      </c>
      <c r="AR406" s="766">
        <f>INDEX(Historical!$C$7:$C$1455,MATCH(B406,Historical!$B$7:$B$1455,0))*IF(AH406="n/a",1.03,IF(AH406&lt;0,1.01,IF(AH406&gt;10,1.1,(1+AH406/100))))</f>
        <v>0.74800000000000011</v>
      </c>
      <c r="AS406" s="1042">
        <f>IF($AI406="n/a",1.03*AR406,IF($AI406&lt;0,1.01*AR406,IF($AI406&gt;10,1.1*AR406,(1+$AI406/100)*AR406)))</f>
        <v>0.8228000000000002</v>
      </c>
      <c r="AT406" s="1042">
        <f>IF($AK406="n/a",1.03*AS406,IF($AK406&lt;0,1.01*AS406,IF($AK406&gt;10,1.1*AS406,(1+$AK406/100)*AS406)))</f>
        <v>0.90508000000000033</v>
      </c>
      <c r="AU406" s="1042">
        <f>IF($AK406="n/a",1.03*AT406,IF($AK406&lt;0,1.01*AT406,IF($AK406&gt;10,1.1*AT406,(1+$AK406/100)*AT406)))</f>
        <v>0.99558800000000047</v>
      </c>
      <c r="AV406" s="1042">
        <f>IF($AK406="n/a",1.03*AU406,IF($AK406&lt;0,1.01*AU406,IF($AK406&gt;10,1.1*AU406,(1+$AK406/100)*AU406)))</f>
        <v>1.0951468000000006</v>
      </c>
      <c r="AW406" s="766">
        <f>SUM(AR406:AV406)</f>
        <v>4.5666148000000018</v>
      </c>
      <c r="AX406" s="877">
        <f>AW406/I406*100</f>
        <v>7.3929331390642723</v>
      </c>
      <c r="AY406" s="1212">
        <v>1.31</v>
      </c>
      <c r="AZ406" s="1028">
        <v>49.55</v>
      </c>
      <c r="BA406" s="1028">
        <v>-8.49</v>
      </c>
      <c r="BB406" s="1028">
        <v>3.04</v>
      </c>
      <c r="BC406" s="1028">
        <v>11.86</v>
      </c>
      <c r="BE406" s="721">
        <v>2010</v>
      </c>
      <c r="BF406" s="1057">
        <f>IF(BE406&gt;2008,0,IF(BE406&gt;2001,1,IF(BE406&gt;1990,2,IF(BE406&gt;1980,3,IF(BE406&gt;1973,4,IF(BE406&gt;1970,5,IF(BE406&gt;1960,6,IF(BE406&gt;1958,7,IF(BE406&gt;1953,8,9)))))))))</f>
        <v>0</v>
      </c>
    </row>
    <row r="407" spans="1:58" ht="11.25" customHeight="1" x14ac:dyDescent="0.2">
      <c r="A407" s="1027" t="s">
        <v>1344</v>
      </c>
      <c r="B407" s="1031" t="s">
        <v>1345</v>
      </c>
      <c r="C407" s="1181" t="s">
        <v>109</v>
      </c>
      <c r="D407" s="1181" t="s">
        <v>4430</v>
      </c>
      <c r="E407" s="857">
        <v>6</v>
      </c>
      <c r="F407" s="1245">
        <v>690</v>
      </c>
      <c r="G407" s="1209" t="s">
        <v>107</v>
      </c>
      <c r="H407" s="1209" t="s">
        <v>107</v>
      </c>
      <c r="I407" s="1030">
        <v>81.72</v>
      </c>
      <c r="J407" s="766">
        <f>(M407/I407)*100</f>
        <v>1.1747430249632893</v>
      </c>
      <c r="K407" s="1033">
        <v>0.24</v>
      </c>
      <c r="L407" s="1043">
        <v>4</v>
      </c>
      <c r="M407" s="756">
        <f>K407*L407</f>
        <v>0.96</v>
      </c>
      <c r="N407" s="1026" t="s">
        <v>153</v>
      </c>
      <c r="O407" s="860">
        <v>0.2</v>
      </c>
      <c r="P407" s="1016">
        <v>43173</v>
      </c>
      <c r="Q407" s="1016">
        <v>43188</v>
      </c>
      <c r="R407" s="756">
        <f>(K407-O407)/O407*100</f>
        <v>19.999999999999989</v>
      </c>
      <c r="S407" s="824">
        <f>IF(INDEX(Historical!$D$7:$D$1455,MATCH(B407,Historical!$B$7:$B$1455,0))=0,"n/a",(INDEX(Historical!$C$7:$C$1455,MATCH(B407,Historical!$B$7:$B$1455,0))/INDEX(Historical!$D$7:$D$1455,MATCH(B407,Historical!$B$7:$B$1455,0))-1)*100)</f>
        <v>17.647058823529417</v>
      </c>
      <c r="T407" s="824">
        <f>IF(INDEX(Historical!$F$7:$F$1455,MATCH(B407,Historical!$B$7:$B$1455,0))=0,"n/a",((INDEX(Historical!$C$7:$C$1455,MATCH(B407,Historical!$B$7:$B$1455,0))/INDEX(Historical!$F$7:$F$1455,MATCH(B407,Historical!$B$7:$B$1455,0)))^(1/3)-1)*100)</f>
        <v>15.441567326431937</v>
      </c>
      <c r="U407" s="824" t="str">
        <f>IF(INDEX(Historical!$I$7:$I$1455,MATCH(B407,Historical!$B$7:$B$1455,0))=0,"n/a",((INDEX(Historical!$C$7:$C$1455,MATCH(B407,Historical!$B$7:$B$1455,0))/INDEX(Historical!$I$7:$I$1455,MATCH(B407,Historical!$B$7:$B$1455,0)))^(1/5)-1)*100)</f>
        <v>n/a</v>
      </c>
      <c r="V407" s="824" t="str">
        <f>IF(INDEX(Historical!$O$7:$O$1455,MATCH(B407,Historical!$B$7:$B$1455,0))=0,"n/a",((INDEX(Historical!$C$7:$C$1455,MATCH(B407,Historical!$B$7:$B$1455,0))/INDEX(Historical!$O$7:$O$1455,MATCH(B407,Historical!$B$7:$B$1455,0)))^(1/10)-1)*100)</f>
        <v>n/a</v>
      </c>
      <c r="W407" s="825" t="str">
        <f>IF(OR(U407&lt;=0,U407="n/a",V407&lt;=0,V407="n/a"),"n/a",U407/V407)</f>
        <v>n/a</v>
      </c>
      <c r="X407" s="826" t="str">
        <f>IF(OR(AJ407&lt;=0,AJ407="n/a",U407&lt;=0,U407="n/a"),"n/a",U407/AJ407)</f>
        <v>n/a</v>
      </c>
      <c r="Y407" s="777"/>
      <c r="Z407" s="766">
        <f>IF(OR(AC407&lt;0.01,AC407="n/a"),"n/a",M407/AC407*100)</f>
        <v>30.379746835443033</v>
      </c>
      <c r="AA407" s="1042">
        <f>IF(OR(AC407&lt;0.01,AC407="n/a"),"n/a",I407/AC407)</f>
        <v>25.860759493670884</v>
      </c>
      <c r="AB407" s="1043">
        <v>12</v>
      </c>
      <c r="AC407" s="1021">
        <v>3.16</v>
      </c>
      <c r="AD407" s="1021">
        <v>1.87</v>
      </c>
      <c r="AE407" s="1021">
        <v>9.7200000000000006</v>
      </c>
      <c r="AF407" s="1021">
        <v>2.78</v>
      </c>
      <c r="AG407" s="1021">
        <v>15.4</v>
      </c>
      <c r="AH407" s="1021">
        <v>24.099999999999998</v>
      </c>
      <c r="AI407" s="1021">
        <v>10.190000000000001</v>
      </c>
      <c r="AJ407" s="1021">
        <v>14.399999999999999</v>
      </c>
      <c r="AK407" s="1021">
        <v>13.81</v>
      </c>
      <c r="AL407" s="1034">
        <v>46790</v>
      </c>
      <c r="AM407" s="1028">
        <v>0.2</v>
      </c>
      <c r="AN407" s="1021">
        <v>0.46</v>
      </c>
      <c r="AO407" s="868" t="str">
        <f>IF(U407="n/a","n/a",IF(AA407&lt;0,"n/a",IF(AA407="n/a","n/a",J407+U407-AA407)))</f>
        <v>n/a</v>
      </c>
      <c r="AP407" s="869" t="str">
        <f>IF(U407="n/a","n/a",J407+U407)</f>
        <v>n/a</v>
      </c>
      <c r="AQ407" s="1044">
        <f>IF(OR(AC407&lt;0.01,AF407="n/a"),"n/a",(I407/SQRT(22.5*AC407*(I407/AF407))-1)*100)</f>
        <v>78.752356804857641</v>
      </c>
      <c r="AR407" s="766">
        <f>INDEX(Historical!$C$7:$C$1455,MATCH(B407,Historical!$B$7:$B$1455,0))*IF(AH407="n/a",1.03,IF(AH407&lt;0,1.01,IF(AH407&gt;10,1.1,(1+AH407/100))))</f>
        <v>0.88000000000000012</v>
      </c>
      <c r="AS407" s="1042">
        <f>IF($AI407="n/a",1.03*AR407,IF($AI407&lt;0,1.01*AR407,IF($AI407&gt;10,1.1*AR407,(1+$AI407/100)*AR407)))</f>
        <v>0.96800000000000019</v>
      </c>
      <c r="AT407" s="1042">
        <f>IF($AK407="n/a",1.03*AS407,IF($AK407&lt;0,1.01*AS407,IF($AK407&gt;10,1.1*AS407,(1+$AK407/100)*AS407)))</f>
        <v>1.0648000000000002</v>
      </c>
      <c r="AU407" s="1042">
        <f>IF($AK407="n/a",1.03*AT407,IF($AK407&lt;0,1.01*AT407,IF($AK407&gt;10,1.1*AT407,(1+$AK407/100)*AT407)))</f>
        <v>1.1712800000000003</v>
      </c>
      <c r="AV407" s="1042">
        <f>IF($AK407="n/a",1.03*AU407,IF($AK407&lt;0,1.01*AU407,IF($AK407&gt;10,1.1*AU407,(1+$AK407/100)*AU407)))</f>
        <v>1.2884080000000004</v>
      </c>
      <c r="AW407" s="766">
        <f>SUM(AR407:AV407)</f>
        <v>5.3724880000000015</v>
      </c>
      <c r="AX407" s="877">
        <f>AW407/I407*100</f>
        <v>6.5742633382280982</v>
      </c>
      <c r="AY407" s="1212">
        <v>0.48</v>
      </c>
      <c r="AZ407" s="1028">
        <v>22.12</v>
      </c>
      <c r="BA407" s="1028">
        <v>-0.27999999999999997</v>
      </c>
      <c r="BB407" s="1028">
        <v>6.6199999999999992</v>
      </c>
      <c r="BC407" s="1028">
        <v>9.77</v>
      </c>
      <c r="BE407" s="721">
        <v>2013</v>
      </c>
      <c r="BF407" s="1057">
        <f>IF(BE407&gt;2008,0,IF(BE407&gt;2001,1,IF(BE407&gt;1990,2,IF(BE407&gt;1980,3,IF(BE407&gt;1973,4,IF(BE407&gt;1970,5,IF(BE407&gt;1960,6,IF(BE407&gt;1958,7,IF(BE407&gt;1953,8,9)))))))))</f>
        <v>0</v>
      </c>
    </row>
    <row r="408" spans="1:58" ht="11.25" customHeight="1" x14ac:dyDescent="0.2">
      <c r="A408" s="1019" t="s">
        <v>1346</v>
      </c>
      <c r="B408" s="1031" t="s">
        <v>1347</v>
      </c>
      <c r="C408" s="1181" t="s">
        <v>113</v>
      </c>
      <c r="D408" s="1181" t="s">
        <v>4417</v>
      </c>
      <c r="E408" s="857">
        <v>8</v>
      </c>
      <c r="F408" s="1245">
        <v>415</v>
      </c>
      <c r="G408" s="1245" t="s">
        <v>107</v>
      </c>
      <c r="H408" s="1245" t="s">
        <v>107</v>
      </c>
      <c r="I408" s="1030">
        <v>16.2</v>
      </c>
      <c r="J408" s="766">
        <f>(M408/I408)*100</f>
        <v>1.6049382716049383</v>
      </c>
      <c r="K408" s="1033">
        <v>6.5000000000000002E-2</v>
      </c>
      <c r="L408" s="1043">
        <v>4</v>
      </c>
      <c r="M408" s="756">
        <f>K408*L408</f>
        <v>0.26</v>
      </c>
      <c r="N408" s="1026" t="s">
        <v>1001</v>
      </c>
      <c r="O408" s="860">
        <v>0.06</v>
      </c>
      <c r="P408" s="1022">
        <v>42956</v>
      </c>
      <c r="Q408" s="1022">
        <v>42972</v>
      </c>
      <c r="R408" s="756">
        <f>(K408-O408)/O408*100</f>
        <v>8.333333333333341</v>
      </c>
      <c r="S408" s="824">
        <f>IF(INDEX(Historical!$D$7:$D$1455,MATCH(B408,Historical!$B$7:$B$1455,0))=0,"n/a",(INDEX(Historical!$C$7:$C$1455,MATCH(B408,Historical!$B$7:$B$1455,0))/INDEX(Historical!$D$7:$D$1455,MATCH(B408,Historical!$B$7:$B$1455,0))-1)*100)</f>
        <v>13.636363636363647</v>
      </c>
      <c r="T408" s="824">
        <f>IF(INDEX(Historical!$F$7:$F$1455,MATCH(B408,Historical!$B$7:$B$1455,0))=0,"n/a",((INDEX(Historical!$C$7:$C$1455,MATCH(B408,Historical!$B$7:$B$1455,0))/INDEX(Historical!$F$7:$F$1455,MATCH(B408,Historical!$B$7:$B$1455,0)))^(1/3)-1)*100)</f>
        <v>21.321375160129328</v>
      </c>
      <c r="U408" s="824">
        <f>IF(INDEX(Historical!$I$7:$I$1455,MATCH(B408,Historical!$B$7:$B$1455,0))=0,"n/a",((INDEX(Historical!$C$7:$C$1455,MATCH(B408,Historical!$B$7:$B$1455,0))/INDEX(Historical!$I$7:$I$1455,MATCH(B408,Historical!$B$7:$B$1455,0)))^(1/5)-1)*100)</f>
        <v>22.670320469638881</v>
      </c>
      <c r="V408" s="824">
        <f>IF(INDEX(Historical!$O$7:$O$1455,MATCH(B408,Historical!$B$7:$B$1455,0))=0,"n/a",((INDEX(Historical!$C$7:$C$1455,MATCH(B408,Historical!$B$7:$B$1455,0))/INDEX(Historical!$O$7:$O$1455,MATCH(B408,Historical!$B$7:$B$1455,0)))^(1/10)-1)*100)</f>
        <v>12.068872384564933</v>
      </c>
      <c r="W408" s="825">
        <f>IF(OR(U408&lt;=0,U408="n/a",V408&lt;=0,V408="n/a"),"n/a",U408/V408)</f>
        <v>1.8784124769296842</v>
      </c>
      <c r="X408" s="826">
        <f>IF(OR(AJ408&lt;=0,AJ408="n/a",U408&lt;=0,U408="n/a"),"n/a",U408/AJ408)</f>
        <v>0.87193540267841851</v>
      </c>
      <c r="Y408" s="1031"/>
      <c r="Z408" s="766">
        <f>IF(OR(AC408&lt;0.01,AC408="n/a"),"n/a",M408/AC408*100)</f>
        <v>24.528301886792452</v>
      </c>
      <c r="AA408" s="1042">
        <f>IF(OR(AC408&lt;0.01,AC408="n/a"),"n/a",I408/AC408)</f>
        <v>15.283018867924527</v>
      </c>
      <c r="AB408" s="1043">
        <v>12</v>
      </c>
      <c r="AC408" s="1021">
        <v>1.06</v>
      </c>
      <c r="AD408" s="1021">
        <v>0.46</v>
      </c>
      <c r="AE408" s="1021">
        <v>0.87</v>
      </c>
      <c r="AF408" s="1021">
        <v>2.73</v>
      </c>
      <c r="AG408" s="1021">
        <v>14.099999999999998</v>
      </c>
      <c r="AH408" s="1021">
        <v>32.6</v>
      </c>
      <c r="AI408" s="1021">
        <v>18.509999999999998</v>
      </c>
      <c r="AJ408" s="1021">
        <v>26</v>
      </c>
      <c r="AK408" s="1021">
        <v>33.1</v>
      </c>
      <c r="AL408" s="1034">
        <v>964.22</v>
      </c>
      <c r="AM408" s="1028">
        <v>0.1</v>
      </c>
      <c r="AN408" s="1021">
        <v>1.84</v>
      </c>
      <c r="AO408" s="868">
        <f>IF(U408="n/a","n/a",IF(AA408&lt;0,"n/a",IF(AA408="n/a","n/a",J408+U408-AA408)))</f>
        <v>8.9922398733192903</v>
      </c>
      <c r="AP408" s="869">
        <f>IF(U408="n/a","n/a",J408+U408)</f>
        <v>24.275258741243817</v>
      </c>
      <c r="AQ408" s="1044">
        <f>IF(OR(AC408&lt;0.01,AF408="n/a"),"n/a",(I408/SQRT(22.5*AC408*(I408/AF408))-1)*100)</f>
        <v>36.17413934523357</v>
      </c>
      <c r="AR408" s="766">
        <f>INDEX(Historical!$C$7:$C$1455,MATCH(B408,Historical!$B$7:$B$1455,0))*IF(AH408="n/a",1.03,IF(AH408&lt;0,1.01,IF(AH408&gt;10,1.1,(1+AH408/100))))</f>
        <v>0.27500000000000002</v>
      </c>
      <c r="AS408" s="1042">
        <f>IF($AI408="n/a",1.03*AR408,IF($AI408&lt;0,1.01*AR408,IF($AI408&gt;10,1.1*AR408,(1+$AI408/100)*AR408)))</f>
        <v>0.30250000000000005</v>
      </c>
      <c r="AT408" s="1042">
        <f>IF($AK408="n/a",1.03*AS408,IF($AK408&lt;0,1.01*AS408,IF($AK408&gt;10,1.1*AS408,(1+$AK408/100)*AS408)))</f>
        <v>0.3327500000000001</v>
      </c>
      <c r="AU408" s="1042">
        <f>IF($AK408="n/a",1.03*AT408,IF($AK408&lt;0,1.01*AT408,IF($AK408&gt;10,1.1*AT408,(1+$AK408/100)*AT408)))</f>
        <v>0.36602500000000016</v>
      </c>
      <c r="AV408" s="1042">
        <f>IF($AK408="n/a",1.03*AU408,IF($AK408&lt;0,1.01*AU408,IF($AK408&gt;10,1.1*AU408,(1+$AK408/100)*AU408)))</f>
        <v>0.40262750000000019</v>
      </c>
      <c r="AW408" s="766">
        <f>SUM(AR408:AV408)</f>
        <v>1.6789025000000006</v>
      </c>
      <c r="AX408" s="877">
        <f>AW408/I408*100</f>
        <v>10.363595679012349</v>
      </c>
      <c r="AY408" s="1212">
        <v>1.46</v>
      </c>
      <c r="AZ408" s="1028">
        <v>3.71</v>
      </c>
      <c r="BA408" s="1028">
        <v>-38.29</v>
      </c>
      <c r="BB408" s="1028">
        <v>-14.82</v>
      </c>
      <c r="BC408" s="1028">
        <v>-28.15</v>
      </c>
      <c r="BE408" s="721">
        <v>2011</v>
      </c>
      <c r="BF408" s="1057">
        <f>IF(BE408&gt;2008,0,IF(BE408&gt;2001,1,IF(BE408&gt;1990,2,IF(BE408&gt;1980,3,IF(BE408&gt;1973,4,IF(BE408&gt;1970,5,IF(BE408&gt;1960,6,IF(BE408&gt;1958,7,IF(BE408&gt;1953,8,9)))))))))</f>
        <v>0</v>
      </c>
    </row>
    <row r="409" spans="1:58" ht="11.25" customHeight="1" x14ac:dyDescent="0.2">
      <c r="A409" s="1019" t="s">
        <v>1348</v>
      </c>
      <c r="B409" s="1031" t="s">
        <v>1349</v>
      </c>
      <c r="C409" s="1181" t="s">
        <v>109</v>
      </c>
      <c r="D409" s="1181" t="s">
        <v>4434</v>
      </c>
      <c r="E409" s="857">
        <v>9</v>
      </c>
      <c r="F409" s="1245">
        <v>394</v>
      </c>
      <c r="G409" s="1209" t="s">
        <v>107</v>
      </c>
      <c r="H409" s="1209" t="s">
        <v>107</v>
      </c>
      <c r="I409" s="1030">
        <v>38.39</v>
      </c>
      <c r="J409" s="766">
        <f>(M409/I409)*100</f>
        <v>2.1880698098463141</v>
      </c>
      <c r="K409" s="1033">
        <v>0.42</v>
      </c>
      <c r="L409" s="1043">
        <v>2</v>
      </c>
      <c r="M409" s="756">
        <f>K409*L409</f>
        <v>0.84</v>
      </c>
      <c r="N409" s="1026" t="s">
        <v>619</v>
      </c>
      <c r="O409" s="860">
        <v>0.33</v>
      </c>
      <c r="P409" s="1016">
        <v>43378</v>
      </c>
      <c r="Q409" s="1016">
        <v>43389</v>
      </c>
      <c r="R409" s="756">
        <f>(K409-O409)/O409*100</f>
        <v>27.272727272727259</v>
      </c>
      <c r="S409" s="824">
        <f>IF(INDEX(Historical!$D$7:$D$1455,MATCH(B409,Historical!$B$7:$B$1455,0))=0,"n/a",(INDEX(Historical!$C$7:$C$1455,MATCH(B409,Historical!$B$7:$B$1455,0))/INDEX(Historical!$D$7:$D$1455,MATCH(B409,Historical!$B$7:$B$1455,0))-1)*100)</f>
        <v>11.86440677966103</v>
      </c>
      <c r="T409" s="824">
        <f>IF(INDEX(Historical!$F$7:$F$1455,MATCH(B409,Historical!$B$7:$B$1455,0))=0,"n/a",((INDEX(Historical!$C$7:$C$1455,MATCH(B409,Historical!$B$7:$B$1455,0))/INDEX(Historical!$F$7:$F$1455,MATCH(B409,Historical!$B$7:$B$1455,0)))^(1/3)-1)*100)</f>
        <v>8.2713447015707828</v>
      </c>
      <c r="U409" s="824">
        <f>IF(INDEX(Historical!$I$7:$I$1455,MATCH(B409,Historical!$B$7:$B$1455,0))=0,"n/a",((INDEX(Historical!$C$7:$C$1455,MATCH(B409,Historical!$B$7:$B$1455,0))/INDEX(Historical!$I$7:$I$1455,MATCH(B409,Historical!$B$7:$B$1455,0)))^(1/5)-1)*100)</f>
        <v>10.534229649286942</v>
      </c>
      <c r="V409" s="824">
        <f>IF(INDEX(Historical!$O$7:$O$1455,MATCH(B409,Historical!$B$7:$B$1455,0))=0,"n/a",((INDEX(Historical!$C$7:$C$1455,MATCH(B409,Historical!$B$7:$B$1455,0))/INDEX(Historical!$O$7:$O$1455,MATCH(B409,Historical!$B$7:$B$1455,0)))^(1/10)-1)*100)</f>
        <v>0.18087738078023108</v>
      </c>
      <c r="W409" s="825">
        <f>IF(OR(U409&lt;=0,U409="n/a",V409&lt;=0,V409="n/a"),"n/a",U409/V409)</f>
        <v>58.239618485443465</v>
      </c>
      <c r="X409" s="826">
        <f>IF(OR(AJ409&lt;=0,AJ409="n/a",U409&lt;=0,U409="n/a"),"n/a",U409/AJ409)</f>
        <v>0.98450744385859279</v>
      </c>
      <c r="Y409" s="1032"/>
      <c r="Z409" s="766">
        <f>IF(OR(AC409&lt;0.01,AC409="n/a"),"n/a",M409/AC409*100)</f>
        <v>28.093645484949832</v>
      </c>
      <c r="AA409" s="1042">
        <f>IF(OR(AC409&lt;0.01,AC409="n/a"),"n/a",I409/AC409)</f>
        <v>12.839464882943144</v>
      </c>
      <c r="AB409" s="1043">
        <v>12</v>
      </c>
      <c r="AC409" s="1021">
        <v>2.99</v>
      </c>
      <c r="AD409" s="1021">
        <v>1.29</v>
      </c>
      <c r="AE409" s="1021">
        <v>5.59</v>
      </c>
      <c r="AF409" s="1021">
        <v>1.37</v>
      </c>
      <c r="AG409" s="1021">
        <v>10.9</v>
      </c>
      <c r="AH409" s="1021">
        <v>14.399999999999999</v>
      </c>
      <c r="AI409" s="1021" t="s">
        <v>138</v>
      </c>
      <c r="AJ409" s="1021">
        <v>10.7</v>
      </c>
      <c r="AK409" s="1021">
        <v>10</v>
      </c>
      <c r="AL409" s="1034">
        <v>2530</v>
      </c>
      <c r="AM409" s="1028">
        <v>6.6000000000000005</v>
      </c>
      <c r="AN409" s="1021">
        <v>0.09</v>
      </c>
      <c r="AO409" s="868">
        <f>IF(U409="n/a","n/a",IF(AA409&lt;0,"n/a",IF(AA409="n/a","n/a",J409+U409-AA409)))</f>
        <v>-0.1171654238098867</v>
      </c>
      <c r="AP409" s="869">
        <f>IF(U409="n/a","n/a",J409+U409)</f>
        <v>12.722299459133257</v>
      </c>
      <c r="AQ409" s="1044">
        <f>IF(OR(AC409&lt;0.01,AF409="n/a"),"n/a",(I409/SQRT(22.5*AC409*(I409/AF409))-1)*100)</f>
        <v>-11.581633658480451</v>
      </c>
      <c r="AR409" s="766">
        <f>INDEX(Historical!$C$7:$C$1455,MATCH(B409,Historical!$B$7:$B$1455,0))*IF(AH409="n/a",1.03,IF(AH409&lt;0,1.01,IF(AH409&gt;10,1.1,(1+AH409/100))))</f>
        <v>0.72600000000000009</v>
      </c>
      <c r="AS409" s="1042">
        <f>IF($AI409="n/a",1.03*AR409,IF($AI409&lt;0,1.01*AR409,IF($AI409&gt;10,1.1*AR409,(1+$AI409/100)*AR409)))</f>
        <v>0.74778000000000011</v>
      </c>
      <c r="AT409" s="1042">
        <f>IF($AK409="n/a",1.03*AS409,IF($AK409&lt;0,1.01*AS409,IF($AK409&gt;10,1.1*AS409,(1+$AK409/100)*AS409)))</f>
        <v>0.82255800000000023</v>
      </c>
      <c r="AU409" s="1042">
        <f>IF($AK409="n/a",1.03*AT409,IF($AK409&lt;0,1.01*AT409,IF($AK409&gt;10,1.1*AT409,(1+$AK409/100)*AT409)))</f>
        <v>0.90481380000000033</v>
      </c>
      <c r="AV409" s="1042">
        <f>IF($AK409="n/a",1.03*AU409,IF($AK409&lt;0,1.01*AU409,IF($AK409&gt;10,1.1*AU409,(1+$AK409/100)*AU409)))</f>
        <v>0.9952951800000005</v>
      </c>
      <c r="AW409" s="766">
        <f>SUM(AR409:AV409)</f>
        <v>4.196446980000001</v>
      </c>
      <c r="AX409" s="877">
        <f>AW409/I409*100</f>
        <v>10.931093982808026</v>
      </c>
      <c r="AY409" s="1212">
        <v>1.48</v>
      </c>
      <c r="AZ409" s="1028">
        <v>4.75</v>
      </c>
      <c r="BA409" s="1028">
        <v>-19.939999999999998</v>
      </c>
      <c r="BB409" s="1028">
        <v>-6.38</v>
      </c>
      <c r="BC409" s="1028">
        <v>-9.7199999999999989</v>
      </c>
      <c r="BE409" s="721">
        <v>2010</v>
      </c>
      <c r="BF409" s="1057">
        <f>IF(BE409&gt;2008,0,IF(BE409&gt;2001,1,IF(BE409&gt;1990,2,IF(BE409&gt;1980,3,IF(BE409&gt;1973,4,IF(BE409&gt;1970,5,IF(BE409&gt;1960,6,IF(BE409&gt;1958,7,IF(BE409&gt;1953,8,9)))))))))</f>
        <v>0</v>
      </c>
    </row>
    <row r="410" spans="1:58" ht="11.25" customHeight="1" x14ac:dyDescent="0.2">
      <c r="A410" s="1019" t="s">
        <v>638</v>
      </c>
      <c r="B410" s="1031" t="s">
        <v>639</v>
      </c>
      <c r="C410" s="1181" t="s">
        <v>4283</v>
      </c>
      <c r="D410" s="1181" t="s">
        <v>4420</v>
      </c>
      <c r="E410" s="857">
        <v>23</v>
      </c>
      <c r="F410" s="1245">
        <v>144</v>
      </c>
      <c r="G410" s="1209" t="s">
        <v>116</v>
      </c>
      <c r="H410" s="1209" t="s">
        <v>116</v>
      </c>
      <c r="I410" s="1021">
        <v>124.27</v>
      </c>
      <c r="J410" s="766">
        <f>(M410/I410)*100</f>
        <v>5.0535125130763667</v>
      </c>
      <c r="K410" s="1040">
        <v>1.57</v>
      </c>
      <c r="L410" s="1043">
        <v>4</v>
      </c>
      <c r="M410" s="756">
        <f>K410*L410</f>
        <v>6.28</v>
      </c>
      <c r="N410" s="1026" t="s">
        <v>229</v>
      </c>
      <c r="O410" s="861">
        <v>1.5</v>
      </c>
      <c r="P410" s="1016">
        <v>43229</v>
      </c>
      <c r="Q410" s="1016">
        <v>43260</v>
      </c>
      <c r="R410" s="756">
        <f>(K410-O410)/O410*100</f>
        <v>4.6666666666666714</v>
      </c>
      <c r="S410" s="824">
        <f>IF(INDEX(Historical!$D$7:$D$1455,MATCH(B410,Historical!$B$7:$B$1455,0))=0,"n/a",(INDEX(Historical!$C$7:$C$1455,MATCH(B410,Historical!$B$7:$B$1455,0))/INDEX(Historical!$D$7:$D$1455,MATCH(B410,Historical!$B$7:$B$1455,0))-1)*100)</f>
        <v>7.2727272727272751</v>
      </c>
      <c r="T410" s="824">
        <f>IF(INDEX(Historical!$F$7:$F$1455,MATCH(B410,Historical!$B$7:$B$1455,0))=0,"n/a",((INDEX(Historical!$C$7:$C$1455,MATCH(B410,Historical!$B$7:$B$1455,0))/INDEX(Historical!$F$7:$F$1455,MATCH(B410,Historical!$B$7:$B$1455,0)))^(1/3)-1)*100)</f>
        <v>11.554654085939786</v>
      </c>
      <c r="U410" s="824">
        <f>IF(INDEX(Historical!$I$7:$I$1455,MATCH(B410,Historical!$B$7:$B$1455,0))=0,"n/a",((INDEX(Historical!$C$7:$C$1455,MATCH(B410,Historical!$B$7:$B$1455,0))/INDEX(Historical!$I$7:$I$1455,MATCH(B410,Historical!$B$7:$B$1455,0)))^(1/5)-1)*100)</f>
        <v>12.322720670278752</v>
      </c>
      <c r="V410" s="824">
        <f>IF(INDEX(Historical!$O$7:$O$1455,MATCH(B410,Historical!$B$7:$B$1455,0))=0,"n/a",((INDEX(Historical!$C$7:$C$1455,MATCH(B410,Historical!$B$7:$B$1455,0))/INDEX(Historical!$O$7:$O$1455,MATCH(B410,Historical!$B$7:$B$1455,0)))^(1/10)-1)*100)</f>
        <v>14.676934558936328</v>
      </c>
      <c r="W410" s="825">
        <f>IF(OR(U410&lt;=0,U410="n/a",V410&lt;=0,V410="n/a"),"n/a",U410/V410)</f>
        <v>0.83959771168808761</v>
      </c>
      <c r="X410" s="826" t="str">
        <f>IF(OR(AJ410&lt;=0,AJ410="n/a",U410&lt;=0,U410="n/a"),"n/a",U410/AJ410)</f>
        <v>n/a</v>
      </c>
      <c r="Y410" s="1031"/>
      <c r="Z410" s="766">
        <f>IF(OR(AC410&lt;0.01,AC410="n/a"),"n/a",M410/AC410*100)</f>
        <v>51.265306122448983</v>
      </c>
      <c r="AA410" s="1042">
        <f>IF(OR(AC410&lt;0.01,AC410="n/a"),"n/a",I410/AC410)</f>
        <v>10.144489795918368</v>
      </c>
      <c r="AB410" s="1043">
        <v>12</v>
      </c>
      <c r="AC410" s="1021">
        <v>12.25</v>
      </c>
      <c r="AD410" s="1021">
        <v>10.57</v>
      </c>
      <c r="AE410" s="1021">
        <v>1.42</v>
      </c>
      <c r="AF410" s="1021">
        <v>5.72</v>
      </c>
      <c r="AG410" s="1023">
        <v>30.9</v>
      </c>
      <c r="AH410" s="1021">
        <v>-3.3000000000000003</v>
      </c>
      <c r="AI410" s="1021">
        <v>1.04</v>
      </c>
      <c r="AJ410" s="1021">
        <v>-4</v>
      </c>
      <c r="AK410" s="1021">
        <v>0.96</v>
      </c>
      <c r="AL410" s="1034">
        <v>114270</v>
      </c>
      <c r="AM410" s="1028">
        <v>0.1</v>
      </c>
      <c r="AN410" s="1021">
        <v>2.37</v>
      </c>
      <c r="AO410" s="868">
        <f>IF(U410="n/a","n/a",IF(AA410&lt;0,"n/a",IF(AA410="n/a","n/a",J410+U410-AA410)))</f>
        <v>7.2317433874367509</v>
      </c>
      <c r="AP410" s="869">
        <f>IF(U410="n/a","n/a",J410+U410)</f>
        <v>17.376233183355119</v>
      </c>
      <c r="AQ410" s="1044">
        <f>IF(OR(AC410&lt;0.01,AF410="n/a"),"n/a",(I410/SQRT(22.5*AC410*(I410/AF410))-1)*100)</f>
        <v>60.591243199279866</v>
      </c>
      <c r="AR410" s="766">
        <f>INDEX(Historical!$C$7:$C$1455,MATCH(B410,Historical!$B$7:$B$1455,0))*IF(AH410="n/a",1.03,IF(AH410&lt;0,1.01,IF(AH410&gt;10,1.1,(1+AH410/100))))</f>
        <v>5.9590000000000005</v>
      </c>
      <c r="AS410" s="1042">
        <f>IF($AI410="n/a",1.03*AR410,IF($AI410&lt;0,1.01*AR410,IF($AI410&gt;10,1.1*AR410,(1+$AI410/100)*AR410)))</f>
        <v>6.0209736000000005</v>
      </c>
      <c r="AT410" s="1042">
        <f>IF($AK410="n/a",1.03*AS410,IF($AK410&lt;0,1.01*AS410,IF($AK410&gt;10,1.1*AS410,(1+$AK410/100)*AS410)))</f>
        <v>6.0787749465600012</v>
      </c>
      <c r="AU410" s="1042">
        <f>IF($AK410="n/a",1.03*AT410,IF($AK410&lt;0,1.01*AT410,IF($AK410&gt;10,1.1*AT410,(1+$AK410/100)*AT410)))</f>
        <v>6.1371311860469779</v>
      </c>
      <c r="AV410" s="1042">
        <f>IF($AK410="n/a",1.03*AU410,IF($AK410&lt;0,1.01*AU410,IF($AK410&gt;10,1.1*AU410,(1+$AK410/100)*AU410)))</f>
        <v>6.1960476454330289</v>
      </c>
      <c r="AW410" s="766">
        <f>SUM(AR410:AV410)</f>
        <v>30.391927378040013</v>
      </c>
      <c r="AX410" s="877">
        <f>AW410/I410*100</f>
        <v>24.456367086215508</v>
      </c>
      <c r="AY410" s="1212">
        <v>1.1299999999999999</v>
      </c>
      <c r="AZ410" s="1028">
        <v>8.92</v>
      </c>
      <c r="BA410" s="1028">
        <v>-27.38</v>
      </c>
      <c r="BB410" s="1028">
        <v>-6.0600000000000005</v>
      </c>
      <c r="BC410" s="1028">
        <v>-13.639999999999999</v>
      </c>
      <c r="BE410" s="721">
        <v>1996</v>
      </c>
      <c r="BF410" s="1057">
        <f>IF(BE410&gt;2008,0,IF(BE410&gt;2001,1,IF(BE410&gt;1990,2,IF(BE410&gt;1980,3,IF(BE410&gt;1973,4,IF(BE410&gt;1970,5,IF(BE410&gt;1960,6,IF(BE410&gt;1958,7,IF(BE410&gt;1953,8,9)))))))))</f>
        <v>2</v>
      </c>
    </row>
    <row r="411" spans="1:58" s="905" customFormat="1" ht="11.25" customHeight="1" x14ac:dyDescent="0.2">
      <c r="A411" s="884" t="s">
        <v>640</v>
      </c>
      <c r="B411" s="914" t="s">
        <v>641</v>
      </c>
      <c r="C411" s="1181" t="s">
        <v>124</v>
      </c>
      <c r="D411" s="1181" t="s">
        <v>4262</v>
      </c>
      <c r="E411" s="885">
        <v>16</v>
      </c>
      <c r="F411" s="1245">
        <v>215</v>
      </c>
      <c r="G411" s="1244" t="s">
        <v>38</v>
      </c>
      <c r="H411" s="1244" t="s">
        <v>38</v>
      </c>
      <c r="I411" s="886">
        <v>141.63</v>
      </c>
      <c r="J411" s="887">
        <f>(M411/I411)*100</f>
        <v>2.0617100896702678</v>
      </c>
      <c r="K411" s="888">
        <v>0.73</v>
      </c>
      <c r="L411" s="889">
        <v>4</v>
      </c>
      <c r="M411" s="890">
        <f>K411*L411</f>
        <v>2.92</v>
      </c>
      <c r="N411" s="891" t="s">
        <v>592</v>
      </c>
      <c r="O411" s="892">
        <v>0.69</v>
      </c>
      <c r="P411" s="893">
        <v>43364</v>
      </c>
      <c r="Q411" s="893">
        <v>43378</v>
      </c>
      <c r="R411" s="890">
        <f>(K411-O411)/O411*100</f>
        <v>5.7971014492753676</v>
      </c>
      <c r="S411" s="824">
        <f>IF(INDEX(Historical!$D$7:$D$1455,MATCH(B411,Historical!$B$7:$B$1455,0))=0,"n/a",(INDEX(Historical!$C$7:$C$1455,MATCH(B411,Historical!$B$7:$B$1455,0))/INDEX(Historical!$D$7:$D$1455,MATCH(B411,Historical!$B$7:$B$1455,0))-1)*100)</f>
        <v>12.5</v>
      </c>
      <c r="T411" s="824">
        <f>IF(INDEX(Historical!$F$7:$F$1455,MATCH(B411,Historical!$B$7:$B$1455,0))=0,"n/a",((INDEX(Historical!$C$7:$C$1455,MATCH(B411,Historical!$B$7:$B$1455,0))/INDEX(Historical!$F$7:$F$1455,MATCH(B411,Historical!$B$7:$B$1455,0)))^(1/3)-1)*100)</f>
        <v>16.75232910072808</v>
      </c>
      <c r="U411" s="824">
        <f>IF(INDEX(Historical!$I$7:$I$1455,MATCH(B411,Historical!$B$7:$B$1455,0))=0,"n/a",((INDEX(Historical!$C$7:$C$1455,MATCH(B411,Historical!$B$7:$B$1455,0))/INDEX(Historical!$I$7:$I$1455,MATCH(B411,Historical!$B$7:$B$1455,0)))^(1/5)-1)*100)</f>
        <v>15.496110048498601</v>
      </c>
      <c r="V411" s="824">
        <f>IF(INDEX(Historical!$O$7:$O$1455,MATCH(B411,Historical!$B$7:$B$1455,0))=0,"n/a",((INDEX(Historical!$C$7:$C$1455,MATCH(B411,Historical!$B$7:$B$1455,0))/INDEX(Historical!$O$7:$O$1455,MATCH(B411,Historical!$B$7:$B$1455,0)))^(1/10)-1)*100)</f>
        <v>11.741425036458942</v>
      </c>
      <c r="W411" s="894">
        <f>IF(OR(U411&lt;=0,U411="n/a",V411&lt;=0,V411="n/a"),"n/a",U411/V411)</f>
        <v>1.3197810317215142</v>
      </c>
      <c r="X411" s="895">
        <f>IF(OR(AJ411&lt;=0,AJ411="n/a",U411&lt;=0,U411="n/a"),"n/a",U411/AJ411)</f>
        <v>1.2806702519420332</v>
      </c>
      <c r="Y411" s="896"/>
      <c r="Z411" s="887">
        <f>IF(OR(AC411&lt;0.01,AC411="n/a"),"n/a",M411/AC411*100)</f>
        <v>56.153846153846153</v>
      </c>
      <c r="AA411" s="897">
        <f>IF(OR(AC411&lt;0.01,AC411="n/a"),"n/a",I411/AC411)</f>
        <v>27.236538461538458</v>
      </c>
      <c r="AB411" s="889">
        <v>12</v>
      </c>
      <c r="AC411" s="898">
        <v>5.2</v>
      </c>
      <c r="AD411" s="898">
        <v>2.87</v>
      </c>
      <c r="AE411" s="898">
        <v>4.17</v>
      </c>
      <c r="AF411" s="898">
        <v>2.85</v>
      </c>
      <c r="AG411" s="898">
        <v>12.3</v>
      </c>
      <c r="AH411" s="898">
        <v>8.2000000000000011</v>
      </c>
      <c r="AI411" s="898">
        <v>0.54999999999999993</v>
      </c>
      <c r="AJ411" s="898">
        <v>12.1</v>
      </c>
      <c r="AK411" s="898">
        <v>9.5</v>
      </c>
      <c r="AL411" s="899">
        <v>15070</v>
      </c>
      <c r="AM411" s="900">
        <v>17.399999999999999</v>
      </c>
      <c r="AN411" s="898">
        <v>1.0900000000000001</v>
      </c>
      <c r="AO411" s="901">
        <f>IF(U411="n/a","n/a",IF(AA411&lt;0,"n/a",IF(AA411="n/a","n/a",J411+U411-AA411)))</f>
        <v>-9.6787183233695906</v>
      </c>
      <c r="AP411" s="902">
        <f>IF(U411="n/a","n/a",J411+U411)</f>
        <v>17.557820138168868</v>
      </c>
      <c r="AQ411" s="903">
        <f>IF(OR(AC411&lt;0.01,AF411="n/a"),"n/a",(I411/SQRT(22.5*AC411*(I411/AF411))-1)*100)</f>
        <v>85.740720857369837</v>
      </c>
      <c r="AR411" s="766">
        <f>INDEX(Historical!$C$7:$C$1455,MATCH(B411,Historical!$B$7:$B$1455,0))*IF(AH411="n/a",1.03,IF(AH411&lt;0,1.01,IF(AH411&gt;10,1.1,(1+AH411/100))))</f>
        <v>2.82402</v>
      </c>
      <c r="AS411" s="897">
        <f>IF($AI411="n/a",1.03*AR411,IF($AI411&lt;0,1.01*AR411,IF($AI411&gt;10,1.1*AR411,(1+$AI411/100)*AR411)))</f>
        <v>2.8395521100000001</v>
      </c>
      <c r="AT411" s="897">
        <f>IF($AK411="n/a",1.03*AS411,IF($AK411&lt;0,1.01*AS411,IF($AK411&gt;10,1.1*AS411,(1+$AK411/100)*AS411)))</f>
        <v>3.1093095604499998</v>
      </c>
      <c r="AU411" s="897">
        <f>IF($AK411="n/a",1.03*AT411,IF($AK411&lt;0,1.01*AT411,IF($AK411&gt;10,1.1*AT411,(1+$AK411/100)*AT411)))</f>
        <v>3.4046939686927495</v>
      </c>
      <c r="AV411" s="897">
        <f>IF($AK411="n/a",1.03*AU411,IF($AK411&lt;0,1.01*AU411,IF($AK411&gt;10,1.1*AU411,(1+$AK411/100)*AU411)))</f>
        <v>3.7281398957185607</v>
      </c>
      <c r="AW411" s="887">
        <f>SUM(AR411:AV411)</f>
        <v>15.905715534861312</v>
      </c>
      <c r="AX411" s="904">
        <f>AW411/I411*100</f>
        <v>11.230470617002975</v>
      </c>
      <c r="AY411" s="1213">
        <v>0.89</v>
      </c>
      <c r="AZ411" s="900">
        <v>15.989999999999998</v>
      </c>
      <c r="BA411" s="900">
        <v>-10.02</v>
      </c>
      <c r="BB411" s="900">
        <v>1.1299999999999999</v>
      </c>
      <c r="BC411" s="900">
        <v>5.45</v>
      </c>
      <c r="BD411" s="1079"/>
      <c r="BE411" s="721">
        <v>2003</v>
      </c>
      <c r="BF411" s="1057">
        <f>IF(BE411&gt;2008,0,IF(BE411&gt;2001,1,IF(BE411&gt;1990,2,IF(BE411&gt;1980,3,IF(BE411&gt;1973,4,IF(BE411&gt;1970,5,IF(BE411&gt;1960,6,IF(BE411&gt;1958,7,IF(BE411&gt;1953,8,9)))))))))</f>
        <v>1</v>
      </c>
    </row>
    <row r="412" spans="1:58" ht="11.25" customHeight="1" x14ac:dyDescent="0.2">
      <c r="A412" s="1027" t="s">
        <v>1350</v>
      </c>
      <c r="B412" s="1031" t="s">
        <v>1351</v>
      </c>
      <c r="C412" s="1181" t="s">
        <v>124</v>
      </c>
      <c r="D412" s="1181" t="s">
        <v>4437</v>
      </c>
      <c r="E412" s="857">
        <v>9</v>
      </c>
      <c r="F412" s="1245">
        <v>404</v>
      </c>
      <c r="G412" s="1103" t="s">
        <v>38</v>
      </c>
      <c r="H412" s="1103" t="s">
        <v>38</v>
      </c>
      <c r="I412" s="1030">
        <v>46.19</v>
      </c>
      <c r="J412" s="766">
        <f>(M412/I412)*100</f>
        <v>4.3299415457891319</v>
      </c>
      <c r="K412" s="1033">
        <v>0.5</v>
      </c>
      <c r="L412" s="1043">
        <v>4</v>
      </c>
      <c r="M412" s="756">
        <f>K412*L412</f>
        <v>2</v>
      </c>
      <c r="N412" s="1026" t="s">
        <v>150</v>
      </c>
      <c r="O412" s="860">
        <v>0.47499999999999998</v>
      </c>
      <c r="P412" s="1016">
        <v>43418</v>
      </c>
      <c r="Q412" s="1016">
        <v>43448</v>
      </c>
      <c r="R412" s="756">
        <f>(K412-O412)/O412*100</f>
        <v>5.2631578947368478</v>
      </c>
      <c r="S412" s="824">
        <f>IF(INDEX(Historical!$D$7:$D$1455,MATCH(B412,Historical!$B$7:$B$1455,0))=0,"n/a",(INDEX(Historical!$C$7:$C$1455,MATCH(B412,Historical!$B$7:$B$1455,0))/INDEX(Historical!$D$7:$D$1455,MATCH(B412,Historical!$B$7:$B$1455,0))-1)*100)</f>
        <v>4.4880785413744961</v>
      </c>
      <c r="T412" s="824">
        <f>IF(INDEX(Historical!$F$7:$F$1455,MATCH(B412,Historical!$B$7:$B$1455,0))=0,"n/a",((INDEX(Historical!$C$7:$C$1455,MATCH(B412,Historical!$B$7:$B$1455,0))/INDEX(Historical!$F$7:$F$1455,MATCH(B412,Historical!$B$7:$B$1455,0)))^(1/3)-1)*100)</f>
        <v>8.9457818367183695</v>
      </c>
      <c r="U412" s="824">
        <f>IF(INDEX(Historical!$I$7:$I$1455,MATCH(B412,Historical!$B$7:$B$1455,0))=0,"n/a",((INDEX(Historical!$C$7:$C$1455,MATCH(B412,Historical!$B$7:$B$1455,0))/INDEX(Historical!$I$7:$I$1455,MATCH(B412,Historical!$B$7:$B$1455,0)))^(1/5)-1)*100)</f>
        <v>11.640256663686754</v>
      </c>
      <c r="V412" s="824">
        <f>IF(INDEX(Historical!$O$7:$O$1455,MATCH(B412,Historical!$B$7:$B$1455,0))=0,"n/a",((INDEX(Historical!$C$7:$C$1455,MATCH(B412,Historical!$B$7:$B$1455,0))/INDEX(Historical!$O$7:$O$1455,MATCH(B412,Historical!$B$7:$B$1455,0)))^(1/10)-1)*100)</f>
        <v>6.5646415182083473</v>
      </c>
      <c r="W412" s="825">
        <f>IF(OR(U412&lt;=0,U412="n/a",V412&lt;=0,V412="n/a"),"n/a",U412/V412)</f>
        <v>1.7731747623080669</v>
      </c>
      <c r="X412" s="826">
        <f>IF(OR(AJ412&lt;=0,AJ412="n/a",U412&lt;=0,U412="n/a"),"n/a",U412/AJ412)</f>
        <v>2.1556030858679174</v>
      </c>
      <c r="Y412" s="777"/>
      <c r="Z412" s="766">
        <f>IF(OR(AC412&lt;0.01,AC412="n/a"),"n/a",M412/AC412*100)</f>
        <v>52.083333333333336</v>
      </c>
      <c r="AA412" s="1042">
        <f>IF(OR(AC412&lt;0.01,AC412="n/a"),"n/a",I412/AC412)</f>
        <v>12.028645833333334</v>
      </c>
      <c r="AB412" s="1043">
        <v>12</v>
      </c>
      <c r="AC412" s="1021">
        <v>3.84</v>
      </c>
      <c r="AD412" s="1021">
        <v>0.94</v>
      </c>
      <c r="AE412" s="1021">
        <v>0.82</v>
      </c>
      <c r="AF412" s="1021">
        <v>2.67</v>
      </c>
      <c r="AG412" s="1021" t="s">
        <v>138</v>
      </c>
      <c r="AH412" s="1021">
        <v>10</v>
      </c>
      <c r="AI412" s="1021">
        <v>5.27</v>
      </c>
      <c r="AJ412" s="1021">
        <v>5.4</v>
      </c>
      <c r="AK412" s="1021">
        <v>12.8</v>
      </c>
      <c r="AL412" s="1034">
        <v>19020</v>
      </c>
      <c r="AM412" s="1028">
        <v>0.1</v>
      </c>
      <c r="AN412" s="1021">
        <v>1.6</v>
      </c>
      <c r="AO412" s="868">
        <f>IF(U412="n/a","n/a",IF(AA412&lt;0,"n/a",IF(AA412="n/a","n/a",J412+U412-AA412)))</f>
        <v>3.9415523761425515</v>
      </c>
      <c r="AP412" s="869">
        <f>IF(U412="n/a","n/a",J412+U412)</f>
        <v>15.970198209475885</v>
      </c>
      <c r="AQ412" s="1044">
        <f>IF(OR(AC412&lt;0.01,AF412="n/a"),"n/a",(I412/SQRT(22.5*AC412*(I412/AF412))-1)*100)</f>
        <v>19.473817447822238</v>
      </c>
      <c r="AR412" s="766">
        <f>INDEX(Historical!$C$7:$C$1455,MATCH(B412,Historical!$B$7:$B$1455,0))*IF(AH412="n/a",1.03,IF(AH412&lt;0,1.01,IF(AH412&gt;10,1.1,(1+AH412/100))))</f>
        <v>2.0487500000000005</v>
      </c>
      <c r="AS412" s="1042">
        <f>IF($AI412="n/a",1.03*AR412,IF($AI412&lt;0,1.01*AR412,IF($AI412&gt;10,1.1*AR412,(1+$AI412/100)*AR412)))</f>
        <v>2.1567191250000004</v>
      </c>
      <c r="AT412" s="1042">
        <f>IF($AK412="n/a",1.03*AS412,IF($AK412&lt;0,1.01*AS412,IF($AK412&gt;10,1.1*AS412,(1+$AK412/100)*AS412)))</f>
        <v>2.3723910375000008</v>
      </c>
      <c r="AU412" s="1042">
        <f>IF($AK412="n/a",1.03*AT412,IF($AK412&lt;0,1.01*AT412,IF($AK412&gt;10,1.1*AT412,(1+$AK412/100)*AT412)))</f>
        <v>2.6096301412500011</v>
      </c>
      <c r="AV412" s="1042">
        <f>IF($AK412="n/a",1.03*AU412,IF($AK412&lt;0,1.01*AU412,IF($AK412&gt;10,1.1*AU412,(1+$AK412/100)*AU412)))</f>
        <v>2.8705931553750017</v>
      </c>
      <c r="AW412" s="766">
        <f>SUM(AR412:AV412)</f>
        <v>12.058083459125005</v>
      </c>
      <c r="AX412" s="877">
        <f>AW412/I412*100</f>
        <v>26.105398266129043</v>
      </c>
      <c r="AY412" s="1212">
        <v>1.48</v>
      </c>
      <c r="AZ412" s="1028">
        <v>16.64</v>
      </c>
      <c r="BA412" s="1028">
        <v>-31</v>
      </c>
      <c r="BB412" s="1028">
        <v>0.12</v>
      </c>
      <c r="BC412" s="1028">
        <v>-10.93</v>
      </c>
      <c r="BE412" s="721">
        <v>2011</v>
      </c>
      <c r="BF412" s="1057">
        <f>IF(BE412&gt;2008,0,IF(BE412&gt;2001,1,IF(BE412&gt;1990,2,IF(BE412&gt;1980,3,IF(BE412&gt;1973,4,IF(BE412&gt;1970,5,IF(BE412&gt;1960,6,IF(BE412&gt;1958,7,IF(BE412&gt;1953,8,9)))))))))</f>
        <v>0</v>
      </c>
    </row>
    <row r="413" spans="1:58" ht="11.25" customHeight="1" x14ac:dyDescent="0.2">
      <c r="A413" s="1027" t="s">
        <v>642</v>
      </c>
      <c r="B413" s="1031" t="s">
        <v>643</v>
      </c>
      <c r="C413" s="1181" t="s">
        <v>248</v>
      </c>
      <c r="D413" s="1181" t="s">
        <v>4448</v>
      </c>
      <c r="E413" s="857">
        <v>13</v>
      </c>
      <c r="F413" s="1245">
        <v>287</v>
      </c>
      <c r="G413" s="1245" t="s">
        <v>107</v>
      </c>
      <c r="H413" s="1245" t="s">
        <v>107</v>
      </c>
      <c r="I413" s="1030">
        <v>42.34</v>
      </c>
      <c r="J413" s="766">
        <f>(M413/I413)*100</f>
        <v>1.1100614076523381</v>
      </c>
      <c r="K413" s="1033">
        <v>0.47</v>
      </c>
      <c r="L413" s="1043">
        <v>1</v>
      </c>
      <c r="M413" s="756">
        <f>K413*L413</f>
        <v>0.47</v>
      </c>
      <c r="N413" s="1026" t="s">
        <v>644</v>
      </c>
      <c r="O413" s="860">
        <v>0.43</v>
      </c>
      <c r="P413" s="1016">
        <v>43250</v>
      </c>
      <c r="Q413" s="1016">
        <v>43280</v>
      </c>
      <c r="R413" s="756">
        <f>(K413-O413)/O413*100</f>
        <v>9.302325581395344</v>
      </c>
      <c r="S413" s="824">
        <f>IF(INDEX(Historical!$D$7:$D$1455,MATCH(B413,Historical!$B$7:$B$1455,0))=0,"n/a",(INDEX(Historical!$C$7:$C$1455,MATCH(B413,Historical!$B$7:$B$1455,0))/INDEX(Historical!$D$7:$D$1455,MATCH(B413,Historical!$B$7:$B$1455,0))-1)*100)</f>
        <v>4.8780487804878092</v>
      </c>
      <c r="T413" s="824">
        <f>IF(INDEX(Historical!$F$7:$F$1455,MATCH(B413,Historical!$B$7:$B$1455,0))=0,"n/a",((INDEX(Historical!$C$7:$C$1455,MATCH(B413,Historical!$B$7:$B$1455,0))/INDEX(Historical!$F$7:$F$1455,MATCH(B413,Historical!$B$7:$B$1455,0)))^(1/3)-1)*100)</f>
        <v>21.456027185364057</v>
      </c>
      <c r="U413" s="824">
        <f>IF(INDEX(Historical!$I$7:$I$1455,MATCH(B413,Historical!$B$7:$B$1455,0))=0,"n/a",((INDEX(Historical!$C$7:$C$1455,MATCH(B413,Historical!$B$7:$B$1455,0))/INDEX(Historical!$I$7:$I$1455,MATCH(B413,Historical!$B$7:$B$1455,0)))^(1/5)-1)*100)</f>
        <v>16.543402167042554</v>
      </c>
      <c r="V413" s="824">
        <f>IF(INDEX(Historical!$O$7:$O$1455,MATCH(B413,Historical!$B$7:$B$1455,0))=0,"n/a",((INDEX(Historical!$C$7:$C$1455,MATCH(B413,Historical!$B$7:$B$1455,0))/INDEX(Historical!$O$7:$O$1455,MATCH(B413,Historical!$B$7:$B$1455,0)))^(1/10)-1)*100)</f>
        <v>15.703593010346783</v>
      </c>
      <c r="W413" s="825">
        <f>IF(OR(U413&lt;=0,U413="n/a",V413&lt;=0,V413="n/a"),"n/a",U413/V413)</f>
        <v>1.0534787902451648</v>
      </c>
      <c r="X413" s="826">
        <f>IF(OR(AJ413&lt;=0,AJ413="n/a",U413&lt;=0,U413="n/a"),"n/a",U413/AJ413)</f>
        <v>1.0275405072697237</v>
      </c>
      <c r="Y413" s="1032"/>
      <c r="Z413" s="766">
        <f>IF(OR(AC413&lt;0.01,AC413="n/a"),"n/a",M413/AC413*100)</f>
        <v>16.095890410958905</v>
      </c>
      <c r="AA413" s="1042">
        <f>IF(OR(AC413&lt;0.01,AC413="n/a"),"n/a",I413/AC413)</f>
        <v>14.500000000000002</v>
      </c>
      <c r="AB413" s="1043">
        <v>11</v>
      </c>
      <c r="AC413" s="1021">
        <v>2.92</v>
      </c>
      <c r="AD413" s="1021">
        <v>1.75</v>
      </c>
      <c r="AE413" s="1021">
        <v>2.64</v>
      </c>
      <c r="AF413" s="1021">
        <v>1.1399999999999999</v>
      </c>
      <c r="AG413" s="1021">
        <v>17.299999999999997</v>
      </c>
      <c r="AH413" s="1021">
        <v>49.5</v>
      </c>
      <c r="AI413" s="1021">
        <v>10.440000000000001</v>
      </c>
      <c r="AJ413" s="1021">
        <v>16.100000000000001</v>
      </c>
      <c r="AK413" s="1021">
        <v>8.3000000000000007</v>
      </c>
      <c r="AL413" s="1034">
        <v>1860</v>
      </c>
      <c r="AM413" s="1028">
        <v>1.0999999999999999</v>
      </c>
      <c r="AN413" s="1021">
        <v>0.16</v>
      </c>
      <c r="AO413" s="868">
        <f>IF(U413="n/a","n/a",IF(AA413&lt;0,"n/a",IF(AA413="n/a","n/a",J413+U413-AA413)))</f>
        <v>3.1534635746948911</v>
      </c>
      <c r="AP413" s="869">
        <f>IF(U413="n/a","n/a",J413+U413)</f>
        <v>17.653463574694893</v>
      </c>
      <c r="AQ413" s="1044">
        <f>IF(OR(AC413&lt;0.01,AF413="n/a"),"n/a",(I413/SQRT(22.5*AC413*(I413/AF413))-1)*100)</f>
        <v>-14.287301601999092</v>
      </c>
      <c r="AR413" s="766">
        <f>INDEX(Historical!$C$7:$C$1455,MATCH(B413,Historical!$B$7:$B$1455,0))*IF(AH413="n/a",1.03,IF(AH413&lt;0,1.01,IF(AH413&gt;10,1.1,(1+AH413/100))))</f>
        <v>0.47300000000000003</v>
      </c>
      <c r="AS413" s="1042">
        <f>IF($AI413="n/a",1.03*AR413,IF($AI413&lt;0,1.01*AR413,IF($AI413&gt;10,1.1*AR413,(1+$AI413/100)*AR413)))</f>
        <v>0.5203000000000001</v>
      </c>
      <c r="AT413" s="1042">
        <f>IF($AK413="n/a",1.03*AS413,IF($AK413&lt;0,1.01*AS413,IF($AK413&gt;10,1.1*AS413,(1+$AK413/100)*AS413)))</f>
        <v>0.56348490000000007</v>
      </c>
      <c r="AU413" s="1042">
        <f>IF($AK413="n/a",1.03*AT413,IF($AK413&lt;0,1.01*AT413,IF($AK413&gt;10,1.1*AT413,(1+$AK413/100)*AT413)))</f>
        <v>0.6102541467</v>
      </c>
      <c r="AV413" s="1042">
        <f>IF($AK413="n/a",1.03*AU413,IF($AK413&lt;0,1.01*AU413,IF($AK413&gt;10,1.1*AU413,(1+$AK413/100)*AU413)))</f>
        <v>0.66090524087610003</v>
      </c>
      <c r="AW413" s="766">
        <f>SUM(AR413:AV413)</f>
        <v>2.8279442875761003</v>
      </c>
      <c r="AX413" s="877">
        <f>AW413/I413*100</f>
        <v>6.6791315247427967</v>
      </c>
      <c r="AY413" s="1212">
        <v>1.08</v>
      </c>
      <c r="AZ413" s="1028">
        <v>20.560000000000002</v>
      </c>
      <c r="BA413" s="1028">
        <v>-15.24</v>
      </c>
      <c r="BB413" s="1028">
        <v>6.16</v>
      </c>
      <c r="BC413" s="1028">
        <v>-0.6</v>
      </c>
      <c r="BE413" s="721">
        <v>2006</v>
      </c>
      <c r="BF413" s="1057">
        <f>IF(BE413&gt;2008,0,IF(BE413&gt;2001,1,IF(BE413&gt;1990,2,IF(BE413&gt;1980,3,IF(BE413&gt;1973,4,IF(BE413&gt;1970,5,IF(BE413&gt;1960,6,IF(BE413&gt;1958,7,IF(BE413&gt;1953,8,9)))))))))</f>
        <v>1</v>
      </c>
    </row>
    <row r="414" spans="1:58" ht="11.25" customHeight="1" x14ac:dyDescent="0.2">
      <c r="A414" s="1027" t="s">
        <v>1352</v>
      </c>
      <c r="B414" s="1031" t="s">
        <v>1353</v>
      </c>
      <c r="C414" s="1181" t="s">
        <v>4438</v>
      </c>
      <c r="D414" s="1181" t="s">
        <v>527</v>
      </c>
      <c r="E414" s="857">
        <v>6</v>
      </c>
      <c r="F414" s="1245">
        <v>678</v>
      </c>
      <c r="G414" s="1182" t="s">
        <v>116</v>
      </c>
      <c r="H414" s="1182" t="s">
        <v>116</v>
      </c>
      <c r="I414" s="1030">
        <v>23.5</v>
      </c>
      <c r="J414" s="766">
        <f>(M414/I414)*100</f>
        <v>3.5744680851063833</v>
      </c>
      <c r="K414" s="1033">
        <v>0.21</v>
      </c>
      <c r="L414" s="1043">
        <v>4</v>
      </c>
      <c r="M414" s="756">
        <f>K414*L414</f>
        <v>0.84</v>
      </c>
      <c r="N414" s="1026" t="s">
        <v>150</v>
      </c>
      <c r="O414" s="860">
        <v>0.18</v>
      </c>
      <c r="P414" s="1016">
        <v>43159</v>
      </c>
      <c r="Q414" s="1016">
        <v>43174</v>
      </c>
      <c r="R414" s="756">
        <f>(K414-O414)/O414*100</f>
        <v>16.666666666666664</v>
      </c>
      <c r="S414" s="824">
        <f>IF(INDEX(Historical!$D$7:$D$1455,MATCH(B414,Historical!$B$7:$B$1455,0))=0,"n/a",(INDEX(Historical!$C$7:$C$1455,MATCH(B414,Historical!$B$7:$B$1455,0))/INDEX(Historical!$D$7:$D$1455,MATCH(B414,Historical!$B$7:$B$1455,0))-1)*100)</f>
        <v>19.999999999999996</v>
      </c>
      <c r="T414" s="824">
        <f>IF(INDEX(Historical!$F$7:$F$1455,MATCH(B414,Historical!$B$7:$B$1455,0))=0,"n/a",((INDEX(Historical!$C$7:$C$1455,MATCH(B414,Historical!$B$7:$B$1455,0))/INDEX(Historical!$F$7:$F$1455,MATCH(B414,Historical!$B$7:$B$1455,0)))^(1/3)-1)*100)</f>
        <v>23.741763181570306</v>
      </c>
      <c r="U414" s="824">
        <f>IF(INDEX(Historical!$I$7:$I$1455,MATCH(B414,Historical!$B$7:$B$1455,0))=0,"n/a",((INDEX(Historical!$C$7:$C$1455,MATCH(B414,Historical!$B$7:$B$1455,0))/INDEX(Historical!$I$7:$I$1455,MATCH(B414,Historical!$B$7:$B$1455,0)))^(1/5)-1)*100)</f>
        <v>24.573093961551741</v>
      </c>
      <c r="V414" s="824" t="str">
        <f>IF(INDEX(Historical!$O$7:$O$1455,MATCH(B414,Historical!$B$7:$B$1455,0))=0,"n/a",((INDEX(Historical!$C$7:$C$1455,MATCH(B414,Historical!$B$7:$B$1455,0))/INDEX(Historical!$O$7:$O$1455,MATCH(B414,Historical!$B$7:$B$1455,0)))^(1/10)-1)*100)</f>
        <v>n/a</v>
      </c>
      <c r="W414" s="825" t="str">
        <f>IF(OR(U414&lt;=0,U414="n/a",V414&lt;=0,V414="n/a"),"n/a",U414/V414)</f>
        <v>n/a</v>
      </c>
      <c r="X414" s="826">
        <f>IF(OR(AJ414&lt;=0,AJ414="n/a",U414&lt;=0,U414="n/a"),"n/a",U414/AJ414)</f>
        <v>3.1503966617374028</v>
      </c>
      <c r="Y414" s="1031"/>
      <c r="Z414" s="766">
        <f>IF(OR(AC414&lt;0.01,AC414="n/a"),"n/a",M414/AC414*100)</f>
        <v>57.142857142857139</v>
      </c>
      <c r="AA414" s="1042">
        <f>IF(OR(AC414&lt;0.01,AC414="n/a"),"n/a",I414/AC414)</f>
        <v>15.986394557823129</v>
      </c>
      <c r="AB414" s="1043">
        <v>12</v>
      </c>
      <c r="AC414" s="1021">
        <v>1.47</v>
      </c>
      <c r="AD414" s="1021">
        <v>2.14</v>
      </c>
      <c r="AE414" s="1021">
        <v>1</v>
      </c>
      <c r="AF414" s="1021">
        <v>4.2</v>
      </c>
      <c r="AG414" s="1021">
        <v>28.599999999999998</v>
      </c>
      <c r="AH414" s="1021">
        <v>-8.4</v>
      </c>
      <c r="AI414" s="1021">
        <v>3.7800000000000002</v>
      </c>
      <c r="AJ414" s="1021">
        <v>7.8</v>
      </c>
      <c r="AK414" s="1021">
        <v>7.5</v>
      </c>
      <c r="AL414" s="1034">
        <v>9180</v>
      </c>
      <c r="AM414" s="1028">
        <v>0.3</v>
      </c>
      <c r="AN414" s="1021">
        <v>1.56</v>
      </c>
      <c r="AO414" s="868">
        <f>IF(U414="n/a","n/a",IF(AA414&lt;0,"n/a",IF(AA414="n/a","n/a",J414+U414-AA414)))</f>
        <v>12.161167488834995</v>
      </c>
      <c r="AP414" s="869">
        <f>IF(U414="n/a","n/a",J414+U414)</f>
        <v>28.147562046658123</v>
      </c>
      <c r="AQ414" s="1044">
        <f>IF(OR(AC414&lt;0.01,AF414="n/a"),"n/a",(I414/SQRT(22.5*AC414*(I414/AF414))-1)*100)</f>
        <v>72.746258544924316</v>
      </c>
      <c r="AR414" s="766">
        <f>INDEX(Historical!$C$7:$C$1455,MATCH(B414,Historical!$B$7:$B$1455,0))*IF(AH414="n/a",1.03,IF(AH414&lt;0,1.01,IF(AH414&gt;10,1.1,(1+AH414/100))))</f>
        <v>0.72719999999999996</v>
      </c>
      <c r="AS414" s="1042">
        <f>IF($AI414="n/a",1.03*AR414,IF($AI414&lt;0,1.01*AR414,IF($AI414&gt;10,1.1*AR414,(1+$AI414/100)*AR414)))</f>
        <v>0.75468815999999994</v>
      </c>
      <c r="AT414" s="1042">
        <f>IF($AK414="n/a",1.03*AS414,IF($AK414&lt;0,1.01*AS414,IF($AK414&gt;10,1.1*AS414,(1+$AK414/100)*AS414)))</f>
        <v>0.81128977199999985</v>
      </c>
      <c r="AU414" s="1042">
        <f>IF($AK414="n/a",1.03*AT414,IF($AK414&lt;0,1.01*AT414,IF($AK414&gt;10,1.1*AT414,(1+$AK414/100)*AT414)))</f>
        <v>0.87213650489999983</v>
      </c>
      <c r="AV414" s="1042">
        <f>IF($AK414="n/a",1.03*AU414,IF($AK414&lt;0,1.01*AU414,IF($AK414&gt;10,1.1*AU414,(1+$AK414/100)*AU414)))</f>
        <v>0.93754674276749983</v>
      </c>
      <c r="AW414" s="766">
        <f>SUM(AR414:AV414)</f>
        <v>4.1028611796674994</v>
      </c>
      <c r="AX414" s="877">
        <f>AW414/I414*100</f>
        <v>17.458983743265954</v>
      </c>
      <c r="AY414" s="1212">
        <v>1.04</v>
      </c>
      <c r="AZ414" s="1028">
        <v>23.75</v>
      </c>
      <c r="BA414" s="1028">
        <v>-9.65</v>
      </c>
      <c r="BB414" s="1028">
        <v>1.18</v>
      </c>
      <c r="BC414" s="1028">
        <v>1.34</v>
      </c>
      <c r="BE414" s="721">
        <v>2013</v>
      </c>
      <c r="BF414" s="1057">
        <f>IF(BE414&gt;2008,0,IF(BE414&gt;2001,1,IF(BE414&gt;1990,2,IF(BE414&gt;1980,3,IF(BE414&gt;1973,4,IF(BE414&gt;1970,5,IF(BE414&gt;1960,6,IF(BE414&gt;1958,7,IF(BE414&gt;1953,8,9)))))))))</f>
        <v>0</v>
      </c>
    </row>
    <row r="415" spans="1:58" ht="11.25" customHeight="1" x14ac:dyDescent="0.2">
      <c r="A415" s="1019" t="s">
        <v>1354</v>
      </c>
      <c r="B415" s="1031" t="s">
        <v>1355</v>
      </c>
      <c r="C415" s="1181" t="s">
        <v>4283</v>
      </c>
      <c r="D415" s="1181" t="s">
        <v>4464</v>
      </c>
      <c r="E415" s="857">
        <v>8</v>
      </c>
      <c r="F415" s="1245">
        <v>535</v>
      </c>
      <c r="G415" s="1245" t="s">
        <v>107</v>
      </c>
      <c r="H415" s="1245" t="s">
        <v>107</v>
      </c>
      <c r="I415" s="1030">
        <v>214.53</v>
      </c>
      <c r="J415" s="766">
        <f>(M415/I415)*100</f>
        <v>0.87633431221740532</v>
      </c>
      <c r="K415" s="1033">
        <v>0.47</v>
      </c>
      <c r="L415" s="1043">
        <v>4</v>
      </c>
      <c r="M415" s="756">
        <f>K415*L415</f>
        <v>1.88</v>
      </c>
      <c r="N415" s="1026" t="s">
        <v>383</v>
      </c>
      <c r="O415" s="860">
        <v>0.39</v>
      </c>
      <c r="P415" s="1016">
        <v>43382</v>
      </c>
      <c r="Q415" s="1016">
        <v>43391</v>
      </c>
      <c r="R415" s="756">
        <f>(K415-O415)/O415*100</f>
        <v>20.5128205128205</v>
      </c>
      <c r="S415" s="824">
        <f>IF(INDEX(Historical!$D$7:$D$1455,MATCH(B415,Historical!$B$7:$B$1455,0))=0,"n/a",(INDEX(Historical!$C$7:$C$1455,MATCH(B415,Historical!$B$7:$B$1455,0))/INDEX(Historical!$D$7:$D$1455,MATCH(B415,Historical!$B$7:$B$1455,0))-1)*100)</f>
        <v>13.709677419354849</v>
      </c>
      <c r="T415" s="824">
        <f>IF(INDEX(Historical!$F$7:$F$1455,MATCH(B415,Historical!$B$7:$B$1455,0))=0,"n/a",((INDEX(Historical!$C$7:$C$1455,MATCH(B415,Historical!$B$7:$B$1455,0))/INDEX(Historical!$F$7:$F$1455,MATCH(B415,Historical!$B$7:$B$1455,0)))^(1/3)-1)*100)</f>
        <v>19.803200461179536</v>
      </c>
      <c r="U415" s="824">
        <f>IF(INDEX(Historical!$I$7:$I$1455,MATCH(B415,Historical!$B$7:$B$1455,0))=0,"n/a",((INDEX(Historical!$C$7:$C$1455,MATCH(B415,Historical!$B$7:$B$1455,0))/INDEX(Historical!$I$7:$I$1455,MATCH(B415,Historical!$B$7:$B$1455,0)))^(1/5)-1)*100)</f>
        <v>17.859741609315805</v>
      </c>
      <c r="V415" s="824" t="str">
        <f>IF(INDEX(Historical!$O$7:$O$1455,MATCH(B415,Historical!$B$7:$B$1455,0))=0,"n/a",((INDEX(Historical!$C$7:$C$1455,MATCH(B415,Historical!$B$7:$B$1455,0))/INDEX(Historical!$O$7:$O$1455,MATCH(B415,Historical!$B$7:$B$1455,0)))^(1/10)-1)*100)</f>
        <v>n/a</v>
      </c>
      <c r="W415" s="825" t="str">
        <f>IF(OR(U415&lt;=0,U415="n/a",V415&lt;=0,V415="n/a"),"n/a",U415/V415)</f>
        <v>n/a</v>
      </c>
      <c r="X415" s="826">
        <f>IF(OR(AJ415&lt;=0,AJ415="n/a",U415&lt;=0,U415="n/a"),"n/a",U415/AJ415)</f>
        <v>1.4287793287452644</v>
      </c>
      <c r="Y415" s="785"/>
      <c r="Z415" s="766">
        <f>IF(OR(AC415&lt;0.01,AC415="n/a"),"n/a",M415/AC415*100)</f>
        <v>37.75100401606425</v>
      </c>
      <c r="AA415" s="1042">
        <f>IF(OR(AC415&lt;0.01,AC415="n/a"),"n/a",I415/AC415)</f>
        <v>43.078313253012048</v>
      </c>
      <c r="AB415" s="1043">
        <v>7</v>
      </c>
      <c r="AC415" s="1021">
        <v>4.9800000000000004</v>
      </c>
      <c r="AD415" s="1021">
        <v>2.96</v>
      </c>
      <c r="AE415" s="1021">
        <v>9.1999999999999993</v>
      </c>
      <c r="AF415" s="1021">
        <v>20.05</v>
      </c>
      <c r="AG415" s="1021">
        <v>55.400000000000006</v>
      </c>
      <c r="AH415" s="1021">
        <v>29.099999999999998</v>
      </c>
      <c r="AI415" s="1021">
        <v>12.83</v>
      </c>
      <c r="AJ415" s="1021">
        <v>12.5</v>
      </c>
      <c r="AK415" s="1021">
        <v>14.549999999999999</v>
      </c>
      <c r="AL415" s="1034">
        <v>56050</v>
      </c>
      <c r="AM415" s="1028">
        <v>0.2</v>
      </c>
      <c r="AN415" s="1021">
        <v>0.15</v>
      </c>
      <c r="AO415" s="868">
        <f>IF(U415="n/a","n/a",IF(AA415&lt;0,"n/a",IF(AA415="n/a","n/a",J415+U415-AA415)))</f>
        <v>-24.342237331478838</v>
      </c>
      <c r="AP415" s="869">
        <f>IF(U415="n/a","n/a",J415+U415)</f>
        <v>18.73607592153321</v>
      </c>
      <c r="AQ415" s="1044">
        <f>IF(OR(AC415&lt;0.01,AF415="n/a"),"n/a",(I415/SQRT(22.5*AC415*(I415/AF415))-1)*100)</f>
        <v>519.57698139685647</v>
      </c>
      <c r="AR415" s="766">
        <f>INDEX(Historical!$C$7:$C$1455,MATCH(B415,Historical!$B$7:$B$1455,0))*IF(AH415="n/a",1.03,IF(AH415&lt;0,1.01,IF(AH415&gt;10,1.1,(1+AH415/100))))</f>
        <v>1.5510000000000004</v>
      </c>
      <c r="AS415" s="1042">
        <f>IF($AI415="n/a",1.03*AR415,IF($AI415&lt;0,1.01*AR415,IF($AI415&gt;10,1.1*AR415,(1+$AI415/100)*AR415)))</f>
        <v>1.7061000000000006</v>
      </c>
      <c r="AT415" s="1042">
        <f>IF($AK415="n/a",1.03*AS415,IF($AK415&lt;0,1.01*AS415,IF($AK415&gt;10,1.1*AS415,(1+$AK415/100)*AS415)))</f>
        <v>1.8767100000000008</v>
      </c>
      <c r="AU415" s="1042">
        <f>IF($AK415="n/a",1.03*AT415,IF($AK415&lt;0,1.01*AT415,IF($AK415&gt;10,1.1*AT415,(1+$AK415/100)*AT415)))</f>
        <v>2.0643810000000009</v>
      </c>
      <c r="AV415" s="1042">
        <f>IF($AK415="n/a",1.03*AU415,IF($AK415&lt;0,1.01*AU415,IF($AK415&gt;10,1.1*AU415,(1+$AK415/100)*AU415)))</f>
        <v>2.2708191000000011</v>
      </c>
      <c r="AW415" s="766">
        <f>SUM(AR415:AV415)</f>
        <v>9.4690101000000038</v>
      </c>
      <c r="AX415" s="877">
        <f>AW415/I415*100</f>
        <v>4.4138396028527493</v>
      </c>
      <c r="AY415" s="1212">
        <v>1.22</v>
      </c>
      <c r="AZ415" s="1028">
        <v>42.61</v>
      </c>
      <c r="BA415" s="1028">
        <v>-7.4700000000000006</v>
      </c>
      <c r="BB415" s="1028">
        <v>0.74</v>
      </c>
      <c r="BC415" s="1028">
        <v>7.02</v>
      </c>
      <c r="BE415" s="721">
        <v>2011</v>
      </c>
      <c r="BF415" s="1057">
        <f>IF(BE415&gt;2008,0,IF(BE415&gt;2001,1,IF(BE415&gt;1990,2,IF(BE415&gt;1980,3,IF(BE415&gt;1973,4,IF(BE415&gt;1970,5,IF(BE415&gt;1960,6,IF(BE415&gt;1958,7,IF(BE415&gt;1953,8,9)))))))))</f>
        <v>0</v>
      </c>
    </row>
    <row r="416" spans="1:58" ht="11.25" customHeight="1" x14ac:dyDescent="0.2">
      <c r="A416" s="1019" t="s">
        <v>1356</v>
      </c>
      <c r="B416" s="1031" t="s">
        <v>1357</v>
      </c>
      <c r="C416" s="1181" t="s">
        <v>109</v>
      </c>
      <c r="D416" s="1181" t="s">
        <v>4430</v>
      </c>
      <c r="E416" s="857">
        <v>9</v>
      </c>
      <c r="F416" s="1245">
        <v>369</v>
      </c>
      <c r="G416" s="1187" t="s">
        <v>116</v>
      </c>
      <c r="H416" s="1187" t="s">
        <v>116</v>
      </c>
      <c r="I416" s="1030">
        <v>20.350000000000001</v>
      </c>
      <c r="J416" s="766">
        <f>(M416/I416)*100</f>
        <v>5.8968058968058967</v>
      </c>
      <c r="K416" s="1033">
        <v>0.3</v>
      </c>
      <c r="L416" s="1043">
        <v>4</v>
      </c>
      <c r="M416" s="756">
        <f>K416*L416</f>
        <v>1.2</v>
      </c>
      <c r="N416" s="1026" t="s">
        <v>120</v>
      </c>
      <c r="O416" s="860">
        <v>0.28999999999999998</v>
      </c>
      <c r="P416" s="1016">
        <v>43230</v>
      </c>
      <c r="Q416" s="1016">
        <v>43252</v>
      </c>
      <c r="R416" s="756">
        <f>(K416-O416)/O416*100</f>
        <v>3.4482758620689689</v>
      </c>
      <c r="S416" s="824">
        <f>IF(INDEX(Historical!$D$7:$D$1455,MATCH(B416,Historical!$B$7:$B$1455,0))=0,"n/a",(INDEX(Historical!$C$7:$C$1455,MATCH(B416,Historical!$B$7:$B$1455,0))/INDEX(Historical!$D$7:$D$1455,MATCH(B416,Historical!$B$7:$B$1455,0))-1)*100)</f>
        <v>3.603603603603589</v>
      </c>
      <c r="T416" s="824">
        <f>IF(INDEX(Historical!$F$7:$F$1455,MATCH(B416,Historical!$B$7:$B$1455,0))=0,"n/a",((INDEX(Historical!$C$7:$C$1455,MATCH(B416,Historical!$B$7:$B$1455,0))/INDEX(Historical!$F$7:$F$1455,MATCH(B416,Historical!$B$7:$B$1455,0)))^(1/3)-1)*100)</f>
        <v>5.6568701546746425</v>
      </c>
      <c r="U416" s="824">
        <f>IF(INDEX(Historical!$I$7:$I$1455,MATCH(B416,Historical!$B$7:$B$1455,0))=0,"n/a",((INDEX(Historical!$C$7:$C$1455,MATCH(B416,Historical!$B$7:$B$1455,0))/INDEX(Historical!$I$7:$I$1455,MATCH(B416,Historical!$B$7:$B$1455,0)))^(1/5)-1)*100)</f>
        <v>12.435530480826129</v>
      </c>
      <c r="V416" s="824">
        <f>IF(INDEX(Historical!$O$7:$O$1455,MATCH(B416,Historical!$B$7:$B$1455,0))=0,"n/a",((INDEX(Historical!$C$7:$C$1455,MATCH(B416,Historical!$B$7:$B$1455,0))/INDEX(Historical!$O$7:$O$1455,MATCH(B416,Historical!$B$7:$B$1455,0)))^(1/10)-1)*100)</f>
        <v>11.947781134001989</v>
      </c>
      <c r="W416" s="825">
        <f>IF(OR(U416&lt;=0,U416="n/a",V416&lt;=0,V416="n/a"),"n/a",U416/V416)</f>
        <v>1.0408234249819042</v>
      </c>
      <c r="X416" s="826">
        <f>IF(OR(AJ416&lt;=0,AJ416="n/a",U416&lt;=0,U416="n/a"),"n/a",U416/AJ416)</f>
        <v>1.1408743560390944</v>
      </c>
      <c r="Y416" s="780"/>
      <c r="Z416" s="766">
        <f>IF(OR(AC416&lt;0.01,AC416="n/a"),"n/a",M416/AC416*100)</f>
        <v>47.244094488188978</v>
      </c>
      <c r="AA416" s="1042">
        <f>IF(OR(AC416&lt;0.01,AC416="n/a"),"n/a",I416/AC416)</f>
        <v>8.0118110236220481</v>
      </c>
      <c r="AB416" s="1043">
        <v>12</v>
      </c>
      <c r="AC416" s="1021">
        <v>2.54</v>
      </c>
      <c r="AD416" s="1021">
        <v>1.44</v>
      </c>
      <c r="AE416" s="1021">
        <v>1.53</v>
      </c>
      <c r="AF416" s="1021">
        <v>0.94</v>
      </c>
      <c r="AG416" s="1021">
        <v>13.3</v>
      </c>
      <c r="AH416" s="1021">
        <v>18.099999999999998</v>
      </c>
      <c r="AI416" s="1021">
        <v>3.4099999999999997</v>
      </c>
      <c r="AJ416" s="1021">
        <v>10.9</v>
      </c>
      <c r="AK416" s="1021">
        <v>5.58</v>
      </c>
      <c r="AL416" s="1034">
        <v>8320</v>
      </c>
      <c r="AM416" s="1028">
        <v>0.3</v>
      </c>
      <c r="AN416" s="1021">
        <v>0.85</v>
      </c>
      <c r="AO416" s="868">
        <f>IF(U416="n/a","n/a",IF(AA416&lt;0,"n/a",IF(AA416="n/a","n/a",J416+U416-AA416)))</f>
        <v>10.320525354009977</v>
      </c>
      <c r="AP416" s="869">
        <f>IF(U416="n/a","n/a",J416+U416)</f>
        <v>18.332336377632025</v>
      </c>
      <c r="AQ416" s="1044">
        <f>IF(OR(AC416&lt;0.01,AF416="n/a"),"n/a",(I416/SQRT(22.5*AC416*(I416/AF416))-1)*100)</f>
        <v>-42.145383888367881</v>
      </c>
      <c r="AR416" s="766">
        <f>INDEX(Historical!$C$7:$C$1455,MATCH(B416,Historical!$B$7:$B$1455,0))*IF(AH416="n/a",1.03,IF(AH416&lt;0,1.01,IF(AH416&gt;10,1.1,(1+AH416/100))))</f>
        <v>1.2649999999999999</v>
      </c>
      <c r="AS416" s="1042">
        <f>IF($AI416="n/a",1.03*AR416,IF($AI416&lt;0,1.01*AR416,IF($AI416&gt;10,1.1*AR416,(1+$AI416/100)*AR416)))</f>
        <v>1.3081364999999998</v>
      </c>
      <c r="AT416" s="1042">
        <f>IF($AK416="n/a",1.03*AS416,IF($AK416&lt;0,1.01*AS416,IF($AK416&gt;10,1.1*AS416,(1+$AK416/100)*AS416)))</f>
        <v>1.3811305166999999</v>
      </c>
      <c r="AU416" s="1042">
        <f>IF($AK416="n/a",1.03*AT416,IF($AK416&lt;0,1.01*AT416,IF($AK416&gt;10,1.1*AT416,(1+$AK416/100)*AT416)))</f>
        <v>1.4581975995318599</v>
      </c>
      <c r="AV416" s="1042">
        <f>IF($AK416="n/a",1.03*AU416,IF($AK416&lt;0,1.01*AU416,IF($AK416&gt;10,1.1*AU416,(1+$AK416/100)*AU416)))</f>
        <v>1.5395650255857378</v>
      </c>
      <c r="AW416" s="766">
        <f>SUM(AR416:AV416)</f>
        <v>6.9520296418175969</v>
      </c>
      <c r="AX416" s="877">
        <f>AW416/I416*100</f>
        <v>34.162307822199487</v>
      </c>
      <c r="AY416" s="1212">
        <v>1.51</v>
      </c>
      <c r="AZ416" s="1028">
        <v>5.55</v>
      </c>
      <c r="BA416" s="1028">
        <v>-47.05</v>
      </c>
      <c r="BB416" s="1028">
        <v>-5.36</v>
      </c>
      <c r="BC416" s="1028">
        <v>-23.39</v>
      </c>
      <c r="BE416" s="721">
        <v>2010</v>
      </c>
      <c r="BF416" s="1057">
        <f>IF(BE416&gt;2008,0,IF(BE416&gt;2001,1,IF(BE416&gt;1990,2,IF(BE416&gt;1980,3,IF(BE416&gt;1973,4,IF(BE416&gt;1970,5,IF(BE416&gt;1960,6,IF(BE416&gt;1958,7,IF(BE416&gt;1953,8,9)))))))))</f>
        <v>0</v>
      </c>
    </row>
    <row r="417" spans="1:58" ht="11.25" customHeight="1" x14ac:dyDescent="0.2">
      <c r="A417" s="1036" t="s">
        <v>4015</v>
      </c>
      <c r="B417" s="1031" t="s">
        <v>4016</v>
      </c>
      <c r="C417" s="1181" t="s">
        <v>109</v>
      </c>
      <c r="D417" s="1181" t="s">
        <v>4434</v>
      </c>
      <c r="E417" s="857">
        <v>5</v>
      </c>
      <c r="F417" s="1245">
        <v>843</v>
      </c>
      <c r="G417" s="967" t="s">
        <v>107</v>
      </c>
      <c r="H417" s="967" t="s">
        <v>107</v>
      </c>
      <c r="I417" s="1030">
        <v>25.13</v>
      </c>
      <c r="J417" s="766">
        <f>(M417/I417)*100</f>
        <v>0.71627536808595305</v>
      </c>
      <c r="K417" s="1033">
        <v>4.4999999999999998E-2</v>
      </c>
      <c r="L417" s="1043">
        <v>4</v>
      </c>
      <c r="M417" s="756">
        <f>K417*L417</f>
        <v>0.18</v>
      </c>
      <c r="N417" s="1026" t="s">
        <v>729</v>
      </c>
      <c r="O417" s="860">
        <v>0.04</v>
      </c>
      <c r="P417" s="1016">
        <v>43377</v>
      </c>
      <c r="Q417" s="1016">
        <v>43404</v>
      </c>
      <c r="R417" s="756">
        <f>(K417-O417)/O417*100</f>
        <v>12.499999999999993</v>
      </c>
      <c r="S417" s="824">
        <f>IF(INDEX(Historical!$D$7:$D$1455,MATCH(B417,Historical!$B$7:$B$1455,0))=0,"n/a",(INDEX(Historical!$C$7:$C$1455,MATCH(B417,Historical!$B$7:$B$1455,0))/INDEX(Historical!$D$7:$D$1455,MATCH(B417,Historical!$B$7:$B$1455,0))-1)*100)</f>
        <v>210.88082901554407</v>
      </c>
      <c r="T417" s="824">
        <f>IF(INDEX(Historical!$F$7:$F$1455,MATCH(B417,Historical!$B$7:$B$1455,0))=0,"n/a",((INDEX(Historical!$C$7:$C$1455,MATCH(B417,Historical!$B$7:$B$1455,0))/INDEX(Historical!$F$7:$F$1455,MATCH(B417,Historical!$B$7:$B$1455,0)))^(1/3)-1)*100)</f>
        <v>160.3499175330688</v>
      </c>
      <c r="U417" s="824" t="str">
        <f>IF(INDEX(Historical!$I$7:$I$1455,MATCH(B417,Historical!$B$7:$B$1455,0))=0,"n/a",((INDEX(Historical!$C$7:$C$1455,MATCH(B417,Historical!$B$7:$B$1455,0))/INDEX(Historical!$I$7:$I$1455,MATCH(B417,Historical!$B$7:$B$1455,0)))^(1/5)-1)*100)</f>
        <v>n/a</v>
      </c>
      <c r="V417" s="824" t="str">
        <f>IF(INDEX(Historical!$O$7:$O$1455,MATCH(B417,Historical!$B$7:$B$1455,0))=0,"n/a",((INDEX(Historical!$C$7:$C$1455,MATCH(B417,Historical!$B$7:$B$1455,0))/INDEX(Historical!$O$7:$O$1455,MATCH(B417,Historical!$B$7:$B$1455,0)))^(1/10)-1)*100)</f>
        <v>n/a</v>
      </c>
      <c r="W417" s="825" t="str">
        <f>IF(OR(U417&lt;=0,U417="n/a",V417&lt;=0,V417="n/a"),"n/a",U417/V417)</f>
        <v>n/a</v>
      </c>
      <c r="X417" s="826" t="str">
        <f>IF(OR(AJ417&lt;=0,AJ417="n/a",U417&lt;=0,U417="n/a"),"n/a",U417/AJ417)</f>
        <v>n/a</v>
      </c>
      <c r="Y417" s="1032" t="s">
        <v>4077</v>
      </c>
      <c r="Z417" s="766">
        <f>IF(OR(AC417&lt;0.01,AC417="n/a"),"n/a",M417/AC417*100)</f>
        <v>12.76595744680851</v>
      </c>
      <c r="AA417" s="689">
        <f>IF(OR(AC417&lt;0.01,AC417="n/a"),"n/a",I417/AC417)</f>
        <v>17.822695035460992</v>
      </c>
      <c r="AB417" s="690">
        <v>12</v>
      </c>
      <c r="AC417" s="1021">
        <v>1.41</v>
      </c>
      <c r="AD417" s="1021" t="s">
        <v>138</v>
      </c>
      <c r="AE417" s="1021">
        <v>3.37</v>
      </c>
      <c r="AF417" s="1021">
        <v>1.35</v>
      </c>
      <c r="AG417" s="1021">
        <v>7.1999999999999993</v>
      </c>
      <c r="AH417" s="1021">
        <v>-8.7999999999999989</v>
      </c>
      <c r="AI417" s="1021">
        <v>20.239999999999998</v>
      </c>
      <c r="AJ417" s="1021">
        <v>23.799999999999997</v>
      </c>
      <c r="AK417" s="1021" t="s">
        <v>138</v>
      </c>
      <c r="AL417" s="1034">
        <v>235.22</v>
      </c>
      <c r="AM417" s="1028">
        <v>6.2</v>
      </c>
      <c r="AN417" s="1021">
        <v>0.13</v>
      </c>
      <c r="AO417" s="868" t="str">
        <f>IF(U417="n/a","n/a",IF(AA417&lt;0,"n/a",IF(AA417="n/a","n/a",J417+U417-AA417)))</f>
        <v>n/a</v>
      </c>
      <c r="AP417" s="869" t="str">
        <f>IF(U417="n/a","n/a",J417+U417)</f>
        <v>n/a</v>
      </c>
      <c r="AQ417" s="691">
        <f>IF(OR(AC417&lt;0.01,AF417="n/a"),"n/a",(I417/SQRT(22.5*AC417*(I417/AF417))-1)*100)</f>
        <v>3.4099464330032081</v>
      </c>
      <c r="AR417" s="766">
        <f>INDEX(Historical!$C$7:$C$1455,MATCH(B417,Historical!$B$7:$B$1455,0))*IF(AH417="n/a",1.03,IF(AH417&lt;0,1.01,IF(AH417&gt;10,1.1,(1+AH417/100))))</f>
        <v>0.1212</v>
      </c>
      <c r="AS417" s="689">
        <f>IF($AI417="n/a",1.03*AR417,IF($AI417&lt;0,1.01*AR417,IF($AI417&gt;10,1.1*AR417,(1+$AI417/100)*AR417)))</f>
        <v>0.13332000000000002</v>
      </c>
      <c r="AT417" s="689">
        <f>IF($AK417="n/a",1.03*AS417,IF($AK417&lt;0,1.01*AS417,IF($AK417&gt;10,1.1*AS417,(1+$AK417/100)*AS417)))</f>
        <v>0.13731960000000001</v>
      </c>
      <c r="AU417" s="689">
        <f>IF($AK417="n/a",1.03*AT417,IF($AK417&lt;0,1.01*AT417,IF($AK417&gt;10,1.1*AT417,(1+$AK417/100)*AT417)))</f>
        <v>0.14143918800000002</v>
      </c>
      <c r="AV417" s="689">
        <f>IF($AK417="n/a",1.03*AU417,IF($AK417&lt;0,1.01*AU417,IF($AK417&gt;10,1.1*AU417,(1+$AK417/100)*AU417)))</f>
        <v>0.14568236364000003</v>
      </c>
      <c r="AW417" s="766">
        <f>SUM(AR417:AV417)</f>
        <v>0.67896115164000004</v>
      </c>
      <c r="AX417" s="877">
        <f>AW417/I417*100</f>
        <v>2.7017952711500199</v>
      </c>
      <c r="AY417" s="1212">
        <v>0.38</v>
      </c>
      <c r="AZ417" s="1028">
        <v>11.52</v>
      </c>
      <c r="BA417" s="1028">
        <v>-15.950000000000001</v>
      </c>
      <c r="BB417" s="1028">
        <v>-1.4200000000000002</v>
      </c>
      <c r="BC417" s="1028">
        <v>-4.7300000000000004</v>
      </c>
      <c r="BE417" s="721">
        <v>2014</v>
      </c>
      <c r="BF417" s="1057">
        <f>IF(BE417&gt;2008,0,IF(BE417&gt;2001,1,IF(BE417&gt;1990,2,IF(BE417&gt;1980,3,IF(BE417&gt;1973,4,IF(BE417&gt;1970,5,IF(BE417&gt;1960,6,IF(BE417&gt;1958,7,IF(BE417&gt;1953,8,9)))))))))</f>
        <v>0</v>
      </c>
    </row>
    <row r="418" spans="1:58" ht="11.25" customHeight="1" x14ac:dyDescent="0.2">
      <c r="A418" s="1019" t="s">
        <v>1358</v>
      </c>
      <c r="B418" s="1031" t="s">
        <v>1359</v>
      </c>
      <c r="C418" s="1181" t="s">
        <v>109</v>
      </c>
      <c r="D418" s="1181" t="s">
        <v>4434</v>
      </c>
      <c r="E418" s="857">
        <v>7</v>
      </c>
      <c r="F418" s="1245">
        <v>635</v>
      </c>
      <c r="G418" s="558" t="s">
        <v>107</v>
      </c>
      <c r="H418" s="558" t="s">
        <v>107</v>
      </c>
      <c r="I418" s="1030">
        <v>12.28</v>
      </c>
      <c r="J418" s="766">
        <f>(M418/I418)*100</f>
        <v>3.5830618892508146</v>
      </c>
      <c r="K418" s="1033">
        <v>0.11</v>
      </c>
      <c r="L418" s="1043">
        <v>4</v>
      </c>
      <c r="M418" s="756">
        <f>K418*L418</f>
        <v>0.44</v>
      </c>
      <c r="N418" s="1026" t="s">
        <v>653</v>
      </c>
      <c r="O418" s="860">
        <v>0.09</v>
      </c>
      <c r="P418" s="1016">
        <v>43412</v>
      </c>
      <c r="Q418" s="1016">
        <v>43427</v>
      </c>
      <c r="R418" s="756">
        <f>(K418-O418)/O418*100</f>
        <v>22.222222222222225</v>
      </c>
      <c r="S418" s="824">
        <f>IF(INDEX(Historical!$D$7:$D$1455,MATCH(B418,Historical!$B$7:$B$1455,0))=0,"n/a",(INDEX(Historical!$C$7:$C$1455,MATCH(B418,Historical!$B$7:$B$1455,0))/INDEX(Historical!$D$7:$D$1455,MATCH(B418,Historical!$B$7:$B$1455,0))-1)*100)</f>
        <v>26.923076923076895</v>
      </c>
      <c r="T418" s="824">
        <f>IF(INDEX(Historical!$F$7:$F$1455,MATCH(B418,Historical!$B$7:$B$1455,0))=0,"n/a",((INDEX(Historical!$C$7:$C$1455,MATCH(B418,Historical!$B$7:$B$1455,0))/INDEX(Historical!$F$7:$F$1455,MATCH(B418,Historical!$B$7:$B$1455,0)))^(1/3)-1)*100)</f>
        <v>40.398992345318497</v>
      </c>
      <c r="U418" s="824">
        <f>IF(INDEX(Historical!$I$7:$I$1455,MATCH(B418,Historical!$B$7:$B$1455,0))=0,"n/a",((INDEX(Historical!$C$7:$C$1455,MATCH(B418,Historical!$B$7:$B$1455,0))/INDEX(Historical!$I$7:$I$1455,MATCH(B418,Historical!$B$7:$B$1455,0)))^(1/5)-1)*100)</f>
        <v>75.858347293405643</v>
      </c>
      <c r="V418" s="824" t="str">
        <f>IF(INDEX(Historical!$O$7:$O$1455,MATCH(B418,Historical!$B$7:$B$1455,0))=0,"n/a",((INDEX(Historical!$C$7:$C$1455,MATCH(B418,Historical!$B$7:$B$1455,0))/INDEX(Historical!$O$7:$O$1455,MATCH(B418,Historical!$B$7:$B$1455,0)))^(1/10)-1)*100)</f>
        <v>n/a</v>
      </c>
      <c r="W418" s="825" t="str">
        <f>IF(OR(U418&lt;=0,U418="n/a",V418&lt;=0,V418="n/a"),"n/a",U418/V418)</f>
        <v>n/a</v>
      </c>
      <c r="X418" s="826">
        <f>IF(OR(AJ418&lt;=0,AJ418="n/a",U418&lt;=0,U418="n/a"),"n/a",U418/AJ418)</f>
        <v>5.7036351348425294</v>
      </c>
      <c r="Y418" s="1032"/>
      <c r="Z418" s="766">
        <f>IF(OR(AC418&lt;0.01,AC418="n/a"),"n/a",M418/AC418*100)</f>
        <v>58.666666666666664</v>
      </c>
      <c r="AA418" s="689">
        <f>IF(OR(AC418&lt;0.01,AC418="n/a"),"n/a",I418/AC418)</f>
        <v>16.373333333333331</v>
      </c>
      <c r="AB418" s="690">
        <v>12</v>
      </c>
      <c r="AC418" s="1021">
        <v>0.75</v>
      </c>
      <c r="AD418" s="1021">
        <v>1.37</v>
      </c>
      <c r="AE418" s="649">
        <v>3.79</v>
      </c>
      <c r="AF418" s="1024">
        <v>1.1399999999999999</v>
      </c>
      <c r="AG418" s="1021">
        <v>5.3</v>
      </c>
      <c r="AH418" s="1021">
        <v>-5.6000000000000005</v>
      </c>
      <c r="AI418" s="1021">
        <v>-1.1599999999999999</v>
      </c>
      <c r="AJ418" s="1021">
        <v>13.3</v>
      </c>
      <c r="AK418" s="1021">
        <v>12</v>
      </c>
      <c r="AL418" s="1034">
        <v>3580</v>
      </c>
      <c r="AM418" s="1028">
        <v>1.7999999999999998</v>
      </c>
      <c r="AN418" s="1021">
        <v>1.6</v>
      </c>
      <c r="AO418" s="868">
        <f>IF(U418="n/a","n/a",IF(AA418&lt;0,"n/a",IF(AA418="n/a","n/a",J418+U418-AA418)))</f>
        <v>63.068075849323122</v>
      </c>
      <c r="AP418" s="869">
        <f>IF(U418="n/a","n/a",J418+U418)</f>
        <v>79.441409182656457</v>
      </c>
      <c r="AQ418" s="691">
        <f>IF(OR(AC418&lt;0.01,AF418="n/a"),"n/a",(I418/SQRT(22.5*AC418*(I418/AF418))-1)*100)</f>
        <v>-8.9185956288429846</v>
      </c>
      <c r="AR418" s="766">
        <f>INDEX(Historical!$C$7:$C$1455,MATCH(B418,Historical!$B$7:$B$1455,0))*IF(AH418="n/a",1.03,IF(AH418&lt;0,1.01,IF(AH418&gt;10,1.1,(1+AH418/100))))</f>
        <v>0.33329999999999999</v>
      </c>
      <c r="AS418" s="689">
        <f>IF($AI418="n/a",1.03*AR418,IF($AI418&lt;0,1.01*AR418,IF($AI418&gt;10,1.1*AR418,(1+$AI418/100)*AR418)))</f>
        <v>0.33663300000000002</v>
      </c>
      <c r="AT418" s="689">
        <f>IF($AK418="n/a",1.03*AS418,IF($AK418&lt;0,1.01*AS418,IF($AK418&gt;10,1.1*AS418,(1+$AK418/100)*AS418)))</f>
        <v>0.37029630000000002</v>
      </c>
      <c r="AU418" s="689">
        <f>IF($AK418="n/a",1.03*AT418,IF($AK418&lt;0,1.01*AT418,IF($AK418&gt;10,1.1*AT418,(1+$AK418/100)*AT418)))</f>
        <v>0.40732593000000006</v>
      </c>
      <c r="AV418" s="689">
        <f>IF($AK418="n/a",1.03*AU418,IF($AK418&lt;0,1.01*AU418,IF($AK418&gt;10,1.1*AU418,(1+$AK418/100)*AU418)))</f>
        <v>0.4480585230000001</v>
      </c>
      <c r="AW418" s="766">
        <f>SUM(AR418:AV418)</f>
        <v>1.8956137530000001</v>
      </c>
      <c r="AX418" s="877">
        <f>AW418/I418*100</f>
        <v>15.436594079804561</v>
      </c>
      <c r="AY418" s="1212">
        <v>0.54</v>
      </c>
      <c r="AZ418" s="1028">
        <v>19.57</v>
      </c>
      <c r="BA418" s="1028">
        <v>-16.41</v>
      </c>
      <c r="BB418" s="1028">
        <v>3.45</v>
      </c>
      <c r="BC418" s="1028">
        <v>-5.07</v>
      </c>
      <c r="BE418" s="721">
        <v>2013</v>
      </c>
      <c r="BF418" s="1057">
        <f>IF(BE418&gt;2008,0,IF(BE418&gt;2001,1,IF(BE418&gt;1990,2,IF(BE418&gt;1980,3,IF(BE418&gt;1973,4,IF(BE418&gt;1970,5,IF(BE418&gt;1960,6,IF(BE418&gt;1958,7,IF(BE418&gt;1953,8,9)))))))))</f>
        <v>0</v>
      </c>
    </row>
    <row r="419" spans="1:58" ht="11.25" customHeight="1" x14ac:dyDescent="0.2">
      <c r="A419" s="1019" t="s">
        <v>1360</v>
      </c>
      <c r="B419" s="1031" t="s">
        <v>1361</v>
      </c>
      <c r="C419" s="1181" t="s">
        <v>4414</v>
      </c>
      <c r="D419" s="1181" t="s">
        <v>4415</v>
      </c>
      <c r="E419" s="857">
        <v>9</v>
      </c>
      <c r="F419" s="1245">
        <v>407</v>
      </c>
      <c r="G419" s="1088" t="s">
        <v>107</v>
      </c>
      <c r="H419" s="1088" t="s">
        <v>107</v>
      </c>
      <c r="I419" s="1030">
        <v>33.97</v>
      </c>
      <c r="J419" s="766">
        <f>(M419/I419)*100</f>
        <v>7.1945834559905801</v>
      </c>
      <c r="K419" s="1033">
        <v>0.61099999999999999</v>
      </c>
      <c r="L419" s="1043">
        <v>4</v>
      </c>
      <c r="M419" s="756">
        <f>K419*L419</f>
        <v>2.444</v>
      </c>
      <c r="N419" s="1026" t="s">
        <v>165</v>
      </c>
      <c r="O419" s="860">
        <v>0.58750000000000002</v>
      </c>
      <c r="P419" s="1016">
        <v>43448</v>
      </c>
      <c r="Q419" s="1016">
        <v>43468</v>
      </c>
      <c r="R419" s="756">
        <f>(K419-O419)/O419*100</f>
        <v>3.9999999999999938</v>
      </c>
      <c r="S419" s="824">
        <f>IF(INDEX(Historical!$D$7:$D$1455,MATCH(B419,Historical!$B$7:$B$1455,0))=0,"n/a",(INDEX(Historical!$C$7:$C$1455,MATCH(B419,Historical!$B$7:$B$1455,0))/INDEX(Historical!$D$7:$D$1455,MATCH(B419,Historical!$B$7:$B$1455,0))-1)*100)</f>
        <v>9.7256857855361645</v>
      </c>
      <c r="T419" s="824">
        <f>IF(INDEX(Historical!$F$7:$F$1455,MATCH(B419,Historical!$B$7:$B$1455,0))=0,"n/a",((INDEX(Historical!$C$7:$C$1455,MATCH(B419,Historical!$B$7:$B$1455,0))/INDEX(Historical!$F$7:$F$1455,MATCH(B419,Historical!$B$7:$B$1455,0)))^(1/3)-1)*100)</f>
        <v>13.870738559557472</v>
      </c>
      <c r="U419" s="824">
        <f>IF(INDEX(Historical!$I$7:$I$1455,MATCH(B419,Historical!$B$7:$B$1455,0))=0,"n/a",((INDEX(Historical!$C$7:$C$1455,MATCH(B419,Historical!$B$7:$B$1455,0))/INDEX(Historical!$I$7:$I$1455,MATCH(B419,Historical!$B$7:$B$1455,0)))^(1/5)-1)*100)</f>
        <v>16.165687838587317</v>
      </c>
      <c r="V419" s="824" t="str">
        <f>IF(INDEX(Historical!$O$7:$O$1455,MATCH(B419,Historical!$B$7:$B$1455,0))=0,"n/a",((INDEX(Historical!$C$7:$C$1455,MATCH(B419,Historical!$B$7:$B$1455,0))/INDEX(Historical!$O$7:$O$1455,MATCH(B419,Historical!$B$7:$B$1455,0)))^(1/10)-1)*100)</f>
        <v>n/a</v>
      </c>
      <c r="W419" s="825" t="str">
        <f>IF(OR(U419&lt;=0,U419="n/a",V419&lt;=0,V419="n/a"),"n/a",U419/V419)</f>
        <v>n/a</v>
      </c>
      <c r="X419" s="826" t="str">
        <f>IF(OR(AJ419&lt;=0,AJ419="n/a",U419&lt;=0,U419="n/a"),"n/a",U419/AJ419)</f>
        <v>n/a</v>
      </c>
      <c r="Y419" s="777"/>
      <c r="Z419" s="766">
        <f>IF(OR(AC419&lt;0.01,AC419="n/a"),"n/a",M419/AC419*100)</f>
        <v>290.95238095238096</v>
      </c>
      <c r="AA419" s="1042">
        <f>IF(OR(AC419&lt;0.01,AC419="n/a"),"n/a",I419/AC419)</f>
        <v>40.44047619047619</v>
      </c>
      <c r="AB419" s="1043">
        <v>12</v>
      </c>
      <c r="AC419" s="1021">
        <v>0.84</v>
      </c>
      <c r="AD419" s="1021" t="s">
        <v>138</v>
      </c>
      <c r="AE419" s="1021">
        <v>2.35</v>
      </c>
      <c r="AF419" s="1021">
        <v>5.0199999999999996</v>
      </c>
      <c r="AG419" s="1021">
        <v>10.7</v>
      </c>
      <c r="AH419" s="1021">
        <v>69.3</v>
      </c>
      <c r="AI419" s="1021">
        <v>4.78</v>
      </c>
      <c r="AJ419" s="1021">
        <v>-6.2</v>
      </c>
      <c r="AK419" s="1021">
        <v>-0.97</v>
      </c>
      <c r="AL419" s="1034">
        <v>9770</v>
      </c>
      <c r="AM419" s="1028">
        <v>0.8</v>
      </c>
      <c r="AN419" s="1023">
        <v>4.3</v>
      </c>
      <c r="AO419" s="868">
        <f>IF(U419="n/a","n/a",IF(AA419&lt;0,"n/a",IF(AA419="n/a","n/a",J419+U419-AA419)))</f>
        <v>-17.080204895898291</v>
      </c>
      <c r="AP419" s="869">
        <f>IF(U419="n/a","n/a",J419+U419)</f>
        <v>23.360271294577899</v>
      </c>
      <c r="AQ419" s="1044">
        <f>IF(OR(AC419&lt;0.01,AF419="n/a"),"n/a",(I419/SQRT(22.5*AC419*(I419/AF419))-1)*100)</f>
        <v>200.37842094131153</v>
      </c>
      <c r="AR419" s="766">
        <f>INDEX(Historical!$C$7:$C$1455,MATCH(B419,Historical!$B$7:$B$1455,0))*IF(AH419="n/a",1.03,IF(AH419&lt;0,1.01,IF(AH419&gt;10,1.1,(1+AH419/100))))</f>
        <v>2.4200000000000004</v>
      </c>
      <c r="AS419" s="1042">
        <f>IF($AI419="n/a",1.03*AR419,IF($AI419&lt;0,1.01*AR419,IF($AI419&gt;10,1.1*AR419,(1+$AI419/100)*AR419)))</f>
        <v>2.5356760000000005</v>
      </c>
      <c r="AT419" s="1042">
        <f>IF($AK419="n/a",1.03*AS419,IF($AK419&lt;0,1.01*AS419,IF($AK419&gt;10,1.1*AS419,(1+$AK419/100)*AS419)))</f>
        <v>2.5610327600000007</v>
      </c>
      <c r="AU419" s="1042">
        <f>IF($AK419="n/a",1.03*AT419,IF($AK419&lt;0,1.01*AT419,IF($AK419&gt;10,1.1*AT419,(1+$AK419/100)*AT419)))</f>
        <v>2.5866430876000006</v>
      </c>
      <c r="AV419" s="1042">
        <f>IF($AK419="n/a",1.03*AU419,IF($AK419&lt;0,1.01*AU419,IF($AK419&gt;10,1.1*AU419,(1+$AK419/100)*AU419)))</f>
        <v>2.6125095184760005</v>
      </c>
      <c r="AW419" s="766">
        <f>SUM(AR419:AV419)</f>
        <v>12.715861366076004</v>
      </c>
      <c r="AX419" s="877">
        <f>AW419/I419*100</f>
        <v>37.43262103643216</v>
      </c>
      <c r="AY419" s="1212">
        <v>0.73</v>
      </c>
      <c r="AZ419" s="1028">
        <v>12.41</v>
      </c>
      <c r="BA419" s="1028">
        <v>-17.41</v>
      </c>
      <c r="BB419" s="1028">
        <v>3.37</v>
      </c>
      <c r="BC419" s="1028">
        <v>0.35000000000000003</v>
      </c>
      <c r="BE419" s="721">
        <v>2011</v>
      </c>
      <c r="BF419" s="1057">
        <f>IF(BE419&gt;2008,0,IF(BE419&gt;2001,1,IF(BE419&gt;1990,2,IF(BE419&gt;1980,3,IF(BE419&gt;1973,4,IF(BE419&gt;1970,5,IF(BE419&gt;1960,6,IF(BE419&gt;1958,7,IF(BE419&gt;1953,8,9)))))))))</f>
        <v>0</v>
      </c>
    </row>
    <row r="420" spans="1:58" ht="11.25" customHeight="1" x14ac:dyDescent="0.2">
      <c r="A420" s="1019" t="s">
        <v>645</v>
      </c>
      <c r="B420" s="1031" t="s">
        <v>646</v>
      </c>
      <c r="C420" s="1181" t="s">
        <v>109</v>
      </c>
      <c r="D420" s="1181" t="s">
        <v>4434</v>
      </c>
      <c r="E420" s="857">
        <v>12</v>
      </c>
      <c r="F420" s="1245">
        <v>294</v>
      </c>
      <c r="G420" s="1187" t="s">
        <v>107</v>
      </c>
      <c r="H420" s="1187" t="s">
        <v>107</v>
      </c>
      <c r="I420" s="1030">
        <v>24.65</v>
      </c>
      <c r="J420" s="766">
        <f>(M420/I420)*100</f>
        <v>4.2190669371196758</v>
      </c>
      <c r="K420" s="1033">
        <v>0.26</v>
      </c>
      <c r="L420" s="1043">
        <v>4</v>
      </c>
      <c r="M420" s="756">
        <f>K420*L420</f>
        <v>1.04</v>
      </c>
      <c r="N420" s="1026" t="s">
        <v>153</v>
      </c>
      <c r="O420" s="860">
        <v>0.25</v>
      </c>
      <c r="P420" s="1022">
        <v>43004</v>
      </c>
      <c r="Q420" s="1022">
        <v>43007</v>
      </c>
      <c r="R420" s="756">
        <f>(K420-O420)/O420*100</f>
        <v>4.0000000000000036</v>
      </c>
      <c r="S420" s="824">
        <f>IF(INDEX(Historical!$D$7:$D$1455,MATCH(B420,Historical!$B$7:$B$1455,0))=0,"n/a",(INDEX(Historical!$C$7:$C$1455,MATCH(B420,Historical!$B$7:$B$1455,0))/INDEX(Historical!$D$7:$D$1455,MATCH(B420,Historical!$B$7:$B$1455,0))-1)*100)</f>
        <v>4.081632653061229</v>
      </c>
      <c r="T420" s="824">
        <f>IF(INDEX(Historical!$F$7:$F$1455,MATCH(B420,Historical!$B$7:$B$1455,0))=0,"n/a",((INDEX(Historical!$C$7:$C$1455,MATCH(B420,Historical!$B$7:$B$1455,0))/INDEX(Historical!$F$7:$F$1455,MATCH(B420,Historical!$B$7:$B$1455,0)))^(1/3)-1)*100)</f>
        <v>4.6493949447643512</v>
      </c>
      <c r="U420" s="824">
        <f>IF(INDEX(Historical!$I$7:$I$1455,MATCH(B420,Historical!$B$7:$B$1455,0))=0,"n/a",((INDEX(Historical!$C$7:$C$1455,MATCH(B420,Historical!$B$7:$B$1455,0))/INDEX(Historical!$I$7:$I$1455,MATCH(B420,Historical!$B$7:$B$1455,0)))^(1/5)-1)*100)</f>
        <v>4.9789046324285158</v>
      </c>
      <c r="V420" s="824">
        <f>IF(INDEX(Historical!$O$7:$O$1455,MATCH(B420,Historical!$B$7:$B$1455,0))=0,"n/a",((INDEX(Historical!$C$7:$C$1455,MATCH(B420,Historical!$B$7:$B$1455,0))/INDEX(Historical!$O$7:$O$1455,MATCH(B420,Historical!$B$7:$B$1455,0)))^(1/10)-1)*100)</f>
        <v>8.860805372552738</v>
      </c>
      <c r="W420" s="825">
        <f>IF(OR(U420&lt;=0,U420="n/a",V420&lt;=0,V420="n/a"),"n/a",U420/V420)</f>
        <v>0.56190204198042637</v>
      </c>
      <c r="X420" s="826" t="str">
        <f>IF(OR(AJ420&lt;=0,AJ420="n/a",U420&lt;=0,U420="n/a"),"n/a",U420/AJ420)</f>
        <v>n/a</v>
      </c>
      <c r="Y420" s="1032"/>
      <c r="Z420" s="766" t="str">
        <f>IF(OR(AC420&lt;0.01,AC420="n/a"),"n/a",M420/AC420*100)</f>
        <v>n/a</v>
      </c>
      <c r="AA420" s="1042" t="str">
        <f>IF(OR(AC420&lt;0.01,AC420="n/a"),"n/a",I420/AC420)</f>
        <v>n/a</v>
      </c>
      <c r="AB420" s="1043">
        <v>12</v>
      </c>
      <c r="AC420" s="1021" t="s">
        <v>138</v>
      </c>
      <c r="AD420" s="1021" t="s">
        <v>138</v>
      </c>
      <c r="AE420" s="1021" t="s">
        <v>138</v>
      </c>
      <c r="AF420" s="1021" t="s">
        <v>138</v>
      </c>
      <c r="AG420" s="1021" t="s">
        <v>138</v>
      </c>
      <c r="AH420" s="1021" t="s">
        <v>138</v>
      </c>
      <c r="AI420" s="1021" t="s">
        <v>138</v>
      </c>
      <c r="AJ420" s="1021" t="s">
        <v>138</v>
      </c>
      <c r="AK420" s="1021" t="s">
        <v>138</v>
      </c>
      <c r="AL420" s="1034" t="s">
        <v>138</v>
      </c>
      <c r="AM420" s="1028" t="s">
        <v>138</v>
      </c>
      <c r="AN420" s="1021" t="s">
        <v>138</v>
      </c>
      <c r="AO420" s="868" t="str">
        <f>IF(U420="n/a","n/a",IF(AA420&lt;0,"n/a",IF(AA420="n/a","n/a",J420+U420-AA420)))</f>
        <v>n/a</v>
      </c>
      <c r="AP420" s="869">
        <f>IF(U420="n/a","n/a",J420+U420)</f>
        <v>9.1979715695481907</v>
      </c>
      <c r="AQ420" s="1044" t="str">
        <f>IF(OR(AC420&lt;0.01,AF420="n/a"),"n/a",(I420/SQRT(22.5*AC420*(I420/AF420))-1)*100)</f>
        <v>n/a</v>
      </c>
      <c r="AR420" s="766">
        <f>INDEX(Historical!$C$7:$C$1455,MATCH(B420,Historical!$B$7:$B$1455,0))*IF(AH420="n/a",1.03,IF(AH420&lt;0,1.01,IF(AH420&gt;10,1.1,(1+AH420/100))))</f>
        <v>1.0506</v>
      </c>
      <c r="AS420" s="1042">
        <f>IF($AI420="n/a",1.03*AR420,IF($AI420&lt;0,1.01*AR420,IF($AI420&gt;10,1.1*AR420,(1+$AI420/100)*AR420)))</f>
        <v>1.0821179999999999</v>
      </c>
      <c r="AT420" s="1042">
        <f>IF($AK420="n/a",1.03*AS420,IF($AK420&lt;0,1.01*AS420,IF($AK420&gt;10,1.1*AS420,(1+$AK420/100)*AS420)))</f>
        <v>1.1145815399999999</v>
      </c>
      <c r="AU420" s="1042">
        <f>IF($AK420="n/a",1.03*AT420,IF($AK420&lt;0,1.01*AT420,IF($AK420&gt;10,1.1*AT420,(1+$AK420/100)*AT420)))</f>
        <v>1.1480189861999999</v>
      </c>
      <c r="AV420" s="1042">
        <f>IF($AK420="n/a",1.03*AU420,IF($AK420&lt;0,1.01*AU420,IF($AK420&gt;10,1.1*AU420,(1+$AK420/100)*AU420)))</f>
        <v>1.1824595557859998</v>
      </c>
      <c r="AW420" s="766">
        <f>SUM(AR420:AV420)</f>
        <v>5.5777780819859988</v>
      </c>
      <c r="AX420" s="877">
        <f>AW420/I420*100</f>
        <v>22.627902969517237</v>
      </c>
      <c r="AY420" s="1212" t="s">
        <v>138</v>
      </c>
      <c r="AZ420" s="1028" t="s">
        <v>138</v>
      </c>
      <c r="BA420" s="1028" t="s">
        <v>138</v>
      </c>
      <c r="BB420" s="1028" t="s">
        <v>138</v>
      </c>
      <c r="BC420" s="1028" t="s">
        <v>138</v>
      </c>
      <c r="BD420" s="1078" t="s">
        <v>4357</v>
      </c>
      <c r="BE420" s="721">
        <v>2007</v>
      </c>
      <c r="BF420" s="1057">
        <f>IF(BE420&gt;2008,0,IF(BE420&gt;2001,1,IF(BE420&gt;1990,2,IF(BE420&gt;1980,3,IF(BE420&gt;1973,4,IF(BE420&gt;1970,5,IF(BE420&gt;1960,6,IF(BE420&gt;1958,7,IF(BE420&gt;1953,8,9)))))))))</f>
        <v>1</v>
      </c>
    </row>
    <row r="421" spans="1:58" s="905" customFormat="1" ht="11.25" customHeight="1" x14ac:dyDescent="0.2">
      <c r="A421" s="884" t="s">
        <v>1362</v>
      </c>
      <c r="B421" s="914" t="s">
        <v>1363</v>
      </c>
      <c r="C421" s="1181" t="s">
        <v>113</v>
      </c>
      <c r="D421" s="1181" t="s">
        <v>214</v>
      </c>
      <c r="E421" s="885">
        <v>6</v>
      </c>
      <c r="F421" s="1245">
        <v>693</v>
      </c>
      <c r="G421" s="1244" t="s">
        <v>38</v>
      </c>
      <c r="H421" s="1244" t="s">
        <v>38</v>
      </c>
      <c r="I421" s="886">
        <v>55.45</v>
      </c>
      <c r="J421" s="887">
        <f>(M421/I421)*100</f>
        <v>0.96663660955816044</v>
      </c>
      <c r="K421" s="888">
        <v>0.13400000000000001</v>
      </c>
      <c r="L421" s="889">
        <v>4</v>
      </c>
      <c r="M421" s="890">
        <f>K421*L421</f>
        <v>0.53600000000000003</v>
      </c>
      <c r="N421" s="891" t="s">
        <v>165</v>
      </c>
      <c r="O421" s="892">
        <v>0.128</v>
      </c>
      <c r="P421" s="893">
        <v>43168</v>
      </c>
      <c r="Q421" s="893">
        <v>43192</v>
      </c>
      <c r="R421" s="890">
        <f>(K421-O421)/O421*100</f>
        <v>4.6875000000000044</v>
      </c>
      <c r="S421" s="824">
        <f>IF(INDEX(Historical!$D$7:$D$1455,MATCH(B421,Historical!$B$7:$B$1455,0))=0,"n/a",(INDEX(Historical!$C$7:$C$1455,MATCH(B421,Historical!$B$7:$B$1455,0))/INDEX(Historical!$D$7:$D$1455,MATCH(B421,Historical!$B$7:$B$1455,0))-1)*100)</f>
        <v>2.4193548387096753</v>
      </c>
      <c r="T421" s="824">
        <f>IF(INDEX(Historical!$F$7:$F$1455,MATCH(B421,Historical!$B$7:$B$1455,0))=0,"n/a",((INDEX(Historical!$C$7:$C$1455,MATCH(B421,Historical!$B$7:$B$1455,0))/INDEX(Historical!$F$7:$F$1455,MATCH(B421,Historical!$B$7:$B$1455,0)))^(1/3)-1)*100)</f>
        <v>4.9068093647468114</v>
      </c>
      <c r="U421" s="824">
        <f>IF(INDEX(Historical!$I$7:$I$1455,MATCH(B421,Historical!$B$7:$B$1455,0))=0,"n/a",((INDEX(Historical!$C$7:$C$1455,MATCH(B421,Historical!$B$7:$B$1455,0))/INDEX(Historical!$I$7:$I$1455,MATCH(B421,Historical!$B$7:$B$1455,0)))^(1/5)-1)*100)</f>
        <v>6.8937875742901333</v>
      </c>
      <c r="V421" s="824">
        <f>IF(INDEX(Historical!$O$7:$O$1455,MATCH(B421,Historical!$B$7:$B$1455,0))=0,"n/a",((INDEX(Historical!$C$7:$C$1455,MATCH(B421,Historical!$B$7:$B$1455,0))/INDEX(Historical!$O$7:$O$1455,MATCH(B421,Historical!$B$7:$B$1455,0)))^(1/10)-1)*100)</f>
        <v>9.0053192343046984</v>
      </c>
      <c r="W421" s="894">
        <f>IF(OR(U421&lt;=0,U421="n/a",V421&lt;=0,V421="n/a"),"n/a",U421/V421)</f>
        <v>0.76552395255784655</v>
      </c>
      <c r="X421" s="895">
        <f>IF(OR(AJ421&lt;=0,AJ421="n/a",U421&lt;=0,U421="n/a"),"n/a",U421/AJ421)</f>
        <v>0.34297450618358871</v>
      </c>
      <c r="Y421" s="963"/>
      <c r="Z421" s="887">
        <f>IF(OR(AC421&lt;0.01,AC421="n/a"),"n/a",M421/AC421*100)</f>
        <v>14.255319148936172</v>
      </c>
      <c r="AA421" s="897">
        <f>IF(OR(AC421&lt;0.01,AC421="n/a"),"n/a",I421/AC421)</f>
        <v>14.747340425531917</v>
      </c>
      <c r="AB421" s="889">
        <v>12</v>
      </c>
      <c r="AC421" s="898">
        <v>3.76</v>
      </c>
      <c r="AD421" s="898">
        <v>1.84</v>
      </c>
      <c r="AE421" s="898">
        <v>1.78</v>
      </c>
      <c r="AF421" s="898">
        <v>2.72</v>
      </c>
      <c r="AG421" s="898">
        <v>12.8</v>
      </c>
      <c r="AH421" s="898">
        <v>43.8</v>
      </c>
      <c r="AI421" s="898">
        <v>13.52</v>
      </c>
      <c r="AJ421" s="898">
        <v>20.100000000000001</v>
      </c>
      <c r="AK421" s="898">
        <v>8</v>
      </c>
      <c r="AL421" s="899">
        <v>4900</v>
      </c>
      <c r="AM421" s="900">
        <v>0.3</v>
      </c>
      <c r="AN421" s="898">
        <v>0.09</v>
      </c>
      <c r="AO421" s="901">
        <f>IF(U421="n/a","n/a",IF(AA421&lt;0,"n/a",IF(AA421="n/a","n/a",J421+U421-AA421)))</f>
        <v>-6.8869162416836227</v>
      </c>
      <c r="AP421" s="902">
        <f>IF(U421="n/a","n/a",J421+U421)</f>
        <v>7.860424183848294</v>
      </c>
      <c r="AQ421" s="903">
        <f>IF(OR(AC421&lt;0.01,AF421="n/a"),"n/a",(I421/SQRT(22.5*AC421*(I421/AF421))-1)*100)</f>
        <v>33.521144322116527</v>
      </c>
      <c r="AR421" s="766">
        <f>INDEX(Historical!$C$7:$C$1455,MATCH(B421,Historical!$B$7:$B$1455,0))*IF(AH421="n/a",1.03,IF(AH421&lt;0,1.01,IF(AH421&gt;10,1.1,(1+AH421/100))))</f>
        <v>0.55880000000000007</v>
      </c>
      <c r="AS421" s="897">
        <f>IF($AI421="n/a",1.03*AR421,IF($AI421&lt;0,1.01*AR421,IF($AI421&gt;10,1.1*AR421,(1+$AI421/100)*AR421)))</f>
        <v>0.61468000000000012</v>
      </c>
      <c r="AT421" s="897">
        <f>IF($AK421="n/a",1.03*AS421,IF($AK421&lt;0,1.01*AS421,IF($AK421&gt;10,1.1*AS421,(1+$AK421/100)*AS421)))</f>
        <v>0.66385440000000018</v>
      </c>
      <c r="AU421" s="897">
        <f>IF($AK421="n/a",1.03*AT421,IF($AK421&lt;0,1.01*AT421,IF($AK421&gt;10,1.1*AT421,(1+$AK421/100)*AT421)))</f>
        <v>0.71696275200000026</v>
      </c>
      <c r="AV421" s="897">
        <f>IF($AK421="n/a",1.03*AU421,IF($AK421&lt;0,1.01*AU421,IF($AK421&gt;10,1.1*AU421,(1+$AK421/100)*AU421)))</f>
        <v>0.77431977216000036</v>
      </c>
      <c r="AW421" s="887">
        <f>SUM(AR421:AV421)</f>
        <v>3.3286169241600012</v>
      </c>
      <c r="AX421" s="904">
        <f>AW421/I421*100</f>
        <v>6.002916003895403</v>
      </c>
      <c r="AY421" s="1213">
        <v>1.63</v>
      </c>
      <c r="AZ421" s="900">
        <v>20.28</v>
      </c>
      <c r="BA421" s="900">
        <v>-12.04</v>
      </c>
      <c r="BB421" s="900">
        <v>0.37</v>
      </c>
      <c r="BC421" s="900">
        <v>2.2399999999999998</v>
      </c>
      <c r="BD421" s="1243"/>
      <c r="BE421" s="721">
        <v>2013</v>
      </c>
      <c r="BF421" s="1057">
        <f>IF(BE421&gt;2008,0,IF(BE421&gt;2001,1,IF(BE421&gt;1990,2,IF(BE421&gt;1980,3,IF(BE421&gt;1973,4,IF(BE421&gt;1970,5,IF(BE421&gt;1960,6,IF(BE421&gt;1958,7,IF(BE421&gt;1953,8,9)))))))))</f>
        <v>0</v>
      </c>
    </row>
    <row r="422" spans="1:58" ht="11.25" customHeight="1" x14ac:dyDescent="0.2">
      <c r="A422" s="1027" t="s">
        <v>649</v>
      </c>
      <c r="B422" s="1031" t="s">
        <v>650</v>
      </c>
      <c r="C422" s="1181" t="s">
        <v>129</v>
      </c>
      <c r="D422" s="1181" t="s">
        <v>4422</v>
      </c>
      <c r="E422" s="857">
        <v>14</v>
      </c>
      <c r="F422" s="1245">
        <v>253</v>
      </c>
      <c r="G422" s="1245" t="s">
        <v>107</v>
      </c>
      <c r="H422" s="1245" t="s">
        <v>107</v>
      </c>
      <c r="I422" s="1030">
        <v>156.87</v>
      </c>
      <c r="J422" s="766">
        <f>(M422/I422)*100</f>
        <v>1.1474469305794608</v>
      </c>
      <c r="K422" s="1033">
        <v>0.45</v>
      </c>
      <c r="L422" s="1043">
        <v>4</v>
      </c>
      <c r="M422" s="756">
        <f>K422*L422</f>
        <v>1.8</v>
      </c>
      <c r="N422" s="1026" t="s">
        <v>268</v>
      </c>
      <c r="O422" s="860">
        <v>0.42</v>
      </c>
      <c r="P422" s="714">
        <v>43081</v>
      </c>
      <c r="Q422" s="714">
        <v>43104</v>
      </c>
      <c r="R422" s="756">
        <f>(K422-O422)/O422*100</f>
        <v>7.1428571428571495</v>
      </c>
      <c r="S422" s="824">
        <f>IF(INDEX(Historical!$D$7:$D$1455,MATCH(B422,Historical!$B$7:$B$1455,0))=0,"n/a",(INDEX(Historical!$C$7:$C$1455,MATCH(B422,Historical!$B$7:$B$1455,0))/INDEX(Historical!$D$7:$D$1455,MATCH(B422,Historical!$B$7:$B$1455,0))-1)*100)</f>
        <v>7.6923076923076872</v>
      </c>
      <c r="T422" s="824">
        <f>IF(INDEX(Historical!$F$7:$F$1455,MATCH(B422,Historical!$B$7:$B$1455,0))=0,"n/a",((INDEX(Historical!$C$7:$C$1455,MATCH(B422,Historical!$B$7:$B$1455,0))/INDEX(Historical!$F$7:$F$1455,MATCH(B422,Historical!$B$7:$B$1455,0)))^(1/3)-1)*100)</f>
        <v>9.4879784971972256</v>
      </c>
      <c r="U422" s="824">
        <f>IF(INDEX(Historical!$I$7:$I$1455,MATCH(B422,Historical!$B$7:$B$1455,0))=0,"n/a",((INDEX(Historical!$C$7:$C$1455,MATCH(B422,Historical!$B$7:$B$1455,0))/INDEX(Historical!$I$7:$I$1455,MATCH(B422,Historical!$B$7:$B$1455,0)))^(1/5)-1)*100)</f>
        <v>26.433216777748171</v>
      </c>
      <c r="V422" s="824">
        <f>IF(INDEX(Historical!$O$7:$O$1455,MATCH(B422,Historical!$B$7:$B$1455,0))=0,"n/a",((INDEX(Historical!$C$7:$C$1455,MATCH(B422,Historical!$B$7:$B$1455,0))/INDEX(Historical!$O$7:$O$1455,MATCH(B422,Historical!$B$7:$B$1455,0)))^(1/10)-1)*100)</f>
        <v>17.322966750298342</v>
      </c>
      <c r="W422" s="825">
        <f>IF(OR(U422&lt;=0,U422="n/a",V422&lt;=0,V422="n/a"),"n/a",U422/V422)</f>
        <v>1.5259058773690095</v>
      </c>
      <c r="X422" s="826">
        <f>IF(OR(AJ422&lt;=0,AJ422="n/a",U422&lt;=0,U422="n/a"),"n/a",U422/AJ422)</f>
        <v>3.3041520972185214</v>
      </c>
      <c r="Y422" s="782"/>
      <c r="Z422" s="766">
        <f>IF(OR(AC422&lt;0.01,AC422="n/a"),"n/a",M422/AC422*100)</f>
        <v>44.334975369458135</v>
      </c>
      <c r="AA422" s="1042">
        <f>IF(OR(AC422&lt;0.01,AC422="n/a"),"n/a",I422/AC422)</f>
        <v>38.637931034482762</v>
      </c>
      <c r="AB422" s="1043">
        <v>9</v>
      </c>
      <c r="AC422" s="1021">
        <v>4.0599999999999996</v>
      </c>
      <c r="AD422" s="1021">
        <v>6.43</v>
      </c>
      <c r="AE422" s="1021">
        <v>2.56</v>
      </c>
      <c r="AF422" s="1021">
        <v>3.97</v>
      </c>
      <c r="AG422" s="1021">
        <v>14.6</v>
      </c>
      <c r="AH422" s="1021">
        <v>4</v>
      </c>
      <c r="AI422" s="1021">
        <v>6.04</v>
      </c>
      <c r="AJ422" s="1021">
        <v>8</v>
      </c>
      <c r="AK422" s="1021">
        <v>6</v>
      </c>
      <c r="AL422" s="1034">
        <v>2910</v>
      </c>
      <c r="AM422" s="1028">
        <v>20.200000000000003</v>
      </c>
      <c r="AN422" s="1021">
        <v>0</v>
      </c>
      <c r="AO422" s="868">
        <f>IF(U422="n/a","n/a",IF(AA422&lt;0,"n/a",IF(AA422="n/a","n/a",J422+U422-AA422)))</f>
        <v>-11.057267326155131</v>
      </c>
      <c r="AP422" s="869">
        <f>IF(U422="n/a","n/a",J422+U422)</f>
        <v>27.580663708327631</v>
      </c>
      <c r="AQ422" s="1044">
        <f>IF(OR(AC422&lt;0.01,AF422="n/a"),"n/a",(I422/SQRT(22.5*AC422*(I422/AF422))-1)*100)</f>
        <v>161.10243728969803</v>
      </c>
      <c r="AR422" s="766">
        <f>INDEX(Historical!$C$7:$C$1455,MATCH(B422,Historical!$B$7:$B$1455,0))*IF(AH422="n/a",1.03,IF(AH422&lt;0,1.01,IF(AH422&gt;10,1.1,(1+AH422/100))))</f>
        <v>1.7472000000000001</v>
      </c>
      <c r="AS422" s="1042">
        <f>IF($AI422="n/a",1.03*AR422,IF($AI422&lt;0,1.01*AR422,IF($AI422&gt;10,1.1*AR422,(1+$AI422/100)*AR422)))</f>
        <v>1.8527308800000002</v>
      </c>
      <c r="AT422" s="1042">
        <f>IF($AK422="n/a",1.03*AS422,IF($AK422&lt;0,1.01*AS422,IF($AK422&gt;10,1.1*AS422,(1+$AK422/100)*AS422)))</f>
        <v>1.9638947328000003</v>
      </c>
      <c r="AU422" s="1042">
        <f>IF($AK422="n/a",1.03*AT422,IF($AK422&lt;0,1.01*AT422,IF($AK422&gt;10,1.1*AT422,(1+$AK422/100)*AT422)))</f>
        <v>2.0817284167680006</v>
      </c>
      <c r="AV422" s="1042">
        <f>IF($AK422="n/a",1.03*AU422,IF($AK422&lt;0,1.01*AU422,IF($AK422&gt;10,1.1*AU422,(1+$AK422/100)*AU422)))</f>
        <v>2.2066321217740805</v>
      </c>
      <c r="AW422" s="766">
        <f>SUM(AR422:AV422)</f>
        <v>9.8521861513420816</v>
      </c>
      <c r="AX422" s="877">
        <f>AW422/I422*100</f>
        <v>6.2804781993638565</v>
      </c>
      <c r="AY422" s="1212">
        <v>0.44</v>
      </c>
      <c r="AZ422" s="1028">
        <v>24.52</v>
      </c>
      <c r="BA422" s="1028">
        <v>-3.64</v>
      </c>
      <c r="BB422" s="1028">
        <v>3.08</v>
      </c>
      <c r="BC422" s="1028">
        <v>7.580000000000001</v>
      </c>
      <c r="BE422" s="721">
        <v>2005</v>
      </c>
      <c r="BF422" s="1057">
        <f>IF(BE422&gt;2008,0,IF(BE422&gt;2001,1,IF(BE422&gt;1990,2,IF(BE422&gt;1980,3,IF(BE422&gt;1973,4,IF(BE422&gt;1970,5,IF(BE422&gt;1960,6,IF(BE422&gt;1958,7,IF(BE422&gt;1953,8,9)))))))))</f>
        <v>1</v>
      </c>
    </row>
    <row r="423" spans="1:58" ht="11.25" customHeight="1" x14ac:dyDescent="0.2">
      <c r="A423" s="1019" t="s">
        <v>647</v>
      </c>
      <c r="B423" s="1031" t="s">
        <v>648</v>
      </c>
      <c r="C423" s="1181" t="s">
        <v>129</v>
      </c>
      <c r="D423" s="1181" t="s">
        <v>4422</v>
      </c>
      <c r="E423" s="857">
        <v>21</v>
      </c>
      <c r="F423" s="1245">
        <v>156</v>
      </c>
      <c r="G423" s="1245" t="s">
        <v>38</v>
      </c>
      <c r="H423" s="1245" t="s">
        <v>116</v>
      </c>
      <c r="I423" s="1030">
        <v>104.51</v>
      </c>
      <c r="J423" s="766">
        <f>(M423/I423)*100</f>
        <v>3.2532771983542244</v>
      </c>
      <c r="K423" s="1040">
        <v>0.85</v>
      </c>
      <c r="L423" s="1043">
        <v>4</v>
      </c>
      <c r="M423" s="756">
        <f>K423*L423</f>
        <v>3.4</v>
      </c>
      <c r="N423" s="1026" t="s">
        <v>120</v>
      </c>
      <c r="O423" s="861">
        <v>0.78</v>
      </c>
      <c r="P423" s="1016">
        <v>43328</v>
      </c>
      <c r="Q423" s="1016">
        <v>43347</v>
      </c>
      <c r="R423" s="756">
        <f>(K423-O423)/O423*100</f>
        <v>8.9743589743589673</v>
      </c>
      <c r="S423" s="824">
        <f>IF(INDEX(Historical!$D$7:$D$1455,MATCH(B423,Historical!$B$7:$B$1455,0))=0,"n/a",(INDEX(Historical!$C$7:$C$1455,MATCH(B423,Historical!$B$7:$B$1455,0))/INDEX(Historical!$D$7:$D$1455,MATCH(B423,Historical!$B$7:$B$1455,0))-1)*100)</f>
        <v>7.7464788732394485</v>
      </c>
      <c r="T423" s="824">
        <f>IF(INDEX(Historical!$F$7:$F$1455,MATCH(B423,Historical!$B$7:$B$1455,0))=0,"n/a",((INDEX(Historical!$C$7:$C$1455,MATCH(B423,Historical!$B$7:$B$1455,0))/INDEX(Historical!$F$7:$F$1455,MATCH(B423,Historical!$B$7:$B$1455,0)))^(1/3)-1)*100)</f>
        <v>7.8393347418176162</v>
      </c>
      <c r="U423" s="824">
        <f>IF(INDEX(Historical!$I$7:$I$1455,MATCH(B423,Historical!$B$7:$B$1455,0))=0,"n/a",((INDEX(Historical!$C$7:$C$1455,MATCH(B423,Historical!$B$7:$B$1455,0))/INDEX(Historical!$I$7:$I$1455,MATCH(B423,Historical!$B$7:$B$1455,0)))^(1/5)-1)*100)</f>
        <v>8.8775365880074055</v>
      </c>
      <c r="V423" s="824">
        <f>IF(INDEX(Historical!$O$7:$O$1455,MATCH(B423,Historical!$B$7:$B$1455,0))=0,"n/a",((INDEX(Historical!$C$7:$C$1455,MATCH(B423,Historical!$B$7:$B$1455,0))/INDEX(Historical!$O$7:$O$1455,MATCH(B423,Historical!$B$7:$B$1455,0)))^(1/10)-1)*100)</f>
        <v>9.9977854961694756</v>
      </c>
      <c r="W423" s="825">
        <f>IF(OR(U423&lt;=0,U423="n/a",V423&lt;=0,V423="n/a"),"n/a",U423/V423)</f>
        <v>0.8879502957338623</v>
      </c>
      <c r="X423" s="826" t="str">
        <f>IF(OR(AJ423&lt;=0,AJ423="n/a",U423&lt;=0,U423="n/a"),"n/a",U423/AJ423)</f>
        <v>n/a</v>
      </c>
      <c r="Y423" s="1032"/>
      <c r="Z423" s="766">
        <f>IF(OR(AC423&lt;0.01,AC423="n/a"),"n/a",M423/AC423*100)</f>
        <v>67.193675889328063</v>
      </c>
      <c r="AA423" s="1042">
        <f>IF(OR(AC423&lt;0.01,AC423="n/a"),"n/a",I423/AC423)</f>
        <v>20.654150197628461</v>
      </c>
      <c r="AB423" s="1043">
        <v>4</v>
      </c>
      <c r="AC423" s="1021">
        <v>5.0599999999999996</v>
      </c>
      <c r="AD423" s="1021">
        <v>1.98</v>
      </c>
      <c r="AE423" s="1021">
        <v>1.57</v>
      </c>
      <c r="AF423" s="1021">
        <v>1.49</v>
      </c>
      <c r="AG423" s="1021">
        <v>17.5</v>
      </c>
      <c r="AH423" s="1021">
        <v>-1.7999999999999998</v>
      </c>
      <c r="AI423" s="1021">
        <v>1.0699999999999998</v>
      </c>
      <c r="AJ423" s="1021">
        <v>0</v>
      </c>
      <c r="AK423" s="1021">
        <v>10.43</v>
      </c>
      <c r="AL423" s="1034">
        <v>11810</v>
      </c>
      <c r="AM423" s="1028">
        <v>1.3</v>
      </c>
      <c r="AN423" s="1021">
        <v>0.85</v>
      </c>
      <c r="AO423" s="868">
        <f>IF(U423="n/a","n/a",IF(AA423&lt;0,"n/a",IF(AA423="n/a","n/a",J423+U423-AA423)))</f>
        <v>-8.5233364112668308</v>
      </c>
      <c r="AP423" s="869">
        <f>IF(U423="n/a","n/a",J423+U423)</f>
        <v>12.13081378636163</v>
      </c>
      <c r="AQ423" s="1044">
        <f>IF(OR(AC423&lt;0.01,AF423="n/a"),"n/a",(I423/SQRT(22.5*AC423*(I423/AF423))-1)*100)</f>
        <v>16.951431124142591</v>
      </c>
      <c r="AR423" s="766">
        <f>INDEX(Historical!$C$7:$C$1455,MATCH(B423,Historical!$B$7:$B$1455,0))*IF(AH423="n/a",1.03,IF(AH423&lt;0,1.01,IF(AH423&gt;10,1.1,(1+AH423/100))))</f>
        <v>3.0906000000000002</v>
      </c>
      <c r="AS423" s="1042">
        <f>IF($AI423="n/a",1.03*AR423,IF($AI423&lt;0,1.01*AR423,IF($AI423&gt;10,1.1*AR423,(1+$AI423/100)*AR423)))</f>
        <v>3.1236694200000001</v>
      </c>
      <c r="AT423" s="1042">
        <f>IF($AK423="n/a",1.03*AS423,IF($AK423&lt;0,1.01*AS423,IF($AK423&gt;10,1.1*AS423,(1+$AK423/100)*AS423)))</f>
        <v>3.4360363620000003</v>
      </c>
      <c r="AU423" s="1042">
        <f>IF($AK423="n/a",1.03*AT423,IF($AK423&lt;0,1.01*AT423,IF($AK423&gt;10,1.1*AT423,(1+$AK423/100)*AT423)))</f>
        <v>3.7796399982000004</v>
      </c>
      <c r="AV423" s="1042">
        <f>IF($AK423="n/a",1.03*AU423,IF($AK423&lt;0,1.01*AU423,IF($AK423&gt;10,1.1*AU423,(1+$AK423/100)*AU423)))</f>
        <v>4.1576039980200008</v>
      </c>
      <c r="AW423" s="766">
        <f>SUM(AR423:AV423)</f>
        <v>17.587549778220001</v>
      </c>
      <c r="AX423" s="877">
        <f>AW423/I423*100</f>
        <v>16.828580784824418</v>
      </c>
      <c r="AY423" s="1212">
        <v>0.35</v>
      </c>
      <c r="AZ423" s="1028">
        <v>8.7200000000000006</v>
      </c>
      <c r="BA423" s="1028">
        <v>-21.64</v>
      </c>
      <c r="BB423" s="1028">
        <v>-2.41</v>
      </c>
      <c r="BC423" s="1028">
        <v>-6.8500000000000005</v>
      </c>
      <c r="BE423" s="721">
        <v>1998</v>
      </c>
      <c r="BF423" s="1057">
        <f>IF(BE423&gt;2008,0,IF(BE423&gt;2001,1,IF(BE423&gt;1990,2,IF(BE423&gt;1980,3,IF(BE423&gt;1973,4,IF(BE423&gt;1970,5,IF(BE423&gt;1960,6,IF(BE423&gt;1958,7,IF(BE423&gt;1953,8,9)))))))))</f>
        <v>2</v>
      </c>
    </row>
    <row r="424" spans="1:58" ht="11.25" customHeight="1" x14ac:dyDescent="0.2">
      <c r="A424" s="1019" t="s">
        <v>1364</v>
      </c>
      <c r="B424" s="1031" t="s">
        <v>1365</v>
      </c>
      <c r="C424" s="1181" t="s">
        <v>4283</v>
      </c>
      <c r="D424" s="1181" t="s">
        <v>4464</v>
      </c>
      <c r="E424" s="857">
        <v>8</v>
      </c>
      <c r="F424" s="1245">
        <v>544</v>
      </c>
      <c r="G424" s="1245" t="s">
        <v>107</v>
      </c>
      <c r="H424" s="1245" t="s">
        <v>107</v>
      </c>
      <c r="I424" s="1030">
        <v>73.81</v>
      </c>
      <c r="J424" s="766">
        <f>(M424/I424)*100</f>
        <v>2.3574041457797046</v>
      </c>
      <c r="K424" s="1033">
        <v>0.435</v>
      </c>
      <c r="L424" s="1043">
        <v>4</v>
      </c>
      <c r="M424" s="756">
        <f>K424*L424</f>
        <v>1.74</v>
      </c>
      <c r="N424" s="1026" t="s">
        <v>229</v>
      </c>
      <c r="O424" s="860">
        <v>0.42499999999999999</v>
      </c>
      <c r="P424" s="1016">
        <v>43420</v>
      </c>
      <c r="Q424" s="1016">
        <v>43439</v>
      </c>
      <c r="R424" s="756">
        <f>(K424-O424)/O424*100</f>
        <v>2.3529411764705901</v>
      </c>
      <c r="S424" s="824">
        <f>IF(INDEX(Historical!$D$7:$D$1455,MATCH(B424,Historical!$B$7:$B$1455,0))=0,"n/a",(INDEX(Historical!$C$7:$C$1455,MATCH(B424,Historical!$B$7:$B$1455,0))/INDEX(Historical!$D$7:$D$1455,MATCH(B424,Historical!$B$7:$B$1455,0))-1)*100)</f>
        <v>10.948905109489049</v>
      </c>
      <c r="T424" s="824">
        <f>IF(INDEX(Historical!$F$7:$F$1455,MATCH(B424,Historical!$B$7:$B$1455,0))=0,"n/a",((INDEX(Historical!$C$7:$C$1455,MATCH(B424,Historical!$B$7:$B$1455,0))/INDEX(Historical!$F$7:$F$1455,MATCH(B424,Historical!$B$7:$B$1455,0)))^(1/3)-1)*100)</f>
        <v>11.551776147388226</v>
      </c>
      <c r="U424" s="824">
        <f>IF(INDEX(Historical!$I$7:$I$1455,MATCH(B424,Historical!$B$7:$B$1455,0))=0,"n/a",((INDEX(Historical!$C$7:$C$1455,MATCH(B424,Historical!$B$7:$B$1455,0))/INDEX(Historical!$I$7:$I$1455,MATCH(B424,Historical!$B$7:$B$1455,0)))^(1/5)-1)*100)</f>
        <v>11.80593737552007</v>
      </c>
      <c r="V424" s="824" t="str">
        <f>IF(INDEX(Historical!$O$7:$O$1455,MATCH(B424,Historical!$B$7:$B$1455,0))=0,"n/a",((INDEX(Historical!$C$7:$C$1455,MATCH(B424,Historical!$B$7:$B$1455,0))/INDEX(Historical!$O$7:$O$1455,MATCH(B424,Historical!$B$7:$B$1455,0)))^(1/10)-1)*100)</f>
        <v>n/a</v>
      </c>
      <c r="W424" s="825" t="str">
        <f>IF(OR(U424&lt;=0,U424="n/a",V424&lt;=0,V424="n/a"),"n/a",U424/V424)</f>
        <v>n/a</v>
      </c>
      <c r="X424" s="826">
        <f>IF(OR(AJ424&lt;=0,AJ424="n/a",U424&lt;=0,U424="n/a"),"n/a",U424/AJ424)</f>
        <v>3.027163429620531</v>
      </c>
      <c r="Y424" s="1032" t="s">
        <v>4077</v>
      </c>
      <c r="Z424" s="766">
        <f>IF(OR(AC424&lt;0.01,AC424="n/a"),"n/a",M424/AC424*100)</f>
        <v>59.793814432989691</v>
      </c>
      <c r="AA424" s="1042">
        <f>IF(OR(AC424&lt;0.01,AC424="n/a"),"n/a",I424/AC424)</f>
        <v>25.364261168384878</v>
      </c>
      <c r="AB424" s="1043">
        <v>12</v>
      </c>
      <c r="AC424" s="1021">
        <v>2.91</v>
      </c>
      <c r="AD424" s="1021">
        <v>3.17</v>
      </c>
      <c r="AE424" s="1021">
        <v>3.1</v>
      </c>
      <c r="AF424" s="1021">
        <v>3.39</v>
      </c>
      <c r="AG424" s="1021">
        <v>9.3000000000000007</v>
      </c>
      <c r="AH424" s="1021">
        <v>0.70000000000000007</v>
      </c>
      <c r="AI424" s="1021">
        <v>7.26</v>
      </c>
      <c r="AJ424" s="1021">
        <v>3.9</v>
      </c>
      <c r="AK424" s="1021">
        <v>8</v>
      </c>
      <c r="AL424" s="1034">
        <v>3650</v>
      </c>
      <c r="AM424" s="1028">
        <v>2.1</v>
      </c>
      <c r="AN424" s="1021">
        <v>0.97</v>
      </c>
      <c r="AO424" s="868">
        <f>IF(U424="n/a","n/a",IF(AA424&lt;0,"n/a",IF(AA424="n/a","n/a",J424+U424-AA424)))</f>
        <v>-11.200919647085104</v>
      </c>
      <c r="AP424" s="869">
        <f>IF(U424="n/a","n/a",J424+U424)</f>
        <v>14.163341521299774</v>
      </c>
      <c r="AQ424" s="1044">
        <f>IF(OR(AC424&lt;0.01,AF424="n/a"),"n/a",(I424/SQRT(22.5*AC424*(I424/AF424))-1)*100)</f>
        <v>95.487817592384047</v>
      </c>
      <c r="AR424" s="766">
        <f>INDEX(Historical!$C$7:$C$1455,MATCH(B424,Historical!$B$7:$B$1455,0))*IF(AH424="n/a",1.03,IF(AH424&lt;0,1.01,IF(AH424&gt;10,1.1,(1+AH424/100))))</f>
        <v>1.5306399999999998</v>
      </c>
      <c r="AS424" s="1042">
        <f>IF($AI424="n/a",1.03*AR424,IF($AI424&lt;0,1.01*AR424,IF($AI424&gt;10,1.1*AR424,(1+$AI424/100)*AR424)))</f>
        <v>1.6417644639999998</v>
      </c>
      <c r="AT424" s="1042">
        <f>IF($AK424="n/a",1.03*AS424,IF($AK424&lt;0,1.01*AS424,IF($AK424&gt;10,1.1*AS424,(1+$AK424/100)*AS424)))</f>
        <v>1.7731056211199998</v>
      </c>
      <c r="AU424" s="1042">
        <f>IF($AK424="n/a",1.03*AT424,IF($AK424&lt;0,1.01*AT424,IF($AK424&gt;10,1.1*AT424,(1+$AK424/100)*AT424)))</f>
        <v>1.9149540708096</v>
      </c>
      <c r="AV424" s="1042">
        <f>IF($AK424="n/a",1.03*AU424,IF($AK424&lt;0,1.01*AU424,IF($AK424&gt;10,1.1*AU424,(1+$AK424/100)*AU424)))</f>
        <v>2.0681503964743682</v>
      </c>
      <c r="AW424" s="766">
        <f>SUM(AR424:AV424)</f>
        <v>8.9286145524039675</v>
      </c>
      <c r="AX424" s="877">
        <f>AW424/I424*100</f>
        <v>12.096754575808113</v>
      </c>
      <c r="AY424" s="1212">
        <v>0.99</v>
      </c>
      <c r="AZ424" s="1028">
        <v>6.83</v>
      </c>
      <c r="BA424" s="1028">
        <v>-19.400000000000002</v>
      </c>
      <c r="BB424" s="1028">
        <v>-1.5699999999999998</v>
      </c>
      <c r="BC424" s="1028">
        <v>-9.1300000000000008</v>
      </c>
      <c r="BE424" s="721">
        <v>2011</v>
      </c>
      <c r="BF424" s="1057">
        <f>IF(BE424&gt;2008,0,IF(BE424&gt;2001,1,IF(BE424&gt;1990,2,IF(BE424&gt;1980,3,IF(BE424&gt;1973,4,IF(BE424&gt;1970,5,IF(BE424&gt;1960,6,IF(BE424&gt;1958,7,IF(BE424&gt;1953,8,9)))))))))</f>
        <v>0</v>
      </c>
    </row>
    <row r="425" spans="1:58" ht="11.25" customHeight="1" x14ac:dyDescent="0.2">
      <c r="A425" s="1027" t="s">
        <v>261</v>
      </c>
      <c r="B425" s="1031" t="s">
        <v>262</v>
      </c>
      <c r="C425" s="1181" t="s">
        <v>4283</v>
      </c>
      <c r="D425" s="1181" t="s">
        <v>4420</v>
      </c>
      <c r="E425" s="857">
        <v>28</v>
      </c>
      <c r="F425" s="1245">
        <v>96</v>
      </c>
      <c r="G425" s="1050" t="s">
        <v>38</v>
      </c>
      <c r="H425" s="1050" t="s">
        <v>107</v>
      </c>
      <c r="I425" s="1021">
        <v>139.69999999999999</v>
      </c>
      <c r="J425" s="766">
        <f>(M425/I425)*100</f>
        <v>1.0594130279169649</v>
      </c>
      <c r="K425" s="1040">
        <v>0.37</v>
      </c>
      <c r="L425" s="1043">
        <v>4</v>
      </c>
      <c r="M425" s="756">
        <f>K425*L425</f>
        <v>1.48</v>
      </c>
      <c r="N425" s="1026" t="s">
        <v>599</v>
      </c>
      <c r="O425" s="861">
        <v>0.31</v>
      </c>
      <c r="P425" s="1016">
        <v>43159</v>
      </c>
      <c r="Q425" s="1016">
        <v>43175</v>
      </c>
      <c r="R425" s="756">
        <f>(K425-O425)/O425*100</f>
        <v>19.35483870967742</v>
      </c>
      <c r="S425" s="824">
        <f>IF(INDEX(Historical!$D$7:$D$1455,MATCH(B425,Historical!$B$7:$B$1455,0))=0,"n/a",(INDEX(Historical!$C$7:$C$1455,MATCH(B425,Historical!$B$7:$B$1455,0))/INDEX(Historical!$D$7:$D$1455,MATCH(B425,Historical!$B$7:$B$1455,0))-1)*100)</f>
        <v>10.714285714285698</v>
      </c>
      <c r="T425" s="824">
        <f>IF(INDEX(Historical!$F$7:$F$1455,MATCH(B425,Historical!$B$7:$B$1455,0))=0,"n/a",((INDEX(Historical!$C$7:$C$1455,MATCH(B425,Historical!$B$7:$B$1455,0))/INDEX(Historical!$F$7:$F$1455,MATCH(B425,Historical!$B$7:$B$1455,0)))^(1/3)-1)*100)</f>
        <v>12.110512440831279</v>
      </c>
      <c r="U425" s="824">
        <f>IF(INDEX(Historical!$I$7:$I$1455,MATCH(B425,Historical!$B$7:$B$1455,0))=0,"n/a",((INDEX(Historical!$C$7:$C$1455,MATCH(B425,Historical!$B$7:$B$1455,0))/INDEX(Historical!$I$7:$I$1455,MATCH(B425,Historical!$B$7:$B$1455,0)))^(1/5)-1)*100)</f>
        <v>21.936232030713178</v>
      </c>
      <c r="V425" s="824">
        <f>IF(INDEX(Historical!$O$7:$O$1455,MATCH(B425,Historical!$B$7:$B$1455,0))=0,"n/a",((INDEX(Historical!$C$7:$C$1455,MATCH(B425,Historical!$B$7:$B$1455,0))/INDEX(Historical!$O$7:$O$1455,MATCH(B425,Historical!$B$7:$B$1455,0)))^(1/10)-1)*100)</f>
        <v>16.908162274321548</v>
      </c>
      <c r="W425" s="825">
        <f>IF(OR(U425&lt;=0,U425="n/a",V425&lt;=0,V425="n/a"),"n/a",U425/V425)</f>
        <v>1.297375295719025</v>
      </c>
      <c r="X425" s="826">
        <f>IF(OR(AJ425&lt;=0,AJ425="n/a",U425&lt;=0,U425="n/a"),"n/a",U425/AJ425)</f>
        <v>1.9074984374533199</v>
      </c>
      <c r="Y425" s="1032" t="s">
        <v>154</v>
      </c>
      <c r="Z425" s="766">
        <f>IF(OR(AC425&lt;0.01,AC425="n/a"),"n/a",M425/AC425*100)</f>
        <v>41.225626740947078</v>
      </c>
      <c r="AA425" s="1042">
        <f>IF(OR(AC425&lt;0.01,AC425="n/a"),"n/a",I425/AC425)</f>
        <v>38.913649025069638</v>
      </c>
      <c r="AB425" s="1043">
        <v>6</v>
      </c>
      <c r="AC425" s="1021">
        <v>3.59</v>
      </c>
      <c r="AD425" s="1021">
        <v>3.54</v>
      </c>
      <c r="AE425" s="1021">
        <v>6.9</v>
      </c>
      <c r="AF425" s="1021">
        <v>7.88</v>
      </c>
      <c r="AG425" s="1021">
        <v>31.2</v>
      </c>
      <c r="AH425" s="1021">
        <v>6</v>
      </c>
      <c r="AI425" s="1021">
        <v>11.85</v>
      </c>
      <c r="AJ425" s="1021">
        <v>11.5</v>
      </c>
      <c r="AK425" s="1021">
        <v>11</v>
      </c>
      <c r="AL425" s="1034">
        <v>10830</v>
      </c>
      <c r="AM425" s="1028">
        <v>0.6</v>
      </c>
      <c r="AN425" s="1021">
        <v>0</v>
      </c>
      <c r="AO425" s="868">
        <f>IF(U425="n/a","n/a",IF(AA425&lt;0,"n/a",IF(AA425="n/a","n/a",J425+U425-AA425)))</f>
        <v>-15.918003966439496</v>
      </c>
      <c r="AP425" s="869">
        <f>IF(U425="n/a","n/a",J425+U425)</f>
        <v>22.995645058630142</v>
      </c>
      <c r="AQ425" s="1044">
        <f>IF(OR(AC425&lt;0.01,AF425="n/a"),"n/a",(I425/SQRT(22.5*AC425*(I425/AF425))-1)*100)</f>
        <v>269.16696271924849</v>
      </c>
      <c r="AR425" s="766">
        <f>INDEX(Historical!$C$7:$C$1455,MATCH(B425,Historical!$B$7:$B$1455,0))*IF(AH425="n/a",1.03,IF(AH425&lt;0,1.01,IF(AH425&gt;10,1.1,(1+AH425/100))))</f>
        <v>1.3144</v>
      </c>
      <c r="AS425" s="1042">
        <f>IF($AI425="n/a",1.03*AR425,IF($AI425&lt;0,1.01*AR425,IF($AI425&gt;10,1.1*AR425,(1+$AI425/100)*AR425)))</f>
        <v>1.4458400000000002</v>
      </c>
      <c r="AT425" s="1042">
        <f>IF($AK425="n/a",1.03*AS425,IF($AK425&lt;0,1.01*AS425,IF($AK425&gt;10,1.1*AS425,(1+$AK425/100)*AS425)))</f>
        <v>1.5904240000000003</v>
      </c>
      <c r="AU425" s="1042">
        <f>IF($AK425="n/a",1.03*AT425,IF($AK425&lt;0,1.01*AT425,IF($AK425&gt;10,1.1*AT425,(1+$AK425/100)*AT425)))</f>
        <v>1.7494664000000004</v>
      </c>
      <c r="AV425" s="1042">
        <f>IF($AK425="n/a",1.03*AU425,IF($AK425&lt;0,1.01*AU425,IF($AK425&gt;10,1.1*AU425,(1+$AK425/100)*AU425)))</f>
        <v>1.9244130400000006</v>
      </c>
      <c r="AW425" s="766">
        <f>SUM(AR425:AV425)</f>
        <v>8.0245434400000022</v>
      </c>
      <c r="AX425" s="877">
        <f>AW425/I425*100</f>
        <v>5.7441255833929876</v>
      </c>
      <c r="AY425" s="1212">
        <v>0.97</v>
      </c>
      <c r="AZ425" s="1028">
        <v>24.4</v>
      </c>
      <c r="BA425" s="1028">
        <v>-14.649999999999999</v>
      </c>
      <c r="BB425" s="1028">
        <v>-6.2399999999999993</v>
      </c>
      <c r="BC425" s="1028">
        <v>2.78</v>
      </c>
      <c r="BE425" s="721">
        <v>1991</v>
      </c>
      <c r="BF425" s="1057">
        <f>IF(BE425&gt;2008,0,IF(BE425&gt;2001,1,IF(BE425&gt;1990,2,IF(BE425&gt;1980,3,IF(BE425&gt;1973,4,IF(BE425&gt;1970,5,IF(BE425&gt;1960,6,IF(BE425&gt;1958,7,IF(BE425&gt;1953,8,9)))))))))</f>
        <v>2</v>
      </c>
    </row>
    <row r="426" spans="1:58" ht="11.25" customHeight="1" x14ac:dyDescent="0.2">
      <c r="A426" s="1027" t="s">
        <v>651</v>
      </c>
      <c r="B426" s="1031" t="s">
        <v>652</v>
      </c>
      <c r="C426" s="1181" t="s">
        <v>113</v>
      </c>
      <c r="D426" s="1181" t="s">
        <v>4452</v>
      </c>
      <c r="E426" s="857">
        <v>15</v>
      </c>
      <c r="F426" s="1245">
        <v>227</v>
      </c>
      <c r="G426" s="1187" t="s">
        <v>107</v>
      </c>
      <c r="H426" s="1187" t="s">
        <v>107</v>
      </c>
      <c r="I426" s="1030">
        <v>106.36</v>
      </c>
      <c r="J426" s="766">
        <f>(M426/I426)*100</f>
        <v>0.90259496051147048</v>
      </c>
      <c r="K426" s="1033">
        <v>0.24</v>
      </c>
      <c r="L426" s="1043">
        <v>4</v>
      </c>
      <c r="M426" s="756">
        <f>K426*L426</f>
        <v>0.96</v>
      </c>
      <c r="N426" s="1026" t="s">
        <v>438</v>
      </c>
      <c r="O426" s="860">
        <v>0.23</v>
      </c>
      <c r="P426" s="1016">
        <v>43139</v>
      </c>
      <c r="Q426" s="1016">
        <v>43154</v>
      </c>
      <c r="R426" s="756">
        <f>(K426-O426)/O426*100</f>
        <v>4.3478260869565135</v>
      </c>
      <c r="S426" s="824">
        <f>IF(INDEX(Historical!$D$7:$D$1455,MATCH(B426,Historical!$B$7:$B$1455,0))=0,"n/a",(INDEX(Historical!$C$7:$C$1455,MATCH(B426,Historical!$B$7:$B$1455,0))/INDEX(Historical!$D$7:$D$1455,MATCH(B426,Historical!$B$7:$B$1455,0))-1)*100)</f>
        <v>4.5454545454545414</v>
      </c>
      <c r="T426" s="824">
        <f>IF(INDEX(Historical!$F$7:$F$1455,MATCH(B426,Historical!$B$7:$B$1455,0))=0,"n/a",((INDEX(Historical!$C$7:$C$1455,MATCH(B426,Historical!$B$7:$B$1455,0))/INDEX(Historical!$F$7:$F$1455,MATCH(B426,Historical!$B$7:$B$1455,0)))^(1/3)-1)*100)</f>
        <v>4.7689553171647248</v>
      </c>
      <c r="U426" s="824">
        <f>IF(INDEX(Historical!$I$7:$I$1455,MATCH(B426,Historical!$B$7:$B$1455,0))=0,"n/a",((INDEX(Historical!$C$7:$C$1455,MATCH(B426,Historical!$B$7:$B$1455,0))/INDEX(Historical!$I$7:$I$1455,MATCH(B426,Historical!$B$7:$B$1455,0)))^(1/5)-1)*100)</f>
        <v>10.438362870438155</v>
      </c>
      <c r="V426" s="824">
        <f>IF(INDEX(Historical!$O$7:$O$1455,MATCH(B426,Historical!$B$7:$B$1455,0))=0,"n/a",((INDEX(Historical!$C$7:$C$1455,MATCH(B426,Historical!$B$7:$B$1455,0))/INDEX(Historical!$O$7:$O$1455,MATCH(B426,Historical!$B$7:$B$1455,0)))^(1/10)-1)*100)</f>
        <v>9.836967182372236</v>
      </c>
      <c r="W426" s="825">
        <f>IF(OR(U426&lt;=0,U426="n/a",V426&lt;=0,V426="n/a"),"n/a",U426/V426)</f>
        <v>1.0611362909844424</v>
      </c>
      <c r="X426" s="826">
        <f>IF(OR(AJ426&lt;=0,AJ426="n/a",U426&lt;=0,U426="n/a"),"n/a",U426/AJ426)</f>
        <v>0.53256953420602826</v>
      </c>
      <c r="Y426" s="777"/>
      <c r="Z426" s="766">
        <f>IF(OR(AC426&lt;0.01,AC426="n/a"),"n/a",M426/AC426*100)</f>
        <v>13.48314606741573</v>
      </c>
      <c r="AA426" s="1042">
        <f>IF(OR(AC426&lt;0.01,AC426="n/a"),"n/a",I426/AC426)</f>
        <v>14.938202247191011</v>
      </c>
      <c r="AB426" s="1043">
        <v>12</v>
      </c>
      <c r="AC426" s="1021">
        <v>7.12</v>
      </c>
      <c r="AD426" s="1021">
        <v>0.67</v>
      </c>
      <c r="AE426" s="1021">
        <v>1.4</v>
      </c>
      <c r="AF426" s="1021">
        <v>5.59</v>
      </c>
      <c r="AG426" s="1021">
        <v>39.800000000000004</v>
      </c>
      <c r="AH426" s="1021">
        <v>65.7</v>
      </c>
      <c r="AI426" s="1021">
        <v>18.82</v>
      </c>
      <c r="AJ426" s="1021">
        <v>19.600000000000001</v>
      </c>
      <c r="AK426" s="1021">
        <v>22.21</v>
      </c>
      <c r="AL426" s="1034">
        <v>11640</v>
      </c>
      <c r="AM426" s="1028">
        <v>2.2999999999999998</v>
      </c>
      <c r="AN426" s="1021">
        <v>0.51</v>
      </c>
      <c r="AO426" s="868">
        <f>IF(U426="n/a","n/a",IF(AA426&lt;0,"n/a",IF(AA426="n/a","n/a",J426+U426-AA426)))</f>
        <v>-3.5972444162413861</v>
      </c>
      <c r="AP426" s="869">
        <f>IF(U426="n/a","n/a",J426+U426)</f>
        <v>11.340957830949625</v>
      </c>
      <c r="AQ426" s="1044">
        <f>IF(OR(AC426&lt;0.01,AF426="n/a"),"n/a",(I426/SQRT(22.5*AC426*(I426/AF426))-1)*100)</f>
        <v>92.647692908638859</v>
      </c>
      <c r="AR426" s="766">
        <f>INDEX(Historical!$C$7:$C$1455,MATCH(B426,Historical!$B$7:$B$1455,0))*IF(AH426="n/a",1.03,IF(AH426&lt;0,1.01,IF(AH426&gt;10,1.1,(1+AH426/100))))</f>
        <v>1.0120000000000002</v>
      </c>
      <c r="AS426" s="1042">
        <f>IF($AI426="n/a",1.03*AR426,IF($AI426&lt;0,1.01*AR426,IF($AI426&gt;10,1.1*AR426,(1+$AI426/100)*AR426)))</f>
        <v>1.1132000000000004</v>
      </c>
      <c r="AT426" s="1042">
        <f>IF($AK426="n/a",1.03*AS426,IF($AK426&lt;0,1.01*AS426,IF($AK426&gt;10,1.1*AS426,(1+$AK426/100)*AS426)))</f>
        <v>1.2245200000000005</v>
      </c>
      <c r="AU426" s="1042">
        <f>IF($AK426="n/a",1.03*AT426,IF($AK426&lt;0,1.01*AT426,IF($AK426&gt;10,1.1*AT426,(1+$AK426/100)*AT426)))</f>
        <v>1.3469720000000007</v>
      </c>
      <c r="AV426" s="1042">
        <f>IF($AK426="n/a",1.03*AU426,IF($AK426&lt;0,1.01*AU426,IF($AK426&gt;10,1.1*AU426,(1+$AK426/100)*AU426)))</f>
        <v>1.4816692000000009</v>
      </c>
      <c r="AW426" s="766">
        <f>SUM(AR426:AV426)</f>
        <v>6.1783612000000021</v>
      </c>
      <c r="AX426" s="877">
        <f>AW426/I426*100</f>
        <v>5.8089142534787541</v>
      </c>
      <c r="AY426" s="1212">
        <v>0.97</v>
      </c>
      <c r="AZ426" s="1028">
        <v>2.74</v>
      </c>
      <c r="BA426" s="1028">
        <v>-19.27</v>
      </c>
      <c r="BB426" s="1028">
        <v>-4.8599999999999994</v>
      </c>
      <c r="BC426" s="1028">
        <v>-10.74</v>
      </c>
      <c r="BE426" s="721">
        <v>2004</v>
      </c>
      <c r="BF426" s="1057">
        <f>IF(BE426&gt;2008,0,IF(BE426&gt;2001,1,IF(BE426&gt;1990,2,IF(BE426&gt;1980,3,IF(BE426&gt;1973,4,IF(BE426&gt;1970,5,IF(BE426&gt;1960,6,IF(BE426&gt;1958,7,IF(BE426&gt;1953,8,9)))))))))</f>
        <v>1</v>
      </c>
    </row>
    <row r="427" spans="1:58" ht="11.25" customHeight="1" x14ac:dyDescent="0.2">
      <c r="A427" s="1019" t="s">
        <v>654</v>
      </c>
      <c r="B427" s="1031" t="s">
        <v>655</v>
      </c>
      <c r="C427" s="1181" t="s">
        <v>4438</v>
      </c>
      <c r="D427" s="1181" t="s">
        <v>527</v>
      </c>
      <c r="E427" s="857">
        <v>25</v>
      </c>
      <c r="F427" s="1245">
        <v>119</v>
      </c>
      <c r="G427" s="558" t="s">
        <v>107</v>
      </c>
      <c r="H427" s="558" t="s">
        <v>107</v>
      </c>
      <c r="I427" s="1021">
        <v>55.29</v>
      </c>
      <c r="J427" s="766">
        <f>(M427/I427)*100</f>
        <v>2.3874118285404236</v>
      </c>
      <c r="K427" s="1040">
        <v>0.33</v>
      </c>
      <c r="L427" s="1043">
        <v>4</v>
      </c>
      <c r="M427" s="756">
        <f>K427*L427</f>
        <v>1.32</v>
      </c>
      <c r="N427" s="1026" t="s">
        <v>429</v>
      </c>
      <c r="O427" s="861">
        <v>0.32</v>
      </c>
      <c r="P427" s="1016">
        <v>43283</v>
      </c>
      <c r="Q427" s="1016">
        <v>43299</v>
      </c>
      <c r="R427" s="756">
        <f>(K427-O427)/O427*100</f>
        <v>3.1250000000000027</v>
      </c>
      <c r="S427" s="824">
        <f>IF(INDEX(Historical!$D$7:$D$1455,MATCH(B427,Historical!$B$7:$B$1455,0))=0,"n/a",(INDEX(Historical!$C$7:$C$1455,MATCH(B427,Historical!$B$7:$B$1455,0))/INDEX(Historical!$D$7:$D$1455,MATCH(B427,Historical!$B$7:$B$1455,0))-1)*100)</f>
        <v>3.2786885245901676</v>
      </c>
      <c r="T427" s="824">
        <f>IF(INDEX(Historical!$F$7:$F$1455,MATCH(B427,Historical!$B$7:$B$1455,0))=0,"n/a",((INDEX(Historical!$C$7:$C$1455,MATCH(B427,Historical!$B$7:$B$1455,0))/INDEX(Historical!$F$7:$F$1455,MATCH(B427,Historical!$B$7:$B$1455,0)))^(1/3)-1)*100)</f>
        <v>5.2726599609396407</v>
      </c>
      <c r="U427" s="824">
        <f>IF(INDEX(Historical!$I$7:$I$1455,MATCH(B427,Historical!$B$7:$B$1455,0))=0,"n/a",((INDEX(Historical!$C$7:$C$1455,MATCH(B427,Historical!$B$7:$B$1455,0))/INDEX(Historical!$I$7:$I$1455,MATCH(B427,Historical!$B$7:$B$1455,0)))^(1/5)-1)*100)</f>
        <v>7.442863557808499</v>
      </c>
      <c r="V427" s="824">
        <f>IF(INDEX(Historical!$O$7:$O$1455,MATCH(B427,Historical!$B$7:$B$1455,0))=0,"n/a",((INDEX(Historical!$C$7:$C$1455,MATCH(B427,Historical!$B$7:$B$1455,0))/INDEX(Historical!$O$7:$O$1455,MATCH(B427,Historical!$B$7:$B$1455,0)))^(1/10)-1)*100)</f>
        <v>11.612317403390438</v>
      </c>
      <c r="W427" s="825">
        <f>IF(OR(U427&lt;=0,U427="n/a",V427&lt;=0,V427="n/a"),"n/a",U427/V427)</f>
        <v>0.64094558383629885</v>
      </c>
      <c r="X427" s="826">
        <f>IF(OR(AJ427&lt;=0,AJ427="n/a",U427&lt;=0,U427="n/a"),"n/a",U427/AJ427)</f>
        <v>1.0945387585012498</v>
      </c>
      <c r="Y427" s="1032" t="s">
        <v>656</v>
      </c>
      <c r="Z427" s="766">
        <f>IF(OR(AC427&lt;0.01,AC427="n/a"),"n/a",M427/AC427*100)</f>
        <v>36.56509695290859</v>
      </c>
      <c r="AA427" s="689">
        <f>IF(OR(AC427&lt;0.01,AC427="n/a"),"n/a",I427/AC427)</f>
        <v>15.315789473684211</v>
      </c>
      <c r="AB427" s="690">
        <v>4</v>
      </c>
      <c r="AC427" s="1021">
        <v>3.61</v>
      </c>
      <c r="AD427" s="1021">
        <v>1.02</v>
      </c>
      <c r="AE427" s="649">
        <v>1.78</v>
      </c>
      <c r="AF427" s="649">
        <v>2.7</v>
      </c>
      <c r="AG427" s="649">
        <v>18.3</v>
      </c>
      <c r="AH427" s="1021">
        <v>70</v>
      </c>
      <c r="AI427" s="1021">
        <v>7.4300000000000006</v>
      </c>
      <c r="AJ427" s="1021">
        <v>6.8000000000000007</v>
      </c>
      <c r="AK427" s="1021">
        <v>15</v>
      </c>
      <c r="AL427" s="1034">
        <v>3200</v>
      </c>
      <c r="AM427" s="1028">
        <v>0.3</v>
      </c>
      <c r="AN427" s="1021">
        <v>0.43</v>
      </c>
      <c r="AO427" s="868">
        <f>IF(U427="n/a","n/a",IF(AA427&lt;0,"n/a",IF(AA427="n/a","n/a",J427+U427-AA427)))</f>
        <v>-5.4855140873352877</v>
      </c>
      <c r="AP427" s="869">
        <f>IF(U427="n/a","n/a",J427+U427)</f>
        <v>9.830275386348923</v>
      </c>
      <c r="AQ427" s="691">
        <f>IF(OR(AC427&lt;0.01,AF427="n/a"),"n/a",(I427/SQRT(22.5*AC427*(I427/AF427))-1)*100)</f>
        <v>35.568976423151668</v>
      </c>
      <c r="AR427" s="766">
        <f>INDEX(Historical!$C$7:$C$1455,MATCH(B427,Historical!$B$7:$B$1455,0))*IF(AH427="n/a",1.03,IF(AH427&lt;0,1.01,IF(AH427&gt;10,1.1,(1+AH427/100))))</f>
        <v>1.3860000000000001</v>
      </c>
      <c r="AS427" s="689">
        <f>IF($AI427="n/a",1.03*AR427,IF($AI427&lt;0,1.01*AR427,IF($AI427&gt;10,1.1*AR427,(1+$AI427/100)*AR427)))</f>
        <v>1.4889798000000001</v>
      </c>
      <c r="AT427" s="689">
        <f>IF($AK427="n/a",1.03*AS427,IF($AK427&lt;0,1.01*AS427,IF($AK427&gt;10,1.1*AS427,(1+$AK427/100)*AS427)))</f>
        <v>1.6378777800000002</v>
      </c>
      <c r="AU427" s="689">
        <f>IF($AK427="n/a",1.03*AT427,IF($AK427&lt;0,1.01*AT427,IF($AK427&gt;10,1.1*AT427,(1+$AK427/100)*AT427)))</f>
        <v>1.8016655580000003</v>
      </c>
      <c r="AV427" s="689">
        <f>IF($AK427="n/a",1.03*AU427,IF($AK427&lt;0,1.01*AU427,IF($AK427&gt;10,1.1*AU427,(1+$AK427/100)*AU427)))</f>
        <v>1.9818321138000006</v>
      </c>
      <c r="AW427" s="766">
        <f>SUM(AR427:AV427)</f>
        <v>8.2963552518000014</v>
      </c>
      <c r="AX427" s="877">
        <f>AW427/I427*100</f>
        <v>15.005164137818777</v>
      </c>
      <c r="AY427" s="1212">
        <v>0.94</v>
      </c>
      <c r="AZ427" s="1028">
        <v>5.56</v>
      </c>
      <c r="BA427" s="1028">
        <v>-22.939999999999998</v>
      </c>
      <c r="BB427" s="1028">
        <v>-1.6</v>
      </c>
      <c r="BC427" s="1028">
        <v>-11.59</v>
      </c>
      <c r="BE427" s="721">
        <v>1994</v>
      </c>
      <c r="BF427" s="1057">
        <f>IF(BE427&gt;2008,0,IF(BE427&gt;2001,1,IF(BE427&gt;1990,2,IF(BE427&gt;1980,3,IF(BE427&gt;1973,4,IF(BE427&gt;1970,5,IF(BE427&gt;1960,6,IF(BE427&gt;1958,7,IF(BE427&gt;1953,8,9)))))))))</f>
        <v>2</v>
      </c>
    </row>
    <row r="428" spans="1:58" ht="11.25" customHeight="1" x14ac:dyDescent="0.2">
      <c r="A428" s="1019" t="s">
        <v>263</v>
      </c>
      <c r="B428" s="1031" t="s">
        <v>264</v>
      </c>
      <c r="C428" s="1181" t="s">
        <v>155</v>
      </c>
      <c r="D428" s="1181" t="s">
        <v>4444</v>
      </c>
      <c r="E428" s="857">
        <v>56</v>
      </c>
      <c r="F428" s="1245">
        <v>12</v>
      </c>
      <c r="G428" s="1187" t="s">
        <v>38</v>
      </c>
      <c r="H428" s="1187" t="s">
        <v>38</v>
      </c>
      <c r="I428" s="1021">
        <v>146.9</v>
      </c>
      <c r="J428" s="766">
        <f>(M428/I428)*100</f>
        <v>2.4506466984343089</v>
      </c>
      <c r="K428" s="1033">
        <v>0.9</v>
      </c>
      <c r="L428" s="1043">
        <v>4</v>
      </c>
      <c r="M428" s="756">
        <f>K428*L428</f>
        <v>3.6</v>
      </c>
      <c r="N428" s="1026" t="s">
        <v>112</v>
      </c>
      <c r="O428" s="860">
        <v>0.84</v>
      </c>
      <c r="P428" s="1016">
        <v>43248</v>
      </c>
      <c r="Q428" s="1016">
        <v>43263</v>
      </c>
      <c r="R428" s="756">
        <f>(K428-O428)/O428*100</f>
        <v>7.1428571428571495</v>
      </c>
      <c r="S428" s="824">
        <f>IF(INDEX(Historical!$D$7:$D$1455,MATCH(B428,Historical!$B$7:$B$1455,0))=0,"n/a",(INDEX(Historical!$C$7:$C$1455,MATCH(B428,Historical!$B$7:$B$1455,0))/INDEX(Historical!$D$7:$D$1455,MATCH(B428,Historical!$B$7:$B$1455,0))-1)*100)</f>
        <v>5.3968253968253999</v>
      </c>
      <c r="T428" s="824">
        <f>IF(INDEX(Historical!$F$7:$F$1455,MATCH(B428,Historical!$B$7:$B$1455,0))=0,"n/a",((INDEX(Historical!$C$7:$C$1455,MATCH(B428,Historical!$B$7:$B$1455,0))/INDEX(Historical!$F$7:$F$1455,MATCH(B428,Historical!$B$7:$B$1455,0)))^(1/3)-1)*100)</f>
        <v>6.3513483927197356</v>
      </c>
      <c r="U428" s="824">
        <f>IF(INDEX(Historical!$I$7:$I$1455,MATCH(B428,Historical!$B$7:$B$1455,0))=0,"n/a",((INDEX(Historical!$C$7:$C$1455,MATCH(B428,Historical!$B$7:$B$1455,0))/INDEX(Historical!$I$7:$I$1455,MATCH(B428,Historical!$B$7:$B$1455,0)))^(1/5)-1)*100)</f>
        <v>6.7051469901928673</v>
      </c>
      <c r="V428" s="824">
        <f>IF(INDEX(Historical!$O$7:$O$1455,MATCH(B428,Historical!$B$7:$B$1455,0))=0,"n/a",((INDEX(Historical!$C$7:$C$1455,MATCH(B428,Historical!$B$7:$B$1455,0))/INDEX(Historical!$O$7:$O$1455,MATCH(B428,Historical!$B$7:$B$1455,0)))^(1/10)-1)*100)</f>
        <v>7.4390864567687398</v>
      </c>
      <c r="W428" s="825">
        <f>IF(OR(U428&lt;=0,U428="n/a",V428&lt;=0,V428="n/a"),"n/a",U428/V428)</f>
        <v>0.90134010797682429</v>
      </c>
      <c r="X428" s="826">
        <f>IF(OR(AJ428&lt;=0,AJ428="n/a",U428&lt;=0,U428="n/a"),"n/a",U428/AJ428)</f>
        <v>0.94438690002716441</v>
      </c>
      <c r="Y428" s="1031"/>
      <c r="Z428" s="766">
        <f>IF(OR(AC428&lt;0.01,AC428="n/a"),"n/a",M428/AC428*100)</f>
        <v>64.86486486486487</v>
      </c>
      <c r="AA428" s="1042">
        <f>IF(OR(AC428&lt;0.01,AC428="n/a"),"n/a",I428/AC428)</f>
        <v>26.468468468468469</v>
      </c>
      <c r="AB428" s="1043">
        <v>12</v>
      </c>
      <c r="AC428" s="1021">
        <v>5.55</v>
      </c>
      <c r="AD428" s="1021">
        <v>3.41</v>
      </c>
      <c r="AE428" s="1021">
        <v>4.84</v>
      </c>
      <c r="AF428" s="1021">
        <v>6.1</v>
      </c>
      <c r="AG428" s="1021">
        <v>2.5</v>
      </c>
      <c r="AH428" s="1021">
        <v>-8.5</v>
      </c>
      <c r="AI428" s="1021">
        <v>5.7</v>
      </c>
      <c r="AJ428" s="1021">
        <v>7.1</v>
      </c>
      <c r="AK428" s="1021">
        <v>7.7700000000000005</v>
      </c>
      <c r="AL428" s="1034">
        <v>394160</v>
      </c>
      <c r="AM428" s="1028">
        <v>6.9999999999999993E-2</v>
      </c>
      <c r="AN428" s="1021">
        <v>0.48</v>
      </c>
      <c r="AO428" s="868">
        <f>IF(U428="n/a","n/a",IF(AA428&lt;0,"n/a",IF(AA428="n/a","n/a",J428+U428-AA428)))</f>
        <v>-17.312674779841295</v>
      </c>
      <c r="AP428" s="869">
        <f>IF(U428="n/a","n/a",J428+U428)</f>
        <v>9.1557936886271758</v>
      </c>
      <c r="AQ428" s="1044">
        <f>IF(OR(AC428&lt;0.01,AF428="n/a"),"n/a",(I428/SQRT(22.5*AC428*(I428/AF428))-1)*100)</f>
        <v>167.87862729034387</v>
      </c>
      <c r="AR428" s="766">
        <f>INDEX(Historical!$C$7:$C$1455,MATCH(B428,Historical!$B$7:$B$1455,0))*IF(AH428="n/a",1.03,IF(AH428&lt;0,1.01,IF(AH428&gt;10,1.1,(1+AH428/100))))</f>
        <v>3.3532000000000002</v>
      </c>
      <c r="AS428" s="1042">
        <f>IF($AI428="n/a",1.03*AR428,IF($AI428&lt;0,1.01*AR428,IF($AI428&gt;10,1.1*AR428,(1+$AI428/100)*AR428)))</f>
        <v>3.5443324</v>
      </c>
      <c r="AT428" s="1042">
        <f>IF($AK428="n/a",1.03*AS428,IF($AK428&lt;0,1.01*AS428,IF($AK428&gt;10,1.1*AS428,(1+$AK428/100)*AS428)))</f>
        <v>3.8197270274800004</v>
      </c>
      <c r="AU428" s="1042">
        <f>IF($AK428="n/a",1.03*AT428,IF($AK428&lt;0,1.01*AT428,IF($AK428&gt;10,1.1*AT428,(1+$AK428/100)*AT428)))</f>
        <v>4.1165198175151971</v>
      </c>
      <c r="AV428" s="1042">
        <f>IF($AK428="n/a",1.03*AU428,IF($AK428&lt;0,1.01*AU428,IF($AK428&gt;10,1.1*AU428,(1+$AK428/100)*AU428)))</f>
        <v>4.4363734073361281</v>
      </c>
      <c r="AW428" s="766">
        <f>SUM(AR428:AV428)</f>
        <v>19.270152652331326</v>
      </c>
      <c r="AX428" s="877">
        <f>AW428/I428*100</f>
        <v>13.117871104378029</v>
      </c>
      <c r="AY428" s="1212">
        <v>0.55000000000000004</v>
      </c>
      <c r="AZ428" s="1028">
        <v>23.84</v>
      </c>
      <c r="BA428" s="1028">
        <v>-1.24</v>
      </c>
      <c r="BB428" s="1028">
        <v>4.34</v>
      </c>
      <c r="BC428" s="1028">
        <v>11.59</v>
      </c>
      <c r="BE428" s="721">
        <v>1963</v>
      </c>
      <c r="BF428" s="1057">
        <f>IF(BE428&gt;2008,0,IF(BE428&gt;2001,1,IF(BE428&gt;1990,2,IF(BE428&gt;1980,3,IF(BE428&gt;1973,4,IF(BE428&gt;1970,5,IF(BE428&gt;1960,6,IF(BE428&gt;1958,7,IF(BE428&gt;1953,8,9)))))))))</f>
        <v>6</v>
      </c>
    </row>
    <row r="429" spans="1:58" ht="11.25" customHeight="1" x14ac:dyDescent="0.2">
      <c r="A429" s="1027" t="s">
        <v>1366</v>
      </c>
      <c r="B429" s="1031" t="s">
        <v>1367</v>
      </c>
      <c r="C429" s="1181" t="s">
        <v>113</v>
      </c>
      <c r="D429" s="1181" t="s">
        <v>1236</v>
      </c>
      <c r="E429" s="857">
        <v>7</v>
      </c>
      <c r="F429" s="1245">
        <v>568</v>
      </c>
      <c r="G429" s="1088" t="s">
        <v>116</v>
      </c>
      <c r="H429" s="1088" t="s">
        <v>116</v>
      </c>
      <c r="I429" s="1030">
        <v>34.78</v>
      </c>
      <c r="J429" s="766">
        <f>(M429/I429)*100</f>
        <v>2.9902242668200114</v>
      </c>
      <c r="K429" s="1033">
        <v>0.26</v>
      </c>
      <c r="L429" s="1043">
        <v>4</v>
      </c>
      <c r="M429" s="756">
        <f>K429*L429</f>
        <v>1.04</v>
      </c>
      <c r="N429" s="1026" t="s">
        <v>471</v>
      </c>
      <c r="O429" s="860">
        <v>0.25</v>
      </c>
      <c r="P429" s="714">
        <v>43084</v>
      </c>
      <c r="Q429" s="714">
        <v>43112</v>
      </c>
      <c r="R429" s="756">
        <f>(K429-O429)/O429*100</f>
        <v>4.0000000000000036</v>
      </c>
      <c r="S429" s="824">
        <f>IF(INDEX(Historical!$D$7:$D$1455,MATCH(B429,Historical!$B$7:$B$1455,0))=0,"n/a",(INDEX(Historical!$C$7:$C$1455,MATCH(B429,Historical!$B$7:$B$1455,0))/INDEX(Historical!$D$7:$D$1455,MATCH(B429,Historical!$B$7:$B$1455,0))-1)*100)</f>
        <v>13.017592318420279</v>
      </c>
      <c r="T429" s="824">
        <f>IF(INDEX(Historical!$F$7:$F$1455,MATCH(B429,Historical!$B$7:$B$1455,0))=0,"n/a",((INDEX(Historical!$C$7:$C$1455,MATCH(B429,Historical!$B$7:$B$1455,0))/INDEX(Historical!$F$7:$F$1455,MATCH(B429,Historical!$B$7:$B$1455,0)))^(1/3)-1)*100)</f>
        <v>10.909386827123789</v>
      </c>
      <c r="U429" s="824">
        <f>IF(INDEX(Historical!$I$7:$I$1455,MATCH(B429,Historical!$B$7:$B$1455,0))=0,"n/a",((INDEX(Historical!$C$7:$C$1455,MATCH(B429,Historical!$B$7:$B$1455,0))/INDEX(Historical!$I$7:$I$1455,MATCH(B429,Historical!$B$7:$B$1455,0)))^(1/5)-1)*100)</f>
        <v>12.711660603821983</v>
      </c>
      <c r="V429" s="824">
        <f>IF(INDEX(Historical!$O$7:$O$1455,MATCH(B429,Historical!$B$7:$B$1455,0))=0,"n/a",((INDEX(Historical!$C$7:$C$1455,MATCH(B429,Historical!$B$7:$B$1455,0))/INDEX(Historical!$O$7:$O$1455,MATCH(B429,Historical!$B$7:$B$1455,0)))^(1/10)-1)*100)</f>
        <v>8.5562249642056507</v>
      </c>
      <c r="W429" s="825">
        <f>IF(OR(U429&lt;=0,U429="n/a",V429&lt;=0,V429="n/a"),"n/a",U429/V429)</f>
        <v>1.4856622701016273</v>
      </c>
      <c r="X429" s="826">
        <f>IF(OR(AJ429&lt;=0,AJ429="n/a",U429&lt;=0,U429="n/a"),"n/a",U429/AJ429)</f>
        <v>0.6452619595848722</v>
      </c>
      <c r="Y429" s="1032" t="s">
        <v>740</v>
      </c>
      <c r="Z429" s="766">
        <f>IF(OR(AC429&lt;0.01,AC429="n/a"),"n/a",M429/AC429*100)</f>
        <v>42.622950819672134</v>
      </c>
      <c r="AA429" s="1042">
        <f>IF(OR(AC429&lt;0.01,AC429="n/a"),"n/a",I429/AC429)</f>
        <v>14.254098360655739</v>
      </c>
      <c r="AB429" s="1043">
        <v>9</v>
      </c>
      <c r="AC429" s="1021">
        <v>2.44</v>
      </c>
      <c r="AD429" s="1021">
        <v>1.54</v>
      </c>
      <c r="AE429" s="1021">
        <v>1.02</v>
      </c>
      <c r="AF429" s="1021">
        <v>1.52</v>
      </c>
      <c r="AG429" s="1021">
        <v>10.4</v>
      </c>
      <c r="AH429" s="1023">
        <v>39.1</v>
      </c>
      <c r="AI429" s="1023">
        <v>5.83</v>
      </c>
      <c r="AJ429" s="1021">
        <v>19.7</v>
      </c>
      <c r="AK429" s="1021">
        <v>9.26</v>
      </c>
      <c r="AL429" s="1034">
        <v>32159.999999999996</v>
      </c>
      <c r="AM429" s="1028">
        <v>0.2</v>
      </c>
      <c r="AN429" s="1021">
        <v>0.52</v>
      </c>
      <c r="AO429" s="868">
        <f>IF(U429="n/a","n/a",IF(AA429&lt;0,"n/a",IF(AA429="n/a","n/a",J429+U429-AA429)))</f>
        <v>1.4477865099862548</v>
      </c>
      <c r="AP429" s="869">
        <f>IF(U429="n/a","n/a",J429+U429)</f>
        <v>15.701884870641994</v>
      </c>
      <c r="AQ429" s="1044">
        <f>IF(OR(AC429&lt;0.01,AF429="n/a"),"n/a",(I429/SQRT(22.5*AC429*(I429/AF429))-1)*100)</f>
        <v>-1.8703136814535615</v>
      </c>
      <c r="AR429" s="766">
        <f>INDEX(Historical!$C$7:$C$1455,MATCH(B429,Historical!$B$7:$B$1455,0))*IF(AH429="n/a",1.03,IF(AH429&lt;0,1.01,IF(AH429&gt;10,1.1,(1+AH429/100))))</f>
        <v>1.1000000000000001</v>
      </c>
      <c r="AS429" s="1042">
        <f>IF($AI429="n/a",1.03*AR429,IF($AI429&lt;0,1.01*AR429,IF($AI429&gt;10,1.1*AR429,(1+$AI429/100)*AR429)))</f>
        <v>1.1641300000000001</v>
      </c>
      <c r="AT429" s="1042">
        <f>IF($AK429="n/a",1.03*AS429,IF($AK429&lt;0,1.01*AS429,IF($AK429&gt;10,1.1*AS429,(1+$AK429/100)*AS429)))</f>
        <v>1.2719284380000002</v>
      </c>
      <c r="AU429" s="1042">
        <f>IF($AK429="n/a",1.03*AT429,IF($AK429&lt;0,1.01*AT429,IF($AK429&gt;10,1.1*AT429,(1+$AK429/100)*AT429)))</f>
        <v>1.3897090113588002</v>
      </c>
      <c r="AV429" s="1042">
        <f>IF($AK429="n/a",1.03*AU429,IF($AK429&lt;0,1.01*AU429,IF($AK429&gt;10,1.1*AU429,(1+$AK429/100)*AU429)))</f>
        <v>1.518396065810625</v>
      </c>
      <c r="AW429" s="766">
        <f>SUM(AR429:AV429)</f>
        <v>6.444163515169425</v>
      </c>
      <c r="AX429" s="877">
        <f>AW429/I429*100</f>
        <v>18.528359733092078</v>
      </c>
      <c r="AY429" s="1212">
        <v>0.83</v>
      </c>
      <c r="AZ429" s="1028">
        <v>13.66</v>
      </c>
      <c r="BA429" s="1028">
        <v>-16.25</v>
      </c>
      <c r="BB429" s="1028">
        <v>2.34</v>
      </c>
      <c r="BC429" s="1028">
        <v>-2.04</v>
      </c>
      <c r="BE429" s="721">
        <v>2012</v>
      </c>
      <c r="BF429" s="1057">
        <f>IF(BE429&gt;2008,0,IF(BE429&gt;2001,1,IF(BE429&gt;1990,2,IF(BE429&gt;1980,3,IF(BE429&gt;1973,4,IF(BE429&gt;1970,5,IF(BE429&gt;1960,6,IF(BE429&gt;1958,7,IF(BE429&gt;1953,8,9)))))))))</f>
        <v>0</v>
      </c>
    </row>
    <row r="430" spans="1:58" ht="11.25" customHeight="1" x14ac:dyDescent="0.2">
      <c r="A430" s="1027" t="s">
        <v>1368</v>
      </c>
      <c r="B430" s="1031" t="s">
        <v>1369</v>
      </c>
      <c r="C430" s="1181" t="s">
        <v>248</v>
      </c>
      <c r="D430" s="1181" t="s">
        <v>4441</v>
      </c>
      <c r="E430" s="857">
        <v>6</v>
      </c>
      <c r="F430" s="1245">
        <v>732</v>
      </c>
      <c r="G430" s="1209" t="s">
        <v>107</v>
      </c>
      <c r="H430" s="1209" t="s">
        <v>107</v>
      </c>
      <c r="I430" s="1030">
        <v>71.3</v>
      </c>
      <c r="J430" s="766">
        <f>(M430/I430)*100</f>
        <v>0.78541374474053305</v>
      </c>
      <c r="K430" s="1033">
        <v>0.14000000000000001</v>
      </c>
      <c r="L430" s="1043">
        <v>4</v>
      </c>
      <c r="M430" s="756">
        <f>K430*L430</f>
        <v>0.56000000000000005</v>
      </c>
      <c r="N430" s="1026" t="s">
        <v>4010</v>
      </c>
      <c r="O430" s="860">
        <v>0.12</v>
      </c>
      <c r="P430" s="1016">
        <v>43382</v>
      </c>
      <c r="Q430" s="1016">
        <v>43397</v>
      </c>
      <c r="R430" s="756">
        <f>(K430-O430)/O430*100</f>
        <v>16.666666666666682</v>
      </c>
      <c r="S430" s="824">
        <f>IF(INDEX(Historical!$D$7:$D$1455,MATCH(B430,Historical!$B$7:$B$1455,0))=0,"n/a",(INDEX(Historical!$C$7:$C$1455,MATCH(B430,Historical!$B$7:$B$1455,0))/INDEX(Historical!$D$7:$D$1455,MATCH(B430,Historical!$B$7:$B$1455,0))-1)*100)</f>
        <v>12.12121212121211</v>
      </c>
      <c r="T430" s="824">
        <f>IF(INDEX(Historical!$F$7:$F$1455,MATCH(B430,Historical!$B$7:$B$1455,0))=0,"n/a",((INDEX(Historical!$C$7:$C$1455,MATCH(B430,Historical!$B$7:$B$1455,0))/INDEX(Historical!$F$7:$F$1455,MATCH(B430,Historical!$B$7:$B$1455,0)))^(1/3)-1)*100)</f>
        <v>7.2408274971694553</v>
      </c>
      <c r="U430" s="824" t="str">
        <f>IF(INDEX(Historical!$I$7:$I$1455,MATCH(B430,Historical!$B$7:$B$1455,0))=0,"n/a",((INDEX(Historical!$C$7:$C$1455,MATCH(B430,Historical!$B$7:$B$1455,0))/INDEX(Historical!$I$7:$I$1455,MATCH(B430,Historical!$B$7:$B$1455,0)))^(1/5)-1)*100)</f>
        <v>n/a</v>
      </c>
      <c r="V430" s="824">
        <f>IF(INDEX(Historical!$O$7:$O$1455,MATCH(B430,Historical!$B$7:$B$1455,0))=0,"n/a",((INDEX(Historical!$C$7:$C$1455,MATCH(B430,Historical!$B$7:$B$1455,0))/INDEX(Historical!$O$7:$O$1455,MATCH(B430,Historical!$B$7:$B$1455,0)))^(1/10)-1)*100)</f>
        <v>12.896610659322395</v>
      </c>
      <c r="W430" s="825" t="str">
        <f>IF(OR(U430&lt;=0,U430="n/a",V430&lt;=0,V430="n/a"),"n/a",U430/V430)</f>
        <v>n/a</v>
      </c>
      <c r="X430" s="826" t="str">
        <f>IF(OR(AJ430&lt;=0,AJ430="n/a",U430&lt;=0,U430="n/a"),"n/a",U430/AJ430)</f>
        <v>n/a</v>
      </c>
      <c r="Y430" s="769"/>
      <c r="Z430" s="766">
        <f>IF(OR(AC430&lt;0.01,AC430="n/a"),"n/a",M430/AC430*100)</f>
        <v>10.566037735849058</v>
      </c>
      <c r="AA430" s="1042">
        <f>IF(OR(AC430&lt;0.01,AC430="n/a"),"n/a",I430/AC430)</f>
        <v>13.452830188679245</v>
      </c>
      <c r="AB430" s="1043">
        <v>9</v>
      </c>
      <c r="AC430" s="1021">
        <v>5.3</v>
      </c>
      <c r="AD430" s="1021">
        <v>0.96</v>
      </c>
      <c r="AE430" s="1021">
        <v>1.3</v>
      </c>
      <c r="AF430" s="1021">
        <v>2.52</v>
      </c>
      <c r="AG430" s="1021">
        <v>18</v>
      </c>
      <c r="AH430" s="1021">
        <v>158.69999999999999</v>
      </c>
      <c r="AI430" s="1021">
        <v>8</v>
      </c>
      <c r="AJ430" s="1021">
        <v>28.1</v>
      </c>
      <c r="AK430" s="1021">
        <v>14.000000000000002</v>
      </c>
      <c r="AL430" s="1034">
        <v>709.44</v>
      </c>
      <c r="AM430" s="1028">
        <v>0.4</v>
      </c>
      <c r="AN430" s="1021">
        <v>0</v>
      </c>
      <c r="AO430" s="868" t="str">
        <f>IF(U430="n/a","n/a",IF(AA430&lt;0,"n/a",IF(AA430="n/a","n/a",J430+U430-AA430)))</f>
        <v>n/a</v>
      </c>
      <c r="AP430" s="869" t="str">
        <f>IF(U430="n/a","n/a",J430+U430)</f>
        <v>n/a</v>
      </c>
      <c r="AQ430" s="1044">
        <f>IF(OR(AC430&lt;0.01,AF430="n/a"),"n/a",(I430/SQRT(22.5*AC430*(I430/AF430))-1)*100)</f>
        <v>22.748400443023108</v>
      </c>
      <c r="AR430" s="766">
        <f>INDEX(Historical!$C$7:$C$1455,MATCH(B430,Historical!$B$7:$B$1455,0))*IF(AH430="n/a",1.03,IF(AH430&lt;0,1.01,IF(AH430&gt;10,1.1,(1+AH430/100))))</f>
        <v>0.40700000000000003</v>
      </c>
      <c r="AS430" s="1042">
        <f>IF($AI430="n/a",1.03*AR430,IF($AI430&lt;0,1.01*AR430,IF($AI430&gt;10,1.1*AR430,(1+$AI430/100)*AR430)))</f>
        <v>0.43956000000000006</v>
      </c>
      <c r="AT430" s="1042">
        <f>IF($AK430="n/a",1.03*AS430,IF($AK430&lt;0,1.01*AS430,IF($AK430&gt;10,1.1*AS430,(1+$AK430/100)*AS430)))</f>
        <v>0.48351600000000011</v>
      </c>
      <c r="AU430" s="1042">
        <f>IF($AK430="n/a",1.03*AT430,IF($AK430&lt;0,1.01*AT430,IF($AK430&gt;10,1.1*AT430,(1+$AK430/100)*AT430)))</f>
        <v>0.53186760000000022</v>
      </c>
      <c r="AV430" s="1042">
        <f>IF($AK430="n/a",1.03*AU430,IF($AK430&lt;0,1.01*AU430,IF($AK430&gt;10,1.1*AU430,(1+$AK430/100)*AU430)))</f>
        <v>0.58505436000000033</v>
      </c>
      <c r="AW430" s="766">
        <f>SUM(AR430:AV430)</f>
        <v>2.4469979600000009</v>
      </c>
      <c r="AX430" s="877">
        <f>AW430/I430*100</f>
        <v>3.4319746984572239</v>
      </c>
      <c r="AY430" s="1212">
        <v>0.92</v>
      </c>
      <c r="AZ430" s="1028">
        <v>20.580000000000002</v>
      </c>
      <c r="BA430" s="1028">
        <v>-33.589999999999996</v>
      </c>
      <c r="BB430" s="1028">
        <v>-8.99</v>
      </c>
      <c r="BC430" s="1028">
        <v>-9.43</v>
      </c>
      <c r="BE430" s="721">
        <v>2013</v>
      </c>
      <c r="BF430" s="1057">
        <f>IF(BE430&gt;2008,0,IF(BE430&gt;2001,1,IF(BE430&gt;1990,2,IF(BE430&gt;1980,3,IF(BE430&gt;1973,4,IF(BE430&gt;1970,5,IF(BE430&gt;1960,6,IF(BE430&gt;1958,7,IF(BE430&gt;1953,8,9)))))))))</f>
        <v>0</v>
      </c>
    </row>
    <row r="431" spans="1:58" s="905" customFormat="1" ht="11.25" customHeight="1" x14ac:dyDescent="0.2">
      <c r="A431" s="884" t="s">
        <v>1370</v>
      </c>
      <c r="B431" s="914" t="s">
        <v>1371</v>
      </c>
      <c r="C431" s="1181" t="s">
        <v>4414</v>
      </c>
      <c r="D431" s="1181" t="s">
        <v>4445</v>
      </c>
      <c r="E431" s="885">
        <v>8</v>
      </c>
      <c r="F431" s="1245">
        <v>493</v>
      </c>
      <c r="G431" s="1244" t="s">
        <v>116</v>
      </c>
      <c r="H431" s="1244" t="s">
        <v>116</v>
      </c>
      <c r="I431" s="886">
        <v>143.19999999999999</v>
      </c>
      <c r="J431" s="887">
        <f>(M431/I431)*100</f>
        <v>0.57262569832402233</v>
      </c>
      <c r="K431" s="888">
        <v>0.41</v>
      </c>
      <c r="L431" s="889">
        <v>2</v>
      </c>
      <c r="M431" s="890">
        <f>K431*L431</f>
        <v>0.82</v>
      </c>
      <c r="N431" s="891" t="s">
        <v>1372</v>
      </c>
      <c r="O431" s="892">
        <v>0.37</v>
      </c>
      <c r="P431" s="893">
        <v>43237</v>
      </c>
      <c r="Q431" s="893">
        <v>43266</v>
      </c>
      <c r="R431" s="890">
        <f>(K431-O431)/O431*100</f>
        <v>10.810810810810805</v>
      </c>
      <c r="S431" s="824">
        <f>IF(INDEX(Historical!$D$7:$D$1455,MATCH(B431,Historical!$B$7:$B$1455,0))=0,"n/a",(INDEX(Historical!$C$7:$C$1455,MATCH(B431,Historical!$B$7:$B$1455,0))/INDEX(Historical!$D$7:$D$1455,MATCH(B431,Historical!$B$7:$B$1455,0))-1)*100)</f>
        <v>12.5</v>
      </c>
      <c r="T431" s="824">
        <f>IF(INDEX(Historical!$F$7:$F$1455,MATCH(B431,Historical!$B$7:$B$1455,0))=0,"n/a",((INDEX(Historical!$C$7:$C$1455,MATCH(B431,Historical!$B$7:$B$1455,0))/INDEX(Historical!$F$7:$F$1455,MATCH(B431,Historical!$B$7:$B$1455,0)))^(1/3)-1)*100)</f>
        <v>14.471424255333186</v>
      </c>
      <c r="U431" s="824">
        <f>IF(INDEX(Historical!$I$7:$I$1455,MATCH(B431,Historical!$B$7:$B$1455,0))=0,"n/a",((INDEX(Historical!$C$7:$C$1455,MATCH(B431,Historical!$B$7:$B$1455,0))/INDEX(Historical!$I$7:$I$1455,MATCH(B431,Historical!$B$7:$B$1455,0)))^(1/5)-1)*100)</f>
        <v>12.474611314209483</v>
      </c>
      <c r="V431" s="824">
        <f>IF(INDEX(Historical!$O$7:$O$1455,MATCH(B431,Historical!$B$7:$B$1455,0))=0,"n/a",((INDEX(Historical!$C$7:$C$1455,MATCH(B431,Historical!$B$7:$B$1455,0))/INDEX(Historical!$O$7:$O$1455,MATCH(B431,Historical!$B$7:$B$1455,0)))^(1/10)-1)*100)</f>
        <v>1.8399376147024249</v>
      </c>
      <c r="W431" s="894">
        <f>IF(OR(U431&lt;=0,U431="n/a",V431&lt;=0,V431="n/a"),"n/a",U431/V431)</f>
        <v>6.7799099352762653</v>
      </c>
      <c r="X431" s="895">
        <f>IF(OR(AJ431&lt;=0,AJ431="n/a",U431&lt;=0,U431="n/a"),"n/a",U431/AJ431)</f>
        <v>0.93794070031650245</v>
      </c>
      <c r="Y431" s="906"/>
      <c r="Z431" s="887">
        <f>IF(OR(AC431&lt;0.01,AC431="n/a"),"n/a",M431/AC431*100)</f>
        <v>7.4885844748858457</v>
      </c>
      <c r="AA431" s="897">
        <f>IF(OR(AC431&lt;0.01,AC431="n/a"),"n/a",I431/AC431)</f>
        <v>13.077625570776256</v>
      </c>
      <c r="AB431" s="889">
        <v>12</v>
      </c>
      <c r="AC431" s="898">
        <v>10.95</v>
      </c>
      <c r="AD431" s="898">
        <v>1.19</v>
      </c>
      <c r="AE431" s="898">
        <v>0.47</v>
      </c>
      <c r="AF431" s="898">
        <v>1.85</v>
      </c>
      <c r="AG431" s="898">
        <v>10.5</v>
      </c>
      <c r="AH431" s="907">
        <v>23.7</v>
      </c>
      <c r="AI431" s="907">
        <v>1.1599999999999999</v>
      </c>
      <c r="AJ431" s="898">
        <v>13.3</v>
      </c>
      <c r="AK431" s="898">
        <v>11</v>
      </c>
      <c r="AL431" s="899">
        <v>6520</v>
      </c>
      <c r="AM431" s="900">
        <v>0.4</v>
      </c>
      <c r="AN431" s="898">
        <v>0.22</v>
      </c>
      <c r="AO431" s="901">
        <f>IF(U431="n/a","n/a",IF(AA431&lt;0,"n/a",IF(AA431="n/a","n/a",J431+U431-AA431)))</f>
        <v>-3.0388558242750108E-2</v>
      </c>
      <c r="AP431" s="902">
        <f>IF(U431="n/a","n/a",J431+U431)</f>
        <v>13.047237012533506</v>
      </c>
      <c r="AQ431" s="903">
        <f>IF(OR(AC431&lt;0.01,AF431="n/a"),"n/a",(I431/SQRT(22.5*AC431*(I431/AF431))-1)*100)</f>
        <v>3.6952957380122164</v>
      </c>
      <c r="AR431" s="766">
        <f>INDEX(Historical!$C$7:$C$1455,MATCH(B431,Historical!$B$7:$B$1455,0))*IF(AH431="n/a",1.03,IF(AH431&lt;0,1.01,IF(AH431&gt;10,1.1,(1+AH431/100))))</f>
        <v>0.79200000000000004</v>
      </c>
      <c r="AS431" s="897">
        <f>IF($AI431="n/a",1.03*AR431,IF($AI431&lt;0,1.01*AR431,IF($AI431&gt;10,1.1*AR431,(1+$AI431/100)*AR431)))</f>
        <v>0.8011872000000001</v>
      </c>
      <c r="AT431" s="897">
        <f>IF($AK431="n/a",1.03*AS431,IF($AK431&lt;0,1.01*AS431,IF($AK431&gt;10,1.1*AS431,(1+$AK431/100)*AS431)))</f>
        <v>0.88130592000000019</v>
      </c>
      <c r="AU431" s="897">
        <f>IF($AK431="n/a",1.03*AT431,IF($AK431&lt;0,1.01*AT431,IF($AK431&gt;10,1.1*AT431,(1+$AK431/100)*AT431)))</f>
        <v>0.96943651200000025</v>
      </c>
      <c r="AV431" s="897">
        <f>IF($AK431="n/a",1.03*AU431,IF($AK431&lt;0,1.01*AU431,IF($AK431&gt;10,1.1*AU431,(1+$AK431/100)*AU431)))</f>
        <v>1.0663801632000003</v>
      </c>
      <c r="AW431" s="887">
        <f>SUM(AR431:AV431)</f>
        <v>4.5103097952000004</v>
      </c>
      <c r="AX431" s="904">
        <f>AW431/I431*100</f>
        <v>3.1496576782122911</v>
      </c>
      <c r="AY431" s="1213">
        <v>1.51</v>
      </c>
      <c r="AZ431" s="900">
        <v>12.740000000000002</v>
      </c>
      <c r="BA431" s="900">
        <v>-19.89</v>
      </c>
      <c r="BB431" s="900">
        <v>3.6799999999999997</v>
      </c>
      <c r="BC431" s="900">
        <v>-9.66</v>
      </c>
      <c r="BD431" s="1079"/>
      <c r="BE431" s="721">
        <v>2011</v>
      </c>
      <c r="BF431" s="1057">
        <f>IF(BE431&gt;2008,0,IF(BE431&gt;2001,1,IF(BE431&gt;1990,2,IF(BE431&gt;1980,3,IF(BE431&gt;1973,4,IF(BE431&gt;1970,5,IF(BE431&gt;1960,6,IF(BE431&gt;1958,7,IF(BE431&gt;1953,8,9)))))))))</f>
        <v>0</v>
      </c>
    </row>
    <row r="432" spans="1:58" ht="11.25" customHeight="1" x14ac:dyDescent="0.2">
      <c r="A432" s="1027" t="s">
        <v>1373</v>
      </c>
      <c r="B432" s="1031" t="s">
        <v>1374</v>
      </c>
      <c r="C432" s="1181" t="s">
        <v>109</v>
      </c>
      <c r="D432" s="1181" t="s">
        <v>4434</v>
      </c>
      <c r="E432" s="857">
        <v>8</v>
      </c>
      <c r="F432" s="1245">
        <v>538</v>
      </c>
      <c r="G432" s="1050" t="s">
        <v>38</v>
      </c>
      <c r="H432" s="1050" t="s">
        <v>38</v>
      </c>
      <c r="I432" s="1030">
        <v>111.19</v>
      </c>
      <c r="J432" s="766">
        <f>(M432/I432)*100</f>
        <v>2.8779566507779477</v>
      </c>
      <c r="K432" s="1033">
        <v>0.8</v>
      </c>
      <c r="L432" s="1043">
        <v>4</v>
      </c>
      <c r="M432" s="756">
        <f>K432*L432</f>
        <v>3.2</v>
      </c>
      <c r="N432" s="1026" t="s">
        <v>162</v>
      </c>
      <c r="O432" s="860">
        <v>0.56000000000000005</v>
      </c>
      <c r="P432" s="1016">
        <v>43377</v>
      </c>
      <c r="Q432" s="1016">
        <v>43404</v>
      </c>
      <c r="R432" s="756">
        <f>(K432-O432)/O432*100</f>
        <v>42.857142857142847</v>
      </c>
      <c r="S432" s="824">
        <f>IF(INDEX(Historical!$D$7:$D$1455,MATCH(B432,Historical!$B$7:$B$1455,0))=0,"n/a",(INDEX(Historical!$C$7:$C$1455,MATCH(B432,Historical!$B$7:$B$1455,0))/INDEX(Historical!$D$7:$D$1455,MATCH(B432,Historical!$B$7:$B$1455,0))-1)*100)</f>
        <v>10.869565217391308</v>
      </c>
      <c r="T432" s="824">
        <f>IF(INDEX(Historical!$F$7:$F$1455,MATCH(B432,Historical!$B$7:$B$1455,0))=0,"n/a",((INDEX(Historical!$C$7:$C$1455,MATCH(B432,Historical!$B$7:$B$1455,0))/INDEX(Historical!$F$7:$F$1455,MATCH(B432,Historical!$B$7:$B$1455,0)))^(1/3)-1)*100)</f>
        <v>9.3541299792876842</v>
      </c>
      <c r="U432" s="824">
        <f>IF(INDEX(Historical!$I$7:$I$1455,MATCH(B432,Historical!$B$7:$B$1455,0))=0,"n/a",((INDEX(Historical!$C$7:$C$1455,MATCH(B432,Historical!$B$7:$B$1455,0))/INDEX(Historical!$I$7:$I$1455,MATCH(B432,Historical!$B$7:$B$1455,0)))^(1/5)-1)*100)</f>
        <v>12.146691412746268</v>
      </c>
      <c r="V432" s="824">
        <f>IF(INDEX(Historical!$O$7:$O$1455,MATCH(B432,Historical!$B$7:$B$1455,0))=0,"n/a",((INDEX(Historical!$C$7:$C$1455,MATCH(B432,Historical!$B$7:$B$1455,0))/INDEX(Historical!$O$7:$O$1455,MATCH(B432,Historical!$B$7:$B$1455,0)))^(1/10)-1)*100)</f>
        <v>3.5444361566979943</v>
      </c>
      <c r="W432" s="825">
        <f>IF(OR(U432&lt;=0,U432="n/a",V432&lt;=0,V432="n/a"),"n/a",U432/V432)</f>
        <v>3.4269742423748877</v>
      </c>
      <c r="X432" s="826">
        <f>IF(OR(AJ432&lt;=0,AJ432="n/a",U432&lt;=0,U432="n/a"),"n/a",U432/AJ432)</f>
        <v>2.1690520379904048</v>
      </c>
      <c r="Y432" s="1032"/>
      <c r="Z432" s="766">
        <f>IF(OR(AC432&lt;0.01,AC432="n/a"),"n/a",M432/AC432*100)</f>
        <v>37.122969837587014</v>
      </c>
      <c r="AA432" s="1042">
        <f>IF(OR(AC432&lt;0.01,AC432="n/a"),"n/a",I432/AC432)</f>
        <v>12.899071925754061</v>
      </c>
      <c r="AB432" s="1043">
        <v>12</v>
      </c>
      <c r="AC432" s="1021">
        <v>8.6199999999999992</v>
      </c>
      <c r="AD432" s="1021">
        <v>1.33</v>
      </c>
      <c r="AE432" s="1021">
        <v>5.08</v>
      </c>
      <c r="AF432" s="1021">
        <v>1.62</v>
      </c>
      <c r="AG432" s="1021">
        <v>12.1</v>
      </c>
      <c r="AH432" s="1021">
        <v>10.5</v>
      </c>
      <c r="AI432" s="1021">
        <v>8.6300000000000008</v>
      </c>
      <c r="AJ432" s="1021">
        <v>5.6000000000000005</v>
      </c>
      <c r="AK432" s="1021">
        <v>9.68</v>
      </c>
      <c r="AL432" s="1034">
        <v>373180</v>
      </c>
      <c r="AM432" s="1028">
        <v>0.1</v>
      </c>
      <c r="AN432" s="1021">
        <v>1.17</v>
      </c>
      <c r="AO432" s="868">
        <f>IF(U432="n/a","n/a",IF(AA432&lt;0,"n/a",IF(AA432="n/a","n/a",J432+U432-AA432)))</f>
        <v>2.125576137770155</v>
      </c>
      <c r="AP432" s="869">
        <f>IF(U432="n/a","n/a",J432+U432)</f>
        <v>15.024648063524216</v>
      </c>
      <c r="AQ432" s="1044">
        <f>IF(OR(AC432&lt;0.01,AF432="n/a"),"n/a",(I432/SQRT(22.5*AC432*(I432/AF432))-1)*100)</f>
        <v>-3.6291963998280052</v>
      </c>
      <c r="AR432" s="766">
        <f>INDEX(Historical!$C$7:$C$1455,MATCH(B432,Historical!$B$7:$B$1455,0))*IF(AH432="n/a",1.03,IF(AH432&lt;0,1.01,IF(AH432&gt;10,1.1,(1+AH432/100))))</f>
        <v>2.2440000000000002</v>
      </c>
      <c r="AS432" s="1042">
        <f>IF($AI432="n/a",1.03*AR432,IF($AI432&lt;0,1.01*AR432,IF($AI432&gt;10,1.1*AR432,(1+$AI432/100)*AR432)))</f>
        <v>2.4376572000000003</v>
      </c>
      <c r="AT432" s="1042">
        <f>IF($AK432="n/a",1.03*AS432,IF($AK432&lt;0,1.01*AS432,IF($AK432&gt;10,1.1*AS432,(1+$AK432/100)*AS432)))</f>
        <v>2.6736224169600002</v>
      </c>
      <c r="AU432" s="1042">
        <f>IF($AK432="n/a",1.03*AT432,IF($AK432&lt;0,1.01*AT432,IF($AK432&gt;10,1.1*AT432,(1+$AK432/100)*AT432)))</f>
        <v>2.9324290669217281</v>
      </c>
      <c r="AV432" s="1042">
        <f>IF($AK432="n/a",1.03*AU432,IF($AK432&lt;0,1.01*AU432,IF($AK432&gt;10,1.1*AU432,(1+$AK432/100)*AU432)))</f>
        <v>3.2162882005997515</v>
      </c>
      <c r="AW432" s="766">
        <f>SUM(AR432:AV432)</f>
        <v>13.503996884481481</v>
      </c>
      <c r="AX432" s="877">
        <f>AW432/I432*100</f>
        <v>12.144974264305676</v>
      </c>
      <c r="AY432" s="1212">
        <v>1.1100000000000001</v>
      </c>
      <c r="AZ432" s="1028">
        <v>8.7999999999999989</v>
      </c>
      <c r="BA432" s="1028">
        <v>-6.8199999999999994</v>
      </c>
      <c r="BB432" s="1028">
        <v>0.79</v>
      </c>
      <c r="BC432" s="1028">
        <v>-0.28999999999999998</v>
      </c>
      <c r="BE432" s="721">
        <v>2011</v>
      </c>
      <c r="BF432" s="1057">
        <f>IF(BE432&gt;2008,0,IF(BE432&gt;2001,1,IF(BE432&gt;1990,2,IF(BE432&gt;1980,3,IF(BE432&gt;1973,4,IF(BE432&gt;1970,5,IF(BE432&gt;1960,6,IF(BE432&gt;1958,7,IF(BE432&gt;1953,8,9)))))))))</f>
        <v>0</v>
      </c>
    </row>
    <row r="433" spans="1:58" ht="11.25" customHeight="1" x14ac:dyDescent="0.2">
      <c r="A433" s="1027" t="s">
        <v>1375</v>
      </c>
      <c r="B433" s="1031" t="s">
        <v>1376</v>
      </c>
      <c r="C433" s="1181" t="s">
        <v>113</v>
      </c>
      <c r="D433" s="1181" t="s">
        <v>214</v>
      </c>
      <c r="E433" s="857">
        <v>6</v>
      </c>
      <c r="F433" s="1245">
        <v>704</v>
      </c>
      <c r="G433" s="1245" t="s">
        <v>107</v>
      </c>
      <c r="H433" s="1245" t="s">
        <v>107</v>
      </c>
      <c r="I433" s="1030">
        <v>91.08</v>
      </c>
      <c r="J433" s="766">
        <f>(M433/I433)*100</f>
        <v>0.96618357487922701</v>
      </c>
      <c r="K433" s="1033">
        <v>0.22</v>
      </c>
      <c r="L433" s="1043">
        <v>4</v>
      </c>
      <c r="M433" s="756">
        <f>K433*L433</f>
        <v>0.88</v>
      </c>
      <c r="N433" s="1026" t="s">
        <v>702</v>
      </c>
      <c r="O433" s="860">
        <v>0.21</v>
      </c>
      <c r="P433" s="1016">
        <v>43201</v>
      </c>
      <c r="Q433" s="1016">
        <v>43230</v>
      </c>
      <c r="R433" s="756">
        <f>(K433-O433)/O433*100</f>
        <v>4.7619047619047663</v>
      </c>
      <c r="S433" s="824">
        <f>IF(INDEX(Historical!$D$7:$D$1455,MATCH(B433,Historical!$B$7:$B$1455,0))=0,"n/a",(INDEX(Historical!$C$7:$C$1455,MATCH(B433,Historical!$B$7:$B$1455,0))/INDEX(Historical!$D$7:$D$1455,MATCH(B433,Historical!$B$7:$B$1455,0))-1)*100)</f>
        <v>10.810810810810811</v>
      </c>
      <c r="T433" s="824">
        <f>IF(INDEX(Historical!$F$7:$F$1455,MATCH(B433,Historical!$B$7:$B$1455,0))=0,"n/a",((INDEX(Historical!$C$7:$C$1455,MATCH(B433,Historical!$B$7:$B$1455,0))/INDEX(Historical!$F$7:$F$1455,MATCH(B433,Historical!$B$7:$B$1455,0)))^(1/3)-1)*100)</f>
        <v>12.559460426429215</v>
      </c>
      <c r="U433" s="824" t="str">
        <f>IF(INDEX(Historical!$I$7:$I$1455,MATCH(B433,Historical!$B$7:$B$1455,0))=0,"n/a",((INDEX(Historical!$C$7:$C$1455,MATCH(B433,Historical!$B$7:$B$1455,0))/INDEX(Historical!$I$7:$I$1455,MATCH(B433,Historical!$B$7:$B$1455,0)))^(1/5)-1)*100)</f>
        <v>n/a</v>
      </c>
      <c r="V433" s="824" t="str">
        <f>IF(INDEX(Historical!$O$7:$O$1455,MATCH(B433,Historical!$B$7:$B$1455,0))=0,"n/a",((INDEX(Historical!$C$7:$C$1455,MATCH(B433,Historical!$B$7:$B$1455,0))/INDEX(Historical!$O$7:$O$1455,MATCH(B433,Historical!$B$7:$B$1455,0)))^(1/10)-1)*100)</f>
        <v>n/a</v>
      </c>
      <c r="W433" s="825" t="str">
        <f>IF(OR(U433&lt;=0,U433="n/a",V433&lt;=0,V433="n/a"),"n/a",U433/V433)</f>
        <v>n/a</v>
      </c>
      <c r="X433" s="826" t="str">
        <f>IF(OR(AJ433&lt;=0,AJ433="n/a",U433&lt;=0,U433="n/a"),"n/a",U433/AJ433)</f>
        <v>n/a</v>
      </c>
      <c r="Y433" s="790"/>
      <c r="Z433" s="766">
        <f>IF(OR(AC433&lt;0.01,AC433="n/a"),"n/a",M433/AC433*100)</f>
        <v>24.581005586592177</v>
      </c>
      <c r="AA433" s="1042">
        <f>IF(OR(AC433&lt;0.01,AC433="n/a"),"n/a",I433/AC433)</f>
        <v>25.441340782122904</v>
      </c>
      <c r="AB433" s="1043">
        <v>12</v>
      </c>
      <c r="AC433" s="1021">
        <v>3.58</v>
      </c>
      <c r="AD433" s="1021">
        <v>3.18</v>
      </c>
      <c r="AE433" s="1021">
        <v>1.64</v>
      </c>
      <c r="AF433" s="1021">
        <v>2.83</v>
      </c>
      <c r="AG433" s="1021">
        <v>12.5</v>
      </c>
      <c r="AH433" s="1023">
        <v>-13.100000000000001</v>
      </c>
      <c r="AI433" s="1023">
        <v>14.95</v>
      </c>
      <c r="AJ433" s="1021">
        <v>-1.3</v>
      </c>
      <c r="AK433" s="1021">
        <v>8</v>
      </c>
      <c r="AL433" s="1034">
        <v>1010</v>
      </c>
      <c r="AM433" s="1028">
        <v>1.3</v>
      </c>
      <c r="AN433" s="1021">
        <v>0.54</v>
      </c>
      <c r="AO433" s="868" t="str">
        <f>IF(U433="n/a","n/a",IF(AA433&lt;0,"n/a",IF(AA433="n/a","n/a",J433+U433-AA433)))</f>
        <v>n/a</v>
      </c>
      <c r="AP433" s="869" t="str">
        <f>IF(U433="n/a","n/a",J433+U433)</f>
        <v>n/a</v>
      </c>
      <c r="AQ433" s="1044">
        <f>IF(OR(AC433&lt;0.01,AF433="n/a"),"n/a",(I433/SQRT(22.5*AC433*(I433/AF433))-1)*100)</f>
        <v>78.884188995633991</v>
      </c>
      <c r="AR433" s="766">
        <f>INDEX(Historical!$C$7:$C$1455,MATCH(B433,Historical!$B$7:$B$1455,0))*IF(AH433="n/a",1.03,IF(AH433&lt;0,1.01,IF(AH433&gt;10,1.1,(1+AH433/100))))</f>
        <v>0.82820000000000005</v>
      </c>
      <c r="AS433" s="1042">
        <f>IF($AI433="n/a",1.03*AR433,IF($AI433&lt;0,1.01*AR433,IF($AI433&gt;10,1.1*AR433,(1+$AI433/100)*AR433)))</f>
        <v>0.91102000000000016</v>
      </c>
      <c r="AT433" s="1042">
        <f>IF($AK433="n/a",1.03*AS433,IF($AK433&lt;0,1.01*AS433,IF($AK433&gt;10,1.1*AS433,(1+$AK433/100)*AS433)))</f>
        <v>0.98390160000000026</v>
      </c>
      <c r="AU433" s="1042">
        <f>IF($AK433="n/a",1.03*AT433,IF($AK433&lt;0,1.01*AT433,IF($AK433&gt;10,1.1*AT433,(1+$AK433/100)*AT433)))</f>
        <v>1.0626137280000003</v>
      </c>
      <c r="AV433" s="1042">
        <f>IF($AK433="n/a",1.03*AU433,IF($AK433&lt;0,1.01*AU433,IF($AK433&gt;10,1.1*AU433,(1+$AK433/100)*AU433)))</f>
        <v>1.1476228262400003</v>
      </c>
      <c r="AW433" s="766">
        <f>SUM(AR433:AV433)</f>
        <v>4.9333581542400013</v>
      </c>
      <c r="AX433" s="877">
        <f>AW433/I433*100</f>
        <v>5.4165109291172611</v>
      </c>
      <c r="AY433" s="1212">
        <v>1.25</v>
      </c>
      <c r="AZ433" s="1028">
        <v>1.44</v>
      </c>
      <c r="BA433" s="1028">
        <v>-18.57</v>
      </c>
      <c r="BB433" s="1028">
        <v>-8.51</v>
      </c>
      <c r="BC433" s="1028">
        <v>-7.03</v>
      </c>
      <c r="BE433" s="721">
        <v>2013</v>
      </c>
      <c r="BF433" s="1057">
        <f>IF(BE433&gt;2008,0,IF(BE433&gt;2001,1,IF(BE433&gt;1990,2,IF(BE433&gt;1980,3,IF(BE433&gt;1973,4,IF(BE433&gt;1970,5,IF(BE433&gt;1960,6,IF(BE433&gt;1958,7,IF(BE433&gt;1953,8,9)))))))))</f>
        <v>0</v>
      </c>
    </row>
    <row r="434" spans="1:58" ht="11.25" customHeight="1" x14ac:dyDescent="0.2">
      <c r="A434" s="1019" t="s">
        <v>1377</v>
      </c>
      <c r="B434" s="1031" t="s">
        <v>1378</v>
      </c>
      <c r="C434" s="1181" t="s">
        <v>124</v>
      </c>
      <c r="D434" s="1181" t="s">
        <v>4451</v>
      </c>
      <c r="E434" s="857">
        <v>7</v>
      </c>
      <c r="F434" s="1245">
        <v>573</v>
      </c>
      <c r="G434" s="1245" t="s">
        <v>107</v>
      </c>
      <c r="H434" s="1245" t="s">
        <v>107</v>
      </c>
      <c r="I434" s="1030">
        <v>97.73</v>
      </c>
      <c r="J434" s="766">
        <f>(M434/I434)*100</f>
        <v>2.2510999693031821</v>
      </c>
      <c r="K434" s="1033">
        <v>0.55000000000000004</v>
      </c>
      <c r="L434" s="1043">
        <v>4</v>
      </c>
      <c r="M434" s="756">
        <f>K434*L434</f>
        <v>2.2000000000000002</v>
      </c>
      <c r="N434" s="1026" t="s">
        <v>108</v>
      </c>
      <c r="O434" s="860">
        <v>0.5</v>
      </c>
      <c r="P434" s="714">
        <v>43125</v>
      </c>
      <c r="Q434" s="714">
        <v>43146</v>
      </c>
      <c r="R434" s="756">
        <f>(K434-O434)/O434*100</f>
        <v>10.000000000000009</v>
      </c>
      <c r="S434" s="824">
        <f>IF(INDEX(Historical!$D$7:$D$1455,MATCH(B434,Historical!$B$7:$B$1455,0))=0,"n/a",(INDEX(Historical!$C$7:$C$1455,MATCH(B434,Historical!$B$7:$B$1455,0))/INDEX(Historical!$D$7:$D$1455,MATCH(B434,Historical!$B$7:$B$1455,0))-1)*100)</f>
        <v>11.111111111111116</v>
      </c>
      <c r="T434" s="824">
        <f>IF(INDEX(Historical!$F$7:$F$1455,MATCH(B434,Historical!$B$7:$B$1455,0))=0,"n/a",((INDEX(Historical!$C$7:$C$1455,MATCH(B434,Historical!$B$7:$B$1455,0))/INDEX(Historical!$F$7:$F$1455,MATCH(B434,Historical!$B$7:$B$1455,0)))^(1/3)-1)*100)</f>
        <v>12.624788044360603</v>
      </c>
      <c r="U434" s="824">
        <f>IF(INDEX(Historical!$I$7:$I$1455,MATCH(B434,Historical!$B$7:$B$1455,0))=0,"n/a",((INDEX(Historical!$C$7:$C$1455,MATCH(B434,Historical!$B$7:$B$1455,0))/INDEX(Historical!$I$7:$I$1455,MATCH(B434,Historical!$B$7:$B$1455,0)))^(1/5)-1)*100)</f>
        <v>14.869835499703509</v>
      </c>
      <c r="V434" s="824">
        <f>IF(INDEX(Historical!$O$7:$O$1455,MATCH(B434,Historical!$B$7:$B$1455,0))=0,"n/a",((INDEX(Historical!$C$7:$C$1455,MATCH(B434,Historical!$B$7:$B$1455,0))/INDEX(Historical!$O$7:$O$1455,MATCH(B434,Historical!$B$7:$B$1455,0)))^(1/10)-1)*100)</f>
        <v>18.706021469188027</v>
      </c>
      <c r="W434" s="825">
        <f>IF(OR(U434&lt;=0,U434="n/a",V434&lt;=0,V434="n/a"),"n/a",U434/V434)</f>
        <v>0.79492240101384659</v>
      </c>
      <c r="X434" s="826">
        <f>IF(OR(AJ434&lt;=0,AJ434="n/a",U434&lt;=0,U434="n/a"),"n/a",U434/AJ434)</f>
        <v>9.9132236664690065</v>
      </c>
      <c r="Y434" s="1032"/>
      <c r="Z434" s="766">
        <f>IF(OR(AC434&lt;0.01,AC434="n/a"),"n/a",M434/AC434*100)</f>
        <v>41.198501872659179</v>
      </c>
      <c r="AA434" s="1042">
        <f>IF(OR(AC434&lt;0.01,AC434="n/a"),"n/a",I434/AC434)</f>
        <v>18.301498127340825</v>
      </c>
      <c r="AB434" s="1043">
        <v>12</v>
      </c>
      <c r="AC434" s="1021">
        <v>5.34</v>
      </c>
      <c r="AD434" s="1021">
        <v>1.29</v>
      </c>
      <c r="AE434" s="1021">
        <v>1.05</v>
      </c>
      <c r="AF434" s="1021">
        <v>2.12</v>
      </c>
      <c r="AG434" s="1021">
        <v>7.0000000000000009</v>
      </c>
      <c r="AH434" s="1023">
        <v>-5.8999999999999995</v>
      </c>
      <c r="AI434" s="1023">
        <v>18.91</v>
      </c>
      <c r="AJ434" s="1021">
        <v>1.5</v>
      </c>
      <c r="AK434" s="1021">
        <v>14.21</v>
      </c>
      <c r="AL434" s="1034">
        <v>1630</v>
      </c>
      <c r="AM434" s="1028">
        <v>1</v>
      </c>
      <c r="AN434" s="1021">
        <v>0</v>
      </c>
      <c r="AO434" s="868">
        <f>IF(U434="n/a","n/a",IF(AA434&lt;0,"n/a",IF(AA434="n/a","n/a",J434+U434-AA434)))</f>
        <v>-1.1805626583341322</v>
      </c>
      <c r="AP434" s="869">
        <f>IF(U434="n/a","n/a",J434+U434)</f>
        <v>17.120935469006692</v>
      </c>
      <c r="AQ434" s="1044">
        <f>IF(OR(AC434&lt;0.01,AF434="n/a"),"n/a",(I434/SQRT(22.5*AC434*(I434/AF434))-1)*100)</f>
        <v>31.316709658515695</v>
      </c>
      <c r="AR434" s="766">
        <f>INDEX(Historical!$C$7:$C$1455,MATCH(B434,Historical!$B$7:$B$1455,0))*IF(AH434="n/a",1.03,IF(AH434&lt;0,1.01,IF(AH434&gt;10,1.1,(1+AH434/100))))</f>
        <v>2.02</v>
      </c>
      <c r="AS434" s="1042">
        <f>IF($AI434="n/a",1.03*AR434,IF($AI434&lt;0,1.01*AR434,IF($AI434&gt;10,1.1*AR434,(1+$AI434/100)*AR434)))</f>
        <v>2.2220000000000004</v>
      </c>
      <c r="AT434" s="1042">
        <f>IF($AK434="n/a",1.03*AS434,IF($AK434&lt;0,1.01*AS434,IF($AK434&gt;10,1.1*AS434,(1+$AK434/100)*AS434)))</f>
        <v>2.4442000000000008</v>
      </c>
      <c r="AU434" s="1042">
        <f>IF($AK434="n/a",1.03*AT434,IF($AK434&lt;0,1.01*AT434,IF($AK434&gt;10,1.1*AT434,(1+$AK434/100)*AT434)))</f>
        <v>2.6886200000000011</v>
      </c>
      <c r="AV434" s="1042">
        <f>IF($AK434="n/a",1.03*AU434,IF($AK434&lt;0,1.01*AU434,IF($AK434&gt;10,1.1*AU434,(1+$AK434/100)*AU434)))</f>
        <v>2.9574820000000015</v>
      </c>
      <c r="AW434" s="766">
        <f>SUM(AR434:AV434)</f>
        <v>12.332302000000006</v>
      </c>
      <c r="AX434" s="877">
        <f>AW434/I434*100</f>
        <v>12.618747569835264</v>
      </c>
      <c r="AY434" s="1212">
        <v>0.88</v>
      </c>
      <c r="AZ434" s="1028">
        <v>12.83</v>
      </c>
      <c r="BA434" s="1028">
        <v>-18.329999999999998</v>
      </c>
      <c r="BB434" s="1028">
        <v>-2.88</v>
      </c>
      <c r="BC434" s="1028">
        <v>-6.9500000000000011</v>
      </c>
      <c r="BE434" s="721">
        <v>2012</v>
      </c>
      <c r="BF434" s="1057">
        <f>IF(BE434&gt;2008,0,IF(BE434&gt;2001,1,IF(BE434&gt;1990,2,IF(BE434&gt;1980,3,IF(BE434&gt;1973,4,IF(BE434&gt;1970,5,IF(BE434&gt;1960,6,IF(BE434&gt;1958,7,IF(BE434&gt;1953,8,9)))))))))</f>
        <v>0</v>
      </c>
    </row>
    <row r="435" spans="1:58" ht="11.25" customHeight="1" x14ac:dyDescent="0.2">
      <c r="A435" s="1027" t="s">
        <v>1379</v>
      </c>
      <c r="B435" s="1031" t="s">
        <v>1380</v>
      </c>
      <c r="C435" s="1181" t="s">
        <v>113</v>
      </c>
      <c r="D435" s="1181" t="s">
        <v>4452</v>
      </c>
      <c r="E435" s="857">
        <v>6</v>
      </c>
      <c r="F435" s="1245">
        <v>658</v>
      </c>
      <c r="G435" s="1209" t="s">
        <v>107</v>
      </c>
      <c r="H435" s="1209" t="s">
        <v>107</v>
      </c>
      <c r="I435" s="1030">
        <v>103.05</v>
      </c>
      <c r="J435" s="766">
        <f>(M435/I435)*100</f>
        <v>1.3973799126637554</v>
      </c>
      <c r="K435" s="1033">
        <v>0.36</v>
      </c>
      <c r="L435" s="1043">
        <v>4</v>
      </c>
      <c r="M435" s="756">
        <f>K435*L435</f>
        <v>1.44</v>
      </c>
      <c r="N435" s="1026" t="s">
        <v>268</v>
      </c>
      <c r="O435" s="860">
        <v>0.33</v>
      </c>
      <c r="P435" s="1022">
        <v>42986</v>
      </c>
      <c r="Q435" s="1022">
        <v>43012</v>
      </c>
      <c r="R435" s="756">
        <f>(K435-O435)/O435*100</f>
        <v>9.0909090909090811</v>
      </c>
      <c r="S435" s="824">
        <f>IF(INDEX(Historical!$D$7:$D$1455,MATCH(B435,Historical!$B$7:$B$1455,0))=0,"n/a",(INDEX(Historical!$C$7:$C$1455,MATCH(B435,Historical!$B$7:$B$1455,0))/INDEX(Historical!$D$7:$D$1455,MATCH(B435,Historical!$B$7:$B$1455,0))-1)*100)</f>
        <v>2.2727272727272707</v>
      </c>
      <c r="T435" s="824">
        <f>IF(INDEX(Historical!$F$7:$F$1455,MATCH(B435,Historical!$B$7:$B$1455,0))=0,"n/a",((INDEX(Historical!$C$7:$C$1455,MATCH(B435,Historical!$B$7:$B$1455,0))/INDEX(Historical!$F$7:$F$1455,MATCH(B435,Historical!$B$7:$B$1455,0)))^(1/3)-1)*100)</f>
        <v>8.5659831564032007</v>
      </c>
      <c r="U435" s="824">
        <f>IF(INDEX(Historical!$I$7:$I$1455,MATCH(B435,Historical!$B$7:$B$1455,0))=0,"n/a",((INDEX(Historical!$C$7:$C$1455,MATCH(B435,Historical!$B$7:$B$1455,0))/INDEX(Historical!$I$7:$I$1455,MATCH(B435,Historical!$B$7:$B$1455,0)))^(1/5)-1)*100)</f>
        <v>18.204927370905001</v>
      </c>
      <c r="V435" s="824" t="str">
        <f>IF(INDEX(Historical!$O$7:$O$1455,MATCH(B435,Historical!$B$7:$B$1455,0))=0,"n/a",((INDEX(Historical!$C$7:$C$1455,MATCH(B435,Historical!$B$7:$B$1455,0))/INDEX(Historical!$O$7:$O$1455,MATCH(B435,Historical!$B$7:$B$1455,0)))^(1/10)-1)*100)</f>
        <v>n/a</v>
      </c>
      <c r="W435" s="825" t="str">
        <f>IF(OR(U435&lt;=0,U435="n/a",V435&lt;=0,V435="n/a"),"n/a",U435/V435)</f>
        <v>n/a</v>
      </c>
      <c r="X435" s="826">
        <f>IF(OR(AJ435&lt;=0,AJ435="n/a",U435&lt;=0,U435="n/a"),"n/a",U435/AJ435)</f>
        <v>2.0687417466937501</v>
      </c>
      <c r="Y435" s="780"/>
      <c r="Z435" s="766">
        <f>IF(OR(AC435&lt;0.01,AC435="n/a"),"n/a",M435/AC435*100)</f>
        <v>25.352112676056336</v>
      </c>
      <c r="AA435" s="1042">
        <f>IF(OR(AC435&lt;0.01,AC435="n/a"),"n/a",I435/AC435)</f>
        <v>18.142605633802816</v>
      </c>
      <c r="AB435" s="1043">
        <v>12</v>
      </c>
      <c r="AC435" s="1021">
        <v>5.68</v>
      </c>
      <c r="AD435" s="1021">
        <v>1.33</v>
      </c>
      <c r="AE435" s="1021">
        <v>3.93</v>
      </c>
      <c r="AF435" s="1021">
        <v>2.2000000000000002</v>
      </c>
      <c r="AG435" s="1021">
        <v>21.9</v>
      </c>
      <c r="AH435" s="1021">
        <v>17.8</v>
      </c>
      <c r="AI435" s="1021">
        <v>14.89</v>
      </c>
      <c r="AJ435" s="1021">
        <v>8.7999999999999989</v>
      </c>
      <c r="AK435" s="1021">
        <v>13.59</v>
      </c>
      <c r="AL435" s="1034">
        <v>10540</v>
      </c>
      <c r="AM435" s="1028">
        <v>0.2</v>
      </c>
      <c r="AN435" s="1021">
        <v>0.56000000000000005</v>
      </c>
      <c r="AO435" s="868">
        <f>IF(U435="n/a","n/a",IF(AA435&lt;0,"n/a",IF(AA435="n/a","n/a",J435+U435-AA435)))</f>
        <v>1.4597016497659396</v>
      </c>
      <c r="AP435" s="869">
        <f>IF(U435="n/a","n/a",J435+U435)</f>
        <v>19.602307283568756</v>
      </c>
      <c r="AQ435" s="1044">
        <f>IF(OR(AC435&lt;0.01,AF435="n/a"),"n/a",(I435/SQRT(22.5*AC435*(I435/AF435))-1)*100)</f>
        <v>33.189476385029423</v>
      </c>
      <c r="AR435" s="766">
        <f>INDEX(Historical!$C$7:$C$1455,MATCH(B435,Historical!$B$7:$B$1455,0))*IF(AH435="n/a",1.03,IF(AH435&lt;0,1.01,IF(AH435&gt;10,1.1,(1+AH435/100))))</f>
        <v>1.4850000000000003</v>
      </c>
      <c r="AS435" s="1042">
        <f>IF($AI435="n/a",1.03*AR435,IF($AI435&lt;0,1.01*AR435,IF($AI435&gt;10,1.1*AR435,(1+$AI435/100)*AR435)))</f>
        <v>1.6335000000000004</v>
      </c>
      <c r="AT435" s="1042">
        <f>IF($AK435="n/a",1.03*AS435,IF($AK435&lt;0,1.01*AS435,IF($AK435&gt;10,1.1*AS435,(1+$AK435/100)*AS435)))</f>
        <v>1.7968500000000005</v>
      </c>
      <c r="AU435" s="1042">
        <f>IF($AK435="n/a",1.03*AT435,IF($AK435&lt;0,1.01*AT435,IF($AK435&gt;10,1.1*AT435,(1+$AK435/100)*AT435)))</f>
        <v>1.9765350000000008</v>
      </c>
      <c r="AV435" s="1042">
        <f>IF($AK435="n/a",1.03*AU435,IF($AK435&lt;0,1.01*AU435,IF($AK435&gt;10,1.1*AU435,(1+$AK435/100)*AU435)))</f>
        <v>2.174188500000001</v>
      </c>
      <c r="AW435" s="766">
        <f>SUM(AR435:AV435)</f>
        <v>9.0660735000000034</v>
      </c>
      <c r="AX435" s="877">
        <f>AW435/I435*100</f>
        <v>8.7977423580786063</v>
      </c>
      <c r="AY435" s="1212">
        <v>0.84</v>
      </c>
      <c r="AZ435" s="1028">
        <v>7.86</v>
      </c>
      <c r="BA435" s="1028">
        <v>-14.37</v>
      </c>
      <c r="BB435" s="1028">
        <v>-2.19</v>
      </c>
      <c r="BC435" s="1028">
        <v>-5.55</v>
      </c>
      <c r="BE435" s="721">
        <v>2013</v>
      </c>
      <c r="BF435" s="1057">
        <f>IF(BE435&gt;2008,0,IF(BE435&gt;2001,1,IF(BE435&gt;1990,2,IF(BE435&gt;1980,3,IF(BE435&gt;1973,4,IF(BE435&gt;1970,5,IF(BE435&gt;1960,6,IF(BE435&gt;1958,7,IF(BE435&gt;1953,8,9)))))))))</f>
        <v>0</v>
      </c>
    </row>
    <row r="436" spans="1:58" ht="11.25" customHeight="1" x14ac:dyDescent="0.2">
      <c r="A436" s="1027" t="s">
        <v>1381</v>
      </c>
      <c r="B436" s="1031" t="s">
        <v>1382</v>
      </c>
      <c r="C436" s="1181" t="s">
        <v>113</v>
      </c>
      <c r="D436" s="1181" t="s">
        <v>4417</v>
      </c>
      <c r="E436" s="857">
        <v>6</v>
      </c>
      <c r="F436" s="1245">
        <v>660</v>
      </c>
      <c r="G436" s="1050" t="s">
        <v>107</v>
      </c>
      <c r="H436" s="1050" t="s">
        <v>107</v>
      </c>
      <c r="I436" s="1030">
        <v>57.14</v>
      </c>
      <c r="J436" s="766">
        <f>(M436/I436)*100</f>
        <v>2.450122506125306</v>
      </c>
      <c r="K436" s="1033">
        <v>0.35</v>
      </c>
      <c r="L436" s="1043">
        <v>4</v>
      </c>
      <c r="M436" s="756">
        <f>K436*L436</f>
        <v>1.4</v>
      </c>
      <c r="N436" s="1026" t="s">
        <v>510</v>
      </c>
      <c r="O436" s="860">
        <v>0.32</v>
      </c>
      <c r="P436" s="714">
        <v>43088</v>
      </c>
      <c r="Q436" s="714">
        <v>43105</v>
      </c>
      <c r="R436" s="756">
        <f>(K436-O436)/O436*100</f>
        <v>9.3749999999999911</v>
      </c>
      <c r="S436" s="824">
        <f>IF(INDEX(Historical!$D$7:$D$1455,MATCH(B436,Historical!$B$7:$B$1455,0))=0,"n/a",(INDEX(Historical!$C$7:$C$1455,MATCH(B436,Historical!$B$7:$B$1455,0))/INDEX(Historical!$D$7:$D$1455,MATCH(B436,Historical!$B$7:$B$1455,0))-1)*100)</f>
        <v>10.344827586206918</v>
      </c>
      <c r="T436" s="824">
        <f>IF(INDEX(Historical!$F$7:$F$1455,MATCH(B436,Historical!$B$7:$B$1455,0))=0,"n/a",((INDEX(Historical!$C$7:$C$1455,MATCH(B436,Historical!$B$7:$B$1455,0))/INDEX(Historical!$F$7:$F$1455,MATCH(B436,Historical!$B$7:$B$1455,0)))^(1/3)-1)*100)</f>
        <v>8.576704663796253</v>
      </c>
      <c r="U436" s="824" t="str">
        <f>IF(INDEX(Historical!$I$7:$I$1455,MATCH(B436,Historical!$B$7:$B$1455,0))=0,"n/a",((INDEX(Historical!$C$7:$C$1455,MATCH(B436,Historical!$B$7:$B$1455,0))/INDEX(Historical!$I$7:$I$1455,MATCH(B436,Historical!$B$7:$B$1455,0)))^(1/5)-1)*100)</f>
        <v>n/a</v>
      </c>
      <c r="V436" s="824" t="str">
        <f>IF(INDEX(Historical!$O$7:$O$1455,MATCH(B436,Historical!$B$7:$B$1455,0))=0,"n/a",((INDEX(Historical!$C$7:$C$1455,MATCH(B436,Historical!$B$7:$B$1455,0))/INDEX(Historical!$O$7:$O$1455,MATCH(B436,Historical!$B$7:$B$1455,0)))^(1/10)-1)*100)</f>
        <v>n/a</v>
      </c>
      <c r="W436" s="825" t="str">
        <f>IF(OR(U436&lt;=0,U436="n/a",V436&lt;=0,V436="n/a"),"n/a",U436/V436)</f>
        <v>n/a</v>
      </c>
      <c r="X436" s="826" t="str">
        <f>IF(OR(AJ436&lt;=0,AJ436="n/a",U436&lt;=0,U436="n/a"),"n/a",U436/AJ436)</f>
        <v>n/a</v>
      </c>
      <c r="Y436" s="777"/>
      <c r="Z436" s="766">
        <f>IF(OR(AC436&lt;0.01,AC436="n/a"),"n/a",M436/AC436*100)</f>
        <v>55.776892430278892</v>
      </c>
      <c r="AA436" s="1042">
        <f>IF(OR(AC436&lt;0.01,AC436="n/a"),"n/a",I436/AC436)</f>
        <v>22.764940239043828</v>
      </c>
      <c r="AB436" s="1043">
        <v>12</v>
      </c>
      <c r="AC436" s="1021">
        <v>2.5099999999999998</v>
      </c>
      <c r="AD436" s="1021">
        <v>2.33</v>
      </c>
      <c r="AE436" s="1021">
        <v>2.0699999999999998</v>
      </c>
      <c r="AF436" s="1021">
        <v>4.92</v>
      </c>
      <c r="AG436" s="1021">
        <v>28.499999999999996</v>
      </c>
      <c r="AH436" s="1021">
        <v>22.6</v>
      </c>
      <c r="AI436" s="1021">
        <v>8.02</v>
      </c>
      <c r="AJ436" s="1021">
        <v>24.2</v>
      </c>
      <c r="AK436" s="1021">
        <v>9.75</v>
      </c>
      <c r="AL436" s="1034">
        <v>7730</v>
      </c>
      <c r="AM436" s="1028">
        <v>0.4</v>
      </c>
      <c r="AN436" s="1021">
        <v>1.71</v>
      </c>
      <c r="AO436" s="868" t="str">
        <f>IF(U436="n/a","n/a",IF(AA436&lt;0,"n/a",IF(AA436="n/a","n/a",J436+U436-AA436)))</f>
        <v>n/a</v>
      </c>
      <c r="AP436" s="869" t="str">
        <f>IF(U436="n/a","n/a",J436+U436)</f>
        <v>n/a</v>
      </c>
      <c r="AQ436" s="1044">
        <f>IF(OR(AC436&lt;0.01,AF436="n/a"),"n/a",(I436/SQRT(22.5*AC436*(I436/AF436))-1)*100)</f>
        <v>123.11283241753674</v>
      </c>
      <c r="AR436" s="766">
        <f>INDEX(Historical!$C$7:$C$1455,MATCH(B436,Historical!$B$7:$B$1455,0))*IF(AH436="n/a",1.03,IF(AH436&lt;0,1.01,IF(AH436&gt;10,1.1,(1+AH436/100))))</f>
        <v>1.4080000000000001</v>
      </c>
      <c r="AS436" s="1042">
        <f>IF($AI436="n/a",1.03*AR436,IF($AI436&lt;0,1.01*AR436,IF($AI436&gt;10,1.1*AR436,(1+$AI436/100)*AR436)))</f>
        <v>1.5209216000000003</v>
      </c>
      <c r="AT436" s="1042">
        <f>IF($AK436="n/a",1.03*AS436,IF($AK436&lt;0,1.01*AS436,IF($AK436&gt;10,1.1*AS436,(1+$AK436/100)*AS436)))</f>
        <v>1.6692114560000002</v>
      </c>
      <c r="AU436" s="1042">
        <f>IF($AK436="n/a",1.03*AT436,IF($AK436&lt;0,1.01*AT436,IF($AK436&gt;10,1.1*AT436,(1+$AK436/100)*AT436)))</f>
        <v>1.83195957296</v>
      </c>
      <c r="AV436" s="1042">
        <f>IF($AK436="n/a",1.03*AU436,IF($AK436&lt;0,1.01*AU436,IF($AK436&gt;10,1.1*AU436,(1+$AK436/100)*AU436)))</f>
        <v>2.0105756313235998</v>
      </c>
      <c r="AW436" s="766">
        <f>SUM(AR436:AV436)</f>
        <v>8.4406682602836014</v>
      </c>
      <c r="AX436" s="877">
        <f>AW436/I436*100</f>
        <v>14.771908050898846</v>
      </c>
      <c r="AY436" s="1212">
        <v>1.1299999999999999</v>
      </c>
      <c r="AZ436" s="1028">
        <v>18.5</v>
      </c>
      <c r="BA436" s="1028">
        <v>-11.48</v>
      </c>
      <c r="BB436" s="1028">
        <v>-0.61</v>
      </c>
      <c r="BC436" s="1028">
        <v>0.61</v>
      </c>
      <c r="BE436" s="721">
        <v>2013</v>
      </c>
      <c r="BF436" s="1057">
        <f>IF(BE436&gt;2008,0,IF(BE436&gt;2001,1,IF(BE436&gt;1990,2,IF(BE436&gt;1980,3,IF(BE436&gt;1973,4,IF(BE436&gt;1970,5,IF(BE436&gt;1960,6,IF(BE436&gt;1958,7,IF(BE436&gt;1953,8,9)))))))))</f>
        <v>0</v>
      </c>
    </row>
    <row r="437" spans="1:58" ht="11.25" customHeight="1" x14ac:dyDescent="0.2">
      <c r="A437" s="1027" t="s">
        <v>657</v>
      </c>
      <c r="B437" s="1031" t="s">
        <v>658</v>
      </c>
      <c r="C437" s="1181" t="s">
        <v>129</v>
      </c>
      <c r="D437" s="1181" t="s">
        <v>4422</v>
      </c>
      <c r="E437" s="857">
        <v>15</v>
      </c>
      <c r="F437" s="1245">
        <v>246</v>
      </c>
      <c r="G437" s="1103" t="s">
        <v>38</v>
      </c>
      <c r="H437" s="1103" t="s">
        <v>38</v>
      </c>
      <c r="I437" s="1030">
        <v>63.65</v>
      </c>
      <c r="J437" s="766">
        <f>(M437/I437)*100</f>
        <v>3.5192458758837399</v>
      </c>
      <c r="K437" s="1033">
        <v>0.56000000000000005</v>
      </c>
      <c r="L437" s="1043">
        <v>4</v>
      </c>
      <c r="M437" s="756">
        <f>K437*L437</f>
        <v>2.2400000000000002</v>
      </c>
      <c r="N437" s="1026" t="s">
        <v>150</v>
      </c>
      <c r="O437" s="860">
        <v>0.54</v>
      </c>
      <c r="P437" s="1016">
        <v>43343</v>
      </c>
      <c r="Q437" s="1016">
        <v>43360</v>
      </c>
      <c r="R437" s="756">
        <f>(K437-O437)/O437*100</f>
        <v>3.7037037037037068</v>
      </c>
      <c r="S437" s="824">
        <f>IF(INDEX(Historical!$D$7:$D$1455,MATCH(B437,Historical!$B$7:$B$1455,0))=0,"n/a",(INDEX(Historical!$C$7:$C$1455,MATCH(B437,Historical!$B$7:$B$1455,0))/INDEX(Historical!$D$7:$D$1455,MATCH(B437,Historical!$B$7:$B$1455,0))-1)*100)</f>
        <v>3.9215686274509887</v>
      </c>
      <c r="T437" s="824">
        <f>IF(INDEX(Historical!$F$7:$F$1455,MATCH(B437,Historical!$B$7:$B$1455,0))=0,"n/a",((INDEX(Historical!$C$7:$C$1455,MATCH(B437,Historical!$B$7:$B$1455,0))/INDEX(Historical!$F$7:$F$1455,MATCH(B437,Historical!$B$7:$B$1455,0)))^(1/3)-1)*100)</f>
        <v>3.7195809189561668</v>
      </c>
      <c r="U437" s="824">
        <f>IF(INDEX(Historical!$I$7:$I$1455,MATCH(B437,Historical!$B$7:$B$1455,0))=0,"n/a",((INDEX(Historical!$C$7:$C$1455,MATCH(B437,Historical!$B$7:$B$1455,0))/INDEX(Historical!$I$7:$I$1455,MATCH(B437,Historical!$B$7:$B$1455,0)))^(1/5)-1)*100)</f>
        <v>4.029694359974445</v>
      </c>
      <c r="V437" s="824">
        <f>IF(INDEX(Historical!$O$7:$O$1455,MATCH(B437,Historical!$B$7:$B$1455,0))=0,"n/a",((INDEX(Historical!$C$7:$C$1455,MATCH(B437,Historical!$B$7:$B$1455,0))/INDEX(Historical!$O$7:$O$1455,MATCH(B437,Historical!$B$7:$B$1455,0)))^(1/10)-1)*100)</f>
        <v>5.8559956827601622</v>
      </c>
      <c r="W437" s="825">
        <f>IF(OR(U437&lt;=0,U437="n/a",V437&lt;=0,V437="n/a"),"n/a",U437/V437)</f>
        <v>0.6881313747955311</v>
      </c>
      <c r="X437" s="826">
        <f>IF(OR(AJ437&lt;=0,AJ437="n/a",U437&lt;=0,U437="n/a"),"n/a",U437/AJ437)</f>
        <v>0.62963974374600695</v>
      </c>
      <c r="Y437" s="785"/>
      <c r="Z437" s="766">
        <f>IF(OR(AC437&lt;0.01,AC437="n/a"),"n/a",M437/AC437*100)</f>
        <v>42.10526315789474</v>
      </c>
      <c r="AA437" s="1042">
        <f>IF(OR(AC437&lt;0.01,AC437="n/a"),"n/a",I437/AC437)</f>
        <v>11.964285714285714</v>
      </c>
      <c r="AB437" s="1043">
        <v>12</v>
      </c>
      <c r="AC437" s="1021">
        <v>5.32</v>
      </c>
      <c r="AD437" s="1021">
        <v>3.61</v>
      </c>
      <c r="AE437" s="1021">
        <v>1.65</v>
      </c>
      <c r="AF437" s="1021">
        <v>7.25</v>
      </c>
      <c r="AG437" s="1021">
        <v>69.699999999999989</v>
      </c>
      <c r="AH437" s="1021">
        <v>85.5</v>
      </c>
      <c r="AI437" s="1021">
        <v>0.3</v>
      </c>
      <c r="AJ437" s="1021">
        <v>6.4</v>
      </c>
      <c r="AK437" s="1021">
        <v>3.32</v>
      </c>
      <c r="AL437" s="1034">
        <v>22140</v>
      </c>
      <c r="AM437" s="1028">
        <v>0.70000000000000007</v>
      </c>
      <c r="AN437" s="1021">
        <v>2.93</v>
      </c>
      <c r="AO437" s="868">
        <f>IF(U437="n/a","n/a",IF(AA437&lt;0,"n/a",IF(AA437="n/a","n/a",J437+U437-AA437)))</f>
        <v>-4.415345478427529</v>
      </c>
      <c r="AP437" s="869">
        <f>IF(U437="n/a","n/a",J437+U437)</f>
        <v>7.5489402358581845</v>
      </c>
      <c r="AQ437" s="1044">
        <f>IF(OR(AC437&lt;0.01,AF437="n/a"),"n/a",(I437/SQRT(22.5*AC437*(I437/AF437))-1)*100)</f>
        <v>96.345581314139324</v>
      </c>
      <c r="AR437" s="766">
        <f>INDEX(Historical!$C$7:$C$1455,MATCH(B437,Historical!$B$7:$B$1455,0))*IF(AH437="n/a",1.03,IF(AH437&lt;0,1.01,IF(AH437&gt;10,1.1,(1+AH437/100))))</f>
        <v>2.3320000000000003</v>
      </c>
      <c r="AS437" s="1042">
        <f>IF($AI437="n/a",1.03*AR437,IF($AI437&lt;0,1.01*AR437,IF($AI437&gt;10,1.1*AR437,(1+$AI437/100)*AR437)))</f>
        <v>2.3389959999999999</v>
      </c>
      <c r="AT437" s="1042">
        <f>IF($AK437="n/a",1.03*AS437,IF($AK437&lt;0,1.01*AS437,IF($AK437&gt;10,1.1*AS437,(1+$AK437/100)*AS437)))</f>
        <v>2.4166506671999994</v>
      </c>
      <c r="AU437" s="1042">
        <f>IF($AK437="n/a",1.03*AT437,IF($AK437&lt;0,1.01*AT437,IF($AK437&gt;10,1.1*AT437,(1+$AK437/100)*AT437)))</f>
        <v>2.4968834693510393</v>
      </c>
      <c r="AV437" s="1042">
        <f>IF($AK437="n/a",1.03*AU437,IF($AK437&lt;0,1.01*AU437,IF($AK437&gt;10,1.1*AU437,(1+$AK437/100)*AU437)))</f>
        <v>2.5797800005334937</v>
      </c>
      <c r="AW437" s="766">
        <f>SUM(AR437:AV437)</f>
        <v>12.164310137084531</v>
      </c>
      <c r="AX437" s="877">
        <f>AW437/I437*100</f>
        <v>19.111249233439956</v>
      </c>
      <c r="AY437" s="1212">
        <v>0.53</v>
      </c>
      <c r="AZ437" s="1028">
        <v>12.85</v>
      </c>
      <c r="BA437" s="1028">
        <v>-15.110000000000001</v>
      </c>
      <c r="BB437" s="1028">
        <v>-5.36</v>
      </c>
      <c r="BC437" s="1028">
        <v>-5.3900000000000006</v>
      </c>
      <c r="BE437" s="721">
        <v>2004</v>
      </c>
      <c r="BF437" s="1057">
        <f>IF(BE437&gt;2008,0,IF(BE437&gt;2001,1,IF(BE437&gt;1990,2,IF(BE437&gt;1980,3,IF(BE437&gt;1973,4,IF(BE437&gt;1970,5,IF(BE437&gt;1960,6,IF(BE437&gt;1958,7,IF(BE437&gt;1953,8,9)))))))))</f>
        <v>1</v>
      </c>
    </row>
    <row r="438" spans="1:58" ht="11.25" customHeight="1" x14ac:dyDescent="0.2">
      <c r="A438" s="1027" t="s">
        <v>1383</v>
      </c>
      <c r="B438" s="1031" t="s">
        <v>1384</v>
      </c>
      <c r="C438" s="1181" t="s">
        <v>4414</v>
      </c>
      <c r="D438" s="1181" t="s">
        <v>4445</v>
      </c>
      <c r="E438" s="857">
        <v>9</v>
      </c>
      <c r="F438" s="1245">
        <v>408</v>
      </c>
      <c r="G438" s="1245" t="s">
        <v>107</v>
      </c>
      <c r="H438" s="1245" t="s">
        <v>107</v>
      </c>
      <c r="I438" s="1030">
        <v>19.59</v>
      </c>
      <c r="J438" s="766">
        <f>(M438/I438)*100</f>
        <v>4.2879019908116387</v>
      </c>
      <c r="K438" s="1033">
        <v>0.21</v>
      </c>
      <c r="L438" s="1043">
        <v>4</v>
      </c>
      <c r="M438" s="756">
        <f>K438*L438</f>
        <v>0.84</v>
      </c>
      <c r="N438" s="1026" t="s">
        <v>268</v>
      </c>
      <c r="O438" s="860">
        <v>0.19</v>
      </c>
      <c r="P438" s="1016">
        <v>43461</v>
      </c>
      <c r="Q438" s="1016">
        <v>43468</v>
      </c>
      <c r="R438" s="756">
        <f>(K438-O438)/O438*100</f>
        <v>10.52631578947368</v>
      </c>
      <c r="S438" s="824">
        <f>IF(INDEX(Historical!$D$7:$D$1455,MATCH(B438,Historical!$B$7:$B$1455,0))=0,"n/a",(INDEX(Historical!$C$7:$C$1455,MATCH(B438,Historical!$B$7:$B$1455,0))/INDEX(Historical!$D$7:$D$1455,MATCH(B438,Historical!$B$7:$B$1455,0))-1)*100)</f>
        <v>25.925925925925931</v>
      </c>
      <c r="T438" s="824">
        <f>IF(INDEX(Historical!$F$7:$F$1455,MATCH(B438,Historical!$B$7:$B$1455,0))=0,"n/a",((INDEX(Historical!$C$7:$C$1455,MATCH(B438,Historical!$B$7:$B$1455,0))/INDEX(Historical!$F$7:$F$1455,MATCH(B438,Historical!$B$7:$B$1455,0)))^(1/3)-1)*100)</f>
        <v>25.99210498948732</v>
      </c>
      <c r="U438" s="824">
        <f>IF(INDEX(Historical!$I$7:$I$1455,MATCH(B438,Historical!$B$7:$B$1455,0))=0,"n/a",((INDEX(Historical!$C$7:$C$1455,MATCH(B438,Historical!$B$7:$B$1455,0))/INDEX(Historical!$I$7:$I$1455,MATCH(B438,Historical!$B$7:$B$1455,0)))^(1/5)-1)*100)</f>
        <v>29.047935865036024</v>
      </c>
      <c r="V438" s="824" t="str">
        <f>IF(INDEX(Historical!$O$7:$O$1455,MATCH(B438,Historical!$B$7:$B$1455,0))=0,"n/a",((INDEX(Historical!$C$7:$C$1455,MATCH(B438,Historical!$B$7:$B$1455,0))/INDEX(Historical!$O$7:$O$1455,MATCH(B438,Historical!$B$7:$B$1455,0)))^(1/10)-1)*100)</f>
        <v>n/a</v>
      </c>
      <c r="W438" s="825" t="str">
        <f>IF(OR(U438&lt;=0,U438="n/a",V438&lt;=0,V438="n/a"),"n/a",U438/V438)</f>
        <v>n/a</v>
      </c>
      <c r="X438" s="826">
        <f>IF(OR(AJ438&lt;=0,AJ438="n/a",U438&lt;=0,U438="n/a"),"n/a",U438/AJ438)</f>
        <v>0.53007182235467198</v>
      </c>
      <c r="Y438" s="777"/>
      <c r="Z438" s="766">
        <f>IF(OR(AC438&lt;0.01,AC438="n/a"),"n/a",M438/AC438*100)</f>
        <v>69.421487603305792</v>
      </c>
      <c r="AA438" s="1042">
        <f>IF(OR(AC438&lt;0.01,AC438="n/a"),"n/a",I438/AC438)</f>
        <v>16.190082644628099</v>
      </c>
      <c r="AB438" s="1043">
        <v>12</v>
      </c>
      <c r="AC438" s="1021">
        <v>1.21</v>
      </c>
      <c r="AD438" s="1021">
        <v>2.02</v>
      </c>
      <c r="AE438" s="1021">
        <v>3.66</v>
      </c>
      <c r="AF438" s="1021">
        <v>2.2000000000000002</v>
      </c>
      <c r="AG438" s="1021">
        <v>16.600000000000001</v>
      </c>
      <c r="AH438" s="1023">
        <v>-6</v>
      </c>
      <c r="AI438" s="1023">
        <v>-117.9</v>
      </c>
      <c r="AJ438" s="1021">
        <v>54.800000000000004</v>
      </c>
      <c r="AK438" s="1021">
        <v>8</v>
      </c>
      <c r="AL438" s="1034">
        <v>2840</v>
      </c>
      <c r="AM438" s="1028">
        <v>0.3</v>
      </c>
      <c r="AN438" s="1021">
        <v>4.3099999999999996</v>
      </c>
      <c r="AO438" s="868">
        <f>IF(U438="n/a","n/a",IF(AA438&lt;0,"n/a",IF(AA438="n/a","n/a",J438+U438-AA438)))</f>
        <v>17.145755211219566</v>
      </c>
      <c r="AP438" s="869">
        <f>IF(U438="n/a","n/a",J438+U438)</f>
        <v>33.335837855847664</v>
      </c>
      <c r="AQ438" s="1044">
        <f>IF(OR(AC438&lt;0.01,AF438="n/a"),"n/a",(I438/SQRT(22.5*AC438*(I438/AF438))-1)*100)</f>
        <v>25.818532141743855</v>
      </c>
      <c r="AR438" s="766">
        <f>INDEX(Historical!$C$7:$C$1455,MATCH(B438,Historical!$B$7:$B$1455,0))*IF(AH438="n/a",1.03,IF(AH438&lt;0,1.01,IF(AH438&gt;10,1.1,(1+AH438/100))))</f>
        <v>0.68680000000000008</v>
      </c>
      <c r="AS438" s="1042">
        <f>IF($AI438="n/a",1.03*AR438,IF($AI438&lt;0,1.01*AR438,IF($AI438&gt;10,1.1*AR438,(1+$AI438/100)*AR438)))</f>
        <v>0.69366800000000006</v>
      </c>
      <c r="AT438" s="1042">
        <f>IF($AK438="n/a",1.03*AS438,IF($AK438&lt;0,1.01*AS438,IF($AK438&gt;10,1.1*AS438,(1+$AK438/100)*AS438)))</f>
        <v>0.74916144000000007</v>
      </c>
      <c r="AU438" s="1042">
        <f>IF($AK438="n/a",1.03*AT438,IF($AK438&lt;0,1.01*AT438,IF($AK438&gt;10,1.1*AT438,(1+$AK438/100)*AT438)))</f>
        <v>0.80909435520000017</v>
      </c>
      <c r="AV438" s="1042">
        <f>IF($AK438="n/a",1.03*AU438,IF($AK438&lt;0,1.01*AU438,IF($AK438&gt;10,1.1*AU438,(1+$AK438/100)*AU438)))</f>
        <v>0.87382190361600021</v>
      </c>
      <c r="AW438" s="766">
        <f>SUM(AR438:AV438)</f>
        <v>3.8125456988160003</v>
      </c>
      <c r="AX438" s="877">
        <f>AW438/I438*100</f>
        <v>19.461693204777948</v>
      </c>
      <c r="AY438" s="1212">
        <v>1.38</v>
      </c>
      <c r="AZ438" s="1028">
        <v>22.82</v>
      </c>
      <c r="BA438" s="1028">
        <v>-12.049999999999999</v>
      </c>
      <c r="BB438" s="1028">
        <v>-0.28999999999999998</v>
      </c>
      <c r="BC438" s="1028">
        <v>-0.67999999999999994</v>
      </c>
      <c r="BE438" s="721">
        <v>2011</v>
      </c>
      <c r="BF438" s="1057">
        <f>IF(BE438&gt;2008,0,IF(BE438&gt;2001,1,IF(BE438&gt;1990,2,IF(BE438&gt;1980,3,IF(BE438&gt;1973,4,IF(BE438&gt;1970,5,IF(BE438&gt;1960,6,IF(BE438&gt;1958,7,IF(BE438&gt;1953,8,9)))))))))</f>
        <v>0</v>
      </c>
    </row>
    <row r="439" spans="1:58" ht="11.25" customHeight="1" x14ac:dyDescent="0.2">
      <c r="A439" s="1027" t="s">
        <v>1385</v>
      </c>
      <c r="B439" s="1031" t="s">
        <v>1386</v>
      </c>
      <c r="C439" s="1181" t="s">
        <v>155</v>
      </c>
      <c r="D439" s="1181" t="s">
        <v>4419</v>
      </c>
      <c r="E439" s="857">
        <v>6</v>
      </c>
      <c r="F439" s="1245">
        <v>726</v>
      </c>
      <c r="G439" s="1187" t="s">
        <v>107</v>
      </c>
      <c r="H439" s="1187" t="s">
        <v>107</v>
      </c>
      <c r="I439" s="1021">
        <v>25.35</v>
      </c>
      <c r="J439" s="766">
        <f>(M439/I439)*100</f>
        <v>2.9980276134122286</v>
      </c>
      <c r="K439" s="1033">
        <v>0.19</v>
      </c>
      <c r="L439" s="1043">
        <v>4</v>
      </c>
      <c r="M439" s="756">
        <f>K439*L439</f>
        <v>0.76</v>
      </c>
      <c r="N439" s="1026" t="s">
        <v>204</v>
      </c>
      <c r="O439" s="860">
        <v>0.17</v>
      </c>
      <c r="P439" s="1016">
        <v>43353</v>
      </c>
      <c r="Q439" s="1016">
        <v>43368</v>
      </c>
      <c r="R439" s="756">
        <f>(K439-O439)/O439*100</f>
        <v>11.764705882352935</v>
      </c>
      <c r="S439" s="824">
        <f>IF(INDEX(Historical!$D$7:$D$1455,MATCH(B439,Historical!$B$7:$B$1455,0))=0,"n/a",(INDEX(Historical!$C$7:$C$1455,MATCH(B439,Historical!$B$7:$B$1455,0))/INDEX(Historical!$D$7:$D$1455,MATCH(B439,Historical!$B$7:$B$1455,0))-1)*100)</f>
        <v>14.285714285714279</v>
      </c>
      <c r="T439" s="824">
        <f>IF(INDEX(Historical!$F$7:$F$1455,MATCH(B439,Historical!$B$7:$B$1455,0))=0,"n/a",((INDEX(Historical!$C$7:$C$1455,MATCH(B439,Historical!$B$7:$B$1455,0))/INDEX(Historical!$F$7:$F$1455,MATCH(B439,Historical!$B$7:$B$1455,0)))^(1/3)-1)*100)</f>
        <v>11.636800399929626</v>
      </c>
      <c r="U439" s="824">
        <f>IF(INDEX(Historical!$I$7:$I$1455,MATCH(B439,Historical!$B$7:$B$1455,0))=0,"n/a",((INDEX(Historical!$C$7:$C$1455,MATCH(B439,Historical!$B$7:$B$1455,0))/INDEX(Historical!$I$7:$I$1455,MATCH(B439,Historical!$B$7:$B$1455,0)))^(1/5)-1)*100)</f>
        <v>9.8560543306117623</v>
      </c>
      <c r="V439" s="824">
        <f>IF(INDEX(Historical!$O$7:$O$1455,MATCH(B439,Historical!$B$7:$B$1455,0))=0,"n/a",((INDEX(Historical!$C$7:$C$1455,MATCH(B439,Historical!$B$7:$B$1455,0))/INDEX(Historical!$O$7:$O$1455,MATCH(B439,Historical!$B$7:$B$1455,0)))^(1/10)-1)*100)</f>
        <v>8.6180981564665249</v>
      </c>
      <c r="W439" s="825">
        <f>IF(OR(U439&lt;=0,U439="n/a",V439&lt;=0,V439="n/a"),"n/a",U439/V439)</f>
        <v>1.1436460982074503</v>
      </c>
      <c r="X439" s="826">
        <f>IF(OR(AJ439&lt;=0,AJ439="n/a",U439&lt;=0,U439="n/a"),"n/a",U439/AJ439)</f>
        <v>0.66148015641689684</v>
      </c>
      <c r="Y439" s="1031"/>
      <c r="Z439" s="766">
        <f>IF(OR(AC439&lt;0.01,AC439="n/a"),"n/a",M439/AC439*100)</f>
        <v>32.340425531914889</v>
      </c>
      <c r="AA439" s="1042">
        <f>IF(OR(AC439&lt;0.01,AC439="n/a"),"n/a",I439/AC439)</f>
        <v>10.787234042553191</v>
      </c>
      <c r="AB439" s="1043">
        <v>4</v>
      </c>
      <c r="AC439" s="1021">
        <v>2.35</v>
      </c>
      <c r="AD439" s="1021" t="s">
        <v>138</v>
      </c>
      <c r="AE439" s="1021">
        <v>0.41</v>
      </c>
      <c r="AF439" s="1021">
        <v>1.45</v>
      </c>
      <c r="AG439" s="1021">
        <v>11.700000000000001</v>
      </c>
      <c r="AH439" s="1021">
        <v>41.699999999999996</v>
      </c>
      <c r="AI439" s="1021">
        <v>9.09</v>
      </c>
      <c r="AJ439" s="1021">
        <v>14.899999999999999</v>
      </c>
      <c r="AK439" s="1021" t="s">
        <v>138</v>
      </c>
      <c r="AL439" s="1034">
        <v>68.7</v>
      </c>
      <c r="AM439" s="1028">
        <v>1.6</v>
      </c>
      <c r="AN439" s="1021">
        <v>0.2</v>
      </c>
      <c r="AO439" s="868">
        <f>IF(U439="n/a","n/a",IF(AA439&lt;0,"n/a",IF(AA439="n/a","n/a",J439+U439-AA439)))</f>
        <v>2.0668479014707994</v>
      </c>
      <c r="AP439" s="869">
        <f>IF(U439="n/a","n/a",J439+U439)</f>
        <v>12.85408194402399</v>
      </c>
      <c r="AQ439" s="1044">
        <f>IF(OR(AC439&lt;0.01,AF439="n/a"),"n/a",(I439/SQRT(22.5*AC439*(I439/AF439))-1)*100)</f>
        <v>-16.622706630369745</v>
      </c>
      <c r="AR439" s="766">
        <f>INDEX(Historical!$C$7:$C$1455,MATCH(B439,Historical!$B$7:$B$1455,0))*IF(AH439="n/a",1.03,IF(AH439&lt;0,1.01,IF(AH439&gt;10,1.1,(1+AH439/100))))</f>
        <v>0.70400000000000007</v>
      </c>
      <c r="AS439" s="1042">
        <f>IF($AI439="n/a",1.03*AR439,IF($AI439&lt;0,1.01*AR439,IF($AI439&gt;10,1.1*AR439,(1+$AI439/100)*AR439)))</f>
        <v>0.76799360000000005</v>
      </c>
      <c r="AT439" s="1042">
        <f>IF($AK439="n/a",1.03*AS439,IF($AK439&lt;0,1.01*AS439,IF($AK439&gt;10,1.1*AS439,(1+$AK439/100)*AS439)))</f>
        <v>0.7910334080000001</v>
      </c>
      <c r="AU439" s="1042">
        <f>IF($AK439="n/a",1.03*AT439,IF($AK439&lt;0,1.01*AT439,IF($AK439&gt;10,1.1*AT439,(1+$AK439/100)*AT439)))</f>
        <v>0.81476441024000013</v>
      </c>
      <c r="AV439" s="1042">
        <f>IF($AK439="n/a",1.03*AU439,IF($AK439&lt;0,1.01*AU439,IF($AK439&gt;10,1.1*AU439,(1+$AK439/100)*AU439)))</f>
        <v>0.8392073425472002</v>
      </c>
      <c r="AW439" s="766">
        <f>SUM(AR439:AV439)</f>
        <v>3.9169987607872008</v>
      </c>
      <c r="AX439" s="877">
        <f>AW439/I439*100</f>
        <v>15.451671640186197</v>
      </c>
      <c r="AY439" s="1212">
        <v>0.08</v>
      </c>
      <c r="AZ439" s="1028">
        <v>0.8</v>
      </c>
      <c r="BA439" s="1028">
        <v>-34.660000000000004</v>
      </c>
      <c r="BB439" s="1028">
        <v>-12.85</v>
      </c>
      <c r="BC439" s="1028">
        <v>-20.100000000000001</v>
      </c>
      <c r="BE439" s="721">
        <v>2013</v>
      </c>
      <c r="BF439" s="1057">
        <f>IF(BE439&gt;2008,0,IF(BE439&gt;2001,1,IF(BE439&gt;1990,2,IF(BE439&gt;1980,3,IF(BE439&gt;1973,4,IF(BE439&gt;1970,5,IF(BE439&gt;1960,6,IF(BE439&gt;1958,7,IF(BE439&gt;1953,8,9)))))))))</f>
        <v>0</v>
      </c>
    </row>
    <row r="440" spans="1:58" ht="11.25" customHeight="1" x14ac:dyDescent="0.2">
      <c r="A440" s="1019" t="s">
        <v>1387</v>
      </c>
      <c r="B440" s="1031" t="s">
        <v>1388</v>
      </c>
      <c r="C440" s="1181" t="s">
        <v>109</v>
      </c>
      <c r="D440" s="1181" t="s">
        <v>4434</v>
      </c>
      <c r="E440" s="857">
        <v>8</v>
      </c>
      <c r="F440" s="1245">
        <v>521</v>
      </c>
      <c r="G440" s="1187" t="s">
        <v>38</v>
      </c>
      <c r="H440" s="1187" t="s">
        <v>116</v>
      </c>
      <c r="I440" s="1030">
        <v>18.34</v>
      </c>
      <c r="J440" s="766">
        <f>(M440/I440)*100</f>
        <v>3.7077426390403492</v>
      </c>
      <c r="K440" s="1033">
        <v>0.17</v>
      </c>
      <c r="L440" s="1043">
        <v>4</v>
      </c>
      <c r="M440" s="756">
        <f>K440*L440</f>
        <v>0.68</v>
      </c>
      <c r="N440" s="1026" t="s">
        <v>150</v>
      </c>
      <c r="O440" s="860">
        <v>0.12</v>
      </c>
      <c r="P440" s="1016">
        <v>43339</v>
      </c>
      <c r="Q440" s="1016">
        <v>43357</v>
      </c>
      <c r="R440" s="756">
        <f>(K440-O440)/O440*100</f>
        <v>41.666666666666679</v>
      </c>
      <c r="S440" s="824">
        <f>IF(INDEX(Historical!$D$7:$D$1455,MATCH(B440,Historical!$B$7:$B$1455,0))=0,"n/a",(INDEX(Historical!$C$7:$C$1455,MATCH(B440,Historical!$B$7:$B$1455,0))/INDEX(Historical!$D$7:$D$1455,MATCH(B440,Historical!$B$7:$B$1455,0))-1)*100)</f>
        <v>15.151515151515138</v>
      </c>
      <c r="T440" s="824">
        <f>IF(INDEX(Historical!$F$7:$F$1455,MATCH(B440,Historical!$B$7:$B$1455,0))=0,"n/a",((INDEX(Historical!$C$7:$C$1455,MATCH(B440,Historical!$B$7:$B$1455,0))/INDEX(Historical!$F$7:$F$1455,MATCH(B440,Historical!$B$7:$B$1455,0)))^(1/3)-1)*100)</f>
        <v>14.977941578896626</v>
      </c>
      <c r="U440" s="824">
        <f>IF(INDEX(Historical!$I$7:$I$1455,MATCH(B440,Historical!$B$7:$B$1455,0))=0,"n/a",((INDEX(Historical!$C$7:$C$1455,MATCH(B440,Historical!$B$7:$B$1455,0))/INDEX(Historical!$I$7:$I$1455,MATCH(B440,Historical!$B$7:$B$1455,0)))^(1/5)-1)*100)</f>
        <v>16.118714233316211</v>
      </c>
      <c r="V440" s="824">
        <f>IF(INDEX(Historical!$O$7:$O$1455,MATCH(B440,Historical!$B$7:$B$1455,0))=0,"n/a",((INDEX(Historical!$C$7:$C$1455,MATCH(B440,Historical!$B$7:$B$1455,0))/INDEX(Historical!$O$7:$O$1455,MATCH(B440,Historical!$B$7:$B$1455,0)))^(1/10)-1)*100)</f>
        <v>-12.593632055004999</v>
      </c>
      <c r="W440" s="825" t="str">
        <f>IF(OR(U440&lt;=0,U440="n/a",V440&lt;=0,V440="n/a"),"n/a",U440/V440)</f>
        <v>n/a</v>
      </c>
      <c r="X440" s="826">
        <f>IF(OR(AJ440&lt;=0,AJ440="n/a",U440&lt;=0,U440="n/a"),"n/a",U440/AJ440)</f>
        <v>2.0933395108202872</v>
      </c>
      <c r="Y440" s="1031" t="s">
        <v>4077</v>
      </c>
      <c r="Z440" s="766">
        <f>IF(OR(AC440&lt;0.01,AC440="n/a"),"n/a",M440/AC440*100)</f>
        <v>43.589743589743591</v>
      </c>
      <c r="AA440" s="1042">
        <f>IF(OR(AC440&lt;0.01,AC440="n/a"),"n/a",I440/AC440)</f>
        <v>11.756410256410255</v>
      </c>
      <c r="AB440" s="1043">
        <v>12</v>
      </c>
      <c r="AC440" s="1021">
        <v>1.56</v>
      </c>
      <c r="AD440" s="1021">
        <v>1.24</v>
      </c>
      <c r="AE440" s="1021">
        <v>4.07</v>
      </c>
      <c r="AF440" s="1021">
        <v>1.38</v>
      </c>
      <c r="AG440" s="1021">
        <v>10.9</v>
      </c>
      <c r="AH440" s="1021">
        <v>56.399999999999991</v>
      </c>
      <c r="AI440" s="1021">
        <v>10.4</v>
      </c>
      <c r="AJ440" s="1021">
        <v>7.7</v>
      </c>
      <c r="AK440" s="1021">
        <v>9.5</v>
      </c>
      <c r="AL440" s="1034">
        <v>19090</v>
      </c>
      <c r="AM440" s="1028">
        <v>0.3</v>
      </c>
      <c r="AN440" s="1021">
        <v>1.01</v>
      </c>
      <c r="AO440" s="868">
        <f>IF(U440="n/a","n/a",IF(AA440&lt;0,"n/a",IF(AA440="n/a","n/a",J440+U440-AA440)))</f>
        <v>8.0700466159463033</v>
      </c>
      <c r="AP440" s="869">
        <f>IF(U440="n/a","n/a",J440+U440)</f>
        <v>19.826456872356559</v>
      </c>
      <c r="AQ440" s="1044">
        <f>IF(OR(AC440&lt;0.01,AF440="n/a"),"n/a",(I440/SQRT(22.5*AC440*(I440/AF440))-1)*100)</f>
        <v>-15.084758196197246</v>
      </c>
      <c r="AR440" s="766">
        <f>INDEX(Historical!$C$7:$C$1455,MATCH(B440,Historical!$B$7:$B$1455,0))*IF(AH440="n/a",1.03,IF(AH440&lt;0,1.01,IF(AH440&gt;10,1.1,(1+AH440/100))))</f>
        <v>0.41800000000000004</v>
      </c>
      <c r="AS440" s="1042">
        <f>IF($AI440="n/a",1.03*AR440,IF($AI440&lt;0,1.01*AR440,IF($AI440&gt;10,1.1*AR440,(1+$AI440/100)*AR440)))</f>
        <v>0.4598000000000001</v>
      </c>
      <c r="AT440" s="1042">
        <f>IF($AK440="n/a",1.03*AS440,IF($AK440&lt;0,1.01*AS440,IF($AK440&gt;10,1.1*AS440,(1+$AK440/100)*AS440)))</f>
        <v>0.50348100000000007</v>
      </c>
      <c r="AU440" s="1042">
        <f>IF($AK440="n/a",1.03*AT440,IF($AK440&lt;0,1.01*AT440,IF($AK440&gt;10,1.1*AT440,(1+$AK440/100)*AT440)))</f>
        <v>0.5513116950000001</v>
      </c>
      <c r="AV440" s="1042">
        <f>IF($AK440="n/a",1.03*AU440,IF($AK440&lt;0,1.01*AU440,IF($AK440&gt;10,1.1*AU440,(1+$AK440/100)*AU440)))</f>
        <v>0.60368630602500006</v>
      </c>
      <c r="AW440" s="766">
        <f>SUM(AR440:AV440)</f>
        <v>2.5362790010250005</v>
      </c>
      <c r="AX440" s="877">
        <f>AW440/I440*100</f>
        <v>13.829220289122141</v>
      </c>
      <c r="AY440" s="1212">
        <v>0.98</v>
      </c>
      <c r="AZ440" s="1028">
        <v>11.29</v>
      </c>
      <c r="BA440" s="1028">
        <v>-18.12</v>
      </c>
      <c r="BB440" s="1028">
        <v>-2.42</v>
      </c>
      <c r="BC440" s="1028">
        <v>-8.5</v>
      </c>
      <c r="BE440" s="721">
        <v>2011</v>
      </c>
      <c r="BF440" s="1057">
        <f>IF(BE440&gt;2008,0,IF(BE440&gt;2001,1,IF(BE440&gt;1990,2,IF(BE440&gt;1980,3,IF(BE440&gt;1973,4,IF(BE440&gt;1970,5,IF(BE440&gt;1960,6,IF(BE440&gt;1958,7,IF(BE440&gt;1953,8,9)))))))))</f>
        <v>0</v>
      </c>
    </row>
    <row r="441" spans="1:58" s="905" customFormat="1" ht="11.25" customHeight="1" x14ac:dyDescent="0.2">
      <c r="A441" s="760" t="s">
        <v>266</v>
      </c>
      <c r="B441" s="914" t="s">
        <v>267</v>
      </c>
      <c r="C441" s="1181" t="s">
        <v>129</v>
      </c>
      <c r="D441" s="1181" t="s">
        <v>4449</v>
      </c>
      <c r="E441" s="885">
        <v>46</v>
      </c>
      <c r="F441" s="1245">
        <v>42</v>
      </c>
      <c r="G441" s="1244" t="s">
        <v>116</v>
      </c>
      <c r="H441" s="1244" t="s">
        <v>38</v>
      </c>
      <c r="I441" s="898">
        <v>115.37</v>
      </c>
      <c r="J441" s="887">
        <f>(M441/I441)*100</f>
        <v>3.4671058334055651</v>
      </c>
      <c r="K441" s="888">
        <v>1</v>
      </c>
      <c r="L441" s="889">
        <v>4</v>
      </c>
      <c r="M441" s="890">
        <f>K441*L441</f>
        <v>4</v>
      </c>
      <c r="N441" s="891" t="s">
        <v>191</v>
      </c>
      <c r="O441" s="892">
        <v>0.97</v>
      </c>
      <c r="P441" s="893">
        <v>43167</v>
      </c>
      <c r="Q441" s="893">
        <v>43193</v>
      </c>
      <c r="R441" s="890">
        <f>(K441-O441)/O441*100</f>
        <v>3.092783505154642</v>
      </c>
      <c r="S441" s="824">
        <f>IF(INDEX(Historical!$D$7:$D$1455,MATCH(B441,Historical!$B$7:$B$1455,0))=0,"n/a",(INDEX(Historical!$C$7:$C$1455,MATCH(B441,Historical!$B$7:$B$1455,0))/INDEX(Historical!$D$7:$D$1455,MATCH(B441,Historical!$B$7:$B$1455,0))-1)*100)</f>
        <v>5.2197802197802234</v>
      </c>
      <c r="T441" s="824">
        <f>IF(INDEX(Historical!$F$7:$F$1455,MATCH(B441,Historical!$B$7:$B$1455,0))=0,"n/a",((INDEX(Historical!$C$7:$C$1455,MATCH(B441,Historical!$B$7:$B$1455,0))/INDEX(Historical!$F$7:$F$1455,MATCH(B441,Historical!$B$7:$B$1455,0)))^(1/3)-1)*100)</f>
        <v>5.5601264925548399</v>
      </c>
      <c r="U441" s="824">
        <f>IF(INDEX(Historical!$I$7:$I$1455,MATCH(B441,Historical!$B$7:$B$1455,0))=0,"n/a",((INDEX(Historical!$C$7:$C$1455,MATCH(B441,Historical!$B$7:$B$1455,0))/INDEX(Historical!$I$7:$I$1455,MATCH(B441,Historical!$B$7:$B$1455,0)))^(1/5)-1)*100)</f>
        <v>6.474780812840919</v>
      </c>
      <c r="V441" s="824">
        <f>IF(INDEX(Historical!$O$7:$O$1455,MATCH(B441,Historical!$B$7:$B$1455,0))=0,"n/a",((INDEX(Historical!$C$7:$C$1455,MATCH(B441,Historical!$B$7:$B$1455,0))/INDEX(Historical!$O$7:$O$1455,MATCH(B441,Historical!$B$7:$B$1455,0)))^(1/10)-1)*100)</f>
        <v>6.7469140895866753</v>
      </c>
      <c r="W441" s="894">
        <f>IF(OR(U441&lt;=0,U441="n/a",V441&lt;=0,V441="n/a"),"n/a",U441/V441)</f>
        <v>0.9596655192088821</v>
      </c>
      <c r="X441" s="895">
        <f>IF(OR(AJ441&lt;=0,AJ441="n/a",U441&lt;=0,U441="n/a"),"n/a",U441/AJ441)</f>
        <v>0.67445633467092914</v>
      </c>
      <c r="Y441" s="906"/>
      <c r="Z441" s="887">
        <f>IF(OR(AC441&lt;0.01,AC441="n/a"),"n/a",M441/AC441*100)</f>
        <v>85.287846481876329</v>
      </c>
      <c r="AA441" s="897">
        <f>IF(OR(AC441&lt;0.01,AC441="n/a"),"n/a",I441/AC441)</f>
        <v>24.599147121535179</v>
      </c>
      <c r="AB441" s="889">
        <v>12</v>
      </c>
      <c r="AC441" s="898">
        <v>4.6900000000000004</v>
      </c>
      <c r="AD441" s="898">
        <v>5.14</v>
      </c>
      <c r="AE441" s="898">
        <v>2.17</v>
      </c>
      <c r="AF441" s="907" t="s">
        <v>138</v>
      </c>
      <c r="AG441" s="907">
        <v>855.00000000000011</v>
      </c>
      <c r="AH441" s="898">
        <v>3.3000000000000003</v>
      </c>
      <c r="AI441" s="898">
        <v>1.71</v>
      </c>
      <c r="AJ441" s="898">
        <v>9.6</v>
      </c>
      <c r="AK441" s="898">
        <v>4.79</v>
      </c>
      <c r="AL441" s="899">
        <v>40060</v>
      </c>
      <c r="AM441" s="900">
        <v>0.37</v>
      </c>
      <c r="AN441" s="918" t="s">
        <v>138</v>
      </c>
      <c r="AO441" s="901">
        <f>IF(U441="n/a","n/a",IF(AA441&lt;0,"n/a",IF(AA441="n/a","n/a",J441+U441-AA441)))</f>
        <v>-14.657260475288695</v>
      </c>
      <c r="AP441" s="902">
        <f>IF(U441="n/a","n/a",J441+U441)</f>
        <v>9.9418866462464841</v>
      </c>
      <c r="AQ441" s="903" t="str">
        <f>IF(OR(AC441&lt;0.01,AF441="n/a"),"n/a",(I441/SQRT(22.5*AC441*(I441/AF441))-1)*100)</f>
        <v>n/a</v>
      </c>
      <c r="AR441" s="766">
        <f>INDEX(Historical!$C$7:$C$1455,MATCH(B441,Historical!$B$7:$B$1455,0))*IF(AH441="n/a",1.03,IF(AH441&lt;0,1.01,IF(AH441&gt;10,1.1,(1+AH441/100))))</f>
        <v>3.9563899999999999</v>
      </c>
      <c r="AS441" s="897">
        <f>IF($AI441="n/a",1.03*AR441,IF($AI441&lt;0,1.01*AR441,IF($AI441&gt;10,1.1*AR441,(1+$AI441/100)*AR441)))</f>
        <v>4.0240442689999991</v>
      </c>
      <c r="AT441" s="897">
        <f>IF($AK441="n/a",1.03*AS441,IF($AK441&lt;0,1.01*AS441,IF($AK441&gt;10,1.1*AS441,(1+$AK441/100)*AS441)))</f>
        <v>4.2167959894850995</v>
      </c>
      <c r="AU441" s="897">
        <f>IF($AK441="n/a",1.03*AT441,IF($AK441&lt;0,1.01*AT441,IF($AK441&gt;10,1.1*AT441,(1+$AK441/100)*AT441)))</f>
        <v>4.4187805173814363</v>
      </c>
      <c r="AV441" s="897">
        <f>IF($AK441="n/a",1.03*AU441,IF($AK441&lt;0,1.01*AU441,IF($AK441&gt;10,1.1*AU441,(1+$AK441/100)*AU441)))</f>
        <v>4.6304401041640073</v>
      </c>
      <c r="AW441" s="887">
        <f>SUM(AR441:AV441)</f>
        <v>21.246450880030544</v>
      </c>
      <c r="AX441" s="904">
        <f>AW441/I441*100</f>
        <v>18.415923446329671</v>
      </c>
      <c r="AY441" s="1213">
        <v>0.64</v>
      </c>
      <c r="AZ441" s="900">
        <v>18.82</v>
      </c>
      <c r="BA441" s="900">
        <v>-6.79</v>
      </c>
      <c r="BB441" s="900">
        <v>4.5999999999999996</v>
      </c>
      <c r="BC441" s="900">
        <v>5.9799999999999995</v>
      </c>
      <c r="BD441" s="1079"/>
      <c r="BE441" s="721">
        <v>1973</v>
      </c>
      <c r="BF441" s="1057">
        <f>IF(BE441&gt;2008,0,IF(BE441&gt;2001,1,IF(BE441&gt;1990,2,IF(BE441&gt;1980,3,IF(BE441&gt;1973,4,IF(BE441&gt;1970,5,IF(BE441&gt;1960,6,IF(BE441&gt;1958,7,IF(BE441&gt;1953,8,9)))))))))</f>
        <v>5</v>
      </c>
    </row>
    <row r="442" spans="1:58" ht="11.25" customHeight="1" x14ac:dyDescent="0.2">
      <c r="A442" s="1019" t="s">
        <v>1389</v>
      </c>
      <c r="B442" s="1031" t="s">
        <v>1390</v>
      </c>
      <c r="C442" s="1181" t="s">
        <v>4414</v>
      </c>
      <c r="D442" s="1181" t="s">
        <v>4415</v>
      </c>
      <c r="E442" s="857">
        <v>8</v>
      </c>
      <c r="F442" s="1245">
        <v>423</v>
      </c>
      <c r="G442" s="1187" t="s">
        <v>116</v>
      </c>
      <c r="H442" s="1187" t="s">
        <v>116</v>
      </c>
      <c r="I442" s="1030">
        <v>16.350000000000001</v>
      </c>
      <c r="J442" s="766">
        <f>(M442/I442)*100</f>
        <v>6.8501529051987768</v>
      </c>
      <c r="K442" s="1033">
        <v>0.28000000000000003</v>
      </c>
      <c r="L442" s="1043">
        <v>4</v>
      </c>
      <c r="M442" s="756">
        <f>K442*L442</f>
        <v>1.1200000000000001</v>
      </c>
      <c r="N442" s="1026" t="s">
        <v>221</v>
      </c>
      <c r="O442" s="860">
        <v>0.27</v>
      </c>
      <c r="P442" s="714">
        <v>43098</v>
      </c>
      <c r="Q442" s="714">
        <v>43116</v>
      </c>
      <c r="R442" s="756">
        <f>(K442-O442)/O442*100</f>
        <v>3.7037037037037068</v>
      </c>
      <c r="S442" s="824">
        <f>IF(INDEX(Historical!$D$7:$D$1455,MATCH(B442,Historical!$B$7:$B$1455,0))=0,"n/a",(INDEX(Historical!$C$7:$C$1455,MATCH(B442,Historical!$B$7:$B$1455,0))/INDEX(Historical!$D$7:$D$1455,MATCH(B442,Historical!$B$7:$B$1455,0))-1)*100)</f>
        <v>5.8823529411764719</v>
      </c>
      <c r="T442" s="824">
        <f>IF(INDEX(Historical!$F$7:$F$1455,MATCH(B442,Historical!$B$7:$B$1455,0))=0,"n/a",((INDEX(Historical!$C$7:$C$1455,MATCH(B442,Historical!$B$7:$B$1455,0))/INDEX(Historical!$F$7:$F$1455,MATCH(B442,Historical!$B$7:$B$1455,0)))^(1/3)-1)*100)</f>
        <v>6.2658569182611146</v>
      </c>
      <c r="U442" s="824">
        <f>IF(INDEX(Historical!$I$7:$I$1455,MATCH(B442,Historical!$B$7:$B$1455,0))=0,"n/a",((INDEX(Historical!$C$7:$C$1455,MATCH(B442,Historical!$B$7:$B$1455,0))/INDEX(Historical!$I$7:$I$1455,MATCH(B442,Historical!$B$7:$B$1455,0)))^(1/5)-1)*100)</f>
        <v>7.2808072187642514</v>
      </c>
      <c r="V442" s="824">
        <f>IF(INDEX(Historical!$O$7:$O$1455,MATCH(B442,Historical!$B$7:$B$1455,0))=0,"n/a",((INDEX(Historical!$C$7:$C$1455,MATCH(B442,Historical!$B$7:$B$1455,0))/INDEX(Historical!$O$7:$O$1455,MATCH(B442,Historical!$B$7:$B$1455,0)))^(1/10)-1)*100)</f>
        <v>-3.1016896860546983</v>
      </c>
      <c r="W442" s="825" t="str">
        <f>IF(OR(U442&lt;=0,U442="n/a",V442&lt;=0,V442="n/a"),"n/a",U442/V442)</f>
        <v>n/a</v>
      </c>
      <c r="X442" s="826">
        <f>IF(OR(AJ442&lt;=0,AJ442="n/a",U442&lt;=0,U442="n/a"),"n/a",U442/AJ442)</f>
        <v>0.23486474899239521</v>
      </c>
      <c r="Y442" s="777"/>
      <c r="Z442" s="766">
        <f>IF(OR(AC442&lt;0.01,AC442="n/a"),"n/a",M442/AC442*100)</f>
        <v>211.32075471698113</v>
      </c>
      <c r="AA442" s="1042">
        <f>IF(OR(AC442&lt;0.01,AC442="n/a"),"n/a",I442/AC442)</f>
        <v>30.849056603773587</v>
      </c>
      <c r="AB442" s="1043">
        <v>12</v>
      </c>
      <c r="AC442" s="1021">
        <v>0.53</v>
      </c>
      <c r="AD442" s="1021">
        <v>6.73</v>
      </c>
      <c r="AE442" s="1021">
        <v>5.79</v>
      </c>
      <c r="AF442" s="1021">
        <v>1.27</v>
      </c>
      <c r="AG442" s="1021">
        <v>9.1</v>
      </c>
      <c r="AH442" s="1021">
        <v>12.8</v>
      </c>
      <c r="AI442" s="1021">
        <v>-38.24</v>
      </c>
      <c r="AJ442" s="1021">
        <v>31</v>
      </c>
      <c r="AK442" s="1021">
        <v>4.5999999999999996</v>
      </c>
      <c r="AL442" s="1034">
        <v>6930</v>
      </c>
      <c r="AM442" s="1028">
        <v>0.1</v>
      </c>
      <c r="AN442" s="1021">
        <v>0.91</v>
      </c>
      <c r="AO442" s="868">
        <f>IF(U442="n/a","n/a",IF(AA442&lt;0,"n/a",IF(AA442="n/a","n/a",J442+U442-AA442)))</f>
        <v>-16.718096479810558</v>
      </c>
      <c r="AP442" s="869">
        <f>IF(U442="n/a","n/a",J442+U442)</f>
        <v>14.130960123963028</v>
      </c>
      <c r="AQ442" s="1044">
        <f>IF(OR(AC442&lt;0.01,AF442="n/a"),"n/a",(I442/SQRT(22.5*AC442*(I442/AF442))-1)*100)</f>
        <v>31.9567300911636</v>
      </c>
      <c r="AR442" s="766">
        <f>INDEX(Historical!$C$7:$C$1455,MATCH(B442,Historical!$B$7:$B$1455,0))*IF(AH442="n/a",1.03,IF(AH442&lt;0,1.01,IF(AH442&gt;10,1.1,(1+AH442/100))))</f>
        <v>1.1880000000000002</v>
      </c>
      <c r="AS442" s="1042">
        <f>IF($AI442="n/a",1.03*AR442,IF($AI442&lt;0,1.01*AR442,IF($AI442&gt;10,1.1*AR442,(1+$AI442/100)*AR442)))</f>
        <v>1.1998800000000003</v>
      </c>
      <c r="AT442" s="1042">
        <f>IF($AK442="n/a",1.03*AS442,IF($AK442&lt;0,1.01*AS442,IF($AK442&gt;10,1.1*AS442,(1+$AK442/100)*AS442)))</f>
        <v>1.2550744800000004</v>
      </c>
      <c r="AU442" s="1042">
        <f>IF($AK442="n/a",1.03*AT442,IF($AK442&lt;0,1.01*AT442,IF($AK442&gt;10,1.1*AT442,(1+$AK442/100)*AT442)))</f>
        <v>1.3128079060800004</v>
      </c>
      <c r="AV442" s="1042">
        <f>IF($AK442="n/a",1.03*AU442,IF($AK442&lt;0,1.01*AU442,IF($AK442&gt;10,1.1*AU442,(1+$AK442/100)*AU442)))</f>
        <v>1.3731970697596805</v>
      </c>
      <c r="AW442" s="766">
        <f>SUM(AR442:AV442)</f>
        <v>6.3289594558396818</v>
      </c>
      <c r="AX442" s="877">
        <f>AW442/I442*100</f>
        <v>38.70923214580845</v>
      </c>
      <c r="AY442" s="1212">
        <v>0.37</v>
      </c>
      <c r="AZ442" s="1028">
        <v>24.240000000000002</v>
      </c>
      <c r="BA442" s="1028">
        <v>-15.629999999999999</v>
      </c>
      <c r="BB442" s="1028">
        <v>3.4799999999999995</v>
      </c>
      <c r="BC442" s="1028">
        <v>4.17</v>
      </c>
      <c r="BE442" s="721">
        <v>2011</v>
      </c>
      <c r="BF442" s="1057">
        <f>IF(BE442&gt;2008,0,IF(BE442&gt;2001,1,IF(BE442&gt;1990,2,IF(BE442&gt;1980,3,IF(BE442&gt;1973,4,IF(BE442&gt;1970,5,IF(BE442&gt;1960,6,IF(BE442&gt;1958,7,IF(BE442&gt;1953,8,9)))))))))</f>
        <v>0</v>
      </c>
    </row>
    <row r="443" spans="1:58" ht="11.25" customHeight="1" x14ac:dyDescent="0.2">
      <c r="A443" s="1027" t="s">
        <v>1391</v>
      </c>
      <c r="B443" s="1031" t="s">
        <v>1392</v>
      </c>
      <c r="C443" s="1181" t="s">
        <v>109</v>
      </c>
      <c r="D443" s="1181" t="s">
        <v>119</v>
      </c>
      <c r="E443" s="857">
        <v>8</v>
      </c>
      <c r="F443" s="1245">
        <v>441</v>
      </c>
      <c r="G443" s="1187" t="s">
        <v>107</v>
      </c>
      <c r="H443" s="1187" t="s">
        <v>107</v>
      </c>
      <c r="I443" s="1030">
        <v>15.78</v>
      </c>
      <c r="J443" s="766">
        <f>(M443/I443)*100</f>
        <v>2.5348542458808621</v>
      </c>
      <c r="K443" s="1033">
        <v>0.1</v>
      </c>
      <c r="L443" s="1043">
        <v>4</v>
      </c>
      <c r="M443" s="756">
        <f>K443*L443</f>
        <v>0.4</v>
      </c>
      <c r="N443" s="1026" t="s">
        <v>150</v>
      </c>
      <c r="O443" s="860">
        <v>0.08</v>
      </c>
      <c r="P443" s="1016">
        <v>43158</v>
      </c>
      <c r="Q443" s="1016">
        <v>43174</v>
      </c>
      <c r="R443" s="756">
        <f>(K443-O443)/O443*100</f>
        <v>25.000000000000007</v>
      </c>
      <c r="S443" s="824">
        <f>IF(INDEX(Historical!$D$7:$D$1455,MATCH(B443,Historical!$B$7:$B$1455,0))=0,"n/a",(INDEX(Historical!$C$7:$C$1455,MATCH(B443,Historical!$B$7:$B$1455,0))/INDEX(Historical!$D$7:$D$1455,MATCH(B443,Historical!$B$7:$B$1455,0))-1)*100)</f>
        <v>20.999999999999996</v>
      </c>
      <c r="T443" s="824">
        <f>IF(INDEX(Historical!$F$7:$F$1455,MATCH(B443,Historical!$B$7:$B$1455,0))=0,"n/a",((INDEX(Historical!$C$7:$C$1455,MATCH(B443,Historical!$B$7:$B$1455,0))/INDEX(Historical!$F$7:$F$1455,MATCH(B443,Historical!$B$7:$B$1455,0)))^(1/3)-1)*100)</f>
        <v>18.891541495471785</v>
      </c>
      <c r="U443" s="824">
        <f>IF(INDEX(Historical!$I$7:$I$1455,MATCH(B443,Historical!$B$7:$B$1455,0))=0,"n/a",((INDEX(Historical!$C$7:$C$1455,MATCH(B443,Historical!$B$7:$B$1455,0))/INDEX(Historical!$I$7:$I$1455,MATCH(B443,Historical!$B$7:$B$1455,0)))^(1/5)-1)*100)</f>
        <v>16.659327531107728</v>
      </c>
      <c r="V443" s="824" t="str">
        <f>IF(INDEX(Historical!$O$7:$O$1455,MATCH(B443,Historical!$B$7:$B$1455,0))=0,"n/a",((INDEX(Historical!$C$7:$C$1455,MATCH(B443,Historical!$B$7:$B$1455,0))/INDEX(Historical!$O$7:$O$1455,MATCH(B443,Historical!$B$7:$B$1455,0)))^(1/10)-1)*100)</f>
        <v>n/a</v>
      </c>
      <c r="W443" s="825" t="str">
        <f>IF(OR(U443&lt;=0,U443="n/a",V443&lt;=0,V443="n/a"),"n/a",U443/V443)</f>
        <v>n/a</v>
      </c>
      <c r="X443" s="826">
        <f>IF(OR(AJ443&lt;=0,AJ443="n/a",U443&lt;=0,U443="n/a"),"n/a",U443/AJ443)</f>
        <v>0.46927683186218949</v>
      </c>
      <c r="Y443" s="780"/>
      <c r="Z443" s="766">
        <f>IF(OR(AC443&lt;0.01,AC443="n/a"),"n/a",M443/AC443*100)</f>
        <v>78.431372549019613</v>
      </c>
      <c r="AA443" s="1042">
        <f>IF(OR(AC443&lt;0.01,AC443="n/a"),"n/a",I443/AC443)</f>
        <v>30.941176470588232</v>
      </c>
      <c r="AB443" s="1043">
        <v>12</v>
      </c>
      <c r="AC443" s="1021">
        <v>0.51</v>
      </c>
      <c r="AD443" s="1021" t="s">
        <v>138</v>
      </c>
      <c r="AE443" s="1021">
        <v>1.55</v>
      </c>
      <c r="AF443" s="1021">
        <v>1.85</v>
      </c>
      <c r="AG443" s="1021">
        <v>6.5</v>
      </c>
      <c r="AH443" s="1021">
        <v>-20.599999999999998</v>
      </c>
      <c r="AI443" s="1021">
        <v>91.080000000000013</v>
      </c>
      <c r="AJ443" s="1021">
        <v>35.5</v>
      </c>
      <c r="AK443" s="1021" t="s">
        <v>138</v>
      </c>
      <c r="AL443" s="1034">
        <v>170.58</v>
      </c>
      <c r="AM443" s="1028">
        <v>7.1</v>
      </c>
      <c r="AN443" s="1021">
        <v>0.32</v>
      </c>
      <c r="AO443" s="868">
        <f>IF(U443="n/a","n/a",IF(AA443&lt;0,"n/a",IF(AA443="n/a","n/a",J443+U443-AA443)))</f>
        <v>-11.746994693599643</v>
      </c>
      <c r="AP443" s="869">
        <f>IF(U443="n/a","n/a",J443+U443)</f>
        <v>19.194181776988589</v>
      </c>
      <c r="AQ443" s="1044">
        <f>IF(OR(AC443&lt;0.01,AF443="n/a"),"n/a",(I443/SQRT(22.5*AC443*(I443/AF443))-1)*100)</f>
        <v>59.500855407790823</v>
      </c>
      <c r="AR443" s="766">
        <f>INDEX(Historical!$C$7:$C$1455,MATCH(B443,Historical!$B$7:$B$1455,0))*IF(AH443="n/a",1.03,IF(AH443&lt;0,1.01,IF(AH443&gt;10,1.1,(1+AH443/100))))</f>
        <v>0.30552499999999999</v>
      </c>
      <c r="AS443" s="1042">
        <f>IF($AI443="n/a",1.03*AR443,IF($AI443&lt;0,1.01*AR443,IF($AI443&gt;10,1.1*AR443,(1+$AI443/100)*AR443)))</f>
        <v>0.33607750000000003</v>
      </c>
      <c r="AT443" s="1042">
        <f>IF($AK443="n/a",1.03*AS443,IF($AK443&lt;0,1.01*AS443,IF($AK443&gt;10,1.1*AS443,(1+$AK443/100)*AS443)))</f>
        <v>0.34615982500000003</v>
      </c>
      <c r="AU443" s="1042">
        <f>IF($AK443="n/a",1.03*AT443,IF($AK443&lt;0,1.01*AT443,IF($AK443&gt;10,1.1*AT443,(1+$AK443/100)*AT443)))</f>
        <v>0.35654461975000007</v>
      </c>
      <c r="AV443" s="1042">
        <f>IF($AK443="n/a",1.03*AU443,IF($AK443&lt;0,1.01*AU443,IF($AK443&gt;10,1.1*AU443,(1+$AK443/100)*AU443)))</f>
        <v>0.36724095834250009</v>
      </c>
      <c r="AW443" s="766">
        <f>SUM(AR443:AV443)</f>
        <v>1.7115479030925</v>
      </c>
      <c r="AX443" s="877">
        <f>AW443/I443*100</f>
        <v>10.846311172956275</v>
      </c>
      <c r="AY443" s="1212">
        <v>1.18</v>
      </c>
      <c r="AZ443" s="1028">
        <v>19.5</v>
      </c>
      <c r="BA443" s="1028">
        <v>-27.279999999999998</v>
      </c>
      <c r="BB443" s="1028">
        <v>-9.73</v>
      </c>
      <c r="BC443" s="1028">
        <v>-10.24</v>
      </c>
      <c r="BE443" s="721">
        <v>2011</v>
      </c>
      <c r="BF443" s="1057">
        <f>IF(BE443&gt;2008,0,IF(BE443&gt;2001,1,IF(BE443&gt;1990,2,IF(BE443&gt;1980,3,IF(BE443&gt;1973,4,IF(BE443&gt;1970,5,IF(BE443&gt;1960,6,IF(BE443&gt;1958,7,IF(BE443&gt;1953,8,9)))))))))</f>
        <v>0</v>
      </c>
    </row>
    <row r="444" spans="1:58" ht="11.25" customHeight="1" x14ac:dyDescent="0.2">
      <c r="A444" s="1027" t="s">
        <v>1393</v>
      </c>
      <c r="B444" s="1031" t="s">
        <v>1394</v>
      </c>
      <c r="C444" s="1181" t="s">
        <v>4414</v>
      </c>
      <c r="D444" s="1181" t="s">
        <v>4415</v>
      </c>
      <c r="E444" s="857">
        <v>5</v>
      </c>
      <c r="F444" s="1245">
        <v>769</v>
      </c>
      <c r="G444" s="1118" t="s">
        <v>116</v>
      </c>
      <c r="H444" s="1118" t="s">
        <v>116</v>
      </c>
      <c r="I444" s="1030">
        <v>16.510000000000002</v>
      </c>
      <c r="J444" s="766">
        <f>(M444/I444)*100</f>
        <v>7.6923076923076916</v>
      </c>
      <c r="K444" s="1033">
        <v>0.3175</v>
      </c>
      <c r="L444" s="1043">
        <v>4</v>
      </c>
      <c r="M444" s="756">
        <f>K444*L444</f>
        <v>1.27</v>
      </c>
      <c r="N444" s="1026" t="s">
        <v>471</v>
      </c>
      <c r="O444" s="860">
        <v>0.30249999999999999</v>
      </c>
      <c r="P444" s="714">
        <v>43104</v>
      </c>
      <c r="Q444" s="714">
        <v>43112</v>
      </c>
      <c r="R444" s="756">
        <f>(K444-O444)/O444*100</f>
        <v>4.9586776859504171</v>
      </c>
      <c r="S444" s="824">
        <f>IF(INDEX(Historical!$D$7:$D$1455,MATCH(B444,Historical!$B$7:$B$1455,0))=0,"n/a",(INDEX(Historical!$C$7:$C$1455,MATCH(B444,Historical!$B$7:$B$1455,0))/INDEX(Historical!$D$7:$D$1455,MATCH(B444,Historical!$B$7:$B$1455,0))-1)*100)</f>
        <v>6.6079295154185091</v>
      </c>
      <c r="T444" s="824">
        <f>IF(INDEX(Historical!$F$7:$F$1455,MATCH(B444,Historical!$B$7:$B$1455,0))=0,"n/a",((INDEX(Historical!$C$7:$C$1455,MATCH(B444,Historical!$B$7:$B$1455,0))/INDEX(Historical!$F$7:$F$1455,MATCH(B444,Historical!$B$7:$B$1455,0)))^(1/3)-1)*100)</f>
        <v>5.8591492767207098</v>
      </c>
      <c r="U444" s="824">
        <f>IF(INDEX(Historical!$I$7:$I$1455,MATCH(B444,Historical!$B$7:$B$1455,0))=0,"n/a",((INDEX(Historical!$C$7:$C$1455,MATCH(B444,Historical!$B$7:$B$1455,0))/INDEX(Historical!$I$7:$I$1455,MATCH(B444,Historical!$B$7:$B$1455,0)))^(1/5)-1)*100)</f>
        <v>4.7376504947476583</v>
      </c>
      <c r="V444" s="824">
        <f>IF(INDEX(Historical!$O$7:$O$1455,MATCH(B444,Historical!$B$7:$B$1455,0))=0,"n/a",((INDEX(Historical!$C$7:$C$1455,MATCH(B444,Historical!$B$7:$B$1455,0))/INDEX(Historical!$O$7:$O$1455,MATCH(B444,Historical!$B$7:$B$1455,0)))^(1/10)-1)*100)</f>
        <v>-9.1531593131507716</v>
      </c>
      <c r="W444" s="825" t="str">
        <f>IF(OR(U444&lt;=0,U444="n/a",V444&lt;=0,V444="n/a"),"n/a",U444/V444)</f>
        <v>n/a</v>
      </c>
      <c r="X444" s="826">
        <f>IF(OR(AJ444&lt;=0,AJ444="n/a",U444&lt;=0,U444="n/a"),"n/a",U444/AJ444)</f>
        <v>0.29244756140417644</v>
      </c>
      <c r="Y444" s="782"/>
      <c r="Z444" s="766" t="str">
        <f>IF(OR(AC444&lt;0.01,AC444="n/a"),"n/a",M444/AC444*100)</f>
        <v>n/a</v>
      </c>
      <c r="AA444" s="1042" t="str">
        <f>IF(OR(AC444&lt;0.01,AC444="n/a"),"n/a",I444/AC444)</f>
        <v>n/a</v>
      </c>
      <c r="AB444" s="1043">
        <v>12</v>
      </c>
      <c r="AC444" s="1021">
        <v>-0.16</v>
      </c>
      <c r="AD444" s="1021" t="s">
        <v>138</v>
      </c>
      <c r="AE444" s="1021">
        <v>3.88</v>
      </c>
      <c r="AF444" s="1021">
        <v>0.93</v>
      </c>
      <c r="AG444" s="1021">
        <v>-0.89999999999999991</v>
      </c>
      <c r="AH444" s="1021">
        <v>901.3</v>
      </c>
      <c r="AI444" s="1021" t="s">
        <v>138</v>
      </c>
      <c r="AJ444" s="1021">
        <v>16.2</v>
      </c>
      <c r="AK444" s="1021">
        <v>52.7</v>
      </c>
      <c r="AL444" s="1034">
        <v>1380</v>
      </c>
      <c r="AM444" s="1028">
        <v>0.2</v>
      </c>
      <c r="AN444" s="1021">
        <v>1.07</v>
      </c>
      <c r="AO444" s="868" t="str">
        <f>IF(U444="n/a","n/a",IF(AA444&lt;0,"n/a",IF(AA444="n/a","n/a",J444+U444-AA444)))</f>
        <v>n/a</v>
      </c>
      <c r="AP444" s="869">
        <f>IF(U444="n/a","n/a",J444+U444)</f>
        <v>12.42995818705535</v>
      </c>
      <c r="AQ444" s="1044" t="str">
        <f>IF(OR(AC444&lt;0.01,AF444="n/a"),"n/a",(I444/SQRT(22.5*AC444*(I444/AF444))-1)*100)</f>
        <v>n/a</v>
      </c>
      <c r="AR444" s="766">
        <f>INDEX(Historical!$C$7:$C$1455,MATCH(B444,Historical!$B$7:$B$1455,0))*IF(AH444="n/a",1.03,IF(AH444&lt;0,1.01,IF(AH444&gt;10,1.1,(1+AH444/100))))</f>
        <v>1.331</v>
      </c>
      <c r="AS444" s="1042">
        <f>IF($AI444="n/a",1.03*AR444,IF($AI444&lt;0,1.01*AR444,IF($AI444&gt;10,1.1*AR444,(1+$AI444/100)*AR444)))</f>
        <v>1.37093</v>
      </c>
      <c r="AT444" s="1042">
        <f>IF($AK444="n/a",1.03*AS444,IF($AK444&lt;0,1.01*AS444,IF($AK444&gt;10,1.1*AS444,(1+$AK444/100)*AS444)))</f>
        <v>1.5080230000000001</v>
      </c>
      <c r="AU444" s="1042">
        <f>IF($AK444="n/a",1.03*AT444,IF($AK444&lt;0,1.01*AT444,IF($AK444&gt;10,1.1*AT444,(1+$AK444/100)*AT444)))</f>
        <v>1.6588253000000002</v>
      </c>
      <c r="AV444" s="1042">
        <f>IF($AK444="n/a",1.03*AU444,IF($AK444&lt;0,1.01*AU444,IF($AK444&gt;10,1.1*AU444,(1+$AK444/100)*AU444)))</f>
        <v>1.8247078300000004</v>
      </c>
      <c r="AW444" s="766">
        <f>SUM(AR444:AV444)</f>
        <v>7.693486130000001</v>
      </c>
      <c r="AX444" s="877">
        <f>AW444/I444*100</f>
        <v>46.598946880678376</v>
      </c>
      <c r="AY444" s="1212">
        <v>0.48</v>
      </c>
      <c r="AZ444" s="1028">
        <v>19.03</v>
      </c>
      <c r="BA444" s="1028">
        <v>-18.43</v>
      </c>
      <c r="BB444" s="1028">
        <v>3.63</v>
      </c>
      <c r="BC444" s="1028">
        <v>3.29</v>
      </c>
      <c r="BE444" s="721">
        <v>2014</v>
      </c>
      <c r="BF444" s="1057">
        <f>IF(BE444&gt;2008,0,IF(BE444&gt;2001,1,IF(BE444&gt;1990,2,IF(BE444&gt;1980,3,IF(BE444&gt;1973,4,IF(BE444&gt;1970,5,IF(BE444&gt;1960,6,IF(BE444&gt;1958,7,IF(BE444&gt;1953,8,9)))))))))</f>
        <v>0</v>
      </c>
    </row>
    <row r="445" spans="1:58" ht="11.25" customHeight="1" x14ac:dyDescent="0.2">
      <c r="A445" s="1019" t="s">
        <v>1395</v>
      </c>
      <c r="B445" s="1031" t="s">
        <v>1396</v>
      </c>
      <c r="C445" s="1181" t="s">
        <v>4283</v>
      </c>
      <c r="D445" s="1181" t="s">
        <v>4421</v>
      </c>
      <c r="E445" s="857">
        <v>9</v>
      </c>
      <c r="F445" s="1245">
        <v>370</v>
      </c>
      <c r="G445" s="1182" t="s">
        <v>107</v>
      </c>
      <c r="H445" s="1182" t="s">
        <v>107</v>
      </c>
      <c r="I445" s="1030">
        <v>98.56</v>
      </c>
      <c r="J445" s="766">
        <f>(M445/I445)*100</f>
        <v>3.043831168831169</v>
      </c>
      <c r="K445" s="1033">
        <v>0.75</v>
      </c>
      <c r="L445" s="1043">
        <v>4</v>
      </c>
      <c r="M445" s="756">
        <f>K445*L445</f>
        <v>3</v>
      </c>
      <c r="N445" s="1026" t="s">
        <v>120</v>
      </c>
      <c r="O445" s="860">
        <v>0.59</v>
      </c>
      <c r="P445" s="1016">
        <v>43234</v>
      </c>
      <c r="Q445" s="1016">
        <v>43252</v>
      </c>
      <c r="R445" s="756">
        <f>(K445-O445)/O445*100</f>
        <v>27.118644067796616</v>
      </c>
      <c r="S445" s="824">
        <f>IF(INDEX(Historical!$D$7:$D$1455,MATCH(B445,Historical!$B$7:$B$1455,0))=0,"n/a",(INDEX(Historical!$C$7:$C$1455,MATCH(B445,Historical!$B$7:$B$1455,0))/INDEX(Historical!$D$7:$D$1455,MATCH(B445,Historical!$B$7:$B$1455,0))-1)*100)</f>
        <v>7.6190476190476142</v>
      </c>
      <c r="T445" s="824">
        <f>IF(INDEX(Historical!$F$7:$F$1455,MATCH(B445,Historical!$B$7:$B$1455,0))=0,"n/a",((INDEX(Historical!$C$7:$C$1455,MATCH(B445,Historical!$B$7:$B$1455,0))/INDEX(Historical!$F$7:$F$1455,MATCH(B445,Historical!$B$7:$B$1455,0)))^(1/3)-1)*100)</f>
        <v>5.9542250500296268</v>
      </c>
      <c r="U445" s="824">
        <f>IF(INDEX(Historical!$I$7:$I$1455,MATCH(B445,Historical!$B$7:$B$1455,0))=0,"n/a",((INDEX(Historical!$C$7:$C$1455,MATCH(B445,Historical!$B$7:$B$1455,0))/INDEX(Historical!$I$7:$I$1455,MATCH(B445,Historical!$B$7:$B$1455,0)))^(1/5)-1)*100)</f>
        <v>8.5434036928045956</v>
      </c>
      <c r="V445" s="824">
        <f>IF(INDEX(Historical!$O$7:$O$1455,MATCH(B445,Historical!$B$7:$B$1455,0))=0,"n/a",((INDEX(Historical!$C$7:$C$1455,MATCH(B445,Historical!$B$7:$B$1455,0))/INDEX(Historical!$O$7:$O$1455,MATCH(B445,Historical!$B$7:$B$1455,0)))^(1/10)-1)*100)</f>
        <v>15.390875357897006</v>
      </c>
      <c r="W445" s="825">
        <f>IF(OR(U445&lt;=0,U445="n/a",V445&lt;=0,V445="n/a"),"n/a",U445/V445)</f>
        <v>0.55509537268918263</v>
      </c>
      <c r="X445" s="826">
        <f>IF(OR(AJ445&lt;=0,AJ445="n/a",U445&lt;=0,U445="n/a"),"n/a",U445/AJ445)</f>
        <v>0.45443636663854231</v>
      </c>
      <c r="Y445" s="780"/>
      <c r="Z445" s="766">
        <f>IF(OR(AC445&lt;0.01,AC445="n/a"),"n/a",M445/AC445*100)</f>
        <v>35.377358490566039</v>
      </c>
      <c r="AA445" s="1042">
        <f>IF(OR(AC445&lt;0.01,AC445="n/a"),"n/a",I445/AC445)</f>
        <v>11.622641509433961</v>
      </c>
      <c r="AB445" s="1043">
        <v>6</v>
      </c>
      <c r="AC445" s="1021">
        <v>8.48</v>
      </c>
      <c r="AD445" s="1021">
        <v>1.17</v>
      </c>
      <c r="AE445" s="1021">
        <v>3.64</v>
      </c>
      <c r="AF445" s="1021">
        <v>9.76</v>
      </c>
      <c r="AG445" s="1023">
        <v>63.4</v>
      </c>
      <c r="AH445" s="1021">
        <v>28.9</v>
      </c>
      <c r="AI445" s="1021">
        <v>2.11</v>
      </c>
      <c r="AJ445" s="1021">
        <v>18.8</v>
      </c>
      <c r="AK445" s="1021">
        <v>9.94</v>
      </c>
      <c r="AL445" s="1034">
        <v>15160</v>
      </c>
      <c r="AM445" s="1028">
        <v>0.3</v>
      </c>
      <c r="AN445" s="1023">
        <v>0</v>
      </c>
      <c r="AO445" s="868">
        <f>IF(U445="n/a","n/a",IF(AA445&lt;0,"n/a",IF(AA445="n/a","n/a",J445+U445-AA445)))</f>
        <v>-3.5406647798197355E-2</v>
      </c>
      <c r="AP445" s="869">
        <f>IF(U445="n/a","n/a",J445+U445)</f>
        <v>11.587234861635764</v>
      </c>
      <c r="AQ445" s="1044">
        <f>IF(OR(AC445&lt;0.01,AF445="n/a"),"n/a",(I445/SQRT(22.5*AC445*(I445/AF445))-1)*100)</f>
        <v>124.53604623467523</v>
      </c>
      <c r="AR445" s="766">
        <f>INDEX(Historical!$C$7:$C$1455,MATCH(B445,Historical!$B$7:$B$1455,0))*IF(AH445="n/a",1.03,IF(AH445&lt;0,1.01,IF(AH445&gt;10,1.1,(1+AH445/100))))</f>
        <v>2.4859999999999998</v>
      </c>
      <c r="AS445" s="1042">
        <f>IF($AI445="n/a",1.03*AR445,IF($AI445&lt;0,1.01*AR445,IF($AI445&gt;10,1.1*AR445,(1+$AI445/100)*AR445)))</f>
        <v>2.5384545999999997</v>
      </c>
      <c r="AT445" s="1042">
        <f>IF($AK445="n/a",1.03*AS445,IF($AK445&lt;0,1.01*AS445,IF($AK445&gt;10,1.1*AS445,(1+$AK445/100)*AS445)))</f>
        <v>2.7907769872399997</v>
      </c>
      <c r="AU445" s="1042">
        <f>IF($AK445="n/a",1.03*AT445,IF($AK445&lt;0,1.01*AT445,IF($AK445&gt;10,1.1*AT445,(1+$AK445/100)*AT445)))</f>
        <v>3.0681802197716554</v>
      </c>
      <c r="AV445" s="1042">
        <f>IF($AK445="n/a",1.03*AU445,IF($AK445&lt;0,1.01*AU445,IF($AK445&gt;10,1.1*AU445,(1+$AK445/100)*AU445)))</f>
        <v>3.3731573336169576</v>
      </c>
      <c r="AW445" s="766">
        <f>SUM(AR445:AV445)</f>
        <v>14.256569140628612</v>
      </c>
      <c r="AX445" s="877">
        <f>AW445/I445*100</f>
        <v>14.464863170280653</v>
      </c>
      <c r="AY445" s="1212">
        <v>1.53</v>
      </c>
      <c r="AZ445" s="1028">
        <v>16.509999999999998</v>
      </c>
      <c r="BA445" s="1028">
        <v>-20.49</v>
      </c>
      <c r="BB445" s="1028">
        <v>3.32</v>
      </c>
      <c r="BC445" s="1028">
        <v>-7.53</v>
      </c>
      <c r="BE445" s="721">
        <v>2010</v>
      </c>
      <c r="BF445" s="1057">
        <f>IF(BE445&gt;2008,0,IF(BE445&gt;2001,1,IF(BE445&gt;1990,2,IF(BE445&gt;1980,3,IF(BE445&gt;1973,4,IF(BE445&gt;1970,5,IF(BE445&gt;1960,6,IF(BE445&gt;1958,7,IF(BE445&gt;1953,8,9)))))))))</f>
        <v>0</v>
      </c>
    </row>
    <row r="446" spans="1:58" ht="11.25" customHeight="1" x14ac:dyDescent="0.2">
      <c r="A446" s="1019" t="s">
        <v>1397</v>
      </c>
      <c r="B446" s="1031" t="s">
        <v>1398</v>
      </c>
      <c r="C446" s="1181" t="s">
        <v>248</v>
      </c>
      <c r="D446" s="1181" t="s">
        <v>4443</v>
      </c>
      <c r="E446" s="857">
        <v>8</v>
      </c>
      <c r="F446" s="1245">
        <v>451</v>
      </c>
      <c r="G446" s="1051" t="s">
        <v>107</v>
      </c>
      <c r="H446" s="1051" t="s">
        <v>107</v>
      </c>
      <c r="I446" s="1030">
        <v>67.17</v>
      </c>
      <c r="J446" s="766">
        <f>(M446/I446)*100</f>
        <v>3.632574065803186</v>
      </c>
      <c r="K446" s="1033">
        <v>0.61</v>
      </c>
      <c r="L446" s="1043">
        <v>4</v>
      </c>
      <c r="M446" s="756">
        <f>K446*L446</f>
        <v>2.44</v>
      </c>
      <c r="N446" s="1026" t="s">
        <v>291</v>
      </c>
      <c r="O446" s="860">
        <v>0.55000000000000004</v>
      </c>
      <c r="P446" s="1016">
        <v>43172</v>
      </c>
      <c r="Q446" s="1016">
        <v>43187</v>
      </c>
      <c r="R446" s="756">
        <f>(K446-O446)/O446*100</f>
        <v>10.909090909090898</v>
      </c>
      <c r="S446" s="824">
        <f>IF(INDEX(Historical!$D$7:$D$1455,MATCH(B446,Historical!$B$7:$B$1455,0))=0,"n/a",(INDEX(Historical!$C$7:$C$1455,MATCH(B446,Historical!$B$7:$B$1455,0))/INDEX(Historical!$D$7:$D$1455,MATCH(B446,Historical!$B$7:$B$1455,0))-1)*100)</f>
        <v>10.000000000000009</v>
      </c>
      <c r="T446" s="824">
        <f>IF(INDEX(Historical!$F$7:$F$1455,MATCH(B446,Historical!$B$7:$B$1455,0))=0,"n/a",((INDEX(Historical!$C$7:$C$1455,MATCH(B446,Historical!$B$7:$B$1455,0))/INDEX(Historical!$F$7:$F$1455,MATCH(B446,Historical!$B$7:$B$1455,0)))^(1/3)-1)*100)</f>
        <v>12.141413906685283</v>
      </c>
      <c r="U446" s="824">
        <f>IF(INDEX(Historical!$I$7:$I$1455,MATCH(B446,Historical!$B$7:$B$1455,0))=0,"n/a",((INDEX(Historical!$C$7:$C$1455,MATCH(B446,Historical!$B$7:$B$1455,0))/INDEX(Historical!$I$7:$I$1455,MATCH(B446,Historical!$B$7:$B$1455,0)))^(1/5)-1)*100)</f>
        <v>11.440369201675926</v>
      </c>
      <c r="V446" s="824" t="str">
        <f>IF(INDEX(Historical!$O$7:$O$1455,MATCH(B446,Historical!$B$7:$B$1455,0))=0,"n/a",((INDEX(Historical!$C$7:$C$1455,MATCH(B446,Historical!$B$7:$B$1455,0))/INDEX(Historical!$O$7:$O$1455,MATCH(B446,Historical!$B$7:$B$1455,0)))^(1/10)-1)*100)</f>
        <v>n/a</v>
      </c>
      <c r="W446" s="825" t="str">
        <f>IF(OR(U446&lt;=0,U446="n/a",V446&lt;=0,V446="n/a"),"n/a",U446/V446)</f>
        <v>n/a</v>
      </c>
      <c r="X446" s="826">
        <f>IF(OR(AJ446&lt;=0,AJ446="n/a",U446&lt;=0,U446="n/a"),"n/a",U446/AJ446)</f>
        <v>16.34338457382275</v>
      </c>
      <c r="Y446" s="1031"/>
      <c r="Z446" s="766">
        <f>IF(OR(AC446&lt;0.01,AC446="n/a"),"n/a",M446/AC446*100)</f>
        <v>47.286821705426348</v>
      </c>
      <c r="AA446" s="1042">
        <f>IF(OR(AC446&lt;0.01,AC446="n/a"),"n/a",I446/AC446)</f>
        <v>13.017441860465116</v>
      </c>
      <c r="AB446" s="1043">
        <v>1</v>
      </c>
      <c r="AC446" s="1021">
        <v>5.16</v>
      </c>
      <c r="AD446" s="1021">
        <v>1.24</v>
      </c>
      <c r="AE446" s="1021">
        <v>0.57999999999999996</v>
      </c>
      <c r="AF446" s="1021">
        <v>2.02</v>
      </c>
      <c r="AG446" s="1021">
        <v>16.3</v>
      </c>
      <c r="AH446" s="1021">
        <v>38.5</v>
      </c>
      <c r="AI446" s="1021">
        <v>4.68</v>
      </c>
      <c r="AJ446" s="1021">
        <v>0.70000000000000007</v>
      </c>
      <c r="AK446" s="1021">
        <v>10.52</v>
      </c>
      <c r="AL446" s="1034">
        <v>11630</v>
      </c>
      <c r="AM446" s="1028">
        <v>0.70000000000000007</v>
      </c>
      <c r="AN446" s="1021">
        <v>0.72</v>
      </c>
      <c r="AO446" s="868">
        <f>IF(U446="n/a","n/a",IF(AA446&lt;0,"n/a",IF(AA446="n/a","n/a",J446+U446-AA446)))</f>
        <v>2.0555014070139954</v>
      </c>
      <c r="AP446" s="869">
        <f>IF(U446="n/a","n/a",J446+U446)</f>
        <v>15.072943267479111</v>
      </c>
      <c r="AQ446" s="1044">
        <f>IF(OR(AC446&lt;0.01,AF446="n/a"),"n/a",(I446/SQRT(22.5*AC446*(I446/AF446))-1)*100)</f>
        <v>8.1053653887714905</v>
      </c>
      <c r="AR446" s="766">
        <f>INDEX(Historical!$C$7:$C$1455,MATCH(B446,Historical!$B$7:$B$1455,0))*IF(AH446="n/a",1.03,IF(AH446&lt;0,1.01,IF(AH446&gt;10,1.1,(1+AH446/100))))</f>
        <v>2.4200000000000004</v>
      </c>
      <c r="AS446" s="1042">
        <f>IF($AI446="n/a",1.03*AR446,IF($AI446&lt;0,1.01*AR446,IF($AI446&gt;10,1.1*AR446,(1+$AI446/100)*AR446)))</f>
        <v>2.5332560000000002</v>
      </c>
      <c r="AT446" s="1042">
        <f>IF($AK446="n/a",1.03*AS446,IF($AK446&lt;0,1.01*AS446,IF($AK446&gt;10,1.1*AS446,(1+$AK446/100)*AS446)))</f>
        <v>2.7865816000000003</v>
      </c>
      <c r="AU446" s="1042">
        <f>IF($AK446="n/a",1.03*AT446,IF($AK446&lt;0,1.01*AT446,IF($AK446&gt;10,1.1*AT446,(1+$AK446/100)*AT446)))</f>
        <v>3.0652397600000008</v>
      </c>
      <c r="AV446" s="1042">
        <f>IF($AK446="n/a",1.03*AU446,IF($AK446&lt;0,1.01*AU446,IF($AK446&gt;10,1.1*AU446,(1+$AK446/100)*AU446)))</f>
        <v>3.371763736000001</v>
      </c>
      <c r="AW446" s="766">
        <f>SUM(AR446:AV446)</f>
        <v>14.176841096000004</v>
      </c>
      <c r="AX446" s="877">
        <f>AW446/I446*100</f>
        <v>21.105912008337061</v>
      </c>
      <c r="AY446" s="1212">
        <v>1.2</v>
      </c>
      <c r="AZ446" s="1028">
        <v>43.28</v>
      </c>
      <c r="BA446" s="1028">
        <v>-19.34</v>
      </c>
      <c r="BB446" s="1028">
        <v>-8.75</v>
      </c>
      <c r="BC446" s="1028">
        <v>-4.82</v>
      </c>
      <c r="BE446" s="721">
        <v>2011</v>
      </c>
      <c r="BF446" s="1057">
        <f>IF(BE446&gt;2008,0,IF(BE446&gt;2001,1,IF(BE446&gt;1990,2,IF(BE446&gt;1980,3,IF(BE446&gt;1973,4,IF(BE446&gt;1970,5,IF(BE446&gt;1960,6,IF(BE446&gt;1958,7,IF(BE446&gt;1953,8,9)))))))))</f>
        <v>0</v>
      </c>
    </row>
    <row r="447" spans="1:58" ht="11.25" customHeight="1" x14ac:dyDescent="0.2">
      <c r="A447" s="1027" t="s">
        <v>1399</v>
      </c>
      <c r="B447" s="661" t="s">
        <v>1400</v>
      </c>
      <c r="C447" s="1181" t="s">
        <v>129</v>
      </c>
      <c r="D447" s="1181" t="s">
        <v>4422</v>
      </c>
      <c r="E447" s="857">
        <v>5</v>
      </c>
      <c r="F447" s="1245">
        <v>762</v>
      </c>
      <c r="G447" s="966" t="s">
        <v>116</v>
      </c>
      <c r="H447" s="966" t="s">
        <v>116</v>
      </c>
      <c r="I447" s="1030">
        <v>51.12</v>
      </c>
      <c r="J447" s="766">
        <f>(M447/I447)*100</f>
        <v>4.8904538341158066</v>
      </c>
      <c r="K447" s="1033">
        <v>0.625</v>
      </c>
      <c r="L447" s="690">
        <v>4</v>
      </c>
      <c r="M447" s="756">
        <f>K447*L447</f>
        <v>2.5</v>
      </c>
      <c r="N447" s="654" t="s">
        <v>150</v>
      </c>
      <c r="O447" s="860">
        <v>0.6</v>
      </c>
      <c r="P447" s="1022">
        <v>42963</v>
      </c>
      <c r="Q447" s="1022">
        <v>42993</v>
      </c>
      <c r="R447" s="756">
        <f>(K447-O447)/O447*100</f>
        <v>4.1666666666666705</v>
      </c>
      <c r="S447" s="824">
        <f>IF(INDEX(Historical!$D$7:$D$1455,MATCH(B447,Historical!$B$7:$B$1455,0))=0,"n/a",(INDEX(Historical!$C$7:$C$1455,MATCH(B447,Historical!$B$7:$B$1455,0))/INDEX(Historical!$D$7:$D$1455,MATCH(B447,Historical!$B$7:$B$1455,0))-1)*100)</f>
        <v>5.3763440860215006</v>
      </c>
      <c r="T447" s="824">
        <f>IF(INDEX(Historical!$F$7:$F$1455,MATCH(B447,Historical!$B$7:$B$1455,0))=0,"n/a",((INDEX(Historical!$C$7:$C$1455,MATCH(B447,Historical!$B$7:$B$1455,0))/INDEX(Historical!$F$7:$F$1455,MATCH(B447,Historical!$B$7:$B$1455,0)))^(1/3)-1)*100)</f>
        <v>4.858196378469648</v>
      </c>
      <c r="U447" s="824">
        <f>IF(INDEX(Historical!$I$7:$I$1455,MATCH(B447,Historical!$B$7:$B$1455,0))=0,"n/a",((INDEX(Historical!$C$7:$C$1455,MATCH(B447,Historical!$B$7:$B$1455,0))/INDEX(Historical!$I$7:$I$1455,MATCH(B447,Historical!$B$7:$B$1455,0)))^(1/5)-1)*100)</f>
        <v>16.12924940988534</v>
      </c>
      <c r="V447" s="824" t="str">
        <f>IF(INDEX(Historical!$O$7:$O$1455,MATCH(B447,Historical!$B$7:$B$1455,0))=0,"n/a",((INDEX(Historical!$C$7:$C$1455,MATCH(B447,Historical!$B$7:$B$1455,0))/INDEX(Historical!$O$7:$O$1455,MATCH(B447,Historical!$B$7:$B$1455,0)))^(1/10)-1)*100)</f>
        <v>n/a</v>
      </c>
      <c r="W447" s="825" t="str">
        <f>IF(OR(U447&lt;=0,U447="n/a",V447&lt;=0,V447="n/a"),"n/a",U447/V447)</f>
        <v>n/a</v>
      </c>
      <c r="X447" s="826">
        <f>IF(OR(AJ447&lt;=0,AJ447="n/a",U447&lt;=0,U447="n/a"),"n/a",U447/AJ447)</f>
        <v>0.5056191037581611</v>
      </c>
      <c r="Y447" s="780"/>
      <c r="Z447" s="766">
        <f>IF(OR(AC447&lt;0.01,AC447="n/a"),"n/a",M447/AC447*100)</f>
        <v>88.652482269503551</v>
      </c>
      <c r="AA447" s="689">
        <f>IF(OR(AC447&lt;0.01,AC447="n/a"),"n/a",I447/AC447)</f>
        <v>18.127659574468087</v>
      </c>
      <c r="AB447" s="690">
        <v>12</v>
      </c>
      <c r="AC447" s="649">
        <v>2.82</v>
      </c>
      <c r="AD447" s="649">
        <v>2.7</v>
      </c>
      <c r="AE447" s="649">
        <v>2.38</v>
      </c>
      <c r="AF447" s="649">
        <v>0.95</v>
      </c>
      <c r="AG447" s="649">
        <v>15.8</v>
      </c>
      <c r="AH447" s="1021">
        <v>15.7</v>
      </c>
      <c r="AI447" s="1021">
        <v>3.83</v>
      </c>
      <c r="AJ447" s="649">
        <v>31.900000000000002</v>
      </c>
      <c r="AK447" s="649">
        <v>6.72</v>
      </c>
      <c r="AL447" s="664">
        <v>62480</v>
      </c>
      <c r="AM447" s="659">
        <v>0.13999999999999999</v>
      </c>
      <c r="AN447" s="649">
        <v>0.5</v>
      </c>
      <c r="AO447" s="868">
        <f>IF(U447="n/a","n/a",IF(AA447&lt;0,"n/a",IF(AA447="n/a","n/a",J447+U447-AA447)))</f>
        <v>2.8920436695330594</v>
      </c>
      <c r="AP447" s="869">
        <f>IF(U447="n/a","n/a",J447+U447)</f>
        <v>21.019703244001146</v>
      </c>
      <c r="AQ447" s="691">
        <f>IF(OR(AC447&lt;0.01,AF447="n/a"),"n/a",(I447/SQRT(22.5*AC447*(I447/AF447))-1)*100)</f>
        <v>-12.51342554871715</v>
      </c>
      <c r="AR447" s="766">
        <f>INDEX(Historical!$C$7:$C$1455,MATCH(B447,Historical!$B$7:$B$1455,0))*IF(AH447="n/a",1.03,IF(AH447&lt;0,1.01,IF(AH447&gt;10,1.1,(1+AH447/100))))</f>
        <v>2.6950000000000003</v>
      </c>
      <c r="AS447" s="689">
        <f>IF($AI447="n/a",1.03*AR447,IF($AI447&lt;0,1.01*AR447,IF($AI447&gt;10,1.1*AR447,(1+$AI447/100)*AR447)))</f>
        <v>2.7982185000000004</v>
      </c>
      <c r="AT447" s="689">
        <f>IF($AK447="n/a",1.03*AS447,IF($AK447&lt;0,1.01*AS447,IF($AK447&gt;10,1.1*AS447,(1+$AK447/100)*AS447)))</f>
        <v>2.9862587832000003</v>
      </c>
      <c r="AU447" s="689">
        <f>IF($AK447="n/a",1.03*AT447,IF($AK447&lt;0,1.01*AT447,IF($AK447&gt;10,1.1*AT447,(1+$AK447/100)*AT447)))</f>
        <v>3.1869353734310399</v>
      </c>
      <c r="AV447" s="689">
        <f>IF($AK447="n/a",1.03*AU447,IF($AK447&lt;0,1.01*AU447,IF($AK447&gt;10,1.1*AU447,(1+$AK447/100)*AU447)))</f>
        <v>3.4010974305256054</v>
      </c>
      <c r="AW447" s="766">
        <f>SUM(AR447:AV447)</f>
        <v>15.067510087156649</v>
      </c>
      <c r="AX447" s="877">
        <f>AW447/I447*100</f>
        <v>29.474784990525528</v>
      </c>
      <c r="AY447" s="1212">
        <v>0.61</v>
      </c>
      <c r="AZ447" s="1028">
        <v>1.41</v>
      </c>
      <c r="BA447" s="1028">
        <v>-38.019999999999996</v>
      </c>
      <c r="BB447" s="1028">
        <v>-6.04</v>
      </c>
      <c r="BC447" s="1028">
        <v>-13.87</v>
      </c>
      <c r="BE447" s="721">
        <v>2014</v>
      </c>
      <c r="BF447" s="1057">
        <f>IF(BE447&gt;2008,0,IF(BE447&gt;2001,1,IF(BE447&gt;1990,2,IF(BE447&gt;1980,3,IF(BE447&gt;1973,4,IF(BE447&gt;1970,5,IF(BE447&gt;1960,6,IF(BE447&gt;1958,7,IF(BE447&gt;1953,8,9)))))))))</f>
        <v>0</v>
      </c>
    </row>
    <row r="448" spans="1:58" ht="11.25" customHeight="1" x14ac:dyDescent="0.2">
      <c r="A448" s="1027" t="s">
        <v>659</v>
      </c>
      <c r="B448" s="1031" t="s">
        <v>660</v>
      </c>
      <c r="C448" s="1181" t="s">
        <v>129</v>
      </c>
      <c r="D448" s="1181" t="s">
        <v>4431</v>
      </c>
      <c r="E448" s="857">
        <v>13</v>
      </c>
      <c r="F448" s="1245">
        <v>289</v>
      </c>
      <c r="G448" s="1187" t="s">
        <v>107</v>
      </c>
      <c r="H448" s="1187" t="s">
        <v>107</v>
      </c>
      <c r="I448" s="1030">
        <v>29.66</v>
      </c>
      <c r="J448" s="766">
        <f>(M448/I448)*100</f>
        <v>1.8880647336480108</v>
      </c>
      <c r="K448" s="1033">
        <v>0.14000000000000001</v>
      </c>
      <c r="L448" s="1043">
        <v>4</v>
      </c>
      <c r="M448" s="756">
        <f>K448*L448</f>
        <v>0.56000000000000005</v>
      </c>
      <c r="N448" s="1026" t="s">
        <v>120</v>
      </c>
      <c r="O448" s="860">
        <v>0.125</v>
      </c>
      <c r="P448" s="1016">
        <v>43326</v>
      </c>
      <c r="Q448" s="1016">
        <v>43344</v>
      </c>
      <c r="R448" s="756">
        <f>(K448-O448)/O448*100</f>
        <v>12.000000000000011</v>
      </c>
      <c r="S448" s="824">
        <f>IF(INDEX(Historical!$D$7:$D$1455,MATCH(B448,Historical!$B$7:$B$1455,0))=0,"n/a",(INDEX(Historical!$C$7:$C$1455,MATCH(B448,Historical!$B$7:$B$1455,0))/INDEX(Historical!$D$7:$D$1455,MATCH(B448,Historical!$B$7:$B$1455,0))-1)*100)</f>
        <v>8.8888888888888786</v>
      </c>
      <c r="T448" s="824">
        <f>IF(INDEX(Historical!$F$7:$F$1455,MATCH(B448,Historical!$B$7:$B$1455,0))=0,"n/a",((INDEX(Historical!$C$7:$C$1455,MATCH(B448,Historical!$B$7:$B$1455,0))/INDEX(Historical!$F$7:$F$1455,MATCH(B448,Historical!$B$7:$B$1455,0)))^(1/3)-1)*100)</f>
        <v>12.955067905975316</v>
      </c>
      <c r="U448" s="824">
        <f>IF(INDEX(Historical!$I$7:$I$1455,MATCH(B448,Historical!$B$7:$B$1455,0))=0,"n/a",((INDEX(Historical!$C$7:$C$1455,MATCH(B448,Historical!$B$7:$B$1455,0))/INDEX(Historical!$I$7:$I$1455,MATCH(B448,Historical!$B$7:$B$1455,0)))^(1/5)-1)*100)</f>
        <v>14.636831885679747</v>
      </c>
      <c r="V448" s="824">
        <f>IF(INDEX(Historical!$O$7:$O$1455,MATCH(B448,Historical!$B$7:$B$1455,0))=0,"n/a",((INDEX(Historical!$C$7:$C$1455,MATCH(B448,Historical!$B$7:$B$1455,0))/INDEX(Historical!$O$7:$O$1455,MATCH(B448,Historical!$B$7:$B$1455,0)))^(1/10)-1)*100)</f>
        <v>12.949108595621638</v>
      </c>
      <c r="W448" s="825">
        <f>IF(OR(U448&lt;=0,U448="n/a",V448&lt;=0,V448="n/a"),"n/a",U448/V448)</f>
        <v>1.1303350943113384</v>
      </c>
      <c r="X448" s="826" t="str">
        <f>IF(OR(AJ448&lt;=0,AJ448="n/a",U448&lt;=0,U448="n/a"),"n/a",U448/AJ448)</f>
        <v>n/a</v>
      </c>
      <c r="Y448" s="780"/>
      <c r="Z448" s="766">
        <f>IF(OR(AC448&lt;0.01,AC448="n/a"),"n/a",M448/AC448*100)</f>
        <v>16.716417910447763</v>
      </c>
      <c r="AA448" s="1042">
        <f>IF(OR(AC448&lt;0.01,AC448="n/a"),"n/a",I448/AC448)</f>
        <v>8.8537313432835827</v>
      </c>
      <c r="AB448" s="1043">
        <v>1</v>
      </c>
      <c r="AC448" s="1021">
        <v>3.35</v>
      </c>
      <c r="AD448" s="1021">
        <v>1.63</v>
      </c>
      <c r="AE448" s="1021">
        <v>0.19</v>
      </c>
      <c r="AF448" s="1021">
        <v>3.21</v>
      </c>
      <c r="AG448" s="1021">
        <v>54.500000000000007</v>
      </c>
      <c r="AH448" s="1021">
        <v>-47.599999999999994</v>
      </c>
      <c r="AI448" s="1021">
        <v>6.5600000000000005</v>
      </c>
      <c r="AJ448" s="1021">
        <v>-5</v>
      </c>
      <c r="AK448" s="1021">
        <v>5.43</v>
      </c>
      <c r="AL448" s="1034">
        <v>23520</v>
      </c>
      <c r="AM448" s="1028">
        <v>0.70000000000000007</v>
      </c>
      <c r="AN448" s="1021">
        <v>1.97</v>
      </c>
      <c r="AO448" s="868">
        <f>IF(U448="n/a","n/a",IF(AA448&lt;0,"n/a",IF(AA448="n/a","n/a",J448+U448-AA448)))</f>
        <v>7.6711652760441762</v>
      </c>
      <c r="AP448" s="869">
        <f>IF(U448="n/a","n/a",J448+U448)</f>
        <v>16.524896619327759</v>
      </c>
      <c r="AQ448" s="1044">
        <f>IF(OR(AC448&lt;0.01,AF448="n/a"),"n/a",(I448/SQRT(22.5*AC448*(I448/AF448))-1)*100)</f>
        <v>12.389160434112046</v>
      </c>
      <c r="AR448" s="766">
        <f>INDEX(Historical!$C$7:$C$1455,MATCH(B448,Historical!$B$7:$B$1455,0))*IF(AH448="n/a",1.03,IF(AH448&lt;0,1.01,IF(AH448&gt;10,1.1,(1+AH448/100))))</f>
        <v>0.49490000000000001</v>
      </c>
      <c r="AS448" s="1042">
        <f>IF($AI448="n/a",1.03*AR448,IF($AI448&lt;0,1.01*AR448,IF($AI448&gt;10,1.1*AR448,(1+$AI448/100)*AR448)))</f>
        <v>0.52736544000000007</v>
      </c>
      <c r="AT448" s="1042">
        <f>IF($AK448="n/a",1.03*AS448,IF($AK448&lt;0,1.01*AS448,IF($AK448&gt;10,1.1*AS448,(1+$AK448/100)*AS448)))</f>
        <v>0.55600138339200011</v>
      </c>
      <c r="AU448" s="1042">
        <f>IF($AK448="n/a",1.03*AT448,IF($AK448&lt;0,1.01*AT448,IF($AK448&gt;10,1.1*AT448,(1+$AK448/100)*AT448)))</f>
        <v>0.58619225851018575</v>
      </c>
      <c r="AV448" s="1042">
        <f>IF($AK448="n/a",1.03*AU448,IF($AK448&lt;0,1.01*AU448,IF($AK448&gt;10,1.1*AU448,(1+$AK448/100)*AU448)))</f>
        <v>0.61802249814728882</v>
      </c>
      <c r="AW448" s="766">
        <f>SUM(AR448:AV448)</f>
        <v>2.7824815800494749</v>
      </c>
      <c r="AX448" s="877">
        <f>AW448/I448*100</f>
        <v>9.3812595416367994</v>
      </c>
      <c r="AY448" s="1212">
        <v>0.78</v>
      </c>
      <c r="AZ448" s="1028">
        <v>29.799999999999997</v>
      </c>
      <c r="BA448" s="1028">
        <v>-9.41</v>
      </c>
      <c r="BB448" s="1028">
        <v>1.43</v>
      </c>
      <c r="BC448" s="1028">
        <v>7.7700000000000005</v>
      </c>
      <c r="BE448" s="721">
        <v>2006</v>
      </c>
      <c r="BF448" s="1057">
        <f>IF(BE448&gt;2008,0,IF(BE448&gt;2001,1,IF(BE448&gt;1990,2,IF(BE448&gt;1980,3,IF(BE448&gt;1973,4,IF(BE448&gt;1970,5,IF(BE448&gt;1960,6,IF(BE448&gt;1958,7,IF(BE448&gt;1953,8,9)))))))))</f>
        <v>1</v>
      </c>
    </row>
    <row r="449" spans="1:58" ht="11.25" customHeight="1" x14ac:dyDescent="0.2">
      <c r="A449" s="1027" t="s">
        <v>661</v>
      </c>
      <c r="B449" s="1031" t="s">
        <v>662</v>
      </c>
      <c r="C449" s="1181" t="s">
        <v>113</v>
      </c>
      <c r="D449" s="1181" t="s">
        <v>4440</v>
      </c>
      <c r="E449" s="857">
        <v>15</v>
      </c>
      <c r="F449" s="1245">
        <v>230</v>
      </c>
      <c r="G449" s="1103" t="s">
        <v>107</v>
      </c>
      <c r="H449" s="1103" t="s">
        <v>107</v>
      </c>
      <c r="I449" s="1030">
        <v>183.29</v>
      </c>
      <c r="J449" s="766">
        <f>(M449/I449)*100</f>
        <v>1.7458672049757218</v>
      </c>
      <c r="K449" s="1033">
        <v>0.8</v>
      </c>
      <c r="L449" s="1043">
        <v>4</v>
      </c>
      <c r="M449" s="756">
        <f>K449*L449</f>
        <v>3.2</v>
      </c>
      <c r="N449" s="1026" t="s">
        <v>150</v>
      </c>
      <c r="O449" s="860">
        <v>0.75</v>
      </c>
      <c r="P449" s="1016">
        <v>43159</v>
      </c>
      <c r="Q449" s="1016">
        <v>43174</v>
      </c>
      <c r="R449" s="756">
        <f>(K449-O449)/O449*100</f>
        <v>6.6666666666666723</v>
      </c>
      <c r="S449" s="824">
        <f>IF(INDEX(Historical!$D$7:$D$1455,MATCH(B449,Historical!$B$7:$B$1455,0))=0,"n/a",(INDEX(Historical!$C$7:$C$1455,MATCH(B449,Historical!$B$7:$B$1455,0))/INDEX(Historical!$D$7:$D$1455,MATCH(B449,Historical!$B$7:$B$1455,0))-1)*100)</f>
        <v>7.1428571428571397</v>
      </c>
      <c r="T449" s="824">
        <f>IF(INDEX(Historical!$F$7:$F$1455,MATCH(B449,Historical!$B$7:$B$1455,0))=0,"n/a",((INDEX(Historical!$C$7:$C$1455,MATCH(B449,Historical!$B$7:$B$1455,0))/INDEX(Historical!$F$7:$F$1455,MATCH(B449,Historical!$B$7:$B$1455,0)))^(1/3)-1)*100)</f>
        <v>7.7217345015941907</v>
      </c>
      <c r="U449" s="824">
        <f>IF(INDEX(Historical!$I$7:$I$1455,MATCH(B449,Historical!$B$7:$B$1455,0))=0,"n/a",((INDEX(Historical!$C$7:$C$1455,MATCH(B449,Historical!$B$7:$B$1455,0))/INDEX(Historical!$I$7:$I$1455,MATCH(B449,Historical!$B$7:$B$1455,0)))^(1/5)-1)*100)</f>
        <v>8.8840268496929617</v>
      </c>
      <c r="V449" s="824">
        <f>IF(INDEX(Historical!$O$7:$O$1455,MATCH(B449,Historical!$B$7:$B$1455,0))=0,"n/a",((INDEX(Historical!$C$7:$C$1455,MATCH(B449,Historical!$B$7:$B$1455,0))/INDEX(Historical!$O$7:$O$1455,MATCH(B449,Historical!$B$7:$B$1455,0)))^(1/10)-1)*100)</f>
        <v>12.066537883876771</v>
      </c>
      <c r="W449" s="825">
        <f>IF(OR(U449&lt;=0,U449="n/a",V449&lt;=0,V449="n/a"),"n/a",U449/V449)</f>
        <v>0.73625317677606106</v>
      </c>
      <c r="X449" s="826">
        <f>IF(OR(AJ449&lt;=0,AJ449="n/a",U449&lt;=0,U449="n/a"),"n/a",U449/AJ449)</f>
        <v>8.0763880451754204</v>
      </c>
      <c r="Y449" s="1031"/>
      <c r="Z449" s="766">
        <f>IF(OR(AC449&lt;0.01,AC449="n/a"),"n/a",M449/AC449*100)</f>
        <v>29.739776951672862</v>
      </c>
      <c r="AA449" s="1042">
        <f>IF(OR(AC449&lt;0.01,AC449="n/a"),"n/a",I449/AC449)</f>
        <v>17.03438661710037</v>
      </c>
      <c r="AB449" s="1043">
        <v>12</v>
      </c>
      <c r="AC449" s="1021">
        <v>10.76</v>
      </c>
      <c r="AD449" s="1021">
        <v>1.08</v>
      </c>
      <c r="AE449" s="1021">
        <v>1.6</v>
      </c>
      <c r="AF449" s="1021">
        <v>2.5499999999999998</v>
      </c>
      <c r="AG449" s="1021">
        <v>20</v>
      </c>
      <c r="AH449" s="1021">
        <v>7.8</v>
      </c>
      <c r="AI449" s="1021">
        <v>11.86</v>
      </c>
      <c r="AJ449" s="1021">
        <v>1.0999999999999999</v>
      </c>
      <c r="AK449" s="1021">
        <v>15.8</v>
      </c>
      <c r="AL449" s="1034">
        <v>14390</v>
      </c>
      <c r="AM449" s="1028">
        <v>0.4</v>
      </c>
      <c r="AN449" s="1021">
        <v>0</v>
      </c>
      <c r="AO449" s="868">
        <f>IF(U449="n/a","n/a",IF(AA449&lt;0,"n/a",IF(AA449="n/a","n/a",J449+U449-AA449)))</f>
        <v>-6.4044925624316864</v>
      </c>
      <c r="AP449" s="869">
        <f>IF(U449="n/a","n/a",J449+U449)</f>
        <v>10.629894054668684</v>
      </c>
      <c r="AQ449" s="1044">
        <f>IF(OR(AC449&lt;0.01,AF449="n/a"),"n/a",(I449/SQRT(22.5*AC449*(I449/AF449))-1)*100)</f>
        <v>38.944730616339271</v>
      </c>
      <c r="AR449" s="766">
        <f>INDEX(Historical!$C$7:$C$1455,MATCH(B449,Historical!$B$7:$B$1455,0))*IF(AH449="n/a",1.03,IF(AH449&lt;0,1.01,IF(AH449&gt;10,1.1,(1+AH449/100))))</f>
        <v>3.234</v>
      </c>
      <c r="AS449" s="1042">
        <f>IF($AI449="n/a",1.03*AR449,IF($AI449&lt;0,1.01*AR449,IF($AI449&gt;10,1.1*AR449,(1+$AI449/100)*AR449)))</f>
        <v>3.5574000000000003</v>
      </c>
      <c r="AT449" s="1042">
        <f>IF($AK449="n/a",1.03*AS449,IF($AK449&lt;0,1.01*AS449,IF($AK449&gt;10,1.1*AS449,(1+$AK449/100)*AS449)))</f>
        <v>3.9131400000000007</v>
      </c>
      <c r="AU449" s="1042">
        <f>IF($AK449="n/a",1.03*AT449,IF($AK449&lt;0,1.01*AT449,IF($AK449&gt;10,1.1*AT449,(1+$AK449/100)*AT449)))</f>
        <v>4.3044540000000016</v>
      </c>
      <c r="AV449" s="1042">
        <f>IF($AK449="n/a",1.03*AU449,IF($AK449&lt;0,1.01*AU449,IF($AK449&gt;10,1.1*AU449,(1+$AK449/100)*AU449)))</f>
        <v>4.7348994000000024</v>
      </c>
      <c r="AW449" s="766">
        <f>SUM(AR449:AV449)</f>
        <v>19.743893400000005</v>
      </c>
      <c r="AX449" s="877">
        <f>AW449/I449*100</f>
        <v>10.771942495498939</v>
      </c>
      <c r="AY449" s="1212">
        <v>1.27</v>
      </c>
      <c r="AZ449" s="1028">
        <v>2.8000000000000003</v>
      </c>
      <c r="BA449" s="1028">
        <v>-18.07</v>
      </c>
      <c r="BB449" s="1028">
        <v>-8.6900000000000013</v>
      </c>
      <c r="BC449" s="1028">
        <v>-9.8699999999999992</v>
      </c>
      <c r="BE449" s="721">
        <v>2004</v>
      </c>
      <c r="BF449" s="1057">
        <f>IF(BE449&gt;2008,0,IF(BE449&gt;2001,1,IF(BE449&gt;1990,2,IF(BE449&gt;1980,3,IF(BE449&gt;1973,4,IF(BE449&gt;1970,5,IF(BE449&gt;1960,6,IF(BE449&gt;1958,7,IF(BE449&gt;1953,8,9)))))))))</f>
        <v>1</v>
      </c>
    </row>
    <row r="450" spans="1:58" ht="11.25" customHeight="1" x14ac:dyDescent="0.2">
      <c r="A450" s="1019" t="s">
        <v>1403</v>
      </c>
      <c r="B450" s="1031" t="s">
        <v>1404</v>
      </c>
      <c r="C450" s="1181" t="s">
        <v>109</v>
      </c>
      <c r="D450" s="1181" t="s">
        <v>4434</v>
      </c>
      <c r="E450" s="857">
        <v>8</v>
      </c>
      <c r="F450" s="1245">
        <v>481</v>
      </c>
      <c r="G450" s="1187" t="s">
        <v>38</v>
      </c>
      <c r="H450" s="1187" t="s">
        <v>38</v>
      </c>
      <c r="I450" s="1030">
        <v>16.53</v>
      </c>
      <c r="J450" s="766">
        <f>(M450/I450)*100</f>
        <v>2.7828191167574108</v>
      </c>
      <c r="K450" s="1033">
        <v>0.115</v>
      </c>
      <c r="L450" s="1043">
        <v>4</v>
      </c>
      <c r="M450" s="756">
        <f>K450*L450</f>
        <v>0.46</v>
      </c>
      <c r="N450" s="1026" t="s">
        <v>108</v>
      </c>
      <c r="O450" s="860">
        <v>0.1</v>
      </c>
      <c r="P450" s="1016">
        <v>43224</v>
      </c>
      <c r="Q450" s="1016">
        <v>43235</v>
      </c>
      <c r="R450" s="756">
        <f>(K450-O450)/O450*100</f>
        <v>15</v>
      </c>
      <c r="S450" s="824">
        <f>IF(INDEX(Historical!$D$7:$D$1455,MATCH(B450,Historical!$B$7:$B$1455,0))=0,"n/a",(INDEX(Historical!$C$7:$C$1455,MATCH(B450,Historical!$B$7:$B$1455,0))/INDEX(Historical!$D$7:$D$1455,MATCH(B450,Historical!$B$7:$B$1455,0))-1)*100)</f>
        <v>6.7567567567567544</v>
      </c>
      <c r="T450" s="824">
        <f>IF(INDEX(Historical!$F$7:$F$1455,MATCH(B450,Historical!$B$7:$B$1455,0))=0,"n/a",((INDEX(Historical!$C$7:$C$1455,MATCH(B450,Historical!$B$7:$B$1455,0))/INDEX(Historical!$F$7:$F$1455,MATCH(B450,Historical!$B$7:$B$1455,0)))^(1/3)-1)*100)</f>
        <v>10.487296208833197</v>
      </c>
      <c r="U450" s="824">
        <f>IF(INDEX(Historical!$I$7:$I$1455,MATCH(B450,Historical!$B$7:$B$1455,0))=0,"n/a",((INDEX(Historical!$C$7:$C$1455,MATCH(B450,Historical!$B$7:$B$1455,0))/INDEX(Historical!$I$7:$I$1455,MATCH(B450,Historical!$B$7:$B$1455,0)))^(1/5)-1)*100)</f>
        <v>10.909614981138693</v>
      </c>
      <c r="V450" s="824">
        <f>IF(INDEX(Historical!$O$7:$O$1455,MATCH(B450,Historical!$B$7:$B$1455,0))=0,"n/a",((INDEX(Historical!$C$7:$C$1455,MATCH(B450,Historical!$B$7:$B$1455,0))/INDEX(Historical!$O$7:$O$1455,MATCH(B450,Historical!$B$7:$B$1455,0)))^(1/10)-1)*100)</f>
        <v>1.8426193583808814</v>
      </c>
      <c r="W450" s="825">
        <f>IF(OR(U450&lt;=0,U450="n/a",V450&lt;=0,V450="n/a"),"n/a",U450/V450)</f>
        <v>5.9207100650049744</v>
      </c>
      <c r="X450" s="826">
        <f>IF(OR(AJ450&lt;=0,AJ450="n/a",U450&lt;=0,U450="n/a"),"n/a",U450/AJ450)</f>
        <v>1.2257994360829991</v>
      </c>
      <c r="Y450" s="777"/>
      <c r="Z450" s="766">
        <f>IF(OR(AC450&lt;0.01,AC450="n/a"),"n/a",M450/AC450*100)</f>
        <v>35.9375</v>
      </c>
      <c r="AA450" s="1042">
        <f>IF(OR(AC450&lt;0.01,AC450="n/a"),"n/a",I450/AC450)</f>
        <v>12.9140625</v>
      </c>
      <c r="AB450" s="1043">
        <v>12</v>
      </c>
      <c r="AC450" s="1021">
        <v>1.28</v>
      </c>
      <c r="AD450" s="1021">
        <v>1.44</v>
      </c>
      <c r="AE450" s="1021">
        <v>3.81</v>
      </c>
      <c r="AF450" s="1021">
        <v>1.3</v>
      </c>
      <c r="AG450" s="1021">
        <v>10.199999999999999</v>
      </c>
      <c r="AH450" s="1021">
        <v>15.9</v>
      </c>
      <c r="AI450" s="1021">
        <v>4.01</v>
      </c>
      <c r="AJ450" s="1021">
        <v>8.9</v>
      </c>
      <c r="AK450" s="1021">
        <v>9</v>
      </c>
      <c r="AL450" s="1034">
        <v>785.34</v>
      </c>
      <c r="AM450" s="1028">
        <v>1.2</v>
      </c>
      <c r="AN450" s="1021">
        <v>0.44</v>
      </c>
      <c r="AO450" s="868">
        <f>IF(U450="n/a","n/a",IF(AA450&lt;0,"n/a",IF(AA450="n/a","n/a",J450+U450-AA450)))</f>
        <v>0.77837159789610411</v>
      </c>
      <c r="AP450" s="869">
        <f>IF(U450="n/a","n/a",J450+U450)</f>
        <v>13.692434097896104</v>
      </c>
      <c r="AQ450" s="1044">
        <f>IF(OR(AC450&lt;0.01,AF450="n/a"),"n/a",(I450/SQRT(22.5*AC450*(I450/AF450))-1)*100)</f>
        <v>-13.620266651642565</v>
      </c>
      <c r="AR450" s="766">
        <f>INDEX(Historical!$C$7:$C$1455,MATCH(B450,Historical!$B$7:$B$1455,0))*IF(AH450="n/a",1.03,IF(AH450&lt;0,1.01,IF(AH450&gt;10,1.1,(1+AH450/100))))</f>
        <v>0.43450000000000005</v>
      </c>
      <c r="AS450" s="1042">
        <f>IF($AI450="n/a",1.03*AR450,IF($AI450&lt;0,1.01*AR450,IF($AI450&gt;10,1.1*AR450,(1+$AI450/100)*AR450)))</f>
        <v>0.45192345000000006</v>
      </c>
      <c r="AT450" s="1042">
        <f>IF($AK450="n/a",1.03*AS450,IF($AK450&lt;0,1.01*AS450,IF($AK450&gt;10,1.1*AS450,(1+$AK450/100)*AS450)))</f>
        <v>0.49259656050000011</v>
      </c>
      <c r="AU450" s="1042">
        <f>IF($AK450="n/a",1.03*AT450,IF($AK450&lt;0,1.01*AT450,IF($AK450&gt;10,1.1*AT450,(1+$AK450/100)*AT450)))</f>
        <v>0.53693025094500013</v>
      </c>
      <c r="AV450" s="1042">
        <f>IF($AK450="n/a",1.03*AU450,IF($AK450&lt;0,1.01*AU450,IF($AK450&gt;10,1.1*AU450,(1+$AK450/100)*AU450)))</f>
        <v>0.58525397353005015</v>
      </c>
      <c r="AW450" s="766">
        <f>SUM(AR450:AV450)</f>
        <v>2.5012042349750505</v>
      </c>
      <c r="AX450" s="877">
        <f>AW450/I450*100</f>
        <v>15.131302086963402</v>
      </c>
      <c r="AY450" s="1212">
        <v>0.82</v>
      </c>
      <c r="AZ450" s="1028">
        <v>6.13</v>
      </c>
      <c r="BA450" s="1028">
        <v>-24.52</v>
      </c>
      <c r="BB450" s="1028">
        <v>-2.4899999999999998</v>
      </c>
      <c r="BC450" s="1028">
        <v>-13.8</v>
      </c>
      <c r="BE450" s="721">
        <v>2011</v>
      </c>
      <c r="BF450" s="1057">
        <f>IF(BE450&gt;2008,0,IF(BE450&gt;2001,1,IF(BE450&gt;1990,2,IF(BE450&gt;1980,3,IF(BE450&gt;1973,4,IF(BE450&gt;1970,5,IF(BE450&gt;1960,6,IF(BE450&gt;1958,7,IF(BE450&gt;1953,8,9)))))))))</f>
        <v>0</v>
      </c>
    </row>
    <row r="451" spans="1:58" s="905" customFormat="1" ht="11.25" customHeight="1" x14ac:dyDescent="0.2">
      <c r="A451" s="884" t="s">
        <v>1405</v>
      </c>
      <c r="B451" s="914" t="s">
        <v>1406</v>
      </c>
      <c r="C451" s="1181" t="s">
        <v>109</v>
      </c>
      <c r="D451" s="1181" t="s">
        <v>4434</v>
      </c>
      <c r="E451" s="885">
        <v>7</v>
      </c>
      <c r="F451" s="1245">
        <v>595</v>
      </c>
      <c r="G451" s="1244" t="s">
        <v>38</v>
      </c>
      <c r="H451" s="1244" t="s">
        <v>38</v>
      </c>
      <c r="I451" s="886">
        <v>46.3</v>
      </c>
      <c r="J451" s="887">
        <f>(M451/I451)*100</f>
        <v>2.2462203023758103</v>
      </c>
      <c r="K451" s="888">
        <v>0.26</v>
      </c>
      <c r="L451" s="889">
        <v>4</v>
      </c>
      <c r="M451" s="890">
        <f>K451*L451</f>
        <v>1.04</v>
      </c>
      <c r="N451" s="891" t="s">
        <v>571</v>
      </c>
      <c r="O451" s="892">
        <v>0.22</v>
      </c>
      <c r="P451" s="893">
        <v>43214</v>
      </c>
      <c r="Q451" s="893">
        <v>43227</v>
      </c>
      <c r="R451" s="890">
        <f>(K451-O451)/O451*100</f>
        <v>18.181818181818183</v>
      </c>
      <c r="S451" s="824">
        <f>IF(INDEX(Historical!$D$7:$D$1455,MATCH(B451,Historical!$B$7:$B$1455,0))=0,"n/a",(INDEX(Historical!$C$7:$C$1455,MATCH(B451,Historical!$B$7:$B$1455,0))/INDEX(Historical!$D$7:$D$1455,MATCH(B451,Historical!$B$7:$B$1455,0))-1)*100)</f>
        <v>16.972423407145243</v>
      </c>
      <c r="T451" s="824">
        <f>IF(INDEX(Historical!$F$7:$F$1455,MATCH(B451,Historical!$B$7:$B$1455,0))=0,"n/a",((INDEX(Historical!$C$7:$C$1455,MATCH(B451,Historical!$B$7:$B$1455,0))/INDEX(Historical!$F$7:$F$1455,MATCH(B451,Historical!$B$7:$B$1455,0)))^(1/3)-1)*100)</f>
        <v>15.850730732487461</v>
      </c>
      <c r="U451" s="824">
        <f>IF(INDEX(Historical!$I$7:$I$1455,MATCH(B451,Historical!$B$7:$B$1455,0))=0,"n/a",((INDEX(Historical!$C$7:$C$1455,MATCH(B451,Historical!$B$7:$B$1455,0))/INDEX(Historical!$I$7:$I$1455,MATCH(B451,Historical!$B$7:$B$1455,0)))^(1/5)-1)*100)</f>
        <v>13.903667516293483</v>
      </c>
      <c r="V451" s="824">
        <f>IF(INDEX(Historical!$O$7:$O$1455,MATCH(B451,Historical!$B$7:$B$1455,0))=0,"n/a",((INDEX(Historical!$C$7:$C$1455,MATCH(B451,Historical!$B$7:$B$1455,0))/INDEX(Historical!$O$7:$O$1455,MATCH(B451,Historical!$B$7:$B$1455,0)))^(1/10)-1)*100)</f>
        <v>8.8707884816292761</v>
      </c>
      <c r="W451" s="894">
        <f>IF(OR(U451&lt;=0,U451="n/a",V451&lt;=0,V451="n/a"),"n/a",U451/V451)</f>
        <v>1.5673541923682335</v>
      </c>
      <c r="X451" s="895">
        <f>IF(OR(AJ451&lt;=0,AJ451="n/a",U451&lt;=0,U451="n/a"),"n/a",U451/AJ451)</f>
        <v>1.2873766218790261</v>
      </c>
      <c r="Y451" s="906"/>
      <c r="Z451" s="887">
        <f>IF(OR(AC451&lt;0.01,AC451="n/a"),"n/a",M451/AC451*100)</f>
        <v>35.986159169550177</v>
      </c>
      <c r="AA451" s="897">
        <f>IF(OR(AC451&lt;0.01,AC451="n/a"),"n/a",I451/AC451)</f>
        <v>16.020761245674738</v>
      </c>
      <c r="AB451" s="889">
        <v>12</v>
      </c>
      <c r="AC451" s="898">
        <v>2.89</v>
      </c>
      <c r="AD451" s="898">
        <v>1.6</v>
      </c>
      <c r="AE451" s="898">
        <v>6.15</v>
      </c>
      <c r="AF451" s="898">
        <v>2.35</v>
      </c>
      <c r="AG451" s="898">
        <v>14.7</v>
      </c>
      <c r="AH451" s="898">
        <v>17.100000000000001</v>
      </c>
      <c r="AI451" s="898">
        <v>6.1899999999999995</v>
      </c>
      <c r="AJ451" s="898">
        <v>10.8</v>
      </c>
      <c r="AK451" s="898">
        <v>10</v>
      </c>
      <c r="AL451" s="899">
        <v>1160</v>
      </c>
      <c r="AM451" s="900">
        <v>2.2999999999999998</v>
      </c>
      <c r="AN451" s="898">
        <v>0.06</v>
      </c>
      <c r="AO451" s="901">
        <f>IF(U451="n/a","n/a",IF(AA451&lt;0,"n/a",IF(AA451="n/a","n/a",J451+U451-AA451)))</f>
        <v>0.12912657299455432</v>
      </c>
      <c r="AP451" s="902">
        <f>IF(U451="n/a","n/a",J451+U451)</f>
        <v>16.149887818669292</v>
      </c>
      <c r="AQ451" s="903">
        <f>IF(OR(AC451&lt;0.01,AF451="n/a"),"n/a",(I451/SQRT(22.5*AC451*(I451/AF451))-1)*100)</f>
        <v>29.355305568870406</v>
      </c>
      <c r="AR451" s="766">
        <f>INDEX(Historical!$C$7:$C$1455,MATCH(B451,Historical!$B$7:$B$1455,0))*IF(AH451="n/a",1.03,IF(AH451&lt;0,1.01,IF(AH451&gt;10,1.1,(1+AH451/100))))</f>
        <v>0.93500000000000016</v>
      </c>
      <c r="AS451" s="897">
        <f>IF($AI451="n/a",1.03*AR451,IF($AI451&lt;0,1.01*AR451,IF($AI451&gt;10,1.1*AR451,(1+$AI451/100)*AR451)))</f>
        <v>0.99287650000000027</v>
      </c>
      <c r="AT451" s="897">
        <f>IF($AK451="n/a",1.03*AS451,IF($AK451&lt;0,1.01*AS451,IF($AK451&gt;10,1.1*AS451,(1+$AK451/100)*AS451)))</f>
        <v>1.0921641500000003</v>
      </c>
      <c r="AU451" s="897">
        <f>IF($AK451="n/a",1.03*AT451,IF($AK451&lt;0,1.01*AT451,IF($AK451&gt;10,1.1*AT451,(1+$AK451/100)*AT451)))</f>
        <v>1.2013805650000005</v>
      </c>
      <c r="AV451" s="897">
        <f>IF($AK451="n/a",1.03*AU451,IF($AK451&lt;0,1.01*AU451,IF($AK451&gt;10,1.1*AU451,(1+$AK451/100)*AU451)))</f>
        <v>1.3215186215000005</v>
      </c>
      <c r="AW451" s="887">
        <f>SUM(AR451:AV451)</f>
        <v>5.5429398365000022</v>
      </c>
      <c r="AX451" s="904">
        <f>AW451/I451*100</f>
        <v>11.971792303455729</v>
      </c>
      <c r="AY451" s="1213">
        <v>0.7</v>
      </c>
      <c r="AZ451" s="900">
        <v>17.48</v>
      </c>
      <c r="BA451" s="900">
        <v>-11.690000000000001</v>
      </c>
      <c r="BB451" s="900">
        <v>3.18</v>
      </c>
      <c r="BC451" s="900">
        <v>-2.7199999999999998</v>
      </c>
      <c r="BD451" s="1079"/>
      <c r="BE451" s="721">
        <v>2012</v>
      </c>
      <c r="BF451" s="1057">
        <f>IF(BE451&gt;2008,0,IF(BE451&gt;2001,1,IF(BE451&gt;1990,2,IF(BE451&gt;1980,3,IF(BE451&gt;1973,4,IF(BE451&gt;1970,5,IF(BE451&gt;1960,6,IF(BE451&gt;1958,7,IF(BE451&gt;1953,8,9)))))))))</f>
        <v>0</v>
      </c>
    </row>
    <row r="452" spans="1:58" ht="11.25" customHeight="1" x14ac:dyDescent="0.2">
      <c r="A452" s="1027" t="s">
        <v>1407</v>
      </c>
      <c r="B452" s="1031" t="s">
        <v>1408</v>
      </c>
      <c r="C452" s="1181" t="s">
        <v>4283</v>
      </c>
      <c r="D452" s="1181" t="s">
        <v>4421</v>
      </c>
      <c r="E452" s="857">
        <v>5</v>
      </c>
      <c r="F452" s="1245">
        <v>819</v>
      </c>
      <c r="G452" s="1245" t="s">
        <v>107</v>
      </c>
      <c r="H452" s="1245" t="s">
        <v>107</v>
      </c>
      <c r="I452" s="1030">
        <v>156.96</v>
      </c>
      <c r="J452" s="766">
        <f>(M452/I452)*100</f>
        <v>2.8032619775739045</v>
      </c>
      <c r="K452" s="1033">
        <v>1.1000000000000001</v>
      </c>
      <c r="L452" s="1043">
        <v>4</v>
      </c>
      <c r="M452" s="756">
        <f>K452*L452</f>
        <v>4.4000000000000004</v>
      </c>
      <c r="N452" s="1026" t="s">
        <v>128</v>
      </c>
      <c r="O452" s="860">
        <v>0.5</v>
      </c>
      <c r="P452" s="1016">
        <v>43256</v>
      </c>
      <c r="Q452" s="1016">
        <v>43278</v>
      </c>
      <c r="R452" s="756">
        <f>(K452-O452)/O452*100</f>
        <v>120.00000000000001</v>
      </c>
      <c r="S452" s="824">
        <f>IF(INDEX(Historical!$D$7:$D$1455,MATCH(B452,Historical!$B$7:$B$1455,0))=0,"n/a",(INDEX(Historical!$C$7:$C$1455,MATCH(B452,Historical!$B$7:$B$1455,0))/INDEX(Historical!$D$7:$D$1455,MATCH(B452,Historical!$B$7:$B$1455,0))-1)*100)</f>
        <v>50</v>
      </c>
      <c r="T452" s="824">
        <f>IF(INDEX(Historical!$F$7:$F$1455,MATCH(B452,Historical!$B$7:$B$1455,0))=0,"n/a",((INDEX(Historical!$C$7:$C$1455,MATCH(B452,Historical!$B$7:$B$1455,0))/INDEX(Historical!$F$7:$F$1455,MATCH(B452,Historical!$B$7:$B$1455,0)))^(1/3)-1)*100)</f>
        <v>70.997594667669688</v>
      </c>
      <c r="U452" s="824" t="str">
        <f>IF(INDEX(Historical!$I$7:$I$1455,MATCH(B452,Historical!$B$7:$B$1455,0))=0,"n/a",((INDEX(Historical!$C$7:$C$1455,MATCH(B452,Historical!$B$7:$B$1455,0))/INDEX(Historical!$I$7:$I$1455,MATCH(B452,Historical!$B$7:$B$1455,0)))^(1/5)-1)*100)</f>
        <v>n/a</v>
      </c>
      <c r="V452" s="824" t="str">
        <f>IF(INDEX(Historical!$O$7:$O$1455,MATCH(B452,Historical!$B$7:$B$1455,0))=0,"n/a",((INDEX(Historical!$C$7:$C$1455,MATCH(B452,Historical!$B$7:$B$1455,0))/INDEX(Historical!$O$7:$O$1455,MATCH(B452,Historical!$B$7:$B$1455,0)))^(1/10)-1)*100)</f>
        <v>n/a</v>
      </c>
      <c r="W452" s="825" t="str">
        <f>IF(OR(U452&lt;=0,U452="n/a",V452&lt;=0,V452="n/a"),"n/a",U452/V452)</f>
        <v>n/a</v>
      </c>
      <c r="X452" s="826" t="str">
        <f>IF(OR(AJ452&lt;=0,AJ452="n/a",U452&lt;=0,U452="n/a"),"n/a",U452/AJ452)</f>
        <v>n/a</v>
      </c>
      <c r="Y452" s="777"/>
      <c r="Z452" s="766">
        <f>IF(OR(AC452&lt;0.01,AC452="n/a"),"n/a",M452/AC452*100)</f>
        <v>25.776215582893968</v>
      </c>
      <c r="AA452" s="1042">
        <f>IF(OR(AC452&lt;0.01,AC452="n/a"),"n/a",I452/AC452)</f>
        <v>9.1950790861159941</v>
      </c>
      <c r="AB452" s="1043">
        <v>6</v>
      </c>
      <c r="AC452" s="1021">
        <v>17.07</v>
      </c>
      <c r="AD452" s="1021">
        <v>0.83</v>
      </c>
      <c r="AE452" s="1021">
        <v>2.2400000000000002</v>
      </c>
      <c r="AF452" s="1021">
        <v>4.59</v>
      </c>
      <c r="AG452" s="1021">
        <v>37.5</v>
      </c>
      <c r="AH452" s="1021">
        <v>78.2</v>
      </c>
      <c r="AI452" s="1021">
        <v>14.680000000000001</v>
      </c>
      <c r="AJ452" s="1021">
        <v>90.5</v>
      </c>
      <c r="AK452" s="1021">
        <v>11.07</v>
      </c>
      <c r="AL452" s="1034">
        <v>24460</v>
      </c>
      <c r="AM452" s="1028">
        <v>0.1</v>
      </c>
      <c r="AN452" s="1021">
        <v>0.45</v>
      </c>
      <c r="AO452" s="868" t="str">
        <f>IF(U452="n/a","n/a",IF(AA452&lt;0,"n/a",IF(AA452="n/a","n/a",J452+U452-AA452)))</f>
        <v>n/a</v>
      </c>
      <c r="AP452" s="869" t="str">
        <f>IF(U452="n/a","n/a",J452+U452)</f>
        <v>n/a</v>
      </c>
      <c r="AQ452" s="1044">
        <f>IF(OR(AC452&lt;0.01,AF452="n/a"),"n/a",(I452/SQRT(22.5*AC452*(I452/AF452))-1)*100)</f>
        <v>36.959706978646189</v>
      </c>
      <c r="AR452" s="766">
        <f>INDEX(Historical!$C$7:$C$1455,MATCH(B452,Historical!$B$7:$B$1455,0))*IF(AH452="n/a",1.03,IF(AH452&lt;0,1.01,IF(AH452&gt;10,1.1,(1+AH452/100))))</f>
        <v>1.9800000000000002</v>
      </c>
      <c r="AS452" s="1042">
        <f>IF($AI452="n/a",1.03*AR452,IF($AI452&lt;0,1.01*AR452,IF($AI452&gt;10,1.1*AR452,(1+$AI452/100)*AR452)))</f>
        <v>2.1780000000000004</v>
      </c>
      <c r="AT452" s="1042">
        <f>IF($AK452="n/a",1.03*AS452,IF($AK452&lt;0,1.01*AS452,IF($AK452&gt;10,1.1*AS452,(1+$AK452/100)*AS452)))</f>
        <v>2.3958000000000008</v>
      </c>
      <c r="AU452" s="1042">
        <f>IF($AK452="n/a",1.03*AT452,IF($AK452&lt;0,1.01*AT452,IF($AK452&gt;10,1.1*AT452,(1+$AK452/100)*AT452)))</f>
        <v>2.6353800000000009</v>
      </c>
      <c r="AV452" s="1042">
        <f>IF($AK452="n/a",1.03*AU452,IF($AK452&lt;0,1.01*AU452,IF($AK452&gt;10,1.1*AU452,(1+$AK452/100)*AU452)))</f>
        <v>2.8989180000000014</v>
      </c>
      <c r="AW452" s="766">
        <f>SUM(AR452:AV452)</f>
        <v>12.088098000000004</v>
      </c>
      <c r="AX452" s="877">
        <f>AW452/I452*100</f>
        <v>7.7013876146789002</v>
      </c>
      <c r="AY452" s="1212">
        <v>1.33</v>
      </c>
      <c r="AZ452" s="1028">
        <v>17.64</v>
      </c>
      <c r="BA452" s="1028">
        <v>-33.17</v>
      </c>
      <c r="BB452" s="1028">
        <v>6.9500000000000011</v>
      </c>
      <c r="BC452" s="1028">
        <v>-11.66</v>
      </c>
      <c r="BE452" s="721">
        <v>2014</v>
      </c>
      <c r="BF452" s="1057">
        <f>IF(BE452&gt;2008,0,IF(BE452&gt;2001,1,IF(BE452&gt;1990,2,IF(BE452&gt;1980,3,IF(BE452&gt;1973,4,IF(BE452&gt;1970,5,IF(BE452&gt;1960,6,IF(BE452&gt;1958,7,IF(BE452&gt;1953,8,9)))))))))</f>
        <v>0</v>
      </c>
    </row>
    <row r="453" spans="1:58" ht="11.25" customHeight="1" x14ac:dyDescent="0.2">
      <c r="A453" s="1027" t="s">
        <v>3898</v>
      </c>
      <c r="B453" s="1031" t="s">
        <v>3899</v>
      </c>
      <c r="C453" s="1181" t="s">
        <v>4414</v>
      </c>
      <c r="D453" s="1181" t="s">
        <v>4415</v>
      </c>
      <c r="E453" s="857">
        <v>5</v>
      </c>
      <c r="F453" s="1245">
        <v>863</v>
      </c>
      <c r="G453" s="1245" t="s">
        <v>107</v>
      </c>
      <c r="H453" s="1245" t="s">
        <v>107</v>
      </c>
      <c r="I453" s="1030">
        <v>75.84</v>
      </c>
      <c r="J453" s="766">
        <f>(M453/I453)*100</f>
        <v>4.852320675105485</v>
      </c>
      <c r="K453" s="1033">
        <v>0.92</v>
      </c>
      <c r="L453" s="1043">
        <v>4</v>
      </c>
      <c r="M453" s="756">
        <f>K453*L453</f>
        <v>3.68</v>
      </c>
      <c r="N453" s="1026" t="s">
        <v>153</v>
      </c>
      <c r="O453" s="860">
        <v>0.91</v>
      </c>
      <c r="P453" s="1016">
        <v>43448</v>
      </c>
      <c r="Q453" s="1016">
        <v>43462</v>
      </c>
      <c r="R453" s="756">
        <f>(K453-O453)/O453*100</f>
        <v>1.0989010989010999</v>
      </c>
      <c r="S453" s="824">
        <f>IF(INDEX(Historical!$D$7:$D$1455,MATCH(B453,Historical!$B$7:$B$1455,0))=0,"n/a",(INDEX(Historical!$C$7:$C$1455,MATCH(B453,Historical!$B$7:$B$1455,0))/INDEX(Historical!$D$7:$D$1455,MATCH(B453,Historical!$B$7:$B$1455,0))-1)*100)</f>
        <v>9.9337748344370702</v>
      </c>
      <c r="T453" s="824">
        <f>IF(INDEX(Historical!$F$7:$F$1455,MATCH(B453,Historical!$B$7:$B$1455,0))=0,"n/a",((INDEX(Historical!$C$7:$C$1455,MATCH(B453,Historical!$B$7:$B$1455,0))/INDEX(Historical!$F$7:$F$1455,MATCH(B453,Historical!$B$7:$B$1455,0)))^(1/3)-1)*100)</f>
        <v>9.917293201900268</v>
      </c>
      <c r="U453" s="824" t="str">
        <f>IF(INDEX(Historical!$I$7:$I$1455,MATCH(B453,Historical!$B$7:$B$1455,0))=0,"n/a",((INDEX(Historical!$C$7:$C$1455,MATCH(B453,Historical!$B$7:$B$1455,0))/INDEX(Historical!$I$7:$I$1455,MATCH(B453,Historical!$B$7:$B$1455,0)))^(1/5)-1)*100)</f>
        <v>n/a</v>
      </c>
      <c r="V453" s="824">
        <f>IF(INDEX(Historical!$O$7:$O$1455,MATCH(B453,Historical!$B$7:$B$1455,0))=0,"n/a",((INDEX(Historical!$C$7:$C$1455,MATCH(B453,Historical!$B$7:$B$1455,0))/INDEX(Historical!$O$7:$O$1455,MATCH(B453,Historical!$B$7:$B$1455,0)))^(1/10)-1)*100)</f>
        <v>0.21332508073770295</v>
      </c>
      <c r="W453" s="825" t="str">
        <f>IF(OR(U453&lt;=0,U453="n/a",V453&lt;=0,V453="n/a"),"n/a",U453/V453)</f>
        <v>n/a</v>
      </c>
      <c r="X453" s="826" t="str">
        <f>IF(OR(AJ453&lt;=0,AJ453="n/a",U453&lt;=0,U453="n/a"),"n/a",U453/AJ453)</f>
        <v>n/a</v>
      </c>
      <c r="Y453" s="791"/>
      <c r="Z453" s="766">
        <f>IF(OR(AC453&lt;0.01,AC453="n/a"),"n/a",M453/AC453*100)</f>
        <v>124.32432432432432</v>
      </c>
      <c r="AA453" s="1042">
        <f>IF(OR(AC453&lt;0.01,AC453="n/a"),"n/a",I453/AC453)</f>
        <v>25.621621621621625</v>
      </c>
      <c r="AB453" s="1043">
        <v>12</v>
      </c>
      <c r="AC453" s="1021">
        <v>2.96</v>
      </c>
      <c r="AD453" s="1021">
        <v>8.5399999999999991</v>
      </c>
      <c r="AE453" s="1021">
        <v>4.7300000000000004</v>
      </c>
      <c r="AF453" s="1021">
        <v>6.84</v>
      </c>
      <c r="AG453" s="1021">
        <v>27.500000000000004</v>
      </c>
      <c r="AH453" s="1021">
        <v>4.3</v>
      </c>
      <c r="AI453" s="1021">
        <v>12.7</v>
      </c>
      <c r="AJ453" s="1021">
        <v>108.80000000000001</v>
      </c>
      <c r="AK453" s="1021">
        <v>3</v>
      </c>
      <c r="AL453" s="1034">
        <v>7560</v>
      </c>
      <c r="AM453" s="1028">
        <v>0.2</v>
      </c>
      <c r="AN453" s="1021">
        <v>2.3199999999999998</v>
      </c>
      <c r="AO453" s="868" t="str">
        <f>IF(U453="n/a","n/a",IF(AA453&lt;0,"n/a",IF(AA453="n/a","n/a",J453+U453-AA453)))</f>
        <v>n/a</v>
      </c>
      <c r="AP453" s="869" t="str">
        <f>IF(U453="n/a","n/a",J453+U453)</f>
        <v>n/a</v>
      </c>
      <c r="AQ453" s="1044">
        <f>IF(OR(AC453&lt;0.01,AF453="n/a"),"n/a",(I453/SQRT(22.5*AC453*(I453/AF453))-1)*100)</f>
        <v>179.0873156016406</v>
      </c>
      <c r="AR453" s="766">
        <f>INDEX(Historical!$C$7:$C$1455,MATCH(B453,Historical!$B$7:$B$1455,0))*IF(AH453="n/a",1.03,IF(AH453&lt;0,1.01,IF(AH453&gt;10,1.1,(1+AH453/100))))</f>
        <v>3.4627599999999994</v>
      </c>
      <c r="AS453" s="1042">
        <f>IF($AI453="n/a",1.03*AR453,IF($AI453&lt;0,1.01*AR453,IF($AI453&gt;10,1.1*AR453,(1+$AI453/100)*AR453)))</f>
        <v>3.8090359999999994</v>
      </c>
      <c r="AT453" s="1042">
        <f>IF($AK453="n/a",1.03*AS453,IF($AK453&lt;0,1.01*AS453,IF($AK453&gt;10,1.1*AS453,(1+$AK453/100)*AS453)))</f>
        <v>3.9233070799999994</v>
      </c>
      <c r="AU453" s="1042">
        <f>IF($AK453="n/a",1.03*AT453,IF($AK453&lt;0,1.01*AT453,IF($AK453&gt;10,1.1*AT453,(1+$AK453/100)*AT453)))</f>
        <v>4.0410062923999996</v>
      </c>
      <c r="AV453" s="1042">
        <f>IF($AK453="n/a",1.03*AU453,IF($AK453&lt;0,1.01*AU453,IF($AK453&gt;10,1.1*AU453,(1+$AK453/100)*AU453)))</f>
        <v>4.1622364811720001</v>
      </c>
      <c r="AW453" s="766">
        <f>SUM(AR453:AV453)</f>
        <v>19.398345853571996</v>
      </c>
      <c r="AX453" s="877">
        <f>AW453/I453*100</f>
        <v>25.57798767612341</v>
      </c>
      <c r="AY453" s="1212">
        <v>1.1200000000000001</v>
      </c>
      <c r="AZ453" s="1028">
        <v>23.599999999999998</v>
      </c>
      <c r="BA453" s="1028">
        <v>-6</v>
      </c>
      <c r="BB453" s="1028">
        <v>0.82000000000000006</v>
      </c>
      <c r="BC453" s="1028">
        <v>6.87</v>
      </c>
      <c r="BE453" s="721">
        <v>2014</v>
      </c>
      <c r="BF453" s="1057">
        <f>IF(BE453&gt;2008,0,IF(BE453&gt;2001,1,IF(BE453&gt;1990,2,IF(BE453&gt;1980,3,IF(BE453&gt;1973,4,IF(BE453&gt;1970,5,IF(BE453&gt;1960,6,IF(BE453&gt;1958,7,IF(BE453&gt;1953,8,9)))))))))</f>
        <v>0</v>
      </c>
    </row>
    <row r="454" spans="1:58" ht="11.25" customHeight="1" x14ac:dyDescent="0.2">
      <c r="A454" s="1019" t="s">
        <v>269</v>
      </c>
      <c r="B454" s="1031" t="s">
        <v>270</v>
      </c>
      <c r="C454" s="1181" t="s">
        <v>129</v>
      </c>
      <c r="D454" s="1181" t="s">
        <v>4422</v>
      </c>
      <c r="E454" s="857">
        <v>56</v>
      </c>
      <c r="F454" s="1245">
        <v>14</v>
      </c>
      <c r="G454" s="1118" t="s">
        <v>38</v>
      </c>
      <c r="H454" s="1118" t="s">
        <v>38</v>
      </c>
      <c r="I454" s="1021">
        <v>180.32</v>
      </c>
      <c r="J454" s="766">
        <f>(M454/I454)*100</f>
        <v>1.4418811002661935</v>
      </c>
      <c r="K454" s="1033">
        <v>0.65</v>
      </c>
      <c r="L454" s="1043">
        <v>4</v>
      </c>
      <c r="M454" s="756">
        <f>K454*L454</f>
        <v>2.6</v>
      </c>
      <c r="N454" s="1026" t="s">
        <v>153</v>
      </c>
      <c r="O454" s="860">
        <v>0.6</v>
      </c>
      <c r="P454" s="1016">
        <v>43440</v>
      </c>
      <c r="Q454" s="1016">
        <v>43462</v>
      </c>
      <c r="R454" s="756">
        <f>(K454-O454)/O454*100</f>
        <v>8.333333333333341</v>
      </c>
      <c r="S454" s="824">
        <f>IF(INDEX(Historical!$D$7:$D$1455,MATCH(B454,Historical!$B$7:$B$1455,0))=0,"n/a",(INDEX(Historical!$C$7:$C$1455,MATCH(B454,Historical!$B$7:$B$1455,0))/INDEX(Historical!$D$7:$D$1455,MATCH(B454,Historical!$B$7:$B$1455,0))-1)*100)</f>
        <v>9.7560975609756184</v>
      </c>
      <c r="T454" s="824">
        <f>IF(INDEX(Historical!$F$7:$F$1455,MATCH(B454,Historical!$B$7:$B$1455,0))=0,"n/a",((INDEX(Historical!$C$7:$C$1455,MATCH(B454,Historical!$B$7:$B$1455,0))/INDEX(Historical!$F$7:$F$1455,MATCH(B454,Historical!$B$7:$B$1455,0)))^(1/3)-1)*100)</f>
        <v>8.123684996088798</v>
      </c>
      <c r="U454" s="824">
        <f>IF(INDEX(Historical!$I$7:$I$1455,MATCH(B454,Historical!$B$7:$B$1455,0))=0,"n/a",((INDEX(Historical!$C$7:$C$1455,MATCH(B454,Historical!$B$7:$B$1455,0))/INDEX(Historical!$I$7:$I$1455,MATCH(B454,Historical!$B$7:$B$1455,0)))^(1/5)-1)*100)</f>
        <v>9.0350011429702661</v>
      </c>
      <c r="V454" s="824">
        <f>IF(INDEX(Historical!$O$7:$O$1455,MATCH(B454,Historical!$B$7:$B$1455,0))=0,"n/a",((INDEX(Historical!$C$7:$C$1455,MATCH(B454,Historical!$B$7:$B$1455,0))/INDEX(Historical!$O$7:$O$1455,MATCH(B454,Historical!$B$7:$B$1455,0)))^(1/10)-1)*100)</f>
        <v>7.5166197545187163</v>
      </c>
      <c r="W454" s="825">
        <f>IF(OR(U454&lt;=0,U454="n/a",V454&lt;=0,V454="n/a"),"n/a",U454/V454)</f>
        <v>1.2020032192713692</v>
      </c>
      <c r="X454" s="826">
        <f>IF(OR(AJ454&lt;=0,AJ454="n/a",U454&lt;=0,U454="n/a"),"n/a",U454/AJ454)</f>
        <v>2.3776318797290177</v>
      </c>
      <c r="Y454" s="781"/>
      <c r="Z454" s="766">
        <f>IF(OR(AC454&lt;0.01,AC454="n/a"),"n/a",M454/AC454*100)</f>
        <v>52.845528455284551</v>
      </c>
      <c r="AA454" s="1042">
        <f>IF(OR(AC454&lt;0.01,AC454="n/a"),"n/a",I454/AC454)</f>
        <v>36.650406504065039</v>
      </c>
      <c r="AB454" s="1043">
        <v>6</v>
      </c>
      <c r="AC454" s="1021">
        <v>4.92</v>
      </c>
      <c r="AD454" s="1021">
        <v>12.22</v>
      </c>
      <c r="AE454" s="1021">
        <v>3.96</v>
      </c>
      <c r="AF454" s="1021">
        <v>7.34</v>
      </c>
      <c r="AG454" s="1021" t="s">
        <v>138</v>
      </c>
      <c r="AH454" s="1021">
        <v>8.9</v>
      </c>
      <c r="AI454" s="1021">
        <v>6.8500000000000005</v>
      </c>
      <c r="AJ454" s="1021">
        <v>3.8</v>
      </c>
      <c r="AK454" s="1021">
        <v>3</v>
      </c>
      <c r="AL454" s="1034">
        <v>4910</v>
      </c>
      <c r="AM454" s="1028">
        <v>2.1</v>
      </c>
      <c r="AN454" s="1021">
        <v>0</v>
      </c>
      <c r="AO454" s="868">
        <f>IF(U454="n/a","n/a",IF(AA454&lt;0,"n/a",IF(AA454="n/a","n/a",J454+U454-AA454)))</f>
        <v>-26.173524260828579</v>
      </c>
      <c r="AP454" s="869">
        <f>IF(U454="n/a","n/a",J454+U454)</f>
        <v>10.47688224323646</v>
      </c>
      <c r="AQ454" s="1044">
        <f>IF(OR(AC454&lt;0.01,AF454="n/a"),"n/a",(I454/SQRT(22.5*AC454*(I454/AF454))-1)*100)</f>
        <v>245.77705324535177</v>
      </c>
      <c r="AR454" s="766">
        <f>INDEX(Historical!$C$7:$C$1455,MATCH(B454,Historical!$B$7:$B$1455,0))*IF(AH454="n/a",1.03,IF(AH454&lt;0,1.01,IF(AH454&gt;10,1.1,(1+AH454/100))))</f>
        <v>2.45025</v>
      </c>
      <c r="AS454" s="1042">
        <f>IF($AI454="n/a",1.03*AR454,IF($AI454&lt;0,1.01*AR454,IF($AI454&gt;10,1.1*AR454,(1+$AI454/100)*AR454)))</f>
        <v>2.618092125</v>
      </c>
      <c r="AT454" s="1042">
        <f>IF($AK454="n/a",1.03*AS454,IF($AK454&lt;0,1.01*AS454,IF($AK454&gt;10,1.1*AS454,(1+$AK454/100)*AS454)))</f>
        <v>2.6966348887500002</v>
      </c>
      <c r="AU454" s="1042">
        <f>IF($AK454="n/a",1.03*AT454,IF($AK454&lt;0,1.01*AT454,IF($AK454&gt;10,1.1*AT454,(1+$AK454/100)*AT454)))</f>
        <v>2.7775339354125004</v>
      </c>
      <c r="AV454" s="1042">
        <f>IF($AK454="n/a",1.03*AU454,IF($AK454&lt;0,1.01*AU454,IF($AK454&gt;10,1.1*AU454,(1+$AK454/100)*AU454)))</f>
        <v>2.8608599534748755</v>
      </c>
      <c r="AW454" s="766">
        <f>SUM(AR454:AV454)</f>
        <v>13.403370902637377</v>
      </c>
      <c r="AX454" s="877">
        <f>AW454/I454*100</f>
        <v>7.4331027632194857</v>
      </c>
      <c r="AY454" s="1212">
        <v>0.51</v>
      </c>
      <c r="AZ454" s="1028">
        <v>55.7</v>
      </c>
      <c r="BA454" s="1028">
        <v>-4.7600000000000007</v>
      </c>
      <c r="BB454" s="1028">
        <v>10.24</v>
      </c>
      <c r="BC454" s="1028">
        <v>27.22</v>
      </c>
      <c r="BE454" s="721">
        <v>1964</v>
      </c>
      <c r="BF454" s="1057">
        <f>IF(BE454&gt;2008,0,IF(BE454&gt;2001,1,IF(BE454&gt;1990,2,IF(BE454&gt;1980,3,IF(BE454&gt;1973,4,IF(BE454&gt;1970,5,IF(BE454&gt;1960,6,IF(BE454&gt;1958,7,IF(BE454&gt;1953,8,9)))))))))</f>
        <v>6</v>
      </c>
    </row>
    <row r="455" spans="1:58" ht="11.25" customHeight="1" x14ac:dyDescent="0.2">
      <c r="A455" s="1019" t="s">
        <v>663</v>
      </c>
      <c r="B455" s="1031" t="s">
        <v>664</v>
      </c>
      <c r="C455" s="1181" t="s">
        <v>109</v>
      </c>
      <c r="D455" s="1181" t="s">
        <v>4434</v>
      </c>
      <c r="E455" s="857">
        <v>17</v>
      </c>
      <c r="F455" s="1245">
        <v>181</v>
      </c>
      <c r="G455" s="1209" t="s">
        <v>107</v>
      </c>
      <c r="H455" s="1209" t="s">
        <v>107</v>
      </c>
      <c r="I455" s="1030">
        <v>23.75</v>
      </c>
      <c r="J455" s="766">
        <f>(M455/I455)*100</f>
        <v>3.3684210526315788</v>
      </c>
      <c r="K455" s="1033">
        <v>0.2</v>
      </c>
      <c r="L455" s="1043">
        <v>4</v>
      </c>
      <c r="M455" s="756">
        <f>K455*L455</f>
        <v>0.8</v>
      </c>
      <c r="N455" s="1026" t="s">
        <v>432</v>
      </c>
      <c r="O455" s="862">
        <v>0.19047619047619047</v>
      </c>
      <c r="P455" s="1016">
        <v>43151</v>
      </c>
      <c r="Q455" s="1016">
        <v>43166</v>
      </c>
      <c r="R455" s="756">
        <f>(K455-O455)/O455*100</f>
        <v>5.0000000000000115</v>
      </c>
      <c r="S455" s="824">
        <f>IF(INDEX(Historical!$D$7:$D$1455,MATCH(B455,Historical!$B$7:$B$1455,0))=0,"n/a",(INDEX(Historical!$C$7:$C$1455,MATCH(B455,Historical!$B$7:$B$1455,0))/INDEX(Historical!$D$7:$D$1455,MATCH(B455,Historical!$B$7:$B$1455,0))-1)*100)</f>
        <v>0</v>
      </c>
      <c r="T455" s="824">
        <f>IF(INDEX(Historical!$F$7:$F$1455,MATCH(B455,Historical!$B$7:$B$1455,0))=0,"n/a",((INDEX(Historical!$C$7:$C$1455,MATCH(B455,Historical!$B$7:$B$1455,0))/INDEX(Historical!$F$7:$F$1455,MATCH(B455,Historical!$B$7:$B$1455,0)))^(1/3)-1)*100)</f>
        <v>5.0876461174901966</v>
      </c>
      <c r="U455" s="824">
        <f>IF(INDEX(Historical!$I$7:$I$1455,MATCH(B455,Historical!$B$7:$B$1455,0))=0,"n/a",((INDEX(Historical!$C$7:$C$1455,MATCH(B455,Historical!$B$7:$B$1455,0))/INDEX(Historical!$I$7:$I$1455,MATCH(B455,Historical!$B$7:$B$1455,0)))^(1/5)-1)*100)</f>
        <v>5.0520425818177062</v>
      </c>
      <c r="V455" s="824">
        <f>IF(INDEX(Historical!$O$7:$O$1455,MATCH(B455,Historical!$B$7:$B$1455,0))=0,"n/a",((INDEX(Historical!$C$7:$C$1455,MATCH(B455,Historical!$B$7:$B$1455,0))/INDEX(Historical!$O$7:$O$1455,MATCH(B455,Historical!$B$7:$B$1455,0)))^(1/10)-1)*100)</f>
        <v>5.0262435899074198</v>
      </c>
      <c r="W455" s="825">
        <f>IF(OR(U455&lt;=0,U455="n/a",V455&lt;=0,V455="n/a"),"n/a",U455/V455)</f>
        <v>1.0051328574608063</v>
      </c>
      <c r="X455" s="826" t="str">
        <f>IF(OR(AJ455&lt;=0,AJ455="n/a",U455&lt;=0,U455="n/a"),"n/a",U455/AJ455)</f>
        <v>n/a</v>
      </c>
      <c r="Y455" s="786" t="s">
        <v>443</v>
      </c>
      <c r="Z455" s="766">
        <f>IF(OR(AC455&lt;0.01,AC455="n/a"),"n/a",M455/AC455*100)</f>
        <v>33.057851239669425</v>
      </c>
      <c r="AA455" s="1042">
        <f>IF(OR(AC455&lt;0.01,AC455="n/a"),"n/a",I455/AC455)</f>
        <v>9.8140495867768607</v>
      </c>
      <c r="AB455" s="1043">
        <v>12</v>
      </c>
      <c r="AC455" s="1021">
        <v>2.42</v>
      </c>
      <c r="AD455" s="1021" t="s">
        <v>138</v>
      </c>
      <c r="AE455" s="1021">
        <v>3.13</v>
      </c>
      <c r="AF455" s="1021">
        <v>1.1399999999999999</v>
      </c>
      <c r="AG455" s="1021">
        <v>12.1</v>
      </c>
      <c r="AH455" s="1021">
        <v>-55.900000000000006</v>
      </c>
      <c r="AI455" s="1021" t="s">
        <v>138</v>
      </c>
      <c r="AJ455" s="1021">
        <v>-10.5</v>
      </c>
      <c r="AK455" s="1021" t="s">
        <v>138</v>
      </c>
      <c r="AL455" s="1034">
        <v>99.99</v>
      </c>
      <c r="AM455" s="1028">
        <v>14.799999999999999</v>
      </c>
      <c r="AN455" s="1021">
        <v>0.41</v>
      </c>
      <c r="AO455" s="868">
        <f>IF(U455="n/a","n/a",IF(AA455&lt;0,"n/a",IF(AA455="n/a","n/a",J455+U455-AA455)))</f>
        <v>-1.3935859523275766</v>
      </c>
      <c r="AP455" s="869">
        <f>IF(U455="n/a","n/a",J455+U455)</f>
        <v>8.420463634449284</v>
      </c>
      <c r="AQ455" s="1044">
        <f>IF(OR(AC455&lt;0.01,AF455="n/a"),"n/a",(I455/SQRT(22.5*AC455*(I455/AF455))-1)*100)</f>
        <v>-29.484386192605484</v>
      </c>
      <c r="AR455" s="766">
        <f>INDEX(Historical!$C$7:$C$1455,MATCH(B455,Historical!$B$7:$B$1455,0))*IF(AH455="n/a",1.03,IF(AH455&lt;0,1.01,IF(AH455&gt;10,1.1,(1+AH455/100))))</f>
        <v>0.73287981859410423</v>
      </c>
      <c r="AS455" s="1042">
        <f>IF($AI455="n/a",1.03*AR455,IF($AI455&lt;0,1.01*AR455,IF($AI455&gt;10,1.1*AR455,(1+$AI455/100)*AR455)))</f>
        <v>0.75486621315192737</v>
      </c>
      <c r="AT455" s="1042">
        <f>IF($AK455="n/a",1.03*AS455,IF($AK455&lt;0,1.01*AS455,IF($AK455&gt;10,1.1*AS455,(1+$AK455/100)*AS455)))</f>
        <v>0.77751219954648521</v>
      </c>
      <c r="AU455" s="1042">
        <f>IF($AK455="n/a",1.03*AT455,IF($AK455&lt;0,1.01*AT455,IF($AK455&gt;10,1.1*AT455,(1+$AK455/100)*AT455)))</f>
        <v>0.80083756553287977</v>
      </c>
      <c r="AV455" s="1042">
        <f>IF($AK455="n/a",1.03*AU455,IF($AK455&lt;0,1.01*AU455,IF($AK455&gt;10,1.1*AU455,(1+$AK455/100)*AU455)))</f>
        <v>0.82486269249886623</v>
      </c>
      <c r="AW455" s="766">
        <f>SUM(AR455:AV455)</f>
        <v>3.8909584893242628</v>
      </c>
      <c r="AX455" s="877">
        <f>AW455/I455*100</f>
        <v>16.382983112944263</v>
      </c>
      <c r="AY455" s="1212">
        <v>0.56000000000000005</v>
      </c>
      <c r="AZ455" s="1028">
        <v>-2.86</v>
      </c>
      <c r="BA455" s="1028">
        <v>-19.439999999999998</v>
      </c>
      <c r="BB455" s="1028">
        <v>-14.149999999999999</v>
      </c>
      <c r="BC455" s="1028">
        <v>-16.39</v>
      </c>
      <c r="BE455" s="721">
        <v>2002</v>
      </c>
      <c r="BF455" s="1057">
        <f>IF(BE455&gt;2008,0,IF(BE455&gt;2001,1,IF(BE455&gt;1990,2,IF(BE455&gt;1980,3,IF(BE455&gt;1973,4,IF(BE455&gt;1970,5,IF(BE455&gt;1960,6,IF(BE455&gt;1958,7,IF(BE455&gt;1953,8,9)))))))))</f>
        <v>1</v>
      </c>
    </row>
    <row r="456" spans="1:58" ht="11.25" customHeight="1" x14ac:dyDescent="0.2">
      <c r="A456" s="1027" t="s">
        <v>665</v>
      </c>
      <c r="B456" s="1031" t="s">
        <v>666</v>
      </c>
      <c r="C456" s="1181" t="s">
        <v>113</v>
      </c>
      <c r="D456" s="1181" t="s">
        <v>4452</v>
      </c>
      <c r="E456" s="857">
        <v>14</v>
      </c>
      <c r="F456" s="1245">
        <v>265</v>
      </c>
      <c r="G456" s="1209" t="s">
        <v>107</v>
      </c>
      <c r="H456" s="1209" t="s">
        <v>107</v>
      </c>
      <c r="I456" s="1030">
        <v>109.08</v>
      </c>
      <c r="J456" s="766">
        <f>(M456/I456)*100</f>
        <v>0.60506050605060513</v>
      </c>
      <c r="K456" s="1033">
        <v>0.16500000000000001</v>
      </c>
      <c r="L456" s="1043">
        <v>4</v>
      </c>
      <c r="M456" s="756">
        <f>K456*L456</f>
        <v>0.66</v>
      </c>
      <c r="N456" s="1026" t="s">
        <v>599</v>
      </c>
      <c r="O456" s="860">
        <v>0.15</v>
      </c>
      <c r="P456" s="1016">
        <v>43322</v>
      </c>
      <c r="Q456" s="1016">
        <v>43343</v>
      </c>
      <c r="R456" s="756">
        <f>(K456-O456)/O456*100</f>
        <v>10.000000000000009</v>
      </c>
      <c r="S456" s="824">
        <f>IF(INDEX(Historical!$D$7:$D$1455,MATCH(B456,Historical!$B$7:$B$1455,0))=0,"n/a",(INDEX(Historical!$C$7:$C$1455,MATCH(B456,Historical!$B$7:$B$1455,0))/INDEX(Historical!$D$7:$D$1455,MATCH(B456,Historical!$B$7:$B$1455,0))-1)*100)</f>
        <v>11.764705882352944</v>
      </c>
      <c r="T456" s="824">
        <f>IF(INDEX(Historical!$F$7:$F$1455,MATCH(B456,Historical!$B$7:$B$1455,0))=0,"n/a",((INDEX(Historical!$C$7:$C$1455,MATCH(B456,Historical!$B$7:$B$1455,0))/INDEX(Historical!$F$7:$F$1455,MATCH(B456,Historical!$B$7:$B$1455,0)))^(1/3)-1)*100)</f>
        <v>13.484552524869731</v>
      </c>
      <c r="U456" s="824">
        <f>IF(INDEX(Historical!$I$7:$I$1455,MATCH(B456,Historical!$B$7:$B$1455,0))=0,"n/a",((INDEX(Historical!$C$7:$C$1455,MATCH(B456,Historical!$B$7:$B$1455,0))/INDEX(Historical!$I$7:$I$1455,MATCH(B456,Historical!$B$7:$B$1455,0)))^(1/5)-1)*100)</f>
        <v>10.563340590814718</v>
      </c>
      <c r="V456" s="824">
        <f>IF(INDEX(Historical!$O$7:$O$1455,MATCH(B456,Historical!$B$7:$B$1455,0))=0,"n/a",((INDEX(Historical!$C$7:$C$1455,MATCH(B456,Historical!$B$7:$B$1455,0))/INDEX(Historical!$O$7:$O$1455,MATCH(B456,Historical!$B$7:$B$1455,0)))^(1/10)-1)*100)</f>
        <v>10.903431194829395</v>
      </c>
      <c r="W456" s="825">
        <f>IF(OR(U456&lt;=0,U456="n/a",V456&lt;=0,V456="n/a"),"n/a",U456/V456)</f>
        <v>0.96880884577178294</v>
      </c>
      <c r="X456" s="826">
        <f>IF(OR(AJ456&lt;=0,AJ456="n/a",U456&lt;=0,U456="n/a"),"n/a",U456/AJ456)</f>
        <v>1.5534324398256938</v>
      </c>
      <c r="Y456" s="781" t="s">
        <v>4077</v>
      </c>
      <c r="Z456" s="766">
        <f>IF(OR(AC456&lt;0.01,AC456="n/a"),"n/a",M456/AC456*100)</f>
        <v>13.807531380753138</v>
      </c>
      <c r="AA456" s="1042">
        <f>IF(OR(AC456&lt;0.01,AC456="n/a"),"n/a",I456/AC456)</f>
        <v>22.820083682008367</v>
      </c>
      <c r="AB456" s="1043">
        <v>12</v>
      </c>
      <c r="AC456" s="1021">
        <v>4.78</v>
      </c>
      <c r="AD456" s="1021">
        <v>1.1499999999999999</v>
      </c>
      <c r="AE456" s="1021">
        <v>1</v>
      </c>
      <c r="AF456" s="1021">
        <v>6.19</v>
      </c>
      <c r="AG456" s="1021">
        <v>36.799999999999997</v>
      </c>
      <c r="AH456" s="1021">
        <v>15.299999999999999</v>
      </c>
      <c r="AI456" s="1021">
        <v>6.45</v>
      </c>
      <c r="AJ456" s="1021">
        <v>6.8000000000000007</v>
      </c>
      <c r="AK456" s="1021">
        <v>19.88</v>
      </c>
      <c r="AL456" s="1034">
        <v>4500</v>
      </c>
      <c r="AM456" s="1028">
        <v>0.5</v>
      </c>
      <c r="AN456" s="1021">
        <v>0.21</v>
      </c>
      <c r="AO456" s="868">
        <f>IF(U456="n/a","n/a",IF(AA456&lt;0,"n/a",IF(AA456="n/a","n/a",J456+U456-AA456)))</f>
        <v>-11.651682585143043</v>
      </c>
      <c r="AP456" s="869">
        <f>IF(U456="n/a","n/a",J456+U456)</f>
        <v>11.168401096865324</v>
      </c>
      <c r="AQ456" s="1044">
        <f>IF(OR(AC456&lt;0.01,AF456="n/a"),"n/a",(I456/SQRT(22.5*AC456*(I456/AF456))-1)*100)</f>
        <v>150.56054313091391</v>
      </c>
      <c r="AR456" s="766">
        <f>INDEX(Historical!$C$7:$C$1455,MATCH(B456,Historical!$B$7:$B$1455,0))*IF(AH456="n/a",1.03,IF(AH456&lt;0,1.01,IF(AH456&gt;10,1.1,(1+AH456/100))))</f>
        <v>0.41800000000000004</v>
      </c>
      <c r="AS456" s="1042">
        <f>IF($AI456="n/a",1.03*AR456,IF($AI456&lt;0,1.01*AR456,IF($AI456&gt;10,1.1*AR456,(1+$AI456/100)*AR456)))</f>
        <v>0.44496100000000005</v>
      </c>
      <c r="AT456" s="1042">
        <f>IF($AK456="n/a",1.03*AS456,IF($AK456&lt;0,1.01*AS456,IF($AK456&gt;10,1.1*AS456,(1+$AK456/100)*AS456)))</f>
        <v>0.48945710000000009</v>
      </c>
      <c r="AU456" s="1042">
        <f>IF($AK456="n/a",1.03*AT456,IF($AK456&lt;0,1.01*AT456,IF($AK456&gt;10,1.1*AT456,(1+$AK456/100)*AT456)))</f>
        <v>0.53840281000000012</v>
      </c>
      <c r="AV456" s="1042">
        <f>IF($AK456="n/a",1.03*AU456,IF($AK456&lt;0,1.01*AU456,IF($AK456&gt;10,1.1*AU456,(1+$AK456/100)*AU456)))</f>
        <v>0.59224309100000017</v>
      </c>
      <c r="AW456" s="766">
        <f>SUM(AR456:AV456)</f>
        <v>2.4830640010000007</v>
      </c>
      <c r="AX456" s="877">
        <f>AW456/I456*100</f>
        <v>2.2763696378804554</v>
      </c>
      <c r="AY456" s="1212">
        <v>1.07</v>
      </c>
      <c r="AZ456" s="1028">
        <v>12.559999999999999</v>
      </c>
      <c r="BA456" s="1028">
        <v>-15.24</v>
      </c>
      <c r="BB456" s="1028">
        <v>0.63</v>
      </c>
      <c r="BC456" s="1028">
        <v>-1.73</v>
      </c>
      <c r="BE456" s="721">
        <v>2005</v>
      </c>
      <c r="BF456" s="1057">
        <f>IF(BE456&gt;2008,0,IF(BE456&gt;2001,1,IF(BE456&gt;1990,2,IF(BE456&gt;1980,3,IF(BE456&gt;1973,4,IF(BE456&gt;1970,5,IF(BE456&gt;1960,6,IF(BE456&gt;1958,7,IF(BE456&gt;1953,8,9)))))))))</f>
        <v>1</v>
      </c>
    </row>
    <row r="457" spans="1:58" ht="11.25" customHeight="1" x14ac:dyDescent="0.2">
      <c r="A457" s="1027" t="s">
        <v>1409</v>
      </c>
      <c r="B457" s="1031" t="s">
        <v>1410</v>
      </c>
      <c r="C457" s="1181" t="s">
        <v>248</v>
      </c>
      <c r="D457" s="1181" t="s">
        <v>4448</v>
      </c>
      <c r="E457" s="857">
        <v>7</v>
      </c>
      <c r="F457" s="1245">
        <v>587</v>
      </c>
      <c r="G457" s="1182" t="s">
        <v>107</v>
      </c>
      <c r="H457" s="1182" t="s">
        <v>107</v>
      </c>
      <c r="I457" s="1030">
        <v>54.94</v>
      </c>
      <c r="J457" s="766">
        <f>(M457/I457)*100</f>
        <v>5.4605023662176917</v>
      </c>
      <c r="K457" s="1033">
        <v>0.75</v>
      </c>
      <c r="L457" s="1043">
        <v>4</v>
      </c>
      <c r="M457" s="756">
        <f>K457*L457</f>
        <v>3</v>
      </c>
      <c r="N457" s="1026" t="s">
        <v>322</v>
      </c>
      <c r="O457" s="860">
        <v>0.73</v>
      </c>
      <c r="P457" s="1016">
        <v>43180</v>
      </c>
      <c r="Q457" s="1016">
        <v>43189</v>
      </c>
      <c r="R457" s="756">
        <f>(K457-O457)/O457*100</f>
        <v>2.7397260273972628</v>
      </c>
      <c r="S457" s="824">
        <f>IF(INDEX(Historical!$D$7:$D$1455,MATCH(B457,Historical!$B$7:$B$1455,0))=0,"n/a",(INDEX(Historical!$C$7:$C$1455,MATCH(B457,Historical!$B$7:$B$1455,0))/INDEX(Historical!$D$7:$D$1455,MATCH(B457,Historical!$B$7:$B$1455,0))-1)*100)</f>
        <v>1.388888888888884</v>
      </c>
      <c r="T457" s="824">
        <f>IF(INDEX(Historical!$F$7:$F$1455,MATCH(B457,Historical!$B$7:$B$1455,0))=0,"n/a",((INDEX(Historical!$C$7:$C$1455,MATCH(B457,Historical!$B$7:$B$1455,0))/INDEX(Historical!$F$7:$F$1455,MATCH(B457,Historical!$B$7:$B$1455,0)))^(1/3)-1)*100)</f>
        <v>13.444719403828165</v>
      </c>
      <c r="U457" s="824">
        <f>IF(INDEX(Historical!$I$7:$I$1455,MATCH(B457,Historical!$B$7:$B$1455,0))=0,"n/a",((INDEX(Historical!$C$7:$C$1455,MATCH(B457,Historical!$B$7:$B$1455,0))/INDEX(Historical!$I$7:$I$1455,MATCH(B457,Historical!$B$7:$B$1455,0)))^(1/5)-1)*100)</f>
        <v>23.901501752560208</v>
      </c>
      <c r="V457" s="824" t="str">
        <f>IF(INDEX(Historical!$O$7:$O$1455,MATCH(B457,Historical!$B$7:$B$1455,0))=0,"n/a",((INDEX(Historical!$C$7:$C$1455,MATCH(B457,Historical!$B$7:$B$1455,0))/INDEX(Historical!$O$7:$O$1455,MATCH(B457,Historical!$B$7:$B$1455,0)))^(1/10)-1)*100)</f>
        <v>n/a</v>
      </c>
      <c r="W457" s="825" t="str">
        <f>IF(OR(U457&lt;=0,U457="n/a",V457&lt;=0,V457="n/a"),"n/a",U457/V457)</f>
        <v>n/a</v>
      </c>
      <c r="X457" s="826">
        <f>IF(OR(AJ457&lt;=0,AJ457="n/a",U457&lt;=0,U457="n/a"),"n/a",U457/AJ457)</f>
        <v>2.5700539518881942</v>
      </c>
      <c r="Y457" s="780"/>
      <c r="Z457" s="766">
        <f>IF(OR(AC457&lt;0.01,AC457="n/a"),"n/a",M457/AC457*100)</f>
        <v>91.1854103343465</v>
      </c>
      <c r="AA457" s="1042">
        <f>IF(OR(AC457&lt;0.01,AC457="n/a"),"n/a",I457/AC457)</f>
        <v>16.699088145896656</v>
      </c>
      <c r="AB457" s="1043">
        <v>12</v>
      </c>
      <c r="AC457" s="1021">
        <v>3.29</v>
      </c>
      <c r="AD457" s="1021">
        <v>2.5099999999999998</v>
      </c>
      <c r="AE457" s="1021">
        <v>3.22</v>
      </c>
      <c r="AF457" s="1021">
        <v>6.29</v>
      </c>
      <c r="AG457" s="1021">
        <v>54.500000000000007</v>
      </c>
      <c r="AH457" s="1021">
        <v>37</v>
      </c>
      <c r="AI457" s="1021">
        <v>0.38</v>
      </c>
      <c r="AJ457" s="1021">
        <v>9.3000000000000007</v>
      </c>
      <c r="AK457" s="1021">
        <v>6.67</v>
      </c>
      <c r="AL457" s="1034">
        <v>44080</v>
      </c>
      <c r="AM457" s="1028">
        <v>0.1</v>
      </c>
      <c r="AN457" s="1021">
        <v>1.75</v>
      </c>
      <c r="AO457" s="868">
        <f>IF(U457="n/a","n/a",IF(AA457&lt;0,"n/a",IF(AA457="n/a","n/a",J457+U457-AA457)))</f>
        <v>12.662915972881244</v>
      </c>
      <c r="AP457" s="869">
        <f>IF(U457="n/a","n/a",J457+U457)</f>
        <v>29.3620041187779</v>
      </c>
      <c r="AQ457" s="1044">
        <f>IF(OR(AC457&lt;0.01,AF457="n/a"),"n/a",(I457/SQRT(22.5*AC457*(I457/AF457))-1)*100)</f>
        <v>116.06302006352989</v>
      </c>
      <c r="AR457" s="766">
        <f>INDEX(Historical!$C$7:$C$1455,MATCH(B457,Historical!$B$7:$B$1455,0))*IF(AH457="n/a",1.03,IF(AH457&lt;0,1.01,IF(AH457&gt;10,1.1,(1+AH457/100))))</f>
        <v>3.2120000000000002</v>
      </c>
      <c r="AS457" s="1042">
        <f>IF($AI457="n/a",1.03*AR457,IF($AI457&lt;0,1.01*AR457,IF($AI457&gt;10,1.1*AR457,(1+$AI457/100)*AR457)))</f>
        <v>3.2242056000000003</v>
      </c>
      <c r="AT457" s="1042">
        <f>IF($AK457="n/a",1.03*AS457,IF($AK457&lt;0,1.01*AS457,IF($AK457&gt;10,1.1*AS457,(1+$AK457/100)*AS457)))</f>
        <v>3.4392601135200005</v>
      </c>
      <c r="AU457" s="1042">
        <f>IF($AK457="n/a",1.03*AT457,IF($AK457&lt;0,1.01*AT457,IF($AK457&gt;10,1.1*AT457,(1+$AK457/100)*AT457)))</f>
        <v>3.6686587630917846</v>
      </c>
      <c r="AV457" s="1042">
        <f>IF($AK457="n/a",1.03*AU457,IF($AK457&lt;0,1.01*AU457,IF($AK457&gt;10,1.1*AU457,(1+$AK457/100)*AU457)))</f>
        <v>3.9133583025900065</v>
      </c>
      <c r="AW457" s="766">
        <f>SUM(AR457:AV457)</f>
        <v>17.45748277920179</v>
      </c>
      <c r="AX457" s="877">
        <f>AW457/I457*100</f>
        <v>31.775542008011996</v>
      </c>
      <c r="AY457" s="1212">
        <v>1.59</v>
      </c>
      <c r="AZ457" s="1028">
        <v>12.950000000000001</v>
      </c>
      <c r="BA457" s="1028">
        <v>-32.550000000000004</v>
      </c>
      <c r="BB457" s="1028">
        <v>-1.06</v>
      </c>
      <c r="BC457" s="1028">
        <v>-19.64</v>
      </c>
      <c r="BE457" s="721">
        <v>2012</v>
      </c>
      <c r="BF457" s="1057">
        <f>IF(BE457&gt;2008,0,IF(BE457&gt;2001,1,IF(BE457&gt;1990,2,IF(BE457&gt;1980,3,IF(BE457&gt;1973,4,IF(BE457&gt;1970,5,IF(BE457&gt;1960,6,IF(BE457&gt;1958,7,IF(BE457&gt;1953,8,9)))))))))</f>
        <v>0</v>
      </c>
    </row>
    <row r="458" spans="1:58" ht="11.25" customHeight="1" x14ac:dyDescent="0.2">
      <c r="A458" s="1027" t="s">
        <v>667</v>
      </c>
      <c r="B458" s="1031" t="s">
        <v>668</v>
      </c>
      <c r="C458" s="1181" t="s">
        <v>109</v>
      </c>
      <c r="D458" s="1181" t="s">
        <v>4430</v>
      </c>
      <c r="E458" s="857">
        <v>11</v>
      </c>
      <c r="F458" s="1245">
        <v>309</v>
      </c>
      <c r="G458" s="1187" t="s">
        <v>107</v>
      </c>
      <c r="H458" s="1187" t="s">
        <v>107</v>
      </c>
      <c r="I458" s="1030">
        <v>40.119999999999997</v>
      </c>
      <c r="J458" s="766">
        <f>(M458/I458)*100</f>
        <v>4.3868394815553344</v>
      </c>
      <c r="K458" s="1033">
        <v>0.44</v>
      </c>
      <c r="L458" s="1043">
        <v>4</v>
      </c>
      <c r="M458" s="756">
        <f>K458*L458</f>
        <v>1.76</v>
      </c>
      <c r="N458" s="1026" t="s">
        <v>239</v>
      </c>
      <c r="O458" s="860">
        <v>0.41</v>
      </c>
      <c r="P458" s="1016">
        <v>43224</v>
      </c>
      <c r="Q458" s="1016">
        <v>43238</v>
      </c>
      <c r="R458" s="756">
        <f>(K458-O458)/O458*100</f>
        <v>7.3170731707317138</v>
      </c>
      <c r="S458" s="824">
        <f>IF(INDEX(Historical!$D$7:$D$1455,MATCH(B458,Historical!$B$7:$B$1455,0))=0,"n/a",(INDEX(Historical!$C$7:$C$1455,MATCH(B458,Historical!$B$7:$B$1455,0))/INDEX(Historical!$D$7:$D$1455,MATCH(B458,Historical!$B$7:$B$1455,0))-1)*100)</f>
        <v>8.0536912751677736</v>
      </c>
      <c r="T458" s="824">
        <f>IF(INDEX(Historical!$F$7:$F$1455,MATCH(B458,Historical!$B$7:$B$1455,0))=0,"n/a",((INDEX(Historical!$C$7:$C$1455,MATCH(B458,Historical!$B$7:$B$1455,0))/INDEX(Historical!$F$7:$F$1455,MATCH(B458,Historical!$B$7:$B$1455,0)))^(1/3)-1)*100)</f>
        <v>10.293066075667623</v>
      </c>
      <c r="U458" s="824">
        <f>IF(INDEX(Historical!$I$7:$I$1455,MATCH(B458,Historical!$B$7:$B$1455,0))=0,"n/a",((INDEX(Historical!$C$7:$C$1455,MATCH(B458,Historical!$B$7:$B$1455,0))/INDEX(Historical!$I$7:$I$1455,MATCH(B458,Historical!$B$7:$B$1455,0)))^(1/5)-1)*100)</f>
        <v>16.19901770860308</v>
      </c>
      <c r="V458" s="824">
        <f>IF(INDEX(Historical!$O$7:$O$1455,MATCH(B458,Historical!$B$7:$B$1455,0))=0,"n/a",((INDEX(Historical!$C$7:$C$1455,MATCH(B458,Historical!$B$7:$B$1455,0))/INDEX(Historical!$O$7:$O$1455,MATCH(B458,Historical!$B$7:$B$1455,0)))^(1/10)-1)*100)</f>
        <v>16.158859031488994</v>
      </c>
      <c r="W458" s="825">
        <f>IF(OR(U458&lt;=0,U458="n/a",V458&lt;=0,V458="n/a"),"n/a",U458/V458)</f>
        <v>1.0024852421223447</v>
      </c>
      <c r="X458" s="826">
        <f>IF(OR(AJ458&lt;=0,AJ458="n/a",U458&lt;=0,U458="n/a"),"n/a",U458/AJ458)</f>
        <v>0.31950725263516921</v>
      </c>
      <c r="Y458" s="1032" t="s">
        <v>481</v>
      </c>
      <c r="Z458" s="766">
        <f>IF(OR(AC458&lt;0.01,AC458="n/a"),"n/a",M458/AC458*100)</f>
        <v>29.431438127090299</v>
      </c>
      <c r="AA458" s="1042">
        <f>IF(OR(AC458&lt;0.01,AC458="n/a"),"n/a",I458/AC458)</f>
        <v>6.7090301003344477</v>
      </c>
      <c r="AB458" s="1043">
        <v>12</v>
      </c>
      <c r="AC458" s="1021">
        <v>5.98</v>
      </c>
      <c r="AD458" s="1021">
        <v>0.82</v>
      </c>
      <c r="AE458" s="1021">
        <v>1.78</v>
      </c>
      <c r="AF458" s="1021">
        <v>4.49</v>
      </c>
      <c r="AG458" s="1023">
        <v>30.599999999999998</v>
      </c>
      <c r="AH458" s="1021">
        <v>74.2</v>
      </c>
      <c r="AI458" s="1021">
        <v>2.4299999999999997</v>
      </c>
      <c r="AJ458" s="1021">
        <v>50.7</v>
      </c>
      <c r="AK458" s="1021">
        <v>8.2000000000000011</v>
      </c>
      <c r="AL458" s="1034">
        <v>5100</v>
      </c>
      <c r="AM458" s="1028">
        <v>0.3</v>
      </c>
      <c r="AN458" s="1021">
        <v>1.34</v>
      </c>
      <c r="AO458" s="868">
        <f>IF(U458="n/a","n/a",IF(AA458&lt;0,"n/a",IF(AA458="n/a","n/a",J458+U458-AA458)))</f>
        <v>13.876827089823966</v>
      </c>
      <c r="AP458" s="869">
        <f>IF(U458="n/a","n/a",J458+U458)</f>
        <v>20.585857190158414</v>
      </c>
      <c r="AQ458" s="1044">
        <f>IF(OR(AC458&lt;0.01,AF458="n/a"),"n/a",(I458/SQRT(22.5*AC458*(I458/AF458))-1)*100)</f>
        <v>15.707572306707096</v>
      </c>
      <c r="AR458" s="766">
        <f>INDEX(Historical!$C$7:$C$1455,MATCH(B458,Historical!$B$7:$B$1455,0))*IF(AH458="n/a",1.03,IF(AH458&lt;0,1.01,IF(AH458&gt;10,1.1,(1+AH458/100))))</f>
        <v>1.7709999999999999</v>
      </c>
      <c r="AS458" s="1042">
        <f>IF($AI458="n/a",1.03*AR458,IF($AI458&lt;0,1.01*AR458,IF($AI458&gt;10,1.1*AR458,(1+$AI458/100)*AR458)))</f>
        <v>1.8140352999999998</v>
      </c>
      <c r="AT458" s="1042">
        <f>IF($AK458="n/a",1.03*AS458,IF($AK458&lt;0,1.01*AS458,IF($AK458&gt;10,1.1*AS458,(1+$AK458/100)*AS458)))</f>
        <v>1.9627861945999998</v>
      </c>
      <c r="AU458" s="1042">
        <f>IF($AK458="n/a",1.03*AT458,IF($AK458&lt;0,1.01*AT458,IF($AK458&gt;10,1.1*AT458,(1+$AK458/100)*AT458)))</f>
        <v>2.1237346625572</v>
      </c>
      <c r="AV458" s="1042">
        <f>IF($AK458="n/a",1.03*AU458,IF($AK458&lt;0,1.01*AU458,IF($AK458&gt;10,1.1*AU458,(1+$AK458/100)*AU458)))</f>
        <v>2.2978809048868905</v>
      </c>
      <c r="AW458" s="766">
        <f>SUM(AR458:AV458)</f>
        <v>9.96943706204409</v>
      </c>
      <c r="AX458" s="877">
        <f>AW458/I458*100</f>
        <v>24.849045518554565</v>
      </c>
      <c r="AY458" s="1212">
        <v>1.8</v>
      </c>
      <c r="AZ458" s="1028">
        <v>9.89</v>
      </c>
      <c r="BA458" s="1028">
        <v>-31.490000000000002</v>
      </c>
      <c r="BB458" s="1028">
        <v>-5.59</v>
      </c>
      <c r="BC458" s="1028">
        <v>-19.18</v>
      </c>
      <c r="BE458" s="721">
        <v>2008</v>
      </c>
      <c r="BF458" s="1057">
        <f>IF(BE458&gt;2008,0,IF(BE458&gt;2001,1,IF(BE458&gt;1990,2,IF(BE458&gt;1980,3,IF(BE458&gt;1973,4,IF(BE458&gt;1970,5,IF(BE458&gt;1960,6,IF(BE458&gt;1958,7,IF(BE458&gt;1953,8,9)))))))))</f>
        <v>1</v>
      </c>
    </row>
    <row r="459" spans="1:58" ht="11.25" customHeight="1" x14ac:dyDescent="0.2">
      <c r="A459" s="1027" t="s">
        <v>1401</v>
      </c>
      <c r="B459" s="1031" t="s">
        <v>1402</v>
      </c>
      <c r="C459" s="1181" t="s">
        <v>248</v>
      </c>
      <c r="D459" s="1181" t="s">
        <v>4446</v>
      </c>
      <c r="E459" s="857">
        <v>7</v>
      </c>
      <c r="F459" s="1245">
        <v>647</v>
      </c>
      <c r="G459" s="1187" t="s">
        <v>116</v>
      </c>
      <c r="H459" s="1187" t="s">
        <v>116</v>
      </c>
      <c r="I459" s="1030">
        <v>29.23</v>
      </c>
      <c r="J459" s="766">
        <f>(M459/I459)*100</f>
        <v>1.7789941840574752</v>
      </c>
      <c r="K459" s="1033">
        <v>0.13</v>
      </c>
      <c r="L459" s="1043">
        <v>4</v>
      </c>
      <c r="M459" s="756">
        <f>K459*L459</f>
        <v>0.52</v>
      </c>
      <c r="N459" s="1026" t="s">
        <v>329</v>
      </c>
      <c r="O459" s="860">
        <v>0.12</v>
      </c>
      <c r="P459" s="1016">
        <v>43441</v>
      </c>
      <c r="Q459" s="1016">
        <v>43454</v>
      </c>
      <c r="R459" s="756">
        <f>(K459-O459)/O459*100</f>
        <v>8.333333333333341</v>
      </c>
      <c r="S459" s="824">
        <f>IF(INDEX(Historical!$D$7:$D$1455,MATCH(B459,Historical!$B$7:$B$1455,0))=0,"n/a",(INDEX(Historical!$C$7:$C$1455,MATCH(B459,Historical!$B$7:$B$1455,0))/INDEX(Historical!$D$7:$D$1455,MATCH(B459,Historical!$B$7:$B$1455,0))-1)*100)</f>
        <v>9.7560975609756184</v>
      </c>
      <c r="T459" s="824">
        <f>IF(INDEX(Historical!$F$7:$F$1455,MATCH(B459,Historical!$B$7:$B$1455,0))=0,"n/a",((INDEX(Historical!$C$7:$C$1455,MATCH(B459,Historical!$B$7:$B$1455,0))/INDEX(Historical!$F$7:$F$1455,MATCH(B459,Historical!$B$7:$B$1455,0)))^(1/3)-1)*100)</f>
        <v>20.064068351734178</v>
      </c>
      <c r="U459" s="824">
        <f>IF(INDEX(Historical!$I$7:$I$1455,MATCH(B459,Historical!$B$7:$B$1455,0))=0,"n/a",((INDEX(Historical!$C$7:$C$1455,MATCH(B459,Historical!$B$7:$B$1455,0))/INDEX(Historical!$I$7:$I$1455,MATCH(B459,Historical!$B$7:$B$1455,0)))^(1/5)-1)*100)</f>
        <v>62.267111159960443</v>
      </c>
      <c r="V459" s="824">
        <f>IF(INDEX(Historical!$O$7:$O$1455,MATCH(B459,Historical!$B$7:$B$1455,0))=0,"n/a",((INDEX(Historical!$C$7:$C$1455,MATCH(B459,Historical!$B$7:$B$1455,0))/INDEX(Historical!$O$7:$O$1455,MATCH(B459,Historical!$B$7:$B$1455,0)))^(1/10)-1)*100)</f>
        <v>-0.64330707408735144</v>
      </c>
      <c r="W459" s="825" t="str">
        <f>IF(OR(U459&lt;=0,U459="n/a",V459&lt;=0,V459="n/a"),"n/a",U459/V459)</f>
        <v>n/a</v>
      </c>
      <c r="X459" s="826">
        <f>IF(OR(AJ459&lt;=0,AJ459="n/a",U459&lt;=0,U459="n/a"),"n/a",U459/AJ459)</f>
        <v>3.8916944474975277</v>
      </c>
      <c r="Y459" s="781"/>
      <c r="Z459" s="766">
        <f>IF(OR(AC459&lt;0.01,AC459="n/a"),"n/a",M459/AC459*100)</f>
        <v>26.804123711340207</v>
      </c>
      <c r="AA459" s="1042">
        <f>IF(OR(AC459&lt;0.01,AC459="n/a"),"n/a",I459/AC459)</f>
        <v>15.06701030927835</v>
      </c>
      <c r="AB459" s="1043">
        <v>4</v>
      </c>
      <c r="AC459" s="1021">
        <v>1.94</v>
      </c>
      <c r="AD459" s="1021">
        <v>1.93</v>
      </c>
      <c r="AE459" s="1021">
        <v>0.84</v>
      </c>
      <c r="AF459" s="1021">
        <v>2.2200000000000002</v>
      </c>
      <c r="AG459" s="1021">
        <v>14.499999999999998</v>
      </c>
      <c r="AH459" s="1021">
        <v>3.3000000000000003</v>
      </c>
      <c r="AI459" s="1021">
        <v>10.38</v>
      </c>
      <c r="AJ459" s="1021">
        <v>16</v>
      </c>
      <c r="AK459" s="1021">
        <v>7.8</v>
      </c>
      <c r="AL459" s="1034">
        <v>1350</v>
      </c>
      <c r="AM459" s="1028">
        <v>1.6</v>
      </c>
      <c r="AN459" s="1021">
        <v>0</v>
      </c>
      <c r="AO459" s="868">
        <f>IF(U459="n/a","n/a",IF(AA459&lt;0,"n/a",IF(AA459="n/a","n/a",J459+U459-AA459)))</f>
        <v>48.979095034739565</v>
      </c>
      <c r="AP459" s="869">
        <f>IF(U459="n/a","n/a",J459+U459)</f>
        <v>64.046105344017917</v>
      </c>
      <c r="AQ459" s="1044">
        <f>IF(OR(AC459&lt;0.01,AF459="n/a"),"n/a",(I459/SQRT(22.5*AC459*(I459/AF459))-1)*100)</f>
        <v>21.926686326201672</v>
      </c>
      <c r="AR459" s="766">
        <f>INDEX(Historical!$C$7:$C$1455,MATCH(B459,Historical!$B$7:$B$1455,0))*IF(AH459="n/a",1.03,IF(AH459&lt;0,1.01,IF(AH459&gt;10,1.1,(1+AH459/100))))</f>
        <v>0.46484999999999999</v>
      </c>
      <c r="AS459" s="1042">
        <f>IF($AI459="n/a",1.03*AR459,IF($AI459&lt;0,1.01*AR459,IF($AI459&gt;10,1.1*AR459,(1+$AI459/100)*AR459)))</f>
        <v>0.51133499999999998</v>
      </c>
      <c r="AT459" s="1042">
        <f>IF($AK459="n/a",1.03*AS459,IF($AK459&lt;0,1.01*AS459,IF($AK459&gt;10,1.1*AS459,(1+$AK459/100)*AS459)))</f>
        <v>0.55121913</v>
      </c>
      <c r="AU459" s="1042">
        <f>IF($AK459="n/a",1.03*AT459,IF($AK459&lt;0,1.01*AT459,IF($AK459&gt;10,1.1*AT459,(1+$AK459/100)*AT459)))</f>
        <v>0.59421422214000008</v>
      </c>
      <c r="AV459" s="1042">
        <f>IF($AK459="n/a",1.03*AU459,IF($AK459&lt;0,1.01*AU459,IF($AK459&gt;10,1.1*AU459,(1+$AK459/100)*AU459)))</f>
        <v>0.64056293146692012</v>
      </c>
      <c r="AW459" s="766">
        <f>SUM(AR459:AV459)</f>
        <v>2.7621812836069202</v>
      </c>
      <c r="AX459" s="877">
        <f>AW459/I459*100</f>
        <v>9.4498162285560046</v>
      </c>
      <c r="AY459" s="1212">
        <v>0.98</v>
      </c>
      <c r="AZ459" s="1028">
        <v>6.97</v>
      </c>
      <c r="BA459" s="1028">
        <v>-25.34</v>
      </c>
      <c r="BB459" s="1028">
        <v>0.08</v>
      </c>
      <c r="BC459" s="1028">
        <v>-4.5900000000000007</v>
      </c>
      <c r="BE459" s="721">
        <v>2013</v>
      </c>
      <c r="BF459" s="1057">
        <f>IF(BE459&gt;2008,0,IF(BE459&gt;2001,1,IF(BE459&gt;1990,2,IF(BE459&gt;1980,3,IF(BE459&gt;1973,4,IF(BE459&gt;1970,5,IF(BE459&gt;1960,6,IF(BE459&gt;1958,7,IF(BE459&gt;1953,8,9)))))))))</f>
        <v>0</v>
      </c>
    </row>
    <row r="460" spans="1:58" ht="11.25" customHeight="1" x14ac:dyDescent="0.2">
      <c r="A460" s="1019" t="s">
        <v>1411</v>
      </c>
      <c r="B460" s="1031" t="s">
        <v>1412</v>
      </c>
      <c r="C460" s="1181" t="s">
        <v>248</v>
      </c>
      <c r="D460" s="1181" t="s">
        <v>4429</v>
      </c>
      <c r="E460" s="857">
        <v>8</v>
      </c>
      <c r="F460" s="1245">
        <v>449</v>
      </c>
      <c r="G460" s="1182" t="s">
        <v>107</v>
      </c>
      <c r="H460" s="1182" t="s">
        <v>107</v>
      </c>
      <c r="I460" s="1030">
        <v>136.25</v>
      </c>
      <c r="J460" s="766">
        <f>(M460/I460)*100</f>
        <v>2.0550458715596331</v>
      </c>
      <c r="K460" s="1033">
        <v>0.7</v>
      </c>
      <c r="L460" s="1043">
        <v>4</v>
      </c>
      <c r="M460" s="756">
        <f>K460*L460</f>
        <v>2.8</v>
      </c>
      <c r="N460" s="1026" t="s">
        <v>4010</v>
      </c>
      <c r="O460" s="860">
        <v>0.5</v>
      </c>
      <c r="P460" s="1016">
        <v>43165</v>
      </c>
      <c r="Q460" s="1016">
        <v>43185</v>
      </c>
      <c r="R460" s="756">
        <f>(K460-O460)/O460*100</f>
        <v>39.999999999999993</v>
      </c>
      <c r="S460" s="824">
        <f>IF(INDEX(Historical!$D$7:$D$1455,MATCH(B460,Historical!$B$7:$B$1455,0))=0,"n/a",(INDEX(Historical!$C$7:$C$1455,MATCH(B460,Historical!$B$7:$B$1455,0))/INDEX(Historical!$D$7:$D$1455,MATCH(B460,Historical!$B$7:$B$1455,0))-1)*100)</f>
        <v>66.666666666666671</v>
      </c>
      <c r="T460" s="824">
        <f>IF(INDEX(Historical!$F$7:$F$1455,MATCH(B460,Historical!$B$7:$B$1455,0))=0,"n/a",((INDEX(Historical!$C$7:$C$1455,MATCH(B460,Historical!$B$7:$B$1455,0))/INDEX(Historical!$F$7:$F$1455,MATCH(B460,Historical!$B$7:$B$1455,0)))^(1/3)-1)*100)</f>
        <v>35.72088082974534</v>
      </c>
      <c r="U460" s="824">
        <f>IF(INDEX(Historical!$I$7:$I$1455,MATCH(B460,Historical!$B$7:$B$1455,0))=0,"n/a",((INDEX(Historical!$C$7:$C$1455,MATCH(B460,Historical!$B$7:$B$1455,0))/INDEX(Historical!$I$7:$I$1455,MATCH(B460,Historical!$B$7:$B$1455,0)))^(1/5)-1)*100)</f>
        <v>28.993668421168948</v>
      </c>
      <c r="V460" s="824" t="str">
        <f>IF(INDEX(Historical!$O$7:$O$1455,MATCH(B460,Historical!$B$7:$B$1455,0))=0,"n/a",((INDEX(Historical!$C$7:$C$1455,MATCH(B460,Historical!$B$7:$B$1455,0))/INDEX(Historical!$O$7:$O$1455,MATCH(B460,Historical!$B$7:$B$1455,0)))^(1/10)-1)*100)</f>
        <v>n/a</v>
      </c>
      <c r="W460" s="825" t="str">
        <f>IF(OR(U460&lt;=0,U460="n/a",V460&lt;=0,V460="n/a"),"n/a",U460/V460)</f>
        <v>n/a</v>
      </c>
      <c r="X460" s="826">
        <f>IF(OR(AJ460&lt;=0,AJ460="n/a",U460&lt;=0,U460="n/a"),"n/a",U460/AJ460)</f>
        <v>5.1774407894944545</v>
      </c>
      <c r="Y460" s="777"/>
      <c r="Z460" s="766">
        <f>IF(OR(AC460&lt;0.01,AC460="n/a"),"n/a",M460/AC460*100)</f>
        <v>15.900056785917091</v>
      </c>
      <c r="AA460" s="1042">
        <f>IF(OR(AC460&lt;0.01,AC460="n/a"),"n/a",I460/AC460)</f>
        <v>7.7370812038614423</v>
      </c>
      <c r="AB460" s="1043">
        <v>12</v>
      </c>
      <c r="AC460" s="1021">
        <v>17.61</v>
      </c>
      <c r="AD460" s="1021">
        <v>0.92</v>
      </c>
      <c r="AE460" s="1021">
        <v>0.4</v>
      </c>
      <c r="AF460" s="1021">
        <v>2.0699999999999998</v>
      </c>
      <c r="AG460" s="1021">
        <v>31.2</v>
      </c>
      <c r="AH460" s="1021">
        <v>26.3</v>
      </c>
      <c r="AI460" s="1021">
        <v>3.11</v>
      </c>
      <c r="AJ460" s="1021">
        <v>5.6000000000000005</v>
      </c>
      <c r="AK460" s="1021">
        <v>8.4</v>
      </c>
      <c r="AL460" s="1034">
        <v>8730</v>
      </c>
      <c r="AM460" s="1028">
        <v>0.16999999999999998</v>
      </c>
      <c r="AN460" s="1021">
        <v>0.46</v>
      </c>
      <c r="AO460" s="868">
        <f>IF(U460="n/a","n/a",IF(AA460&lt;0,"n/a",IF(AA460="n/a","n/a",J460+U460-AA460)))</f>
        <v>23.31163308886714</v>
      </c>
      <c r="AP460" s="869">
        <f>IF(U460="n/a","n/a",J460+U460)</f>
        <v>31.048714292728583</v>
      </c>
      <c r="AQ460" s="1044">
        <f>IF(OR(AC460&lt;0.01,AF460="n/a"),"n/a",(I460/SQRT(22.5*AC460*(I460/AF460))-1)*100)</f>
        <v>-15.631079729840526</v>
      </c>
      <c r="AR460" s="766">
        <f>INDEX(Historical!$C$7:$C$1455,MATCH(B460,Historical!$B$7:$B$1455,0))*IF(AH460="n/a",1.03,IF(AH460&lt;0,1.01,IF(AH460&gt;10,1.1,(1+AH460/100))))</f>
        <v>2.2000000000000002</v>
      </c>
      <c r="AS460" s="1042">
        <f>IF($AI460="n/a",1.03*AR460,IF($AI460&lt;0,1.01*AR460,IF($AI460&gt;10,1.1*AR460,(1+$AI460/100)*AR460)))</f>
        <v>2.2684199999999999</v>
      </c>
      <c r="AT460" s="1042">
        <f>IF($AK460="n/a",1.03*AS460,IF($AK460&lt;0,1.01*AS460,IF($AK460&gt;10,1.1*AS460,(1+$AK460/100)*AS460)))</f>
        <v>2.45896728</v>
      </c>
      <c r="AU460" s="1042">
        <f>IF($AK460="n/a",1.03*AT460,IF($AK460&lt;0,1.01*AT460,IF($AK460&gt;10,1.1*AT460,(1+$AK460/100)*AT460)))</f>
        <v>2.6655205315200003</v>
      </c>
      <c r="AV460" s="1042">
        <f>IF($AK460="n/a",1.03*AU460,IF($AK460&lt;0,1.01*AU460,IF($AK460&gt;10,1.1*AU460,(1+$AK460/100)*AU460)))</f>
        <v>2.8894242561676804</v>
      </c>
      <c r="AW460" s="766">
        <f>SUM(AR460:AV460)</f>
        <v>12.482332067687681</v>
      </c>
      <c r="AX460" s="877">
        <f>AW460/I460*100</f>
        <v>9.1613446368349951</v>
      </c>
      <c r="AY460" s="1212">
        <v>1.27</v>
      </c>
      <c r="AZ460" s="1028">
        <v>6.4</v>
      </c>
      <c r="BA460" s="1028">
        <v>-33.97</v>
      </c>
      <c r="BB460" s="1028">
        <v>-2.5</v>
      </c>
      <c r="BC460" s="1028">
        <v>-21.86</v>
      </c>
      <c r="BE460" s="721">
        <v>2011</v>
      </c>
      <c r="BF460" s="1057">
        <f>IF(BE460&gt;2008,0,IF(BE460&gt;2001,1,IF(BE460&gt;1990,2,IF(BE460&gt;1980,3,IF(BE460&gt;1973,4,IF(BE460&gt;1970,5,IF(BE460&gt;1960,6,IF(BE460&gt;1958,7,IF(BE460&gt;1953,8,9)))))))))</f>
        <v>0</v>
      </c>
    </row>
    <row r="461" spans="1:58" ht="11.25" customHeight="1" x14ac:dyDescent="0.2">
      <c r="A461" s="1019" t="s">
        <v>1413</v>
      </c>
      <c r="B461" s="1031" t="s">
        <v>1414</v>
      </c>
      <c r="C461" s="1181" t="s">
        <v>109</v>
      </c>
      <c r="D461" s="1181" t="s">
        <v>4434</v>
      </c>
      <c r="E461" s="857">
        <v>8</v>
      </c>
      <c r="F461" s="1245">
        <v>539</v>
      </c>
      <c r="G461" s="1182" t="s">
        <v>107</v>
      </c>
      <c r="H461" s="1182" t="s">
        <v>107</v>
      </c>
      <c r="I461" s="1030">
        <v>38.81</v>
      </c>
      <c r="J461" s="766">
        <f>(M461/I461)*100</f>
        <v>2.2674568410203553</v>
      </c>
      <c r="K461" s="1033">
        <v>0.22</v>
      </c>
      <c r="L461" s="1043">
        <v>4</v>
      </c>
      <c r="M461" s="756">
        <f>K461*L461</f>
        <v>0.88</v>
      </c>
      <c r="N461" s="1026" t="s">
        <v>1254</v>
      </c>
      <c r="O461" s="860">
        <v>0.16</v>
      </c>
      <c r="P461" s="1016">
        <v>43399</v>
      </c>
      <c r="Q461" s="1016">
        <v>43413</v>
      </c>
      <c r="R461" s="756">
        <f>(K461-O461)/O461*100</f>
        <v>37.5</v>
      </c>
      <c r="S461" s="824">
        <f>IF(INDEX(Historical!$D$7:$D$1455,MATCH(B461,Historical!$B$7:$B$1455,0))=0,"n/a",(INDEX(Historical!$C$7:$C$1455,MATCH(B461,Historical!$B$7:$B$1455,0))/INDEX(Historical!$D$7:$D$1455,MATCH(B461,Historical!$B$7:$B$1455,0))-1)*100)</f>
        <v>5.1724137931034475</v>
      </c>
      <c r="T461" s="824">
        <f>IF(INDEX(Historical!$F$7:$F$1455,MATCH(B461,Historical!$B$7:$B$1455,0))=0,"n/a",((INDEX(Historical!$C$7:$C$1455,MATCH(B461,Historical!$B$7:$B$1455,0))/INDEX(Historical!$F$7:$F$1455,MATCH(B461,Historical!$B$7:$B$1455,0)))^(1/3)-1)*100)</f>
        <v>8.316894284016719</v>
      </c>
      <c r="U461" s="824">
        <f>IF(INDEX(Historical!$I$7:$I$1455,MATCH(B461,Historical!$B$7:$B$1455,0))=0,"n/a",((INDEX(Historical!$C$7:$C$1455,MATCH(B461,Historical!$B$7:$B$1455,0))/INDEX(Historical!$I$7:$I$1455,MATCH(B461,Historical!$B$7:$B$1455,0)))^(1/5)-1)*100)</f>
        <v>15.250207520900162</v>
      </c>
      <c r="V461" s="824">
        <f>IF(INDEX(Historical!$O$7:$O$1455,MATCH(B461,Historical!$B$7:$B$1455,0))=0,"n/a",((INDEX(Historical!$C$7:$C$1455,MATCH(B461,Historical!$B$7:$B$1455,0))/INDEX(Historical!$O$7:$O$1455,MATCH(B461,Historical!$B$7:$B$1455,0)))^(1/10)-1)*100)</f>
        <v>15.624002576757356</v>
      </c>
      <c r="W461" s="825">
        <f>IF(OR(U461&lt;=0,U461="n/a",V461&lt;=0,V461="n/a"),"n/a",U461/V461)</f>
        <v>0.97607558920828263</v>
      </c>
      <c r="X461" s="826">
        <f>IF(OR(AJ461&lt;=0,AJ461="n/a",U461&lt;=0,U461="n/a"),"n/a",U461/AJ461)</f>
        <v>0.87644870809771047</v>
      </c>
      <c r="Y461" s="1032"/>
      <c r="Z461" s="766">
        <f>IF(OR(AC461&lt;0.01,AC461="n/a"),"n/a",M461/AC461*100)</f>
        <v>33.716475095785441</v>
      </c>
      <c r="AA461" s="1042">
        <f>IF(OR(AC461&lt;0.01,AC461="n/a"),"n/a",I461/AC461)</f>
        <v>14.869731800766285</v>
      </c>
      <c r="AB461" s="1043">
        <v>12</v>
      </c>
      <c r="AC461" s="1021">
        <v>2.61</v>
      </c>
      <c r="AD461" s="1021">
        <v>1.48</v>
      </c>
      <c r="AE461" s="1021">
        <v>4.6900000000000004</v>
      </c>
      <c r="AF461" s="1021">
        <v>1.76</v>
      </c>
      <c r="AG461" s="1021">
        <v>12.2</v>
      </c>
      <c r="AH461" s="1021">
        <v>4</v>
      </c>
      <c r="AI461" s="1021">
        <v>17.560000000000002</v>
      </c>
      <c r="AJ461" s="1021">
        <v>17.399999999999999</v>
      </c>
      <c r="AK461" s="1021">
        <v>10</v>
      </c>
      <c r="AL461" s="1034">
        <v>1890</v>
      </c>
      <c r="AM461" s="1028">
        <v>0.8</v>
      </c>
      <c r="AN461" s="1021">
        <v>0.13</v>
      </c>
      <c r="AO461" s="868">
        <f>IF(U461="n/a","n/a",IF(AA461&lt;0,"n/a",IF(AA461="n/a","n/a",J461+U461-AA461)))</f>
        <v>2.6479325611542315</v>
      </c>
      <c r="AP461" s="869">
        <f>IF(U461="n/a","n/a",J461+U461)</f>
        <v>17.517664361920517</v>
      </c>
      <c r="AQ461" s="1044">
        <f>IF(OR(AC461&lt;0.01,AF461="n/a"),"n/a",(I461/SQRT(22.5*AC461*(I461/AF461))-1)*100)</f>
        <v>7.8491291251062911</v>
      </c>
      <c r="AR461" s="766">
        <f>INDEX(Historical!$C$7:$C$1455,MATCH(B461,Historical!$B$7:$B$1455,0))*IF(AH461="n/a",1.03,IF(AH461&lt;0,1.01,IF(AH461&gt;10,1.1,(1+AH461/100))))</f>
        <v>0.63439999999999996</v>
      </c>
      <c r="AS461" s="1042">
        <f>IF($AI461="n/a",1.03*AR461,IF($AI461&lt;0,1.01*AR461,IF($AI461&gt;10,1.1*AR461,(1+$AI461/100)*AR461)))</f>
        <v>0.69784000000000002</v>
      </c>
      <c r="AT461" s="1042">
        <f>IF($AK461="n/a",1.03*AS461,IF($AK461&lt;0,1.01*AS461,IF($AK461&gt;10,1.1*AS461,(1+$AK461/100)*AS461)))</f>
        <v>0.76762400000000008</v>
      </c>
      <c r="AU461" s="1042">
        <f>IF($AK461="n/a",1.03*AT461,IF($AK461&lt;0,1.01*AT461,IF($AK461&gt;10,1.1*AT461,(1+$AK461/100)*AT461)))</f>
        <v>0.8443864000000002</v>
      </c>
      <c r="AV461" s="1042">
        <f>IF($AK461="n/a",1.03*AU461,IF($AK461&lt;0,1.01*AU461,IF($AK461&gt;10,1.1*AU461,(1+$AK461/100)*AU461)))</f>
        <v>0.92882504000000032</v>
      </c>
      <c r="AW461" s="766">
        <f>SUM(AR461:AV461)</f>
        <v>3.8730754400000009</v>
      </c>
      <c r="AX461" s="877">
        <f>AW461/I461*100</f>
        <v>9.9795811388817341</v>
      </c>
      <c r="AY461" s="1212">
        <v>1.34</v>
      </c>
      <c r="AZ461" s="1028">
        <v>10.38</v>
      </c>
      <c r="BA461" s="1028">
        <v>-17.740000000000002</v>
      </c>
      <c r="BB461" s="1028">
        <v>-4.5999999999999996</v>
      </c>
      <c r="BC461" s="1028">
        <v>-8.84</v>
      </c>
      <c r="BE461" s="721">
        <v>2012</v>
      </c>
      <c r="BF461" s="1057">
        <f>IF(BE461&gt;2008,0,IF(BE461&gt;2001,1,IF(BE461&gt;1990,2,IF(BE461&gt;1980,3,IF(BE461&gt;1973,4,IF(BE461&gt;1970,5,IF(BE461&gt;1960,6,IF(BE461&gt;1958,7,IF(BE461&gt;1953,8,9)))))))))</f>
        <v>0</v>
      </c>
    </row>
    <row r="462" spans="1:58" ht="11.25" customHeight="1" x14ac:dyDescent="0.2">
      <c r="A462" s="1019" t="s">
        <v>1415</v>
      </c>
      <c r="B462" s="1031" t="s">
        <v>1416</v>
      </c>
      <c r="C462" s="1181" t="s">
        <v>109</v>
      </c>
      <c r="D462" s="1181" t="s">
        <v>4430</v>
      </c>
      <c r="E462" s="857">
        <v>8</v>
      </c>
      <c r="F462" s="1245">
        <v>500</v>
      </c>
      <c r="G462" s="1088" t="s">
        <v>107</v>
      </c>
      <c r="H462" s="1088" t="s">
        <v>107</v>
      </c>
      <c r="I462" s="1030">
        <v>28.97</v>
      </c>
      <c r="J462" s="766">
        <f>(M462/I462)*100</f>
        <v>4.6945115636865733</v>
      </c>
      <c r="K462" s="1033">
        <v>0.34</v>
      </c>
      <c r="L462" s="1043">
        <v>4</v>
      </c>
      <c r="M462" s="756">
        <f>K462*L462</f>
        <v>1.36</v>
      </c>
      <c r="N462" s="1026" t="s">
        <v>1533</v>
      </c>
      <c r="O462" s="860">
        <v>0.28000000000000003</v>
      </c>
      <c r="P462" s="1016">
        <v>43262</v>
      </c>
      <c r="Q462" s="1016">
        <v>43290</v>
      </c>
      <c r="R462" s="756">
        <f>(K462-O462)/O462*100</f>
        <v>21.428571428571423</v>
      </c>
      <c r="S462" s="824">
        <f>IF(INDEX(Historical!$D$7:$D$1455,MATCH(B462,Historical!$B$7:$B$1455,0))=0,"n/a",(INDEX(Historical!$C$7:$C$1455,MATCH(B462,Historical!$B$7:$B$1455,0))/INDEX(Historical!$D$7:$D$1455,MATCH(B462,Historical!$B$7:$B$1455,0))-1)*100)</f>
        <v>19.047619047619047</v>
      </c>
      <c r="T462" s="824">
        <f>IF(INDEX(Historical!$F$7:$F$1455,MATCH(B462,Historical!$B$7:$B$1455,0))=0,"n/a",((INDEX(Historical!$C$7:$C$1455,MATCH(B462,Historical!$B$7:$B$1455,0))/INDEX(Historical!$F$7:$F$1455,MATCH(B462,Historical!$B$7:$B$1455,0)))^(1/3)-1)*100)</f>
        <v>17.911651341636549</v>
      </c>
      <c r="U462" s="824">
        <f>IF(INDEX(Historical!$I$7:$I$1455,MATCH(B462,Historical!$B$7:$B$1455,0))=0,"n/a",((INDEX(Historical!$C$7:$C$1455,MATCH(B462,Historical!$B$7:$B$1455,0))/INDEX(Historical!$I$7:$I$1455,MATCH(B462,Historical!$B$7:$B$1455,0)))^(1/5)-1)*100)</f>
        <v>19.520727694995223</v>
      </c>
      <c r="V462" s="824">
        <f>IF(INDEX(Historical!$O$7:$O$1455,MATCH(B462,Historical!$B$7:$B$1455,0))=0,"n/a",((INDEX(Historical!$C$7:$C$1455,MATCH(B462,Historical!$B$7:$B$1455,0))/INDEX(Historical!$O$7:$O$1455,MATCH(B462,Historical!$B$7:$B$1455,0)))^(1/10)-1)*100)</f>
        <v>0.72834656255027497</v>
      </c>
      <c r="W462" s="825">
        <f>IF(OR(U462&lt;=0,U462="n/a",V462&lt;=0,V462="n/a"),"n/a",U462/V462)</f>
        <v>26.801427642692804</v>
      </c>
      <c r="X462" s="826">
        <f>IF(OR(AJ462&lt;=0,AJ462="n/a",U462&lt;=0,U462="n/a"),"n/a",U462/AJ462)</f>
        <v>1.1091322553974561</v>
      </c>
      <c r="Y462" s="790"/>
      <c r="Z462" s="766">
        <f>IF(OR(AC462&lt;0.01,AC462="n/a"),"n/a",M462/AC462*100)</f>
        <v>151.11111111111111</v>
      </c>
      <c r="AA462" s="1042">
        <f>IF(OR(AC462&lt;0.01,AC462="n/a"),"n/a",I462/AC462)</f>
        <v>32.18888888888889</v>
      </c>
      <c r="AB462" s="1043">
        <v>3</v>
      </c>
      <c r="AC462" s="1021">
        <v>0.9</v>
      </c>
      <c r="AD462" s="1021">
        <v>1.78</v>
      </c>
      <c r="AE462" s="1021">
        <v>0.8</v>
      </c>
      <c r="AF462" s="1021">
        <v>0.64</v>
      </c>
      <c r="AG462" s="1021">
        <v>7.5</v>
      </c>
      <c r="AH462" s="1023">
        <v>-69.199999999999989</v>
      </c>
      <c r="AI462" s="1023">
        <v>8.86</v>
      </c>
      <c r="AJ462" s="1021">
        <v>17.599999999999998</v>
      </c>
      <c r="AK462" s="1021">
        <v>18.099999999999998</v>
      </c>
      <c r="AL462" s="1034">
        <v>2480</v>
      </c>
      <c r="AM462" s="1028">
        <v>1</v>
      </c>
      <c r="AN462" s="1021">
        <v>0.56999999999999995</v>
      </c>
      <c r="AO462" s="868">
        <f>IF(U462="n/a","n/a",IF(AA462&lt;0,"n/a",IF(AA462="n/a","n/a",J462+U462-AA462)))</f>
        <v>-7.9736496302070918</v>
      </c>
      <c r="AP462" s="869">
        <f>IF(U462="n/a","n/a",J462+U462)</f>
        <v>24.215239258681798</v>
      </c>
      <c r="AQ462" s="1044">
        <f>IF(OR(AC462&lt;0.01,AF462="n/a"),"n/a",(I462/SQRT(22.5*AC462*(I462/AF462))-1)*100)</f>
        <v>-4.3132683321039034</v>
      </c>
      <c r="AR462" s="766">
        <f>INDEX(Historical!$C$7:$C$1455,MATCH(B462,Historical!$B$7:$B$1455,0))*IF(AH462="n/a",1.03,IF(AH462&lt;0,1.01,IF(AH462&gt;10,1.1,(1+AH462/100))))</f>
        <v>1.01</v>
      </c>
      <c r="AS462" s="1042">
        <f>IF($AI462="n/a",1.03*AR462,IF($AI462&lt;0,1.01*AR462,IF($AI462&gt;10,1.1*AR462,(1+$AI462/100)*AR462)))</f>
        <v>1.099486</v>
      </c>
      <c r="AT462" s="1042">
        <f>IF($AK462="n/a",1.03*AS462,IF($AK462&lt;0,1.01*AS462,IF($AK462&gt;10,1.1*AS462,(1+$AK462/100)*AS462)))</f>
        <v>1.2094346</v>
      </c>
      <c r="AU462" s="1042">
        <f>IF($AK462="n/a",1.03*AT462,IF($AK462&lt;0,1.01*AT462,IF($AK462&gt;10,1.1*AT462,(1+$AK462/100)*AT462)))</f>
        <v>1.3303780600000001</v>
      </c>
      <c r="AV462" s="1042">
        <f>IF($AK462="n/a",1.03*AU462,IF($AK462&lt;0,1.01*AU462,IF($AK462&gt;10,1.1*AU462,(1+$AK462/100)*AU462)))</f>
        <v>1.4634158660000003</v>
      </c>
      <c r="AW462" s="766">
        <f>SUM(AR462:AV462)</f>
        <v>6.1127145260000004</v>
      </c>
      <c r="AX462" s="877">
        <f>AW462/I462*100</f>
        <v>21.100153696927858</v>
      </c>
      <c r="AY462" s="1212">
        <v>1.71</v>
      </c>
      <c r="AZ462" s="1028">
        <v>11</v>
      </c>
      <c r="BA462" s="1028">
        <v>-38.53</v>
      </c>
      <c r="BB462" s="1028">
        <v>-1.23</v>
      </c>
      <c r="BC462" s="1028">
        <v>-16.25</v>
      </c>
      <c r="BE462" s="721">
        <v>2011</v>
      </c>
      <c r="BF462" s="1057">
        <f>IF(BE462&gt;2008,0,IF(BE462&gt;2001,1,IF(BE462&gt;1990,2,IF(BE462&gt;1980,3,IF(BE462&gt;1973,4,IF(BE462&gt;1970,5,IF(BE462&gt;1960,6,IF(BE462&gt;1958,7,IF(BE462&gt;1953,8,9)))))))))</f>
        <v>0</v>
      </c>
    </row>
    <row r="463" spans="1:58" ht="11.25" customHeight="1" x14ac:dyDescent="0.2">
      <c r="A463" s="1019" t="s">
        <v>271</v>
      </c>
      <c r="B463" s="1031" t="s">
        <v>272</v>
      </c>
      <c r="C463" s="1181" t="s">
        <v>248</v>
      </c>
      <c r="D463" s="1181" t="s">
        <v>4446</v>
      </c>
      <c r="E463" s="857">
        <v>47</v>
      </c>
      <c r="F463" s="1245">
        <v>36</v>
      </c>
      <c r="G463" s="1088" t="s">
        <v>107</v>
      </c>
      <c r="H463" s="1088" t="s">
        <v>107</v>
      </c>
      <c r="I463" s="1021">
        <v>38.74</v>
      </c>
      <c r="J463" s="766">
        <f>(M463/I463)*100</f>
        <v>3.9235931853381514</v>
      </c>
      <c r="K463" s="1033">
        <v>0.38</v>
      </c>
      <c r="L463" s="1043">
        <v>4</v>
      </c>
      <c r="M463" s="756">
        <f>K463*L463</f>
        <v>1.52</v>
      </c>
      <c r="N463" s="1026" t="s">
        <v>183</v>
      </c>
      <c r="O463" s="860">
        <v>0.36</v>
      </c>
      <c r="P463" s="1016">
        <v>43265</v>
      </c>
      <c r="Q463" s="1016">
        <v>43294</v>
      </c>
      <c r="R463" s="756">
        <f>(K463-O463)/O463*100</f>
        <v>5.5555555555555607</v>
      </c>
      <c r="S463" s="824">
        <f>IF(INDEX(Historical!$D$7:$D$1455,MATCH(B463,Historical!$B$7:$B$1455,0))=0,"n/a",(INDEX(Historical!$C$7:$C$1455,MATCH(B463,Historical!$B$7:$B$1455,0))/INDEX(Historical!$D$7:$D$1455,MATCH(B463,Historical!$B$7:$B$1455,0))-1)*100)</f>
        <v>6.0606060606060552</v>
      </c>
      <c r="T463" s="824">
        <f>IF(INDEX(Historical!$F$7:$F$1455,MATCH(B463,Historical!$B$7:$B$1455,0))=0,"n/a",((INDEX(Historical!$C$7:$C$1455,MATCH(B463,Historical!$B$7:$B$1455,0))/INDEX(Historical!$F$7:$F$1455,MATCH(B463,Historical!$B$7:$B$1455,0)))^(1/3)-1)*100)</f>
        <v>4.981850026504131</v>
      </c>
      <c r="U463" s="824">
        <f>IF(INDEX(Historical!$I$7:$I$1455,MATCH(B463,Historical!$B$7:$B$1455,0))=0,"n/a",((INDEX(Historical!$C$7:$C$1455,MATCH(B463,Historical!$B$7:$B$1455,0))/INDEX(Historical!$I$7:$I$1455,MATCH(B463,Historical!$B$7:$B$1455,0)))^(1/5)-1)*100)</f>
        <v>4.3782277002867742</v>
      </c>
      <c r="V463" s="824">
        <f>IF(INDEX(Historical!$O$7:$O$1455,MATCH(B463,Historical!$B$7:$B$1455,0))=0,"n/a",((INDEX(Historical!$C$7:$C$1455,MATCH(B463,Historical!$B$7:$B$1455,0))/INDEX(Historical!$O$7:$O$1455,MATCH(B463,Historical!$B$7:$B$1455,0)))^(1/10)-1)*100)</f>
        <v>7.1773462536293131</v>
      </c>
      <c r="W463" s="825">
        <f>IF(OR(U463&lt;=0,U463="n/a",V463&lt;=0,V463="n/a"),"n/a",U463/V463)</f>
        <v>0.61000647670758112</v>
      </c>
      <c r="X463" s="826">
        <f>IF(OR(AJ463&lt;=0,AJ463="n/a",U463&lt;=0,U463="n/a"),"n/a",U463/AJ463)</f>
        <v>0.44675792860069119</v>
      </c>
      <c r="Y463" s="1031"/>
      <c r="Z463" s="766">
        <f>IF(OR(AC463&lt;0.01,AC463="n/a"),"n/a",M463/AC463*100)</f>
        <v>60.8</v>
      </c>
      <c r="AA463" s="1042">
        <f>IF(OR(AC463&lt;0.01,AC463="n/a"),"n/a",I463/AC463)</f>
        <v>15.496</v>
      </c>
      <c r="AB463" s="1043">
        <v>12</v>
      </c>
      <c r="AC463" s="1021">
        <v>2.5</v>
      </c>
      <c r="AD463" s="1021">
        <v>2.5</v>
      </c>
      <c r="AE463" s="1021">
        <v>1.19</v>
      </c>
      <c r="AF463" s="1021">
        <v>4.45</v>
      </c>
      <c r="AG463" s="1021">
        <v>24.7</v>
      </c>
      <c r="AH463" s="1021">
        <v>-4.3999999999999995</v>
      </c>
      <c r="AI463" s="1021">
        <v>10.119999999999999</v>
      </c>
      <c r="AJ463" s="1021">
        <v>9.8000000000000007</v>
      </c>
      <c r="AK463" s="1021">
        <v>6.2</v>
      </c>
      <c r="AL463" s="1034">
        <v>5020</v>
      </c>
      <c r="AM463" s="1028">
        <v>0.89999999999999991</v>
      </c>
      <c r="AN463" s="1021">
        <v>1.1599999999999999</v>
      </c>
      <c r="AO463" s="868">
        <f>IF(U463="n/a","n/a",IF(AA463&lt;0,"n/a",IF(AA463="n/a","n/a",J463+U463-AA463)))</f>
        <v>-7.1941791143750748</v>
      </c>
      <c r="AP463" s="869">
        <f>IF(U463="n/a","n/a",J463+U463)</f>
        <v>8.3018208856249256</v>
      </c>
      <c r="AQ463" s="1044">
        <f>IF(OR(AC463&lt;0.01,AF463="n/a"),"n/a",(I463/SQRT(22.5*AC463*(I463/AF463))-1)*100)</f>
        <v>75.064686457447621</v>
      </c>
      <c r="AR463" s="766">
        <f>INDEX(Historical!$C$7:$C$1455,MATCH(B463,Historical!$B$7:$B$1455,0))*IF(AH463="n/a",1.03,IF(AH463&lt;0,1.01,IF(AH463&gt;10,1.1,(1+AH463/100))))</f>
        <v>1.4139999999999999</v>
      </c>
      <c r="AS463" s="1042">
        <f>IF($AI463="n/a",1.03*AR463,IF($AI463&lt;0,1.01*AR463,IF($AI463&gt;10,1.1*AR463,(1+$AI463/100)*AR463)))</f>
        <v>1.5554000000000001</v>
      </c>
      <c r="AT463" s="1042">
        <f>IF($AK463="n/a",1.03*AS463,IF($AK463&lt;0,1.01*AS463,IF($AK463&gt;10,1.1*AS463,(1+$AK463/100)*AS463)))</f>
        <v>1.6518348000000003</v>
      </c>
      <c r="AU463" s="1042">
        <f>IF($AK463="n/a",1.03*AT463,IF($AK463&lt;0,1.01*AT463,IF($AK463&gt;10,1.1*AT463,(1+$AK463/100)*AT463)))</f>
        <v>1.7542485576000004</v>
      </c>
      <c r="AV463" s="1042">
        <f>IF($AK463="n/a",1.03*AU463,IF($AK463&lt;0,1.01*AU463,IF($AK463&gt;10,1.1*AU463,(1+$AK463/100)*AU463)))</f>
        <v>1.8630119681712005</v>
      </c>
      <c r="AW463" s="766">
        <f>SUM(AR463:AV463)</f>
        <v>8.2384953257712024</v>
      </c>
      <c r="AX463" s="877">
        <f>AW463/I463*100</f>
        <v>21.266121130023752</v>
      </c>
      <c r="AY463" s="1212">
        <v>1.02</v>
      </c>
      <c r="AZ463" s="1028">
        <v>13.71</v>
      </c>
      <c r="BA463" s="1028">
        <v>-22.33</v>
      </c>
      <c r="BB463" s="1028">
        <v>-1.78</v>
      </c>
      <c r="BC463" s="1028">
        <v>-9.75</v>
      </c>
      <c r="BE463" s="721">
        <v>1972</v>
      </c>
      <c r="BF463" s="1057">
        <f>IF(BE463&gt;2008,0,IF(BE463&gt;2001,1,IF(BE463&gt;1990,2,IF(BE463&gt;1980,3,IF(BE463&gt;1973,4,IF(BE463&gt;1970,5,IF(BE463&gt;1960,6,IF(BE463&gt;1958,7,IF(BE463&gt;1953,8,9)))))))))</f>
        <v>5</v>
      </c>
    </row>
    <row r="464" spans="1:58" ht="11.25" customHeight="1" x14ac:dyDescent="0.2">
      <c r="A464" s="1027" t="s">
        <v>1417</v>
      </c>
      <c r="B464" s="1031" t="s">
        <v>1418</v>
      </c>
      <c r="C464" s="1181" t="s">
        <v>155</v>
      </c>
      <c r="D464" s="1181" t="s">
        <v>4419</v>
      </c>
      <c r="E464" s="857">
        <v>8</v>
      </c>
      <c r="F464" s="1245">
        <v>466</v>
      </c>
      <c r="G464" s="1187" t="s">
        <v>107</v>
      </c>
      <c r="H464" s="1187" t="s">
        <v>107</v>
      </c>
      <c r="I464" s="1030">
        <v>27.89</v>
      </c>
      <c r="J464" s="766">
        <f>(M464/I464)*100</f>
        <v>1.0039440659734673</v>
      </c>
      <c r="K464" s="1033">
        <v>7.0000000000000007E-2</v>
      </c>
      <c r="L464" s="1043">
        <v>4</v>
      </c>
      <c r="M464" s="756">
        <f>K464*L464</f>
        <v>0.28000000000000003</v>
      </c>
      <c r="N464" s="1026" t="s">
        <v>510</v>
      </c>
      <c r="O464" s="860">
        <v>5.5E-2</v>
      </c>
      <c r="P464" s="1016">
        <v>43180</v>
      </c>
      <c r="Q464" s="1016">
        <v>43195</v>
      </c>
      <c r="R464" s="756">
        <f>(K464-O464)/O464*100</f>
        <v>27.27272727272728</v>
      </c>
      <c r="S464" s="824">
        <f>IF(INDEX(Historical!$D$7:$D$1455,MATCH(B464,Historical!$B$7:$B$1455,0))=0,"n/a",(INDEX(Historical!$C$7:$C$1455,MATCH(B464,Historical!$B$7:$B$1455,0))/INDEX(Historical!$D$7:$D$1455,MATCH(B464,Historical!$B$7:$B$1455,0))-1)*100)</f>
        <v>20.000000000000018</v>
      </c>
      <c r="T464" s="824">
        <f>IF(INDEX(Historical!$F$7:$F$1455,MATCH(B464,Historical!$B$7:$B$1455,0))=0,"n/a",((INDEX(Historical!$C$7:$C$1455,MATCH(B464,Historical!$B$7:$B$1455,0))/INDEX(Historical!$F$7:$F$1455,MATCH(B464,Historical!$B$7:$B$1455,0)))^(1/3)-1)*100)</f>
        <v>15.867554829548315</v>
      </c>
      <c r="U464" s="824">
        <f>IF(INDEX(Historical!$I$7:$I$1455,MATCH(B464,Historical!$B$7:$B$1455,0))=0,"n/a",((INDEX(Historical!$C$7:$C$1455,MATCH(B464,Historical!$B$7:$B$1455,0))/INDEX(Historical!$I$7:$I$1455,MATCH(B464,Historical!$B$7:$B$1455,0)))^(1/5)-1)*100)</f>
        <v>17.192316229445346</v>
      </c>
      <c r="V464" s="824" t="str">
        <f>IF(INDEX(Historical!$O$7:$O$1455,MATCH(B464,Historical!$B$7:$B$1455,0))=0,"n/a",((INDEX(Historical!$C$7:$C$1455,MATCH(B464,Historical!$B$7:$B$1455,0))/INDEX(Historical!$O$7:$O$1455,MATCH(B464,Historical!$B$7:$B$1455,0)))^(1/10)-1)*100)</f>
        <v>n/a</v>
      </c>
      <c r="W464" s="825" t="str">
        <f>IF(OR(U464&lt;=0,U464="n/a",V464&lt;=0,V464="n/a"),"n/a",U464/V464)</f>
        <v>n/a</v>
      </c>
      <c r="X464" s="826">
        <f>IF(OR(AJ464&lt;=0,AJ464="n/a",U464&lt;=0,U464="n/a"),"n/a",U464/AJ464)</f>
        <v>0.44655366829728171</v>
      </c>
      <c r="Y464" s="1031"/>
      <c r="Z464" s="766">
        <f>IF(OR(AC464&lt;0.01,AC464="n/a"),"n/a",M464/AC464*100)</f>
        <v>27.722772277227726</v>
      </c>
      <c r="AA464" s="1042">
        <f>IF(OR(AC464&lt;0.01,AC464="n/a"),"n/a",I464/AC464)</f>
        <v>27.613861386138613</v>
      </c>
      <c r="AB464" s="1043">
        <v>12</v>
      </c>
      <c r="AC464" s="1021">
        <v>1.01</v>
      </c>
      <c r="AD464" s="1021">
        <v>1.84</v>
      </c>
      <c r="AE464" s="1021">
        <v>5.23</v>
      </c>
      <c r="AF464" s="1021">
        <v>4.34</v>
      </c>
      <c r="AG464" s="1021">
        <v>18.099999999999998</v>
      </c>
      <c r="AH464" s="1021">
        <v>52.2</v>
      </c>
      <c r="AI464" s="1021">
        <v>-7.4499999999999993</v>
      </c>
      <c r="AJ464" s="1021">
        <v>38.5</v>
      </c>
      <c r="AK464" s="1021">
        <v>15</v>
      </c>
      <c r="AL464" s="1034">
        <v>539.95000000000005</v>
      </c>
      <c r="AM464" s="1028">
        <v>17.2</v>
      </c>
      <c r="AN464" s="1021">
        <v>0</v>
      </c>
      <c r="AO464" s="868">
        <f>IF(U464="n/a","n/a",IF(AA464&lt;0,"n/a",IF(AA464="n/a","n/a",J464+U464-AA464)))</f>
        <v>-9.4176010907197991</v>
      </c>
      <c r="AP464" s="869">
        <f>IF(U464="n/a","n/a",J464+U464)</f>
        <v>18.196260295418814</v>
      </c>
      <c r="AQ464" s="1044">
        <f>IF(OR(AC464&lt;0.01,AF464="n/a"),"n/a",(I464/SQRT(22.5*AC464*(I464/AF464))-1)*100)</f>
        <v>130.79010032287064</v>
      </c>
      <c r="AR464" s="766">
        <f>INDEX(Historical!$C$7:$C$1455,MATCH(B464,Historical!$B$7:$B$1455,0))*IF(AH464="n/a",1.03,IF(AH464&lt;0,1.01,IF(AH464&gt;10,1.1,(1+AH464/100))))</f>
        <v>0.23100000000000004</v>
      </c>
      <c r="AS464" s="1042">
        <f>IF($AI464="n/a",1.03*AR464,IF($AI464&lt;0,1.01*AR464,IF($AI464&gt;10,1.1*AR464,(1+$AI464/100)*AR464)))</f>
        <v>0.23331000000000005</v>
      </c>
      <c r="AT464" s="1042">
        <f>IF($AK464="n/a",1.03*AS464,IF($AK464&lt;0,1.01*AS464,IF($AK464&gt;10,1.1*AS464,(1+$AK464/100)*AS464)))</f>
        <v>0.25664100000000006</v>
      </c>
      <c r="AU464" s="1042">
        <f>IF($AK464="n/a",1.03*AT464,IF($AK464&lt;0,1.01*AT464,IF($AK464&gt;10,1.1*AT464,(1+$AK464/100)*AT464)))</f>
        <v>0.28230510000000009</v>
      </c>
      <c r="AV464" s="1042">
        <f>IF($AK464="n/a",1.03*AU464,IF($AK464&lt;0,1.01*AU464,IF($AK464&gt;10,1.1*AU464,(1+$AK464/100)*AU464)))</f>
        <v>0.31053561000000013</v>
      </c>
      <c r="AW464" s="766">
        <f>SUM(AR464:AV464)</f>
        <v>1.3137917100000003</v>
      </c>
      <c r="AX464" s="877">
        <f>AW464/I464*100</f>
        <v>4.7106192542129808</v>
      </c>
      <c r="AY464" s="1212">
        <v>0.99</v>
      </c>
      <c r="AZ464" s="1028">
        <v>8.82</v>
      </c>
      <c r="BA464" s="1028">
        <v>-32.440000000000005</v>
      </c>
      <c r="BB464" s="1028">
        <v>-5.56</v>
      </c>
      <c r="BC464" s="1028">
        <v>-18.62</v>
      </c>
      <c r="BE464" s="721">
        <v>2011</v>
      </c>
      <c r="BF464" s="1057">
        <f>IF(BE464&gt;2008,0,IF(BE464&gt;2001,1,IF(BE464&gt;1990,2,IF(BE464&gt;1980,3,IF(BE464&gt;1973,4,IF(BE464&gt;1970,5,IF(BE464&gt;1960,6,IF(BE464&gt;1958,7,IF(BE464&gt;1953,8,9)))))))))</f>
        <v>0</v>
      </c>
    </row>
    <row r="465" spans="1:58" ht="11.25" customHeight="1" x14ac:dyDescent="0.2">
      <c r="A465" s="1019" t="s">
        <v>1419</v>
      </c>
      <c r="B465" s="1031" t="s">
        <v>1420</v>
      </c>
      <c r="C465" s="1181" t="s">
        <v>113</v>
      </c>
      <c r="D465" s="1181" t="s">
        <v>1236</v>
      </c>
      <c r="E465" s="857">
        <v>9</v>
      </c>
      <c r="F465" s="1245">
        <v>378</v>
      </c>
      <c r="G465" s="1245" t="s">
        <v>107</v>
      </c>
      <c r="H465" s="1245" t="s">
        <v>107</v>
      </c>
      <c r="I465" s="1030">
        <v>225.91</v>
      </c>
      <c r="J465" s="766">
        <f>(M465/I465)*100</f>
        <v>1.13319463503165</v>
      </c>
      <c r="K465" s="1033">
        <v>0.64</v>
      </c>
      <c r="L465" s="1043">
        <v>4</v>
      </c>
      <c r="M465" s="756">
        <f>K465*L465</f>
        <v>2.56</v>
      </c>
      <c r="N465" s="1026" t="s">
        <v>576</v>
      </c>
      <c r="O465" s="860">
        <v>0.51</v>
      </c>
      <c r="P465" s="1016">
        <v>43279</v>
      </c>
      <c r="Q465" s="1016">
        <v>43294</v>
      </c>
      <c r="R465" s="756">
        <f>(K465-O465)/O465*100</f>
        <v>25.490196078431371</v>
      </c>
      <c r="S465" s="824">
        <f>IF(INDEX(Historical!$D$7:$D$1455,MATCH(B465,Historical!$B$7:$B$1455,0))=0,"n/a",(INDEX(Historical!$C$7:$C$1455,MATCH(B465,Historical!$B$7:$B$1455,0))/INDEX(Historical!$D$7:$D$1455,MATCH(B465,Historical!$B$7:$B$1455,0))-1)*100)</f>
        <v>18.98734177215189</v>
      </c>
      <c r="T465" s="824">
        <f>IF(INDEX(Historical!$F$7:$F$1455,MATCH(B465,Historical!$B$7:$B$1455,0))=0,"n/a",((INDEX(Historical!$C$7:$C$1455,MATCH(B465,Historical!$B$7:$B$1455,0))/INDEX(Historical!$F$7:$F$1455,MATCH(B465,Historical!$B$7:$B$1455,0)))^(1/3)-1)*100)</f>
        <v>20.294202671289806</v>
      </c>
      <c r="U465" s="824">
        <f>IF(INDEX(Historical!$I$7:$I$1455,MATCH(B465,Historical!$B$7:$B$1455,0))=0,"n/a",((INDEX(Historical!$C$7:$C$1455,MATCH(B465,Historical!$B$7:$B$1455,0))/INDEX(Historical!$I$7:$I$1455,MATCH(B465,Historical!$B$7:$B$1455,0)))^(1/5)-1)*100)</f>
        <v>20.499494742455049</v>
      </c>
      <c r="V465" s="824">
        <f>IF(INDEX(Historical!$O$7:$O$1455,MATCH(B465,Historical!$B$7:$B$1455,0))=0,"n/a",((INDEX(Historical!$C$7:$C$1455,MATCH(B465,Historical!$B$7:$B$1455,0))/INDEX(Historical!$O$7:$O$1455,MATCH(B465,Historical!$B$7:$B$1455,0)))^(1/10)-1)*100)</f>
        <v>13.714396429282981</v>
      </c>
      <c r="W465" s="825">
        <f>IF(OR(U465&lt;=0,U465="n/a",V465&lt;=0,V465="n/a"),"n/a",U465/V465)</f>
        <v>1.4947427579594041</v>
      </c>
      <c r="X465" s="826">
        <f>IF(OR(AJ465&lt;=0,AJ465="n/a",U465&lt;=0,U465="n/a"),"n/a",U465/AJ465)</f>
        <v>0.82993905839898985</v>
      </c>
      <c r="Y465" s="1031"/>
      <c r="Z465" s="766">
        <f>IF(OR(AC465&lt;0.01,AC465="n/a"),"n/a",M465/AC465*100)</f>
        <v>29.391504018369684</v>
      </c>
      <c r="AA465" s="1042">
        <f>IF(OR(AC465&lt;0.01,AC465="n/a"),"n/a",I465/AC465)</f>
        <v>25.936854190585532</v>
      </c>
      <c r="AB465" s="1043">
        <v>12</v>
      </c>
      <c r="AC465" s="1021">
        <v>8.7100000000000009</v>
      </c>
      <c r="AD465" s="1021">
        <v>1.5</v>
      </c>
      <c r="AE465" s="1021">
        <v>2.34</v>
      </c>
      <c r="AF465" s="1023" t="s">
        <v>138</v>
      </c>
      <c r="AG465" s="1021">
        <v>-409</v>
      </c>
      <c r="AH465" s="1021">
        <v>25.2</v>
      </c>
      <c r="AI465" s="1021">
        <v>31.41</v>
      </c>
      <c r="AJ465" s="1021">
        <v>24.7</v>
      </c>
      <c r="AK465" s="1021">
        <v>17.32</v>
      </c>
      <c r="AL465" s="1034">
        <v>9180</v>
      </c>
      <c r="AM465" s="1028">
        <v>0.8</v>
      </c>
      <c r="AN465" s="1024" t="s">
        <v>138</v>
      </c>
      <c r="AO465" s="868">
        <f>IF(U465="n/a","n/a",IF(AA465&lt;0,"n/a",IF(AA465="n/a","n/a",J465+U465-AA465)))</f>
        <v>-4.3041648130988328</v>
      </c>
      <c r="AP465" s="869">
        <f>IF(U465="n/a","n/a",J465+U465)</f>
        <v>21.632689377486699</v>
      </c>
      <c r="AQ465" s="1044" t="str">
        <f>IF(OR(AC465&lt;0.01,AF465="n/a"),"n/a",(I465/SQRT(22.5*AC465*(I465/AF465))-1)*100)</f>
        <v>n/a</v>
      </c>
      <c r="AR465" s="766">
        <f>INDEX(Historical!$C$7:$C$1455,MATCH(B465,Historical!$B$7:$B$1455,0))*IF(AH465="n/a",1.03,IF(AH465&lt;0,1.01,IF(AH465&gt;10,1.1,(1+AH465/100))))</f>
        <v>2.0680000000000001</v>
      </c>
      <c r="AS465" s="1042">
        <f>IF($AI465="n/a",1.03*AR465,IF($AI465&lt;0,1.01*AR465,IF($AI465&gt;10,1.1*AR465,(1+$AI465/100)*AR465)))</f>
        <v>2.2748000000000004</v>
      </c>
      <c r="AT465" s="1042">
        <f>IF($AK465="n/a",1.03*AS465,IF($AK465&lt;0,1.01*AS465,IF($AK465&gt;10,1.1*AS465,(1+$AK465/100)*AS465)))</f>
        <v>2.5022800000000007</v>
      </c>
      <c r="AU465" s="1042">
        <f>IF($AK465="n/a",1.03*AT465,IF($AK465&lt;0,1.01*AT465,IF($AK465&gt;10,1.1*AT465,(1+$AK465/100)*AT465)))</f>
        <v>2.7525080000000011</v>
      </c>
      <c r="AV465" s="1042">
        <f>IF($AK465="n/a",1.03*AU465,IF($AK465&lt;0,1.01*AU465,IF($AK465&gt;10,1.1*AU465,(1+$AK465/100)*AU465)))</f>
        <v>3.0277588000000013</v>
      </c>
      <c r="AW465" s="766">
        <f>SUM(AR465:AV465)</f>
        <v>12.625346800000003</v>
      </c>
      <c r="AX465" s="877">
        <f>AW465/I465*100</f>
        <v>5.5886622106148476</v>
      </c>
      <c r="AY465" s="1212">
        <v>1.08</v>
      </c>
      <c r="AZ465" s="1028">
        <v>27.37</v>
      </c>
      <c r="BA465" s="1028">
        <v>-1.77</v>
      </c>
      <c r="BB465" s="1028">
        <v>7.1400000000000006</v>
      </c>
      <c r="BC465" s="1028">
        <v>7.870000000000001</v>
      </c>
      <c r="BE465" s="721">
        <v>2010</v>
      </c>
      <c r="BF465" s="1057">
        <f>IF(BE465&gt;2008,0,IF(BE465&gt;2001,1,IF(BE465&gt;1990,2,IF(BE465&gt;1980,3,IF(BE465&gt;1973,4,IF(BE465&gt;1970,5,IF(BE465&gt;1960,6,IF(BE465&gt;1958,7,IF(BE465&gt;1953,8,9)))))))))</f>
        <v>0</v>
      </c>
    </row>
    <row r="466" spans="1:58" ht="11.25" customHeight="1" x14ac:dyDescent="0.2">
      <c r="A466" s="1019" t="s">
        <v>1421</v>
      </c>
      <c r="B466" s="1031" t="s">
        <v>1422</v>
      </c>
      <c r="C466" s="1181" t="s">
        <v>4414</v>
      </c>
      <c r="D466" s="1181" t="s">
        <v>4415</v>
      </c>
      <c r="E466" s="857">
        <v>9</v>
      </c>
      <c r="F466" s="1245">
        <v>335</v>
      </c>
      <c r="G466" s="1187" t="s">
        <v>38</v>
      </c>
      <c r="H466" s="1187" t="s">
        <v>38</v>
      </c>
      <c r="I466" s="1030">
        <v>8.7799999999999994</v>
      </c>
      <c r="J466" s="766">
        <f>(M466/I466)*100</f>
        <v>8.0865603644646935</v>
      </c>
      <c r="K466" s="1033">
        <v>0.17749999999999999</v>
      </c>
      <c r="L466" s="1043">
        <v>4</v>
      </c>
      <c r="M466" s="756">
        <f>K466*L466</f>
        <v>0.71</v>
      </c>
      <c r="N466" s="1026" t="s">
        <v>576</v>
      </c>
      <c r="O466" s="860">
        <v>0.17499999999999999</v>
      </c>
      <c r="P466" s="714">
        <v>43097</v>
      </c>
      <c r="Q466" s="714">
        <v>43116</v>
      </c>
      <c r="R466" s="756">
        <f>(K466-O466)/O466*100</f>
        <v>1.4285714285714299</v>
      </c>
      <c r="S466" s="824">
        <f>IF(INDEX(Historical!$D$7:$D$1455,MATCH(B466,Historical!$B$7:$B$1455,0))=0,"n/a",(INDEX(Historical!$C$7:$C$1455,MATCH(B466,Historical!$B$7:$B$1455,0))/INDEX(Historical!$D$7:$D$1455,MATCH(B466,Historical!$B$7:$B$1455,0))-1)*100)</f>
        <v>2.1897810218977964</v>
      </c>
      <c r="T466" s="824">
        <f>IF(INDEX(Historical!$F$7:$F$1455,MATCH(B466,Historical!$B$7:$B$1455,0))=0,"n/a",((INDEX(Historical!$C$7:$C$1455,MATCH(B466,Historical!$B$7:$B$1455,0))/INDEX(Historical!$F$7:$F$1455,MATCH(B466,Historical!$B$7:$B$1455,0)))^(1/3)-1)*100)</f>
        <v>1.470798766517678</v>
      </c>
      <c r="U466" s="824">
        <f>IF(INDEX(Historical!$I$7:$I$1455,MATCH(B466,Historical!$B$7:$B$1455,0))=0,"n/a",((INDEX(Historical!$C$7:$C$1455,MATCH(B466,Historical!$B$7:$B$1455,0))/INDEX(Historical!$I$7:$I$1455,MATCH(B466,Historical!$B$7:$B$1455,0)))^(1/5)-1)*100)</f>
        <v>5.9223841048812176</v>
      </c>
      <c r="V466" s="824">
        <f>IF(INDEX(Historical!$O$7:$O$1455,MATCH(B466,Historical!$B$7:$B$1455,0))=0,"n/a",((INDEX(Historical!$C$7:$C$1455,MATCH(B466,Historical!$B$7:$B$1455,0))/INDEX(Historical!$O$7:$O$1455,MATCH(B466,Historical!$B$7:$B$1455,0)))^(1/10)-1)*100)</f>
        <v>-7.3382115710856288</v>
      </c>
      <c r="W466" s="825" t="str">
        <f>IF(OR(U466&lt;=0,U466="n/a",V466&lt;=0,V466="n/a"),"n/a",U466/V466)</f>
        <v>n/a</v>
      </c>
      <c r="X466" s="826" t="str">
        <f>IF(OR(AJ466&lt;=0,AJ466="n/a",U466&lt;=0,U466="n/a"),"n/a",U466/AJ466)</f>
        <v>n/a</v>
      </c>
      <c r="Y466" s="777"/>
      <c r="Z466" s="766">
        <f>IF(OR(AC466&lt;0.01,AC466="n/a"),"n/a",M466/AC466*100)</f>
        <v>77.173913043478251</v>
      </c>
      <c r="AA466" s="1042">
        <f>IF(OR(AC466&lt;0.01,AC466="n/a"),"n/a",I466/AC466)</f>
        <v>9.5434782608695645</v>
      </c>
      <c r="AB466" s="1043">
        <v>12</v>
      </c>
      <c r="AC466" s="1021">
        <v>0.92</v>
      </c>
      <c r="AD466" s="1021">
        <v>1.91</v>
      </c>
      <c r="AE466" s="1021">
        <v>5.04</v>
      </c>
      <c r="AF466" s="1021">
        <v>1.62</v>
      </c>
      <c r="AG466" s="1021">
        <v>15.1</v>
      </c>
      <c r="AH466" s="1023">
        <v>-12.7</v>
      </c>
      <c r="AI466" s="1023">
        <v>92.57</v>
      </c>
      <c r="AJ466" s="1021">
        <v>-18.899999999999999</v>
      </c>
      <c r="AK466" s="1021">
        <v>5</v>
      </c>
      <c r="AL466" s="1034">
        <v>2070</v>
      </c>
      <c r="AM466" s="1028">
        <v>0.1</v>
      </c>
      <c r="AN466" s="1021">
        <v>1.29</v>
      </c>
      <c r="AO466" s="868">
        <f>IF(U466="n/a","n/a",IF(AA466&lt;0,"n/a",IF(AA466="n/a","n/a",J466+U466-AA466)))</f>
        <v>4.4654662084763466</v>
      </c>
      <c r="AP466" s="869">
        <f>IF(U466="n/a","n/a",J466+U466)</f>
        <v>14.008944469345911</v>
      </c>
      <c r="AQ466" s="1044">
        <f>IF(OR(AC466&lt;0.01,AF466="n/a"),"n/a",(I466/SQRT(22.5*AC466*(I466/AF466))-1)*100)</f>
        <v>-17.106668857946794</v>
      </c>
      <c r="AR466" s="766">
        <f>INDEX(Historical!$C$7:$C$1455,MATCH(B466,Historical!$B$7:$B$1455,0))*IF(AH466="n/a",1.03,IF(AH466&lt;0,1.01,IF(AH466&gt;10,1.1,(1+AH466/100))))</f>
        <v>0.70699999999999996</v>
      </c>
      <c r="AS466" s="1042">
        <f>IF($AI466="n/a",1.03*AR466,IF($AI466&lt;0,1.01*AR466,IF($AI466&gt;10,1.1*AR466,(1+$AI466/100)*AR466)))</f>
        <v>0.77770000000000006</v>
      </c>
      <c r="AT466" s="1042">
        <f>IF($AK466="n/a",1.03*AS466,IF($AK466&lt;0,1.01*AS466,IF($AK466&gt;10,1.1*AS466,(1+$AK466/100)*AS466)))</f>
        <v>0.81658500000000012</v>
      </c>
      <c r="AU466" s="1042">
        <f>IF($AK466="n/a",1.03*AT466,IF($AK466&lt;0,1.01*AT466,IF($AK466&gt;10,1.1*AT466,(1+$AK466/100)*AT466)))</f>
        <v>0.85741425000000016</v>
      </c>
      <c r="AV466" s="1042">
        <f>IF($AK466="n/a",1.03*AU466,IF($AK466&lt;0,1.01*AU466,IF($AK466&gt;10,1.1*AU466,(1+$AK466/100)*AU466)))</f>
        <v>0.90028496250000023</v>
      </c>
      <c r="AW466" s="766">
        <f>SUM(AR466:AV466)</f>
        <v>4.0589842125000004</v>
      </c>
      <c r="AX466" s="877">
        <f>AW466/I466*100</f>
        <v>46.229888525056957</v>
      </c>
      <c r="AY466" s="1212">
        <v>0.86</v>
      </c>
      <c r="AZ466" s="1028">
        <v>15.68</v>
      </c>
      <c r="BA466" s="1028">
        <v>-17.21</v>
      </c>
      <c r="BB466" s="1028">
        <v>7.89</v>
      </c>
      <c r="BC466" s="1028">
        <v>5.0299999999999994</v>
      </c>
      <c r="BE466" s="721">
        <v>2010</v>
      </c>
      <c r="BF466" s="1057">
        <f>IF(BE466&gt;2008,0,IF(BE466&gt;2001,1,IF(BE466&gt;1990,2,IF(BE466&gt;1980,3,IF(BE466&gt;1973,4,IF(BE466&gt;1970,5,IF(BE466&gt;1960,6,IF(BE466&gt;1958,7,IF(BE466&gt;1953,8,9)))))))))</f>
        <v>0</v>
      </c>
    </row>
    <row r="467" spans="1:58" ht="11.25" customHeight="1" x14ac:dyDescent="0.2">
      <c r="A467" s="1027" t="s">
        <v>1423</v>
      </c>
      <c r="B467" s="1031" t="s">
        <v>1424</v>
      </c>
      <c r="C467" s="1181" t="s">
        <v>4414</v>
      </c>
      <c r="D467" s="1181" t="s">
        <v>4415</v>
      </c>
      <c r="E467" s="857">
        <v>5</v>
      </c>
      <c r="F467" s="1245">
        <v>756</v>
      </c>
      <c r="G467" s="1209" t="s">
        <v>107</v>
      </c>
      <c r="H467" s="1209" t="s">
        <v>107</v>
      </c>
      <c r="I467" s="1030">
        <v>97.64</v>
      </c>
      <c r="J467" s="766">
        <f>(M467/I467)*100</f>
        <v>4.0966816878328549</v>
      </c>
      <c r="K467" s="1033">
        <v>1</v>
      </c>
      <c r="L467" s="1043">
        <v>4</v>
      </c>
      <c r="M467" s="756">
        <f>K467*L467</f>
        <v>4</v>
      </c>
      <c r="N467" s="1026" t="s">
        <v>287</v>
      </c>
      <c r="O467" s="860">
        <v>0.95</v>
      </c>
      <c r="P467" s="1022">
        <v>42839</v>
      </c>
      <c r="Q467" s="1022">
        <v>42851</v>
      </c>
      <c r="R467" s="756">
        <f>(K467-O467)/O467*100</f>
        <v>5.2631578947368478</v>
      </c>
      <c r="S467" s="824">
        <f>IF(INDEX(Historical!$D$7:$D$1455,MATCH(B467,Historical!$B$7:$B$1455,0))=0,"n/a",(INDEX(Historical!$C$7:$C$1455,MATCH(B467,Historical!$B$7:$B$1455,0))/INDEX(Historical!$D$7:$D$1455,MATCH(B467,Historical!$B$7:$B$1455,0))-1)*100)</f>
        <v>6.7567567567567544</v>
      </c>
      <c r="T467" s="824">
        <f>IF(INDEX(Historical!$F$7:$F$1455,MATCH(B467,Historical!$B$7:$B$1455,0))=0,"n/a",((INDEX(Historical!$C$7:$C$1455,MATCH(B467,Historical!$B$7:$B$1455,0))/INDEX(Historical!$F$7:$F$1455,MATCH(B467,Historical!$B$7:$B$1455,0)))^(1/3)-1)*100)</f>
        <v>13.24248662061105</v>
      </c>
      <c r="U467" s="824">
        <f>IF(INDEX(Historical!$I$7:$I$1455,MATCH(B467,Historical!$B$7:$B$1455,0))=0,"n/a",((INDEX(Historical!$C$7:$C$1455,MATCH(B467,Historical!$B$7:$B$1455,0))/INDEX(Historical!$I$7:$I$1455,MATCH(B467,Historical!$B$7:$B$1455,0)))^(1/5)-1)*100)</f>
        <v>17.021299915720078</v>
      </c>
      <c r="V467" s="824">
        <f>IF(INDEX(Historical!$O$7:$O$1455,MATCH(B467,Historical!$B$7:$B$1455,0))=0,"n/a",((INDEX(Historical!$C$7:$C$1455,MATCH(B467,Historical!$B$7:$B$1455,0))/INDEX(Historical!$O$7:$O$1455,MATCH(B467,Historical!$B$7:$B$1455,0)))^(1/10)-1)*100)</f>
        <v>4.7224453693659241</v>
      </c>
      <c r="W467" s="825">
        <f>IF(OR(U467&lt;=0,U467="n/a",V467&lt;=0,V467="n/a"),"n/a",U467/V467)</f>
        <v>3.6043402484093754</v>
      </c>
      <c r="X467" s="826">
        <f>IF(OR(AJ467&lt;=0,AJ467="n/a",U467&lt;=0,U467="n/a"),"n/a",U467/AJ467)</f>
        <v>3.3375097873960939</v>
      </c>
      <c r="Y467" s="773" t="s">
        <v>1425</v>
      </c>
      <c r="Z467" s="766">
        <f>IF(OR(AC467&lt;0.01,AC467="n/a"),"n/a",M467/AC467*100)</f>
        <v>137.45704467353951</v>
      </c>
      <c r="AA467" s="1042">
        <f>IF(OR(AC467&lt;0.01,AC467="n/a"),"n/a",I467/AC467)</f>
        <v>33.553264604810998</v>
      </c>
      <c r="AB467" s="1043">
        <v>12</v>
      </c>
      <c r="AC467" s="1021">
        <v>2.91</v>
      </c>
      <c r="AD467" s="1021">
        <v>6.71</v>
      </c>
      <c r="AE467" s="1021">
        <v>8.35</v>
      </c>
      <c r="AF467" s="1021">
        <v>2.2599999999999998</v>
      </c>
      <c r="AG467" s="1021">
        <v>6.7</v>
      </c>
      <c r="AH467" s="1021">
        <v>5.6000000000000005</v>
      </c>
      <c r="AI467" s="1021">
        <v>-6.1400000000000006</v>
      </c>
      <c r="AJ467" s="1021">
        <v>5.0999999999999996</v>
      </c>
      <c r="AK467" s="1021">
        <v>5</v>
      </c>
      <c r="AL467" s="1034">
        <v>4560</v>
      </c>
      <c r="AM467" s="1028">
        <v>0.89999999999999991</v>
      </c>
      <c r="AN467" s="1021">
        <v>0.87</v>
      </c>
      <c r="AO467" s="868">
        <f>IF(U467="n/a","n/a",IF(AA467&lt;0,"n/a",IF(AA467="n/a","n/a",J467+U467-AA467)))</f>
        <v>-12.435283001258064</v>
      </c>
      <c r="AP467" s="869">
        <f>IF(U467="n/a","n/a",J467+U467)</f>
        <v>21.117981603552934</v>
      </c>
      <c r="AQ467" s="1044">
        <f>IF(OR(AC467&lt;0.01,AF467="n/a"),"n/a",(I467/SQRT(22.5*AC467*(I467/AF467))-1)*100)</f>
        <v>83.582107584799289</v>
      </c>
      <c r="AR467" s="766">
        <f>INDEX(Historical!$C$7:$C$1455,MATCH(B467,Historical!$B$7:$B$1455,0))*IF(AH467="n/a",1.03,IF(AH467&lt;0,1.01,IF(AH467&gt;10,1.1,(1+AH467/100))))</f>
        <v>4.1712000000000007</v>
      </c>
      <c r="AS467" s="1042">
        <f>IF($AI467="n/a",1.03*AR467,IF($AI467&lt;0,1.01*AR467,IF($AI467&gt;10,1.1*AR467,(1+$AI467/100)*AR467)))</f>
        <v>4.2129120000000011</v>
      </c>
      <c r="AT467" s="1042">
        <f>IF($AK467="n/a",1.03*AS467,IF($AK467&lt;0,1.01*AS467,IF($AK467&gt;10,1.1*AS467,(1+$AK467/100)*AS467)))</f>
        <v>4.4235576000000014</v>
      </c>
      <c r="AU467" s="1042">
        <f>IF($AK467="n/a",1.03*AT467,IF($AK467&lt;0,1.01*AT467,IF($AK467&gt;10,1.1*AT467,(1+$AK467/100)*AT467)))</f>
        <v>4.6447354800000014</v>
      </c>
      <c r="AV467" s="1042">
        <f>IF($AK467="n/a",1.03*AU467,IF($AK467&lt;0,1.01*AU467,IF($AK467&gt;10,1.1*AU467,(1+$AK467/100)*AU467)))</f>
        <v>4.8769722540000018</v>
      </c>
      <c r="AW467" s="766">
        <f>SUM(AR467:AV467)</f>
        <v>22.329377334000007</v>
      </c>
      <c r="AX467" s="877">
        <f>AW467/I467*100</f>
        <v>22.869087806226965</v>
      </c>
      <c r="AY467" s="1212">
        <v>0.38</v>
      </c>
      <c r="AZ467" s="1028">
        <v>27.77</v>
      </c>
      <c r="BA467" s="1028">
        <v>-5.12</v>
      </c>
      <c r="BB467" s="1028">
        <v>3.75</v>
      </c>
      <c r="BC467" s="1028">
        <v>6.2600000000000007</v>
      </c>
      <c r="BE467" s="721">
        <v>2014</v>
      </c>
      <c r="BF467" s="1057">
        <f>IF(BE467&gt;2008,0,IF(BE467&gt;2001,1,IF(BE467&gt;1990,2,IF(BE467&gt;1980,3,IF(BE467&gt;1973,4,IF(BE467&gt;1970,5,IF(BE467&gt;1960,6,IF(BE467&gt;1958,7,IF(BE467&gt;1953,8,9)))))))))</f>
        <v>0</v>
      </c>
    </row>
    <row r="468" spans="1:58" ht="11.25" customHeight="1" x14ac:dyDescent="0.2">
      <c r="A468" s="1019" t="s">
        <v>1426</v>
      </c>
      <c r="B468" s="1031" t="s">
        <v>1427</v>
      </c>
      <c r="C468" s="1181" t="s">
        <v>129</v>
      </c>
      <c r="D468" s="1181" t="s">
        <v>4422</v>
      </c>
      <c r="E468" s="857">
        <v>10</v>
      </c>
      <c r="F468" s="1245">
        <v>320</v>
      </c>
      <c r="G468" s="1088" t="s">
        <v>107</v>
      </c>
      <c r="H468" s="1088" t="s">
        <v>107</v>
      </c>
      <c r="I468" s="1030">
        <v>24.14</v>
      </c>
      <c r="J468" s="766">
        <f>(M468/I468)*100</f>
        <v>1.0356255178127589</v>
      </c>
      <c r="K468" s="1033">
        <v>6.25E-2</v>
      </c>
      <c r="L468" s="1043">
        <v>4</v>
      </c>
      <c r="M468" s="756">
        <f>K468*L468</f>
        <v>0.25</v>
      </c>
      <c r="N468" s="1026" t="s">
        <v>576</v>
      </c>
      <c r="O468" s="860">
        <v>5.5E-2</v>
      </c>
      <c r="P468" s="714">
        <v>43098</v>
      </c>
      <c r="Q468" s="714">
        <v>43117</v>
      </c>
      <c r="R468" s="756">
        <f>(K468-O468)/O468*100</f>
        <v>13.636363636363635</v>
      </c>
      <c r="S468" s="824">
        <f>IF(INDEX(Historical!$D$7:$D$1455,MATCH(B468,Historical!$B$7:$B$1455,0))=0,"n/a",(INDEX(Historical!$C$7:$C$1455,MATCH(B468,Historical!$B$7:$B$1455,0))/INDEX(Historical!$D$7:$D$1455,MATCH(B468,Historical!$B$7:$B$1455,0))-1)*100)</f>
        <v>9.9999999999999858</v>
      </c>
      <c r="T468" s="824">
        <f>IF(INDEX(Historical!$F$7:$F$1455,MATCH(B468,Historical!$B$7:$B$1455,0))=0,"n/a",((INDEX(Historical!$C$7:$C$1455,MATCH(B468,Historical!$B$7:$B$1455,0))/INDEX(Historical!$F$7:$F$1455,MATCH(B468,Historical!$B$7:$B$1455,0)))^(1/3)-1)*100)</f>
        <v>10.064241629820891</v>
      </c>
      <c r="U468" s="824">
        <f>IF(INDEX(Historical!$I$7:$I$1455,MATCH(B468,Historical!$B$7:$B$1455,0))=0,"n/a",((INDEX(Historical!$C$7:$C$1455,MATCH(B468,Historical!$B$7:$B$1455,0))/INDEX(Historical!$I$7:$I$1455,MATCH(B468,Historical!$B$7:$B$1455,0)))^(1/5)-1)*100)</f>
        <v>10.882925000048438</v>
      </c>
      <c r="V468" s="824" t="str">
        <f>IF(INDEX(Historical!$O$7:$O$1455,MATCH(B468,Historical!$B$7:$B$1455,0))=0,"n/a",((INDEX(Historical!$C$7:$C$1455,MATCH(B468,Historical!$B$7:$B$1455,0))/INDEX(Historical!$O$7:$O$1455,MATCH(B468,Historical!$B$7:$B$1455,0)))^(1/10)-1)*100)</f>
        <v>n/a</v>
      </c>
      <c r="W468" s="825" t="str">
        <f>IF(OR(U468&lt;=0,U468="n/a",V468&lt;=0,V468="n/a"),"n/a",U468/V468)</f>
        <v>n/a</v>
      </c>
      <c r="X468" s="826">
        <f>IF(OR(AJ468&lt;=0,AJ468="n/a",U468&lt;=0,U468="n/a"),"n/a",U468/AJ468)</f>
        <v>1.0565946601988776</v>
      </c>
      <c r="Y468" s="777"/>
      <c r="Z468" s="766">
        <f>IF(OR(AC468&lt;0.01,AC468="n/a"),"n/a",M468/AC468*100)</f>
        <v>39.682539682539684</v>
      </c>
      <c r="AA468" s="1042">
        <f>IF(OR(AC468&lt;0.01,AC468="n/a"),"n/a",I468/AC468)</f>
        <v>38.317460317460316</v>
      </c>
      <c r="AB468" s="1043">
        <v>10</v>
      </c>
      <c r="AC468" s="1021">
        <v>0.63</v>
      </c>
      <c r="AD468" s="1021">
        <v>2.57</v>
      </c>
      <c r="AE468" s="1021">
        <v>3.28</v>
      </c>
      <c r="AF468" s="1021">
        <v>1.7</v>
      </c>
      <c r="AG468" s="1021">
        <v>12.2</v>
      </c>
      <c r="AH468" s="1021">
        <v>-19.600000000000001</v>
      </c>
      <c r="AI468" s="1021">
        <v>31.5</v>
      </c>
      <c r="AJ468" s="1021">
        <v>10.299999999999999</v>
      </c>
      <c r="AK468" s="1021">
        <v>15</v>
      </c>
      <c r="AL468" s="1034">
        <v>428</v>
      </c>
      <c r="AM468" s="1028">
        <v>1.0999999999999999</v>
      </c>
      <c r="AN468" s="1021">
        <v>0.33</v>
      </c>
      <c r="AO468" s="868">
        <f>IF(U468="n/a","n/a",IF(AA468&lt;0,"n/a",IF(AA468="n/a","n/a",J468+U468-AA468)))</f>
        <v>-26.398909799599117</v>
      </c>
      <c r="AP468" s="869">
        <f>IF(U468="n/a","n/a",J468+U468)</f>
        <v>11.918550517861197</v>
      </c>
      <c r="AQ468" s="1044">
        <f>IF(OR(AC468&lt;0.01,AF468="n/a"),"n/a",(I468/SQRT(22.5*AC468*(I468/AF468))-1)*100)</f>
        <v>70.149845776117843</v>
      </c>
      <c r="AR468" s="766">
        <f>INDEX(Historical!$C$7:$C$1455,MATCH(B468,Historical!$B$7:$B$1455,0))*IF(AH468="n/a",1.03,IF(AH468&lt;0,1.01,IF(AH468&gt;10,1.1,(1+AH468/100))))</f>
        <v>0.22220000000000001</v>
      </c>
      <c r="AS468" s="1042">
        <f>IF($AI468="n/a",1.03*AR468,IF($AI468&lt;0,1.01*AR468,IF($AI468&gt;10,1.1*AR468,(1+$AI468/100)*AR468)))</f>
        <v>0.24442000000000003</v>
      </c>
      <c r="AT468" s="1042">
        <f>IF($AK468="n/a",1.03*AS468,IF($AK468&lt;0,1.01*AS468,IF($AK468&gt;10,1.1*AS468,(1+$AK468/100)*AS468)))</f>
        <v>0.26886200000000005</v>
      </c>
      <c r="AU468" s="1042">
        <f>IF($AK468="n/a",1.03*AT468,IF($AK468&lt;0,1.01*AT468,IF($AK468&gt;10,1.1*AT468,(1+$AK468/100)*AT468)))</f>
        <v>0.29574820000000007</v>
      </c>
      <c r="AV468" s="1042">
        <f>IF($AK468="n/a",1.03*AU468,IF($AK468&lt;0,1.01*AU468,IF($AK468&gt;10,1.1*AU468,(1+$AK468/100)*AU468)))</f>
        <v>0.32532302000000013</v>
      </c>
      <c r="AW468" s="766">
        <f>SUM(AR468:AV468)</f>
        <v>1.3565532200000003</v>
      </c>
      <c r="AX468" s="877">
        <f>AW468/I468*100</f>
        <v>5.6195245236122631</v>
      </c>
      <c r="AY468" s="1212">
        <v>0.83</v>
      </c>
      <c r="AZ468" s="1028">
        <v>23.04</v>
      </c>
      <c r="BA468" s="1028">
        <v>-27.77</v>
      </c>
      <c r="BB468" s="1028">
        <v>-4.34</v>
      </c>
      <c r="BC468" s="1028">
        <v>-4.24</v>
      </c>
      <c r="BE468" s="721">
        <v>2009</v>
      </c>
      <c r="BF468" s="1057">
        <f>IF(BE468&gt;2008,0,IF(BE468&gt;2001,1,IF(BE468&gt;1990,2,IF(BE468&gt;1980,3,IF(BE468&gt;1973,4,IF(BE468&gt;1970,5,IF(BE468&gt;1960,6,IF(BE468&gt;1958,7,IF(BE468&gt;1953,8,9)))))))))</f>
        <v>0</v>
      </c>
    </row>
    <row r="469" spans="1:58" ht="11.25" customHeight="1" x14ac:dyDescent="0.2">
      <c r="A469" s="1019" t="s">
        <v>669</v>
      </c>
      <c r="B469" s="1031" t="s">
        <v>670</v>
      </c>
      <c r="C469" s="1181" t="s">
        <v>113</v>
      </c>
      <c r="D469" s="1181" t="s">
        <v>214</v>
      </c>
      <c r="E469" s="857">
        <v>24</v>
      </c>
      <c r="F469" s="1245">
        <v>141</v>
      </c>
      <c r="G469" s="558" t="s">
        <v>38</v>
      </c>
      <c r="H469" s="558" t="s">
        <v>38</v>
      </c>
      <c r="I469" s="1021">
        <v>85.95</v>
      </c>
      <c r="J469" s="766">
        <f>(M469/I469)*100</f>
        <v>2.1873182082606162</v>
      </c>
      <c r="K469" s="1040">
        <v>0.47</v>
      </c>
      <c r="L469" s="1043">
        <v>4</v>
      </c>
      <c r="M469" s="756">
        <f>K469*L469</f>
        <v>1.88</v>
      </c>
      <c r="N469" s="1026" t="s">
        <v>471</v>
      </c>
      <c r="O469" s="861">
        <v>0.39</v>
      </c>
      <c r="P469" s="1016">
        <v>43462</v>
      </c>
      <c r="Q469" s="1016">
        <v>43480</v>
      </c>
      <c r="R469" s="756">
        <f>(K469-O469)/O469*100</f>
        <v>20.5128205128205</v>
      </c>
      <c r="S469" s="824">
        <f>IF(INDEX(Historical!$D$7:$D$1455,MATCH(B469,Historical!$B$7:$B$1455,0))=0,"n/a",(INDEX(Historical!$C$7:$C$1455,MATCH(B469,Historical!$B$7:$B$1455,0))/INDEX(Historical!$D$7:$D$1455,MATCH(B469,Historical!$B$7:$B$1455,0))-1)*100)</f>
        <v>9.375</v>
      </c>
      <c r="T469" s="824">
        <f>IF(INDEX(Historical!$F$7:$F$1455,MATCH(B469,Historical!$B$7:$B$1455,0))=0,"n/a",((INDEX(Historical!$C$7:$C$1455,MATCH(B469,Historical!$B$7:$B$1455,0))/INDEX(Historical!$F$7:$F$1455,MATCH(B469,Historical!$B$7:$B$1455,0)))^(1/3)-1)*100)</f>
        <v>15.021776101472994</v>
      </c>
      <c r="U469" s="824">
        <f>IF(INDEX(Historical!$I$7:$I$1455,MATCH(B469,Historical!$B$7:$B$1455,0))=0,"n/a",((INDEX(Historical!$C$7:$C$1455,MATCH(B469,Historical!$B$7:$B$1455,0))/INDEX(Historical!$I$7:$I$1455,MATCH(B469,Historical!$B$7:$B$1455,0)))^(1/5)-1)*100)</f>
        <v>15.537728404441831</v>
      </c>
      <c r="V469" s="824">
        <f>IF(INDEX(Historical!$O$7:$O$1455,MATCH(B469,Historical!$B$7:$B$1455,0))=0,"n/a",((INDEX(Historical!$C$7:$C$1455,MATCH(B469,Historical!$B$7:$B$1455,0))/INDEX(Historical!$O$7:$O$1455,MATCH(B469,Historical!$B$7:$B$1455,0)))^(1/10)-1)*100)</f>
        <v>12.270985778320952</v>
      </c>
      <c r="W469" s="825">
        <f>IF(OR(U469&lt;=0,U469="n/a",V469&lt;=0,V469="n/a"),"n/a",U469/V469)</f>
        <v>1.2662168048383045</v>
      </c>
      <c r="X469" s="826">
        <f>IF(OR(AJ469&lt;=0,AJ469="n/a",U469&lt;=0,U469="n/a"),"n/a",U469/AJ469)</f>
        <v>2.466306095943148</v>
      </c>
      <c r="Y469" s="777"/>
      <c r="Z469" s="766">
        <f>IF(OR(AC469&lt;0.01,AC469="n/a"),"n/a",M469/AC469*100)</f>
        <v>48.205128205128204</v>
      </c>
      <c r="AA469" s="689">
        <f>IF(OR(AC469&lt;0.01,AC469="n/a"),"n/a",I469/AC469)</f>
        <v>22.03846153846154</v>
      </c>
      <c r="AB469" s="690">
        <v>12</v>
      </c>
      <c r="AC469" s="1021">
        <v>3.9</v>
      </c>
      <c r="AD469" s="1021">
        <v>1.48</v>
      </c>
      <c r="AE469" s="649">
        <v>1.84</v>
      </c>
      <c r="AF469" s="649">
        <v>6.01</v>
      </c>
      <c r="AG469" s="1021">
        <v>23.7</v>
      </c>
      <c r="AH469" s="1021">
        <v>42.3</v>
      </c>
      <c r="AI469" s="1021">
        <v>12.809999999999999</v>
      </c>
      <c r="AJ469" s="1021">
        <v>6.3</v>
      </c>
      <c r="AK469" s="1021">
        <v>14.85</v>
      </c>
      <c r="AL469" s="1034">
        <v>5580</v>
      </c>
      <c r="AM469" s="1028">
        <v>0.5</v>
      </c>
      <c r="AN469" s="1021">
        <v>0.75</v>
      </c>
      <c r="AO469" s="868">
        <f>IF(U469="n/a","n/a",IF(AA469&lt;0,"n/a",IF(AA469="n/a","n/a",J469+U469-AA469)))</f>
        <v>-4.3134149257590941</v>
      </c>
      <c r="AP469" s="869">
        <f>IF(U469="n/a","n/a",J469+U469)</f>
        <v>17.725046612702446</v>
      </c>
      <c r="AQ469" s="691">
        <f>IF(OR(AC469&lt;0.01,AF469="n/a"),"n/a",(I469/SQRT(22.5*AC469*(I469/AF469))-1)*100)</f>
        <v>142.62559528454429</v>
      </c>
      <c r="AR469" s="766">
        <f>INDEX(Historical!$C$7:$C$1455,MATCH(B469,Historical!$B$7:$B$1455,0))*IF(AH469="n/a",1.03,IF(AH469&lt;0,1.01,IF(AH469&gt;10,1.1,(1+AH469/100))))</f>
        <v>1.54</v>
      </c>
      <c r="AS469" s="689">
        <f>IF($AI469="n/a",1.03*AR469,IF($AI469&lt;0,1.01*AR469,IF($AI469&gt;10,1.1*AR469,(1+$AI469/100)*AR469)))</f>
        <v>1.6940000000000002</v>
      </c>
      <c r="AT469" s="689">
        <f>IF($AK469="n/a",1.03*AS469,IF($AK469&lt;0,1.01*AS469,IF($AK469&gt;10,1.1*AS469,(1+$AK469/100)*AS469)))</f>
        <v>1.8634000000000004</v>
      </c>
      <c r="AU469" s="689">
        <f>IF($AK469="n/a",1.03*AT469,IF($AK469&lt;0,1.01*AT469,IF($AK469&gt;10,1.1*AT469,(1+$AK469/100)*AT469)))</f>
        <v>2.0497400000000008</v>
      </c>
      <c r="AV469" s="689">
        <f>IF($AK469="n/a",1.03*AU469,IF($AK469&lt;0,1.01*AU469,IF($AK469&gt;10,1.1*AU469,(1+$AK469/100)*AU469)))</f>
        <v>2.2547140000000012</v>
      </c>
      <c r="AW469" s="766">
        <f>SUM(AR469:AV469)</f>
        <v>9.4018540000000019</v>
      </c>
      <c r="AX469" s="877">
        <f>AW469/I469*100</f>
        <v>10.938748109365912</v>
      </c>
      <c r="AY469" s="1212">
        <v>1.25</v>
      </c>
      <c r="AZ469" s="1028">
        <v>14.49</v>
      </c>
      <c r="BA469" s="1028">
        <v>-15.190000000000001</v>
      </c>
      <c r="BB469" s="1028">
        <v>-0.16</v>
      </c>
      <c r="BC469" s="1028">
        <v>-3.91</v>
      </c>
      <c r="BE469" s="721">
        <v>1996</v>
      </c>
      <c r="BF469" s="1057">
        <f>IF(BE469&gt;2008,0,IF(BE469&gt;2001,1,IF(BE469&gt;1990,2,IF(BE469&gt;1980,3,IF(BE469&gt;1973,4,IF(BE469&gt;1970,5,IF(BE469&gt;1960,6,IF(BE469&gt;1958,7,IF(BE469&gt;1953,8,9)))))))))</f>
        <v>2</v>
      </c>
    </row>
    <row r="470" spans="1:58" s="905" customFormat="1" ht="11.25" customHeight="1" x14ac:dyDescent="0.2">
      <c r="A470" s="884" t="s">
        <v>1428</v>
      </c>
      <c r="B470" s="914" t="s">
        <v>1429</v>
      </c>
      <c r="C470" s="1181" t="s">
        <v>109</v>
      </c>
      <c r="D470" s="1181" t="s">
        <v>119</v>
      </c>
      <c r="E470" s="885">
        <v>9</v>
      </c>
      <c r="F470" s="1245">
        <v>413</v>
      </c>
      <c r="G470" s="1244" t="s">
        <v>116</v>
      </c>
      <c r="H470" s="1244" t="s">
        <v>116</v>
      </c>
      <c r="I470" s="886">
        <v>62.97</v>
      </c>
      <c r="J470" s="887">
        <f>(M470/I470)*100</f>
        <v>2.3503255518500876</v>
      </c>
      <c r="K470" s="888">
        <v>0.37</v>
      </c>
      <c r="L470" s="889">
        <v>4</v>
      </c>
      <c r="M470" s="890">
        <f>K470*L470</f>
        <v>1.48</v>
      </c>
      <c r="N470" s="891" t="s">
        <v>141</v>
      </c>
      <c r="O470" s="892">
        <v>0.33</v>
      </c>
      <c r="P470" s="893">
        <v>43474</v>
      </c>
      <c r="Q470" s="893">
        <v>43497</v>
      </c>
      <c r="R470" s="890">
        <f>(K470-O470)/O470*100</f>
        <v>12.121212121212114</v>
      </c>
      <c r="S470" s="824">
        <f>IF(INDEX(Historical!$D$7:$D$1455,MATCH(B470,Historical!$B$7:$B$1455,0))=0,"n/a",(INDEX(Historical!$C$7:$C$1455,MATCH(B470,Historical!$B$7:$B$1455,0))/INDEX(Historical!$D$7:$D$1455,MATCH(B470,Historical!$B$7:$B$1455,0))-1)*100)</f>
        <v>15.999999999999993</v>
      </c>
      <c r="T470" s="824">
        <f>IF(INDEX(Historical!$F$7:$F$1455,MATCH(B470,Historical!$B$7:$B$1455,0))=0,"n/a",((INDEX(Historical!$C$7:$C$1455,MATCH(B470,Historical!$B$7:$B$1455,0))/INDEX(Historical!$F$7:$F$1455,MATCH(B470,Historical!$B$7:$B$1455,0)))^(1/3)-1)*100)</f>
        <v>21.924974026832821</v>
      </c>
      <c r="U470" s="824">
        <f>IF(INDEX(Historical!$I$7:$I$1455,MATCH(B470,Historical!$B$7:$B$1455,0))=0,"n/a",((INDEX(Historical!$C$7:$C$1455,MATCH(B470,Historical!$B$7:$B$1455,0))/INDEX(Historical!$I$7:$I$1455,MATCH(B470,Historical!$B$7:$B$1455,0)))^(1/5)-1)*100)</f>
        <v>29.378348220428663</v>
      </c>
      <c r="V470" s="824">
        <f>IF(INDEX(Historical!$O$7:$O$1455,MATCH(B470,Historical!$B$7:$B$1455,0))=0,"n/a",((INDEX(Historical!$C$7:$C$1455,MATCH(B470,Historical!$B$7:$B$1455,0))/INDEX(Historical!$O$7:$O$1455,MATCH(B470,Historical!$B$7:$B$1455,0)))^(1/10)-1)*100)</f>
        <v>-3.0427943978332039</v>
      </c>
      <c r="W470" s="894" t="str">
        <f>IF(OR(U470&lt;=0,U470="n/a",V470&lt;=0,V470="n/a"),"n/a",U470/V470)</f>
        <v>n/a</v>
      </c>
      <c r="X470" s="895" t="str">
        <f>IF(OR(AJ470&lt;=0,AJ470="n/a",U470&lt;=0,U470="n/a"),"n/a",U470/AJ470)</f>
        <v>n/a</v>
      </c>
      <c r="Y470" s="896"/>
      <c r="Z470" s="887">
        <f>IF(OR(AC470&lt;0.01,AC470="n/a"),"n/a",M470/AC470*100)</f>
        <v>42.89855072463768</v>
      </c>
      <c r="AA470" s="897">
        <f>IF(OR(AC470&lt;0.01,AC470="n/a"),"n/a",I470/AC470)</f>
        <v>18.252173913043478</v>
      </c>
      <c r="AB470" s="889">
        <v>12</v>
      </c>
      <c r="AC470" s="898">
        <v>3.45</v>
      </c>
      <c r="AD470" s="898">
        <v>1.62</v>
      </c>
      <c r="AE470" s="898">
        <v>0.87</v>
      </c>
      <c r="AF470" s="898">
        <v>0.9</v>
      </c>
      <c r="AG470" s="898">
        <v>12.9</v>
      </c>
      <c r="AH470" s="898">
        <v>-31.6</v>
      </c>
      <c r="AI470" s="898">
        <v>8.76</v>
      </c>
      <c r="AJ470" s="898">
        <v>-5.0999999999999996</v>
      </c>
      <c r="AK470" s="898">
        <v>11.24</v>
      </c>
      <c r="AL470" s="899">
        <v>13500</v>
      </c>
      <c r="AM470" s="900">
        <v>0.45999999999999996</v>
      </c>
      <c r="AN470" s="898">
        <v>0.39</v>
      </c>
      <c r="AO470" s="901">
        <f>IF(U470="n/a","n/a",IF(AA470&lt;0,"n/a",IF(AA470="n/a","n/a",J470+U470-AA470)))</f>
        <v>13.476499859235272</v>
      </c>
      <c r="AP470" s="902">
        <f>IF(U470="n/a","n/a",J470+U470)</f>
        <v>31.72867377227875</v>
      </c>
      <c r="AQ470" s="903">
        <f>IF(OR(AC470&lt;0.01,AF470="n/a"),"n/a",(I470/SQRT(22.5*AC470*(I470/AF470))-1)*100)</f>
        <v>-14.554873952826364</v>
      </c>
      <c r="AR470" s="766">
        <f>INDEX(Historical!$C$7:$C$1455,MATCH(B470,Historical!$B$7:$B$1455,0))*IF(AH470="n/a",1.03,IF(AH470&lt;0,1.01,IF(AH470&gt;10,1.1,(1+AH470/100))))</f>
        <v>1.1716</v>
      </c>
      <c r="AS470" s="897">
        <f>IF($AI470="n/a",1.03*AR470,IF($AI470&lt;0,1.01*AR470,IF($AI470&gt;10,1.1*AR470,(1+$AI470/100)*AR470)))</f>
        <v>1.2742321599999999</v>
      </c>
      <c r="AT470" s="897">
        <f>IF($AK470="n/a",1.03*AS470,IF($AK470&lt;0,1.01*AS470,IF($AK470&gt;10,1.1*AS470,(1+$AK470/100)*AS470)))</f>
        <v>1.4016553760000001</v>
      </c>
      <c r="AU470" s="897">
        <f>IF($AK470="n/a",1.03*AT470,IF($AK470&lt;0,1.01*AT470,IF($AK470&gt;10,1.1*AT470,(1+$AK470/100)*AT470)))</f>
        <v>1.5418209136000003</v>
      </c>
      <c r="AV470" s="897">
        <f>IF($AK470="n/a",1.03*AU470,IF($AK470&lt;0,1.01*AU470,IF($AK470&gt;10,1.1*AU470,(1+$AK470/100)*AU470)))</f>
        <v>1.6960030049600006</v>
      </c>
      <c r="AW470" s="887">
        <f>SUM(AR470:AV470)</f>
        <v>7.0853114545600011</v>
      </c>
      <c r="AX470" s="904">
        <f>AW470/I470*100</f>
        <v>11.25188415842465</v>
      </c>
      <c r="AY470" s="1213">
        <v>1.82</v>
      </c>
      <c r="AZ470" s="900">
        <v>10.36</v>
      </c>
      <c r="BA470" s="900">
        <v>-27.35</v>
      </c>
      <c r="BB470" s="900">
        <v>-2.4699999999999998</v>
      </c>
      <c r="BC470" s="900">
        <v>-7.1400000000000006</v>
      </c>
      <c r="BD470" s="1079"/>
      <c r="BE470" s="721">
        <v>2011</v>
      </c>
      <c r="BF470" s="1057">
        <f>IF(BE470&gt;2008,0,IF(BE470&gt;2001,1,IF(BE470&gt;1990,2,IF(BE470&gt;1980,3,IF(BE470&gt;1973,4,IF(BE470&gt;1970,5,IF(BE470&gt;1960,6,IF(BE470&gt;1958,7,IF(BE470&gt;1953,8,9)))))))))</f>
        <v>0</v>
      </c>
    </row>
    <row r="471" spans="1:58" ht="11.25" customHeight="1" x14ac:dyDescent="0.2">
      <c r="A471" s="1019" t="s">
        <v>4473</v>
      </c>
      <c r="B471" s="1031" t="s">
        <v>4474</v>
      </c>
      <c r="C471" s="1181" t="s">
        <v>113</v>
      </c>
      <c r="D471" s="1181" t="s">
        <v>4262</v>
      </c>
      <c r="E471" s="857">
        <v>25</v>
      </c>
      <c r="F471" s="1245">
        <v>115</v>
      </c>
      <c r="G471" s="1179" t="s">
        <v>38</v>
      </c>
      <c r="H471" s="1179" t="s">
        <v>38</v>
      </c>
      <c r="I471" s="1021">
        <v>159.05000000000001</v>
      </c>
      <c r="J471" s="766">
        <f>(M471/I471)*100</f>
        <v>2.0748192392329452</v>
      </c>
      <c r="K471" s="1040">
        <v>0.82499999999999996</v>
      </c>
      <c r="L471" s="1043">
        <v>4</v>
      </c>
      <c r="M471" s="756">
        <f>K471*L471</f>
        <v>3.3</v>
      </c>
      <c r="N471" s="1026" t="s">
        <v>150</v>
      </c>
      <c r="O471" s="861">
        <v>0.78749999999999998</v>
      </c>
      <c r="P471" s="1016">
        <v>43165</v>
      </c>
      <c r="Q471" s="1016">
        <v>43174</v>
      </c>
      <c r="R471" s="756">
        <f>(K471-O471)/O471*100</f>
        <v>4.7619047619047592</v>
      </c>
      <c r="S471" s="824">
        <f>IF(INDEX(Historical!$D$7:$D$1455,MATCH(B471,Historical!$B$7:$B$1455,0))=0,"n/a",(INDEX(Historical!$C$7:$C$1455,MATCH(B471,Historical!$B$7:$B$1455,0))/INDEX(Historical!$D$7:$D$1455,MATCH(B471,Historical!$B$7:$B$1455,0))-1)*100)</f>
        <v>5.0000000000000044</v>
      </c>
      <c r="T471" s="824">
        <f>IF(INDEX(Historical!$F$7:$F$1455,MATCH(B471,Historical!$B$7:$B$1455,0))=0,"n/a",((INDEX(Historical!$C$7:$C$1455,MATCH(B471,Historical!$B$7:$B$1455,0))/INDEX(Historical!$F$7:$F$1455,MATCH(B471,Historical!$B$7:$B$1455,0)))^(1/3)-1)*100)</f>
        <v>6.6053667550018957</v>
      </c>
      <c r="U471" s="824">
        <f>IF(INDEX(Historical!$I$7:$I$1455,MATCH(B471,Historical!$B$7:$B$1455,0))=0,"n/a",((INDEX(Historical!$C$7:$C$1455,MATCH(B471,Historical!$B$7:$B$1455,0))/INDEX(Historical!$I$7:$I$1455,MATCH(B471,Historical!$B$7:$B$1455,0)))^(1/5)-1)*100)</f>
        <v>7.442863557808499</v>
      </c>
      <c r="V471" s="824">
        <f>IF(INDEX(Historical!$O$7:$O$1455,MATCH(B471,Historical!$B$7:$B$1455,0))=0,"n/a",((INDEX(Historical!$C$7:$C$1455,MATCH(B471,Historical!$B$7:$B$1455,0))/INDEX(Historical!$O$7:$O$1455,MATCH(B471,Historical!$B$7:$B$1455,0)))^(1/10)-1)*100)</f>
        <v>10.131849033861794</v>
      </c>
      <c r="W471" s="825">
        <f>IF(OR(U471&lt;=0,U471="n/a",V471&lt;=0,V471="n/a"),"n/a",U471/V471)</f>
        <v>0.73460071630889889</v>
      </c>
      <c r="X471" s="826">
        <f>IF(OR(AJ471&lt;=0,AJ471="n/a",U471&lt;=0,U471="n/a"),"n/a",U471/AJ471)</f>
        <v>37.214317789042489</v>
      </c>
      <c r="Y471" s="787"/>
      <c r="Z471" s="766">
        <f>IF(OR(AC471&lt;0.01,AC471="n/a"),"n/a",M471/AC471*100)</f>
        <v>52.464228934817172</v>
      </c>
      <c r="AA471" s="1042">
        <f>IF(OR(AC471&lt;0.01,AC471="n/a"),"n/a",I471/AC471)</f>
        <v>25.286168521462642</v>
      </c>
      <c r="AB471" s="1043">
        <v>12</v>
      </c>
      <c r="AC471" s="1021">
        <v>6.29</v>
      </c>
      <c r="AD471" s="1021">
        <v>2.2999999999999998</v>
      </c>
      <c r="AE471" s="1021">
        <v>7.42</v>
      </c>
      <c r="AF471" s="1021">
        <v>7.35</v>
      </c>
      <c r="AG471" s="1021">
        <v>23.3</v>
      </c>
      <c r="AH471" s="1021">
        <v>8.9</v>
      </c>
      <c r="AI471" s="1021">
        <v>16.14</v>
      </c>
      <c r="AJ471" s="1021">
        <v>0.2</v>
      </c>
      <c r="AK471" s="1021">
        <v>11</v>
      </c>
      <c r="AL471" s="1034">
        <v>89260</v>
      </c>
      <c r="AM471" s="1028">
        <v>0.1</v>
      </c>
      <c r="AN471" s="1021">
        <v>1.33</v>
      </c>
      <c r="AO471" s="868">
        <f>IF(U471="n/a","n/a",IF(AA471&lt;0,"n/a",IF(AA471="n/a","n/a",J471+U471-AA471)))</f>
        <v>-15.768485724421197</v>
      </c>
      <c r="AP471" s="869">
        <f>IF(U471="n/a","n/a",J471+U471)</f>
        <v>9.517682797041445</v>
      </c>
      <c r="AQ471" s="1044">
        <f>IF(OR(AC471&lt;0.01,AF471="n/a"),"n/a",(I471/SQRT(22.5*AC471*(I471/AF471))-1)*100)</f>
        <v>187.40473871663625</v>
      </c>
      <c r="AR471" s="766">
        <f>INDEX(Historical!$C$7:$C$1455,MATCH(B471,Historical!$B$7:$B$1455,0))*IF(AH471="n/a",1.03,IF(AH471&lt;0,1.01,IF(AH471&gt;10,1.1,(1+AH471/100))))</f>
        <v>3.4303499999999998</v>
      </c>
      <c r="AS471" s="1042">
        <f>IF($AI471="n/a",1.03*AR471,IF($AI471&lt;0,1.01*AR471,IF($AI471&gt;10,1.1*AR471,(1+$AI471/100)*AR471)))</f>
        <v>3.7733850000000002</v>
      </c>
      <c r="AT471" s="1042">
        <f>IF($AK471="n/a",1.03*AS471,IF($AK471&lt;0,1.01*AS471,IF($AK471&gt;10,1.1*AS471,(1+$AK471/100)*AS471)))</f>
        <v>4.1507235000000007</v>
      </c>
      <c r="AU471" s="1042">
        <f>IF($AK471="n/a",1.03*AT471,IF($AK471&lt;0,1.01*AT471,IF($AK471&gt;10,1.1*AT471,(1+$AK471/100)*AT471)))</f>
        <v>4.5657958500000015</v>
      </c>
      <c r="AV471" s="1042">
        <f>IF($AK471="n/a",1.03*AU471,IF($AK471&lt;0,1.01*AU471,IF($AK471&gt;10,1.1*AU471,(1+$AK471/100)*AU471)))</f>
        <v>5.0223754350000025</v>
      </c>
      <c r="AW471" s="766">
        <f>SUM(AR471:AV471)</f>
        <v>20.942629785000001</v>
      </c>
      <c r="AX471" s="877">
        <f>AW471/I471*100</f>
        <v>13.167324605469977</v>
      </c>
      <c r="AY471" s="1212" t="s">
        <v>138</v>
      </c>
      <c r="AZ471" s="1028">
        <v>4.97</v>
      </c>
      <c r="BA471" s="1028">
        <v>-4.6700000000000005E-2</v>
      </c>
      <c r="BB471" s="1028">
        <v>-0.27999999999999997</v>
      </c>
      <c r="BC471" s="1028">
        <v>-0.27999999999999997</v>
      </c>
      <c r="BE471" s="721">
        <v>1994</v>
      </c>
      <c r="BF471" s="1057">
        <f>IF(BE471&gt;2008,0,IF(BE471&gt;2001,1,IF(BE471&gt;1990,2,IF(BE471&gt;1980,3,IF(BE471&gt;1973,4,IF(BE471&gt;1970,5,IF(BE471&gt;1960,6,IF(BE471&gt;1958,7,IF(BE471&gt;1953,8,9)))))))))</f>
        <v>2</v>
      </c>
    </row>
    <row r="472" spans="1:58" ht="11.25" customHeight="1" x14ac:dyDescent="0.2">
      <c r="A472" s="1027" t="s">
        <v>671</v>
      </c>
      <c r="B472" s="1031" t="s">
        <v>672</v>
      </c>
      <c r="C472" s="1181" t="s">
        <v>113</v>
      </c>
      <c r="D472" s="1181" t="s">
        <v>214</v>
      </c>
      <c r="E472" s="857">
        <v>16</v>
      </c>
      <c r="F472" s="1245">
        <v>211</v>
      </c>
      <c r="G472" s="1103" t="s">
        <v>107</v>
      </c>
      <c r="H472" s="1103" t="s">
        <v>107</v>
      </c>
      <c r="I472" s="1030">
        <v>101.16</v>
      </c>
      <c r="J472" s="766">
        <f>(M472/I472)*100</f>
        <v>1.2257809410834324</v>
      </c>
      <c r="K472" s="1033">
        <v>0.31</v>
      </c>
      <c r="L472" s="1043">
        <v>4</v>
      </c>
      <c r="M472" s="756">
        <f>K472*L472</f>
        <v>1.24</v>
      </c>
      <c r="N472" s="1026" t="s">
        <v>211</v>
      </c>
      <c r="O472" s="860">
        <v>0.3</v>
      </c>
      <c r="P472" s="1016">
        <v>43328</v>
      </c>
      <c r="Q472" s="1016">
        <v>43343</v>
      </c>
      <c r="R472" s="756">
        <f>(K472-O472)/O472*100</f>
        <v>3.3333333333333366</v>
      </c>
      <c r="S472" s="824">
        <f>IF(INDEX(Historical!$D$7:$D$1455,MATCH(B472,Historical!$B$7:$B$1455,0))=0,"n/a",(INDEX(Historical!$C$7:$C$1455,MATCH(B472,Historical!$B$7:$B$1455,0))/INDEX(Historical!$D$7:$D$1455,MATCH(B472,Historical!$B$7:$B$1455,0))-1)*100)</f>
        <v>3.5087719298245723</v>
      </c>
      <c r="T472" s="824">
        <f>IF(INDEX(Historical!$F$7:$F$1455,MATCH(B472,Historical!$B$7:$B$1455,0))=0,"n/a",((INDEX(Historical!$C$7:$C$1455,MATCH(B472,Historical!$B$7:$B$1455,0))/INDEX(Historical!$F$7:$F$1455,MATCH(B472,Historical!$B$7:$B$1455,0)))^(1/3)-1)*100)</f>
        <v>3.6395170814297551</v>
      </c>
      <c r="U472" s="824">
        <f>IF(INDEX(Historical!$I$7:$I$1455,MATCH(B472,Historical!$B$7:$B$1455,0))=0,"n/a",((INDEX(Historical!$C$7:$C$1455,MATCH(B472,Historical!$B$7:$B$1455,0))/INDEX(Historical!$I$7:$I$1455,MATCH(B472,Historical!$B$7:$B$1455,0)))^(1/5)-1)*100)</f>
        <v>23.543423003879038</v>
      </c>
      <c r="V472" s="824">
        <f>IF(INDEX(Historical!$O$7:$O$1455,MATCH(B472,Historical!$B$7:$B$1455,0))=0,"n/a",((INDEX(Historical!$C$7:$C$1455,MATCH(B472,Historical!$B$7:$B$1455,0))/INDEX(Historical!$O$7:$O$1455,MATCH(B472,Historical!$B$7:$B$1455,0)))^(1/10)-1)*100)</f>
        <v>15.891564118540691</v>
      </c>
      <c r="W472" s="825">
        <f>IF(OR(U472&lt;=0,U472="n/a",V472&lt;=0,V472="n/a"),"n/a",U472/V472)</f>
        <v>1.4815044528191483</v>
      </c>
      <c r="X472" s="826" t="str">
        <f>IF(OR(AJ472&lt;=0,AJ472="n/a",U472&lt;=0,U472="n/a"),"n/a",U472/AJ472)</f>
        <v>n/a</v>
      </c>
      <c r="Y472" s="1032"/>
      <c r="Z472" s="766">
        <f>IF(OR(AC472&lt;0.01,AC472="n/a"),"n/a",M472/AC472*100)</f>
        <v>58.767772511848349</v>
      </c>
      <c r="AA472" s="1042">
        <f>IF(OR(AC472&lt;0.01,AC472="n/a"),"n/a",I472/AC472)</f>
        <v>47.943127962085306</v>
      </c>
      <c r="AB472" s="1043">
        <v>8</v>
      </c>
      <c r="AC472" s="1021">
        <v>2.11</v>
      </c>
      <c r="AD472" s="1021">
        <v>2.09</v>
      </c>
      <c r="AE472" s="1021">
        <v>1.99</v>
      </c>
      <c r="AF472" s="1021">
        <v>3.93</v>
      </c>
      <c r="AG472" s="1021">
        <v>7.3999999999999995</v>
      </c>
      <c r="AH472" s="1021">
        <v>-2.4</v>
      </c>
      <c r="AI472" s="1021">
        <v>21.490000000000002</v>
      </c>
      <c r="AJ472" s="1021">
        <v>-17.299999999999997</v>
      </c>
      <c r="AK472" s="1021">
        <v>22.900000000000002</v>
      </c>
      <c r="AL472" s="1034">
        <v>1090</v>
      </c>
      <c r="AM472" s="1028">
        <v>0.70000000000000007</v>
      </c>
      <c r="AN472" s="1021">
        <v>0.42</v>
      </c>
      <c r="AO472" s="868">
        <f>IF(U472="n/a","n/a",IF(AA472&lt;0,"n/a",IF(AA472="n/a","n/a",J472+U472-AA472)))</f>
        <v>-23.173924017122836</v>
      </c>
      <c r="AP472" s="869">
        <f>IF(U472="n/a","n/a",J472+U472)</f>
        <v>24.76920394496247</v>
      </c>
      <c r="AQ472" s="1044">
        <f>IF(OR(AC472&lt;0.01,AF472="n/a"),"n/a",(I472/SQRT(22.5*AC472*(I472/AF472))-1)*100)</f>
        <v>189.37979111732912</v>
      </c>
      <c r="AR472" s="766">
        <f>INDEX(Historical!$C$7:$C$1455,MATCH(B472,Historical!$B$7:$B$1455,0))*IF(AH472="n/a",1.03,IF(AH472&lt;0,1.01,IF(AH472&gt;10,1.1,(1+AH472/100))))</f>
        <v>1.1918</v>
      </c>
      <c r="AS472" s="1042">
        <f>IF($AI472="n/a",1.03*AR472,IF($AI472&lt;0,1.01*AR472,IF($AI472&gt;10,1.1*AR472,(1+$AI472/100)*AR472)))</f>
        <v>1.31098</v>
      </c>
      <c r="AT472" s="1042">
        <f>IF($AK472="n/a",1.03*AS472,IF($AK472&lt;0,1.01*AS472,IF($AK472&gt;10,1.1*AS472,(1+$AK472/100)*AS472)))</f>
        <v>1.4420780000000002</v>
      </c>
      <c r="AU472" s="1042">
        <f>IF($AK472="n/a",1.03*AT472,IF($AK472&lt;0,1.01*AT472,IF($AK472&gt;10,1.1*AT472,(1+$AK472/100)*AT472)))</f>
        <v>1.5862858000000004</v>
      </c>
      <c r="AV472" s="1042">
        <f>IF($AK472="n/a",1.03*AU472,IF($AK472&lt;0,1.01*AU472,IF($AK472&gt;10,1.1*AU472,(1+$AK472/100)*AU472)))</f>
        <v>1.7449143800000007</v>
      </c>
      <c r="AW472" s="766">
        <f>SUM(AR472:AV472)</f>
        <v>7.2760581800000015</v>
      </c>
      <c r="AX472" s="877">
        <f>AW472/I472*100</f>
        <v>7.1926237445630701</v>
      </c>
      <c r="AY472" s="1212">
        <v>0.4</v>
      </c>
      <c r="AZ472" s="1028">
        <v>21.060000000000002</v>
      </c>
      <c r="BA472" s="1028">
        <v>-7.62</v>
      </c>
      <c r="BB472" s="1028">
        <v>3.15</v>
      </c>
      <c r="BC472" s="1028">
        <v>7.1499999999999995</v>
      </c>
      <c r="BE472" s="721">
        <v>2003</v>
      </c>
      <c r="BF472" s="1057">
        <f>IF(BE472&gt;2008,0,IF(BE472&gt;2001,1,IF(BE472&gt;1990,2,IF(BE472&gt;1980,3,IF(BE472&gt;1973,4,IF(BE472&gt;1970,5,IF(BE472&gt;1960,6,IF(BE472&gt;1958,7,IF(BE472&gt;1953,8,9)))))))))</f>
        <v>1</v>
      </c>
    </row>
    <row r="473" spans="1:58" ht="11.25" customHeight="1" x14ac:dyDescent="0.2">
      <c r="A473" s="1019" t="s">
        <v>1430</v>
      </c>
      <c r="B473" s="1031" t="s">
        <v>1431</v>
      </c>
      <c r="C473" s="1181" t="s">
        <v>248</v>
      </c>
      <c r="D473" s="1181" t="s">
        <v>4412</v>
      </c>
      <c r="E473" s="857">
        <v>9</v>
      </c>
      <c r="F473" s="1245">
        <v>366</v>
      </c>
      <c r="G473" s="1245" t="s">
        <v>107</v>
      </c>
      <c r="H473" s="1245" t="s">
        <v>107</v>
      </c>
      <c r="I473" s="1030">
        <v>82.86</v>
      </c>
      <c r="J473" s="766">
        <f>(M473/I473)*100</f>
        <v>1.3999517258025584</v>
      </c>
      <c r="K473" s="1033">
        <v>0.28999999999999998</v>
      </c>
      <c r="L473" s="1043">
        <v>4</v>
      </c>
      <c r="M473" s="756">
        <f>K473*L473</f>
        <v>1.1599999999999999</v>
      </c>
      <c r="N473" s="1026" t="s">
        <v>1001</v>
      </c>
      <c r="O473" s="860">
        <v>0.27</v>
      </c>
      <c r="P473" s="1016">
        <v>43230</v>
      </c>
      <c r="Q473" s="1016">
        <v>43245</v>
      </c>
      <c r="R473" s="756">
        <f>(K473-O473)/O473*100</f>
        <v>7.4074074074073932</v>
      </c>
      <c r="S473" s="824">
        <f>IF(INDEX(Historical!$D$7:$D$1455,MATCH(B473,Historical!$B$7:$B$1455,0))=0,"n/a",(INDEX(Historical!$C$7:$C$1455,MATCH(B473,Historical!$B$7:$B$1455,0))/INDEX(Historical!$D$7:$D$1455,MATCH(B473,Historical!$B$7:$B$1455,0))-1)*100)</f>
        <v>11.578947368421066</v>
      </c>
      <c r="T473" s="824">
        <f>IF(INDEX(Historical!$F$7:$F$1455,MATCH(B473,Historical!$B$7:$B$1455,0))=0,"n/a",((INDEX(Historical!$C$7:$C$1455,MATCH(B473,Historical!$B$7:$B$1455,0))/INDEX(Historical!$F$7:$F$1455,MATCH(B473,Historical!$B$7:$B$1455,0)))^(1/3)-1)*100)</f>
        <v>20.224231620910359</v>
      </c>
      <c r="U473" s="824">
        <f>IF(INDEX(Historical!$I$7:$I$1455,MATCH(B473,Historical!$B$7:$B$1455,0))=0,"n/a",((INDEX(Historical!$C$7:$C$1455,MATCH(B473,Historical!$B$7:$B$1455,0))/INDEX(Historical!$I$7:$I$1455,MATCH(B473,Historical!$B$7:$B$1455,0)))^(1/5)-1)*100)</f>
        <v>23.430028206945508</v>
      </c>
      <c r="V473" s="824">
        <f>IF(INDEX(Historical!$O$7:$O$1455,MATCH(B473,Historical!$B$7:$B$1455,0))=0,"n/a",((INDEX(Historical!$C$7:$C$1455,MATCH(B473,Historical!$B$7:$B$1455,0))/INDEX(Historical!$O$7:$O$1455,MATCH(B473,Historical!$B$7:$B$1455,0)))^(1/10)-1)*100)</f>
        <v>6.5888517787053402</v>
      </c>
      <c r="W473" s="825">
        <f>IF(OR(U473&lt;=0,U473="n/a",V473&lt;=0,V473="n/a"),"n/a",U473/V473)</f>
        <v>3.5560108185571191</v>
      </c>
      <c r="X473" s="826">
        <f>IF(OR(AJ473&lt;=0,AJ473="n/a",U473&lt;=0,U473="n/a"),"n/a",U473/AJ473)</f>
        <v>0.71651462406561184</v>
      </c>
      <c r="Y473" s="777"/>
      <c r="Z473" s="766">
        <f>IF(OR(AC473&lt;0.01,AC473="n/a"),"n/a",M473/AC473*100)</f>
        <v>8.7679516250944811</v>
      </c>
      <c r="AA473" s="1042">
        <f>IF(OR(AC473&lt;0.01,AC473="n/a"),"n/a",I473/AC473)</f>
        <v>6.2630385487528342</v>
      </c>
      <c r="AB473" s="1043">
        <v>12</v>
      </c>
      <c r="AC473" s="1021">
        <v>13.23</v>
      </c>
      <c r="AD473" s="1021">
        <v>0.38</v>
      </c>
      <c r="AE473" s="1021">
        <v>0.17</v>
      </c>
      <c r="AF473" s="1021">
        <v>1.66</v>
      </c>
      <c r="AG473" s="1021">
        <v>25.8</v>
      </c>
      <c r="AH473" s="1021">
        <v>43.2</v>
      </c>
      <c r="AI473" s="1021">
        <v>5.46</v>
      </c>
      <c r="AJ473" s="1021">
        <v>32.700000000000003</v>
      </c>
      <c r="AK473" s="1021">
        <v>16.400000000000002</v>
      </c>
      <c r="AL473" s="1034">
        <v>1930</v>
      </c>
      <c r="AM473" s="1028">
        <v>0.2</v>
      </c>
      <c r="AN473" s="1021">
        <v>2.72</v>
      </c>
      <c r="AO473" s="868">
        <f>IF(U473="n/a","n/a",IF(AA473&lt;0,"n/a",IF(AA473="n/a","n/a",J473+U473-AA473)))</f>
        <v>18.566941383995232</v>
      </c>
      <c r="AP473" s="869">
        <f>IF(U473="n/a","n/a",J473+U473)</f>
        <v>24.829979932748067</v>
      </c>
      <c r="AQ473" s="1044">
        <f>IF(OR(AC473&lt;0.01,AF473="n/a"),"n/a",(I473/SQRT(22.5*AC473*(I473/AF473))-1)*100)</f>
        <v>-32.024043495987321</v>
      </c>
      <c r="AR473" s="766">
        <f>INDEX(Historical!$C$7:$C$1455,MATCH(B473,Historical!$B$7:$B$1455,0))*IF(AH473="n/a",1.03,IF(AH473&lt;0,1.01,IF(AH473&gt;10,1.1,(1+AH473/100))))</f>
        <v>1.1660000000000001</v>
      </c>
      <c r="AS473" s="1042">
        <f>IF($AI473="n/a",1.03*AR473,IF($AI473&lt;0,1.01*AR473,IF($AI473&gt;10,1.1*AR473,(1+$AI473/100)*AR473)))</f>
        <v>1.2296636000000001</v>
      </c>
      <c r="AT473" s="1042">
        <f>IF($AK473="n/a",1.03*AS473,IF($AK473&lt;0,1.01*AS473,IF($AK473&gt;10,1.1*AS473,(1+$AK473/100)*AS473)))</f>
        <v>1.3526299600000002</v>
      </c>
      <c r="AU473" s="1042">
        <f>IF($AK473="n/a",1.03*AT473,IF($AK473&lt;0,1.01*AT473,IF($AK473&gt;10,1.1*AT473,(1+$AK473/100)*AT473)))</f>
        <v>1.4878929560000005</v>
      </c>
      <c r="AV473" s="1042">
        <f>IF($AK473="n/a",1.03*AU473,IF($AK473&lt;0,1.01*AU473,IF($AK473&gt;10,1.1*AU473,(1+$AK473/100)*AU473)))</f>
        <v>1.6366822516000006</v>
      </c>
      <c r="AW473" s="766">
        <f>SUM(AR473:AV473)</f>
        <v>6.8728687676000018</v>
      </c>
      <c r="AX473" s="877">
        <f>AW473/I473*100</f>
        <v>8.2945555969104543</v>
      </c>
      <c r="AY473" s="1212">
        <v>1.4</v>
      </c>
      <c r="AZ473" s="1028">
        <v>13.74</v>
      </c>
      <c r="BA473" s="1028">
        <v>-35.260000000000005</v>
      </c>
      <c r="BB473" s="1028">
        <v>0.86999999999999988</v>
      </c>
      <c r="BC473" s="1028">
        <v>-10.780000000000001</v>
      </c>
      <c r="BE473" s="721">
        <v>2010</v>
      </c>
      <c r="BF473" s="1057">
        <f>IF(BE473&gt;2008,0,IF(BE473&gt;2001,1,IF(BE473&gt;1990,2,IF(BE473&gt;1980,3,IF(BE473&gt;1973,4,IF(BE473&gt;1970,5,IF(BE473&gt;1960,6,IF(BE473&gt;1958,7,IF(BE473&gt;1953,8,9)))))))))</f>
        <v>0</v>
      </c>
    </row>
    <row r="474" spans="1:58" ht="11.25" customHeight="1" x14ac:dyDescent="0.2">
      <c r="A474" s="1019" t="s">
        <v>1432</v>
      </c>
      <c r="B474" s="1031" t="s">
        <v>1433</v>
      </c>
      <c r="C474" s="1181" t="s">
        <v>4283</v>
      </c>
      <c r="D474" s="1181" t="s">
        <v>4433</v>
      </c>
      <c r="E474" s="857">
        <v>9</v>
      </c>
      <c r="F474" s="1245">
        <v>384</v>
      </c>
      <c r="G474" s="1245" t="s">
        <v>107</v>
      </c>
      <c r="H474" s="1245" t="s">
        <v>107</v>
      </c>
      <c r="I474" s="1030">
        <v>191.35</v>
      </c>
      <c r="J474" s="766">
        <f>(M474/I474)*100</f>
        <v>0.89887640449438211</v>
      </c>
      <c r="K474" s="1033">
        <v>0.43</v>
      </c>
      <c r="L474" s="1043">
        <v>4</v>
      </c>
      <c r="M474" s="756">
        <f>K474*L474</f>
        <v>1.72</v>
      </c>
      <c r="N474" s="1026" t="s">
        <v>432</v>
      </c>
      <c r="O474" s="860">
        <v>0.37</v>
      </c>
      <c r="P474" s="1016">
        <v>43334</v>
      </c>
      <c r="Q474" s="1016">
        <v>43349</v>
      </c>
      <c r="R474" s="756">
        <f>(K474-O474)/O474*100</f>
        <v>16.216216216216218</v>
      </c>
      <c r="S474" s="824">
        <f>IF(INDEX(Historical!$D$7:$D$1455,MATCH(B474,Historical!$B$7:$B$1455,0))=0,"n/a",(INDEX(Historical!$C$7:$C$1455,MATCH(B474,Historical!$B$7:$B$1455,0))/INDEX(Historical!$D$7:$D$1455,MATCH(B474,Historical!$B$7:$B$1455,0))-1)*100)</f>
        <v>12.903225806451601</v>
      </c>
      <c r="T474" s="824">
        <f>IF(INDEX(Historical!$F$7:$F$1455,MATCH(B474,Historical!$B$7:$B$1455,0))=0,"n/a",((INDEX(Historical!$C$7:$C$1455,MATCH(B474,Historical!$B$7:$B$1455,0))/INDEX(Historical!$F$7:$F$1455,MATCH(B474,Historical!$B$7:$B$1455,0)))^(1/3)-1)*100)</f>
        <v>14.200163939464971</v>
      </c>
      <c r="U474" s="824">
        <f>IF(INDEX(Historical!$I$7:$I$1455,MATCH(B474,Historical!$B$7:$B$1455,0))=0,"n/a",((INDEX(Historical!$C$7:$C$1455,MATCH(B474,Historical!$B$7:$B$1455,0))/INDEX(Historical!$I$7:$I$1455,MATCH(B474,Historical!$B$7:$B$1455,0)))^(1/5)-1)*100)</f>
        <v>12.995952835136615</v>
      </c>
      <c r="V474" s="824" t="str">
        <f>IF(INDEX(Historical!$O$7:$O$1455,MATCH(B474,Historical!$B$7:$B$1455,0))=0,"n/a",((INDEX(Historical!$C$7:$C$1455,MATCH(B474,Historical!$B$7:$B$1455,0))/INDEX(Historical!$O$7:$O$1455,MATCH(B474,Historical!$B$7:$B$1455,0)))^(1/10)-1)*100)</f>
        <v>n/a</v>
      </c>
      <c r="W474" s="825" t="str">
        <f>IF(OR(U474&lt;=0,U474="n/a",V474&lt;=0,V474="n/a"),"n/a",U474/V474)</f>
        <v>n/a</v>
      </c>
      <c r="X474" s="826">
        <f>IF(OR(AJ474&lt;=0,AJ474="n/a",U474&lt;=0,U474="n/a"),"n/a",U474/AJ474)</f>
        <v>0.79243614848393984</v>
      </c>
      <c r="Y474" s="1031"/>
      <c r="Z474" s="766">
        <f>IF(OR(AC474&lt;0.01,AC474="n/a"),"n/a",M474/AC474*100)</f>
        <v>25.219941348973606</v>
      </c>
      <c r="AA474" s="1042">
        <f>IF(OR(AC474&lt;0.01,AC474="n/a"),"n/a",I474/AC474)</f>
        <v>28.057184750733136</v>
      </c>
      <c r="AB474" s="1043">
        <v>12</v>
      </c>
      <c r="AC474" s="1021">
        <v>6.82</v>
      </c>
      <c r="AD474" s="1021">
        <v>2.34</v>
      </c>
      <c r="AE474" s="1021">
        <v>2.97</v>
      </c>
      <c r="AF474" s="1021">
        <v>3.16</v>
      </c>
      <c r="AG474" s="1021">
        <v>9</v>
      </c>
      <c r="AH474" s="1021">
        <v>57.999999999999993</v>
      </c>
      <c r="AI474" s="1021">
        <v>8.64</v>
      </c>
      <c r="AJ474" s="1021">
        <v>16.400000000000002</v>
      </c>
      <c r="AK474" s="1021">
        <v>12</v>
      </c>
      <c r="AL474" s="1034">
        <v>4820</v>
      </c>
      <c r="AM474" s="1028">
        <v>2.7</v>
      </c>
      <c r="AN474" s="1021">
        <v>0.46</v>
      </c>
      <c r="AO474" s="868">
        <f>IF(U474="n/a","n/a",IF(AA474&lt;0,"n/a",IF(AA474="n/a","n/a",J474+U474-AA474)))</f>
        <v>-14.162355511102138</v>
      </c>
      <c r="AP474" s="869">
        <f>IF(U474="n/a","n/a",J474+U474)</f>
        <v>13.894829239630997</v>
      </c>
      <c r="AQ474" s="1044">
        <f>IF(OR(AC474&lt;0.01,AF474="n/a"),"n/a",(I474/SQRT(22.5*AC474*(I474/AF474))-1)*100)</f>
        <v>98.5063153905148</v>
      </c>
      <c r="AR474" s="766">
        <f>INDEX(Historical!$C$7:$C$1455,MATCH(B474,Historical!$B$7:$B$1455,0))*IF(AH474="n/a",1.03,IF(AH474&lt;0,1.01,IF(AH474&gt;10,1.1,(1+AH474/100))))</f>
        <v>1.54</v>
      </c>
      <c r="AS474" s="1042">
        <f>IF($AI474="n/a",1.03*AR474,IF($AI474&lt;0,1.01*AR474,IF($AI474&gt;10,1.1*AR474,(1+$AI474/100)*AR474)))</f>
        <v>1.6730560000000001</v>
      </c>
      <c r="AT474" s="1042">
        <f>IF($AK474="n/a",1.03*AS474,IF($AK474&lt;0,1.01*AS474,IF($AK474&gt;10,1.1*AS474,(1+$AK474/100)*AS474)))</f>
        <v>1.8403616000000003</v>
      </c>
      <c r="AU474" s="1042">
        <f>IF($AK474="n/a",1.03*AT474,IF($AK474&lt;0,1.01*AT474,IF($AK474&gt;10,1.1*AT474,(1+$AK474/100)*AT474)))</f>
        <v>2.0243977600000003</v>
      </c>
      <c r="AV474" s="1042">
        <f>IF($AK474="n/a",1.03*AU474,IF($AK474&lt;0,1.01*AU474,IF($AK474&gt;10,1.1*AU474,(1+$AK474/100)*AU474)))</f>
        <v>2.2268375360000006</v>
      </c>
      <c r="AW474" s="766">
        <f>SUM(AR474:AV474)</f>
        <v>9.3046528960000003</v>
      </c>
      <c r="AX474" s="877">
        <f>AW474/I474*100</f>
        <v>4.8626354303632091</v>
      </c>
      <c r="AY474" s="1212">
        <v>0.94</v>
      </c>
      <c r="AZ474" s="1028">
        <v>17.080000000000002</v>
      </c>
      <c r="BA474" s="1028">
        <v>-19.64</v>
      </c>
      <c r="BB474" s="1028">
        <v>3.7699999999999996</v>
      </c>
      <c r="BC474" s="1028">
        <v>-8.3699999999999992</v>
      </c>
      <c r="BE474" s="721">
        <v>2010</v>
      </c>
      <c r="BF474" s="1057">
        <f>IF(BE474&gt;2008,0,IF(BE474&gt;2001,1,IF(BE474&gt;1990,2,IF(BE474&gt;1980,3,IF(BE474&gt;1973,4,IF(BE474&gt;1970,5,IF(BE474&gt;1960,6,IF(BE474&gt;1958,7,IF(BE474&gt;1953,8,9)))))))))</f>
        <v>0</v>
      </c>
    </row>
    <row r="475" spans="1:58" ht="11.25" customHeight="1" x14ac:dyDescent="0.2">
      <c r="A475" s="1027" t="s">
        <v>673</v>
      </c>
      <c r="B475" s="1031" t="s">
        <v>674</v>
      </c>
      <c r="C475" s="1181" t="s">
        <v>113</v>
      </c>
      <c r="D475" s="1181" t="s">
        <v>4440</v>
      </c>
      <c r="E475" s="857">
        <v>16</v>
      </c>
      <c r="F475" s="1245">
        <v>219</v>
      </c>
      <c r="G475" s="1245" t="s">
        <v>116</v>
      </c>
      <c r="H475" s="1245" t="s">
        <v>116</v>
      </c>
      <c r="I475" s="1030">
        <v>300.43</v>
      </c>
      <c r="J475" s="766">
        <f>(M475/I475)*100</f>
        <v>2.9291349066338248</v>
      </c>
      <c r="K475" s="1033">
        <v>2.2000000000000002</v>
      </c>
      <c r="L475" s="1043">
        <v>4</v>
      </c>
      <c r="M475" s="756">
        <f>K475*L475</f>
        <v>8.8000000000000007</v>
      </c>
      <c r="N475" s="1026" t="s">
        <v>153</v>
      </c>
      <c r="O475" s="860">
        <v>2</v>
      </c>
      <c r="P475" s="1016">
        <v>43434</v>
      </c>
      <c r="Q475" s="1016">
        <v>43462</v>
      </c>
      <c r="R475" s="756">
        <f>(K475-O475)/O475*100</f>
        <v>10.000000000000009</v>
      </c>
      <c r="S475" s="824">
        <f>IF(INDEX(Historical!$D$7:$D$1455,MATCH(B475,Historical!$B$7:$B$1455,0))=0,"n/a",(INDEX(Historical!$C$7:$C$1455,MATCH(B475,Historical!$B$7:$B$1455,0))/INDEX(Historical!$D$7:$D$1455,MATCH(B475,Historical!$B$7:$B$1455,0))-1)*100)</f>
        <v>10.192023633677994</v>
      </c>
      <c r="T475" s="824">
        <f>IF(INDEX(Historical!$F$7:$F$1455,MATCH(B475,Historical!$B$7:$B$1455,0))=0,"n/a",((INDEX(Historical!$C$7:$C$1455,MATCH(B475,Historical!$B$7:$B$1455,0))/INDEX(Historical!$F$7:$F$1455,MATCH(B475,Historical!$B$7:$B$1455,0)))^(1/3)-1)*100)</f>
        <v>10.761499765171978</v>
      </c>
      <c r="U475" s="824">
        <f>IF(INDEX(Historical!$I$7:$I$1455,MATCH(B475,Historical!$B$7:$B$1455,0))=0,"n/a",((INDEX(Historical!$C$7:$C$1455,MATCH(B475,Historical!$B$7:$B$1455,0))/INDEX(Historical!$I$7:$I$1455,MATCH(B475,Historical!$B$7:$B$1455,0)))^(1/5)-1)*100)</f>
        <v>12.444481491691729</v>
      </c>
      <c r="V475" s="824">
        <f>IF(INDEX(Historical!$O$7:$O$1455,MATCH(B475,Historical!$B$7:$B$1455,0))=0,"n/a",((INDEX(Historical!$C$7:$C$1455,MATCH(B475,Historical!$B$7:$B$1455,0))/INDEX(Historical!$O$7:$O$1455,MATCH(B475,Historical!$B$7:$B$1455,0)))^(1/10)-1)*100)</f>
        <v>17.636514807201252</v>
      </c>
      <c r="W475" s="825">
        <f>IF(OR(U475&lt;=0,U475="n/a",V475&lt;=0,V475="n/a"),"n/a",U475/V475)</f>
        <v>0.70560888178487857</v>
      </c>
      <c r="X475" s="826">
        <f>IF(OR(AJ475&lt;=0,AJ475="n/a",U475&lt;=0,U475="n/a"),"n/a",U475/AJ475)</f>
        <v>1.338116289429218</v>
      </c>
      <c r="Y475" s="1031"/>
      <c r="Z475" s="766">
        <f>IF(OR(AC475&lt;0.01,AC475="n/a"),"n/a",M475/AC475*100)</f>
        <v>51.103368176538908</v>
      </c>
      <c r="AA475" s="1042">
        <f>IF(OR(AC475&lt;0.01,AC475="n/a"),"n/a",I475/AC475)</f>
        <v>17.446573751451801</v>
      </c>
      <c r="AB475" s="1043">
        <v>12</v>
      </c>
      <c r="AC475" s="1021">
        <v>17.22</v>
      </c>
      <c r="AD475" s="1021">
        <v>0.38</v>
      </c>
      <c r="AE475" s="1021">
        <v>1.57</v>
      </c>
      <c r="AF475" s="1023">
        <v>90.49</v>
      </c>
      <c r="AG475" s="1023" t="s">
        <v>138</v>
      </c>
      <c r="AH475" s="1021">
        <v>5.4</v>
      </c>
      <c r="AI475" s="1021">
        <v>11.75</v>
      </c>
      <c r="AJ475" s="1021">
        <v>9.3000000000000007</v>
      </c>
      <c r="AK475" s="1021">
        <v>45.73</v>
      </c>
      <c r="AL475" s="1034">
        <v>85410</v>
      </c>
      <c r="AM475" s="1028">
        <v>0.08</v>
      </c>
      <c r="AN475" s="1021">
        <v>15.62</v>
      </c>
      <c r="AO475" s="868">
        <f>IF(U475="n/a","n/a",IF(AA475&lt;0,"n/a",IF(AA475="n/a","n/a",J475+U475-AA475)))</f>
        <v>-2.0729573531262471</v>
      </c>
      <c r="AP475" s="869">
        <f>IF(U475="n/a","n/a",J475+U475)</f>
        <v>15.373616398325554</v>
      </c>
      <c r="AQ475" s="1044">
        <f>IF(OR(AC475&lt;0.01,AF475="n/a"),"n/a",(I475/SQRT(22.5*AC475*(I475/AF475))-1)*100)</f>
        <v>737.65292700467489</v>
      </c>
      <c r="AR475" s="766">
        <f>INDEX(Historical!$C$7:$C$1455,MATCH(B475,Historical!$B$7:$B$1455,0))*IF(AH475="n/a",1.03,IF(AH475&lt;0,1.01,IF(AH475&gt;10,1.1,(1+AH475/100))))</f>
        <v>7.8628400000000003</v>
      </c>
      <c r="AS475" s="1042">
        <f>IF($AI475="n/a",1.03*AR475,IF($AI475&lt;0,1.01*AR475,IF($AI475&gt;10,1.1*AR475,(1+$AI475/100)*AR475)))</f>
        <v>8.6491240000000005</v>
      </c>
      <c r="AT475" s="1042">
        <f>IF($AK475="n/a",1.03*AS475,IF($AK475&lt;0,1.01*AS475,IF($AK475&gt;10,1.1*AS475,(1+$AK475/100)*AS475)))</f>
        <v>9.5140364000000019</v>
      </c>
      <c r="AU475" s="1042">
        <f>IF($AK475="n/a",1.03*AT475,IF($AK475&lt;0,1.01*AT475,IF($AK475&gt;10,1.1*AT475,(1+$AK475/100)*AT475)))</f>
        <v>10.465440040000002</v>
      </c>
      <c r="AV475" s="1042">
        <f>IF($AK475="n/a",1.03*AU475,IF($AK475&lt;0,1.01*AU475,IF($AK475&gt;10,1.1*AU475,(1+$AK475/100)*AU475)))</f>
        <v>11.511984044000004</v>
      </c>
      <c r="AW475" s="766">
        <f>SUM(AR475:AV475)</f>
        <v>48.003424484000007</v>
      </c>
      <c r="AX475" s="877">
        <f>AW475/I475*100</f>
        <v>15.978239351596047</v>
      </c>
      <c r="AY475" s="1212">
        <v>0.85</v>
      </c>
      <c r="AZ475" s="1028">
        <v>6.08</v>
      </c>
      <c r="BA475" s="1028">
        <v>-17.239999999999998</v>
      </c>
      <c r="BB475" s="1028">
        <v>-5.81</v>
      </c>
      <c r="BC475" s="1028">
        <v>-7.32</v>
      </c>
      <c r="BE475" s="721">
        <v>2003</v>
      </c>
      <c r="BF475" s="1057">
        <f>IF(BE475&gt;2008,0,IF(BE475&gt;2001,1,IF(BE475&gt;1990,2,IF(BE475&gt;1980,3,IF(BE475&gt;1973,4,IF(BE475&gt;1970,5,IF(BE475&gt;1960,6,IF(BE475&gt;1958,7,IF(BE475&gt;1953,8,9)))))))))</f>
        <v>1</v>
      </c>
    </row>
    <row r="476" spans="1:58" ht="11.25" customHeight="1" x14ac:dyDescent="0.2">
      <c r="A476" s="1027" t="s">
        <v>1434</v>
      </c>
      <c r="B476" s="1031" t="s">
        <v>1435</v>
      </c>
      <c r="C476" s="1181" t="s">
        <v>109</v>
      </c>
      <c r="D476" s="1181" t="s">
        <v>4434</v>
      </c>
      <c r="E476" s="857">
        <v>6</v>
      </c>
      <c r="F476" s="1245">
        <v>696</v>
      </c>
      <c r="G476" s="1245" t="s">
        <v>107</v>
      </c>
      <c r="H476" s="1245" t="s">
        <v>107</v>
      </c>
      <c r="I476" s="1030">
        <v>42.49</v>
      </c>
      <c r="J476" s="766">
        <f>(M476/I476)*100</f>
        <v>3.2948929159802307</v>
      </c>
      <c r="K476" s="1033">
        <v>0.35</v>
      </c>
      <c r="L476" s="1043">
        <v>4</v>
      </c>
      <c r="M476" s="756">
        <f>K476*L476</f>
        <v>1.4</v>
      </c>
      <c r="N476" s="1026" t="s">
        <v>242</v>
      </c>
      <c r="O476" s="860">
        <v>0.3</v>
      </c>
      <c r="P476" s="1016">
        <v>43171</v>
      </c>
      <c r="Q476" s="1016">
        <v>43203</v>
      </c>
      <c r="R476" s="756">
        <f>(K476-O476)/O476*100</f>
        <v>16.666666666666664</v>
      </c>
      <c r="S476" s="824">
        <f>IF(INDEX(Historical!$D$7:$D$1455,MATCH(B476,Historical!$B$7:$B$1455,0))=0,"n/a",(INDEX(Historical!$C$7:$C$1455,MATCH(B476,Historical!$B$7:$B$1455,0))/INDEX(Historical!$D$7:$D$1455,MATCH(B476,Historical!$B$7:$B$1455,0))-1)*100)</f>
        <v>19.587628865979401</v>
      </c>
      <c r="T476" s="824">
        <f>IF(INDEX(Historical!$F$7:$F$1455,MATCH(B476,Historical!$B$7:$B$1455,0))=0,"n/a",((INDEX(Historical!$C$7:$C$1455,MATCH(B476,Historical!$B$7:$B$1455,0))/INDEX(Historical!$F$7:$F$1455,MATCH(B476,Historical!$B$7:$B$1455,0)))^(1/3)-1)*100)</f>
        <v>21.924974026832842</v>
      </c>
      <c r="U476" s="824">
        <f>IF(INDEX(Historical!$I$7:$I$1455,MATCH(B476,Historical!$B$7:$B$1455,0))=0,"n/a",((INDEX(Historical!$C$7:$C$1455,MATCH(B476,Historical!$B$7:$B$1455,0))/INDEX(Historical!$I$7:$I$1455,MATCH(B476,Historical!$B$7:$B$1455,0)))^(1/5)-1)*100)</f>
        <v>14.093616842292779</v>
      </c>
      <c r="V476" s="824">
        <f>IF(INDEX(Historical!$O$7:$O$1455,MATCH(B476,Historical!$B$7:$B$1455,0))=0,"n/a",((INDEX(Historical!$C$7:$C$1455,MATCH(B476,Historical!$B$7:$B$1455,0))/INDEX(Historical!$O$7:$O$1455,MATCH(B476,Historical!$B$7:$B$1455,0)))^(1/10)-1)*100)</f>
        <v>6.8146136267377866</v>
      </c>
      <c r="W476" s="825">
        <f>IF(OR(U476&lt;=0,U476="n/a",V476&lt;=0,V476="n/a"),"n/a",U476/V476)</f>
        <v>2.0681461362673783</v>
      </c>
      <c r="X476" s="826" t="str">
        <f>IF(OR(AJ476&lt;=0,AJ476="n/a",U476&lt;=0,U476="n/a"),"n/a",U476/AJ476)</f>
        <v>n/a</v>
      </c>
      <c r="Y476" s="1032"/>
      <c r="Z476" s="766" t="str">
        <f>IF(OR(AC476&lt;0.01,AC476="n/a"),"n/a",M476/AC476*100)</f>
        <v>n/a</v>
      </c>
      <c r="AA476" s="1042" t="str">
        <f>IF(OR(AC476&lt;0.01,AC476="n/a"),"n/a",I476/AC476)</f>
        <v>n/a</v>
      </c>
      <c r="AB476" s="1043">
        <v>12</v>
      </c>
      <c r="AC476" s="1021" t="s">
        <v>138</v>
      </c>
      <c r="AD476" s="1021" t="s">
        <v>138</v>
      </c>
      <c r="AE476" s="1021" t="s">
        <v>138</v>
      </c>
      <c r="AF476" s="1021" t="s">
        <v>138</v>
      </c>
      <c r="AG476" s="1021" t="s">
        <v>138</v>
      </c>
      <c r="AH476" s="1021" t="s">
        <v>138</v>
      </c>
      <c r="AI476" s="1021" t="s">
        <v>138</v>
      </c>
      <c r="AJ476" s="1021" t="s">
        <v>138</v>
      </c>
      <c r="AK476" s="1021" t="s">
        <v>138</v>
      </c>
      <c r="AL476" s="1034" t="s">
        <v>138</v>
      </c>
      <c r="AM476" s="1028" t="s">
        <v>138</v>
      </c>
      <c r="AN476" s="1021" t="s">
        <v>138</v>
      </c>
      <c r="AO476" s="868" t="str">
        <f>IF(U476="n/a","n/a",IF(AA476&lt;0,"n/a",IF(AA476="n/a","n/a",J476+U476-AA476)))</f>
        <v>n/a</v>
      </c>
      <c r="AP476" s="869">
        <f>IF(U476="n/a","n/a",J476+U476)</f>
        <v>17.38850975827301</v>
      </c>
      <c r="AQ476" s="1044" t="str">
        <f>IF(OR(AC476&lt;0.01,AF476="n/a"),"n/a",(I476/SQRT(22.5*AC476*(I476/AF476))-1)*100)</f>
        <v>n/a</v>
      </c>
      <c r="AR476" s="766">
        <f>INDEX(Historical!$C$7:$C$1455,MATCH(B476,Historical!$B$7:$B$1455,0))*IF(AH476="n/a",1.03,IF(AH476&lt;0,1.01,IF(AH476&gt;10,1.1,(1+AH476/100))))</f>
        <v>1.1948000000000001</v>
      </c>
      <c r="AS476" s="1042">
        <f>IF($AI476="n/a",1.03*AR476,IF($AI476&lt;0,1.01*AR476,IF($AI476&gt;10,1.1*AR476,(1+$AI476/100)*AR476)))</f>
        <v>1.2306440000000001</v>
      </c>
      <c r="AT476" s="1042">
        <f>IF($AK476="n/a",1.03*AS476,IF($AK476&lt;0,1.01*AS476,IF($AK476&gt;10,1.1*AS476,(1+$AK476/100)*AS476)))</f>
        <v>1.26756332</v>
      </c>
      <c r="AU476" s="1042">
        <f>IF($AK476="n/a",1.03*AT476,IF($AK476&lt;0,1.01*AT476,IF($AK476&gt;10,1.1*AT476,(1+$AK476/100)*AT476)))</f>
        <v>1.3055902196</v>
      </c>
      <c r="AV476" s="1042">
        <f>IF($AK476="n/a",1.03*AU476,IF($AK476&lt;0,1.01*AU476,IF($AK476&gt;10,1.1*AU476,(1+$AK476/100)*AU476)))</f>
        <v>1.3447579261880001</v>
      </c>
      <c r="AW476" s="766">
        <f>SUM(AR476:AV476)</f>
        <v>6.3433554657880009</v>
      </c>
      <c r="AX476" s="877">
        <f>AW476/I476*100</f>
        <v>14.929054991263829</v>
      </c>
      <c r="AY476" s="1212" t="s">
        <v>138</v>
      </c>
      <c r="AZ476" s="1028" t="s">
        <v>138</v>
      </c>
      <c r="BA476" s="1028" t="s">
        <v>138</v>
      </c>
      <c r="BB476" s="1028" t="s">
        <v>138</v>
      </c>
      <c r="BC476" s="1028" t="s">
        <v>138</v>
      </c>
      <c r="BD476" s="759" t="s">
        <v>4357</v>
      </c>
      <c r="BE476" s="721">
        <v>2013</v>
      </c>
      <c r="BF476" s="1057">
        <f>IF(BE476&gt;2008,0,IF(BE476&gt;2001,1,IF(BE476&gt;1990,2,IF(BE476&gt;1980,3,IF(BE476&gt;1973,4,IF(BE476&gt;1970,5,IF(BE476&gt;1960,6,IF(BE476&gt;1958,7,IF(BE476&gt;1953,8,9)))))))))</f>
        <v>0</v>
      </c>
    </row>
    <row r="477" spans="1:58" ht="11.25" customHeight="1" x14ac:dyDescent="0.2">
      <c r="A477" s="1036" t="s">
        <v>4348</v>
      </c>
      <c r="B477" s="681" t="s">
        <v>3900</v>
      </c>
      <c r="C477" s="1181" t="s">
        <v>4283</v>
      </c>
      <c r="D477" s="1181" t="s">
        <v>4413</v>
      </c>
      <c r="E477" s="857">
        <v>5</v>
      </c>
      <c r="F477" s="1245">
        <v>838</v>
      </c>
      <c r="G477" s="1187" t="s">
        <v>107</v>
      </c>
      <c r="H477" s="1187" t="s">
        <v>107</v>
      </c>
      <c r="I477" s="1030">
        <v>33.81</v>
      </c>
      <c r="J477" s="766">
        <f>(M477/I477)*100</f>
        <v>2.0337178349600706</v>
      </c>
      <c r="K477" s="1033">
        <v>0.68759999999999999</v>
      </c>
      <c r="L477" s="1043">
        <v>1</v>
      </c>
      <c r="M477" s="756">
        <f>K477*L477</f>
        <v>0.68759999999999999</v>
      </c>
      <c r="N477" s="1026" t="s">
        <v>4349</v>
      </c>
      <c r="O477" s="860">
        <v>0.6341</v>
      </c>
      <c r="P477" s="1016">
        <v>43362</v>
      </c>
      <c r="Q477" s="1016">
        <v>43364</v>
      </c>
      <c r="R477" s="756">
        <f>(K477-O477)/O477*100</f>
        <v>8.4371550228670547</v>
      </c>
      <c r="S477" s="824">
        <f>IF(INDEX(Historical!$D$7:$D$1455,MATCH(B477,Historical!$B$7:$B$1455,0))=0,"n/a",(INDEX(Historical!$C$7:$C$1455,MATCH(B477,Historical!$B$7:$B$1455,0))/INDEX(Historical!$D$7:$D$1455,MATCH(B477,Historical!$B$7:$B$1455,0))-1)*100)</f>
        <v>11.656981863004056</v>
      </c>
      <c r="T477" s="824">
        <f>IF(INDEX(Historical!$F$7:$F$1455,MATCH(B477,Historical!$B$7:$B$1455,0))=0,"n/a",((INDEX(Historical!$C$7:$C$1455,MATCH(B477,Historical!$B$7:$B$1455,0))/INDEX(Historical!$F$7:$F$1455,MATCH(B477,Historical!$B$7:$B$1455,0)))^(1/3)-1)*100)</f>
        <v>33.401676764485885</v>
      </c>
      <c r="U477" s="824">
        <f>IF(INDEX(Historical!$I$7:$I$1455,MATCH(B477,Historical!$B$7:$B$1455,0))=0,"n/a",((INDEX(Historical!$C$7:$C$1455,MATCH(B477,Historical!$B$7:$B$1455,0))/INDEX(Historical!$I$7:$I$1455,MATCH(B477,Historical!$B$7:$B$1455,0)))^(1/5)-1)*100)</f>
        <v>-5.4686862767841742</v>
      </c>
      <c r="V477" s="824" t="str">
        <f>IF(INDEX(Historical!$O$7:$O$1455,MATCH(B477,Historical!$B$7:$B$1455,0))=0,"n/a",((INDEX(Historical!$C$7:$C$1455,MATCH(B477,Historical!$B$7:$B$1455,0))/INDEX(Historical!$O$7:$O$1455,MATCH(B477,Historical!$B$7:$B$1455,0)))^(1/10)-1)*100)</f>
        <v>n/a</v>
      </c>
      <c r="W477" s="825" t="str">
        <f>IF(OR(U477&lt;=0,U477="n/a",V477&lt;=0,V477="n/a"),"n/a",U477/V477)</f>
        <v>n/a</v>
      </c>
      <c r="X477" s="826" t="str">
        <f>IF(OR(AJ477&lt;=0,AJ477="n/a",U477&lt;=0,U477="n/a"),"n/a",U477/AJ477)</f>
        <v>n/a</v>
      </c>
      <c r="Y477" s="1032" t="s">
        <v>4352</v>
      </c>
      <c r="Z477" s="766">
        <f>IF(OR(AC477&lt;0.01,AC477="n/a"),"n/a",M477/AC477*100)</f>
        <v>50.558823529411754</v>
      </c>
      <c r="AA477" s="1042">
        <f>IF(OR(AC477&lt;0.01,AC477="n/a"),"n/a",I477/AC477)</f>
        <v>24.860294117647058</v>
      </c>
      <c r="AB477" s="1043">
        <v>12</v>
      </c>
      <c r="AC477" s="1021">
        <v>1.36</v>
      </c>
      <c r="AD477" s="1021">
        <v>2.02</v>
      </c>
      <c r="AE477" s="1021">
        <v>2.17</v>
      </c>
      <c r="AF477" s="1021">
        <v>5.53</v>
      </c>
      <c r="AG477" s="1021">
        <v>21.099999999999998</v>
      </c>
      <c r="AH477" s="1021">
        <v>9.6</v>
      </c>
      <c r="AI477" s="1021">
        <v>11.03</v>
      </c>
      <c r="AJ477" s="1021">
        <v>24.099999999999998</v>
      </c>
      <c r="AK477" s="1021">
        <v>12.29</v>
      </c>
      <c r="AL477" s="1034">
        <v>5850</v>
      </c>
      <c r="AM477" s="1028">
        <v>6.7</v>
      </c>
      <c r="AN477" s="1021">
        <v>0</v>
      </c>
      <c r="AO477" s="868">
        <f>IF(U477="n/a","n/a",IF(AA477&lt;0,"n/a",IF(AA477="n/a","n/a",J477+U477-AA477)))</f>
        <v>-28.295262559471162</v>
      </c>
      <c r="AP477" s="869">
        <f>IF(U477="n/a","n/a",J477+U477)</f>
        <v>-3.4349684418241035</v>
      </c>
      <c r="AQ477" s="1044">
        <f>IF(OR(AC477&lt;0.01,AF477="n/a"),"n/a",(I477/SQRT(22.5*AC477*(I477/AF477))-1)*100)</f>
        <v>147.18632330971016</v>
      </c>
      <c r="AR477" s="766">
        <f>INDEX(Historical!$C$7:$C$1455,MATCH(B477,Historical!$B$7:$B$1455,0))*IF(AH477="n/a",1.03,IF(AH477&lt;0,1.01,IF(AH477&gt;10,1.1,(1+AH477/100))))</f>
        <v>0.69497360000000008</v>
      </c>
      <c r="AS477" s="1042">
        <f>IF($AI477="n/a",1.03*AR477,IF($AI477&lt;0,1.01*AR477,IF($AI477&gt;10,1.1*AR477,(1+$AI477/100)*AR477)))</f>
        <v>0.76447096000000014</v>
      </c>
      <c r="AT477" s="1042">
        <f>IF($AK477="n/a",1.03*AS477,IF($AK477&lt;0,1.01*AS477,IF($AK477&gt;10,1.1*AS477,(1+$AK477/100)*AS477)))</f>
        <v>0.84091805600000025</v>
      </c>
      <c r="AU477" s="1042">
        <f>IF($AK477="n/a",1.03*AT477,IF($AK477&lt;0,1.01*AT477,IF($AK477&gt;10,1.1*AT477,(1+$AK477/100)*AT477)))</f>
        <v>0.92500986160000032</v>
      </c>
      <c r="AV477" s="1042">
        <f>IF($AK477="n/a",1.03*AU477,IF($AK477&lt;0,1.01*AU477,IF($AK477&gt;10,1.1*AU477,(1+$AK477/100)*AU477)))</f>
        <v>1.0175108477600003</v>
      </c>
      <c r="AW477" s="766">
        <f>SUM(AR477:AV477)</f>
        <v>4.2428833253600011</v>
      </c>
      <c r="AX477" s="877">
        <f>AW477/I477*100</f>
        <v>12.549196466607516</v>
      </c>
      <c r="AY477" s="1212">
        <v>1.18</v>
      </c>
      <c r="AZ477" s="1028">
        <v>5.56</v>
      </c>
      <c r="BA477" s="1028">
        <v>-32.33</v>
      </c>
      <c r="BB477" s="1028">
        <v>-12.22</v>
      </c>
      <c r="BC477" s="1028">
        <v>-18.399999999999999</v>
      </c>
      <c r="BE477" s="721">
        <v>2014</v>
      </c>
      <c r="BF477" s="1057">
        <f>IF(BE477&gt;2008,0,IF(BE477&gt;2001,1,IF(BE477&gt;1990,2,IF(BE477&gt;1980,3,IF(BE477&gt;1973,4,IF(BE477&gt;1970,5,IF(BE477&gt;1960,6,IF(BE477&gt;1958,7,IF(BE477&gt;1953,8,9)))))))))</f>
        <v>0</v>
      </c>
    </row>
    <row r="478" spans="1:58" ht="11.25" customHeight="1" x14ac:dyDescent="0.2">
      <c r="A478" s="1019" t="s">
        <v>273</v>
      </c>
      <c r="B478" s="1031" t="s">
        <v>274</v>
      </c>
      <c r="C478" s="1181" t="s">
        <v>248</v>
      </c>
      <c r="D478" s="1181" t="s">
        <v>4412</v>
      </c>
      <c r="E478" s="857">
        <v>56</v>
      </c>
      <c r="F478" s="1245">
        <v>13</v>
      </c>
      <c r="G478" s="1187" t="s">
        <v>38</v>
      </c>
      <c r="H478" s="1187" t="s">
        <v>116</v>
      </c>
      <c r="I478" s="1021">
        <v>94.37</v>
      </c>
      <c r="J478" s="766">
        <f>(M478/I478)*100</f>
        <v>2.0345448765497509</v>
      </c>
      <c r="K478" s="1033">
        <v>0.48</v>
      </c>
      <c r="L478" s="1043">
        <v>4</v>
      </c>
      <c r="M478" s="756">
        <f>K478*L478</f>
        <v>1.92</v>
      </c>
      <c r="N478" s="1026" t="s">
        <v>275</v>
      </c>
      <c r="O478" s="860">
        <v>0.41</v>
      </c>
      <c r="P478" s="1016">
        <v>43305</v>
      </c>
      <c r="Q478" s="1016">
        <v>43320</v>
      </c>
      <c r="R478" s="756">
        <f>(K478-O478)/O478*100</f>
        <v>17.073170731707318</v>
      </c>
      <c r="S478" s="824">
        <f>IF(INDEX(Historical!$D$7:$D$1455,MATCH(B478,Historical!$B$7:$B$1455,0))=0,"n/a",(INDEX(Historical!$C$7:$C$1455,MATCH(B478,Historical!$B$7:$B$1455,0))/INDEX(Historical!$D$7:$D$1455,MATCH(B478,Historical!$B$7:$B$1455,0))-1)*100)</f>
        <v>20.634920634920629</v>
      </c>
      <c r="T478" s="824">
        <f>IF(INDEX(Historical!$F$7:$F$1455,MATCH(B478,Historical!$B$7:$B$1455,0))=0,"n/a",((INDEX(Historical!$C$7:$C$1455,MATCH(B478,Historical!$B$7:$B$1455,0))/INDEX(Historical!$F$7:$F$1455,MATCH(B478,Historical!$B$7:$B$1455,0)))^(1/3)-1)*100)</f>
        <v>22.840972275422633</v>
      </c>
      <c r="U478" s="824">
        <f>IF(INDEX(Historical!$I$7:$I$1455,MATCH(B478,Historical!$B$7:$B$1455,0))=0,"n/a",((INDEX(Historical!$C$7:$C$1455,MATCH(B478,Historical!$B$7:$B$1455,0))/INDEX(Historical!$I$7:$I$1455,MATCH(B478,Historical!$B$7:$B$1455,0)))^(1/5)-1)*100)</f>
        <v>20.431048521198434</v>
      </c>
      <c r="V478" s="824">
        <f>IF(INDEX(Historical!$O$7:$O$1455,MATCH(B478,Historical!$B$7:$B$1455,0))=0,"n/a",((INDEX(Historical!$C$7:$C$1455,MATCH(B478,Historical!$B$7:$B$1455,0))/INDEX(Historical!$O$7:$O$1455,MATCH(B478,Historical!$B$7:$B$1455,0)))^(1/10)-1)*100)</f>
        <v>19.312796227605844</v>
      </c>
      <c r="W478" s="825">
        <f>IF(OR(U478&lt;=0,U478="n/a",V478&lt;=0,V478="n/a"),"n/a",U478/V478)</f>
        <v>1.0579021432429423</v>
      </c>
      <c r="X478" s="826">
        <f>IF(OR(AJ478&lt;=0,AJ478="n/a",U478&lt;=0,U478="n/a"),"n/a",U478/AJ478)</f>
        <v>1.0477460780101762</v>
      </c>
      <c r="Y478" s="1031"/>
      <c r="Z478" s="766">
        <f>IF(OR(AC478&lt;0.01,AC478="n/a"),"n/a",M478/AC478*100)</f>
        <v>41.648590021691966</v>
      </c>
      <c r="AA478" s="1042">
        <f>IF(OR(AC478&lt;0.01,AC478="n/a"),"n/a",I478/AC478)</f>
        <v>20.470715835140997</v>
      </c>
      <c r="AB478" s="1043">
        <v>1</v>
      </c>
      <c r="AC478" s="1021">
        <v>4.6100000000000003</v>
      </c>
      <c r="AD478" s="1021">
        <v>1.36</v>
      </c>
      <c r="AE478" s="1021">
        <v>1.1100000000000001</v>
      </c>
      <c r="AF478" s="1021">
        <v>13.27</v>
      </c>
      <c r="AG478" s="1021">
        <v>66</v>
      </c>
      <c r="AH478" s="1021">
        <v>18.399999999999999</v>
      </c>
      <c r="AI478" s="1021">
        <v>15.42</v>
      </c>
      <c r="AJ478" s="1021">
        <v>19.5</v>
      </c>
      <c r="AK478" s="1021">
        <v>15.07</v>
      </c>
      <c r="AL478" s="1034">
        <v>76760</v>
      </c>
      <c r="AM478" s="1028">
        <v>0.16</v>
      </c>
      <c r="AN478" s="1021">
        <v>2.74</v>
      </c>
      <c r="AO478" s="868">
        <f>IF(U478="n/a","n/a",IF(AA478&lt;0,"n/a",IF(AA478="n/a","n/a",J478+U478-AA478)))</f>
        <v>1.99487756260719</v>
      </c>
      <c r="AP478" s="869">
        <f>IF(U478="n/a","n/a",J478+U478)</f>
        <v>22.465593397748187</v>
      </c>
      <c r="AQ478" s="1044">
        <f>IF(OR(AC478&lt;0.01,AF478="n/a"),"n/a",(I478/SQRT(22.5*AC478*(I478/AF478))-1)*100)</f>
        <v>247.46472187503906</v>
      </c>
      <c r="AR478" s="766">
        <f>INDEX(Historical!$C$7:$C$1455,MATCH(B478,Historical!$B$7:$B$1455,0))*IF(AH478="n/a",1.03,IF(AH478&lt;0,1.01,IF(AH478&gt;10,1.1,(1+AH478/100))))</f>
        <v>1.6720000000000002</v>
      </c>
      <c r="AS478" s="1042">
        <f>IF($AI478="n/a",1.03*AR478,IF($AI478&lt;0,1.01*AR478,IF($AI478&gt;10,1.1*AR478,(1+$AI478/100)*AR478)))</f>
        <v>1.8392000000000004</v>
      </c>
      <c r="AT478" s="1042">
        <f>IF($AK478="n/a",1.03*AS478,IF($AK478&lt;0,1.01*AS478,IF($AK478&gt;10,1.1*AS478,(1+$AK478/100)*AS478)))</f>
        <v>2.0231200000000005</v>
      </c>
      <c r="AU478" s="1042">
        <f>IF($AK478="n/a",1.03*AT478,IF($AK478&lt;0,1.01*AT478,IF($AK478&gt;10,1.1*AT478,(1+$AK478/100)*AT478)))</f>
        <v>2.2254320000000005</v>
      </c>
      <c r="AV478" s="1042">
        <f>IF($AK478="n/a",1.03*AU478,IF($AK478&lt;0,1.01*AU478,IF($AK478&gt;10,1.1*AU478,(1+$AK478/100)*AU478)))</f>
        <v>2.4479752000000006</v>
      </c>
      <c r="AW478" s="766">
        <f>SUM(AR478:AV478)</f>
        <v>10.207727200000003</v>
      </c>
      <c r="AX478" s="877">
        <f>AW478/I478*100</f>
        <v>10.816707852071634</v>
      </c>
      <c r="AY478" s="1212">
        <v>1.59</v>
      </c>
      <c r="AZ478" s="1028">
        <v>16.28</v>
      </c>
      <c r="BA478" s="1028">
        <v>-19.82</v>
      </c>
      <c r="BB478" s="1028">
        <v>-6.79</v>
      </c>
      <c r="BC478" s="1028">
        <v>-2.15</v>
      </c>
      <c r="BE478" s="721">
        <v>1963</v>
      </c>
      <c r="BF478" s="1057">
        <f>IF(BE478&gt;2008,0,IF(BE478&gt;2001,1,IF(BE478&gt;1990,2,IF(BE478&gt;1980,3,IF(BE478&gt;1973,4,IF(BE478&gt;1970,5,IF(BE478&gt;1960,6,IF(BE478&gt;1958,7,IF(BE478&gt;1953,8,9)))))))))</f>
        <v>6</v>
      </c>
    </row>
    <row r="479" spans="1:58" ht="11.25" customHeight="1" x14ac:dyDescent="0.2">
      <c r="A479" s="1027" t="s">
        <v>1438</v>
      </c>
      <c r="B479" s="1031" t="s">
        <v>1439</v>
      </c>
      <c r="C479" s="1181" t="s">
        <v>124</v>
      </c>
      <c r="D479" s="1181" t="s">
        <v>4262</v>
      </c>
      <c r="E479" s="857">
        <v>8</v>
      </c>
      <c r="F479" s="1245">
        <v>439</v>
      </c>
      <c r="G479" s="1245" t="s">
        <v>107</v>
      </c>
      <c r="H479" s="1245" t="s">
        <v>107</v>
      </c>
      <c r="I479" s="1030">
        <v>93.31</v>
      </c>
      <c r="J479" s="766">
        <f>(M479/I479)*100</f>
        <v>4.286785982209838</v>
      </c>
      <c r="K479" s="1033">
        <v>1</v>
      </c>
      <c r="L479" s="1043">
        <v>4</v>
      </c>
      <c r="M479" s="756">
        <f>K479*L479</f>
        <v>4</v>
      </c>
      <c r="N479" s="1026" t="s">
        <v>112</v>
      </c>
      <c r="O479" s="860">
        <v>0.9</v>
      </c>
      <c r="P479" s="1016">
        <v>43161</v>
      </c>
      <c r="Q479" s="1016">
        <v>43171</v>
      </c>
      <c r="R479" s="756">
        <f>(K479-O479)/O479*100</f>
        <v>11.111111111111107</v>
      </c>
      <c r="S479" s="824">
        <f>IF(INDEX(Historical!$D$7:$D$1455,MATCH(B479,Historical!$B$7:$B$1455,0))=0,"n/a",(INDEX(Historical!$C$7:$C$1455,MATCH(B479,Historical!$B$7:$B$1455,0))/INDEX(Historical!$D$7:$D$1455,MATCH(B479,Historical!$B$7:$B$1455,0))-1)*100)</f>
        <v>6.6066066066066131</v>
      </c>
      <c r="T479" s="824">
        <f>IF(INDEX(Historical!$F$7:$F$1455,MATCH(B479,Historical!$B$7:$B$1455,0))=0,"n/a",((INDEX(Historical!$C$7:$C$1455,MATCH(B479,Historical!$B$7:$B$1455,0))/INDEX(Historical!$F$7:$F$1455,MATCH(B479,Historical!$B$7:$B$1455,0)))^(1/3)-1)*100)</f>
        <v>9.5523075240405042</v>
      </c>
      <c r="U479" s="824">
        <f>IF(INDEX(Historical!$I$7:$I$1455,MATCH(B479,Historical!$B$7:$B$1455,0))=0,"n/a",((INDEX(Historical!$C$7:$C$1455,MATCH(B479,Historical!$B$7:$B$1455,0))/INDEX(Historical!$I$7:$I$1455,MATCH(B479,Historical!$B$7:$B$1455,0)))^(1/5)-1)*100)</f>
        <v>19.611261334491246</v>
      </c>
      <c r="V479" s="824" t="str">
        <f>IF(INDEX(Historical!$O$7:$O$1455,MATCH(B479,Historical!$B$7:$B$1455,0))=0,"n/a",((INDEX(Historical!$C$7:$C$1455,MATCH(B479,Historical!$B$7:$B$1455,0))/INDEX(Historical!$O$7:$O$1455,MATCH(B479,Historical!$B$7:$B$1455,0)))^(1/10)-1)*100)</f>
        <v>n/a</v>
      </c>
      <c r="W479" s="825" t="str">
        <f>IF(OR(U479&lt;=0,U479="n/a",V479&lt;=0,V479="n/a"),"n/a",U479/V479)</f>
        <v>n/a</v>
      </c>
      <c r="X479" s="826">
        <f>IF(OR(AJ479&lt;=0,AJ479="n/a",U479&lt;=0,U479="n/a"),"n/a",U479/AJ479)</f>
        <v>1.2652426667413708</v>
      </c>
      <c r="Y479" s="779" t="s">
        <v>1440</v>
      </c>
      <c r="Z479" s="766">
        <f>IF(OR(AC479&lt;0.01,AC479="n/a"),"n/a",M479/AC479*100)</f>
        <v>30.983733539891556</v>
      </c>
      <c r="AA479" s="1042">
        <f>IF(OR(AC479&lt;0.01,AC479="n/a"),"n/a",I479/AC479)</f>
        <v>7.2277304415182027</v>
      </c>
      <c r="AB479" s="1043">
        <v>12</v>
      </c>
      <c r="AC479" s="1021">
        <v>12.91</v>
      </c>
      <c r="AD479" s="1021">
        <v>0.98</v>
      </c>
      <c r="AE479" s="1021">
        <v>0.93</v>
      </c>
      <c r="AF479" s="1021">
        <v>3.28</v>
      </c>
      <c r="AG479" s="1021" t="s">
        <v>138</v>
      </c>
      <c r="AH479" s="1021">
        <v>11.600000000000001</v>
      </c>
      <c r="AI479" s="1021">
        <v>-3.9899999999999998</v>
      </c>
      <c r="AJ479" s="1021">
        <v>15.5</v>
      </c>
      <c r="AK479" s="1021">
        <v>7.39</v>
      </c>
      <c r="AL479" s="1034">
        <v>36410</v>
      </c>
      <c r="AM479" s="1028">
        <v>0.1</v>
      </c>
      <c r="AN479" s="1021">
        <v>0.78</v>
      </c>
      <c r="AO479" s="868">
        <f>IF(U479="n/a","n/a",IF(AA479&lt;0,"n/a",IF(AA479="n/a","n/a",J479+U479-AA479)))</f>
        <v>16.670316875182884</v>
      </c>
      <c r="AP479" s="869">
        <f>IF(U479="n/a","n/a",J479+U479)</f>
        <v>23.898047316701085</v>
      </c>
      <c r="AQ479" s="1044">
        <f>IF(OR(AC479&lt;0.01,AF479="n/a"),"n/a",(I479/SQRT(22.5*AC479*(I479/AF479))-1)*100)</f>
        <v>2.6470887137730825</v>
      </c>
      <c r="AR479" s="766">
        <f>INDEX(Historical!$C$7:$C$1455,MATCH(B479,Historical!$B$7:$B$1455,0))*IF(AH479="n/a",1.03,IF(AH479&lt;0,1.01,IF(AH479&gt;10,1.1,(1+AH479/100))))</f>
        <v>3.9050000000000007</v>
      </c>
      <c r="AS479" s="1042">
        <f>IF($AI479="n/a",1.03*AR479,IF($AI479&lt;0,1.01*AR479,IF($AI479&gt;10,1.1*AR479,(1+$AI479/100)*AR479)))</f>
        <v>3.9440500000000007</v>
      </c>
      <c r="AT479" s="1042">
        <f>IF($AK479="n/a",1.03*AS479,IF($AK479&lt;0,1.01*AS479,IF($AK479&gt;10,1.1*AS479,(1+$AK479/100)*AS479)))</f>
        <v>4.2355152950000008</v>
      </c>
      <c r="AU479" s="1042">
        <f>IF($AK479="n/a",1.03*AT479,IF($AK479&lt;0,1.01*AT479,IF($AK479&gt;10,1.1*AT479,(1+$AK479/100)*AT479)))</f>
        <v>4.5485198753005012</v>
      </c>
      <c r="AV479" s="1042">
        <f>IF($AK479="n/a",1.03*AU479,IF($AK479&lt;0,1.01*AU479,IF($AK479&gt;10,1.1*AU479,(1+$AK479/100)*AU479)))</f>
        <v>4.8846554940852087</v>
      </c>
      <c r="AW479" s="766">
        <f>SUM(AR479:AV479)</f>
        <v>21.517740664385713</v>
      </c>
      <c r="AX479" s="877">
        <f>AW479/I479*100</f>
        <v>23.060487262228822</v>
      </c>
      <c r="AY479" s="1212">
        <v>1.19</v>
      </c>
      <c r="AZ479" s="1028">
        <v>9.01</v>
      </c>
      <c r="BA479" s="1028">
        <v>-23.49</v>
      </c>
      <c r="BB479" s="1028">
        <v>-2.9499999999999997</v>
      </c>
      <c r="BC479" s="1028">
        <v>-12.17</v>
      </c>
      <c r="BE479" s="721">
        <v>2011</v>
      </c>
      <c r="BF479" s="1057">
        <f>IF(BE479&gt;2008,0,IF(BE479&gt;2001,1,IF(BE479&gt;1990,2,IF(BE479&gt;1980,3,IF(BE479&gt;1973,4,IF(BE479&gt;1970,5,IF(BE479&gt;1960,6,IF(BE479&gt;1958,7,IF(BE479&gt;1953,8,9)))))))))</f>
        <v>0</v>
      </c>
    </row>
    <row r="480" spans="1:58" s="905" customFormat="1" ht="11.25" customHeight="1" x14ac:dyDescent="0.2">
      <c r="A480" s="760" t="s">
        <v>675</v>
      </c>
      <c r="B480" s="914" t="s">
        <v>676</v>
      </c>
      <c r="C480" s="1181" t="s">
        <v>109</v>
      </c>
      <c r="D480" s="1181" t="s">
        <v>4434</v>
      </c>
      <c r="E480" s="885">
        <v>19</v>
      </c>
      <c r="F480" s="1245">
        <v>172</v>
      </c>
      <c r="G480" s="1244" t="s">
        <v>107</v>
      </c>
      <c r="H480" s="1244" t="s">
        <v>107</v>
      </c>
      <c r="I480" s="886">
        <v>45</v>
      </c>
      <c r="J480" s="887">
        <f>(M480/I480)*100</f>
        <v>2.6666666666666665</v>
      </c>
      <c r="K480" s="888">
        <v>0.3</v>
      </c>
      <c r="L480" s="889">
        <v>4</v>
      </c>
      <c r="M480" s="890">
        <f>K480*L480</f>
        <v>1.2</v>
      </c>
      <c r="N480" s="891" t="s">
        <v>497</v>
      </c>
      <c r="O480" s="892">
        <v>0.27</v>
      </c>
      <c r="P480" s="893">
        <v>43370</v>
      </c>
      <c r="Q480" s="893">
        <v>43388</v>
      </c>
      <c r="R480" s="890">
        <f>(K480-O480)/O480*100</f>
        <v>11.1111111111111</v>
      </c>
      <c r="S480" s="824">
        <f>IF(INDEX(Historical!$D$7:$D$1455,MATCH(B480,Historical!$B$7:$B$1455,0))=0,"n/a",(INDEX(Historical!$C$7:$C$1455,MATCH(B480,Historical!$B$7:$B$1455,0))/INDEX(Historical!$D$7:$D$1455,MATCH(B480,Historical!$B$7:$B$1455,0))-1)*100)</f>
        <v>8.4210526315789522</v>
      </c>
      <c r="T480" s="824">
        <f>IF(INDEX(Historical!$F$7:$F$1455,MATCH(B480,Historical!$B$7:$B$1455,0))=0,"n/a",((INDEX(Historical!$C$7:$C$1455,MATCH(B480,Historical!$B$7:$B$1455,0))/INDEX(Historical!$F$7:$F$1455,MATCH(B480,Historical!$B$7:$B$1455,0)))^(1/3)-1)*100)</f>
        <v>14.564188821257806</v>
      </c>
      <c r="U480" s="824">
        <f>IF(INDEX(Historical!$I$7:$I$1455,MATCH(B480,Historical!$B$7:$B$1455,0))=0,"n/a",((INDEX(Historical!$C$7:$C$1455,MATCH(B480,Historical!$B$7:$B$1455,0))/INDEX(Historical!$I$7:$I$1455,MATCH(B480,Historical!$B$7:$B$1455,0)))^(1/5)-1)*100)</f>
        <v>12.042770196723396</v>
      </c>
      <c r="V480" s="824">
        <f>IF(INDEX(Historical!$O$7:$O$1455,MATCH(B480,Historical!$B$7:$B$1455,0))=0,"n/a",((INDEX(Historical!$C$7:$C$1455,MATCH(B480,Historical!$B$7:$B$1455,0))/INDEX(Historical!$O$7:$O$1455,MATCH(B480,Historical!$B$7:$B$1455,0)))^(1/10)-1)*100)</f>
        <v>11.084501999991048</v>
      </c>
      <c r="W480" s="894">
        <f>IF(OR(U480&lt;=0,U480="n/a",V480&lt;=0,V480="n/a"),"n/a",U480/V480)</f>
        <v>1.0864511727033945</v>
      </c>
      <c r="X480" s="895" t="str">
        <f>IF(OR(AJ480&lt;=0,AJ480="n/a",U480&lt;=0,U480="n/a"),"n/a",U480/AJ480)</f>
        <v>n/a</v>
      </c>
      <c r="Y480" s="914"/>
      <c r="Z480" s="887" t="str">
        <f>IF(OR(AC480&lt;0.01,AC480="n/a"),"n/a",M480/AC480*100)</f>
        <v>n/a</v>
      </c>
      <c r="AA480" s="897" t="str">
        <f>IF(OR(AC480&lt;0.01,AC480="n/a"),"n/a",I480/AC480)</f>
        <v>n/a</v>
      </c>
      <c r="AB480" s="889">
        <v>12</v>
      </c>
      <c r="AC480" s="898" t="s">
        <v>138</v>
      </c>
      <c r="AD480" s="898" t="s">
        <v>138</v>
      </c>
      <c r="AE480" s="898" t="s">
        <v>138</v>
      </c>
      <c r="AF480" s="898" t="s">
        <v>138</v>
      </c>
      <c r="AG480" s="898" t="s">
        <v>138</v>
      </c>
      <c r="AH480" s="898" t="s">
        <v>138</v>
      </c>
      <c r="AI480" s="898" t="s">
        <v>138</v>
      </c>
      <c r="AJ480" s="898" t="s">
        <v>138</v>
      </c>
      <c r="AK480" s="898" t="s">
        <v>138</v>
      </c>
      <c r="AL480" s="899" t="s">
        <v>138</v>
      </c>
      <c r="AM480" s="900" t="s">
        <v>138</v>
      </c>
      <c r="AN480" s="898" t="s">
        <v>138</v>
      </c>
      <c r="AO480" s="901" t="str">
        <f>IF(U480="n/a","n/a",IF(AA480&lt;0,"n/a",IF(AA480="n/a","n/a",J480+U480-AA480)))</f>
        <v>n/a</v>
      </c>
      <c r="AP480" s="902">
        <f>IF(U480="n/a","n/a",J480+U480)</f>
        <v>14.709436863390062</v>
      </c>
      <c r="AQ480" s="903" t="str">
        <f>IF(OR(AC480&lt;0.01,AF480="n/a"),"n/a",(I480/SQRT(22.5*AC480*(I480/AF480))-1)*100)</f>
        <v>n/a</v>
      </c>
      <c r="AR480" s="766">
        <f>INDEX(Historical!$C$7:$C$1455,MATCH(B480,Historical!$B$7:$B$1455,0))*IF(AH480="n/a",1.03,IF(AH480&lt;0,1.01,IF(AH480&gt;10,1.1,(1+AH480/100))))</f>
        <v>1.0609</v>
      </c>
      <c r="AS480" s="897">
        <f>IF($AI480="n/a",1.03*AR480,IF($AI480&lt;0,1.01*AR480,IF($AI480&gt;10,1.1*AR480,(1+$AI480/100)*AR480)))</f>
        <v>1.092727</v>
      </c>
      <c r="AT480" s="897">
        <f>IF($AK480="n/a",1.03*AS480,IF($AK480&lt;0,1.01*AS480,IF($AK480&gt;10,1.1*AS480,(1+$AK480/100)*AS480)))</f>
        <v>1.1255088100000001</v>
      </c>
      <c r="AU480" s="897">
        <f>IF($AK480="n/a",1.03*AT480,IF($AK480&lt;0,1.01*AT480,IF($AK480&gt;10,1.1*AT480,(1+$AK480/100)*AT480)))</f>
        <v>1.1592740743000001</v>
      </c>
      <c r="AV480" s="897">
        <f>IF($AK480="n/a",1.03*AU480,IF($AK480&lt;0,1.01*AU480,IF($AK480&gt;10,1.1*AU480,(1+$AK480/100)*AU480)))</f>
        <v>1.1940522965290001</v>
      </c>
      <c r="AW480" s="887">
        <f>SUM(AR480:AV480)</f>
        <v>5.6324621808290001</v>
      </c>
      <c r="AX480" s="904">
        <f>AW480/I480*100</f>
        <v>12.516582624064446</v>
      </c>
      <c r="AY480" s="1213" t="s">
        <v>138</v>
      </c>
      <c r="AZ480" s="900" t="s">
        <v>138</v>
      </c>
      <c r="BA480" s="900" t="s">
        <v>138</v>
      </c>
      <c r="BB480" s="900" t="s">
        <v>138</v>
      </c>
      <c r="BC480" s="900" t="s">
        <v>138</v>
      </c>
      <c r="BD480" s="1079" t="s">
        <v>4357</v>
      </c>
      <c r="BE480" s="721">
        <v>2001</v>
      </c>
      <c r="BF480" s="1057">
        <f>IF(BE480&gt;2008,0,IF(BE480&gt;2001,1,IF(BE480&gt;1990,2,IF(BE480&gt;1980,3,IF(BE480&gt;1973,4,IF(BE480&gt;1970,5,IF(BE480&gt;1960,6,IF(BE480&gt;1958,7,IF(BE480&gt;1953,8,9)))))))))</f>
        <v>2</v>
      </c>
    </row>
    <row r="481" spans="1:58" ht="11.25" customHeight="1" x14ac:dyDescent="0.2">
      <c r="A481" s="1027" t="s">
        <v>3901</v>
      </c>
      <c r="B481" s="1031" t="s">
        <v>3902</v>
      </c>
      <c r="C481" s="1181" t="s">
        <v>109</v>
      </c>
      <c r="D481" s="1181" t="s">
        <v>4434</v>
      </c>
      <c r="E481" s="857">
        <v>5</v>
      </c>
      <c r="F481" s="1245">
        <v>852</v>
      </c>
      <c r="G481" s="1182" t="s">
        <v>107</v>
      </c>
      <c r="H481" s="1182" t="s">
        <v>107</v>
      </c>
      <c r="I481" s="1030">
        <v>10.14</v>
      </c>
      <c r="J481" s="766">
        <f>(M481/I481)*100</f>
        <v>2.7613412228796848</v>
      </c>
      <c r="K481" s="1033">
        <v>7.0000000000000007E-2</v>
      </c>
      <c r="L481" s="1043">
        <v>4</v>
      </c>
      <c r="M481" s="756">
        <f>K481*L481</f>
        <v>0.28000000000000003</v>
      </c>
      <c r="N481" s="1026" t="s">
        <v>521</v>
      </c>
      <c r="O481" s="860">
        <v>0.06</v>
      </c>
      <c r="P481" s="1016">
        <v>43413</v>
      </c>
      <c r="Q481" s="1016">
        <v>43432</v>
      </c>
      <c r="R481" s="756">
        <f>(K481-O481)/O481*100</f>
        <v>16.666666666666682</v>
      </c>
      <c r="S481" s="824">
        <f>IF(INDEX(Historical!$D$7:$D$1455,MATCH(B481,Historical!$B$7:$B$1455,0))=0,"n/a",(INDEX(Historical!$C$7:$C$1455,MATCH(B481,Historical!$B$7:$B$1455,0))/INDEX(Historical!$D$7:$D$1455,MATCH(B481,Historical!$B$7:$B$1455,0))-1)*100)</f>
        <v>50</v>
      </c>
      <c r="T481" s="824">
        <f>IF(INDEX(Historical!$F$7:$F$1455,MATCH(B481,Historical!$B$7:$B$1455,0))=0,"n/a",((INDEX(Historical!$C$7:$C$1455,MATCH(B481,Historical!$B$7:$B$1455,0))/INDEX(Historical!$F$7:$F$1455,MATCH(B481,Historical!$B$7:$B$1455,0)))^(1/3)-1)*100)</f>
        <v>31.037069710444818</v>
      </c>
      <c r="U481" s="824" t="str">
        <f>IF(INDEX(Historical!$I$7:$I$1455,MATCH(B481,Historical!$B$7:$B$1455,0))=0,"n/a",((INDEX(Historical!$C$7:$C$1455,MATCH(B481,Historical!$B$7:$B$1455,0))/INDEX(Historical!$I$7:$I$1455,MATCH(B481,Historical!$B$7:$B$1455,0)))^(1/5)-1)*100)</f>
        <v>n/a</v>
      </c>
      <c r="V481" s="824">
        <f>IF(INDEX(Historical!$O$7:$O$1455,MATCH(B481,Historical!$B$7:$B$1455,0))=0,"n/a",((INDEX(Historical!$C$7:$C$1455,MATCH(B481,Historical!$B$7:$B$1455,0))/INDEX(Historical!$O$7:$O$1455,MATCH(B481,Historical!$B$7:$B$1455,0)))^(1/10)-1)*100)</f>
        <v>-9.9574386343160626</v>
      </c>
      <c r="W481" s="825" t="str">
        <f>IF(OR(U481&lt;=0,U481="n/a",V481&lt;=0,V481="n/a"),"n/a",U481/V481)</f>
        <v>n/a</v>
      </c>
      <c r="X481" s="826" t="str">
        <f>IF(OR(AJ481&lt;=0,AJ481="n/a",U481&lt;=0,U481="n/a"),"n/a",U481/AJ481)</f>
        <v>n/a</v>
      </c>
      <c r="Y481" s="780"/>
      <c r="Z481" s="766">
        <f>IF(OR(AC481&lt;0.01,AC481="n/a"),"n/a",M481/AC481*100)</f>
        <v>39.436619718309863</v>
      </c>
      <c r="AA481" s="1042">
        <f>IF(OR(AC481&lt;0.01,AC481="n/a"),"n/a",I481/AC481)</f>
        <v>14.281690140845072</v>
      </c>
      <c r="AB481" s="1043">
        <v>12</v>
      </c>
      <c r="AC481" s="1021">
        <v>0.71</v>
      </c>
      <c r="AD481" s="1021">
        <v>1.79</v>
      </c>
      <c r="AE481" s="1021">
        <v>5.28</v>
      </c>
      <c r="AF481" s="1021">
        <v>1.87</v>
      </c>
      <c r="AG481" s="1021">
        <v>12.1</v>
      </c>
      <c r="AH481" s="1021">
        <v>17.899999999999999</v>
      </c>
      <c r="AI481" s="1021">
        <v>7.82</v>
      </c>
      <c r="AJ481" s="1021">
        <v>-15.8</v>
      </c>
      <c r="AK481" s="1021">
        <v>8</v>
      </c>
      <c r="AL481" s="1034">
        <v>346.99</v>
      </c>
      <c r="AM481" s="1028">
        <v>17.8</v>
      </c>
      <c r="AN481" s="1021">
        <v>0.22</v>
      </c>
      <c r="AO481" s="868" t="str">
        <f>IF(U481="n/a","n/a",IF(AA481&lt;0,"n/a",IF(AA481="n/a","n/a",J481+U481-AA481)))</f>
        <v>n/a</v>
      </c>
      <c r="AP481" s="869" t="str">
        <f>IF(U481="n/a","n/a",J481+U481)</f>
        <v>n/a</v>
      </c>
      <c r="AQ481" s="1044">
        <f>IF(OR(AC481&lt;0.01,AF481="n/a"),"n/a",(I481/SQRT(22.5*AC481*(I481/AF481))-1)*100)</f>
        <v>8.9480213748847746</v>
      </c>
      <c r="AR481" s="766">
        <f>INDEX(Historical!$C$7:$C$1455,MATCH(B481,Historical!$B$7:$B$1455,0))*IF(AH481="n/a",1.03,IF(AH481&lt;0,1.01,IF(AH481&gt;10,1.1,(1+AH481/100))))</f>
        <v>0.19800000000000001</v>
      </c>
      <c r="AS481" s="1042">
        <f>IF($AI481="n/a",1.03*AR481,IF($AI481&lt;0,1.01*AR481,IF($AI481&gt;10,1.1*AR481,(1+$AI481/100)*AR481)))</f>
        <v>0.21348360000000002</v>
      </c>
      <c r="AT481" s="1042">
        <f>IF($AK481="n/a",1.03*AS481,IF($AK481&lt;0,1.01*AS481,IF($AK481&gt;10,1.1*AS481,(1+$AK481/100)*AS481)))</f>
        <v>0.23056228800000003</v>
      </c>
      <c r="AU481" s="1042">
        <f>IF($AK481="n/a",1.03*AT481,IF($AK481&lt;0,1.01*AT481,IF($AK481&gt;10,1.1*AT481,(1+$AK481/100)*AT481)))</f>
        <v>0.24900727104000006</v>
      </c>
      <c r="AV481" s="1042">
        <f>IF($AK481="n/a",1.03*AU481,IF($AK481&lt;0,1.01*AU481,IF($AK481&gt;10,1.1*AU481,(1+$AK481/100)*AU481)))</f>
        <v>0.26892785272320008</v>
      </c>
      <c r="AW481" s="766">
        <f>SUM(AR481:AV481)</f>
        <v>1.1599810117632003</v>
      </c>
      <c r="AX481" s="877">
        <f>AW481/I481*100</f>
        <v>11.439654948355033</v>
      </c>
      <c r="AY481" s="1212">
        <v>0.55000000000000004</v>
      </c>
      <c r="AZ481" s="1028">
        <v>5.92</v>
      </c>
      <c r="BA481" s="1028">
        <v>-21.52</v>
      </c>
      <c r="BB481" s="1028">
        <v>-7.7299999999999995</v>
      </c>
      <c r="BC481" s="1028">
        <v>-10.99</v>
      </c>
      <c r="BE481" s="721">
        <v>2014</v>
      </c>
      <c r="BF481" s="1057">
        <f>IF(BE481&gt;2008,0,IF(BE481&gt;2001,1,IF(BE481&gt;1990,2,IF(BE481&gt;1980,3,IF(BE481&gt;1973,4,IF(BE481&gt;1970,5,IF(BE481&gt;1960,6,IF(BE481&gt;1958,7,IF(BE481&gt;1953,8,9)))))))))</f>
        <v>0</v>
      </c>
    </row>
    <row r="482" spans="1:58" ht="11.25" customHeight="1" x14ac:dyDescent="0.2">
      <c r="A482" s="1019" t="s">
        <v>1441</v>
      </c>
      <c r="B482" s="1031" t="s">
        <v>1442</v>
      </c>
      <c r="C482" s="1181" t="s">
        <v>4414</v>
      </c>
      <c r="D482" s="1181" t="s">
        <v>4415</v>
      </c>
      <c r="E482" s="857">
        <v>9</v>
      </c>
      <c r="F482" s="1245">
        <v>399</v>
      </c>
      <c r="G482" s="1245" t="s">
        <v>38</v>
      </c>
      <c r="H482" s="1245" t="s">
        <v>38</v>
      </c>
      <c r="I482" s="1030">
        <v>50.29</v>
      </c>
      <c r="J482" s="766">
        <f>(M482/I482)*100</f>
        <v>5.9654006760787439</v>
      </c>
      <c r="K482" s="1033">
        <v>0.75</v>
      </c>
      <c r="L482" s="1043">
        <v>4</v>
      </c>
      <c r="M482" s="756">
        <f>K482*L482</f>
        <v>3</v>
      </c>
      <c r="N482" s="1026" t="s">
        <v>120</v>
      </c>
      <c r="O482" s="860">
        <v>0.74</v>
      </c>
      <c r="P482" s="1016">
        <v>43412</v>
      </c>
      <c r="Q482" s="1016">
        <v>43437</v>
      </c>
      <c r="R482" s="756">
        <f>(K482-O482)/O482*100</f>
        <v>1.3513513513513526</v>
      </c>
      <c r="S482" s="824">
        <f>IF(INDEX(Historical!$D$7:$D$1455,MATCH(B482,Historical!$B$7:$B$1455,0))=0,"n/a",(INDEX(Historical!$C$7:$C$1455,MATCH(B482,Historical!$B$7:$B$1455,0))/INDEX(Historical!$D$7:$D$1455,MATCH(B482,Historical!$B$7:$B$1455,0))-1)*100)</f>
        <v>4.3636363636363695</v>
      </c>
      <c r="T482" s="824">
        <f>IF(INDEX(Historical!$F$7:$F$1455,MATCH(B482,Historical!$B$7:$B$1455,0))=0,"n/a",((INDEX(Historical!$C$7:$C$1455,MATCH(B482,Historical!$B$7:$B$1455,0))/INDEX(Historical!$F$7:$F$1455,MATCH(B482,Historical!$B$7:$B$1455,0)))^(1/3)-1)*100)</f>
        <v>4.5689446765411867</v>
      </c>
      <c r="U482" s="824">
        <f>IF(INDEX(Historical!$I$7:$I$1455,MATCH(B482,Historical!$B$7:$B$1455,0))=0,"n/a",((INDEX(Historical!$C$7:$C$1455,MATCH(B482,Historical!$B$7:$B$1455,0))/INDEX(Historical!$I$7:$I$1455,MATCH(B482,Historical!$B$7:$B$1455,0)))^(1/5)-1)*100)</f>
        <v>5.1756989292600863</v>
      </c>
      <c r="V482" s="824">
        <f>IF(INDEX(Historical!$O$7:$O$1455,MATCH(B482,Historical!$B$7:$B$1455,0))=0,"n/a",((INDEX(Historical!$C$7:$C$1455,MATCH(B482,Historical!$B$7:$B$1455,0))/INDEX(Historical!$O$7:$O$1455,MATCH(B482,Historical!$B$7:$B$1455,0)))^(1/10)-1)*100)</f>
        <v>-0.2066900339348865</v>
      </c>
      <c r="W482" s="825" t="str">
        <f>IF(OR(U482&lt;=0,U482="n/a",V482&lt;=0,V482="n/a"),"n/a",U482/V482)</f>
        <v>n/a</v>
      </c>
      <c r="X482" s="826" t="str">
        <f>IF(OR(AJ482&lt;=0,AJ482="n/a",U482&lt;=0,U482="n/a"),"n/a",U482/AJ482)</f>
        <v>n/a</v>
      </c>
      <c r="Y482" s="777"/>
      <c r="Z482" s="766">
        <f>IF(OR(AC482&lt;0.01,AC482="n/a"),"n/a",M482/AC482*100)</f>
        <v>447.76119402985069</v>
      </c>
      <c r="AA482" s="1042">
        <f>IF(OR(AC482&lt;0.01,AC482="n/a"),"n/a",I482/AC482)</f>
        <v>75.059701492537314</v>
      </c>
      <c r="AB482" s="1043">
        <v>12</v>
      </c>
      <c r="AC482" s="1021">
        <v>0.67</v>
      </c>
      <c r="AD482" s="1021">
        <v>359.03</v>
      </c>
      <c r="AE482" s="1021">
        <v>7.32</v>
      </c>
      <c r="AF482" s="1021">
        <v>2.33</v>
      </c>
      <c r="AG482" s="1021">
        <v>2.5</v>
      </c>
      <c r="AH482" s="1021">
        <v>-68</v>
      </c>
      <c r="AI482" s="1021">
        <v>54.65</v>
      </c>
      <c r="AJ482" s="1021">
        <v>-11.200000000000001</v>
      </c>
      <c r="AK482" s="1021">
        <v>0.21</v>
      </c>
      <c r="AL482" s="1034">
        <v>7100</v>
      </c>
      <c r="AM482" s="1028">
        <v>0.45999999999999996</v>
      </c>
      <c r="AN482" s="1021">
        <v>1.73</v>
      </c>
      <c r="AO482" s="868">
        <f>IF(U482="n/a","n/a",IF(AA482&lt;0,"n/a",IF(AA482="n/a","n/a",J482+U482-AA482)))</f>
        <v>-63.918601887198484</v>
      </c>
      <c r="AP482" s="869">
        <f>IF(U482="n/a","n/a",J482+U482)</f>
        <v>11.14109960533883</v>
      </c>
      <c r="AQ482" s="1044">
        <f>IF(OR(AC482&lt;0.01,AF482="n/a"),"n/a",(I482/SQRT(22.5*AC482*(I482/AF482))-1)*100)</f>
        <v>178.79829784082011</v>
      </c>
      <c r="AR482" s="766">
        <f>INDEX(Historical!$C$7:$C$1455,MATCH(B482,Historical!$B$7:$B$1455,0))*IF(AH482="n/a",1.03,IF(AH482&lt;0,1.01,IF(AH482&gt;10,1.1,(1+AH482/100))))</f>
        <v>2.8987000000000003</v>
      </c>
      <c r="AS482" s="1042">
        <f>IF($AI482="n/a",1.03*AR482,IF($AI482&lt;0,1.01*AR482,IF($AI482&gt;10,1.1*AR482,(1+$AI482/100)*AR482)))</f>
        <v>3.1885700000000003</v>
      </c>
      <c r="AT482" s="1042">
        <f>IF($AK482="n/a",1.03*AS482,IF($AK482&lt;0,1.01*AS482,IF($AK482&gt;10,1.1*AS482,(1+$AK482/100)*AS482)))</f>
        <v>3.1952659970000004</v>
      </c>
      <c r="AU482" s="1042">
        <f>IF($AK482="n/a",1.03*AT482,IF($AK482&lt;0,1.01*AT482,IF($AK482&gt;10,1.1*AT482,(1+$AK482/100)*AT482)))</f>
        <v>3.2019760555937005</v>
      </c>
      <c r="AV482" s="1042">
        <f>IF($AK482="n/a",1.03*AU482,IF($AK482&lt;0,1.01*AU482,IF($AK482&gt;10,1.1*AU482,(1+$AK482/100)*AU482)))</f>
        <v>3.2087002053104472</v>
      </c>
      <c r="AW482" s="766">
        <f>SUM(AR482:AV482)</f>
        <v>15.693212257904147</v>
      </c>
      <c r="AX482" s="877">
        <f>AW482/I482*100</f>
        <v>31.205433004382872</v>
      </c>
      <c r="AY482" s="1212">
        <v>0.83</v>
      </c>
      <c r="AZ482" s="1028">
        <v>4.42</v>
      </c>
      <c r="BA482" s="1028">
        <v>-27.88</v>
      </c>
      <c r="BB482" s="1028">
        <v>-2.5100000000000002</v>
      </c>
      <c r="BC482" s="1028">
        <v>-10.24</v>
      </c>
      <c r="BE482" s="721">
        <v>2011</v>
      </c>
      <c r="BF482" s="1057">
        <f>IF(BE482&gt;2008,0,IF(BE482&gt;2001,1,IF(BE482&gt;1990,2,IF(BE482&gt;1980,3,IF(BE482&gt;1973,4,IF(BE482&gt;1970,5,IF(BE482&gt;1960,6,IF(BE482&gt;1958,7,IF(BE482&gt;1953,8,9)))))))))</f>
        <v>0</v>
      </c>
    </row>
    <row r="483" spans="1:58" ht="11.25" customHeight="1" x14ac:dyDescent="0.2">
      <c r="A483" s="1036" t="s">
        <v>1443</v>
      </c>
      <c r="B483" s="1031" t="s">
        <v>1444</v>
      </c>
      <c r="C483" s="1181" t="s">
        <v>109</v>
      </c>
      <c r="D483" s="1181" t="s">
        <v>4434</v>
      </c>
      <c r="E483" s="857">
        <v>5</v>
      </c>
      <c r="F483" s="1245">
        <v>755</v>
      </c>
      <c r="G483" s="1187" t="s">
        <v>107</v>
      </c>
      <c r="H483" s="1187" t="s">
        <v>107</v>
      </c>
      <c r="I483" s="1030">
        <v>14.8</v>
      </c>
      <c r="J483" s="766">
        <f>(M483/I483)*100</f>
        <v>3.2432432432432425</v>
      </c>
      <c r="K483" s="1033">
        <v>0.12</v>
      </c>
      <c r="L483" s="1043">
        <v>4</v>
      </c>
      <c r="M483" s="756">
        <f>K483*L483</f>
        <v>0.48</v>
      </c>
      <c r="N483" s="1026" t="s">
        <v>629</v>
      </c>
      <c r="O483" s="860">
        <v>0.1</v>
      </c>
      <c r="P483" s="1022">
        <v>42831</v>
      </c>
      <c r="Q483" s="1022">
        <v>42843</v>
      </c>
      <c r="R483" s="756">
        <f>(K483-O483)/O483*100</f>
        <v>19.999999999999989</v>
      </c>
      <c r="S483" s="824">
        <f>IF(INDEX(Historical!$D$7:$D$1455,MATCH(B483,Historical!$B$7:$B$1455,0))=0,"n/a",(INDEX(Historical!$C$7:$C$1455,MATCH(B483,Historical!$B$7:$B$1455,0))/INDEX(Historical!$D$7:$D$1455,MATCH(B483,Historical!$B$7:$B$1455,0))-1)*100)</f>
        <v>14.999999999999991</v>
      </c>
      <c r="T483" s="824">
        <f>IF(INDEX(Historical!$F$7:$F$1455,MATCH(B483,Historical!$B$7:$B$1455,0))=0,"n/a",((INDEX(Historical!$C$7:$C$1455,MATCH(B483,Historical!$B$7:$B$1455,0))/INDEX(Historical!$F$7:$F$1455,MATCH(B483,Historical!$B$7:$B$1455,0)))^(1/3)-1)*100)</f>
        <v>32.000612179591229</v>
      </c>
      <c r="U483" s="824" t="str">
        <f>IF(INDEX(Historical!$I$7:$I$1455,MATCH(B483,Historical!$B$7:$B$1455,0))=0,"n/a",((INDEX(Historical!$C$7:$C$1455,MATCH(B483,Historical!$B$7:$B$1455,0))/INDEX(Historical!$I$7:$I$1455,MATCH(B483,Historical!$B$7:$B$1455,0)))^(1/5)-1)*100)</f>
        <v>n/a</v>
      </c>
      <c r="V483" s="824" t="str">
        <f>IF(INDEX(Historical!$O$7:$O$1455,MATCH(B483,Historical!$B$7:$B$1455,0))=0,"n/a",((INDEX(Historical!$C$7:$C$1455,MATCH(B483,Historical!$B$7:$B$1455,0))/INDEX(Historical!$O$7:$O$1455,MATCH(B483,Historical!$B$7:$B$1455,0)))^(1/10)-1)*100)</f>
        <v>n/a</v>
      </c>
      <c r="W483" s="825" t="str">
        <f>IF(OR(U483&lt;=0,U483="n/a",V483&lt;=0,V483="n/a"),"n/a",U483/V483)</f>
        <v>n/a</v>
      </c>
      <c r="X483" s="826" t="str">
        <f>IF(OR(AJ483&lt;=0,AJ483="n/a",U483&lt;=0,U483="n/a"),"n/a",U483/AJ483)</f>
        <v>n/a</v>
      </c>
      <c r="Y483" s="780"/>
      <c r="Z483" s="766">
        <f>IF(OR(AC483&lt;0.01,AC483="n/a"),"n/a",M483/AC483*100)</f>
        <v>53.333333333333336</v>
      </c>
      <c r="AA483" s="1042">
        <f>IF(OR(AC483&lt;0.01,AC483="n/a"),"n/a",I483/AC483)</f>
        <v>16.444444444444446</v>
      </c>
      <c r="AB483" s="1043">
        <v>12</v>
      </c>
      <c r="AC483" s="1021">
        <v>0.9</v>
      </c>
      <c r="AD483" s="1021">
        <v>1.65</v>
      </c>
      <c r="AE483" s="1021">
        <v>3.12</v>
      </c>
      <c r="AF483" s="1021">
        <v>1.06</v>
      </c>
      <c r="AG483" s="1021">
        <v>4.3</v>
      </c>
      <c r="AH483" s="1021">
        <v>66</v>
      </c>
      <c r="AI483" s="1021">
        <v>15.35</v>
      </c>
      <c r="AJ483" s="1021">
        <v>-4.1000000000000005</v>
      </c>
      <c r="AK483" s="1021">
        <v>10</v>
      </c>
      <c r="AL483" s="1034">
        <v>158.21</v>
      </c>
      <c r="AM483" s="1028">
        <v>0.2</v>
      </c>
      <c r="AN483" s="1021">
        <v>0</v>
      </c>
      <c r="AO483" s="868" t="str">
        <f>IF(U483="n/a","n/a",IF(AA483&lt;0,"n/a",IF(AA483="n/a","n/a",J483+U483-AA483)))</f>
        <v>n/a</v>
      </c>
      <c r="AP483" s="869" t="str">
        <f>IF(U483="n/a","n/a",J483+U483)</f>
        <v>n/a</v>
      </c>
      <c r="AQ483" s="1044">
        <f>IF(OR(AC483&lt;0.01,AF483="n/a"),"n/a",(I483/SQRT(22.5*AC483*(I483/AF483))-1)*100)</f>
        <v>-11.98204448053135</v>
      </c>
      <c r="AR483" s="766">
        <f>INDEX(Historical!$C$7:$C$1455,MATCH(B483,Historical!$B$7:$B$1455,0))*IF(AH483="n/a",1.03,IF(AH483&lt;0,1.01,IF(AH483&gt;10,1.1,(1+AH483/100))))</f>
        <v>0.50600000000000001</v>
      </c>
      <c r="AS483" s="1042">
        <f>IF($AI483="n/a",1.03*AR483,IF($AI483&lt;0,1.01*AR483,IF($AI483&gt;10,1.1*AR483,(1+$AI483/100)*AR483)))</f>
        <v>0.55660000000000009</v>
      </c>
      <c r="AT483" s="1042">
        <f>IF($AK483="n/a",1.03*AS483,IF($AK483&lt;0,1.01*AS483,IF($AK483&gt;10,1.1*AS483,(1+$AK483/100)*AS483)))</f>
        <v>0.61226000000000014</v>
      </c>
      <c r="AU483" s="1042">
        <f>IF($AK483="n/a",1.03*AT483,IF($AK483&lt;0,1.01*AT483,IF($AK483&gt;10,1.1*AT483,(1+$AK483/100)*AT483)))</f>
        <v>0.67348600000000025</v>
      </c>
      <c r="AV483" s="1042">
        <f>IF($AK483="n/a",1.03*AU483,IF($AK483&lt;0,1.01*AU483,IF($AK483&gt;10,1.1*AU483,(1+$AK483/100)*AU483)))</f>
        <v>0.74083460000000034</v>
      </c>
      <c r="AW483" s="766">
        <f>SUM(AR483:AV483)</f>
        <v>3.0891806000000006</v>
      </c>
      <c r="AX483" s="877">
        <f>AW483/I483*100</f>
        <v>20.872841891891895</v>
      </c>
      <c r="AY483" s="1212">
        <v>0.54</v>
      </c>
      <c r="AZ483" s="1028">
        <v>1.79</v>
      </c>
      <c r="BA483" s="1028">
        <v>-15.809999999999999</v>
      </c>
      <c r="BB483" s="1028">
        <v>-5.99</v>
      </c>
      <c r="BC483" s="1028">
        <v>-8.1100000000000012</v>
      </c>
      <c r="BE483" s="721">
        <v>2014</v>
      </c>
      <c r="BF483" s="1057">
        <f>IF(BE483&gt;2008,0,IF(BE483&gt;2001,1,IF(BE483&gt;1990,2,IF(BE483&gt;1980,3,IF(BE483&gt;1973,4,IF(BE483&gt;1970,5,IF(BE483&gt;1960,6,IF(BE483&gt;1958,7,IF(BE483&gt;1953,8,9)))))))))</f>
        <v>0</v>
      </c>
    </row>
    <row r="484" spans="1:58" ht="11.25" customHeight="1" x14ac:dyDescent="0.2">
      <c r="A484" s="1019" t="s">
        <v>677</v>
      </c>
      <c r="B484" s="1031" t="s">
        <v>678</v>
      </c>
      <c r="C484" s="1181" t="s">
        <v>180</v>
      </c>
      <c r="D484" s="1181" t="s">
        <v>4432</v>
      </c>
      <c r="E484" s="857">
        <v>18</v>
      </c>
      <c r="F484" s="1245">
        <v>179</v>
      </c>
      <c r="G484" s="1182" t="s">
        <v>107</v>
      </c>
      <c r="H484" s="1182" t="s">
        <v>107</v>
      </c>
      <c r="I484" s="1030">
        <v>60.48</v>
      </c>
      <c r="J484" s="766">
        <f>(M484/I484)*100</f>
        <v>6.4649470899470902</v>
      </c>
      <c r="K484" s="1040">
        <v>0.97750000000000004</v>
      </c>
      <c r="L484" s="1043">
        <v>4</v>
      </c>
      <c r="M484" s="756">
        <f>K484*L484</f>
        <v>3.91</v>
      </c>
      <c r="N484" s="1026" t="s">
        <v>108</v>
      </c>
      <c r="O484" s="861">
        <v>0.95750000000000002</v>
      </c>
      <c r="P484" s="1016">
        <v>43410</v>
      </c>
      <c r="Q484" s="1016">
        <v>43418</v>
      </c>
      <c r="R484" s="756">
        <f>(K484-O484)/O484*100</f>
        <v>2.0887728459530042</v>
      </c>
      <c r="S484" s="824">
        <f>IF(INDEX(Historical!$D$7:$D$1455,MATCH(B484,Historical!$B$7:$B$1455,0))=0,"n/a",(INDEX(Historical!$C$7:$C$1455,MATCH(B484,Historical!$B$7:$B$1455,0))/INDEX(Historical!$D$7:$D$1455,MATCH(B484,Historical!$B$7:$B$1455,0))-1)*100)</f>
        <v>8.5516178736517734</v>
      </c>
      <c r="T484" s="824">
        <f>IF(INDEX(Historical!$F$7:$F$1455,MATCH(B484,Historical!$B$7:$B$1455,0))=0,"n/a",((INDEX(Historical!$C$7:$C$1455,MATCH(B484,Historical!$B$7:$B$1455,0))/INDEX(Historical!$F$7:$F$1455,MATCH(B484,Historical!$B$7:$B$1455,0)))^(1/3)-1)*100)</f>
        <v>12.033462172834696</v>
      </c>
      <c r="U484" s="824">
        <f>IF(INDEX(Historical!$I$7:$I$1455,MATCH(B484,Historical!$B$7:$B$1455,0))=0,"n/a",((INDEX(Historical!$C$7:$C$1455,MATCH(B484,Historical!$B$7:$B$1455,0))/INDEX(Historical!$I$7:$I$1455,MATCH(B484,Historical!$B$7:$B$1455,0)))^(1/5)-1)*100)</f>
        <v>14.575359963074842</v>
      </c>
      <c r="V484" s="824">
        <f>IF(INDEX(Historical!$O$7:$O$1455,MATCH(B484,Historical!$B$7:$B$1455,0))=0,"n/a",((INDEX(Historical!$C$7:$C$1455,MATCH(B484,Historical!$B$7:$B$1455,0))/INDEX(Historical!$O$7:$O$1455,MATCH(B484,Historical!$B$7:$B$1455,0)))^(1/10)-1)*100)</f>
        <v>10.947078801557808</v>
      </c>
      <c r="W484" s="825">
        <f>IF(OR(U484&lt;=0,U484="n/a",V484&lt;=0,V484="n/a"),"n/a",U484/V484)</f>
        <v>1.3314382975849883</v>
      </c>
      <c r="X484" s="826">
        <f>IF(OR(AJ484&lt;=0,AJ484="n/a",U484&lt;=0,U484="n/a"),"n/a",U484/AJ484)</f>
        <v>0.99831232623800292</v>
      </c>
      <c r="Y484" s="1032" t="s">
        <v>4077</v>
      </c>
      <c r="Z484" s="766">
        <f>IF(OR(AC484&lt;0.01,AC484="n/a"),"n/a",M484/AC484*100)</f>
        <v>70.961887477313979</v>
      </c>
      <c r="AA484" s="1042">
        <f>IF(OR(AC484&lt;0.01,AC484="n/a"),"n/a",I484/AC484)</f>
        <v>10.976406533575318</v>
      </c>
      <c r="AB484" s="1043">
        <v>12</v>
      </c>
      <c r="AC484" s="1021">
        <v>5.51</v>
      </c>
      <c r="AD484" s="1021">
        <v>1.37</v>
      </c>
      <c r="AE484" s="1021">
        <v>5.35</v>
      </c>
      <c r="AF484" s="1021">
        <v>5.42</v>
      </c>
      <c r="AG484" s="1021">
        <v>56.100000000000009</v>
      </c>
      <c r="AH484" s="1021">
        <v>8.2000000000000011</v>
      </c>
      <c r="AI484" s="1021">
        <v>-13.100000000000001</v>
      </c>
      <c r="AJ484" s="1021">
        <v>14.6</v>
      </c>
      <c r="AK484" s="1021">
        <v>8.02</v>
      </c>
      <c r="AL484" s="1034">
        <v>14100</v>
      </c>
      <c r="AM484" s="1028">
        <v>0.1</v>
      </c>
      <c r="AN484" s="1021">
        <v>1.68</v>
      </c>
      <c r="AO484" s="868">
        <f>IF(U484="n/a","n/a",IF(AA484&lt;0,"n/a",IF(AA484="n/a","n/a",J484+U484-AA484)))</f>
        <v>10.063900519446616</v>
      </c>
      <c r="AP484" s="869">
        <f>IF(U484="n/a","n/a",J484+U484)</f>
        <v>21.040307053021934</v>
      </c>
      <c r="AQ484" s="1044">
        <f>IF(OR(AC484&lt;0.01,AF484="n/a"),"n/a",(I484/SQRT(22.5*AC484*(I484/AF484))-1)*100)</f>
        <v>62.60671492486707</v>
      </c>
      <c r="AR484" s="766">
        <f>INDEX(Historical!$C$7:$C$1455,MATCH(B484,Historical!$B$7:$B$1455,0))*IF(AH484="n/a",1.03,IF(AH484&lt;0,1.01,IF(AH484&gt;10,1.1,(1+AH484/100))))</f>
        <v>3.8113450000000002</v>
      </c>
      <c r="AS484" s="1042">
        <f>IF($AI484="n/a",1.03*AR484,IF($AI484&lt;0,1.01*AR484,IF($AI484&gt;10,1.1*AR484,(1+$AI484/100)*AR484)))</f>
        <v>3.8494584500000002</v>
      </c>
      <c r="AT484" s="1042">
        <f>IF($AK484="n/a",1.03*AS484,IF($AK484&lt;0,1.01*AS484,IF($AK484&gt;10,1.1*AS484,(1+$AK484/100)*AS484)))</f>
        <v>4.1581850176900002</v>
      </c>
      <c r="AU484" s="1042">
        <f>IF($AK484="n/a",1.03*AT484,IF($AK484&lt;0,1.01*AT484,IF($AK484&gt;10,1.1*AT484,(1+$AK484/100)*AT484)))</f>
        <v>4.4916714561087385</v>
      </c>
      <c r="AV484" s="1042">
        <f>IF($AK484="n/a",1.03*AU484,IF($AK484&lt;0,1.01*AU484,IF($AK484&gt;10,1.1*AU484,(1+$AK484/100)*AU484)))</f>
        <v>4.85190350688866</v>
      </c>
      <c r="AW484" s="766">
        <f>SUM(AR484:AV484)</f>
        <v>21.162563430687399</v>
      </c>
      <c r="AX484" s="877">
        <f>AW484/I484*100</f>
        <v>34.991010963438164</v>
      </c>
      <c r="AY484" s="1212">
        <v>0.77</v>
      </c>
      <c r="AZ484" s="1028">
        <v>10.32</v>
      </c>
      <c r="BA484" s="1028">
        <v>-20.23</v>
      </c>
      <c r="BB484" s="1028">
        <v>-5.74</v>
      </c>
      <c r="BC484" s="1028">
        <v>-8.89</v>
      </c>
      <c r="BE484" s="721">
        <v>2001</v>
      </c>
      <c r="BF484" s="1057">
        <f>IF(BE484&gt;2008,0,IF(BE484&gt;2001,1,IF(BE484&gt;1990,2,IF(BE484&gt;1980,3,IF(BE484&gt;1973,4,IF(BE484&gt;1970,5,IF(BE484&gt;1960,6,IF(BE484&gt;1958,7,IF(BE484&gt;1953,8,9)))))))))</f>
        <v>2</v>
      </c>
    </row>
    <row r="485" spans="1:58" ht="11.25" customHeight="1" x14ac:dyDescent="0.2">
      <c r="A485" s="1019" t="s">
        <v>1449</v>
      </c>
      <c r="B485" s="1031" t="s">
        <v>1450</v>
      </c>
      <c r="C485" s="1181" t="s">
        <v>248</v>
      </c>
      <c r="D485" s="1181" t="s">
        <v>4429</v>
      </c>
      <c r="E485" s="857">
        <v>8</v>
      </c>
      <c r="F485" s="1245">
        <v>448</v>
      </c>
      <c r="G485" s="1103" t="s">
        <v>107</v>
      </c>
      <c r="H485" s="1103" t="s">
        <v>107</v>
      </c>
      <c r="I485" s="1030">
        <v>49.87</v>
      </c>
      <c r="J485" s="766">
        <f>(M485/I485)*100</f>
        <v>2.6468818929215963</v>
      </c>
      <c r="K485" s="1033">
        <v>0.33</v>
      </c>
      <c r="L485" s="1043">
        <v>4</v>
      </c>
      <c r="M485" s="756">
        <f>K485*L485</f>
        <v>1.32</v>
      </c>
      <c r="N485" s="1026" t="s">
        <v>602</v>
      </c>
      <c r="O485" s="860">
        <v>0.27500000000000002</v>
      </c>
      <c r="P485" s="1016">
        <v>43167</v>
      </c>
      <c r="Q485" s="1016">
        <v>43182</v>
      </c>
      <c r="R485" s="756">
        <f>(K485-O485)/O485*100</f>
        <v>19.999999999999996</v>
      </c>
      <c r="S485" s="824">
        <f>IF(INDEX(Historical!$D$7:$D$1455,MATCH(B485,Historical!$B$7:$B$1455,0))=0,"n/a",(INDEX(Historical!$C$7:$C$1455,MATCH(B485,Historical!$B$7:$B$1455,0))/INDEX(Historical!$D$7:$D$1455,MATCH(B485,Historical!$B$7:$B$1455,0))-1)*100)</f>
        <v>10.000000000000009</v>
      </c>
      <c r="T485" s="824">
        <f>IF(INDEX(Historical!$F$7:$F$1455,MATCH(B485,Historical!$B$7:$B$1455,0))=0,"n/a",((INDEX(Historical!$C$7:$C$1455,MATCH(B485,Historical!$B$7:$B$1455,0))/INDEX(Historical!$F$7:$F$1455,MATCH(B485,Historical!$B$7:$B$1455,0)))^(1/3)-1)*100)</f>
        <v>13.116605584640361</v>
      </c>
      <c r="U485" s="824">
        <f>IF(INDEX(Historical!$I$7:$I$1455,MATCH(B485,Historical!$B$7:$B$1455,0))=0,"n/a",((INDEX(Historical!$C$7:$C$1455,MATCH(B485,Historical!$B$7:$B$1455,0))/INDEX(Historical!$I$7:$I$1455,MATCH(B485,Historical!$B$7:$B$1455,0)))^(1/5)-1)*100)</f>
        <v>14.869835499703509</v>
      </c>
      <c r="V485" s="824">
        <f>IF(INDEX(Historical!$O$7:$O$1455,MATCH(B485,Historical!$B$7:$B$1455,0))=0,"n/a",((INDEX(Historical!$C$7:$C$1455,MATCH(B485,Historical!$B$7:$B$1455,0))/INDEX(Historical!$O$7:$O$1455,MATCH(B485,Historical!$B$7:$B$1455,0)))^(1/10)-1)*100)</f>
        <v>14.360352045094871</v>
      </c>
      <c r="W485" s="825">
        <f>IF(OR(U485&lt;=0,U485="n/a",V485&lt;=0,V485="n/a"),"n/a",U485/V485)</f>
        <v>1.035478479427854</v>
      </c>
      <c r="X485" s="826">
        <f>IF(OR(AJ485&lt;=0,AJ485="n/a",U485&lt;=0,U485="n/a"),"n/a",U485/AJ485)</f>
        <v>1.0697723381081659</v>
      </c>
      <c r="Y485" s="1032" t="s">
        <v>830</v>
      </c>
      <c r="Z485" s="766">
        <f>IF(OR(AC485&lt;0.01,AC485="n/a"),"n/a",M485/AC485*100)</f>
        <v>19.730941704035875</v>
      </c>
      <c r="AA485" s="1042">
        <f>IF(OR(AC485&lt;0.01,AC485="n/a"),"n/a",I485/AC485)</f>
        <v>7.4544095665171888</v>
      </c>
      <c r="AB485" s="1043">
        <v>12</v>
      </c>
      <c r="AC485" s="1021">
        <v>6.69</v>
      </c>
      <c r="AD485" s="1021">
        <v>1.59</v>
      </c>
      <c r="AE485" s="1021">
        <v>0.42</v>
      </c>
      <c r="AF485" s="1021">
        <v>1.54</v>
      </c>
      <c r="AG485" s="1021">
        <v>21.2</v>
      </c>
      <c r="AH485" s="1021">
        <v>13</v>
      </c>
      <c r="AI485" s="1021">
        <v>8.25</v>
      </c>
      <c r="AJ485" s="1021">
        <v>13.900000000000002</v>
      </c>
      <c r="AK485" s="1021">
        <v>4.7</v>
      </c>
      <c r="AL485" s="1034">
        <v>17250</v>
      </c>
      <c r="AM485" s="1028">
        <v>1.6</v>
      </c>
      <c r="AN485" s="1021">
        <v>0.42</v>
      </c>
      <c r="AO485" s="868">
        <f>IF(U485="n/a","n/a",IF(AA485&lt;0,"n/a",IF(AA485="n/a","n/a",J485+U485-AA485)))</f>
        <v>10.062307826107915</v>
      </c>
      <c r="AP485" s="869">
        <f>IF(U485="n/a","n/a",J485+U485)</f>
        <v>17.516717392625104</v>
      </c>
      <c r="AQ485" s="1044">
        <f>IF(OR(AC485&lt;0.01,AF485="n/a"),"n/a",(I485/SQRT(22.5*AC485*(I485/AF485))-1)*100)</f>
        <v>-28.570809787481078</v>
      </c>
      <c r="AR485" s="766">
        <f>INDEX(Historical!$C$7:$C$1455,MATCH(B485,Historical!$B$7:$B$1455,0))*IF(AH485="n/a",1.03,IF(AH485&lt;0,1.01,IF(AH485&gt;10,1.1,(1+AH485/100))))</f>
        <v>1.2100000000000002</v>
      </c>
      <c r="AS485" s="1042">
        <f>IF($AI485="n/a",1.03*AR485,IF($AI485&lt;0,1.01*AR485,IF($AI485&gt;10,1.1*AR485,(1+$AI485/100)*AR485)))</f>
        <v>1.3098250000000002</v>
      </c>
      <c r="AT485" s="1042">
        <f>IF($AK485="n/a",1.03*AS485,IF($AK485&lt;0,1.01*AS485,IF($AK485&gt;10,1.1*AS485,(1+$AK485/100)*AS485)))</f>
        <v>1.3713867750000002</v>
      </c>
      <c r="AU485" s="1042">
        <f>IF($AK485="n/a",1.03*AT485,IF($AK485&lt;0,1.01*AT485,IF($AK485&gt;10,1.1*AT485,(1+$AK485/100)*AT485)))</f>
        <v>1.435841953425</v>
      </c>
      <c r="AV485" s="1042">
        <f>IF($AK485="n/a",1.03*AU485,IF($AK485&lt;0,1.01*AU485,IF($AK485&gt;10,1.1*AU485,(1+$AK485/100)*AU485)))</f>
        <v>1.5033265252359749</v>
      </c>
      <c r="AW485" s="766">
        <f>SUM(AR485:AV485)</f>
        <v>6.8303802536609757</v>
      </c>
      <c r="AX485" s="877">
        <f>AW485/I485*100</f>
        <v>13.696371072109436</v>
      </c>
      <c r="AY485" s="1212">
        <v>1.31</v>
      </c>
      <c r="AZ485" s="1028">
        <v>9.0499999999999989</v>
      </c>
      <c r="BA485" s="1028">
        <v>-26.090000000000003</v>
      </c>
      <c r="BB485" s="1028">
        <v>-0.76</v>
      </c>
      <c r="BC485" s="1028">
        <v>-11.59</v>
      </c>
      <c r="BE485" s="721">
        <v>2011</v>
      </c>
      <c r="BF485" s="1057">
        <f>IF(BE485&gt;2008,0,IF(BE485&gt;2001,1,IF(BE485&gt;1990,2,IF(BE485&gt;1980,3,IF(BE485&gt;1973,4,IF(BE485&gt;1970,5,IF(BE485&gt;1960,6,IF(BE485&gt;1958,7,IF(BE485&gt;1953,8,9)))))))))</f>
        <v>0</v>
      </c>
    </row>
    <row r="486" spans="1:58" ht="11.25" customHeight="1" x14ac:dyDescent="0.2">
      <c r="A486" s="1019" t="s">
        <v>1451</v>
      </c>
      <c r="B486" s="1031" t="s">
        <v>1452</v>
      </c>
      <c r="C486" s="1181" t="s">
        <v>109</v>
      </c>
      <c r="D486" s="1181" t="s">
        <v>4430</v>
      </c>
      <c r="E486" s="857">
        <v>8</v>
      </c>
      <c r="F486" s="1245">
        <v>530</v>
      </c>
      <c r="G486" s="1050" t="s">
        <v>107</v>
      </c>
      <c r="H486" s="1050" t="s">
        <v>107</v>
      </c>
      <c r="I486" s="1030">
        <v>38.25</v>
      </c>
      <c r="J486" s="766">
        <f>(M486/I486)*100</f>
        <v>6.117647058823529</v>
      </c>
      <c r="K486" s="1033">
        <v>0.19500000000000001</v>
      </c>
      <c r="L486" s="1043">
        <v>12</v>
      </c>
      <c r="M486" s="756">
        <f>K486*L486</f>
        <v>2.34</v>
      </c>
      <c r="N486" s="1026" t="s">
        <v>1066</v>
      </c>
      <c r="O486" s="860">
        <v>0.19</v>
      </c>
      <c r="P486" s="1016">
        <v>43362</v>
      </c>
      <c r="Q486" s="1016">
        <v>43388</v>
      </c>
      <c r="R486" s="756">
        <f>(K486-O486)/O486*100</f>
        <v>2.6315789473684235</v>
      </c>
      <c r="S486" s="824">
        <f>IF(INDEX(Historical!$D$7:$D$1455,MATCH(B486,Historical!$B$7:$B$1455,0))=0,"n/a",(INDEX(Historical!$C$7:$C$1455,MATCH(B486,Historical!$B$7:$B$1455,0))/INDEX(Historical!$D$7:$D$1455,MATCH(B486,Historical!$B$7:$B$1455,0))-1)*100)</f>
        <v>2.7586206896552001</v>
      </c>
      <c r="T486" s="824">
        <f>IF(INDEX(Historical!$F$7:$F$1455,MATCH(B486,Historical!$B$7:$B$1455,0))=0,"n/a",((INDEX(Historical!$C$7:$C$1455,MATCH(B486,Historical!$B$7:$B$1455,0))/INDEX(Historical!$F$7:$F$1455,MATCH(B486,Historical!$B$7:$B$1455,0)))^(1/3)-1)*100)</f>
        <v>3.8591767548768807</v>
      </c>
      <c r="U486" s="824">
        <f>IF(INDEX(Historical!$I$7:$I$1455,MATCH(B486,Historical!$B$7:$B$1455,0))=0,"n/a",((INDEX(Historical!$C$7:$C$1455,MATCH(B486,Historical!$B$7:$B$1455,0))/INDEX(Historical!$I$7:$I$1455,MATCH(B486,Historical!$B$7:$B$1455,0)))^(1/5)-1)*100)</f>
        <v>5.5009288875074169</v>
      </c>
      <c r="V486" s="824">
        <f>IF(INDEX(Historical!$O$7:$O$1455,MATCH(B486,Historical!$B$7:$B$1455,0))=0,"n/a",((INDEX(Historical!$C$7:$C$1455,MATCH(B486,Historical!$B$7:$B$1455,0))/INDEX(Historical!$O$7:$O$1455,MATCH(B486,Historical!$B$7:$B$1455,0)))^(1/10)-1)*100)</f>
        <v>21.081100270254403</v>
      </c>
      <c r="W486" s="825">
        <f>IF(OR(U486&lt;=0,U486="n/a",V486&lt;=0,V486="n/a"),"n/a",U486/V486)</f>
        <v>0.26094126098670811</v>
      </c>
      <c r="X486" s="826" t="str">
        <f>IF(OR(AJ486&lt;=0,AJ486="n/a",U486&lt;=0,U486="n/a"),"n/a",U486/AJ486)</f>
        <v>n/a</v>
      </c>
      <c r="Y486" s="1032"/>
      <c r="Z486" s="766">
        <f>IF(OR(AC486&lt;0.01,AC486="n/a"),"n/a",M486/AC486*100)</f>
        <v>64.109589041095887</v>
      </c>
      <c r="AA486" s="1042">
        <f>IF(OR(AC486&lt;0.01,AC486="n/a"),"n/a",I486/AC486)</f>
        <v>10.479452054794521</v>
      </c>
      <c r="AB486" s="1043">
        <v>12</v>
      </c>
      <c r="AC486" s="1021">
        <v>3.65</v>
      </c>
      <c r="AD486" s="1021">
        <v>1.5</v>
      </c>
      <c r="AE486" s="1021">
        <v>10.06</v>
      </c>
      <c r="AF486" s="1021">
        <v>1.54</v>
      </c>
      <c r="AG486" s="1021">
        <v>15.4</v>
      </c>
      <c r="AH486" s="1021">
        <v>10.9</v>
      </c>
      <c r="AI486" s="1021">
        <v>2.08</v>
      </c>
      <c r="AJ486" s="1021">
        <v>-3.5000000000000004</v>
      </c>
      <c r="AK486" s="1021">
        <v>7.0000000000000009</v>
      </c>
      <c r="AL486" s="1034">
        <v>2310</v>
      </c>
      <c r="AM486" s="1028">
        <v>5</v>
      </c>
      <c r="AN486" s="1021">
        <v>0.63</v>
      </c>
      <c r="AO486" s="868">
        <f>IF(U486="n/a","n/a",IF(AA486&lt;0,"n/a",IF(AA486="n/a","n/a",J486+U486-AA486)))</f>
        <v>1.1391238915364248</v>
      </c>
      <c r="AP486" s="869">
        <f>IF(U486="n/a","n/a",J486+U486)</f>
        <v>11.618575946330946</v>
      </c>
      <c r="AQ486" s="1044">
        <f>IF(OR(AC486&lt;0.01,AF486="n/a"),"n/a",(I486/SQRT(22.5*AC486*(I486/AF486))-1)*100)</f>
        <v>-15.308780031658376</v>
      </c>
      <c r="AR486" s="766">
        <f>INDEX(Historical!$C$7:$C$1455,MATCH(B486,Historical!$B$7:$B$1455,0))*IF(AH486="n/a",1.03,IF(AH486&lt;0,1.01,IF(AH486&gt;10,1.1,(1+AH486/100))))</f>
        <v>2.4585000000000004</v>
      </c>
      <c r="AS486" s="1042">
        <f>IF($AI486="n/a",1.03*AR486,IF($AI486&lt;0,1.01*AR486,IF($AI486&gt;10,1.1*AR486,(1+$AI486/100)*AR486)))</f>
        <v>2.5096368</v>
      </c>
      <c r="AT486" s="1042">
        <f>IF($AK486="n/a",1.03*AS486,IF($AK486&lt;0,1.01*AS486,IF($AK486&gt;10,1.1*AS486,(1+$AK486/100)*AS486)))</f>
        <v>2.685311376</v>
      </c>
      <c r="AU486" s="1042">
        <f>IF($AK486="n/a",1.03*AT486,IF($AK486&lt;0,1.01*AT486,IF($AK486&gt;10,1.1*AT486,(1+$AK486/100)*AT486)))</f>
        <v>2.8732831723200003</v>
      </c>
      <c r="AV486" s="1042">
        <f>IF($AK486="n/a",1.03*AU486,IF($AK486&lt;0,1.01*AU486,IF($AK486&gt;10,1.1*AU486,(1+$AK486/100)*AU486)))</f>
        <v>3.0744129943824006</v>
      </c>
      <c r="AW486" s="766">
        <f>SUM(AR486:AV486)</f>
        <v>13.601144342702401</v>
      </c>
      <c r="AX486" s="877">
        <f>AW486/I486*100</f>
        <v>35.558547301182749</v>
      </c>
      <c r="AY486" s="1212">
        <v>0.78</v>
      </c>
      <c r="AZ486" s="1028">
        <v>12.08</v>
      </c>
      <c r="BA486" s="1028">
        <v>-6.18</v>
      </c>
      <c r="BB486" s="1028">
        <v>0.8</v>
      </c>
      <c r="BC486" s="1028">
        <v>0.24</v>
      </c>
      <c r="BE486" s="721">
        <v>2011</v>
      </c>
      <c r="BF486" s="1057">
        <f>IF(BE486&gt;2008,0,IF(BE486&gt;2001,1,IF(BE486&gt;1990,2,IF(BE486&gt;1980,3,IF(BE486&gt;1973,4,IF(BE486&gt;1970,5,IF(BE486&gt;1960,6,IF(BE486&gt;1958,7,IF(BE486&gt;1953,8,9)))))))))</f>
        <v>0</v>
      </c>
    </row>
    <row r="487" spans="1:58" ht="11.25" customHeight="1" x14ac:dyDescent="0.2">
      <c r="A487" s="1019" t="s">
        <v>1455</v>
      </c>
      <c r="B487" s="1031" t="s">
        <v>1456</v>
      </c>
      <c r="C487" s="1181" t="s">
        <v>109</v>
      </c>
      <c r="D487" s="1181" t="s">
        <v>4434</v>
      </c>
      <c r="E487" s="857">
        <v>9</v>
      </c>
      <c r="F487" s="1245">
        <v>332</v>
      </c>
      <c r="G487" s="1245" t="s">
        <v>107</v>
      </c>
      <c r="H487" s="1245" t="s">
        <v>107</v>
      </c>
      <c r="I487" s="1030">
        <v>29.5</v>
      </c>
      <c r="J487" s="766">
        <f>(M487/I487)*100</f>
        <v>3.3898305084745761</v>
      </c>
      <c r="K487" s="1033">
        <v>0.25</v>
      </c>
      <c r="L487" s="1043">
        <v>4</v>
      </c>
      <c r="M487" s="756">
        <f>K487*L487</f>
        <v>1</v>
      </c>
      <c r="N487" s="1026" t="s">
        <v>191</v>
      </c>
      <c r="O487" s="862">
        <v>0.23809523809523808</v>
      </c>
      <c r="P487" s="714">
        <v>43083</v>
      </c>
      <c r="Q487" s="714">
        <v>43103</v>
      </c>
      <c r="R487" s="756">
        <f>(K487-O487)/O487*100</f>
        <v>5.0000000000000062</v>
      </c>
      <c r="S487" s="824">
        <f>IF(INDEX(Historical!$D$7:$D$1455,MATCH(B487,Historical!$B$7:$B$1455,0))=0,"n/a",(INDEX(Historical!$C$7:$C$1455,MATCH(B487,Historical!$B$7:$B$1455,0))/INDEX(Historical!$D$7:$D$1455,MATCH(B487,Historical!$B$7:$B$1455,0))-1)*100)</f>
        <v>11.111111111111116</v>
      </c>
      <c r="T487" s="824">
        <f>IF(INDEX(Historical!$F$7:$F$1455,MATCH(B487,Historical!$B$7:$B$1455,0))=0,"n/a",((INDEX(Historical!$C$7:$C$1455,MATCH(B487,Historical!$B$7:$B$1455,0))/INDEX(Historical!$F$7:$F$1455,MATCH(B487,Historical!$B$7:$B$1455,0)))^(1/3)-1)*100)</f>
        <v>12.624788044360603</v>
      </c>
      <c r="U487" s="824">
        <f>IF(INDEX(Historical!$I$7:$I$1455,MATCH(B487,Historical!$B$7:$B$1455,0))=0,"n/a",((INDEX(Historical!$C$7:$C$1455,MATCH(B487,Historical!$B$7:$B$1455,0))/INDEX(Historical!$I$7:$I$1455,MATCH(B487,Historical!$B$7:$B$1455,0)))^(1/5)-1)*100)</f>
        <v>14.869835499703509</v>
      </c>
      <c r="V487" s="824">
        <f>IF(INDEX(Historical!$O$7:$O$1455,MATCH(B487,Historical!$B$7:$B$1455,0))=0,"n/a",((INDEX(Historical!$C$7:$C$1455,MATCH(B487,Historical!$B$7:$B$1455,0))/INDEX(Historical!$O$7:$O$1455,MATCH(B487,Historical!$B$7:$B$1455,0)))^(1/10)-1)*100)</f>
        <v>12.068872384564933</v>
      </c>
      <c r="W487" s="825">
        <f>IF(OR(U487&lt;=0,U487="n/a",V487&lt;=0,V487="n/a"),"n/a",U487/V487)</f>
        <v>1.2320815918743802</v>
      </c>
      <c r="X487" s="826" t="str">
        <f>IF(OR(AJ487&lt;=0,AJ487="n/a",U487&lt;=0,U487="n/a"),"n/a",U487/AJ487)</f>
        <v>n/a</v>
      </c>
      <c r="Y487" s="786" t="s">
        <v>443</v>
      </c>
      <c r="Z487" s="766" t="str">
        <f>IF(OR(AC487&lt;0.01,AC487="n/a"),"n/a",M487/AC487*100)</f>
        <v>n/a</v>
      </c>
      <c r="AA487" s="1042" t="str">
        <f>IF(OR(AC487&lt;0.01,AC487="n/a"),"n/a",I487/AC487)</f>
        <v>n/a</v>
      </c>
      <c r="AB487" s="1043">
        <v>12</v>
      </c>
      <c r="AC487" s="1021" t="s">
        <v>138</v>
      </c>
      <c r="AD487" s="1021" t="s">
        <v>138</v>
      </c>
      <c r="AE487" s="1021" t="s">
        <v>138</v>
      </c>
      <c r="AF487" s="1023" t="s">
        <v>138</v>
      </c>
      <c r="AG487" s="1021" t="s">
        <v>138</v>
      </c>
      <c r="AH487" s="1021" t="s">
        <v>138</v>
      </c>
      <c r="AI487" s="1021" t="s">
        <v>138</v>
      </c>
      <c r="AJ487" s="1021" t="s">
        <v>138</v>
      </c>
      <c r="AK487" s="1021" t="s">
        <v>138</v>
      </c>
      <c r="AL487" s="1034" t="s">
        <v>138</v>
      </c>
      <c r="AM487" s="1028" t="s">
        <v>138</v>
      </c>
      <c r="AN487" s="1021" t="s">
        <v>138</v>
      </c>
      <c r="AO487" s="868" t="str">
        <f>IF(U487="n/a","n/a",IF(AA487&lt;0,"n/a",IF(AA487="n/a","n/a",J487+U487-AA487)))</f>
        <v>n/a</v>
      </c>
      <c r="AP487" s="869">
        <f>IF(U487="n/a","n/a",J487+U487)</f>
        <v>18.259666008178087</v>
      </c>
      <c r="AQ487" s="1044" t="str">
        <f>IF(OR(AC487&lt;0.01,AF487="n/a"),"n/a",(I487/SQRT(22.5*AC487*(I487/AF487))-1)*100)</f>
        <v>n/a</v>
      </c>
      <c r="AR487" s="766">
        <f>INDEX(Historical!$C$7:$C$1455,MATCH(B487,Historical!$B$7:$B$1455,0))*IF(AH487="n/a",1.03,IF(AH487&lt;0,1.01,IF(AH487&gt;10,1.1,(1+AH487/100))))</f>
        <v>0.98095238095238091</v>
      </c>
      <c r="AS487" s="1042">
        <f>IF($AI487="n/a",1.03*AR487,IF($AI487&lt;0,1.01*AR487,IF($AI487&gt;10,1.1*AR487,(1+$AI487/100)*AR487)))</f>
        <v>1.0103809523809524</v>
      </c>
      <c r="AT487" s="1042">
        <f>IF($AK487="n/a",1.03*AS487,IF($AK487&lt;0,1.01*AS487,IF($AK487&gt;10,1.1*AS487,(1+$AK487/100)*AS487)))</f>
        <v>1.0406923809523809</v>
      </c>
      <c r="AU487" s="1042">
        <f>IF($AK487="n/a",1.03*AT487,IF($AK487&lt;0,1.01*AT487,IF($AK487&gt;10,1.1*AT487,(1+$AK487/100)*AT487)))</f>
        <v>1.0719131523809524</v>
      </c>
      <c r="AV487" s="1042">
        <f>IF($AK487="n/a",1.03*AU487,IF($AK487&lt;0,1.01*AU487,IF($AK487&gt;10,1.1*AU487,(1+$AK487/100)*AU487)))</f>
        <v>1.104070546952381</v>
      </c>
      <c r="AW487" s="766">
        <f>SUM(AR487:AV487)</f>
        <v>5.208009413619048</v>
      </c>
      <c r="AX487" s="877">
        <f>AW487/I487*100</f>
        <v>17.65426919870864</v>
      </c>
      <c r="AY487" s="1212" t="s">
        <v>138</v>
      </c>
      <c r="AZ487" s="1028" t="s">
        <v>138</v>
      </c>
      <c r="BA487" s="1028" t="s">
        <v>138</v>
      </c>
      <c r="BB487" s="1028" t="s">
        <v>138</v>
      </c>
      <c r="BC487" s="1028" t="s">
        <v>138</v>
      </c>
      <c r="BD487" s="1078" t="s">
        <v>4357</v>
      </c>
      <c r="BE487" s="721">
        <v>2010</v>
      </c>
      <c r="BF487" s="1057">
        <f>IF(BE487&gt;2008,0,IF(BE487&gt;2001,1,IF(BE487&gt;1990,2,IF(BE487&gt;1980,3,IF(BE487&gt;1973,4,IF(BE487&gt;1970,5,IF(BE487&gt;1960,6,IF(BE487&gt;1958,7,IF(BE487&gt;1953,8,9)))))))))</f>
        <v>0</v>
      </c>
    </row>
    <row r="488" spans="1:58" ht="11.25" customHeight="1" x14ac:dyDescent="0.2">
      <c r="A488" s="1027" t="s">
        <v>1457</v>
      </c>
      <c r="B488" s="1031" t="s">
        <v>1458</v>
      </c>
      <c r="C488" s="1181" t="s">
        <v>109</v>
      </c>
      <c r="D488" s="1181" t="s">
        <v>4418</v>
      </c>
      <c r="E488" s="857">
        <v>6</v>
      </c>
      <c r="F488" s="1245">
        <v>702</v>
      </c>
      <c r="G488" s="1088" t="s">
        <v>107</v>
      </c>
      <c r="H488" s="1088" t="s">
        <v>107</v>
      </c>
      <c r="I488" s="1030">
        <v>5.87</v>
      </c>
      <c r="J488" s="766">
        <f>(M488/I488)*100</f>
        <v>8.1771720613287897</v>
      </c>
      <c r="K488" s="1033">
        <v>0.12</v>
      </c>
      <c r="L488" s="1043">
        <v>4</v>
      </c>
      <c r="M488" s="756">
        <f>K488*L488</f>
        <v>0.48</v>
      </c>
      <c r="N488" s="1026" t="s">
        <v>221</v>
      </c>
      <c r="O488" s="860">
        <v>0.11</v>
      </c>
      <c r="P488" s="1016">
        <v>43199</v>
      </c>
      <c r="Q488" s="1016">
        <v>43206</v>
      </c>
      <c r="R488" s="756">
        <f>(K488-O488)/O488*100</f>
        <v>9.0909090909090864</v>
      </c>
      <c r="S488" s="824">
        <f>IF(INDEX(Historical!$D$7:$D$1455,MATCH(B488,Historical!$B$7:$B$1455,0))=0,"n/a",(INDEX(Historical!$C$7:$C$1455,MATCH(B488,Historical!$B$7:$B$1455,0))/INDEX(Historical!$D$7:$D$1455,MATCH(B488,Historical!$B$7:$B$1455,0))-1)*100)</f>
        <v>13.888888888888884</v>
      </c>
      <c r="T488" s="824">
        <f>IF(INDEX(Historical!$F$7:$F$1455,MATCH(B488,Historical!$B$7:$B$1455,0))=0,"n/a",((INDEX(Historical!$C$7:$C$1455,MATCH(B488,Historical!$B$7:$B$1455,0))/INDEX(Historical!$F$7:$F$1455,MATCH(B488,Historical!$B$7:$B$1455,0)))^(1/3)-1)*100)</f>
        <v>34.105002459104597</v>
      </c>
      <c r="U488" s="824" t="str">
        <f>IF(INDEX(Historical!$I$7:$I$1455,MATCH(B488,Historical!$B$7:$B$1455,0))=0,"n/a",((INDEX(Historical!$C$7:$C$1455,MATCH(B488,Historical!$B$7:$B$1455,0))/INDEX(Historical!$I$7:$I$1455,MATCH(B488,Historical!$B$7:$B$1455,0)))^(1/5)-1)*100)</f>
        <v>n/a</v>
      </c>
      <c r="V488" s="824" t="str">
        <f>IF(INDEX(Historical!$O$7:$O$1455,MATCH(B488,Historical!$B$7:$B$1455,0))=0,"n/a",((INDEX(Historical!$C$7:$C$1455,MATCH(B488,Historical!$B$7:$B$1455,0))/INDEX(Historical!$O$7:$O$1455,MATCH(B488,Historical!$B$7:$B$1455,0)))^(1/10)-1)*100)</f>
        <v>n/a</v>
      </c>
      <c r="W488" s="825" t="str">
        <f>IF(OR(U488&lt;=0,U488="n/a",V488&lt;=0,V488="n/a"),"n/a",U488/V488)</f>
        <v>n/a</v>
      </c>
      <c r="X488" s="826" t="str">
        <f>IF(OR(AJ488&lt;=0,AJ488="n/a",U488&lt;=0,U488="n/a"),"n/a",U488/AJ488)</f>
        <v>n/a</v>
      </c>
      <c r="Y488" s="1032" t="s">
        <v>4077</v>
      </c>
      <c r="Z488" s="766">
        <f>IF(OR(AC488&lt;0.01,AC488="n/a"),"n/a",M488/AC488*100)</f>
        <v>102.12765957446808</v>
      </c>
      <c r="AA488" s="1042">
        <f>IF(OR(AC488&lt;0.01,AC488="n/a"),"n/a",I488/AC488)</f>
        <v>12.48936170212766</v>
      </c>
      <c r="AB488" s="1043">
        <v>12</v>
      </c>
      <c r="AC488" s="1021">
        <v>0.47</v>
      </c>
      <c r="AD488" s="1021" t="s">
        <v>138</v>
      </c>
      <c r="AE488" s="1021">
        <v>7.86</v>
      </c>
      <c r="AF488" s="1021">
        <v>1.63</v>
      </c>
      <c r="AG488" s="1021">
        <v>15.5</v>
      </c>
      <c r="AH488" s="1021">
        <v>13.4</v>
      </c>
      <c r="AI488" s="1021">
        <v>16.329999999999998</v>
      </c>
      <c r="AJ488" s="1021">
        <v>36.299999999999997</v>
      </c>
      <c r="AK488" s="1021" t="s">
        <v>138</v>
      </c>
      <c r="AL488" s="1034">
        <v>53.42</v>
      </c>
      <c r="AM488" s="1028">
        <v>26.1</v>
      </c>
      <c r="AN488" s="1021">
        <v>0</v>
      </c>
      <c r="AO488" s="868" t="str">
        <f>IF(U488="n/a","n/a",IF(AA488&lt;0,"n/a",IF(AA488="n/a","n/a",J488+U488-AA488)))</f>
        <v>n/a</v>
      </c>
      <c r="AP488" s="869" t="str">
        <f>IF(U488="n/a","n/a",J488+U488)</f>
        <v>n/a</v>
      </c>
      <c r="AQ488" s="1044">
        <f>IF(OR(AC488&lt;0.01,AF488="n/a"),"n/a",(I488/SQRT(22.5*AC488*(I488/AF488))-1)*100)</f>
        <v>-4.8798197028433137</v>
      </c>
      <c r="AR488" s="766">
        <f>INDEX(Historical!$C$7:$C$1455,MATCH(B488,Historical!$B$7:$B$1455,0))*IF(AH488="n/a",1.03,IF(AH488&lt;0,1.01,IF(AH488&gt;10,1.1,(1+AH488/100))))</f>
        <v>0.45100000000000001</v>
      </c>
      <c r="AS488" s="1042">
        <f>IF($AI488="n/a",1.03*AR488,IF($AI488&lt;0,1.01*AR488,IF($AI488&gt;10,1.1*AR488,(1+$AI488/100)*AR488)))</f>
        <v>0.49610000000000004</v>
      </c>
      <c r="AT488" s="1042">
        <f>IF($AK488="n/a",1.03*AS488,IF($AK488&lt;0,1.01*AS488,IF($AK488&gt;10,1.1*AS488,(1+$AK488/100)*AS488)))</f>
        <v>0.51098300000000008</v>
      </c>
      <c r="AU488" s="1042">
        <f>IF($AK488="n/a",1.03*AT488,IF($AK488&lt;0,1.01*AT488,IF($AK488&gt;10,1.1*AT488,(1+$AK488/100)*AT488)))</f>
        <v>0.52631249000000013</v>
      </c>
      <c r="AV488" s="1042">
        <f>IF($AK488="n/a",1.03*AU488,IF($AK488&lt;0,1.01*AU488,IF($AK488&gt;10,1.1*AU488,(1+$AK488/100)*AU488)))</f>
        <v>0.5421018647000001</v>
      </c>
      <c r="AW488" s="766">
        <f>SUM(AR488:AV488)</f>
        <v>2.5264973547000005</v>
      </c>
      <c r="AX488" s="877">
        <f>AW488/I488*100</f>
        <v>43.040840795570709</v>
      </c>
      <c r="AY488" s="1212">
        <v>0.6</v>
      </c>
      <c r="AZ488" s="1028">
        <v>5.96</v>
      </c>
      <c r="BA488" s="1028">
        <v>-26.63</v>
      </c>
      <c r="BB488" s="1028">
        <v>-4.09</v>
      </c>
      <c r="BC488" s="1028">
        <v>-12.870000000000001</v>
      </c>
      <c r="BE488" s="721">
        <v>2013</v>
      </c>
      <c r="BF488" s="1057">
        <f>IF(BE488&gt;2008,0,IF(BE488&gt;2001,1,IF(BE488&gt;1990,2,IF(BE488&gt;1980,3,IF(BE488&gt;1973,4,IF(BE488&gt;1970,5,IF(BE488&gt;1960,6,IF(BE488&gt;1958,7,IF(BE488&gt;1953,8,9)))))))))</f>
        <v>0</v>
      </c>
    </row>
    <row r="489" spans="1:58" ht="11.25" customHeight="1" x14ac:dyDescent="0.2">
      <c r="A489" s="1027" t="s">
        <v>1459</v>
      </c>
      <c r="B489" s="1031" t="s">
        <v>1460</v>
      </c>
      <c r="C489" s="1181" t="s">
        <v>113</v>
      </c>
      <c r="D489" s="1181" t="s">
        <v>4457</v>
      </c>
      <c r="E489" s="857">
        <v>8</v>
      </c>
      <c r="F489" s="1245">
        <v>495</v>
      </c>
      <c r="G489" s="1209" t="s">
        <v>107</v>
      </c>
      <c r="H489" s="1209" t="s">
        <v>107</v>
      </c>
      <c r="I489" s="1030">
        <v>81.180000000000007</v>
      </c>
      <c r="J489" s="766">
        <f>(M489/I489)*100</f>
        <v>2.4882976102488295</v>
      </c>
      <c r="K489" s="1033">
        <v>1.01</v>
      </c>
      <c r="L489" s="1043">
        <v>2</v>
      </c>
      <c r="M489" s="756">
        <f>K489*L489</f>
        <v>2.02</v>
      </c>
      <c r="N489" s="1026" t="s">
        <v>1372</v>
      </c>
      <c r="O489" s="860">
        <v>0.93</v>
      </c>
      <c r="P489" s="1016">
        <v>43251</v>
      </c>
      <c r="Q489" s="1016">
        <v>43266</v>
      </c>
      <c r="R489" s="756">
        <f>(K489-O489)/O489*100</f>
        <v>8.6021505376344045</v>
      </c>
      <c r="S489" s="824">
        <f>IF(INDEX(Historical!$D$7:$D$1455,MATCH(B489,Historical!$B$7:$B$1455,0))=0,"n/a",(INDEX(Historical!$C$7:$C$1455,MATCH(B489,Historical!$B$7:$B$1455,0))/INDEX(Historical!$D$7:$D$1455,MATCH(B489,Historical!$B$7:$B$1455,0))-1)*100)</f>
        <v>12.048192771084354</v>
      </c>
      <c r="T489" s="824">
        <f>IF(INDEX(Historical!$F$7:$F$1455,MATCH(B489,Historical!$B$7:$B$1455,0))=0,"n/a",((INDEX(Historical!$C$7:$C$1455,MATCH(B489,Historical!$B$7:$B$1455,0))/INDEX(Historical!$F$7:$F$1455,MATCH(B489,Historical!$B$7:$B$1455,0)))^(1/3)-1)*100)</f>
        <v>23.811871844264452</v>
      </c>
      <c r="U489" s="824">
        <f>IF(INDEX(Historical!$I$7:$I$1455,MATCH(B489,Historical!$B$7:$B$1455,0))=0,"n/a",((INDEX(Historical!$C$7:$C$1455,MATCH(B489,Historical!$B$7:$B$1455,0))/INDEX(Historical!$I$7:$I$1455,MATCH(B489,Historical!$B$7:$B$1455,0)))^(1/5)-1)*100)</f>
        <v>16.68174046792663</v>
      </c>
      <c r="V489" s="824">
        <f>IF(INDEX(Historical!$O$7:$O$1455,MATCH(B489,Historical!$B$7:$B$1455,0))=0,"n/a",((INDEX(Historical!$C$7:$C$1455,MATCH(B489,Historical!$B$7:$B$1455,0))/INDEX(Historical!$O$7:$O$1455,MATCH(B489,Historical!$B$7:$B$1455,0)))^(1/10)-1)*100)</f>
        <v>10.424739995488853</v>
      </c>
      <c r="W489" s="825">
        <f>IF(OR(U489&lt;=0,U489="n/a",V489&lt;=0,V489="n/a"),"n/a",U489/V489)</f>
        <v>1.6002068612881855</v>
      </c>
      <c r="X489" s="826">
        <f>IF(OR(AJ489&lt;=0,AJ489="n/a",U489&lt;=0,U489="n/a"),"n/a",U489/AJ489)</f>
        <v>0.73165528368099253</v>
      </c>
      <c r="Y489" s="1032"/>
      <c r="Z489" s="766">
        <f>IF(OR(AC489&lt;0.01,AC489="n/a"),"n/a",M489/AC489*100)</f>
        <v>24.876847290640399</v>
      </c>
      <c r="AA489" s="1042">
        <f>IF(OR(AC489&lt;0.01,AC489="n/a"),"n/a",I489/AC489)</f>
        <v>9.9975369458128096</v>
      </c>
      <c r="AB489" s="1043">
        <v>12</v>
      </c>
      <c r="AC489" s="1021">
        <v>8.1199999999999992</v>
      </c>
      <c r="AD489" s="1021">
        <v>1.68</v>
      </c>
      <c r="AE489" s="1021">
        <v>0.23</v>
      </c>
      <c r="AF489" s="1021">
        <v>1.92</v>
      </c>
      <c r="AG489" s="1021">
        <v>22.1</v>
      </c>
      <c r="AH489" s="1021">
        <v>10</v>
      </c>
      <c r="AI489" s="1021">
        <v>-4.12</v>
      </c>
      <c r="AJ489" s="1021">
        <v>22.8</v>
      </c>
      <c r="AK489" s="1021">
        <v>5.9499999999999993</v>
      </c>
      <c r="AL489" s="1034">
        <v>5020</v>
      </c>
      <c r="AM489" s="1028">
        <v>0.55999999999999994</v>
      </c>
      <c r="AN489" s="1021">
        <v>0.4</v>
      </c>
      <c r="AO489" s="868">
        <f>IF(U489="n/a","n/a",IF(AA489&lt;0,"n/a",IF(AA489="n/a","n/a",J489+U489-AA489)))</f>
        <v>9.1725011323626493</v>
      </c>
      <c r="AP489" s="869">
        <f>IF(U489="n/a","n/a",J489+U489)</f>
        <v>19.170038078175459</v>
      </c>
      <c r="AQ489" s="1044">
        <f>IF(OR(AC489&lt;0.01,AF489="n/a"),"n/a",(I489/SQRT(22.5*AC489*(I489/AF489))-1)*100)</f>
        <v>-7.6353339902449635</v>
      </c>
      <c r="AR489" s="766">
        <f>INDEX(Historical!$C$7:$C$1455,MATCH(B489,Historical!$B$7:$B$1455,0))*IF(AH489="n/a",1.03,IF(AH489&lt;0,1.01,IF(AH489&gt;10,1.1,(1+AH489/100))))</f>
        <v>2.0460000000000003</v>
      </c>
      <c r="AS489" s="1042">
        <f>IF($AI489="n/a",1.03*AR489,IF($AI489&lt;0,1.01*AR489,IF($AI489&gt;10,1.1*AR489,(1+$AI489/100)*AR489)))</f>
        <v>2.0664600000000002</v>
      </c>
      <c r="AT489" s="1042">
        <f>IF($AK489="n/a",1.03*AS489,IF($AK489&lt;0,1.01*AS489,IF($AK489&gt;10,1.1*AS489,(1+$AK489/100)*AS489)))</f>
        <v>2.1894143700000002</v>
      </c>
      <c r="AU489" s="1042">
        <f>IF($AK489="n/a",1.03*AT489,IF($AK489&lt;0,1.01*AT489,IF($AK489&gt;10,1.1*AT489,(1+$AK489/100)*AT489)))</f>
        <v>2.319684525015</v>
      </c>
      <c r="AV489" s="1042">
        <f>IF($AK489="n/a",1.03*AU489,IF($AK489&lt;0,1.01*AU489,IF($AK489&gt;10,1.1*AU489,(1+$AK489/100)*AU489)))</f>
        <v>2.4577057542533924</v>
      </c>
      <c r="AW489" s="766">
        <f>SUM(AR489:AV489)</f>
        <v>11.079264649268392</v>
      </c>
      <c r="AX489" s="877">
        <f>AW489/I489*100</f>
        <v>13.647776113905385</v>
      </c>
      <c r="AY489" s="1212">
        <v>1.1299999999999999</v>
      </c>
      <c r="AZ489" s="1028">
        <v>13.08</v>
      </c>
      <c r="BA489" s="1028">
        <v>-40.71</v>
      </c>
      <c r="BB489" s="1028">
        <v>1.73</v>
      </c>
      <c r="BC489" s="1028">
        <v>-13.930000000000001</v>
      </c>
      <c r="BE489" s="721">
        <v>2011</v>
      </c>
      <c r="BF489" s="1057">
        <f>IF(BE489&gt;2008,0,IF(BE489&gt;2001,1,IF(BE489&gt;1990,2,IF(BE489&gt;1980,3,IF(BE489&gt;1973,4,IF(BE489&gt;1970,5,IF(BE489&gt;1960,6,IF(BE489&gt;1958,7,IF(BE489&gt;1953,8,9)))))))))</f>
        <v>0</v>
      </c>
    </row>
    <row r="490" spans="1:58" s="905" customFormat="1" ht="11.25" customHeight="1" x14ac:dyDescent="0.2">
      <c r="A490" s="968" t="s">
        <v>4255</v>
      </c>
      <c r="B490" s="969" t="s">
        <v>4252</v>
      </c>
      <c r="C490" s="1181" t="s">
        <v>109</v>
      </c>
      <c r="D490" s="1181" t="s">
        <v>119</v>
      </c>
      <c r="E490" s="885">
        <v>5</v>
      </c>
      <c r="F490" s="1245">
        <v>860</v>
      </c>
      <c r="G490" s="1244" t="s">
        <v>107</v>
      </c>
      <c r="H490" s="1244" t="s">
        <v>107</v>
      </c>
      <c r="I490" s="970">
        <v>16.510000000000002</v>
      </c>
      <c r="J490" s="887">
        <f>(M490/I490)*100</f>
        <v>6.0569351907934585</v>
      </c>
      <c r="K490" s="760">
        <v>0.25</v>
      </c>
      <c r="L490" s="1244">
        <v>4</v>
      </c>
      <c r="M490" s="890">
        <f>K490*L490</f>
        <v>1</v>
      </c>
      <c r="N490" s="1244" t="s">
        <v>329</v>
      </c>
      <c r="O490" s="921">
        <v>0.22</v>
      </c>
      <c r="P490" s="922">
        <v>43423</v>
      </c>
      <c r="Q490" s="922">
        <v>43453</v>
      </c>
      <c r="R490" s="890">
        <f>(K490-O490)/O490*100</f>
        <v>13.636363636363635</v>
      </c>
      <c r="S490" s="824">
        <f>IF(INDEX(Historical!$D$7:$D$1455,MATCH(B490,Historical!$B$7:$B$1455,0))=0,"n/a",(INDEX(Historical!$C$7:$C$1455,MATCH(B490,Historical!$B$7:$B$1455,0))/INDEX(Historical!$D$7:$D$1455,MATCH(B490,Historical!$B$7:$B$1455,0))-1)*100)</f>
        <v>10.810810810810811</v>
      </c>
      <c r="T490" s="824">
        <f>IF(INDEX(Historical!$F$7:$F$1455,MATCH(B490,Historical!$B$7:$B$1455,0))=0,"n/a",((INDEX(Historical!$C$7:$C$1455,MATCH(B490,Historical!$B$7:$B$1455,0))/INDEX(Historical!$F$7:$F$1455,MATCH(B490,Historical!$B$7:$B$1455,0)))^(1/3)-1)*100)</f>
        <v>12.887623975499697</v>
      </c>
      <c r="U490" s="824">
        <f>IF(INDEX(Historical!$I$7:$I$1455,MATCH(B490,Historical!$B$7:$B$1455,0))=0,"n/a",((INDEX(Historical!$C$7:$C$1455,MATCH(B490,Historical!$B$7:$B$1455,0))/INDEX(Historical!$I$7:$I$1455,MATCH(B490,Historical!$B$7:$B$1455,0)))^(1/5)-1)*100)</f>
        <v>9.5373176577513874</v>
      </c>
      <c r="V490" s="824">
        <f>IF(INDEX(Historical!$O$7:$O$1455,MATCH(B490,Historical!$B$7:$B$1455,0))=0,"n/a",((INDEX(Historical!$C$7:$C$1455,MATCH(B490,Historical!$B$7:$B$1455,0))/INDEX(Historical!$O$7:$O$1455,MATCH(B490,Historical!$B$7:$B$1455,0)))^(1/10)-1)*100)</f>
        <v>-0.70368811070206094</v>
      </c>
      <c r="W490" s="894" t="str">
        <f>IF(OR(U490&lt;=0,U490="n/a",V490&lt;=0,V490="n/a"),"n/a",U490/V490)</f>
        <v>n/a</v>
      </c>
      <c r="X490" s="895">
        <f>IF(OR(AJ490&lt;=0,AJ490="n/a",U490&lt;=0,U490="n/a"),"n/a",U490/AJ490)</f>
        <v>1.3432841771480828</v>
      </c>
      <c r="Y490" s="971" t="s">
        <v>4077</v>
      </c>
      <c r="Z490" s="887">
        <f>IF(OR(AC490&lt;0.01,AC490="n/a"),"n/a",M490/AC490*100)</f>
        <v>90.090090090090087</v>
      </c>
      <c r="AA490" s="897">
        <f>IF(OR(AC490&lt;0.01,AC490="n/a"),"n/a",I490/AC490)</f>
        <v>14.873873873873874</v>
      </c>
      <c r="AB490" s="889">
        <v>12</v>
      </c>
      <c r="AC490" s="972">
        <v>1.1100000000000001</v>
      </c>
      <c r="AD490" s="972">
        <v>1.69</v>
      </c>
      <c r="AE490" s="898">
        <v>0.94</v>
      </c>
      <c r="AF490" s="898">
        <v>1.07</v>
      </c>
      <c r="AG490" s="898">
        <v>6.2</v>
      </c>
      <c r="AH490" s="898">
        <v>-13.5</v>
      </c>
      <c r="AI490" s="898">
        <v>4.75</v>
      </c>
      <c r="AJ490" s="973">
        <v>7.1</v>
      </c>
      <c r="AK490" s="973">
        <v>8.82</v>
      </c>
      <c r="AL490" s="972">
        <v>33330</v>
      </c>
      <c r="AM490" s="972">
        <v>0.01</v>
      </c>
      <c r="AN490" s="972">
        <v>0.33</v>
      </c>
      <c r="AO490" s="901">
        <f>IF(U490="n/a","n/a",IF(AA490&lt;0,"n/a",IF(AA490="n/a","n/a",J490+U490-AA490)))</f>
        <v>0.72037897467097167</v>
      </c>
      <c r="AP490" s="902">
        <f>IF(U490="n/a","n/a",J490+U490)</f>
        <v>15.594252848544846</v>
      </c>
      <c r="AQ490" s="903">
        <f>IF(OR(AC490&lt;0.01,AF490="n/a"),"n/a",(I490/SQRT(22.5*AC490*(I490/AF490))-1)*100)</f>
        <v>-15.896769661603638</v>
      </c>
      <c r="AR490" s="766">
        <f>INDEX(Historical!$C$7:$C$1455,MATCH(B490,Historical!$B$7:$B$1455,0))*IF(AH490="n/a",1.03,IF(AH490&lt;0,1.01,IF(AH490&gt;10,1.1,(1+AH490/100))))</f>
        <v>0.82819999999999994</v>
      </c>
      <c r="AS490" s="897">
        <f>IF($AI490="n/a",1.03*AR490,IF($AI490&lt;0,1.01*AR490,IF($AI490&gt;10,1.1*AR490,(1+$AI490/100)*AR490)))</f>
        <v>0.86753950000000002</v>
      </c>
      <c r="AT490" s="897">
        <f>IF($AK490="n/a",1.03*AS490,IF($AK490&lt;0,1.01*AS490,IF($AK490&gt;10,1.1*AS490,(1+$AK490/100)*AS490)))</f>
        <v>0.94405648390000008</v>
      </c>
      <c r="AU490" s="897">
        <f>IF($AK490="n/a",1.03*AT490,IF($AK490&lt;0,1.01*AT490,IF($AK490&gt;10,1.1*AT490,(1+$AK490/100)*AT490)))</f>
        <v>1.0273222657799801</v>
      </c>
      <c r="AV490" s="897">
        <f>IF($AK490="n/a",1.03*AU490,IF($AK490&lt;0,1.01*AU490,IF($AK490&gt;10,1.1*AU490,(1+$AK490/100)*AU490)))</f>
        <v>1.1179320896217744</v>
      </c>
      <c r="AW490" s="887">
        <f>SUM(AR490:AV490)</f>
        <v>4.7850503393017547</v>
      </c>
      <c r="AX490" s="904">
        <f>AW490/I490*100</f>
        <v>28.982739789834977</v>
      </c>
      <c r="AY490" s="974">
        <v>1.22</v>
      </c>
      <c r="AZ490" s="898">
        <v>10.100000000000001</v>
      </c>
      <c r="BA490" s="898">
        <v>-25.5</v>
      </c>
      <c r="BB490" s="898">
        <v>-0.66</v>
      </c>
      <c r="BC490" s="898">
        <v>-8.83</v>
      </c>
      <c r="BD490" s="1079"/>
      <c r="BE490" s="721">
        <v>2014</v>
      </c>
      <c r="BF490" s="1057">
        <f>IF(BE490&gt;2008,0,IF(BE490&gt;2001,1,IF(BE490&gt;1990,2,IF(BE490&gt;1980,3,IF(BE490&gt;1973,4,IF(BE490&gt;1970,5,IF(BE490&gt;1960,6,IF(BE490&gt;1958,7,IF(BE490&gt;1953,8,9)))))))))</f>
        <v>0</v>
      </c>
    </row>
    <row r="491" spans="1:58" ht="11.25" customHeight="1" x14ac:dyDescent="0.2">
      <c r="A491" s="1027" t="s">
        <v>1461</v>
      </c>
      <c r="B491" s="1031" t="s">
        <v>1462</v>
      </c>
      <c r="C491" s="1181" t="s">
        <v>180</v>
      </c>
      <c r="D491" s="1181" t="s">
        <v>4432</v>
      </c>
      <c r="E491" s="857">
        <v>8</v>
      </c>
      <c r="F491" s="1245">
        <v>438</v>
      </c>
      <c r="G491" s="1209" t="s">
        <v>38</v>
      </c>
      <c r="H491" s="1209" t="s">
        <v>38</v>
      </c>
      <c r="I491" s="1030">
        <v>65.16</v>
      </c>
      <c r="J491" s="766">
        <f>(M491/I491)*100</f>
        <v>2.8238182934315534</v>
      </c>
      <c r="K491" s="1033">
        <v>0.46</v>
      </c>
      <c r="L491" s="1043">
        <v>4</v>
      </c>
      <c r="M491" s="756">
        <f>K491*L491</f>
        <v>1.84</v>
      </c>
      <c r="N491" s="1026" t="s">
        <v>112</v>
      </c>
      <c r="O491" s="860">
        <v>0.4</v>
      </c>
      <c r="P491" s="1016">
        <v>43151</v>
      </c>
      <c r="Q491" s="1016">
        <v>43171</v>
      </c>
      <c r="R491" s="756">
        <f>(K491-O491)/O491*100</f>
        <v>15</v>
      </c>
      <c r="S491" s="824">
        <f>IF(INDEX(Historical!$D$7:$D$1455,MATCH(B491,Historical!$B$7:$B$1455,0))=0,"n/a",(INDEX(Historical!$C$7:$C$1455,MATCH(B491,Historical!$B$7:$B$1455,0))/INDEX(Historical!$D$7:$D$1455,MATCH(B491,Historical!$B$7:$B$1455,0))-1)*100)</f>
        <v>11.764705882352944</v>
      </c>
      <c r="T491" s="824">
        <f>IF(INDEX(Historical!$F$7:$F$1455,MATCH(B491,Historical!$B$7:$B$1455,0))=0,"n/a",((INDEX(Historical!$C$7:$C$1455,MATCH(B491,Historical!$B$7:$B$1455,0))/INDEX(Historical!$F$7:$F$1455,MATCH(B491,Historical!$B$7:$B$1455,0)))^(1/3)-1)*100)</f>
        <v>18.218448001194499</v>
      </c>
      <c r="U491" s="824">
        <f>IF(INDEX(Historical!$I$7:$I$1455,MATCH(B491,Historical!$B$7:$B$1455,0))=0,"n/a",((INDEX(Historical!$C$7:$C$1455,MATCH(B491,Historical!$B$7:$B$1455,0))/INDEX(Historical!$I$7:$I$1455,MATCH(B491,Historical!$B$7:$B$1455,0)))^(1/5)-1)*100)</f>
        <v>20.431048521198434</v>
      </c>
      <c r="V491" s="824" t="str">
        <f>IF(INDEX(Historical!$O$7:$O$1455,MATCH(B491,Historical!$B$7:$B$1455,0))=0,"n/a",((INDEX(Historical!$C$7:$C$1455,MATCH(B491,Historical!$B$7:$B$1455,0))/INDEX(Historical!$O$7:$O$1455,MATCH(B491,Historical!$B$7:$B$1455,0)))^(1/10)-1)*100)</f>
        <v>n/a</v>
      </c>
      <c r="W491" s="825" t="str">
        <f>IF(OR(U491&lt;=0,U491="n/a",V491&lt;=0,V491="n/a"),"n/a",U491/V491)</f>
        <v>n/a</v>
      </c>
      <c r="X491" s="826" t="str">
        <f>IF(OR(AJ491&lt;=0,AJ491="n/a",U491&lt;=0,U491="n/a"),"n/a",U491/AJ491)</f>
        <v>n/a</v>
      </c>
      <c r="Y491" s="1032"/>
      <c r="Z491" s="766">
        <f>IF(OR(AC491&lt;0.01,AC491="n/a"),"n/a",M491/AC491*100)</f>
        <v>36.726546906187629</v>
      </c>
      <c r="AA491" s="1042">
        <f>IF(OR(AC491&lt;0.01,AC491="n/a"),"n/a",I491/AC491)</f>
        <v>13.005988023952096</v>
      </c>
      <c r="AB491" s="1043">
        <v>12</v>
      </c>
      <c r="AC491" s="1021">
        <v>5.01</v>
      </c>
      <c r="AD491" s="1021">
        <v>0.33</v>
      </c>
      <c r="AE491" s="1021">
        <v>0.54</v>
      </c>
      <c r="AF491" s="1021">
        <v>1.94</v>
      </c>
      <c r="AG491" s="1021">
        <v>26</v>
      </c>
      <c r="AH491" s="1021">
        <v>70.3</v>
      </c>
      <c r="AI491" s="1021">
        <v>51.78</v>
      </c>
      <c r="AJ491" s="1021">
        <v>-5.3</v>
      </c>
      <c r="AK491" s="1021">
        <v>39.450000000000003</v>
      </c>
      <c r="AL491" s="1034">
        <v>46470</v>
      </c>
      <c r="AM491" s="1028">
        <v>0.4</v>
      </c>
      <c r="AN491" s="1021">
        <v>1.22</v>
      </c>
      <c r="AO491" s="868">
        <f>IF(U491="n/a","n/a",IF(AA491&lt;0,"n/a",IF(AA491="n/a","n/a",J491+U491-AA491)))</f>
        <v>10.248878790677892</v>
      </c>
      <c r="AP491" s="869">
        <f>IF(U491="n/a","n/a",J491+U491)</f>
        <v>23.254866814629988</v>
      </c>
      <c r="AQ491" s="1044">
        <f>IF(OR(AC491&lt;0.01,AF491="n/a"),"n/a",(I491/SQRT(22.5*AC491*(I491/AF491))-1)*100)</f>
        <v>5.8964206014895604</v>
      </c>
      <c r="AR491" s="766">
        <f>INDEX(Historical!$C$7:$C$1455,MATCH(B491,Historical!$B$7:$B$1455,0))*IF(AH491="n/a",1.03,IF(AH491&lt;0,1.01,IF(AH491&gt;10,1.1,(1+AH491/100))))</f>
        <v>1.6720000000000002</v>
      </c>
      <c r="AS491" s="1042">
        <f>IF($AI491="n/a",1.03*AR491,IF($AI491&lt;0,1.01*AR491,IF($AI491&gt;10,1.1*AR491,(1+$AI491/100)*AR491)))</f>
        <v>1.8392000000000004</v>
      </c>
      <c r="AT491" s="1042">
        <f>IF($AK491="n/a",1.03*AS491,IF($AK491&lt;0,1.01*AS491,IF($AK491&gt;10,1.1*AS491,(1+$AK491/100)*AS491)))</f>
        <v>2.0231200000000005</v>
      </c>
      <c r="AU491" s="1042">
        <f>IF($AK491="n/a",1.03*AT491,IF($AK491&lt;0,1.01*AT491,IF($AK491&gt;10,1.1*AT491,(1+$AK491/100)*AT491)))</f>
        <v>2.2254320000000005</v>
      </c>
      <c r="AV491" s="1042">
        <f>IF($AK491="n/a",1.03*AU491,IF($AK491&lt;0,1.01*AU491,IF($AK491&gt;10,1.1*AU491,(1+$AK491/100)*AU491)))</f>
        <v>2.4479752000000006</v>
      </c>
      <c r="AW491" s="766">
        <f>SUM(AR491:AV491)</f>
        <v>10.207727200000003</v>
      </c>
      <c r="AX491" s="877">
        <f>AW491/I491*100</f>
        <v>15.665634131368943</v>
      </c>
      <c r="AY491" s="1212">
        <v>1.48</v>
      </c>
      <c r="AZ491" s="1028">
        <v>7.4499999999999993</v>
      </c>
      <c r="BA491" s="1028">
        <v>-26.33</v>
      </c>
      <c r="BB491" s="1028">
        <v>-11.44</v>
      </c>
      <c r="BC491" s="1028">
        <v>-13.29</v>
      </c>
      <c r="BE491" s="721">
        <v>2011</v>
      </c>
      <c r="BF491" s="1057">
        <f>IF(BE491&gt;2008,0,IF(BE491&gt;2001,1,IF(BE491&gt;1990,2,IF(BE491&gt;1980,3,IF(BE491&gt;1973,4,IF(BE491&gt;1970,5,IF(BE491&gt;1960,6,IF(BE491&gt;1958,7,IF(BE491&gt;1953,8,9)))))))))</f>
        <v>0</v>
      </c>
    </row>
    <row r="492" spans="1:58" ht="11.25" customHeight="1" x14ac:dyDescent="0.2">
      <c r="A492" s="1027" t="s">
        <v>3903</v>
      </c>
      <c r="B492" s="1031" t="s">
        <v>3904</v>
      </c>
      <c r="C492" s="1181" t="s">
        <v>4438</v>
      </c>
      <c r="D492" s="1181" t="s">
        <v>1791</v>
      </c>
      <c r="E492" s="857">
        <v>5</v>
      </c>
      <c r="F492" s="1245">
        <v>789</v>
      </c>
      <c r="G492" s="1245" t="s">
        <v>107</v>
      </c>
      <c r="H492" s="1245" t="s">
        <v>107</v>
      </c>
      <c r="I492" s="1030">
        <v>42.46</v>
      </c>
      <c r="J492" s="766">
        <f>(M492/I492)*100</f>
        <v>1.4130946773433819</v>
      </c>
      <c r="K492" s="1033">
        <v>0.15</v>
      </c>
      <c r="L492" s="1043">
        <v>4</v>
      </c>
      <c r="M492" s="756">
        <f>K492*L492</f>
        <v>0.6</v>
      </c>
      <c r="N492" s="1026" t="s">
        <v>150</v>
      </c>
      <c r="O492" s="860">
        <v>0.125</v>
      </c>
      <c r="P492" s="1016">
        <v>43161</v>
      </c>
      <c r="Q492" s="1016">
        <v>43174</v>
      </c>
      <c r="R492" s="756">
        <f>(K492-O492)/O492*100</f>
        <v>19.999999999999996</v>
      </c>
      <c r="S492" s="824">
        <f>IF(INDEX(Historical!$D$7:$D$1455,MATCH(B492,Historical!$B$7:$B$1455,0))=0,"n/a",(INDEX(Historical!$C$7:$C$1455,MATCH(B492,Historical!$B$7:$B$1455,0))/INDEX(Historical!$D$7:$D$1455,MATCH(B492,Historical!$B$7:$B$1455,0))-1)*100)</f>
        <v>11.111111111111116</v>
      </c>
      <c r="T492" s="824">
        <f>IF(INDEX(Historical!$F$7:$F$1455,MATCH(B492,Historical!$B$7:$B$1455,0))=0,"n/a",((INDEX(Historical!$C$7:$C$1455,MATCH(B492,Historical!$B$7:$B$1455,0))/INDEX(Historical!$F$7:$F$1455,MATCH(B492,Historical!$B$7:$B$1455,0)))^(1/3)-1)*100)</f>
        <v>10.557809853526301</v>
      </c>
      <c r="U492" s="824">
        <f>IF(INDEX(Historical!$I$7:$I$1455,MATCH(B492,Historical!$B$7:$B$1455,0))=0,"n/a",((INDEX(Historical!$C$7:$C$1455,MATCH(B492,Historical!$B$7:$B$1455,0))/INDEX(Historical!$I$7:$I$1455,MATCH(B492,Historical!$B$7:$B$1455,0)))^(1/5)-1)*100)</f>
        <v>8.0185187303563499</v>
      </c>
      <c r="V492" s="824">
        <f>IF(INDEX(Historical!$O$7:$O$1455,MATCH(B492,Historical!$B$7:$B$1455,0))=0,"n/a",((INDEX(Historical!$C$7:$C$1455,MATCH(B492,Historical!$B$7:$B$1455,0))/INDEX(Historical!$O$7:$O$1455,MATCH(B492,Historical!$B$7:$B$1455,0)))^(1/10)-1)*100)</f>
        <v>3.9319579005208327</v>
      </c>
      <c r="W492" s="825">
        <f>IF(OR(U492&lt;=0,U492="n/a",V492&lt;=0,V492="n/a"),"n/a",U492/V492)</f>
        <v>2.039319579005209</v>
      </c>
      <c r="X492" s="826">
        <f>IF(OR(AJ492&lt;=0,AJ492="n/a",U492&lt;=0,U492="n/a"),"n/a",U492/AJ492)</f>
        <v>0.40910809848756885</v>
      </c>
      <c r="Y492" s="1032"/>
      <c r="Z492" s="766">
        <f>IF(OR(AC492&lt;0.01,AC492="n/a"),"n/a",M492/AC492*100)</f>
        <v>29.702970297029701</v>
      </c>
      <c r="AA492" s="1042">
        <f>IF(OR(AC492&lt;0.01,AC492="n/a"),"n/a",I492/AC492)</f>
        <v>21.019801980198022</v>
      </c>
      <c r="AB492" s="1043">
        <v>12</v>
      </c>
      <c r="AC492" s="1021">
        <v>2.02</v>
      </c>
      <c r="AD492" s="1021">
        <v>1.4</v>
      </c>
      <c r="AE492" s="1021">
        <v>1.75</v>
      </c>
      <c r="AF492" s="1021">
        <v>2.48</v>
      </c>
      <c r="AG492" s="1021">
        <v>17.2</v>
      </c>
      <c r="AH492" s="1021">
        <v>13.600000000000001</v>
      </c>
      <c r="AI492" s="1021">
        <v>9.58</v>
      </c>
      <c r="AJ492" s="1021">
        <v>19.600000000000001</v>
      </c>
      <c r="AK492" s="1021">
        <v>15</v>
      </c>
      <c r="AL492" s="1034">
        <v>1210</v>
      </c>
      <c r="AM492" s="1028">
        <v>2.1</v>
      </c>
      <c r="AN492" s="1021">
        <v>0.63</v>
      </c>
      <c r="AO492" s="868">
        <f>IF(U492="n/a","n/a",IF(AA492&lt;0,"n/a",IF(AA492="n/a","n/a",J492+U492-AA492)))</f>
        <v>-11.588188572498289</v>
      </c>
      <c r="AP492" s="869">
        <f>IF(U492="n/a","n/a",J492+U492)</f>
        <v>9.4316134076997322</v>
      </c>
      <c r="AQ492" s="1044">
        <f>IF(OR(AC492&lt;0.01,AF492="n/a"),"n/a",(I492/SQRT(22.5*AC492*(I492/AF492))-1)*100)</f>
        <v>52.211999688871202</v>
      </c>
      <c r="AR492" s="766">
        <f>INDEX(Historical!$C$7:$C$1455,MATCH(B492,Historical!$B$7:$B$1455,0))*IF(AH492="n/a",1.03,IF(AH492&lt;0,1.01,IF(AH492&gt;10,1.1,(1+AH492/100))))</f>
        <v>0.55000000000000004</v>
      </c>
      <c r="AS492" s="1042">
        <f>IF($AI492="n/a",1.03*AR492,IF($AI492&lt;0,1.01*AR492,IF($AI492&gt;10,1.1*AR492,(1+$AI492/100)*AR492)))</f>
        <v>0.60269000000000006</v>
      </c>
      <c r="AT492" s="1042">
        <f>IF($AK492="n/a",1.03*AS492,IF($AK492&lt;0,1.01*AS492,IF($AK492&gt;10,1.1*AS492,(1+$AK492/100)*AS492)))</f>
        <v>0.66295900000000008</v>
      </c>
      <c r="AU492" s="1042">
        <f>IF($AK492="n/a",1.03*AT492,IF($AK492&lt;0,1.01*AT492,IF($AK492&gt;10,1.1*AT492,(1+$AK492/100)*AT492)))</f>
        <v>0.72925490000000015</v>
      </c>
      <c r="AV492" s="1042">
        <f>IF($AK492="n/a",1.03*AU492,IF($AK492&lt;0,1.01*AU492,IF($AK492&gt;10,1.1*AU492,(1+$AK492/100)*AU492)))</f>
        <v>0.80218039000000019</v>
      </c>
      <c r="AW492" s="766">
        <f>SUM(AR492:AV492)</f>
        <v>3.3470842900000006</v>
      </c>
      <c r="AX492" s="877">
        <f>AW492/I492*100</f>
        <v>7.8829116580310892</v>
      </c>
      <c r="AY492" s="1212">
        <v>0.56000000000000005</v>
      </c>
      <c r="AZ492" s="1028">
        <v>80.300000000000011</v>
      </c>
      <c r="BA492" s="1028">
        <v>-4.82</v>
      </c>
      <c r="BB492" s="1028">
        <v>2.0699999999999998</v>
      </c>
      <c r="BC492" s="1028">
        <v>20.25</v>
      </c>
      <c r="BE492" s="721">
        <v>2014</v>
      </c>
      <c r="BF492" s="1057">
        <f>IF(BE492&gt;2008,0,IF(BE492&gt;2001,1,IF(BE492&gt;1990,2,IF(BE492&gt;1980,3,IF(BE492&gt;1973,4,IF(BE492&gt;1970,5,IF(BE492&gt;1960,6,IF(BE492&gt;1958,7,IF(BE492&gt;1953,8,9)))))))))</f>
        <v>0</v>
      </c>
    </row>
    <row r="493" spans="1:58" ht="11.25" customHeight="1" x14ac:dyDescent="0.2">
      <c r="A493" s="1019" t="s">
        <v>1463</v>
      </c>
      <c r="B493" s="1031" t="s">
        <v>1464</v>
      </c>
      <c r="C493" s="1181" t="s">
        <v>109</v>
      </c>
      <c r="D493" s="1181" t="s">
        <v>4430</v>
      </c>
      <c r="E493" s="857">
        <v>10</v>
      </c>
      <c r="F493" s="1245">
        <v>321</v>
      </c>
      <c r="G493" s="1179" t="s">
        <v>107</v>
      </c>
      <c r="H493" s="1179" t="s">
        <v>107</v>
      </c>
      <c r="I493" s="1030">
        <v>217.73</v>
      </c>
      <c r="J493" s="766">
        <f>(M493/I493)*100</f>
        <v>0.77159785054884489</v>
      </c>
      <c r="K493" s="1033">
        <v>0.42</v>
      </c>
      <c r="L493" s="1043">
        <v>4</v>
      </c>
      <c r="M493" s="756">
        <f>K493*L493</f>
        <v>1.68</v>
      </c>
      <c r="N493" s="1026" t="s">
        <v>521</v>
      </c>
      <c r="O493" s="860">
        <v>0.33</v>
      </c>
      <c r="P493" s="1016">
        <v>43144</v>
      </c>
      <c r="Q493" s="1016">
        <v>43159</v>
      </c>
      <c r="R493" s="756">
        <f>(K493-O493)/O493*100</f>
        <v>27.272727272727259</v>
      </c>
      <c r="S493" s="824">
        <f>IF(INDEX(Historical!$D$7:$D$1455,MATCH(B493,Historical!$B$7:$B$1455,0))=0,"n/a",(INDEX(Historical!$C$7:$C$1455,MATCH(B493,Historical!$B$7:$B$1455,0))/INDEX(Historical!$D$7:$D$1455,MATCH(B493,Historical!$B$7:$B$1455,0))-1)*100)</f>
        <v>26.923076923076916</v>
      </c>
      <c r="T493" s="824">
        <f>IF(INDEX(Historical!$F$7:$F$1455,MATCH(B493,Historical!$B$7:$B$1455,0))=0,"n/a",((INDEX(Historical!$C$7:$C$1455,MATCH(B493,Historical!$B$7:$B$1455,0))/INDEX(Historical!$F$7:$F$1455,MATCH(B493,Historical!$B$7:$B$1455,0)))^(1/3)-1)*100)</f>
        <v>27.29108424148723</v>
      </c>
      <c r="U493" s="824">
        <f>IF(INDEX(Historical!$I$7:$I$1455,MATCH(B493,Historical!$B$7:$B$1455,0))=0,"n/a",((INDEX(Historical!$C$7:$C$1455,MATCH(B493,Historical!$B$7:$B$1455,0))/INDEX(Historical!$I$7:$I$1455,MATCH(B493,Historical!$B$7:$B$1455,0)))^(1/5)-1)*100)</f>
        <v>24.573093961551741</v>
      </c>
      <c r="V493" s="824" t="str">
        <f>IF(INDEX(Historical!$O$7:$O$1455,MATCH(B493,Historical!$B$7:$B$1455,0))=0,"n/a",((INDEX(Historical!$C$7:$C$1455,MATCH(B493,Historical!$B$7:$B$1455,0))/INDEX(Historical!$O$7:$O$1455,MATCH(B493,Historical!$B$7:$B$1455,0)))^(1/10)-1)*100)</f>
        <v>n/a</v>
      </c>
      <c r="W493" s="825" t="str">
        <f>IF(OR(U493&lt;=0,U493="n/a",V493&lt;=0,V493="n/a"),"n/a",U493/V493)</f>
        <v>n/a</v>
      </c>
      <c r="X493" s="826">
        <f>IF(OR(AJ493&lt;=0,AJ493="n/a",U493&lt;=0,U493="n/a"),"n/a",U493/AJ493)</f>
        <v>1.181398748151526</v>
      </c>
      <c r="Y493" s="1031"/>
      <c r="Z493" s="766">
        <f>IF(OR(AC493&lt;0.01,AC493="n/a"),"n/a",M493/AC493*100)</f>
        <v>36.923076923076927</v>
      </c>
      <c r="AA493" s="1042">
        <f>IF(OR(AC493&lt;0.01,AC493="n/a"),"n/a",I493/AC493)</f>
        <v>47.85274725274725</v>
      </c>
      <c r="AB493" s="1043">
        <v>12</v>
      </c>
      <c r="AC493" s="1021">
        <v>4.55</v>
      </c>
      <c r="AD493" s="1021">
        <v>1.85</v>
      </c>
      <c r="AE493" s="1021">
        <v>19.489999999999998</v>
      </c>
      <c r="AF493" s="1021">
        <v>13.9</v>
      </c>
      <c r="AG493" s="1021">
        <v>29.299999999999997</v>
      </c>
      <c r="AH493" s="1021">
        <v>25.6</v>
      </c>
      <c r="AI493" s="1021">
        <v>14.04</v>
      </c>
      <c r="AJ493" s="1021">
        <v>20.8</v>
      </c>
      <c r="AK493" s="1021">
        <v>25.900000000000002</v>
      </c>
      <c r="AL493" s="1034">
        <v>8240</v>
      </c>
      <c r="AM493" s="1028">
        <v>3.2</v>
      </c>
      <c r="AN493" s="1021">
        <v>0</v>
      </c>
      <c r="AO493" s="868">
        <f>IF(U493="n/a","n/a",IF(AA493&lt;0,"n/a",IF(AA493="n/a","n/a",J493+U493-AA493)))</f>
        <v>-22.508055440646665</v>
      </c>
      <c r="AP493" s="869">
        <f>IF(U493="n/a","n/a",J493+U493)</f>
        <v>25.344691812100585</v>
      </c>
      <c r="AQ493" s="1044">
        <f>IF(OR(AC493&lt;0.01,AF493="n/a"),"n/a",(I493/SQRT(22.5*AC493*(I493/AF493))-1)*100)</f>
        <v>443.71282731202746</v>
      </c>
      <c r="AR493" s="766">
        <f>INDEX(Historical!$C$7:$C$1455,MATCH(B493,Historical!$B$7:$B$1455,0))*IF(AH493="n/a",1.03,IF(AH493&lt;0,1.01,IF(AH493&gt;10,1.1,(1+AH493/100))))</f>
        <v>1.4520000000000002</v>
      </c>
      <c r="AS493" s="1042">
        <f>IF($AI493="n/a",1.03*AR493,IF($AI493&lt;0,1.01*AR493,IF($AI493&gt;10,1.1*AR493,(1+$AI493/100)*AR493)))</f>
        <v>1.5972000000000004</v>
      </c>
      <c r="AT493" s="1042">
        <f>IF($AK493="n/a",1.03*AS493,IF($AK493&lt;0,1.01*AS493,IF($AK493&gt;10,1.1*AS493,(1+$AK493/100)*AS493)))</f>
        <v>1.7569200000000005</v>
      </c>
      <c r="AU493" s="1042">
        <f>IF($AK493="n/a",1.03*AT493,IF($AK493&lt;0,1.01*AT493,IF($AK493&gt;10,1.1*AT493,(1+$AK493/100)*AT493)))</f>
        <v>1.9326120000000007</v>
      </c>
      <c r="AV493" s="1042">
        <f>IF($AK493="n/a",1.03*AU493,IF($AK493&lt;0,1.01*AU493,IF($AK493&gt;10,1.1*AU493,(1+$AK493/100)*AU493)))</f>
        <v>2.1258732000000009</v>
      </c>
      <c r="AW493" s="766">
        <f>SUM(AR493:AV493)</f>
        <v>8.8646052000000033</v>
      </c>
      <c r="AX493" s="877">
        <f>AW493/I493*100</f>
        <v>4.0713751894548311</v>
      </c>
      <c r="AY493" s="1212">
        <v>7.0000000000000007E-2</v>
      </c>
      <c r="AZ493" s="1028">
        <v>26.52</v>
      </c>
      <c r="BA493" s="1028">
        <v>-5.27</v>
      </c>
      <c r="BB493" s="1028">
        <v>9.15</v>
      </c>
      <c r="BC493" s="1028">
        <v>7.64</v>
      </c>
      <c r="BE493" s="721">
        <v>2009</v>
      </c>
      <c r="BF493" s="1057">
        <f>IF(BE493&gt;2008,0,IF(BE493&gt;2001,1,IF(BE493&gt;1990,2,IF(BE493&gt;1980,3,IF(BE493&gt;1973,4,IF(BE493&gt;1970,5,IF(BE493&gt;1960,6,IF(BE493&gt;1958,7,IF(BE493&gt;1953,8,9)))))))))</f>
        <v>0</v>
      </c>
    </row>
    <row r="494" spans="1:58" ht="11.25" customHeight="1" x14ac:dyDescent="0.2">
      <c r="A494" s="1036" t="s">
        <v>4080</v>
      </c>
      <c r="B494" s="1031" t="s">
        <v>4081</v>
      </c>
      <c r="C494" s="1181" t="s">
        <v>109</v>
      </c>
      <c r="D494" s="1181" t="s">
        <v>4434</v>
      </c>
      <c r="E494" s="857">
        <v>6</v>
      </c>
      <c r="F494" s="1245">
        <v>751</v>
      </c>
      <c r="G494" s="1182" t="s">
        <v>107</v>
      </c>
      <c r="H494" s="1182" t="s">
        <v>107</v>
      </c>
      <c r="I494" s="1030">
        <v>33.770000000000003</v>
      </c>
      <c r="J494" s="766">
        <f>(M494/I494)*100</f>
        <v>2.9612081729345574</v>
      </c>
      <c r="K494" s="1033">
        <v>0.25</v>
      </c>
      <c r="L494" s="1043">
        <v>4</v>
      </c>
      <c r="M494" s="756">
        <f>K494*L494</f>
        <v>1</v>
      </c>
      <c r="N494" s="1026" t="s">
        <v>165</v>
      </c>
      <c r="O494" s="860">
        <v>0.13</v>
      </c>
      <c r="P494" s="1016">
        <v>43454</v>
      </c>
      <c r="Q494" s="1016">
        <v>43467</v>
      </c>
      <c r="R494" s="756">
        <f>(K494-O494)/O494*100</f>
        <v>92.307692307692307</v>
      </c>
      <c r="S494" s="824">
        <f>IF(INDEX(Historical!$D$7:$D$1455,MATCH(B494,Historical!$B$7:$B$1455,0))=0,"n/a",(INDEX(Historical!$C$7:$C$1455,MATCH(B494,Historical!$B$7:$B$1455,0))/INDEX(Historical!$D$7:$D$1455,MATCH(B494,Historical!$B$7:$B$1455,0))-1)*100)</f>
        <v>11.534966723696161</v>
      </c>
      <c r="T494" s="824">
        <f>IF(INDEX(Historical!$F$7:$F$1455,MATCH(B494,Historical!$B$7:$B$1455,0))=0,"n/a",((INDEX(Historical!$C$7:$C$1455,MATCH(B494,Historical!$B$7:$B$1455,0))/INDEX(Historical!$F$7:$F$1455,MATCH(B494,Historical!$B$7:$B$1455,0)))^(1/3)-1)*100)</f>
        <v>33.849531734430215</v>
      </c>
      <c r="U494" s="824" t="str">
        <f>IF(INDEX(Historical!$I$7:$I$1455,MATCH(B494,Historical!$B$7:$B$1455,0))=0,"n/a",((INDEX(Historical!$C$7:$C$1455,MATCH(B494,Historical!$B$7:$B$1455,0))/INDEX(Historical!$I$7:$I$1455,MATCH(B494,Historical!$B$7:$B$1455,0)))^(1/5)-1)*100)</f>
        <v>n/a</v>
      </c>
      <c r="V494" s="824" t="str">
        <f>IF(INDEX(Historical!$O$7:$O$1455,MATCH(B494,Historical!$B$7:$B$1455,0))=0,"n/a",((INDEX(Historical!$C$7:$C$1455,MATCH(B494,Historical!$B$7:$B$1455,0))/INDEX(Historical!$O$7:$O$1455,MATCH(B494,Historical!$B$7:$B$1455,0)))^(1/10)-1)*100)</f>
        <v>n/a</v>
      </c>
      <c r="W494" s="825" t="str">
        <f>IF(OR(U494&lt;=0,U494="n/a",V494&lt;=0,V494="n/a"),"n/a",U494/V494)</f>
        <v>n/a</v>
      </c>
      <c r="X494" s="826" t="str">
        <f>IF(OR(AJ494&lt;=0,AJ494="n/a",U494&lt;=0,U494="n/a"),"n/a",U494/AJ494)</f>
        <v>n/a</v>
      </c>
      <c r="Y494" s="1032"/>
      <c r="Z494" s="766" t="str">
        <f>IF(OR(AC494&lt;0.01,AC494="n/a"),"n/a",M494/AC494*100)</f>
        <v>n/a</v>
      </c>
      <c r="AA494" s="1042" t="str">
        <f>IF(OR(AC494&lt;0.01,AC494="n/a"),"n/a",I494/AC494)</f>
        <v>n/a</v>
      </c>
      <c r="AB494" s="1043">
        <v>12</v>
      </c>
      <c r="AC494" s="1021" t="s">
        <v>138</v>
      </c>
      <c r="AD494" s="1021" t="s">
        <v>138</v>
      </c>
      <c r="AE494" s="1021" t="s">
        <v>138</v>
      </c>
      <c r="AF494" s="1021" t="s">
        <v>138</v>
      </c>
      <c r="AG494" s="1021" t="s">
        <v>138</v>
      </c>
      <c r="AH494" s="1021" t="s">
        <v>138</v>
      </c>
      <c r="AI494" s="1021" t="s">
        <v>138</v>
      </c>
      <c r="AJ494" s="1021" t="s">
        <v>138</v>
      </c>
      <c r="AK494" s="1021" t="s">
        <v>138</v>
      </c>
      <c r="AL494" s="1034" t="s">
        <v>138</v>
      </c>
      <c r="AM494" s="1028" t="s">
        <v>138</v>
      </c>
      <c r="AN494" s="1021" t="s">
        <v>138</v>
      </c>
      <c r="AO494" s="868" t="str">
        <f>IF(U494="n/a","n/a",IF(AA494&lt;0,"n/a",IF(AA494="n/a","n/a",J494+U494-AA494)))</f>
        <v>n/a</v>
      </c>
      <c r="AP494" s="869" t="str">
        <f>IF(U494="n/a","n/a",J494+U494)</f>
        <v>n/a</v>
      </c>
      <c r="AQ494" s="1044" t="str">
        <f>IF(OR(AC494&lt;0.01,AF494="n/a"),"n/a",(I494/SQRT(22.5*AC494*(I494/AF494))-1)*100)</f>
        <v>n/a</v>
      </c>
      <c r="AR494" s="766">
        <f>INDEX(Historical!$C$7:$C$1455,MATCH(B494,Historical!$B$7:$B$1455,0))*IF(AH494="n/a",1.03,IF(AH494&lt;0,1.01,IF(AH494&gt;10,1.1,(1+AH494/100))))</f>
        <v>0.42101250000000001</v>
      </c>
      <c r="AS494" s="1042">
        <f>IF($AI494="n/a",1.03*AR494,IF($AI494&lt;0,1.01*AR494,IF($AI494&gt;10,1.1*AR494,(1+$AI494/100)*AR494)))</f>
        <v>0.43364287500000004</v>
      </c>
      <c r="AT494" s="1042">
        <f>IF($AK494="n/a",1.03*AS494,IF($AK494&lt;0,1.01*AS494,IF($AK494&gt;10,1.1*AS494,(1+$AK494/100)*AS494)))</f>
        <v>0.44665216125000007</v>
      </c>
      <c r="AU494" s="1042">
        <f>IF($AK494="n/a",1.03*AT494,IF($AK494&lt;0,1.01*AT494,IF($AK494&gt;10,1.1*AT494,(1+$AK494/100)*AT494)))</f>
        <v>0.46005172608750006</v>
      </c>
      <c r="AV494" s="1042">
        <f>IF($AK494="n/a",1.03*AU494,IF($AK494&lt;0,1.01*AU494,IF($AK494&gt;10,1.1*AU494,(1+$AK494/100)*AU494)))</f>
        <v>0.47385327787012504</v>
      </c>
      <c r="AW494" s="766">
        <f>SUM(AR494:AV494)</f>
        <v>2.2352125402076255</v>
      </c>
      <c r="AX494" s="877">
        <f>AW494/I494*100</f>
        <v>6.6189296423086326</v>
      </c>
      <c r="AY494" s="1212" t="s">
        <v>138</v>
      </c>
      <c r="AZ494" s="1028" t="s">
        <v>138</v>
      </c>
      <c r="BA494" s="1028" t="s">
        <v>138</v>
      </c>
      <c r="BB494" s="1028" t="s">
        <v>138</v>
      </c>
      <c r="BC494" s="1028" t="s">
        <v>138</v>
      </c>
      <c r="BD494" s="1078" t="s">
        <v>4357</v>
      </c>
      <c r="BE494" s="721">
        <v>2014</v>
      </c>
      <c r="BF494" s="1057">
        <f>IF(BE494&gt;2008,0,IF(BE494&gt;2001,1,IF(BE494&gt;1990,2,IF(BE494&gt;1980,3,IF(BE494&gt;1973,4,IF(BE494&gt;1970,5,IF(BE494&gt;1960,6,IF(BE494&gt;1958,7,IF(BE494&gt;1953,8,9)))))))))</f>
        <v>0</v>
      </c>
    </row>
    <row r="495" spans="1:58" ht="11.25" customHeight="1" x14ac:dyDescent="0.2">
      <c r="A495" s="1027" t="s">
        <v>1843</v>
      </c>
      <c r="B495" s="1031" t="s">
        <v>1844</v>
      </c>
      <c r="C495" s="1181" t="s">
        <v>248</v>
      </c>
      <c r="D495" s="1181" t="s">
        <v>4448</v>
      </c>
      <c r="E495" s="857">
        <v>5</v>
      </c>
      <c r="F495" s="1245">
        <v>767</v>
      </c>
      <c r="G495" s="1051" t="s">
        <v>107</v>
      </c>
      <c r="H495" s="1051" t="s">
        <v>107</v>
      </c>
      <c r="I495" s="1030">
        <v>81.2</v>
      </c>
      <c r="J495" s="766">
        <f>(M495/I495)*100</f>
        <v>1.9704433497536946</v>
      </c>
      <c r="K495" s="1033">
        <v>0.4</v>
      </c>
      <c r="L495" s="1043">
        <v>4</v>
      </c>
      <c r="M495" s="756">
        <f>K495*L495</f>
        <v>1.6</v>
      </c>
      <c r="N495" s="1026" t="s">
        <v>268</v>
      </c>
      <c r="O495" s="860">
        <v>0.35</v>
      </c>
      <c r="P495" s="714">
        <v>43089</v>
      </c>
      <c r="Q495" s="714">
        <v>43104</v>
      </c>
      <c r="R495" s="756">
        <f>(K495-O495)/O495*100</f>
        <v>14.285714285714299</v>
      </c>
      <c r="S495" s="824">
        <f>IF(INDEX(Historical!$D$7:$D$1455,MATCH(B495,Historical!$B$7:$B$1455,0))=0,"n/a",(INDEX(Historical!$C$7:$C$1455,MATCH(B495,Historical!$B$7:$B$1455,0))/INDEX(Historical!$D$7:$D$1455,MATCH(B495,Historical!$B$7:$B$1455,0))-1)*100)</f>
        <v>16.666666666666675</v>
      </c>
      <c r="T495" s="824">
        <f>IF(INDEX(Historical!$F$7:$F$1455,MATCH(B495,Historical!$B$7:$B$1455,0))=0,"n/a",((INDEX(Historical!$C$7:$C$1455,MATCH(B495,Historical!$B$7:$B$1455,0))/INDEX(Historical!$F$7:$F$1455,MATCH(B495,Historical!$B$7:$B$1455,0)))^(1/3)-1)*100)</f>
        <v>77.580800348520128</v>
      </c>
      <c r="U495" s="824" t="str">
        <f>IF(INDEX(Historical!$I$7:$I$1455,MATCH(B495,Historical!$B$7:$B$1455,0))=0,"n/a",((INDEX(Historical!$C$7:$C$1455,MATCH(B495,Historical!$B$7:$B$1455,0))/INDEX(Historical!$I$7:$I$1455,MATCH(B495,Historical!$B$7:$B$1455,0)))^(1/5)-1)*100)</f>
        <v>n/a</v>
      </c>
      <c r="V495" s="824" t="str">
        <f>IF(INDEX(Historical!$O$7:$O$1455,MATCH(B495,Historical!$B$7:$B$1455,0))=0,"n/a",((INDEX(Historical!$C$7:$C$1455,MATCH(B495,Historical!$B$7:$B$1455,0))/INDEX(Historical!$O$7:$O$1455,MATCH(B495,Historical!$B$7:$B$1455,0)))^(1/10)-1)*100)</f>
        <v>n/a</v>
      </c>
      <c r="W495" s="825" t="str">
        <f>IF(OR(U495&lt;=0,U495="n/a",V495&lt;=0,V495="n/a"),"n/a",U495/V495)</f>
        <v>n/a</v>
      </c>
      <c r="X495" s="826" t="str">
        <f>IF(OR(AJ495&lt;=0,AJ495="n/a",U495&lt;=0,U495="n/a"),"n/a",U495/AJ495)</f>
        <v>n/a</v>
      </c>
      <c r="Y495" s="777"/>
      <c r="Z495" s="766">
        <f>IF(OR(AC495&lt;0.01,AC495="n/a"),"n/a",M495/AC495*100)</f>
        <v>105.96026490066225</v>
      </c>
      <c r="AA495" s="1042">
        <f>IF(OR(AC495&lt;0.01,AC495="n/a"),"n/a",I495/AC495)</f>
        <v>53.774834437086092</v>
      </c>
      <c r="AB495" s="1043">
        <v>12</v>
      </c>
      <c r="AC495" s="1021">
        <v>1.51</v>
      </c>
      <c r="AD495" s="1021">
        <v>2.5</v>
      </c>
      <c r="AE495" s="1021">
        <v>1.6</v>
      </c>
      <c r="AF495" s="1021">
        <v>0.76</v>
      </c>
      <c r="AG495" s="1021">
        <v>5.8000000000000007</v>
      </c>
      <c r="AH495" s="1021">
        <v>20.599999999999998</v>
      </c>
      <c r="AI495" s="1021">
        <v>41.63</v>
      </c>
      <c r="AJ495" s="1021">
        <v>97.6</v>
      </c>
      <c r="AK495" s="1021">
        <v>21.54</v>
      </c>
      <c r="AL495" s="1034">
        <v>3850</v>
      </c>
      <c r="AM495" s="1028">
        <v>0.8</v>
      </c>
      <c r="AN495" s="1021">
        <v>1.1200000000000001</v>
      </c>
      <c r="AO495" s="868" t="str">
        <f>IF(U495="n/a","n/a",IF(AA495&lt;0,"n/a",IF(AA495="n/a","n/a",J495+U495-AA495)))</f>
        <v>n/a</v>
      </c>
      <c r="AP495" s="869" t="str">
        <f>IF(U495="n/a","n/a",J495+U495)</f>
        <v>n/a</v>
      </c>
      <c r="AQ495" s="1044">
        <f>IF(OR(AC495&lt;0.01,AF495="n/a"),"n/a",(I495/SQRT(22.5*AC495*(I495/AF495))-1)*100)</f>
        <v>34.773677239017474</v>
      </c>
      <c r="AR495" s="766">
        <f>INDEX(Historical!$C$7:$C$1455,MATCH(B495,Historical!$B$7:$B$1455,0))*IF(AH495="n/a",1.03,IF(AH495&lt;0,1.01,IF(AH495&gt;10,1.1,(1+AH495/100))))</f>
        <v>1.54</v>
      </c>
      <c r="AS495" s="1042">
        <f>IF($AI495="n/a",1.03*AR495,IF($AI495&lt;0,1.01*AR495,IF($AI495&gt;10,1.1*AR495,(1+$AI495/100)*AR495)))</f>
        <v>1.6940000000000002</v>
      </c>
      <c r="AT495" s="1042">
        <f>IF($AK495="n/a",1.03*AS495,IF($AK495&lt;0,1.01*AS495,IF($AK495&gt;10,1.1*AS495,(1+$AK495/100)*AS495)))</f>
        <v>1.8634000000000004</v>
      </c>
      <c r="AU495" s="1042">
        <f>IF($AK495="n/a",1.03*AT495,IF($AK495&lt;0,1.01*AT495,IF($AK495&gt;10,1.1*AT495,(1+$AK495/100)*AT495)))</f>
        <v>2.0497400000000008</v>
      </c>
      <c r="AV495" s="1042">
        <f>IF($AK495="n/a",1.03*AU495,IF($AK495&lt;0,1.01*AU495,IF($AK495&gt;10,1.1*AU495,(1+$AK495/100)*AU495)))</f>
        <v>2.2547140000000012</v>
      </c>
      <c r="AW495" s="766">
        <f>SUM(AR495:AV495)</f>
        <v>9.4018540000000019</v>
      </c>
      <c r="AX495" s="877">
        <f>AW495/I495*100</f>
        <v>11.578637931034484</v>
      </c>
      <c r="AY495" s="1212">
        <v>1.6</v>
      </c>
      <c r="AZ495" s="1028">
        <v>12.629999999999999</v>
      </c>
      <c r="BA495" s="1028">
        <v>-47.32</v>
      </c>
      <c r="BB495" s="1028">
        <v>-12.280000000000001</v>
      </c>
      <c r="BC495" s="1028">
        <v>-30.669999999999998</v>
      </c>
      <c r="BE495" s="721">
        <v>2014</v>
      </c>
      <c r="BF495" s="1057">
        <f>IF(BE495&gt;2008,0,IF(BE495&gt;2001,1,IF(BE495&gt;1990,2,IF(BE495&gt;1980,3,IF(BE495&gt;1973,4,IF(BE495&gt;1970,5,IF(BE495&gt;1960,6,IF(BE495&gt;1958,7,IF(BE495&gt;1953,8,9)))))))))</f>
        <v>0</v>
      </c>
    </row>
    <row r="496" spans="1:58" ht="11.25" customHeight="1" x14ac:dyDescent="0.2">
      <c r="A496" s="828" t="s">
        <v>1465</v>
      </c>
      <c r="B496" s="1031" t="s">
        <v>1466</v>
      </c>
      <c r="C496" s="1181" t="s">
        <v>248</v>
      </c>
      <c r="D496" s="1181" t="s">
        <v>4448</v>
      </c>
      <c r="E496" s="857">
        <v>9</v>
      </c>
      <c r="F496" s="1245">
        <v>375</v>
      </c>
      <c r="G496" s="1245" t="s">
        <v>116</v>
      </c>
      <c r="H496" s="1245" t="s">
        <v>116</v>
      </c>
      <c r="I496" s="1030">
        <v>115.03</v>
      </c>
      <c r="J496" s="766">
        <f>(M496/I496)*100</f>
        <v>1.4257150308615143</v>
      </c>
      <c r="K496" s="1033">
        <v>0.41</v>
      </c>
      <c r="L496" s="1043">
        <v>4</v>
      </c>
      <c r="M496" s="756">
        <f>K496*L496</f>
        <v>1.64</v>
      </c>
      <c r="N496" s="1026" t="s">
        <v>322</v>
      </c>
      <c r="O496" s="860">
        <v>0.33</v>
      </c>
      <c r="P496" s="1016">
        <v>43237</v>
      </c>
      <c r="Q496" s="1016">
        <v>43280</v>
      </c>
      <c r="R496" s="756">
        <f>(K496-O496)/O496*100</f>
        <v>24.242424242424228</v>
      </c>
      <c r="S496" s="824">
        <f>IF(INDEX(Historical!$D$7:$D$1455,MATCH(B496,Historical!$B$7:$B$1455,0))=0,"n/a",(INDEX(Historical!$C$7:$C$1455,MATCH(B496,Historical!$B$7:$B$1455,0))/INDEX(Historical!$D$7:$D$1455,MATCH(B496,Historical!$B$7:$B$1455,0))-1)*100)</f>
        <v>12.173913043478279</v>
      </c>
      <c r="T496" s="824">
        <f>IF(INDEX(Historical!$F$7:$F$1455,MATCH(B496,Historical!$B$7:$B$1455,0))=0,"n/a",((INDEX(Historical!$C$7:$C$1455,MATCH(B496,Historical!$B$7:$B$1455,0))/INDEX(Historical!$F$7:$F$1455,MATCH(B496,Historical!$B$7:$B$1455,0)))^(1/3)-1)*100)</f>
        <v>18.768059754044209</v>
      </c>
      <c r="U496" s="824">
        <f>IF(INDEX(Historical!$I$7:$I$1455,MATCH(B496,Historical!$B$7:$B$1455,0))=0,"n/a",((INDEX(Historical!$C$7:$C$1455,MATCH(B496,Historical!$B$7:$B$1455,0))/INDEX(Historical!$I$7:$I$1455,MATCH(B496,Historical!$B$7:$B$1455,0)))^(1/5)-1)*100)</f>
        <v>21.360882557161219</v>
      </c>
      <c r="V496" s="824">
        <f>IF(INDEX(Historical!$O$7:$O$1455,MATCH(B496,Historical!$B$7:$B$1455,0))=0,"n/a",((INDEX(Historical!$C$7:$C$1455,MATCH(B496,Historical!$B$7:$B$1455,0))/INDEX(Historical!$O$7:$O$1455,MATCH(B496,Historical!$B$7:$B$1455,0)))^(1/10)-1)*100)</f>
        <v>16.99469229782904</v>
      </c>
      <c r="W496" s="825">
        <f>IF(OR(U496&lt;=0,U496="n/a",V496&lt;=0,V496="n/a"),"n/a",U496/V496)</f>
        <v>1.2569149345463542</v>
      </c>
      <c r="X496" s="826">
        <f>IF(OR(AJ496&lt;=0,AJ496="n/a",U496&lt;=0,U496="n/a"),"n/a",U496/AJ496)</f>
        <v>0.86832855923419583</v>
      </c>
      <c r="Y496" s="795"/>
      <c r="Z496" s="766">
        <f>IF(OR(AC496&lt;0.01,AC496="n/a"),"n/a",M496/AC496*100)</f>
        <v>25.745682888540028</v>
      </c>
      <c r="AA496" s="1042">
        <f>IF(OR(AC496&lt;0.01,AC496="n/a"),"n/a",I496/AC496)</f>
        <v>18.058084772370485</v>
      </c>
      <c r="AB496" s="1043">
        <v>12</v>
      </c>
      <c r="AC496" s="1021">
        <v>6.37</v>
      </c>
      <c r="AD496" s="1021">
        <v>0.97</v>
      </c>
      <c r="AE496" s="1021">
        <v>1.84</v>
      </c>
      <c r="AF496" s="1021">
        <v>17.170000000000002</v>
      </c>
      <c r="AG496" s="1021">
        <v>55.000000000000007</v>
      </c>
      <c r="AH496" s="1021">
        <v>95.399999999999991</v>
      </c>
      <c r="AI496" s="1021">
        <v>3.52</v>
      </c>
      <c r="AJ496" s="1021">
        <v>24.6</v>
      </c>
      <c r="AK496" s="1021">
        <v>18.55</v>
      </c>
      <c r="AL496" s="1034">
        <v>39210</v>
      </c>
      <c r="AM496" s="1028">
        <v>0.3</v>
      </c>
      <c r="AN496" s="1021">
        <v>4.01</v>
      </c>
      <c r="AO496" s="868">
        <f>IF(U496="n/a","n/a",IF(AA496&lt;0,"n/a",IF(AA496="n/a","n/a",J496+U496-AA496)))</f>
        <v>4.7285128156522482</v>
      </c>
      <c r="AP496" s="869">
        <f>IF(U496="n/a","n/a",J496+U496)</f>
        <v>22.786597588022733</v>
      </c>
      <c r="AQ496" s="1044">
        <f>IF(OR(AC496&lt;0.01,AF496="n/a"),"n/a",(I496/SQRT(22.5*AC496*(I496/AF496))-1)*100)</f>
        <v>271.21860318661669</v>
      </c>
      <c r="AR496" s="766">
        <f>INDEX(Historical!$C$7:$C$1455,MATCH(B496,Historical!$B$7:$B$1455,0))*IF(AH496="n/a",1.03,IF(AH496&lt;0,1.01,IF(AH496&gt;10,1.1,(1+AH496/100))))</f>
        <v>1.4190000000000003</v>
      </c>
      <c r="AS496" s="1042">
        <f>IF($AI496="n/a",1.03*AR496,IF($AI496&lt;0,1.01*AR496,IF($AI496&gt;10,1.1*AR496,(1+$AI496/100)*AR496)))</f>
        <v>1.4689488000000002</v>
      </c>
      <c r="AT496" s="1042">
        <f>IF($AK496="n/a",1.03*AS496,IF($AK496&lt;0,1.01*AS496,IF($AK496&gt;10,1.1*AS496,(1+$AK496/100)*AS496)))</f>
        <v>1.6158436800000002</v>
      </c>
      <c r="AU496" s="1042">
        <f>IF($AK496="n/a",1.03*AT496,IF($AK496&lt;0,1.01*AT496,IF($AK496&gt;10,1.1*AT496,(1+$AK496/100)*AT496)))</f>
        <v>1.7774280480000004</v>
      </c>
      <c r="AV496" s="1042">
        <f>IF($AK496="n/a",1.03*AU496,IF($AK496&lt;0,1.01*AU496,IF($AK496&gt;10,1.1*AU496,(1+$AK496/100)*AU496)))</f>
        <v>1.9551708528000007</v>
      </c>
      <c r="AW496" s="766">
        <f>SUM(AR496:AV496)</f>
        <v>8.2363913808000007</v>
      </c>
      <c r="AX496" s="877">
        <f>AW496/I496*100</f>
        <v>7.1602115802834039</v>
      </c>
      <c r="AY496" s="1212">
        <v>1.35</v>
      </c>
      <c r="AZ496" s="1028">
        <v>7.5399999999999991</v>
      </c>
      <c r="BA496" s="1028">
        <v>-22.91</v>
      </c>
      <c r="BB496" s="1028">
        <v>-3.6900000000000004</v>
      </c>
      <c r="BC496" s="1028">
        <v>-11.42</v>
      </c>
      <c r="BE496" s="721">
        <v>2010</v>
      </c>
      <c r="BF496" s="1057">
        <f>IF(BE496&gt;2008,0,IF(BE496&gt;2001,1,IF(BE496&gt;1990,2,IF(BE496&gt;1980,3,IF(BE496&gt;1973,4,IF(BE496&gt;1970,5,IF(BE496&gt;1960,6,IF(BE496&gt;1958,7,IF(BE496&gt;1953,8,9)))))))))</f>
        <v>0</v>
      </c>
    </row>
    <row r="497" spans="1:58" ht="11.25" customHeight="1" x14ac:dyDescent="0.2">
      <c r="A497" s="1019" t="s">
        <v>1467</v>
      </c>
      <c r="B497" s="1031" t="s">
        <v>1468</v>
      </c>
      <c r="C497" s="1181" t="s">
        <v>109</v>
      </c>
      <c r="D497" s="1181" t="s">
        <v>119</v>
      </c>
      <c r="E497" s="857">
        <v>9</v>
      </c>
      <c r="F497" s="1245">
        <v>380</v>
      </c>
      <c r="G497" s="1187" t="s">
        <v>116</v>
      </c>
      <c r="H497" s="1187" t="s">
        <v>116</v>
      </c>
      <c r="I497" s="1030">
        <v>88.7</v>
      </c>
      <c r="J497" s="766">
        <f>(M497/I497)*100</f>
        <v>1.8714768883878241</v>
      </c>
      <c r="K497" s="1033">
        <v>0.41499999999999998</v>
      </c>
      <c r="L497" s="1043">
        <v>4</v>
      </c>
      <c r="M497" s="756">
        <f>K497*L497</f>
        <v>1.66</v>
      </c>
      <c r="N497" s="1026" t="s">
        <v>108</v>
      </c>
      <c r="O497" s="860">
        <v>0.375</v>
      </c>
      <c r="P497" s="1016">
        <v>43291</v>
      </c>
      <c r="Q497" s="1016">
        <v>43327</v>
      </c>
      <c r="R497" s="756">
        <f>(K497-O497)/O497*100</f>
        <v>10.666666666666663</v>
      </c>
      <c r="S497" s="824">
        <f>IF(INDEX(Historical!$D$7:$D$1455,MATCH(B497,Historical!$B$7:$B$1455,0))=0,"n/a",(INDEX(Historical!$C$7:$C$1455,MATCH(B497,Historical!$B$7:$B$1455,0))/INDEX(Historical!$D$7:$D$1455,MATCH(B497,Historical!$B$7:$B$1455,0))-1)*100)</f>
        <v>10.000000000000009</v>
      </c>
      <c r="T497" s="824">
        <f>IF(INDEX(Historical!$F$7:$F$1455,MATCH(B497,Historical!$B$7:$B$1455,0))=0,"n/a",((INDEX(Historical!$C$7:$C$1455,MATCH(B497,Historical!$B$7:$B$1455,0))/INDEX(Historical!$F$7:$F$1455,MATCH(B497,Historical!$B$7:$B$1455,0)))^(1/3)-1)*100)</f>
        <v>10.495194505120399</v>
      </c>
      <c r="U497" s="824">
        <f>IF(INDEX(Historical!$I$7:$I$1455,MATCH(B497,Historical!$B$7:$B$1455,0))=0,"n/a",((INDEX(Historical!$C$7:$C$1455,MATCH(B497,Historical!$B$7:$B$1455,0))/INDEX(Historical!$I$7:$I$1455,MATCH(B497,Historical!$B$7:$B$1455,0)))^(1/5)-1)*100)</f>
        <v>9.7030508754273104</v>
      </c>
      <c r="V497" s="824">
        <f>IF(INDEX(Historical!$O$7:$O$1455,MATCH(B497,Historical!$B$7:$B$1455,0))=0,"n/a",((INDEX(Historical!$C$7:$C$1455,MATCH(B497,Historical!$B$7:$B$1455,0))/INDEX(Historical!$O$7:$O$1455,MATCH(B497,Historical!$B$7:$B$1455,0)))^(1/10)-1)*100)</f>
        <v>6.5251721018729114</v>
      </c>
      <c r="W497" s="825">
        <f>IF(OR(U497&lt;=0,U497="n/a",V497&lt;=0,V497="n/a"),"n/a",U497/V497)</f>
        <v>1.4870183841805884</v>
      </c>
      <c r="X497" s="826">
        <f>IF(OR(AJ497&lt;=0,AJ497="n/a",U497&lt;=0,U497="n/a"),"n/a",U497/AJ497)</f>
        <v>0.8085875729522759</v>
      </c>
      <c r="Y497" s="780"/>
      <c r="Z497" s="766">
        <f>IF(OR(AC497&lt;0.01,AC497="n/a"),"n/a",M497/AC497*100)</f>
        <v>43.229166666666671</v>
      </c>
      <c r="AA497" s="1042">
        <f>IF(OR(AC497&lt;0.01,AC497="n/a"),"n/a",I497/AC497)</f>
        <v>23.098958333333336</v>
      </c>
      <c r="AB497" s="1043">
        <v>12</v>
      </c>
      <c r="AC497" s="1021">
        <v>3.84</v>
      </c>
      <c r="AD497" s="1021">
        <v>1.79</v>
      </c>
      <c r="AE497" s="1021">
        <v>3.01</v>
      </c>
      <c r="AF497" s="1021">
        <v>6</v>
      </c>
      <c r="AG497" s="1021">
        <v>20</v>
      </c>
      <c r="AH497" s="1021">
        <v>11.4</v>
      </c>
      <c r="AI497" s="1021">
        <v>8.39</v>
      </c>
      <c r="AJ497" s="1021">
        <v>12</v>
      </c>
      <c r="AK497" s="1021">
        <v>12.889999999999999</v>
      </c>
      <c r="AL497" s="1034">
        <v>44880</v>
      </c>
      <c r="AM497" s="1028">
        <v>0.1</v>
      </c>
      <c r="AN497" s="1021">
        <v>0.83</v>
      </c>
      <c r="AO497" s="868">
        <f>IF(U497="n/a","n/a",IF(AA497&lt;0,"n/a",IF(AA497="n/a","n/a",J497+U497-AA497)))</f>
        <v>-11.524430569518202</v>
      </c>
      <c r="AP497" s="869">
        <f>IF(U497="n/a","n/a",J497+U497)</f>
        <v>11.574527763815134</v>
      </c>
      <c r="AQ497" s="1044">
        <f>IF(OR(AC497&lt;0.01,AF497="n/a"),"n/a",(I497/SQRT(22.5*AC497*(I497/AF497))-1)*100)</f>
        <v>148.18787686392386</v>
      </c>
      <c r="AR497" s="766">
        <f>INDEX(Historical!$C$7:$C$1455,MATCH(B497,Historical!$B$7:$B$1455,0))*IF(AH497="n/a",1.03,IF(AH497&lt;0,1.01,IF(AH497&gt;10,1.1,(1+AH497/100))))</f>
        <v>1.5730000000000004</v>
      </c>
      <c r="AS497" s="1042">
        <f>IF($AI497="n/a",1.03*AR497,IF($AI497&lt;0,1.01*AR497,IF($AI497&gt;10,1.1*AR497,(1+$AI497/100)*AR497)))</f>
        <v>1.7049747000000006</v>
      </c>
      <c r="AT497" s="1042">
        <f>IF($AK497="n/a",1.03*AS497,IF($AK497&lt;0,1.01*AS497,IF($AK497&gt;10,1.1*AS497,(1+$AK497/100)*AS497)))</f>
        <v>1.8754721700000008</v>
      </c>
      <c r="AU497" s="1042">
        <f>IF($AK497="n/a",1.03*AT497,IF($AK497&lt;0,1.01*AT497,IF($AK497&gt;10,1.1*AT497,(1+$AK497/100)*AT497)))</f>
        <v>2.0630193870000011</v>
      </c>
      <c r="AV497" s="1042">
        <f>IF($AK497="n/a",1.03*AU497,IF($AK497&lt;0,1.01*AU497,IF($AK497&gt;10,1.1*AU497,(1+$AK497/100)*AU497)))</f>
        <v>2.2693213257000013</v>
      </c>
      <c r="AW497" s="766">
        <f>SUM(AR497:AV497)</f>
        <v>9.485787582700004</v>
      </c>
      <c r="AX497" s="877">
        <f>AW497/I497*100</f>
        <v>10.69423628263811</v>
      </c>
      <c r="AY497" s="1212">
        <v>0.77</v>
      </c>
      <c r="AZ497" s="1028">
        <v>15.03</v>
      </c>
      <c r="BA497" s="1028">
        <v>-0.67</v>
      </c>
      <c r="BB497" s="1028">
        <v>5.6099999999999994</v>
      </c>
      <c r="BC497" s="1028">
        <v>6.41</v>
      </c>
      <c r="BE497" s="721">
        <v>2010</v>
      </c>
      <c r="BF497" s="1057">
        <f>IF(BE497&gt;2008,0,IF(BE497&gt;2001,1,IF(BE497&gt;1990,2,IF(BE497&gt;1980,3,IF(BE497&gt;1973,4,IF(BE497&gt;1970,5,IF(BE497&gt;1960,6,IF(BE497&gt;1958,7,IF(BE497&gt;1953,8,9)))))))))</f>
        <v>0</v>
      </c>
    </row>
    <row r="498" spans="1:58" ht="11.25" customHeight="1" x14ac:dyDescent="0.2">
      <c r="A498" s="1037" t="s">
        <v>4350</v>
      </c>
      <c r="B498" s="681" t="s">
        <v>2507</v>
      </c>
      <c r="C498" s="1181" t="s">
        <v>113</v>
      </c>
      <c r="D498" s="1181" t="s">
        <v>1236</v>
      </c>
      <c r="E498" s="857">
        <v>5</v>
      </c>
      <c r="F498" s="1245">
        <v>844</v>
      </c>
      <c r="G498" s="1245" t="s">
        <v>107</v>
      </c>
      <c r="H498" s="1245" t="s">
        <v>107</v>
      </c>
      <c r="I498" s="1030">
        <v>31.69</v>
      </c>
      <c r="J498" s="766">
        <f>(M498/I498)*100</f>
        <v>1.514673398548438</v>
      </c>
      <c r="K498" s="1033">
        <v>0.12</v>
      </c>
      <c r="L498" s="1043">
        <v>4</v>
      </c>
      <c r="M498" s="756">
        <f>K498*L498</f>
        <v>0.48</v>
      </c>
      <c r="N498" s="746" t="s">
        <v>931</v>
      </c>
      <c r="O498" s="860">
        <v>0.105</v>
      </c>
      <c r="P498" s="1016">
        <v>43384</v>
      </c>
      <c r="Q498" s="1016">
        <v>43417</v>
      </c>
      <c r="R498" s="756">
        <f>(K498-O498)/O498*100</f>
        <v>14.285714285714285</v>
      </c>
      <c r="S498" s="824">
        <f>IF(INDEX(Historical!$D$7:$D$1455,MATCH(B498,Historical!$B$7:$B$1455,0))=0,"n/a",(INDEX(Historical!$C$7:$C$1455,MATCH(B498,Historical!$B$7:$B$1455,0))/INDEX(Historical!$D$7:$D$1455,MATCH(B498,Historical!$B$7:$B$1455,0))-1)*100)</f>
        <v>5.1948051948051965</v>
      </c>
      <c r="T498" s="824">
        <f>IF(INDEX(Historical!$F$7:$F$1455,MATCH(B498,Historical!$B$7:$B$1455,0))=0,"n/a",((INDEX(Historical!$C$7:$C$1455,MATCH(B498,Historical!$B$7:$B$1455,0))/INDEX(Historical!$F$7:$F$1455,MATCH(B498,Historical!$B$7:$B$1455,0)))^(1/3)-1)*100)</f>
        <v>7.0648783255412351</v>
      </c>
      <c r="U498" s="824">
        <f>IF(INDEX(Historical!$I$7:$I$1455,MATCH(B498,Historical!$B$7:$B$1455,0))=0,"n/a",((INDEX(Historical!$C$7:$C$1455,MATCH(B498,Historical!$B$7:$B$1455,0))/INDEX(Historical!$I$7:$I$1455,MATCH(B498,Historical!$B$7:$B$1455,0)))^(1/5)-1)*100)</f>
        <v>6.1858758794934632</v>
      </c>
      <c r="V498" s="824">
        <f>IF(INDEX(Historical!$O$7:$O$1455,MATCH(B498,Historical!$B$7:$B$1455,0))=0,"n/a",((INDEX(Historical!$C$7:$C$1455,MATCH(B498,Historical!$B$7:$B$1455,0))/INDEX(Historical!$O$7:$O$1455,MATCH(B498,Historical!$B$7:$B$1455,0)))^(1/10)-1)*100)</f>
        <v>-7.776550357011736</v>
      </c>
      <c r="W498" s="825" t="str">
        <f>IF(OR(U498&lt;=0,U498="n/a",V498&lt;=0,V498="n/a"),"n/a",U498/V498)</f>
        <v>n/a</v>
      </c>
      <c r="X498" s="826">
        <f>IF(OR(AJ498&lt;=0,AJ498="n/a",U498&lt;=0,U498="n/a"),"n/a",U498/AJ498)</f>
        <v>9.5313958081563371E-2</v>
      </c>
      <c r="Y498" s="1032"/>
      <c r="Z498" s="766">
        <f>IF(OR(AC498&lt;0.01,AC498="n/a"),"n/a",M498/AC498*100)</f>
        <v>24.489795918367346</v>
      </c>
      <c r="AA498" s="1042">
        <f>IF(OR(AC498&lt;0.01,AC498="n/a"),"n/a",I498/AC498)</f>
        <v>16.168367346938776</v>
      </c>
      <c r="AB498" s="1043">
        <v>12</v>
      </c>
      <c r="AC498" s="1021">
        <v>1.96</v>
      </c>
      <c r="AD498" s="1021">
        <v>1.03</v>
      </c>
      <c r="AE498" s="1021">
        <v>1.18</v>
      </c>
      <c r="AF498" s="1021">
        <v>264.08</v>
      </c>
      <c r="AG498" s="1021" t="s">
        <v>138</v>
      </c>
      <c r="AH498" s="1021">
        <v>9.3000000000000007</v>
      </c>
      <c r="AI498" s="1021">
        <v>13.69</v>
      </c>
      <c r="AJ498" s="1021">
        <v>64.900000000000006</v>
      </c>
      <c r="AK498" s="1021">
        <v>15.76</v>
      </c>
      <c r="AL498" s="1034">
        <v>9670</v>
      </c>
      <c r="AM498" s="1028">
        <v>0.4</v>
      </c>
      <c r="AN498" s="1021">
        <v>82.58</v>
      </c>
      <c r="AO498" s="868">
        <f>IF(U498="n/a","n/a",IF(AA498&lt;0,"n/a",IF(AA498="n/a","n/a",J498+U498-AA498)))</f>
        <v>-8.4678180688968752</v>
      </c>
      <c r="AP498" s="869">
        <f>IF(U498="n/a","n/a",J498+U498)</f>
        <v>7.7005492780419011</v>
      </c>
      <c r="AQ498" s="1044">
        <f>IF(OR(AC498&lt;0.01,AF498="n/a"),"n/a",(I498/SQRT(22.5*AC498*(I498/AF498))-1)*100)</f>
        <v>1277.5570081334552</v>
      </c>
      <c r="AR498" s="766">
        <f>INDEX(Historical!$C$7:$C$1455,MATCH(B498,Historical!$B$7:$B$1455,0))*IF(AH498="n/a",1.03,IF(AH498&lt;0,1.01,IF(AH498&gt;10,1.1,(1+AH498/100))))</f>
        <v>0.44266500000000003</v>
      </c>
      <c r="AS498" s="1042">
        <f>IF($AI498="n/a",1.03*AR498,IF($AI498&lt;0,1.01*AR498,IF($AI498&gt;10,1.1*AR498,(1+$AI498/100)*AR498)))</f>
        <v>0.48693150000000007</v>
      </c>
      <c r="AT498" s="1042">
        <f>IF($AK498="n/a",1.03*AS498,IF($AK498&lt;0,1.01*AS498,IF($AK498&gt;10,1.1*AS498,(1+$AK498/100)*AS498)))</f>
        <v>0.53562465000000015</v>
      </c>
      <c r="AU498" s="1042">
        <f>IF($AK498="n/a",1.03*AT498,IF($AK498&lt;0,1.01*AT498,IF($AK498&gt;10,1.1*AT498,(1+$AK498/100)*AT498)))</f>
        <v>0.58918711500000021</v>
      </c>
      <c r="AV498" s="1042">
        <f>IF($AK498="n/a",1.03*AU498,IF($AK498&lt;0,1.01*AU498,IF($AK498&gt;10,1.1*AU498,(1+$AK498/100)*AU498)))</f>
        <v>0.64810582650000026</v>
      </c>
      <c r="AW498" s="766">
        <f>SUM(AR498:AV498)</f>
        <v>2.7025140915000008</v>
      </c>
      <c r="AX498" s="877">
        <f>AW498/I498*100</f>
        <v>8.5279712574944799</v>
      </c>
      <c r="AY498" s="1212">
        <v>1.51</v>
      </c>
      <c r="AZ498" s="1028">
        <v>16.72</v>
      </c>
      <c r="BA498" s="1028">
        <v>-31.77</v>
      </c>
      <c r="BB498" s="1028">
        <v>-2.77</v>
      </c>
      <c r="BC498" s="1028">
        <v>-15.49</v>
      </c>
      <c r="BE498" s="721">
        <v>2014</v>
      </c>
      <c r="BF498" s="1057">
        <f>IF(BE498&gt;2008,0,IF(BE498&gt;2001,1,IF(BE498&gt;1990,2,IF(BE498&gt;1980,3,IF(BE498&gt;1973,4,IF(BE498&gt;1970,5,IF(BE498&gt;1960,6,IF(BE498&gt;1958,7,IF(BE498&gt;1953,8,9)))))))))</f>
        <v>0</v>
      </c>
    </row>
    <row r="499" spans="1:58" ht="11.25" customHeight="1" x14ac:dyDescent="0.2">
      <c r="A499" s="1019" t="s">
        <v>1469</v>
      </c>
      <c r="B499" s="1031" t="s">
        <v>1470</v>
      </c>
      <c r="C499" s="1181" t="s">
        <v>4283</v>
      </c>
      <c r="D499" s="1181" t="s">
        <v>4420</v>
      </c>
      <c r="E499" s="857">
        <v>7</v>
      </c>
      <c r="F499" s="1245">
        <v>571</v>
      </c>
      <c r="G499" s="1245" t="s">
        <v>107</v>
      </c>
      <c r="H499" s="1245" t="s">
        <v>107</v>
      </c>
      <c r="I499" s="1030">
        <v>201.07</v>
      </c>
      <c r="J499" s="766">
        <f>(M499/I499)*100</f>
        <v>0.49733923509225647</v>
      </c>
      <c r="K499" s="1033">
        <v>0.25</v>
      </c>
      <c r="L499" s="1043">
        <v>4</v>
      </c>
      <c r="M499" s="756">
        <f>K499*L499</f>
        <v>1</v>
      </c>
      <c r="N499" s="1026" t="s">
        <v>275</v>
      </c>
      <c r="O499" s="860">
        <v>0.22</v>
      </c>
      <c r="P499" s="714">
        <v>43108</v>
      </c>
      <c r="Q499" s="714">
        <v>43140</v>
      </c>
      <c r="R499" s="756">
        <f>(K499-O499)/O499*100</f>
        <v>13.636363636363635</v>
      </c>
      <c r="S499" s="824">
        <f>IF(INDEX(Historical!$D$7:$D$1455,MATCH(B499,Historical!$B$7:$B$1455,0))=0,"n/a",(INDEX(Historical!$C$7:$C$1455,MATCH(B499,Historical!$B$7:$B$1455,0))/INDEX(Historical!$D$7:$D$1455,MATCH(B499,Historical!$B$7:$B$1455,0))-1)*100)</f>
        <v>15.789473684210531</v>
      </c>
      <c r="T499" s="824">
        <f>IF(INDEX(Historical!$F$7:$F$1455,MATCH(B499,Historical!$B$7:$B$1455,0))=0,"n/a",((INDEX(Historical!$C$7:$C$1455,MATCH(B499,Historical!$B$7:$B$1455,0))/INDEX(Historical!$F$7:$F$1455,MATCH(B499,Historical!$B$7:$B$1455,0)))^(1/3)-1)*100)</f>
        <v>25.99210498948732</v>
      </c>
      <c r="U499" s="824">
        <f>IF(INDEX(Historical!$I$7:$I$1455,MATCH(B499,Historical!$B$7:$B$1455,0))=0,"n/a",((INDEX(Historical!$C$7:$C$1455,MATCH(B499,Historical!$B$7:$B$1455,0))/INDEX(Historical!$I$7:$I$1455,MATCH(B499,Historical!$B$7:$B$1455,0)))^(1/5)-1)*100)</f>
        <v>52.988460572146103</v>
      </c>
      <c r="V499" s="824">
        <f>IF(INDEX(Historical!$O$7:$O$1455,MATCH(B499,Historical!$B$7:$B$1455,0))=0,"n/a",((INDEX(Historical!$C$7:$C$1455,MATCH(B499,Historical!$B$7:$B$1455,0))/INDEX(Historical!$O$7:$O$1455,MATCH(B499,Historical!$B$7:$B$1455,0)))^(1/10)-1)*100)</f>
        <v>32.193131682648698</v>
      </c>
      <c r="W499" s="825">
        <f>IF(OR(U499&lt;=0,U499="n/a",V499&lt;=0,V499="n/a"),"n/a",U499/V499)</f>
        <v>1.6459554508238654</v>
      </c>
      <c r="X499" s="826">
        <f>IF(OR(AJ499&lt;=0,AJ499="n/a",U499&lt;=0,U499="n/a"),"n/a",U499/AJ499)</f>
        <v>3.5803013900098719</v>
      </c>
      <c r="Y499" s="777"/>
      <c r="Z499" s="766">
        <f>IF(OR(AC499&lt;0.01,AC499="n/a"),"n/a",M499/AC499*100)</f>
        <v>17.636684303350968</v>
      </c>
      <c r="AA499" s="1042">
        <f>IF(OR(AC499&lt;0.01,AC499="n/a"),"n/a",I499/AC499)</f>
        <v>35.462081128747798</v>
      </c>
      <c r="AB499" s="1043">
        <v>12</v>
      </c>
      <c r="AC499" s="1021">
        <v>5.67</v>
      </c>
      <c r="AD499" s="1021">
        <v>1.56</v>
      </c>
      <c r="AE499" s="1021">
        <v>14.76</v>
      </c>
      <c r="AF499" s="1021">
        <v>36.1</v>
      </c>
      <c r="AG499" s="1021">
        <v>93.4</v>
      </c>
      <c r="AH499" s="1021">
        <v>18.7</v>
      </c>
      <c r="AI499" s="1021">
        <v>16.89</v>
      </c>
      <c r="AJ499" s="1021">
        <v>14.799999999999999</v>
      </c>
      <c r="AK499" s="1021">
        <v>22.75</v>
      </c>
      <c r="AL499" s="1034">
        <v>213420</v>
      </c>
      <c r="AM499" s="1028">
        <v>0.1</v>
      </c>
      <c r="AN499" s="1021">
        <v>1.1000000000000001</v>
      </c>
      <c r="AO499" s="868">
        <f>IF(U499="n/a","n/a",IF(AA499&lt;0,"n/a",IF(AA499="n/a","n/a",J499+U499-AA499)))</f>
        <v>18.02371867849056</v>
      </c>
      <c r="AP499" s="869">
        <f>IF(U499="n/a","n/a",J499+U499)</f>
        <v>53.485799807238358</v>
      </c>
      <c r="AQ499" s="1044">
        <f>IF(OR(AC499&lt;0.01,AF499="n/a"),"n/a",(I499/SQRT(22.5*AC499*(I499/AF499))-1)*100)</f>
        <v>654.30059694698355</v>
      </c>
      <c r="AR499" s="766">
        <f>INDEX(Historical!$C$7:$C$1455,MATCH(B499,Historical!$B$7:$B$1455,0))*IF(AH499="n/a",1.03,IF(AH499&lt;0,1.01,IF(AH499&gt;10,1.1,(1+AH499/100))))</f>
        <v>0.96800000000000008</v>
      </c>
      <c r="AS499" s="1042">
        <f>IF($AI499="n/a",1.03*AR499,IF($AI499&lt;0,1.01*AR499,IF($AI499&gt;10,1.1*AR499,(1+$AI499/100)*AR499)))</f>
        <v>1.0648000000000002</v>
      </c>
      <c r="AT499" s="1042">
        <f>IF($AK499="n/a",1.03*AS499,IF($AK499&lt;0,1.01*AS499,IF($AK499&gt;10,1.1*AS499,(1+$AK499/100)*AS499)))</f>
        <v>1.1712800000000003</v>
      </c>
      <c r="AU499" s="1042">
        <f>IF($AK499="n/a",1.03*AT499,IF($AK499&lt;0,1.01*AT499,IF($AK499&gt;10,1.1*AT499,(1+$AK499/100)*AT499)))</f>
        <v>1.2884080000000004</v>
      </c>
      <c r="AV499" s="1042">
        <f>IF($AK499="n/a",1.03*AU499,IF($AK499&lt;0,1.01*AU499,IF($AK499&gt;10,1.1*AU499,(1+$AK499/100)*AU499)))</f>
        <v>1.4172488000000005</v>
      </c>
      <c r="AW499" s="766">
        <f>SUM(AR499:AV499)</f>
        <v>5.9097368000000019</v>
      </c>
      <c r="AX499" s="877">
        <f>AW499/I499*100</f>
        <v>2.9391439797085606</v>
      </c>
      <c r="AY499" s="1212">
        <v>1.24</v>
      </c>
      <c r="AZ499" s="1028">
        <v>43</v>
      </c>
      <c r="BA499" s="1028">
        <v>-10.77</v>
      </c>
      <c r="BB499" s="1028">
        <v>-1.54</v>
      </c>
      <c r="BC499" s="1028">
        <v>2.7199999999999998</v>
      </c>
      <c r="BE499" s="721">
        <v>2012</v>
      </c>
      <c r="BF499" s="1057">
        <f>IF(BE499&gt;2008,0,IF(BE499&gt;2001,1,IF(BE499&gt;1990,2,IF(BE499&gt;1980,3,IF(BE499&gt;1973,4,IF(BE499&gt;1970,5,IF(BE499&gt;1960,6,IF(BE499&gt;1958,7,IF(BE499&gt;1953,8,9)))))))))</f>
        <v>0</v>
      </c>
    </row>
    <row r="500" spans="1:58" s="905" customFormat="1" ht="11.25" customHeight="1" x14ac:dyDescent="0.2">
      <c r="A500" s="884" t="s">
        <v>1471</v>
      </c>
      <c r="B500" s="914" t="s">
        <v>1472</v>
      </c>
      <c r="C500" s="1181" t="s">
        <v>124</v>
      </c>
      <c r="D500" s="1181" t="s">
        <v>4451</v>
      </c>
      <c r="E500" s="885">
        <v>6</v>
      </c>
      <c r="F500" s="1245">
        <v>708</v>
      </c>
      <c r="G500" s="1244" t="s">
        <v>107</v>
      </c>
      <c r="H500" s="1244" t="s">
        <v>107</v>
      </c>
      <c r="I500" s="886">
        <v>52.88</v>
      </c>
      <c r="J500" s="887">
        <f>(M500/I500)*100</f>
        <v>0.79425113464447805</v>
      </c>
      <c r="K500" s="888">
        <v>0.105</v>
      </c>
      <c r="L500" s="889">
        <v>4</v>
      </c>
      <c r="M500" s="890">
        <f>K500*L500</f>
        <v>0.42</v>
      </c>
      <c r="N500" s="891" t="s">
        <v>1008</v>
      </c>
      <c r="O500" s="892">
        <v>0.1</v>
      </c>
      <c r="P500" s="893">
        <v>43235</v>
      </c>
      <c r="Q500" s="893">
        <v>43252</v>
      </c>
      <c r="R500" s="890">
        <f>(K500-O500)/O500*100</f>
        <v>4.9999999999999902</v>
      </c>
      <c r="S500" s="824">
        <f>IF(INDEX(Historical!$D$7:$D$1455,MATCH(B500,Historical!$B$7:$B$1455,0))=0,"n/a",(INDEX(Historical!$C$7:$C$1455,MATCH(B500,Historical!$B$7:$B$1455,0))/INDEX(Historical!$D$7:$D$1455,MATCH(B500,Historical!$B$7:$B$1455,0))-1)*100)</f>
        <v>5.3333333333333455</v>
      </c>
      <c r="T500" s="824">
        <f>IF(INDEX(Historical!$F$7:$F$1455,MATCH(B500,Historical!$B$7:$B$1455,0))=0,"n/a",((INDEX(Historical!$C$7:$C$1455,MATCH(B500,Historical!$B$7:$B$1455,0))/INDEX(Historical!$F$7:$F$1455,MATCH(B500,Historical!$B$7:$B$1455,0)))^(1/3)-1)*100)</f>
        <v>5.6454416126542117</v>
      </c>
      <c r="U500" s="824">
        <f>IF(INDEX(Historical!$I$7:$I$1455,MATCH(B500,Historical!$B$7:$B$1455,0))=0,"n/a",((INDEX(Historical!$C$7:$C$1455,MATCH(B500,Historical!$B$7:$B$1455,0))/INDEX(Historical!$I$7:$I$1455,MATCH(B500,Historical!$B$7:$B$1455,0)))^(1/5)-1)*100)</f>
        <v>11.913612703078558</v>
      </c>
      <c r="V500" s="824" t="str">
        <f>IF(INDEX(Historical!$O$7:$O$1455,MATCH(B500,Historical!$B$7:$B$1455,0))=0,"n/a",((INDEX(Historical!$C$7:$C$1455,MATCH(B500,Historical!$B$7:$B$1455,0))/INDEX(Historical!$O$7:$O$1455,MATCH(B500,Historical!$B$7:$B$1455,0)))^(1/10)-1)*100)</f>
        <v>n/a</v>
      </c>
      <c r="W500" s="894" t="str">
        <f>IF(OR(U500&lt;=0,U500="n/a",V500&lt;=0,V500="n/a"),"n/a",U500/V500)</f>
        <v>n/a</v>
      </c>
      <c r="X500" s="895">
        <f>IF(OR(AJ500&lt;=0,AJ500="n/a",U500&lt;=0,U500="n/a"),"n/a",U500/AJ500)</f>
        <v>3.6101856675995627</v>
      </c>
      <c r="Y500" s="906"/>
      <c r="Z500" s="887">
        <f>IF(OR(AC500&lt;0.01,AC500="n/a"),"n/a",M500/AC500*100)</f>
        <v>17.647058823529413</v>
      </c>
      <c r="AA500" s="897">
        <f>IF(OR(AC500&lt;0.01,AC500="n/a"),"n/a",I500/AC500)</f>
        <v>22.218487394957986</v>
      </c>
      <c r="AB500" s="889">
        <v>12</v>
      </c>
      <c r="AC500" s="898">
        <v>2.38</v>
      </c>
      <c r="AD500" s="898">
        <v>1.85</v>
      </c>
      <c r="AE500" s="898">
        <v>0.89</v>
      </c>
      <c r="AF500" s="898">
        <v>1.99</v>
      </c>
      <c r="AG500" s="898">
        <v>6.5</v>
      </c>
      <c r="AH500" s="898">
        <v>10.199999999999999</v>
      </c>
      <c r="AI500" s="898">
        <v>10.96</v>
      </c>
      <c r="AJ500" s="898">
        <v>3.3000000000000003</v>
      </c>
      <c r="AK500" s="898">
        <v>12</v>
      </c>
      <c r="AL500" s="899">
        <v>1080</v>
      </c>
      <c r="AM500" s="900">
        <v>0.89999999999999991</v>
      </c>
      <c r="AN500" s="898">
        <v>0.04</v>
      </c>
      <c r="AO500" s="901">
        <f>IF(U500="n/a","n/a",IF(AA500&lt;0,"n/a",IF(AA500="n/a","n/a",J500+U500-AA500)))</f>
        <v>-9.5106235572349505</v>
      </c>
      <c r="AP500" s="902">
        <f>IF(U500="n/a","n/a",J500+U500)</f>
        <v>12.707863837723036</v>
      </c>
      <c r="AQ500" s="903">
        <f>IF(OR(AC500&lt;0.01,AF500="n/a"),"n/a",(I500/SQRT(22.5*AC500*(I500/AF500))-1)*100)</f>
        <v>40.182087801649999</v>
      </c>
      <c r="AR500" s="766">
        <f>INDEX(Historical!$C$7:$C$1455,MATCH(B500,Historical!$B$7:$B$1455,0))*IF(AH500="n/a",1.03,IF(AH500&lt;0,1.01,IF(AH500&gt;10,1.1,(1+AH500/100))))</f>
        <v>0.43450000000000005</v>
      </c>
      <c r="AS500" s="897">
        <f>IF($AI500="n/a",1.03*AR500,IF($AI500&lt;0,1.01*AR500,IF($AI500&gt;10,1.1*AR500,(1+$AI500/100)*AR500)))</f>
        <v>0.4779500000000001</v>
      </c>
      <c r="AT500" s="897">
        <f>IF($AK500="n/a",1.03*AS500,IF($AK500&lt;0,1.01*AS500,IF($AK500&gt;10,1.1*AS500,(1+$AK500/100)*AS500)))</f>
        <v>0.52574500000000013</v>
      </c>
      <c r="AU500" s="897">
        <f>IF($AK500="n/a",1.03*AT500,IF($AK500&lt;0,1.01*AT500,IF($AK500&gt;10,1.1*AT500,(1+$AK500/100)*AT500)))</f>
        <v>0.57831950000000021</v>
      </c>
      <c r="AV500" s="897">
        <f>IF($AK500="n/a",1.03*AU500,IF($AK500&lt;0,1.01*AU500,IF($AK500&gt;10,1.1*AU500,(1+$AK500/100)*AU500)))</f>
        <v>0.63615145000000028</v>
      </c>
      <c r="AW500" s="887">
        <f>SUM(AR500:AV500)</f>
        <v>2.6526659500000007</v>
      </c>
      <c r="AX500" s="904">
        <f>AW500/I500*100</f>
        <v>5.0163879538577927</v>
      </c>
      <c r="AY500" s="1213">
        <v>1.0900000000000001</v>
      </c>
      <c r="AZ500" s="900">
        <v>17.64</v>
      </c>
      <c r="BA500" s="900">
        <v>-18.77</v>
      </c>
      <c r="BB500" s="900">
        <v>-6.5100000000000007</v>
      </c>
      <c r="BC500" s="900">
        <v>-5.8999999999999995</v>
      </c>
      <c r="BD500" s="1079"/>
      <c r="BE500" s="721">
        <v>2013</v>
      </c>
      <c r="BF500" s="1057">
        <f>IF(BE500&gt;2008,0,IF(BE500&gt;2001,1,IF(BE500&gt;1990,2,IF(BE500&gt;1980,3,IF(BE500&gt;1973,4,IF(BE500&gt;1970,5,IF(BE500&gt;1960,6,IF(BE500&gt;1958,7,IF(BE500&gt;1953,8,9)))))))))</f>
        <v>0</v>
      </c>
    </row>
    <row r="501" spans="1:58" ht="11.25" customHeight="1" x14ac:dyDescent="0.2">
      <c r="A501" s="827" t="s">
        <v>3905</v>
      </c>
      <c r="B501" s="925" t="s">
        <v>3906</v>
      </c>
      <c r="C501" s="1181" t="s">
        <v>113</v>
      </c>
      <c r="D501" s="1181" t="s">
        <v>4465</v>
      </c>
      <c r="E501" s="857">
        <v>7</v>
      </c>
      <c r="F501" s="1245">
        <v>619</v>
      </c>
      <c r="G501" s="1088" t="s">
        <v>107</v>
      </c>
      <c r="H501" s="1088" t="s">
        <v>107</v>
      </c>
      <c r="I501" s="1039">
        <v>39.35</v>
      </c>
      <c r="J501" s="766">
        <f>(M501/I501)*100</f>
        <v>2.1346886912325282</v>
      </c>
      <c r="K501" s="1019">
        <v>0.21</v>
      </c>
      <c r="L501" s="1245">
        <v>4</v>
      </c>
      <c r="M501" s="756">
        <f>K501*L501</f>
        <v>0.84</v>
      </c>
      <c r="N501" s="1245" t="s">
        <v>4259</v>
      </c>
      <c r="O501" s="696">
        <v>0.2</v>
      </c>
      <c r="P501" s="745">
        <v>43313</v>
      </c>
      <c r="Q501" s="745">
        <v>43349</v>
      </c>
      <c r="R501" s="756">
        <f>(K501-O501)/O501*100</f>
        <v>4.9999999999999902</v>
      </c>
      <c r="S501" s="824">
        <f>IF(INDEX(Historical!$D$7:$D$1455,MATCH(B501,Historical!$B$7:$B$1455,0))=0,"n/a",(INDEX(Historical!$C$7:$C$1455,MATCH(B501,Historical!$B$7:$B$1455,0))/INDEX(Historical!$D$7:$D$1455,MATCH(B501,Historical!$B$7:$B$1455,0))-1)*100)</f>
        <v>5.4054054054054168</v>
      </c>
      <c r="T501" s="824">
        <f>IF(INDEX(Historical!$F$7:$F$1455,MATCH(B501,Historical!$B$7:$B$1455,0))=0,"n/a",((INDEX(Historical!$C$7:$C$1455,MATCH(B501,Historical!$B$7:$B$1455,0))/INDEX(Historical!$F$7:$F$1455,MATCH(B501,Historical!$B$7:$B$1455,0)))^(1/3)-1)*100)</f>
        <v>5.7264270346431223</v>
      </c>
      <c r="U501" s="824">
        <f>IF(INDEX(Historical!$I$7:$I$1455,MATCH(B501,Historical!$B$7:$B$1455,0))=0,"n/a",((INDEX(Historical!$C$7:$C$1455,MATCH(B501,Historical!$B$7:$B$1455,0))/INDEX(Historical!$I$7:$I$1455,MATCH(B501,Historical!$B$7:$B$1455,0)))^(1/5)-1)*100)</f>
        <v>21.058327510759469</v>
      </c>
      <c r="V501" s="824" t="str">
        <f>IF(INDEX(Historical!$O$7:$O$1455,MATCH(B501,Historical!$B$7:$B$1455,0))=0,"n/a",((INDEX(Historical!$C$7:$C$1455,MATCH(B501,Historical!$B$7:$B$1455,0))/INDEX(Historical!$O$7:$O$1455,MATCH(B501,Historical!$B$7:$B$1455,0)))^(1/10)-1)*100)</f>
        <v>n/a</v>
      </c>
      <c r="W501" s="825" t="str">
        <f>IF(OR(U501&lt;=0,U501="n/a",V501&lt;=0,V501="n/a"),"n/a",U501/V501)</f>
        <v>n/a</v>
      </c>
      <c r="X501" s="826">
        <f>IF(OR(AJ501&lt;=0,AJ501="n/a",U501&lt;=0,U501="n/a"),"n/a",U501/AJ501)</f>
        <v>2.6656110773113251</v>
      </c>
      <c r="Y501" s="767"/>
      <c r="Z501" s="766">
        <f>IF(OR(AC501&lt;0.01,AC501="n/a"),"n/a",M501/AC501*100)</f>
        <v>36.05150214592274</v>
      </c>
      <c r="AA501" s="1042">
        <f>IF(OR(AC501&lt;0.01,AC501="n/a"),"n/a",I501/AC501)</f>
        <v>16.888412017167383</v>
      </c>
      <c r="AB501" s="1043">
        <v>12</v>
      </c>
      <c r="AC501" s="1038">
        <v>2.33</v>
      </c>
      <c r="AD501" s="1038">
        <v>1.1200000000000001</v>
      </c>
      <c r="AE501" s="1021">
        <v>0.78</v>
      </c>
      <c r="AF501" s="1021">
        <v>2.2599999999999998</v>
      </c>
      <c r="AG501" s="1021">
        <v>36.4</v>
      </c>
      <c r="AH501" s="1021">
        <v>-3.6999999999999997</v>
      </c>
      <c r="AI501" s="1021">
        <v>1.51</v>
      </c>
      <c r="AJ501" s="804">
        <v>7.9</v>
      </c>
      <c r="AK501" s="804">
        <v>15</v>
      </c>
      <c r="AL501" s="1038">
        <v>1690</v>
      </c>
      <c r="AM501" s="1038">
        <v>0.4</v>
      </c>
      <c r="AN501" s="1038">
        <v>1.22</v>
      </c>
      <c r="AO501" s="868">
        <f>IF(U501="n/a","n/a",IF(AA501&lt;0,"n/a",IF(AA501="n/a","n/a",J501+U501-AA501)))</f>
        <v>6.3046041848246155</v>
      </c>
      <c r="AP501" s="869">
        <f>IF(U501="n/a","n/a",J501+U501)</f>
        <v>23.193016201991998</v>
      </c>
      <c r="AQ501" s="1044">
        <f>IF(OR(AC501&lt;0.01,AF501="n/a"),"n/a",(I501/SQRT(22.5*AC501*(I501/AF501))-1)*100)</f>
        <v>30.243892855414025</v>
      </c>
      <c r="AR501" s="766">
        <f>INDEX(Historical!$C$7:$C$1455,MATCH(B501,Historical!$B$7:$B$1455,0))*IF(AH501="n/a",1.03,IF(AH501&lt;0,1.01,IF(AH501&gt;10,1.1,(1+AH501/100))))</f>
        <v>0.78780000000000006</v>
      </c>
      <c r="AS501" s="1042">
        <f>IF($AI501="n/a",1.03*AR501,IF($AI501&lt;0,1.01*AR501,IF($AI501&gt;10,1.1*AR501,(1+$AI501/100)*AR501)))</f>
        <v>0.79969577999999997</v>
      </c>
      <c r="AT501" s="1042">
        <f>IF($AK501="n/a",1.03*AS501,IF($AK501&lt;0,1.01*AS501,IF($AK501&gt;10,1.1*AS501,(1+$AK501/100)*AS501)))</f>
        <v>0.87966535800000001</v>
      </c>
      <c r="AU501" s="1042">
        <f>IF($AK501="n/a",1.03*AT501,IF($AK501&lt;0,1.01*AT501,IF($AK501&gt;10,1.1*AT501,(1+$AK501/100)*AT501)))</f>
        <v>0.96763189380000014</v>
      </c>
      <c r="AV501" s="1042">
        <f>IF($AK501="n/a",1.03*AU501,IF($AK501&lt;0,1.01*AU501,IF($AK501&gt;10,1.1*AU501,(1+$AK501/100)*AU501)))</f>
        <v>1.0643950831800002</v>
      </c>
      <c r="AW501" s="766">
        <f>SUM(AR501:AV501)</f>
        <v>4.4991881149799999</v>
      </c>
      <c r="AX501" s="877">
        <f>AW501/I501*100</f>
        <v>11.43376903425667</v>
      </c>
      <c r="AY501" s="853">
        <v>1.35</v>
      </c>
      <c r="AZ501" s="1021">
        <v>41.9</v>
      </c>
      <c r="BA501" s="1021">
        <v>-6.22</v>
      </c>
      <c r="BB501" s="1021">
        <v>3</v>
      </c>
      <c r="BC501" s="1021">
        <v>12.540000000000001</v>
      </c>
      <c r="BE501" s="721">
        <v>2012</v>
      </c>
      <c r="BF501" s="1057">
        <f>IF(BE501&gt;2008,0,IF(BE501&gt;2001,1,IF(BE501&gt;1990,2,IF(BE501&gt;1980,3,IF(BE501&gt;1973,4,IF(BE501&gt;1970,5,IF(BE501&gt;1960,6,IF(BE501&gt;1958,7,IF(BE501&gt;1953,8,9)))))))))</f>
        <v>0</v>
      </c>
    </row>
    <row r="502" spans="1:58" ht="11.25" customHeight="1" x14ac:dyDescent="0.2">
      <c r="A502" s="1019" t="s">
        <v>679</v>
      </c>
      <c r="B502" s="1031" t="s">
        <v>680</v>
      </c>
      <c r="C502" s="1181" t="s">
        <v>113</v>
      </c>
      <c r="D502" s="1181" t="s">
        <v>4417</v>
      </c>
      <c r="E502" s="857">
        <v>24</v>
      </c>
      <c r="F502" s="1245">
        <v>140</v>
      </c>
      <c r="G502" s="1209" t="s">
        <v>107</v>
      </c>
      <c r="H502" s="1209" t="s">
        <v>107</v>
      </c>
      <c r="I502" s="1021">
        <v>42.13</v>
      </c>
      <c r="J502" s="766">
        <f>(M502/I502)*100</f>
        <v>1.8988844054118204</v>
      </c>
      <c r="K502" s="1040">
        <v>0.2</v>
      </c>
      <c r="L502" s="1043">
        <v>4</v>
      </c>
      <c r="M502" s="756">
        <f>K502*L502</f>
        <v>0.8</v>
      </c>
      <c r="N502" s="1026" t="s">
        <v>144</v>
      </c>
      <c r="O502" s="861">
        <v>0.19</v>
      </c>
      <c r="P502" s="1016">
        <v>43427</v>
      </c>
      <c r="Q502" s="1016">
        <v>43444</v>
      </c>
      <c r="R502" s="756">
        <f>(K502-O502)/O502*100</f>
        <v>5.2631578947368469</v>
      </c>
      <c r="S502" s="824">
        <f>IF(INDEX(Historical!$D$7:$D$1455,MATCH(B502,Historical!$B$7:$B$1455,0))=0,"n/a",(INDEX(Historical!$C$7:$C$1455,MATCH(B502,Historical!$B$7:$B$1455,0))/INDEX(Historical!$D$7:$D$1455,MATCH(B502,Historical!$B$7:$B$1455,0))-1)*100)</f>
        <v>12.903225806451601</v>
      </c>
      <c r="T502" s="824">
        <f>IF(INDEX(Historical!$F$7:$F$1455,MATCH(B502,Historical!$B$7:$B$1455,0))=0,"n/a",((INDEX(Historical!$C$7:$C$1455,MATCH(B502,Historical!$B$7:$B$1455,0))/INDEX(Historical!$F$7:$F$1455,MATCH(B502,Historical!$B$7:$B$1455,0)))^(1/3)-1)*100)</f>
        <v>15.021776101472994</v>
      </c>
      <c r="U502" s="824">
        <f>IF(INDEX(Historical!$I$7:$I$1455,MATCH(B502,Historical!$B$7:$B$1455,0))=0,"n/a",((INDEX(Historical!$C$7:$C$1455,MATCH(B502,Historical!$B$7:$B$1455,0))/INDEX(Historical!$I$7:$I$1455,MATCH(B502,Historical!$B$7:$B$1455,0)))^(1/5)-1)*100)</f>
        <v>13.600243738384332</v>
      </c>
      <c r="V502" s="824">
        <f>IF(INDEX(Historical!$O$7:$O$1455,MATCH(B502,Historical!$B$7:$B$1455,0))=0,"n/a",((INDEX(Historical!$C$7:$C$1455,MATCH(B502,Historical!$B$7:$B$1455,0))/INDEX(Historical!$O$7:$O$1455,MATCH(B502,Historical!$B$7:$B$1455,0)))^(1/10)-1)*100)</f>
        <v>12.01896409875356</v>
      </c>
      <c r="W502" s="825">
        <f>IF(OR(U502&lt;=0,U502="n/a",V502&lt;=0,V502="n/a"),"n/a",U502/V502)</f>
        <v>1.1315653850563345</v>
      </c>
      <c r="X502" s="826">
        <f>IF(OR(AJ502&lt;=0,AJ502="n/a",U502&lt;=0,U502="n/a"),"n/a",U502/AJ502)</f>
        <v>2.8936688805073048</v>
      </c>
      <c r="Y502" s="1031"/>
      <c r="Z502" s="766">
        <f>IF(OR(AC502&lt;0.01,AC502="n/a"),"n/a",M502/AC502*100)</f>
        <v>32.653061224489797</v>
      </c>
      <c r="AA502" s="1042">
        <f>IF(OR(AC502&lt;0.01,AC502="n/a"),"n/a",I502/AC502)</f>
        <v>17.195918367346938</v>
      </c>
      <c r="AB502" s="1043">
        <v>9</v>
      </c>
      <c r="AC502" s="1021">
        <v>2.4500000000000002</v>
      </c>
      <c r="AD502" s="1021" t="s">
        <v>138</v>
      </c>
      <c r="AE502" s="1021">
        <v>0.84</v>
      </c>
      <c r="AF502" s="1021">
        <v>1.53</v>
      </c>
      <c r="AG502" s="1021">
        <v>12.7</v>
      </c>
      <c r="AH502" s="1021">
        <v>7.5</v>
      </c>
      <c r="AI502" s="1021">
        <v>8.44</v>
      </c>
      <c r="AJ502" s="1021">
        <v>4.7</v>
      </c>
      <c r="AK502" s="1021">
        <v>-10</v>
      </c>
      <c r="AL502" s="1034">
        <v>1350</v>
      </c>
      <c r="AM502" s="1028">
        <v>2.6</v>
      </c>
      <c r="AN502" s="1021">
        <v>1.1100000000000001</v>
      </c>
      <c r="AO502" s="868">
        <f>IF(U502="n/a","n/a",IF(AA502&lt;0,"n/a",IF(AA502="n/a","n/a",J502+U502-AA502)))</f>
        <v>-1.696790223550785</v>
      </c>
      <c r="AP502" s="869">
        <f>IF(U502="n/a","n/a",J502+U502)</f>
        <v>15.499128143796153</v>
      </c>
      <c r="AQ502" s="1044">
        <f>IF(OR(AC502&lt;0.01,AF502="n/a"),"n/a",(I502/SQRT(22.5*AC502*(I502/AF502))-1)*100)</f>
        <v>8.1352139212565575</v>
      </c>
      <c r="AR502" s="766">
        <f>INDEX(Historical!$C$7:$C$1455,MATCH(B502,Historical!$B$7:$B$1455,0))*IF(AH502="n/a",1.03,IF(AH502&lt;0,1.01,IF(AH502&gt;10,1.1,(1+AH502/100))))</f>
        <v>0.75249999999999995</v>
      </c>
      <c r="AS502" s="1042">
        <f>IF($AI502="n/a",1.03*AR502,IF($AI502&lt;0,1.01*AR502,IF($AI502&gt;10,1.1*AR502,(1+$AI502/100)*AR502)))</f>
        <v>0.81601099999999993</v>
      </c>
      <c r="AT502" s="1042">
        <f>IF($AK502="n/a",1.03*AS502,IF($AK502&lt;0,1.01*AS502,IF($AK502&gt;10,1.1*AS502,(1+$AK502/100)*AS502)))</f>
        <v>0.82417110999999998</v>
      </c>
      <c r="AU502" s="1042">
        <f>IF($AK502="n/a",1.03*AT502,IF($AK502&lt;0,1.01*AT502,IF($AK502&gt;10,1.1*AT502,(1+$AK502/100)*AT502)))</f>
        <v>0.83241282110000003</v>
      </c>
      <c r="AV502" s="1042">
        <f>IF($AK502="n/a",1.03*AU502,IF($AK502&lt;0,1.01*AU502,IF($AK502&gt;10,1.1*AU502,(1+$AK502/100)*AU502)))</f>
        <v>0.84073694931100007</v>
      </c>
      <c r="AW502" s="766">
        <f>SUM(AR502:AV502)</f>
        <v>4.0658318804110003</v>
      </c>
      <c r="AX502" s="877">
        <f>AW502/I502*100</f>
        <v>9.6506809409233334</v>
      </c>
      <c r="AY502" s="1212">
        <v>1.1499999999999999</v>
      </c>
      <c r="AZ502" s="1028">
        <v>6.01</v>
      </c>
      <c r="BA502" s="1028">
        <v>-31.22</v>
      </c>
      <c r="BB502" s="1028">
        <v>-5.3100000000000005</v>
      </c>
      <c r="BC502" s="1028">
        <v>-17.84</v>
      </c>
      <c r="BE502" s="721">
        <v>1996</v>
      </c>
      <c r="BF502" s="1057">
        <f>IF(BE502&gt;2008,0,IF(BE502&gt;2001,1,IF(BE502&gt;1990,2,IF(BE502&gt;1980,3,IF(BE502&gt;1973,4,IF(BE502&gt;1970,5,IF(BE502&gt;1960,6,IF(BE502&gt;1958,7,IF(BE502&gt;1953,8,9)))))))))</f>
        <v>2</v>
      </c>
    </row>
    <row r="503" spans="1:58" ht="11.25" customHeight="1" x14ac:dyDescent="0.2">
      <c r="A503" s="1027" t="s">
        <v>681</v>
      </c>
      <c r="B503" s="1031" t="s">
        <v>682</v>
      </c>
      <c r="C503" s="1181" t="s">
        <v>4283</v>
      </c>
      <c r="D503" s="1181" t="s">
        <v>4421</v>
      </c>
      <c r="E503" s="857">
        <v>17</v>
      </c>
      <c r="F503" s="1245">
        <v>191</v>
      </c>
      <c r="G503" s="1187" t="s">
        <v>107</v>
      </c>
      <c r="H503" s="1187" t="s">
        <v>107</v>
      </c>
      <c r="I503" s="1030">
        <v>55.92</v>
      </c>
      <c r="J503" s="766">
        <f>(M503/I503)*100</f>
        <v>3.2904148783977112</v>
      </c>
      <c r="K503" s="1033">
        <v>0.46</v>
      </c>
      <c r="L503" s="1043">
        <v>4</v>
      </c>
      <c r="M503" s="756">
        <f>K503*L503</f>
        <v>1.84</v>
      </c>
      <c r="N503" s="1026" t="s">
        <v>150</v>
      </c>
      <c r="O503" s="860">
        <v>0.42</v>
      </c>
      <c r="P503" s="1016">
        <v>43341</v>
      </c>
      <c r="Q503" s="1016">
        <v>43356</v>
      </c>
      <c r="R503" s="756">
        <f>(K503-O503)/O503*100</f>
        <v>9.5238095238095326</v>
      </c>
      <c r="S503" s="824">
        <f>IF(INDEX(Historical!$D$7:$D$1455,MATCH(B503,Historical!$B$7:$B$1455,0))=0,"n/a",(INDEX(Historical!$C$7:$C$1455,MATCH(B503,Historical!$B$7:$B$1455,0))/INDEX(Historical!$D$7:$D$1455,MATCH(B503,Historical!$B$7:$B$1455,0))-1)*100)</f>
        <v>9.5238095238095113</v>
      </c>
      <c r="T503" s="824">
        <f>IF(INDEX(Historical!$F$7:$F$1455,MATCH(B503,Historical!$B$7:$B$1455,0))=0,"n/a",((INDEX(Historical!$C$7:$C$1455,MATCH(B503,Historical!$B$7:$B$1455,0))/INDEX(Historical!$F$7:$F$1455,MATCH(B503,Historical!$B$7:$B$1455,0)))^(1/3)-1)*100)</f>
        <v>8.5138345254405436</v>
      </c>
      <c r="U503" s="824">
        <f>IF(INDEX(Historical!$I$7:$I$1455,MATCH(B503,Historical!$B$7:$B$1455,0))=0,"n/a",((INDEX(Historical!$C$7:$C$1455,MATCH(B503,Historical!$B$7:$B$1455,0))/INDEX(Historical!$I$7:$I$1455,MATCH(B503,Historical!$B$7:$B$1455,0)))^(1/5)-1)*100)</f>
        <v>8.4471771197698544</v>
      </c>
      <c r="V503" s="824">
        <f>IF(INDEX(Historical!$O$7:$O$1455,MATCH(B503,Historical!$B$7:$B$1455,0))=0,"n/a",((INDEX(Historical!$C$7:$C$1455,MATCH(B503,Historical!$B$7:$B$1455,0))/INDEX(Historical!$O$7:$O$1455,MATCH(B503,Historical!$B$7:$B$1455,0)))^(1/10)-1)*100)</f>
        <v>7.2162562056248714</v>
      </c>
      <c r="W503" s="825">
        <f>IF(OR(U503&lt;=0,U503="n/a",V503&lt;=0,V503="n/a"),"n/a",U503/V503)</f>
        <v>1.1705761102530581</v>
      </c>
      <c r="X503" s="826">
        <f>IF(OR(AJ503&lt;=0,AJ503="n/a",U503&lt;=0,U503="n/a"),"n/a",U503/AJ503)</f>
        <v>0.78945580558596773</v>
      </c>
      <c r="Y503" s="1031" t="s">
        <v>4077</v>
      </c>
      <c r="Z503" s="766">
        <f>IF(OR(AC503&lt;0.01,AC503="n/a"),"n/a",M503/AC503*100)</f>
        <v>68.656716417910445</v>
      </c>
      <c r="AA503" s="1042">
        <f>IF(OR(AC503&lt;0.01,AC503="n/a"),"n/a",I503/AC503)</f>
        <v>20.865671641791046</v>
      </c>
      <c r="AB503" s="1043">
        <v>6</v>
      </c>
      <c r="AC503" s="1021">
        <v>2.68</v>
      </c>
      <c r="AD503" s="1021">
        <v>1.53</v>
      </c>
      <c r="AE503" s="1021">
        <v>6.06</v>
      </c>
      <c r="AF503" s="1021">
        <v>8.1300000000000008</v>
      </c>
      <c r="AG503" s="1021" t="s">
        <v>138</v>
      </c>
      <c r="AH503" s="1021">
        <v>26.6</v>
      </c>
      <c r="AI503" s="1021">
        <v>7.870000000000001</v>
      </c>
      <c r="AJ503" s="1021">
        <v>10.7</v>
      </c>
      <c r="AK503" s="1021">
        <v>13.600000000000001</v>
      </c>
      <c r="AL503" s="1034">
        <v>15410</v>
      </c>
      <c r="AM503" s="1028">
        <v>0.3</v>
      </c>
      <c r="AN503" s="1021">
        <v>0.78</v>
      </c>
      <c r="AO503" s="868">
        <f>IF(U503="n/a","n/a",IF(AA503&lt;0,"n/a",IF(AA503="n/a","n/a",J503+U503-AA503)))</f>
        <v>-9.1280796436234795</v>
      </c>
      <c r="AP503" s="869">
        <f>IF(U503="n/a","n/a",J503+U503)</f>
        <v>11.737591998167566</v>
      </c>
      <c r="AQ503" s="1044">
        <f>IF(OR(AC503&lt;0.01,AF503="n/a"),"n/a",(I503/SQRT(22.5*AC503*(I503/AF503))-1)*100)</f>
        <v>174.58082028006191</v>
      </c>
      <c r="AR503" s="766">
        <f>INDEX(Historical!$C$7:$C$1455,MATCH(B503,Historical!$B$7:$B$1455,0))*IF(AH503="n/a",1.03,IF(AH503&lt;0,1.01,IF(AH503&gt;10,1.1,(1+AH503/100))))</f>
        <v>1.518</v>
      </c>
      <c r="AS503" s="1042">
        <f>IF($AI503="n/a",1.03*AR503,IF($AI503&lt;0,1.01*AR503,IF($AI503&gt;10,1.1*AR503,(1+$AI503/100)*AR503)))</f>
        <v>1.6374666</v>
      </c>
      <c r="AT503" s="1042">
        <f>IF($AK503="n/a",1.03*AS503,IF($AK503&lt;0,1.01*AS503,IF($AK503&gt;10,1.1*AS503,(1+$AK503/100)*AS503)))</f>
        <v>1.8012132600000001</v>
      </c>
      <c r="AU503" s="1042">
        <f>IF($AK503="n/a",1.03*AT503,IF($AK503&lt;0,1.01*AT503,IF($AK503&gt;10,1.1*AT503,(1+$AK503/100)*AT503)))</f>
        <v>1.9813345860000002</v>
      </c>
      <c r="AV503" s="1042">
        <f>IF($AK503="n/a",1.03*AU503,IF($AK503&lt;0,1.01*AU503,IF($AK503&gt;10,1.1*AU503,(1+$AK503/100)*AU503)))</f>
        <v>2.1794680446000005</v>
      </c>
      <c r="AW503" s="766">
        <f>SUM(AR503:AV503)</f>
        <v>9.1174824906000005</v>
      </c>
      <c r="AX503" s="877">
        <f>AW503/I503*100</f>
        <v>16.304510891630901</v>
      </c>
      <c r="AY503" s="1212">
        <v>1.25</v>
      </c>
      <c r="AZ503" s="1028">
        <v>19.36</v>
      </c>
      <c r="BA503" s="1028">
        <v>-25.380000000000003</v>
      </c>
      <c r="BB503" s="1028">
        <v>5.28</v>
      </c>
      <c r="BC503" s="1028">
        <v>-3.75</v>
      </c>
      <c r="BE503" s="721">
        <v>2002</v>
      </c>
      <c r="BF503" s="1057">
        <f>IF(BE503&gt;2008,0,IF(BE503&gt;2001,1,IF(BE503&gt;1990,2,IF(BE503&gt;1980,3,IF(BE503&gt;1973,4,IF(BE503&gt;1970,5,IF(BE503&gt;1960,6,IF(BE503&gt;1958,7,IF(BE503&gt;1953,8,9)))))))))</f>
        <v>1</v>
      </c>
    </row>
    <row r="504" spans="1:58" ht="11.25" customHeight="1" x14ac:dyDescent="0.2">
      <c r="A504" s="1027" t="s">
        <v>1473</v>
      </c>
      <c r="B504" s="1031" t="s">
        <v>1474</v>
      </c>
      <c r="C504" s="1181" t="s">
        <v>109</v>
      </c>
      <c r="D504" s="1181" t="s">
        <v>4434</v>
      </c>
      <c r="E504" s="857">
        <v>7</v>
      </c>
      <c r="F504" s="1245">
        <v>584</v>
      </c>
      <c r="G504" s="1187" t="s">
        <v>107</v>
      </c>
      <c r="H504" s="1187" t="s">
        <v>107</v>
      </c>
      <c r="I504" s="1030">
        <v>45.88</v>
      </c>
      <c r="J504" s="766">
        <f>(M504/I504)*100</f>
        <v>2.092414995640802</v>
      </c>
      <c r="K504" s="1033">
        <v>0.24</v>
      </c>
      <c r="L504" s="1043">
        <v>4</v>
      </c>
      <c r="M504" s="756">
        <f>K504*L504</f>
        <v>0.96</v>
      </c>
      <c r="N504" s="1026" t="s">
        <v>322</v>
      </c>
      <c r="O504" s="860">
        <v>0.21</v>
      </c>
      <c r="P504" s="1016">
        <v>43173</v>
      </c>
      <c r="Q504" s="1016">
        <v>43189</v>
      </c>
      <c r="R504" s="756">
        <f>(K504-O504)/O504*100</f>
        <v>14.285714285714285</v>
      </c>
      <c r="S504" s="824">
        <f>IF(INDEX(Historical!$D$7:$D$1455,MATCH(B504,Historical!$B$7:$B$1455,0))=0,"n/a",(INDEX(Historical!$C$7:$C$1455,MATCH(B504,Historical!$B$7:$B$1455,0))/INDEX(Historical!$D$7:$D$1455,MATCH(B504,Historical!$B$7:$B$1455,0))-1)*100)</f>
        <v>10.810810810810811</v>
      </c>
      <c r="T504" s="824">
        <f>IF(INDEX(Historical!$F$7:$F$1455,MATCH(B504,Historical!$B$7:$B$1455,0))=0,"n/a",((INDEX(Historical!$C$7:$C$1455,MATCH(B504,Historical!$B$7:$B$1455,0))/INDEX(Historical!$F$7:$F$1455,MATCH(B504,Historical!$B$7:$B$1455,0)))^(1/3)-1)*100)</f>
        <v>16.39567313371937</v>
      </c>
      <c r="U504" s="824">
        <f>IF(INDEX(Historical!$I$7:$I$1455,MATCH(B504,Historical!$B$7:$B$1455,0))=0,"n/a",((INDEX(Historical!$C$7:$C$1455,MATCH(B504,Historical!$B$7:$B$1455,0))/INDEX(Historical!$I$7:$I$1455,MATCH(B504,Historical!$B$7:$B$1455,0)))^(1/5)-1)*100)</f>
        <v>44.535357174246414</v>
      </c>
      <c r="V504" s="824">
        <f>IF(INDEX(Historical!$O$7:$O$1455,MATCH(B504,Historical!$B$7:$B$1455,0))=0,"n/a",((INDEX(Historical!$C$7:$C$1455,MATCH(B504,Historical!$B$7:$B$1455,0))/INDEX(Historical!$O$7:$O$1455,MATCH(B504,Historical!$B$7:$B$1455,0)))^(1/10)-1)*100)</f>
        <v>1.309024971653483</v>
      </c>
      <c r="W504" s="825">
        <f>IF(OR(U504&lt;=0,U504="n/a",V504&lt;=0,V504="n/a"),"n/a",U504/V504)</f>
        <v>34.021778146823266</v>
      </c>
      <c r="X504" s="826">
        <f>IF(OR(AJ504&lt;=0,AJ504="n/a",U504&lt;=0,U504="n/a"),"n/a",U504/AJ504)</f>
        <v>6.1854662742008912</v>
      </c>
      <c r="Y504" s="780"/>
      <c r="Z504" s="766">
        <f>IF(OR(AC504&lt;0.01,AC504="n/a"),"n/a",M504/AC504*100)</f>
        <v>44.85981308411214</v>
      </c>
      <c r="AA504" s="1042">
        <f>IF(OR(AC504&lt;0.01,AC504="n/a"),"n/a",I504/AC504)</f>
        <v>21.439252336448597</v>
      </c>
      <c r="AB504" s="1043">
        <v>12</v>
      </c>
      <c r="AC504" s="1021">
        <v>2.14</v>
      </c>
      <c r="AD504" s="1021">
        <v>2.68</v>
      </c>
      <c r="AE504" s="1021">
        <v>5.3</v>
      </c>
      <c r="AF504" s="1021">
        <v>1.4</v>
      </c>
      <c r="AG504" s="1021">
        <v>10.4</v>
      </c>
      <c r="AH504" s="1021">
        <v>6.2</v>
      </c>
      <c r="AI504" s="1021">
        <v>22.53</v>
      </c>
      <c r="AJ504" s="1021">
        <v>7.1999999999999993</v>
      </c>
      <c r="AK504" s="1021">
        <v>8</v>
      </c>
      <c r="AL504" s="1034">
        <v>3870</v>
      </c>
      <c r="AM504" s="1028">
        <v>1</v>
      </c>
      <c r="AN504" s="1021">
        <v>0.21</v>
      </c>
      <c r="AO504" s="868">
        <f>IF(U504="n/a","n/a",IF(AA504&lt;0,"n/a",IF(AA504="n/a","n/a",J504+U504-AA504)))</f>
        <v>25.188519833438619</v>
      </c>
      <c r="AP504" s="869">
        <f>IF(U504="n/a","n/a",J504+U504)</f>
        <v>46.627772169887216</v>
      </c>
      <c r="AQ504" s="1044">
        <f>IF(OR(AC504&lt;0.01,AF504="n/a"),"n/a",(I504/SQRT(22.5*AC504*(I504/AF504))-1)*100)</f>
        <v>15.49882783633787</v>
      </c>
      <c r="AR504" s="766">
        <f>INDEX(Historical!$C$7:$C$1455,MATCH(B504,Historical!$B$7:$B$1455,0))*IF(AH504="n/a",1.03,IF(AH504&lt;0,1.01,IF(AH504&gt;10,1.1,(1+AH504/100))))</f>
        <v>0.87084000000000006</v>
      </c>
      <c r="AS504" s="1042">
        <f>IF($AI504="n/a",1.03*AR504,IF($AI504&lt;0,1.01*AR504,IF($AI504&gt;10,1.1*AR504,(1+$AI504/100)*AR504)))</f>
        <v>0.95792400000000011</v>
      </c>
      <c r="AT504" s="1042">
        <f>IF($AK504="n/a",1.03*AS504,IF($AK504&lt;0,1.01*AS504,IF($AK504&gt;10,1.1*AS504,(1+$AK504/100)*AS504)))</f>
        <v>1.0345579200000001</v>
      </c>
      <c r="AU504" s="1042">
        <f>IF($AK504="n/a",1.03*AT504,IF($AK504&lt;0,1.01*AT504,IF($AK504&gt;10,1.1*AT504,(1+$AK504/100)*AT504)))</f>
        <v>1.1173225536000002</v>
      </c>
      <c r="AV504" s="1042">
        <f>IF($AK504="n/a",1.03*AU504,IF($AK504&lt;0,1.01*AU504,IF($AK504&gt;10,1.1*AU504,(1+$AK504/100)*AU504)))</f>
        <v>1.2067083578880002</v>
      </c>
      <c r="AW504" s="766">
        <f>SUM(AR504:AV504)</f>
        <v>5.1873528314880009</v>
      </c>
      <c r="AX504" s="877">
        <f>AW504/I504*100</f>
        <v>11.30634880446382</v>
      </c>
      <c r="AY504" s="1212">
        <v>0.94</v>
      </c>
      <c r="AZ504" s="1028">
        <v>17.190000000000001</v>
      </c>
      <c r="BA504" s="1028">
        <v>-11.07</v>
      </c>
      <c r="BB504" s="1028">
        <v>1.67</v>
      </c>
      <c r="BC504" s="1028">
        <v>0.26</v>
      </c>
      <c r="BE504" s="721">
        <v>2012</v>
      </c>
      <c r="BF504" s="1057">
        <f>IF(BE504&gt;2008,0,IF(BE504&gt;2001,1,IF(BE504&gt;1990,2,IF(BE504&gt;1980,3,IF(BE504&gt;1973,4,IF(BE504&gt;1970,5,IF(BE504&gt;1960,6,IF(BE504&gt;1958,7,IF(BE504&gt;1953,8,9)))))))))</f>
        <v>0</v>
      </c>
    </row>
    <row r="505" spans="1:58" ht="11.25" customHeight="1" x14ac:dyDescent="0.2">
      <c r="A505" s="1019" t="s">
        <v>276</v>
      </c>
      <c r="B505" s="1031" t="s">
        <v>277</v>
      </c>
      <c r="C505" s="1181" t="s">
        <v>129</v>
      </c>
      <c r="D505" s="1181" t="s">
        <v>4422</v>
      </c>
      <c r="E505" s="857">
        <v>33</v>
      </c>
      <c r="F505" s="1245">
        <v>83</v>
      </c>
      <c r="G505" s="1209" t="s">
        <v>38</v>
      </c>
      <c r="H505" s="1209" t="s">
        <v>38</v>
      </c>
      <c r="I505" s="1021">
        <v>150</v>
      </c>
      <c r="J505" s="766">
        <f>(M505/I505)*100</f>
        <v>1.5199999999999998</v>
      </c>
      <c r="K505" s="1040">
        <v>0.56999999999999995</v>
      </c>
      <c r="L505" s="1043">
        <v>4</v>
      </c>
      <c r="M505" s="756">
        <f>K505*L505</f>
        <v>2.2799999999999998</v>
      </c>
      <c r="N505" s="1026" t="s">
        <v>221</v>
      </c>
      <c r="O505" s="861">
        <v>0.52</v>
      </c>
      <c r="P505" s="1016">
        <v>43462</v>
      </c>
      <c r="Q505" s="1016">
        <v>43479</v>
      </c>
      <c r="R505" s="756">
        <f>(K505-O505)/O505*100</f>
        <v>9.6153846153846025</v>
      </c>
      <c r="S505" s="824">
        <f>IF(INDEX(Historical!$D$7:$D$1455,MATCH(B505,Historical!$B$7:$B$1455,0))=0,"n/a",(INDEX(Historical!$C$7:$C$1455,MATCH(B505,Historical!$B$7:$B$1455,0))/INDEX(Historical!$D$7:$D$1455,MATCH(B505,Historical!$B$7:$B$1455,0))-1)*100)</f>
        <v>9.302325581395344</v>
      </c>
      <c r="T505" s="824">
        <f>IF(INDEX(Historical!$F$7:$F$1455,MATCH(B505,Historical!$B$7:$B$1455,0))=0,"n/a",((INDEX(Historical!$C$7:$C$1455,MATCH(B505,Historical!$B$7:$B$1455,0))/INDEX(Historical!$F$7:$F$1455,MATCH(B505,Historical!$B$7:$B$1455,0)))^(1/3)-1)*100)</f>
        <v>8.3008947425307955</v>
      </c>
      <c r="U505" s="824">
        <f>IF(INDEX(Historical!$I$7:$I$1455,MATCH(B505,Historical!$B$7:$B$1455,0))=0,"n/a",((INDEX(Historical!$C$7:$C$1455,MATCH(B505,Historical!$B$7:$B$1455,0))/INDEX(Historical!$I$7:$I$1455,MATCH(B505,Historical!$B$7:$B$1455,0)))^(1/5)-1)*100)</f>
        <v>8.6794001831422829</v>
      </c>
      <c r="V505" s="824">
        <f>IF(INDEX(Historical!$O$7:$O$1455,MATCH(B505,Historical!$B$7:$B$1455,0))=0,"n/a",((INDEX(Historical!$C$7:$C$1455,MATCH(B505,Historical!$B$7:$B$1455,0))/INDEX(Historical!$O$7:$O$1455,MATCH(B505,Historical!$B$7:$B$1455,0)))^(1/10)-1)*100)</f>
        <v>8.91978771492421</v>
      </c>
      <c r="W505" s="825">
        <f>IF(OR(U505&lt;=0,U505="n/a",V505&lt;=0,V505="n/a"),"n/a",U505/V505)</f>
        <v>0.973050083761554</v>
      </c>
      <c r="X505" s="826">
        <f>IF(OR(AJ505&lt;=0,AJ505="n/a",U505&lt;=0,U505="n/a"),"n/a",U505/AJ505)</f>
        <v>2.1169268739371421</v>
      </c>
      <c r="Y505" s="1031" t="s">
        <v>4043</v>
      </c>
      <c r="Z505" s="766">
        <f>IF(OR(AC505&lt;0.01,AC505="n/a"),"n/a",M505/AC505*100)</f>
        <v>51.700680272108833</v>
      </c>
      <c r="AA505" s="1042">
        <f>IF(OR(AC505&lt;0.01,AC505="n/a"),"n/a",I505/AC505)</f>
        <v>34.013605442176868</v>
      </c>
      <c r="AB505" s="1043">
        <v>11</v>
      </c>
      <c r="AC505" s="1025">
        <v>4.41</v>
      </c>
      <c r="AD505" s="1025">
        <v>3.23</v>
      </c>
      <c r="AE505" s="1025">
        <v>3.64</v>
      </c>
      <c r="AF505" s="1025">
        <v>6.36</v>
      </c>
      <c r="AG505" s="1021">
        <v>30.5</v>
      </c>
      <c r="AH505" s="1025">
        <v>0.8</v>
      </c>
      <c r="AI505" s="1025">
        <v>7.85</v>
      </c>
      <c r="AJ505" s="1021">
        <v>4.1000000000000005</v>
      </c>
      <c r="AK505" s="1021">
        <v>10.54</v>
      </c>
      <c r="AL505" s="829">
        <v>19650</v>
      </c>
      <c r="AM505" s="1028">
        <v>0.1</v>
      </c>
      <c r="AN505" s="1021">
        <v>1.61</v>
      </c>
      <c r="AO505" s="868">
        <f>IF(U505="n/a","n/a",IF(AA505&lt;0,"n/a",IF(AA505="n/a","n/a",J505+U505-AA505)))</f>
        <v>-23.814205259034587</v>
      </c>
      <c r="AP505" s="869">
        <f>IF(U505="n/a","n/a",J505+U505)</f>
        <v>10.199400183142282</v>
      </c>
      <c r="AQ505" s="1044">
        <f>IF(OR(AC505&lt;0.01,AF505="n/a"),"n/a",(I505/SQRT(22.5*AC505*(I505/AF505))-1)*100)</f>
        <v>210.07277325904198</v>
      </c>
      <c r="AR505" s="766">
        <f>INDEX(Historical!$C$7:$C$1455,MATCH(B505,Historical!$B$7:$B$1455,0))*IF(AH505="n/a",1.03,IF(AH505&lt;0,1.01,IF(AH505&gt;10,1.1,(1+AH505/100))))</f>
        <v>1.8950399999999998</v>
      </c>
      <c r="AS505" s="1042">
        <f>IF($AI505="n/a",1.03*AR505,IF($AI505&lt;0,1.01*AR505,IF($AI505&gt;10,1.1*AR505,(1+$AI505/100)*AR505)))</f>
        <v>2.0438006399999997</v>
      </c>
      <c r="AT505" s="1042">
        <f>IF($AK505="n/a",1.03*AS505,IF($AK505&lt;0,1.01*AS505,IF($AK505&gt;10,1.1*AS505,(1+$AK505/100)*AS505)))</f>
        <v>2.2481807039999997</v>
      </c>
      <c r="AU505" s="1042">
        <f>IF($AK505="n/a",1.03*AT505,IF($AK505&lt;0,1.01*AT505,IF($AK505&gt;10,1.1*AT505,(1+$AK505/100)*AT505)))</f>
        <v>2.4729987743999997</v>
      </c>
      <c r="AV505" s="1042">
        <f>IF($AK505="n/a",1.03*AU505,IF($AK505&lt;0,1.01*AU505,IF($AK505&gt;10,1.1*AU505,(1+$AK505/100)*AU505)))</f>
        <v>2.7202986518399999</v>
      </c>
      <c r="AW505" s="766">
        <f>SUM(AR505:AV505)</f>
        <v>11.380318770239999</v>
      </c>
      <c r="AX505" s="877">
        <f>AW505/I505*100</f>
        <v>7.5868791801599986</v>
      </c>
      <c r="AY505" s="1212">
        <v>0.35</v>
      </c>
      <c r="AZ505" s="1028">
        <v>52.53</v>
      </c>
      <c r="BA505" s="1028">
        <v>-0.94000000000000006</v>
      </c>
      <c r="BB505" s="1028">
        <v>6.79</v>
      </c>
      <c r="BC505" s="1028">
        <v>25.869999999999997</v>
      </c>
      <c r="BE505" s="721">
        <v>1987</v>
      </c>
      <c r="BF505" s="1057">
        <f>IF(BE505&gt;2008,0,IF(BE505&gt;2001,1,IF(BE505&gt;1990,2,IF(BE505&gt;1980,3,IF(BE505&gt;1973,4,IF(BE505&gt;1970,5,IF(BE505&gt;1960,6,IF(BE505&gt;1958,7,IF(BE505&gt;1953,8,9)))))))))</f>
        <v>3</v>
      </c>
    </row>
    <row r="506" spans="1:58" ht="11.25" customHeight="1" x14ac:dyDescent="0.2">
      <c r="A506" s="1019" t="s">
        <v>278</v>
      </c>
      <c r="B506" s="1031" t="s">
        <v>279</v>
      </c>
      <c r="C506" s="1181" t="s">
        <v>248</v>
      </c>
      <c r="D506" s="1181" t="s">
        <v>4448</v>
      </c>
      <c r="E506" s="857">
        <v>43</v>
      </c>
      <c r="F506" s="1245">
        <v>61</v>
      </c>
      <c r="G506" s="1187" t="s">
        <v>38</v>
      </c>
      <c r="H506" s="1187" t="s">
        <v>116</v>
      </c>
      <c r="I506" s="1021">
        <v>188.51</v>
      </c>
      <c r="J506" s="766">
        <f>(M506/I506)*100</f>
        <v>2.4614078828709354</v>
      </c>
      <c r="K506" s="1033">
        <v>1.1599999999999999</v>
      </c>
      <c r="L506" s="1043">
        <v>4</v>
      </c>
      <c r="M506" s="756">
        <f>K506*L506</f>
        <v>4.6399999999999997</v>
      </c>
      <c r="N506" s="1026" t="s">
        <v>150</v>
      </c>
      <c r="O506" s="860">
        <v>1.01</v>
      </c>
      <c r="P506" s="1016">
        <v>43434</v>
      </c>
      <c r="Q506" s="1016">
        <v>43451</v>
      </c>
      <c r="R506" s="756">
        <f>(K506-O506)/O506*100</f>
        <v>14.851485148514843</v>
      </c>
      <c r="S506" s="824">
        <f>IF(INDEX(Historical!$D$7:$D$1455,MATCH(B506,Historical!$B$7:$B$1455,0))=0,"n/a",(INDEX(Historical!$C$7:$C$1455,MATCH(B506,Historical!$B$7:$B$1455,0))/INDEX(Historical!$D$7:$D$1455,MATCH(B506,Historical!$B$7:$B$1455,0))-1)*100)</f>
        <v>6.094182825484773</v>
      </c>
      <c r="T506" s="824">
        <f>IF(INDEX(Historical!$F$7:$F$1455,MATCH(B506,Historical!$B$7:$B$1455,0))=0,"n/a",((INDEX(Historical!$C$7:$C$1455,MATCH(B506,Historical!$B$7:$B$1455,0))/INDEX(Historical!$F$7:$F$1455,MATCH(B506,Historical!$B$7:$B$1455,0)))^(1/3)-1)*100)</f>
        <v>5.303218064241122</v>
      </c>
      <c r="U506" s="824">
        <f>IF(INDEX(Historical!$I$7:$I$1455,MATCH(B506,Historical!$B$7:$B$1455,0))=0,"n/a",((INDEX(Historical!$C$7:$C$1455,MATCH(B506,Historical!$B$7:$B$1455,0))/INDEX(Historical!$I$7:$I$1455,MATCH(B506,Historical!$B$7:$B$1455,0)))^(1/5)-1)*100)</f>
        <v>5.9408310555133292</v>
      </c>
      <c r="V506" s="824">
        <f>IF(INDEX(Historical!$O$7:$O$1455,MATCH(B506,Historical!$B$7:$B$1455,0))=0,"n/a",((INDEX(Historical!$C$7:$C$1455,MATCH(B506,Historical!$B$7:$B$1455,0))/INDEX(Historical!$O$7:$O$1455,MATCH(B506,Historical!$B$7:$B$1455,0)))^(1/10)-1)*100)</f>
        <v>9.8274124023243878</v>
      </c>
      <c r="W506" s="825">
        <f>IF(OR(U506&lt;=0,U506="n/a",V506&lt;=0,V506="n/a"),"n/a",U506/V506)</f>
        <v>0.60451630727415073</v>
      </c>
      <c r="X506" s="826">
        <f>IF(OR(AJ506&lt;=0,AJ506="n/a",U506&lt;=0,U506="n/a"),"n/a",U506/AJ506)</f>
        <v>0.95819855734085957</v>
      </c>
      <c r="Y506" s="953"/>
      <c r="Z506" s="766">
        <f>IF(OR(AC506&lt;0.01,AC506="n/a"),"n/a",M506/AC506*100)</f>
        <v>61.620185922974755</v>
      </c>
      <c r="AA506" s="1042">
        <f>IF(OR(AC506&lt;0.01,AC506="n/a"),"n/a",I506/AC506)</f>
        <v>25.034528552456838</v>
      </c>
      <c r="AB506" s="1043">
        <v>12</v>
      </c>
      <c r="AC506" s="1021">
        <v>7.53</v>
      </c>
      <c r="AD506" s="1021">
        <v>2.69</v>
      </c>
      <c r="AE506" s="1021">
        <v>6.88</v>
      </c>
      <c r="AF506" s="1021" t="s">
        <v>138</v>
      </c>
      <c r="AG506" s="1024">
        <v>-101</v>
      </c>
      <c r="AH506" s="1021">
        <v>32.800000000000004</v>
      </c>
      <c r="AI506" s="1021">
        <v>6.09</v>
      </c>
      <c r="AJ506" s="1021">
        <v>6.2</v>
      </c>
      <c r="AK506" s="1021">
        <v>9.3000000000000007</v>
      </c>
      <c r="AL506" s="1034">
        <v>145960</v>
      </c>
      <c r="AM506" s="1028">
        <v>0.06</v>
      </c>
      <c r="AN506" s="1021" t="s">
        <v>138</v>
      </c>
      <c r="AO506" s="868">
        <f>IF(U506="n/a","n/a",IF(AA506&lt;0,"n/a",IF(AA506="n/a","n/a",J506+U506-AA506)))</f>
        <v>-16.632289614072572</v>
      </c>
      <c r="AP506" s="869">
        <f>IF(U506="n/a","n/a",J506+U506)</f>
        <v>8.4022389383842651</v>
      </c>
      <c r="AQ506" s="1044" t="str">
        <f>IF(OR(AC506&lt;0.01,AF506="n/a"),"n/a",(I506/SQRT(22.5*AC506*(I506/AF506))-1)*100)</f>
        <v>n/a</v>
      </c>
      <c r="AR506" s="766">
        <f>INDEX(Historical!$C$7:$C$1455,MATCH(B506,Historical!$B$7:$B$1455,0))*IF(AH506="n/a",1.03,IF(AH506&lt;0,1.01,IF(AH506&gt;10,1.1,(1+AH506/100))))</f>
        <v>4.2130000000000001</v>
      </c>
      <c r="AS506" s="1042">
        <f>IF($AI506="n/a",1.03*AR506,IF($AI506&lt;0,1.01*AR506,IF($AI506&gt;10,1.1*AR506,(1+$AI506/100)*AR506)))</f>
        <v>4.4695716999999995</v>
      </c>
      <c r="AT506" s="1042">
        <f>IF($AK506="n/a",1.03*AS506,IF($AK506&lt;0,1.01*AS506,IF($AK506&gt;10,1.1*AS506,(1+$AK506/100)*AS506)))</f>
        <v>4.8852418680999996</v>
      </c>
      <c r="AU506" s="1042">
        <f>IF($AK506="n/a",1.03*AT506,IF($AK506&lt;0,1.01*AT506,IF($AK506&gt;10,1.1*AT506,(1+$AK506/100)*AT506)))</f>
        <v>5.3395693618332993</v>
      </c>
      <c r="AV506" s="1042">
        <f>IF($AK506="n/a",1.03*AU506,IF($AK506&lt;0,1.01*AU506,IF($AK506&gt;10,1.1*AU506,(1+$AK506/100)*AU506)))</f>
        <v>5.836149312483796</v>
      </c>
      <c r="AW506" s="766">
        <f>SUM(AR506:AV506)</f>
        <v>24.743532242417096</v>
      </c>
      <c r="AX506" s="877">
        <f>AW506/I506*100</f>
        <v>13.125845972318231</v>
      </c>
      <c r="AY506" s="1212">
        <v>0.5</v>
      </c>
      <c r="AZ506" s="1028">
        <v>28.38</v>
      </c>
      <c r="BA506" s="1028">
        <v>-1.24</v>
      </c>
      <c r="BB506" s="1028">
        <v>8.1100000000000012</v>
      </c>
      <c r="BC506" s="1028">
        <v>15.07</v>
      </c>
      <c r="BE506" s="721">
        <v>1976</v>
      </c>
      <c r="BF506" s="1057">
        <f>IF(BE506&gt;2008,0,IF(BE506&gt;2001,1,IF(BE506&gt;1990,2,IF(BE506&gt;1980,3,IF(BE506&gt;1973,4,IF(BE506&gt;1970,5,IF(BE506&gt;1960,6,IF(BE506&gt;1958,7,IF(BE506&gt;1953,8,9)))))))))</f>
        <v>4</v>
      </c>
    </row>
    <row r="507" spans="1:58" ht="11.25" customHeight="1" x14ac:dyDescent="0.2">
      <c r="A507" s="1027" t="s">
        <v>280</v>
      </c>
      <c r="B507" s="1031" t="s">
        <v>281</v>
      </c>
      <c r="C507" s="1181" t="s">
        <v>113</v>
      </c>
      <c r="D507" s="1181" t="s">
        <v>4417</v>
      </c>
      <c r="E507" s="857">
        <v>26</v>
      </c>
      <c r="F507" s="1245">
        <v>105</v>
      </c>
      <c r="G507" s="1050" t="s">
        <v>107</v>
      </c>
      <c r="H507" s="1050" t="s">
        <v>107</v>
      </c>
      <c r="I507" s="1021">
        <v>53.43</v>
      </c>
      <c r="J507" s="766">
        <f>(M507/I507)*100</f>
        <v>2.5453864869923266</v>
      </c>
      <c r="K507" s="1040">
        <v>0.34</v>
      </c>
      <c r="L507" s="1043">
        <v>4</v>
      </c>
      <c r="M507" s="756">
        <f>K507*L507</f>
        <v>1.36</v>
      </c>
      <c r="N507" s="1026" t="s">
        <v>729</v>
      </c>
      <c r="O507" s="861">
        <v>0.26</v>
      </c>
      <c r="P507" s="1016">
        <v>43203</v>
      </c>
      <c r="Q507" s="1016">
        <v>43220</v>
      </c>
      <c r="R507" s="756">
        <f>(K507-O507)/O507*100</f>
        <v>30.769230769230777</v>
      </c>
      <c r="S507" s="824">
        <f>IF(INDEX(Historical!$D$7:$D$1455,MATCH(B507,Historical!$B$7:$B$1455,0))=0,"n/a",(INDEX(Historical!$C$7:$C$1455,MATCH(B507,Historical!$B$7:$B$1455,0))/INDEX(Historical!$D$7:$D$1455,MATCH(B507,Historical!$B$7:$B$1455,0))-1)*100)</f>
        <v>1.9704433497537144</v>
      </c>
      <c r="T507" s="824">
        <f>IF(INDEX(Historical!$F$7:$F$1455,MATCH(B507,Historical!$B$7:$B$1455,0))=0,"n/a",((INDEX(Historical!$C$7:$C$1455,MATCH(B507,Historical!$B$7:$B$1455,0))/INDEX(Historical!$F$7:$F$1455,MATCH(B507,Historical!$B$7:$B$1455,0)))^(1/3)-1)*100)</f>
        <v>2.0105865449937532</v>
      </c>
      <c r="U507" s="824">
        <f>IF(INDEX(Historical!$I$7:$I$1455,MATCH(B507,Historical!$B$7:$B$1455,0))=0,"n/a",((INDEX(Historical!$C$7:$C$1455,MATCH(B507,Historical!$B$7:$B$1455,0))/INDEX(Historical!$I$7:$I$1455,MATCH(B507,Historical!$B$7:$B$1455,0)))^(1/5)-1)*100)</f>
        <v>2.0529933759695806</v>
      </c>
      <c r="V507" s="824">
        <f>IF(INDEX(Historical!$O$7:$O$1455,MATCH(B507,Historical!$B$7:$B$1455,0))=0,"n/a",((INDEX(Historical!$C$7:$C$1455,MATCH(B507,Historical!$B$7:$B$1455,0))/INDEX(Historical!$O$7:$O$1455,MATCH(B507,Historical!$B$7:$B$1455,0)))^(1/10)-1)*100)</f>
        <v>3.9882407517392471</v>
      </c>
      <c r="W507" s="825">
        <f>IF(OR(U507&lt;=0,U507="n/a",V507&lt;=0,V507="n/a"),"n/a",U507/V507)</f>
        <v>0.51476164649144684</v>
      </c>
      <c r="X507" s="826">
        <f>IF(OR(AJ507&lt;=0,AJ507="n/a",U507&lt;=0,U507="n/a"),"n/a",U507/AJ507)</f>
        <v>0.58656953599130868</v>
      </c>
      <c r="Y507" s="1031"/>
      <c r="Z507" s="766">
        <f>IF(OR(AC507&lt;0.01,AC507="n/a"),"n/a",M507/AC507*100)</f>
        <v>47.386759581881535</v>
      </c>
      <c r="AA507" s="1042">
        <f>IF(OR(AC507&lt;0.01,AC507="n/a"),"n/a",I507/AC507)</f>
        <v>18.616724738675959</v>
      </c>
      <c r="AB507" s="1043">
        <v>12</v>
      </c>
      <c r="AC507" s="1021">
        <v>2.87</v>
      </c>
      <c r="AD507" s="1021">
        <v>1.86</v>
      </c>
      <c r="AE507" s="1021">
        <v>2.64</v>
      </c>
      <c r="AF507" s="1021">
        <v>2.33</v>
      </c>
      <c r="AG507" s="1021">
        <v>32.200000000000003</v>
      </c>
      <c r="AH507" s="1021">
        <v>32.800000000000004</v>
      </c>
      <c r="AI507" s="1021">
        <v>4.6899999999999995</v>
      </c>
      <c r="AJ507" s="1021">
        <v>3.5000000000000004</v>
      </c>
      <c r="AK507" s="1021">
        <v>10</v>
      </c>
      <c r="AL507" s="1034">
        <v>1290</v>
      </c>
      <c r="AM507" s="1028">
        <v>0.2</v>
      </c>
      <c r="AN507" s="1021">
        <v>0.56000000000000005</v>
      </c>
      <c r="AO507" s="868">
        <f>IF(U507="n/a","n/a",IF(AA507&lt;0,"n/a",IF(AA507="n/a","n/a",J507+U507-AA507)))</f>
        <v>-14.018344875714051</v>
      </c>
      <c r="AP507" s="869">
        <f>IF(U507="n/a","n/a",J507+U507)</f>
        <v>4.5983798629619077</v>
      </c>
      <c r="AQ507" s="1044">
        <f>IF(OR(AC507&lt;0.01,AF507="n/a"),"n/a",(I507/SQRT(22.5*AC507*(I507/AF507))-1)*100)</f>
        <v>38.847588129518606</v>
      </c>
      <c r="AR507" s="766">
        <f>INDEX(Historical!$C$7:$C$1455,MATCH(B507,Historical!$B$7:$B$1455,0))*IF(AH507="n/a",1.03,IF(AH507&lt;0,1.01,IF(AH507&gt;10,1.1,(1+AH507/100))))</f>
        <v>1.1385000000000003</v>
      </c>
      <c r="AS507" s="1042">
        <f>IF($AI507="n/a",1.03*AR507,IF($AI507&lt;0,1.01*AR507,IF($AI507&gt;10,1.1*AR507,(1+$AI507/100)*AR507)))</f>
        <v>1.1918956500000002</v>
      </c>
      <c r="AT507" s="1042">
        <f>IF($AK507="n/a",1.03*AS507,IF($AK507&lt;0,1.01*AS507,IF($AK507&gt;10,1.1*AS507,(1+$AK507/100)*AS507)))</f>
        <v>1.3110852150000003</v>
      </c>
      <c r="AU507" s="1042">
        <f>IF($AK507="n/a",1.03*AT507,IF($AK507&lt;0,1.01*AT507,IF($AK507&gt;10,1.1*AT507,(1+$AK507/100)*AT507)))</f>
        <v>1.4421937365000004</v>
      </c>
      <c r="AV507" s="1042">
        <f>IF($AK507="n/a",1.03*AU507,IF($AK507&lt;0,1.01*AU507,IF($AK507&gt;10,1.1*AU507,(1+$AK507/100)*AU507)))</f>
        <v>1.5864131101500005</v>
      </c>
      <c r="AW507" s="766">
        <f>SUM(AR507:AV507)</f>
        <v>6.6700877116500017</v>
      </c>
      <c r="AX507" s="877">
        <f>AW507/I507*100</f>
        <v>12.483787594329032</v>
      </c>
      <c r="AY507" s="1212">
        <v>0.73</v>
      </c>
      <c r="AZ507" s="1028">
        <v>24.310000000000002</v>
      </c>
      <c r="BA507" s="1028">
        <v>-22.33</v>
      </c>
      <c r="BB507" s="1028">
        <v>3.2199999999999998</v>
      </c>
      <c r="BC507" s="1028">
        <v>-5.9799999999999995</v>
      </c>
      <c r="BE507" s="721">
        <v>1993</v>
      </c>
      <c r="BF507" s="1057">
        <f>IF(BE507&gt;2008,0,IF(BE507&gt;2001,1,IF(BE507&gt;1990,2,IF(BE507&gt;1980,3,IF(BE507&gt;1973,4,IF(BE507&gt;1970,5,IF(BE507&gt;1960,6,IF(BE507&gt;1958,7,IF(BE507&gt;1953,8,9)))))))))</f>
        <v>2</v>
      </c>
    </row>
    <row r="508" spans="1:58" ht="11.25" customHeight="1" x14ac:dyDescent="0.2">
      <c r="A508" s="1027" t="s">
        <v>683</v>
      </c>
      <c r="B508" s="1031" t="s">
        <v>684</v>
      </c>
      <c r="C508" s="1181" t="s">
        <v>155</v>
      </c>
      <c r="D508" s="1181" t="s">
        <v>4416</v>
      </c>
      <c r="E508" s="857">
        <v>11</v>
      </c>
      <c r="F508" s="1245">
        <v>315</v>
      </c>
      <c r="G508" s="1088" t="s">
        <v>116</v>
      </c>
      <c r="H508" s="1088" t="s">
        <v>116</v>
      </c>
      <c r="I508" s="1030">
        <v>124.5</v>
      </c>
      <c r="J508" s="766">
        <f>(M508/I508)*100</f>
        <v>1.2530120481927711</v>
      </c>
      <c r="K508" s="1033">
        <v>0.39</v>
      </c>
      <c r="L508" s="1043">
        <v>4</v>
      </c>
      <c r="M508" s="756">
        <f>K508*L508</f>
        <v>1.56</v>
      </c>
      <c r="N508" s="1026" t="s">
        <v>165</v>
      </c>
      <c r="O508" s="860">
        <v>0.34</v>
      </c>
      <c r="P508" s="1016">
        <v>43343</v>
      </c>
      <c r="Q508" s="1016">
        <v>43374</v>
      </c>
      <c r="R508" s="756">
        <f>(K508-O508)/O508*100</f>
        <v>14.705882352941172</v>
      </c>
      <c r="S508" s="824">
        <f>IF(INDEX(Historical!$D$7:$D$1455,MATCH(B508,Historical!$B$7:$B$1455,0))=0,"n/a",(INDEX(Historical!$C$7:$C$1455,MATCH(B508,Historical!$B$7:$B$1455,0))/INDEX(Historical!$D$7:$D$1455,MATCH(B508,Historical!$B$7:$B$1455,0))-1)*100)</f>
        <v>5.3571428571428603</v>
      </c>
      <c r="T508" s="824">
        <f>IF(INDEX(Historical!$F$7:$F$1455,MATCH(B508,Historical!$B$7:$B$1455,0))=0,"n/a",((INDEX(Historical!$C$7:$C$1455,MATCH(B508,Historical!$B$7:$B$1455,0))/INDEX(Historical!$F$7:$F$1455,MATCH(B508,Historical!$B$7:$B$1455,0)))^(1/3)-1)*100)</f>
        <v>7.1199245451753157</v>
      </c>
      <c r="U508" s="824">
        <f>IF(INDEX(Historical!$I$7:$I$1455,MATCH(B508,Historical!$B$7:$B$1455,0))=0,"n/a",((INDEX(Historical!$C$7:$C$1455,MATCH(B508,Historical!$B$7:$B$1455,0))/INDEX(Historical!$I$7:$I$1455,MATCH(B508,Historical!$B$7:$B$1455,0)))^(1/5)-1)*100)</f>
        <v>8.083252207959756</v>
      </c>
      <c r="V508" s="824">
        <f>IF(INDEX(Historical!$O$7:$O$1455,MATCH(B508,Historical!$B$7:$B$1455,0))=0,"n/a",((INDEX(Historical!$C$7:$C$1455,MATCH(B508,Historical!$B$7:$B$1455,0))/INDEX(Historical!$O$7:$O$1455,MATCH(B508,Historical!$B$7:$B$1455,0)))^(1/10)-1)*100)</f>
        <v>17.264640523089625</v>
      </c>
      <c r="W508" s="825">
        <f>IF(OR(U508&lt;=0,U508="n/a",V508&lt;=0,V508="n/a"),"n/a",U508/V508)</f>
        <v>0.46819695997430494</v>
      </c>
      <c r="X508" s="826" t="str">
        <f>IF(OR(AJ508&lt;=0,AJ508="n/a",U508&lt;=0,U508="n/a"),"n/a",U508/AJ508)</f>
        <v>n/a</v>
      </c>
      <c r="Y508" s="780"/>
      <c r="Z508" s="766" t="str">
        <f>IF(OR(AC508&lt;0.01,AC508="n/a"),"n/a",M508/AC508*100)</f>
        <v>n/a</v>
      </c>
      <c r="AA508" s="1042" t="str">
        <f>IF(OR(AC508&lt;0.01,AC508="n/a"),"n/a",I508/AC508)</f>
        <v>n/a</v>
      </c>
      <c r="AB508" s="1043">
        <v>3</v>
      </c>
      <c r="AC508" s="1021">
        <v>-7.99</v>
      </c>
      <c r="AD508" s="1021" t="s">
        <v>138</v>
      </c>
      <c r="AE508" s="1021">
        <v>0.12</v>
      </c>
      <c r="AF508" s="1021">
        <v>2.64</v>
      </c>
      <c r="AG508" s="1021">
        <v>1.2</v>
      </c>
      <c r="AH508" s="1021">
        <v>-116.5</v>
      </c>
      <c r="AI508" s="1021">
        <v>5.8000000000000007</v>
      </c>
      <c r="AJ508" s="1021">
        <v>-21.8</v>
      </c>
      <c r="AK508" s="1021">
        <v>6</v>
      </c>
      <c r="AL508" s="1034">
        <v>24450</v>
      </c>
      <c r="AM508" s="1028">
        <v>0.28999999999999998</v>
      </c>
      <c r="AN508" s="1021">
        <v>0.97</v>
      </c>
      <c r="AO508" s="868" t="str">
        <f>IF(U508="n/a","n/a",IF(AA508&lt;0,"n/a",IF(AA508="n/a","n/a",J508+U508-AA508)))</f>
        <v>n/a</v>
      </c>
      <c r="AP508" s="869">
        <f>IF(U508="n/a","n/a",J508+U508)</f>
        <v>9.3362642561525266</v>
      </c>
      <c r="AQ508" s="1044" t="str">
        <f>IF(OR(AC508&lt;0.01,AF508="n/a"),"n/a",(I508/SQRT(22.5*AC508*(I508/AF508))-1)*100)</f>
        <v>n/a</v>
      </c>
      <c r="AR508" s="766">
        <f>INDEX(Historical!$C$7:$C$1455,MATCH(B508,Historical!$B$7:$B$1455,0))*IF(AH508="n/a",1.03,IF(AH508&lt;0,1.01,IF(AH508&gt;10,1.1,(1+AH508/100))))</f>
        <v>1.1918000000000002</v>
      </c>
      <c r="AS508" s="1042">
        <f>IF($AI508="n/a",1.03*AR508,IF($AI508&lt;0,1.01*AR508,IF($AI508&gt;10,1.1*AR508,(1+$AI508/100)*AR508)))</f>
        <v>1.2609244000000002</v>
      </c>
      <c r="AT508" s="1042">
        <f>IF($AK508="n/a",1.03*AS508,IF($AK508&lt;0,1.01*AS508,IF($AK508&gt;10,1.1*AS508,(1+$AK508/100)*AS508)))</f>
        <v>1.3365798640000002</v>
      </c>
      <c r="AU508" s="1042">
        <f>IF($AK508="n/a",1.03*AT508,IF($AK508&lt;0,1.01*AT508,IF($AK508&gt;10,1.1*AT508,(1+$AK508/100)*AT508)))</f>
        <v>1.4167746558400003</v>
      </c>
      <c r="AV508" s="1042">
        <f>IF($AK508="n/a",1.03*AU508,IF($AK508&lt;0,1.01*AU508,IF($AK508&gt;10,1.1*AU508,(1+$AK508/100)*AU508)))</f>
        <v>1.5017811351904005</v>
      </c>
      <c r="AW508" s="766">
        <f>SUM(AR508:AV508)</f>
        <v>6.7078600550304008</v>
      </c>
      <c r="AX508" s="877">
        <f>AW508/I508*100</f>
        <v>5.3878394016308446</v>
      </c>
      <c r="AY508" s="1212">
        <v>1.02</v>
      </c>
      <c r="AZ508" s="1028">
        <v>6.2399999999999993</v>
      </c>
      <c r="BA508" s="1028">
        <v>-30.39</v>
      </c>
      <c r="BB508" s="1028">
        <v>-3.51</v>
      </c>
      <c r="BC508" s="1028">
        <v>-9.66</v>
      </c>
      <c r="BE508" s="721">
        <v>2008</v>
      </c>
      <c r="BF508" s="1057">
        <f>IF(BE508&gt;2008,0,IF(BE508&gt;2001,1,IF(BE508&gt;1990,2,IF(BE508&gt;1980,3,IF(BE508&gt;1973,4,IF(BE508&gt;1970,5,IF(BE508&gt;1960,6,IF(BE508&gt;1958,7,IF(BE508&gt;1953,8,9)))))))))</f>
        <v>1</v>
      </c>
    </row>
    <row r="509" spans="1:58" ht="11.25" customHeight="1" x14ac:dyDescent="0.2">
      <c r="A509" s="1027" t="s">
        <v>283</v>
      </c>
      <c r="B509" s="1031" t="s">
        <v>284</v>
      </c>
      <c r="C509" s="1181" t="s">
        <v>132</v>
      </c>
      <c r="D509" s="1181" t="s">
        <v>4423</v>
      </c>
      <c r="E509" s="857">
        <v>28</v>
      </c>
      <c r="F509" s="1245">
        <v>98</v>
      </c>
      <c r="G509" s="1245" t="s">
        <v>38</v>
      </c>
      <c r="H509" s="1245" t="s">
        <v>38</v>
      </c>
      <c r="I509" s="1021">
        <v>26.47</v>
      </c>
      <c r="J509" s="766">
        <f>(M509/I509)*100</f>
        <v>3.0676237249716665</v>
      </c>
      <c r="K509" s="1040">
        <v>0.20300000000000001</v>
      </c>
      <c r="L509" s="1043">
        <v>4</v>
      </c>
      <c r="M509" s="756">
        <f>K509*L509</f>
        <v>0.81200000000000006</v>
      </c>
      <c r="N509" s="1026" t="s">
        <v>147</v>
      </c>
      <c r="O509" s="861">
        <v>0.19750000000000001</v>
      </c>
      <c r="P509" s="1016">
        <v>43446</v>
      </c>
      <c r="Q509" s="1016">
        <v>43466</v>
      </c>
      <c r="R509" s="756">
        <f>(K509-O509)/O509*100</f>
        <v>2.7848101265822809</v>
      </c>
      <c r="S509" s="824">
        <f>IF(INDEX(Historical!$D$7:$D$1455,MATCH(B509,Historical!$B$7:$B$1455,0))=0,"n/a",(INDEX(Historical!$C$7:$C$1455,MATCH(B509,Historical!$B$7:$B$1455,0))/INDEX(Historical!$D$7:$D$1455,MATCH(B509,Historical!$B$7:$B$1455,0))-1)*100)</f>
        <v>2.6666666666666616</v>
      </c>
      <c r="T509" s="824">
        <f>IF(INDEX(Historical!$F$7:$F$1455,MATCH(B509,Historical!$B$7:$B$1455,0))=0,"n/a",((INDEX(Historical!$C$7:$C$1455,MATCH(B509,Historical!$B$7:$B$1455,0))/INDEX(Historical!$F$7:$F$1455,MATCH(B509,Historical!$B$7:$B$1455,0)))^(1/3)-1)*100)</f>
        <v>2.7410797229115547</v>
      </c>
      <c r="U509" s="824">
        <f>IF(INDEX(Historical!$I$7:$I$1455,MATCH(B509,Historical!$B$7:$B$1455,0))=0,"n/a",((INDEX(Historical!$C$7:$C$1455,MATCH(B509,Historical!$B$7:$B$1455,0))/INDEX(Historical!$I$7:$I$1455,MATCH(B509,Historical!$B$7:$B$1455,0)))^(1/5)-1)*100)</f>
        <v>2.8213222586158881</v>
      </c>
      <c r="V509" s="824">
        <f>IF(INDEX(Historical!$O$7:$O$1455,MATCH(B509,Historical!$B$7:$B$1455,0))=0,"n/a",((INDEX(Historical!$C$7:$C$1455,MATCH(B509,Historical!$B$7:$B$1455,0))/INDEX(Historical!$O$7:$O$1455,MATCH(B509,Historical!$B$7:$B$1455,0)))^(1/10)-1)*100)</f>
        <v>3.4219694129380196</v>
      </c>
      <c r="W509" s="825">
        <f>IF(OR(U509&lt;=0,U509="n/a",V509&lt;=0,V509="n/a"),"n/a",U509/V509)</f>
        <v>0.82447325447996034</v>
      </c>
      <c r="X509" s="826">
        <f>IF(OR(AJ509&lt;=0,AJ509="n/a",U509&lt;=0,U509="n/a"),"n/a",U509/AJ509)</f>
        <v>3.6310453778840256E-2</v>
      </c>
      <c r="Y509" s="774"/>
      <c r="Z509" s="766">
        <f>IF(OR(AC509&lt;0.01,AC509="n/a"),"n/a",M509/AC509*100)</f>
        <v>59.270072992700726</v>
      </c>
      <c r="AA509" s="1042">
        <f>IF(OR(AC509&lt;0.01,AC509="n/a"),"n/a",I509/AC509)</f>
        <v>19.321167883211675</v>
      </c>
      <c r="AB509" s="1043">
        <v>12</v>
      </c>
      <c r="AC509" s="1021">
        <v>1.37</v>
      </c>
      <c r="AD509" s="1021">
        <v>2.75</v>
      </c>
      <c r="AE509" s="1021">
        <v>1.1499999999999999</v>
      </c>
      <c r="AF509" s="1021">
        <v>2.06</v>
      </c>
      <c r="AG509" s="1021">
        <v>12.6</v>
      </c>
      <c r="AH509" s="1023">
        <v>5.3</v>
      </c>
      <c r="AI509" s="1023">
        <v>9.49</v>
      </c>
      <c r="AJ509" s="1021">
        <v>77.7</v>
      </c>
      <c r="AK509" s="1021">
        <v>7.0000000000000009</v>
      </c>
      <c r="AL509" s="1034">
        <v>5140</v>
      </c>
      <c r="AM509" s="1028">
        <v>0.9900000000000001</v>
      </c>
      <c r="AN509" s="1021">
        <v>0.76</v>
      </c>
      <c r="AO509" s="868">
        <f>IF(U509="n/a","n/a",IF(AA509&lt;0,"n/a",IF(AA509="n/a","n/a",J509+U509-AA509)))</f>
        <v>-13.432221899624121</v>
      </c>
      <c r="AP509" s="869">
        <f>IF(U509="n/a","n/a",J509+U509)</f>
        <v>5.8889459835875542</v>
      </c>
      <c r="AQ509" s="1044">
        <f>IF(OR(AC509&lt;0.01,AF509="n/a"),"n/a",(I509/SQRT(22.5*AC509*(I509/AF509))-1)*100)</f>
        <v>33.002265376556728</v>
      </c>
      <c r="AR509" s="766">
        <f>INDEX(Historical!$C$7:$C$1455,MATCH(B509,Historical!$B$7:$B$1455,0))*IF(AH509="n/a",1.03,IF(AH509&lt;0,1.01,IF(AH509&gt;10,1.1,(1+AH509/100))))</f>
        <v>0.81080999999999992</v>
      </c>
      <c r="AS509" s="1042">
        <f>IF($AI509="n/a",1.03*AR509,IF($AI509&lt;0,1.01*AR509,IF($AI509&gt;10,1.1*AR509,(1+$AI509/100)*AR509)))</f>
        <v>0.88775586899999992</v>
      </c>
      <c r="AT509" s="1042">
        <f>IF($AK509="n/a",1.03*AS509,IF($AK509&lt;0,1.01*AS509,IF($AK509&gt;10,1.1*AS509,(1+$AK509/100)*AS509)))</f>
        <v>0.94989877982999993</v>
      </c>
      <c r="AU509" s="1042">
        <f>IF($AK509="n/a",1.03*AT509,IF($AK509&lt;0,1.01*AT509,IF($AK509&gt;10,1.1*AT509,(1+$AK509/100)*AT509)))</f>
        <v>1.0163916944181</v>
      </c>
      <c r="AV509" s="1042">
        <f>IF($AK509="n/a",1.03*AU509,IF($AK509&lt;0,1.01*AU509,IF($AK509&gt;10,1.1*AU509,(1+$AK509/100)*AU509)))</f>
        <v>1.0875391130273671</v>
      </c>
      <c r="AW509" s="766">
        <f>SUM(AR509:AV509)</f>
        <v>4.7523954562754671</v>
      </c>
      <c r="AX509" s="877">
        <f>AW509/I509*100</f>
        <v>17.953892921327792</v>
      </c>
      <c r="AY509" s="1212">
        <v>0.52</v>
      </c>
      <c r="AZ509" s="1028">
        <v>8.9700000000000006</v>
      </c>
      <c r="BA509" s="1028">
        <v>-10.63</v>
      </c>
      <c r="BB509" s="1028">
        <v>2.2599999999999998</v>
      </c>
      <c r="BC509" s="1028">
        <v>-3.6799999999999997</v>
      </c>
      <c r="BE509" s="721">
        <v>1992</v>
      </c>
      <c r="BF509" s="1057">
        <f>IF(BE509&gt;2008,0,IF(BE509&gt;2001,1,IF(BE509&gt;1990,2,IF(BE509&gt;1980,3,IF(BE509&gt;1973,4,IF(BE509&gt;1970,5,IF(BE509&gt;1960,6,IF(BE509&gt;1958,7,IF(BE509&gt;1953,8,9)))))))))</f>
        <v>2</v>
      </c>
    </row>
    <row r="510" spans="1:58" s="905" customFormat="1" ht="11.25" customHeight="1" x14ac:dyDescent="0.2">
      <c r="A510" s="884" t="s">
        <v>3907</v>
      </c>
      <c r="B510" s="914" t="s">
        <v>3908</v>
      </c>
      <c r="C510" s="1181" t="s">
        <v>4414</v>
      </c>
      <c r="D510" s="1181" t="s">
        <v>4415</v>
      </c>
      <c r="E510" s="885">
        <v>5</v>
      </c>
      <c r="F510" s="1245">
        <v>801</v>
      </c>
      <c r="G510" s="1244" t="s">
        <v>107</v>
      </c>
      <c r="H510" s="1244" t="s">
        <v>107</v>
      </c>
      <c r="I510" s="886">
        <v>17.27</v>
      </c>
      <c r="J510" s="887">
        <f>(M510/I510)*100</f>
        <v>5.7903879559930518</v>
      </c>
      <c r="K510" s="888">
        <v>0.25</v>
      </c>
      <c r="L510" s="889">
        <v>4</v>
      </c>
      <c r="M510" s="890">
        <f>K510*L510</f>
        <v>1</v>
      </c>
      <c r="N510" s="891" t="s">
        <v>471</v>
      </c>
      <c r="O510" s="892">
        <v>0.24</v>
      </c>
      <c r="P510" s="893">
        <v>43173</v>
      </c>
      <c r="Q510" s="893">
        <v>43202</v>
      </c>
      <c r="R510" s="890">
        <f>(K510-O510)/O510*100</f>
        <v>4.1666666666666705</v>
      </c>
      <c r="S510" s="824">
        <f>IF(INDEX(Historical!$D$7:$D$1455,MATCH(B510,Historical!$B$7:$B$1455,0))=0,"n/a",(INDEX(Historical!$C$7:$C$1455,MATCH(B510,Historical!$B$7:$B$1455,0))/INDEX(Historical!$D$7:$D$1455,MATCH(B510,Historical!$B$7:$B$1455,0))-1)*100)</f>
        <v>5.555555555555558</v>
      </c>
      <c r="T510" s="824">
        <f>IF(INDEX(Historical!$F$7:$F$1455,MATCH(B510,Historical!$B$7:$B$1455,0))=0,"n/a",((INDEX(Historical!$C$7:$C$1455,MATCH(B510,Historical!$B$7:$B$1455,0))/INDEX(Historical!$F$7:$F$1455,MATCH(B510,Historical!$B$7:$B$1455,0)))^(1/3)-1)*100)</f>
        <v>4.18729750097111</v>
      </c>
      <c r="U510" s="824">
        <f>IF(INDEX(Historical!$I$7:$I$1455,MATCH(B510,Historical!$B$7:$B$1455,0))=0,"n/a",((INDEX(Historical!$C$7:$C$1455,MATCH(B510,Historical!$B$7:$B$1455,0))/INDEX(Historical!$I$7:$I$1455,MATCH(B510,Historical!$B$7:$B$1455,0)))^(1/5)-1)*100)</f>
        <v>3.4967527040806967</v>
      </c>
      <c r="V510" s="824">
        <f>IF(INDEX(Historical!$O$7:$O$1455,MATCH(B510,Historical!$B$7:$B$1455,0))=0,"n/a",((INDEX(Historical!$C$7:$C$1455,MATCH(B510,Historical!$B$7:$B$1455,0))/INDEX(Historical!$O$7:$O$1455,MATCH(B510,Historical!$B$7:$B$1455,0)))^(1/10)-1)*100)</f>
        <v>-1.2743538167945823</v>
      </c>
      <c r="W510" s="894" t="str">
        <f>IF(OR(U510&lt;=0,U510="n/a",V510&lt;=0,V510="n/a"),"n/a",U510/V510)</f>
        <v>n/a</v>
      </c>
      <c r="X510" s="895">
        <f>IF(OR(AJ510&lt;=0,AJ510="n/a",U510&lt;=0,U510="n/a"),"n/a",U510/AJ510)</f>
        <v>0.40192559817019508</v>
      </c>
      <c r="Y510" s="906"/>
      <c r="Z510" s="887">
        <f>IF(OR(AC510&lt;0.01,AC510="n/a"),"n/a",M510/AC510*100)</f>
        <v>36.363636363636367</v>
      </c>
      <c r="AA510" s="897">
        <f>IF(OR(AC510&lt;0.01,AC510="n/a"),"n/a",I510/AC510)</f>
        <v>6.28</v>
      </c>
      <c r="AB510" s="889">
        <v>12</v>
      </c>
      <c r="AC510" s="898">
        <v>2.75</v>
      </c>
      <c r="AD510" s="898">
        <v>1.01</v>
      </c>
      <c r="AE510" s="898">
        <v>7.81</v>
      </c>
      <c r="AF510" s="898">
        <v>1.41</v>
      </c>
      <c r="AG510" s="898">
        <v>25.3</v>
      </c>
      <c r="AH510" s="898">
        <v>-4.3</v>
      </c>
      <c r="AI510" s="898">
        <v>-63.04</v>
      </c>
      <c r="AJ510" s="898">
        <v>8.6999999999999993</v>
      </c>
      <c r="AK510" s="898">
        <v>6.21</v>
      </c>
      <c r="AL510" s="899">
        <v>6310</v>
      </c>
      <c r="AM510" s="900">
        <v>1.2</v>
      </c>
      <c r="AN510" s="898">
        <v>0.9</v>
      </c>
      <c r="AO510" s="901">
        <f>IF(U510="n/a","n/a",IF(AA510&lt;0,"n/a",IF(AA510="n/a","n/a",J510+U510-AA510)))</f>
        <v>3.0071406600737491</v>
      </c>
      <c r="AP510" s="902">
        <f>IF(U510="n/a","n/a",J510+U510)</f>
        <v>9.2871406600737494</v>
      </c>
      <c r="AQ510" s="903">
        <f>IF(OR(AC510&lt;0.01,AF510="n/a"),"n/a",(I510/SQRT(22.5*AC510*(I510/AF510))-1)*100)</f>
        <v>-37.266702089985202</v>
      </c>
      <c r="AR510" s="766">
        <f>INDEX(Historical!$C$7:$C$1455,MATCH(B510,Historical!$B$7:$B$1455,0))*IF(AH510="n/a",1.03,IF(AH510&lt;0,1.01,IF(AH510&gt;10,1.1,(1+AH510/100))))</f>
        <v>0.95949999999999991</v>
      </c>
      <c r="AS510" s="897">
        <f>IF($AI510="n/a",1.03*AR510,IF($AI510&lt;0,1.01*AR510,IF($AI510&gt;10,1.1*AR510,(1+$AI510/100)*AR510)))</f>
        <v>0.96909499999999993</v>
      </c>
      <c r="AT510" s="897">
        <f>IF($AK510="n/a",1.03*AS510,IF($AK510&lt;0,1.01*AS510,IF($AK510&gt;10,1.1*AS510,(1+$AK510/100)*AS510)))</f>
        <v>1.0292757994999999</v>
      </c>
      <c r="AU510" s="897">
        <f>IF($AK510="n/a",1.03*AT510,IF($AK510&lt;0,1.01*AT510,IF($AK510&gt;10,1.1*AT510,(1+$AK510/100)*AT510)))</f>
        <v>1.09319382664895</v>
      </c>
      <c r="AV510" s="897">
        <f>IF($AK510="n/a",1.03*AU510,IF($AK510&lt;0,1.01*AU510,IF($AK510&gt;10,1.1*AU510,(1+$AK510/100)*AU510)))</f>
        <v>1.1610811632838498</v>
      </c>
      <c r="AW510" s="887">
        <f>SUM(AR510:AV510)</f>
        <v>5.2121457894327996</v>
      </c>
      <c r="AX510" s="904">
        <f>AW510/I510*100</f>
        <v>30.180346204011578</v>
      </c>
      <c r="AY510" s="1213">
        <v>0.44</v>
      </c>
      <c r="AZ510" s="900">
        <v>46.11</v>
      </c>
      <c r="BA510" s="900">
        <v>0.52</v>
      </c>
      <c r="BB510" s="900">
        <v>12.64</v>
      </c>
      <c r="BC510" s="900">
        <v>22.8</v>
      </c>
      <c r="BD510" s="1079"/>
      <c r="BE510" s="721">
        <v>2014</v>
      </c>
      <c r="BF510" s="1057">
        <f>IF(BE510&gt;2008,0,IF(BE510&gt;2001,1,IF(BE510&gt;1990,2,IF(BE510&gt;1980,3,IF(BE510&gt;1973,4,IF(BE510&gt;1970,5,IF(BE510&gt;1960,6,IF(BE510&gt;1958,7,IF(BE510&gt;1953,8,9)))))))))</f>
        <v>0</v>
      </c>
    </row>
    <row r="511" spans="1:58" ht="11.25" customHeight="1" x14ac:dyDescent="0.2">
      <c r="A511" s="1027" t="s">
        <v>285</v>
      </c>
      <c r="B511" s="1031" t="s">
        <v>286</v>
      </c>
      <c r="C511" s="1181" t="s">
        <v>155</v>
      </c>
      <c r="D511" s="1181" t="s">
        <v>4419</v>
      </c>
      <c r="E511" s="857">
        <v>41</v>
      </c>
      <c r="F511" s="1245">
        <v>65</v>
      </c>
      <c r="G511" s="1086" t="s">
        <v>116</v>
      </c>
      <c r="H511" s="1086" t="s">
        <v>116</v>
      </c>
      <c r="I511" s="1021">
        <v>97.53</v>
      </c>
      <c r="J511" s="766">
        <f>(M511/I511)*100</f>
        <v>2.0506510817184456</v>
      </c>
      <c r="K511" s="1033">
        <v>0.5</v>
      </c>
      <c r="L511" s="1043">
        <v>4</v>
      </c>
      <c r="M511" s="756">
        <f>K511*L511</f>
        <v>2</v>
      </c>
      <c r="N511" s="1026" t="s">
        <v>287</v>
      </c>
      <c r="O511" s="860">
        <v>0.46</v>
      </c>
      <c r="P511" s="1016">
        <v>43286</v>
      </c>
      <c r="Q511" s="1016">
        <v>43306</v>
      </c>
      <c r="R511" s="756">
        <f>(K511-O511)/O511*100</f>
        <v>8.6956521739130395</v>
      </c>
      <c r="S511" s="824">
        <f>IF(INDEX(Historical!$D$7:$D$1455,MATCH(B511,Historical!$B$7:$B$1455,0))=0,"n/a",(INDEX(Historical!$C$7:$C$1455,MATCH(B511,Historical!$B$7:$B$1455,0))/INDEX(Historical!$D$7:$D$1455,MATCH(B511,Historical!$B$7:$B$1455,0))-1)*100)</f>
        <v>9.8765432098765427</v>
      </c>
      <c r="T511" s="824">
        <f>IF(INDEX(Historical!$F$7:$F$1455,MATCH(B511,Historical!$B$7:$B$1455,0))=0,"n/a",((INDEX(Historical!$C$7:$C$1455,MATCH(B511,Historical!$B$7:$B$1455,0))/INDEX(Historical!$F$7:$F$1455,MATCH(B511,Historical!$B$7:$B$1455,0)))^(1/3)-1)*100)</f>
        <v>15.012412557300925</v>
      </c>
      <c r="U511" s="824">
        <f>IF(INDEX(Historical!$I$7:$I$1455,MATCH(B511,Historical!$B$7:$B$1455,0))=0,"n/a",((INDEX(Historical!$C$7:$C$1455,MATCH(B511,Historical!$B$7:$B$1455,0))/INDEX(Historical!$I$7:$I$1455,MATCH(B511,Historical!$B$7:$B$1455,0)))^(1/5)-1)*100)</f>
        <v>12.00043919577527</v>
      </c>
      <c r="V511" s="824">
        <f>IF(INDEX(Historical!$O$7:$O$1455,MATCH(B511,Historical!$B$7:$B$1455,0))=0,"n/a",((INDEX(Historical!$C$7:$C$1455,MATCH(B511,Historical!$B$7:$B$1455,0))/INDEX(Historical!$O$7:$O$1455,MATCH(B511,Historical!$B$7:$B$1455,0)))^(1/10)-1)*100)</f>
        <v>14.243687984341369</v>
      </c>
      <c r="W511" s="825">
        <f>IF(OR(U511&lt;=0,U511="n/a",V511&lt;=0,V511="n/a"),"n/a",U511/V511)</f>
        <v>0.84250927210479565</v>
      </c>
      <c r="X511" s="826">
        <f>IF(OR(AJ511&lt;=0,AJ511="n/a",U511&lt;=0,U511="n/a"),"n/a",U511/AJ511)</f>
        <v>3.1580103146777025</v>
      </c>
      <c r="Y511" s="779" t="s">
        <v>288</v>
      </c>
      <c r="Z511" s="766">
        <f>IF(OR(AC511&lt;0.01,AC511="n/a"),"n/a",M511/AC511*100)</f>
        <v>48.543689320388353</v>
      </c>
      <c r="AA511" s="1042">
        <f>IF(OR(AC511&lt;0.01,AC511="n/a"),"n/a",I511/AC511)</f>
        <v>23.672330097087379</v>
      </c>
      <c r="AB511" s="1043">
        <v>4</v>
      </c>
      <c r="AC511" s="1021">
        <v>4.12</v>
      </c>
      <c r="AD511" s="1021">
        <v>3.23</v>
      </c>
      <c r="AE511" s="1021">
        <v>4.4400000000000004</v>
      </c>
      <c r="AF511" s="1021">
        <v>2.63</v>
      </c>
      <c r="AG511" s="1021" t="s">
        <v>138</v>
      </c>
      <c r="AH511" s="1021">
        <v>40.400000000000006</v>
      </c>
      <c r="AI511" s="1021">
        <v>8.07</v>
      </c>
      <c r="AJ511" s="1021">
        <v>3.8</v>
      </c>
      <c r="AK511" s="1021">
        <v>7.3400000000000007</v>
      </c>
      <c r="AL511" s="1034">
        <v>133090</v>
      </c>
      <c r="AM511" s="1028">
        <v>0.1</v>
      </c>
      <c r="AN511" s="1021">
        <v>0.5</v>
      </c>
      <c r="AO511" s="868">
        <f>IF(U511="n/a","n/a",IF(AA511&lt;0,"n/a",IF(AA511="n/a","n/a",J511+U511-AA511)))</f>
        <v>-9.6212398195936633</v>
      </c>
      <c r="AP511" s="869">
        <f>IF(U511="n/a","n/a",J511+U511)</f>
        <v>14.051090277493715</v>
      </c>
      <c r="AQ511" s="1044">
        <f>IF(OR(AC511&lt;0.01,AF511="n/a"),"n/a",(I511/SQRT(22.5*AC511*(I511/AF511))-1)*100)</f>
        <v>66.343991850007811</v>
      </c>
      <c r="AR511" s="766">
        <f>INDEX(Historical!$C$7:$C$1455,MATCH(B511,Historical!$B$7:$B$1455,0))*IF(AH511="n/a",1.03,IF(AH511&lt;0,1.01,IF(AH511&gt;10,1.1,(1+AH511/100))))</f>
        <v>1.9580000000000002</v>
      </c>
      <c r="AS511" s="1042">
        <f>IF($AI511="n/a",1.03*AR511,IF($AI511&lt;0,1.01*AR511,IF($AI511&gt;10,1.1*AR511,(1+$AI511/100)*AR511)))</f>
        <v>2.1160106000000001</v>
      </c>
      <c r="AT511" s="1042">
        <f>IF($AK511="n/a",1.03*AS511,IF($AK511&lt;0,1.01*AS511,IF($AK511&gt;10,1.1*AS511,(1+$AK511/100)*AS511)))</f>
        <v>2.27132577804</v>
      </c>
      <c r="AU511" s="1042">
        <f>IF($AK511="n/a",1.03*AT511,IF($AK511&lt;0,1.01*AT511,IF($AK511&gt;10,1.1*AT511,(1+$AK511/100)*AT511)))</f>
        <v>2.4380410901481357</v>
      </c>
      <c r="AV511" s="1042">
        <f>IF($AK511="n/a",1.03*AU511,IF($AK511&lt;0,1.01*AU511,IF($AK511&gt;10,1.1*AU511,(1+$AK511/100)*AU511)))</f>
        <v>2.6169933061650088</v>
      </c>
      <c r="AW511" s="766">
        <f>SUM(AR511:AV511)</f>
        <v>11.400370774353146</v>
      </c>
      <c r="AX511" s="877">
        <f>AW511/I511*100</f>
        <v>11.689091330209315</v>
      </c>
      <c r="AY511" s="1212">
        <v>0.92</v>
      </c>
      <c r="AZ511" s="1028">
        <v>27.639999999999997</v>
      </c>
      <c r="BA511" s="1028">
        <v>-2.62</v>
      </c>
      <c r="BB511" s="1028">
        <v>3.35</v>
      </c>
      <c r="BC511" s="1028">
        <v>10.71</v>
      </c>
      <c r="BE511" s="721">
        <v>1978</v>
      </c>
      <c r="BF511" s="1057">
        <f>IF(BE511&gt;2008,0,IF(BE511&gt;2001,1,IF(BE511&gt;1990,2,IF(BE511&gt;1980,3,IF(BE511&gt;1973,4,IF(BE511&gt;1970,5,IF(BE511&gt;1960,6,IF(BE511&gt;1958,7,IF(BE511&gt;1953,8,9)))))))))</f>
        <v>4</v>
      </c>
    </row>
    <row r="512" spans="1:58" ht="11.25" customHeight="1" x14ac:dyDescent="0.2">
      <c r="A512" s="1027" t="s">
        <v>1475</v>
      </c>
      <c r="B512" s="1031" t="s">
        <v>1476</v>
      </c>
      <c r="C512" s="1181" t="s">
        <v>109</v>
      </c>
      <c r="D512" s="1181" t="s">
        <v>4434</v>
      </c>
      <c r="E512" s="857">
        <v>7</v>
      </c>
      <c r="F512" s="1245">
        <v>646</v>
      </c>
      <c r="G512" s="1103" t="s">
        <v>38</v>
      </c>
      <c r="H512" s="1103" t="s">
        <v>38</v>
      </c>
      <c r="I512" s="1030">
        <v>31.94</v>
      </c>
      <c r="J512" s="766">
        <f>(M512/I512)*100</f>
        <v>3.1308703819661865</v>
      </c>
      <c r="K512" s="1033">
        <v>0.25</v>
      </c>
      <c r="L512" s="1043">
        <v>4</v>
      </c>
      <c r="M512" s="756">
        <f>K512*L512</f>
        <v>1</v>
      </c>
      <c r="N512" s="1026" t="s">
        <v>718</v>
      </c>
      <c r="O512" s="860">
        <v>0.24</v>
      </c>
      <c r="P512" s="1016">
        <v>43440</v>
      </c>
      <c r="Q512" s="1016">
        <v>43453</v>
      </c>
      <c r="R512" s="756">
        <f>(K512-O512)/O512*100</f>
        <v>4.1666666666666705</v>
      </c>
      <c r="S512" s="824">
        <f>IF(INDEX(Historical!$D$7:$D$1455,MATCH(B512,Historical!$B$7:$B$1455,0))=0,"n/a",(INDEX(Historical!$C$7:$C$1455,MATCH(B512,Historical!$B$7:$B$1455,0))/INDEX(Historical!$D$7:$D$1455,MATCH(B512,Historical!$B$7:$B$1455,0))-1)*100)</f>
        <v>12.12121212121211</v>
      </c>
      <c r="T512" s="824">
        <f>IF(INDEX(Historical!$F$7:$F$1455,MATCH(B512,Historical!$B$7:$B$1455,0))=0,"n/a",((INDEX(Historical!$C$7:$C$1455,MATCH(B512,Historical!$B$7:$B$1455,0))/INDEX(Historical!$F$7:$F$1455,MATCH(B512,Historical!$B$7:$B$1455,0)))^(1/3)-1)*100)</f>
        <v>15.521679473813489</v>
      </c>
      <c r="U512" s="824">
        <f>IF(INDEX(Historical!$I$7:$I$1455,MATCH(B512,Historical!$B$7:$B$1455,0))=0,"n/a",((INDEX(Historical!$C$7:$C$1455,MATCH(B512,Historical!$B$7:$B$1455,0))/INDEX(Historical!$I$7:$I$1455,MATCH(B512,Historical!$B$7:$B$1455,0)))^(1/5)-1)*100)</f>
        <v>52.404518103523579</v>
      </c>
      <c r="V512" s="824">
        <f>IF(INDEX(Historical!$O$7:$O$1455,MATCH(B512,Historical!$B$7:$B$1455,0))=0,"n/a",((INDEX(Historical!$C$7:$C$1455,MATCH(B512,Historical!$B$7:$B$1455,0))/INDEX(Historical!$O$7:$O$1455,MATCH(B512,Historical!$B$7:$B$1455,0)))^(1/10)-1)*100)</f>
        <v>2.6445006797345627</v>
      </c>
      <c r="W512" s="825">
        <f>IF(OR(U512&lt;=0,U512="n/a",V512&lt;=0,V512="n/a"),"n/a",U512/V512)</f>
        <v>19.816413172101583</v>
      </c>
      <c r="X512" s="826">
        <f>IF(OR(AJ512&lt;=0,AJ512="n/a",U512&lt;=0,U512="n/a"),"n/a",U512/AJ512)</f>
        <v>5.9550588754004075</v>
      </c>
      <c r="Y512" s="1032" t="s">
        <v>4077</v>
      </c>
      <c r="Z512" s="766">
        <f>IF(OR(AC512&lt;0.01,AC512="n/a"),"n/a",M512/AC512*100)</f>
        <v>41.666666666666671</v>
      </c>
      <c r="AA512" s="1042">
        <f>IF(OR(AC512&lt;0.01,AC512="n/a"),"n/a",I512/AC512)</f>
        <v>13.308333333333334</v>
      </c>
      <c r="AB512" s="1043">
        <v>12</v>
      </c>
      <c r="AC512" s="1021">
        <v>2.4</v>
      </c>
      <c r="AD512" s="1021">
        <v>1.67</v>
      </c>
      <c r="AE512" s="1021">
        <v>3.82</v>
      </c>
      <c r="AF512" s="1021">
        <v>1.4</v>
      </c>
      <c r="AG512" s="1021">
        <v>10.299999999999999</v>
      </c>
      <c r="AH512" s="1021">
        <v>1.0999999999999999</v>
      </c>
      <c r="AI512" s="1021">
        <v>6.15</v>
      </c>
      <c r="AJ512" s="1021">
        <v>8.7999999999999989</v>
      </c>
      <c r="AK512" s="1021">
        <v>8</v>
      </c>
      <c r="AL512" s="1034">
        <v>526.04999999999995</v>
      </c>
      <c r="AM512" s="1028">
        <v>1.2</v>
      </c>
      <c r="AN512" s="1021">
        <v>0.12</v>
      </c>
      <c r="AO512" s="868">
        <f>IF(U512="n/a","n/a",IF(AA512&lt;0,"n/a",IF(AA512="n/a","n/a",J512+U512-AA512)))</f>
        <v>42.227055152156424</v>
      </c>
      <c r="AP512" s="869">
        <f>IF(U512="n/a","n/a",J512+U512)</f>
        <v>55.535388485489761</v>
      </c>
      <c r="AQ512" s="1044">
        <f>IF(OR(AC512&lt;0.01,AF512="n/a"),"n/a",(I512/SQRT(22.5*AC512*(I512/AF512))-1)*100)</f>
        <v>-9.0014245125741414</v>
      </c>
      <c r="AR512" s="766">
        <f>INDEX(Historical!$C$7:$C$1455,MATCH(B512,Historical!$B$7:$B$1455,0))*IF(AH512="n/a",1.03,IF(AH512&lt;0,1.01,IF(AH512&gt;10,1.1,(1+AH512/100))))</f>
        <v>0.74813999999999992</v>
      </c>
      <c r="AS512" s="1042">
        <f>IF($AI512="n/a",1.03*AR512,IF($AI512&lt;0,1.01*AR512,IF($AI512&gt;10,1.1*AR512,(1+$AI512/100)*AR512)))</f>
        <v>0.79415060999999998</v>
      </c>
      <c r="AT512" s="1042">
        <f>IF($AK512="n/a",1.03*AS512,IF($AK512&lt;0,1.01*AS512,IF($AK512&gt;10,1.1*AS512,(1+$AK512/100)*AS512)))</f>
        <v>0.85768265880000005</v>
      </c>
      <c r="AU512" s="1042">
        <f>IF($AK512="n/a",1.03*AT512,IF($AK512&lt;0,1.01*AT512,IF($AK512&gt;10,1.1*AT512,(1+$AK512/100)*AT512)))</f>
        <v>0.9262972715040001</v>
      </c>
      <c r="AV512" s="1042">
        <f>IF($AK512="n/a",1.03*AU512,IF($AK512&lt;0,1.01*AU512,IF($AK512&gt;10,1.1*AU512,(1+$AK512/100)*AU512)))</f>
        <v>1.0004010532243202</v>
      </c>
      <c r="AW512" s="766">
        <f>SUM(AR512:AV512)</f>
        <v>4.32667159352832</v>
      </c>
      <c r="AX512" s="877">
        <f>AW512/I512*100</f>
        <v>13.54624794467226</v>
      </c>
      <c r="AY512" s="1212">
        <v>0.68</v>
      </c>
      <c r="AZ512" s="1028">
        <v>7.91</v>
      </c>
      <c r="BA512" s="1028">
        <v>-16.97</v>
      </c>
      <c r="BB512" s="1028">
        <v>-1.35</v>
      </c>
      <c r="BC512" s="1028">
        <v>-8.3000000000000007</v>
      </c>
      <c r="BE512" s="721">
        <v>2012</v>
      </c>
      <c r="BF512" s="1057">
        <f>IF(BE512&gt;2008,0,IF(BE512&gt;2001,1,IF(BE512&gt;1990,2,IF(BE512&gt;1980,3,IF(BE512&gt;1973,4,IF(BE512&gt;1970,5,IF(BE512&gt;1960,6,IF(BE512&gt;1958,7,IF(BE512&gt;1953,8,9)))))))))</f>
        <v>0</v>
      </c>
    </row>
    <row r="513" spans="1:58" ht="11.25" customHeight="1" x14ac:dyDescent="0.2">
      <c r="A513" s="1027" t="s">
        <v>1477</v>
      </c>
      <c r="B513" s="1031" t="s">
        <v>1478</v>
      </c>
      <c r="C513" s="1181" t="s">
        <v>155</v>
      </c>
      <c r="D513" s="1181" t="s">
        <v>4444</v>
      </c>
      <c r="E513" s="857">
        <v>8</v>
      </c>
      <c r="F513" s="1245">
        <v>554</v>
      </c>
      <c r="G513" s="1245" t="s">
        <v>116</v>
      </c>
      <c r="H513" s="1245" t="s">
        <v>116</v>
      </c>
      <c r="I513" s="1030">
        <v>79.34</v>
      </c>
      <c r="J513" s="766">
        <f>(M513/I513)*100</f>
        <v>2.7728762288883289</v>
      </c>
      <c r="K513" s="1033">
        <v>0.55000000000000004</v>
      </c>
      <c r="L513" s="1043">
        <v>4</v>
      </c>
      <c r="M513" s="756">
        <f>K513*L513</f>
        <v>2.2000000000000002</v>
      </c>
      <c r="N513" s="1026" t="s">
        <v>605</v>
      </c>
      <c r="O513" s="860">
        <v>0.48</v>
      </c>
      <c r="P513" s="1016">
        <v>43448</v>
      </c>
      <c r="Q513" s="1016">
        <v>43473</v>
      </c>
      <c r="R513" s="756">
        <f>(K513-O513)/O513*100</f>
        <v>14.583333333333348</v>
      </c>
      <c r="S513" s="824">
        <f>IF(INDEX(Historical!$D$7:$D$1455,MATCH(B513,Historical!$B$7:$B$1455,0))=0,"n/a",(INDEX(Historical!$C$7:$C$1455,MATCH(B513,Historical!$B$7:$B$1455,0))/INDEX(Historical!$D$7:$D$1455,MATCH(B513,Historical!$B$7:$B$1455,0))-1)*100)</f>
        <v>2.1739130434782483</v>
      </c>
      <c r="T513" s="824">
        <f>IF(INDEX(Historical!$F$7:$F$1455,MATCH(B513,Historical!$B$7:$B$1455,0))=0,"n/a",((INDEX(Historical!$C$7:$C$1455,MATCH(B513,Historical!$B$7:$B$1455,0))/INDEX(Historical!$F$7:$F$1455,MATCH(B513,Historical!$B$7:$B$1455,0)))^(1/3)-1)*100)</f>
        <v>2.2229462182910442</v>
      </c>
      <c r="U513" s="824">
        <f>IF(INDEX(Historical!$I$7:$I$1455,MATCH(B513,Historical!$B$7:$B$1455,0))=0,"n/a",((INDEX(Historical!$C$7:$C$1455,MATCH(B513,Historical!$B$7:$B$1455,0))/INDEX(Historical!$I$7:$I$1455,MATCH(B513,Historical!$B$7:$B$1455,0)))^(1/5)-1)*100)</f>
        <v>2.2750530662123625</v>
      </c>
      <c r="V513" s="824">
        <f>IF(INDEX(Historical!$O$7:$O$1455,MATCH(B513,Historical!$B$7:$B$1455,0))=0,"n/a",((INDEX(Historical!$C$7:$C$1455,MATCH(B513,Historical!$B$7:$B$1455,0))/INDEX(Historical!$O$7:$O$1455,MATCH(B513,Historical!$B$7:$B$1455,0)))^(1/10)-1)*100)</f>
        <v>2.1483665245273897</v>
      </c>
      <c r="W513" s="825">
        <f>IF(OR(U513&lt;=0,U513="n/a",V513&lt;=0,V513="n/a"),"n/a",U513/V513)</f>
        <v>1.058968774759159</v>
      </c>
      <c r="X513" s="826" t="str">
        <f>IF(OR(AJ513&lt;=0,AJ513="n/a",U513&lt;=0,U513="n/a"),"n/a",U513/AJ513)</f>
        <v>n/a</v>
      </c>
      <c r="Y513" s="777"/>
      <c r="Z513" s="766">
        <f>IF(OR(AC513&lt;0.01,AC513="n/a"),"n/a",M513/AC513*100)</f>
        <v>99.54751131221721</v>
      </c>
      <c r="AA513" s="1042">
        <f>IF(OR(AC513&lt;0.01,AC513="n/a"),"n/a",I513/AC513)</f>
        <v>35.900452488687783</v>
      </c>
      <c r="AB513" s="1043">
        <v>12</v>
      </c>
      <c r="AC513" s="1021">
        <v>2.21</v>
      </c>
      <c r="AD513" s="1021">
        <v>3.77</v>
      </c>
      <c r="AE513" s="1021">
        <v>4.95</v>
      </c>
      <c r="AF513" s="1021">
        <v>6.51</v>
      </c>
      <c r="AG513" s="1021">
        <v>10.100000000000001</v>
      </c>
      <c r="AH513" s="1021">
        <v>29.2</v>
      </c>
      <c r="AI513" s="1021">
        <v>8.48</v>
      </c>
      <c r="AJ513" s="1021">
        <v>-1.9</v>
      </c>
      <c r="AK513" s="1021">
        <v>9.5399999999999991</v>
      </c>
      <c r="AL513" s="1034">
        <v>206650</v>
      </c>
      <c r="AM513" s="1028">
        <v>0.06</v>
      </c>
      <c r="AN513" s="1021">
        <v>0.73</v>
      </c>
      <c r="AO513" s="868">
        <f>IF(U513="n/a","n/a",IF(AA513&lt;0,"n/a",IF(AA513="n/a","n/a",J513+U513-AA513)))</f>
        <v>-30.852523193587093</v>
      </c>
      <c r="AP513" s="869">
        <f>IF(U513="n/a","n/a",J513+U513)</f>
        <v>5.0479292951006913</v>
      </c>
      <c r="AQ513" s="1044">
        <f>IF(OR(AC513&lt;0.01,AF513="n/a"),"n/a",(I513/SQRT(22.5*AC513*(I513/AF513))-1)*100)</f>
        <v>222.29175581648062</v>
      </c>
      <c r="AR513" s="766">
        <f>INDEX(Historical!$C$7:$C$1455,MATCH(B513,Historical!$B$7:$B$1455,0))*IF(AH513="n/a",1.03,IF(AH513&lt;0,1.01,IF(AH513&gt;10,1.1,(1+AH513/100))))</f>
        <v>2.0680000000000001</v>
      </c>
      <c r="AS513" s="1042">
        <f>IF($AI513="n/a",1.03*AR513,IF($AI513&lt;0,1.01*AR513,IF($AI513&gt;10,1.1*AR513,(1+$AI513/100)*AR513)))</f>
        <v>2.2433664000000002</v>
      </c>
      <c r="AT513" s="1042">
        <f>IF($AK513="n/a",1.03*AS513,IF($AK513&lt;0,1.01*AS513,IF($AK513&gt;10,1.1*AS513,(1+$AK513/100)*AS513)))</f>
        <v>2.4573835545600002</v>
      </c>
      <c r="AU513" s="1042">
        <f>IF($AK513="n/a",1.03*AT513,IF($AK513&lt;0,1.01*AT513,IF($AK513&gt;10,1.1*AT513,(1+$AK513/100)*AT513)))</f>
        <v>2.691817945665024</v>
      </c>
      <c r="AV513" s="1042">
        <f>IF($AK513="n/a",1.03*AU513,IF($AK513&lt;0,1.01*AU513,IF($AK513&gt;10,1.1*AU513,(1+$AK513/100)*AU513)))</f>
        <v>2.948617377681467</v>
      </c>
      <c r="AW513" s="766">
        <f>SUM(AR513:AV513)</f>
        <v>12.409185277906492</v>
      </c>
      <c r="AX513" s="877">
        <f>AW513/I513*100</f>
        <v>15.640515853171779</v>
      </c>
      <c r="AY513" s="1212">
        <v>0.7</v>
      </c>
      <c r="AZ513" s="1028">
        <v>50.18</v>
      </c>
      <c r="BA513" s="1028">
        <v>1.0999999999999999</v>
      </c>
      <c r="BB513" s="1028">
        <v>9.16</v>
      </c>
      <c r="BC513" s="1028">
        <v>24.240000000000002</v>
      </c>
      <c r="BE513" s="721">
        <v>2012</v>
      </c>
      <c r="BF513" s="1057">
        <f>IF(BE513&gt;2008,0,IF(BE513&gt;2001,1,IF(BE513&gt;1990,2,IF(BE513&gt;1980,3,IF(BE513&gt;1973,4,IF(BE513&gt;1970,5,IF(BE513&gt;1960,6,IF(BE513&gt;1958,7,IF(BE513&gt;1953,8,9)))))))))</f>
        <v>0</v>
      </c>
    </row>
    <row r="514" spans="1:58" ht="11.25" customHeight="1" x14ac:dyDescent="0.2">
      <c r="A514" s="1027" t="s">
        <v>289</v>
      </c>
      <c r="B514" s="1031" t="s">
        <v>290</v>
      </c>
      <c r="C514" s="1181" t="s">
        <v>109</v>
      </c>
      <c r="D514" s="1181" t="s">
        <v>119</v>
      </c>
      <c r="E514" s="857">
        <v>32</v>
      </c>
      <c r="F514" s="1245">
        <v>89</v>
      </c>
      <c r="G514" s="1088" t="s">
        <v>107</v>
      </c>
      <c r="H514" s="1088" t="s">
        <v>107</v>
      </c>
      <c r="I514" s="1021">
        <v>56.65</v>
      </c>
      <c r="J514" s="766">
        <f>(M514/I514)*100</f>
        <v>4.4307149161518087</v>
      </c>
      <c r="K514" s="1040">
        <v>0.62749999999999995</v>
      </c>
      <c r="L514" s="1043">
        <v>4</v>
      </c>
      <c r="M514" s="756">
        <f>K514*L514</f>
        <v>2.5099999999999998</v>
      </c>
      <c r="N514" s="1026" t="s">
        <v>291</v>
      </c>
      <c r="O514" s="861">
        <v>0.625</v>
      </c>
      <c r="P514" s="1016">
        <v>43446</v>
      </c>
      <c r="Q514" s="1016">
        <v>43461</v>
      </c>
      <c r="R514" s="756">
        <f>(K514-O514)/O514*100</f>
        <v>0.39999999999999153</v>
      </c>
      <c r="S514" s="824">
        <f>IF(INDEX(Historical!$D$7:$D$1455,MATCH(B514,Historical!$B$7:$B$1455,0))=0,"n/a",(INDEX(Historical!$C$7:$C$1455,MATCH(B514,Historical!$B$7:$B$1455,0))/INDEX(Historical!$D$7:$D$1455,MATCH(B514,Historical!$B$7:$B$1455,0))-1)*100)</f>
        <v>0.40281973816718164</v>
      </c>
      <c r="T514" s="824">
        <f>IF(INDEX(Historical!$F$7:$F$1455,MATCH(B514,Historical!$B$7:$B$1455,0))=0,"n/a",((INDEX(Historical!$C$7:$C$1455,MATCH(B514,Historical!$B$7:$B$1455,0))/INDEX(Historical!$F$7:$F$1455,MATCH(B514,Historical!$B$7:$B$1455,0)))^(1/3)-1)*100)</f>
        <v>0.40445334013192724</v>
      </c>
      <c r="U514" s="824">
        <f>IF(INDEX(Historical!$I$7:$I$1455,MATCH(B514,Historical!$B$7:$B$1455,0))=0,"n/a",((INDEX(Historical!$C$7:$C$1455,MATCH(B514,Historical!$B$7:$B$1455,0))/INDEX(Historical!$I$7:$I$1455,MATCH(B514,Historical!$B$7:$B$1455,0)))^(1/5)-1)*100)</f>
        <v>0.40610473794229218</v>
      </c>
      <c r="V514" s="824">
        <f>IF(INDEX(Historical!$O$7:$O$1455,MATCH(B514,Historical!$B$7:$B$1455,0))=0,"n/a",((INDEX(Historical!$C$7:$C$1455,MATCH(B514,Historical!$B$7:$B$1455,0))/INDEX(Historical!$O$7:$O$1455,MATCH(B514,Historical!$B$7:$B$1455,0)))^(1/10)-1)*100)</f>
        <v>1.8256481556266912</v>
      </c>
      <c r="W514" s="825">
        <f>IF(OR(U514&lt;=0,U514="n/a",V514&lt;=0,V514="n/a"),"n/a",U514/V514)</f>
        <v>0.22244414220268438</v>
      </c>
      <c r="X514" s="826">
        <f>IF(OR(AJ514&lt;=0,AJ514="n/a",U514&lt;=0,U514="n/a"),"n/a",U514/AJ514)</f>
        <v>0.16244189517691687</v>
      </c>
      <c r="Y514" s="1031"/>
      <c r="Z514" s="766">
        <f>IF(OR(AC514&lt;0.01,AC514="n/a"),"n/a",M514/AC514*100)</f>
        <v>164.05228758169932</v>
      </c>
      <c r="AA514" s="1042">
        <f>IF(OR(AC514&lt;0.01,AC514="n/a"),"n/a",I514/AC514)</f>
        <v>37.026143790849673</v>
      </c>
      <c r="AB514" s="1043">
        <v>12</v>
      </c>
      <c r="AC514" s="1021">
        <v>1.53</v>
      </c>
      <c r="AD514" s="1021">
        <v>0.98</v>
      </c>
      <c r="AE514" s="1021">
        <v>0.92</v>
      </c>
      <c r="AF514" s="1021">
        <v>1.81</v>
      </c>
      <c r="AG514" s="1021">
        <v>5.6000000000000005</v>
      </c>
      <c r="AH514" s="1021">
        <v>82.6</v>
      </c>
      <c r="AI514" s="1021">
        <v>40.489999999999995</v>
      </c>
      <c r="AJ514" s="1021">
        <v>2.5</v>
      </c>
      <c r="AK514" s="1021">
        <v>37.9</v>
      </c>
      <c r="AL514" s="1034">
        <v>3140</v>
      </c>
      <c r="AM514" s="1028">
        <v>0.1</v>
      </c>
      <c r="AN514" s="1021">
        <v>0.21</v>
      </c>
      <c r="AO514" s="868">
        <f>IF(U514="n/a","n/a",IF(AA514&lt;0,"n/a",IF(AA514="n/a","n/a",J514+U514-AA514)))</f>
        <v>-32.189324136755573</v>
      </c>
      <c r="AP514" s="869">
        <f>IF(U514="n/a","n/a",J514+U514)</f>
        <v>4.8368196540941009</v>
      </c>
      <c r="AQ514" s="1044">
        <f>IF(OR(AC514&lt;0.01,AF514="n/a"),"n/a",(I514/SQRT(22.5*AC514*(I514/AF514))-1)*100)</f>
        <v>72.584691301836472</v>
      </c>
      <c r="AR514" s="766">
        <f>INDEX(Historical!$C$7:$C$1455,MATCH(B514,Historical!$B$7:$B$1455,0))*IF(AH514="n/a",1.03,IF(AH514&lt;0,1.01,IF(AH514&gt;10,1.1,(1+AH514/100))))</f>
        <v>2.7417500000000006</v>
      </c>
      <c r="AS514" s="1042">
        <f>IF($AI514="n/a",1.03*AR514,IF($AI514&lt;0,1.01*AR514,IF($AI514&gt;10,1.1*AR514,(1+$AI514/100)*AR514)))</f>
        <v>3.0159250000000011</v>
      </c>
      <c r="AT514" s="1042">
        <f>IF($AK514="n/a",1.03*AS514,IF($AK514&lt;0,1.01*AS514,IF($AK514&gt;10,1.1*AS514,(1+$AK514/100)*AS514)))</f>
        <v>3.3175175000000015</v>
      </c>
      <c r="AU514" s="1042">
        <f>IF($AK514="n/a",1.03*AT514,IF($AK514&lt;0,1.01*AT514,IF($AK514&gt;10,1.1*AT514,(1+$AK514/100)*AT514)))</f>
        <v>3.6492692500000019</v>
      </c>
      <c r="AV514" s="1042">
        <f>IF($AK514="n/a",1.03*AU514,IF($AK514&lt;0,1.01*AU514,IF($AK514&gt;10,1.1*AU514,(1+$AK514/100)*AU514)))</f>
        <v>4.0141961750000021</v>
      </c>
      <c r="AW514" s="766">
        <f>SUM(AR514:AV514)</f>
        <v>16.738657925000005</v>
      </c>
      <c r="AX514" s="877">
        <f>AW514/I514*100</f>
        <v>29.547498543689333</v>
      </c>
      <c r="AY514" s="1212">
        <v>0.28000000000000003</v>
      </c>
      <c r="AZ514" s="1028">
        <v>36.82</v>
      </c>
      <c r="BA514" s="1028">
        <v>-8.3800000000000008</v>
      </c>
      <c r="BB514" s="1028">
        <v>4.95</v>
      </c>
      <c r="BC514" s="1028">
        <v>14.649999999999999</v>
      </c>
      <c r="BE514" s="721">
        <v>1988</v>
      </c>
      <c r="BF514" s="1057">
        <f>IF(BE514&gt;2008,0,IF(BE514&gt;2001,1,IF(BE514&gt;1990,2,IF(BE514&gt;1980,3,IF(BE514&gt;1973,4,IF(BE514&gt;1970,5,IF(BE514&gt;1960,6,IF(BE514&gt;1958,7,IF(BE514&gt;1953,8,9)))))))))</f>
        <v>3</v>
      </c>
    </row>
    <row r="515" spans="1:58" ht="11.25" customHeight="1" x14ac:dyDescent="0.2">
      <c r="A515" s="1019" t="s">
        <v>685</v>
      </c>
      <c r="B515" s="1031" t="s">
        <v>686</v>
      </c>
      <c r="C515" s="1181" t="s">
        <v>4438</v>
      </c>
      <c r="D515" s="1181" t="s">
        <v>527</v>
      </c>
      <c r="E515" s="857">
        <v>25</v>
      </c>
      <c r="F515" s="1245">
        <v>114</v>
      </c>
      <c r="G515" s="1182" t="s">
        <v>107</v>
      </c>
      <c r="H515" s="1182" t="s">
        <v>107</v>
      </c>
      <c r="I515" s="1021">
        <v>57.26</v>
      </c>
      <c r="J515" s="766">
        <f>(M515/I515)*100</f>
        <v>3.807195249738037</v>
      </c>
      <c r="K515" s="1040">
        <v>0.54500000000000004</v>
      </c>
      <c r="L515" s="1043">
        <v>4</v>
      </c>
      <c r="M515" s="756">
        <f>K515*L515</f>
        <v>2.1800000000000002</v>
      </c>
      <c r="N515" s="1026" t="s">
        <v>150</v>
      </c>
      <c r="O515" s="861">
        <v>0.52</v>
      </c>
      <c r="P515" s="1016">
        <v>43158</v>
      </c>
      <c r="Q515" s="1016">
        <v>43174</v>
      </c>
      <c r="R515" s="756">
        <f>(K515-O515)/O515*100</f>
        <v>4.8076923076923119</v>
      </c>
      <c r="S515" s="824">
        <f>IF(INDEX(Historical!$D$7:$D$1455,MATCH(B515,Historical!$B$7:$B$1455,0))=0,"n/a",(INDEX(Historical!$C$7:$C$1455,MATCH(B515,Historical!$B$7:$B$1455,0))/INDEX(Historical!$D$7:$D$1455,MATCH(B515,Historical!$B$7:$B$1455,0))-1)*100)</f>
        <v>5.0505050505050608</v>
      </c>
      <c r="T515" s="824">
        <f>IF(INDEX(Historical!$F$7:$F$1455,MATCH(B515,Historical!$B$7:$B$1455,0))=0,"n/a",((INDEX(Historical!$C$7:$C$1455,MATCH(B515,Historical!$B$7:$B$1455,0))/INDEX(Historical!$F$7:$F$1455,MATCH(B515,Historical!$B$7:$B$1455,0)))^(1/3)-1)*100)</f>
        <v>6.3340635203756435</v>
      </c>
      <c r="U515" s="824">
        <f>IF(INDEX(Historical!$I$7:$I$1455,MATCH(B515,Historical!$B$7:$B$1455,0))=0,"n/a",((INDEX(Historical!$C$7:$C$1455,MATCH(B515,Historical!$B$7:$B$1455,0))/INDEX(Historical!$I$7:$I$1455,MATCH(B515,Historical!$B$7:$B$1455,0)))^(1/5)-1)*100)</f>
        <v>6.3345459159369844</v>
      </c>
      <c r="V515" s="824">
        <f>IF(INDEX(Historical!$O$7:$O$1455,MATCH(B515,Historical!$B$7:$B$1455,0))=0,"n/a",((INDEX(Historical!$C$7:$C$1455,MATCH(B515,Historical!$B$7:$B$1455,0))/INDEX(Historical!$O$7:$O$1455,MATCH(B515,Historical!$B$7:$B$1455,0)))^(1/10)-1)*100)</f>
        <v>10.887645350443464</v>
      </c>
      <c r="W515" s="825">
        <f>IF(OR(U515&lt;=0,U515="n/a",V515&lt;=0,V515="n/a"),"n/a",U515/V515)</f>
        <v>0.5818104569027841</v>
      </c>
      <c r="X515" s="826" t="str">
        <f>IF(OR(AJ515&lt;=0,AJ515="n/a",U515&lt;=0,U515="n/a"),"n/a",U515/AJ515)</f>
        <v>n/a</v>
      </c>
      <c r="Y515" s="1032"/>
      <c r="Z515" s="766" t="str">
        <f>IF(OR(AC515&lt;0.01,AC515="n/a"),"n/a",M515/AC515*100)</f>
        <v>n/a</v>
      </c>
      <c r="AA515" s="1042" t="str">
        <f>IF(OR(AC515&lt;0.01,AC515="n/a"),"n/a",I515/AC515)</f>
        <v>n/a</v>
      </c>
      <c r="AB515" s="1043">
        <v>6</v>
      </c>
      <c r="AC515" s="1021">
        <v>-1.97</v>
      </c>
      <c r="AD515" s="1021" t="s">
        <v>138</v>
      </c>
      <c r="AE515" s="1021">
        <v>0.99</v>
      </c>
      <c r="AF515" s="1021">
        <v>2.39</v>
      </c>
      <c r="AG515" s="1021">
        <v>2.8000000000000003</v>
      </c>
      <c r="AH515" s="1021">
        <v>-127.89999999999999</v>
      </c>
      <c r="AI515" s="1021">
        <v>103.25999999999999</v>
      </c>
      <c r="AJ515" s="1021">
        <v>-19.400000000000002</v>
      </c>
      <c r="AK515" s="1021">
        <v>27.200000000000003</v>
      </c>
      <c r="AL515" s="1034">
        <v>2590</v>
      </c>
      <c r="AM515" s="1028">
        <v>0.4</v>
      </c>
      <c r="AN515" s="1021">
        <v>3.21</v>
      </c>
      <c r="AO515" s="868" t="str">
        <f>IF(U515="n/a","n/a",IF(AA515&lt;0,"n/a",IF(AA515="n/a","n/a",J515+U515-AA515)))</f>
        <v>n/a</v>
      </c>
      <c r="AP515" s="869">
        <f>IF(U515="n/a","n/a",J515+U515)</f>
        <v>10.141741165675022</v>
      </c>
      <c r="AQ515" s="1044" t="str">
        <f>IF(OR(AC515&lt;0.01,AF515="n/a"),"n/a",(I515/SQRT(22.5*AC515*(I515/AF515))-1)*100)</f>
        <v>n/a</v>
      </c>
      <c r="AR515" s="766">
        <f>INDEX(Historical!$C$7:$C$1455,MATCH(B515,Historical!$B$7:$B$1455,0))*IF(AH515="n/a",1.03,IF(AH515&lt;0,1.01,IF(AH515&gt;10,1.1,(1+AH515/100))))</f>
        <v>2.1008</v>
      </c>
      <c r="AS515" s="1042">
        <f>IF($AI515="n/a",1.03*AR515,IF($AI515&lt;0,1.01*AR515,IF($AI515&gt;10,1.1*AR515,(1+$AI515/100)*AR515)))</f>
        <v>2.31088</v>
      </c>
      <c r="AT515" s="1042">
        <f>IF($AK515="n/a",1.03*AS515,IF($AK515&lt;0,1.01*AS515,IF($AK515&gt;10,1.1*AS515,(1+$AK515/100)*AS515)))</f>
        <v>2.5419680000000002</v>
      </c>
      <c r="AU515" s="1042">
        <f>IF($AK515="n/a",1.03*AT515,IF($AK515&lt;0,1.01*AT515,IF($AK515&gt;10,1.1*AT515,(1+$AK515/100)*AT515)))</f>
        <v>2.7961648000000006</v>
      </c>
      <c r="AV515" s="1042">
        <f>IF($AK515="n/a",1.03*AU515,IF($AK515&lt;0,1.01*AU515,IF($AK515&gt;10,1.1*AU515,(1+$AK515/100)*AU515)))</f>
        <v>3.0757812800000011</v>
      </c>
      <c r="AW515" s="766">
        <f>SUM(AR515:AV515)</f>
        <v>12.825594080000002</v>
      </c>
      <c r="AX515" s="877">
        <f>AW515/I515*100</f>
        <v>22.398871952497384</v>
      </c>
      <c r="AY515" s="1212">
        <v>1.17</v>
      </c>
      <c r="AZ515" s="1028">
        <v>21.060000000000002</v>
      </c>
      <c r="BA515" s="1028">
        <v>-20.75</v>
      </c>
      <c r="BB515" s="1028">
        <v>5.24</v>
      </c>
      <c r="BC515" s="1028">
        <v>8.01</v>
      </c>
      <c r="BE515" s="721">
        <v>1994</v>
      </c>
      <c r="BF515" s="1057">
        <f>IF(BE515&gt;2008,0,IF(BE515&gt;2001,1,IF(BE515&gt;1990,2,IF(BE515&gt;1980,3,IF(BE515&gt;1973,4,IF(BE515&gt;1970,5,IF(BE515&gt;1960,6,IF(BE515&gt;1958,7,IF(BE515&gt;1953,8,9)))))))))</f>
        <v>2</v>
      </c>
    </row>
    <row r="516" spans="1:58" ht="11.25" customHeight="1" x14ac:dyDescent="0.2">
      <c r="A516" s="1027" t="s">
        <v>1479</v>
      </c>
      <c r="B516" s="1031" t="s">
        <v>1480</v>
      </c>
      <c r="C516" s="1181" t="s">
        <v>124</v>
      </c>
      <c r="D516" s="1181" t="s">
        <v>4262</v>
      </c>
      <c r="E516" s="857">
        <v>8</v>
      </c>
      <c r="F516" s="1245">
        <v>461</v>
      </c>
      <c r="G516" s="1245" t="s">
        <v>107</v>
      </c>
      <c r="H516" s="1245" t="s">
        <v>107</v>
      </c>
      <c r="I516" s="1030">
        <v>55.44</v>
      </c>
      <c r="J516" s="766">
        <f>(M516/I516)*100</f>
        <v>2.3809523809523814</v>
      </c>
      <c r="K516" s="1033">
        <v>0.33</v>
      </c>
      <c r="L516" s="1043">
        <v>4</v>
      </c>
      <c r="M516" s="756">
        <f>K516*L516</f>
        <v>1.32</v>
      </c>
      <c r="N516" s="1026" t="s">
        <v>359</v>
      </c>
      <c r="O516" s="860">
        <v>0.3</v>
      </c>
      <c r="P516" s="1016">
        <v>43174</v>
      </c>
      <c r="Q516" s="1016">
        <v>43190</v>
      </c>
      <c r="R516" s="756">
        <f>(K516-O516)/O516*100</f>
        <v>10.000000000000009</v>
      </c>
      <c r="S516" s="824">
        <f>IF(INDEX(Historical!$D$7:$D$1455,MATCH(B516,Historical!$B$7:$B$1455,0))=0,"n/a",(INDEX(Historical!$C$7:$C$1455,MATCH(B516,Historical!$B$7:$B$1455,0))/INDEX(Historical!$D$7:$D$1455,MATCH(B516,Historical!$B$7:$B$1455,0))-1)*100)</f>
        <v>6.8181818181817899</v>
      </c>
      <c r="T516" s="824">
        <f>IF(INDEX(Historical!$F$7:$F$1455,MATCH(B516,Historical!$B$7:$B$1455,0))=0,"n/a",((INDEX(Historical!$C$7:$C$1455,MATCH(B516,Historical!$B$7:$B$1455,0))/INDEX(Historical!$F$7:$F$1455,MATCH(B516,Historical!$B$7:$B$1455,0)))^(1/3)-1)*100)</f>
        <v>7.3424294788273059</v>
      </c>
      <c r="U516" s="824">
        <f>IF(INDEX(Historical!$I$7:$I$1455,MATCH(B516,Historical!$B$7:$B$1455,0))=0,"n/a",((INDEX(Historical!$C$7:$C$1455,MATCH(B516,Historical!$B$7:$B$1455,0))/INDEX(Historical!$I$7:$I$1455,MATCH(B516,Historical!$B$7:$B$1455,0)))^(1/5)-1)*100)</f>
        <v>10.138706578336464</v>
      </c>
      <c r="V516" s="824">
        <f>IF(INDEX(Historical!$O$7:$O$1455,MATCH(B516,Historical!$B$7:$B$1455,0))=0,"n/a",((INDEX(Historical!$C$7:$C$1455,MATCH(B516,Historical!$B$7:$B$1455,0))/INDEX(Historical!$O$7:$O$1455,MATCH(B516,Historical!$B$7:$B$1455,0)))^(1/10)-1)*100)</f>
        <v>7.9851749995763832</v>
      </c>
      <c r="W516" s="825">
        <f>IF(OR(U516&lt;=0,U516="n/a",V516&lt;=0,V516="n/a"),"n/a",U516/V516)</f>
        <v>1.2696912188993137</v>
      </c>
      <c r="X516" s="826">
        <f>IF(OR(AJ516&lt;=0,AJ516="n/a",U516&lt;=0,U516="n/a"),"n/a",U516/AJ516)</f>
        <v>0.21299803736000977</v>
      </c>
      <c r="Y516" s="780"/>
      <c r="Z516" s="766">
        <f>IF(OR(AC516&lt;0.01,AC516="n/a"),"n/a",M516/AC516*100)</f>
        <v>22.797927461139896</v>
      </c>
      <c r="AA516" s="1042">
        <f>IF(OR(AC516&lt;0.01,AC516="n/a"),"n/a",I516/AC516)</f>
        <v>9.5751295336787567</v>
      </c>
      <c r="AB516" s="1043">
        <v>12</v>
      </c>
      <c r="AC516" s="1021">
        <v>5.79</v>
      </c>
      <c r="AD516" s="1021">
        <v>0.43</v>
      </c>
      <c r="AE516" s="1021">
        <v>1.19</v>
      </c>
      <c r="AF516" s="1021">
        <v>3.02</v>
      </c>
      <c r="AG516" s="1021">
        <v>31.6</v>
      </c>
      <c r="AH516" s="1023">
        <v>66.7</v>
      </c>
      <c r="AI516" s="1023">
        <v>-7.59</v>
      </c>
      <c r="AJ516" s="1021">
        <v>47.599999999999994</v>
      </c>
      <c r="AK516" s="1021">
        <v>22.2</v>
      </c>
      <c r="AL516" s="1034">
        <v>4530</v>
      </c>
      <c r="AM516" s="1028">
        <v>0.5</v>
      </c>
      <c r="AN516" s="1021">
        <v>1</v>
      </c>
      <c r="AO516" s="868">
        <f>IF(U516="n/a","n/a",IF(AA516&lt;0,"n/a",IF(AA516="n/a","n/a",J516+U516-AA516)))</f>
        <v>2.9445294256100887</v>
      </c>
      <c r="AP516" s="869">
        <f>IF(U516="n/a","n/a",J516+U516)</f>
        <v>12.519658959288845</v>
      </c>
      <c r="AQ516" s="1044">
        <f>IF(OR(AC516&lt;0.01,AF516="n/a"),"n/a",(I516/SQRT(22.5*AC516*(I516/AF516))-1)*100)</f>
        <v>13.366448479080129</v>
      </c>
      <c r="AR516" s="766">
        <f>INDEX(Historical!$C$7:$C$1455,MATCH(B516,Historical!$B$7:$B$1455,0))*IF(AH516="n/a",1.03,IF(AH516&lt;0,1.01,IF(AH516&gt;10,1.1,(1+AH516/100))))</f>
        <v>1.2925</v>
      </c>
      <c r="AS516" s="1042">
        <f>IF($AI516="n/a",1.03*AR516,IF($AI516&lt;0,1.01*AR516,IF($AI516&gt;10,1.1*AR516,(1+$AI516/100)*AR516)))</f>
        <v>1.3054250000000001</v>
      </c>
      <c r="AT516" s="1042">
        <f>IF($AK516="n/a",1.03*AS516,IF($AK516&lt;0,1.01*AS516,IF($AK516&gt;10,1.1*AS516,(1+$AK516/100)*AS516)))</f>
        <v>1.4359675000000003</v>
      </c>
      <c r="AU516" s="1042">
        <f>IF($AK516="n/a",1.03*AT516,IF($AK516&lt;0,1.01*AT516,IF($AK516&gt;10,1.1*AT516,(1+$AK516/100)*AT516)))</f>
        <v>1.5795642500000004</v>
      </c>
      <c r="AV516" s="1042">
        <f>IF($AK516="n/a",1.03*AU516,IF($AK516&lt;0,1.01*AU516,IF($AK516&gt;10,1.1*AU516,(1+$AK516/100)*AU516)))</f>
        <v>1.7375206750000007</v>
      </c>
      <c r="AW516" s="766">
        <f>SUM(AR516:AV516)</f>
        <v>7.3509774250000017</v>
      </c>
      <c r="AX516" s="877">
        <f>AW516/I516*100</f>
        <v>13.259338789682543</v>
      </c>
      <c r="AY516" s="1212">
        <v>1.67</v>
      </c>
      <c r="AZ516" s="1028">
        <v>6.41</v>
      </c>
      <c r="BA516" s="1028">
        <v>-33.39</v>
      </c>
      <c r="BB516" s="1028">
        <v>-19.84</v>
      </c>
      <c r="BC516" s="1028">
        <v>-17.86</v>
      </c>
      <c r="BE516" s="721">
        <v>2011</v>
      </c>
      <c r="BF516" s="1057">
        <f>IF(BE516&gt;2008,0,IF(BE516&gt;2001,1,IF(BE516&gt;1990,2,IF(BE516&gt;1980,3,IF(BE516&gt;1973,4,IF(BE516&gt;1970,5,IF(BE516&gt;1960,6,IF(BE516&gt;1958,7,IF(BE516&gt;1953,8,9)))))))))</f>
        <v>0</v>
      </c>
    </row>
    <row r="517" spans="1:58" ht="11.25" customHeight="1" x14ac:dyDescent="0.2">
      <c r="A517" s="1027" t="s">
        <v>1481</v>
      </c>
      <c r="B517" s="1031" t="s">
        <v>1482</v>
      </c>
      <c r="C517" s="1181" t="s">
        <v>109</v>
      </c>
      <c r="D517" s="1181" t="s">
        <v>119</v>
      </c>
      <c r="E517" s="857">
        <v>6</v>
      </c>
      <c r="F517" s="1245">
        <v>710</v>
      </c>
      <c r="G517" s="1086" t="s">
        <v>107</v>
      </c>
      <c r="H517" s="1086" t="s">
        <v>107</v>
      </c>
      <c r="I517" s="1030">
        <v>44.63</v>
      </c>
      <c r="J517" s="766">
        <f>(M517/I517)*100</f>
        <v>3.7642841138247811</v>
      </c>
      <c r="K517" s="1033">
        <v>0.42</v>
      </c>
      <c r="L517" s="1043">
        <v>4</v>
      </c>
      <c r="M517" s="756">
        <f>K517*L517</f>
        <v>1.68</v>
      </c>
      <c r="N517" s="1026" t="s">
        <v>265</v>
      </c>
      <c r="O517" s="860">
        <v>0.4</v>
      </c>
      <c r="P517" s="1016">
        <v>43224</v>
      </c>
      <c r="Q517" s="1016">
        <v>43264</v>
      </c>
      <c r="R517" s="756">
        <f>(K517-O517)/O517*100</f>
        <v>4.9999999999999902</v>
      </c>
      <c r="S517" s="824">
        <f>IF(INDEX(Historical!$D$7:$D$1455,MATCH(B517,Historical!$B$7:$B$1455,0))=0,"n/a",(INDEX(Historical!$C$7:$C$1455,MATCH(B517,Historical!$B$7:$B$1455,0))/INDEX(Historical!$D$7:$D$1455,MATCH(B517,Historical!$B$7:$B$1455,0))-1)*100)</f>
        <v>1.5873015873016039</v>
      </c>
      <c r="T517" s="824">
        <f>IF(INDEX(Historical!$F$7:$F$1455,MATCH(B517,Historical!$B$7:$B$1455,0))=0,"n/a",((INDEX(Historical!$C$7:$C$1455,MATCH(B517,Historical!$B$7:$B$1455,0))/INDEX(Historical!$F$7:$F$1455,MATCH(B517,Historical!$B$7:$B$1455,0)))^(1/3)-1)*100)</f>
        <v>10.653843015078102</v>
      </c>
      <c r="U517" s="824">
        <f>IF(INDEX(Historical!$I$7:$I$1455,MATCH(B517,Historical!$B$7:$B$1455,0))=0,"n/a",((INDEX(Historical!$C$7:$C$1455,MATCH(B517,Historical!$B$7:$B$1455,0))/INDEX(Historical!$I$7:$I$1455,MATCH(B517,Historical!$B$7:$B$1455,0)))^(1/5)-1)*100)</f>
        <v>19.392148777983209</v>
      </c>
      <c r="V517" s="824">
        <f>IF(INDEX(Historical!$O$7:$O$1455,MATCH(B517,Historical!$B$7:$B$1455,0))=0,"n/a",((INDEX(Historical!$C$7:$C$1455,MATCH(B517,Historical!$B$7:$B$1455,0))/INDEX(Historical!$O$7:$O$1455,MATCH(B517,Historical!$B$7:$B$1455,0)))^(1/10)-1)*100)</f>
        <v>9.2667144092761777</v>
      </c>
      <c r="W517" s="825">
        <f>IF(OR(U517&lt;=0,U517="n/a",V517&lt;=0,V517="n/a"),"n/a",U517/V517)</f>
        <v>2.0926671440927604</v>
      </c>
      <c r="X517" s="826">
        <f>IF(OR(AJ517&lt;=0,AJ517="n/a",U517&lt;=0,U517="n/a"),"n/a",U517/AJ517)</f>
        <v>0.60981599930764807</v>
      </c>
      <c r="Y517" s="785"/>
      <c r="Z517" s="766">
        <f>IF(OR(AC517&lt;0.01,AC517="n/a"),"n/a",M517/AC517*100)</f>
        <v>34.854771784232362</v>
      </c>
      <c r="AA517" s="1042">
        <f>IF(OR(AC517&lt;0.01,AC517="n/a"),"n/a",I517/AC517)</f>
        <v>9.2593360995850631</v>
      </c>
      <c r="AB517" s="1043">
        <v>12</v>
      </c>
      <c r="AC517" s="1021">
        <v>4.82</v>
      </c>
      <c r="AD517" s="1021">
        <v>0.56999999999999995</v>
      </c>
      <c r="AE517" s="1021">
        <v>0.65</v>
      </c>
      <c r="AF517" s="1021">
        <v>0.86</v>
      </c>
      <c r="AG517" s="1021">
        <v>9.6</v>
      </c>
      <c r="AH517" s="1021">
        <v>35.699999999999996</v>
      </c>
      <c r="AI517" s="1021">
        <v>4.37</v>
      </c>
      <c r="AJ517" s="1021">
        <v>31.8</v>
      </c>
      <c r="AK517" s="1021">
        <v>16.400000000000002</v>
      </c>
      <c r="AL517" s="1034">
        <v>44240</v>
      </c>
      <c r="AM517" s="1028">
        <v>0.1</v>
      </c>
      <c r="AN517" s="1021">
        <v>0.33</v>
      </c>
      <c r="AO517" s="868">
        <f>IF(U517="n/a","n/a",IF(AA517&lt;0,"n/a",IF(AA517="n/a","n/a",J517+U517-AA517)))</f>
        <v>13.897096792222928</v>
      </c>
      <c r="AP517" s="869">
        <f>IF(U517="n/a","n/a",J517+U517)</f>
        <v>23.156432891807992</v>
      </c>
      <c r="AQ517" s="1044">
        <f>IF(OR(AC517&lt;0.01,AF517="n/a"),"n/a",(I517/SQRT(22.5*AC517*(I517/AF517))-1)*100)</f>
        <v>-40.509462766874883</v>
      </c>
      <c r="AR517" s="766">
        <f>INDEX(Historical!$C$7:$C$1455,MATCH(B517,Historical!$B$7:$B$1455,0))*IF(AH517="n/a",1.03,IF(AH517&lt;0,1.01,IF(AH517&gt;10,1.1,(1+AH517/100))))</f>
        <v>1.7600000000000002</v>
      </c>
      <c r="AS517" s="1042">
        <f>IF($AI517="n/a",1.03*AR517,IF($AI517&lt;0,1.01*AR517,IF($AI517&gt;10,1.1*AR517,(1+$AI517/100)*AR517)))</f>
        <v>1.8369120000000003</v>
      </c>
      <c r="AT517" s="1042">
        <f>IF($AK517="n/a",1.03*AS517,IF($AK517&lt;0,1.01*AS517,IF($AK517&gt;10,1.1*AS517,(1+$AK517/100)*AS517)))</f>
        <v>2.0206032000000005</v>
      </c>
      <c r="AU517" s="1042">
        <f>IF($AK517="n/a",1.03*AT517,IF($AK517&lt;0,1.01*AT517,IF($AK517&gt;10,1.1*AT517,(1+$AK517/100)*AT517)))</f>
        <v>2.2226635200000007</v>
      </c>
      <c r="AV517" s="1042">
        <f>IF($AK517="n/a",1.03*AU517,IF($AK517&lt;0,1.01*AU517,IF($AK517&gt;10,1.1*AU517,(1+$AK517/100)*AU517)))</f>
        <v>2.4449298720000008</v>
      </c>
      <c r="AW517" s="766">
        <f>SUM(AR517:AV517)</f>
        <v>10.285108592000004</v>
      </c>
      <c r="AX517" s="877">
        <f>AW517/I517*100</f>
        <v>23.045280286802605</v>
      </c>
      <c r="AY517" s="1212">
        <v>1.2</v>
      </c>
      <c r="AZ517" s="1028">
        <v>13.530000000000001</v>
      </c>
      <c r="BA517" s="1028">
        <v>-19.16</v>
      </c>
      <c r="BB517" s="1028">
        <v>0.06</v>
      </c>
      <c r="BC517" s="1028">
        <v>-2.5299999999999998</v>
      </c>
      <c r="BE517" s="721">
        <v>2013</v>
      </c>
      <c r="BF517" s="1057">
        <f>IF(BE517&gt;2008,0,IF(BE517&gt;2001,1,IF(BE517&gt;1990,2,IF(BE517&gt;1980,3,IF(BE517&gt;1973,4,IF(BE517&gt;1970,5,IF(BE517&gt;1960,6,IF(BE517&gt;1958,7,IF(BE517&gt;1953,8,9)))))))))</f>
        <v>0</v>
      </c>
    </row>
    <row r="518" spans="1:58" ht="11.25" customHeight="1" x14ac:dyDescent="0.2">
      <c r="A518" s="1019" t="s">
        <v>292</v>
      </c>
      <c r="B518" s="1031" t="s">
        <v>293</v>
      </c>
      <c r="C518" s="1181" t="s">
        <v>132</v>
      </c>
      <c r="D518" s="1181" t="s">
        <v>4424</v>
      </c>
      <c r="E518" s="857">
        <v>43</v>
      </c>
      <c r="F518" s="1245">
        <v>60</v>
      </c>
      <c r="G518" s="1088" t="s">
        <v>38</v>
      </c>
      <c r="H518" s="1088" t="s">
        <v>38</v>
      </c>
      <c r="I518" s="1021">
        <v>66.09</v>
      </c>
      <c r="J518" s="766">
        <f>(M518/I518)*100</f>
        <v>2.0426690876078077</v>
      </c>
      <c r="K518" s="1033">
        <v>0.33750000000000002</v>
      </c>
      <c r="L518" s="1043">
        <v>4</v>
      </c>
      <c r="M518" s="756">
        <f>K518*L518</f>
        <v>1.35</v>
      </c>
      <c r="N518" s="1026" t="s">
        <v>150</v>
      </c>
      <c r="O518" s="860">
        <v>0.32250000000000001</v>
      </c>
      <c r="P518" s="1016">
        <v>43342</v>
      </c>
      <c r="Q518" s="1016">
        <v>43358</v>
      </c>
      <c r="R518" s="756">
        <f>(K518-O518)/O518*100</f>
        <v>4.6511627906976782</v>
      </c>
      <c r="S518" s="824">
        <f>IF(INDEX(Historical!$D$7:$D$1455,MATCH(B518,Historical!$B$7:$B$1455,0))=0,"n/a",(INDEX(Historical!$C$7:$C$1455,MATCH(B518,Historical!$B$7:$B$1455,0))/INDEX(Historical!$D$7:$D$1455,MATCH(B518,Historical!$B$7:$B$1455,0))-1)*100)</f>
        <v>4.5643153526970792</v>
      </c>
      <c r="T518" s="824">
        <f>IF(INDEX(Historical!$F$7:$F$1455,MATCH(B518,Historical!$B$7:$B$1455,0))=0,"n/a",((INDEX(Historical!$C$7:$C$1455,MATCH(B518,Historical!$B$7:$B$1455,0))/INDEX(Historical!$F$7:$F$1455,MATCH(B518,Historical!$B$7:$B$1455,0)))^(1/3)-1)*100)</f>
        <v>4.3636602882445308</v>
      </c>
      <c r="U518" s="824">
        <f>IF(INDEX(Historical!$I$7:$I$1455,MATCH(B518,Historical!$B$7:$B$1455,0))=0,"n/a",((INDEX(Historical!$C$7:$C$1455,MATCH(B518,Historical!$B$7:$B$1455,0))/INDEX(Historical!$I$7:$I$1455,MATCH(B518,Historical!$B$7:$B$1455,0)))^(1/5)-1)*100)</f>
        <v>3.9738060325766433</v>
      </c>
      <c r="V518" s="824">
        <f>IF(INDEX(Historical!$O$7:$O$1455,MATCH(B518,Historical!$B$7:$B$1455,0))=0,"n/a",((INDEX(Historical!$C$7:$C$1455,MATCH(B518,Historical!$B$7:$B$1455,0))/INDEX(Historical!$O$7:$O$1455,MATCH(B518,Historical!$B$7:$B$1455,0)))^(1/10)-1)*100)</f>
        <v>2.9980776441118628</v>
      </c>
      <c r="W518" s="825">
        <f>IF(OR(U518&lt;=0,U518="n/a",V518&lt;=0,V518="n/a"),"n/a",U518/V518)</f>
        <v>1.3254513405885544</v>
      </c>
      <c r="X518" s="826">
        <f>IF(OR(AJ518&lt;=0,AJ518="n/a",U518&lt;=0,U518="n/a"),"n/a",U518/AJ518)</f>
        <v>1.2041836462353463</v>
      </c>
      <c r="Y518" s="780"/>
      <c r="Z518" s="766">
        <f>IF(OR(AC518&lt;0.01,AC518="n/a"),"n/a",M518/AC518*100)</f>
        <v>56.962025316455701</v>
      </c>
      <c r="AA518" s="1042">
        <f>IF(OR(AC518&lt;0.01,AC518="n/a"),"n/a",I518/AC518)</f>
        <v>27.88607594936709</v>
      </c>
      <c r="AB518" s="1043">
        <v>12</v>
      </c>
      <c r="AC518" s="1021">
        <v>2.37</v>
      </c>
      <c r="AD518" s="1021">
        <v>6.96</v>
      </c>
      <c r="AE518" s="1021">
        <v>4.09</v>
      </c>
      <c r="AF518" s="1021">
        <v>2.82</v>
      </c>
      <c r="AG518" s="1021">
        <v>13.100000000000001</v>
      </c>
      <c r="AH518" s="1021">
        <v>0.5</v>
      </c>
      <c r="AI518" s="1021" t="s">
        <v>138</v>
      </c>
      <c r="AJ518" s="1021">
        <v>3.3000000000000003</v>
      </c>
      <c r="AK518" s="1021">
        <v>4</v>
      </c>
      <c r="AL518" s="1034">
        <v>2290</v>
      </c>
      <c r="AM518" s="1028">
        <v>0.2</v>
      </c>
      <c r="AN518" s="1021">
        <v>0.61</v>
      </c>
      <c r="AO518" s="868">
        <f>IF(U518="n/a","n/a",IF(AA518&lt;0,"n/a",IF(AA518="n/a","n/a",J518+U518-AA518)))</f>
        <v>-21.869600829182637</v>
      </c>
      <c r="AP518" s="869">
        <f>IF(U518="n/a","n/a",J518+U518)</f>
        <v>6.0164751201844506</v>
      </c>
      <c r="AQ518" s="1044">
        <f>IF(OR(AC518&lt;0.01,AF518="n/a"),"n/a",(I518/SQRT(22.5*AC518*(I518/AF518))-1)*100)</f>
        <v>86.950657990836589</v>
      </c>
      <c r="AR518" s="766">
        <f>INDEX(Historical!$C$7:$C$1455,MATCH(B518,Historical!$B$7:$B$1455,0))*IF(AH518="n/a",1.03,IF(AH518&lt;0,1.01,IF(AH518&gt;10,1.1,(1+AH518/100))))</f>
        <v>1.2663</v>
      </c>
      <c r="AS518" s="1042">
        <f>IF($AI518="n/a",1.03*AR518,IF($AI518&lt;0,1.01*AR518,IF($AI518&gt;10,1.1*AR518,(1+$AI518/100)*AR518)))</f>
        <v>1.304289</v>
      </c>
      <c r="AT518" s="1042">
        <f>IF($AK518="n/a",1.03*AS518,IF($AK518&lt;0,1.01*AS518,IF($AK518&gt;10,1.1*AS518,(1+$AK518/100)*AS518)))</f>
        <v>1.3564605600000001</v>
      </c>
      <c r="AU518" s="1042">
        <f>IF($AK518="n/a",1.03*AT518,IF($AK518&lt;0,1.01*AT518,IF($AK518&gt;10,1.1*AT518,(1+$AK518/100)*AT518)))</f>
        <v>1.4107189824000002</v>
      </c>
      <c r="AV518" s="1042">
        <f>IF($AK518="n/a",1.03*AU518,IF($AK518&lt;0,1.01*AU518,IF($AK518&gt;10,1.1*AU518,(1+$AK518/100)*AU518)))</f>
        <v>1.4671477416960002</v>
      </c>
      <c r="AW518" s="766">
        <f>SUM(AR518:AV518)</f>
        <v>6.8049162840960014</v>
      </c>
      <c r="AX518" s="877">
        <f>AW518/I518*100</f>
        <v>10.296438620208807</v>
      </c>
      <c r="AY518" s="1212">
        <v>0.19</v>
      </c>
      <c r="AZ518" s="1028">
        <v>29.459999999999997</v>
      </c>
      <c r="BA518" s="1028">
        <v>-2.88</v>
      </c>
      <c r="BB518" s="1028">
        <v>4.46</v>
      </c>
      <c r="BC518" s="1028">
        <v>8.49</v>
      </c>
      <c r="BE518" s="721">
        <v>1976</v>
      </c>
      <c r="BF518" s="1057">
        <f>IF(BE518&gt;2008,0,IF(BE518&gt;2001,1,IF(BE518&gt;1990,2,IF(BE518&gt;1980,3,IF(BE518&gt;1973,4,IF(BE518&gt;1970,5,IF(BE518&gt;1960,6,IF(BE518&gt;1958,7,IF(BE518&gt;1953,8,9)))))))))</f>
        <v>4</v>
      </c>
    </row>
    <row r="519" spans="1:58" ht="11.25" customHeight="1" x14ac:dyDescent="0.2">
      <c r="A519" s="1027" t="s">
        <v>687</v>
      </c>
      <c r="B519" s="1031" t="s">
        <v>688</v>
      </c>
      <c r="C519" s="1181" t="s">
        <v>4283</v>
      </c>
      <c r="D519" s="1181" t="s">
        <v>4421</v>
      </c>
      <c r="E519" s="857">
        <v>17</v>
      </c>
      <c r="F519" s="1245">
        <v>190</v>
      </c>
      <c r="G519" s="1209" t="s">
        <v>107</v>
      </c>
      <c r="H519" s="1209" t="s">
        <v>107</v>
      </c>
      <c r="I519" s="1030">
        <v>75</v>
      </c>
      <c r="J519" s="766">
        <f>(M519/I519)*100</f>
        <v>1.9413333333333334</v>
      </c>
      <c r="K519" s="1033">
        <v>0.36399999999999999</v>
      </c>
      <c r="L519" s="1043">
        <v>4</v>
      </c>
      <c r="M519" s="756">
        <f>K519*L519</f>
        <v>1.456</v>
      </c>
      <c r="N519" s="1026" t="s">
        <v>802</v>
      </c>
      <c r="O519" s="860">
        <v>0.36349999999999999</v>
      </c>
      <c r="P519" s="1016">
        <v>43332</v>
      </c>
      <c r="Q519" s="1016">
        <v>43347</v>
      </c>
      <c r="R519" s="756">
        <f>(K519-O519)/O519*100</f>
        <v>0.13755158184319133</v>
      </c>
      <c r="S519" s="824">
        <f>IF(INDEX(Historical!$D$7:$D$1455,MATCH(B519,Historical!$B$7:$B$1455,0))=0,"n/a",(INDEX(Historical!$C$7:$C$1455,MATCH(B519,Historical!$B$7:$B$1455,0))/INDEX(Historical!$D$7:$D$1455,MATCH(B519,Historical!$B$7:$B$1455,0))-1)*100)</f>
        <v>0.55594162612926379</v>
      </c>
      <c r="T519" s="824">
        <f>IF(INDEX(Historical!$F$7:$F$1455,MATCH(B519,Historical!$B$7:$B$1455,0))=0,"n/a",((INDEX(Historical!$C$7:$C$1455,MATCH(B519,Historical!$B$7:$B$1455,0))/INDEX(Historical!$F$7:$F$1455,MATCH(B519,Historical!$B$7:$B$1455,0)))^(1/3)-1)*100)</f>
        <v>0.55906123186275636</v>
      </c>
      <c r="U519" s="824">
        <f>IF(INDEX(Historical!$I$7:$I$1455,MATCH(B519,Historical!$B$7:$B$1455,0))=0,"n/a",((INDEX(Historical!$C$7:$C$1455,MATCH(B519,Historical!$B$7:$B$1455,0))/INDEX(Historical!$I$7:$I$1455,MATCH(B519,Historical!$B$7:$B$1455,0)))^(1/5)-1)*100)</f>
        <v>0.63385358393337476</v>
      </c>
      <c r="V519" s="824">
        <f>IF(INDEX(Historical!$O$7:$O$1455,MATCH(B519,Historical!$B$7:$B$1455,0))=0,"n/a",((INDEX(Historical!$C$7:$C$1455,MATCH(B519,Historical!$B$7:$B$1455,0))/INDEX(Historical!$O$7:$O$1455,MATCH(B519,Historical!$B$7:$B$1455,0)))^(1/10)-1)*100)</f>
        <v>2.3238963425249226</v>
      </c>
      <c r="W519" s="825">
        <f>IF(OR(U519&lt;=0,U519="n/a",V519&lt;=0,V519="n/a"),"n/a",U519/V519)</f>
        <v>0.2727546716841468</v>
      </c>
      <c r="X519" s="826">
        <f>IF(OR(AJ519&lt;=0,AJ519="n/a",U519&lt;=0,U519="n/a"),"n/a",U519/AJ519)</f>
        <v>1.6680357471930914E-2</v>
      </c>
      <c r="Y519" s="1032" t="s">
        <v>4077</v>
      </c>
      <c r="Z519" s="766">
        <f>IF(OR(AC519&lt;0.01,AC519="n/a"),"n/a",M519/AC519*100)</f>
        <v>64.140969162995603</v>
      </c>
      <c r="AA519" s="1042">
        <f>IF(OR(AC519&lt;0.01,AC519="n/a"),"n/a",I519/AC519)</f>
        <v>33.039647577092509</v>
      </c>
      <c r="AB519" s="1043">
        <v>3</v>
      </c>
      <c r="AC519" s="1021">
        <v>2.27</v>
      </c>
      <c r="AD519" s="1021">
        <v>2.64</v>
      </c>
      <c r="AE519" s="1021">
        <v>3.75</v>
      </c>
      <c r="AF519" s="1021">
        <v>3.42</v>
      </c>
      <c r="AG519" s="1021">
        <v>0.70000000000000007</v>
      </c>
      <c r="AH519" s="1021">
        <v>327.09999999999997</v>
      </c>
      <c r="AI519" s="1021">
        <v>9.91</v>
      </c>
      <c r="AJ519" s="1021">
        <v>38</v>
      </c>
      <c r="AK519" s="1021">
        <v>12.5</v>
      </c>
      <c r="AL519" s="1034">
        <v>17420</v>
      </c>
      <c r="AM519" s="1028">
        <v>2.21</v>
      </c>
      <c r="AN519" s="1021">
        <v>2.11</v>
      </c>
      <c r="AO519" s="868">
        <f>IF(U519="n/a","n/a",IF(AA519&lt;0,"n/a",IF(AA519="n/a","n/a",J519+U519-AA519)))</f>
        <v>-30.4644606598258</v>
      </c>
      <c r="AP519" s="869">
        <f>IF(U519="n/a","n/a",J519+U519)</f>
        <v>2.5751869172667083</v>
      </c>
      <c r="AQ519" s="1044">
        <f>IF(OR(AC519&lt;0.01,AF519="n/a"),"n/a",(I519/SQRT(22.5*AC519*(I519/AF519))-1)*100)</f>
        <v>124.09878249821129</v>
      </c>
      <c r="AR519" s="766">
        <f>INDEX(Historical!$C$7:$C$1455,MATCH(B519,Historical!$B$7:$B$1455,0))*IF(AH519="n/a",1.03,IF(AH519&lt;0,1.01,IF(AH519&gt;10,1.1,(1+AH519/100))))</f>
        <v>1.5916999999999999</v>
      </c>
      <c r="AS519" s="1042">
        <f>IF($AI519="n/a",1.03*AR519,IF($AI519&lt;0,1.01*AR519,IF($AI519&gt;10,1.1*AR519,(1+$AI519/100)*AR519)))</f>
        <v>1.7494374699999997</v>
      </c>
      <c r="AT519" s="1042">
        <f>IF($AK519="n/a",1.03*AS519,IF($AK519&lt;0,1.01*AS519,IF($AK519&gt;10,1.1*AS519,(1+$AK519/100)*AS519)))</f>
        <v>1.9243812169999999</v>
      </c>
      <c r="AU519" s="1042">
        <f>IF($AK519="n/a",1.03*AT519,IF($AK519&lt;0,1.01*AT519,IF($AK519&gt;10,1.1*AT519,(1+$AK519/100)*AT519)))</f>
        <v>2.1168193387000001</v>
      </c>
      <c r="AV519" s="1042">
        <f>IF($AK519="n/a",1.03*AU519,IF($AK519&lt;0,1.01*AU519,IF($AK519&gt;10,1.1*AU519,(1+$AK519/100)*AU519)))</f>
        <v>2.3285012725700001</v>
      </c>
      <c r="AW519" s="766">
        <f>SUM(AR519:AV519)</f>
        <v>9.7108392982699989</v>
      </c>
      <c r="AX519" s="877">
        <f>AW519/I519*100</f>
        <v>12.947785731026665</v>
      </c>
      <c r="AY519" s="1212">
        <v>1.1399999999999999</v>
      </c>
      <c r="AZ519" s="1028">
        <v>23.56</v>
      </c>
      <c r="BA519" s="1028">
        <v>-28.02</v>
      </c>
      <c r="BB519" s="1028">
        <v>4.7600000000000007</v>
      </c>
      <c r="BC519" s="1028">
        <v>-13.26</v>
      </c>
      <c r="BE519" s="721">
        <v>2002</v>
      </c>
      <c r="BF519" s="1057">
        <f>IF(BE519&gt;2008,0,IF(BE519&gt;2001,1,IF(BE519&gt;1990,2,IF(BE519&gt;1980,3,IF(BE519&gt;1973,4,IF(BE519&gt;1970,5,IF(BE519&gt;1960,6,IF(BE519&gt;1958,7,IF(BE519&gt;1953,8,9)))))))))</f>
        <v>1</v>
      </c>
    </row>
    <row r="520" spans="1:58" s="905" customFormat="1" ht="11.25" customHeight="1" x14ac:dyDescent="0.2">
      <c r="A520" s="884" t="s">
        <v>689</v>
      </c>
      <c r="B520" s="914" t="s">
        <v>690</v>
      </c>
      <c r="C520" s="1181" t="s">
        <v>4283</v>
      </c>
      <c r="D520" s="1181" t="s">
        <v>4464</v>
      </c>
      <c r="E520" s="885">
        <v>17</v>
      </c>
      <c r="F520" s="1245">
        <v>194</v>
      </c>
      <c r="G520" s="1244" t="s">
        <v>38</v>
      </c>
      <c r="H520" s="1244" t="s">
        <v>116</v>
      </c>
      <c r="I520" s="886">
        <v>110.89</v>
      </c>
      <c r="J520" s="887">
        <f>(M520/I520)*100</f>
        <v>1.6593020110018939</v>
      </c>
      <c r="K520" s="888">
        <v>0.46</v>
      </c>
      <c r="L520" s="889">
        <v>4</v>
      </c>
      <c r="M520" s="890">
        <f>K520*L520</f>
        <v>1.84</v>
      </c>
      <c r="N520" s="891" t="s">
        <v>137</v>
      </c>
      <c r="O520" s="892">
        <v>0.42</v>
      </c>
      <c r="P520" s="893">
        <v>43418</v>
      </c>
      <c r="Q520" s="893">
        <v>43447</v>
      </c>
      <c r="R520" s="890">
        <f>(K520-O520)/O520*100</f>
        <v>9.5238095238095326</v>
      </c>
      <c r="S520" s="824">
        <f>IF(INDEX(Historical!$D$7:$D$1455,MATCH(B520,Historical!$B$7:$B$1455,0))=0,"n/a",(INDEX(Historical!$C$7:$C$1455,MATCH(B520,Historical!$B$7:$B$1455,0))/INDEX(Historical!$D$7:$D$1455,MATCH(B520,Historical!$B$7:$B$1455,0))-1)*100)</f>
        <v>8.1632653061224367</v>
      </c>
      <c r="T520" s="824">
        <f>IF(INDEX(Historical!$F$7:$F$1455,MATCH(B520,Historical!$B$7:$B$1455,0))=0,"n/a",((INDEX(Historical!$C$7:$C$1455,MATCH(B520,Historical!$B$7:$B$1455,0))/INDEX(Historical!$F$7:$F$1455,MATCH(B520,Historical!$B$7:$B$1455,0)))^(1/3)-1)*100)</f>
        <v>11.403737508251233</v>
      </c>
      <c r="U520" s="824">
        <f>IF(INDEX(Historical!$I$7:$I$1455,MATCH(B520,Historical!$B$7:$B$1455,0))=0,"n/a",((INDEX(Historical!$C$7:$C$1455,MATCH(B520,Historical!$B$7:$B$1455,0))/INDEX(Historical!$I$7:$I$1455,MATCH(B520,Historical!$B$7:$B$1455,0)))^(1/5)-1)*100)</f>
        <v>13.884286804366731</v>
      </c>
      <c r="V520" s="824">
        <f>IF(INDEX(Historical!$O$7:$O$1455,MATCH(B520,Historical!$B$7:$B$1455,0))=0,"n/a",((INDEX(Historical!$C$7:$C$1455,MATCH(B520,Historical!$B$7:$B$1455,0))/INDEX(Historical!$O$7:$O$1455,MATCH(B520,Historical!$B$7:$B$1455,0)))^(1/10)-1)*100)</f>
        <v>14.51472296094054</v>
      </c>
      <c r="W520" s="894">
        <f>IF(OR(U520&lt;=0,U520="n/a",V520&lt;=0,V520="n/a"),"n/a",U520/V520)</f>
        <v>0.95656574649958337</v>
      </c>
      <c r="X520" s="895">
        <f>IF(OR(AJ520&lt;=0,AJ520="n/a",U520&lt;=0,U520="n/a"),"n/a",U520/AJ520)</f>
        <v>1.633445506396086</v>
      </c>
      <c r="Y520" s="914" t="s">
        <v>154</v>
      </c>
      <c r="Z520" s="887">
        <f>IF(OR(AC520&lt;0.01,AC520="n/a"),"n/a",M520/AC520*100)</f>
        <v>43.914081145584724</v>
      </c>
      <c r="AA520" s="897">
        <f>IF(OR(AC520&lt;0.01,AC520="n/a"),"n/a",I520/AC520)</f>
        <v>26.465393794749399</v>
      </c>
      <c r="AB520" s="889">
        <v>6</v>
      </c>
      <c r="AC520" s="898">
        <v>4.1900000000000004</v>
      </c>
      <c r="AD520" s="898">
        <v>1.93</v>
      </c>
      <c r="AE520" s="898">
        <v>7.41</v>
      </c>
      <c r="AF520" s="898">
        <v>9.9</v>
      </c>
      <c r="AG520" s="898">
        <v>23.1</v>
      </c>
      <c r="AH520" s="898">
        <v>19.3</v>
      </c>
      <c r="AI520" s="898">
        <v>13.28</v>
      </c>
      <c r="AJ520" s="898">
        <v>8.5</v>
      </c>
      <c r="AK520" s="898">
        <v>13.68</v>
      </c>
      <c r="AL520" s="899">
        <v>851550</v>
      </c>
      <c r="AM520" s="900">
        <v>0.1</v>
      </c>
      <c r="AN520" s="898">
        <v>0.94</v>
      </c>
      <c r="AO520" s="901">
        <f>IF(U520="n/a","n/a",IF(AA520&lt;0,"n/a",IF(AA520="n/a","n/a",J520+U520-AA520)))</f>
        <v>-10.921804979380774</v>
      </c>
      <c r="AP520" s="902">
        <f>IF(U520="n/a","n/a",J520+U520)</f>
        <v>15.543588815368626</v>
      </c>
      <c r="AQ520" s="903">
        <f>IF(OR(AC520&lt;0.01,AF520="n/a"),"n/a",(I520/SQRT(22.5*AC520*(I520/AF520))-1)*100)</f>
        <v>241.24438852074528</v>
      </c>
      <c r="AR520" s="766">
        <f>INDEX(Historical!$C$7:$C$1455,MATCH(B520,Historical!$B$7:$B$1455,0))*IF(AH520="n/a",1.03,IF(AH520&lt;0,1.01,IF(AH520&gt;10,1.1,(1+AH520/100))))</f>
        <v>1.7489999999999999</v>
      </c>
      <c r="AS520" s="897">
        <f>IF($AI520="n/a",1.03*AR520,IF($AI520&lt;0,1.01*AR520,IF($AI520&gt;10,1.1*AR520,(1+$AI520/100)*AR520)))</f>
        <v>1.9238999999999999</v>
      </c>
      <c r="AT520" s="897">
        <f>IF($AK520="n/a",1.03*AS520,IF($AK520&lt;0,1.01*AS520,IF($AK520&gt;10,1.1*AS520,(1+$AK520/100)*AS520)))</f>
        <v>2.1162900000000002</v>
      </c>
      <c r="AU520" s="897">
        <f>IF($AK520="n/a",1.03*AT520,IF($AK520&lt;0,1.01*AT520,IF($AK520&gt;10,1.1*AT520,(1+$AK520/100)*AT520)))</f>
        <v>2.3279190000000005</v>
      </c>
      <c r="AV520" s="897">
        <f>IF($AK520="n/a",1.03*AU520,IF($AK520&lt;0,1.01*AU520,IF($AK520&gt;10,1.1*AU520,(1+$AK520/100)*AU520)))</f>
        <v>2.5607109000000006</v>
      </c>
      <c r="AW520" s="887">
        <f>SUM(AR520:AV520)</f>
        <v>10.677819899999999</v>
      </c>
      <c r="AX520" s="904">
        <f>AW520/I520*100</f>
        <v>9.6292000180358919</v>
      </c>
      <c r="AY520" s="1213">
        <v>1.25</v>
      </c>
      <c r="AZ520" s="900">
        <v>37.409999999999997</v>
      </c>
      <c r="BA520" s="900">
        <v>-4.55</v>
      </c>
      <c r="BB520" s="900">
        <v>1.66</v>
      </c>
      <c r="BC520" s="900">
        <v>8.3099999999999987</v>
      </c>
      <c r="BD520" s="1079"/>
      <c r="BE520" s="721">
        <v>2002</v>
      </c>
      <c r="BF520" s="1057">
        <f>IF(BE520&gt;2008,0,IF(BE520&gt;2001,1,IF(BE520&gt;1990,2,IF(BE520&gt;1980,3,IF(BE520&gt;1973,4,IF(BE520&gt;1970,5,IF(BE520&gt;1960,6,IF(BE520&gt;1958,7,IF(BE520&gt;1953,8,9)))))))))</f>
        <v>1</v>
      </c>
    </row>
    <row r="521" spans="1:58" ht="11.25" customHeight="1" x14ac:dyDescent="0.2">
      <c r="A521" s="1027" t="s">
        <v>1483</v>
      </c>
      <c r="B521" s="1031" t="s">
        <v>1484</v>
      </c>
      <c r="C521" s="1181" t="s">
        <v>109</v>
      </c>
      <c r="D521" s="1181" t="s">
        <v>4434</v>
      </c>
      <c r="E521" s="857">
        <v>5</v>
      </c>
      <c r="F521" s="1245">
        <v>768</v>
      </c>
      <c r="G521" s="1209" t="s">
        <v>38</v>
      </c>
      <c r="H521" s="1209" t="s">
        <v>38</v>
      </c>
      <c r="I521" s="1030">
        <v>26.19</v>
      </c>
      <c r="J521" s="766">
        <f>(M521/I521)*100</f>
        <v>2.2909507445589918</v>
      </c>
      <c r="K521" s="1033">
        <v>0.15</v>
      </c>
      <c r="L521" s="1043">
        <v>4</v>
      </c>
      <c r="M521" s="756">
        <f>K521*L521</f>
        <v>0.6</v>
      </c>
      <c r="N521" s="1026" t="s">
        <v>471</v>
      </c>
      <c r="O521" s="860">
        <v>0.13</v>
      </c>
      <c r="P521" s="714">
        <v>43089</v>
      </c>
      <c r="Q521" s="714">
        <v>43112</v>
      </c>
      <c r="R521" s="756">
        <f>(K521-O521)/O521*100</f>
        <v>15.384615384615378</v>
      </c>
      <c r="S521" s="824">
        <f>IF(INDEX(Historical!$D$7:$D$1455,MATCH(B521,Historical!$B$7:$B$1455,0))=0,"n/a",(INDEX(Historical!$C$7:$C$1455,MATCH(B521,Historical!$B$7:$B$1455,0))/INDEX(Historical!$D$7:$D$1455,MATCH(B521,Historical!$B$7:$B$1455,0))-1)*100)</f>
        <v>8.3333333333333481</v>
      </c>
      <c r="T521" s="824">
        <f>IF(INDEX(Historical!$F$7:$F$1455,MATCH(B521,Historical!$B$7:$B$1455,0))=0,"n/a",((INDEX(Historical!$C$7:$C$1455,MATCH(B521,Historical!$B$7:$B$1455,0))/INDEX(Historical!$F$7:$F$1455,MATCH(B521,Historical!$B$7:$B$1455,0)))^(1/3)-1)*100)</f>
        <v>14.106863110398216</v>
      </c>
      <c r="U521" s="824">
        <f>IF(INDEX(Historical!$I$7:$I$1455,MATCH(B521,Historical!$B$7:$B$1455,0))=0,"n/a",((INDEX(Historical!$C$7:$C$1455,MATCH(B521,Historical!$B$7:$B$1455,0))/INDEX(Historical!$I$7:$I$1455,MATCH(B521,Historical!$B$7:$B$1455,0)))^(1/5)-1)*100)</f>
        <v>21.058327510759469</v>
      </c>
      <c r="V521" s="824">
        <f>IF(INDEX(Historical!$O$7:$O$1455,MATCH(B521,Historical!$B$7:$B$1455,0))=0,"n/a",((INDEX(Historical!$C$7:$C$1455,MATCH(B521,Historical!$B$7:$B$1455,0))/INDEX(Historical!$O$7:$O$1455,MATCH(B521,Historical!$B$7:$B$1455,0)))^(1/10)-1)*100)</f>
        <v>-4.1016255231029035</v>
      </c>
      <c r="W521" s="825" t="str">
        <f>IF(OR(U521&lt;=0,U521="n/a",V521&lt;=0,V521="n/a"),"n/a",U521/V521)</f>
        <v>n/a</v>
      </c>
      <c r="X521" s="826">
        <f>IF(OR(AJ521&lt;=0,AJ521="n/a",U521&lt;=0,U521="n/a"),"n/a",U521/AJ521)</f>
        <v>2.3661042146920752</v>
      </c>
      <c r="Y521" s="796"/>
      <c r="Z521" s="766">
        <f>IF(OR(AC521&lt;0.01,AC521="n/a"),"n/a",M521/AC521*100)</f>
        <v>46.511627906976742</v>
      </c>
      <c r="AA521" s="1042">
        <f>IF(OR(AC521&lt;0.01,AC521="n/a"),"n/a",I521/AC521)</f>
        <v>20.302325581395348</v>
      </c>
      <c r="AB521" s="1043">
        <v>12</v>
      </c>
      <c r="AC521" s="1021">
        <v>1.29</v>
      </c>
      <c r="AD521" s="1021" t="s">
        <v>138</v>
      </c>
      <c r="AE521" s="1021">
        <v>3.87</v>
      </c>
      <c r="AF521" s="1021">
        <v>0.92</v>
      </c>
      <c r="AG521" s="1021">
        <v>4.5</v>
      </c>
      <c r="AH521" s="1021">
        <v>5.6000000000000005</v>
      </c>
      <c r="AI521" s="1021" t="s">
        <v>138</v>
      </c>
      <c r="AJ521" s="1021">
        <v>8.9</v>
      </c>
      <c r="AK521" s="1021" t="s">
        <v>138</v>
      </c>
      <c r="AL521" s="1034">
        <v>223.14</v>
      </c>
      <c r="AM521" s="1028">
        <v>4.1000000000000005</v>
      </c>
      <c r="AN521" s="1021">
        <v>0.21</v>
      </c>
      <c r="AO521" s="868">
        <f>IF(U521="n/a","n/a",IF(AA521&lt;0,"n/a",IF(AA521="n/a","n/a",J521+U521-AA521)))</f>
        <v>3.0469526739231121</v>
      </c>
      <c r="AP521" s="869">
        <f>IF(U521="n/a","n/a",J521+U521)</f>
        <v>23.34927825531846</v>
      </c>
      <c r="AQ521" s="1044">
        <f>IF(OR(AC521&lt;0.01,AF521="n/a"),"n/a",(I521/SQRT(22.5*AC521*(I521/AF521))-1)*100)</f>
        <v>-8.8880065587564445</v>
      </c>
      <c r="AR521" s="766">
        <f>INDEX(Historical!$C$7:$C$1455,MATCH(B521,Historical!$B$7:$B$1455,0))*IF(AH521="n/a",1.03,IF(AH521&lt;0,1.01,IF(AH521&gt;10,1.1,(1+AH521/100))))</f>
        <v>0.54912000000000005</v>
      </c>
      <c r="AS521" s="1042">
        <f>IF($AI521="n/a",1.03*AR521,IF($AI521&lt;0,1.01*AR521,IF($AI521&gt;10,1.1*AR521,(1+$AI521/100)*AR521)))</f>
        <v>0.56559360000000003</v>
      </c>
      <c r="AT521" s="1042">
        <f>IF($AK521="n/a",1.03*AS521,IF($AK521&lt;0,1.01*AS521,IF($AK521&gt;10,1.1*AS521,(1+$AK521/100)*AS521)))</f>
        <v>0.582561408</v>
      </c>
      <c r="AU521" s="1042">
        <f>IF($AK521="n/a",1.03*AT521,IF($AK521&lt;0,1.01*AT521,IF($AK521&gt;10,1.1*AT521,(1+$AK521/100)*AT521)))</f>
        <v>0.60003825024000002</v>
      </c>
      <c r="AV521" s="1042">
        <f>IF($AK521="n/a",1.03*AU521,IF($AK521&lt;0,1.01*AU521,IF($AK521&gt;10,1.1*AU521,(1+$AK521/100)*AU521)))</f>
        <v>0.61803939774720007</v>
      </c>
      <c r="AW521" s="766">
        <f>SUM(AR521:AV521)</f>
        <v>2.9153526559872001</v>
      </c>
      <c r="AX521" s="877">
        <f>AW521/I521*100</f>
        <v>11.131548896476517</v>
      </c>
      <c r="AY521" s="1212">
        <v>0.54</v>
      </c>
      <c r="AZ521" s="1028">
        <v>8.34</v>
      </c>
      <c r="BA521" s="1028">
        <v>-30.9</v>
      </c>
      <c r="BB521" s="1028">
        <v>-2.7199999999999998</v>
      </c>
      <c r="BC521" s="1028">
        <v>-17.39</v>
      </c>
      <c r="BE521" s="721">
        <v>2014</v>
      </c>
      <c r="BF521" s="1057">
        <f>IF(BE521&gt;2008,0,IF(BE521&gt;2001,1,IF(BE521&gt;1990,2,IF(BE521&gt;1980,3,IF(BE521&gt;1973,4,IF(BE521&gt;1970,5,IF(BE521&gt;1960,6,IF(BE521&gt;1958,7,IF(BE521&gt;1953,8,9)))))))))</f>
        <v>0</v>
      </c>
    </row>
    <row r="522" spans="1:58" ht="11.25" customHeight="1" x14ac:dyDescent="0.2">
      <c r="A522" s="1019" t="s">
        <v>1485</v>
      </c>
      <c r="B522" s="1031" t="s">
        <v>1486</v>
      </c>
      <c r="C522" s="1181" t="s">
        <v>4414</v>
      </c>
      <c r="D522" s="1181" t="s">
        <v>4415</v>
      </c>
      <c r="E522" s="857">
        <v>8</v>
      </c>
      <c r="F522" s="1245">
        <v>426</v>
      </c>
      <c r="G522" s="1182" t="s">
        <v>38</v>
      </c>
      <c r="H522" s="1182" t="s">
        <v>38</v>
      </c>
      <c r="I522" s="1030">
        <v>103.56</v>
      </c>
      <c r="J522" s="766">
        <f>(M522/I522)*100</f>
        <v>3.563151796060255</v>
      </c>
      <c r="K522" s="1033">
        <v>0.9225000000000001</v>
      </c>
      <c r="L522" s="1043">
        <v>4</v>
      </c>
      <c r="M522" s="756">
        <f>K522*L522</f>
        <v>3.6900000000000004</v>
      </c>
      <c r="N522" s="1026" t="s">
        <v>162</v>
      </c>
      <c r="O522" s="860">
        <v>0.87</v>
      </c>
      <c r="P522" s="714">
        <v>43111</v>
      </c>
      <c r="Q522" s="714">
        <v>43131</v>
      </c>
      <c r="R522" s="756">
        <f>(K522-O522)/O522*100</f>
        <v>6.0344827586207019</v>
      </c>
      <c r="S522" s="824">
        <f>IF(INDEX(Historical!$D$7:$D$1455,MATCH(B522,Historical!$B$7:$B$1455,0))=0,"n/a",(INDEX(Historical!$C$7:$C$1455,MATCH(B522,Historical!$B$7:$B$1455,0))/INDEX(Historical!$D$7:$D$1455,MATCH(B522,Historical!$B$7:$B$1455,0))-1)*100)</f>
        <v>6.0975609756097615</v>
      </c>
      <c r="T522" s="824">
        <f>IF(INDEX(Historical!$F$7:$F$1455,MATCH(B522,Historical!$B$7:$B$1455,0))=0,"n/a",((INDEX(Historical!$C$7:$C$1455,MATCH(B522,Historical!$B$7:$B$1455,0))/INDEX(Historical!$F$7:$F$1455,MATCH(B522,Historical!$B$7:$B$1455,0)))^(1/3)-1)*100)</f>
        <v>6.0226847710841414</v>
      </c>
      <c r="U522" s="824">
        <f>IF(INDEX(Historical!$I$7:$I$1455,MATCH(B522,Historical!$B$7:$B$1455,0))=0,"n/a",((INDEX(Historical!$C$7:$C$1455,MATCH(B522,Historical!$B$7:$B$1455,0))/INDEX(Historical!$I$7:$I$1455,MATCH(B522,Historical!$B$7:$B$1455,0)))^(1/5)-1)*100)</f>
        <v>5.6805496536407318</v>
      </c>
      <c r="V522" s="824">
        <f>IF(INDEX(Historical!$O$7:$O$1455,MATCH(B522,Historical!$B$7:$B$1455,0))=0,"n/a",((INDEX(Historical!$C$7:$C$1455,MATCH(B522,Historical!$B$7:$B$1455,0))/INDEX(Historical!$O$7:$O$1455,MATCH(B522,Historical!$B$7:$B$1455,0)))^(1/10)-1)*100)</f>
        <v>3.699434433604365</v>
      </c>
      <c r="W522" s="825">
        <f>IF(OR(U522&lt;=0,U522="n/a",V522&lt;=0,V522="n/a"),"n/a",U522/V522)</f>
        <v>1.5355184030403703</v>
      </c>
      <c r="X522" s="826">
        <f>IF(OR(AJ522&lt;=0,AJ522="n/a",U522&lt;=0,U522="n/a"),"n/a",U522/AJ522)</f>
        <v>0.35952845909118553</v>
      </c>
      <c r="Y522" s="777"/>
      <c r="Z522" s="766">
        <f>IF(OR(AC522&lt;0.01,AC522="n/a"),"n/a",M522/AC522*100)</f>
        <v>149.39271255060729</v>
      </c>
      <c r="AA522" s="1042">
        <f>IF(OR(AC522&lt;0.01,AC522="n/a"),"n/a",I522/AC522)</f>
        <v>41.927125506072869</v>
      </c>
      <c r="AB522" s="1043">
        <v>12</v>
      </c>
      <c r="AC522" s="1021">
        <v>2.4700000000000002</v>
      </c>
      <c r="AD522" s="1021">
        <v>5.99</v>
      </c>
      <c r="AE522" s="1021">
        <v>7.6</v>
      </c>
      <c r="AF522" s="1021">
        <v>1.9</v>
      </c>
      <c r="AG522" s="1021">
        <v>4.5</v>
      </c>
      <c r="AH522" s="1021">
        <v>6.3</v>
      </c>
      <c r="AI522" s="1021">
        <v>8.5500000000000007</v>
      </c>
      <c r="AJ522" s="1021">
        <v>15.8</v>
      </c>
      <c r="AK522" s="1021">
        <v>7.0000000000000009</v>
      </c>
      <c r="AL522" s="1034">
        <v>11830</v>
      </c>
      <c r="AM522" s="1028">
        <v>0.2</v>
      </c>
      <c r="AN522" s="1021">
        <v>0.73</v>
      </c>
      <c r="AO522" s="868">
        <f>IF(U522="n/a","n/a",IF(AA522&lt;0,"n/a",IF(AA522="n/a","n/a",J522+U522-AA522)))</f>
        <v>-32.683424056371884</v>
      </c>
      <c r="AP522" s="869">
        <f>IF(U522="n/a","n/a",J522+U522)</f>
        <v>9.2437014497009873</v>
      </c>
      <c r="AQ522" s="1044">
        <f>IF(OR(AC522&lt;0.01,AF522="n/a"),"n/a",(I522/SQRT(22.5*AC522*(I522/AF522))-1)*100)</f>
        <v>88.162504780118738</v>
      </c>
      <c r="AR522" s="766">
        <f>INDEX(Historical!$C$7:$C$1455,MATCH(B522,Historical!$B$7:$B$1455,0))*IF(AH522="n/a",1.03,IF(AH522&lt;0,1.01,IF(AH522&gt;10,1.1,(1+AH522/100))))</f>
        <v>3.6992399999999996</v>
      </c>
      <c r="AS522" s="1042">
        <f>IF($AI522="n/a",1.03*AR522,IF($AI522&lt;0,1.01*AR522,IF($AI522&gt;10,1.1*AR522,(1+$AI522/100)*AR522)))</f>
        <v>4.0155250199999992</v>
      </c>
      <c r="AT522" s="1042">
        <f>IF($AK522="n/a",1.03*AS522,IF($AK522&lt;0,1.01*AS522,IF($AK522&gt;10,1.1*AS522,(1+$AK522/100)*AS522)))</f>
        <v>4.2966117713999994</v>
      </c>
      <c r="AU522" s="1042">
        <f>IF($AK522="n/a",1.03*AT522,IF($AK522&lt;0,1.01*AT522,IF($AK522&gt;10,1.1*AT522,(1+$AK522/100)*AT522)))</f>
        <v>4.5973745953979996</v>
      </c>
      <c r="AV522" s="1042">
        <f>IF($AK522="n/a",1.03*AU522,IF($AK522&lt;0,1.01*AU522,IF($AK522&gt;10,1.1*AU522,(1+$AK522/100)*AU522)))</f>
        <v>4.9191908170758598</v>
      </c>
      <c r="AW522" s="766">
        <f>SUM(AR522:AV522)</f>
        <v>21.527942203873856</v>
      </c>
      <c r="AX522" s="877">
        <f>AW522/I522*100</f>
        <v>20.787893205749182</v>
      </c>
      <c r="AY522" s="1212">
        <v>0.28999999999999998</v>
      </c>
      <c r="AZ522" s="1028">
        <v>21.61</v>
      </c>
      <c r="BA522" s="1028">
        <v>-1.35</v>
      </c>
      <c r="BB522" s="1028">
        <v>4.1399999999999997</v>
      </c>
      <c r="BC522" s="1028">
        <v>7.5399999999999991</v>
      </c>
      <c r="BE522" s="721">
        <v>2011</v>
      </c>
      <c r="BF522" s="1057">
        <f>IF(BE522&gt;2008,0,IF(BE522&gt;2001,1,IF(BE522&gt;1990,2,IF(BE522&gt;1980,3,IF(BE522&gt;1973,4,IF(BE522&gt;1970,5,IF(BE522&gt;1960,6,IF(BE522&gt;1958,7,IF(BE522&gt;1953,8,9)))))))))</f>
        <v>0</v>
      </c>
    </row>
    <row r="523" spans="1:58" ht="11.25" customHeight="1" x14ac:dyDescent="0.2">
      <c r="A523" s="1019" t="s">
        <v>294</v>
      </c>
      <c r="B523" s="1031" t="s">
        <v>295</v>
      </c>
      <c r="C523" s="1181" t="s">
        <v>132</v>
      </c>
      <c r="D523" s="1181" t="s">
        <v>4436</v>
      </c>
      <c r="E523" s="857">
        <v>46</v>
      </c>
      <c r="F523" s="1245">
        <v>45</v>
      </c>
      <c r="G523" s="1245" t="s">
        <v>38</v>
      </c>
      <c r="H523" s="1245" t="s">
        <v>38</v>
      </c>
      <c r="I523" s="1021">
        <v>51.84</v>
      </c>
      <c r="J523" s="766">
        <f>(M523/I523)*100</f>
        <v>1.8518518518518516</v>
      </c>
      <c r="K523" s="1033">
        <v>0.24</v>
      </c>
      <c r="L523" s="1043">
        <v>4</v>
      </c>
      <c r="M523" s="756">
        <f>K523*L523</f>
        <v>0.96</v>
      </c>
      <c r="N523" s="1026" t="s">
        <v>120</v>
      </c>
      <c r="O523" s="860">
        <v>0.22375</v>
      </c>
      <c r="P523" s="1016">
        <v>43418</v>
      </c>
      <c r="Q523" s="1016">
        <v>43437</v>
      </c>
      <c r="R523" s="756">
        <f>(K523-O523)/O523*100</f>
        <v>7.2625698324022281</v>
      </c>
      <c r="S523" s="824">
        <f>IF(INDEX(Historical!$D$7:$D$1455,MATCH(B523,Historical!$B$7:$B$1455,0))=0,"n/a",(INDEX(Historical!$C$7:$C$1455,MATCH(B523,Historical!$B$7:$B$1455,0))/INDEX(Historical!$D$7:$D$1455,MATCH(B523,Historical!$B$7:$B$1455,0))-1)*100)</f>
        <v>6.1919504643962897</v>
      </c>
      <c r="T523" s="824">
        <f>IF(INDEX(Historical!$F$7:$F$1455,MATCH(B523,Historical!$B$7:$B$1455,0))=0,"n/a",((INDEX(Historical!$C$7:$C$1455,MATCH(B523,Historical!$B$7:$B$1455,0))/INDEX(Historical!$F$7:$F$1455,MATCH(B523,Historical!$B$7:$B$1455,0)))^(1/3)-1)*100)</f>
        <v>3.9915600872350909</v>
      </c>
      <c r="U523" s="824">
        <f>IF(INDEX(Historical!$I$7:$I$1455,MATCH(B523,Historical!$B$7:$B$1455,0))=0,"n/a",((INDEX(Historical!$C$7:$C$1455,MATCH(B523,Historical!$B$7:$B$1455,0))/INDEX(Historical!$I$7:$I$1455,MATCH(B523,Historical!$B$7:$B$1455,0)))^(1/5)-1)*100)</f>
        <v>2.9218381930566473</v>
      </c>
      <c r="V523" s="824">
        <f>IF(INDEX(Historical!$O$7:$O$1455,MATCH(B523,Historical!$B$7:$B$1455,0))=0,"n/a",((INDEX(Historical!$C$7:$C$1455,MATCH(B523,Historical!$B$7:$B$1455,0))/INDEX(Historical!$O$7:$O$1455,MATCH(B523,Historical!$B$7:$B$1455,0)))^(1/10)-1)*100)</f>
        <v>2.1601295759101413</v>
      </c>
      <c r="W523" s="825">
        <f>IF(OR(U523&lt;=0,U523="n/a",V523&lt;=0,V523="n/a"),"n/a",U523/V523)</f>
        <v>1.3526217249377599</v>
      </c>
      <c r="X523" s="826">
        <f>IF(OR(AJ523&lt;=0,AJ523="n/a",U523&lt;=0,U523="n/a"),"n/a",U523/AJ523)</f>
        <v>0.33584347046628132</v>
      </c>
      <c r="Y523" s="1031"/>
      <c r="Z523" s="766">
        <f>IF(OR(AC523&lt;0.01,AC523="n/a"),"n/a",M523/AC523*100)</f>
        <v>52.747252747252752</v>
      </c>
      <c r="AA523" s="1042">
        <f>IF(OR(AC523&lt;0.01,AC523="n/a"),"n/a",I523/AC523)</f>
        <v>28.483516483516485</v>
      </c>
      <c r="AB523" s="1043">
        <v>12</v>
      </c>
      <c r="AC523" s="1021">
        <v>1.82</v>
      </c>
      <c r="AD523" s="1021">
        <v>10.53</v>
      </c>
      <c r="AE523" s="1021">
        <v>6.15</v>
      </c>
      <c r="AF523" s="1021">
        <v>3.47</v>
      </c>
      <c r="AG523" s="1021">
        <v>13</v>
      </c>
      <c r="AH523" s="1021">
        <v>-2.7</v>
      </c>
      <c r="AI523" s="1021">
        <v>4.5900000000000007</v>
      </c>
      <c r="AJ523" s="1021">
        <v>8.6999999999999993</v>
      </c>
      <c r="AK523" s="1021">
        <v>2.7</v>
      </c>
      <c r="AL523" s="1038">
        <v>838.25</v>
      </c>
      <c r="AM523" s="1028">
        <v>1.2</v>
      </c>
      <c r="AN523" s="1021">
        <v>0.8</v>
      </c>
      <c r="AO523" s="868">
        <f>IF(U523="n/a","n/a",IF(AA523&lt;0,"n/a",IF(AA523="n/a","n/a",J523+U523-AA523)))</f>
        <v>-23.709826438607987</v>
      </c>
      <c r="AP523" s="869">
        <f>IF(U523="n/a","n/a",J523+U523)</f>
        <v>4.7736900449084985</v>
      </c>
      <c r="AQ523" s="1044">
        <f>IF(OR(AC523&lt;0.01,AF523="n/a"),"n/a",(I523/SQRT(22.5*AC523*(I523/AF523))-1)*100)</f>
        <v>109.58986637696033</v>
      </c>
      <c r="AR523" s="766">
        <f>INDEX(Historical!$C$7:$C$1455,MATCH(B523,Historical!$B$7:$B$1455,0))*IF(AH523="n/a",1.03,IF(AH523&lt;0,1.01,IF(AH523&gt;10,1.1,(1+AH523/100))))</f>
        <v>0.86607500000000004</v>
      </c>
      <c r="AS523" s="1042">
        <f>IF($AI523="n/a",1.03*AR523,IF($AI523&lt;0,1.01*AR523,IF($AI523&gt;10,1.1*AR523,(1+$AI523/100)*AR523)))</f>
        <v>0.90582784250000004</v>
      </c>
      <c r="AT523" s="1042">
        <f>IF($AK523="n/a",1.03*AS523,IF($AK523&lt;0,1.01*AS523,IF($AK523&gt;10,1.1*AS523,(1+$AK523/100)*AS523)))</f>
        <v>0.9302851942475</v>
      </c>
      <c r="AU523" s="1042">
        <f>IF($AK523="n/a",1.03*AT523,IF($AK523&lt;0,1.01*AT523,IF($AK523&gt;10,1.1*AT523,(1+$AK523/100)*AT523)))</f>
        <v>0.95540289449218241</v>
      </c>
      <c r="AV523" s="1042">
        <f>IF($AK523="n/a",1.03*AU523,IF($AK523&lt;0,1.01*AU523,IF($AK523&gt;10,1.1*AU523,(1+$AK523/100)*AU523)))</f>
        <v>0.98119877264347122</v>
      </c>
      <c r="AW523" s="766">
        <f>SUM(AR523:AV523)</f>
        <v>4.6387897038831536</v>
      </c>
      <c r="AX523" s="877">
        <f>AW523/I523*100</f>
        <v>8.9482826077992925</v>
      </c>
      <c r="AY523" s="1212">
        <v>0.44</v>
      </c>
      <c r="AZ523" s="1028">
        <v>52.65</v>
      </c>
      <c r="BA523" s="1028">
        <v>-1.8599999999999999</v>
      </c>
      <c r="BB523" s="1028">
        <v>9.120000000000001</v>
      </c>
      <c r="BC523" s="1028">
        <v>19.77</v>
      </c>
      <c r="BE523" s="721">
        <v>1974</v>
      </c>
      <c r="BF523" s="1057">
        <f>IF(BE523&gt;2008,0,IF(BE523&gt;2001,1,IF(BE523&gt;1990,2,IF(BE523&gt;1980,3,IF(BE523&gt;1973,4,IF(BE523&gt;1970,5,IF(BE523&gt;1960,6,IF(BE523&gt;1958,7,IF(BE523&gt;1953,8,9)))))))))</f>
        <v>4</v>
      </c>
    </row>
    <row r="524" spans="1:58" ht="11.25" customHeight="1" x14ac:dyDescent="0.2">
      <c r="A524" s="1019" t="s">
        <v>1487</v>
      </c>
      <c r="B524" s="1031" t="s">
        <v>1488</v>
      </c>
      <c r="C524" s="1181" t="s">
        <v>109</v>
      </c>
      <c r="D524" s="1181" t="s">
        <v>4434</v>
      </c>
      <c r="E524" s="857">
        <v>8</v>
      </c>
      <c r="F524" s="1245">
        <v>442</v>
      </c>
      <c r="G524" s="1187" t="s">
        <v>107</v>
      </c>
      <c r="H524" s="1187" t="s">
        <v>107</v>
      </c>
      <c r="I524" s="1030">
        <v>28.74</v>
      </c>
      <c r="J524" s="766">
        <f>(M524/I524)*100</f>
        <v>2.7139874739039667</v>
      </c>
      <c r="K524" s="1033">
        <v>0.19500000000000001</v>
      </c>
      <c r="L524" s="1043">
        <v>4</v>
      </c>
      <c r="M524" s="756">
        <f>K524*L524</f>
        <v>0.78</v>
      </c>
      <c r="N524" s="1026" t="s">
        <v>150</v>
      </c>
      <c r="O524" s="860">
        <v>0.17</v>
      </c>
      <c r="P524" s="1016">
        <v>43159</v>
      </c>
      <c r="Q524" s="1016">
        <v>43174</v>
      </c>
      <c r="R524" s="756">
        <f>(K524-O524)/O524*100</f>
        <v>14.705882352941172</v>
      </c>
      <c r="S524" s="824">
        <f>IF(INDEX(Historical!$D$7:$D$1455,MATCH(B524,Historical!$B$7:$B$1455,0))=0,"n/a",(INDEX(Historical!$C$7:$C$1455,MATCH(B524,Historical!$B$7:$B$1455,0))/INDEX(Historical!$D$7:$D$1455,MATCH(B524,Historical!$B$7:$B$1455,0))-1)*100)</f>
        <v>4.6875</v>
      </c>
      <c r="T524" s="824">
        <f>IF(INDEX(Historical!$F$7:$F$1455,MATCH(B524,Historical!$B$7:$B$1455,0))=0,"n/a",((INDEX(Historical!$C$7:$C$1455,MATCH(B524,Historical!$B$7:$B$1455,0))/INDEX(Historical!$F$7:$F$1455,MATCH(B524,Historical!$B$7:$B$1455,0)))^(1/3)-1)*100)</f>
        <v>4.9257953047803449</v>
      </c>
      <c r="U524" s="824">
        <f>IF(INDEX(Historical!$I$7:$I$1455,MATCH(B524,Historical!$B$7:$B$1455,0))=0,"n/a",((INDEX(Historical!$C$7:$C$1455,MATCH(B524,Historical!$B$7:$B$1455,0))/INDEX(Historical!$I$7:$I$1455,MATCH(B524,Historical!$B$7:$B$1455,0)))^(1/5)-1)*100)</f>
        <v>13.228162727841198</v>
      </c>
      <c r="V524" s="824" t="str">
        <f>IF(INDEX(Historical!$O$7:$O$1455,MATCH(B524,Historical!$B$7:$B$1455,0))=0,"n/a",((INDEX(Historical!$C$7:$C$1455,MATCH(B524,Historical!$B$7:$B$1455,0))/INDEX(Historical!$O$7:$O$1455,MATCH(B524,Historical!$B$7:$B$1455,0)))^(1/10)-1)*100)</f>
        <v>n/a</v>
      </c>
      <c r="W524" s="825" t="str">
        <f>IF(OR(U524&lt;=0,U524="n/a",V524&lt;=0,V524="n/a"),"n/a",U524/V524)</f>
        <v>n/a</v>
      </c>
      <c r="X524" s="826" t="str">
        <f>IF(OR(AJ524&lt;=0,AJ524="n/a",U524&lt;=0,U524="n/a"),"n/a",U524/AJ524)</f>
        <v>n/a</v>
      </c>
      <c r="Y524" s="1032"/>
      <c r="Z524" s="766">
        <f>IF(OR(AC524&lt;0.01,AC524="n/a"),"n/a",M524/AC524*100)</f>
        <v>39.195979899497488</v>
      </c>
      <c r="AA524" s="1042">
        <f>IF(OR(AC524&lt;0.01,AC524="n/a"),"n/a",I524/AC524)</f>
        <v>14.442211055276381</v>
      </c>
      <c r="AB524" s="1043">
        <v>12</v>
      </c>
      <c r="AC524" s="1021">
        <v>1.99</v>
      </c>
      <c r="AD524" s="1021">
        <v>1.81</v>
      </c>
      <c r="AE524" s="1021">
        <v>2.71</v>
      </c>
      <c r="AF524" s="1021">
        <v>1.01</v>
      </c>
      <c r="AG524" s="1021">
        <v>6.1</v>
      </c>
      <c r="AH524" s="1021">
        <v>2</v>
      </c>
      <c r="AI524" s="1021">
        <v>23.36</v>
      </c>
      <c r="AJ524" s="1021">
        <v>-1.3</v>
      </c>
      <c r="AK524" s="1021">
        <v>8</v>
      </c>
      <c r="AL524" s="1034">
        <v>341.72</v>
      </c>
      <c r="AM524" s="1028">
        <v>1.3</v>
      </c>
      <c r="AN524" s="1021">
        <v>0.09</v>
      </c>
      <c r="AO524" s="868">
        <f>IF(U524="n/a","n/a",IF(AA524&lt;0,"n/a",IF(AA524="n/a","n/a",J524+U524-AA524)))</f>
        <v>1.4999391464687832</v>
      </c>
      <c r="AP524" s="869">
        <f>IF(U524="n/a","n/a",J524+U524)</f>
        <v>15.942150201745164</v>
      </c>
      <c r="AQ524" s="1044">
        <f>IF(OR(AC524&lt;0.01,AF524="n/a"),"n/a",(I524/SQRT(22.5*AC524*(I524/AF524))-1)*100)</f>
        <v>-19.48324352222177</v>
      </c>
      <c r="AR524" s="766">
        <f>INDEX(Historical!$C$7:$C$1455,MATCH(B524,Historical!$B$7:$B$1455,0))*IF(AH524="n/a",1.03,IF(AH524&lt;0,1.01,IF(AH524&gt;10,1.1,(1+AH524/100))))</f>
        <v>0.68340000000000001</v>
      </c>
      <c r="AS524" s="1042">
        <f>IF($AI524="n/a",1.03*AR524,IF($AI524&lt;0,1.01*AR524,IF($AI524&gt;10,1.1*AR524,(1+$AI524/100)*AR524)))</f>
        <v>0.75174000000000007</v>
      </c>
      <c r="AT524" s="1042">
        <f>IF($AK524="n/a",1.03*AS524,IF($AK524&lt;0,1.01*AS524,IF($AK524&gt;10,1.1*AS524,(1+$AK524/100)*AS524)))</f>
        <v>0.81187920000000013</v>
      </c>
      <c r="AU524" s="1042">
        <f>IF($AK524="n/a",1.03*AT524,IF($AK524&lt;0,1.01*AT524,IF($AK524&gt;10,1.1*AT524,(1+$AK524/100)*AT524)))</f>
        <v>0.87682953600000024</v>
      </c>
      <c r="AV524" s="1042">
        <f>IF($AK524="n/a",1.03*AU524,IF($AK524&lt;0,1.01*AU524,IF($AK524&gt;10,1.1*AU524,(1+$AK524/100)*AU524)))</f>
        <v>0.94697589888000033</v>
      </c>
      <c r="AW524" s="766">
        <f>SUM(AR524:AV524)</f>
        <v>4.070824634880001</v>
      </c>
      <c r="AX524" s="877">
        <f>AW524/I524*100</f>
        <v>14.164316753235912</v>
      </c>
      <c r="AY524" s="1212">
        <v>0.95</v>
      </c>
      <c r="AZ524" s="1028">
        <v>2.5</v>
      </c>
      <c r="BA524" s="1028">
        <v>-23.28</v>
      </c>
      <c r="BB524" s="1028">
        <v>-8.36</v>
      </c>
      <c r="BC524" s="1028">
        <v>-12.33</v>
      </c>
      <c r="BE524" s="721">
        <v>2011</v>
      </c>
      <c r="BF524" s="1057">
        <f>IF(BE524&gt;2008,0,IF(BE524&gt;2001,1,IF(BE524&gt;1990,2,IF(BE524&gt;1980,3,IF(BE524&gt;1973,4,IF(BE524&gt;1970,5,IF(BE524&gt;1960,6,IF(BE524&gt;1958,7,IF(BE524&gt;1953,8,9)))))))))</f>
        <v>0</v>
      </c>
    </row>
    <row r="525" spans="1:58" ht="11.25" customHeight="1" x14ac:dyDescent="0.2">
      <c r="A525" s="1027" t="s">
        <v>1491</v>
      </c>
      <c r="B525" s="1031" t="s">
        <v>1492</v>
      </c>
      <c r="C525" s="1181" t="s">
        <v>4283</v>
      </c>
      <c r="D525" s="1181" t="s">
        <v>4421</v>
      </c>
      <c r="E525" s="857">
        <v>8</v>
      </c>
      <c r="F525" s="1245">
        <v>492</v>
      </c>
      <c r="G525" s="1245" t="s">
        <v>107</v>
      </c>
      <c r="H525" s="1245" t="s">
        <v>107</v>
      </c>
      <c r="I525" s="1030">
        <v>78.459999999999994</v>
      </c>
      <c r="J525" s="766">
        <f>(M525/I525)*100</f>
        <v>1.0196278358399185</v>
      </c>
      <c r="K525" s="1033">
        <v>0.2</v>
      </c>
      <c r="L525" s="1043">
        <v>4</v>
      </c>
      <c r="M525" s="756">
        <f>K525*L525</f>
        <v>0.8</v>
      </c>
      <c r="N525" s="1026" t="s">
        <v>251</v>
      </c>
      <c r="O525" s="860">
        <v>0.18</v>
      </c>
      <c r="P525" s="1016">
        <v>43244</v>
      </c>
      <c r="Q525" s="1016">
        <v>43259</v>
      </c>
      <c r="R525" s="756">
        <f>(K525-O525)/O525*100</f>
        <v>11.111111111111121</v>
      </c>
      <c r="S525" s="824">
        <f>IF(INDEX(Historical!$D$7:$D$1455,MATCH(B525,Historical!$B$7:$B$1455,0))=0,"n/a",(INDEX(Historical!$C$7:$C$1455,MATCH(B525,Historical!$B$7:$B$1455,0))/INDEX(Historical!$D$7:$D$1455,MATCH(B525,Historical!$B$7:$B$1455,0))-1)*100)</f>
        <v>3.6764705882352589</v>
      </c>
      <c r="T525" s="824">
        <f>IF(INDEX(Historical!$F$7:$F$1455,MATCH(B525,Historical!$B$7:$B$1455,0))=0,"n/a",((INDEX(Historical!$C$7:$C$1455,MATCH(B525,Historical!$B$7:$B$1455,0))/INDEX(Historical!$F$7:$F$1455,MATCH(B525,Historical!$B$7:$B$1455,0)))^(1/3)-1)*100)</f>
        <v>2.4823964331783133</v>
      </c>
      <c r="U525" s="824">
        <f>IF(INDEX(Historical!$I$7:$I$1455,MATCH(B525,Historical!$B$7:$B$1455,0))=0,"n/a",((INDEX(Historical!$C$7:$C$1455,MATCH(B525,Historical!$B$7:$B$1455,0))/INDEX(Historical!$I$7:$I$1455,MATCH(B525,Historical!$B$7:$B$1455,0)))^(1/5)-1)*100)</f>
        <v>2.6028644479255014</v>
      </c>
      <c r="V525" s="824" t="str">
        <f>IF(INDEX(Historical!$O$7:$O$1455,MATCH(B525,Historical!$B$7:$B$1455,0))=0,"n/a",((INDEX(Historical!$C$7:$C$1455,MATCH(B525,Historical!$B$7:$B$1455,0))/INDEX(Historical!$O$7:$O$1455,MATCH(B525,Historical!$B$7:$B$1455,0)))^(1/10)-1)*100)</f>
        <v>n/a</v>
      </c>
      <c r="W525" s="825" t="str">
        <f>IF(OR(U525&lt;=0,U525="n/a",V525&lt;=0,V525="n/a"),"n/a",U525/V525)</f>
        <v>n/a</v>
      </c>
      <c r="X525" s="826">
        <f>IF(OR(AJ525&lt;=0,AJ525="n/a",U525&lt;=0,U525="n/a"),"n/a",U525/AJ525)</f>
        <v>5.3778191072840938E-2</v>
      </c>
      <c r="Y525" s="1032"/>
      <c r="Z525" s="766">
        <f>IF(OR(AC525&lt;0.01,AC525="n/a"),"n/a",M525/AC525*100)</f>
        <v>10.596026490066226</v>
      </c>
      <c r="AA525" s="1042">
        <f>IF(OR(AC525&lt;0.01,AC525="n/a"),"n/a",I525/AC525)</f>
        <v>10.392052980132449</v>
      </c>
      <c r="AB525" s="1043">
        <v>12</v>
      </c>
      <c r="AC525" s="1021">
        <v>7.55</v>
      </c>
      <c r="AD525" s="1021">
        <v>0.76</v>
      </c>
      <c r="AE525" s="1021">
        <v>2</v>
      </c>
      <c r="AF525" s="1021">
        <v>2.36</v>
      </c>
      <c r="AG525" s="1021">
        <v>23.1</v>
      </c>
      <c r="AH525" s="1021">
        <v>234.60000000000002</v>
      </c>
      <c r="AI525" s="1021">
        <v>0.3</v>
      </c>
      <c r="AJ525" s="1021">
        <v>48.4</v>
      </c>
      <c r="AK525" s="1021">
        <v>13.66</v>
      </c>
      <c r="AL525" s="1034">
        <v>4250</v>
      </c>
      <c r="AM525" s="1028">
        <v>0.4</v>
      </c>
      <c r="AN525" s="1021">
        <v>0.19</v>
      </c>
      <c r="AO525" s="868">
        <f>IF(U525="n/a","n/a",IF(AA525&lt;0,"n/a",IF(AA525="n/a","n/a",J525+U525-AA525)))</f>
        <v>-6.7695606963670301</v>
      </c>
      <c r="AP525" s="869">
        <f>IF(U525="n/a","n/a",J525+U525)</f>
        <v>3.6224922837654199</v>
      </c>
      <c r="AQ525" s="1044">
        <f>IF(OR(AC525&lt;0.01,AF525="n/a"),"n/a",(I525/SQRT(22.5*AC525*(I525/AF525))-1)*100)</f>
        <v>4.4035866414827263</v>
      </c>
      <c r="AR525" s="766">
        <f>INDEX(Historical!$C$7:$C$1455,MATCH(B525,Historical!$B$7:$B$1455,0))*IF(AH525="n/a",1.03,IF(AH525&lt;0,1.01,IF(AH525&gt;10,1.1,(1+AH525/100))))</f>
        <v>0.77549999999999986</v>
      </c>
      <c r="AS525" s="1042">
        <f>IF($AI525="n/a",1.03*AR525,IF($AI525&lt;0,1.01*AR525,IF($AI525&gt;10,1.1*AR525,(1+$AI525/100)*AR525)))</f>
        <v>0.77782649999999975</v>
      </c>
      <c r="AT525" s="1042">
        <f>IF($AK525="n/a",1.03*AS525,IF($AK525&lt;0,1.01*AS525,IF($AK525&gt;10,1.1*AS525,(1+$AK525/100)*AS525)))</f>
        <v>0.85560914999999982</v>
      </c>
      <c r="AU525" s="1042">
        <f>IF($AK525="n/a",1.03*AT525,IF($AK525&lt;0,1.01*AT525,IF($AK525&gt;10,1.1*AT525,(1+$AK525/100)*AT525)))</f>
        <v>0.94117006499999989</v>
      </c>
      <c r="AV525" s="1042">
        <f>IF($AK525="n/a",1.03*AU525,IF($AK525&lt;0,1.01*AU525,IF($AK525&gt;10,1.1*AU525,(1+$AK525/100)*AU525)))</f>
        <v>1.0352870715</v>
      </c>
      <c r="AW525" s="766">
        <f>SUM(AR525:AV525)</f>
        <v>4.3853927864999989</v>
      </c>
      <c r="AX525" s="877">
        <f>AW525/I525*100</f>
        <v>5.5893356952587299</v>
      </c>
      <c r="AY525" s="1212">
        <v>0.89</v>
      </c>
      <c r="AZ525" s="1028">
        <v>15.67</v>
      </c>
      <c r="BA525" s="1028">
        <v>-38.840000000000003</v>
      </c>
      <c r="BB525" s="1028">
        <v>3.52</v>
      </c>
      <c r="BC525" s="1028">
        <v>-19.45</v>
      </c>
      <c r="BE525" s="721">
        <v>2011</v>
      </c>
      <c r="BF525" s="1057">
        <f>IF(BE525&gt;2008,0,IF(BE525&gt;2001,1,IF(BE525&gt;1990,2,IF(BE525&gt;1980,3,IF(BE525&gt;1973,4,IF(BE525&gt;1970,5,IF(BE525&gt;1960,6,IF(BE525&gt;1958,7,IF(BE525&gt;1953,8,9)))))))))</f>
        <v>0</v>
      </c>
    </row>
    <row r="526" spans="1:58" ht="11.25" customHeight="1" x14ac:dyDescent="0.2">
      <c r="A526" s="1027" t="s">
        <v>3911</v>
      </c>
      <c r="B526" s="1031" t="s">
        <v>3912</v>
      </c>
      <c r="C526" s="1181" t="s">
        <v>113</v>
      </c>
      <c r="D526" s="1181" t="s">
        <v>4417</v>
      </c>
      <c r="E526" s="857">
        <v>5</v>
      </c>
      <c r="F526" s="1245">
        <v>788</v>
      </c>
      <c r="G526" s="1187" t="s">
        <v>107</v>
      </c>
      <c r="H526" s="1187" t="s">
        <v>107</v>
      </c>
      <c r="I526" s="1030">
        <v>40.42</v>
      </c>
      <c r="J526" s="766">
        <f>(M526/I526)*100</f>
        <v>2.4740227610094014</v>
      </c>
      <c r="K526" s="1033">
        <v>0.25</v>
      </c>
      <c r="L526" s="1043">
        <v>4</v>
      </c>
      <c r="M526" s="756">
        <f>K526*L526</f>
        <v>1</v>
      </c>
      <c r="N526" s="1026" t="s">
        <v>137</v>
      </c>
      <c r="O526" s="860">
        <v>0.22700000000000001</v>
      </c>
      <c r="P526" s="1016">
        <v>43158</v>
      </c>
      <c r="Q526" s="1016">
        <v>43173</v>
      </c>
      <c r="R526" s="756">
        <f>(K526-O526)/O526*100</f>
        <v>10.132158590308366</v>
      </c>
      <c r="S526" s="824">
        <f>IF(INDEX(Historical!$D$7:$D$1455,MATCH(B526,Historical!$B$7:$B$1455,0))=0,"n/a",(INDEX(Historical!$C$7:$C$1455,MATCH(B526,Historical!$B$7:$B$1455,0))/INDEX(Historical!$D$7:$D$1455,MATCH(B526,Historical!$B$7:$B$1455,0))-1)*100)</f>
        <v>10.194174757281571</v>
      </c>
      <c r="T526" s="824">
        <f>IF(INDEX(Historical!$F$7:$F$1455,MATCH(B526,Historical!$B$7:$B$1455,0))=0,"n/a",((INDEX(Historical!$C$7:$C$1455,MATCH(B526,Historical!$B$7:$B$1455,0))/INDEX(Historical!$F$7:$F$1455,MATCH(B526,Historical!$B$7:$B$1455,0)))^(1/3)-1)*100)</f>
        <v>10.118168263451444</v>
      </c>
      <c r="U526" s="824" t="str">
        <f>IF(INDEX(Historical!$I$7:$I$1455,MATCH(B526,Historical!$B$7:$B$1455,0))=0,"n/a",((INDEX(Historical!$C$7:$C$1455,MATCH(B526,Historical!$B$7:$B$1455,0))/INDEX(Historical!$I$7:$I$1455,MATCH(B526,Historical!$B$7:$B$1455,0)))^(1/5)-1)*100)</f>
        <v>n/a</v>
      </c>
      <c r="V526" s="824" t="str">
        <f>IF(INDEX(Historical!$O$7:$O$1455,MATCH(B526,Historical!$B$7:$B$1455,0))=0,"n/a",((INDEX(Historical!$C$7:$C$1455,MATCH(B526,Historical!$B$7:$B$1455,0))/INDEX(Historical!$O$7:$O$1455,MATCH(B526,Historical!$B$7:$B$1455,0)))^(1/10)-1)*100)</f>
        <v>n/a</v>
      </c>
      <c r="W526" s="825" t="str">
        <f>IF(OR(U526&lt;=0,U526="n/a",V526&lt;=0,V526="n/a"),"n/a",U526/V526)</f>
        <v>n/a</v>
      </c>
      <c r="X526" s="826" t="str">
        <f>IF(OR(AJ526&lt;=0,AJ526="n/a",U526&lt;=0,U526="n/a"),"n/a",U526/AJ526)</f>
        <v>n/a</v>
      </c>
      <c r="Y526" s="777"/>
      <c r="Z526" s="766" t="str">
        <f>IF(OR(AC526&lt;0.01,AC526="n/a"),"n/a",M526/AC526*100)</f>
        <v>n/a</v>
      </c>
      <c r="AA526" s="1042" t="str">
        <f>IF(OR(AC526&lt;0.01,AC526="n/a"),"n/a",I526/AC526)</f>
        <v>n/a</v>
      </c>
      <c r="AB526" s="1043">
        <v>12</v>
      </c>
      <c r="AC526" s="1021">
        <v>-0.12</v>
      </c>
      <c r="AD526" s="1021" t="s">
        <v>138</v>
      </c>
      <c r="AE526" s="1021">
        <v>3.19</v>
      </c>
      <c r="AF526" s="1021">
        <v>2.21</v>
      </c>
      <c r="AG526" s="1021">
        <v>8.2000000000000011</v>
      </c>
      <c r="AH526" s="1021">
        <v>1.3</v>
      </c>
      <c r="AI526" s="1021">
        <v>17.580000000000002</v>
      </c>
      <c r="AJ526" s="1021">
        <v>7.1999999999999993</v>
      </c>
      <c r="AK526" s="1021">
        <v>16</v>
      </c>
      <c r="AL526" s="1034">
        <v>1850</v>
      </c>
      <c r="AM526" s="1028">
        <v>0.2</v>
      </c>
      <c r="AN526" s="1021">
        <v>1.1299999999999999</v>
      </c>
      <c r="AO526" s="868" t="str">
        <f>IF(U526="n/a","n/a",IF(AA526&lt;0,"n/a",IF(AA526="n/a","n/a",J526+U526-AA526)))</f>
        <v>n/a</v>
      </c>
      <c r="AP526" s="869" t="str">
        <f>IF(U526="n/a","n/a",J526+U526)</f>
        <v>n/a</v>
      </c>
      <c r="AQ526" s="1044" t="str">
        <f>IF(OR(AC526&lt;0.01,AF526="n/a"),"n/a",(I526/SQRT(22.5*AC526*(I526/AF526))-1)*100)</f>
        <v>n/a</v>
      </c>
      <c r="AR526" s="766">
        <f>INDEX(Historical!$C$7:$C$1455,MATCH(B526,Historical!$B$7:$B$1455,0))*IF(AH526="n/a",1.03,IF(AH526&lt;0,1.01,IF(AH526&gt;10,1.1,(1+AH526/100))))</f>
        <v>0.91980399999999995</v>
      </c>
      <c r="AS526" s="1042">
        <f>IF($AI526="n/a",1.03*AR526,IF($AI526&lt;0,1.01*AR526,IF($AI526&gt;10,1.1*AR526,(1+$AI526/100)*AR526)))</f>
        <v>1.0117844</v>
      </c>
      <c r="AT526" s="1042">
        <f>IF($AK526="n/a",1.03*AS526,IF($AK526&lt;0,1.01*AS526,IF($AK526&gt;10,1.1*AS526,(1+$AK526/100)*AS526)))</f>
        <v>1.1129628400000002</v>
      </c>
      <c r="AU526" s="1042">
        <f>IF($AK526="n/a",1.03*AT526,IF($AK526&lt;0,1.01*AT526,IF($AK526&gt;10,1.1*AT526,(1+$AK526/100)*AT526)))</f>
        <v>1.2242591240000003</v>
      </c>
      <c r="AV526" s="1042">
        <f>IF($AK526="n/a",1.03*AU526,IF($AK526&lt;0,1.01*AU526,IF($AK526&gt;10,1.1*AU526,(1+$AK526/100)*AU526)))</f>
        <v>1.3466850364000005</v>
      </c>
      <c r="AW526" s="766">
        <f>SUM(AR526:AV526)</f>
        <v>5.6154954004000004</v>
      </c>
      <c r="AX526" s="877">
        <f>AW526/I526*100</f>
        <v>13.892863434933203</v>
      </c>
      <c r="AY526" s="1212">
        <v>1.68</v>
      </c>
      <c r="AZ526" s="1028">
        <v>24.75</v>
      </c>
      <c r="BA526" s="1028">
        <v>-19.8</v>
      </c>
      <c r="BB526" s="1028">
        <v>-2.67</v>
      </c>
      <c r="BC526" s="1028">
        <v>-7.71</v>
      </c>
      <c r="BE526" s="721">
        <v>2014</v>
      </c>
      <c r="BF526" s="1057">
        <f>IF(BE526&gt;2008,0,IF(BE526&gt;2001,1,IF(BE526&gt;1990,2,IF(BE526&gt;1980,3,IF(BE526&gt;1973,4,IF(BE526&gt;1970,5,IF(BE526&gt;1960,6,IF(BE526&gt;1958,7,IF(BE526&gt;1953,8,9)))))))))</f>
        <v>0</v>
      </c>
    </row>
    <row r="527" spans="1:58" ht="11.25" customHeight="1" x14ac:dyDescent="0.2">
      <c r="A527" s="1027" t="s">
        <v>3913</v>
      </c>
      <c r="B527" s="1031" t="s">
        <v>3914</v>
      </c>
      <c r="C527" s="1181" t="s">
        <v>109</v>
      </c>
      <c r="D527" s="1181" t="s">
        <v>4430</v>
      </c>
      <c r="E527" s="857">
        <v>5</v>
      </c>
      <c r="F527" s="1245">
        <v>784</v>
      </c>
      <c r="G527" s="1187" t="s">
        <v>107</v>
      </c>
      <c r="H527" s="1187" t="s">
        <v>107</v>
      </c>
      <c r="I527" s="1030">
        <v>40.42</v>
      </c>
      <c r="J527" s="766">
        <f>(M527/I527)*100</f>
        <v>4.6511627906976738</v>
      </c>
      <c r="K527" s="1033">
        <v>0.47</v>
      </c>
      <c r="L527" s="1043">
        <v>4</v>
      </c>
      <c r="M527" s="756">
        <f>K527*L527</f>
        <v>1.88</v>
      </c>
      <c r="N527" s="1026" t="s">
        <v>432</v>
      </c>
      <c r="O527" s="860">
        <v>0.37</v>
      </c>
      <c r="P527" s="1016">
        <v>43147</v>
      </c>
      <c r="Q527" s="1016">
        <v>43166</v>
      </c>
      <c r="R527" s="756">
        <f>(K527-O527)/O527*100</f>
        <v>27.027027027027025</v>
      </c>
      <c r="S527" s="824">
        <f>IF(INDEX(Historical!$D$7:$D$1455,MATCH(B527,Historical!$B$7:$B$1455,0))=0,"n/a",(INDEX(Historical!$C$7:$C$1455,MATCH(B527,Historical!$B$7:$B$1455,0))/INDEX(Historical!$D$7:$D$1455,MATCH(B527,Historical!$B$7:$B$1455,0))-1)*100)</f>
        <v>19.354838709677423</v>
      </c>
      <c r="T527" s="824">
        <f>IF(INDEX(Historical!$F$7:$F$1455,MATCH(B527,Historical!$B$7:$B$1455,0))=0,"n/a",((INDEX(Historical!$C$7:$C$1455,MATCH(B527,Historical!$B$7:$B$1455,0))/INDEX(Historical!$F$7:$F$1455,MATCH(B527,Historical!$B$7:$B$1455,0)))^(1/3)-1)*100)</f>
        <v>54.66803737720354</v>
      </c>
      <c r="U527" s="824" t="str">
        <f>IF(INDEX(Historical!$I$7:$I$1455,MATCH(B527,Historical!$B$7:$B$1455,0))=0,"n/a",((INDEX(Historical!$C$7:$C$1455,MATCH(B527,Historical!$B$7:$B$1455,0))/INDEX(Historical!$I$7:$I$1455,MATCH(B527,Historical!$B$7:$B$1455,0)))^(1/5)-1)*100)</f>
        <v>n/a</v>
      </c>
      <c r="V527" s="824" t="str">
        <f>IF(INDEX(Historical!$O$7:$O$1455,MATCH(B527,Historical!$B$7:$B$1455,0))=0,"n/a",((INDEX(Historical!$C$7:$C$1455,MATCH(B527,Historical!$B$7:$B$1455,0))/INDEX(Historical!$O$7:$O$1455,MATCH(B527,Historical!$B$7:$B$1455,0)))^(1/10)-1)*100)</f>
        <v>n/a</v>
      </c>
      <c r="W527" s="825" t="str">
        <f>IF(OR(U527&lt;=0,U527="n/a",V527&lt;=0,V527="n/a"),"n/a",U527/V527)</f>
        <v>n/a</v>
      </c>
      <c r="X527" s="826" t="str">
        <f>IF(OR(AJ527&lt;=0,AJ527="n/a",U527&lt;=0,U527="n/a"),"n/a",U527/AJ527)</f>
        <v>n/a</v>
      </c>
      <c r="Y527" s="784"/>
      <c r="Z527" s="766">
        <f>IF(OR(AC527&lt;0.01,AC527="n/a"),"n/a",M527/AC527*100)</f>
        <v>28.790199081163859</v>
      </c>
      <c r="AA527" s="1042">
        <f>IF(OR(AC527&lt;0.01,AC527="n/a"),"n/a",I527/AC527)</f>
        <v>6.1898928024502293</v>
      </c>
      <c r="AB527" s="1043">
        <v>12</v>
      </c>
      <c r="AC527" s="1021">
        <v>6.53</v>
      </c>
      <c r="AD527" s="1021">
        <v>0.45</v>
      </c>
      <c r="AE527" s="1021">
        <v>2.8</v>
      </c>
      <c r="AF527" s="1021">
        <v>4.93</v>
      </c>
      <c r="AG527" s="1021">
        <v>21.9</v>
      </c>
      <c r="AH527" s="1021">
        <v>252.70000000000002</v>
      </c>
      <c r="AI527" s="1021">
        <v>2.82</v>
      </c>
      <c r="AJ527" s="1021">
        <v>51.6</v>
      </c>
      <c r="AK527" s="1021">
        <v>13.700000000000001</v>
      </c>
      <c r="AL527" s="1034">
        <v>2290</v>
      </c>
      <c r="AM527" s="1028">
        <v>0.1</v>
      </c>
      <c r="AN527" s="1021">
        <v>0</v>
      </c>
      <c r="AO527" s="868" t="str">
        <f>IF(U527="n/a","n/a",IF(AA527&lt;0,"n/a",IF(AA527="n/a","n/a",J527+U527-AA527)))</f>
        <v>n/a</v>
      </c>
      <c r="AP527" s="869" t="str">
        <f>IF(U527="n/a","n/a",J527+U527)</f>
        <v>n/a</v>
      </c>
      <c r="AQ527" s="1044">
        <f>IF(OR(AC527&lt;0.01,AF527="n/a"),"n/a",(I527/SQRT(22.5*AC527*(I527/AF527))-1)*100)</f>
        <v>16.459189830753118</v>
      </c>
      <c r="AR527" s="766">
        <f>INDEX(Historical!$C$7:$C$1455,MATCH(B527,Historical!$B$7:$B$1455,0))*IF(AH527="n/a",1.03,IF(AH527&lt;0,1.01,IF(AH527&gt;10,1.1,(1+AH527/100))))</f>
        <v>1.6280000000000001</v>
      </c>
      <c r="AS527" s="1042">
        <f>IF($AI527="n/a",1.03*AR527,IF($AI527&lt;0,1.01*AR527,IF($AI527&gt;10,1.1*AR527,(1+$AI527/100)*AR527)))</f>
        <v>1.6739096000000002</v>
      </c>
      <c r="AT527" s="1042">
        <f>IF($AK527="n/a",1.03*AS527,IF($AK527&lt;0,1.01*AS527,IF($AK527&gt;10,1.1*AS527,(1+$AK527/100)*AS527)))</f>
        <v>1.8413005600000003</v>
      </c>
      <c r="AU527" s="1042">
        <f>IF($AK527="n/a",1.03*AT527,IF($AK527&lt;0,1.01*AT527,IF($AK527&gt;10,1.1*AT527,(1+$AK527/100)*AT527)))</f>
        <v>2.0254306160000004</v>
      </c>
      <c r="AV527" s="1042">
        <f>IF($AK527="n/a",1.03*AU527,IF($AK527&lt;0,1.01*AU527,IF($AK527&gt;10,1.1*AU527,(1+$AK527/100)*AU527)))</f>
        <v>2.2279736776000005</v>
      </c>
      <c r="AW527" s="766">
        <f>SUM(AR527:AV527)</f>
        <v>9.3966144536000016</v>
      </c>
      <c r="AX527" s="877">
        <f>AW527/I527*100</f>
        <v>23.247438034636321</v>
      </c>
      <c r="AY527" s="1212">
        <v>1.91</v>
      </c>
      <c r="AZ527" s="1028">
        <v>4.3099999999999996</v>
      </c>
      <c r="BA527" s="1028">
        <v>-38.81</v>
      </c>
      <c r="BB527" s="1028">
        <v>-13.58</v>
      </c>
      <c r="BC527" s="1028">
        <v>-24.57</v>
      </c>
      <c r="BE527" s="721">
        <v>2014</v>
      </c>
      <c r="BF527" s="1057">
        <f>IF(BE527&gt;2008,0,IF(BE527&gt;2001,1,IF(BE527&gt;1990,2,IF(BE527&gt;1980,3,IF(BE527&gt;1973,4,IF(BE527&gt;1970,5,IF(BE527&gt;1960,6,IF(BE527&gt;1958,7,IF(BE527&gt;1953,8,9)))))))))</f>
        <v>0</v>
      </c>
    </row>
    <row r="528" spans="1:58" ht="11.25" customHeight="1" x14ac:dyDescent="0.2">
      <c r="A528" s="827" t="s">
        <v>3915</v>
      </c>
      <c r="B528" s="925" t="s">
        <v>3916</v>
      </c>
      <c r="C528" s="1181" t="s">
        <v>129</v>
      </c>
      <c r="D528" s="1181" t="s">
        <v>4422</v>
      </c>
      <c r="E528" s="857">
        <v>7</v>
      </c>
      <c r="F528" s="1245">
        <v>625</v>
      </c>
      <c r="G528" s="1209" t="s">
        <v>107</v>
      </c>
      <c r="H528" s="1209" t="s">
        <v>107</v>
      </c>
      <c r="I528" s="1039">
        <v>44.98</v>
      </c>
      <c r="J528" s="766">
        <f>(M528/I528)*100</f>
        <v>2.3121387283236996</v>
      </c>
      <c r="K528" s="1019">
        <v>0.26</v>
      </c>
      <c r="L528" s="1245">
        <v>4</v>
      </c>
      <c r="M528" s="756">
        <f>K528*L528</f>
        <v>1.04</v>
      </c>
      <c r="N528" s="1245" t="s">
        <v>128</v>
      </c>
      <c r="O528" s="696">
        <v>0.22</v>
      </c>
      <c r="P528" s="745">
        <v>43370</v>
      </c>
      <c r="Q528" s="745">
        <v>43385</v>
      </c>
      <c r="R528" s="756">
        <f>(K528-O528)/O528*100</f>
        <v>18.181818181818183</v>
      </c>
      <c r="S528" s="824">
        <f>IF(INDEX(Historical!$D$7:$D$1455,MATCH(B528,Historical!$B$7:$B$1455,0))=0,"n/a",(INDEX(Historical!$C$7:$C$1455,MATCH(B528,Historical!$B$7:$B$1455,0))/INDEX(Historical!$D$7:$D$1455,MATCH(B528,Historical!$B$7:$B$1455,0))-1)*100)</f>
        <v>13.888888888888884</v>
      </c>
      <c r="T528" s="824">
        <f>IF(INDEX(Historical!$F$7:$F$1455,MATCH(B528,Historical!$B$7:$B$1455,0))=0,"n/a",((INDEX(Historical!$C$7:$C$1455,MATCH(B528,Historical!$B$7:$B$1455,0))/INDEX(Historical!$F$7:$F$1455,MATCH(B528,Historical!$B$7:$B$1455,0)))^(1/3)-1)*100)</f>
        <v>12.23507977934435</v>
      </c>
      <c r="U528" s="824">
        <f>IF(INDEX(Historical!$I$7:$I$1455,MATCH(B528,Historical!$B$7:$B$1455,0))=0,"n/a",((INDEX(Historical!$C$7:$C$1455,MATCH(B528,Historical!$B$7:$B$1455,0))/INDEX(Historical!$I$7:$I$1455,MATCH(B528,Historical!$B$7:$B$1455,0)))^(1/5)-1)*100)</f>
        <v>44.535357174246414</v>
      </c>
      <c r="V528" s="824" t="str">
        <f>IF(INDEX(Historical!$O$7:$O$1455,MATCH(B528,Historical!$B$7:$B$1455,0))=0,"n/a",((INDEX(Historical!$C$7:$C$1455,MATCH(B528,Historical!$B$7:$B$1455,0))/INDEX(Historical!$O$7:$O$1455,MATCH(B528,Historical!$B$7:$B$1455,0)))^(1/10)-1)*100)</f>
        <v>n/a</v>
      </c>
      <c r="W528" s="825" t="str">
        <f>IF(OR(U528&lt;=0,U528="n/a",V528&lt;=0,V528="n/a"),"n/a",U528/V528)</f>
        <v>n/a</v>
      </c>
      <c r="X528" s="826">
        <f>IF(OR(AJ528&lt;=0,AJ528="n/a",U528&lt;=0,U528="n/a"),"n/a",U528/AJ528)</f>
        <v>2.7490961218670629</v>
      </c>
      <c r="Y528" s="767"/>
      <c r="Z528" s="766">
        <f>IF(OR(AC528&lt;0.01,AC528="n/a"),"n/a",M528/AC528*100)</f>
        <v>46.846846846846844</v>
      </c>
      <c r="AA528" s="1042">
        <f>IF(OR(AC528&lt;0.01,AC528="n/a"),"n/a",I528/AC528)</f>
        <v>20.261261261261257</v>
      </c>
      <c r="AB528" s="1043">
        <v>12</v>
      </c>
      <c r="AC528" s="1038">
        <v>2.2200000000000002</v>
      </c>
      <c r="AD528" s="1038">
        <v>2.4900000000000002</v>
      </c>
      <c r="AE528" s="1021">
        <v>2.52</v>
      </c>
      <c r="AF528" s="1021">
        <v>2.59</v>
      </c>
      <c r="AG528" s="1021">
        <v>13.5</v>
      </c>
      <c r="AH528" s="1021">
        <v>77.3</v>
      </c>
      <c r="AI528" s="1021">
        <v>3.7900000000000005</v>
      </c>
      <c r="AJ528" s="804">
        <v>16.2</v>
      </c>
      <c r="AK528" s="804">
        <v>8.16</v>
      </c>
      <c r="AL528" s="1038">
        <v>65940</v>
      </c>
      <c r="AM528" s="1038">
        <v>0.1</v>
      </c>
      <c r="AN528" s="1038">
        <v>0.79</v>
      </c>
      <c r="AO528" s="868">
        <f>IF(U528="n/a","n/a",IF(AA528&lt;0,"n/a",IF(AA528="n/a","n/a",J528+U528-AA528)))</f>
        <v>26.586234641308859</v>
      </c>
      <c r="AP528" s="869">
        <f>IF(U528="n/a","n/a",J528+U528)</f>
        <v>46.847495902570117</v>
      </c>
      <c r="AQ528" s="1044">
        <f>IF(OR(AC528&lt;0.01,AF528="n/a"),"n/a",(I528/SQRT(22.5*AC528*(I528/AF528))-1)*100)</f>
        <v>52.718574387541217</v>
      </c>
      <c r="AR528" s="766">
        <f>INDEX(Historical!$C$7:$C$1455,MATCH(B528,Historical!$B$7:$B$1455,0))*IF(AH528="n/a",1.03,IF(AH528&lt;0,1.01,IF(AH528&gt;10,1.1,(1+AH528/100))))</f>
        <v>0.90200000000000002</v>
      </c>
      <c r="AS528" s="1042">
        <f>IF($AI528="n/a",1.03*AR528,IF($AI528&lt;0,1.01*AR528,IF($AI528&gt;10,1.1*AR528,(1+$AI528/100)*AR528)))</f>
        <v>0.93618580000000007</v>
      </c>
      <c r="AT528" s="1042">
        <f>IF($AK528="n/a",1.03*AS528,IF($AK528&lt;0,1.01*AS528,IF($AK528&gt;10,1.1*AS528,(1+$AK528/100)*AS528)))</f>
        <v>1.01257856128</v>
      </c>
      <c r="AU528" s="1042">
        <f>IF($AK528="n/a",1.03*AT528,IF($AK528&lt;0,1.01*AT528,IF($AK528&gt;10,1.1*AT528,(1+$AK528/100)*AT528)))</f>
        <v>1.095204971880448</v>
      </c>
      <c r="AV528" s="1042">
        <f>IF($AK528="n/a",1.03*AU528,IF($AK528&lt;0,1.01*AU528,IF($AK528&gt;10,1.1*AU528,(1+$AK528/100)*AU528)))</f>
        <v>1.1845736975858925</v>
      </c>
      <c r="AW528" s="766">
        <f>SUM(AR528:AV528)</f>
        <v>5.1305430307463409</v>
      </c>
      <c r="AX528" s="877">
        <f>AW528/I528*100</f>
        <v>11.406276191076792</v>
      </c>
      <c r="AY528" s="853">
        <v>0.74</v>
      </c>
      <c r="AZ528" s="1021">
        <v>20.200000000000003</v>
      </c>
      <c r="BA528" s="1021">
        <v>-3.35</v>
      </c>
      <c r="BB528" s="1021">
        <v>5.1400000000000006</v>
      </c>
      <c r="BC528" s="1021">
        <v>7.19</v>
      </c>
      <c r="BE528" s="721">
        <v>2012</v>
      </c>
      <c r="BF528" s="1057">
        <f>IF(BE528&gt;2008,0,IF(BE528&gt;2001,1,IF(BE528&gt;1990,2,IF(BE528&gt;1980,3,IF(BE528&gt;1973,4,IF(BE528&gt;1970,5,IF(BE528&gt;1960,6,IF(BE528&gt;1958,7,IF(BE528&gt;1953,8,9)))))))))</f>
        <v>0</v>
      </c>
    </row>
    <row r="529" spans="1:58" ht="11.25" customHeight="1" x14ac:dyDescent="0.2">
      <c r="A529" s="1037" t="s">
        <v>1493</v>
      </c>
      <c r="B529" s="1031" t="s">
        <v>1494</v>
      </c>
      <c r="C529" s="1181" t="s">
        <v>4283</v>
      </c>
      <c r="D529" s="1181" t="s">
        <v>4464</v>
      </c>
      <c r="E529" s="857">
        <v>7</v>
      </c>
      <c r="F529" s="1245">
        <v>594</v>
      </c>
      <c r="G529" s="1187" t="s">
        <v>107</v>
      </c>
      <c r="H529" s="1187" t="s">
        <v>107</v>
      </c>
      <c r="I529" s="1030">
        <v>17.25</v>
      </c>
      <c r="J529" s="766">
        <f>(M529/I529)*100</f>
        <v>2.6898550724637684</v>
      </c>
      <c r="K529" s="1033">
        <v>0.11600000000000001</v>
      </c>
      <c r="L529" s="1043">
        <v>4</v>
      </c>
      <c r="M529" s="756">
        <f>K529*L529</f>
        <v>0.46400000000000002</v>
      </c>
      <c r="N529" s="1026" t="s">
        <v>464</v>
      </c>
      <c r="O529" s="860">
        <v>0.113</v>
      </c>
      <c r="P529" s="1016">
        <v>43189</v>
      </c>
      <c r="Q529" s="1016">
        <v>43210</v>
      </c>
      <c r="R529" s="756">
        <f>(K529-O529)/O529*100</f>
        <v>2.6548672566371705</v>
      </c>
      <c r="S529" s="824">
        <f>IF(INDEX(Historical!$D$7:$D$1455,MATCH(B529,Historical!$B$7:$B$1455,0))=0,"n/a",(INDEX(Historical!$C$7:$C$1455,MATCH(B529,Historical!$B$7:$B$1455,0))/INDEX(Historical!$D$7:$D$1455,MATCH(B529,Historical!$B$7:$B$1455,0))-1)*100)</f>
        <v>4.4186046511627941</v>
      </c>
      <c r="T529" s="824">
        <f>IF(INDEX(Historical!$F$7:$F$1455,MATCH(B529,Historical!$B$7:$B$1455,0))=0,"n/a",((INDEX(Historical!$C$7:$C$1455,MATCH(B529,Historical!$B$7:$B$1455,0))/INDEX(Historical!$F$7:$F$1455,MATCH(B529,Historical!$B$7:$B$1455,0)))^(1/3)-1)*100)</f>
        <v>14.386567719968912</v>
      </c>
      <c r="U529" s="824">
        <f>IF(INDEX(Historical!$I$7:$I$1455,MATCH(B529,Historical!$B$7:$B$1455,0))=0,"n/a",((INDEX(Historical!$C$7:$C$1455,MATCH(B529,Historical!$B$7:$B$1455,0))/INDEX(Historical!$I$7:$I$1455,MATCH(B529,Historical!$B$7:$B$1455,0)))^(1/5)-1)*100)</f>
        <v>62.194928252756718</v>
      </c>
      <c r="V529" s="824" t="str">
        <f>IF(INDEX(Historical!$O$7:$O$1455,MATCH(B529,Historical!$B$7:$B$1455,0))=0,"n/a",((INDEX(Historical!$C$7:$C$1455,MATCH(B529,Historical!$B$7:$B$1455,0))/INDEX(Historical!$O$7:$O$1455,MATCH(B529,Historical!$B$7:$B$1455,0)))^(1/10)-1)*100)</f>
        <v>n/a</v>
      </c>
      <c r="W529" s="825" t="str">
        <f>IF(OR(U529&lt;=0,U529="n/a",V529&lt;=0,V529="n/a"),"n/a",U529/V529)</f>
        <v>n/a</v>
      </c>
      <c r="X529" s="826" t="str">
        <f>IF(OR(AJ529&lt;=0,AJ529="n/a",U529&lt;=0,U529="n/a"),"n/a",U529/AJ529)</f>
        <v>n/a</v>
      </c>
      <c r="Y529" s="779"/>
      <c r="Z529" s="766" t="str">
        <f>IF(OR(AC529&lt;0.01,AC529="n/a"),"n/a",M529/AC529*100)</f>
        <v>n/a</v>
      </c>
      <c r="AA529" s="1042" t="str">
        <f>IF(OR(AC529&lt;0.01,AC529="n/a"),"n/a",I529/AC529)</f>
        <v>n/a</v>
      </c>
      <c r="AB529" s="1043">
        <v>12</v>
      </c>
      <c r="AC529" s="1021">
        <v>-0.09</v>
      </c>
      <c r="AD529" s="1021" t="s">
        <v>138</v>
      </c>
      <c r="AE529" s="1021">
        <v>3</v>
      </c>
      <c r="AF529" s="1021">
        <v>2.11</v>
      </c>
      <c r="AG529" s="1021">
        <v>0.3</v>
      </c>
      <c r="AH529" s="1023">
        <v>-142.79999999999998</v>
      </c>
      <c r="AI529" s="1023">
        <v>0</v>
      </c>
      <c r="AJ529" s="1021">
        <v>-17.100000000000001</v>
      </c>
      <c r="AK529" s="1021">
        <v>15</v>
      </c>
      <c r="AL529" s="1034">
        <v>721.22</v>
      </c>
      <c r="AM529" s="1028">
        <v>1.7999999999999998</v>
      </c>
      <c r="AN529" s="1021">
        <v>0.24</v>
      </c>
      <c r="AO529" s="868" t="str">
        <f>IF(U529="n/a","n/a",IF(AA529&lt;0,"n/a",IF(AA529="n/a","n/a",J529+U529-AA529)))</f>
        <v>n/a</v>
      </c>
      <c r="AP529" s="869">
        <f>IF(U529="n/a","n/a",J529+U529)</f>
        <v>64.884783325220482</v>
      </c>
      <c r="AQ529" s="1044" t="str">
        <f>IF(OR(AC529&lt;0.01,AF529="n/a"),"n/a",(I529/SQRT(22.5*AC529*(I529/AF529))-1)*100)</f>
        <v>n/a</v>
      </c>
      <c r="AR529" s="766">
        <f>INDEX(Historical!$C$7:$C$1455,MATCH(B529,Historical!$B$7:$B$1455,0))*IF(AH529="n/a",1.03,IF(AH529&lt;0,1.01,IF(AH529&gt;10,1.1,(1+AH529/100))))</f>
        <v>0.45349</v>
      </c>
      <c r="AS529" s="1042">
        <f>IF($AI529="n/a",1.03*AR529,IF($AI529&lt;0,1.01*AR529,IF($AI529&gt;10,1.1*AR529,(1+$AI529/100)*AR529)))</f>
        <v>0.45349</v>
      </c>
      <c r="AT529" s="1042">
        <f>IF($AK529="n/a",1.03*AS529,IF($AK529&lt;0,1.01*AS529,IF($AK529&gt;10,1.1*AS529,(1+$AK529/100)*AS529)))</f>
        <v>0.49883900000000003</v>
      </c>
      <c r="AU529" s="1042">
        <f>IF($AK529="n/a",1.03*AT529,IF($AK529&lt;0,1.01*AT529,IF($AK529&gt;10,1.1*AT529,(1+$AK529/100)*AT529)))</f>
        <v>0.54872290000000012</v>
      </c>
      <c r="AV529" s="1042">
        <f>IF($AK529="n/a",1.03*AU529,IF($AK529&lt;0,1.01*AU529,IF($AK529&gt;10,1.1*AU529,(1+$AK529/100)*AU529)))</f>
        <v>0.60359519000000017</v>
      </c>
      <c r="AW529" s="766">
        <f>SUM(AR529:AV529)</f>
        <v>2.5581370900000002</v>
      </c>
      <c r="AX529" s="877">
        <f>AW529/I529*100</f>
        <v>14.82978023188406</v>
      </c>
      <c r="AY529" s="1212">
        <v>1.05</v>
      </c>
      <c r="AZ529" s="1028">
        <v>2.8000000000000003</v>
      </c>
      <c r="BA529" s="1028">
        <v>-35.510000000000005</v>
      </c>
      <c r="BB529" s="1028">
        <v>-7.16</v>
      </c>
      <c r="BC529" s="1028">
        <v>-18.04</v>
      </c>
      <c r="BE529" s="721">
        <v>2012</v>
      </c>
      <c r="BF529" s="1057">
        <f>IF(BE529&gt;2008,0,IF(BE529&gt;2001,1,IF(BE529&gt;1990,2,IF(BE529&gt;1980,3,IF(BE529&gt;1973,4,IF(BE529&gt;1970,5,IF(BE529&gt;1960,6,IF(BE529&gt;1958,7,IF(BE529&gt;1953,8,9)))))))))</f>
        <v>0</v>
      </c>
    </row>
    <row r="530" spans="1:58" s="905" customFormat="1" ht="11.25" customHeight="1" x14ac:dyDescent="0.2">
      <c r="A530" s="884" t="s">
        <v>4213</v>
      </c>
      <c r="B530" s="914" t="s">
        <v>693</v>
      </c>
      <c r="C530" s="1181" t="s">
        <v>248</v>
      </c>
      <c r="D530" s="1181" t="s">
        <v>4412</v>
      </c>
      <c r="E530" s="885">
        <v>14</v>
      </c>
      <c r="F530" s="1245">
        <v>260</v>
      </c>
      <c r="G530" s="1244" t="s">
        <v>107</v>
      </c>
      <c r="H530" s="1244" t="s">
        <v>107</v>
      </c>
      <c r="I530" s="886">
        <v>81.319999999999993</v>
      </c>
      <c r="J530" s="887">
        <f>(M530/I530)*100</f>
        <v>0.98376783079193331</v>
      </c>
      <c r="K530" s="888">
        <v>0.2</v>
      </c>
      <c r="L530" s="889">
        <v>4</v>
      </c>
      <c r="M530" s="890">
        <f>K530*L530</f>
        <v>0.8</v>
      </c>
      <c r="N530" s="891" t="s">
        <v>112</v>
      </c>
      <c r="O530" s="892">
        <v>0.18</v>
      </c>
      <c r="P530" s="893">
        <v>43252</v>
      </c>
      <c r="Q530" s="893">
        <v>43265</v>
      </c>
      <c r="R530" s="890">
        <f>(K530-O530)/O530*100</f>
        <v>11.111111111111121</v>
      </c>
      <c r="S530" s="824">
        <f>IF(INDEX(Historical!$D$7:$D$1455,MATCH(B530,Historical!$B$7:$B$1455,0))=0,"n/a",(INDEX(Historical!$C$7:$C$1455,MATCH(B530,Historical!$B$7:$B$1455,0))/INDEX(Historical!$D$7:$D$1455,MATCH(B530,Historical!$B$7:$B$1455,0))-1)*100)</f>
        <v>7.5757575757575912</v>
      </c>
      <c r="T530" s="824">
        <f>IF(INDEX(Historical!$F$7:$F$1455,MATCH(B530,Historical!$B$7:$B$1455,0))=0,"n/a",((INDEX(Historical!$C$7:$C$1455,MATCH(B530,Historical!$B$7:$B$1455,0))/INDEX(Historical!$F$7:$F$1455,MATCH(B530,Historical!$B$7:$B$1455,0)))^(1/3)-1)*100)</f>
        <v>12.399086461422669</v>
      </c>
      <c r="U530" s="824">
        <f>IF(INDEX(Historical!$I$7:$I$1455,MATCH(B530,Historical!$B$7:$B$1455,0))=0,"n/a",((INDEX(Historical!$C$7:$C$1455,MATCH(B530,Historical!$B$7:$B$1455,0))/INDEX(Historical!$I$7:$I$1455,MATCH(B530,Historical!$B$7:$B$1455,0)))^(1/5)-1)*100)</f>
        <v>12.729803073711565</v>
      </c>
      <c r="V530" s="824">
        <f>IF(INDEX(Historical!$O$7:$O$1455,MATCH(B530,Historical!$B$7:$B$1455,0))=0,"n/a",((INDEX(Historical!$C$7:$C$1455,MATCH(B530,Historical!$B$7:$B$1455,0))/INDEX(Historical!$O$7:$O$1455,MATCH(B530,Historical!$B$7:$B$1455,0)))^(1/10)-1)*100)</f>
        <v>17.443711477371693</v>
      </c>
      <c r="W530" s="894">
        <f>IF(OR(U530&lt;=0,U530="n/a",V530&lt;=0,V530="n/a"),"n/a",U530/V530)</f>
        <v>0.7297645968419566</v>
      </c>
      <c r="X530" s="895">
        <f>IF(OR(AJ530&lt;=0,AJ530="n/a",U530&lt;=0,U530="n/a"),"n/a",U530/AJ530)</f>
        <v>1.3542343695437835</v>
      </c>
      <c r="Y530" s="896"/>
      <c r="Z530" s="887">
        <f>IF(OR(AC530&lt;0.01,AC530="n/a"),"n/a",M530/AC530*100)</f>
        <v>35.398230088495581</v>
      </c>
      <c r="AA530" s="897">
        <f>IF(OR(AC530&lt;0.01,AC530="n/a"),"n/a",I530/AC530)</f>
        <v>35.982300884955755</v>
      </c>
      <c r="AB530" s="889">
        <v>3</v>
      </c>
      <c r="AC530" s="898">
        <v>2.2599999999999998</v>
      </c>
      <c r="AD530" s="898">
        <v>2</v>
      </c>
      <c r="AE530" s="898">
        <v>2.2799999999999998</v>
      </c>
      <c r="AF530" s="898">
        <v>4.04</v>
      </c>
      <c r="AG530" s="898">
        <v>11.200000000000001</v>
      </c>
      <c r="AH530" s="898">
        <v>11.600000000000001</v>
      </c>
      <c r="AI530" s="898">
        <v>12.32</v>
      </c>
      <c r="AJ530" s="898">
        <v>9.4</v>
      </c>
      <c r="AK530" s="898">
        <v>18</v>
      </c>
      <c r="AL530" s="899">
        <v>2670</v>
      </c>
      <c r="AM530" s="900">
        <v>2.1</v>
      </c>
      <c r="AN530" s="898">
        <v>0.6</v>
      </c>
      <c r="AO530" s="901">
        <f>IF(U530="n/a","n/a",IF(AA530&lt;0,"n/a",IF(AA530="n/a","n/a",J530+U530-AA530)))</f>
        <v>-22.268729980452257</v>
      </c>
      <c r="AP530" s="902">
        <f>IF(U530="n/a","n/a",J530+U530)</f>
        <v>13.713570904503499</v>
      </c>
      <c r="AQ530" s="903">
        <f>IF(OR(AC530&lt;0.01,AF530="n/a"),"n/a",(I530/SQRT(22.5*AC530*(I530/AF530))-1)*100)</f>
        <v>154.18147111001991</v>
      </c>
      <c r="AR530" s="766">
        <f>INDEX(Historical!$C$7:$C$1455,MATCH(B530,Historical!$B$7:$B$1455,0))*IF(AH530="n/a",1.03,IF(AH530&lt;0,1.01,IF(AH530&gt;10,1.1,(1+AH530/100))))</f>
        <v>0.78100000000000014</v>
      </c>
      <c r="AS530" s="897">
        <f>IF($AI530="n/a",1.03*AR530,IF($AI530&lt;0,1.01*AR530,IF($AI530&gt;10,1.1*AR530,(1+$AI530/100)*AR530)))</f>
        <v>0.8591000000000002</v>
      </c>
      <c r="AT530" s="897">
        <f>IF($AK530="n/a",1.03*AS530,IF($AK530&lt;0,1.01*AS530,IF($AK530&gt;10,1.1*AS530,(1+$AK530/100)*AS530)))</f>
        <v>0.94501000000000024</v>
      </c>
      <c r="AU530" s="897">
        <f>IF($AK530="n/a",1.03*AT530,IF($AK530&lt;0,1.01*AT530,IF($AK530&gt;10,1.1*AT530,(1+$AK530/100)*AT530)))</f>
        <v>1.0395110000000003</v>
      </c>
      <c r="AV530" s="897">
        <f>IF($AK530="n/a",1.03*AU530,IF($AK530&lt;0,1.01*AU530,IF($AK530&gt;10,1.1*AU530,(1+$AK530/100)*AU530)))</f>
        <v>1.1434621000000005</v>
      </c>
      <c r="AW530" s="887">
        <f>SUM(AR530:AV530)</f>
        <v>4.7680831000000019</v>
      </c>
      <c r="AX530" s="904">
        <f>AW530/I530*100</f>
        <v>5.8633584604033482</v>
      </c>
      <c r="AY530" s="1213">
        <v>0.57999999999999996</v>
      </c>
      <c r="AZ530" s="900">
        <v>65.12</v>
      </c>
      <c r="BA530" s="900">
        <v>-1.17</v>
      </c>
      <c r="BB530" s="900">
        <v>12.49</v>
      </c>
      <c r="BC530" s="900">
        <v>28.73</v>
      </c>
      <c r="BD530" s="1079"/>
      <c r="BE530" s="721">
        <v>2005</v>
      </c>
      <c r="BF530" s="1057">
        <f>IF(BE530&gt;2008,0,IF(BE530&gt;2001,1,IF(BE530&gt;1990,2,IF(BE530&gt;1980,3,IF(BE530&gt;1973,4,IF(BE530&gt;1970,5,IF(BE530&gt;1960,6,IF(BE530&gt;1958,7,IF(BE530&gt;1953,8,9)))))))))</f>
        <v>1</v>
      </c>
    </row>
    <row r="531" spans="1:58" ht="11.25" customHeight="1" x14ac:dyDescent="0.2">
      <c r="A531" s="1019" t="s">
        <v>1495</v>
      </c>
      <c r="B531" s="1031" t="s">
        <v>1496</v>
      </c>
      <c r="C531" s="1181" t="s">
        <v>109</v>
      </c>
      <c r="D531" s="1181" t="s">
        <v>4430</v>
      </c>
      <c r="E531" s="857">
        <v>9</v>
      </c>
      <c r="F531" s="1245">
        <v>345</v>
      </c>
      <c r="G531" s="1245" t="s">
        <v>107</v>
      </c>
      <c r="H531" s="1245" t="s">
        <v>107</v>
      </c>
      <c r="I531" s="1030">
        <v>159.07</v>
      </c>
      <c r="J531" s="766">
        <f>(M531/I531)*100</f>
        <v>1.106431130948639</v>
      </c>
      <c r="K531" s="1033">
        <v>0.44</v>
      </c>
      <c r="L531" s="1043">
        <v>4</v>
      </c>
      <c r="M531" s="756">
        <f>K531*L531</f>
        <v>1.76</v>
      </c>
      <c r="N531" s="1026" t="s">
        <v>112</v>
      </c>
      <c r="O531" s="860">
        <v>0.38</v>
      </c>
      <c r="P531" s="1016">
        <v>43147</v>
      </c>
      <c r="Q531" s="1016">
        <v>43171</v>
      </c>
      <c r="R531" s="756">
        <f>(K531-O531)/O531*100</f>
        <v>15.789473684210526</v>
      </c>
      <c r="S531" s="824">
        <f>IF(INDEX(Historical!$D$7:$D$1455,MATCH(B531,Historical!$B$7:$B$1455,0))=0,"n/a",(INDEX(Historical!$C$7:$C$1455,MATCH(B531,Historical!$B$7:$B$1455,0))/INDEX(Historical!$D$7:$D$1455,MATCH(B531,Historical!$B$7:$B$1455,0))-1)*100)</f>
        <v>4.1095890410958846</v>
      </c>
      <c r="T531" s="824">
        <f>IF(INDEX(Historical!$F$7:$F$1455,MATCH(B531,Historical!$B$7:$B$1455,0))=0,"n/a",((INDEX(Historical!$C$7:$C$1455,MATCH(B531,Historical!$B$7:$B$1455,0))/INDEX(Historical!$F$7:$F$1455,MATCH(B531,Historical!$B$7:$B$1455,0)))^(1/3)-1)*100)</f>
        <v>10.715524489384997</v>
      </c>
      <c r="U531" s="824">
        <f>IF(INDEX(Historical!$I$7:$I$1455,MATCH(B531,Historical!$B$7:$B$1455,0))=0,"n/a",((INDEX(Historical!$C$7:$C$1455,MATCH(B531,Historical!$B$7:$B$1455,0))/INDEX(Historical!$I$7:$I$1455,MATCH(B531,Historical!$B$7:$B$1455,0)))^(1/5)-1)*100)</f>
        <v>18.88654957871243</v>
      </c>
      <c r="V531" s="824">
        <f>IF(INDEX(Historical!$O$7:$O$1455,MATCH(B531,Historical!$B$7:$B$1455,0))=0,"n/a",((INDEX(Historical!$C$7:$C$1455,MATCH(B531,Historical!$B$7:$B$1455,0))/INDEX(Historical!$O$7:$O$1455,MATCH(B531,Historical!$B$7:$B$1455,0)))^(1/10)-1)*100)</f>
        <v>16.860936130231497</v>
      </c>
      <c r="W531" s="825">
        <f>IF(OR(U531&lt;=0,U531="n/a",V531&lt;=0,V531="n/a"),"n/a",U531/V531)</f>
        <v>1.1201364759842145</v>
      </c>
      <c r="X531" s="826">
        <f>IF(OR(AJ531&lt;=0,AJ531="n/a",U531&lt;=0,U531="n/a"),"n/a",U531/AJ531)</f>
        <v>3.7773099157424861</v>
      </c>
      <c r="Y531" s="777"/>
      <c r="Z531" s="766">
        <f>IF(OR(AC531&lt;0.01,AC531="n/a"),"n/a",M531/AC531*100)</f>
        <v>40.835266821345712</v>
      </c>
      <c r="AA531" s="1042">
        <f>IF(OR(AC531&lt;0.01,AC531="n/a"),"n/a",I531/AC531)</f>
        <v>36.907192575406036</v>
      </c>
      <c r="AB531" s="1043">
        <v>12</v>
      </c>
      <c r="AC531" s="1021">
        <v>4.3099999999999996</v>
      </c>
      <c r="AD531" s="1021">
        <v>2.59</v>
      </c>
      <c r="AE531" s="1021">
        <v>6.73</v>
      </c>
      <c r="AF531" s="1021">
        <v>76.11</v>
      </c>
      <c r="AG531" s="1024">
        <v>842.6</v>
      </c>
      <c r="AH531" s="1021">
        <v>184.3</v>
      </c>
      <c r="AI531" s="1021">
        <v>8.06</v>
      </c>
      <c r="AJ531" s="1021">
        <v>5</v>
      </c>
      <c r="AK531" s="1021">
        <v>14.249999999999998</v>
      </c>
      <c r="AL531" s="1034">
        <v>30590</v>
      </c>
      <c r="AM531" s="1029">
        <v>0.3</v>
      </c>
      <c r="AN531" s="1021">
        <v>12.38</v>
      </c>
      <c r="AO531" s="868">
        <f>IF(U531="n/a","n/a",IF(AA531&lt;0,"n/a",IF(AA531="n/a","n/a",J531+U531-AA531)))</f>
        <v>-16.914211865744967</v>
      </c>
      <c r="AP531" s="869">
        <f>IF(U531="n/a","n/a",J531+U531)</f>
        <v>19.992980709661069</v>
      </c>
      <c r="AQ531" s="1044">
        <f>IF(OR(AC531&lt;0.01,AF531="n/a"),"n/a",(I531/SQRT(22.5*AC531*(I531/AF531))-1)*100)</f>
        <v>1017.3393848114076</v>
      </c>
      <c r="AR531" s="766">
        <f>INDEX(Historical!$C$7:$C$1455,MATCH(B531,Historical!$B$7:$B$1455,0))*IF(AH531="n/a",1.03,IF(AH531&lt;0,1.01,IF(AH531&gt;10,1.1,(1+AH531/100))))</f>
        <v>1.6720000000000002</v>
      </c>
      <c r="AS531" s="1042">
        <f>IF($AI531="n/a",1.03*AR531,IF($AI531&lt;0,1.01*AR531,IF($AI531&gt;10,1.1*AR531,(1+$AI531/100)*AR531)))</f>
        <v>1.8067632000000002</v>
      </c>
      <c r="AT531" s="1042">
        <f>IF($AK531="n/a",1.03*AS531,IF($AK531&lt;0,1.01*AS531,IF($AK531&gt;10,1.1*AS531,(1+$AK531/100)*AS531)))</f>
        <v>1.9874395200000003</v>
      </c>
      <c r="AU531" s="1042">
        <f>IF($AK531="n/a",1.03*AT531,IF($AK531&lt;0,1.01*AT531,IF($AK531&gt;10,1.1*AT531,(1+$AK531/100)*AT531)))</f>
        <v>2.1861834720000006</v>
      </c>
      <c r="AV531" s="1042">
        <f>IF($AK531="n/a",1.03*AU531,IF($AK531&lt;0,1.01*AU531,IF($AK531&gt;10,1.1*AU531,(1+$AK531/100)*AU531)))</f>
        <v>2.4048018192000007</v>
      </c>
      <c r="AW531" s="766">
        <f>SUM(AR531:AV531)</f>
        <v>10.057188011200003</v>
      </c>
      <c r="AX531" s="877">
        <f>AW531/I531*100</f>
        <v>6.322491991701769</v>
      </c>
      <c r="AY531" s="1212">
        <v>1.1599999999999999</v>
      </c>
      <c r="AZ531" s="1028">
        <v>14.35</v>
      </c>
      <c r="BA531" s="1028">
        <v>-15.379999999999999</v>
      </c>
      <c r="BB531" s="1028">
        <v>1.43</v>
      </c>
      <c r="BC531" s="1028">
        <v>-5.0999999999999996</v>
      </c>
      <c r="BE531" s="721">
        <v>2010</v>
      </c>
      <c r="BF531" s="1057">
        <f>IF(BE531&gt;2008,0,IF(BE531&gt;2001,1,IF(BE531&gt;1990,2,IF(BE531&gt;1980,3,IF(BE531&gt;1973,4,IF(BE531&gt;1970,5,IF(BE531&gt;1960,6,IF(BE531&gt;1958,7,IF(BE531&gt;1953,8,9)))))))))</f>
        <v>0</v>
      </c>
    </row>
    <row r="532" spans="1:58" ht="11.25" customHeight="1" x14ac:dyDescent="0.2">
      <c r="A532" s="1019" t="s">
        <v>4281</v>
      </c>
      <c r="B532" s="1031" t="s">
        <v>4277</v>
      </c>
      <c r="C532" s="1181" t="s">
        <v>109</v>
      </c>
      <c r="D532" s="1181" t="s">
        <v>4430</v>
      </c>
      <c r="E532" s="857">
        <v>5</v>
      </c>
      <c r="F532" s="1245">
        <v>830</v>
      </c>
      <c r="G532" s="1187" t="s">
        <v>107</v>
      </c>
      <c r="H532" s="1187" t="s">
        <v>107</v>
      </c>
      <c r="I532" s="1035">
        <v>44.39</v>
      </c>
      <c r="J532" s="766">
        <f>(M532/I532)*100</f>
        <v>2.7033115566569044</v>
      </c>
      <c r="K532" s="1040">
        <v>0.3</v>
      </c>
      <c r="L532" s="721">
        <v>4</v>
      </c>
      <c r="M532" s="756">
        <f>K532*L532</f>
        <v>1.2</v>
      </c>
      <c r="N532" s="721" t="s">
        <v>564</v>
      </c>
      <c r="O532" s="861">
        <v>0.25</v>
      </c>
      <c r="P532" s="745">
        <v>43311</v>
      </c>
      <c r="Q532" s="745">
        <v>43327</v>
      </c>
      <c r="R532" s="756">
        <f>(K532-O532)/O532*100</f>
        <v>19.999999999999996</v>
      </c>
      <c r="S532" s="824">
        <f>IF(INDEX(Historical!$D$7:$D$1455,MATCH(B532,Historical!$B$7:$B$1455,0))=0,"n/a",(INDEX(Historical!$C$7:$C$1455,MATCH(B532,Historical!$B$7:$B$1455,0))/INDEX(Historical!$D$7:$D$1455,MATCH(B532,Historical!$B$7:$B$1455,0))-1)*100)</f>
        <v>28.57142857142858</v>
      </c>
      <c r="T532" s="824">
        <f>IF(INDEX(Historical!$F$7:$F$1455,MATCH(B532,Historical!$B$7:$B$1455,0))=0,"n/a",((INDEX(Historical!$C$7:$C$1455,MATCH(B532,Historical!$B$7:$B$1455,0))/INDEX(Historical!$F$7:$F$1455,MATCH(B532,Historical!$B$7:$B$1455,0)))^(1/3)-1)*100)</f>
        <v>37.001342118888282</v>
      </c>
      <c r="U532" s="824">
        <f>IF(INDEX(Historical!$I$7:$I$1455,MATCH(B532,Historical!$B$7:$B$1455,0))=0,"n/a",((INDEX(Historical!$C$7:$C$1455,MATCH(B532,Historical!$B$7:$B$1455,0))/INDEX(Historical!$I$7:$I$1455,MATCH(B532,Historical!$B$7:$B$1455,0)))^(1/5)-1)*100)</f>
        <v>35.096003852061351</v>
      </c>
      <c r="V532" s="824">
        <f>IF(INDEX(Historical!$O$7:$O$1455,MATCH(B532,Historical!$B$7:$B$1455,0))=0,"n/a",((INDEX(Historical!$C$7:$C$1455,MATCH(B532,Historical!$B$7:$B$1455,0))/INDEX(Historical!$O$7:$O$1455,MATCH(B532,Historical!$B$7:$B$1455,0)))^(1/10)-1)*100)</f>
        <v>-1.806695543808734</v>
      </c>
      <c r="W532" s="825" t="str">
        <f>IF(OR(U532&lt;=0,U532="n/a",V532&lt;=0,V532="n/a"),"n/a",U532/V532)</f>
        <v>n/a</v>
      </c>
      <c r="X532" s="826">
        <f>IF(OR(AJ532&lt;=0,AJ532="n/a",U532&lt;=0,U532="n/a"),"n/a",U532/AJ532)</f>
        <v>0.1334448815667732</v>
      </c>
      <c r="Y532" s="1031"/>
      <c r="Z532" s="766">
        <f>IF(OR(AC532&lt;0.01,AC532="n/a"),"n/a",M532/AC532*100)</f>
        <v>25.369978858350951</v>
      </c>
      <c r="AA532" s="1042">
        <f>IF(OR(AC532&lt;0.01,AC532="n/a"),"n/a",I532/AC532)</f>
        <v>9.384778012684988</v>
      </c>
      <c r="AB532" s="1245">
        <v>12</v>
      </c>
      <c r="AC532" s="1035">
        <v>4.7300000000000004</v>
      </c>
      <c r="AD532" s="1035">
        <v>0.49</v>
      </c>
      <c r="AE532" s="1035">
        <v>1.56</v>
      </c>
      <c r="AF532" s="1035">
        <v>1.07</v>
      </c>
      <c r="AG532" s="1035">
        <v>10.5</v>
      </c>
      <c r="AH532" s="1035">
        <v>23.7</v>
      </c>
      <c r="AI532" s="1035">
        <v>4.93</v>
      </c>
      <c r="AJ532" s="1035">
        <v>263</v>
      </c>
      <c r="AK532" s="1035">
        <v>19.13</v>
      </c>
      <c r="AL532" s="1035">
        <v>77510</v>
      </c>
      <c r="AM532" s="1035">
        <v>24.4</v>
      </c>
      <c r="AN532" s="1035">
        <v>6.08</v>
      </c>
      <c r="AO532" s="868">
        <f>IF(U532="n/a","n/a",IF(AA532&lt;0,"n/a",IF(AA532="n/a","n/a",J532+U532-AA532)))</f>
        <v>28.414537396033268</v>
      </c>
      <c r="AP532" s="869">
        <f>IF(U532="n/a","n/a",J532+U532)</f>
        <v>37.799315408718257</v>
      </c>
      <c r="AQ532" s="1044">
        <f>IF(OR(AC532&lt;0.01,AF532="n/a"),"n/a",(I532/SQRT(22.5*AC532*(I532/AF532))-1)*100)</f>
        <v>-33.194436447343904</v>
      </c>
      <c r="AR532" s="766">
        <f>INDEX(Historical!$C$7:$C$1455,MATCH(B532,Historical!$B$7:$B$1455,0))*IF(AH532="n/a",1.03,IF(AH532&lt;0,1.01,IF(AH532&gt;10,1.1,(1+AH532/100))))</f>
        <v>0.9900000000000001</v>
      </c>
      <c r="AS532" s="1042">
        <f>IF($AI532="n/a",1.03*AR532,IF($AI532&lt;0,1.01*AR532,IF($AI532&gt;10,1.1*AR532,(1+$AI532/100)*AR532)))</f>
        <v>1.038807</v>
      </c>
      <c r="AT532" s="1042">
        <f>IF($AK532="n/a",1.03*AS532,IF($AK532&lt;0,1.01*AS532,IF($AK532&gt;10,1.1*AS532,(1+$AK532/100)*AS532)))</f>
        <v>1.1426877000000002</v>
      </c>
      <c r="AU532" s="1042">
        <f>IF($AK532="n/a",1.03*AT532,IF($AK532&lt;0,1.01*AT532,IF($AK532&gt;10,1.1*AT532,(1+$AK532/100)*AT532)))</f>
        <v>1.2569564700000002</v>
      </c>
      <c r="AV532" s="1042">
        <f>IF($AK532="n/a",1.03*AU532,IF($AK532&lt;0,1.01*AU532,IF($AK532&gt;10,1.1*AU532,(1+$AK532/100)*AU532)))</f>
        <v>1.3826521170000003</v>
      </c>
      <c r="AW532" s="766">
        <f>SUM(AR532:AV532)</f>
        <v>5.8111032870000008</v>
      </c>
      <c r="AX532" s="877">
        <f>AW532/I532*100</f>
        <v>13.091018893895024</v>
      </c>
      <c r="AY532" s="853">
        <v>1.27</v>
      </c>
      <c r="AZ532" s="1038">
        <v>4.3499999999999996</v>
      </c>
      <c r="BA532" s="1038">
        <v>-25.240000000000002</v>
      </c>
      <c r="BB532" s="1038">
        <v>-2.56</v>
      </c>
      <c r="BC532" s="1038">
        <v>-11.540000000000001</v>
      </c>
      <c r="BE532" s="721">
        <v>2014</v>
      </c>
      <c r="BF532" s="1057">
        <f>IF(BE532&gt;2008,0,IF(BE532&gt;2001,1,IF(BE532&gt;1990,2,IF(BE532&gt;1980,3,IF(BE532&gt;1973,4,IF(BE532&gt;1970,5,IF(BE532&gt;1960,6,IF(BE532&gt;1958,7,IF(BE532&gt;1953,8,9)))))))))</f>
        <v>0</v>
      </c>
    </row>
    <row r="533" spans="1:58" ht="11.25" customHeight="1" x14ac:dyDescent="0.2">
      <c r="A533" s="1019" t="s">
        <v>1497</v>
      </c>
      <c r="B533" s="1031" t="s">
        <v>1498</v>
      </c>
      <c r="C533" s="1181" t="s">
        <v>109</v>
      </c>
      <c r="D533" s="1181" t="s">
        <v>4430</v>
      </c>
      <c r="E533" s="857">
        <v>8</v>
      </c>
      <c r="F533" s="1245">
        <v>424</v>
      </c>
      <c r="G533" s="1088" t="s">
        <v>107</v>
      </c>
      <c r="H533" s="1088" t="s">
        <v>107</v>
      </c>
      <c r="I533" s="1030">
        <v>118.14</v>
      </c>
      <c r="J533" s="766">
        <f>(M533/I533)*100</f>
        <v>0.84645336041984076</v>
      </c>
      <c r="K533" s="1033">
        <v>0.25</v>
      </c>
      <c r="L533" s="1043">
        <v>4</v>
      </c>
      <c r="M533" s="756">
        <f>K533*L533</f>
        <v>1</v>
      </c>
      <c r="N533" s="1026" t="s">
        <v>162</v>
      </c>
      <c r="O533" s="860">
        <v>0.23</v>
      </c>
      <c r="P533" s="714">
        <v>43104</v>
      </c>
      <c r="Q533" s="714">
        <v>43131</v>
      </c>
      <c r="R533" s="756">
        <f>(K533-O533)/O533*100</f>
        <v>8.6956521739130395</v>
      </c>
      <c r="S533" s="824">
        <f>IF(INDEX(Historical!$D$7:$D$1455,MATCH(B533,Historical!$B$7:$B$1455,0))=0,"n/a",(INDEX(Historical!$C$7:$C$1455,MATCH(B533,Historical!$B$7:$B$1455,0))/INDEX(Historical!$D$7:$D$1455,MATCH(B533,Historical!$B$7:$B$1455,0))-1)*100)</f>
        <v>4.5454545454545414</v>
      </c>
      <c r="T533" s="824">
        <f>IF(INDEX(Historical!$F$7:$F$1455,MATCH(B533,Historical!$B$7:$B$1455,0))=0,"n/a",((INDEX(Historical!$C$7:$C$1455,MATCH(B533,Historical!$B$7:$B$1455,0))/INDEX(Historical!$F$7:$F$1455,MATCH(B533,Historical!$B$7:$B$1455,0)))^(1/3)-1)*100)</f>
        <v>10.601148866139919</v>
      </c>
      <c r="U533" s="824">
        <f>IF(INDEX(Historical!$I$7:$I$1455,MATCH(B533,Historical!$B$7:$B$1455,0))=0,"n/a",((INDEX(Historical!$C$7:$C$1455,MATCH(B533,Historical!$B$7:$B$1455,0))/INDEX(Historical!$I$7:$I$1455,MATCH(B533,Historical!$B$7:$B$1455,0)))^(1/5)-1)*100)</f>
        <v>18.126018804310839</v>
      </c>
      <c r="V533" s="824" t="str">
        <f>IF(INDEX(Historical!$O$7:$O$1455,MATCH(B533,Historical!$B$7:$B$1455,0))=0,"n/a",((INDEX(Historical!$C$7:$C$1455,MATCH(B533,Historical!$B$7:$B$1455,0))/INDEX(Historical!$O$7:$O$1455,MATCH(B533,Historical!$B$7:$B$1455,0)))^(1/10)-1)*100)</f>
        <v>n/a</v>
      </c>
      <c r="W533" s="825" t="str">
        <f>IF(OR(U533&lt;=0,U533="n/a",V533&lt;=0,V533="n/a"),"n/a",U533/V533)</f>
        <v>n/a</v>
      </c>
      <c r="X533" s="826">
        <f>IF(OR(AJ533&lt;=0,AJ533="n/a",U533&lt;=0,U533="n/a"),"n/a",U533/AJ533)</f>
        <v>2.5894312577586911</v>
      </c>
      <c r="Y533" s="777"/>
      <c r="Z533" s="766">
        <f>IF(OR(AC533&lt;0.01,AC533="n/a"),"n/a",M533/AC533*100)</f>
        <v>25.445292620865139</v>
      </c>
      <c r="AA533" s="1042">
        <f>IF(OR(AC533&lt;0.01,AC533="n/a"),"n/a",I533/AC533)</f>
        <v>30.061068702290076</v>
      </c>
      <c r="AB533" s="1043">
        <v>12</v>
      </c>
      <c r="AC533" s="1021">
        <v>3.93</v>
      </c>
      <c r="AD533" s="1021">
        <v>1.88</v>
      </c>
      <c r="AE533" s="1021">
        <v>5.07</v>
      </c>
      <c r="AF533" s="1021">
        <v>5.43</v>
      </c>
      <c r="AG533" s="1021">
        <v>20.7</v>
      </c>
      <c r="AH533" s="1021">
        <v>-21</v>
      </c>
      <c r="AI533" s="1021" t="s">
        <v>138</v>
      </c>
      <c r="AJ533" s="1021">
        <v>7.0000000000000009</v>
      </c>
      <c r="AK533" s="1021">
        <v>16</v>
      </c>
      <c r="AL533" s="1034">
        <v>5070</v>
      </c>
      <c r="AM533" s="1028">
        <v>54</v>
      </c>
      <c r="AN533" s="1021">
        <v>0.1</v>
      </c>
      <c r="AO533" s="868">
        <f>IF(U533="n/a","n/a",IF(AA533&lt;0,"n/a",IF(AA533="n/a","n/a",J533+U533-AA533)))</f>
        <v>-11.088596537559397</v>
      </c>
      <c r="AP533" s="869">
        <f>IF(U533="n/a","n/a",J533+U533)</f>
        <v>18.972472164730679</v>
      </c>
      <c r="AQ533" s="1044">
        <f>IF(OR(AC533&lt;0.01,AF533="n/a"),"n/a",(I533/SQRT(22.5*AC533*(I533/AF533))-1)*100)</f>
        <v>169.34620683213652</v>
      </c>
      <c r="AR533" s="766">
        <f>INDEX(Historical!$C$7:$C$1455,MATCH(B533,Historical!$B$7:$B$1455,0))*IF(AH533="n/a",1.03,IF(AH533&lt;0,1.01,IF(AH533&gt;10,1.1,(1+AH533/100))))</f>
        <v>0.92920000000000003</v>
      </c>
      <c r="AS533" s="1042">
        <f>IF($AI533="n/a",1.03*AR533,IF($AI533&lt;0,1.01*AR533,IF($AI533&gt;10,1.1*AR533,(1+$AI533/100)*AR533)))</f>
        <v>0.95707600000000004</v>
      </c>
      <c r="AT533" s="1042">
        <f>IF($AK533="n/a",1.03*AS533,IF($AK533&lt;0,1.01*AS533,IF($AK533&gt;10,1.1*AS533,(1+$AK533/100)*AS533)))</f>
        <v>1.0527836000000002</v>
      </c>
      <c r="AU533" s="1042">
        <f>IF($AK533="n/a",1.03*AT533,IF($AK533&lt;0,1.01*AT533,IF($AK533&gt;10,1.1*AT533,(1+$AK533/100)*AT533)))</f>
        <v>1.1580619600000002</v>
      </c>
      <c r="AV533" s="1042">
        <f>IF($AK533="n/a",1.03*AU533,IF($AK533&lt;0,1.01*AU533,IF($AK533&gt;10,1.1*AU533,(1+$AK533/100)*AU533)))</f>
        <v>1.2738681560000003</v>
      </c>
      <c r="AW533" s="766">
        <f>SUM(AR533:AV533)</f>
        <v>5.3709897160000004</v>
      </c>
      <c r="AX533" s="877">
        <f>AW533/I533*100</f>
        <v>4.546292293888607</v>
      </c>
      <c r="AY533" s="1212">
        <v>0.79</v>
      </c>
      <c r="AZ533" s="1028">
        <v>31.269999999999996</v>
      </c>
      <c r="BA533" s="1028">
        <v>-18.149999999999999</v>
      </c>
      <c r="BB533" s="1028">
        <v>-2.1399999999999997</v>
      </c>
      <c r="BC533" s="1028">
        <v>-0.80999999999999994</v>
      </c>
      <c r="BE533" s="721">
        <v>2011</v>
      </c>
      <c r="BF533" s="1057">
        <f>IF(BE533&gt;2008,0,IF(BE533&gt;2001,1,IF(BE533&gt;1990,2,IF(BE533&gt;1980,3,IF(BE533&gt;1973,4,IF(BE533&gt;1970,5,IF(BE533&gt;1960,6,IF(BE533&gt;1958,7,IF(BE533&gt;1953,8,9)))))))))</f>
        <v>0</v>
      </c>
    </row>
    <row r="534" spans="1:58" ht="11.25" customHeight="1" x14ac:dyDescent="0.2">
      <c r="A534" s="1027" t="s">
        <v>1499</v>
      </c>
      <c r="B534" s="1031" t="s">
        <v>1500</v>
      </c>
      <c r="C534" s="1181" t="s">
        <v>4283</v>
      </c>
      <c r="D534" s="1181" t="s">
        <v>4455</v>
      </c>
      <c r="E534" s="857">
        <v>9</v>
      </c>
      <c r="F534" s="1245">
        <v>411</v>
      </c>
      <c r="G534" s="1209" t="s">
        <v>107</v>
      </c>
      <c r="H534" s="1209" t="s">
        <v>107</v>
      </c>
      <c r="I534" s="1030">
        <v>131.25</v>
      </c>
      <c r="J534" s="766">
        <f>(M534/I534)*100</f>
        <v>1.7371428571428569</v>
      </c>
      <c r="K534" s="1033">
        <v>0.56999999999999995</v>
      </c>
      <c r="L534" s="1043">
        <v>4</v>
      </c>
      <c r="M534" s="756">
        <f>K534*L534</f>
        <v>2.2799999999999998</v>
      </c>
      <c r="N534" s="1026" t="s">
        <v>471</v>
      </c>
      <c r="O534" s="860">
        <v>0.52</v>
      </c>
      <c r="P534" s="1016">
        <v>43447</v>
      </c>
      <c r="Q534" s="1016">
        <v>43480</v>
      </c>
      <c r="R534" s="756">
        <f>(K534-O534)/O534*100</f>
        <v>9.6153846153846025</v>
      </c>
      <c r="S534" s="824">
        <f>IF(INDEX(Historical!$D$7:$D$1455,MATCH(B534,Historical!$B$7:$B$1455,0))=0,"n/a",(INDEX(Historical!$C$7:$C$1455,MATCH(B534,Historical!$B$7:$B$1455,0))/INDEX(Historical!$D$7:$D$1455,MATCH(B534,Historical!$B$7:$B$1455,0))-1)*100)</f>
        <v>14.634146341463406</v>
      </c>
      <c r="T534" s="824">
        <f>IF(INDEX(Historical!$F$7:$F$1455,MATCH(B534,Historical!$B$7:$B$1455,0))=0,"n/a",((INDEX(Historical!$C$7:$C$1455,MATCH(B534,Historical!$B$7:$B$1455,0))/INDEX(Historical!$F$7:$F$1455,MATCH(B534,Historical!$B$7:$B$1455,0)))^(1/3)-1)*100)</f>
        <v>13.968467749475423</v>
      </c>
      <c r="U534" s="824">
        <f>IF(INDEX(Historical!$I$7:$I$1455,MATCH(B534,Historical!$B$7:$B$1455,0))=0,"n/a",((INDEX(Historical!$C$7:$C$1455,MATCH(B534,Historical!$B$7:$B$1455,0))/INDEX(Historical!$I$7:$I$1455,MATCH(B534,Historical!$B$7:$B$1455,0)))^(1/5)-1)*100)</f>
        <v>15.36498246073117</v>
      </c>
      <c r="V534" s="824">
        <f>IF(INDEX(Historical!$O$7:$O$1455,MATCH(B534,Historical!$B$7:$B$1455,0))=0,"n/a",((INDEX(Historical!$C$7:$C$1455,MATCH(B534,Historical!$B$7:$B$1455,0))/INDEX(Historical!$O$7:$O$1455,MATCH(B534,Historical!$B$7:$B$1455,0)))^(1/10)-1)*100)</f>
        <v>8.8044625845287392</v>
      </c>
      <c r="W534" s="825">
        <f>IF(OR(U534&lt;=0,U534="n/a",V534&lt;=0,V534="n/a"),"n/a",U534/V534)</f>
        <v>1.7451357551033972</v>
      </c>
      <c r="X534" s="826">
        <f>IF(OR(AJ534&lt;=0,AJ534="n/a",U534&lt;=0,U534="n/a"),"n/a",U534/AJ534)</f>
        <v>1.1640138227826644</v>
      </c>
      <c r="Y534" s="777"/>
      <c r="Z534" s="766">
        <f>IF(OR(AC534&lt;0.01,AC534="n/a"),"n/a",M534/AC534*100)</f>
        <v>47.698744769874466</v>
      </c>
      <c r="AA534" s="1042">
        <f>IF(OR(AC534&lt;0.01,AC534="n/a"),"n/a",I534/AC534)</f>
        <v>27.458158995815896</v>
      </c>
      <c r="AB534" s="1043">
        <v>12</v>
      </c>
      <c r="AC534" s="1021">
        <v>4.78</v>
      </c>
      <c r="AD534" s="1021">
        <v>1.79</v>
      </c>
      <c r="AE534" s="1021">
        <v>3.04</v>
      </c>
      <c r="AF534" s="1021" t="s">
        <v>138</v>
      </c>
      <c r="AG534" s="1024">
        <v>2</v>
      </c>
      <c r="AH534" s="1023">
        <v>29.4</v>
      </c>
      <c r="AI534" s="1023">
        <v>7.7700000000000005</v>
      </c>
      <c r="AJ534" s="1021">
        <v>13.200000000000001</v>
      </c>
      <c r="AK534" s="1021">
        <v>15.340000000000002</v>
      </c>
      <c r="AL534" s="1034">
        <v>21420</v>
      </c>
      <c r="AM534" s="1028">
        <v>0.1</v>
      </c>
      <c r="AN534" s="1021" t="s">
        <v>138</v>
      </c>
      <c r="AO534" s="868">
        <f>IF(U534="n/a","n/a",IF(AA534&lt;0,"n/a",IF(AA534="n/a","n/a",J534+U534-AA534)))</f>
        <v>-10.35603367794187</v>
      </c>
      <c r="AP534" s="869">
        <f>IF(U534="n/a","n/a",J534+U534)</f>
        <v>17.102125317874027</v>
      </c>
      <c r="AQ534" s="1044" t="str">
        <f>IF(OR(AC534&lt;0.01,AF534="n/a"),"n/a",(I534/SQRT(22.5*AC534*(I534/AF534))-1)*100)</f>
        <v>n/a</v>
      </c>
      <c r="AR534" s="766">
        <f>INDEX(Historical!$C$7:$C$1455,MATCH(B534,Historical!$B$7:$B$1455,0))*IF(AH534="n/a",1.03,IF(AH534&lt;0,1.01,IF(AH534&gt;10,1.1,(1+AH534/100))))</f>
        <v>2.0680000000000001</v>
      </c>
      <c r="AS534" s="1042">
        <f>IF($AI534="n/a",1.03*AR534,IF($AI534&lt;0,1.01*AR534,IF($AI534&gt;10,1.1*AR534,(1+$AI534/100)*AR534)))</f>
        <v>2.2286836000000001</v>
      </c>
      <c r="AT534" s="1042">
        <f>IF($AK534="n/a",1.03*AS534,IF($AK534&lt;0,1.01*AS534,IF($AK534&gt;10,1.1*AS534,(1+$AK534/100)*AS534)))</f>
        <v>2.4515519600000002</v>
      </c>
      <c r="AU534" s="1042">
        <f>IF($AK534="n/a",1.03*AT534,IF($AK534&lt;0,1.01*AT534,IF($AK534&gt;10,1.1*AT534,(1+$AK534/100)*AT534)))</f>
        <v>2.6967071560000004</v>
      </c>
      <c r="AV534" s="1042">
        <f>IF($AK534="n/a",1.03*AU534,IF($AK534&lt;0,1.01*AU534,IF($AK534&gt;10,1.1*AU534,(1+$AK534/100)*AU534)))</f>
        <v>2.9663778716000007</v>
      </c>
      <c r="AW534" s="766">
        <f>SUM(AR534:AV534)</f>
        <v>12.411320587600001</v>
      </c>
      <c r="AX534" s="877">
        <f>AW534/I534*100</f>
        <v>9.4562442572190477</v>
      </c>
      <c r="AY534" s="1212">
        <v>0.44</v>
      </c>
      <c r="AZ534" s="1028">
        <v>47.17</v>
      </c>
      <c r="BA534" s="1028">
        <v>-1.38</v>
      </c>
      <c r="BB534" s="1028">
        <v>4.62</v>
      </c>
      <c r="BC534" s="1028">
        <v>12.030000000000001</v>
      </c>
      <c r="BE534" s="721">
        <v>2011</v>
      </c>
      <c r="BF534" s="1057">
        <f>IF(BE534&gt;2008,0,IF(BE534&gt;2001,1,IF(BE534&gt;1990,2,IF(BE534&gt;1980,3,IF(BE534&gt;1973,4,IF(BE534&gt;1970,5,IF(BE534&gt;1960,6,IF(BE534&gt;1958,7,IF(BE534&gt;1953,8,9)))))))))</f>
        <v>0</v>
      </c>
    </row>
    <row r="535" spans="1:58" ht="11.25" customHeight="1" x14ac:dyDescent="0.2">
      <c r="A535" s="1027" t="s">
        <v>1501</v>
      </c>
      <c r="B535" s="1031" t="s">
        <v>1502</v>
      </c>
      <c r="C535" s="1181" t="s">
        <v>180</v>
      </c>
      <c r="D535" s="1181" t="s">
        <v>4432</v>
      </c>
      <c r="E535" s="857">
        <v>6</v>
      </c>
      <c r="F535" s="1245">
        <v>735</v>
      </c>
      <c r="G535" s="1182" t="s">
        <v>107</v>
      </c>
      <c r="H535" s="1182" t="s">
        <v>107</v>
      </c>
      <c r="I535" s="1030">
        <v>33.130000000000003</v>
      </c>
      <c r="J535" s="766">
        <f>(M535/I535)*100</f>
        <v>7.6969514035617248</v>
      </c>
      <c r="K535" s="1033">
        <v>0.63749999999999996</v>
      </c>
      <c r="L535" s="1043">
        <v>4</v>
      </c>
      <c r="M535" s="756">
        <f>K535*L535</f>
        <v>2.5499999999999998</v>
      </c>
      <c r="N535" s="1026" t="s">
        <v>108</v>
      </c>
      <c r="O535" s="860">
        <v>0.62749999999999995</v>
      </c>
      <c r="P535" s="1016">
        <v>43406</v>
      </c>
      <c r="Q535" s="1016">
        <v>43418</v>
      </c>
      <c r="R535" s="756">
        <f>(K535-O535)/O535*100</f>
        <v>1.5936254980079698</v>
      </c>
      <c r="S535" s="824">
        <f>IF(INDEX(Historical!$D$7:$D$1455,MATCH(B535,Historical!$B$7:$B$1455,0))=0,"n/a",(INDEX(Historical!$C$7:$C$1455,MATCH(B535,Historical!$B$7:$B$1455,0))/INDEX(Historical!$D$7:$D$1455,MATCH(B535,Historical!$B$7:$B$1455,0))-1)*100)</f>
        <v>8.866995073891637</v>
      </c>
      <c r="T535" s="824">
        <f>IF(INDEX(Historical!$F$7:$F$1455,MATCH(B535,Historical!$B$7:$B$1455,0))=0,"n/a",((INDEX(Historical!$C$7:$C$1455,MATCH(B535,Historical!$B$7:$B$1455,0))/INDEX(Historical!$F$7:$F$1455,MATCH(B535,Historical!$B$7:$B$1455,0)))^(1/3)-1)*100)</f>
        <v>18.148757408505567</v>
      </c>
      <c r="U535" s="824" t="str">
        <f>IF(INDEX(Historical!$I$7:$I$1455,MATCH(B535,Historical!$B$7:$B$1455,0))=0,"n/a",((INDEX(Historical!$C$7:$C$1455,MATCH(B535,Historical!$B$7:$B$1455,0))/INDEX(Historical!$I$7:$I$1455,MATCH(B535,Historical!$B$7:$B$1455,0)))^(1/5)-1)*100)</f>
        <v>n/a</v>
      </c>
      <c r="V535" s="824" t="str">
        <f>IF(INDEX(Historical!$O$7:$O$1455,MATCH(B535,Historical!$B$7:$B$1455,0))=0,"n/a",((INDEX(Historical!$C$7:$C$1455,MATCH(B535,Historical!$B$7:$B$1455,0))/INDEX(Historical!$O$7:$O$1455,MATCH(B535,Historical!$B$7:$B$1455,0)))^(1/10)-1)*100)</f>
        <v>n/a</v>
      </c>
      <c r="W535" s="825" t="str">
        <f>IF(OR(U535&lt;=0,U535="n/a",V535&lt;=0,V535="n/a"),"n/a",U535/V535)</f>
        <v>n/a</v>
      </c>
      <c r="X535" s="826" t="str">
        <f>IF(OR(AJ535&lt;=0,AJ535="n/a",U535&lt;=0,U535="n/a"),"n/a",U535/AJ535)</f>
        <v>n/a</v>
      </c>
      <c r="Y535" s="1032" t="s">
        <v>4077</v>
      </c>
      <c r="Z535" s="766">
        <f>IF(OR(AC535&lt;0.01,AC535="n/a"),"n/a",M535/AC535*100)</f>
        <v>122.00956937799043</v>
      </c>
      <c r="AA535" s="1042">
        <f>IF(OR(AC535&lt;0.01,AC535="n/a"),"n/a",I535/AC535)</f>
        <v>15.851674641148328</v>
      </c>
      <c r="AB535" s="1043">
        <v>12</v>
      </c>
      <c r="AC535" s="1021">
        <v>2.09</v>
      </c>
      <c r="AD535" s="1021">
        <v>0.42</v>
      </c>
      <c r="AE535" s="1021">
        <v>4.59</v>
      </c>
      <c r="AF535" s="1021">
        <v>3.87</v>
      </c>
      <c r="AG535" s="1021">
        <v>18.8</v>
      </c>
      <c r="AH535" s="1021">
        <v>127.4</v>
      </c>
      <c r="AI535" s="1021">
        <v>6.52</v>
      </c>
      <c r="AJ535" s="1021">
        <v>36.1</v>
      </c>
      <c r="AK535" s="1021">
        <v>38.15</v>
      </c>
      <c r="AL535" s="1034">
        <v>26570</v>
      </c>
      <c r="AM535" s="1028">
        <v>0.2</v>
      </c>
      <c r="AN535" s="1021">
        <v>2.04</v>
      </c>
      <c r="AO535" s="868" t="str">
        <f>IF(U535="n/a","n/a",IF(AA535&lt;0,"n/a",IF(AA535="n/a","n/a",J535+U535-AA535)))</f>
        <v>n/a</v>
      </c>
      <c r="AP535" s="869" t="str">
        <f>IF(U535="n/a","n/a",J535+U535)</f>
        <v>n/a</v>
      </c>
      <c r="AQ535" s="1044">
        <f>IF(OR(AC535&lt;0.01,AF535="n/a"),"n/a",(I535/SQRT(22.5*AC535*(I535/AF535))-1)*100)</f>
        <v>65.120805420683197</v>
      </c>
      <c r="AR535" s="766">
        <f>INDEX(Historical!$C$7:$C$1455,MATCH(B535,Historical!$B$7:$B$1455,0))*IF(AH535="n/a",1.03,IF(AH535&lt;0,1.01,IF(AH535&gt;10,1.1,(1+AH535/100))))</f>
        <v>2.431</v>
      </c>
      <c r="AS535" s="1042">
        <f>IF($AI535="n/a",1.03*AR535,IF($AI535&lt;0,1.01*AR535,IF($AI535&gt;10,1.1*AR535,(1+$AI535/100)*AR535)))</f>
        <v>2.5895011999999999</v>
      </c>
      <c r="AT535" s="1042">
        <f>IF($AK535="n/a",1.03*AS535,IF($AK535&lt;0,1.01*AS535,IF($AK535&gt;10,1.1*AS535,(1+$AK535/100)*AS535)))</f>
        <v>2.8484513200000001</v>
      </c>
      <c r="AU535" s="1042">
        <f>IF($AK535="n/a",1.03*AT535,IF($AK535&lt;0,1.01*AT535,IF($AK535&gt;10,1.1*AT535,(1+$AK535/100)*AT535)))</f>
        <v>3.1332964520000002</v>
      </c>
      <c r="AV535" s="1042">
        <f>IF($AK535="n/a",1.03*AU535,IF($AK535&lt;0,1.01*AU535,IF($AK535&gt;10,1.1*AU535,(1+$AK535/100)*AU535)))</f>
        <v>3.4466260972000007</v>
      </c>
      <c r="AW535" s="766">
        <f>SUM(AR535:AV535)</f>
        <v>14.448875069200001</v>
      </c>
      <c r="AX535" s="877">
        <f>AW535/I535*100</f>
        <v>43.612662448536071</v>
      </c>
      <c r="AY535" s="1212">
        <v>1.27</v>
      </c>
      <c r="AZ535" s="1028">
        <v>4.84</v>
      </c>
      <c r="BA535" s="1028">
        <v>-15.870000000000001</v>
      </c>
      <c r="BB535" s="1028">
        <v>-2.63</v>
      </c>
      <c r="BC535" s="1028">
        <v>-4.97</v>
      </c>
      <c r="BE535" s="721">
        <v>2013</v>
      </c>
      <c r="BF535" s="1057">
        <f>IF(BE535&gt;2008,0,IF(BE535&gt;2001,1,IF(BE535&gt;1990,2,IF(BE535&gt;1980,3,IF(BE535&gt;1973,4,IF(BE535&gt;1970,5,IF(BE535&gt;1960,6,IF(BE535&gt;1958,7,IF(BE535&gt;1953,8,9)))))))))</f>
        <v>0</v>
      </c>
    </row>
    <row r="536" spans="1:58" ht="11.25" customHeight="1" x14ac:dyDescent="0.2">
      <c r="A536" s="1019" t="s">
        <v>296</v>
      </c>
      <c r="B536" s="1031" t="s">
        <v>297</v>
      </c>
      <c r="C536" s="1181" t="s">
        <v>113</v>
      </c>
      <c r="D536" s="1181" t="s">
        <v>4417</v>
      </c>
      <c r="E536" s="857">
        <v>47</v>
      </c>
      <c r="F536" s="1245">
        <v>35</v>
      </c>
      <c r="G536" s="1103" t="s">
        <v>107</v>
      </c>
      <c r="H536" s="1103" t="s">
        <v>107</v>
      </c>
      <c r="I536" s="1021">
        <v>108.99</v>
      </c>
      <c r="J536" s="766">
        <f>(M536/I536)*100</f>
        <v>1.3946233599412792</v>
      </c>
      <c r="K536" s="1033">
        <v>0.38</v>
      </c>
      <c r="L536" s="1043">
        <v>4</v>
      </c>
      <c r="M536" s="756">
        <f>K536*L536</f>
        <v>1.52</v>
      </c>
      <c r="N536" s="1026" t="s">
        <v>298</v>
      </c>
      <c r="O536" s="860">
        <v>0.35</v>
      </c>
      <c r="P536" s="1016">
        <v>43238</v>
      </c>
      <c r="Q536" s="1016">
        <v>43261</v>
      </c>
      <c r="R536" s="756">
        <f>(K536-O536)/O536*100</f>
        <v>8.5714285714285801</v>
      </c>
      <c r="S536" s="824">
        <f>IF(INDEX(Historical!$D$7:$D$1455,MATCH(B536,Historical!$B$7:$B$1455,0))=0,"n/a",(INDEX(Historical!$C$7:$C$1455,MATCH(B536,Historical!$B$7:$B$1455,0))/INDEX(Historical!$D$7:$D$1455,MATCH(B536,Historical!$B$7:$B$1455,0))-1)*100)</f>
        <v>5.3435114503816772</v>
      </c>
      <c r="T536" s="824">
        <f>IF(INDEX(Historical!$F$7:$F$1455,MATCH(B536,Historical!$B$7:$B$1455,0))=0,"n/a",((INDEX(Historical!$C$7:$C$1455,MATCH(B536,Historical!$B$7:$B$1455,0))/INDEX(Historical!$F$7:$F$1455,MATCH(B536,Historical!$B$7:$B$1455,0)))^(1/3)-1)*100)</f>
        <v>3.9101547621242849</v>
      </c>
      <c r="U536" s="824">
        <f>IF(INDEX(Historical!$I$7:$I$1455,MATCH(B536,Historical!$B$7:$B$1455,0))=0,"n/a",((INDEX(Historical!$C$7:$C$1455,MATCH(B536,Historical!$B$7:$B$1455,0))/INDEX(Historical!$I$7:$I$1455,MATCH(B536,Historical!$B$7:$B$1455,0)))^(1/5)-1)*100)</f>
        <v>4.6398913996584357</v>
      </c>
      <c r="V536" s="824">
        <f>IF(INDEX(Historical!$O$7:$O$1455,MATCH(B536,Historical!$B$7:$B$1455,0))=0,"n/a",((INDEX(Historical!$C$7:$C$1455,MATCH(B536,Historical!$B$7:$B$1455,0))/INDEX(Historical!$O$7:$O$1455,MATCH(B536,Historical!$B$7:$B$1455,0)))^(1/10)-1)*100)</f>
        <v>5.089658325849622</v>
      </c>
      <c r="W536" s="825">
        <f>IF(OR(U536&lt;=0,U536="n/a",V536&lt;=0,V536="n/a"),"n/a",U536/V536)</f>
        <v>0.91163121423949289</v>
      </c>
      <c r="X536" s="826" t="str">
        <f>IF(OR(AJ536&lt;=0,AJ536="n/a",U536&lt;=0,U536="n/a"),"n/a",U536/AJ536)</f>
        <v>n/a</v>
      </c>
      <c r="Y536" s="780"/>
      <c r="Z536" s="766">
        <f>IF(OR(AC536&lt;0.01,AC536="n/a"),"n/a",M536/AC536*100)</f>
        <v>70.697674418604649</v>
      </c>
      <c r="AA536" s="1042">
        <f>IF(OR(AC536&lt;0.01,AC536="n/a"),"n/a",I536/AC536)</f>
        <v>50.693023255813955</v>
      </c>
      <c r="AB536" s="1043">
        <v>12</v>
      </c>
      <c r="AC536" s="1021">
        <v>2.15</v>
      </c>
      <c r="AD536" s="1021">
        <v>2.82</v>
      </c>
      <c r="AE536" s="1021">
        <v>3.12</v>
      </c>
      <c r="AF536" s="1021">
        <v>6.43</v>
      </c>
      <c r="AG536" s="1021">
        <v>10.6</v>
      </c>
      <c r="AH536" s="1021">
        <v>-51.2</v>
      </c>
      <c r="AI536" s="1021">
        <v>9.17</v>
      </c>
      <c r="AJ536" s="1021">
        <v>-12.6</v>
      </c>
      <c r="AK536" s="1021">
        <v>18</v>
      </c>
      <c r="AL536" s="1034">
        <v>4190</v>
      </c>
      <c r="AM536" s="1028">
        <v>1.6</v>
      </c>
      <c r="AN536" s="1021">
        <v>0.6</v>
      </c>
      <c r="AO536" s="868">
        <f>IF(U536="n/a","n/a",IF(AA536&lt;0,"n/a",IF(AA536="n/a","n/a",J536+U536-AA536)))</f>
        <v>-44.658508496214239</v>
      </c>
      <c r="AP536" s="869">
        <f>IF(U536="n/a","n/a",J536+U536)</f>
        <v>6.0345147595997144</v>
      </c>
      <c r="AQ536" s="1044">
        <f>IF(OR(AC536&lt;0.01,AF536="n/a"),"n/a",(I536/SQRT(22.5*AC536*(I536/AF536))-1)*100)</f>
        <v>280.61712435049111</v>
      </c>
      <c r="AR536" s="766">
        <f>INDEX(Historical!$C$7:$C$1455,MATCH(B536,Historical!$B$7:$B$1455,0))*IF(AH536="n/a",1.03,IF(AH536&lt;0,1.01,IF(AH536&gt;10,1.1,(1+AH536/100))))</f>
        <v>1.3937999999999999</v>
      </c>
      <c r="AS536" s="1042">
        <f>IF($AI536="n/a",1.03*AR536,IF($AI536&lt;0,1.01*AR536,IF($AI536&gt;10,1.1*AR536,(1+$AI536/100)*AR536)))</f>
        <v>1.5216114599999997</v>
      </c>
      <c r="AT536" s="1042">
        <f>IF($AK536="n/a",1.03*AS536,IF($AK536&lt;0,1.01*AS536,IF($AK536&gt;10,1.1*AS536,(1+$AK536/100)*AS536)))</f>
        <v>1.6737726059999998</v>
      </c>
      <c r="AU536" s="1042">
        <f>IF($AK536="n/a",1.03*AT536,IF($AK536&lt;0,1.01*AT536,IF($AK536&gt;10,1.1*AT536,(1+$AK536/100)*AT536)))</f>
        <v>1.8411498665999999</v>
      </c>
      <c r="AV536" s="1042">
        <f>IF($AK536="n/a",1.03*AU536,IF($AK536&lt;0,1.01*AU536,IF($AK536&gt;10,1.1*AU536,(1+$AK536/100)*AU536)))</f>
        <v>2.0252648532599999</v>
      </c>
      <c r="AW536" s="766">
        <f>SUM(AR536:AV536)</f>
        <v>8.4555987858599995</v>
      </c>
      <c r="AX536" s="877">
        <f>AW536/I536*100</f>
        <v>7.7581418349022853</v>
      </c>
      <c r="AY536" s="1212">
        <v>1.25</v>
      </c>
      <c r="AZ536" s="1028">
        <v>52.5</v>
      </c>
      <c r="BA536" s="1028">
        <v>-1.66</v>
      </c>
      <c r="BB536" s="1028">
        <v>4.6500000000000004</v>
      </c>
      <c r="BC536" s="1028">
        <v>14.24</v>
      </c>
      <c r="BE536" s="721">
        <v>1972</v>
      </c>
      <c r="BF536" s="1057">
        <f>IF(BE536&gt;2008,0,IF(BE536&gt;2001,1,IF(BE536&gt;1990,2,IF(BE536&gt;1980,3,IF(BE536&gt;1973,4,IF(BE536&gt;1970,5,IF(BE536&gt;1960,6,IF(BE536&gt;1958,7,IF(BE536&gt;1953,8,9)))))))))</f>
        <v>5</v>
      </c>
    </row>
    <row r="537" spans="1:58" ht="11.25" customHeight="1" x14ac:dyDescent="0.2">
      <c r="A537" s="1027" t="s">
        <v>694</v>
      </c>
      <c r="B537" s="1031" t="s">
        <v>695</v>
      </c>
      <c r="C537" s="1181" t="s">
        <v>113</v>
      </c>
      <c r="D537" s="1181" t="s">
        <v>4427</v>
      </c>
      <c r="E537" s="857">
        <v>16</v>
      </c>
      <c r="F537" s="1245">
        <v>218</v>
      </c>
      <c r="G537" s="1187" t="s">
        <v>107</v>
      </c>
      <c r="H537" s="1187" t="s">
        <v>107</v>
      </c>
      <c r="I537" s="1030">
        <v>88.59</v>
      </c>
      <c r="J537" s="766">
        <f>(M537/I537)*100</f>
        <v>2.8445648493057907</v>
      </c>
      <c r="K537" s="1033">
        <v>0.63</v>
      </c>
      <c r="L537" s="1043">
        <v>4</v>
      </c>
      <c r="M537" s="756">
        <f>K537*L537</f>
        <v>2.52</v>
      </c>
      <c r="N537" s="1026" t="s">
        <v>729</v>
      </c>
      <c r="O537" s="860">
        <v>0.57999999999999996</v>
      </c>
      <c r="P537" s="1016">
        <v>43413</v>
      </c>
      <c r="Q537" s="1016">
        <v>43431</v>
      </c>
      <c r="R537" s="756">
        <f>(K537-O537)/O537*100</f>
        <v>8.6206896551724235</v>
      </c>
      <c r="S537" s="824">
        <f>IF(INDEX(Historical!$D$7:$D$1455,MATCH(B537,Historical!$B$7:$B$1455,0))=0,"n/a",(INDEX(Historical!$C$7:$C$1455,MATCH(B537,Historical!$B$7:$B$1455,0))/INDEX(Historical!$D$7:$D$1455,MATCH(B537,Historical!$B$7:$B$1455,0))-1)*100)</f>
        <v>5.1724137931034475</v>
      </c>
      <c r="T537" s="824">
        <f>IF(INDEX(Historical!$F$7:$F$1455,MATCH(B537,Historical!$B$7:$B$1455,0))=0,"n/a",((INDEX(Historical!$C$7:$C$1455,MATCH(B537,Historical!$B$7:$B$1455,0))/INDEX(Historical!$F$7:$F$1455,MATCH(B537,Historical!$B$7:$B$1455,0)))^(1/3)-1)*100)</f>
        <v>9.6003892316928408</v>
      </c>
      <c r="U537" s="824">
        <f>IF(INDEX(Historical!$I$7:$I$1455,MATCH(B537,Historical!$B$7:$B$1455,0))=0,"n/a",((INDEX(Historical!$C$7:$C$1455,MATCH(B537,Historical!$B$7:$B$1455,0))/INDEX(Historical!$I$7:$I$1455,MATCH(B537,Historical!$B$7:$B$1455,0)))^(1/5)-1)*100)</f>
        <v>11.751241888136343</v>
      </c>
      <c r="V537" s="824">
        <f>IF(INDEX(Historical!$O$7:$O$1455,MATCH(B537,Historical!$B$7:$B$1455,0))=0,"n/a",((INDEX(Historical!$C$7:$C$1455,MATCH(B537,Historical!$B$7:$B$1455,0))/INDEX(Historical!$O$7:$O$1455,MATCH(B537,Historical!$B$7:$B$1455,0)))^(1/10)-1)*100)</f>
        <v>10.406392004080578</v>
      </c>
      <c r="W537" s="825">
        <f>IF(OR(U537&lt;=0,U537="n/a",V537&lt;=0,V537="n/a"),"n/a",U537/V537)</f>
        <v>1.1292330601738259</v>
      </c>
      <c r="X537" s="826">
        <f>IF(OR(AJ537&lt;=0,AJ537="n/a",U537&lt;=0,U537="n/a"),"n/a",U537/AJ537)</f>
        <v>1.865276490180372</v>
      </c>
      <c r="Y537" s="779" t="s">
        <v>4077</v>
      </c>
      <c r="Z537" s="766">
        <f>IF(OR(AC537&lt;0.01,AC537="n/a"),"n/a",M537/AC537*100)</f>
        <v>49.606299212598429</v>
      </c>
      <c r="AA537" s="1042">
        <f>IF(OR(AC537&lt;0.01,AC537="n/a"),"n/a",I537/AC537)</f>
        <v>17.438976377952756</v>
      </c>
      <c r="AB537" s="1043">
        <v>8</v>
      </c>
      <c r="AC537" s="1021">
        <v>5.08</v>
      </c>
      <c r="AD537" s="1021">
        <v>1.49</v>
      </c>
      <c r="AE537" s="1021">
        <v>1.56</v>
      </c>
      <c r="AF537" s="1021">
        <v>3.59</v>
      </c>
      <c r="AG537" s="1021">
        <v>24.4</v>
      </c>
      <c r="AH537" s="1021">
        <v>25.5</v>
      </c>
      <c r="AI537" s="1021">
        <v>9.1800000000000015</v>
      </c>
      <c r="AJ537" s="1021">
        <v>6.3</v>
      </c>
      <c r="AK537" s="1021">
        <v>11.700000000000001</v>
      </c>
      <c r="AL537" s="1034">
        <v>5000</v>
      </c>
      <c r="AM537" s="1028">
        <v>0.6</v>
      </c>
      <c r="AN537" s="1021">
        <v>0.39</v>
      </c>
      <c r="AO537" s="868">
        <f>IF(U537="n/a","n/a",IF(AA537&lt;0,"n/a",IF(AA537="n/a","n/a",J537+U537-AA537)))</f>
        <v>-2.8431696405106219</v>
      </c>
      <c r="AP537" s="869">
        <f>IF(U537="n/a","n/a",J537+U537)</f>
        <v>14.595806737442134</v>
      </c>
      <c r="AQ537" s="1044">
        <f>IF(OR(AC537&lt;0.01,AF537="n/a"),"n/a",(I537/SQRT(22.5*AC537*(I537/AF537))-1)*100)</f>
        <v>66.807840472336963</v>
      </c>
      <c r="AR537" s="766">
        <f>INDEX(Historical!$C$7:$C$1455,MATCH(B537,Historical!$B$7:$B$1455,0))*IF(AH537="n/a",1.03,IF(AH537&lt;0,1.01,IF(AH537&gt;10,1.1,(1+AH537/100))))</f>
        <v>2.0130000000000003</v>
      </c>
      <c r="AS537" s="1042">
        <f>IF($AI537="n/a",1.03*AR537,IF($AI537&lt;0,1.01*AR537,IF($AI537&gt;10,1.1*AR537,(1+$AI537/100)*AR537)))</f>
        <v>2.1977934000000006</v>
      </c>
      <c r="AT537" s="1042">
        <f>IF($AK537="n/a",1.03*AS537,IF($AK537&lt;0,1.01*AS537,IF($AK537&gt;10,1.1*AS537,(1+$AK537/100)*AS537)))</f>
        <v>2.4175727400000007</v>
      </c>
      <c r="AU537" s="1042">
        <f>IF($AK537="n/a",1.03*AT537,IF($AK537&lt;0,1.01*AT537,IF($AK537&gt;10,1.1*AT537,(1+$AK537/100)*AT537)))</f>
        <v>2.6593300140000009</v>
      </c>
      <c r="AV537" s="1042">
        <f>IF($AK537="n/a",1.03*AU537,IF($AK537&lt;0,1.01*AU537,IF($AK537&gt;10,1.1*AU537,(1+$AK537/100)*AU537)))</f>
        <v>2.9252630154000014</v>
      </c>
      <c r="AW537" s="766">
        <f>SUM(AR537:AV537)</f>
        <v>12.212959169400005</v>
      </c>
      <c r="AX537" s="877">
        <f>AW537/I537*100</f>
        <v>13.785934269556389</v>
      </c>
      <c r="AY537" s="1212">
        <v>0.57999999999999996</v>
      </c>
      <c r="AZ537" s="1028">
        <v>17.59</v>
      </c>
      <c r="BA537" s="1028">
        <v>-11.360000000000001</v>
      </c>
      <c r="BB537" s="1028">
        <v>4.41</v>
      </c>
      <c r="BC537" s="1028">
        <v>1.1400000000000001</v>
      </c>
      <c r="BE537" s="721">
        <v>2003</v>
      </c>
      <c r="BF537" s="1057">
        <f>IF(BE537&gt;2008,0,IF(BE537&gt;2001,1,IF(BE537&gt;1990,2,IF(BE537&gt;1980,3,IF(BE537&gt;1973,4,IF(BE537&gt;1970,5,IF(BE537&gt;1960,6,IF(BE537&gt;1958,7,IF(BE537&gt;1953,8,9)))))))))</f>
        <v>1</v>
      </c>
    </row>
    <row r="538" spans="1:58" ht="11.25" customHeight="1" x14ac:dyDescent="0.2">
      <c r="A538" s="1036" t="s">
        <v>4302</v>
      </c>
      <c r="B538" s="1031" t="s">
        <v>4299</v>
      </c>
      <c r="C538" s="1181" t="s">
        <v>109</v>
      </c>
      <c r="D538" s="1181" t="s">
        <v>4430</v>
      </c>
      <c r="E538" s="857">
        <v>5</v>
      </c>
      <c r="F538" s="1245">
        <v>836</v>
      </c>
      <c r="G538" s="1187" t="s">
        <v>107</v>
      </c>
      <c r="H538" s="1187" t="s">
        <v>107</v>
      </c>
      <c r="I538" s="1030">
        <v>157.09</v>
      </c>
      <c r="J538" s="766">
        <f>(M538/I538)*100</f>
        <v>1.4768603984976763</v>
      </c>
      <c r="K538" s="1033">
        <v>0.57999999999999996</v>
      </c>
      <c r="L538" s="1043">
        <v>4</v>
      </c>
      <c r="M538" s="756">
        <f>K538*L538</f>
        <v>2.3199999999999998</v>
      </c>
      <c r="N538" s="1026" t="s">
        <v>524</v>
      </c>
      <c r="O538" s="860">
        <v>0.38</v>
      </c>
      <c r="P538" s="1016">
        <v>43327</v>
      </c>
      <c r="Q538" s="1016">
        <v>43342</v>
      </c>
      <c r="R538" s="756">
        <f>(K538-O538)/O538*100</f>
        <v>52.631578947368411</v>
      </c>
      <c r="S538" s="824">
        <f>IF(INDEX(Historical!$D$7:$D$1455,MATCH(B538,Historical!$B$7:$B$1455,0))=0,"n/a",(INDEX(Historical!$C$7:$C$1455,MATCH(B538,Historical!$B$7:$B$1455,0))/INDEX(Historical!$D$7:$D$1455,MATCH(B538,Historical!$B$7:$B$1455,0))-1)*100)</f>
        <v>32.000000000000007</v>
      </c>
      <c r="T538" s="824">
        <f>IF(INDEX(Historical!$F$7:$F$1455,MATCH(B538,Historical!$B$7:$B$1455,0))=0,"n/a",((INDEX(Historical!$C$7:$C$1455,MATCH(B538,Historical!$B$7:$B$1455,0))/INDEX(Historical!$F$7:$F$1455,MATCH(B538,Historical!$B$7:$B$1455,0)))^(1/3)-1)*100)</f>
        <v>94.282556108381854</v>
      </c>
      <c r="U538" s="824" t="str">
        <f>IF(INDEX(Historical!$I$7:$I$1455,MATCH(B538,Historical!$B$7:$B$1455,0))=0,"n/a",((INDEX(Historical!$C$7:$C$1455,MATCH(B538,Historical!$B$7:$B$1455,0))/INDEX(Historical!$I$7:$I$1455,MATCH(B538,Historical!$B$7:$B$1455,0)))^(1/5)-1)*100)</f>
        <v>n/a</v>
      </c>
      <c r="V538" s="824" t="str">
        <f>IF(INDEX(Historical!$O$7:$O$1455,MATCH(B538,Historical!$B$7:$B$1455,0))=0,"n/a",((INDEX(Historical!$C$7:$C$1455,MATCH(B538,Historical!$B$7:$B$1455,0))/INDEX(Historical!$O$7:$O$1455,MATCH(B538,Historical!$B$7:$B$1455,0)))^(1/10)-1)*100)</f>
        <v>n/a</v>
      </c>
      <c r="W538" s="825" t="str">
        <f>IF(OR(U538&lt;=0,U538="n/a",V538&lt;=0,V538="n/a"),"n/a",U538/V538)</f>
        <v>n/a</v>
      </c>
      <c r="X538" s="826" t="str">
        <f>IF(OR(AJ538&lt;=0,AJ538="n/a",U538&lt;=0,U538="n/a"),"n/a",U538/AJ538)</f>
        <v>n/a</v>
      </c>
      <c r="Y538" s="777"/>
      <c r="Z538" s="766">
        <f>IF(OR(AC538&lt;0.01,AC538="n/a"),"n/a",M538/AC538*100)</f>
        <v>47.058823529411761</v>
      </c>
      <c r="AA538" s="1042">
        <f>IF(OR(AC538&lt;0.01,AC538="n/a"),"n/a",I538/AC538)</f>
        <v>31.864097363083168</v>
      </c>
      <c r="AB538" s="1043">
        <v>12</v>
      </c>
      <c r="AC538" s="1021">
        <v>4.93</v>
      </c>
      <c r="AD538" s="1021">
        <v>1.68</v>
      </c>
      <c r="AE538" s="1021">
        <v>9.91</v>
      </c>
      <c r="AF538" s="1021">
        <v>36.880000000000003</v>
      </c>
      <c r="AG538" s="1021">
        <v>108.7</v>
      </c>
      <c r="AH538" s="1021">
        <v>36.299999999999997</v>
      </c>
      <c r="AI538" s="1021">
        <v>13.54</v>
      </c>
      <c r="AJ538" s="1021">
        <v>22.7</v>
      </c>
      <c r="AK538" s="1021">
        <v>19</v>
      </c>
      <c r="AL538" s="1034">
        <v>13950</v>
      </c>
      <c r="AM538" s="1028">
        <v>0.1</v>
      </c>
      <c r="AN538" s="1021">
        <v>6.8</v>
      </c>
      <c r="AO538" s="868" t="str">
        <f>IF(U538="n/a","n/a",IF(AA538&lt;0,"n/a",IF(AA538="n/a","n/a",J538+U538-AA538)))</f>
        <v>n/a</v>
      </c>
      <c r="AP538" s="869" t="str">
        <f>IF(U538="n/a","n/a",J538+U538)</f>
        <v>n/a</v>
      </c>
      <c r="AQ538" s="1044">
        <f>IF(OR(AC538&lt;0.01,AF538="n/a"),"n/a",(I538/SQRT(22.5*AC538*(I538/AF538))-1)*100)</f>
        <v>622.6949289524307</v>
      </c>
      <c r="AR538" s="766">
        <f>INDEX(Historical!$C$7:$C$1455,MATCH(B538,Historical!$B$7:$B$1455,0))*IF(AH538="n/a",1.03,IF(AH538&lt;0,1.01,IF(AH538&gt;10,1.1,(1+AH538/100))))</f>
        <v>1.4520000000000002</v>
      </c>
      <c r="AS538" s="1042">
        <f>IF($AI538="n/a",1.03*AR538,IF($AI538&lt;0,1.01*AR538,IF($AI538&gt;10,1.1*AR538,(1+$AI538/100)*AR538)))</f>
        <v>1.5972000000000004</v>
      </c>
      <c r="AT538" s="1042">
        <f>IF($AK538="n/a",1.03*AS538,IF($AK538&lt;0,1.01*AS538,IF($AK538&gt;10,1.1*AS538,(1+$AK538/100)*AS538)))</f>
        <v>1.7569200000000005</v>
      </c>
      <c r="AU538" s="1042">
        <f>IF($AK538="n/a",1.03*AT538,IF($AK538&lt;0,1.01*AT538,IF($AK538&gt;10,1.1*AT538,(1+$AK538/100)*AT538)))</f>
        <v>1.9326120000000007</v>
      </c>
      <c r="AV538" s="1042">
        <f>IF($AK538="n/a",1.03*AU538,IF($AK538&lt;0,1.01*AU538,IF($AK538&gt;10,1.1*AU538,(1+$AK538/100)*AU538)))</f>
        <v>2.1258732000000009</v>
      </c>
      <c r="AW538" s="766">
        <f>SUM(AR538:AV538)</f>
        <v>8.8646052000000033</v>
      </c>
      <c r="AX538" s="877">
        <f>AW538/I538*100</f>
        <v>5.6430105035330085</v>
      </c>
      <c r="AY538" s="1212">
        <v>1.07</v>
      </c>
      <c r="AZ538" s="1028">
        <v>26.6</v>
      </c>
      <c r="BA538" s="1028">
        <v>-14.729999999999999</v>
      </c>
      <c r="BB538" s="1028">
        <v>-0.25</v>
      </c>
      <c r="BC538" s="1028">
        <v>-2.3199999999999998</v>
      </c>
      <c r="BE538" s="721">
        <v>2014</v>
      </c>
      <c r="BF538" s="1057">
        <f>IF(BE538&gt;2008,0,IF(BE538&gt;2001,1,IF(BE538&gt;1990,2,IF(BE538&gt;1980,3,IF(BE538&gt;1973,4,IF(BE538&gt;1970,5,IF(BE538&gt;1960,6,IF(BE538&gt;1958,7,IF(BE538&gt;1953,8,9)))))))))</f>
        <v>0</v>
      </c>
    </row>
    <row r="539" spans="1:58" ht="11.25" customHeight="1" x14ac:dyDescent="0.2">
      <c r="A539" s="1019" t="s">
        <v>696</v>
      </c>
      <c r="B539" s="1031" t="s">
        <v>697</v>
      </c>
      <c r="C539" s="1181" t="s">
        <v>109</v>
      </c>
      <c r="D539" s="1181" t="s">
        <v>4434</v>
      </c>
      <c r="E539" s="857">
        <v>17</v>
      </c>
      <c r="F539" s="1245">
        <v>192</v>
      </c>
      <c r="G539" s="1182" t="s">
        <v>38</v>
      </c>
      <c r="H539" s="1182" t="s">
        <v>107</v>
      </c>
      <c r="I539" s="1030">
        <v>33.549999999999997</v>
      </c>
      <c r="J539" s="766">
        <f>(M539/I539)*100</f>
        <v>3.9344262295081971</v>
      </c>
      <c r="K539" s="1040">
        <v>0.33</v>
      </c>
      <c r="L539" s="1043">
        <v>4</v>
      </c>
      <c r="M539" s="756">
        <f>K539*L539</f>
        <v>1.32</v>
      </c>
      <c r="N539" s="1026" t="s">
        <v>150</v>
      </c>
      <c r="O539" s="861">
        <v>0.32</v>
      </c>
      <c r="P539" s="1016">
        <v>43347</v>
      </c>
      <c r="Q539" s="1016">
        <v>43358</v>
      </c>
      <c r="R539" s="756">
        <f>(K539-O539)/O539*100</f>
        <v>3.1250000000000027</v>
      </c>
      <c r="S539" s="824">
        <f>IF(INDEX(Historical!$D$7:$D$1455,MATCH(B539,Historical!$B$7:$B$1455,0))=0,"n/a",(INDEX(Historical!$C$7:$C$1455,MATCH(B539,Historical!$B$7:$B$1455,0))/INDEX(Historical!$D$7:$D$1455,MATCH(B539,Historical!$B$7:$B$1455,0))-1)*100)</f>
        <v>12.962962962962955</v>
      </c>
      <c r="T539" s="824">
        <f>IF(INDEX(Historical!$F$7:$F$1455,MATCH(B539,Historical!$B$7:$B$1455,0))=0,"n/a",((INDEX(Historical!$C$7:$C$1455,MATCH(B539,Historical!$B$7:$B$1455,0))/INDEX(Historical!$F$7:$F$1455,MATCH(B539,Historical!$B$7:$B$1455,0)))^(1/3)-1)*100)</f>
        <v>11.504497834166227</v>
      </c>
      <c r="U539" s="824">
        <f>IF(INDEX(Historical!$I$7:$I$1455,MATCH(B539,Historical!$B$7:$B$1455,0))=0,"n/a",((INDEX(Historical!$C$7:$C$1455,MATCH(B539,Historical!$B$7:$B$1455,0))/INDEX(Historical!$I$7:$I$1455,MATCH(B539,Historical!$B$7:$B$1455,0)))^(1/5)-1)*100)</f>
        <v>9.9282331408265136</v>
      </c>
      <c r="V539" s="824">
        <f>IF(INDEX(Historical!$O$7:$O$1455,MATCH(B539,Historical!$B$7:$B$1455,0))=0,"n/a",((INDEX(Historical!$C$7:$C$1455,MATCH(B539,Historical!$B$7:$B$1455,0))/INDEX(Historical!$O$7:$O$1455,MATCH(B539,Historical!$B$7:$B$1455,0)))^(1/10)-1)*100)</f>
        <v>9.2211752254581114</v>
      </c>
      <c r="W539" s="825">
        <f>IF(OR(U539&lt;=0,U539="n/a",V539&lt;=0,V539="n/a"),"n/a",U539/V539)</f>
        <v>1.0766776357764392</v>
      </c>
      <c r="X539" s="826" t="str">
        <f>IF(OR(AJ539&lt;=0,AJ539="n/a",U539&lt;=0,U539="n/a"),"n/a",U539/AJ539)</f>
        <v>n/a</v>
      </c>
      <c r="Y539" s="1032" t="s">
        <v>4077</v>
      </c>
      <c r="Z539" s="766" t="str">
        <f>IF(OR(AC539&lt;0.01,AC539="n/a"),"n/a",M539/AC539*100)</f>
        <v>n/a</v>
      </c>
      <c r="AA539" s="1042" t="str">
        <f>IF(OR(AC539&lt;0.01,AC539="n/a"),"n/a",I539/AC539)</f>
        <v>n/a</v>
      </c>
      <c r="AB539" s="1043">
        <v>12</v>
      </c>
      <c r="AC539" s="1021" t="s">
        <v>138</v>
      </c>
      <c r="AD539" s="1021" t="s">
        <v>138</v>
      </c>
      <c r="AE539" s="1021" t="s">
        <v>138</v>
      </c>
      <c r="AF539" s="1021" t="s">
        <v>138</v>
      </c>
      <c r="AG539" s="1021" t="s">
        <v>138</v>
      </c>
      <c r="AH539" s="1021" t="s">
        <v>138</v>
      </c>
      <c r="AI539" s="1021" t="s">
        <v>138</v>
      </c>
      <c r="AJ539" s="1021" t="s">
        <v>138</v>
      </c>
      <c r="AK539" s="1021" t="s">
        <v>138</v>
      </c>
      <c r="AL539" s="1034" t="s">
        <v>138</v>
      </c>
      <c r="AM539" s="1028" t="s">
        <v>138</v>
      </c>
      <c r="AN539" s="1021" t="s">
        <v>138</v>
      </c>
      <c r="AO539" s="868" t="str">
        <f>IF(U539="n/a","n/a",IF(AA539&lt;0,"n/a",IF(AA539="n/a","n/a",J539+U539-AA539)))</f>
        <v>n/a</v>
      </c>
      <c r="AP539" s="869">
        <f>IF(U539="n/a","n/a",J539+U539)</f>
        <v>13.862659370334711</v>
      </c>
      <c r="AQ539" s="1044" t="str">
        <f>IF(OR(AC539&lt;0.01,AF539="n/a"),"n/a",(I539/SQRT(22.5*AC539*(I539/AF539))-1)*100)</f>
        <v>n/a</v>
      </c>
      <c r="AR539" s="766">
        <f>INDEX(Historical!$C$7:$C$1455,MATCH(B539,Historical!$B$7:$B$1455,0))*IF(AH539="n/a",1.03,IF(AH539&lt;0,1.01,IF(AH539&gt;10,1.1,(1+AH539/100))))</f>
        <v>1.2565999999999999</v>
      </c>
      <c r="AS539" s="1042">
        <f>IF($AI539="n/a",1.03*AR539,IF($AI539&lt;0,1.01*AR539,IF($AI539&gt;10,1.1*AR539,(1+$AI539/100)*AR539)))</f>
        <v>1.2942979999999999</v>
      </c>
      <c r="AT539" s="1042">
        <f>IF($AK539="n/a",1.03*AS539,IF($AK539&lt;0,1.01*AS539,IF($AK539&gt;10,1.1*AS539,(1+$AK539/100)*AS539)))</f>
        <v>1.3331269399999999</v>
      </c>
      <c r="AU539" s="1042">
        <f>IF($AK539="n/a",1.03*AT539,IF($AK539&lt;0,1.01*AT539,IF($AK539&gt;10,1.1*AT539,(1+$AK539/100)*AT539)))</f>
        <v>1.3731207481999999</v>
      </c>
      <c r="AV539" s="1042">
        <f>IF($AK539="n/a",1.03*AU539,IF($AK539&lt;0,1.01*AU539,IF($AK539&gt;10,1.1*AU539,(1+$AK539/100)*AU539)))</f>
        <v>1.414314370646</v>
      </c>
      <c r="AW539" s="766">
        <f>SUM(AR539:AV539)</f>
        <v>6.6714600588459998</v>
      </c>
      <c r="AX539" s="877">
        <f>AW539/I539*100</f>
        <v>19.885126852000003</v>
      </c>
      <c r="AY539" s="1212" t="s">
        <v>138</v>
      </c>
      <c r="AZ539" s="1028" t="s">
        <v>138</v>
      </c>
      <c r="BA539" s="1028" t="s">
        <v>138</v>
      </c>
      <c r="BB539" s="1028" t="s">
        <v>138</v>
      </c>
      <c r="BC539" s="1028" t="s">
        <v>138</v>
      </c>
      <c r="BD539" s="1078" t="s">
        <v>4357</v>
      </c>
      <c r="BE539" s="721">
        <v>2002</v>
      </c>
      <c r="BF539" s="1057">
        <f>IF(BE539&gt;2008,0,IF(BE539&gt;2001,1,IF(BE539&gt;1990,2,IF(BE539&gt;1980,3,IF(BE539&gt;1973,4,IF(BE539&gt;1970,5,IF(BE539&gt;1960,6,IF(BE539&gt;1958,7,IF(BE539&gt;1953,8,9)))))))))</f>
        <v>1</v>
      </c>
    </row>
    <row r="540" spans="1:58" s="905" customFormat="1" ht="11.25" customHeight="1" x14ac:dyDescent="0.2">
      <c r="A540" s="1121" t="s">
        <v>3917</v>
      </c>
      <c r="B540" s="914" t="s">
        <v>3918</v>
      </c>
      <c r="C540" s="1181" t="s">
        <v>109</v>
      </c>
      <c r="D540" s="1181" t="s">
        <v>4434</v>
      </c>
      <c r="E540" s="885">
        <v>5</v>
      </c>
      <c r="F540" s="1245">
        <v>862</v>
      </c>
      <c r="G540" s="1244" t="s">
        <v>107</v>
      </c>
      <c r="H540" s="1244" t="s">
        <v>107</v>
      </c>
      <c r="I540" s="886">
        <v>35.39</v>
      </c>
      <c r="J540" s="887">
        <f>(M540/I540)*100</f>
        <v>2.2605255721955353</v>
      </c>
      <c r="K540" s="888">
        <v>0.2</v>
      </c>
      <c r="L540" s="889">
        <v>4</v>
      </c>
      <c r="M540" s="890">
        <f>K540*L540</f>
        <v>0.8</v>
      </c>
      <c r="N540" s="891" t="s">
        <v>329</v>
      </c>
      <c r="O540" s="892">
        <v>0.18</v>
      </c>
      <c r="P540" s="893">
        <v>43447</v>
      </c>
      <c r="Q540" s="893">
        <v>43462</v>
      </c>
      <c r="R540" s="890">
        <f>(K540-O540)/O540*100</f>
        <v>11.111111111111121</v>
      </c>
      <c r="S540" s="824">
        <f>IF(INDEX(Historical!$D$7:$D$1455,MATCH(B540,Historical!$B$7:$B$1455,0))=0,"n/a",(INDEX(Historical!$C$7:$C$1455,MATCH(B540,Historical!$B$7:$B$1455,0))/INDEX(Historical!$D$7:$D$1455,MATCH(B540,Historical!$B$7:$B$1455,0))-1)*100)</f>
        <v>13.793103448275868</v>
      </c>
      <c r="T540" s="824">
        <f>IF(INDEX(Historical!$F$7:$F$1455,MATCH(B540,Historical!$B$7:$B$1455,0))=0,"n/a",((INDEX(Historical!$C$7:$C$1455,MATCH(B540,Historical!$B$7:$B$1455,0))/INDEX(Historical!$F$7:$F$1455,MATCH(B540,Historical!$B$7:$B$1455,0)))^(1/3)-1)*100)</f>
        <v>27.29108424148723</v>
      </c>
      <c r="U540" s="824">
        <f>IF(INDEX(Historical!$I$7:$I$1455,MATCH(B540,Historical!$B$7:$B$1455,0))=0,"n/a",((INDEX(Historical!$C$7:$C$1455,MATCH(B540,Historical!$B$7:$B$1455,0))/INDEX(Historical!$I$7:$I$1455,MATCH(B540,Historical!$B$7:$B$1455,0)))^(1/5)-1)*100)</f>
        <v>22.423992536427463</v>
      </c>
      <c r="V540" s="824">
        <f>IF(INDEX(Historical!$O$7:$O$1455,MATCH(B540,Historical!$B$7:$B$1455,0))=0,"n/a",((INDEX(Historical!$C$7:$C$1455,MATCH(B540,Historical!$B$7:$B$1455,0))/INDEX(Historical!$O$7:$O$1455,MATCH(B540,Historical!$B$7:$B$1455,0)))^(1/10)-1)*100)</f>
        <v>0.95765827768869993</v>
      </c>
      <c r="W540" s="894">
        <f>IF(OR(U540&lt;=0,U540="n/a",V540&lt;=0,V540="n/a"),"n/a",U540/V540)</f>
        <v>23.415442709426141</v>
      </c>
      <c r="X540" s="895">
        <f>IF(OR(AJ540&lt;=0,AJ540="n/a",U540&lt;=0,U540="n/a"),"n/a",U540/AJ540)</f>
        <v>1.2253547834113367</v>
      </c>
      <c r="Y540" s="906"/>
      <c r="Z540" s="887">
        <f>IF(OR(AC540&lt;0.01,AC540="n/a"),"n/a",M540/AC540*100)</f>
        <v>38.834951456310677</v>
      </c>
      <c r="AA540" s="897">
        <f>IF(OR(AC540&lt;0.01,AC540="n/a"),"n/a",I540/AC540)</f>
        <v>17.179611650485437</v>
      </c>
      <c r="AB540" s="889">
        <v>12</v>
      </c>
      <c r="AC540" s="898">
        <v>2.06</v>
      </c>
      <c r="AD540" s="898">
        <v>3.44</v>
      </c>
      <c r="AE540" s="898">
        <v>4.1500000000000004</v>
      </c>
      <c r="AF540" s="898">
        <v>1.57</v>
      </c>
      <c r="AG540" s="898">
        <v>8.3000000000000007</v>
      </c>
      <c r="AH540" s="898">
        <v>8.6</v>
      </c>
      <c r="AI540" s="898">
        <v>18.52</v>
      </c>
      <c r="AJ540" s="898">
        <v>18.3</v>
      </c>
      <c r="AK540" s="898">
        <v>5</v>
      </c>
      <c r="AL540" s="899">
        <v>304</v>
      </c>
      <c r="AM540" s="900">
        <v>4.5999999999999996</v>
      </c>
      <c r="AN540" s="898">
        <v>0.09</v>
      </c>
      <c r="AO540" s="901">
        <f>IF(U540="n/a","n/a",IF(AA540&lt;0,"n/a",IF(AA540="n/a","n/a",J540+U540-AA540)))</f>
        <v>7.5049064581375617</v>
      </c>
      <c r="AP540" s="902">
        <f>IF(U540="n/a","n/a",J540+U540)</f>
        <v>24.684518108622999</v>
      </c>
      <c r="AQ540" s="903">
        <f>IF(OR(AC540&lt;0.01,AF540="n/a"),"n/a",(I540/SQRT(22.5*AC540*(I540/AF540))-1)*100)</f>
        <v>9.4876762040411187</v>
      </c>
      <c r="AR540" s="766">
        <f>INDEX(Historical!$C$7:$C$1455,MATCH(B540,Historical!$B$7:$B$1455,0))*IF(AH540="n/a",1.03,IF(AH540&lt;0,1.01,IF(AH540&gt;10,1.1,(1+AH540/100))))</f>
        <v>0.71676000000000006</v>
      </c>
      <c r="AS540" s="897">
        <f>IF($AI540="n/a",1.03*AR540,IF($AI540&lt;0,1.01*AR540,IF($AI540&gt;10,1.1*AR540,(1+$AI540/100)*AR540)))</f>
        <v>0.78843600000000014</v>
      </c>
      <c r="AT540" s="897">
        <f>IF($AK540="n/a",1.03*AS540,IF($AK540&lt;0,1.01*AS540,IF($AK540&gt;10,1.1*AS540,(1+$AK540/100)*AS540)))</f>
        <v>0.8278578000000002</v>
      </c>
      <c r="AU540" s="897">
        <f>IF($AK540="n/a",1.03*AT540,IF($AK540&lt;0,1.01*AT540,IF($AK540&gt;10,1.1*AT540,(1+$AK540/100)*AT540)))</f>
        <v>0.86925069000000021</v>
      </c>
      <c r="AV540" s="897">
        <f>IF($AK540="n/a",1.03*AU540,IF($AK540&lt;0,1.01*AU540,IF($AK540&gt;10,1.1*AU540,(1+$AK540/100)*AU540)))</f>
        <v>0.91271322450000025</v>
      </c>
      <c r="AW540" s="887">
        <f>SUM(AR540:AV540)</f>
        <v>4.1150177145000013</v>
      </c>
      <c r="AX540" s="904">
        <f>AW540/I540*100</f>
        <v>11.627628467081101</v>
      </c>
      <c r="AY540" s="1213">
        <v>0.15</v>
      </c>
      <c r="AZ540" s="900">
        <v>5.1499999999999995</v>
      </c>
      <c r="BA540" s="900">
        <v>-11.53</v>
      </c>
      <c r="BB540" s="900">
        <v>-1.34</v>
      </c>
      <c r="BC540" s="900">
        <v>-4.5</v>
      </c>
      <c r="BD540" s="1079"/>
      <c r="BE540" s="721">
        <v>2014</v>
      </c>
      <c r="BF540" s="1057">
        <f>IF(BE540&gt;2008,0,IF(BE540&gt;2001,1,IF(BE540&gt;1990,2,IF(BE540&gt;1980,3,IF(BE540&gt;1973,4,IF(BE540&gt;1970,5,IF(BE540&gt;1960,6,IF(BE540&gt;1958,7,IF(BE540&gt;1953,8,9)))))))))</f>
        <v>0</v>
      </c>
    </row>
    <row r="541" spans="1:58" ht="11.25" customHeight="1" x14ac:dyDescent="0.2">
      <c r="A541" s="1027" t="s">
        <v>299</v>
      </c>
      <c r="B541" s="924" t="s">
        <v>300</v>
      </c>
      <c r="C541" s="1181" t="s">
        <v>180</v>
      </c>
      <c r="D541" s="1181" t="s">
        <v>4432</v>
      </c>
      <c r="E541" s="857">
        <v>32</v>
      </c>
      <c r="F541" s="1245">
        <v>84</v>
      </c>
      <c r="G541" s="1245" t="s">
        <v>107</v>
      </c>
      <c r="H541" s="1245" t="s">
        <v>107</v>
      </c>
      <c r="I541" s="1021">
        <v>35.11</v>
      </c>
      <c r="J541" s="766">
        <f>(M541/I541)*100</f>
        <v>1.8798063229849047</v>
      </c>
      <c r="K541" s="1033">
        <v>0.16500000000000001</v>
      </c>
      <c r="L541" s="1043">
        <v>4</v>
      </c>
      <c r="M541" s="756">
        <f>K541*L541</f>
        <v>0.66</v>
      </c>
      <c r="N541" s="1026" t="s">
        <v>150</v>
      </c>
      <c r="O541" s="865">
        <v>8.5933965000000015E-2</v>
      </c>
      <c r="P541" s="1022">
        <v>43069</v>
      </c>
      <c r="Q541" s="1022">
        <v>43084</v>
      </c>
      <c r="R541" s="756">
        <f>(K541-O541)/O541*100</f>
        <v>92.007898157614378</v>
      </c>
      <c r="S541" s="824">
        <f>IF(INDEX(Historical!$D$7:$D$1455,MATCH(B541,Historical!$B$7:$B$1455,0))=0,"n/a",(INDEX(Historical!$C$7:$C$1455,MATCH(B541,Historical!$B$7:$B$1455,0))/INDEX(Historical!$D$7:$D$1455,MATCH(B541,Historical!$B$7:$B$1455,0))-1)*100)</f>
        <v>25.419861265680677</v>
      </c>
      <c r="T541" s="824">
        <f>IF(INDEX(Historical!$F$7:$F$1455,MATCH(B541,Historical!$B$7:$B$1455,0))=0,"n/a",((INDEX(Historical!$C$7:$C$1455,MATCH(B541,Historical!$B$7:$B$1455,0))/INDEX(Historical!$F$7:$F$1455,MATCH(B541,Historical!$B$7:$B$1455,0)))^(1/3)-1)*100)</f>
        <v>9.3161184064876945</v>
      </c>
      <c r="U541" s="824">
        <f>IF(INDEX(Historical!$I$7:$I$1455,MATCH(B541,Historical!$B$7:$B$1455,0))=0,"n/a",((INDEX(Historical!$C$7:$C$1455,MATCH(B541,Historical!$B$7:$B$1455,0))/INDEX(Historical!$I$7:$I$1455,MATCH(B541,Historical!$B$7:$B$1455,0)))^(1/5)-1)*100)</f>
        <v>11.553140984562326</v>
      </c>
      <c r="V541" s="824">
        <f>IF(INDEX(Historical!$O$7:$O$1455,MATCH(B541,Historical!$B$7:$B$1455,0))=0,"n/a",((INDEX(Historical!$C$7:$C$1455,MATCH(B541,Historical!$B$7:$B$1455,0))/INDEX(Historical!$O$7:$O$1455,MATCH(B541,Historical!$B$7:$B$1455,0)))^(1/10)-1)*100)</f>
        <v>7.792020265506272</v>
      </c>
      <c r="W541" s="825">
        <f>IF(OR(U541&lt;=0,U541="n/a",V541&lt;=0,V541="n/a"),"n/a",U541/V541)</f>
        <v>1.4826887752982099</v>
      </c>
      <c r="X541" s="826" t="str">
        <f>IF(OR(AJ541&lt;=0,AJ541="n/a",U541&lt;=0,U541="n/a"),"n/a",U541/AJ541)</f>
        <v>n/a</v>
      </c>
      <c r="Y541" s="775" t="s">
        <v>961</v>
      </c>
      <c r="Z541" s="766">
        <f>IF(OR(AC541&lt;0.01,AC541="n/a"),"n/a",M541/AC541*100)</f>
        <v>15.102974828375288</v>
      </c>
      <c r="AA541" s="1042">
        <f>IF(OR(AC541&lt;0.01,AC541="n/a"),"n/a",I541/AC541)</f>
        <v>8.0343249427917609</v>
      </c>
      <c r="AB541" s="1043">
        <v>12</v>
      </c>
      <c r="AC541" s="1021">
        <v>4.37</v>
      </c>
      <c r="AD541" s="1021" t="s">
        <v>138</v>
      </c>
      <c r="AE541" s="1021">
        <v>2.02</v>
      </c>
      <c r="AF541" s="1021">
        <v>1.01</v>
      </c>
      <c r="AG541" s="1021">
        <v>14.799999999999999</v>
      </c>
      <c r="AH541" s="1021">
        <v>754.6</v>
      </c>
      <c r="AI541" s="1021" t="s">
        <v>138</v>
      </c>
      <c r="AJ541" s="1021">
        <v>-6</v>
      </c>
      <c r="AK541" s="1021" t="s">
        <v>138</v>
      </c>
      <c r="AL541" s="1034">
        <v>247.53</v>
      </c>
      <c r="AM541" s="1028">
        <v>2.5</v>
      </c>
      <c r="AN541" s="1021">
        <v>7.0000000000000007E-2</v>
      </c>
      <c r="AO541" s="868">
        <f>IF(U541="n/a","n/a",IF(AA541&lt;0,"n/a",IF(AA541="n/a","n/a",J541+U541-AA541)))</f>
        <v>5.3986223647554699</v>
      </c>
      <c r="AP541" s="869">
        <f>IF(U541="n/a","n/a",J541+U541)</f>
        <v>13.432947307547231</v>
      </c>
      <c r="AQ541" s="1044">
        <f>IF(OR(AC541&lt;0.01,AF541="n/a"),"n/a",(I541/SQRT(22.5*AC541*(I541/AF541))-1)*100)</f>
        <v>-39.945697934768411</v>
      </c>
      <c r="AR541" s="766">
        <f>INDEX(Historical!$C$7:$C$1455,MATCH(B541,Historical!$B$7:$B$1455,0))*IF(AH541="n/a",1.03,IF(AH541&lt;0,1.01,IF(AH541&gt;10,1.1,(1+AH541/100))))</f>
        <v>0.46334763750000008</v>
      </c>
      <c r="AS541" s="1042">
        <f>IF($AI541="n/a",1.03*AR541,IF($AI541&lt;0,1.01*AR541,IF($AI541&gt;10,1.1*AR541,(1+$AI541/100)*AR541)))</f>
        <v>0.47724806662500008</v>
      </c>
      <c r="AT541" s="1042">
        <f>IF($AK541="n/a",1.03*AS541,IF($AK541&lt;0,1.01*AS541,IF($AK541&gt;10,1.1*AS541,(1+$AK541/100)*AS541)))</f>
        <v>0.49156550862375009</v>
      </c>
      <c r="AU541" s="1042">
        <f>IF($AK541="n/a",1.03*AT541,IF($AK541&lt;0,1.01*AT541,IF($AK541&gt;10,1.1*AT541,(1+$AK541/100)*AT541)))</f>
        <v>0.50631247388246259</v>
      </c>
      <c r="AV541" s="1042">
        <f>IF($AK541="n/a",1.03*AU541,IF($AK541&lt;0,1.01*AU541,IF($AK541&gt;10,1.1*AU541,(1+$AK541/100)*AU541)))</f>
        <v>0.52150184809893652</v>
      </c>
      <c r="AW541" s="766">
        <f>SUM(AR541:AV541)</f>
        <v>2.4599755347301495</v>
      </c>
      <c r="AX541" s="877">
        <f>AW541/I541*100</f>
        <v>7.0064811584453128</v>
      </c>
      <c r="AY541" s="1212">
        <v>0.65</v>
      </c>
      <c r="AZ541" s="1028">
        <v>22.040000000000003</v>
      </c>
      <c r="BA541" s="1028">
        <v>-23.51</v>
      </c>
      <c r="BB541" s="1028">
        <v>6.41</v>
      </c>
      <c r="BC541" s="1028">
        <v>-0.74</v>
      </c>
      <c r="BE541" s="721">
        <v>1987</v>
      </c>
      <c r="BF541" s="1057">
        <f>IF(BE541&gt;2008,0,IF(BE541&gt;2001,1,IF(BE541&gt;1990,2,IF(BE541&gt;1980,3,IF(BE541&gt;1973,4,IF(BE541&gt;1970,5,IF(BE541&gt;1960,6,IF(BE541&gt;1958,7,IF(BE541&gt;1953,8,9)))))))))</f>
        <v>3</v>
      </c>
    </row>
    <row r="542" spans="1:58" ht="11.25" customHeight="1" x14ac:dyDescent="0.2">
      <c r="A542" s="1027" t="s">
        <v>3919</v>
      </c>
      <c r="B542" s="1031" t="s">
        <v>3920</v>
      </c>
      <c r="C542" s="1181" t="s">
        <v>109</v>
      </c>
      <c r="D542" s="1181" t="s">
        <v>4426</v>
      </c>
      <c r="E542" s="857">
        <v>5</v>
      </c>
      <c r="F542" s="1245">
        <v>797</v>
      </c>
      <c r="G542" s="1209" t="s">
        <v>107</v>
      </c>
      <c r="H542" s="1209" t="s">
        <v>107</v>
      </c>
      <c r="I542" s="1030">
        <v>40.93</v>
      </c>
      <c r="J542" s="766">
        <f>(M542/I542)*100</f>
        <v>4.8863913999511368</v>
      </c>
      <c r="K542" s="1033">
        <v>0.5</v>
      </c>
      <c r="L542" s="1043">
        <v>4</v>
      </c>
      <c r="M542" s="756">
        <f>K542*L542</f>
        <v>2</v>
      </c>
      <c r="N542" s="1026" t="s">
        <v>322</v>
      </c>
      <c r="O542" s="860">
        <v>0.32</v>
      </c>
      <c r="P542" s="1016">
        <v>43174</v>
      </c>
      <c r="Q542" s="1016">
        <v>43189</v>
      </c>
      <c r="R542" s="756">
        <f>(K542-O542)/O542*100</f>
        <v>56.25</v>
      </c>
      <c r="S542" s="824">
        <f>IF(INDEX(Historical!$D$7:$D$1455,MATCH(B542,Historical!$B$7:$B$1455,0))=0,"n/a",(INDEX(Historical!$C$7:$C$1455,MATCH(B542,Historical!$B$7:$B$1455,0))/INDEX(Historical!$D$7:$D$1455,MATCH(B542,Historical!$B$7:$B$1455,0))-1)*100)</f>
        <v>23.076923076923084</v>
      </c>
      <c r="T542" s="824">
        <f>IF(INDEX(Historical!$F$7:$F$1455,MATCH(B542,Historical!$B$7:$B$1455,0))=0,"n/a",((INDEX(Historical!$C$7:$C$1455,MATCH(B542,Historical!$B$7:$B$1455,0))/INDEX(Historical!$F$7:$F$1455,MATCH(B542,Historical!$B$7:$B$1455,0)))^(1/3)-1)*100)</f>
        <v>47.361259945615465</v>
      </c>
      <c r="U542" s="824" t="str">
        <f>IF(INDEX(Historical!$I$7:$I$1455,MATCH(B542,Historical!$B$7:$B$1455,0))=0,"n/a",((INDEX(Historical!$C$7:$C$1455,MATCH(B542,Historical!$B$7:$B$1455,0))/INDEX(Historical!$I$7:$I$1455,MATCH(B542,Historical!$B$7:$B$1455,0)))^(1/5)-1)*100)</f>
        <v>n/a</v>
      </c>
      <c r="V542" s="824">
        <f>IF(INDEX(Historical!$O$7:$O$1455,MATCH(B542,Historical!$B$7:$B$1455,0))=0,"n/a",((INDEX(Historical!$C$7:$C$1455,MATCH(B542,Historical!$B$7:$B$1455,0))/INDEX(Historical!$O$7:$O$1455,MATCH(B542,Historical!$B$7:$B$1455,0)))^(1/10)-1)*100)</f>
        <v>3.5849703383539877</v>
      </c>
      <c r="W542" s="825" t="str">
        <f>IF(OR(U542&lt;=0,U542="n/a",V542&lt;=0,V542="n/a"),"n/a",U542/V542)</f>
        <v>n/a</v>
      </c>
      <c r="X542" s="826" t="str">
        <f>IF(OR(AJ542&lt;=0,AJ542="n/a",U542&lt;=0,U542="n/a"),"n/a",U542/AJ542)</f>
        <v>n/a</v>
      </c>
      <c r="Y542" s="1032"/>
      <c r="Z542" s="766" t="str">
        <f>IF(OR(AC542&lt;0.01,AC542="n/a"),"n/a",M542/AC542*100)</f>
        <v>n/a</v>
      </c>
      <c r="AA542" s="1042" t="str">
        <f>IF(OR(AC542&lt;0.01,AC542="n/a"),"n/a",I542/AC542)</f>
        <v>n/a</v>
      </c>
      <c r="AB542" s="1043">
        <v>12</v>
      </c>
      <c r="AC542" s="1021" t="s">
        <v>138</v>
      </c>
      <c r="AD542" s="1021" t="s">
        <v>138</v>
      </c>
      <c r="AE542" s="1021" t="s">
        <v>138</v>
      </c>
      <c r="AF542" s="1021" t="s">
        <v>138</v>
      </c>
      <c r="AG542" s="1021" t="s">
        <v>138</v>
      </c>
      <c r="AH542" s="1021" t="s">
        <v>138</v>
      </c>
      <c r="AI542" s="1021" t="s">
        <v>138</v>
      </c>
      <c r="AJ542" s="1021" t="s">
        <v>138</v>
      </c>
      <c r="AK542" s="1021" t="s">
        <v>138</v>
      </c>
      <c r="AL542" s="1034" t="s">
        <v>138</v>
      </c>
      <c r="AM542" s="1028" t="s">
        <v>138</v>
      </c>
      <c r="AN542" s="1021" t="s">
        <v>138</v>
      </c>
      <c r="AO542" s="868" t="str">
        <f>IF(U542="n/a","n/a",IF(AA542&lt;0,"n/a",IF(AA542="n/a","n/a",J542+U542-AA542)))</f>
        <v>n/a</v>
      </c>
      <c r="AP542" s="869" t="str">
        <f>IF(U542="n/a","n/a",J542+U542)</f>
        <v>n/a</v>
      </c>
      <c r="AQ542" s="1044" t="str">
        <f>IF(OR(AC542&lt;0.01,AF542="n/a"),"n/a",(I542/SQRT(22.5*AC542*(I542/AF542))-1)*100)</f>
        <v>n/a</v>
      </c>
      <c r="AR542" s="766">
        <f>INDEX(Historical!$C$7:$C$1455,MATCH(B542,Historical!$B$7:$B$1455,0))*IF(AH542="n/a",1.03,IF(AH542&lt;0,1.01,IF(AH542&gt;10,1.1,(1+AH542/100))))</f>
        <v>1.3184</v>
      </c>
      <c r="AS542" s="1042">
        <f>IF($AI542="n/a",1.03*AR542,IF($AI542&lt;0,1.01*AR542,IF($AI542&gt;10,1.1*AR542,(1+$AI542/100)*AR542)))</f>
        <v>1.357952</v>
      </c>
      <c r="AT542" s="1042">
        <f>IF($AK542="n/a",1.03*AS542,IF($AK542&lt;0,1.01*AS542,IF($AK542&gt;10,1.1*AS542,(1+$AK542/100)*AS542)))</f>
        <v>1.3986905600000001</v>
      </c>
      <c r="AU542" s="1042">
        <f>IF($AK542="n/a",1.03*AT542,IF($AK542&lt;0,1.01*AT542,IF($AK542&gt;10,1.1*AT542,(1+$AK542/100)*AT542)))</f>
        <v>1.4406512768000002</v>
      </c>
      <c r="AV542" s="1042">
        <f>IF($AK542="n/a",1.03*AU542,IF($AK542&lt;0,1.01*AU542,IF($AK542&gt;10,1.1*AU542,(1+$AK542/100)*AU542)))</f>
        <v>1.4838708151040001</v>
      </c>
      <c r="AW542" s="766">
        <f>SUM(AR542:AV542)</f>
        <v>6.9995646519040005</v>
      </c>
      <c r="AX542" s="877">
        <f>AW542/I542*100</f>
        <v>17.101306259232839</v>
      </c>
      <c r="AY542" s="1212" t="s">
        <v>138</v>
      </c>
      <c r="AZ542" s="1028" t="s">
        <v>138</v>
      </c>
      <c r="BA542" s="1028" t="s">
        <v>138</v>
      </c>
      <c r="BB542" s="1028" t="s">
        <v>138</v>
      </c>
      <c r="BC542" s="1028" t="s">
        <v>138</v>
      </c>
      <c r="BE542" s="721">
        <v>2014</v>
      </c>
      <c r="BF542" s="1057">
        <f>IF(BE542&gt;2008,0,IF(BE542&gt;2001,1,IF(BE542&gt;1990,2,IF(BE542&gt;1980,3,IF(BE542&gt;1973,4,IF(BE542&gt;1970,5,IF(BE542&gt;1960,6,IF(BE542&gt;1958,7,IF(BE542&gt;1953,8,9)))))))))</f>
        <v>0</v>
      </c>
    </row>
    <row r="543" spans="1:58" ht="11.25" customHeight="1" x14ac:dyDescent="0.2">
      <c r="A543" s="1027" t="s">
        <v>1503</v>
      </c>
      <c r="B543" s="1031" t="s">
        <v>1504</v>
      </c>
      <c r="C543" s="1181" t="s">
        <v>109</v>
      </c>
      <c r="D543" s="1181" t="s">
        <v>4430</v>
      </c>
      <c r="E543" s="857">
        <v>7</v>
      </c>
      <c r="F543" s="1245">
        <v>608</v>
      </c>
      <c r="G543" s="1209" t="s">
        <v>107</v>
      </c>
      <c r="H543" s="1209" t="s">
        <v>107</v>
      </c>
      <c r="I543" s="1030">
        <v>91.32</v>
      </c>
      <c r="J543" s="766">
        <f>(M543/I543)*100</f>
        <v>1.9272886552781427</v>
      </c>
      <c r="K543" s="1033">
        <v>0.44</v>
      </c>
      <c r="L543" s="1043">
        <v>4</v>
      </c>
      <c r="M543" s="756">
        <f>K543*L543</f>
        <v>1.76</v>
      </c>
      <c r="N543" s="1026" t="s">
        <v>153</v>
      </c>
      <c r="O543" s="860">
        <v>0.38</v>
      </c>
      <c r="P543" s="1016">
        <v>43265</v>
      </c>
      <c r="Q543" s="1016">
        <v>43280</v>
      </c>
      <c r="R543" s="756">
        <f>(K543-O543)/O543*100</f>
        <v>15.789473684210526</v>
      </c>
      <c r="S543" s="824">
        <f>IF(INDEX(Historical!$D$7:$D$1455,MATCH(B543,Historical!$B$7:$B$1455,0))=0,"n/a",(INDEX(Historical!$C$7:$C$1455,MATCH(B543,Historical!$B$7:$B$1455,0))/INDEX(Historical!$D$7:$D$1455,MATCH(B543,Historical!$B$7:$B$1455,0))-1)*100)</f>
        <v>20.661157024793408</v>
      </c>
      <c r="T543" s="824">
        <f>IF(INDEX(Historical!$F$7:$F$1455,MATCH(B543,Historical!$B$7:$B$1455,0))=0,"n/a",((INDEX(Historical!$C$7:$C$1455,MATCH(B543,Historical!$B$7:$B$1455,0))/INDEX(Historical!$F$7:$F$1455,MATCH(B543,Historical!$B$7:$B$1455,0)))^(1/3)-1)*100)</f>
        <v>36.032168344104896</v>
      </c>
      <c r="U543" s="824">
        <f>IF(INDEX(Historical!$I$7:$I$1455,MATCH(B543,Historical!$B$7:$B$1455,0))=0,"n/a",((INDEX(Historical!$C$7:$C$1455,MATCH(B543,Historical!$B$7:$B$1455,0))/INDEX(Historical!$I$7:$I$1455,MATCH(B543,Historical!$B$7:$B$1455,0)))^(1/5)-1)*100)</f>
        <v>30.213990914740464</v>
      </c>
      <c r="V543" s="824" t="str">
        <f>IF(INDEX(Historical!$O$7:$O$1455,MATCH(B543,Historical!$B$7:$B$1455,0))=0,"n/a",((INDEX(Historical!$C$7:$C$1455,MATCH(B543,Historical!$B$7:$B$1455,0))/INDEX(Historical!$O$7:$O$1455,MATCH(B543,Historical!$B$7:$B$1455,0)))^(1/10)-1)*100)</f>
        <v>n/a</v>
      </c>
      <c r="W543" s="825" t="str">
        <f>IF(OR(U543&lt;=0,U543="n/a",V543&lt;=0,V543="n/a"),"n/a",U543/V543)</f>
        <v>n/a</v>
      </c>
      <c r="X543" s="826">
        <f>IF(OR(AJ543&lt;=0,AJ543="n/a",U543&lt;=0,U543="n/a"),"n/a",U543/AJ543)</f>
        <v>2.2717286402060499</v>
      </c>
      <c r="Y543" s="780"/>
      <c r="Z543" s="766">
        <f>IF(OR(AC543&lt;0.01,AC543="n/a"),"n/a",M543/AC543*100)</f>
        <v>44.783715012722645</v>
      </c>
      <c r="AA543" s="1042">
        <f>IF(OR(AC543&lt;0.01,AC543="n/a"),"n/a",I543/AC543)</f>
        <v>23.236641221374043</v>
      </c>
      <c r="AB543" s="1043">
        <v>12</v>
      </c>
      <c r="AC543" s="1021">
        <v>3.93</v>
      </c>
      <c r="AD543" s="1021">
        <v>1.79</v>
      </c>
      <c r="AE543" s="1021">
        <v>3.57</v>
      </c>
      <c r="AF543" s="1021">
        <v>2.68</v>
      </c>
      <c r="AG543" s="1021">
        <v>13.200000000000001</v>
      </c>
      <c r="AH543" s="1021">
        <v>496.3</v>
      </c>
      <c r="AI543" s="1021">
        <v>8.58</v>
      </c>
      <c r="AJ543" s="1021">
        <v>13.3</v>
      </c>
      <c r="AK543" s="1021">
        <v>13</v>
      </c>
      <c r="AL543" s="1034">
        <v>14870</v>
      </c>
      <c r="AM543" s="1028">
        <v>0.1</v>
      </c>
      <c r="AN543" s="1021">
        <v>0.69</v>
      </c>
      <c r="AO543" s="868">
        <f>IF(U543="n/a","n/a",IF(AA543&lt;0,"n/a",IF(AA543="n/a","n/a",J543+U543-AA543)))</f>
        <v>8.9046383486445606</v>
      </c>
      <c r="AP543" s="869">
        <f>IF(U543="n/a","n/a",J543+U543)</f>
        <v>32.141279570018604</v>
      </c>
      <c r="AQ543" s="1044">
        <f>IF(OR(AC543&lt;0.01,AF543="n/a"),"n/a",(I543/SQRT(22.5*AC543*(I543/AF543))-1)*100)</f>
        <v>66.365325544961706</v>
      </c>
      <c r="AR543" s="766">
        <f>INDEX(Historical!$C$7:$C$1455,MATCH(B543,Historical!$B$7:$B$1455,0))*IF(AH543="n/a",1.03,IF(AH543&lt;0,1.01,IF(AH543&gt;10,1.1,(1+AH543/100))))</f>
        <v>1.6060000000000003</v>
      </c>
      <c r="AS543" s="1042">
        <f>IF($AI543="n/a",1.03*AR543,IF($AI543&lt;0,1.01*AR543,IF($AI543&gt;10,1.1*AR543,(1+$AI543/100)*AR543)))</f>
        <v>1.7437948000000005</v>
      </c>
      <c r="AT543" s="1042">
        <f>IF($AK543="n/a",1.03*AS543,IF($AK543&lt;0,1.01*AS543,IF($AK543&gt;10,1.1*AS543,(1+$AK543/100)*AS543)))</f>
        <v>1.9181742800000008</v>
      </c>
      <c r="AU543" s="1042">
        <f>IF($AK543="n/a",1.03*AT543,IF($AK543&lt;0,1.01*AT543,IF($AK543&gt;10,1.1*AT543,(1+$AK543/100)*AT543)))</f>
        <v>2.1099917080000012</v>
      </c>
      <c r="AV543" s="1042">
        <f>IF($AK543="n/a",1.03*AU543,IF($AK543&lt;0,1.01*AU543,IF($AK543&gt;10,1.1*AU543,(1+$AK543/100)*AU543)))</f>
        <v>2.3209908788000018</v>
      </c>
      <c r="AW543" s="766">
        <f>SUM(AR543:AV543)</f>
        <v>9.6989516668000046</v>
      </c>
      <c r="AX543" s="877">
        <f>AW543/I543*100</f>
        <v>10.620840633815162</v>
      </c>
      <c r="AY543" s="1212">
        <v>0.5</v>
      </c>
      <c r="AZ543" s="1028">
        <v>25.130000000000003</v>
      </c>
      <c r="BA543" s="1028">
        <v>-5.7</v>
      </c>
      <c r="BB543" s="1028">
        <v>6.09</v>
      </c>
      <c r="BC543" s="1028">
        <v>2.87</v>
      </c>
      <c r="BE543" s="721">
        <v>2012</v>
      </c>
      <c r="BF543" s="1057">
        <f>IF(BE543&gt;2008,0,IF(BE543&gt;2001,1,IF(BE543&gt;1990,2,IF(BE543&gt;1980,3,IF(BE543&gt;1973,4,IF(BE543&gt;1970,5,IF(BE543&gt;1960,6,IF(BE543&gt;1958,7,IF(BE543&gt;1953,8,9)))))))))</f>
        <v>0</v>
      </c>
    </row>
    <row r="544" spans="1:58" ht="11.25" customHeight="1" x14ac:dyDescent="0.2">
      <c r="A544" s="1019" t="s">
        <v>698</v>
      </c>
      <c r="B544" s="1031" t="s">
        <v>699</v>
      </c>
      <c r="C544" s="1181" t="s">
        <v>109</v>
      </c>
      <c r="D544" s="1181" t="s">
        <v>4434</v>
      </c>
      <c r="E544" s="857">
        <v>19</v>
      </c>
      <c r="F544" s="1245">
        <v>173</v>
      </c>
      <c r="G544" s="1245" t="s">
        <v>107</v>
      </c>
      <c r="H544" s="1245" t="s">
        <v>107</v>
      </c>
      <c r="I544" s="1030">
        <v>43.29</v>
      </c>
      <c r="J544" s="766">
        <f>(M544/I544)*100</f>
        <v>2.9106029106029108</v>
      </c>
      <c r="K544" s="1040">
        <v>0.63</v>
      </c>
      <c r="L544" s="1043">
        <v>2</v>
      </c>
      <c r="M544" s="756">
        <f>K544*L544</f>
        <v>1.26</v>
      </c>
      <c r="N544" s="1026" t="s">
        <v>583</v>
      </c>
      <c r="O544" s="861">
        <v>0.58499999999999996</v>
      </c>
      <c r="P544" s="1016">
        <v>43427</v>
      </c>
      <c r="Q544" s="1016">
        <v>43437</v>
      </c>
      <c r="R544" s="756">
        <f>(K544-O544)/O544*100</f>
        <v>7.6923076923076996</v>
      </c>
      <c r="S544" s="824">
        <f>IF(INDEX(Historical!$D$7:$D$1455,MATCH(B544,Historical!$B$7:$B$1455,0))=0,"n/a",(INDEX(Historical!$C$7:$C$1455,MATCH(B544,Historical!$B$7:$B$1455,0))/INDEX(Historical!$D$7:$D$1455,MATCH(B544,Historical!$B$7:$B$1455,0))-1)*100)</f>
        <v>0.86206896551723755</v>
      </c>
      <c r="T544" s="824">
        <f>IF(INDEX(Historical!$F$7:$F$1455,MATCH(B544,Historical!$B$7:$B$1455,0))=0,"n/a",((INDEX(Historical!$C$7:$C$1455,MATCH(B544,Historical!$B$7:$B$1455,0))/INDEX(Historical!$F$7:$F$1455,MATCH(B544,Historical!$B$7:$B$1455,0)))^(1/3)-1)*100)</f>
        <v>1.1662858947778743</v>
      </c>
      <c r="U544" s="824">
        <f>IF(INDEX(Historical!$I$7:$I$1455,MATCH(B544,Historical!$B$7:$B$1455,0))=0,"n/a",((INDEX(Historical!$C$7:$C$1455,MATCH(B544,Historical!$B$7:$B$1455,0))/INDEX(Historical!$I$7:$I$1455,MATCH(B544,Historical!$B$7:$B$1455,0)))^(1/5)-1)*100)</f>
        <v>1.2415149780578894</v>
      </c>
      <c r="V544" s="824">
        <f>IF(INDEX(Historical!$O$7:$O$1455,MATCH(B544,Historical!$B$7:$B$1455,0))=0,"n/a",((INDEX(Historical!$C$7:$C$1455,MATCH(B544,Historical!$B$7:$B$1455,0))/INDEX(Historical!$O$7:$O$1455,MATCH(B544,Historical!$B$7:$B$1455,0)))^(1/10)-1)*100)</f>
        <v>4.4088294803778849</v>
      </c>
      <c r="W544" s="825">
        <f>IF(OR(U544&lt;=0,U544="n/a",V544&lt;=0,V544="n/a"),"n/a",U544/V544)</f>
        <v>0.28159741345938333</v>
      </c>
      <c r="X544" s="826" t="str">
        <f>IF(OR(AJ544&lt;=0,AJ544="n/a",U544&lt;=0,U544="n/a"),"n/a",U544/AJ544)</f>
        <v>n/a</v>
      </c>
      <c r="Y544" s="1032"/>
      <c r="Z544" s="766">
        <f>IF(OR(AC544&lt;0.01,AC544="n/a"),"n/a",M544/AC544*100)</f>
        <v>54.077253218884117</v>
      </c>
      <c r="AA544" s="1042">
        <f>IF(OR(AC544&lt;0.01,AC544="n/a"),"n/a",I544/AC544)</f>
        <v>18.579399141630901</v>
      </c>
      <c r="AB544" s="1043">
        <v>12</v>
      </c>
      <c r="AC544" s="1021">
        <v>2.33</v>
      </c>
      <c r="AD544" s="1021" t="s">
        <v>138</v>
      </c>
      <c r="AE544" s="1021">
        <v>7.02</v>
      </c>
      <c r="AF544" s="1021">
        <v>1.6</v>
      </c>
      <c r="AG544" s="1021">
        <v>7.9</v>
      </c>
      <c r="AH544" s="1021">
        <v>4.8</v>
      </c>
      <c r="AI544" s="1021">
        <v>3.92</v>
      </c>
      <c r="AJ544" s="1021">
        <v>-2.5</v>
      </c>
      <c r="AK544" s="1021" t="s">
        <v>138</v>
      </c>
      <c r="AL544" s="1034">
        <v>299.13</v>
      </c>
      <c r="AM544" s="1028">
        <v>0.3</v>
      </c>
      <c r="AN544" s="1021">
        <v>0</v>
      </c>
      <c r="AO544" s="868">
        <f>IF(U544="n/a","n/a",IF(AA544&lt;0,"n/a",IF(AA544="n/a","n/a",J544+U544-AA544)))</f>
        <v>-14.427281252970101</v>
      </c>
      <c r="AP544" s="869">
        <f>IF(U544="n/a","n/a",J544+U544)</f>
        <v>4.1521178886608006</v>
      </c>
      <c r="AQ544" s="1044">
        <f>IF(OR(AC544&lt;0.01,AF544="n/a"),"n/a",(I544/SQRT(22.5*AC544*(I544/AF544))-1)*100)</f>
        <v>14.943539041487552</v>
      </c>
      <c r="AR544" s="766">
        <f>INDEX(Historical!$C$7:$C$1455,MATCH(B544,Historical!$B$7:$B$1455,0))*IF(AH544="n/a",1.03,IF(AH544&lt;0,1.01,IF(AH544&gt;10,1.1,(1+AH544/100))))</f>
        <v>1.2261599999999999</v>
      </c>
      <c r="AS544" s="1042">
        <f>IF($AI544="n/a",1.03*AR544,IF($AI544&lt;0,1.01*AR544,IF($AI544&gt;10,1.1*AR544,(1+$AI544/100)*AR544)))</f>
        <v>1.2742254719999997</v>
      </c>
      <c r="AT544" s="1042">
        <f>IF($AK544="n/a",1.03*AS544,IF($AK544&lt;0,1.01*AS544,IF($AK544&gt;10,1.1*AS544,(1+$AK544/100)*AS544)))</f>
        <v>1.3124522361599997</v>
      </c>
      <c r="AU544" s="1042">
        <f>IF($AK544="n/a",1.03*AT544,IF($AK544&lt;0,1.01*AT544,IF($AK544&gt;10,1.1*AT544,(1+$AK544/100)*AT544)))</f>
        <v>1.3518258032447998</v>
      </c>
      <c r="AV544" s="1042">
        <f>IF($AK544="n/a",1.03*AU544,IF($AK544&lt;0,1.01*AU544,IF($AK544&gt;10,1.1*AU544,(1+$AK544/100)*AU544)))</f>
        <v>1.3923805773421438</v>
      </c>
      <c r="AW544" s="766">
        <f>SUM(AR544:AV544)</f>
        <v>6.5570440887469426</v>
      </c>
      <c r="AX544" s="877">
        <f>AW544/I544*100</f>
        <v>15.14678699179243</v>
      </c>
      <c r="AY544" s="1212">
        <v>0.18</v>
      </c>
      <c r="AZ544" s="1028">
        <v>15.290000000000001</v>
      </c>
      <c r="BA544" s="1028">
        <v>-12.98</v>
      </c>
      <c r="BB544" s="1028">
        <v>-3.2099999999999995</v>
      </c>
      <c r="BC544" s="1028">
        <v>-4.74</v>
      </c>
      <c r="BE544" s="721">
        <v>2001</v>
      </c>
      <c r="BF544" s="1057">
        <f>IF(BE544&gt;2008,0,IF(BE544&gt;2001,1,IF(BE544&gt;1990,2,IF(BE544&gt;1980,3,IF(BE544&gt;1973,4,IF(BE544&gt;1970,5,IF(BE544&gt;1960,6,IF(BE544&gt;1958,7,IF(BE544&gt;1953,8,9)))))))))</f>
        <v>2</v>
      </c>
    </row>
    <row r="545" spans="1:58" ht="11.25" customHeight="1" x14ac:dyDescent="0.2">
      <c r="A545" s="1019" t="s">
        <v>301</v>
      </c>
      <c r="B545" s="1031" t="s">
        <v>302</v>
      </c>
      <c r="C545" s="1181" t="s">
        <v>132</v>
      </c>
      <c r="D545" s="1181" t="s">
        <v>4435</v>
      </c>
      <c r="E545" s="857">
        <v>48</v>
      </c>
      <c r="F545" s="1245">
        <v>32</v>
      </c>
      <c r="G545" s="1182" t="s">
        <v>38</v>
      </c>
      <c r="H545" s="1182" t="s">
        <v>38</v>
      </c>
      <c r="I545" s="1021">
        <v>53.85</v>
      </c>
      <c r="J545" s="766">
        <f>(M545/I545)*100</f>
        <v>3.1569173630454963</v>
      </c>
      <c r="K545" s="1033">
        <v>0.42499999999999999</v>
      </c>
      <c r="L545" s="1043">
        <v>4</v>
      </c>
      <c r="M545" s="756">
        <f>K545*L545</f>
        <v>1.7</v>
      </c>
      <c r="N545" s="1026" t="s">
        <v>183</v>
      </c>
      <c r="O545" s="860">
        <v>0.41499999999999998</v>
      </c>
      <c r="P545" s="1016">
        <v>43279</v>
      </c>
      <c r="Q545" s="1016">
        <v>43294</v>
      </c>
      <c r="R545" s="756">
        <f>(K545-O545)/O545*100</f>
        <v>2.4096385542168699</v>
      </c>
      <c r="S545" s="824">
        <f>IF(INDEX(Historical!$D$7:$D$1455,MATCH(B545,Historical!$B$7:$B$1455,0))=0,"n/a",(INDEX(Historical!$C$7:$C$1455,MATCH(B545,Historical!$B$7:$B$1455,0))/INDEX(Historical!$D$7:$D$1455,MATCH(B545,Historical!$B$7:$B$1455,0))-1)*100)</f>
        <v>2.4999999999999911</v>
      </c>
      <c r="T545" s="824">
        <f>IF(INDEX(Historical!$F$7:$F$1455,MATCH(B545,Historical!$B$7:$B$1455,0))=0,"n/a",((INDEX(Historical!$C$7:$C$1455,MATCH(B545,Historical!$B$7:$B$1455,0))/INDEX(Historical!$F$7:$F$1455,MATCH(B545,Historical!$B$7:$B$1455,0)))^(1/3)-1)*100)</f>
        <v>2.5652131008858436</v>
      </c>
      <c r="U545" s="824">
        <f>IF(INDEX(Historical!$I$7:$I$1455,MATCH(B545,Historical!$B$7:$B$1455,0))=0,"n/a",((INDEX(Historical!$C$7:$C$1455,MATCH(B545,Historical!$B$7:$B$1455,0))/INDEX(Historical!$I$7:$I$1455,MATCH(B545,Historical!$B$7:$B$1455,0)))^(1/5)-1)*100)</f>
        <v>2.6351854070710834</v>
      </c>
      <c r="V545" s="824">
        <f>IF(INDEX(Historical!$O$7:$O$1455,MATCH(B545,Historical!$B$7:$B$1455,0))=0,"n/a",((INDEX(Historical!$C$7:$C$1455,MATCH(B545,Historical!$B$7:$B$1455,0))/INDEX(Historical!$O$7:$O$1455,MATCH(B545,Historical!$B$7:$B$1455,0)))^(1/10)-1)*100)</f>
        <v>3.0026508490686998</v>
      </c>
      <c r="W545" s="825">
        <f>IF(OR(U545&lt;=0,U545="n/a",V545&lt;=0,V545="n/a"),"n/a",U545/V545)</f>
        <v>0.87761965660723118</v>
      </c>
      <c r="X545" s="826">
        <f>IF(OR(AJ545&lt;=0,AJ545="n/a",U545&lt;=0,U545="n/a"),"n/a",U545/AJ545)</f>
        <v>1.646990879419427</v>
      </c>
      <c r="Y545" s="1031"/>
      <c r="Z545" s="766">
        <f>IF(OR(AC545&lt;0.01,AC545="n/a"),"n/a",M545/AC545*100)</f>
        <v>51.051051051051047</v>
      </c>
      <c r="AA545" s="1042">
        <f>IF(OR(AC545&lt;0.01,AC545="n/a"),"n/a",I545/AC545)</f>
        <v>16.171171171171171</v>
      </c>
      <c r="AB545" s="1043">
        <v>9</v>
      </c>
      <c r="AC545" s="1021">
        <v>3.33</v>
      </c>
      <c r="AD545" s="1021">
        <v>1.9</v>
      </c>
      <c r="AE545" s="1021">
        <v>2.9</v>
      </c>
      <c r="AF545" s="1021">
        <v>2.39</v>
      </c>
      <c r="AG545" s="1021">
        <v>20.5</v>
      </c>
      <c r="AH545" s="1021">
        <v>1.0999999999999999</v>
      </c>
      <c r="AI545" s="1021">
        <v>4.93</v>
      </c>
      <c r="AJ545" s="1021">
        <v>1.6</v>
      </c>
      <c r="AK545" s="1021">
        <v>8.5</v>
      </c>
      <c r="AL545" s="1034">
        <v>4620</v>
      </c>
      <c r="AM545" s="1028">
        <v>1.2</v>
      </c>
      <c r="AN545" s="1021">
        <v>1.1000000000000001</v>
      </c>
      <c r="AO545" s="868">
        <f>IF(U545="n/a","n/a",IF(AA545&lt;0,"n/a",IF(AA545="n/a","n/a",J545+U545-AA545)))</f>
        <v>-10.379068401054591</v>
      </c>
      <c r="AP545" s="869">
        <f>IF(U545="n/a","n/a",J545+U545)</f>
        <v>5.7921027701165801</v>
      </c>
      <c r="AQ545" s="1044">
        <f>IF(OR(AC545&lt;0.01,AF545="n/a"),"n/a",(I545/SQRT(22.5*AC545*(I545/AF545))-1)*100)</f>
        <v>31.06249416739093</v>
      </c>
      <c r="AR545" s="766">
        <f>INDEX(Historical!$C$7:$C$1455,MATCH(B545,Historical!$B$7:$B$1455,0))*IF(AH545="n/a",1.03,IF(AH545&lt;0,1.01,IF(AH545&gt;10,1.1,(1+AH545/100))))</f>
        <v>1.65804</v>
      </c>
      <c r="AS545" s="1042">
        <f>IF($AI545="n/a",1.03*AR545,IF($AI545&lt;0,1.01*AR545,IF($AI545&gt;10,1.1*AR545,(1+$AI545/100)*AR545)))</f>
        <v>1.7397813719999997</v>
      </c>
      <c r="AT545" s="1042">
        <f>IF($AK545="n/a",1.03*AS545,IF($AK545&lt;0,1.01*AS545,IF($AK545&gt;10,1.1*AS545,(1+$AK545/100)*AS545)))</f>
        <v>1.8876627886199997</v>
      </c>
      <c r="AU545" s="1042">
        <f>IF($AK545="n/a",1.03*AT545,IF($AK545&lt;0,1.01*AT545,IF($AK545&gt;10,1.1*AT545,(1+$AK545/100)*AT545)))</f>
        <v>2.0481141256526998</v>
      </c>
      <c r="AV545" s="1042">
        <f>IF($AK545="n/a",1.03*AU545,IF($AK545&lt;0,1.01*AU545,IF($AK545&gt;10,1.1*AU545,(1+$AK545/100)*AU545)))</f>
        <v>2.2222038263331791</v>
      </c>
      <c r="AW545" s="766">
        <f>SUM(AR545:AV545)</f>
        <v>9.5558021126058783</v>
      </c>
      <c r="AX545" s="877">
        <f>AW545/I545*100</f>
        <v>17.745222121830786</v>
      </c>
      <c r="AY545" s="1212">
        <v>0.79</v>
      </c>
      <c r="AZ545" s="1028">
        <v>11.469999999999999</v>
      </c>
      <c r="BA545" s="1028">
        <v>-10.100000000000001</v>
      </c>
      <c r="BB545" s="1028">
        <v>-2.68</v>
      </c>
      <c r="BC545" s="1028">
        <v>0.89</v>
      </c>
      <c r="BE545" s="721">
        <v>1971</v>
      </c>
      <c r="BF545" s="1057">
        <f>IF(BE545&gt;2008,0,IF(BE545&gt;2001,1,IF(BE545&gt;1990,2,IF(BE545&gt;1980,3,IF(BE545&gt;1973,4,IF(BE545&gt;1970,5,IF(BE545&gt;1960,6,IF(BE545&gt;1958,7,IF(BE545&gt;1953,8,9)))))))))</f>
        <v>5</v>
      </c>
    </row>
    <row r="546" spans="1:58" ht="11.25" customHeight="1" x14ac:dyDescent="0.2">
      <c r="A546" s="1019" t="s">
        <v>700</v>
      </c>
      <c r="B546" s="1031" t="s">
        <v>701</v>
      </c>
      <c r="C546" s="1181" t="s">
        <v>4414</v>
      </c>
      <c r="D546" s="1181" t="s">
        <v>4415</v>
      </c>
      <c r="E546" s="857">
        <v>16</v>
      </c>
      <c r="F546" s="1245">
        <v>204</v>
      </c>
      <c r="G546" s="1187" t="s">
        <v>116</v>
      </c>
      <c r="H546" s="1187" t="s">
        <v>116</v>
      </c>
      <c r="I546" s="1030">
        <v>77.98</v>
      </c>
      <c r="J546" s="766">
        <f>(M546/I546)*100</f>
        <v>5.1295203898435489</v>
      </c>
      <c r="K546" s="1033">
        <v>1</v>
      </c>
      <c r="L546" s="1043">
        <v>4</v>
      </c>
      <c r="M546" s="756">
        <f>K546*L546</f>
        <v>4</v>
      </c>
      <c r="N546" s="1026" t="s">
        <v>702</v>
      </c>
      <c r="O546" s="860">
        <v>0.95</v>
      </c>
      <c r="P546" s="1016">
        <v>43188</v>
      </c>
      <c r="Q546" s="1016">
        <v>43230</v>
      </c>
      <c r="R546" s="756">
        <f>(K546-O546)/O546*100</f>
        <v>5.2631578947368478</v>
      </c>
      <c r="S546" s="824">
        <f>IF(INDEX(Historical!$D$7:$D$1455,MATCH(B546,Historical!$B$7:$B$1455,0))=0,"n/a",(INDEX(Historical!$C$7:$C$1455,MATCH(B546,Historical!$B$7:$B$1455,0))/INDEX(Historical!$D$7:$D$1455,MATCH(B546,Historical!$B$7:$B$1455,0))-1)*100)</f>
        <v>5.6338028169014009</v>
      </c>
      <c r="T546" s="824">
        <f>IF(INDEX(Historical!$F$7:$F$1455,MATCH(B546,Historical!$B$7:$B$1455,0))=0,"n/a",((INDEX(Historical!$C$7:$C$1455,MATCH(B546,Historical!$B$7:$B$1455,0))/INDEX(Historical!$F$7:$F$1455,MATCH(B546,Historical!$B$7:$B$1455,0)))^(1/3)-1)*100)</f>
        <v>7.1884498535270236</v>
      </c>
      <c r="U546" s="824">
        <f>IF(INDEX(Historical!$I$7:$I$1455,MATCH(B546,Historical!$B$7:$B$1455,0))=0,"n/a",((INDEX(Historical!$C$7:$C$1455,MATCH(B546,Historical!$B$7:$B$1455,0))/INDEX(Historical!$I$7:$I$1455,MATCH(B546,Historical!$B$7:$B$1455,0)))^(1/5)-1)*100)</f>
        <v>7.4350512357919119</v>
      </c>
      <c r="V546" s="824">
        <f>IF(INDEX(Historical!$O$7:$O$1455,MATCH(B546,Historical!$B$7:$B$1455,0))=0,"n/a",((INDEX(Historical!$C$7:$C$1455,MATCH(B546,Historical!$B$7:$B$1455,0))/INDEX(Historical!$O$7:$O$1455,MATCH(B546,Historical!$B$7:$B$1455,0)))^(1/10)-1)*100)</f>
        <v>6.5949444852503536</v>
      </c>
      <c r="W546" s="825">
        <f>IF(OR(U546&lt;=0,U546="n/a",V546&lt;=0,V546="n/a"),"n/a",U546/V546)</f>
        <v>1.1273864779939335</v>
      </c>
      <c r="X546" s="826">
        <f>IF(OR(AJ546&lt;=0,AJ546="n/a",U546&lt;=0,U546="n/a"),"n/a",U546/AJ546)</f>
        <v>0.90671356534047698</v>
      </c>
      <c r="Y546" s="1032"/>
      <c r="Z546" s="766">
        <f>IF(OR(AC546&lt;0.01,AC546="n/a"),"n/a",M546/AC546*100)</f>
        <v>108.1081081081081</v>
      </c>
      <c r="AA546" s="1042">
        <f>IF(OR(AC546&lt;0.01,AC546="n/a"),"n/a",I546/AC546)</f>
        <v>21.075675675675676</v>
      </c>
      <c r="AB546" s="1043">
        <v>12</v>
      </c>
      <c r="AC546" s="1021">
        <v>3.7</v>
      </c>
      <c r="AD546" s="1021">
        <v>2.11</v>
      </c>
      <c r="AE546" s="1021">
        <v>11.23</v>
      </c>
      <c r="AF546" s="1021">
        <v>2.41</v>
      </c>
      <c r="AG546" s="1021">
        <v>11.600000000000001</v>
      </c>
      <c r="AH546" s="1021">
        <v>0.1</v>
      </c>
      <c r="AI546" s="1021">
        <v>3.35</v>
      </c>
      <c r="AJ546" s="1021">
        <v>8.2000000000000011</v>
      </c>
      <c r="AK546" s="1021">
        <v>10</v>
      </c>
      <c r="AL546" s="1034">
        <v>3280</v>
      </c>
      <c r="AM546" s="1028">
        <v>0.3</v>
      </c>
      <c r="AN546" s="1021">
        <v>0.89</v>
      </c>
      <c r="AO546" s="868">
        <f>IF(U546="n/a","n/a",IF(AA546&lt;0,"n/a",IF(AA546="n/a","n/a",J546+U546-AA546)))</f>
        <v>-8.5111040500402151</v>
      </c>
      <c r="AP546" s="869">
        <f>IF(U546="n/a","n/a",J546+U546)</f>
        <v>12.564571625635461</v>
      </c>
      <c r="AQ546" s="1044">
        <f>IF(OR(AC546&lt;0.01,AF546="n/a"),"n/a",(I546/SQRT(22.5*AC546*(I546/AF546))-1)*100)</f>
        <v>50.247763345716365</v>
      </c>
      <c r="AR546" s="766">
        <f>INDEX(Historical!$C$7:$C$1455,MATCH(B546,Historical!$B$7:$B$1455,0))*IF(AH546="n/a",1.03,IF(AH546&lt;0,1.01,IF(AH546&gt;10,1.1,(1+AH546/100))))</f>
        <v>3.7537499999999993</v>
      </c>
      <c r="AS546" s="1042">
        <f>IF($AI546="n/a",1.03*AR546,IF($AI546&lt;0,1.01*AR546,IF($AI546&gt;10,1.1*AR546,(1+$AI546/100)*AR546)))</f>
        <v>3.8795006249999995</v>
      </c>
      <c r="AT546" s="1042">
        <f>IF($AK546="n/a",1.03*AS546,IF($AK546&lt;0,1.01*AS546,IF($AK546&gt;10,1.1*AS546,(1+$AK546/100)*AS546)))</f>
        <v>4.2674506874999993</v>
      </c>
      <c r="AU546" s="1042">
        <f>IF($AK546="n/a",1.03*AT546,IF($AK546&lt;0,1.01*AT546,IF($AK546&gt;10,1.1*AT546,(1+$AK546/100)*AT546)))</f>
        <v>4.6941957562500001</v>
      </c>
      <c r="AV546" s="1042">
        <f>IF($AK546="n/a",1.03*AU546,IF($AK546&lt;0,1.01*AU546,IF($AK546&gt;10,1.1*AU546,(1+$AK546/100)*AU546)))</f>
        <v>5.1636153318750004</v>
      </c>
      <c r="AW546" s="766">
        <f>SUM(AR546:AV546)</f>
        <v>21.758512400624998</v>
      </c>
      <c r="AX546" s="877">
        <f>AW546/I546*100</f>
        <v>27.902683252917409</v>
      </c>
      <c r="AY546" s="1212">
        <v>0.34</v>
      </c>
      <c r="AZ546" s="1028">
        <v>24.34</v>
      </c>
      <c r="BA546" s="1028">
        <v>-4.4400000000000004</v>
      </c>
      <c r="BB546" s="1028">
        <v>5.1400000000000006</v>
      </c>
      <c r="BC546" s="1028">
        <v>7.3999999999999995</v>
      </c>
      <c r="BE546" s="721">
        <v>2003</v>
      </c>
      <c r="BF546" s="1057">
        <f>IF(BE546&gt;2008,0,IF(BE546&gt;2001,1,IF(BE546&gt;1990,2,IF(BE546&gt;1980,3,IF(BE546&gt;1973,4,IF(BE546&gt;1970,5,IF(BE546&gt;1960,6,IF(BE546&gt;1958,7,IF(BE546&gt;1953,8,9)))))))))</f>
        <v>1</v>
      </c>
    </row>
    <row r="547" spans="1:58" ht="11.25" customHeight="1" x14ac:dyDescent="0.2">
      <c r="A547" s="1027" t="s">
        <v>703</v>
      </c>
      <c r="B547" s="1031" t="s">
        <v>704</v>
      </c>
      <c r="C547" s="1181" t="s">
        <v>155</v>
      </c>
      <c r="D547" s="1181" t="s">
        <v>4416</v>
      </c>
      <c r="E547" s="857">
        <v>15</v>
      </c>
      <c r="F547" s="1245">
        <v>244</v>
      </c>
      <c r="G547" s="1187" t="s">
        <v>107</v>
      </c>
      <c r="H547" s="1187" t="s">
        <v>107</v>
      </c>
      <c r="I547" s="1030">
        <v>83.45</v>
      </c>
      <c r="J547" s="766">
        <f>(M547/I547)*100</f>
        <v>2.3966446974236071</v>
      </c>
      <c r="K547" s="1033">
        <v>0.5</v>
      </c>
      <c r="L547" s="1043">
        <v>4</v>
      </c>
      <c r="M547" s="756">
        <f>K547*L547</f>
        <v>2</v>
      </c>
      <c r="N547" s="1026" t="s">
        <v>120</v>
      </c>
      <c r="O547" s="860">
        <v>0.48</v>
      </c>
      <c r="P547" s="1016">
        <v>43279</v>
      </c>
      <c r="Q547" s="1016">
        <v>43343</v>
      </c>
      <c r="R547" s="756">
        <f>(K547-O547)/O547*100</f>
        <v>4.1666666666666705</v>
      </c>
      <c r="S547" s="824">
        <f>IF(INDEX(Historical!$D$7:$D$1455,MATCH(B547,Historical!$B$7:$B$1455,0))=0,"n/a",(INDEX(Historical!$C$7:$C$1455,MATCH(B547,Historical!$B$7:$B$1455,0))/INDEX(Historical!$D$7:$D$1455,MATCH(B547,Historical!$B$7:$B$1455,0))-1)*100)</f>
        <v>9.4117647058823408</v>
      </c>
      <c r="T547" s="824">
        <f>IF(INDEX(Historical!$F$7:$F$1455,MATCH(B547,Historical!$B$7:$B$1455,0))=0,"n/a",((INDEX(Historical!$C$7:$C$1455,MATCH(B547,Historical!$B$7:$B$1455,0))/INDEX(Historical!$F$7:$F$1455,MATCH(B547,Historical!$B$7:$B$1455,0)))^(1/3)-1)*100)</f>
        <v>12.110512440831256</v>
      </c>
      <c r="U547" s="824">
        <f>IF(INDEX(Historical!$I$7:$I$1455,MATCH(B547,Historical!$B$7:$B$1455,0))=0,"n/a",((INDEX(Historical!$C$7:$C$1455,MATCH(B547,Historical!$B$7:$B$1455,0))/INDEX(Historical!$I$7:$I$1455,MATCH(B547,Historical!$B$7:$B$1455,0)))^(1/5)-1)*100)</f>
        <v>9.1607069589288557</v>
      </c>
      <c r="V547" s="824">
        <f>IF(INDEX(Historical!$O$7:$O$1455,MATCH(B547,Historical!$B$7:$B$1455,0))=0,"n/a",((INDEX(Historical!$C$7:$C$1455,MATCH(B547,Historical!$B$7:$B$1455,0))/INDEX(Historical!$O$7:$O$1455,MATCH(B547,Historical!$B$7:$B$1455,0)))^(1/10)-1)*100)</f>
        <v>9.0791723818807633</v>
      </c>
      <c r="W547" s="825">
        <f>IF(OR(U547&lt;=0,U547="n/a",V547&lt;=0,V547="n/a"),"n/a",U547/V547)</f>
        <v>1.0089803975096685</v>
      </c>
      <c r="X547" s="826">
        <f>IF(OR(AJ547&lt;=0,AJ547="n/a",U547&lt;=0,U547="n/a"),"n/a",U547/AJ547)</f>
        <v>1.327638689699834</v>
      </c>
      <c r="Y547" s="780"/>
      <c r="Z547" s="766">
        <f>IF(OR(AC547&lt;0.01,AC547="n/a"),"n/a",M547/AC547*100)</f>
        <v>43.01075268817204</v>
      </c>
      <c r="AA547" s="1042">
        <f>IF(OR(AC547&lt;0.01,AC547="n/a"),"n/a",I547/AC547)</f>
        <v>17.946236559139784</v>
      </c>
      <c r="AB547" s="1043">
        <v>12</v>
      </c>
      <c r="AC547" s="1021">
        <v>4.6500000000000004</v>
      </c>
      <c r="AD547" s="1021" t="s">
        <v>138</v>
      </c>
      <c r="AE547" s="1021">
        <v>1.29</v>
      </c>
      <c r="AF547" s="1021">
        <v>1.76</v>
      </c>
      <c r="AG547" s="1021">
        <v>8.7999999999999989</v>
      </c>
      <c r="AH547" s="1021">
        <v>27.900000000000002</v>
      </c>
      <c r="AI547" s="1021" t="s">
        <v>138</v>
      </c>
      <c r="AJ547" s="1021">
        <v>6.9</v>
      </c>
      <c r="AK547" s="1021" t="s">
        <v>138</v>
      </c>
      <c r="AL547" s="1034">
        <v>1260</v>
      </c>
      <c r="AM547" s="1028">
        <v>3.2</v>
      </c>
      <c r="AN547" s="1021">
        <v>0.14000000000000001</v>
      </c>
      <c r="AO547" s="868">
        <f>IF(U547="n/a","n/a",IF(AA547&lt;0,"n/a",IF(AA547="n/a","n/a",J547+U547-AA547)))</f>
        <v>-6.3888849027873214</v>
      </c>
      <c r="AP547" s="869">
        <f>IF(U547="n/a","n/a",J547+U547)</f>
        <v>11.557351656352463</v>
      </c>
      <c r="AQ547" s="1044">
        <f>IF(OR(AC547&lt;0.01,AF547="n/a"),"n/a",(I547/SQRT(22.5*AC547*(I547/AF547))-1)*100)</f>
        <v>18.481834227091575</v>
      </c>
      <c r="AR547" s="766">
        <f>INDEX(Historical!$C$7:$C$1455,MATCH(B547,Historical!$B$7:$B$1455,0))*IF(AH547="n/a",1.03,IF(AH547&lt;0,1.01,IF(AH547&gt;10,1.1,(1+AH547/100))))</f>
        <v>2.0459999999999998</v>
      </c>
      <c r="AS547" s="1042">
        <f>IF($AI547="n/a",1.03*AR547,IF($AI547&lt;0,1.01*AR547,IF($AI547&gt;10,1.1*AR547,(1+$AI547/100)*AR547)))</f>
        <v>2.10738</v>
      </c>
      <c r="AT547" s="1042">
        <f>IF($AK547="n/a",1.03*AS547,IF($AK547&lt;0,1.01*AS547,IF($AK547&gt;10,1.1*AS547,(1+$AK547/100)*AS547)))</f>
        <v>2.1706014000000002</v>
      </c>
      <c r="AU547" s="1042">
        <f>IF($AK547="n/a",1.03*AT547,IF($AK547&lt;0,1.01*AT547,IF($AK547&gt;10,1.1*AT547,(1+$AK547/100)*AT547)))</f>
        <v>2.2357194420000002</v>
      </c>
      <c r="AV547" s="1042">
        <f>IF($AK547="n/a",1.03*AU547,IF($AK547&lt;0,1.01*AU547,IF($AK547&gt;10,1.1*AU547,(1+$AK547/100)*AU547)))</f>
        <v>2.3027910252600003</v>
      </c>
      <c r="AW547" s="766">
        <f>SUM(AR547:AV547)</f>
        <v>10.862491867260001</v>
      </c>
      <c r="AX547" s="877">
        <f>AW547/I547*100</f>
        <v>13.016766767237867</v>
      </c>
      <c r="AY547" s="1212">
        <v>0.3</v>
      </c>
      <c r="AZ547" s="1028">
        <v>46.400000000000006</v>
      </c>
      <c r="BA547" s="1028">
        <v>-1.71</v>
      </c>
      <c r="BB547" s="1028">
        <v>7.79</v>
      </c>
      <c r="BC547" s="1028">
        <v>19.309999999999999</v>
      </c>
      <c r="BE547" s="721">
        <v>2004</v>
      </c>
      <c r="BF547" s="1057">
        <f>IF(BE547&gt;2008,0,IF(BE547&gt;2001,1,IF(BE547&gt;1990,2,IF(BE547&gt;1980,3,IF(BE547&gt;1973,4,IF(BE547&gt;1970,5,IF(BE547&gt;1960,6,IF(BE547&gt;1958,7,IF(BE547&gt;1953,8,9)))))))))</f>
        <v>1</v>
      </c>
    </row>
    <row r="548" spans="1:58" ht="11.25" customHeight="1" x14ac:dyDescent="0.2">
      <c r="A548" s="1027" t="s">
        <v>2560</v>
      </c>
      <c r="B548" s="1031" t="s">
        <v>2561</v>
      </c>
      <c r="C548" s="1181" t="s">
        <v>4283</v>
      </c>
      <c r="D548" s="1181" t="s">
        <v>4433</v>
      </c>
      <c r="E548" s="857">
        <v>5</v>
      </c>
      <c r="F548" s="1245">
        <v>783</v>
      </c>
      <c r="G548" s="1088" t="s">
        <v>107</v>
      </c>
      <c r="H548" s="1088" t="s">
        <v>107</v>
      </c>
      <c r="I548" s="1030">
        <v>48.96</v>
      </c>
      <c r="J548" s="766">
        <f>(M548/I548)*100</f>
        <v>1.8790849673202614</v>
      </c>
      <c r="K548" s="1033">
        <v>0.23</v>
      </c>
      <c r="L548" s="1043">
        <v>4</v>
      </c>
      <c r="M548" s="756">
        <f>K548*L548</f>
        <v>0.92</v>
      </c>
      <c r="N548" s="1026" t="s">
        <v>307</v>
      </c>
      <c r="O548" s="860">
        <v>0.21</v>
      </c>
      <c r="P548" s="1016">
        <v>43140</v>
      </c>
      <c r="Q548" s="1016">
        <v>43164</v>
      </c>
      <c r="R548" s="756">
        <f>(K548-O548)/O548*100</f>
        <v>9.5238095238095326</v>
      </c>
      <c r="S548" s="824">
        <f>IF(INDEX(Historical!$D$7:$D$1455,MATCH(B548,Historical!$B$7:$B$1455,0))=0,"n/a",(INDEX(Historical!$C$7:$C$1455,MATCH(B548,Historical!$B$7:$B$1455,0))/INDEX(Historical!$D$7:$D$1455,MATCH(B548,Historical!$B$7:$B$1455,0))-1)*100)</f>
        <v>4.9999999999999822</v>
      </c>
      <c r="T548" s="824">
        <f>IF(INDEX(Historical!$F$7:$F$1455,MATCH(B548,Historical!$B$7:$B$1455,0))=0,"n/a",((INDEX(Historical!$C$7:$C$1455,MATCH(B548,Historical!$B$7:$B$1455,0))/INDEX(Historical!$F$7:$F$1455,MATCH(B548,Historical!$B$7:$B$1455,0)))^(1/3)-1)*100)</f>
        <v>11.868894208139679</v>
      </c>
      <c r="U548" s="824">
        <f>IF(INDEX(Historical!$I$7:$I$1455,MATCH(B548,Historical!$B$7:$B$1455,0))=0,"n/a",((INDEX(Historical!$C$7:$C$1455,MATCH(B548,Historical!$B$7:$B$1455,0))/INDEX(Historical!$I$7:$I$1455,MATCH(B548,Historical!$B$7:$B$1455,0)))^(1/5)-1)*100)</f>
        <v>8.4471771197698544</v>
      </c>
      <c r="V548" s="824">
        <f>IF(INDEX(Historical!$O$7:$O$1455,MATCH(B548,Historical!$B$7:$B$1455,0))=0,"n/a",((INDEX(Historical!$C$7:$C$1455,MATCH(B548,Historical!$B$7:$B$1455,0))/INDEX(Historical!$O$7:$O$1455,MATCH(B548,Historical!$B$7:$B$1455,0)))^(1/10)-1)*100)</f>
        <v>13.995211376356664</v>
      </c>
      <c r="W548" s="825">
        <f>IF(OR(U548&lt;=0,U548="n/a",V548&lt;=0,V548="n/a"),"n/a",U548/V548)</f>
        <v>0.60357624423168132</v>
      </c>
      <c r="X548" s="826">
        <f>IF(OR(AJ548&lt;=0,AJ548="n/a",U548&lt;=0,U548="n/a"),"n/a",U548/AJ548)</f>
        <v>1.7239136979122152</v>
      </c>
      <c r="Y548" s="1032"/>
      <c r="Z548" s="766">
        <f>IF(OR(AC548&lt;0.01,AC548="n/a"),"n/a",M548/AC548*100)</f>
        <v>84.403669724770637</v>
      </c>
      <c r="AA548" s="1042">
        <f>IF(OR(AC548&lt;0.01,AC548="n/a"),"n/a",I548/AC548)</f>
        <v>44.917431192660551</v>
      </c>
      <c r="AB548" s="1043">
        <v>12</v>
      </c>
      <c r="AC548" s="1021">
        <v>1.0900000000000001</v>
      </c>
      <c r="AD548" s="1021">
        <v>0.81</v>
      </c>
      <c r="AE548" s="1021">
        <v>4.84</v>
      </c>
      <c r="AF548" s="1021">
        <v>5.42</v>
      </c>
      <c r="AG548" s="1021">
        <v>6.4</v>
      </c>
      <c r="AH548" s="1021">
        <v>45.2</v>
      </c>
      <c r="AI548" s="1021">
        <v>14.96</v>
      </c>
      <c r="AJ548" s="1021">
        <v>4.9000000000000004</v>
      </c>
      <c r="AK548" s="1021">
        <v>55.410000000000004</v>
      </c>
      <c r="AL548" s="1034">
        <v>6530</v>
      </c>
      <c r="AM548" s="1028">
        <v>4.7</v>
      </c>
      <c r="AN548" s="1021">
        <v>0</v>
      </c>
      <c r="AO548" s="868">
        <f>IF(U548="n/a","n/a",IF(AA548&lt;0,"n/a",IF(AA548="n/a","n/a",J548+U548-AA548)))</f>
        <v>-34.591169105570437</v>
      </c>
      <c r="AP548" s="869">
        <f>IF(U548="n/a","n/a",J548+U548)</f>
        <v>10.326262087090116</v>
      </c>
      <c r="AQ548" s="1044">
        <f>IF(OR(AC548&lt;0.01,AF548="n/a"),"n/a",(I548/SQRT(22.5*AC548*(I548/AF548))-1)*100)</f>
        <v>228.9393575074761</v>
      </c>
      <c r="AR548" s="766">
        <f>INDEX(Historical!$C$7:$C$1455,MATCH(B548,Historical!$B$7:$B$1455,0))*IF(AH548="n/a",1.03,IF(AH548&lt;0,1.01,IF(AH548&gt;10,1.1,(1+AH548/100))))</f>
        <v>0.92400000000000004</v>
      </c>
      <c r="AS548" s="1042">
        <f>IF($AI548="n/a",1.03*AR548,IF($AI548&lt;0,1.01*AR548,IF($AI548&gt;10,1.1*AR548,(1+$AI548/100)*AR548)))</f>
        <v>1.0164000000000002</v>
      </c>
      <c r="AT548" s="1042">
        <f>IF($AK548="n/a",1.03*AS548,IF($AK548&lt;0,1.01*AS548,IF($AK548&gt;10,1.1*AS548,(1+$AK548/100)*AS548)))</f>
        <v>1.1180400000000004</v>
      </c>
      <c r="AU548" s="1042">
        <f>IF($AK548="n/a",1.03*AT548,IF($AK548&lt;0,1.01*AT548,IF($AK548&gt;10,1.1*AT548,(1+$AK548/100)*AT548)))</f>
        <v>1.2298440000000006</v>
      </c>
      <c r="AV548" s="1042">
        <f>IF($AK548="n/a",1.03*AU548,IF($AK548&lt;0,1.01*AU548,IF($AK548&gt;10,1.1*AU548,(1+$AK548/100)*AU548)))</f>
        <v>1.3528284000000008</v>
      </c>
      <c r="AW548" s="766">
        <f>SUM(AR548:AV548)</f>
        <v>5.6411124000000026</v>
      </c>
      <c r="AX548" s="877">
        <f>AW548/I548*100</f>
        <v>11.521879901960789</v>
      </c>
      <c r="AY548" s="1212">
        <v>0.95</v>
      </c>
      <c r="AZ548" s="1028">
        <v>26.25</v>
      </c>
      <c r="BA548" s="1028">
        <v>-8.61</v>
      </c>
      <c r="BB548" s="1028">
        <v>3.7600000000000002</v>
      </c>
      <c r="BC548" s="1028">
        <v>5.67</v>
      </c>
      <c r="BE548" s="721">
        <v>2014</v>
      </c>
      <c r="BF548" s="1057">
        <f>IF(BE548&gt;2008,0,IF(BE548&gt;2001,1,IF(BE548&gt;1990,2,IF(BE548&gt;1980,3,IF(BE548&gt;1973,4,IF(BE548&gt;1970,5,IF(BE548&gt;1960,6,IF(BE548&gt;1958,7,IF(BE548&gt;1953,8,9)))))))))</f>
        <v>0</v>
      </c>
    </row>
    <row r="549" spans="1:58" ht="11.25" customHeight="1" x14ac:dyDescent="0.2">
      <c r="A549" s="1027" t="s">
        <v>303</v>
      </c>
      <c r="B549" s="1031" t="s">
        <v>304</v>
      </c>
      <c r="C549" s="1181" t="s">
        <v>4414</v>
      </c>
      <c r="D549" s="1181" t="s">
        <v>4415</v>
      </c>
      <c r="E549" s="857">
        <v>29</v>
      </c>
      <c r="F549" s="1245">
        <v>94</v>
      </c>
      <c r="G549" s="1050" t="s">
        <v>38</v>
      </c>
      <c r="H549" s="1050" t="s">
        <v>38</v>
      </c>
      <c r="I549" s="1021">
        <v>50.06</v>
      </c>
      <c r="J549" s="766">
        <f>(M549/I549)*100</f>
        <v>3.9952057530962843</v>
      </c>
      <c r="K549" s="1040">
        <v>0.5</v>
      </c>
      <c r="L549" s="1043">
        <v>4</v>
      </c>
      <c r="M549" s="756">
        <f>K549*L549</f>
        <v>2</v>
      </c>
      <c r="N549" s="1026" t="s">
        <v>108</v>
      </c>
      <c r="O549" s="861">
        <v>0.47499999999999998</v>
      </c>
      <c r="P549" s="1016">
        <v>43311</v>
      </c>
      <c r="Q549" s="1016">
        <v>43327</v>
      </c>
      <c r="R549" s="756">
        <f>(K549-O549)/O549*100</f>
        <v>5.2631578947368478</v>
      </c>
      <c r="S549" s="824">
        <f>IF(INDEX(Historical!$D$7:$D$1455,MATCH(B549,Historical!$B$7:$B$1455,0))=0,"n/a",(INDEX(Historical!$C$7:$C$1455,MATCH(B549,Historical!$B$7:$B$1455,0))/INDEX(Historical!$D$7:$D$1455,MATCH(B549,Historical!$B$7:$B$1455,0))-1)*100)</f>
        <v>4.4943820224718989</v>
      </c>
      <c r="T549" s="824">
        <f>IF(INDEX(Historical!$F$7:$F$1455,MATCH(B549,Historical!$B$7:$B$1455,0))=0,"n/a",((INDEX(Historical!$C$7:$C$1455,MATCH(B549,Historical!$B$7:$B$1455,0))/INDEX(Historical!$F$7:$F$1455,MATCH(B549,Historical!$B$7:$B$1455,0)))^(1/3)-1)*100)</f>
        <v>4.0741805351937943</v>
      </c>
      <c r="U549" s="824">
        <f>IF(INDEX(Historical!$I$7:$I$1455,MATCH(B549,Historical!$B$7:$B$1455,0))=0,"n/a",((INDEX(Historical!$C$7:$C$1455,MATCH(B549,Historical!$B$7:$B$1455,0))/INDEX(Historical!$I$7:$I$1455,MATCH(B549,Historical!$B$7:$B$1455,0)))^(1/5)-1)*100)</f>
        <v>3.5804203580214189</v>
      </c>
      <c r="V549" s="824">
        <f>IF(INDEX(Historical!$O$7:$O$1455,MATCH(B549,Historical!$B$7:$B$1455,0))=0,"n/a",((INDEX(Historical!$C$7:$C$1455,MATCH(B549,Historical!$B$7:$B$1455,0))/INDEX(Historical!$O$7:$O$1455,MATCH(B549,Historical!$B$7:$B$1455,0)))^(1/10)-1)*100)</f>
        <v>2.8817850461573702</v>
      </c>
      <c r="W549" s="825">
        <f>IF(OR(U549&lt;=0,U549="n/a",V549&lt;=0,V549="n/a"),"n/a",U549/V549)</f>
        <v>1.2424314446338123</v>
      </c>
      <c r="X549" s="826">
        <f>IF(OR(AJ549&lt;=0,AJ549="n/a",U549&lt;=0,U549="n/a"),"n/a",U549/AJ549)</f>
        <v>1.0530648111827701</v>
      </c>
      <c r="Y549" s="1031"/>
      <c r="Z549" s="766">
        <f>IF(OR(AC549&lt;0.01,AC549="n/a"),"n/a",M549/AC549*100)</f>
        <v>140.84507042253523</v>
      </c>
      <c r="AA549" s="1042">
        <f>IF(OR(AC549&lt;0.01,AC549="n/a"),"n/a",I549/AC549)</f>
        <v>35.253521126760567</v>
      </c>
      <c r="AB549" s="1043">
        <v>12</v>
      </c>
      <c r="AC549" s="1021">
        <v>1.42</v>
      </c>
      <c r="AD549" s="1021">
        <v>3.54</v>
      </c>
      <c r="AE549" s="1021">
        <v>12.99</v>
      </c>
      <c r="AF549" s="1021">
        <v>2.2799999999999998</v>
      </c>
      <c r="AG549" s="1021">
        <v>9.8000000000000007</v>
      </c>
      <c r="AH549" s="1021">
        <v>0.70000000000000007</v>
      </c>
      <c r="AI549" s="1021">
        <v>-8.6900000000000013</v>
      </c>
      <c r="AJ549" s="1021">
        <v>3.4000000000000004</v>
      </c>
      <c r="AK549" s="1021">
        <v>10</v>
      </c>
      <c r="AL549" s="1034">
        <v>7970</v>
      </c>
      <c r="AM549" s="1028">
        <v>0.70000000000000007</v>
      </c>
      <c r="AN549" s="1021">
        <v>0.91</v>
      </c>
      <c r="AO549" s="868">
        <f>IF(U549="n/a","n/a",IF(AA549&lt;0,"n/a",IF(AA549="n/a","n/a",J549+U549-AA549)))</f>
        <v>-27.677895015642864</v>
      </c>
      <c r="AP549" s="869">
        <f>IF(U549="n/a","n/a",J549+U549)</f>
        <v>7.5756261111177032</v>
      </c>
      <c r="AQ549" s="1044">
        <f>IF(OR(AC549&lt;0.01,AF549="n/a"),"n/a",(I549/SQRT(22.5*AC549*(I549/AF549))-1)*100)</f>
        <v>89.006793727414404</v>
      </c>
      <c r="AR549" s="766">
        <f>INDEX(Historical!$C$7:$C$1455,MATCH(B549,Historical!$B$7:$B$1455,0))*IF(AH549="n/a",1.03,IF(AH549&lt;0,1.01,IF(AH549&gt;10,1.1,(1+AH549/100))))</f>
        <v>1.8730199999999997</v>
      </c>
      <c r="AS549" s="1042">
        <f>IF($AI549="n/a",1.03*AR549,IF($AI549&lt;0,1.01*AR549,IF($AI549&gt;10,1.1*AR549,(1+$AI549/100)*AR549)))</f>
        <v>1.8917501999999997</v>
      </c>
      <c r="AT549" s="1042">
        <f>IF($AK549="n/a",1.03*AS549,IF($AK549&lt;0,1.01*AS549,IF($AK549&gt;10,1.1*AS549,(1+$AK549/100)*AS549)))</f>
        <v>2.0809252199999997</v>
      </c>
      <c r="AU549" s="1042">
        <f>IF($AK549="n/a",1.03*AT549,IF($AK549&lt;0,1.01*AT549,IF($AK549&gt;10,1.1*AT549,(1+$AK549/100)*AT549)))</f>
        <v>2.289017742</v>
      </c>
      <c r="AV549" s="1042">
        <f>IF($AK549="n/a",1.03*AU549,IF($AK549&lt;0,1.01*AU549,IF($AK549&gt;10,1.1*AU549,(1+$AK549/100)*AU549)))</f>
        <v>2.5179195162000001</v>
      </c>
      <c r="AW549" s="766">
        <f>SUM(AR549:AV549)</f>
        <v>10.6526326782</v>
      </c>
      <c r="AX549" s="877">
        <f>AW549/I549*100</f>
        <v>21.279729680783056</v>
      </c>
      <c r="AY549" s="1212">
        <v>0.05</v>
      </c>
      <c r="AZ549" s="1028">
        <v>38.1</v>
      </c>
      <c r="BA549" s="1028">
        <v>0</v>
      </c>
      <c r="BB549" s="1028">
        <v>7.7299999999999995</v>
      </c>
      <c r="BC549" s="1028">
        <v>16.739999999999998</v>
      </c>
      <c r="BD549" s="759"/>
      <c r="BE549" s="721">
        <v>1990</v>
      </c>
      <c r="BF549" s="1057">
        <f>IF(BE549&gt;2008,0,IF(BE549&gt;2001,1,IF(BE549&gt;1990,2,IF(BE549&gt;1980,3,IF(BE549&gt;1973,4,IF(BE549&gt;1970,5,IF(BE549&gt;1960,6,IF(BE549&gt;1958,7,IF(BE549&gt;1953,8,9)))))))))</f>
        <v>3</v>
      </c>
    </row>
    <row r="550" spans="1:58" s="905" customFormat="1" ht="11.25" customHeight="1" x14ac:dyDescent="0.2">
      <c r="A550" s="884" t="s">
        <v>4155</v>
      </c>
      <c r="B550" s="914" t="s">
        <v>3921</v>
      </c>
      <c r="C550" s="1181" t="s">
        <v>129</v>
      </c>
      <c r="D550" s="1181" t="s">
        <v>194</v>
      </c>
      <c r="E550" s="885">
        <v>5</v>
      </c>
      <c r="F550" s="1245">
        <v>850</v>
      </c>
      <c r="G550" s="1244" t="s">
        <v>107</v>
      </c>
      <c r="H550" s="1244" t="s">
        <v>107</v>
      </c>
      <c r="I550" s="886">
        <v>21.38</v>
      </c>
      <c r="J550" s="887">
        <f>(M550/I550)*100</f>
        <v>2.9934518241347052</v>
      </c>
      <c r="K550" s="888">
        <v>0.16</v>
      </c>
      <c r="L550" s="889">
        <v>4</v>
      </c>
      <c r="M550" s="890">
        <f>K550*L550</f>
        <v>0.64</v>
      </c>
      <c r="N550" s="891" t="s">
        <v>229</v>
      </c>
      <c r="O550" s="892">
        <v>0.15</v>
      </c>
      <c r="P550" s="893">
        <v>43413</v>
      </c>
      <c r="Q550" s="893">
        <v>43427</v>
      </c>
      <c r="R550" s="890">
        <f>(K550-O550)/O550*100</f>
        <v>6.6666666666666732</v>
      </c>
      <c r="S550" s="824">
        <f>IF(INDEX(Historical!$D$7:$D$1455,MATCH(B550,Historical!$B$7:$B$1455,0))=0,"n/a",(INDEX(Historical!$C$7:$C$1455,MATCH(B550,Historical!$B$7:$B$1455,0))/INDEX(Historical!$D$7:$D$1455,MATCH(B550,Historical!$B$7:$B$1455,0))-1)*100)</f>
        <v>61.538461538461519</v>
      </c>
      <c r="T550" s="824">
        <f>IF(INDEX(Historical!$F$7:$F$1455,MATCH(B550,Historical!$B$7:$B$1455,0))=0,"n/a",((INDEX(Historical!$C$7:$C$1455,MATCH(B550,Historical!$B$7:$B$1455,0))/INDEX(Historical!$F$7:$F$1455,MATCH(B550,Historical!$B$7:$B$1455,0)))^(1/3)-1)*100)</f>
        <v>141.01422641752296</v>
      </c>
      <c r="U550" s="824" t="str">
        <f>IF(INDEX(Historical!$I$7:$I$1455,MATCH(B550,Historical!$B$7:$B$1455,0))=0,"n/a",((INDEX(Historical!$C$7:$C$1455,MATCH(B550,Historical!$B$7:$B$1455,0))/INDEX(Historical!$I$7:$I$1455,MATCH(B550,Historical!$B$7:$B$1455,0)))^(1/5)-1)*100)</f>
        <v>n/a</v>
      </c>
      <c r="V550" s="824" t="str">
        <f>IF(INDEX(Historical!$O$7:$O$1455,MATCH(B550,Historical!$B$7:$B$1455,0))=0,"n/a",((INDEX(Historical!$C$7:$C$1455,MATCH(B550,Historical!$B$7:$B$1455,0))/INDEX(Historical!$O$7:$O$1455,MATCH(B550,Historical!$B$7:$B$1455,0)))^(1/10)-1)*100)</f>
        <v>n/a</v>
      </c>
      <c r="W550" s="894" t="str">
        <f>IF(OR(U550&lt;=0,U550="n/a",V550&lt;=0,V550="n/a"),"n/a",U550/V550)</f>
        <v>n/a</v>
      </c>
      <c r="X550" s="895" t="str">
        <f>IF(OR(AJ550&lt;=0,AJ550="n/a",U550&lt;=0,U550="n/a"),"n/a",U550/AJ550)</f>
        <v>n/a</v>
      </c>
      <c r="Y550" s="914" t="s">
        <v>4077</v>
      </c>
      <c r="Z550" s="887">
        <f>IF(OR(AC550&lt;0.01,AC550="n/a"),"n/a",M550/AC550*100)</f>
        <v>17.112299465240639</v>
      </c>
      <c r="AA550" s="897">
        <f>IF(OR(AC550&lt;0.01,AC550="n/a"),"n/a",I550/AC550)</f>
        <v>5.7165775401069512</v>
      </c>
      <c r="AB550" s="889">
        <v>12</v>
      </c>
      <c r="AC550" s="898">
        <v>3.74</v>
      </c>
      <c r="AD550" s="898" t="s">
        <v>138</v>
      </c>
      <c r="AE550" s="898">
        <v>1.22</v>
      </c>
      <c r="AF550" s="898">
        <v>2.74</v>
      </c>
      <c r="AG550" s="898">
        <v>23.1</v>
      </c>
      <c r="AH550" s="898">
        <v>-16.7</v>
      </c>
      <c r="AI550" s="898" t="s">
        <v>138</v>
      </c>
      <c r="AJ550" s="898">
        <v>77.100000000000009</v>
      </c>
      <c r="AK550" s="898" t="s">
        <v>138</v>
      </c>
      <c r="AL550" s="899">
        <v>240.31</v>
      </c>
      <c r="AM550" s="900">
        <v>35.85</v>
      </c>
      <c r="AN550" s="898">
        <v>0</v>
      </c>
      <c r="AO550" s="901" t="str">
        <f>IF(U550="n/a","n/a",IF(AA550&lt;0,"n/a",IF(AA550="n/a","n/a",J550+U550-AA550)))</f>
        <v>n/a</v>
      </c>
      <c r="AP550" s="902" t="str">
        <f>IF(U550="n/a","n/a",J550+U550)</f>
        <v>n/a</v>
      </c>
      <c r="AQ550" s="903">
        <f>IF(OR(AC550&lt;0.01,AF550="n/a"),"n/a",(I550/SQRT(22.5*AC550*(I550/AF550))-1)*100)</f>
        <v>-16.564269684470322</v>
      </c>
      <c r="AR550" s="766">
        <f>INDEX(Historical!$C$7:$C$1455,MATCH(B550,Historical!$B$7:$B$1455,0))*IF(AH550="n/a",1.03,IF(AH550&lt;0,1.01,IF(AH550&gt;10,1.1,(1+AH550/100))))</f>
        <v>0.42419999999999997</v>
      </c>
      <c r="AS550" s="897">
        <f>IF($AI550="n/a",1.03*AR550,IF($AI550&lt;0,1.01*AR550,IF($AI550&gt;10,1.1*AR550,(1+$AI550/100)*AR550)))</f>
        <v>0.43692599999999998</v>
      </c>
      <c r="AT550" s="897">
        <f>IF($AK550="n/a",1.03*AS550,IF($AK550&lt;0,1.01*AS550,IF($AK550&gt;10,1.1*AS550,(1+$AK550/100)*AS550)))</f>
        <v>0.45003377999999999</v>
      </c>
      <c r="AU550" s="897">
        <f>IF($AK550="n/a",1.03*AT550,IF($AK550&lt;0,1.01*AT550,IF($AK550&gt;10,1.1*AT550,(1+$AK550/100)*AT550)))</f>
        <v>0.46353479340000003</v>
      </c>
      <c r="AV550" s="897">
        <f>IF($AK550="n/a",1.03*AU550,IF($AK550&lt;0,1.01*AU550,IF($AK550&gt;10,1.1*AU550,(1+$AK550/100)*AU550)))</f>
        <v>0.47744083720200003</v>
      </c>
      <c r="AW550" s="887">
        <f>SUM(AR550:AV550)</f>
        <v>2.252135410602</v>
      </c>
      <c r="AX550" s="904">
        <f>AW550/I550*100</f>
        <v>10.533841957913939</v>
      </c>
      <c r="AY550" s="1213">
        <v>1.94</v>
      </c>
      <c r="AZ550" s="900">
        <v>67.56</v>
      </c>
      <c r="BA550" s="900">
        <v>-20.89</v>
      </c>
      <c r="BB550" s="900">
        <v>-4.78</v>
      </c>
      <c r="BC550" s="900">
        <v>0.75</v>
      </c>
      <c r="BD550" s="1079"/>
      <c r="BE550" s="721">
        <v>2014</v>
      </c>
      <c r="BF550" s="1057">
        <f>IF(BE550&gt;2008,0,IF(BE550&gt;2001,1,IF(BE550&gt;1990,2,IF(BE550&gt;1980,3,IF(BE550&gt;1973,4,IF(BE550&gt;1970,5,IF(BE550&gt;1960,6,IF(BE550&gt;1958,7,IF(BE550&gt;1953,8,9)))))))))</f>
        <v>0</v>
      </c>
    </row>
    <row r="551" spans="1:58" ht="11.25" customHeight="1" x14ac:dyDescent="0.2">
      <c r="A551" s="1036" t="s">
        <v>4189</v>
      </c>
      <c r="B551" s="1031" t="s">
        <v>4190</v>
      </c>
      <c r="C551" s="1181" t="s">
        <v>109</v>
      </c>
      <c r="D551" s="1181" t="s">
        <v>4434</v>
      </c>
      <c r="E551" s="857">
        <v>6</v>
      </c>
      <c r="F551" s="1245">
        <v>749</v>
      </c>
      <c r="G551" s="1103" t="s">
        <v>107</v>
      </c>
      <c r="H551" s="1103" t="s">
        <v>107</v>
      </c>
      <c r="I551" s="1030">
        <v>38.97</v>
      </c>
      <c r="J551" s="766">
        <f>(M551/I551)*100</f>
        <v>2.66871952784193</v>
      </c>
      <c r="K551" s="1033">
        <v>0.26</v>
      </c>
      <c r="L551" s="1043">
        <v>4</v>
      </c>
      <c r="M551" s="756">
        <f>K551*L551</f>
        <v>1.04</v>
      </c>
      <c r="N551" s="1026" t="s">
        <v>150</v>
      </c>
      <c r="O551" s="860">
        <v>0.25</v>
      </c>
      <c r="P551" s="1016">
        <v>43433</v>
      </c>
      <c r="Q551" s="1016">
        <v>43448</v>
      </c>
      <c r="R551" s="756">
        <f>(K551-O551)/O551*100</f>
        <v>4.0000000000000036</v>
      </c>
      <c r="S551" s="824">
        <f>IF(INDEX(Historical!$D$7:$D$1455,MATCH(B551,Historical!$B$7:$B$1455,0))=0,"n/a",(INDEX(Historical!$C$7:$C$1455,MATCH(B551,Historical!$B$7:$B$1455,0))/INDEX(Historical!$D$7:$D$1455,MATCH(B551,Historical!$B$7:$B$1455,0))-1)*100)</f>
        <v>2.2222222222222143</v>
      </c>
      <c r="T551" s="824">
        <f>IF(INDEX(Historical!$F$7:$F$1455,MATCH(B551,Historical!$B$7:$B$1455,0))=0,"n/a",((INDEX(Historical!$C$7:$C$1455,MATCH(B551,Historical!$B$7:$B$1455,0))/INDEX(Historical!$F$7:$F$1455,MATCH(B551,Historical!$B$7:$B$1455,0)))^(1/3)-1)*100)</f>
        <v>3.0788379107201225</v>
      </c>
      <c r="U551" s="824">
        <f>IF(INDEX(Historical!$I$7:$I$1455,MATCH(B551,Historical!$B$7:$B$1455,0))=0,"n/a",((INDEX(Historical!$C$7:$C$1455,MATCH(B551,Historical!$B$7:$B$1455,0))/INDEX(Historical!$I$7:$I$1455,MATCH(B551,Historical!$B$7:$B$1455,0)))^(1/5)-1)*100)</f>
        <v>2.8346722100213606</v>
      </c>
      <c r="V551" s="824">
        <f>IF(INDEX(Historical!$O$7:$O$1455,MATCH(B551,Historical!$B$7:$B$1455,0))=0,"n/a",((INDEX(Historical!$C$7:$C$1455,MATCH(B551,Historical!$B$7:$B$1455,0))/INDEX(Historical!$O$7:$O$1455,MATCH(B551,Historical!$B$7:$B$1455,0)))^(1/10)-1)*100)</f>
        <v>1.5350702437255892</v>
      </c>
      <c r="W551" s="825">
        <f>IF(OR(U551&lt;=0,U551="n/a",V551&lt;=0,V551="n/a"),"n/a",U551/V551)</f>
        <v>1.8466074901834197</v>
      </c>
      <c r="X551" s="826">
        <f>IF(OR(AJ551&lt;=0,AJ551="n/a",U551&lt;=0,U551="n/a"),"n/a",U551/AJ551)</f>
        <v>0.70866805250534015</v>
      </c>
      <c r="Y551" s="1032" t="s">
        <v>4077</v>
      </c>
      <c r="Z551" s="766">
        <f>IF(OR(AC551&lt;0.01,AC551="n/a"),"n/a",M551/AC551*100)</f>
        <v>43.153526970954353</v>
      </c>
      <c r="AA551" s="1042">
        <f>IF(OR(AC551&lt;0.01,AC551="n/a"),"n/a",I551/AC551)</f>
        <v>16.1701244813278</v>
      </c>
      <c r="AB551" s="1043">
        <v>12</v>
      </c>
      <c r="AC551" s="1021">
        <v>2.41</v>
      </c>
      <c r="AD551" s="1021">
        <v>3.24</v>
      </c>
      <c r="AE551" s="1021">
        <v>5.0599999999999996</v>
      </c>
      <c r="AF551" s="1021">
        <v>1.71</v>
      </c>
      <c r="AG551" s="1021">
        <v>10.5</v>
      </c>
      <c r="AH551" s="1021">
        <v>9.7000000000000011</v>
      </c>
      <c r="AI551" s="1021">
        <v>3.0300000000000002</v>
      </c>
      <c r="AJ551" s="1021">
        <v>4</v>
      </c>
      <c r="AK551" s="1021">
        <v>5</v>
      </c>
      <c r="AL551" s="1034">
        <v>1690</v>
      </c>
      <c r="AM551" s="1028">
        <v>0.8</v>
      </c>
      <c r="AN551" s="1021">
        <v>0.18</v>
      </c>
      <c r="AO551" s="868">
        <f>IF(U551="n/a","n/a",IF(AA551&lt;0,"n/a",IF(AA551="n/a","n/a",J551+U551-AA551)))</f>
        <v>-10.666732743464509</v>
      </c>
      <c r="AP551" s="869">
        <f>IF(U551="n/a","n/a",J551+U551)</f>
        <v>5.5033917378632911</v>
      </c>
      <c r="AQ551" s="1044">
        <f>IF(OR(AC551&lt;0.01,AF551="n/a"),"n/a",(I551/SQRT(22.5*AC551*(I551/AF551))-1)*100)</f>
        <v>10.857090913523116</v>
      </c>
      <c r="AR551" s="766">
        <f>INDEX(Historical!$C$7:$C$1455,MATCH(B551,Historical!$B$7:$B$1455,0))*IF(AH551="n/a",1.03,IF(AH551&lt;0,1.01,IF(AH551&gt;10,1.1,(1+AH551/100))))</f>
        <v>1.0092399999999999</v>
      </c>
      <c r="AS551" s="1042">
        <f>IF($AI551="n/a",1.03*AR551,IF($AI551&lt;0,1.01*AR551,IF($AI551&gt;10,1.1*AR551,(1+$AI551/100)*AR551)))</f>
        <v>1.0398199719999999</v>
      </c>
      <c r="AT551" s="1042">
        <f>IF($AK551="n/a",1.03*AS551,IF($AK551&lt;0,1.01*AS551,IF($AK551&gt;10,1.1*AS551,(1+$AK551/100)*AS551)))</f>
        <v>1.0918109705999999</v>
      </c>
      <c r="AU551" s="1042">
        <f>IF($AK551="n/a",1.03*AT551,IF($AK551&lt;0,1.01*AT551,IF($AK551&gt;10,1.1*AT551,(1+$AK551/100)*AT551)))</f>
        <v>1.1464015191299999</v>
      </c>
      <c r="AV551" s="1042">
        <f>IF($AK551="n/a",1.03*AU551,IF($AK551&lt;0,1.01*AU551,IF($AK551&gt;10,1.1*AU551,(1+$AK551/100)*AU551)))</f>
        <v>1.2037215950864999</v>
      </c>
      <c r="AW551" s="766">
        <f>SUM(AR551:AV551)</f>
        <v>5.4909940568164997</v>
      </c>
      <c r="AX551" s="877">
        <f>AW551/I551*100</f>
        <v>14.090310641048243</v>
      </c>
      <c r="AY551" s="1212">
        <v>0.76</v>
      </c>
      <c r="AZ551" s="1028">
        <v>14.44</v>
      </c>
      <c r="BA551" s="1028">
        <v>-6.9500000000000011</v>
      </c>
      <c r="BB551" s="1028">
        <v>3.63</v>
      </c>
      <c r="BC551" s="1028">
        <v>2.25</v>
      </c>
      <c r="BE551" s="721">
        <v>2013</v>
      </c>
      <c r="BF551" s="1057">
        <f>IF(BE551&gt;2008,0,IF(BE551&gt;2001,1,IF(BE551&gt;1990,2,IF(BE551&gt;1980,3,IF(BE551&gt;1973,4,IF(BE551&gt;1970,5,IF(BE551&gt;1960,6,IF(BE551&gt;1958,7,IF(BE551&gt;1953,8,9)))))))))</f>
        <v>0</v>
      </c>
    </row>
    <row r="552" spans="1:58" ht="11.25" customHeight="1" x14ac:dyDescent="0.2">
      <c r="A552" s="1019" t="s">
        <v>1507</v>
      </c>
      <c r="B552" s="1031" t="s">
        <v>1508</v>
      </c>
      <c r="C552" s="1181" t="s">
        <v>124</v>
      </c>
      <c r="D552" s="1181" t="s">
        <v>4461</v>
      </c>
      <c r="E552" s="857">
        <v>8</v>
      </c>
      <c r="F552" s="1245">
        <v>434</v>
      </c>
      <c r="G552" s="1118" t="s">
        <v>107</v>
      </c>
      <c r="H552" s="1118" t="s">
        <v>107</v>
      </c>
      <c r="I552" s="1030">
        <v>68.88</v>
      </c>
      <c r="J552" s="766">
        <f>(M552/I552)*100</f>
        <v>2.3809523809523809</v>
      </c>
      <c r="K552" s="1033">
        <v>0.41</v>
      </c>
      <c r="L552" s="1043">
        <v>4</v>
      </c>
      <c r="M552" s="756">
        <f>K552*L552</f>
        <v>1.64</v>
      </c>
      <c r="N552" s="1026" t="s">
        <v>1008</v>
      </c>
      <c r="O552" s="860">
        <v>0.37</v>
      </c>
      <c r="P552" s="1016">
        <v>43146</v>
      </c>
      <c r="Q552" s="1016">
        <v>43161</v>
      </c>
      <c r="R552" s="756">
        <f>(K552-O552)/O552*100</f>
        <v>10.810810810810805</v>
      </c>
      <c r="S552" s="824">
        <f>IF(INDEX(Historical!$D$7:$D$1455,MATCH(B552,Historical!$B$7:$B$1455,0))=0,"n/a",(INDEX(Historical!$C$7:$C$1455,MATCH(B552,Historical!$B$7:$B$1455,0))/INDEX(Historical!$D$7:$D$1455,MATCH(B552,Historical!$B$7:$B$1455,0))-1)*100)</f>
        <v>12.12121212121211</v>
      </c>
      <c r="T552" s="824">
        <f>IF(INDEX(Historical!$F$7:$F$1455,MATCH(B552,Historical!$B$7:$B$1455,0))=0,"n/a",((INDEX(Historical!$C$7:$C$1455,MATCH(B552,Historical!$B$7:$B$1455,0))/INDEX(Historical!$F$7:$F$1455,MATCH(B552,Historical!$B$7:$B$1455,0)))^(1/3)-1)*100)</f>
        <v>13.21062322933404</v>
      </c>
      <c r="U552" s="824">
        <f>IF(INDEX(Historical!$I$7:$I$1455,MATCH(B552,Historical!$B$7:$B$1455,0))=0,"n/a",((INDEX(Historical!$C$7:$C$1455,MATCH(B552,Historical!$B$7:$B$1455,0))/INDEX(Historical!$I$7:$I$1455,MATCH(B552,Historical!$B$7:$B$1455,0)))^(1/5)-1)*100)</f>
        <v>25.257602729679007</v>
      </c>
      <c r="V552" s="824">
        <f>IF(INDEX(Historical!$O$7:$O$1455,MATCH(B552,Historical!$B$7:$B$1455,0))=0,"n/a",((INDEX(Historical!$C$7:$C$1455,MATCH(B552,Historical!$B$7:$B$1455,0))/INDEX(Historical!$O$7:$O$1455,MATCH(B552,Historical!$B$7:$B$1455,0)))^(1/10)-1)*100)</f>
        <v>13.977774396531363</v>
      </c>
      <c r="W552" s="825">
        <f>IF(OR(U552&lt;=0,U552="n/a",V552&lt;=0,V552="n/a"),"n/a",U552/V552)</f>
        <v>1.8069831443228026</v>
      </c>
      <c r="X552" s="826">
        <f>IF(OR(AJ552&lt;=0,AJ552="n/a",U552&lt;=0,U552="n/a"),"n/a",U552/AJ552)</f>
        <v>2.0702953057113942</v>
      </c>
      <c r="Y552" s="791"/>
      <c r="Z552" s="766">
        <f>IF(OR(AC552&lt;0.01,AC552="n/a"),"n/a",M552/AC552*100)</f>
        <v>75.925925925925924</v>
      </c>
      <c r="AA552" s="1042">
        <f>IF(OR(AC552&lt;0.01,AC552="n/a"),"n/a",I552/AC552)</f>
        <v>31.888888888888886</v>
      </c>
      <c r="AB552" s="1043">
        <v>12</v>
      </c>
      <c r="AC552" s="1021">
        <v>2.16</v>
      </c>
      <c r="AD552" s="1021">
        <v>6.38</v>
      </c>
      <c r="AE552" s="1021">
        <v>1.1299999999999999</v>
      </c>
      <c r="AF552" s="1021">
        <v>2.91</v>
      </c>
      <c r="AG552" s="1021">
        <v>10.5</v>
      </c>
      <c r="AH552" s="1021">
        <v>1</v>
      </c>
      <c r="AI552" s="1021">
        <v>24.88</v>
      </c>
      <c r="AJ552" s="1021">
        <v>12.2</v>
      </c>
      <c r="AK552" s="1021">
        <v>5</v>
      </c>
      <c r="AL552" s="1034">
        <v>1170</v>
      </c>
      <c r="AM552" s="1028">
        <v>0.70000000000000007</v>
      </c>
      <c r="AN552" s="1021">
        <v>0.63</v>
      </c>
      <c r="AO552" s="868">
        <f>IF(U552="n/a","n/a",IF(AA552&lt;0,"n/a",IF(AA552="n/a","n/a",J552+U552-AA552)))</f>
        <v>-4.2503337782574988</v>
      </c>
      <c r="AP552" s="869">
        <f>IF(U552="n/a","n/a",J552+U552)</f>
        <v>27.638555110631387</v>
      </c>
      <c r="AQ552" s="1044">
        <f>IF(OR(AC552&lt;0.01,AF552="n/a"),"n/a",(I552/SQRT(22.5*AC552*(I552/AF552))-1)*100)</f>
        <v>103.08363538937093</v>
      </c>
      <c r="AR552" s="766">
        <f>INDEX(Historical!$C$7:$C$1455,MATCH(B552,Historical!$B$7:$B$1455,0))*IF(AH552="n/a",1.03,IF(AH552&lt;0,1.01,IF(AH552&gt;10,1.1,(1+AH552/100))))</f>
        <v>1.4947999999999999</v>
      </c>
      <c r="AS552" s="1042">
        <f>IF($AI552="n/a",1.03*AR552,IF($AI552&lt;0,1.01*AR552,IF($AI552&gt;10,1.1*AR552,(1+$AI552/100)*AR552)))</f>
        <v>1.64428</v>
      </c>
      <c r="AT552" s="1042">
        <f>IF($AK552="n/a",1.03*AS552,IF($AK552&lt;0,1.01*AS552,IF($AK552&gt;10,1.1*AS552,(1+$AK552/100)*AS552)))</f>
        <v>1.726494</v>
      </c>
      <c r="AU552" s="1042">
        <f>IF($AK552="n/a",1.03*AT552,IF($AK552&lt;0,1.01*AT552,IF($AK552&gt;10,1.1*AT552,(1+$AK552/100)*AT552)))</f>
        <v>1.8128187</v>
      </c>
      <c r="AV552" s="1042">
        <f>IF($AK552="n/a",1.03*AU552,IF($AK552&lt;0,1.01*AU552,IF($AK552&gt;10,1.1*AU552,(1+$AK552/100)*AU552)))</f>
        <v>1.9034596350000001</v>
      </c>
      <c r="AW552" s="766">
        <f>SUM(AR552:AV552)</f>
        <v>8.5818523350000007</v>
      </c>
      <c r="AX552" s="877">
        <f>AW552/I552*100</f>
        <v>12.459135213414637</v>
      </c>
      <c r="AY552" s="1212">
        <v>1.1399999999999999</v>
      </c>
      <c r="AZ552" s="1028">
        <v>4.72</v>
      </c>
      <c r="BA552" s="1028">
        <v>-28.360000000000003</v>
      </c>
      <c r="BB552" s="1028">
        <v>-12.27</v>
      </c>
      <c r="BC552" s="1028">
        <v>-16.53</v>
      </c>
      <c r="BE552" s="721">
        <v>2011</v>
      </c>
      <c r="BF552" s="1057">
        <f>IF(BE552&gt;2008,0,IF(BE552&gt;2001,1,IF(BE552&gt;1990,2,IF(BE552&gt;1980,3,IF(BE552&gt;1973,4,IF(BE552&gt;1970,5,IF(BE552&gt;1960,6,IF(BE552&gt;1958,7,IF(BE552&gt;1953,8,9)))))))))</f>
        <v>0</v>
      </c>
    </row>
    <row r="553" spans="1:58" ht="11.25" customHeight="1" x14ac:dyDescent="0.2">
      <c r="A553" s="1027" t="s">
        <v>1509</v>
      </c>
      <c r="B553" s="1031" t="s">
        <v>1510</v>
      </c>
      <c r="C553" s="1181" t="s">
        <v>4283</v>
      </c>
      <c r="D553" s="1181" t="s">
        <v>4413</v>
      </c>
      <c r="E553" s="857">
        <v>6</v>
      </c>
      <c r="F553" s="1245">
        <v>721</v>
      </c>
      <c r="G553" s="1245" t="s">
        <v>107</v>
      </c>
      <c r="H553" s="1245" t="s">
        <v>107</v>
      </c>
      <c r="I553" s="1030">
        <v>66.87</v>
      </c>
      <c r="J553" s="766">
        <f>(M553/I553)*100</f>
        <v>2.3927022581127564</v>
      </c>
      <c r="K553" s="1033">
        <v>0.4</v>
      </c>
      <c r="L553" s="1043">
        <v>4</v>
      </c>
      <c r="M553" s="756">
        <f>K553*L553</f>
        <v>1.6</v>
      </c>
      <c r="N553" s="1026" t="s">
        <v>287</v>
      </c>
      <c r="O553" s="860">
        <v>0.2</v>
      </c>
      <c r="P553" s="1016">
        <v>43286</v>
      </c>
      <c r="Q553" s="1016">
        <v>43307</v>
      </c>
      <c r="R553" s="756">
        <f>(K553-O553)/O553*100</f>
        <v>100</v>
      </c>
      <c r="S553" s="824">
        <f>IF(INDEX(Historical!$D$7:$D$1455,MATCH(B553,Historical!$B$7:$B$1455,0))=0,"n/a",(INDEX(Historical!$C$7:$C$1455,MATCH(B553,Historical!$B$7:$B$1455,0))/INDEX(Historical!$D$7:$D$1455,MATCH(B553,Historical!$B$7:$B$1455,0))-1)*100)</f>
        <v>5.4054054054054168</v>
      </c>
      <c r="T553" s="824">
        <f>IF(INDEX(Historical!$F$7:$F$1455,MATCH(B553,Historical!$B$7:$B$1455,0))=0,"n/a",((INDEX(Historical!$C$7:$C$1455,MATCH(B553,Historical!$B$7:$B$1455,0))/INDEX(Historical!$F$7:$F$1455,MATCH(B553,Historical!$B$7:$B$1455,0)))^(1/3)-1)*100)</f>
        <v>7.3786693294802586</v>
      </c>
      <c r="U553" s="824" t="str">
        <f>IF(INDEX(Historical!$I$7:$I$1455,MATCH(B553,Historical!$B$7:$B$1455,0))=0,"n/a",((INDEX(Historical!$C$7:$C$1455,MATCH(B553,Historical!$B$7:$B$1455,0))/INDEX(Historical!$I$7:$I$1455,MATCH(B553,Historical!$B$7:$B$1455,0)))^(1/5)-1)*100)</f>
        <v>n/a</v>
      </c>
      <c r="V553" s="824" t="str">
        <f>IF(INDEX(Historical!$O$7:$O$1455,MATCH(B553,Historical!$B$7:$B$1455,0))=0,"n/a",((INDEX(Historical!$C$7:$C$1455,MATCH(B553,Historical!$B$7:$B$1455,0))/INDEX(Historical!$O$7:$O$1455,MATCH(B553,Historical!$B$7:$B$1455,0)))^(1/10)-1)*100)</f>
        <v>n/a</v>
      </c>
      <c r="W553" s="825" t="str">
        <f>IF(OR(U553&lt;=0,U553="n/a",V553&lt;=0,V553="n/a"),"n/a",U553/V553)</f>
        <v>n/a</v>
      </c>
      <c r="X553" s="826" t="str">
        <f>IF(OR(AJ553&lt;=0,AJ553="n/a",U553&lt;=0,U553="n/a"),"n/a",U553/AJ553)</f>
        <v>n/a</v>
      </c>
      <c r="Y553" s="791" t="s">
        <v>4047</v>
      </c>
      <c r="Z553" s="766">
        <f>IF(OR(AC553&lt;0.01,AC553="n/a"),"n/a",M553/AC553*100)</f>
        <v>38.186157517899758</v>
      </c>
      <c r="AA553" s="1042">
        <f>IF(OR(AC553&lt;0.01,AC553="n/a"),"n/a",I553/AC553)</f>
        <v>15.959427207637232</v>
      </c>
      <c r="AB553" s="1043">
        <v>4</v>
      </c>
      <c r="AC553" s="1021">
        <v>4.1900000000000004</v>
      </c>
      <c r="AD553" s="1021">
        <v>0.93</v>
      </c>
      <c r="AE553" s="1021">
        <v>2.75</v>
      </c>
      <c r="AF553" s="1021">
        <v>11.28</v>
      </c>
      <c r="AG553" s="1021">
        <v>14.6</v>
      </c>
      <c r="AH553" s="1021">
        <v>86.8</v>
      </c>
      <c r="AI553" s="1021">
        <v>11.35</v>
      </c>
      <c r="AJ553" s="1021">
        <v>19.8</v>
      </c>
      <c r="AK553" s="1021">
        <v>17.2</v>
      </c>
      <c r="AL553" s="1034">
        <v>16910</v>
      </c>
      <c r="AM553" s="1028">
        <v>0.1</v>
      </c>
      <c r="AN553" s="1021">
        <v>1.17</v>
      </c>
      <c r="AO553" s="868" t="str">
        <f>IF(U553="n/a","n/a",IF(AA553&lt;0,"n/a",IF(AA553="n/a","n/a",J553+U553-AA553)))</f>
        <v>n/a</v>
      </c>
      <c r="AP553" s="869" t="str">
        <f>IF(U553="n/a","n/a",J553+U553)</f>
        <v>n/a</v>
      </c>
      <c r="AQ553" s="1044">
        <f>IF(OR(AC553&lt;0.01,AF553="n/a"),"n/a",(I553/SQRT(22.5*AC553*(I553/AF553))-1)*100)</f>
        <v>182.86026302921135</v>
      </c>
      <c r="AR553" s="766">
        <f>INDEX(Historical!$C$7:$C$1455,MATCH(B553,Historical!$B$7:$B$1455,0))*IF(AH553="n/a",1.03,IF(AH553&lt;0,1.01,IF(AH553&gt;10,1.1,(1+AH553/100))))</f>
        <v>0.8580000000000001</v>
      </c>
      <c r="AS553" s="1042">
        <f>IF($AI553="n/a",1.03*AR553,IF($AI553&lt;0,1.01*AR553,IF($AI553&gt;10,1.1*AR553,(1+$AI553/100)*AR553)))</f>
        <v>0.94380000000000019</v>
      </c>
      <c r="AT553" s="1042">
        <f>IF($AK553="n/a",1.03*AS553,IF($AK553&lt;0,1.01*AS553,IF($AK553&gt;10,1.1*AS553,(1+$AK553/100)*AS553)))</f>
        <v>1.0381800000000003</v>
      </c>
      <c r="AU553" s="1042">
        <f>IF($AK553="n/a",1.03*AT553,IF($AK553&lt;0,1.01*AT553,IF($AK553&gt;10,1.1*AT553,(1+$AK553/100)*AT553)))</f>
        <v>1.1419980000000005</v>
      </c>
      <c r="AV553" s="1042">
        <f>IF($AK553="n/a",1.03*AU553,IF($AK553&lt;0,1.01*AU553,IF($AK553&gt;10,1.1*AU553,(1+$AK553/100)*AU553)))</f>
        <v>1.2561978000000007</v>
      </c>
      <c r="AW553" s="766">
        <f>SUM(AR553:AV553)</f>
        <v>5.2381758000000023</v>
      </c>
      <c r="AX553" s="877">
        <f>AW553/I553*100</f>
        <v>7.8333719156572483</v>
      </c>
      <c r="AY553" s="1212">
        <v>1.45</v>
      </c>
      <c r="AZ553" s="1028">
        <v>28.599999999999998</v>
      </c>
      <c r="BA553" s="1028">
        <v>-24.08</v>
      </c>
      <c r="BB553" s="1028">
        <v>-14.02</v>
      </c>
      <c r="BC553" s="1028">
        <v>-9.9</v>
      </c>
      <c r="BE553" s="721">
        <v>2013</v>
      </c>
      <c r="BF553" s="1057">
        <f>IF(BE553&gt;2008,0,IF(BE553&gt;2001,1,IF(BE553&gt;1990,2,IF(BE553&gt;1980,3,IF(BE553&gt;1973,4,IF(BE553&gt;1970,5,IF(BE553&gt;1960,6,IF(BE553&gt;1958,7,IF(BE553&gt;1953,8,9)))))))))</f>
        <v>0</v>
      </c>
    </row>
    <row r="554" spans="1:58" ht="11.25" customHeight="1" x14ac:dyDescent="0.2">
      <c r="A554" s="1019" t="s">
        <v>705</v>
      </c>
      <c r="B554" s="1031" t="s">
        <v>706</v>
      </c>
      <c r="C554" s="1181" t="s">
        <v>132</v>
      </c>
      <c r="D554" s="1181" t="s">
        <v>4435</v>
      </c>
      <c r="E554" s="857">
        <v>23</v>
      </c>
      <c r="F554" s="1245">
        <v>146</v>
      </c>
      <c r="G554" s="1245" t="s">
        <v>38</v>
      </c>
      <c r="H554" s="1245" t="s">
        <v>38</v>
      </c>
      <c r="I554" s="1021">
        <v>48.53</v>
      </c>
      <c r="J554" s="766">
        <f>(M554/I554)*100</f>
        <v>2.4108798681228105</v>
      </c>
      <c r="K554" s="1040">
        <v>0.29249999999999998</v>
      </c>
      <c r="L554" s="1043">
        <v>4</v>
      </c>
      <c r="M554" s="756">
        <f>K554*L554</f>
        <v>1.17</v>
      </c>
      <c r="N554" s="1026" t="s">
        <v>165</v>
      </c>
      <c r="O554" s="861">
        <v>0.27250000000000002</v>
      </c>
      <c r="P554" s="1016">
        <v>43363</v>
      </c>
      <c r="Q554" s="1016">
        <v>43374</v>
      </c>
      <c r="R554" s="756">
        <f>(K554-O554)/O554*100</f>
        <v>7.339449541284389</v>
      </c>
      <c r="S554" s="824">
        <f>IF(INDEX(Historical!$D$7:$D$1455,MATCH(B554,Historical!$B$7:$B$1455,0))=0,"n/a",(INDEX(Historical!$C$7:$C$1455,MATCH(B554,Historical!$B$7:$B$1455,0))/INDEX(Historical!$D$7:$D$1455,MATCH(B554,Historical!$B$7:$B$1455,0))-1)*100)</f>
        <v>6.4102564102564319</v>
      </c>
      <c r="T554" s="824">
        <f>IF(INDEX(Historical!$F$7:$F$1455,MATCH(B554,Historical!$B$7:$B$1455,0))=0,"n/a",((INDEX(Historical!$C$7:$C$1455,MATCH(B554,Historical!$B$7:$B$1455,0))/INDEX(Historical!$F$7:$F$1455,MATCH(B554,Historical!$B$7:$B$1455,0)))^(1/3)-1)*100)</f>
        <v>6.6614123873832254</v>
      </c>
      <c r="U554" s="824">
        <f>IF(INDEX(Historical!$I$7:$I$1455,MATCH(B554,Historical!$B$7:$B$1455,0))=0,"n/a",((INDEX(Historical!$C$7:$C$1455,MATCH(B554,Historical!$B$7:$B$1455,0))/INDEX(Historical!$I$7:$I$1455,MATCH(B554,Historical!$B$7:$B$1455,0)))^(1/5)-1)*100)</f>
        <v>6.1449840310751513</v>
      </c>
      <c r="V554" s="824">
        <f>IF(INDEX(Historical!$O$7:$O$1455,MATCH(B554,Historical!$B$7:$B$1455,0))=0,"n/a",((INDEX(Historical!$C$7:$C$1455,MATCH(B554,Historical!$B$7:$B$1455,0))/INDEX(Historical!$O$7:$O$1455,MATCH(B554,Historical!$B$7:$B$1455,0)))^(1/10)-1)*100)</f>
        <v>7.430283073138888</v>
      </c>
      <c r="W554" s="825">
        <f>IF(OR(U554&lt;=0,U554="n/a",V554&lt;=0,V554="n/a"),"n/a",U554/V554)</f>
        <v>0.8270188323362534</v>
      </c>
      <c r="X554" s="826">
        <f>IF(OR(AJ554&lt;=0,AJ554="n/a",U554&lt;=0,U554="n/a"),"n/a",U554/AJ554)</f>
        <v>0.20016234628909288</v>
      </c>
      <c r="Y554" s="780"/>
      <c r="Z554" s="766">
        <f>IF(OR(AC554&lt;0.01,AC554="n/a"),"n/a",M554/AC554*100)</f>
        <v>22.159090909090907</v>
      </c>
      <c r="AA554" s="1042">
        <f>IF(OR(AC554&lt;0.01,AC554="n/a"),"n/a",I554/AC554)</f>
        <v>9.1912878787878789</v>
      </c>
      <c r="AB554" s="1043">
        <v>9</v>
      </c>
      <c r="AC554" s="1021">
        <v>5.28</v>
      </c>
      <c r="AD554" s="1021">
        <v>1.38</v>
      </c>
      <c r="AE554" s="1021">
        <v>1.47</v>
      </c>
      <c r="AF554" s="1021">
        <v>3.02</v>
      </c>
      <c r="AG554" s="1021">
        <v>16.400000000000002</v>
      </c>
      <c r="AH554" s="1021">
        <v>245.1</v>
      </c>
      <c r="AI554" s="1021">
        <v>6.08</v>
      </c>
      <c r="AJ554" s="1021">
        <v>30.7</v>
      </c>
      <c r="AK554" s="1021">
        <v>6.65</v>
      </c>
      <c r="AL554" s="1034">
        <v>4290</v>
      </c>
      <c r="AM554" s="1028">
        <v>2.1</v>
      </c>
      <c r="AN554" s="1021">
        <v>1.03</v>
      </c>
      <c r="AO554" s="868">
        <f>IF(U554="n/a","n/a",IF(AA554&lt;0,"n/a",IF(AA554="n/a","n/a",J554+U554-AA554)))</f>
        <v>-0.63542397958991614</v>
      </c>
      <c r="AP554" s="869">
        <f>IF(U554="n/a","n/a",J554+U554)</f>
        <v>8.5558638991979628</v>
      </c>
      <c r="AQ554" s="1044">
        <f>IF(OR(AC554&lt;0.01,AF554="n/a"),"n/a",(I554/SQRT(22.5*AC554*(I554/AF554))-1)*100)</f>
        <v>11.070927077029658</v>
      </c>
      <c r="AR554" s="766">
        <f>INDEX(Historical!$C$7:$C$1455,MATCH(B554,Historical!$B$7:$B$1455,0))*IF(AH554="n/a",1.03,IF(AH554&lt;0,1.01,IF(AH554&gt;10,1.1,(1+AH554/100))))</f>
        <v>1.1412500000000001</v>
      </c>
      <c r="AS554" s="1042">
        <f>IF($AI554="n/a",1.03*AR554,IF($AI554&lt;0,1.01*AR554,IF($AI554&gt;10,1.1*AR554,(1+$AI554/100)*AR554)))</f>
        <v>1.2106380000000001</v>
      </c>
      <c r="AT554" s="1042">
        <f>IF($AK554="n/a",1.03*AS554,IF($AK554&lt;0,1.01*AS554,IF($AK554&gt;10,1.1*AS554,(1+$AK554/100)*AS554)))</f>
        <v>1.291145427</v>
      </c>
      <c r="AU554" s="1042">
        <f>IF($AK554="n/a",1.03*AT554,IF($AK554&lt;0,1.01*AT554,IF($AK554&gt;10,1.1*AT554,(1+$AK554/100)*AT554)))</f>
        <v>1.3770065978955</v>
      </c>
      <c r="AV554" s="1042">
        <f>IF($AK554="n/a",1.03*AU554,IF($AK554&lt;0,1.01*AU554,IF($AK554&gt;10,1.1*AU554,(1+$AK554/100)*AU554)))</f>
        <v>1.4685775366555507</v>
      </c>
      <c r="AW554" s="766">
        <f>SUM(AR554:AV554)</f>
        <v>6.4886175615510515</v>
      </c>
      <c r="AX554" s="877">
        <f>AW554/I554*100</f>
        <v>13.370322607770557</v>
      </c>
      <c r="AY554" s="1212">
        <v>0.21</v>
      </c>
      <c r="AZ554" s="1028">
        <v>36.51</v>
      </c>
      <c r="BA554" s="1028">
        <v>-6.370000000000001</v>
      </c>
      <c r="BB554" s="1028">
        <v>4.16</v>
      </c>
      <c r="BC554" s="1028">
        <v>10.440000000000001</v>
      </c>
      <c r="BE554" s="721">
        <v>1996</v>
      </c>
      <c r="BF554" s="1057">
        <f>IF(BE554&gt;2008,0,IF(BE554&gt;2001,1,IF(BE554&gt;1990,2,IF(BE554&gt;1980,3,IF(BE554&gt;1973,4,IF(BE554&gt;1970,5,IF(BE554&gt;1960,6,IF(BE554&gt;1958,7,IF(BE554&gt;1953,8,9)))))))))</f>
        <v>2</v>
      </c>
    </row>
    <row r="555" spans="1:58" ht="11.25" customHeight="1" x14ac:dyDescent="0.2">
      <c r="A555" s="1037" t="s">
        <v>4470</v>
      </c>
      <c r="B555" s="1031" t="s">
        <v>3925</v>
      </c>
      <c r="C555" s="1181" t="s">
        <v>4438</v>
      </c>
      <c r="D555" s="1181" t="s">
        <v>527</v>
      </c>
      <c r="E555" s="857">
        <v>5</v>
      </c>
      <c r="F555" s="1245">
        <v>849</v>
      </c>
      <c r="G555" s="1187" t="s">
        <v>107</v>
      </c>
      <c r="H555" s="1187" t="s">
        <v>107</v>
      </c>
      <c r="I555" s="1030">
        <v>13.2</v>
      </c>
      <c r="J555" s="766">
        <f>(M555/I555)*100</f>
        <v>11.515151515151516</v>
      </c>
      <c r="K555" s="1033">
        <v>0.38</v>
      </c>
      <c r="L555" s="1043">
        <v>4</v>
      </c>
      <c r="M555" s="756">
        <f>K555*L555</f>
        <v>1.52</v>
      </c>
      <c r="N555" s="1026" t="s">
        <v>329</v>
      </c>
      <c r="O555" s="860">
        <v>0.37</v>
      </c>
      <c r="P555" s="1016">
        <v>43412</v>
      </c>
      <c r="Q555" s="1016">
        <v>43424</v>
      </c>
      <c r="R555" s="756">
        <f>(K555-O555)/O555*100</f>
        <v>2.7027027027027053</v>
      </c>
      <c r="S555" s="824">
        <f>IF(INDEX(Historical!$D$7:$D$1455,MATCH(B555,Historical!$B$7:$B$1455,0))=0,"n/a",(INDEX(Historical!$C$7:$C$1455,MATCH(B555,Historical!$B$7:$B$1455,0))/INDEX(Historical!$D$7:$D$1455,MATCH(B555,Historical!$B$7:$B$1455,0))-1)*100)</f>
        <v>5.9701492537313383</v>
      </c>
      <c r="T555" s="824">
        <f>IF(INDEX(Historical!$F$7:$F$1455,MATCH(B555,Historical!$B$7:$B$1455,0))=0,"n/a",((INDEX(Historical!$C$7:$C$1455,MATCH(B555,Historical!$B$7:$B$1455,0))/INDEX(Historical!$F$7:$F$1455,MATCH(B555,Historical!$B$7:$B$1455,0)))^(1/3)-1)*100)</f>
        <v>38.0272583140951</v>
      </c>
      <c r="U555" s="824" t="str">
        <f>IF(INDEX(Historical!$I$7:$I$1455,MATCH(B555,Historical!$B$7:$B$1455,0))=0,"n/a",((INDEX(Historical!$C$7:$C$1455,MATCH(B555,Historical!$B$7:$B$1455,0))/INDEX(Historical!$I$7:$I$1455,MATCH(B555,Historical!$B$7:$B$1455,0)))^(1/5)-1)*100)</f>
        <v>n/a</v>
      </c>
      <c r="V555" s="824" t="str">
        <f>IF(INDEX(Historical!$O$7:$O$1455,MATCH(B555,Historical!$B$7:$B$1455,0))=0,"n/a",((INDEX(Historical!$C$7:$C$1455,MATCH(B555,Historical!$B$7:$B$1455,0))/INDEX(Historical!$O$7:$O$1455,MATCH(B555,Historical!$B$7:$B$1455,0)))^(1/10)-1)*100)</f>
        <v>n/a</v>
      </c>
      <c r="W555" s="825" t="str">
        <f>IF(OR(U555&lt;=0,U555="n/a",V555&lt;=0,V555="n/a"),"n/a",U555/V555)</f>
        <v>n/a</v>
      </c>
      <c r="X555" s="826" t="str">
        <f>IF(OR(AJ555&lt;=0,AJ555="n/a",U555&lt;=0,U555="n/a"),"n/a",U555/AJ555)</f>
        <v>n/a</v>
      </c>
      <c r="Y555" s="1032"/>
      <c r="Z555" s="766">
        <f>IF(OR(AC555&lt;0.01,AC555="n/a"),"n/a",M555/AC555*100)</f>
        <v>304</v>
      </c>
      <c r="AA555" s="1042">
        <f>IF(OR(AC555&lt;0.01,AC555="n/a"),"n/a",I555/AC555)</f>
        <v>26.4</v>
      </c>
      <c r="AB555" s="1043">
        <v>12</v>
      </c>
      <c r="AC555" s="1021">
        <v>0.5</v>
      </c>
      <c r="AD555" s="1021" t="s">
        <v>138</v>
      </c>
      <c r="AE555" s="1021">
        <v>0.52</v>
      </c>
      <c r="AF555" s="1021">
        <v>1.0900000000000001</v>
      </c>
      <c r="AG555" s="1021">
        <v>4.5</v>
      </c>
      <c r="AH555" s="1021">
        <v>-113.79999999999998</v>
      </c>
      <c r="AI555" s="1021">
        <v>12.629999999999999</v>
      </c>
      <c r="AJ555" s="1021">
        <v>36.199999999999996</v>
      </c>
      <c r="AK555" s="1021" t="s">
        <v>138</v>
      </c>
      <c r="AL555" s="1034">
        <v>785.8</v>
      </c>
      <c r="AM555" s="1028">
        <v>1.0999999999999999</v>
      </c>
      <c r="AN555" s="1021">
        <v>0.56000000000000005</v>
      </c>
      <c r="AO555" s="868" t="str">
        <f>IF(U555="n/a","n/a",IF(AA555&lt;0,"n/a",IF(AA555="n/a","n/a",J555+U555-AA555)))</f>
        <v>n/a</v>
      </c>
      <c r="AP555" s="869" t="str">
        <f>IF(U555="n/a","n/a",J555+U555)</f>
        <v>n/a</v>
      </c>
      <c r="AQ555" s="1044">
        <f>IF(OR(AC555&lt;0.01,AF555="n/a"),"n/a",(I555/SQRT(22.5*AC555*(I555/AF555))-1)*100)</f>
        <v>13.089934712746798</v>
      </c>
      <c r="AR555" s="766">
        <f>INDEX(Historical!$C$7:$C$1455,MATCH(B555,Historical!$B$7:$B$1455,0))*IF(AH555="n/a",1.03,IF(AH555&lt;0,1.01,IF(AH555&gt;10,1.1,(1+AH555/100))))</f>
        <v>1.4341999999999999</v>
      </c>
      <c r="AS555" s="1042">
        <f>IF($AI555="n/a",1.03*AR555,IF($AI555&lt;0,1.01*AR555,IF($AI555&gt;10,1.1*AR555,(1+$AI555/100)*AR555)))</f>
        <v>1.57762</v>
      </c>
      <c r="AT555" s="1042">
        <f>IF($AK555="n/a",1.03*AS555,IF($AK555&lt;0,1.01*AS555,IF($AK555&gt;10,1.1*AS555,(1+$AK555/100)*AS555)))</f>
        <v>1.6249486</v>
      </c>
      <c r="AU555" s="1042">
        <f>IF($AK555="n/a",1.03*AT555,IF($AK555&lt;0,1.01*AT555,IF($AK555&gt;10,1.1*AT555,(1+$AK555/100)*AT555)))</f>
        <v>1.6736970579999999</v>
      </c>
      <c r="AV555" s="1042">
        <f>IF($AK555="n/a",1.03*AU555,IF($AK555&lt;0,1.01*AU555,IF($AK555&gt;10,1.1*AU555,(1+$AK555/100)*AU555)))</f>
        <v>1.7239079697399999</v>
      </c>
      <c r="AW555" s="766">
        <f>SUM(AR555:AV555)</f>
        <v>8.0343736277399991</v>
      </c>
      <c r="AX555" s="877">
        <f>AW555/I555*100</f>
        <v>60.86646687681818</v>
      </c>
      <c r="AY555" s="1212">
        <v>1.06</v>
      </c>
      <c r="AZ555" s="1028">
        <v>1.54</v>
      </c>
      <c r="BA555" s="1028">
        <v>-30.89</v>
      </c>
      <c r="BB555" s="1028">
        <v>-11.52</v>
      </c>
      <c r="BC555" s="1028">
        <v>-20.260000000000002</v>
      </c>
      <c r="BE555" s="721">
        <v>2014</v>
      </c>
      <c r="BF555" s="1057">
        <f>IF(BE555&gt;2008,0,IF(BE555&gt;2001,1,IF(BE555&gt;1990,2,IF(BE555&gt;1980,3,IF(BE555&gt;1973,4,IF(BE555&gt;1970,5,IF(BE555&gt;1960,6,IF(BE555&gt;1958,7,IF(BE555&gt;1953,8,9)))))))))</f>
        <v>0</v>
      </c>
    </row>
    <row r="556" spans="1:58" ht="11.25" customHeight="1" x14ac:dyDescent="0.2">
      <c r="A556" s="1036" t="s">
        <v>1511</v>
      </c>
      <c r="B556" s="1031" t="s">
        <v>1512</v>
      </c>
      <c r="C556" s="1181" t="s">
        <v>109</v>
      </c>
      <c r="D556" s="1181" t="s">
        <v>4418</v>
      </c>
      <c r="E556" s="857">
        <v>5</v>
      </c>
      <c r="F556" s="1245">
        <v>759</v>
      </c>
      <c r="G556" s="1187" t="s">
        <v>107</v>
      </c>
      <c r="H556" s="1187" t="s">
        <v>107</v>
      </c>
      <c r="I556" s="1030">
        <v>17.2</v>
      </c>
      <c r="J556" s="766">
        <f>(M556/I556)*100</f>
        <v>11.627906976744185</v>
      </c>
      <c r="K556" s="1033">
        <v>0.5</v>
      </c>
      <c r="L556" s="1043">
        <v>4</v>
      </c>
      <c r="M556" s="756">
        <f>K556*L556</f>
        <v>2</v>
      </c>
      <c r="N556" s="1026" t="s">
        <v>282</v>
      </c>
      <c r="O556" s="860">
        <v>0.48</v>
      </c>
      <c r="P556" s="1022">
        <v>42915</v>
      </c>
      <c r="Q556" s="1022">
        <v>42944</v>
      </c>
      <c r="R556" s="756">
        <f>(K556-O556)/O556*100</f>
        <v>4.1666666666666705</v>
      </c>
      <c r="S556" s="824">
        <f>IF(INDEX(Historical!$D$7:$D$1455,MATCH(B556,Historical!$B$7:$B$1455,0))=0,"n/a",(INDEX(Historical!$C$7:$C$1455,MATCH(B556,Historical!$B$7:$B$1455,0))/INDEX(Historical!$D$7:$D$1455,MATCH(B556,Historical!$B$7:$B$1455,0))-1)*100)</f>
        <v>5.4347826086956541</v>
      </c>
      <c r="T556" s="824">
        <f>IF(INDEX(Historical!$F$7:$F$1455,MATCH(B556,Historical!$B$7:$B$1455,0))=0,"n/a",((INDEX(Historical!$C$7:$C$1455,MATCH(B556,Historical!$B$7:$B$1455,0))/INDEX(Historical!$F$7:$F$1455,MATCH(B556,Historical!$B$7:$B$1455,0)))^(1/3)-1)*100)</f>
        <v>11.487086138406234</v>
      </c>
      <c r="U556" s="824" t="str">
        <f>IF(INDEX(Historical!$I$7:$I$1455,MATCH(B556,Historical!$B$7:$B$1455,0))=0,"n/a",((INDEX(Historical!$C$7:$C$1455,MATCH(B556,Historical!$B$7:$B$1455,0))/INDEX(Historical!$I$7:$I$1455,MATCH(B556,Historical!$B$7:$B$1455,0)))^(1/5)-1)*100)</f>
        <v>n/a</v>
      </c>
      <c r="V556" s="824" t="str">
        <f>IF(INDEX(Historical!$O$7:$O$1455,MATCH(B556,Historical!$B$7:$B$1455,0))=0,"n/a",((INDEX(Historical!$C$7:$C$1455,MATCH(B556,Historical!$B$7:$B$1455,0))/INDEX(Historical!$O$7:$O$1455,MATCH(B556,Historical!$B$7:$B$1455,0)))^(1/10)-1)*100)</f>
        <v>n/a</v>
      </c>
      <c r="W556" s="825" t="str">
        <f>IF(OR(U556&lt;=0,U556="n/a",V556&lt;=0,V556="n/a"),"n/a",U556/V556)</f>
        <v>n/a</v>
      </c>
      <c r="X556" s="826" t="str">
        <f>IF(OR(AJ556&lt;=0,AJ556="n/a",U556&lt;=0,U556="n/a"),"n/a",U556/AJ556)</f>
        <v>n/a</v>
      </c>
      <c r="Y556" s="1032"/>
      <c r="Z556" s="766">
        <f>IF(OR(AC556&lt;0.01,AC556="n/a"),"n/a",M556/AC556*100)</f>
        <v>53.050397877984089</v>
      </c>
      <c r="AA556" s="1042">
        <f>IF(OR(AC556&lt;0.01,AC556="n/a"),"n/a",I556/AC556)</f>
        <v>4.5623342175066313</v>
      </c>
      <c r="AB556" s="1043">
        <v>12</v>
      </c>
      <c r="AC556" s="1021">
        <v>3.77</v>
      </c>
      <c r="AD556" s="1021" t="s">
        <v>138</v>
      </c>
      <c r="AE556" s="1021">
        <v>2.54</v>
      </c>
      <c r="AF556" s="1021">
        <v>1.02</v>
      </c>
      <c r="AG556" s="1021">
        <v>23</v>
      </c>
      <c r="AH556" s="1021">
        <v>47.199999999999996</v>
      </c>
      <c r="AI556" s="1021">
        <v>-0.77</v>
      </c>
      <c r="AJ556" s="1021">
        <v>56.999999999999993</v>
      </c>
      <c r="AK556" s="1021">
        <v>-7.3400000000000007</v>
      </c>
      <c r="AL556" s="1034">
        <v>6260</v>
      </c>
      <c r="AM556" s="1028">
        <v>0.4</v>
      </c>
      <c r="AN556" s="1021">
        <v>3.77</v>
      </c>
      <c r="AO556" s="868" t="str">
        <f>IF(U556="n/a","n/a",IF(AA556&lt;0,"n/a",IF(AA556="n/a","n/a",J556+U556-AA556)))</f>
        <v>n/a</v>
      </c>
      <c r="AP556" s="869" t="str">
        <f>IF(U556="n/a","n/a",J556+U556)</f>
        <v>n/a</v>
      </c>
      <c r="AQ556" s="1044">
        <f>IF(OR(AC556&lt;0.01,AF556="n/a"),"n/a",(I556/SQRT(22.5*AC556*(I556/AF556))-1)*100)</f>
        <v>-54.52189341449003</v>
      </c>
      <c r="AR556" s="766">
        <f>INDEX(Historical!$C$7:$C$1455,MATCH(B556,Historical!$B$7:$B$1455,0))*IF(AH556="n/a",1.03,IF(AH556&lt;0,1.01,IF(AH556&gt;10,1.1,(1+AH556/100))))</f>
        <v>2.1339999999999999</v>
      </c>
      <c r="AS556" s="1042">
        <f>IF($AI556="n/a",1.03*AR556,IF($AI556&lt;0,1.01*AR556,IF($AI556&gt;10,1.1*AR556,(1+$AI556/100)*AR556)))</f>
        <v>2.1553399999999998</v>
      </c>
      <c r="AT556" s="1042">
        <f>IF($AK556="n/a",1.03*AS556,IF($AK556&lt;0,1.01*AS556,IF($AK556&gt;10,1.1*AS556,(1+$AK556/100)*AS556)))</f>
        <v>2.1768934</v>
      </c>
      <c r="AU556" s="1042">
        <f>IF($AK556="n/a",1.03*AT556,IF($AK556&lt;0,1.01*AT556,IF($AK556&gt;10,1.1*AT556,(1+$AK556/100)*AT556)))</f>
        <v>2.1986623340000002</v>
      </c>
      <c r="AV556" s="1042">
        <f>IF($AK556="n/a",1.03*AU556,IF($AK556&lt;0,1.01*AU556,IF($AK556&gt;10,1.1*AU556,(1+$AK556/100)*AU556)))</f>
        <v>2.2206489573400003</v>
      </c>
      <c r="AW556" s="766">
        <f>SUM(AR556:AV556)</f>
        <v>10.88554469134</v>
      </c>
      <c r="AX556" s="877">
        <f>AW556/I556*100</f>
        <v>63.288050531046515</v>
      </c>
      <c r="AY556" s="1212">
        <v>0.88</v>
      </c>
      <c r="AZ556" s="1028">
        <v>12.86</v>
      </c>
      <c r="BA556" s="1028">
        <v>-8.24</v>
      </c>
      <c r="BB556" s="1028">
        <v>-2.13</v>
      </c>
      <c r="BC556" s="1028">
        <v>-2.4299999999999997</v>
      </c>
      <c r="BE556" s="721">
        <v>2014</v>
      </c>
      <c r="BF556" s="1057">
        <f>IF(BE556&gt;2008,0,IF(BE556&gt;2001,1,IF(BE556&gt;1990,2,IF(BE556&gt;1980,3,IF(BE556&gt;1973,4,IF(BE556&gt;1970,5,IF(BE556&gt;1960,6,IF(BE556&gt;1958,7,IF(BE556&gt;1953,8,9)))))))))</f>
        <v>0</v>
      </c>
    </row>
    <row r="557" spans="1:58" ht="11.25" customHeight="1" x14ac:dyDescent="0.2">
      <c r="A557" s="1027" t="s">
        <v>707</v>
      </c>
      <c r="B557" s="1031" t="s">
        <v>708</v>
      </c>
      <c r="C557" s="1181" t="s">
        <v>124</v>
      </c>
      <c r="D557" s="1181" t="s">
        <v>4262</v>
      </c>
      <c r="E557" s="858">
        <v>13</v>
      </c>
      <c r="F557" s="1245">
        <v>278</v>
      </c>
      <c r="G557" s="558" t="s">
        <v>107</v>
      </c>
      <c r="H557" s="558" t="s">
        <v>107</v>
      </c>
      <c r="I557" s="1030">
        <v>420.48</v>
      </c>
      <c r="J557" s="766">
        <f>(M557/I557)*100</f>
        <v>1.6647640791476408</v>
      </c>
      <c r="K557" s="1033">
        <v>1.75</v>
      </c>
      <c r="L557" s="690">
        <v>4</v>
      </c>
      <c r="M557" s="756">
        <f>K557*L557</f>
        <v>7</v>
      </c>
      <c r="N557" s="654" t="s">
        <v>191</v>
      </c>
      <c r="O557" s="860">
        <v>1.6</v>
      </c>
      <c r="P557" s="1022">
        <v>42807</v>
      </c>
      <c r="Q557" s="1022">
        <v>42828</v>
      </c>
      <c r="R557" s="756">
        <f>(K557-O557)/O557*100</f>
        <v>9.3749999999999947</v>
      </c>
      <c r="S557" s="824">
        <f>IF(INDEX(Historical!$D$7:$D$1455,MATCH(B557,Historical!$B$7:$B$1455,0))=0,"n/a",(INDEX(Historical!$C$7:$C$1455,MATCH(B557,Historical!$B$7:$B$1455,0))/INDEX(Historical!$D$7:$D$1455,MATCH(B557,Historical!$B$7:$B$1455,0))-1)*100)</f>
        <v>7.0312499999999778</v>
      </c>
      <c r="T557" s="824">
        <f>IF(INDEX(Historical!$F$7:$F$1455,MATCH(B557,Historical!$B$7:$B$1455,0))=0,"n/a",((INDEX(Historical!$C$7:$C$1455,MATCH(B557,Historical!$B$7:$B$1455,0))/INDEX(Historical!$F$7:$F$1455,MATCH(B557,Historical!$B$7:$B$1455,0)))^(1/3)-1)*100)</f>
        <v>15.898895798030988</v>
      </c>
      <c r="U557" s="824">
        <f>IF(INDEX(Historical!$I$7:$I$1455,MATCH(B557,Historical!$B$7:$B$1455,0))=0,"n/a",((INDEX(Historical!$C$7:$C$1455,MATCH(B557,Historical!$B$7:$B$1455,0))/INDEX(Historical!$I$7:$I$1455,MATCH(B557,Historical!$B$7:$B$1455,0)))^(1/5)-1)*100)</f>
        <v>17.954323283549311</v>
      </c>
      <c r="V557" s="824">
        <f>IF(INDEX(Historical!$O$7:$O$1455,MATCH(B557,Historical!$B$7:$B$1455,0))=0,"n/a",((INDEX(Historical!$C$7:$C$1455,MATCH(B557,Historical!$B$7:$B$1455,0))/INDEX(Historical!$O$7:$O$1455,MATCH(B557,Historical!$B$7:$B$1455,0)))^(1/10)-1)*100)</f>
        <v>29.918816805516201</v>
      </c>
      <c r="W557" s="825">
        <f>IF(OR(U557&lt;=0,U557="n/a",V557&lt;=0,V557="n/a"),"n/a",U557/V557)</f>
        <v>0.60010138102249522</v>
      </c>
      <c r="X557" s="826">
        <f>IF(OR(AJ557&lt;=0,AJ557="n/a",U557&lt;=0,U557="n/a"),"n/a",U557/AJ557)</f>
        <v>16.322112075953921</v>
      </c>
      <c r="Y557" s="780"/>
      <c r="Z557" s="766">
        <f>IF(OR(AC557&lt;0.01,AC557="n/a"),"n/a",M557/AC557*100)</f>
        <v>40.626813697040042</v>
      </c>
      <c r="AA557" s="689">
        <f>IF(OR(AC557&lt;0.01,AC557="n/a"),"n/a",I557/AC557)</f>
        <v>24.403946604759142</v>
      </c>
      <c r="AB557" s="690">
        <v>12</v>
      </c>
      <c r="AC557" s="649">
        <v>17.23</v>
      </c>
      <c r="AD557" s="649">
        <v>3.17</v>
      </c>
      <c r="AE557" s="649">
        <v>2.06</v>
      </c>
      <c r="AF557" s="1021">
        <v>8.5</v>
      </c>
      <c r="AG557" s="1021">
        <v>29.599999999999998</v>
      </c>
      <c r="AH557" s="1021">
        <v>-8.9</v>
      </c>
      <c r="AI557" s="1021" t="s">
        <v>138</v>
      </c>
      <c r="AJ557" s="649">
        <v>1.0999999999999999</v>
      </c>
      <c r="AK557" s="649">
        <v>7.7</v>
      </c>
      <c r="AL557" s="664">
        <v>4760</v>
      </c>
      <c r="AM557" s="659">
        <v>0.2</v>
      </c>
      <c r="AN557" s="1021">
        <v>1.45</v>
      </c>
      <c r="AO557" s="868">
        <f>IF(U557="n/a","n/a",IF(AA557&lt;0,"n/a",IF(AA557="n/a","n/a",J557+U557-AA557)))</f>
        <v>-4.7848592420621898</v>
      </c>
      <c r="AP557" s="869">
        <f>IF(U557="n/a","n/a",J557+U557)</f>
        <v>19.619087362696952</v>
      </c>
      <c r="AQ557" s="691">
        <f>IF(OR(AC557&lt;0.01,AF557="n/a"),"n/a",(I557/SQRT(22.5*AC557*(I557/AF557))-1)*100)</f>
        <v>203.63248701931508</v>
      </c>
      <c r="AR557" s="766">
        <f>INDEX(Historical!$C$7:$C$1455,MATCH(B557,Historical!$B$7:$B$1455,0))*IF(AH557="n/a",1.03,IF(AH557&lt;0,1.01,IF(AH557&gt;10,1.1,(1+AH557/100))))</f>
        <v>6.9184999999999999</v>
      </c>
      <c r="AS557" s="689">
        <f>IF($AI557="n/a",1.03*AR557,IF($AI557&lt;0,1.01*AR557,IF($AI557&gt;10,1.1*AR557,(1+$AI557/100)*AR557)))</f>
        <v>7.126055</v>
      </c>
      <c r="AT557" s="689">
        <f>IF($AK557="n/a",1.03*AS557,IF($AK557&lt;0,1.01*AS557,IF($AK557&gt;10,1.1*AS557,(1+$AK557/100)*AS557)))</f>
        <v>7.6747612350000001</v>
      </c>
      <c r="AU557" s="689">
        <f>IF($AK557="n/a",1.03*AT557,IF($AK557&lt;0,1.01*AT557,IF($AK557&gt;10,1.1*AT557,(1+$AK557/100)*AT557)))</f>
        <v>8.2657178500949993</v>
      </c>
      <c r="AV557" s="689">
        <f>IF($AK557="n/a",1.03*AU557,IF($AK557&lt;0,1.01*AU557,IF($AK557&gt;10,1.1*AU557,(1+$AK557/100)*AU557)))</f>
        <v>8.9021781245523144</v>
      </c>
      <c r="AW557" s="766">
        <f>SUM(AR557:AV557)</f>
        <v>38.887212209647316</v>
      </c>
      <c r="AX557" s="877">
        <f>AW557/I557*100</f>
        <v>9.2482905749732005</v>
      </c>
      <c r="AY557" s="1212">
        <v>0.62</v>
      </c>
      <c r="AZ557" s="1028">
        <v>19.149999999999999</v>
      </c>
      <c r="BA557" s="1028">
        <v>-3.92</v>
      </c>
      <c r="BB557" s="1028">
        <v>6.12</v>
      </c>
      <c r="BC557" s="1028">
        <v>5.53</v>
      </c>
      <c r="BE557" s="721">
        <v>2006</v>
      </c>
      <c r="BF557" s="1057">
        <f>IF(BE557&gt;2008,0,IF(BE557&gt;2001,1,IF(BE557&gt;1990,2,IF(BE557&gt;1980,3,IF(BE557&gt;1973,4,IF(BE557&gt;1970,5,IF(BE557&gt;1960,6,IF(BE557&gt;1958,7,IF(BE557&gt;1953,8,9)))))))))</f>
        <v>1</v>
      </c>
    </row>
    <row r="558" spans="1:58" ht="11.25" customHeight="1" x14ac:dyDescent="0.2">
      <c r="A558" s="1027" t="s">
        <v>1513</v>
      </c>
      <c r="B558" s="1031" t="s">
        <v>1514</v>
      </c>
      <c r="C558" s="1181" t="s">
        <v>4438</v>
      </c>
      <c r="D558" s="1181" t="s">
        <v>527</v>
      </c>
      <c r="E558" s="857">
        <v>6</v>
      </c>
      <c r="F558" s="1245">
        <v>672</v>
      </c>
      <c r="G558" s="1245" t="s">
        <v>107</v>
      </c>
      <c r="H558" s="1245" t="s">
        <v>107</v>
      </c>
      <c r="I558" s="1030">
        <v>82.64</v>
      </c>
      <c r="J558" s="766">
        <f>(M558/I558)*100</f>
        <v>1.8151016456921587</v>
      </c>
      <c r="K558" s="1033">
        <v>0.375</v>
      </c>
      <c r="L558" s="1043">
        <v>4</v>
      </c>
      <c r="M558" s="756">
        <f>K558*L558</f>
        <v>1.5</v>
      </c>
      <c r="N558" s="1026" t="s">
        <v>1008</v>
      </c>
      <c r="O558" s="860">
        <v>0.3</v>
      </c>
      <c r="P558" s="1016">
        <v>43146</v>
      </c>
      <c r="Q558" s="1016">
        <v>43161</v>
      </c>
      <c r="R558" s="756">
        <f>(K558-O558)/O558*100</f>
        <v>25.000000000000007</v>
      </c>
      <c r="S558" s="824">
        <f>IF(INDEX(Historical!$D$7:$D$1455,MATCH(B558,Historical!$B$7:$B$1455,0))=0,"n/a",(INDEX(Historical!$C$7:$C$1455,MATCH(B558,Historical!$B$7:$B$1455,0))/INDEX(Historical!$D$7:$D$1455,MATCH(B558,Historical!$B$7:$B$1455,0))-1)*100)</f>
        <v>25</v>
      </c>
      <c r="T558" s="824">
        <f>IF(INDEX(Historical!$F$7:$F$1455,MATCH(B558,Historical!$B$7:$B$1455,0))=0,"n/a",((INDEX(Historical!$C$7:$C$1455,MATCH(B558,Historical!$B$7:$B$1455,0))/INDEX(Historical!$F$7:$F$1455,MATCH(B558,Historical!$B$7:$B$1455,0)))^(1/3)-1)*100)</f>
        <v>25.99210498948732</v>
      </c>
      <c r="U558" s="824" t="str">
        <f>IF(INDEX(Historical!$I$7:$I$1455,MATCH(B558,Historical!$B$7:$B$1455,0))=0,"n/a",((INDEX(Historical!$C$7:$C$1455,MATCH(B558,Historical!$B$7:$B$1455,0))/INDEX(Historical!$I$7:$I$1455,MATCH(B558,Historical!$B$7:$B$1455,0)))^(1/5)-1)*100)</f>
        <v>n/a</v>
      </c>
      <c r="V558" s="824" t="str">
        <f>IF(INDEX(Historical!$O$7:$O$1455,MATCH(B558,Historical!$B$7:$B$1455,0))=0,"n/a",((INDEX(Historical!$C$7:$C$1455,MATCH(B558,Historical!$B$7:$B$1455,0))/INDEX(Historical!$O$7:$O$1455,MATCH(B558,Historical!$B$7:$B$1455,0)))^(1/10)-1)*100)</f>
        <v>n/a</v>
      </c>
      <c r="W558" s="825" t="str">
        <f>IF(OR(U558&lt;=0,U558="n/a",V558&lt;=0,V558="n/a"),"n/a",U558/V558)</f>
        <v>n/a</v>
      </c>
      <c r="X558" s="826" t="str">
        <f>IF(OR(AJ558&lt;=0,AJ558="n/a",U558&lt;=0,U558="n/a"),"n/a",U558/AJ558)</f>
        <v>n/a</v>
      </c>
      <c r="Y558" s="780"/>
      <c r="Z558" s="766">
        <f>IF(OR(AC558&lt;0.01,AC558="n/a"),"n/a",M558/AC558*100)</f>
        <v>24.469820554649267</v>
      </c>
      <c r="AA558" s="1042">
        <f>IF(OR(AC558&lt;0.01,AC558="n/a"),"n/a",I558/AC558)</f>
        <v>13.481239804241437</v>
      </c>
      <c r="AB558" s="1043">
        <v>12</v>
      </c>
      <c r="AC558" s="1021">
        <v>6.13</v>
      </c>
      <c r="AD558" s="1021">
        <v>0.96</v>
      </c>
      <c r="AE558" s="1021">
        <v>1.44</v>
      </c>
      <c r="AF558" s="1021">
        <v>2.1800000000000002</v>
      </c>
      <c r="AG558" s="1021">
        <v>37.799999999999997</v>
      </c>
      <c r="AH558" s="1021">
        <v>12.1</v>
      </c>
      <c r="AI558" s="1021">
        <v>-20.52</v>
      </c>
      <c r="AJ558" s="1021">
        <v>-10.9</v>
      </c>
      <c r="AK558" s="1021">
        <v>14.099999999999998</v>
      </c>
      <c r="AL558" s="1034">
        <v>3770</v>
      </c>
      <c r="AM558" s="1028">
        <v>0.4</v>
      </c>
      <c r="AN558" s="1023">
        <v>2.4</v>
      </c>
      <c r="AO558" s="868" t="str">
        <f>IF(U558="n/a","n/a",IF(AA558&lt;0,"n/a",IF(AA558="n/a","n/a",J558+U558-AA558)))</f>
        <v>n/a</v>
      </c>
      <c r="AP558" s="869" t="str">
        <f>IF(U558="n/a","n/a",J558+U558)</f>
        <v>n/a</v>
      </c>
      <c r="AQ558" s="1044">
        <f>IF(OR(AC558&lt;0.01,AF558="n/a"),"n/a",(I558/SQRT(22.5*AC558*(I558/AF558))-1)*100)</f>
        <v>14.288334727460917</v>
      </c>
      <c r="AR558" s="766">
        <f>INDEX(Historical!$C$7:$C$1455,MATCH(B558,Historical!$B$7:$B$1455,0))*IF(AH558="n/a",1.03,IF(AH558&lt;0,1.01,IF(AH558&gt;10,1.1,(1+AH558/100))))</f>
        <v>1.32</v>
      </c>
      <c r="AS558" s="1042">
        <f>IF($AI558="n/a",1.03*AR558,IF($AI558&lt;0,1.01*AR558,IF($AI558&gt;10,1.1*AR558,(1+$AI558/100)*AR558)))</f>
        <v>1.3332000000000002</v>
      </c>
      <c r="AT558" s="1042">
        <f>IF($AK558="n/a",1.03*AS558,IF($AK558&lt;0,1.01*AS558,IF($AK558&gt;10,1.1*AS558,(1+$AK558/100)*AS558)))</f>
        <v>1.4665200000000003</v>
      </c>
      <c r="AU558" s="1042">
        <f>IF($AK558="n/a",1.03*AT558,IF($AK558&lt;0,1.01*AT558,IF($AK558&gt;10,1.1*AT558,(1+$AK558/100)*AT558)))</f>
        <v>1.6131720000000005</v>
      </c>
      <c r="AV558" s="1042">
        <f>IF($AK558="n/a",1.03*AU558,IF($AK558&lt;0,1.01*AU558,IF($AK558&gt;10,1.1*AU558,(1+$AK558/100)*AU558)))</f>
        <v>1.7744892000000008</v>
      </c>
      <c r="AW558" s="766">
        <f>SUM(AR558:AV558)</f>
        <v>7.5073812000000011</v>
      </c>
      <c r="AX558" s="877">
        <f>AW558/I558*100</f>
        <v>9.0844399806389173</v>
      </c>
      <c r="AY558" s="1212">
        <v>1.71</v>
      </c>
      <c r="AZ558" s="1028">
        <v>37.049999999999997</v>
      </c>
      <c r="BA558" s="1028">
        <v>-7.9200000000000008</v>
      </c>
      <c r="BB558" s="1028">
        <v>5.4399999999999995</v>
      </c>
      <c r="BC558" s="1028">
        <v>12.17</v>
      </c>
      <c r="BE558" s="721">
        <v>2013</v>
      </c>
      <c r="BF558" s="1057">
        <f>IF(BE558&gt;2008,0,IF(BE558&gt;2001,1,IF(BE558&gt;1990,2,IF(BE558&gt;1980,3,IF(BE558&gt;1973,4,IF(BE558&gt;1970,5,IF(BE558&gt;1960,6,IF(BE558&gt;1958,7,IF(BE558&gt;1953,8,9)))))))))</f>
        <v>0</v>
      </c>
    </row>
    <row r="559" spans="1:58" ht="11.25" customHeight="1" x14ac:dyDescent="0.2">
      <c r="A559" s="1027" t="s">
        <v>709</v>
      </c>
      <c r="B559" s="1031" t="s">
        <v>710</v>
      </c>
      <c r="C559" s="1181" t="s">
        <v>132</v>
      </c>
      <c r="D559" s="1181" t="s">
        <v>4424</v>
      </c>
      <c r="E559" s="857">
        <v>24</v>
      </c>
      <c r="F559" s="1245">
        <v>133</v>
      </c>
      <c r="G559" s="1209" t="s">
        <v>38</v>
      </c>
      <c r="H559" s="1209" t="s">
        <v>38</v>
      </c>
      <c r="I559" s="1021">
        <v>181.71</v>
      </c>
      <c r="J559" s="766">
        <f>(M559/I559)*100</f>
        <v>2.4434538550437512</v>
      </c>
      <c r="K559" s="1040">
        <v>1.1100000000000001</v>
      </c>
      <c r="L559" s="1043">
        <v>4</v>
      </c>
      <c r="M559" s="756">
        <f>K559*L559</f>
        <v>4.4400000000000004</v>
      </c>
      <c r="N559" s="1026" t="s">
        <v>150</v>
      </c>
      <c r="O559" s="861">
        <v>0.98250000000000004</v>
      </c>
      <c r="P559" s="1016">
        <v>43157</v>
      </c>
      <c r="Q559" s="1016">
        <v>43174</v>
      </c>
      <c r="R559" s="756">
        <f>(K559-O559)/O559*100</f>
        <v>12.977099236641227</v>
      </c>
      <c r="S559" s="824">
        <f>IF(INDEX(Historical!$D$7:$D$1455,MATCH(B559,Historical!$B$7:$B$1455,0))=0,"n/a",(INDEX(Historical!$C$7:$C$1455,MATCH(B559,Historical!$B$7:$B$1455,0))/INDEX(Historical!$D$7:$D$1455,MATCH(B559,Historical!$B$7:$B$1455,0))-1)*100)</f>
        <v>12.93103448275863</v>
      </c>
      <c r="T559" s="824">
        <f>IF(INDEX(Historical!$F$7:$F$1455,MATCH(B559,Historical!$B$7:$B$1455,0))=0,"n/a",((INDEX(Historical!$C$7:$C$1455,MATCH(B559,Historical!$B$7:$B$1455,0))/INDEX(Historical!$F$7:$F$1455,MATCH(B559,Historical!$B$7:$B$1455,0)))^(1/3)-1)*100)</f>
        <v>10.661915705073866</v>
      </c>
      <c r="U559" s="824">
        <f>IF(INDEX(Historical!$I$7:$I$1455,MATCH(B559,Historical!$B$7:$B$1455,0))=0,"n/a",((INDEX(Historical!$C$7:$C$1455,MATCH(B559,Historical!$B$7:$B$1455,0))/INDEX(Historical!$I$7:$I$1455,MATCH(B559,Historical!$B$7:$B$1455,0)))^(1/5)-1)*100)</f>
        <v>10.366243721270173</v>
      </c>
      <c r="V559" s="824">
        <f>IF(INDEX(Historical!$O$7:$O$1455,MATCH(B559,Historical!$B$7:$B$1455,0))=0,"n/a",((INDEX(Historical!$C$7:$C$1455,MATCH(B559,Historical!$B$7:$B$1455,0))/INDEX(Historical!$O$7:$O$1455,MATCH(B559,Historical!$B$7:$B$1455,0)))^(1/10)-1)*100)</f>
        <v>9.1326925177782172</v>
      </c>
      <c r="W559" s="825">
        <f>IF(OR(U559&lt;=0,U559="n/a",V559&lt;=0,V559="n/a"),"n/a",U559/V559)</f>
        <v>1.1350698275553082</v>
      </c>
      <c r="X559" s="826">
        <f>IF(OR(AJ559&lt;=0,AJ559="n/a",U559&lt;=0,U559="n/a"),"n/a",U559/AJ559)</f>
        <v>1.0162984040460954</v>
      </c>
      <c r="Y559" s="1031"/>
      <c r="Z559" s="766">
        <f>IF(OR(AC559&lt;0.01,AC559="n/a"),"n/a",M559/AC559*100)</f>
        <v>34.6875</v>
      </c>
      <c r="AA559" s="1042">
        <f>IF(OR(AC559&lt;0.01,AC559="n/a"),"n/a",I559/AC559)</f>
        <v>14.196093749999999</v>
      </c>
      <c r="AB559" s="1043">
        <v>12</v>
      </c>
      <c r="AC559" s="1021">
        <v>12.8</v>
      </c>
      <c r="AD559" s="1021">
        <v>1.7</v>
      </c>
      <c r="AE559" s="1021">
        <v>5.27</v>
      </c>
      <c r="AF559" s="1021">
        <v>2.5099999999999998</v>
      </c>
      <c r="AG559" s="1021">
        <v>26.200000000000003</v>
      </c>
      <c r="AH559" s="1021">
        <v>18.5</v>
      </c>
      <c r="AI559" s="1021">
        <v>7.95</v>
      </c>
      <c r="AJ559" s="1021">
        <v>10.199999999999999</v>
      </c>
      <c r="AK559" s="1021">
        <v>8.3699999999999992</v>
      </c>
      <c r="AL559" s="1034">
        <v>86280</v>
      </c>
      <c r="AM559" s="1028">
        <v>0.1</v>
      </c>
      <c r="AN559" s="1021">
        <v>0.95</v>
      </c>
      <c r="AO559" s="868">
        <f>IF(U559="n/a","n/a",IF(AA559&lt;0,"n/a",IF(AA559="n/a","n/a",J559+U559-AA559)))</f>
        <v>-1.3863961736860748</v>
      </c>
      <c r="AP559" s="869">
        <f>IF(U559="n/a","n/a",J559+U559)</f>
        <v>12.809697576313924</v>
      </c>
      <c r="AQ559" s="1044">
        <f>IF(OR(AC559&lt;0.01,AF559="n/a"),"n/a",(I559/SQRT(22.5*AC559*(I559/AF559))-1)*100)</f>
        <v>25.843280511912916</v>
      </c>
      <c r="AR559" s="766">
        <f>INDEX(Historical!$C$7:$C$1455,MATCH(B559,Historical!$B$7:$B$1455,0))*IF(AH559="n/a",1.03,IF(AH559&lt;0,1.01,IF(AH559&gt;10,1.1,(1+AH559/100))))</f>
        <v>4.3230000000000004</v>
      </c>
      <c r="AS559" s="1042">
        <f>IF($AI559="n/a",1.03*AR559,IF($AI559&lt;0,1.01*AR559,IF($AI559&gt;10,1.1*AR559,(1+$AI559/100)*AR559)))</f>
        <v>4.6666784999999997</v>
      </c>
      <c r="AT559" s="1042">
        <f>IF($AK559="n/a",1.03*AS559,IF($AK559&lt;0,1.01*AS559,IF($AK559&gt;10,1.1*AS559,(1+$AK559/100)*AS559)))</f>
        <v>5.0572794904499991</v>
      </c>
      <c r="AU559" s="1042">
        <f>IF($AK559="n/a",1.03*AT559,IF($AK559&lt;0,1.01*AT559,IF($AK559&gt;10,1.1*AT559,(1+$AK559/100)*AT559)))</f>
        <v>5.4805737838006632</v>
      </c>
      <c r="AV559" s="1042">
        <f>IF($AK559="n/a",1.03*AU559,IF($AK559&lt;0,1.01*AU559,IF($AK559&gt;10,1.1*AU559,(1+$AK559/100)*AU559)))</f>
        <v>5.9392978095047777</v>
      </c>
      <c r="AW559" s="766">
        <f>SUM(AR559:AV559)</f>
        <v>25.466829583755441</v>
      </c>
      <c r="AX559" s="877">
        <f>AW559/I559*100</f>
        <v>14.015095252740872</v>
      </c>
      <c r="AY559" s="1212">
        <v>0.11</v>
      </c>
      <c r="AZ559" s="1028">
        <v>25.230000000000004</v>
      </c>
      <c r="BA559" s="1028">
        <v>-1.06</v>
      </c>
      <c r="BB559" s="1028">
        <v>5.18</v>
      </c>
      <c r="BC559" s="1028">
        <v>9.370000000000001</v>
      </c>
      <c r="BE559" s="721">
        <v>1995</v>
      </c>
      <c r="BF559" s="1057">
        <f>IF(BE559&gt;2008,0,IF(BE559&gt;2001,1,IF(BE559&gt;1990,2,IF(BE559&gt;1980,3,IF(BE559&gt;1973,4,IF(BE559&gt;1970,5,IF(BE559&gt;1960,6,IF(BE559&gt;1958,7,IF(BE559&gt;1953,8,9)))))))))</f>
        <v>2</v>
      </c>
    </row>
    <row r="560" spans="1:58" s="905" customFormat="1" ht="11.25" customHeight="1" x14ac:dyDescent="0.2">
      <c r="A560" s="884" t="s">
        <v>3926</v>
      </c>
      <c r="B560" s="914" t="s">
        <v>3927</v>
      </c>
      <c r="C560" s="1181" t="s">
        <v>132</v>
      </c>
      <c r="D560" s="1181" t="s">
        <v>4425</v>
      </c>
      <c r="E560" s="885">
        <v>5</v>
      </c>
      <c r="F560" s="1245">
        <v>846</v>
      </c>
      <c r="G560" s="1244" t="s">
        <v>107</v>
      </c>
      <c r="H560" s="1244" t="s">
        <v>107</v>
      </c>
      <c r="I560" s="886">
        <v>46.7</v>
      </c>
      <c r="J560" s="887">
        <f>(M560/I560)*100</f>
        <v>3.8543897216274088</v>
      </c>
      <c r="K560" s="888">
        <v>0.45</v>
      </c>
      <c r="L560" s="889">
        <v>4</v>
      </c>
      <c r="M560" s="890">
        <f>K560*L560</f>
        <v>1.8</v>
      </c>
      <c r="N560" s="891" t="s">
        <v>108</v>
      </c>
      <c r="O560" s="892">
        <v>0.4375</v>
      </c>
      <c r="P560" s="893">
        <v>43409</v>
      </c>
      <c r="Q560" s="893">
        <v>43418</v>
      </c>
      <c r="R560" s="890">
        <f>(K560-O560)/O560*100</f>
        <v>2.8571428571428599</v>
      </c>
      <c r="S560" s="824">
        <f>IF(INDEX(Historical!$D$7:$D$1455,MATCH(B560,Historical!$B$7:$B$1455,0))=0,"n/a",(INDEX(Historical!$C$7:$C$1455,MATCH(B560,Historical!$B$7:$B$1455,0))/INDEX(Historical!$D$7:$D$1455,MATCH(B560,Historical!$B$7:$B$1455,0))-1)*100)</f>
        <v>14.836223506743739</v>
      </c>
      <c r="T560" s="824">
        <f>IF(INDEX(Historical!$F$7:$F$1455,MATCH(B560,Historical!$B$7:$B$1455,0))=0,"n/a",((INDEX(Historical!$C$7:$C$1455,MATCH(B560,Historical!$B$7:$B$1455,0))/INDEX(Historical!$F$7:$F$1455,MATCH(B560,Historical!$B$7:$B$1455,0)))^(1/3)-1)*100)</f>
        <v>99.554564226918018</v>
      </c>
      <c r="U560" s="824" t="str">
        <f>IF(INDEX(Historical!$I$7:$I$1455,MATCH(B560,Historical!$B$7:$B$1455,0))=0,"n/a",((INDEX(Historical!$C$7:$C$1455,MATCH(B560,Historical!$B$7:$B$1455,0))/INDEX(Historical!$I$7:$I$1455,MATCH(B560,Historical!$B$7:$B$1455,0)))^(1/5)-1)*100)</f>
        <v>n/a</v>
      </c>
      <c r="V560" s="824" t="str">
        <f>IF(INDEX(Historical!$O$7:$O$1455,MATCH(B560,Historical!$B$7:$B$1455,0))=0,"n/a",((INDEX(Historical!$C$7:$C$1455,MATCH(B560,Historical!$B$7:$B$1455,0))/INDEX(Historical!$O$7:$O$1455,MATCH(B560,Historical!$B$7:$B$1455,0)))^(1/10)-1)*100)</f>
        <v>n/a</v>
      </c>
      <c r="W560" s="894" t="str">
        <f>IF(OR(U560&lt;=0,U560="n/a",V560&lt;=0,V560="n/a"),"n/a",U560/V560)</f>
        <v>n/a</v>
      </c>
      <c r="X560" s="895" t="str">
        <f>IF(OR(AJ560&lt;=0,AJ560="n/a",U560&lt;=0,U560="n/a"),"n/a",U560/AJ560)</f>
        <v>n/a</v>
      </c>
      <c r="Y560" s="906" t="s">
        <v>4077</v>
      </c>
      <c r="Z560" s="887">
        <f>IF(OR(AC560&lt;0.01,AC560="n/a"),"n/a",M560/AC560*100)</f>
        <v>65.693430656934311</v>
      </c>
      <c r="AA560" s="897">
        <f>IF(OR(AC560&lt;0.01,AC560="n/a"),"n/a",I560/AC560)</f>
        <v>17.043795620437955</v>
      </c>
      <c r="AB560" s="889">
        <v>12</v>
      </c>
      <c r="AC560" s="898">
        <v>2.74</v>
      </c>
      <c r="AD560" s="898">
        <v>0.8</v>
      </c>
      <c r="AE560" s="898">
        <v>3.07</v>
      </c>
      <c r="AF560" s="898">
        <v>1.39</v>
      </c>
      <c r="AG560" s="898">
        <v>5.6000000000000005</v>
      </c>
      <c r="AH560" s="907">
        <v>-64.5</v>
      </c>
      <c r="AI560" s="907">
        <v>-30.09</v>
      </c>
      <c r="AJ560" s="898">
        <v>31.1</v>
      </c>
      <c r="AK560" s="898">
        <v>21.3</v>
      </c>
      <c r="AL560" s="899">
        <v>2640</v>
      </c>
      <c r="AM560" s="900">
        <v>0.54</v>
      </c>
      <c r="AN560" s="898">
        <v>1.95</v>
      </c>
      <c r="AO560" s="901" t="str">
        <f>IF(U560="n/a","n/a",IF(AA560&lt;0,"n/a",IF(AA560="n/a","n/a",J560+U560-AA560)))</f>
        <v>n/a</v>
      </c>
      <c r="AP560" s="902" t="str">
        <f>IF(U560="n/a","n/a",J560+U560)</f>
        <v>n/a</v>
      </c>
      <c r="AQ560" s="903">
        <f>IF(OR(AC560&lt;0.01,AF560="n/a"),"n/a",(I560/SQRT(22.5*AC560*(I560/AF560))-1)*100)</f>
        <v>2.6122711145834643</v>
      </c>
      <c r="AR560" s="766">
        <f>INDEX(Historical!$C$7:$C$1455,MATCH(B560,Historical!$B$7:$B$1455,0))*IF(AH560="n/a",1.03,IF(AH560&lt;0,1.01,IF(AH560&gt;10,1.1,(1+AH560/100))))</f>
        <v>1.5048999999999999</v>
      </c>
      <c r="AS560" s="897">
        <f>IF($AI560="n/a",1.03*AR560,IF($AI560&lt;0,1.01*AR560,IF($AI560&gt;10,1.1*AR560,(1+$AI560/100)*AR560)))</f>
        <v>1.519949</v>
      </c>
      <c r="AT560" s="897">
        <f>IF($AK560="n/a",1.03*AS560,IF($AK560&lt;0,1.01*AS560,IF($AK560&gt;10,1.1*AS560,(1+$AK560/100)*AS560)))</f>
        <v>1.6719439</v>
      </c>
      <c r="AU560" s="897">
        <f>IF($AK560="n/a",1.03*AT560,IF($AK560&lt;0,1.01*AT560,IF($AK560&gt;10,1.1*AT560,(1+$AK560/100)*AT560)))</f>
        <v>1.8391382900000002</v>
      </c>
      <c r="AV560" s="897">
        <f>IF($AK560="n/a",1.03*AU560,IF($AK560&lt;0,1.01*AU560,IF($AK560&gt;10,1.1*AU560,(1+$AK560/100)*AU560)))</f>
        <v>2.0230521190000004</v>
      </c>
      <c r="AW560" s="887">
        <f>SUM(AR560:AV560)</f>
        <v>8.5589833090000003</v>
      </c>
      <c r="AX560" s="904">
        <f>AW560/I560*100</f>
        <v>18.327587385438971</v>
      </c>
      <c r="AY560" s="1213">
        <v>1.1299999999999999</v>
      </c>
      <c r="AZ560" s="900">
        <v>26.76</v>
      </c>
      <c r="BA560" s="900">
        <v>-7.8100000000000005</v>
      </c>
      <c r="BB560" s="900">
        <v>0.27</v>
      </c>
      <c r="BC560" s="900">
        <v>4.87</v>
      </c>
      <c r="BD560" s="1079"/>
      <c r="BE560" s="721">
        <v>2014</v>
      </c>
      <c r="BF560" s="1057">
        <f>IF(BE560&gt;2008,0,IF(BE560&gt;2001,1,IF(BE560&gt;1990,2,IF(BE560&gt;1980,3,IF(BE560&gt;1973,4,IF(BE560&gt;1970,5,IF(BE560&gt;1960,6,IF(BE560&gt;1958,7,IF(BE560&gt;1953,8,9)))))))))</f>
        <v>0</v>
      </c>
    </row>
    <row r="561" spans="1:58" ht="11.25" customHeight="1" x14ac:dyDescent="0.2">
      <c r="A561" s="1037" t="s">
        <v>1515</v>
      </c>
      <c r="B561" s="1031" t="s">
        <v>1516</v>
      </c>
      <c r="C561" s="1181" t="s">
        <v>113</v>
      </c>
      <c r="D561" s="1181" t="s">
        <v>4457</v>
      </c>
      <c r="E561" s="857">
        <v>6</v>
      </c>
      <c r="F561" s="1245">
        <v>715</v>
      </c>
      <c r="G561" s="1050" t="s">
        <v>107</v>
      </c>
      <c r="H561" s="1050" t="s">
        <v>107</v>
      </c>
      <c r="I561" s="1030">
        <v>27.17</v>
      </c>
      <c r="J561" s="766">
        <f>(M561/I561)*100</f>
        <v>5.1527419948472577</v>
      </c>
      <c r="K561" s="1033">
        <v>0.35</v>
      </c>
      <c r="L561" s="1043">
        <v>4</v>
      </c>
      <c r="M561" s="756">
        <f>K561*L561</f>
        <v>1.4</v>
      </c>
      <c r="N561" s="1026" t="s">
        <v>329</v>
      </c>
      <c r="O561" s="860">
        <v>0.34</v>
      </c>
      <c r="P561" s="1016">
        <v>43256</v>
      </c>
      <c r="Q561" s="1016">
        <v>43271</v>
      </c>
      <c r="R561" s="756">
        <f>(K561-O561)/O561*100</f>
        <v>2.9411764705882213</v>
      </c>
      <c r="S561" s="824">
        <f>IF(INDEX(Historical!$D$7:$D$1455,MATCH(B561,Historical!$B$7:$B$1455,0))=0,"n/a",(INDEX(Historical!$C$7:$C$1455,MATCH(B561,Historical!$B$7:$B$1455,0))/INDEX(Historical!$D$7:$D$1455,MATCH(B561,Historical!$B$7:$B$1455,0))-1)*100)</f>
        <v>9.9173553719008378</v>
      </c>
      <c r="T561" s="824">
        <f>IF(INDEX(Historical!$F$7:$F$1455,MATCH(B561,Historical!$B$7:$B$1455,0))=0,"n/a",((INDEX(Historical!$C$7:$C$1455,MATCH(B561,Historical!$B$7:$B$1455,0))/INDEX(Historical!$F$7:$F$1455,MATCH(B561,Historical!$B$7:$B$1455,0)))^(1/3)-1)*100)</f>
        <v>11.868894208139679</v>
      </c>
      <c r="U561" s="824" t="str">
        <f>IF(INDEX(Historical!$I$7:$I$1455,MATCH(B561,Historical!$B$7:$B$1455,0))=0,"n/a",((INDEX(Historical!$C$7:$C$1455,MATCH(B561,Historical!$B$7:$B$1455,0))/INDEX(Historical!$I$7:$I$1455,MATCH(B561,Historical!$B$7:$B$1455,0)))^(1/5)-1)*100)</f>
        <v>n/a</v>
      </c>
      <c r="V561" s="824" t="str">
        <f>IF(INDEX(Historical!$O$7:$O$1455,MATCH(B561,Historical!$B$7:$B$1455,0))=0,"n/a",((INDEX(Historical!$C$7:$C$1455,MATCH(B561,Historical!$B$7:$B$1455,0))/INDEX(Historical!$O$7:$O$1455,MATCH(B561,Historical!$B$7:$B$1455,0)))^(1/10)-1)*100)</f>
        <v>n/a</v>
      </c>
      <c r="W561" s="825" t="str">
        <f>IF(OR(U561&lt;=0,U561="n/a",V561&lt;=0,V561="n/a"),"n/a",U561/V561)</f>
        <v>n/a</v>
      </c>
      <c r="X561" s="826" t="str">
        <f>IF(OR(AJ561&lt;=0,AJ561="n/a",U561&lt;=0,U561="n/a"),"n/a",U561/AJ561)</f>
        <v>n/a</v>
      </c>
      <c r="Y561" s="1032" t="s">
        <v>814</v>
      </c>
      <c r="Z561" s="766">
        <f>IF(OR(AC561&lt;0.01,AC561="n/a"),"n/a",M561/AC561*100)</f>
        <v>117.64705882352942</v>
      </c>
      <c r="AA561" s="1042">
        <f>IF(OR(AC561&lt;0.01,AC561="n/a"),"n/a",I561/AC561)</f>
        <v>22.831932773109248</v>
      </c>
      <c r="AB561" s="1043">
        <v>12</v>
      </c>
      <c r="AC561" s="1021">
        <v>1.19</v>
      </c>
      <c r="AD561" s="1021">
        <v>1.85</v>
      </c>
      <c r="AE561" s="1021">
        <v>1.46</v>
      </c>
      <c r="AF561" s="1021">
        <v>2.4</v>
      </c>
      <c r="AG561" s="1021">
        <v>7.7</v>
      </c>
      <c r="AH561" s="1021">
        <v>7.3999999999999995</v>
      </c>
      <c r="AI561" s="1021">
        <v>26.919999999999998</v>
      </c>
      <c r="AJ561" s="1021">
        <v>17.5</v>
      </c>
      <c r="AK561" s="1021">
        <v>12.3</v>
      </c>
      <c r="AL561" s="1034">
        <v>9680</v>
      </c>
      <c r="AM561" s="1028">
        <v>0.3</v>
      </c>
      <c r="AN561" s="1021">
        <v>2.14</v>
      </c>
      <c r="AO561" s="868" t="str">
        <f>IF(U561="n/a","n/a",IF(AA561&lt;0,"n/a",IF(AA561="n/a","n/a",J561+U561-AA561)))</f>
        <v>n/a</v>
      </c>
      <c r="AP561" s="869" t="str">
        <f>IF(U561="n/a","n/a",J561+U561)</f>
        <v>n/a</v>
      </c>
      <c r="AQ561" s="1044">
        <f>IF(OR(AC561&lt;0.01,AF561="n/a"),"n/a",(I561/SQRT(22.5*AC561*(I561/AF561))-1)*100)</f>
        <v>56.057879085452967</v>
      </c>
      <c r="AR561" s="766">
        <f>INDEX(Historical!$C$7:$C$1455,MATCH(B561,Historical!$B$7:$B$1455,0))*IF(AH561="n/a",1.03,IF(AH561&lt;0,1.01,IF(AH561&gt;10,1.1,(1+AH561/100))))</f>
        <v>1.4284200000000002</v>
      </c>
      <c r="AS561" s="1042">
        <f>IF($AI561="n/a",1.03*AR561,IF($AI561&lt;0,1.01*AR561,IF($AI561&gt;10,1.1*AR561,(1+$AI561/100)*AR561)))</f>
        <v>1.5712620000000004</v>
      </c>
      <c r="AT561" s="1042">
        <f>IF($AK561="n/a",1.03*AS561,IF($AK561&lt;0,1.01*AS561,IF($AK561&gt;10,1.1*AS561,(1+$AK561/100)*AS561)))</f>
        <v>1.7283882000000006</v>
      </c>
      <c r="AU561" s="1042">
        <f>IF($AK561="n/a",1.03*AT561,IF($AK561&lt;0,1.01*AT561,IF($AK561&gt;10,1.1*AT561,(1+$AK561/100)*AT561)))</f>
        <v>1.9012270200000008</v>
      </c>
      <c r="AV561" s="1042">
        <f>IF($AK561="n/a",1.03*AU561,IF($AK561&lt;0,1.01*AU561,IF($AK561&gt;10,1.1*AU561,(1+$AK561/100)*AU561)))</f>
        <v>2.0913497220000008</v>
      </c>
      <c r="AW561" s="766">
        <f>SUM(AR561:AV561)</f>
        <v>8.7206469420000019</v>
      </c>
      <c r="AX561" s="877">
        <f>AW561/I561*100</f>
        <v>32.096602657342657</v>
      </c>
      <c r="AY561" s="1212">
        <v>0.83</v>
      </c>
      <c r="AZ561" s="1028">
        <v>32.340000000000003</v>
      </c>
      <c r="BA561" s="1028">
        <v>-30.78</v>
      </c>
      <c r="BB561" s="1028">
        <v>2.75</v>
      </c>
      <c r="BC561" s="1028">
        <v>-6.54</v>
      </c>
      <c r="BE561" s="721">
        <v>2013</v>
      </c>
      <c r="BF561" s="1057">
        <f>IF(BE561&gt;2008,0,IF(BE561&gt;2001,1,IF(BE561&gt;1990,2,IF(BE561&gt;1980,3,IF(BE561&gt;1973,4,IF(BE561&gt;1970,5,IF(BE561&gt;1960,6,IF(BE561&gt;1958,7,IF(BE561&gt;1953,8,9)))))))))</f>
        <v>0</v>
      </c>
    </row>
    <row r="562" spans="1:58" ht="11.25" customHeight="1" x14ac:dyDescent="0.2">
      <c r="A562" s="1027" t="s">
        <v>711</v>
      </c>
      <c r="B562" s="1031" t="s">
        <v>712</v>
      </c>
      <c r="C562" s="1181" t="s">
        <v>248</v>
      </c>
      <c r="D562" s="1181" t="s">
        <v>4453</v>
      </c>
      <c r="E562" s="857">
        <v>17</v>
      </c>
      <c r="F562" s="1245">
        <v>195</v>
      </c>
      <c r="G562" s="1187" t="s">
        <v>116</v>
      </c>
      <c r="H562" s="1187" t="s">
        <v>116</v>
      </c>
      <c r="I562" s="1030">
        <v>75.12</v>
      </c>
      <c r="J562" s="766">
        <f>(M562/I562)*100</f>
        <v>1.1714589989350372</v>
      </c>
      <c r="K562" s="1033">
        <v>0.22</v>
      </c>
      <c r="L562" s="1043">
        <v>4</v>
      </c>
      <c r="M562" s="756">
        <f>K562*L562</f>
        <v>0.88</v>
      </c>
      <c r="N562" s="1026" t="s">
        <v>165</v>
      </c>
      <c r="O562" s="860">
        <v>0.2</v>
      </c>
      <c r="P562" s="1016">
        <v>43434</v>
      </c>
      <c r="Q562" s="1016">
        <v>43467</v>
      </c>
      <c r="R562" s="756">
        <f>(K562-O562)/O562*100</f>
        <v>9.9999999999999947</v>
      </c>
      <c r="S562" s="824">
        <f>IF(INDEX(Historical!$D$7:$D$1455,MATCH(B562,Historical!$B$7:$B$1455,0))=0,"n/a",(INDEX(Historical!$C$7:$C$1455,MATCH(B562,Historical!$B$7:$B$1455,0))/INDEX(Historical!$D$7:$D$1455,MATCH(B562,Historical!$B$7:$B$1455,0))-1)*100)</f>
        <v>12.5</v>
      </c>
      <c r="T562" s="824">
        <f>IF(INDEX(Historical!$F$7:$F$1455,MATCH(B562,Historical!$B$7:$B$1455,0))=0,"n/a",((INDEX(Historical!$C$7:$C$1455,MATCH(B562,Historical!$B$7:$B$1455,0))/INDEX(Historical!$F$7:$F$1455,MATCH(B562,Historical!$B$7:$B$1455,0)))^(1/3)-1)*100)</f>
        <v>14.471424255333186</v>
      </c>
      <c r="U562" s="824">
        <f>IF(INDEX(Historical!$I$7:$I$1455,MATCH(B562,Historical!$B$7:$B$1455,0))=0,"n/a",((INDEX(Historical!$C$7:$C$1455,MATCH(B562,Historical!$B$7:$B$1455,0))/INDEX(Historical!$I$7:$I$1455,MATCH(B562,Historical!$B$7:$B$1455,0)))^(1/5)-1)*100)</f>
        <v>13.935810405670246</v>
      </c>
      <c r="V562" s="824">
        <f>IF(INDEX(Historical!$O$7:$O$1455,MATCH(B562,Historical!$B$7:$B$1455,0))=0,"n/a",((INDEX(Historical!$C$7:$C$1455,MATCH(B562,Historical!$B$7:$B$1455,0))/INDEX(Historical!$O$7:$O$1455,MATCH(B562,Historical!$B$7:$B$1455,0)))^(1/10)-1)*100)</f>
        <v>13.881265112817044</v>
      </c>
      <c r="W562" s="825">
        <f>IF(OR(U562&lt;=0,U562="n/a",V562&lt;=0,V562="n/a"),"n/a",U562/V562)</f>
        <v>1.0039294179896354</v>
      </c>
      <c r="X562" s="826">
        <f>IF(OR(AJ562&lt;=0,AJ562="n/a",U562&lt;=0,U562="n/a"),"n/a",U562/AJ562)</f>
        <v>1.1329927159081501</v>
      </c>
      <c r="Y562" s="777"/>
      <c r="Z562" s="766">
        <f>IF(OR(AC562&lt;0.01,AC562="n/a"),"n/a",M562/AC562*100)</f>
        <v>35.059760956175303</v>
      </c>
      <c r="AA562" s="1042">
        <f>IF(OR(AC562&lt;0.01,AC562="n/a"),"n/a",I562/AC562)</f>
        <v>29.928286852589647</v>
      </c>
      <c r="AB562" s="1043">
        <v>5</v>
      </c>
      <c r="AC562" s="1021">
        <v>2.5099999999999998</v>
      </c>
      <c r="AD562" s="1021">
        <v>2.13</v>
      </c>
      <c r="AE562" s="1021">
        <v>3.24</v>
      </c>
      <c r="AF562" s="1021">
        <v>13.32</v>
      </c>
      <c r="AG562" s="1021">
        <v>20.599999999999998</v>
      </c>
      <c r="AH562" s="1021">
        <v>-4.5999999999999996</v>
      </c>
      <c r="AI562" s="1021">
        <v>18.360000000000003</v>
      </c>
      <c r="AJ562" s="1021">
        <v>12.3</v>
      </c>
      <c r="AK562" s="1021">
        <v>14.06</v>
      </c>
      <c r="AL562" s="1034">
        <v>120770</v>
      </c>
      <c r="AM562" s="1028">
        <v>1.2</v>
      </c>
      <c r="AN562" s="1021">
        <v>0.39</v>
      </c>
      <c r="AO562" s="868">
        <f>IF(U562="n/a","n/a",IF(AA562&lt;0,"n/a",IF(AA562="n/a","n/a",J562+U562-AA562)))</f>
        <v>-14.821017447984364</v>
      </c>
      <c r="AP562" s="869">
        <f>IF(U562="n/a","n/a",J562+U562)</f>
        <v>15.107269404605283</v>
      </c>
      <c r="AQ562" s="1044">
        <f>IF(OR(AC562&lt;0.01,AF562="n/a"),"n/a",(I562/SQRT(22.5*AC562*(I562/AF562))-1)*100)</f>
        <v>320.92215214613111</v>
      </c>
      <c r="AR562" s="766">
        <f>INDEX(Historical!$C$7:$C$1455,MATCH(B562,Historical!$B$7:$B$1455,0))*IF(AH562="n/a",1.03,IF(AH562&lt;0,1.01,IF(AH562&gt;10,1.1,(1+AH562/100))))</f>
        <v>0.72719999999999996</v>
      </c>
      <c r="AS562" s="1042">
        <f>IF($AI562="n/a",1.03*AR562,IF($AI562&lt;0,1.01*AR562,IF($AI562&gt;10,1.1*AR562,(1+$AI562/100)*AR562)))</f>
        <v>0.79991999999999996</v>
      </c>
      <c r="AT562" s="1042">
        <f>IF($AK562="n/a",1.03*AS562,IF($AK562&lt;0,1.01*AS562,IF($AK562&gt;10,1.1*AS562,(1+$AK562/100)*AS562)))</f>
        <v>0.87991200000000003</v>
      </c>
      <c r="AU562" s="1042">
        <f>IF($AK562="n/a",1.03*AT562,IF($AK562&lt;0,1.01*AT562,IF($AK562&gt;10,1.1*AT562,(1+$AK562/100)*AT562)))</f>
        <v>0.96790320000000007</v>
      </c>
      <c r="AV562" s="1042">
        <f>IF($AK562="n/a",1.03*AU562,IF($AK562&lt;0,1.01*AU562,IF($AK562&gt;10,1.1*AU562,(1+$AK562/100)*AU562)))</f>
        <v>1.0646935200000001</v>
      </c>
      <c r="AW562" s="766">
        <f>SUM(AR562:AV562)</f>
        <v>4.43962872</v>
      </c>
      <c r="AX562" s="877">
        <f>AW562/I562*100</f>
        <v>5.9100488817891375</v>
      </c>
      <c r="AY562" s="1212">
        <v>0.77</v>
      </c>
      <c r="AZ562" s="1028">
        <v>26.810000000000002</v>
      </c>
      <c r="BA562" s="1028">
        <v>-12.690000000000001</v>
      </c>
      <c r="BB562" s="1028">
        <v>-2.4500000000000002</v>
      </c>
      <c r="BC562" s="1028">
        <v>1.38</v>
      </c>
      <c r="BE562" s="721">
        <v>2003</v>
      </c>
      <c r="BF562" s="1057">
        <f>IF(BE562&gt;2008,0,IF(BE562&gt;2001,1,IF(BE562&gt;1990,2,IF(BE562&gt;1980,3,IF(BE562&gt;1973,4,IF(BE562&gt;1970,5,IF(BE562&gt;1960,6,IF(BE562&gt;1958,7,IF(BE562&gt;1953,8,9)))))))))</f>
        <v>1</v>
      </c>
    </row>
    <row r="563" spans="1:58" ht="11.25" customHeight="1" x14ac:dyDescent="0.2">
      <c r="A563" s="1027" t="s">
        <v>1517</v>
      </c>
      <c r="B563" s="1031" t="s">
        <v>1518</v>
      </c>
      <c r="C563" s="1181" t="s">
        <v>132</v>
      </c>
      <c r="D563" s="1181" t="s">
        <v>4423</v>
      </c>
      <c r="E563" s="857">
        <v>7</v>
      </c>
      <c r="F563" s="1245">
        <v>575</v>
      </c>
      <c r="G563" s="1187" t="s">
        <v>38</v>
      </c>
      <c r="H563" s="1187" t="s">
        <v>38</v>
      </c>
      <c r="I563" s="1030">
        <v>26.42</v>
      </c>
      <c r="J563" s="766">
        <f>(M563/I563)*100</f>
        <v>2.9523088569265705</v>
      </c>
      <c r="K563" s="1033">
        <v>0.19500000000000001</v>
      </c>
      <c r="L563" s="1043">
        <v>4</v>
      </c>
      <c r="M563" s="756">
        <f>K563*L563</f>
        <v>0.78</v>
      </c>
      <c r="N563" s="1026" t="s">
        <v>1254</v>
      </c>
      <c r="O563" s="860">
        <v>0.17499999999999999</v>
      </c>
      <c r="P563" s="1016">
        <v>43139</v>
      </c>
      <c r="Q563" s="1016">
        <v>43151</v>
      </c>
      <c r="R563" s="756">
        <f>(K563-O563)/O563*100</f>
        <v>11.428571428571439</v>
      </c>
      <c r="S563" s="824">
        <f>IF(INDEX(Historical!$D$7:$D$1455,MATCH(B563,Historical!$B$7:$B$1455,0))=0,"n/a",(INDEX(Historical!$C$7:$C$1455,MATCH(B563,Historical!$B$7:$B$1455,0))/INDEX(Historical!$D$7:$D$1455,MATCH(B563,Historical!$B$7:$B$1455,0))-1)*100)</f>
        <v>9.375</v>
      </c>
      <c r="T563" s="824">
        <f>IF(INDEX(Historical!$F$7:$F$1455,MATCH(B563,Historical!$B$7:$B$1455,0))=0,"n/a",((INDEX(Historical!$C$7:$C$1455,MATCH(B563,Historical!$B$7:$B$1455,0))/INDEX(Historical!$F$7:$F$1455,MATCH(B563,Historical!$B$7:$B$1455,0)))^(1/3)-1)*100)</f>
        <v>20.428885259497086</v>
      </c>
      <c r="U563" s="824">
        <f>IF(INDEX(Historical!$I$7:$I$1455,MATCH(B563,Historical!$B$7:$B$1455,0))=0,"n/a",((INDEX(Historical!$C$7:$C$1455,MATCH(B563,Historical!$B$7:$B$1455,0))/INDEX(Historical!$I$7:$I$1455,MATCH(B563,Historical!$B$7:$B$1455,0)))^(1/5)-1)*100)</f>
        <v>13.640814825271953</v>
      </c>
      <c r="V563" s="824">
        <f>IF(INDEX(Historical!$O$7:$O$1455,MATCH(B563,Historical!$B$7:$B$1455,0))=0,"n/a",((INDEX(Historical!$C$7:$C$1455,MATCH(B563,Historical!$B$7:$B$1455,0))/INDEX(Historical!$O$7:$O$1455,MATCH(B563,Historical!$B$7:$B$1455,0)))^(1/10)-1)*100)</f>
        <v>6.8320043666024732</v>
      </c>
      <c r="W563" s="825">
        <f>IF(OR(U563&lt;=0,U563="n/a",V563&lt;=0,V563="n/a"),"n/a",U563/V563)</f>
        <v>1.9966051093224744</v>
      </c>
      <c r="X563" s="826" t="str">
        <f>IF(OR(AJ563&lt;=0,AJ563="n/a",U563&lt;=0,U563="n/a"),"n/a",U563/AJ563)</f>
        <v>n/a</v>
      </c>
      <c r="Y563" s="769"/>
      <c r="Z563" s="766" t="str">
        <f>IF(OR(AC563&lt;0.01,AC563="n/a"),"n/a",M563/AC563*100)</f>
        <v>n/a</v>
      </c>
      <c r="AA563" s="1042" t="str">
        <f>IF(OR(AC563&lt;0.01,AC563="n/a"),"n/a",I563/AC563)</f>
        <v>n/a</v>
      </c>
      <c r="AB563" s="1043">
        <v>12</v>
      </c>
      <c r="AC563" s="1021">
        <v>-0.28999999999999998</v>
      </c>
      <c r="AD563" s="1021" t="s">
        <v>138</v>
      </c>
      <c r="AE563" s="1021">
        <v>1.91</v>
      </c>
      <c r="AF563" s="1021">
        <v>2.0499999999999998</v>
      </c>
      <c r="AG563" s="1021">
        <v>-2.1</v>
      </c>
      <c r="AH563" s="1021">
        <v>-61.7</v>
      </c>
      <c r="AI563" s="1021">
        <v>5</v>
      </c>
      <c r="AJ563" s="1021">
        <v>-22.2</v>
      </c>
      <c r="AK563" s="1021">
        <v>5.92</v>
      </c>
      <c r="AL563" s="1034">
        <v>9610</v>
      </c>
      <c r="AM563" s="1028">
        <v>0.2</v>
      </c>
      <c r="AN563" s="1021">
        <v>1.87</v>
      </c>
      <c r="AO563" s="868" t="str">
        <f>IF(U563="n/a","n/a",IF(AA563&lt;0,"n/a",IF(AA563="n/a","n/a",J563+U563-AA563)))</f>
        <v>n/a</v>
      </c>
      <c r="AP563" s="869">
        <f>IF(U563="n/a","n/a",J563+U563)</f>
        <v>16.593123682198524</v>
      </c>
      <c r="AQ563" s="1044" t="str">
        <f>IF(OR(AC563&lt;0.01,AF563="n/a"),"n/a",(I563/SQRT(22.5*AC563*(I563/AF563))-1)*100)</f>
        <v>n/a</v>
      </c>
      <c r="AR563" s="766">
        <f>INDEX(Historical!$C$7:$C$1455,MATCH(B563,Historical!$B$7:$B$1455,0))*IF(AH563="n/a",1.03,IF(AH563&lt;0,1.01,IF(AH563&gt;10,1.1,(1+AH563/100))))</f>
        <v>0.70699999999999996</v>
      </c>
      <c r="AS563" s="1042">
        <f>IF($AI563="n/a",1.03*AR563,IF($AI563&lt;0,1.01*AR563,IF($AI563&gt;10,1.1*AR563,(1+$AI563/100)*AR563)))</f>
        <v>0.74234999999999995</v>
      </c>
      <c r="AT563" s="1042">
        <f>IF($AK563="n/a",1.03*AS563,IF($AK563&lt;0,1.01*AS563,IF($AK563&gt;10,1.1*AS563,(1+$AK563/100)*AS563)))</f>
        <v>0.78629711999999985</v>
      </c>
      <c r="AU563" s="1042">
        <f>IF($AK563="n/a",1.03*AT563,IF($AK563&lt;0,1.01*AT563,IF($AK563&gt;10,1.1*AT563,(1+$AK563/100)*AT563)))</f>
        <v>0.83284590950399973</v>
      </c>
      <c r="AV563" s="1042">
        <f>IF($AK563="n/a",1.03*AU563,IF($AK563&lt;0,1.01*AU563,IF($AK563&gt;10,1.1*AU563,(1+$AK563/100)*AU563)))</f>
        <v>0.88215038734663642</v>
      </c>
      <c r="AW563" s="766">
        <f>SUM(AR563:AV563)</f>
        <v>3.9506434168506357</v>
      </c>
      <c r="AX563" s="877">
        <f>AW563/I563*100</f>
        <v>14.953230192470231</v>
      </c>
      <c r="AY563" s="1212">
        <v>0.11</v>
      </c>
      <c r="AZ563" s="1028">
        <v>17.740000000000002</v>
      </c>
      <c r="BA563" s="1028">
        <v>-6.01</v>
      </c>
      <c r="BB563" s="1028">
        <v>3.94</v>
      </c>
      <c r="BC563" s="1028">
        <v>5.04</v>
      </c>
      <c r="BE563" s="721">
        <v>2012</v>
      </c>
      <c r="BF563" s="1057">
        <f>IF(BE563&gt;2008,0,IF(BE563&gt;2001,1,IF(BE563&gt;1990,2,IF(BE563&gt;1980,3,IF(BE563&gt;1973,4,IF(BE563&gt;1970,5,IF(BE563&gt;1960,6,IF(BE563&gt;1958,7,IF(BE563&gt;1953,8,9)))))))))</f>
        <v>0</v>
      </c>
    </row>
    <row r="564" spans="1:58" ht="11.25" customHeight="1" x14ac:dyDescent="0.2">
      <c r="A564" s="1019" t="s">
        <v>305</v>
      </c>
      <c r="B564" s="1031" t="s">
        <v>306</v>
      </c>
      <c r="C564" s="1181" t="s">
        <v>113</v>
      </c>
      <c r="D564" s="1181" t="s">
        <v>214</v>
      </c>
      <c r="E564" s="857">
        <v>55</v>
      </c>
      <c r="F564" s="1245">
        <v>17</v>
      </c>
      <c r="G564" s="1187" t="s">
        <v>38</v>
      </c>
      <c r="H564" s="1187" t="s">
        <v>38</v>
      </c>
      <c r="I564" s="1021">
        <v>120.41</v>
      </c>
      <c r="J564" s="766">
        <f>(M564/I564)*100</f>
        <v>1.1626941283946515</v>
      </c>
      <c r="K564" s="1033">
        <v>0.35</v>
      </c>
      <c r="L564" s="1043">
        <v>4</v>
      </c>
      <c r="M564" s="756">
        <f>K564*L564</f>
        <v>1.4</v>
      </c>
      <c r="N564" s="1026" t="s">
        <v>307</v>
      </c>
      <c r="O564" s="860">
        <v>0.3</v>
      </c>
      <c r="P564" s="1016">
        <v>43332</v>
      </c>
      <c r="Q564" s="1016">
        <v>43347</v>
      </c>
      <c r="R564" s="756">
        <f>(K564-O564)/O564*100</f>
        <v>16.666666666666664</v>
      </c>
      <c r="S564" s="824">
        <f>IF(INDEX(Historical!$D$7:$D$1455,MATCH(B564,Historical!$B$7:$B$1455,0))=0,"n/a",(INDEX(Historical!$C$7:$C$1455,MATCH(B564,Historical!$B$7:$B$1455,0))/INDEX(Historical!$D$7:$D$1455,MATCH(B564,Historical!$B$7:$B$1455,0))-1)*100)</f>
        <v>11.764705882352944</v>
      </c>
      <c r="T564" s="824">
        <f>IF(INDEX(Historical!$F$7:$F$1455,MATCH(B564,Historical!$B$7:$B$1455,0))=0,"n/a",((INDEX(Historical!$C$7:$C$1455,MATCH(B564,Historical!$B$7:$B$1455,0))/INDEX(Historical!$F$7:$F$1455,MATCH(B564,Historical!$B$7:$B$1455,0)))^(1/3)-1)*100)</f>
        <v>14.471424255333186</v>
      </c>
      <c r="U564" s="824">
        <f>IF(INDEX(Historical!$I$7:$I$1455,MATCH(B564,Historical!$B$7:$B$1455,0))=0,"n/a",((INDEX(Historical!$C$7:$C$1455,MATCH(B564,Historical!$B$7:$B$1455,0))/INDEX(Historical!$I$7:$I$1455,MATCH(B564,Historical!$B$7:$B$1455,0)))^(1/5)-1)*100)</f>
        <v>16.774793934264444</v>
      </c>
      <c r="V564" s="824">
        <f>IF(INDEX(Historical!$O$7:$O$1455,MATCH(B564,Historical!$B$7:$B$1455,0))=0,"n/a",((INDEX(Historical!$C$7:$C$1455,MATCH(B564,Historical!$B$7:$B$1455,0))/INDEX(Historical!$O$7:$O$1455,MATCH(B564,Historical!$B$7:$B$1455,0)))^(1/10)-1)*100)</f>
        <v>12.533980472183615</v>
      </c>
      <c r="W564" s="825">
        <f>IF(OR(U564&lt;=0,U564="n/a",V564&lt;=0,V564="n/a"),"n/a",U564/V564)</f>
        <v>1.3383453063049182</v>
      </c>
      <c r="X564" s="826">
        <f>IF(OR(AJ564&lt;=0,AJ564="n/a",U564&lt;=0,U564="n/a"),"n/a",U564/AJ564)</f>
        <v>2.0968492417830555</v>
      </c>
      <c r="Y564" s="780"/>
      <c r="Z564" s="766">
        <f>IF(OR(AC564&lt;0.01,AC564="n/a"),"n/a",M564/AC564*100)</f>
        <v>23.809523809523807</v>
      </c>
      <c r="AA564" s="1042">
        <f>IF(OR(AC564&lt;0.01,AC564="n/a"),"n/a",I564/AC564)</f>
        <v>20.477891156462587</v>
      </c>
      <c r="AB564" s="1043">
        <v>10</v>
      </c>
      <c r="AC564" s="1021">
        <v>5.88</v>
      </c>
      <c r="AD564" s="1021">
        <v>1.65</v>
      </c>
      <c r="AE564" s="1021">
        <v>3.12</v>
      </c>
      <c r="AF564" s="1021">
        <v>4.91</v>
      </c>
      <c r="AG564" s="1021">
        <v>28.299999999999997</v>
      </c>
      <c r="AH564" s="1021">
        <v>7.6</v>
      </c>
      <c r="AI564" s="1021">
        <v>11.58</v>
      </c>
      <c r="AJ564" s="1021">
        <v>8</v>
      </c>
      <c r="AK564" s="1021">
        <v>12.4</v>
      </c>
      <c r="AL564" s="1034">
        <v>7050</v>
      </c>
      <c r="AM564" s="1028">
        <v>0.3</v>
      </c>
      <c r="AN564" s="1021">
        <v>1.1000000000000001</v>
      </c>
      <c r="AO564" s="868">
        <f>IF(U564="n/a","n/a",IF(AA564&lt;0,"n/a",IF(AA564="n/a","n/a",J564+U564-AA564)))</f>
        <v>-2.5404030938034907</v>
      </c>
      <c r="AP564" s="869">
        <f>IF(U564="n/a","n/a",J564+U564)</f>
        <v>17.937488062659096</v>
      </c>
      <c r="AQ564" s="1044">
        <f>IF(OR(AC564&lt;0.01,AF564="n/a"),"n/a",(I564/SQRT(22.5*AC564*(I564/AF564))-1)*100)</f>
        <v>111.39373014798846</v>
      </c>
      <c r="AR564" s="766">
        <f>INDEX(Historical!$C$7:$C$1455,MATCH(B564,Historical!$B$7:$B$1455,0))*IF(AH564="n/a",1.03,IF(AH564&lt;0,1.01,IF(AH564&gt;10,1.1,(1+AH564/100))))</f>
        <v>1.2266400000000002</v>
      </c>
      <c r="AS564" s="1042">
        <f>IF($AI564="n/a",1.03*AR564,IF($AI564&lt;0,1.01*AR564,IF($AI564&gt;10,1.1*AR564,(1+$AI564/100)*AR564)))</f>
        <v>1.3493040000000003</v>
      </c>
      <c r="AT564" s="1042">
        <f>IF($AK564="n/a",1.03*AS564,IF($AK564&lt;0,1.01*AS564,IF($AK564&gt;10,1.1*AS564,(1+$AK564/100)*AS564)))</f>
        <v>1.4842344000000005</v>
      </c>
      <c r="AU564" s="1042">
        <f>IF($AK564="n/a",1.03*AT564,IF($AK564&lt;0,1.01*AT564,IF($AK564&gt;10,1.1*AT564,(1+$AK564/100)*AT564)))</f>
        <v>1.6326578400000007</v>
      </c>
      <c r="AV564" s="1042">
        <f>IF($AK564="n/a",1.03*AU564,IF($AK564&lt;0,1.01*AU564,IF($AK564&gt;10,1.1*AU564,(1+$AK564/100)*AU564)))</f>
        <v>1.7959236240000009</v>
      </c>
      <c r="AW564" s="766">
        <f>SUM(AR564:AV564)</f>
        <v>7.488759864000003</v>
      </c>
      <c r="AX564" s="877">
        <f>AW564/I564*100</f>
        <v>6.2193836591645244</v>
      </c>
      <c r="AY564" s="1212">
        <v>1.32</v>
      </c>
      <c r="AZ564" s="1028">
        <v>8.3099999999999987</v>
      </c>
      <c r="BA564" s="1028">
        <v>-20.7</v>
      </c>
      <c r="BB564" s="1028">
        <v>-6.13</v>
      </c>
      <c r="BC564" s="1028">
        <v>-9.33</v>
      </c>
      <c r="BE564" s="721">
        <v>1964</v>
      </c>
      <c r="BF564" s="1057">
        <f>IF(BE564&gt;2008,0,IF(BE564&gt;2001,1,IF(BE564&gt;1990,2,IF(BE564&gt;1980,3,IF(BE564&gt;1973,4,IF(BE564&gt;1970,5,IF(BE564&gt;1960,6,IF(BE564&gt;1958,7,IF(BE564&gt;1953,8,9)))))))))</f>
        <v>6</v>
      </c>
    </row>
    <row r="565" spans="1:58" ht="11.25" customHeight="1" x14ac:dyDescent="0.2">
      <c r="A565" s="1019" t="s">
        <v>713</v>
      </c>
      <c r="B565" s="1031" t="s">
        <v>714</v>
      </c>
      <c r="C565" s="1181" t="s">
        <v>109</v>
      </c>
      <c r="D565" s="1181" t="s">
        <v>4426</v>
      </c>
      <c r="E565" s="857">
        <v>24</v>
      </c>
      <c r="F565" s="1245">
        <v>139</v>
      </c>
      <c r="G565" s="1187" t="s">
        <v>107</v>
      </c>
      <c r="H565" s="1187" t="s">
        <v>107</v>
      </c>
      <c r="I565" s="1021">
        <v>39</v>
      </c>
      <c r="J565" s="766">
        <f>(M565/I565)*100</f>
        <v>2.5641025641025639</v>
      </c>
      <c r="K565" s="1040">
        <v>0.25</v>
      </c>
      <c r="L565" s="1043">
        <v>4</v>
      </c>
      <c r="M565" s="756">
        <f>K565*L565</f>
        <v>1</v>
      </c>
      <c r="N565" s="1026" t="s">
        <v>715</v>
      </c>
      <c r="O565" s="861">
        <v>0.24</v>
      </c>
      <c r="P565" s="1016">
        <v>43409</v>
      </c>
      <c r="Q565" s="1016">
        <v>43424</v>
      </c>
      <c r="R565" s="756">
        <f>(K565-O565)/O565*100</f>
        <v>4.1666666666666705</v>
      </c>
      <c r="S565" s="824">
        <f>IF(INDEX(Historical!$D$7:$D$1455,MATCH(B565,Historical!$B$7:$B$1455,0))=0,"n/a",(INDEX(Historical!$C$7:$C$1455,MATCH(B565,Historical!$B$7:$B$1455,0))/INDEX(Historical!$D$7:$D$1455,MATCH(B565,Historical!$B$7:$B$1455,0))-1)*100)</f>
        <v>5.8823529411764719</v>
      </c>
      <c r="T565" s="824">
        <f>IF(INDEX(Historical!$F$7:$F$1455,MATCH(B565,Historical!$B$7:$B$1455,0))=0,"n/a",((INDEX(Historical!$C$7:$C$1455,MATCH(B565,Historical!$B$7:$B$1455,0))/INDEX(Historical!$F$7:$F$1455,MATCH(B565,Historical!$B$7:$B$1455,0)))^(1/3)-1)*100)</f>
        <v>4.6624630511620468</v>
      </c>
      <c r="U565" s="824">
        <f>IF(INDEX(Historical!$I$7:$I$1455,MATCH(B565,Historical!$B$7:$B$1455,0))=0,"n/a",((INDEX(Historical!$C$7:$C$1455,MATCH(B565,Historical!$B$7:$B$1455,0))/INDEX(Historical!$I$7:$I$1455,MATCH(B565,Historical!$B$7:$B$1455,0)))^(1/5)-1)*100)</f>
        <v>4.2758959076891534</v>
      </c>
      <c r="V565" s="824">
        <f>IF(INDEX(Historical!$O$7:$O$1455,MATCH(B565,Historical!$B$7:$B$1455,0))=0,"n/a",((INDEX(Historical!$C$7:$C$1455,MATCH(B565,Historical!$B$7:$B$1455,0))/INDEX(Historical!$O$7:$O$1455,MATCH(B565,Historical!$B$7:$B$1455,0)))^(1/10)-1)*100)</f>
        <v>3.3875584783562118</v>
      </c>
      <c r="W565" s="825">
        <f>IF(OR(U565&lt;=0,U565="n/a",V565&lt;=0,V565="n/a"),"n/a",U565/V565)</f>
        <v>1.2622353045736943</v>
      </c>
      <c r="X565" s="826" t="str">
        <f>IF(OR(AJ565&lt;=0,AJ565="n/a",U565&lt;=0,U565="n/a"),"n/a",U565/AJ565)</f>
        <v>n/a</v>
      </c>
      <c r="Y565" s="781"/>
      <c r="Z565" s="766" t="str">
        <f>IF(OR(AC565&lt;0.01,AC565="n/a"),"n/a",M565/AC565*100)</f>
        <v>n/a</v>
      </c>
      <c r="AA565" s="1042" t="str">
        <f>IF(OR(AC565&lt;0.01,AC565="n/a"),"n/a",I565/AC565)</f>
        <v>n/a</v>
      </c>
      <c r="AB565" s="1043">
        <v>12</v>
      </c>
      <c r="AC565" s="1021" t="s">
        <v>138</v>
      </c>
      <c r="AD565" s="1021" t="s">
        <v>138</v>
      </c>
      <c r="AE565" s="1021" t="s">
        <v>138</v>
      </c>
      <c r="AF565" s="1021" t="s">
        <v>138</v>
      </c>
      <c r="AG565" s="1021" t="s">
        <v>138</v>
      </c>
      <c r="AH565" s="1021" t="s">
        <v>138</v>
      </c>
      <c r="AI565" s="1021" t="s">
        <v>138</v>
      </c>
      <c r="AJ565" s="1021" t="s">
        <v>138</v>
      </c>
      <c r="AK565" s="1021" t="s">
        <v>138</v>
      </c>
      <c r="AL565" s="1034" t="s">
        <v>138</v>
      </c>
      <c r="AM565" s="1028" t="s">
        <v>138</v>
      </c>
      <c r="AN565" s="1021" t="s">
        <v>138</v>
      </c>
      <c r="AO565" s="868" t="str">
        <f>IF(U565="n/a","n/a",IF(AA565&lt;0,"n/a",IF(AA565="n/a","n/a",J565+U565-AA565)))</f>
        <v>n/a</v>
      </c>
      <c r="AP565" s="869">
        <f>IF(U565="n/a","n/a",J565+U565)</f>
        <v>6.8399984717917173</v>
      </c>
      <c r="AQ565" s="1044" t="str">
        <f>IF(OR(AC565&lt;0.01,AF565="n/a"),"n/a",(I565/SQRT(22.5*AC565*(I565/AF565))-1)*100)</f>
        <v>n/a</v>
      </c>
      <c r="AR565" s="766">
        <f>INDEX(Historical!$C$7:$C$1455,MATCH(B565,Historical!$B$7:$B$1455,0))*IF(AH565="n/a",1.03,IF(AH565&lt;0,1.01,IF(AH565&gt;10,1.1,(1+AH565/100))))</f>
        <v>0.92700000000000005</v>
      </c>
      <c r="AS565" s="1042">
        <f>IF($AI565="n/a",1.03*AR565,IF($AI565&lt;0,1.01*AR565,IF($AI565&gt;10,1.1*AR565,(1+$AI565/100)*AR565)))</f>
        <v>0.95481000000000005</v>
      </c>
      <c r="AT565" s="1042">
        <f>IF($AK565="n/a",1.03*AS565,IF($AK565&lt;0,1.01*AS565,IF($AK565&gt;10,1.1*AS565,(1+$AK565/100)*AS565)))</f>
        <v>0.98345430000000011</v>
      </c>
      <c r="AU565" s="1042">
        <f>IF($AK565="n/a",1.03*AT565,IF($AK565&lt;0,1.01*AT565,IF($AK565&gt;10,1.1*AT565,(1+$AK565/100)*AT565)))</f>
        <v>1.0129579290000001</v>
      </c>
      <c r="AV565" s="1042">
        <f>IF($AK565="n/a",1.03*AU565,IF($AK565&lt;0,1.01*AU565,IF($AK565&gt;10,1.1*AU565,(1+$AK565/100)*AU565)))</f>
        <v>1.0433466668700002</v>
      </c>
      <c r="AW565" s="766">
        <f>SUM(AR565:AV565)</f>
        <v>4.921568895870001</v>
      </c>
      <c r="AX565" s="877">
        <f>AW565/I565*100</f>
        <v>12.619407425307694</v>
      </c>
      <c r="AY565" s="1212" t="s">
        <v>138</v>
      </c>
      <c r="AZ565" s="1028" t="s">
        <v>138</v>
      </c>
      <c r="BA565" s="1028" t="s">
        <v>138</v>
      </c>
      <c r="BB565" s="1028" t="s">
        <v>138</v>
      </c>
      <c r="BC565" s="1028" t="s">
        <v>138</v>
      </c>
      <c r="BD565" s="1078" t="s">
        <v>4357</v>
      </c>
      <c r="BE565" s="721">
        <v>1996</v>
      </c>
      <c r="BF565" s="1057">
        <f>IF(BE565&gt;2008,0,IF(BE565&gt;2001,1,IF(BE565&gt;1990,2,IF(BE565&gt;1980,3,IF(BE565&gt;1973,4,IF(BE565&gt;1970,5,IF(BE565&gt;1960,6,IF(BE565&gt;1958,7,IF(BE565&gt;1953,8,9)))))))))</f>
        <v>2</v>
      </c>
    </row>
    <row r="566" spans="1:58" ht="11.25" customHeight="1" x14ac:dyDescent="0.2">
      <c r="A566" s="1027" t="s">
        <v>1519</v>
      </c>
      <c r="B566" s="1031" t="s">
        <v>1520</v>
      </c>
      <c r="C566" s="1181" t="s">
        <v>109</v>
      </c>
      <c r="D566" s="1181" t="s">
        <v>4430</v>
      </c>
      <c r="E566" s="857">
        <v>7</v>
      </c>
      <c r="F566" s="1245">
        <v>623</v>
      </c>
      <c r="G566" s="1187" t="s">
        <v>107</v>
      </c>
      <c r="H566" s="1187" t="s">
        <v>107</v>
      </c>
      <c r="I566" s="1030">
        <v>99.23</v>
      </c>
      <c r="J566" s="766">
        <f>(M566/I566)*100</f>
        <v>2.2170714501662805</v>
      </c>
      <c r="K566" s="1033">
        <v>0.55000000000000004</v>
      </c>
      <c r="L566" s="1043">
        <v>4</v>
      </c>
      <c r="M566" s="756">
        <f>K566*L566</f>
        <v>2.2000000000000002</v>
      </c>
      <c r="N566" s="1026" t="s">
        <v>147</v>
      </c>
      <c r="O566" s="860">
        <v>0.42</v>
      </c>
      <c r="P566" s="1016">
        <v>43356</v>
      </c>
      <c r="Q566" s="1016">
        <v>43374</v>
      </c>
      <c r="R566" s="756">
        <f>(K566-O566)/O566*100</f>
        <v>30.95238095238097</v>
      </c>
      <c r="S566" s="824">
        <f>IF(INDEX(Historical!$D$7:$D$1455,MATCH(B566,Historical!$B$7:$B$1455,0))=0,"n/a",(INDEX(Historical!$C$7:$C$1455,MATCH(B566,Historical!$B$7:$B$1455,0))/INDEX(Historical!$D$7:$D$1455,MATCH(B566,Historical!$B$7:$B$1455,0))-1)*100)</f>
        <v>6.8493150684931559</v>
      </c>
      <c r="T566" s="824">
        <f>IF(INDEX(Historical!$F$7:$F$1455,MATCH(B566,Historical!$B$7:$B$1455,0))=0,"n/a",((INDEX(Historical!$C$7:$C$1455,MATCH(B566,Historical!$B$7:$B$1455,0))/INDEX(Historical!$F$7:$F$1455,MATCH(B566,Historical!$B$7:$B$1455,0)))^(1/3)-1)*100)</f>
        <v>6.8164670424479157</v>
      </c>
      <c r="U566" s="824">
        <f>IF(INDEX(Historical!$I$7:$I$1455,MATCH(B566,Historical!$B$7:$B$1455,0))=0,"n/a",((INDEX(Historical!$C$7:$C$1455,MATCH(B566,Historical!$B$7:$B$1455,0))/INDEX(Historical!$I$7:$I$1455,MATCH(B566,Historical!$B$7:$B$1455,0)))^(1/5)-1)*100)</f>
        <v>6.1043824021231208</v>
      </c>
      <c r="V566" s="824">
        <f>IF(INDEX(Historical!$O$7:$O$1455,MATCH(B566,Historical!$B$7:$B$1455,0))=0,"n/a",((INDEX(Historical!$C$7:$C$1455,MATCH(B566,Historical!$B$7:$B$1455,0))/INDEX(Historical!$O$7:$O$1455,MATCH(B566,Historical!$B$7:$B$1455,0)))^(1/10)-1)*100)</f>
        <v>4.5472129682976536</v>
      </c>
      <c r="W566" s="825">
        <f>IF(OR(U566&lt;=0,U566="n/a",V566&lt;=0,V566="n/a"),"n/a",U566/V566)</f>
        <v>1.3424447996348028</v>
      </c>
      <c r="X566" s="826">
        <f>IF(OR(AJ566&lt;=0,AJ566="n/a",U566&lt;=0,U566="n/a"),"n/a",U566/AJ566)</f>
        <v>0.5652205927891778</v>
      </c>
      <c r="Y566" s="780"/>
      <c r="Z566" s="766">
        <f>IF(OR(AC566&lt;0.01,AC566="n/a"),"n/a",M566/AC566*100)</f>
        <v>35.369774919614152</v>
      </c>
      <c r="AA566" s="1042">
        <f>IF(OR(AC566&lt;0.01,AC566="n/a"),"n/a",I566/AC566)</f>
        <v>15.953376205787782</v>
      </c>
      <c r="AB566" s="1043">
        <v>12</v>
      </c>
      <c r="AC566" s="1021">
        <v>6.22</v>
      </c>
      <c r="AD566" s="1021">
        <v>0.98</v>
      </c>
      <c r="AE566" s="1021">
        <v>3.51</v>
      </c>
      <c r="AF566" s="1021">
        <v>2.33</v>
      </c>
      <c r="AG566" s="1021">
        <v>15.299999999999999</v>
      </c>
      <c r="AH566" s="1021">
        <v>8.5</v>
      </c>
      <c r="AI566" s="1021">
        <v>8.5500000000000007</v>
      </c>
      <c r="AJ566" s="1021">
        <v>10.8</v>
      </c>
      <c r="AK566" s="1021">
        <v>16.329999999999998</v>
      </c>
      <c r="AL566" s="1034">
        <v>21900</v>
      </c>
      <c r="AM566" s="1028">
        <v>0.3</v>
      </c>
      <c r="AN566" s="1023">
        <v>12.51</v>
      </c>
      <c r="AO566" s="868">
        <f>IF(U566="n/a","n/a",IF(AA566&lt;0,"n/a",IF(AA566="n/a","n/a",J566+U566-AA566)))</f>
        <v>-7.6319223534983802</v>
      </c>
      <c r="AP566" s="869">
        <f>IF(U566="n/a","n/a",J566+U566)</f>
        <v>8.3214538522894017</v>
      </c>
      <c r="AQ566" s="1044">
        <f>IF(OR(AC566&lt;0.01,AF566="n/a"),"n/a",(I566/SQRT(22.5*AC566*(I566/AF566))-1)*100)</f>
        <v>28.532514795950959</v>
      </c>
      <c r="AR566" s="766">
        <f>INDEX(Historical!$C$7:$C$1455,MATCH(B566,Historical!$B$7:$B$1455,0))*IF(AH566="n/a",1.03,IF(AH566&lt;0,1.01,IF(AH566&gt;10,1.1,(1+AH566/100))))</f>
        <v>1.6926000000000001</v>
      </c>
      <c r="AS566" s="1042">
        <f>IF($AI566="n/a",1.03*AR566,IF($AI566&lt;0,1.01*AR566,IF($AI566&gt;10,1.1*AR566,(1+$AI566/100)*AR566)))</f>
        <v>1.8373173</v>
      </c>
      <c r="AT566" s="1042">
        <f>IF($AK566="n/a",1.03*AS566,IF($AK566&lt;0,1.01*AS566,IF($AK566&gt;10,1.1*AS566,(1+$AK566/100)*AS566)))</f>
        <v>2.0210490300000004</v>
      </c>
      <c r="AU566" s="1042">
        <f>IF($AK566="n/a",1.03*AT566,IF($AK566&lt;0,1.01*AT566,IF($AK566&gt;10,1.1*AT566,(1+$AK566/100)*AT566)))</f>
        <v>2.2231539330000007</v>
      </c>
      <c r="AV566" s="1042">
        <f>IF($AK566="n/a",1.03*AU566,IF($AK566&lt;0,1.01*AU566,IF($AK566&gt;10,1.1*AU566,(1+$AK566/100)*AU566)))</f>
        <v>2.4454693263000009</v>
      </c>
      <c r="AW566" s="766">
        <f>SUM(AR566:AV566)</f>
        <v>10.219589589300002</v>
      </c>
      <c r="AX566" s="877">
        <f>AW566/I566*100</f>
        <v>10.298891050387988</v>
      </c>
      <c r="AY566" s="1212">
        <v>0.95</v>
      </c>
      <c r="AZ566" s="1028">
        <v>12.790000000000001</v>
      </c>
      <c r="BA566" s="1028">
        <v>-14.17</v>
      </c>
      <c r="BB566" s="1028">
        <v>1.0900000000000001</v>
      </c>
      <c r="BC566" s="1028">
        <v>-4.9000000000000004</v>
      </c>
      <c r="BE566" s="721">
        <v>2012</v>
      </c>
      <c r="BF566" s="1057">
        <f>IF(BE566&gt;2008,0,IF(BE566&gt;2001,1,IF(BE566&gt;1990,2,IF(BE566&gt;1980,3,IF(BE566&gt;1973,4,IF(BE566&gt;1970,5,IF(BE566&gt;1960,6,IF(BE566&gt;1958,7,IF(BE566&gt;1953,8,9)))))))))</f>
        <v>0</v>
      </c>
    </row>
    <row r="567" spans="1:58" ht="11.25" customHeight="1" x14ac:dyDescent="0.2">
      <c r="A567" s="1027" t="s">
        <v>1521</v>
      </c>
      <c r="B567" s="1031" t="s">
        <v>1522</v>
      </c>
      <c r="C567" s="1181" t="s">
        <v>109</v>
      </c>
      <c r="D567" s="1181" t="s">
        <v>4426</v>
      </c>
      <c r="E567" s="857">
        <v>5</v>
      </c>
      <c r="F567" s="1245">
        <v>765</v>
      </c>
      <c r="G567" s="1245" t="s">
        <v>107</v>
      </c>
      <c r="H567" s="1245" t="s">
        <v>107</v>
      </c>
      <c r="I567" s="1030">
        <v>14.09</v>
      </c>
      <c r="J567" s="766">
        <f>(M567/I567)*100</f>
        <v>2.8388928317955999</v>
      </c>
      <c r="K567" s="1033">
        <v>0.1</v>
      </c>
      <c r="L567" s="1043">
        <v>4</v>
      </c>
      <c r="M567" s="756">
        <f>K567*L567</f>
        <v>0.4</v>
      </c>
      <c r="N567" s="1026" t="s">
        <v>446</v>
      </c>
      <c r="O567" s="860">
        <v>0.08</v>
      </c>
      <c r="P567" s="1022">
        <v>43046</v>
      </c>
      <c r="Q567" s="1022">
        <v>43061</v>
      </c>
      <c r="R567" s="756">
        <f>(K567-O567)/O567*100</f>
        <v>25.000000000000007</v>
      </c>
      <c r="S567" s="824">
        <f>IF(INDEX(Historical!$D$7:$D$1455,MATCH(B567,Historical!$B$7:$B$1455,0))=0,"n/a",(INDEX(Historical!$C$7:$C$1455,MATCH(B567,Historical!$B$7:$B$1455,0))/INDEX(Historical!$D$7:$D$1455,MATCH(B567,Historical!$B$7:$B$1455,0))-1)*100)</f>
        <v>9.6774193548387011</v>
      </c>
      <c r="T567" s="824">
        <f>IF(INDEX(Historical!$F$7:$F$1455,MATCH(B567,Historical!$B$7:$B$1455,0))=0,"n/a",((INDEX(Historical!$C$7:$C$1455,MATCH(B567,Historical!$B$7:$B$1455,0))/INDEX(Historical!$F$7:$F$1455,MATCH(B567,Historical!$B$7:$B$1455,0)))^(1/3)-1)*100)</f>
        <v>9.3541299792876842</v>
      </c>
      <c r="U567" s="824">
        <f>IF(INDEX(Historical!$I$7:$I$1455,MATCH(B567,Historical!$B$7:$B$1455,0))=0,"n/a",((INDEX(Historical!$C$7:$C$1455,MATCH(B567,Historical!$B$7:$B$1455,0))/INDEX(Historical!$I$7:$I$1455,MATCH(B567,Historical!$B$7:$B$1455,0)))^(1/5)-1)*100)</f>
        <v>31.765292511688315</v>
      </c>
      <c r="V567" s="824" t="str">
        <f>IF(INDEX(Historical!$O$7:$O$1455,MATCH(B567,Historical!$B$7:$B$1455,0))=0,"n/a",((INDEX(Historical!$C$7:$C$1455,MATCH(B567,Historical!$B$7:$B$1455,0))/INDEX(Historical!$O$7:$O$1455,MATCH(B567,Historical!$B$7:$B$1455,0)))^(1/10)-1)*100)</f>
        <v>n/a</v>
      </c>
      <c r="W567" s="825" t="str">
        <f>IF(OR(U567&lt;=0,U567="n/a",V567&lt;=0,V567="n/a"),"n/a",U567/V567)</f>
        <v>n/a</v>
      </c>
      <c r="X567" s="826">
        <f>IF(OR(AJ567&lt;=0,AJ567="n/a",U567&lt;=0,U567="n/a"),"n/a",U567/AJ567)</f>
        <v>1.5198704551047042</v>
      </c>
      <c r="Y567" s="780"/>
      <c r="Z567" s="766">
        <f>IF(OR(AC567&lt;0.01,AC567="n/a"),"n/a",M567/AC567*100)</f>
        <v>48.192771084337352</v>
      </c>
      <c r="AA567" s="1042">
        <f>IF(OR(AC567&lt;0.01,AC567="n/a"),"n/a",I567/AC567)</f>
        <v>16.975903614457831</v>
      </c>
      <c r="AB567" s="1043">
        <v>12</v>
      </c>
      <c r="AC567" s="1021">
        <v>0.83</v>
      </c>
      <c r="AD567" s="1021">
        <v>2.12</v>
      </c>
      <c r="AE567" s="1021">
        <v>4.84</v>
      </c>
      <c r="AF567" s="1021">
        <v>1</v>
      </c>
      <c r="AG567" s="1021">
        <v>4.3999999999999995</v>
      </c>
      <c r="AH567" s="1021">
        <v>31.5</v>
      </c>
      <c r="AI567" s="1021">
        <v>-3.92</v>
      </c>
      <c r="AJ567" s="1021">
        <v>20.9</v>
      </c>
      <c r="AK567" s="1021">
        <v>8</v>
      </c>
      <c r="AL567" s="1034">
        <v>692.38</v>
      </c>
      <c r="AM567" s="1028">
        <v>3.1</v>
      </c>
      <c r="AN567" s="1021">
        <v>0.67</v>
      </c>
      <c r="AO567" s="868">
        <f>IF(U567="n/a","n/a",IF(AA567&lt;0,"n/a",IF(AA567="n/a","n/a",J567+U567-AA567)))</f>
        <v>17.628281729026082</v>
      </c>
      <c r="AP567" s="869">
        <f>IF(U567="n/a","n/a",J567+U567)</f>
        <v>34.604185343483913</v>
      </c>
      <c r="AQ567" s="1044">
        <f>IF(OR(AC567&lt;0.01,AF567="n/a"),"n/a",(I567/SQRT(22.5*AC567*(I567/AF567))-1)*100)</f>
        <v>-13.138926722782507</v>
      </c>
      <c r="AR567" s="766">
        <f>INDEX(Historical!$C$7:$C$1455,MATCH(B567,Historical!$B$7:$B$1455,0))*IF(AH567="n/a",1.03,IF(AH567&lt;0,1.01,IF(AH567&gt;10,1.1,(1+AH567/100))))</f>
        <v>0.374</v>
      </c>
      <c r="AS567" s="1042">
        <f>IF($AI567="n/a",1.03*AR567,IF($AI567&lt;0,1.01*AR567,IF($AI567&gt;10,1.1*AR567,(1+$AI567/100)*AR567)))</f>
        <v>0.37774000000000002</v>
      </c>
      <c r="AT567" s="1042">
        <f>IF($AK567="n/a",1.03*AS567,IF($AK567&lt;0,1.01*AS567,IF($AK567&gt;10,1.1*AS567,(1+$AK567/100)*AS567)))</f>
        <v>0.40795920000000002</v>
      </c>
      <c r="AU567" s="1042">
        <f>IF($AK567="n/a",1.03*AT567,IF($AK567&lt;0,1.01*AT567,IF($AK567&gt;10,1.1*AT567,(1+$AK567/100)*AT567)))</f>
        <v>0.44059593600000008</v>
      </c>
      <c r="AV567" s="1042">
        <f>IF($AK567="n/a",1.03*AU567,IF($AK567&lt;0,1.01*AU567,IF($AK567&gt;10,1.1*AU567,(1+$AK567/100)*AU567)))</f>
        <v>0.4758436108800001</v>
      </c>
      <c r="AW567" s="766">
        <f>SUM(AR567:AV567)</f>
        <v>2.0761387468800003</v>
      </c>
      <c r="AX567" s="877">
        <f>AW567/I567*100</f>
        <v>14.734838515826832</v>
      </c>
      <c r="AY567" s="1212">
        <v>0.56000000000000005</v>
      </c>
      <c r="AZ567" s="1028">
        <v>9.06</v>
      </c>
      <c r="BA567" s="1028">
        <v>-23.36</v>
      </c>
      <c r="BB567" s="1028">
        <v>-1.91</v>
      </c>
      <c r="BC567" s="1028">
        <v>-10.84</v>
      </c>
      <c r="BE567" s="721">
        <v>2014</v>
      </c>
      <c r="BF567" s="1057">
        <f>IF(BE567&gt;2008,0,IF(BE567&gt;2001,1,IF(BE567&gt;1990,2,IF(BE567&gt;1980,3,IF(BE567&gt;1973,4,IF(BE567&gt;1970,5,IF(BE567&gt;1960,6,IF(BE567&gt;1958,7,IF(BE567&gt;1953,8,9)))))))))</f>
        <v>0</v>
      </c>
    </row>
    <row r="568" spans="1:58" ht="11.25" customHeight="1" x14ac:dyDescent="0.2">
      <c r="A568" s="1027" t="s">
        <v>1523</v>
      </c>
      <c r="B568" s="1031" t="s">
        <v>1524</v>
      </c>
      <c r="C568" s="1181" t="s">
        <v>109</v>
      </c>
      <c r="D568" s="1181" t="s">
        <v>4434</v>
      </c>
      <c r="E568" s="857">
        <v>9</v>
      </c>
      <c r="F568" s="1245">
        <v>388</v>
      </c>
      <c r="G568" s="1187" t="s">
        <v>107</v>
      </c>
      <c r="H568" s="1187" t="s">
        <v>107</v>
      </c>
      <c r="I568" s="1030">
        <v>36.47</v>
      </c>
      <c r="J568" s="766">
        <f>(M568/I568)*100</f>
        <v>2.9613380860981633</v>
      </c>
      <c r="K568" s="1033">
        <v>0.27</v>
      </c>
      <c r="L568" s="1043">
        <v>4</v>
      </c>
      <c r="M568" s="756">
        <f>K568*L568</f>
        <v>1.08</v>
      </c>
      <c r="N568" s="1026" t="s">
        <v>599</v>
      </c>
      <c r="O568" s="860">
        <v>0.24</v>
      </c>
      <c r="P568" s="1016">
        <v>43348</v>
      </c>
      <c r="Q568" s="1016">
        <v>43357</v>
      </c>
      <c r="R568" s="756">
        <f>(K568-O568)/O568*100</f>
        <v>12.500000000000011</v>
      </c>
      <c r="S568" s="824">
        <f>IF(INDEX(Historical!$D$7:$D$1455,MATCH(B568,Historical!$B$7:$B$1455,0))=0,"n/a",(INDEX(Historical!$C$7:$C$1455,MATCH(B568,Historical!$B$7:$B$1455,0))/INDEX(Historical!$D$7:$D$1455,MATCH(B568,Historical!$B$7:$B$1455,0))-1)*100)</f>
        <v>10.256410256410241</v>
      </c>
      <c r="T568" s="824">
        <f>IF(INDEX(Historical!$F$7:$F$1455,MATCH(B568,Historical!$B$7:$B$1455,0))=0,"n/a",((INDEX(Historical!$C$7:$C$1455,MATCH(B568,Historical!$B$7:$B$1455,0))/INDEX(Historical!$F$7:$F$1455,MATCH(B568,Historical!$B$7:$B$1455,0)))^(1/3)-1)*100)</f>
        <v>7.1026304014222053</v>
      </c>
      <c r="U568" s="824">
        <f>IF(INDEX(Historical!$I$7:$I$1455,MATCH(B568,Historical!$B$7:$B$1455,0))=0,"n/a",((INDEX(Historical!$C$7:$C$1455,MATCH(B568,Historical!$B$7:$B$1455,0))/INDEX(Historical!$I$7:$I$1455,MATCH(B568,Historical!$B$7:$B$1455,0)))^(1/5)-1)*100)</f>
        <v>8.9587431199327661</v>
      </c>
      <c r="V568" s="824">
        <f>IF(INDEX(Historical!$O$7:$O$1455,MATCH(B568,Historical!$B$7:$B$1455,0))=0,"n/a",((INDEX(Historical!$C$7:$C$1455,MATCH(B568,Historical!$B$7:$B$1455,0))/INDEX(Historical!$O$7:$O$1455,MATCH(B568,Historical!$B$7:$B$1455,0)))^(1/10)-1)*100)</f>
        <v>4.4812953553392099</v>
      </c>
      <c r="W568" s="825">
        <f>IF(OR(U568&lt;=0,U568="n/a",V568&lt;=0,V568="n/a"),"n/a",U568/V568)</f>
        <v>1.9991414110339616</v>
      </c>
      <c r="X568" s="826">
        <f>IF(OR(AJ568&lt;=0,AJ568="n/a",U568&lt;=0,U568="n/a"),"n/a",U568/AJ568)</f>
        <v>3.0892217654940568</v>
      </c>
      <c r="Y568" s="1031" t="s">
        <v>4077</v>
      </c>
      <c r="Z568" s="766">
        <f>IF(OR(AC568&lt;0.01,AC568="n/a"),"n/a",M568/AC568*100)</f>
        <v>41.698841698841704</v>
      </c>
      <c r="AA568" s="1042">
        <f>IF(OR(AC568&lt;0.01,AC568="n/a"),"n/a",I568/AC568)</f>
        <v>14.081081081081081</v>
      </c>
      <c r="AB568" s="1043">
        <v>12</v>
      </c>
      <c r="AC568" s="1021">
        <v>2.59</v>
      </c>
      <c r="AD568" s="1021" t="s">
        <v>138</v>
      </c>
      <c r="AE568" s="1021">
        <v>4.03</v>
      </c>
      <c r="AF568" s="1021">
        <v>1.23</v>
      </c>
      <c r="AG568" s="1021">
        <v>7.8</v>
      </c>
      <c r="AH568" s="1021">
        <v>9.8000000000000007</v>
      </c>
      <c r="AI568" s="1021">
        <v>12.879999999999999</v>
      </c>
      <c r="AJ568" s="1021">
        <v>2.9000000000000004</v>
      </c>
      <c r="AK568" s="1021" t="s">
        <v>138</v>
      </c>
      <c r="AL568" s="1034">
        <v>250.91</v>
      </c>
      <c r="AM568" s="1028">
        <v>1</v>
      </c>
      <c r="AN568" s="1021">
        <v>0.05</v>
      </c>
      <c r="AO568" s="868">
        <f>IF(U568="n/a","n/a",IF(AA568&lt;0,"n/a",IF(AA568="n/a","n/a",J568+U568-AA568)))</f>
        <v>-2.1609998750501518</v>
      </c>
      <c r="AP568" s="869">
        <f>IF(U568="n/a","n/a",J568+U568)</f>
        <v>11.920081206030929</v>
      </c>
      <c r="AQ568" s="1044">
        <f>IF(OR(AC568&lt;0.01,AF568="n/a"),"n/a",(I568/SQRT(22.5*AC568*(I568/AF568))-1)*100)</f>
        <v>-12.263703875433297</v>
      </c>
      <c r="AR568" s="766">
        <f>INDEX(Historical!$C$7:$C$1455,MATCH(B568,Historical!$B$7:$B$1455,0))*IF(AH568="n/a",1.03,IF(AH568&lt;0,1.01,IF(AH568&gt;10,1.1,(1+AH568/100))))</f>
        <v>0.94428000000000001</v>
      </c>
      <c r="AS568" s="1042">
        <f>IF($AI568="n/a",1.03*AR568,IF($AI568&lt;0,1.01*AR568,IF($AI568&gt;10,1.1*AR568,(1+$AI568/100)*AR568)))</f>
        <v>1.0387080000000002</v>
      </c>
      <c r="AT568" s="1042">
        <f>IF($AK568="n/a",1.03*AS568,IF($AK568&lt;0,1.01*AS568,IF($AK568&gt;10,1.1*AS568,(1+$AK568/100)*AS568)))</f>
        <v>1.0698692400000003</v>
      </c>
      <c r="AU568" s="1042">
        <f>IF($AK568="n/a",1.03*AT568,IF($AK568&lt;0,1.01*AT568,IF($AK568&gt;10,1.1*AT568,(1+$AK568/100)*AT568)))</f>
        <v>1.1019653172000003</v>
      </c>
      <c r="AV568" s="1042">
        <f>IF($AK568="n/a",1.03*AU568,IF($AK568&lt;0,1.01*AU568,IF($AK568&gt;10,1.1*AU568,(1+$AK568/100)*AU568)))</f>
        <v>1.1350242767160004</v>
      </c>
      <c r="AW568" s="766">
        <f>SUM(AR568:AV568)</f>
        <v>5.2898468339160019</v>
      </c>
      <c r="AX568" s="877">
        <f>AW568/I568*100</f>
        <v>14.504652684167816</v>
      </c>
      <c r="AY568" s="1212">
        <v>0.77</v>
      </c>
      <c r="AZ568" s="1028">
        <v>11.87</v>
      </c>
      <c r="BA568" s="1028">
        <v>-19.670000000000002</v>
      </c>
      <c r="BB568" s="1028">
        <v>-6.76</v>
      </c>
      <c r="BC568" s="1028">
        <v>-6.1899999999999995</v>
      </c>
      <c r="BE568" s="721">
        <v>2010</v>
      </c>
      <c r="BF568" s="1057">
        <f>IF(BE568&gt;2008,0,IF(BE568&gt;2001,1,IF(BE568&gt;1990,2,IF(BE568&gt;1980,3,IF(BE568&gt;1973,4,IF(BE568&gt;1970,5,IF(BE568&gt;1960,6,IF(BE568&gt;1958,7,IF(BE568&gt;1953,8,9)))))))))</f>
        <v>0</v>
      </c>
    </row>
    <row r="569" spans="1:58" ht="11.25" customHeight="1" x14ac:dyDescent="0.2">
      <c r="A569" s="1027" t="s">
        <v>716</v>
      </c>
      <c r="B569" s="1031" t="s">
        <v>717</v>
      </c>
      <c r="C569" s="1181" t="s">
        <v>113</v>
      </c>
      <c r="D569" s="1181" t="s">
        <v>4440</v>
      </c>
      <c r="E569" s="857">
        <v>15</v>
      </c>
      <c r="F569" s="1245">
        <v>241</v>
      </c>
      <c r="G569" s="1187" t="s">
        <v>38</v>
      </c>
      <c r="H569" s="1187" t="s">
        <v>38</v>
      </c>
      <c r="I569" s="1030">
        <v>259.88</v>
      </c>
      <c r="J569" s="766">
        <f>(M569/I569)*100</f>
        <v>1.8470063106048946</v>
      </c>
      <c r="K569" s="1033">
        <v>1.2</v>
      </c>
      <c r="L569" s="1043">
        <v>4</v>
      </c>
      <c r="M569" s="756">
        <f>K569*L569</f>
        <v>4.8</v>
      </c>
      <c r="N569" s="1026" t="s">
        <v>718</v>
      </c>
      <c r="O569" s="860">
        <v>1.1000000000000001</v>
      </c>
      <c r="P569" s="1016">
        <v>43252</v>
      </c>
      <c r="Q569" s="1016">
        <v>43271</v>
      </c>
      <c r="R569" s="756">
        <f>(K569-O569)/O569*100</f>
        <v>9.0909090909090793</v>
      </c>
      <c r="S569" s="824">
        <f>IF(INDEX(Historical!$D$7:$D$1455,MATCH(B569,Historical!$B$7:$B$1455,0))=0,"n/a",(INDEX(Historical!$C$7:$C$1455,MATCH(B569,Historical!$B$7:$B$1455,0))/INDEX(Historical!$D$7:$D$1455,MATCH(B569,Historical!$B$7:$B$1455,0))-1)*100)</f>
        <v>11.428571428571432</v>
      </c>
      <c r="T569" s="824">
        <f>IF(INDEX(Historical!$F$7:$F$1455,MATCH(B569,Historical!$B$7:$B$1455,0))=0,"n/a",((INDEX(Historical!$C$7:$C$1455,MATCH(B569,Historical!$B$7:$B$1455,0))/INDEX(Historical!$F$7:$F$1455,MATCH(B569,Historical!$B$7:$B$1455,0)))^(1/3)-1)*100)</f>
        <v>12.901169000554024</v>
      </c>
      <c r="U569" s="824">
        <f>IF(INDEX(Historical!$I$7:$I$1455,MATCH(B569,Historical!$B$7:$B$1455,0))=0,"n/a",((INDEX(Historical!$C$7:$C$1455,MATCH(B569,Historical!$B$7:$B$1455,0))/INDEX(Historical!$I$7:$I$1455,MATCH(B569,Historical!$B$7:$B$1455,0)))^(1/5)-1)*100)</f>
        <v>12.648452347095173</v>
      </c>
      <c r="V569" s="824">
        <f>IF(INDEX(Historical!$O$7:$O$1455,MATCH(B569,Historical!$B$7:$B$1455,0))=0,"n/a",((INDEX(Historical!$C$7:$C$1455,MATCH(B569,Historical!$B$7:$B$1455,0))/INDEX(Historical!$O$7:$O$1455,MATCH(B569,Historical!$B$7:$B$1455,0)))^(1/10)-1)*100)</f>
        <v>11.29802902105963</v>
      </c>
      <c r="W569" s="825">
        <f>IF(OR(U569&lt;=0,U569="n/a",V569&lt;=0,V569="n/a"),"n/a",U569/V569)</f>
        <v>1.1195273373363037</v>
      </c>
      <c r="X569" s="826">
        <f>IF(OR(AJ569&lt;=0,AJ569="n/a",U569&lt;=0,U569="n/a"),"n/a",U569/AJ569)</f>
        <v>1.1395002114500157</v>
      </c>
      <c r="Y569" s="1031"/>
      <c r="Z569" s="766">
        <f>IF(OR(AC569&lt;0.01,AC569="n/a"),"n/a",M569/AC569*100)</f>
        <v>27.586206896551722</v>
      </c>
      <c r="AA569" s="1042">
        <f>IF(OR(AC569&lt;0.01,AC569="n/a"),"n/a",I569/AC569)</f>
        <v>14.935632183908046</v>
      </c>
      <c r="AB569" s="1043">
        <v>12</v>
      </c>
      <c r="AC569" s="1021">
        <v>17.399999999999999</v>
      </c>
      <c r="AD569" s="1021">
        <v>0.79</v>
      </c>
      <c r="AE569" s="1021">
        <v>1.59</v>
      </c>
      <c r="AF569" s="1021">
        <v>4.97</v>
      </c>
      <c r="AG569" s="1021">
        <v>34.200000000000003</v>
      </c>
      <c r="AH569" s="1021">
        <v>8.1</v>
      </c>
      <c r="AI569" s="1021">
        <v>-5.67</v>
      </c>
      <c r="AJ569" s="1021">
        <v>11.1</v>
      </c>
      <c r="AK569" s="1021">
        <v>19</v>
      </c>
      <c r="AL569" s="1034">
        <v>45310</v>
      </c>
      <c r="AM569" s="1028">
        <v>0.1</v>
      </c>
      <c r="AN569" s="1021">
        <v>1.58</v>
      </c>
      <c r="AO569" s="868">
        <f>IF(U569="n/a","n/a",IF(AA569&lt;0,"n/a",IF(AA569="n/a","n/a",J569+U569-AA569)))</f>
        <v>-0.44017352620797823</v>
      </c>
      <c r="AP569" s="869">
        <f>IF(U569="n/a","n/a",J569+U569)</f>
        <v>14.495458657700068</v>
      </c>
      <c r="AQ569" s="1044">
        <f>IF(OR(AC569&lt;0.01,AF569="n/a"),"n/a",(I569/SQRT(22.5*AC569*(I569/AF569))-1)*100)</f>
        <v>81.634666238484812</v>
      </c>
      <c r="AR569" s="766">
        <f>INDEX(Historical!$C$7:$C$1455,MATCH(B569,Historical!$B$7:$B$1455,0))*IF(AH569="n/a",1.03,IF(AH569&lt;0,1.01,IF(AH569&gt;10,1.1,(1+AH569/100))))</f>
        <v>4.2158999999999995</v>
      </c>
      <c r="AS569" s="1042">
        <f>IF($AI569="n/a",1.03*AR569,IF($AI569&lt;0,1.01*AR569,IF($AI569&gt;10,1.1*AR569,(1+$AI569/100)*AR569)))</f>
        <v>4.2580589999999994</v>
      </c>
      <c r="AT569" s="1042">
        <f>IF($AK569="n/a",1.03*AS569,IF($AK569&lt;0,1.01*AS569,IF($AK569&gt;10,1.1*AS569,(1+$AK569/100)*AS569)))</f>
        <v>4.6838648999999997</v>
      </c>
      <c r="AU569" s="1042">
        <f>IF($AK569="n/a",1.03*AT569,IF($AK569&lt;0,1.01*AT569,IF($AK569&gt;10,1.1*AT569,(1+$AK569/100)*AT569)))</f>
        <v>5.15225139</v>
      </c>
      <c r="AV569" s="1042">
        <f>IF($AK569="n/a",1.03*AU569,IF($AK569&lt;0,1.01*AU569,IF($AK569&gt;10,1.1*AU569,(1+$AK569/100)*AU569)))</f>
        <v>5.6674765290000009</v>
      </c>
      <c r="AW569" s="766">
        <f>SUM(AR569:AV569)</f>
        <v>23.977551819000002</v>
      </c>
      <c r="AX569" s="877">
        <f>AW569/I569*100</f>
        <v>9.2263936505310156</v>
      </c>
      <c r="AY569" s="1212">
        <v>0.8</v>
      </c>
      <c r="AZ569" s="1028">
        <v>3.27</v>
      </c>
      <c r="BA569" s="1028">
        <v>-27.99</v>
      </c>
      <c r="BB569" s="1028">
        <v>-10.530000000000001</v>
      </c>
      <c r="BC569" s="1028">
        <v>-17.66</v>
      </c>
      <c r="BE569" s="721">
        <v>2004</v>
      </c>
      <c r="BF569" s="1057">
        <f>IF(BE569&gt;2008,0,IF(BE569&gt;2001,1,IF(BE569&gt;1990,2,IF(BE569&gt;1980,3,IF(BE569&gt;1973,4,IF(BE569&gt;1970,5,IF(BE569&gt;1960,6,IF(BE569&gt;1958,7,IF(BE569&gt;1953,8,9)))))))))</f>
        <v>1</v>
      </c>
    </row>
    <row r="570" spans="1:58" s="905" customFormat="1" ht="11.25" customHeight="1" x14ac:dyDescent="0.2">
      <c r="A570" s="760" t="s">
        <v>1525</v>
      </c>
      <c r="B570" s="914" t="s">
        <v>1526</v>
      </c>
      <c r="C570" s="1181" t="s">
        <v>109</v>
      </c>
      <c r="D570" s="1181" t="s">
        <v>4426</v>
      </c>
      <c r="E570" s="885">
        <v>9</v>
      </c>
      <c r="F570" s="1245">
        <v>340</v>
      </c>
      <c r="G570" s="1244" t="s">
        <v>38</v>
      </c>
      <c r="H570" s="1244" t="s">
        <v>38</v>
      </c>
      <c r="I570" s="886">
        <v>17.93</v>
      </c>
      <c r="J570" s="887">
        <f>(M570/I570)*100</f>
        <v>3.7925264919129953</v>
      </c>
      <c r="K570" s="888">
        <v>0.17</v>
      </c>
      <c r="L570" s="889">
        <v>4</v>
      </c>
      <c r="M570" s="890">
        <f>K570*L570</f>
        <v>0.68</v>
      </c>
      <c r="N570" s="891" t="s">
        <v>108</v>
      </c>
      <c r="O570" s="892">
        <v>0.16</v>
      </c>
      <c r="P570" s="910">
        <v>43131</v>
      </c>
      <c r="Q570" s="910">
        <v>43146</v>
      </c>
      <c r="R570" s="890">
        <f>(K570-O570)/O570*100</f>
        <v>6.2500000000000053</v>
      </c>
      <c r="S570" s="824">
        <f>IF(INDEX(Historical!$D$7:$D$1455,MATCH(B570,Historical!$B$7:$B$1455,0))=0,"n/a",(INDEX(Historical!$C$7:$C$1455,MATCH(B570,Historical!$B$7:$B$1455,0))/INDEX(Historical!$D$7:$D$1455,MATCH(B570,Historical!$B$7:$B$1455,0))-1)*100)</f>
        <v>6.6666666666666652</v>
      </c>
      <c r="T570" s="824">
        <f>IF(INDEX(Historical!$F$7:$F$1455,MATCH(B570,Historical!$B$7:$B$1455,0))=0,"n/a",((INDEX(Historical!$C$7:$C$1455,MATCH(B570,Historical!$B$7:$B$1455,0))/INDEX(Historical!$F$7:$F$1455,MATCH(B570,Historical!$B$7:$B$1455,0)))^(1/3)-1)*100)</f>
        <v>7.1664579674248774</v>
      </c>
      <c r="U570" s="824">
        <f>IF(INDEX(Historical!$I$7:$I$1455,MATCH(B570,Historical!$B$7:$B$1455,0))=0,"n/a",((INDEX(Historical!$C$7:$C$1455,MATCH(B570,Historical!$B$7:$B$1455,0))/INDEX(Historical!$I$7:$I$1455,MATCH(B570,Historical!$B$7:$B$1455,0)))^(1/5)-1)*100)</f>
        <v>5.9223841048812176</v>
      </c>
      <c r="V570" s="824">
        <f>IF(INDEX(Historical!$O$7:$O$1455,MATCH(B570,Historical!$B$7:$B$1455,0))=0,"n/a",((INDEX(Historical!$C$7:$C$1455,MATCH(B570,Historical!$B$7:$B$1455,0))/INDEX(Historical!$O$7:$O$1455,MATCH(B570,Historical!$B$7:$B$1455,0)))^(1/10)-1)*100)</f>
        <v>5.5376805080538105</v>
      </c>
      <c r="W570" s="894">
        <f>IF(OR(U570&lt;=0,U570="n/a",V570&lt;=0,V570="n/a"),"n/a",U570/V570)</f>
        <v>1.0694701682893961</v>
      </c>
      <c r="X570" s="895">
        <f>IF(OR(AJ570&lt;=0,AJ570="n/a",U570&lt;=0,U570="n/a"),"n/a",U570/AJ570)</f>
        <v>1.0211007077381409</v>
      </c>
      <c r="Y570" s="896"/>
      <c r="Z570" s="887">
        <f>IF(OR(AC570&lt;0.01,AC570="n/a"),"n/a",M570/AC570*100)</f>
        <v>71.578947368421069</v>
      </c>
      <c r="AA570" s="897">
        <f>IF(OR(AC570&lt;0.01,AC570="n/a"),"n/a",I570/AC570)</f>
        <v>18.873684210526317</v>
      </c>
      <c r="AB570" s="889">
        <v>12</v>
      </c>
      <c r="AC570" s="898">
        <v>0.95</v>
      </c>
      <c r="AD570" s="898">
        <v>1.89</v>
      </c>
      <c r="AE570" s="898">
        <v>5</v>
      </c>
      <c r="AF570" s="898">
        <v>1.48</v>
      </c>
      <c r="AG570" s="898">
        <v>8.3000000000000007</v>
      </c>
      <c r="AH570" s="898">
        <v>80.600000000000009</v>
      </c>
      <c r="AI570" s="898">
        <v>5.62</v>
      </c>
      <c r="AJ570" s="898">
        <v>5.8000000000000007</v>
      </c>
      <c r="AK570" s="898">
        <v>10</v>
      </c>
      <c r="AL570" s="899">
        <v>1850</v>
      </c>
      <c r="AM570" s="900">
        <v>0.6</v>
      </c>
      <c r="AN570" s="898">
        <v>0.23</v>
      </c>
      <c r="AO570" s="901">
        <f>IF(U570="n/a","n/a",IF(AA570&lt;0,"n/a",IF(AA570="n/a","n/a",J570+U570-AA570)))</f>
        <v>-9.1587736137321052</v>
      </c>
      <c r="AP570" s="902">
        <f>IF(U570="n/a","n/a",J570+U570)</f>
        <v>9.714910596794212</v>
      </c>
      <c r="AQ570" s="903">
        <f>IF(OR(AC570&lt;0.01,AF570="n/a"),"n/a",(I570/SQRT(22.5*AC570*(I570/AF570))-1)*100)</f>
        <v>11.421228042413588</v>
      </c>
      <c r="AR570" s="766">
        <f>INDEX(Historical!$C$7:$C$1455,MATCH(B570,Historical!$B$7:$B$1455,0))*IF(AH570="n/a",1.03,IF(AH570&lt;0,1.01,IF(AH570&gt;10,1.1,(1+AH570/100))))</f>
        <v>0.70400000000000007</v>
      </c>
      <c r="AS570" s="897">
        <f>IF($AI570="n/a",1.03*AR570,IF($AI570&lt;0,1.01*AR570,IF($AI570&gt;10,1.1*AR570,(1+$AI570/100)*AR570)))</f>
        <v>0.74356480000000014</v>
      </c>
      <c r="AT570" s="897">
        <f>IF($AK570="n/a",1.03*AS570,IF($AK570&lt;0,1.01*AS570,IF($AK570&gt;10,1.1*AS570,(1+$AK570/100)*AS570)))</f>
        <v>0.81792128000000019</v>
      </c>
      <c r="AU570" s="897">
        <f>IF($AK570="n/a",1.03*AT570,IF($AK570&lt;0,1.01*AT570,IF($AK570&gt;10,1.1*AT570,(1+$AK570/100)*AT570)))</f>
        <v>0.89971340800000033</v>
      </c>
      <c r="AV570" s="897">
        <f>IF($AK570="n/a",1.03*AU570,IF($AK570&lt;0,1.01*AU570,IF($AK570&gt;10,1.1*AU570,(1+$AK570/100)*AU570)))</f>
        <v>0.98968474880000046</v>
      </c>
      <c r="AW570" s="887">
        <f>SUM(AR570:AV570)</f>
        <v>4.154884236800001</v>
      </c>
      <c r="AX570" s="904">
        <f>AW570/I570*100</f>
        <v>23.172806674846633</v>
      </c>
      <c r="AY570" s="1213">
        <v>0.62</v>
      </c>
      <c r="AZ570" s="900">
        <v>15.68</v>
      </c>
      <c r="BA570" s="900">
        <v>-3.39</v>
      </c>
      <c r="BB570" s="900">
        <v>5.52</v>
      </c>
      <c r="BC570" s="900">
        <v>3.6999999999999997</v>
      </c>
      <c r="BD570" s="1079"/>
      <c r="BE570" s="721">
        <v>2010</v>
      </c>
      <c r="BF570" s="1057">
        <f>IF(BE570&gt;2008,0,IF(BE570&gt;2001,1,IF(BE570&gt;1990,2,IF(BE570&gt;1980,3,IF(BE570&gt;1973,4,IF(BE570&gt;1970,5,IF(BE570&gt;1960,6,IF(BE570&gt;1958,7,IF(BE570&gt;1953,8,9)))))))))</f>
        <v>0</v>
      </c>
    </row>
    <row r="571" spans="1:58" ht="11.25" customHeight="1" x14ac:dyDescent="0.2">
      <c r="A571" s="1019" t="s">
        <v>308</v>
      </c>
      <c r="B571" s="1031" t="s">
        <v>309</v>
      </c>
      <c r="C571" s="1181" t="s">
        <v>132</v>
      </c>
      <c r="D571" s="1181" t="s">
        <v>4435</v>
      </c>
      <c r="E571" s="857">
        <v>63</v>
      </c>
      <c r="F571" s="1245">
        <v>3</v>
      </c>
      <c r="G571" s="1187" t="s">
        <v>38</v>
      </c>
      <c r="H571" s="1187" t="s">
        <v>38</v>
      </c>
      <c r="I571" s="1021">
        <v>66.33</v>
      </c>
      <c r="J571" s="766">
        <f>(M571/I571)*100</f>
        <v>2.8644655510327151</v>
      </c>
      <c r="K571" s="1033">
        <v>0.47499999999999998</v>
      </c>
      <c r="L571" s="1043">
        <v>4</v>
      </c>
      <c r="M571" s="756">
        <f>K571*L571</f>
        <v>1.9</v>
      </c>
      <c r="N571" s="1026" t="s">
        <v>108</v>
      </c>
      <c r="O571" s="860">
        <v>0.47249999999999998</v>
      </c>
      <c r="P571" s="1016">
        <v>43403</v>
      </c>
      <c r="Q571" s="1016">
        <v>43419</v>
      </c>
      <c r="R571" s="756">
        <f>(K571-O571)/O571*100</f>
        <v>0.52910052910052963</v>
      </c>
      <c r="S571" s="824">
        <f>IF(INDEX(Historical!$D$7:$D$1455,MATCH(B571,Historical!$B$7:$B$1455,0))=0,"n/a",(INDEX(Historical!$C$7:$C$1455,MATCH(B571,Historical!$B$7:$B$1455,0))/INDEX(Historical!$D$7:$D$1455,MATCH(B571,Historical!$B$7:$B$1455,0))-1)*100)</f>
        <v>0.53404539385846217</v>
      </c>
      <c r="T571" s="824">
        <f>IF(INDEX(Historical!$F$7:$F$1455,MATCH(B571,Historical!$B$7:$B$1455,0))=0,"n/a",((INDEX(Historical!$C$7:$C$1455,MATCH(B571,Historical!$B$7:$B$1455,0))/INDEX(Historical!$F$7:$F$1455,MATCH(B571,Historical!$B$7:$B$1455,0)))^(1/3)-1)*100)</f>
        <v>0.67296775976388723</v>
      </c>
      <c r="U571" s="824">
        <f>IF(INDEX(Historical!$I$7:$I$1455,MATCH(B571,Historical!$B$7:$B$1455,0))=0,"n/a",((INDEX(Historical!$C$7:$C$1455,MATCH(B571,Historical!$B$7:$B$1455,0))/INDEX(Historical!$I$7:$I$1455,MATCH(B571,Historical!$B$7:$B$1455,0)))^(1/5)-1)*100)</f>
        <v>1.0127956232488966</v>
      </c>
      <c r="V571" s="824">
        <f>IF(INDEX(Historical!$O$7:$O$1455,MATCH(B571,Historical!$B$7:$B$1455,0))=0,"n/a",((INDEX(Historical!$C$7:$C$1455,MATCH(B571,Historical!$B$7:$B$1455,0))/INDEX(Historical!$O$7:$O$1455,MATCH(B571,Historical!$B$7:$B$1455,0)))^(1/10)-1)*100)</f>
        <v>2.7157991210854382</v>
      </c>
      <c r="W571" s="825">
        <f>IF(OR(U571&lt;=0,U571="n/a",V571&lt;=0,V571="n/a"),"n/a",U571/V571)</f>
        <v>0.37292729620006176</v>
      </c>
      <c r="X571" s="826" t="str">
        <f>IF(OR(AJ571&lt;=0,AJ571="n/a",U571&lt;=0,U571="n/a"),"n/a",U571/AJ571)</f>
        <v>n/a</v>
      </c>
      <c r="Y571" s="1031"/>
      <c r="Z571" s="766" t="str">
        <f>IF(OR(AC571&lt;0.01,AC571="n/a"),"n/a",M571/AC571*100)</f>
        <v>n/a</v>
      </c>
      <c r="AA571" s="1042" t="str">
        <f>IF(OR(AC571&lt;0.01,AC571="n/a"),"n/a",I571/AC571)</f>
        <v>n/a</v>
      </c>
      <c r="AB571" s="1043">
        <v>12</v>
      </c>
      <c r="AC571" s="1021">
        <v>-1.33</v>
      </c>
      <c r="AD571" s="1021" t="s">
        <v>138</v>
      </c>
      <c r="AE571" s="1021">
        <v>2.65</v>
      </c>
      <c r="AF571" s="1021">
        <v>2.59</v>
      </c>
      <c r="AG571" s="1021">
        <v>-8.2000000000000011</v>
      </c>
      <c r="AH571" s="1023">
        <v>-156.29999999999998</v>
      </c>
      <c r="AI571" s="1023">
        <v>10.81</v>
      </c>
      <c r="AJ571" s="1021">
        <v>-20.599999999999998</v>
      </c>
      <c r="AK571" s="1021">
        <v>4</v>
      </c>
      <c r="AL571" s="1034">
        <v>1910</v>
      </c>
      <c r="AM571" s="1028">
        <v>0.8</v>
      </c>
      <c r="AN571" s="1021">
        <v>1.23</v>
      </c>
      <c r="AO571" s="868" t="str">
        <f>IF(U571="n/a","n/a",IF(AA571&lt;0,"n/a",IF(AA571="n/a","n/a",J571+U571-AA571)))</f>
        <v>n/a</v>
      </c>
      <c r="AP571" s="869">
        <f>IF(U571="n/a","n/a",J571+U571)</f>
        <v>3.8772611742816117</v>
      </c>
      <c r="AQ571" s="1044" t="str">
        <f>IF(OR(AC571&lt;0.01,AF571="n/a"),"n/a",(I571/SQRT(22.5*AC571*(I571/AF571))-1)*100)</f>
        <v>n/a</v>
      </c>
      <c r="AR571" s="766">
        <f>INDEX(Historical!$C$7:$C$1455,MATCH(B571,Historical!$B$7:$B$1455,0))*IF(AH571="n/a",1.03,IF(AH571&lt;0,1.01,IF(AH571&gt;10,1.1,(1+AH571/100))))</f>
        <v>1.9013249999999999</v>
      </c>
      <c r="AS571" s="1042">
        <f>IF($AI571="n/a",1.03*AR571,IF($AI571&lt;0,1.01*AR571,IF($AI571&gt;10,1.1*AR571,(1+$AI571/100)*AR571)))</f>
        <v>2.0914575000000002</v>
      </c>
      <c r="AT571" s="1042">
        <f>IF($AK571="n/a",1.03*AS571,IF($AK571&lt;0,1.01*AS571,IF($AK571&gt;10,1.1*AS571,(1+$AK571/100)*AS571)))</f>
        <v>2.1751158000000004</v>
      </c>
      <c r="AU571" s="1042">
        <f>IF($AK571="n/a",1.03*AT571,IF($AK571&lt;0,1.01*AT571,IF($AK571&gt;10,1.1*AT571,(1+$AK571/100)*AT571)))</f>
        <v>2.2621204320000006</v>
      </c>
      <c r="AV571" s="1042">
        <f>IF($AK571="n/a",1.03*AU571,IF($AK571&lt;0,1.01*AU571,IF($AK571&gt;10,1.1*AU571,(1+$AK571/100)*AU571)))</f>
        <v>2.3526052492800007</v>
      </c>
      <c r="AW571" s="766">
        <f>SUM(AR571:AV571)</f>
        <v>10.78262398128</v>
      </c>
      <c r="AX571" s="877">
        <f>AW571/I571*100</f>
        <v>16.256028917955678</v>
      </c>
      <c r="AY571" s="1212">
        <v>0.26</v>
      </c>
      <c r="AZ571" s="1028">
        <v>28.799999999999997</v>
      </c>
      <c r="BA571" s="1028">
        <v>-7.6300000000000008</v>
      </c>
      <c r="BB571" s="1028">
        <v>-2.5</v>
      </c>
      <c r="BC571" s="1028">
        <v>5.7299999999999995</v>
      </c>
      <c r="BE571" s="721">
        <v>1957</v>
      </c>
      <c r="BF571" s="1057">
        <f>IF(BE571&gt;2008,0,IF(BE571&gt;2001,1,IF(BE571&gt;1990,2,IF(BE571&gt;1980,3,IF(BE571&gt;1973,4,IF(BE571&gt;1970,5,IF(BE571&gt;1960,6,IF(BE571&gt;1958,7,IF(BE571&gt;1953,8,9)))))))))</f>
        <v>8</v>
      </c>
    </row>
    <row r="572" spans="1:58" ht="11.25" customHeight="1" x14ac:dyDescent="0.2">
      <c r="A572" s="1027" t="s">
        <v>719</v>
      </c>
      <c r="B572" s="1031" t="s">
        <v>720</v>
      </c>
      <c r="C572" s="1181" t="s">
        <v>132</v>
      </c>
      <c r="D572" s="1181" t="s">
        <v>4423</v>
      </c>
      <c r="E572" s="857">
        <v>14</v>
      </c>
      <c r="F572" s="1245">
        <v>256</v>
      </c>
      <c r="G572" s="1187" t="s">
        <v>38</v>
      </c>
      <c r="H572" s="1187" t="s">
        <v>38</v>
      </c>
      <c r="I572" s="1030">
        <v>63.96</v>
      </c>
      <c r="J572" s="766">
        <f>(M572/I572)*100</f>
        <v>3.4396497811131956</v>
      </c>
      <c r="K572" s="1033">
        <v>0.55000000000000004</v>
      </c>
      <c r="L572" s="1043">
        <v>4</v>
      </c>
      <c r="M572" s="756">
        <f>K572*L572</f>
        <v>2.2000000000000002</v>
      </c>
      <c r="N572" s="1026" t="s">
        <v>322</v>
      </c>
      <c r="O572" s="860">
        <v>0.52500000000000002</v>
      </c>
      <c r="P572" s="1016">
        <v>43173</v>
      </c>
      <c r="Q572" s="1016">
        <v>43189</v>
      </c>
      <c r="R572" s="756">
        <f>(K572-O572)/O572*100</f>
        <v>4.7619047619047654</v>
      </c>
      <c r="S572" s="824">
        <f>IF(INDEX(Historical!$D$7:$D$1455,MATCH(B572,Historical!$B$7:$B$1455,0))=0,"n/a",(INDEX(Historical!$C$7:$C$1455,MATCH(B572,Historical!$B$7:$B$1455,0))/INDEX(Historical!$D$7:$D$1455,MATCH(B572,Historical!$B$7:$B$1455,0))-1)*100)</f>
        <v>5.0000000000000044</v>
      </c>
      <c r="T572" s="824">
        <f>IF(INDEX(Historical!$F$7:$F$1455,MATCH(B572,Historical!$B$7:$B$1455,0))=0,"n/a",((INDEX(Historical!$C$7:$C$1455,MATCH(B572,Historical!$B$7:$B$1455,0))/INDEX(Historical!$F$7:$F$1455,MATCH(B572,Historical!$B$7:$B$1455,0)))^(1/3)-1)*100)</f>
        <v>9.4879784971972256</v>
      </c>
      <c r="U572" s="824">
        <f>IF(INDEX(Historical!$I$7:$I$1455,MATCH(B572,Historical!$B$7:$B$1455,0))=0,"n/a",((INDEX(Historical!$C$7:$C$1455,MATCH(B572,Historical!$B$7:$B$1455,0))/INDEX(Historical!$I$7:$I$1455,MATCH(B572,Historical!$B$7:$B$1455,0)))^(1/5)-1)*100)</f>
        <v>7.2485713934655305</v>
      </c>
      <c r="V572" s="824">
        <f>IF(INDEX(Historical!$O$7:$O$1455,MATCH(B572,Historical!$B$7:$B$1455,0))=0,"n/a",((INDEX(Historical!$C$7:$C$1455,MATCH(B572,Historical!$B$7:$B$1455,0))/INDEX(Historical!$O$7:$O$1455,MATCH(B572,Historical!$B$7:$B$1455,0)))^(1/10)-1)*100)</f>
        <v>5.0753711020916636</v>
      </c>
      <c r="W572" s="825">
        <f>IF(OR(U572&lt;=0,U572="n/a",V572&lt;=0,V572="n/a"),"n/a",U572/V572)</f>
        <v>1.4281854957321736</v>
      </c>
      <c r="X572" s="826">
        <f>IF(OR(AJ572&lt;=0,AJ572="n/a",U572&lt;=0,U572="n/a"),"n/a",U572/AJ572)</f>
        <v>1.5422492326522406</v>
      </c>
      <c r="Y572" s="780"/>
      <c r="Z572" s="766">
        <f>IF(OR(AC572&lt;0.01,AC572="n/a"),"n/a",M572/AC572*100)</f>
        <v>56.122448979591844</v>
      </c>
      <c r="AA572" s="1042">
        <f>IF(OR(AC572&lt;0.01,AC572="n/a"),"n/a",I572/AC572)</f>
        <v>16.316326530612244</v>
      </c>
      <c r="AB572" s="1043">
        <v>12</v>
      </c>
      <c r="AC572" s="1021">
        <v>3.92</v>
      </c>
      <c r="AD572" s="1021">
        <v>6.75</v>
      </c>
      <c r="AE572" s="1021">
        <v>2.61</v>
      </c>
      <c r="AF572" s="1021">
        <v>1.69</v>
      </c>
      <c r="AG572" s="1021">
        <v>9.6</v>
      </c>
      <c r="AH572" s="1021">
        <v>-1.6</v>
      </c>
      <c r="AI572" s="1021">
        <v>0.98</v>
      </c>
      <c r="AJ572" s="1021">
        <v>4.7</v>
      </c>
      <c r="AK572" s="1021">
        <v>2.42</v>
      </c>
      <c r="AL572" s="1034">
        <v>3200</v>
      </c>
      <c r="AM572" s="1028">
        <v>0.4</v>
      </c>
      <c r="AN572" s="1021">
        <v>1.07</v>
      </c>
      <c r="AO572" s="868">
        <f>IF(U572="n/a","n/a",IF(AA572&lt;0,"n/a",IF(AA572="n/a","n/a",J572+U572-AA572)))</f>
        <v>-5.6281053560335188</v>
      </c>
      <c r="AP572" s="869">
        <f>IF(U572="n/a","n/a",J572+U572)</f>
        <v>10.688221174578725</v>
      </c>
      <c r="AQ572" s="1044">
        <f>IF(OR(AC572&lt;0.01,AF572="n/a"),"n/a",(I572/SQRT(22.5*AC572*(I572/AF572))-1)*100)</f>
        <v>10.703993377203268</v>
      </c>
      <c r="AR572" s="766">
        <f>INDEX(Historical!$C$7:$C$1455,MATCH(B572,Historical!$B$7:$B$1455,0))*IF(AH572="n/a",1.03,IF(AH572&lt;0,1.01,IF(AH572&gt;10,1.1,(1+AH572/100))))</f>
        <v>2.121</v>
      </c>
      <c r="AS572" s="1042">
        <f>IF($AI572="n/a",1.03*AR572,IF($AI572&lt;0,1.01*AR572,IF($AI572&gt;10,1.1*AR572,(1+$AI572/100)*AR572)))</f>
        <v>2.1417858000000001</v>
      </c>
      <c r="AT572" s="1042">
        <f>IF($AK572="n/a",1.03*AS572,IF($AK572&lt;0,1.01*AS572,IF($AK572&gt;10,1.1*AS572,(1+$AK572/100)*AS572)))</f>
        <v>2.1936170163600002</v>
      </c>
      <c r="AU572" s="1042">
        <f>IF($AK572="n/a",1.03*AT572,IF($AK572&lt;0,1.01*AT572,IF($AK572&gt;10,1.1*AT572,(1+$AK572/100)*AT572)))</f>
        <v>2.2467025481559122</v>
      </c>
      <c r="AV572" s="1042">
        <f>IF($AK572="n/a",1.03*AU572,IF($AK572&lt;0,1.01*AU572,IF($AK572&gt;10,1.1*AU572,(1+$AK572/100)*AU572)))</f>
        <v>2.3010727498212851</v>
      </c>
      <c r="AW572" s="766">
        <f>SUM(AR572:AV572)</f>
        <v>11.004178114337197</v>
      </c>
      <c r="AX572" s="877">
        <f>AW572/I572*100</f>
        <v>17.204781291959346</v>
      </c>
      <c r="AY572" s="1212">
        <v>0.08</v>
      </c>
      <c r="AZ572" s="1028">
        <v>27.889999999999997</v>
      </c>
      <c r="BA572" s="1028">
        <v>-1.24</v>
      </c>
      <c r="BB572" s="1028">
        <v>5.6899999999999995</v>
      </c>
      <c r="BC572" s="1028">
        <v>12.43</v>
      </c>
      <c r="BE572" s="721">
        <v>2005</v>
      </c>
      <c r="BF572" s="1057">
        <f>IF(BE572&gt;2008,0,IF(BE572&gt;2001,1,IF(BE572&gt;1990,2,IF(BE572&gt;1980,3,IF(BE572&gt;1973,4,IF(BE572&gt;1970,5,IF(BE572&gt;1960,6,IF(BE572&gt;1958,7,IF(BE572&gt;1953,8,9)))))))))</f>
        <v>1</v>
      </c>
    </row>
    <row r="573" spans="1:58" ht="11.25" customHeight="1" x14ac:dyDescent="0.2">
      <c r="A573" s="1019" t="s">
        <v>721</v>
      </c>
      <c r="B573" s="1031" t="s">
        <v>722</v>
      </c>
      <c r="C573" s="1181" t="s">
        <v>109</v>
      </c>
      <c r="D573" s="1181" t="s">
        <v>4434</v>
      </c>
      <c r="E573" s="857">
        <v>19</v>
      </c>
      <c r="F573" s="1245">
        <v>168</v>
      </c>
      <c r="G573" s="1245" t="s">
        <v>38</v>
      </c>
      <c r="H573" s="1245" t="s">
        <v>38</v>
      </c>
      <c r="I573" s="1030">
        <v>35.51</v>
      </c>
      <c r="J573" s="766">
        <f>(M573/I573)*100</f>
        <v>2.478175161926218</v>
      </c>
      <c r="K573" s="1040">
        <v>0.22</v>
      </c>
      <c r="L573" s="1043">
        <v>4</v>
      </c>
      <c r="M573" s="756">
        <f>K573*L573</f>
        <v>0.88</v>
      </c>
      <c r="N573" s="1026" t="s">
        <v>141</v>
      </c>
      <c r="O573" s="866">
        <v>0.21333333333333335</v>
      </c>
      <c r="P573" s="1022">
        <v>43020</v>
      </c>
      <c r="Q573" s="1022">
        <v>43040</v>
      </c>
      <c r="R573" s="756">
        <f>(K573-O573)/O573*100</f>
        <v>3.1249999999999938</v>
      </c>
      <c r="S573" s="824">
        <f>IF(INDEX(Historical!$D$7:$D$1455,MATCH(B573,Historical!$B$7:$B$1455,0))=0,"n/a",(INDEX(Historical!$C$7:$C$1455,MATCH(B573,Historical!$B$7:$B$1455,0))/INDEX(Historical!$D$7:$D$1455,MATCH(B573,Historical!$B$7:$B$1455,0))-1)*100)</f>
        <v>4.8386290322580683</v>
      </c>
      <c r="T573" s="824">
        <f>IF(INDEX(Historical!$F$7:$F$1455,MATCH(B573,Historical!$B$7:$B$1455,0))=0,"n/a",((INDEX(Historical!$C$7:$C$1455,MATCH(B573,Historical!$B$7:$B$1455,0))/INDEX(Historical!$F$7:$F$1455,MATCH(B573,Historical!$B$7:$B$1455,0)))^(1/3)-1)*100)</f>
        <v>2.7039761281176133</v>
      </c>
      <c r="U573" s="824">
        <f>IF(INDEX(Historical!$I$7:$I$1455,MATCH(B573,Historical!$B$7:$B$1455,0))=0,"n/a",((INDEX(Historical!$C$7:$C$1455,MATCH(B573,Historical!$B$7:$B$1455,0))/INDEX(Historical!$I$7:$I$1455,MATCH(B573,Historical!$B$7:$B$1455,0)))^(1/5)-1)*100)</f>
        <v>3.5692643486998632</v>
      </c>
      <c r="V573" s="824">
        <f>IF(INDEX(Historical!$O$7:$O$1455,MATCH(B573,Historical!$B$7:$B$1455,0))=0,"n/a",((INDEX(Historical!$C$7:$C$1455,MATCH(B573,Historical!$B$7:$B$1455,0))/INDEX(Historical!$O$7:$O$1455,MATCH(B573,Historical!$B$7:$B$1455,0)))^(1/10)-1)*100)</f>
        <v>4.5092636021065946</v>
      </c>
      <c r="W573" s="825">
        <f>IF(OR(U573&lt;=0,U573="n/a",V573&lt;=0,V573="n/a"),"n/a",U573/V573)</f>
        <v>0.79154040740319742</v>
      </c>
      <c r="X573" s="826">
        <f>IF(OR(AJ573&lt;=0,AJ573="n/a",U573&lt;=0,U573="n/a"),"n/a",U573/AJ573)</f>
        <v>1.1897547828999544</v>
      </c>
      <c r="Y573" s="775" t="s">
        <v>4044</v>
      </c>
      <c r="Z573" s="766">
        <f>IF(OR(AC573&lt;0.01,AC573="n/a"),"n/a",M573/AC573*100)</f>
        <v>38.93805309734514</v>
      </c>
      <c r="AA573" s="1042">
        <f>IF(OR(AC573&lt;0.01,AC573="n/a"),"n/a",I573/AC573)</f>
        <v>15.712389380530974</v>
      </c>
      <c r="AB573" s="1043">
        <v>12</v>
      </c>
      <c r="AC573" s="1021">
        <v>2.2599999999999998</v>
      </c>
      <c r="AD573" s="1021" t="s">
        <v>138</v>
      </c>
      <c r="AE573" s="1021">
        <v>5.49</v>
      </c>
      <c r="AF573" s="1021">
        <v>1.9</v>
      </c>
      <c r="AG573" s="1021">
        <v>9.1</v>
      </c>
      <c r="AH573" s="1021">
        <v>55.900000000000006</v>
      </c>
      <c r="AI573" s="1021" t="s">
        <v>138</v>
      </c>
      <c r="AJ573" s="1021">
        <v>3</v>
      </c>
      <c r="AK573" s="1021" t="s">
        <v>138</v>
      </c>
      <c r="AL573" s="1034">
        <v>226.91</v>
      </c>
      <c r="AM573" s="1028">
        <v>3.5000000000000004</v>
      </c>
      <c r="AN573" s="1021">
        <v>0</v>
      </c>
      <c r="AO573" s="868">
        <f>IF(U573="n/a","n/a",IF(AA573&lt;0,"n/a",IF(AA573="n/a","n/a",J573+U573-AA573)))</f>
        <v>-9.664949869904893</v>
      </c>
      <c r="AP573" s="869">
        <f>IF(U573="n/a","n/a",J573+U573)</f>
        <v>6.0474395106260808</v>
      </c>
      <c r="AQ573" s="1044">
        <f>IF(OR(AC573&lt;0.01,AF573="n/a"),"n/a",(I573/SQRT(22.5*AC573*(I573/AF573))-1)*100)</f>
        <v>15.187846239684788</v>
      </c>
      <c r="AR573" s="766">
        <f>INDEX(Historical!$C$7:$C$1455,MATCH(B573,Historical!$B$7:$B$1455,0))*IF(AH573="n/a",1.03,IF(AH573&lt;0,1.01,IF(AH573&gt;10,1.1,(1+AH573/100))))</f>
        <v>0.95333259999999997</v>
      </c>
      <c r="AS573" s="1042">
        <f>IF($AI573="n/a",1.03*AR573,IF($AI573&lt;0,1.01*AR573,IF($AI573&gt;10,1.1*AR573,(1+$AI573/100)*AR573)))</f>
        <v>0.981932578</v>
      </c>
      <c r="AT573" s="1042">
        <f>IF($AK573="n/a",1.03*AS573,IF($AK573&lt;0,1.01*AS573,IF($AK573&gt;10,1.1*AS573,(1+$AK573/100)*AS573)))</f>
        <v>1.01139055534</v>
      </c>
      <c r="AU573" s="1042">
        <f>IF($AK573="n/a",1.03*AT573,IF($AK573&lt;0,1.01*AT573,IF($AK573&gt;10,1.1*AT573,(1+$AK573/100)*AT573)))</f>
        <v>1.0417322720002</v>
      </c>
      <c r="AV573" s="1042">
        <f>IF($AK573="n/a",1.03*AU573,IF($AK573&lt;0,1.01*AU573,IF($AK573&gt;10,1.1*AU573,(1+$AK573/100)*AU573)))</f>
        <v>1.0729842401602061</v>
      </c>
      <c r="AW573" s="766">
        <f>SUM(AR573:AV573)</f>
        <v>5.0613722455004062</v>
      </c>
      <c r="AX573" s="877">
        <f>AW573/I573*100</f>
        <v>14.253371572797541</v>
      </c>
      <c r="AY573" s="1212">
        <v>0.22</v>
      </c>
      <c r="AZ573" s="1028">
        <v>23.47</v>
      </c>
      <c r="BA573" s="1028">
        <v>-12.49</v>
      </c>
      <c r="BB573" s="1028">
        <v>-4.99</v>
      </c>
      <c r="BC573" s="1028">
        <v>3.36</v>
      </c>
      <c r="BE573" s="721">
        <v>2000</v>
      </c>
      <c r="BF573" s="1057">
        <f>IF(BE573&gt;2008,0,IF(BE573&gt;2001,1,IF(BE573&gt;1990,2,IF(BE573&gt;1980,3,IF(BE573&gt;1973,4,IF(BE573&gt;1970,5,IF(BE573&gt;1960,6,IF(BE573&gt;1958,7,IF(BE573&gt;1953,8,9)))))))))</f>
        <v>2</v>
      </c>
    </row>
    <row r="574" spans="1:58" ht="11.25" customHeight="1" x14ac:dyDescent="0.2">
      <c r="A574" s="1027" t="s">
        <v>723</v>
      </c>
      <c r="B574" s="1031" t="s">
        <v>724</v>
      </c>
      <c r="C574" s="1181" t="s">
        <v>129</v>
      </c>
      <c r="D574" s="1181" t="s">
        <v>194</v>
      </c>
      <c r="E574" s="857">
        <v>18</v>
      </c>
      <c r="F574" s="1245">
        <v>175</v>
      </c>
      <c r="G574" s="1245" t="s">
        <v>107</v>
      </c>
      <c r="H574" s="1245" t="s">
        <v>107</v>
      </c>
      <c r="I574" s="1030">
        <v>65.97</v>
      </c>
      <c r="J574" s="766">
        <f>(M574/I574)*100</f>
        <v>2.2131271790207672</v>
      </c>
      <c r="K574" s="1033">
        <v>0.36499999999999999</v>
      </c>
      <c r="L574" s="1043">
        <v>4</v>
      </c>
      <c r="M574" s="756">
        <f>K574*L574</f>
        <v>1.46</v>
      </c>
      <c r="N574" s="1026" t="s">
        <v>137</v>
      </c>
      <c r="O574" s="860">
        <v>0.36</v>
      </c>
      <c r="P574" s="1016">
        <v>43154</v>
      </c>
      <c r="Q574" s="1016">
        <v>43173</v>
      </c>
      <c r="R574" s="756">
        <f>(K574-O574)/O574*100</f>
        <v>1.3888888888888902</v>
      </c>
      <c r="S574" s="824">
        <f>IF(INDEX(Historical!$D$7:$D$1455,MATCH(B574,Historical!$B$7:$B$1455,0))=0,"n/a",(INDEX(Historical!$C$7:$C$1455,MATCH(B574,Historical!$B$7:$B$1455,0))/INDEX(Historical!$D$7:$D$1455,MATCH(B574,Historical!$B$7:$B$1455,0))-1)*100)</f>
        <v>1.4084507042253502</v>
      </c>
      <c r="T574" s="824">
        <f>IF(INDEX(Historical!$F$7:$F$1455,MATCH(B574,Historical!$B$7:$B$1455,0))=0,"n/a",((INDEX(Historical!$C$7:$C$1455,MATCH(B574,Historical!$B$7:$B$1455,0))/INDEX(Historical!$F$7:$F$1455,MATCH(B574,Historical!$B$7:$B$1455,0)))^(1/3)-1)*100)</f>
        <v>1.4287644623016904</v>
      </c>
      <c r="U574" s="824">
        <f>IF(INDEX(Historical!$I$7:$I$1455,MATCH(B574,Historical!$B$7:$B$1455,0))=0,"n/a",((INDEX(Historical!$C$7:$C$1455,MATCH(B574,Historical!$B$7:$B$1455,0))/INDEX(Historical!$I$7:$I$1455,MATCH(B574,Historical!$B$7:$B$1455,0)))^(1/5)-1)*100)</f>
        <v>12.474611314209483</v>
      </c>
      <c r="V574" s="824">
        <f>IF(INDEX(Historical!$O$7:$O$1455,MATCH(B574,Historical!$B$7:$B$1455,0))=0,"n/a",((INDEX(Historical!$C$7:$C$1455,MATCH(B574,Historical!$B$7:$B$1455,0))/INDEX(Historical!$O$7:$O$1455,MATCH(B574,Historical!$B$7:$B$1455,0)))^(1/10)-1)*100)</f>
        <v>13.112687251123646</v>
      </c>
      <c r="W574" s="825">
        <f>IF(OR(U574&lt;=0,U574="n/a",V574&lt;=0,V574="n/a"),"n/a",U574/V574)</f>
        <v>0.95133904098418232</v>
      </c>
      <c r="X574" s="826" t="str">
        <f>IF(OR(AJ574&lt;=0,AJ574="n/a",U574&lt;=0,U574="n/a"),"n/a",U574/AJ574)</f>
        <v>n/a</v>
      </c>
      <c r="Y574" s="780"/>
      <c r="Z574" s="766">
        <f>IF(OR(AC574&lt;0.01,AC574="n/a"),"n/a",M574/AC574*100)</f>
        <v>40</v>
      </c>
      <c r="AA574" s="1042">
        <f>IF(OR(AC574&lt;0.01,AC574="n/a"),"n/a",I574/AC574)</f>
        <v>18.073972602739726</v>
      </c>
      <c r="AB574" s="1043">
        <v>12</v>
      </c>
      <c r="AC574" s="1021">
        <v>3.65</v>
      </c>
      <c r="AD574" s="1021">
        <v>2.08</v>
      </c>
      <c r="AE574" s="1021">
        <v>1.38</v>
      </c>
      <c r="AF574" s="1021">
        <v>4.41</v>
      </c>
      <c r="AG574" s="1021">
        <v>20.100000000000001</v>
      </c>
      <c r="AH574" s="1021">
        <v>26.6</v>
      </c>
      <c r="AI574" s="1021">
        <v>14.249999999999998</v>
      </c>
      <c r="AJ574" s="1021">
        <v>-1.7000000000000002</v>
      </c>
      <c r="AK574" s="1021">
        <v>8.6999999999999993</v>
      </c>
      <c r="AL574" s="1034">
        <v>3680</v>
      </c>
      <c r="AM574" s="1028">
        <v>0.89999999999999991</v>
      </c>
      <c r="AN574" s="1021">
        <v>0.54</v>
      </c>
      <c r="AO574" s="868">
        <f>IF(U574="n/a","n/a",IF(AA574&lt;0,"n/a",IF(AA574="n/a","n/a",J574+U574-AA574)))</f>
        <v>-3.386234109509477</v>
      </c>
      <c r="AP574" s="869">
        <f>IF(U574="n/a","n/a",J574+U574)</f>
        <v>14.687738493230249</v>
      </c>
      <c r="AQ574" s="1044">
        <f>IF(OR(AC574&lt;0.01,AF574="n/a"),"n/a",(I574/SQRT(22.5*AC574*(I574/AF574))-1)*100)</f>
        <v>88.215265856332366</v>
      </c>
      <c r="AR574" s="766">
        <f>INDEX(Historical!$C$7:$C$1455,MATCH(B574,Historical!$B$7:$B$1455,0))*IF(AH574="n/a",1.03,IF(AH574&lt;0,1.01,IF(AH574&gt;10,1.1,(1+AH574/100))))</f>
        <v>1.5840000000000001</v>
      </c>
      <c r="AS574" s="1042">
        <f>IF($AI574="n/a",1.03*AR574,IF($AI574&lt;0,1.01*AR574,IF($AI574&gt;10,1.1*AR574,(1+$AI574/100)*AR574)))</f>
        <v>1.7424000000000002</v>
      </c>
      <c r="AT574" s="1042">
        <f>IF($AK574="n/a",1.03*AS574,IF($AK574&lt;0,1.01*AS574,IF($AK574&gt;10,1.1*AS574,(1+$AK574/100)*AS574)))</f>
        <v>1.8939888</v>
      </c>
      <c r="AU574" s="1042">
        <f>IF($AK574="n/a",1.03*AT574,IF($AK574&lt;0,1.01*AT574,IF($AK574&gt;10,1.1*AT574,(1+$AK574/100)*AT574)))</f>
        <v>2.0587658256000001</v>
      </c>
      <c r="AV574" s="1042">
        <f>IF($AK574="n/a",1.03*AU574,IF($AK574&lt;0,1.01*AU574,IF($AK574&gt;10,1.1*AU574,(1+$AK574/100)*AU574)))</f>
        <v>2.2378784524272</v>
      </c>
      <c r="AW574" s="766">
        <f>SUM(AR574:AV574)</f>
        <v>9.5170330780272003</v>
      </c>
      <c r="AX574" s="877">
        <f>AW574/I574*100</f>
        <v>14.426304499055936</v>
      </c>
      <c r="AY574" s="1212">
        <v>1.03</v>
      </c>
      <c r="AZ574" s="1028">
        <v>8.86</v>
      </c>
      <c r="BA574" s="1028">
        <v>-25.61</v>
      </c>
      <c r="BB574" s="1028">
        <v>-8.09</v>
      </c>
      <c r="BC574" s="1028">
        <v>-12.870000000000001</v>
      </c>
      <c r="BE574" s="721">
        <v>2001</v>
      </c>
      <c r="BF574" s="1057">
        <f>IF(BE574&gt;2008,0,IF(BE574&gt;2001,1,IF(BE574&gt;1990,2,IF(BE574&gt;1980,3,IF(BE574&gt;1973,4,IF(BE574&gt;1970,5,IF(BE574&gt;1960,6,IF(BE574&gt;1958,7,IF(BE574&gt;1953,8,9)))))))))</f>
        <v>2</v>
      </c>
    </row>
    <row r="575" spans="1:58" ht="11.25" customHeight="1" x14ac:dyDescent="0.2">
      <c r="A575" s="1019" t="s">
        <v>310</v>
      </c>
      <c r="B575" s="1031" t="s">
        <v>311</v>
      </c>
      <c r="C575" s="1181" t="s">
        <v>124</v>
      </c>
      <c r="D575" s="1181" t="s">
        <v>4451</v>
      </c>
      <c r="E575" s="857">
        <v>46</v>
      </c>
      <c r="F575" s="1245">
        <v>48</v>
      </c>
      <c r="G575" s="1245" t="s">
        <v>38</v>
      </c>
      <c r="H575" s="1245" t="s">
        <v>38</v>
      </c>
      <c r="I575" s="1021">
        <v>60.41</v>
      </c>
      <c r="J575" s="766">
        <f>(M575/I575)*100</f>
        <v>2.6485681178612817</v>
      </c>
      <c r="K575" s="1033">
        <v>0.4</v>
      </c>
      <c r="L575" s="1043">
        <v>4</v>
      </c>
      <c r="M575" s="756">
        <f>K575*L575</f>
        <v>1.6</v>
      </c>
      <c r="N575" s="1026" t="s">
        <v>275</v>
      </c>
      <c r="O575" s="860">
        <v>0.38</v>
      </c>
      <c r="P575" s="1016">
        <v>43462</v>
      </c>
      <c r="Q575" s="1016">
        <v>43507</v>
      </c>
      <c r="R575" s="756">
        <f>(K575-O575)/O575*100</f>
        <v>5.2631578947368469</v>
      </c>
      <c r="S575" s="824">
        <f>IF(INDEX(Historical!$D$7:$D$1455,MATCH(B575,Historical!$B$7:$B$1455,0))=0,"n/a",(INDEX(Historical!$C$7:$C$1455,MATCH(B575,Historical!$B$7:$B$1455,0))/INDEX(Historical!$D$7:$D$1455,MATCH(B575,Historical!$B$7:$B$1455,0))-1)*100)</f>
        <v>0.66666666666665986</v>
      </c>
      <c r="T575" s="824">
        <f>IF(INDEX(Historical!$F$7:$F$1455,MATCH(B575,Historical!$B$7:$B$1455,0))=0,"n/a",((INDEX(Historical!$C$7:$C$1455,MATCH(B575,Historical!$B$7:$B$1455,0))/INDEX(Historical!$F$7:$F$1455,MATCH(B575,Historical!$B$7:$B$1455,0)))^(1/3)-1)*100)</f>
        <v>0.67116102679460887</v>
      </c>
      <c r="U575" s="824">
        <f>IF(INDEX(Historical!$I$7:$I$1455,MATCH(B575,Historical!$B$7:$B$1455,0))=0,"n/a",((INDEX(Historical!$C$7:$C$1455,MATCH(B575,Historical!$B$7:$B$1455,0))/INDEX(Historical!$I$7:$I$1455,MATCH(B575,Historical!$B$7:$B$1455,0)))^(1/5)-1)*100)</f>
        <v>0.67573717242153108</v>
      </c>
      <c r="V575" s="824">
        <f>IF(INDEX(Historical!$O$7:$O$1455,MATCH(B575,Historical!$B$7:$B$1455,0))=0,"n/a",((INDEX(Historical!$C$7:$C$1455,MATCH(B575,Historical!$B$7:$B$1455,0))/INDEX(Historical!$O$7:$O$1455,MATCH(B575,Historical!$B$7:$B$1455,0)))^(1/10)-1)*100)</f>
        <v>9.1348962169631278</v>
      </c>
      <c r="W575" s="825">
        <f>IF(OR(U575&lt;=0,U575="n/a",V575&lt;=0,V575="n/a"),"n/a",U575/V575)</f>
        <v>7.3973163610410245E-2</v>
      </c>
      <c r="X575" s="826">
        <f>IF(OR(AJ575&lt;=0,AJ575="n/a",U575&lt;=0,U575="n/a"),"n/a",U575/AJ575)</f>
        <v>3.8394157523950631E-2</v>
      </c>
      <c r="Y575" s="797"/>
      <c r="Z575" s="766">
        <f>IF(OR(AC575&lt;0.01,AC575="n/a"),"n/a",M575/AC575*100)</f>
        <v>26.533996683250415</v>
      </c>
      <c r="AA575" s="1042">
        <f>IF(OR(AC575&lt;0.01,AC575="n/a"),"n/a",I575/AC575)</f>
        <v>10.018242122719734</v>
      </c>
      <c r="AB575" s="1043">
        <v>12</v>
      </c>
      <c r="AC575" s="1021">
        <v>6.03</v>
      </c>
      <c r="AD575" s="1021">
        <v>0.82</v>
      </c>
      <c r="AE575" s="1021">
        <v>0.81</v>
      </c>
      <c r="AF575" s="1021">
        <v>1.95</v>
      </c>
      <c r="AG575" s="1021">
        <v>22.3</v>
      </c>
      <c r="AH575" s="1021">
        <v>43.1</v>
      </c>
      <c r="AI575" s="1021">
        <v>-14.01</v>
      </c>
      <c r="AJ575" s="1021">
        <v>17.599999999999998</v>
      </c>
      <c r="AK575" s="1021">
        <v>12.18</v>
      </c>
      <c r="AL575" s="1034">
        <v>19360</v>
      </c>
      <c r="AM575" s="1028">
        <v>0.6</v>
      </c>
      <c r="AN575" s="1021">
        <v>0.44</v>
      </c>
      <c r="AO575" s="868">
        <f>IF(U575="n/a","n/a",IF(AA575&lt;0,"n/a",IF(AA575="n/a","n/a",J575+U575-AA575)))</f>
        <v>-6.6939368324369211</v>
      </c>
      <c r="AP575" s="869">
        <f>IF(U575="n/a","n/a",J575+U575)</f>
        <v>3.3243052902828127</v>
      </c>
      <c r="AQ575" s="1044">
        <f>IF(OR(AC575&lt;0.01,AF575="n/a"),"n/a",(I575/SQRT(22.5*AC575*(I575/AF575))-1)*100)</f>
        <v>-6.8201926039922478</v>
      </c>
      <c r="AR575" s="766">
        <f>INDEX(Historical!$C$7:$C$1455,MATCH(B575,Historical!$B$7:$B$1455,0))*IF(AH575="n/a",1.03,IF(AH575&lt;0,1.01,IF(AH575&gt;10,1.1,(1+AH575/100))))</f>
        <v>1.6610000000000003</v>
      </c>
      <c r="AS575" s="1042">
        <f>IF($AI575="n/a",1.03*AR575,IF($AI575&lt;0,1.01*AR575,IF($AI575&gt;10,1.1*AR575,(1+$AI575/100)*AR575)))</f>
        <v>1.6776100000000003</v>
      </c>
      <c r="AT575" s="1042">
        <f>IF($AK575="n/a",1.03*AS575,IF($AK575&lt;0,1.01*AS575,IF($AK575&gt;10,1.1*AS575,(1+$AK575/100)*AS575)))</f>
        <v>1.8453710000000005</v>
      </c>
      <c r="AU575" s="1042">
        <f>IF($AK575="n/a",1.03*AT575,IF($AK575&lt;0,1.01*AT575,IF($AK575&gt;10,1.1*AT575,(1+$AK575/100)*AT575)))</f>
        <v>2.0299081000000005</v>
      </c>
      <c r="AV575" s="1042">
        <f>IF($AK575="n/a",1.03*AU575,IF($AK575&lt;0,1.01*AU575,IF($AK575&gt;10,1.1*AU575,(1+$AK575/100)*AU575)))</f>
        <v>2.2328989100000007</v>
      </c>
      <c r="AW575" s="766">
        <f>SUM(AR575:AV575)</f>
        <v>9.4467880100000023</v>
      </c>
      <c r="AX575" s="877">
        <f>AW575/I575*100</f>
        <v>15.637788462175143</v>
      </c>
      <c r="AY575" s="1212">
        <v>1.45</v>
      </c>
      <c r="AZ575" s="1028">
        <v>8.75</v>
      </c>
      <c r="BA575" s="1028">
        <v>-14.29</v>
      </c>
      <c r="BB575" s="1028">
        <v>-1.46</v>
      </c>
      <c r="BC575" s="1028">
        <v>-4.9000000000000004</v>
      </c>
      <c r="BE575" s="721">
        <v>1974</v>
      </c>
      <c r="BF575" s="1057">
        <f>IF(BE575&gt;2008,0,IF(BE575&gt;2001,1,IF(BE575&gt;1990,2,IF(BE575&gt;1980,3,IF(BE575&gt;1973,4,IF(BE575&gt;1970,5,IF(BE575&gt;1960,6,IF(BE575&gt;1958,7,IF(BE575&gt;1953,8,9)))))))))</f>
        <v>4</v>
      </c>
    </row>
    <row r="576" spans="1:58" ht="11.25" customHeight="1" x14ac:dyDescent="0.2">
      <c r="A576" s="1027" t="s">
        <v>1527</v>
      </c>
      <c r="B576" s="1031" t="s">
        <v>1528</v>
      </c>
      <c r="C576" s="1181" t="s">
        <v>4283</v>
      </c>
      <c r="D576" s="1181" t="s">
        <v>4421</v>
      </c>
      <c r="E576" s="857">
        <v>7</v>
      </c>
      <c r="F576" s="1245">
        <v>648</v>
      </c>
      <c r="G576" s="1182" t="s">
        <v>107</v>
      </c>
      <c r="H576" s="1182" t="s">
        <v>107</v>
      </c>
      <c r="I576" s="1030">
        <v>163.43</v>
      </c>
      <c r="J576" s="766">
        <f>(M576/I576)*100</f>
        <v>0.39160496848803766</v>
      </c>
      <c r="K576" s="1033">
        <v>0.16</v>
      </c>
      <c r="L576" s="1043">
        <v>4</v>
      </c>
      <c r="M576" s="756">
        <f>K576*L576</f>
        <v>0.64</v>
      </c>
      <c r="N576" s="1026" t="s">
        <v>150</v>
      </c>
      <c r="O576" s="860">
        <v>0.15</v>
      </c>
      <c r="P576" s="1016">
        <v>43433</v>
      </c>
      <c r="Q576" s="1016">
        <v>43455</v>
      </c>
      <c r="R576" s="756">
        <f>(K576-O576)/O576*100</f>
        <v>6.6666666666666732</v>
      </c>
      <c r="S576" s="824">
        <f>IF(INDEX(Historical!$D$7:$D$1455,MATCH(B576,Historical!$B$7:$B$1455,0))=0,"n/a",(INDEX(Historical!$C$7:$C$1455,MATCH(B576,Historical!$B$7:$B$1455,0))/INDEX(Historical!$D$7:$D$1455,MATCH(B576,Historical!$B$7:$B$1455,0))-1)*100)</f>
        <v>17.525773195876315</v>
      </c>
      <c r="T576" s="824">
        <f>IF(INDEX(Historical!$F$7:$F$1455,MATCH(B576,Historical!$B$7:$B$1455,0))=0,"n/a",((INDEX(Historical!$C$7:$C$1455,MATCH(B576,Historical!$B$7:$B$1455,0))/INDEX(Historical!$F$7:$F$1455,MATCH(B576,Historical!$B$7:$B$1455,0)))^(1/3)-1)*100)</f>
        <v>18.795132483441911</v>
      </c>
      <c r="U576" s="824">
        <f>IF(INDEX(Historical!$I$7:$I$1455,MATCH(B576,Historical!$B$7:$B$1455,0))=0,"n/a",((INDEX(Historical!$C$7:$C$1455,MATCH(B576,Historical!$B$7:$B$1455,0))/INDEX(Historical!$I$7:$I$1455,MATCH(B576,Historical!$B$7:$B$1455,0)))^(1/5)-1)*100)</f>
        <v>50.024683233194487</v>
      </c>
      <c r="V576" s="824" t="str">
        <f>IF(INDEX(Historical!$O$7:$O$1455,MATCH(B576,Historical!$B$7:$B$1455,0))=0,"n/a",((INDEX(Historical!$C$7:$C$1455,MATCH(B576,Historical!$B$7:$B$1455,0))/INDEX(Historical!$O$7:$O$1455,MATCH(B576,Historical!$B$7:$B$1455,0)))^(1/10)-1)*100)</f>
        <v>n/a</v>
      </c>
      <c r="W576" s="825" t="str">
        <f>IF(OR(U576&lt;=0,U576="n/a",V576&lt;=0,V576="n/a"),"n/a",U576/V576)</f>
        <v>n/a</v>
      </c>
      <c r="X576" s="826">
        <f>IF(OR(AJ576&lt;=0,AJ576="n/a",U576&lt;=0,U576="n/a"),"n/a",U576/AJ576)</f>
        <v>1.2959762495646239</v>
      </c>
      <c r="Y576" s="775"/>
      <c r="Z576" s="766">
        <f>IF(OR(AC576&lt;0.01,AC576="n/a"),"n/a",M576/AC576*100)</f>
        <v>8.7912087912087902</v>
      </c>
      <c r="AA576" s="1042">
        <f>IF(OR(AC576&lt;0.01,AC576="n/a"),"n/a",I576/AC576)</f>
        <v>22.449175824175825</v>
      </c>
      <c r="AB576" s="1043">
        <v>1</v>
      </c>
      <c r="AC576" s="1021">
        <v>7.28</v>
      </c>
      <c r="AD576" s="1021">
        <v>1.95</v>
      </c>
      <c r="AE576" s="1021">
        <v>8.01</v>
      </c>
      <c r="AF576" s="1021">
        <v>10.5</v>
      </c>
      <c r="AG576" s="1021">
        <v>56.100000000000009</v>
      </c>
      <c r="AH576" s="1021">
        <v>79.600000000000009</v>
      </c>
      <c r="AI576" s="1021">
        <v>-0.32</v>
      </c>
      <c r="AJ576" s="1021">
        <v>38.6</v>
      </c>
      <c r="AK576" s="1021">
        <v>11.53</v>
      </c>
      <c r="AL576" s="1034">
        <v>99490</v>
      </c>
      <c r="AM576" s="1028">
        <v>0.4</v>
      </c>
      <c r="AN576" s="1021">
        <v>0.21</v>
      </c>
      <c r="AO576" s="868">
        <f>IF(U576="n/a","n/a",IF(AA576&lt;0,"n/a",IF(AA576="n/a","n/a",J576+U576-AA576)))</f>
        <v>27.967112377506702</v>
      </c>
      <c r="AP576" s="869">
        <f>IF(U576="n/a","n/a",J576+U576)</f>
        <v>50.416288201682526</v>
      </c>
      <c r="AQ576" s="1044">
        <f>IF(OR(AC576&lt;0.01,AF576="n/a"),"n/a",(I576/SQRT(22.5*AC576*(I576/AF576))-1)*100)</f>
        <v>223.67085212113324</v>
      </c>
      <c r="AR576" s="766">
        <f>INDEX(Historical!$C$7:$C$1455,MATCH(B576,Historical!$B$7:$B$1455,0))*IF(AH576="n/a",1.03,IF(AH576&lt;0,1.01,IF(AH576&gt;10,1.1,(1+AH576/100))))</f>
        <v>0.62700000000000011</v>
      </c>
      <c r="AS576" s="1042">
        <f>IF($AI576="n/a",1.03*AR576,IF($AI576&lt;0,1.01*AR576,IF($AI576&gt;10,1.1*AR576,(1+$AI576/100)*AR576)))</f>
        <v>0.63327000000000011</v>
      </c>
      <c r="AT576" s="1042">
        <f>IF($AK576="n/a",1.03*AS576,IF($AK576&lt;0,1.01*AS576,IF($AK576&gt;10,1.1*AS576,(1+$AK576/100)*AS576)))</f>
        <v>0.69659700000000013</v>
      </c>
      <c r="AU576" s="1042">
        <f>IF($AK576="n/a",1.03*AT576,IF($AK576&lt;0,1.01*AT576,IF($AK576&gt;10,1.1*AT576,(1+$AK576/100)*AT576)))</f>
        <v>0.76625670000000023</v>
      </c>
      <c r="AV576" s="1042">
        <f>IF($AK576="n/a",1.03*AU576,IF($AK576&lt;0,1.01*AU576,IF($AK576&gt;10,1.1*AU576,(1+$AK576/100)*AU576)))</f>
        <v>0.84288237000000032</v>
      </c>
      <c r="AW576" s="766">
        <f>SUM(AR576:AV576)</f>
        <v>3.5660060700000007</v>
      </c>
      <c r="AX576" s="877">
        <f>AW576/I576*100</f>
        <v>2.1819776479226585</v>
      </c>
      <c r="AY576" s="1212">
        <v>2.2000000000000002</v>
      </c>
      <c r="AZ576" s="1028">
        <v>22.59</v>
      </c>
      <c r="BA576" s="1028">
        <v>-44.18</v>
      </c>
      <c r="BB576" s="1028">
        <v>-25.990000000000002</v>
      </c>
      <c r="BC576" s="1028">
        <v>-32.42</v>
      </c>
      <c r="BE576" s="721">
        <v>2013</v>
      </c>
      <c r="BF576" s="1057">
        <f>IF(BE576&gt;2008,0,IF(BE576&gt;2001,1,IF(BE576&gt;1990,2,IF(BE576&gt;1980,3,IF(BE576&gt;1973,4,IF(BE576&gt;1970,5,IF(BE576&gt;1960,6,IF(BE576&gt;1958,7,IF(BE576&gt;1953,8,9)))))))))</f>
        <v>0</v>
      </c>
    </row>
    <row r="577" spans="1:58" ht="11.25" customHeight="1" x14ac:dyDescent="0.2">
      <c r="A577" s="1027" t="s">
        <v>3928</v>
      </c>
      <c r="B577" s="1031" t="s">
        <v>3929</v>
      </c>
      <c r="C577" s="1181" t="s">
        <v>109</v>
      </c>
      <c r="D577" s="1181" t="s">
        <v>4434</v>
      </c>
      <c r="E577" s="857">
        <v>5</v>
      </c>
      <c r="F577" s="1245">
        <v>776</v>
      </c>
      <c r="G577" s="1187" t="s">
        <v>107</v>
      </c>
      <c r="H577" s="1187" t="s">
        <v>107</v>
      </c>
      <c r="I577" s="1030">
        <v>18.73</v>
      </c>
      <c r="J577" s="766">
        <f>(M577/I577)*100</f>
        <v>1.388147357180993</v>
      </c>
      <c r="K577" s="1033">
        <v>0.13</v>
      </c>
      <c r="L577" s="1043">
        <v>2</v>
      </c>
      <c r="M577" s="756">
        <f>K577*L577</f>
        <v>0.26</v>
      </c>
      <c r="N577" s="1026" t="s">
        <v>275</v>
      </c>
      <c r="O577" s="860">
        <v>0.125</v>
      </c>
      <c r="P577" s="714">
        <v>43126</v>
      </c>
      <c r="Q577" s="714">
        <v>43140</v>
      </c>
      <c r="R577" s="756">
        <f>(K577-O577)/O577*100</f>
        <v>4.0000000000000036</v>
      </c>
      <c r="S577" s="824">
        <f>IF(INDEX(Historical!$D$7:$D$1455,MATCH(B577,Historical!$B$7:$B$1455,0))=0,"n/a",(INDEX(Historical!$C$7:$C$1455,MATCH(B577,Historical!$B$7:$B$1455,0))/INDEX(Historical!$D$7:$D$1455,MATCH(B577,Historical!$B$7:$B$1455,0))-1)*100)</f>
        <v>4.1666666666666741</v>
      </c>
      <c r="T577" s="824">
        <f>IF(INDEX(Historical!$F$7:$F$1455,MATCH(B577,Historical!$B$7:$B$1455,0))=0,"n/a",((INDEX(Historical!$C$7:$C$1455,MATCH(B577,Historical!$B$7:$B$1455,0))/INDEX(Historical!$F$7:$F$1455,MATCH(B577,Historical!$B$7:$B$1455,0)))^(1/3)-1)*100)</f>
        <v>14.855559430448251</v>
      </c>
      <c r="U577" s="824" t="str">
        <f>IF(INDEX(Historical!$I$7:$I$1455,MATCH(B577,Historical!$B$7:$B$1455,0))=0,"n/a",((INDEX(Historical!$C$7:$C$1455,MATCH(B577,Historical!$B$7:$B$1455,0))/INDEX(Historical!$I$7:$I$1455,MATCH(B577,Historical!$B$7:$B$1455,0)))^(1/5)-1)*100)</f>
        <v>n/a</v>
      </c>
      <c r="V577" s="824">
        <f>IF(INDEX(Historical!$O$7:$O$1455,MATCH(B577,Historical!$B$7:$B$1455,0))=0,"n/a",((INDEX(Historical!$C$7:$C$1455,MATCH(B577,Historical!$B$7:$B$1455,0))/INDEX(Historical!$O$7:$O$1455,MATCH(B577,Historical!$B$7:$B$1455,0)))^(1/10)-1)*100)</f>
        <v>2.7823731142185171</v>
      </c>
      <c r="W577" s="825" t="str">
        <f>IF(OR(U577&lt;=0,U577="n/a",V577&lt;=0,V577="n/a"),"n/a",U577/V577)</f>
        <v>n/a</v>
      </c>
      <c r="X577" s="826" t="str">
        <f>IF(OR(AJ577&lt;=0,AJ577="n/a",U577&lt;=0,U577="n/a"),"n/a",U577/AJ577)</f>
        <v>n/a</v>
      </c>
      <c r="Y577" s="1032"/>
      <c r="Z577" s="766">
        <f>IF(OR(AC577&lt;0.01,AC577="n/a"),"n/a",M577/AC577*100)</f>
        <v>18.978102189781019</v>
      </c>
      <c r="AA577" s="1042">
        <f>IF(OR(AC577&lt;0.01,AC577="n/a"),"n/a",I577/AC577)</f>
        <v>13.671532846715328</v>
      </c>
      <c r="AB577" s="1043">
        <v>12</v>
      </c>
      <c r="AC577" s="1021">
        <v>1.37</v>
      </c>
      <c r="AD577" s="1021" t="s">
        <v>138</v>
      </c>
      <c r="AE577" s="1021">
        <v>4.0199999999999996</v>
      </c>
      <c r="AF577" s="1021">
        <v>1.58</v>
      </c>
      <c r="AG577" s="1021">
        <v>10.9</v>
      </c>
      <c r="AH577" s="1021">
        <v>31.5</v>
      </c>
      <c r="AI577" s="1021" t="s">
        <v>138</v>
      </c>
      <c r="AJ577" s="1021">
        <v>12.7</v>
      </c>
      <c r="AK577" s="1021" t="s">
        <v>138</v>
      </c>
      <c r="AL577" s="1034">
        <v>155.83000000000001</v>
      </c>
      <c r="AM577" s="1028">
        <v>5.2</v>
      </c>
      <c r="AN577" s="1021">
        <v>0</v>
      </c>
      <c r="AO577" s="868" t="str">
        <f>IF(U577="n/a","n/a",IF(AA577&lt;0,"n/a",IF(AA577="n/a","n/a",J577+U577-AA577)))</f>
        <v>n/a</v>
      </c>
      <c r="AP577" s="869" t="str">
        <f>IF(U577="n/a","n/a",J577+U577)</f>
        <v>n/a</v>
      </c>
      <c r="AQ577" s="1044">
        <f>IF(OR(AC577&lt;0.01,AF577="n/a"),"n/a",(I577/SQRT(22.5*AC577*(I577/AF577))-1)*100)</f>
        <v>-2.018092604784727</v>
      </c>
      <c r="AR577" s="766">
        <f>INDEX(Historical!$C$7:$C$1455,MATCH(B577,Historical!$B$7:$B$1455,0))*IF(AH577="n/a",1.03,IF(AH577&lt;0,1.01,IF(AH577&gt;10,1.1,(1+AH577/100))))</f>
        <v>0.27500000000000002</v>
      </c>
      <c r="AS577" s="1042">
        <f>IF($AI577="n/a",1.03*AR577,IF($AI577&lt;0,1.01*AR577,IF($AI577&gt;10,1.1*AR577,(1+$AI577/100)*AR577)))</f>
        <v>0.28325000000000006</v>
      </c>
      <c r="AT577" s="1042">
        <f>IF($AK577="n/a",1.03*AS577,IF($AK577&lt;0,1.01*AS577,IF($AK577&gt;10,1.1*AS577,(1+$AK577/100)*AS577)))</f>
        <v>0.29174750000000005</v>
      </c>
      <c r="AU577" s="1042">
        <f>IF($AK577="n/a",1.03*AT577,IF($AK577&lt;0,1.01*AT577,IF($AK577&gt;10,1.1*AT577,(1+$AK577/100)*AT577)))</f>
        <v>0.30049992500000006</v>
      </c>
      <c r="AV577" s="1042">
        <f>IF($AK577="n/a",1.03*AU577,IF($AK577&lt;0,1.01*AU577,IF($AK577&gt;10,1.1*AU577,(1+$AK577/100)*AU577)))</f>
        <v>0.30951492275000009</v>
      </c>
      <c r="AW577" s="766">
        <f>SUM(AR577:AV577)</f>
        <v>1.4600123477500002</v>
      </c>
      <c r="AX577" s="877">
        <f>AW577/I577*100</f>
        <v>7.7950472383876148</v>
      </c>
      <c r="AY577" s="1212">
        <v>0.12</v>
      </c>
      <c r="AZ577" s="1028">
        <v>11.75</v>
      </c>
      <c r="BA577" s="1028">
        <v>-26.979999999999997</v>
      </c>
      <c r="BB577" s="1028">
        <v>0.54</v>
      </c>
      <c r="BC577" s="1028">
        <v>-9.36</v>
      </c>
      <c r="BE577" s="721">
        <v>2014</v>
      </c>
      <c r="BF577" s="1057">
        <f>IF(BE577&gt;2008,0,IF(BE577&gt;2001,1,IF(BE577&gt;1990,2,IF(BE577&gt;1980,3,IF(BE577&gt;1973,4,IF(BE577&gt;1970,5,IF(BE577&gt;1960,6,IF(BE577&gt;1958,7,IF(BE577&gt;1953,8,9)))))))))</f>
        <v>0</v>
      </c>
    </row>
    <row r="578" spans="1:58" ht="11.25" customHeight="1" x14ac:dyDescent="0.2">
      <c r="A578" s="1027" t="s">
        <v>725</v>
      </c>
      <c r="B578" s="1031" t="s">
        <v>726</v>
      </c>
      <c r="C578" s="1181" t="s">
        <v>180</v>
      </c>
      <c r="D578" s="1181" t="s">
        <v>4432</v>
      </c>
      <c r="E578" s="857">
        <v>15</v>
      </c>
      <c r="F578" s="1245">
        <v>247</v>
      </c>
      <c r="G578" s="1187" t="s">
        <v>38</v>
      </c>
      <c r="H578" s="1187" t="s">
        <v>38</v>
      </c>
      <c r="I578" s="1030">
        <v>70.27</v>
      </c>
      <c r="J578" s="766">
        <f>(M578/I578)*100</f>
        <v>4.4400170769887577</v>
      </c>
      <c r="K578" s="1033">
        <v>0.78</v>
      </c>
      <c r="L578" s="1043">
        <v>4</v>
      </c>
      <c r="M578" s="756">
        <f>K578*L578</f>
        <v>3.12</v>
      </c>
      <c r="N578" s="1026" t="s">
        <v>221</v>
      </c>
      <c r="O578" s="860">
        <v>0.77</v>
      </c>
      <c r="P578" s="1016">
        <v>43350</v>
      </c>
      <c r="Q578" s="1016">
        <v>43388</v>
      </c>
      <c r="R578" s="756">
        <f>(K578-O578)/O578*100</f>
        <v>1.2987012987012998</v>
      </c>
      <c r="S578" s="824">
        <f>IF(INDEX(Historical!$D$7:$D$1455,MATCH(B578,Historical!$B$7:$B$1455,0))=0,"n/a",(INDEX(Historical!$C$7:$C$1455,MATCH(B578,Historical!$B$7:$B$1455,0))/INDEX(Historical!$D$7:$D$1455,MATCH(B578,Historical!$B$7:$B$1455,0))-1)*100)</f>
        <v>1.3289036544850585</v>
      </c>
      <c r="T578" s="824">
        <f>IF(INDEX(Historical!$F$7:$F$1455,MATCH(B578,Historical!$B$7:$B$1455,0))=0,"n/a",((INDEX(Historical!$C$7:$C$1455,MATCH(B578,Historical!$B$7:$B$1455,0))/INDEX(Historical!$F$7:$F$1455,MATCH(B578,Historical!$B$7:$B$1455,0)))^(1/3)-1)*100)</f>
        <v>4.1605012934500252</v>
      </c>
      <c r="U578" s="824">
        <f>IF(INDEX(Historical!$I$7:$I$1455,MATCH(B578,Historical!$B$7:$B$1455,0))=0,"n/a",((INDEX(Historical!$C$7:$C$1455,MATCH(B578,Historical!$B$7:$B$1455,0))/INDEX(Historical!$I$7:$I$1455,MATCH(B578,Historical!$B$7:$B$1455,0)))^(1/5)-1)*100)</f>
        <v>8.7247300086809254</v>
      </c>
      <c r="V578" s="824">
        <f>IF(INDEX(Historical!$O$7:$O$1455,MATCH(B578,Historical!$B$7:$B$1455,0))=0,"n/a",((INDEX(Historical!$C$7:$C$1455,MATCH(B578,Historical!$B$7:$B$1455,0))/INDEX(Historical!$O$7:$O$1455,MATCH(B578,Historical!$B$7:$B$1455,0)))^(1/10)-1)*100)</f>
        <v>12.890583313078107</v>
      </c>
      <c r="W578" s="825">
        <f>IF(OR(U578&lt;=0,U578="n/a",V578&lt;=0,V578="n/a"),"n/a",U578/V578)</f>
        <v>0.67682972886333803</v>
      </c>
      <c r="X578" s="826" t="str">
        <f>IF(OR(AJ578&lt;=0,AJ578="n/a",U578&lt;=0,U578="n/a"),"n/a",U578/AJ578)</f>
        <v>n/a</v>
      </c>
      <c r="Y578" s="1032"/>
      <c r="Z578" s="766">
        <f>IF(OR(AC578&lt;0.01,AC578="n/a"),"n/a",M578/AC578*100)</f>
        <v>61.296660117878197</v>
      </c>
      <c r="AA578" s="1042">
        <f>IF(OR(AC578&lt;0.01,AC578="n/a"),"n/a",I578/AC578)</f>
        <v>13.805500982318271</v>
      </c>
      <c r="AB578" s="1043">
        <v>12</v>
      </c>
      <c r="AC578" s="1021">
        <v>5.09</v>
      </c>
      <c r="AD578" s="1021">
        <v>0.19</v>
      </c>
      <c r="AE578" s="1021">
        <v>3.27</v>
      </c>
      <c r="AF578" s="1021">
        <v>2.4900000000000002</v>
      </c>
      <c r="AG578" s="1021">
        <v>18.7</v>
      </c>
      <c r="AH578" s="1023">
        <v>228.9</v>
      </c>
      <c r="AI578" s="1023">
        <v>7.89</v>
      </c>
      <c r="AJ578" s="1021">
        <v>-18.600000000000001</v>
      </c>
      <c r="AK578" s="1021">
        <v>74.08</v>
      </c>
      <c r="AL578" s="1034">
        <v>54760</v>
      </c>
      <c r="AM578" s="1028">
        <v>0.1</v>
      </c>
      <c r="AN578" s="1021">
        <v>0.48</v>
      </c>
      <c r="AO578" s="868">
        <f>IF(U578="n/a","n/a",IF(AA578&lt;0,"n/a",IF(AA578="n/a","n/a",J578+U578-AA578)))</f>
        <v>-0.64075389664858839</v>
      </c>
      <c r="AP578" s="869">
        <f>IF(U578="n/a","n/a",J578+U578)</f>
        <v>13.164747085669683</v>
      </c>
      <c r="AQ578" s="1044">
        <f>IF(OR(AC578&lt;0.01,AF578="n/a"),"n/a",(I578/SQRT(22.5*AC578*(I578/AF578))-1)*100)</f>
        <v>23.604562026510798</v>
      </c>
      <c r="AR578" s="766">
        <f>INDEX(Historical!$C$7:$C$1455,MATCH(B578,Historical!$B$7:$B$1455,0))*IF(AH578="n/a",1.03,IF(AH578&lt;0,1.01,IF(AH578&gt;10,1.1,(1+AH578/100))))</f>
        <v>3.3550000000000004</v>
      </c>
      <c r="AS578" s="1042">
        <f>IF($AI578="n/a",1.03*AR578,IF($AI578&lt;0,1.01*AR578,IF($AI578&gt;10,1.1*AR578,(1+$AI578/100)*AR578)))</f>
        <v>3.6197095000000004</v>
      </c>
      <c r="AT578" s="1042">
        <f>IF($AK578="n/a",1.03*AS578,IF($AK578&lt;0,1.01*AS578,IF($AK578&gt;10,1.1*AS578,(1+$AK578/100)*AS578)))</f>
        <v>3.9816804500000007</v>
      </c>
      <c r="AU578" s="1042">
        <f>IF($AK578="n/a",1.03*AT578,IF($AK578&lt;0,1.01*AT578,IF($AK578&gt;10,1.1*AT578,(1+$AK578/100)*AT578)))</f>
        <v>4.379848495000001</v>
      </c>
      <c r="AV578" s="1042">
        <f>IF($AK578="n/a",1.03*AU578,IF($AK578&lt;0,1.01*AU578,IF($AK578&gt;10,1.1*AU578,(1+$AK578/100)*AU578)))</f>
        <v>4.8178333445000012</v>
      </c>
      <c r="AW578" s="766">
        <f>SUM(AR578:AV578)</f>
        <v>20.154071789500005</v>
      </c>
      <c r="AX578" s="877">
        <f>AW578/I578*100</f>
        <v>28.680904780845317</v>
      </c>
      <c r="AY578" s="1212">
        <v>0.77</v>
      </c>
      <c r="AZ578" s="1028">
        <v>12.49</v>
      </c>
      <c r="BA578" s="1028">
        <v>-19.850000000000001</v>
      </c>
      <c r="BB578" s="1028">
        <v>-5.3199999999999994</v>
      </c>
      <c r="BC578" s="1028">
        <v>-8.25</v>
      </c>
      <c r="BE578" s="721">
        <v>2004</v>
      </c>
      <c r="BF578" s="1057">
        <f>IF(BE578&gt;2008,0,IF(BE578&gt;2001,1,IF(BE578&gt;1990,2,IF(BE578&gt;1980,3,IF(BE578&gt;1973,4,IF(BE578&gt;1970,5,IF(BE578&gt;1960,6,IF(BE578&gt;1958,7,IF(BE578&gt;1953,8,9)))))))))</f>
        <v>1</v>
      </c>
    </row>
    <row r="579" spans="1:58" ht="11.25" customHeight="1" x14ac:dyDescent="0.2">
      <c r="A579" s="1036" t="s">
        <v>4397</v>
      </c>
      <c r="B579" s="681" t="s">
        <v>4393</v>
      </c>
      <c r="C579" s="1181" t="s">
        <v>109</v>
      </c>
      <c r="D579" s="1181" t="s">
        <v>4426</v>
      </c>
      <c r="E579" s="857">
        <v>5</v>
      </c>
      <c r="F579" s="1245">
        <v>848</v>
      </c>
      <c r="G579" s="1187" t="s">
        <v>107</v>
      </c>
      <c r="H579" s="1187" t="s">
        <v>107</v>
      </c>
      <c r="I579" s="1030">
        <v>25.77</v>
      </c>
      <c r="J579" s="766">
        <f>(M579/I579)*100</f>
        <v>2.6387272021730697</v>
      </c>
      <c r="K579" s="1033">
        <v>0.17</v>
      </c>
      <c r="L579" s="1043">
        <v>4</v>
      </c>
      <c r="M579" s="756">
        <f>K579*L579</f>
        <v>0.68</v>
      </c>
      <c r="N579" s="1026" t="s">
        <v>108</v>
      </c>
      <c r="O579" s="860">
        <v>0.15</v>
      </c>
      <c r="P579" s="1016">
        <v>43406</v>
      </c>
      <c r="Q579" s="1016">
        <v>43420</v>
      </c>
      <c r="R579" s="756">
        <f>(K579-O579)/O579*100</f>
        <v>13.333333333333346</v>
      </c>
      <c r="S579" s="824">
        <f>IF(INDEX(Historical!$D$7:$D$1455,MATCH(B579,Historical!$B$7:$B$1455,0))=0,"n/a",(INDEX(Historical!$C$7:$C$1455,MATCH(B579,Historical!$B$7:$B$1455,0))/INDEX(Historical!$D$7:$D$1455,MATCH(B579,Historical!$B$7:$B$1455,0))-1)*100)</f>
        <v>11.111111111111093</v>
      </c>
      <c r="T579" s="824">
        <f>IF(INDEX(Historical!$F$7:$F$1455,MATCH(B579,Historical!$B$7:$B$1455,0))=0,"n/a",((INDEX(Historical!$C$7:$C$1455,MATCH(B579,Historical!$B$7:$B$1455,0))/INDEX(Historical!$F$7:$F$1455,MATCH(B579,Historical!$B$7:$B$1455,0)))^(1/3)-1)*100)</f>
        <v>6.9838912459786684</v>
      </c>
      <c r="U579" s="824">
        <f>IF(INDEX(Historical!$I$7:$I$1455,MATCH(B579,Historical!$B$7:$B$1455,0))=0,"n/a",((INDEX(Historical!$C$7:$C$1455,MATCH(B579,Historical!$B$7:$B$1455,0))/INDEX(Historical!$I$7:$I$1455,MATCH(B579,Historical!$B$7:$B$1455,0)))^(1/5)-1)*100)</f>
        <v>4.5639552591273169</v>
      </c>
      <c r="V579" s="824">
        <f>IF(INDEX(Historical!$O$7:$O$1455,MATCH(B579,Historical!$B$7:$B$1455,0))=0,"n/a",((INDEX(Historical!$C$7:$C$1455,MATCH(B579,Historical!$B$7:$B$1455,0))/INDEX(Historical!$O$7:$O$1455,MATCH(B579,Historical!$B$7:$B$1455,0)))^(1/10)-1)*100)</f>
        <v>-2.8358342136926562</v>
      </c>
      <c r="W579" s="825" t="str">
        <f>IF(OR(U579&lt;=0,U579="n/a",V579&lt;=0,V579="n/a"),"n/a",U579/V579)</f>
        <v>n/a</v>
      </c>
      <c r="X579" s="826">
        <f>IF(OR(AJ579&lt;=0,AJ579="n/a",U579&lt;=0,U579="n/a"),"n/a",U579/AJ579)</f>
        <v>1.0372625588925721</v>
      </c>
      <c r="Y579" s="777"/>
      <c r="Z579" s="766">
        <f>IF(OR(AC579&lt;0.01,AC579="n/a"),"n/a",M579/AC579*100)</f>
        <v>50.370370370370367</v>
      </c>
      <c r="AA579" s="1042">
        <f>IF(OR(AC579&lt;0.01,AC579="n/a"),"n/a",I579/AC579)</f>
        <v>19.088888888888889</v>
      </c>
      <c r="AB579" s="1043">
        <v>12</v>
      </c>
      <c r="AC579" s="1021">
        <v>1.35</v>
      </c>
      <c r="AD579" s="1021">
        <v>1.91</v>
      </c>
      <c r="AE579" s="1021">
        <v>4.97</v>
      </c>
      <c r="AF579" s="1021">
        <v>1.19</v>
      </c>
      <c r="AG579" s="1021">
        <v>6</v>
      </c>
      <c r="AH579" s="1021">
        <v>42.1</v>
      </c>
      <c r="AI579" s="1021">
        <v>11.43</v>
      </c>
      <c r="AJ579" s="1021">
        <v>4.3999999999999995</v>
      </c>
      <c r="AK579" s="1021">
        <v>10</v>
      </c>
      <c r="AL579" s="1034">
        <v>1250</v>
      </c>
      <c r="AM579" s="1028">
        <v>0.6</v>
      </c>
      <c r="AN579" s="1021">
        <v>0.1</v>
      </c>
      <c r="AO579" s="868">
        <f>IF(U579="n/a","n/a",IF(AA579&lt;0,"n/a",IF(AA579="n/a","n/a",J579+U579-AA579)))</f>
        <v>-11.886206427588501</v>
      </c>
      <c r="AP579" s="869">
        <f>IF(U579="n/a","n/a",J579+U579)</f>
        <v>7.2026824613003866</v>
      </c>
      <c r="AQ579" s="1044">
        <f>IF(OR(AC579&lt;0.01,AF579="n/a"),"n/a",(I579/SQRT(22.5*AC579*(I579/AF579))-1)*100)</f>
        <v>0.47836202172037989</v>
      </c>
      <c r="AR579" s="766">
        <f>INDEX(Historical!$C$7:$C$1455,MATCH(B579,Historical!$B$7:$B$1455,0))*IF(AH579="n/a",1.03,IF(AH579&lt;0,1.01,IF(AH579&gt;10,1.1,(1+AH579/100))))</f>
        <v>0.66</v>
      </c>
      <c r="AS579" s="1042">
        <f>IF($AI579="n/a",1.03*AR579,IF($AI579&lt;0,1.01*AR579,IF($AI579&gt;10,1.1*AR579,(1+$AI579/100)*AR579)))</f>
        <v>0.72600000000000009</v>
      </c>
      <c r="AT579" s="1042">
        <f>IF($AK579="n/a",1.03*AS579,IF($AK579&lt;0,1.01*AS579,IF($AK579&gt;10,1.1*AS579,(1+$AK579/100)*AS579)))</f>
        <v>0.7986000000000002</v>
      </c>
      <c r="AU579" s="1042">
        <f>IF($AK579="n/a",1.03*AT579,IF($AK579&lt;0,1.01*AT579,IF($AK579&gt;10,1.1*AT579,(1+$AK579/100)*AT579)))</f>
        <v>0.87846000000000024</v>
      </c>
      <c r="AV579" s="1042">
        <f>IF($AK579="n/a",1.03*AU579,IF($AK579&lt;0,1.01*AU579,IF($AK579&gt;10,1.1*AU579,(1+$AK579/100)*AU579)))</f>
        <v>0.96630600000000033</v>
      </c>
      <c r="AW579" s="766">
        <f>SUM(AR579:AV579)</f>
        <v>4.0293660000000013</v>
      </c>
      <c r="AX579" s="877">
        <f>AW579/I579*100</f>
        <v>15.635878928987198</v>
      </c>
      <c r="AY579" s="1212">
        <v>0.54</v>
      </c>
      <c r="AZ579" s="1028">
        <v>7.51</v>
      </c>
      <c r="BA579" s="1028">
        <v>-16.600000000000001</v>
      </c>
      <c r="BB579" s="1028">
        <v>-1.08</v>
      </c>
      <c r="BC579" s="1028">
        <v>-7.4499999999999993</v>
      </c>
      <c r="BE579" s="721">
        <v>2014</v>
      </c>
      <c r="BF579" s="1057">
        <f>IF(BE579&gt;2008,0,IF(BE579&gt;2001,1,IF(BE579&gt;1990,2,IF(BE579&gt;1980,3,IF(BE579&gt;1973,4,IF(BE579&gt;1970,5,IF(BE579&gt;1960,6,IF(BE579&gt;1958,7,IF(BE579&gt;1953,8,9)))))))))</f>
        <v>0</v>
      </c>
    </row>
    <row r="580" spans="1:58" s="905" customFormat="1" ht="11.25" customHeight="1" x14ac:dyDescent="0.2">
      <c r="A580" s="884" t="s">
        <v>727</v>
      </c>
      <c r="B580" s="914" t="s">
        <v>728</v>
      </c>
      <c r="C580" s="1181" t="s">
        <v>132</v>
      </c>
      <c r="D580" s="1181" t="s">
        <v>4424</v>
      </c>
      <c r="E580" s="885">
        <v>12</v>
      </c>
      <c r="F580" s="1245">
        <v>301</v>
      </c>
      <c r="G580" s="1244" t="s">
        <v>38</v>
      </c>
      <c r="H580" s="1244" t="s">
        <v>38</v>
      </c>
      <c r="I580" s="886">
        <v>39.619999999999997</v>
      </c>
      <c r="J580" s="887">
        <f>(M580/I580)*100</f>
        <v>3.685007571933367</v>
      </c>
      <c r="K580" s="888">
        <v>0.36499999999999999</v>
      </c>
      <c r="L580" s="889">
        <v>4</v>
      </c>
      <c r="M580" s="890">
        <f>K580*L580</f>
        <v>1.46</v>
      </c>
      <c r="N580" s="891" t="s">
        <v>729</v>
      </c>
      <c r="O580" s="892">
        <v>0.33250000000000002</v>
      </c>
      <c r="P580" s="893">
        <v>43382</v>
      </c>
      <c r="Q580" s="893">
        <v>43403</v>
      </c>
      <c r="R580" s="890">
        <f>(K580-O580)/O580*100</f>
        <v>9.7744360902255547</v>
      </c>
      <c r="S580" s="824">
        <f>IF(INDEX(Historical!$D$7:$D$1455,MATCH(B580,Historical!$B$7:$B$1455,0))=0,"n/a",(INDEX(Historical!$C$7:$C$1455,MATCH(B580,Historical!$B$7:$B$1455,0))/INDEX(Historical!$D$7:$D$1455,MATCH(B580,Historical!$B$7:$B$1455,0))-1)*100)</f>
        <v>9.9778270509977887</v>
      </c>
      <c r="T580" s="824">
        <f>IF(INDEX(Historical!$F$7:$F$1455,MATCH(B580,Historical!$B$7:$B$1455,0))=0,"n/a",((INDEX(Historical!$C$7:$C$1455,MATCH(B580,Historical!$B$7:$B$1455,0))/INDEX(Historical!$F$7:$F$1455,MATCH(B580,Historical!$B$7:$B$1455,0)))^(1/3)-1)*100)</f>
        <v>10.262199325461818</v>
      </c>
      <c r="U580" s="824">
        <f>IF(INDEX(Historical!$I$7:$I$1455,MATCH(B580,Historical!$B$7:$B$1455,0))=0,"n/a",((INDEX(Historical!$C$7:$C$1455,MATCH(B580,Historical!$B$7:$B$1455,0))/INDEX(Historical!$I$7:$I$1455,MATCH(B580,Historical!$B$7:$B$1455,0)))^(1/5)-1)*100)</f>
        <v>9.5747291141209168</v>
      </c>
      <c r="V580" s="824">
        <f>IF(INDEX(Historical!$O$7:$O$1455,MATCH(B580,Historical!$B$7:$B$1455,0))=0,"n/a",((INDEX(Historical!$C$7:$C$1455,MATCH(B580,Historical!$B$7:$B$1455,0))/INDEX(Historical!$O$7:$O$1455,MATCH(B580,Historical!$B$7:$B$1455,0)))^(1/10)-1)*100)</f>
        <v>6.1918721053434878</v>
      </c>
      <c r="W580" s="894">
        <f>IF(OR(U580&lt;=0,U580="n/a",V580&lt;=0,V580="n/a"),"n/a",U580/V580)</f>
        <v>1.546338320821917</v>
      </c>
      <c r="X580" s="895">
        <f>IF(OR(AJ580&lt;=0,AJ580="n/a",U580&lt;=0,U580="n/a"),"n/a",U580/AJ580)</f>
        <v>11.968411392651145</v>
      </c>
      <c r="Y580" s="906"/>
      <c r="Z580" s="887">
        <f>IF(OR(AC580&lt;0.01,AC580="n/a"),"n/a",M580/AC580*100)</f>
        <v>69.523809523809518</v>
      </c>
      <c r="AA580" s="897">
        <f>IF(OR(AC580&lt;0.01,AC580="n/a"),"n/a",I580/AC580)</f>
        <v>18.866666666666664</v>
      </c>
      <c r="AB580" s="889">
        <v>12</v>
      </c>
      <c r="AC580" s="898">
        <v>2.1</v>
      </c>
      <c r="AD580" s="898" t="s">
        <v>138</v>
      </c>
      <c r="AE580" s="898">
        <v>3.5</v>
      </c>
      <c r="AF580" s="898">
        <v>1.96</v>
      </c>
      <c r="AG580" s="898">
        <v>10.9</v>
      </c>
      <c r="AH580" s="898">
        <v>10.5</v>
      </c>
      <c r="AI580" s="898">
        <v>3.62</v>
      </c>
      <c r="AJ580" s="898">
        <v>0.8</v>
      </c>
      <c r="AK580" s="898">
        <v>-2.25</v>
      </c>
      <c r="AL580" s="899">
        <v>7910</v>
      </c>
      <c r="AM580" s="900">
        <v>0.19</v>
      </c>
      <c r="AN580" s="898">
        <v>0.78</v>
      </c>
      <c r="AO580" s="901">
        <f>IF(U580="n/a","n/a",IF(AA580&lt;0,"n/a",IF(AA580="n/a","n/a",J580+U580-AA580)))</f>
        <v>-5.6069299806123798</v>
      </c>
      <c r="AP580" s="902">
        <f>IF(U580="n/a","n/a",J580+U580)</f>
        <v>13.259736686054284</v>
      </c>
      <c r="AQ580" s="903">
        <f>IF(OR(AC580&lt;0.01,AF580="n/a"),"n/a",(I580/SQRT(22.5*AC580*(I580/AF580))-1)*100)</f>
        <v>28.198919507782747</v>
      </c>
      <c r="AR580" s="766">
        <f>INDEX(Historical!$C$7:$C$1455,MATCH(B580,Historical!$B$7:$B$1455,0))*IF(AH580="n/a",1.03,IF(AH580&lt;0,1.01,IF(AH580&gt;10,1.1,(1+AH580/100))))</f>
        <v>1.3640000000000001</v>
      </c>
      <c r="AS580" s="897">
        <f>IF($AI580="n/a",1.03*AR580,IF($AI580&lt;0,1.01*AR580,IF($AI580&gt;10,1.1*AR580,(1+$AI580/100)*AR580)))</f>
        <v>1.4133768000000002</v>
      </c>
      <c r="AT580" s="897">
        <f>IF($AK580="n/a",1.03*AS580,IF($AK580&lt;0,1.01*AS580,IF($AK580&gt;10,1.1*AS580,(1+$AK580/100)*AS580)))</f>
        <v>1.4275105680000002</v>
      </c>
      <c r="AU580" s="897">
        <f>IF($AK580="n/a",1.03*AT580,IF($AK580&lt;0,1.01*AT580,IF($AK580&gt;10,1.1*AT580,(1+$AK580/100)*AT580)))</f>
        <v>1.4417856736800003</v>
      </c>
      <c r="AV580" s="897">
        <f>IF($AK580="n/a",1.03*AU580,IF($AK580&lt;0,1.01*AU580,IF($AK580&gt;10,1.1*AU580,(1+$AK580/100)*AU580)))</f>
        <v>1.4562035304168004</v>
      </c>
      <c r="AW580" s="887">
        <f>SUM(AR580:AV580)</f>
        <v>7.1028765720968012</v>
      </c>
      <c r="AX580" s="904">
        <f>AW580/I580*100</f>
        <v>17.927502705948513</v>
      </c>
      <c r="AY580" s="1213">
        <v>0.53</v>
      </c>
      <c r="AZ580" s="900">
        <v>33.900000000000006</v>
      </c>
      <c r="BA580" s="900">
        <v>-0.88</v>
      </c>
      <c r="BB580" s="900">
        <v>5.9499999999999993</v>
      </c>
      <c r="BC580" s="900">
        <v>13.059999999999999</v>
      </c>
      <c r="BD580" s="1079"/>
      <c r="BE580" s="721">
        <v>2007</v>
      </c>
      <c r="BF580" s="1057">
        <f>IF(BE580&gt;2008,0,IF(BE580&gt;2001,1,IF(BE580&gt;1990,2,IF(BE580&gt;1980,3,IF(BE580&gt;1973,4,IF(BE580&gt;1970,5,IF(BE580&gt;1960,6,IF(BE580&gt;1958,7,IF(BE580&gt;1953,8,9)))))))))</f>
        <v>1</v>
      </c>
    </row>
    <row r="581" spans="1:58" ht="11.25" customHeight="1" x14ac:dyDescent="0.2">
      <c r="A581" s="1027" t="s">
        <v>730</v>
      </c>
      <c r="B581" s="661" t="s">
        <v>731</v>
      </c>
      <c r="C581" s="1181" t="s">
        <v>129</v>
      </c>
      <c r="D581" s="1181" t="s">
        <v>4449</v>
      </c>
      <c r="E581" s="857">
        <v>16</v>
      </c>
      <c r="F581" s="1245">
        <v>212</v>
      </c>
      <c r="G581" s="961" t="s">
        <v>107</v>
      </c>
      <c r="H581" s="961" t="s">
        <v>107</v>
      </c>
      <c r="I581" s="1030">
        <v>29.39</v>
      </c>
      <c r="J581" s="766">
        <f>(M581/I581)*100</f>
        <v>3.2664171486900302</v>
      </c>
      <c r="K581" s="1033">
        <v>0.24</v>
      </c>
      <c r="L581" s="690">
        <v>4</v>
      </c>
      <c r="M581" s="756">
        <f>K581*L581</f>
        <v>0.96</v>
      </c>
      <c r="N581" s="654" t="s">
        <v>120</v>
      </c>
      <c r="O581" s="860">
        <v>0.23</v>
      </c>
      <c r="P581" s="1016">
        <v>43328</v>
      </c>
      <c r="Q581" s="1016">
        <v>43343</v>
      </c>
      <c r="R581" s="756">
        <f>(K581-O581)/O581*100</f>
        <v>4.3478260869565135</v>
      </c>
      <c r="S581" s="824">
        <f>IF(INDEX(Historical!$D$7:$D$1455,MATCH(B581,Historical!$B$7:$B$1455,0))=0,"n/a",(INDEX(Historical!$C$7:$C$1455,MATCH(B581,Historical!$B$7:$B$1455,0))/INDEX(Historical!$D$7:$D$1455,MATCH(B581,Historical!$B$7:$B$1455,0))-1)*100)</f>
        <v>4.6511627906976827</v>
      </c>
      <c r="T581" s="824">
        <f>IF(INDEX(Historical!$F$7:$F$1455,MATCH(B581,Historical!$B$7:$B$1455,0))=0,"n/a",((INDEX(Historical!$C$7:$C$1455,MATCH(B581,Historical!$B$7:$B$1455,0))/INDEX(Historical!$F$7:$F$1455,MATCH(B581,Historical!$B$7:$B$1455,0)))^(1/3)-1)*100)</f>
        <v>4.8856246288386806</v>
      </c>
      <c r="U581" s="824">
        <f>IF(INDEX(Historical!$I$7:$I$1455,MATCH(B581,Historical!$B$7:$B$1455,0))=0,"n/a",((INDEX(Historical!$C$7:$C$1455,MATCH(B581,Historical!$B$7:$B$1455,0))/INDEX(Historical!$I$7:$I$1455,MATCH(B581,Historical!$B$7:$B$1455,0)))^(1/5)-1)*100)</f>
        <v>5.1547496797280434</v>
      </c>
      <c r="V581" s="824">
        <f>IF(INDEX(Historical!$O$7:$O$1455,MATCH(B581,Historical!$B$7:$B$1455,0))=0,"n/a",((INDEX(Historical!$C$7:$C$1455,MATCH(B581,Historical!$B$7:$B$1455,0))/INDEX(Historical!$O$7:$O$1455,MATCH(B581,Historical!$B$7:$B$1455,0)))^(1/10)-1)*100)</f>
        <v>6.0540481614018704</v>
      </c>
      <c r="W581" s="825">
        <f>IF(OR(U581&lt;=0,U581="n/a",V581&lt;=0,V581="n/a"),"n/a",U581/V581)</f>
        <v>0.85145501692447945</v>
      </c>
      <c r="X581" s="826" t="str">
        <f>IF(OR(AJ581&lt;=0,AJ581="n/a",U581&lt;=0,U581="n/a"),"n/a",U581/AJ581)</f>
        <v>n/a</v>
      </c>
      <c r="Y581" s="781"/>
      <c r="Z581" s="766">
        <f>IF(OR(AC581&lt;0.01,AC581="n/a"),"n/a",M581/AC581*100)</f>
        <v>57.142857142857139</v>
      </c>
      <c r="AA581" s="689">
        <f>IF(OR(AC581&lt;0.01,AC581="n/a"),"n/a",I581/AC581)</f>
        <v>17.49404761904762</v>
      </c>
      <c r="AB581" s="690">
        <v>7</v>
      </c>
      <c r="AC581" s="649">
        <v>1.68</v>
      </c>
      <c r="AD581" s="649" t="s">
        <v>138</v>
      </c>
      <c r="AE581" s="649">
        <v>0.82</v>
      </c>
      <c r="AF581" s="1021">
        <v>1.59</v>
      </c>
      <c r="AG581" s="1021">
        <v>6.2</v>
      </c>
      <c r="AH581" s="1021">
        <v>13.3</v>
      </c>
      <c r="AI581" s="1021" t="s">
        <v>138</v>
      </c>
      <c r="AJ581" s="649">
        <v>-4.3</v>
      </c>
      <c r="AK581" s="649" t="s">
        <v>138</v>
      </c>
      <c r="AL581" s="664">
        <v>218.66</v>
      </c>
      <c r="AM581" s="659">
        <v>3</v>
      </c>
      <c r="AN581" s="1021">
        <v>7.0000000000000007E-2</v>
      </c>
      <c r="AO581" s="868">
        <f>IF(U581="n/a","n/a",IF(AA581&lt;0,"n/a",IF(AA581="n/a","n/a",J581+U581-AA581)))</f>
        <v>-9.0728807906295472</v>
      </c>
      <c r="AP581" s="869">
        <f>IF(U581="n/a","n/a",J581+U581)</f>
        <v>8.4211668284180732</v>
      </c>
      <c r="AQ581" s="691">
        <f>IF(OR(AC581&lt;0.01,AF581="n/a"),"n/a",(I581/SQRT(22.5*AC581*(I581/AF581))-1)*100)</f>
        <v>11.186601339641268</v>
      </c>
      <c r="AR581" s="766">
        <f>INDEX(Historical!$C$7:$C$1455,MATCH(B581,Historical!$B$7:$B$1455,0))*IF(AH581="n/a",1.03,IF(AH581&lt;0,1.01,IF(AH581&gt;10,1.1,(1+AH581/100))))</f>
        <v>0.9900000000000001</v>
      </c>
      <c r="AS581" s="689">
        <f>IF($AI581="n/a",1.03*AR581,IF($AI581&lt;0,1.01*AR581,IF($AI581&gt;10,1.1*AR581,(1+$AI581/100)*AR581)))</f>
        <v>1.0197000000000001</v>
      </c>
      <c r="AT581" s="689">
        <f>IF($AK581="n/a",1.03*AS581,IF($AK581&lt;0,1.01*AS581,IF($AK581&gt;10,1.1*AS581,(1+$AK581/100)*AS581)))</f>
        <v>1.0502910000000001</v>
      </c>
      <c r="AU581" s="689">
        <f>IF($AK581="n/a",1.03*AT581,IF($AK581&lt;0,1.01*AT581,IF($AK581&gt;10,1.1*AT581,(1+$AK581/100)*AT581)))</f>
        <v>1.0817997300000002</v>
      </c>
      <c r="AV581" s="689">
        <f>IF($AK581="n/a",1.03*AU581,IF($AK581&lt;0,1.01*AU581,IF($AK581&gt;10,1.1*AU581,(1+$AK581/100)*AU581)))</f>
        <v>1.1142537219000002</v>
      </c>
      <c r="AW581" s="766">
        <f>SUM(AR581:AV581)</f>
        <v>5.2560444519000002</v>
      </c>
      <c r="AX581" s="877">
        <f>AW581/I581*100</f>
        <v>17.883785137461722</v>
      </c>
      <c r="AY581" s="1212">
        <v>1.01</v>
      </c>
      <c r="AZ581" s="1028">
        <v>5.6800000000000006</v>
      </c>
      <c r="BA581" s="1028">
        <v>-37.11</v>
      </c>
      <c r="BB581" s="1028">
        <v>-10.75</v>
      </c>
      <c r="BC581" s="1028">
        <v>-23.72</v>
      </c>
      <c r="BE581" s="721">
        <v>2003</v>
      </c>
      <c r="BF581" s="1057">
        <f>IF(BE581&gt;2008,0,IF(BE581&gt;2001,1,IF(BE581&gt;1990,2,IF(BE581&gt;1980,3,IF(BE581&gt;1973,4,IF(BE581&gt;1970,5,IF(BE581&gt;1960,6,IF(BE581&gt;1958,7,IF(BE581&gt;1953,8,9)))))))))</f>
        <v>1</v>
      </c>
    </row>
    <row r="582" spans="1:58" ht="11.25" customHeight="1" x14ac:dyDescent="0.2">
      <c r="A582" s="827" t="s">
        <v>3930</v>
      </c>
      <c r="B582" s="925" t="s">
        <v>3931</v>
      </c>
      <c r="C582" s="1181" t="s">
        <v>109</v>
      </c>
      <c r="D582" s="1181" t="s">
        <v>4434</v>
      </c>
      <c r="E582" s="857">
        <v>5</v>
      </c>
      <c r="F582" s="1245">
        <v>820</v>
      </c>
      <c r="G582" s="1245" t="s">
        <v>107</v>
      </c>
      <c r="H582" s="1245" t="s">
        <v>107</v>
      </c>
      <c r="I582" s="1039">
        <v>30.34</v>
      </c>
      <c r="J582" s="766">
        <f>(M582/I582)*100</f>
        <v>1.3183915622940015</v>
      </c>
      <c r="K582" s="1019">
        <v>0.1</v>
      </c>
      <c r="L582" s="1245">
        <v>4</v>
      </c>
      <c r="M582" s="756">
        <f>K582*L582</f>
        <v>0.4</v>
      </c>
      <c r="N582" s="1245" t="s">
        <v>204</v>
      </c>
      <c r="O582" s="696">
        <v>0.08</v>
      </c>
      <c r="P582" s="745">
        <v>43265</v>
      </c>
      <c r="Q582" s="745">
        <v>43280</v>
      </c>
      <c r="R582" s="756">
        <f>(K582-O582)/O582*100</f>
        <v>25.000000000000007</v>
      </c>
      <c r="S582" s="824">
        <f>IF(INDEX(Historical!$D$7:$D$1455,MATCH(B582,Historical!$B$7:$B$1455,0))=0,"n/a",(INDEX(Historical!$C$7:$C$1455,MATCH(B582,Historical!$B$7:$B$1455,0))/INDEX(Historical!$D$7:$D$1455,MATCH(B582,Historical!$B$7:$B$1455,0))-1)*100)</f>
        <v>33.33333333333335</v>
      </c>
      <c r="T582" s="824">
        <f>IF(INDEX(Historical!$F$7:$F$1455,MATCH(B582,Historical!$B$7:$B$1455,0))=0,"n/a",((INDEX(Historical!$C$7:$C$1455,MATCH(B582,Historical!$B$7:$B$1455,0))/INDEX(Historical!$F$7:$F$1455,MATCH(B582,Historical!$B$7:$B$1455,0)))^(1/3)-1)*100)</f>
        <v>21.141372855475971</v>
      </c>
      <c r="U582" s="824">
        <f>IF(INDEX(Historical!$I$7:$I$1455,MATCH(B582,Historical!$B$7:$B$1455,0))=0,"n/a",((INDEX(Historical!$C$7:$C$1455,MATCH(B582,Historical!$B$7:$B$1455,0))/INDEX(Historical!$I$7:$I$1455,MATCH(B582,Historical!$B$7:$B$1455,0)))^(1/5)-1)*100)</f>
        <v>14.869835499703509</v>
      </c>
      <c r="V582" s="824">
        <f>IF(INDEX(Historical!$O$7:$O$1455,MATCH(B582,Historical!$B$7:$B$1455,0))=0,"n/a",((INDEX(Historical!$C$7:$C$1455,MATCH(B582,Historical!$B$7:$B$1455,0))/INDEX(Historical!$O$7:$O$1455,MATCH(B582,Historical!$B$7:$B$1455,0)))^(1/10)-1)*100)</f>
        <v>10.30542524220699</v>
      </c>
      <c r="W582" s="825">
        <f>IF(OR(U582&lt;=0,U582="n/a",V582&lt;=0,V582="n/a"),"n/a",U582/V582)</f>
        <v>1.4429133345029257</v>
      </c>
      <c r="X582" s="826">
        <f>IF(OR(AJ582&lt;=0,AJ582="n/a",U582&lt;=0,U582="n/a"),"n/a",U582/AJ582)</f>
        <v>2.973967099940702</v>
      </c>
      <c r="Y582" s="767" t="s">
        <v>4077</v>
      </c>
      <c r="Z582" s="766">
        <f>IF(OR(AC582&lt;0.01,AC582="n/a"),"n/a",M582/AC582*100)</f>
        <v>24.691358024691358</v>
      </c>
      <c r="AA582" s="1042">
        <f>IF(OR(AC582&lt;0.01,AC582="n/a"),"n/a",I582/AC582)</f>
        <v>18.728395061728392</v>
      </c>
      <c r="AB582" s="1043">
        <v>12</v>
      </c>
      <c r="AC582" s="1038">
        <v>1.62</v>
      </c>
      <c r="AD582" s="1038" t="s">
        <v>138</v>
      </c>
      <c r="AE582" s="1021">
        <v>5.05</v>
      </c>
      <c r="AF582" s="1021">
        <v>1.43</v>
      </c>
      <c r="AG582" s="1021">
        <v>8.1</v>
      </c>
      <c r="AH582" s="1021">
        <v>16.400000000000002</v>
      </c>
      <c r="AI582" s="1021">
        <v>15.379999999999999</v>
      </c>
      <c r="AJ582" s="804">
        <v>5</v>
      </c>
      <c r="AK582" s="804" t="s">
        <v>138</v>
      </c>
      <c r="AL582" s="1038">
        <v>508.2</v>
      </c>
      <c r="AM582" s="1038">
        <v>1.7000000000000002</v>
      </c>
      <c r="AN582" s="1038">
        <v>0.11</v>
      </c>
      <c r="AO582" s="868">
        <f>IF(U582="n/a","n/a",IF(AA582&lt;0,"n/a",IF(AA582="n/a","n/a",J582+U582-AA582)))</f>
        <v>-2.5401679997308833</v>
      </c>
      <c r="AP582" s="869">
        <f>IF(U582="n/a","n/a",J582+U582)</f>
        <v>16.188227061997509</v>
      </c>
      <c r="AQ582" s="1044">
        <f>IF(OR(AC582&lt;0.01,AF582="n/a"),"n/a",(I582/SQRT(22.5*AC582*(I582/AF582))-1)*100)</f>
        <v>9.1005752877624033</v>
      </c>
      <c r="AR582" s="766">
        <f>INDEX(Historical!$C$7:$C$1455,MATCH(B582,Historical!$B$7:$B$1455,0))*IF(AH582="n/a",1.03,IF(AH582&lt;0,1.01,IF(AH582&gt;10,1.1,(1+AH582/100))))</f>
        <v>0.35200000000000004</v>
      </c>
      <c r="AS582" s="1042">
        <f>IF($AI582="n/a",1.03*AR582,IF($AI582&lt;0,1.01*AR582,IF($AI582&gt;10,1.1*AR582,(1+$AI582/100)*AR582)))</f>
        <v>0.38720000000000004</v>
      </c>
      <c r="AT582" s="1042">
        <f>IF($AK582="n/a",1.03*AS582,IF($AK582&lt;0,1.01*AS582,IF($AK582&gt;10,1.1*AS582,(1+$AK582/100)*AS582)))</f>
        <v>0.39881600000000006</v>
      </c>
      <c r="AU582" s="1042">
        <f>IF($AK582="n/a",1.03*AT582,IF($AK582&lt;0,1.01*AT582,IF($AK582&gt;10,1.1*AT582,(1+$AK582/100)*AT582)))</f>
        <v>0.41078048000000006</v>
      </c>
      <c r="AV582" s="1042">
        <f>IF($AK582="n/a",1.03*AU582,IF($AK582&lt;0,1.01*AU582,IF($AK582&gt;10,1.1*AU582,(1+$AK582/100)*AU582)))</f>
        <v>0.42310389440000007</v>
      </c>
      <c r="AW582" s="766">
        <f>SUM(AR582:AV582)</f>
        <v>1.9719003744000003</v>
      </c>
      <c r="AX582" s="877">
        <f>AW582/I582*100</f>
        <v>6.4993420382333564</v>
      </c>
      <c r="AY582" s="853">
        <v>0.39</v>
      </c>
      <c r="AZ582" s="1021">
        <v>11.63</v>
      </c>
      <c r="BA582" s="1021">
        <v>-15.06</v>
      </c>
      <c r="BB582" s="1021">
        <v>0.27</v>
      </c>
      <c r="BC582" s="1021">
        <v>-8.27</v>
      </c>
      <c r="BE582" s="721">
        <v>2014</v>
      </c>
      <c r="BF582" s="1057">
        <f>IF(BE582&gt;2008,0,IF(BE582&gt;2001,1,IF(BE582&gt;1990,2,IF(BE582&gt;1980,3,IF(BE582&gt;1973,4,IF(BE582&gt;1970,5,IF(BE582&gt;1960,6,IF(BE582&gt;1958,7,IF(BE582&gt;1953,8,9)))))))))</f>
        <v>0</v>
      </c>
    </row>
    <row r="583" spans="1:58" ht="11.25" customHeight="1" x14ac:dyDescent="0.2">
      <c r="A583" s="1027" t="s">
        <v>312</v>
      </c>
      <c r="B583" s="1031" t="s">
        <v>313</v>
      </c>
      <c r="C583" s="1181" t="s">
        <v>109</v>
      </c>
      <c r="D583" s="1181" t="s">
        <v>119</v>
      </c>
      <c r="E583" s="857">
        <v>37</v>
      </c>
      <c r="F583" s="1245">
        <v>70</v>
      </c>
      <c r="G583" s="1187" t="s">
        <v>38</v>
      </c>
      <c r="H583" s="1187" t="s">
        <v>116</v>
      </c>
      <c r="I583" s="1021">
        <v>22.55</v>
      </c>
      <c r="J583" s="766">
        <f>(M583/I583)*100</f>
        <v>3.458980044345898</v>
      </c>
      <c r="K583" s="1033">
        <v>0.19500000000000001</v>
      </c>
      <c r="L583" s="1043">
        <v>4</v>
      </c>
      <c r="M583" s="756">
        <f>K583*L583</f>
        <v>0.78</v>
      </c>
      <c r="N583" s="1026" t="s">
        <v>150</v>
      </c>
      <c r="O583" s="860">
        <v>0.19</v>
      </c>
      <c r="P583" s="1016">
        <v>43161</v>
      </c>
      <c r="Q583" s="1016">
        <v>43174</v>
      </c>
      <c r="R583" s="756">
        <f>(K583-O583)/O583*100</f>
        <v>2.6315789473684235</v>
      </c>
      <c r="S583" s="824">
        <f>IF(INDEX(Historical!$D$7:$D$1455,MATCH(B583,Historical!$B$7:$B$1455,0))=0,"n/a",(INDEX(Historical!$C$7:$C$1455,MATCH(B583,Historical!$B$7:$B$1455,0))/INDEX(Historical!$D$7:$D$1455,MATCH(B583,Historical!$B$7:$B$1455,0))-1)*100)</f>
        <v>1.3333333333333419</v>
      </c>
      <c r="T583" s="824">
        <f>IF(INDEX(Historical!$F$7:$F$1455,MATCH(B583,Historical!$B$7:$B$1455,0))=0,"n/a",((INDEX(Historical!$C$7:$C$1455,MATCH(B583,Historical!$B$7:$B$1455,0))/INDEX(Historical!$F$7:$F$1455,MATCH(B583,Historical!$B$7:$B$1455,0)))^(1/3)-1)*100)</f>
        <v>1.3515148022100965</v>
      </c>
      <c r="U583" s="824">
        <f>IF(INDEX(Historical!$I$7:$I$1455,MATCH(B583,Historical!$B$7:$B$1455,0))=0,"n/a",((INDEX(Historical!$C$7:$C$1455,MATCH(B583,Historical!$B$7:$B$1455,0))/INDEX(Historical!$I$7:$I$1455,MATCH(B583,Historical!$B$7:$B$1455,0)))^(1/5)-1)*100)</f>
        <v>1.3703739792310987</v>
      </c>
      <c r="V583" s="824">
        <f>IF(INDEX(Historical!$O$7:$O$1455,MATCH(B583,Historical!$B$7:$B$1455,0))=0,"n/a",((INDEX(Historical!$C$7:$C$1455,MATCH(B583,Historical!$B$7:$B$1455,0))/INDEX(Historical!$O$7:$O$1455,MATCH(B583,Historical!$B$7:$B$1455,0)))^(1/10)-1)*100)</f>
        <v>1.8936933136435075</v>
      </c>
      <c r="W583" s="825">
        <f>IF(OR(U583&lt;=0,U583="n/a",V583&lt;=0,V583="n/a"),"n/a",U583/V583)</f>
        <v>0.72365148535824375</v>
      </c>
      <c r="X583" s="826">
        <f>IF(OR(AJ583&lt;=0,AJ583="n/a",U583&lt;=0,U583="n/a"),"n/a",U583/AJ583)</f>
        <v>2.3749982309031175E-2</v>
      </c>
      <c r="Y583" s="784"/>
      <c r="Z583" s="766">
        <f>IF(OR(AC583&lt;0.01,AC583="n/a"),"n/a",M583/AC583*100)</f>
        <v>27.956989247311832</v>
      </c>
      <c r="AA583" s="1042">
        <f>IF(OR(AC583&lt;0.01,AC583="n/a"),"n/a",I583/AC583)</f>
        <v>8.0824372759856633</v>
      </c>
      <c r="AB583" s="1043">
        <v>12</v>
      </c>
      <c r="AC583" s="1021">
        <v>2.79</v>
      </c>
      <c r="AD583" s="1021">
        <v>0.81</v>
      </c>
      <c r="AE583" s="1021">
        <v>1.06</v>
      </c>
      <c r="AF583" s="1021">
        <v>1.27</v>
      </c>
      <c r="AG583" s="1021">
        <v>15.4</v>
      </c>
      <c r="AH583" s="1021">
        <v>32.200000000000003</v>
      </c>
      <c r="AI583" s="1021">
        <v>2.9000000000000004</v>
      </c>
      <c r="AJ583" s="1021">
        <v>57.699999999999996</v>
      </c>
      <c r="AK583" s="1021">
        <v>10</v>
      </c>
      <c r="AL583" s="1034">
        <v>6870</v>
      </c>
      <c r="AM583" s="1028">
        <v>0.1</v>
      </c>
      <c r="AN583" s="1021">
        <v>0.18</v>
      </c>
      <c r="AO583" s="868">
        <f>IF(U583="n/a","n/a",IF(AA583&lt;0,"n/a",IF(AA583="n/a","n/a",J583+U583-AA583)))</f>
        <v>-3.2530832524086666</v>
      </c>
      <c r="AP583" s="869">
        <f>IF(U583="n/a","n/a",J583+U583)</f>
        <v>4.8293540235769967</v>
      </c>
      <c r="AQ583" s="1044">
        <f>IF(OR(AC583&lt;0.01,AF583="n/a"),"n/a",(I583/SQRT(22.5*AC583*(I583/AF583))-1)*100)</f>
        <v>-32.456778149093338</v>
      </c>
      <c r="AR583" s="766">
        <f>INDEX(Historical!$C$7:$C$1455,MATCH(B583,Historical!$B$7:$B$1455,0))*IF(AH583="n/a",1.03,IF(AH583&lt;0,1.01,IF(AH583&gt;10,1.1,(1+AH583/100))))</f>
        <v>0.83600000000000008</v>
      </c>
      <c r="AS583" s="1042">
        <f>IF($AI583="n/a",1.03*AR583,IF($AI583&lt;0,1.01*AR583,IF($AI583&gt;10,1.1*AR583,(1+$AI583/100)*AR583)))</f>
        <v>0.86024400000000001</v>
      </c>
      <c r="AT583" s="1042">
        <f>IF($AK583="n/a",1.03*AS583,IF($AK583&lt;0,1.01*AS583,IF($AK583&gt;10,1.1*AS583,(1+$AK583/100)*AS583)))</f>
        <v>0.94626840000000012</v>
      </c>
      <c r="AU583" s="1042">
        <f>IF($AK583="n/a",1.03*AT583,IF($AK583&lt;0,1.01*AT583,IF($AK583&gt;10,1.1*AT583,(1+$AK583/100)*AT583)))</f>
        <v>1.0408952400000002</v>
      </c>
      <c r="AV583" s="1042">
        <f>IF($AK583="n/a",1.03*AU583,IF($AK583&lt;0,1.01*AU583,IF($AK583&gt;10,1.1*AU583,(1+$AK583/100)*AU583)))</f>
        <v>1.1449847640000004</v>
      </c>
      <c r="AW583" s="766">
        <f>SUM(AR583:AV583)</f>
        <v>4.8283924040000006</v>
      </c>
      <c r="AX583" s="877">
        <f>AW583/I583*100</f>
        <v>21.411939707317078</v>
      </c>
      <c r="AY583" s="1212">
        <v>1.08</v>
      </c>
      <c r="AZ583" s="1028">
        <v>15.76</v>
      </c>
      <c r="BA583" s="1028">
        <v>-2.17</v>
      </c>
      <c r="BB583" s="1028">
        <v>4.07</v>
      </c>
      <c r="BC583" s="1028">
        <v>6.16</v>
      </c>
      <c r="BE583" s="721">
        <v>1982</v>
      </c>
      <c r="BF583" s="1057">
        <f>IF(BE583&gt;2008,0,IF(BE583&gt;2001,1,IF(BE583&gt;1990,2,IF(BE583&gt;1980,3,IF(BE583&gt;1973,4,IF(BE583&gt;1970,5,IF(BE583&gt;1960,6,IF(BE583&gt;1958,7,IF(BE583&gt;1953,8,9)))))))))</f>
        <v>3</v>
      </c>
    </row>
    <row r="584" spans="1:58" ht="11.25" customHeight="1" x14ac:dyDescent="0.2">
      <c r="A584" s="1027" t="s">
        <v>732</v>
      </c>
      <c r="B584" s="1031" t="s">
        <v>733</v>
      </c>
      <c r="C584" s="1181" t="s">
        <v>4414</v>
      </c>
      <c r="D584" s="1181" t="s">
        <v>4415</v>
      </c>
      <c r="E584" s="857">
        <v>16</v>
      </c>
      <c r="F584" s="1245">
        <v>199</v>
      </c>
      <c r="G584" s="1050" t="s">
        <v>38</v>
      </c>
      <c r="H584" s="1050" t="s">
        <v>38</v>
      </c>
      <c r="I584" s="1030">
        <v>37.94</v>
      </c>
      <c r="J584" s="766">
        <f>(M584/I584)*100</f>
        <v>6.9583552978386933</v>
      </c>
      <c r="K584" s="1033">
        <v>0.66</v>
      </c>
      <c r="L584" s="1043">
        <v>4</v>
      </c>
      <c r="M584" s="756">
        <f>K584*L584</f>
        <v>2.64</v>
      </c>
      <c r="N584" s="1026" t="s">
        <v>108</v>
      </c>
      <c r="O584" s="860">
        <v>0.65</v>
      </c>
      <c r="P584" s="714">
        <v>43130</v>
      </c>
      <c r="Q584" s="714">
        <v>43146</v>
      </c>
      <c r="R584" s="756">
        <f>(K584-O584)/O584*100</f>
        <v>1.5384615384615397</v>
      </c>
      <c r="S584" s="824">
        <f>IF(INDEX(Historical!$D$7:$D$1455,MATCH(B584,Historical!$B$7:$B$1455,0))=0,"n/a",(INDEX(Historical!$C$7:$C$1455,MATCH(B584,Historical!$B$7:$B$1455,0))/INDEX(Historical!$D$7:$D$1455,MATCH(B584,Historical!$B$7:$B$1455,0))-1)*100)</f>
        <v>7.6271186440677985</v>
      </c>
      <c r="T584" s="824">
        <f>IF(INDEX(Historical!$F$7:$F$1455,MATCH(B584,Historical!$B$7:$B$1455,0))=0,"n/a",((INDEX(Historical!$C$7:$C$1455,MATCH(B584,Historical!$B$7:$B$1455,0))/INDEX(Historical!$F$7:$F$1455,MATCH(B584,Historical!$B$7:$B$1455,0)))^(1/3)-1)*100)</f>
        <v>7.9346238587324924</v>
      </c>
      <c r="U584" s="824">
        <f>IF(INDEX(Historical!$I$7:$I$1455,MATCH(B584,Historical!$B$7:$B$1455,0))=0,"n/a",((INDEX(Historical!$C$7:$C$1455,MATCH(B584,Historical!$B$7:$B$1455,0))/INDEX(Historical!$I$7:$I$1455,MATCH(B584,Historical!$B$7:$B$1455,0)))^(1/5)-1)*100)</f>
        <v>8.4899233597428125</v>
      </c>
      <c r="V584" s="824">
        <f>IF(INDEX(Historical!$O$7:$O$1455,MATCH(B584,Historical!$B$7:$B$1455,0))=0,"n/a",((INDEX(Historical!$C$7:$C$1455,MATCH(B584,Historical!$B$7:$B$1455,0))/INDEX(Historical!$O$7:$O$1455,MATCH(B584,Historical!$B$7:$B$1455,0)))^(1/10)-1)*100)</f>
        <v>8.9283677923822182</v>
      </c>
      <c r="W584" s="825">
        <f>IF(OR(U584&lt;=0,U584="n/a",V584&lt;=0,V584="n/a"),"n/a",U584/V584)</f>
        <v>0.95089310355096579</v>
      </c>
      <c r="X584" s="826" t="str">
        <f>IF(OR(AJ584&lt;=0,AJ584="n/a",U584&lt;=0,U584="n/a"),"n/a",U584/AJ584)</f>
        <v>n/a</v>
      </c>
      <c r="Y584" s="1032"/>
      <c r="Z584" s="766">
        <f>IF(OR(AC584&lt;0.01,AC584="n/a"),"n/a",M584/AC584*100)</f>
        <v>195.55555555555554</v>
      </c>
      <c r="AA584" s="1042">
        <f>IF(OR(AC584&lt;0.01,AC584="n/a"),"n/a",I584/AC584)</f>
        <v>28.103703703703701</v>
      </c>
      <c r="AB584" s="1043">
        <v>12</v>
      </c>
      <c r="AC584" s="1021">
        <v>1.35</v>
      </c>
      <c r="AD584" s="1021">
        <v>1.78</v>
      </c>
      <c r="AE584" s="1021">
        <v>8.61</v>
      </c>
      <c r="AF584" s="1021">
        <v>2.2000000000000002</v>
      </c>
      <c r="AG584" s="1021">
        <v>8</v>
      </c>
      <c r="AH584" s="1021">
        <v>-73.3</v>
      </c>
      <c r="AI584" s="1021">
        <v>14.940000000000001</v>
      </c>
      <c r="AJ584" s="1021">
        <v>-15.4</v>
      </c>
      <c r="AK584" s="1021">
        <v>15.8</v>
      </c>
      <c r="AL584" s="1034">
        <v>7600</v>
      </c>
      <c r="AM584" s="1028">
        <v>0.6</v>
      </c>
      <c r="AN584" s="1021">
        <v>1.33</v>
      </c>
      <c r="AO584" s="868">
        <f>IF(U584="n/a","n/a",IF(AA584&lt;0,"n/a",IF(AA584="n/a","n/a",J584+U584-AA584)))</f>
        <v>-12.655425046122195</v>
      </c>
      <c r="AP584" s="869">
        <f>IF(U584="n/a","n/a",J584+U584)</f>
        <v>15.448278657581506</v>
      </c>
      <c r="AQ584" s="1044">
        <f>IF(OR(AC584&lt;0.01,AF584="n/a"),"n/a",(I584/SQRT(22.5*AC584*(I584/AF584))-1)*100)</f>
        <v>65.768443784492675</v>
      </c>
      <c r="AR584" s="766">
        <f>INDEX(Historical!$C$7:$C$1455,MATCH(B584,Historical!$B$7:$B$1455,0))*IF(AH584="n/a",1.03,IF(AH584&lt;0,1.01,IF(AH584&gt;10,1.1,(1+AH584/100))))</f>
        <v>2.5653999999999999</v>
      </c>
      <c r="AS584" s="1042">
        <f>IF($AI584="n/a",1.03*AR584,IF($AI584&lt;0,1.01*AR584,IF($AI584&gt;10,1.1*AR584,(1+$AI584/100)*AR584)))</f>
        <v>2.8219400000000001</v>
      </c>
      <c r="AT584" s="1042">
        <f>IF($AK584="n/a",1.03*AS584,IF($AK584&lt;0,1.01*AS584,IF($AK584&gt;10,1.1*AS584,(1+$AK584/100)*AS584)))</f>
        <v>3.1041340000000002</v>
      </c>
      <c r="AU584" s="1042">
        <f>IF($AK584="n/a",1.03*AT584,IF($AK584&lt;0,1.01*AT584,IF($AK584&gt;10,1.1*AT584,(1+$AK584/100)*AT584)))</f>
        <v>3.4145474000000005</v>
      </c>
      <c r="AV584" s="1042">
        <f>IF($AK584="n/a",1.03*AU584,IF($AK584&lt;0,1.01*AU584,IF($AK584&gt;10,1.1*AU584,(1+$AK584/100)*AU584)))</f>
        <v>3.756002140000001</v>
      </c>
      <c r="AW584" s="766">
        <f>SUM(AR584:AV584)</f>
        <v>15.662023540000002</v>
      </c>
      <c r="AX584" s="877">
        <f>AW584/I584*100</f>
        <v>41.281031997891418</v>
      </c>
      <c r="AY584" s="1212">
        <v>0.09</v>
      </c>
      <c r="AZ584" s="1028">
        <v>52.370000000000005</v>
      </c>
      <c r="BA584" s="1028">
        <v>1.34</v>
      </c>
      <c r="BB584" s="1028">
        <v>12.479999999999999</v>
      </c>
      <c r="BC584" s="1028">
        <v>24.52</v>
      </c>
      <c r="BE584" s="721">
        <v>2003</v>
      </c>
      <c r="BF584" s="1057">
        <f>IF(BE584&gt;2008,0,IF(BE584&gt;2001,1,IF(BE584&gt;1990,2,IF(BE584&gt;1980,3,IF(BE584&gt;1973,4,IF(BE584&gt;1970,5,IF(BE584&gt;1960,6,IF(BE584&gt;1958,7,IF(BE584&gt;1953,8,9)))))))))</f>
        <v>1</v>
      </c>
    </row>
    <row r="585" spans="1:58" ht="11.25" customHeight="1" x14ac:dyDescent="0.2">
      <c r="A585" s="1019" t="s">
        <v>1531</v>
      </c>
      <c r="B585" s="1031" t="s">
        <v>1532</v>
      </c>
      <c r="C585" s="1181" t="s">
        <v>4438</v>
      </c>
      <c r="D585" s="1181" t="s">
        <v>527</v>
      </c>
      <c r="E585" s="857">
        <v>9</v>
      </c>
      <c r="F585" s="1245">
        <v>333</v>
      </c>
      <c r="G585" s="1187" t="s">
        <v>38</v>
      </c>
      <c r="H585" s="1187" t="s">
        <v>38</v>
      </c>
      <c r="I585" s="1030">
        <v>76.97</v>
      </c>
      <c r="J585" s="766">
        <f>(M585/I585)*100</f>
        <v>3.1180979602442509</v>
      </c>
      <c r="K585" s="1033">
        <v>0.6</v>
      </c>
      <c r="L585" s="1043">
        <v>4</v>
      </c>
      <c r="M585" s="756">
        <f>K585*L585</f>
        <v>2.4</v>
      </c>
      <c r="N585" s="1026" t="s">
        <v>1533</v>
      </c>
      <c r="O585" s="860">
        <v>0.55000000000000004</v>
      </c>
      <c r="P585" s="714">
        <v>43087</v>
      </c>
      <c r="Q585" s="714">
        <v>43109</v>
      </c>
      <c r="R585" s="756">
        <f>(K585-O585)/O585*100</f>
        <v>9.0909090909090793</v>
      </c>
      <c r="S585" s="824">
        <f>IF(INDEX(Historical!$D$7:$D$1455,MATCH(B585,Historical!$B$7:$B$1455,0))=0,"n/a",(INDEX(Historical!$C$7:$C$1455,MATCH(B585,Historical!$B$7:$B$1455,0))/INDEX(Historical!$D$7:$D$1455,MATCH(B585,Historical!$B$7:$B$1455,0))-1)*100)</f>
        <v>4.7619047619047672</v>
      </c>
      <c r="T585" s="824">
        <f>IF(INDEX(Historical!$F$7:$F$1455,MATCH(B585,Historical!$B$7:$B$1455,0))=0,"n/a",((INDEX(Historical!$C$7:$C$1455,MATCH(B585,Historical!$B$7:$B$1455,0))/INDEX(Historical!$F$7:$F$1455,MATCH(B585,Historical!$B$7:$B$1455,0)))^(1/3)-1)*100)</f>
        <v>6.917810999860885</v>
      </c>
      <c r="U585" s="824">
        <f>IF(INDEX(Historical!$I$7:$I$1455,MATCH(B585,Historical!$B$7:$B$1455,0))=0,"n/a",((INDEX(Historical!$C$7:$C$1455,MATCH(B585,Historical!$B$7:$B$1455,0))/INDEX(Historical!$I$7:$I$1455,MATCH(B585,Historical!$B$7:$B$1455,0)))^(1/5)-1)*100)</f>
        <v>13.853128308099571</v>
      </c>
      <c r="V585" s="824">
        <f>IF(INDEX(Historical!$O$7:$O$1455,MATCH(B585,Historical!$B$7:$B$1455,0))=0,"n/a",((INDEX(Historical!$C$7:$C$1455,MATCH(B585,Historical!$B$7:$B$1455,0))/INDEX(Historical!$O$7:$O$1455,MATCH(B585,Historical!$B$7:$B$1455,0)))^(1/10)-1)*100)</f>
        <v>14.869835499703509</v>
      </c>
      <c r="W585" s="825">
        <f>IF(OR(U585&lt;=0,U585="n/a",V585&lt;=0,V585="n/a"),"n/a",U585/V585)</f>
        <v>0.93162619777305467</v>
      </c>
      <c r="X585" s="826">
        <f>IF(OR(AJ585&lt;=0,AJ585="n/a",U585&lt;=0,U585="n/a"),"n/a",U585/AJ585)</f>
        <v>1.9511448321267002</v>
      </c>
      <c r="Y585" s="777"/>
      <c r="Z585" s="766">
        <f>IF(OR(AC585&lt;0.01,AC585="n/a"),"n/a",M585/AC585*100)</f>
        <v>41.811846689895468</v>
      </c>
      <c r="AA585" s="1042">
        <f>IF(OR(AC585&lt;0.01,AC585="n/a"),"n/a",I585/AC585)</f>
        <v>13.409407665505226</v>
      </c>
      <c r="AB585" s="1043">
        <v>12</v>
      </c>
      <c r="AC585" s="1021">
        <v>5.74</v>
      </c>
      <c r="AD585" s="1021">
        <v>1.97</v>
      </c>
      <c r="AE585" s="1021">
        <v>1.1499999999999999</v>
      </c>
      <c r="AF585" s="1021">
        <v>7.27</v>
      </c>
      <c r="AG585" s="1021">
        <v>47.5</v>
      </c>
      <c r="AH585" s="1021">
        <v>6.8000000000000007</v>
      </c>
      <c r="AI585" s="1021">
        <v>2.48</v>
      </c>
      <c r="AJ585" s="1021">
        <v>7.1</v>
      </c>
      <c r="AK585" s="1021">
        <v>6.8000000000000007</v>
      </c>
      <c r="AL585" s="1034">
        <v>17660</v>
      </c>
      <c r="AM585" s="1028">
        <v>0.5</v>
      </c>
      <c r="AN585" s="1021">
        <v>2.04</v>
      </c>
      <c r="AO585" s="868">
        <f>IF(U585="n/a","n/a",IF(AA585&lt;0,"n/a",IF(AA585="n/a","n/a",J585+U585-AA585)))</f>
        <v>3.5618186028385939</v>
      </c>
      <c r="AP585" s="869">
        <f>IF(U585="n/a","n/a",J585+U585)</f>
        <v>16.97122626834382</v>
      </c>
      <c r="AQ585" s="1044">
        <f>IF(OR(AC585&lt;0.01,AF585="n/a"),"n/a",(I585/SQRT(22.5*AC585*(I585/AF585))-1)*100)</f>
        <v>108.15207445863338</v>
      </c>
      <c r="AR585" s="766">
        <f>INDEX(Historical!$C$7:$C$1455,MATCH(B585,Historical!$B$7:$B$1455,0))*IF(AH585="n/a",1.03,IF(AH585&lt;0,1.01,IF(AH585&gt;10,1.1,(1+AH585/100))))</f>
        <v>2.3496000000000001</v>
      </c>
      <c r="AS585" s="1042">
        <f>IF($AI585="n/a",1.03*AR585,IF($AI585&lt;0,1.01*AR585,IF($AI585&gt;10,1.1*AR585,(1+$AI585/100)*AR585)))</f>
        <v>2.4078700799999999</v>
      </c>
      <c r="AT585" s="1042">
        <f>IF($AK585="n/a",1.03*AS585,IF($AK585&lt;0,1.01*AS585,IF($AK585&gt;10,1.1*AS585,(1+$AK585/100)*AS585)))</f>
        <v>2.5716052454400002</v>
      </c>
      <c r="AU585" s="1042">
        <f>IF($AK585="n/a",1.03*AT585,IF($AK585&lt;0,1.01*AT585,IF($AK585&gt;10,1.1*AT585,(1+$AK585/100)*AT585)))</f>
        <v>2.7464744021299206</v>
      </c>
      <c r="AV585" s="1042">
        <f>IF($AK585="n/a",1.03*AU585,IF($AK585&lt;0,1.01*AU585,IF($AK585&gt;10,1.1*AU585,(1+$AK585/100)*AU585)))</f>
        <v>2.9332346614747555</v>
      </c>
      <c r="AW585" s="766">
        <f>SUM(AR585:AV585)</f>
        <v>13.008784389044678</v>
      </c>
      <c r="AX585" s="877">
        <f>AW585/I585*100</f>
        <v>16.901110028640613</v>
      </c>
      <c r="AY585" s="1212">
        <v>0.74</v>
      </c>
      <c r="AZ585" s="1028">
        <v>16.89</v>
      </c>
      <c r="BA585" s="1028">
        <v>-7.64</v>
      </c>
      <c r="BB585" s="1028">
        <v>4.8099999999999996</v>
      </c>
      <c r="BC585" s="1028">
        <v>5.67</v>
      </c>
      <c r="BE585" s="721">
        <v>2010</v>
      </c>
      <c r="BF585" s="1057">
        <f>IF(BE585&gt;2008,0,IF(BE585&gt;2001,1,IF(BE585&gt;1990,2,IF(BE585&gt;1980,3,IF(BE585&gt;1973,4,IF(BE585&gt;1970,5,IF(BE585&gt;1960,6,IF(BE585&gt;1958,7,IF(BE585&gt;1953,8,9)))))))))</f>
        <v>0</v>
      </c>
    </row>
    <row r="586" spans="1:58" ht="11.25" customHeight="1" x14ac:dyDescent="0.2">
      <c r="A586" s="1027" t="s">
        <v>3932</v>
      </c>
      <c r="B586" s="1031" t="s">
        <v>3933</v>
      </c>
      <c r="C586" s="1181" t="s">
        <v>132</v>
      </c>
      <c r="D586" s="1181" t="s">
        <v>4435</v>
      </c>
      <c r="E586" s="857">
        <v>5</v>
      </c>
      <c r="F586" s="1245">
        <v>785</v>
      </c>
      <c r="G586" s="1187" t="s">
        <v>116</v>
      </c>
      <c r="H586" s="1187" t="s">
        <v>116</v>
      </c>
      <c r="I586" s="1030">
        <v>85.09</v>
      </c>
      <c r="J586" s="766">
        <f>(M586/I586)*100</f>
        <v>2.1624162651310375</v>
      </c>
      <c r="K586" s="1033">
        <v>0.46</v>
      </c>
      <c r="L586" s="1043">
        <v>4</v>
      </c>
      <c r="M586" s="756">
        <f>K586*L586</f>
        <v>1.84</v>
      </c>
      <c r="N586" s="1026" t="s">
        <v>229</v>
      </c>
      <c r="O586" s="860">
        <v>0.42</v>
      </c>
      <c r="P586" s="1016">
        <v>43153</v>
      </c>
      <c r="Q586" s="1016">
        <v>43168</v>
      </c>
      <c r="R586" s="756">
        <f>(K586-O586)/O586*100</f>
        <v>9.5238095238095326</v>
      </c>
      <c r="S586" s="824">
        <f>IF(INDEX(Historical!$D$7:$D$1455,MATCH(B586,Historical!$B$7:$B$1455,0))=0,"n/a",(INDEX(Historical!$C$7:$C$1455,MATCH(B586,Historical!$B$7:$B$1455,0))/INDEX(Historical!$D$7:$D$1455,MATCH(B586,Historical!$B$7:$B$1455,0))-1)*100)</f>
        <v>19.999999999999996</v>
      </c>
      <c r="T586" s="824">
        <f>IF(INDEX(Historical!$F$7:$F$1455,MATCH(B586,Historical!$B$7:$B$1455,0))=0,"n/a",((INDEX(Historical!$C$7:$C$1455,MATCH(B586,Historical!$B$7:$B$1455,0))/INDEX(Historical!$F$7:$F$1455,MATCH(B586,Historical!$B$7:$B$1455,0)))^(1/3)-1)*100)</f>
        <v>25.99210498948732</v>
      </c>
      <c r="U586" s="824" t="str">
        <f>IF(INDEX(Historical!$I$7:$I$1455,MATCH(B586,Historical!$B$7:$B$1455,0))=0,"n/a",((INDEX(Historical!$C$7:$C$1455,MATCH(B586,Historical!$B$7:$B$1455,0))/INDEX(Historical!$I$7:$I$1455,MATCH(B586,Historical!$B$7:$B$1455,0)))^(1/5)-1)*100)</f>
        <v>n/a</v>
      </c>
      <c r="V586" s="824" t="str">
        <f>IF(INDEX(Historical!$O$7:$O$1455,MATCH(B586,Historical!$B$7:$B$1455,0))=0,"n/a",((INDEX(Historical!$C$7:$C$1455,MATCH(B586,Historical!$B$7:$B$1455,0))/INDEX(Historical!$O$7:$O$1455,MATCH(B586,Historical!$B$7:$B$1455,0)))^(1/10)-1)*100)</f>
        <v>n/a</v>
      </c>
      <c r="W586" s="825" t="str">
        <f>IF(OR(U586&lt;=0,U586="n/a",V586&lt;=0,V586="n/a"),"n/a",U586/V586)</f>
        <v>n/a</v>
      </c>
      <c r="X586" s="826" t="str">
        <f>IF(OR(AJ586&lt;=0,AJ586="n/a",U586&lt;=0,U586="n/a"),"n/a",U586/AJ586)</f>
        <v>n/a</v>
      </c>
      <c r="Y586" s="769"/>
      <c r="Z586" s="766">
        <f>IF(OR(AC586&lt;0.01,AC586="n/a"),"n/a",M586/AC586*100)</f>
        <v>55.08982035928144</v>
      </c>
      <c r="AA586" s="1042">
        <f>IF(OR(AC586&lt;0.01,AC586="n/a"),"n/a",I586/AC586)</f>
        <v>25.476047904191621</v>
      </c>
      <c r="AB586" s="1043">
        <v>12</v>
      </c>
      <c r="AC586" s="1021">
        <v>3.34</v>
      </c>
      <c r="AD586" s="1021">
        <v>4.63</v>
      </c>
      <c r="AE586" s="1021">
        <v>2.74</v>
      </c>
      <c r="AF586" s="1021">
        <v>2.23</v>
      </c>
      <c r="AG586" s="1021">
        <v>8.6999999999999993</v>
      </c>
      <c r="AH586" s="1021">
        <v>17.899999999999999</v>
      </c>
      <c r="AI586" s="1021">
        <v>3.8</v>
      </c>
      <c r="AJ586" s="1021">
        <v>10.8</v>
      </c>
      <c r="AK586" s="1021">
        <v>5.5</v>
      </c>
      <c r="AL586" s="1034">
        <v>4460</v>
      </c>
      <c r="AM586" s="1028">
        <v>0.1</v>
      </c>
      <c r="AN586" s="1021">
        <v>0.73</v>
      </c>
      <c r="AO586" s="868" t="str">
        <f>IF(U586="n/a","n/a",IF(AA586&lt;0,"n/a",IF(AA586="n/a","n/a",J586+U586-AA586)))</f>
        <v>n/a</v>
      </c>
      <c r="AP586" s="869" t="str">
        <f>IF(U586="n/a","n/a",J586+U586)</f>
        <v>n/a</v>
      </c>
      <c r="AQ586" s="1044">
        <f>IF(OR(AC586&lt;0.01,AF586="n/a"),"n/a",(I586/SQRT(22.5*AC586*(I586/AF586))-1)*100)</f>
        <v>58.901208758911736</v>
      </c>
      <c r="AR586" s="766">
        <f>INDEX(Historical!$C$7:$C$1455,MATCH(B586,Historical!$B$7:$B$1455,0))*IF(AH586="n/a",1.03,IF(AH586&lt;0,1.01,IF(AH586&gt;10,1.1,(1+AH586/100))))</f>
        <v>1.8480000000000001</v>
      </c>
      <c r="AS586" s="1042">
        <f>IF($AI586="n/a",1.03*AR586,IF($AI586&lt;0,1.01*AR586,IF($AI586&gt;10,1.1*AR586,(1+$AI586/100)*AR586)))</f>
        <v>1.9182240000000002</v>
      </c>
      <c r="AT586" s="1042">
        <f>IF($AK586="n/a",1.03*AS586,IF($AK586&lt;0,1.01*AS586,IF($AK586&gt;10,1.1*AS586,(1+$AK586/100)*AS586)))</f>
        <v>2.0237263200000002</v>
      </c>
      <c r="AU586" s="1042">
        <f>IF($AK586="n/a",1.03*AT586,IF($AK586&lt;0,1.01*AT586,IF($AK586&gt;10,1.1*AT586,(1+$AK586/100)*AT586)))</f>
        <v>2.1350312676000001</v>
      </c>
      <c r="AV586" s="1042">
        <f>IF($AK586="n/a",1.03*AU586,IF($AK586&lt;0,1.01*AU586,IF($AK586&gt;10,1.1*AU586,(1+$AK586/100)*AU586)))</f>
        <v>2.252457987318</v>
      </c>
      <c r="AW586" s="766">
        <f>SUM(AR586:AV586)</f>
        <v>10.177439574918001</v>
      </c>
      <c r="AX586" s="877">
        <f>AW586/I586*100</f>
        <v>11.960793953364673</v>
      </c>
      <c r="AY586" s="1212">
        <v>0.2</v>
      </c>
      <c r="AZ586" s="1028">
        <v>36.799999999999997</v>
      </c>
      <c r="BA586" s="1028">
        <v>-1.68</v>
      </c>
      <c r="BB586" s="1028">
        <v>3.8</v>
      </c>
      <c r="BC586" s="1028">
        <v>13.700000000000001</v>
      </c>
      <c r="BE586" s="721">
        <v>2014</v>
      </c>
      <c r="BF586" s="1057">
        <f>IF(BE586&gt;2008,0,IF(BE586&gt;2001,1,IF(BE586&gt;1990,2,IF(BE586&gt;1980,3,IF(BE586&gt;1973,4,IF(BE586&gt;1970,5,IF(BE586&gt;1960,6,IF(BE586&gt;1958,7,IF(BE586&gt;1953,8,9)))))))))</f>
        <v>0</v>
      </c>
    </row>
    <row r="587" spans="1:58" ht="11.25" customHeight="1" x14ac:dyDescent="0.2">
      <c r="A587" s="1019" t="s">
        <v>1534</v>
      </c>
      <c r="B587" s="1031" t="s">
        <v>1535</v>
      </c>
      <c r="C587" s="1181" t="s">
        <v>4414</v>
      </c>
      <c r="D587" s="1181" t="s">
        <v>4415</v>
      </c>
      <c r="E587" s="857">
        <v>8</v>
      </c>
      <c r="F587" s="1245">
        <v>419</v>
      </c>
      <c r="G587" s="1088" t="s">
        <v>107</v>
      </c>
      <c r="H587" s="1088" t="s">
        <v>107</v>
      </c>
      <c r="I587" s="1030">
        <v>26.42</v>
      </c>
      <c r="J587" s="766">
        <f>(M587/I587)*100</f>
        <v>6.8130204390613169</v>
      </c>
      <c r="K587" s="1033">
        <v>0.45</v>
      </c>
      <c r="L587" s="1043">
        <v>4</v>
      </c>
      <c r="M587" s="756">
        <f>K587*L587</f>
        <v>1.8</v>
      </c>
      <c r="N587" s="1026" t="s">
        <v>510</v>
      </c>
      <c r="O587" s="860">
        <v>0.43</v>
      </c>
      <c r="P587" s="714">
        <v>43090</v>
      </c>
      <c r="Q587" s="714">
        <v>43105</v>
      </c>
      <c r="R587" s="756">
        <f>(K587-O587)/O587*100</f>
        <v>4.6511627906976782</v>
      </c>
      <c r="S587" s="824">
        <f>IF(INDEX(Historical!$D$7:$D$1455,MATCH(B587,Historical!$B$7:$B$1455,0))=0,"n/a",(INDEX(Historical!$C$7:$C$1455,MATCH(B587,Historical!$B$7:$B$1455,0))/INDEX(Historical!$D$7:$D$1455,MATCH(B587,Historical!$B$7:$B$1455,0))-1)*100)</f>
        <v>4.8780487804878092</v>
      </c>
      <c r="T587" s="824">
        <f>IF(INDEX(Historical!$F$7:$F$1455,MATCH(B587,Historical!$B$7:$B$1455,0))=0,"n/a",((INDEX(Historical!$C$7:$C$1455,MATCH(B587,Historical!$B$7:$B$1455,0))/INDEX(Historical!$F$7:$F$1455,MATCH(B587,Historical!$B$7:$B$1455,0)))^(1/3)-1)*100)</f>
        <v>5.1369991663735792</v>
      </c>
      <c r="U587" s="824">
        <f>IF(INDEX(Historical!$I$7:$I$1455,MATCH(B587,Historical!$B$7:$B$1455,0))=0,"n/a",((INDEX(Historical!$C$7:$C$1455,MATCH(B587,Historical!$B$7:$B$1455,0))/INDEX(Historical!$I$7:$I$1455,MATCH(B587,Historical!$B$7:$B$1455,0)))^(1/5)-1)*100)</f>
        <v>5.4364811125223733</v>
      </c>
      <c r="V587" s="824">
        <f>IF(INDEX(Historical!$O$7:$O$1455,MATCH(B587,Historical!$B$7:$B$1455,0))=0,"n/a",((INDEX(Historical!$C$7:$C$1455,MATCH(B587,Historical!$B$7:$B$1455,0))/INDEX(Historical!$O$7:$O$1455,MATCH(B587,Historical!$B$7:$B$1455,0)))^(1/10)-1)*100)</f>
        <v>1.7926909812115532</v>
      </c>
      <c r="W587" s="825">
        <f>IF(OR(U587&lt;=0,U587="n/a",V587&lt;=0,V587="n/a"),"n/a",U587/V587)</f>
        <v>3.0325812811576927</v>
      </c>
      <c r="X587" s="826">
        <f>IF(OR(AJ587&lt;=0,AJ587="n/a",U587&lt;=0,U587="n/a"),"n/a",U587/AJ587)</f>
        <v>0.5227385685117667</v>
      </c>
      <c r="Y587" s="1032" t="s">
        <v>4045</v>
      </c>
      <c r="Z587" s="766">
        <f>IF(OR(AC587&lt;0.01,AC587="n/a"),"n/a",M587/AC587*100)</f>
        <v>141.73228346456693</v>
      </c>
      <c r="AA587" s="1042">
        <f>IF(OR(AC587&lt;0.01,AC587="n/a"),"n/a",I587/AC587)</f>
        <v>20.803149606299215</v>
      </c>
      <c r="AB587" s="1043">
        <v>12</v>
      </c>
      <c r="AC587" s="1021">
        <v>1.27</v>
      </c>
      <c r="AD587" s="1021">
        <v>3.48</v>
      </c>
      <c r="AE587" s="1021">
        <v>6.48</v>
      </c>
      <c r="AF587" s="1021">
        <v>1.61</v>
      </c>
      <c r="AG587" s="1021">
        <v>8.4</v>
      </c>
      <c r="AH587" s="1021">
        <v>-7.8</v>
      </c>
      <c r="AI587" s="1021">
        <v>-18.350000000000001</v>
      </c>
      <c r="AJ587" s="1021">
        <v>10.4</v>
      </c>
      <c r="AK587" s="1021">
        <v>6</v>
      </c>
      <c r="AL587" s="1034">
        <v>510.7</v>
      </c>
      <c r="AM587" s="1028">
        <v>1.0999999999999999</v>
      </c>
      <c r="AN587" s="1021">
        <v>1.32</v>
      </c>
      <c r="AO587" s="868">
        <f>IF(U587="n/a","n/a",IF(AA587&lt;0,"n/a",IF(AA587="n/a","n/a",J587+U587-AA587)))</f>
        <v>-8.5536480547155236</v>
      </c>
      <c r="AP587" s="869">
        <f>IF(U587="n/a","n/a",J587+U587)</f>
        <v>12.249501551583691</v>
      </c>
      <c r="AQ587" s="1044">
        <f>IF(OR(AC587&lt;0.01,AF587="n/a"),"n/a",(I587/SQRT(22.5*AC587*(I587/AF587))-1)*100)</f>
        <v>22.007414831397721</v>
      </c>
      <c r="AR587" s="766">
        <f>INDEX(Historical!$C$7:$C$1455,MATCH(B587,Historical!$B$7:$B$1455,0))*IF(AH587="n/a",1.03,IF(AH587&lt;0,1.01,IF(AH587&gt;10,1.1,(1+AH587/100))))</f>
        <v>1.7372000000000001</v>
      </c>
      <c r="AS587" s="1042">
        <f>IF($AI587="n/a",1.03*AR587,IF($AI587&lt;0,1.01*AR587,IF($AI587&gt;10,1.1*AR587,(1+$AI587/100)*AR587)))</f>
        <v>1.754572</v>
      </c>
      <c r="AT587" s="1042">
        <f>IF($AK587="n/a",1.03*AS587,IF($AK587&lt;0,1.01*AS587,IF($AK587&gt;10,1.1*AS587,(1+$AK587/100)*AS587)))</f>
        <v>1.8598463200000002</v>
      </c>
      <c r="AU587" s="1042">
        <f>IF($AK587="n/a",1.03*AT587,IF($AK587&lt;0,1.01*AT587,IF($AK587&gt;10,1.1*AT587,(1+$AK587/100)*AT587)))</f>
        <v>1.9714370992000003</v>
      </c>
      <c r="AV587" s="1042">
        <f>IF($AK587="n/a",1.03*AU587,IF($AK587&lt;0,1.01*AU587,IF($AK587&gt;10,1.1*AU587,(1+$AK587/100)*AU587)))</f>
        <v>2.0897233251520007</v>
      </c>
      <c r="AW587" s="766">
        <f>SUM(AR587:AV587)</f>
        <v>9.4127787443519999</v>
      </c>
      <c r="AX587" s="877">
        <f>AW587/I587*100</f>
        <v>35.627474429795605</v>
      </c>
      <c r="AY587" s="1212">
        <v>0.74</v>
      </c>
      <c r="AZ587" s="1028">
        <v>25.679999999999996</v>
      </c>
      <c r="BA587" s="1028">
        <v>-10.26</v>
      </c>
      <c r="BB587" s="1028">
        <v>0.75</v>
      </c>
      <c r="BC587" s="1028">
        <v>2.56</v>
      </c>
      <c r="BE587" s="721">
        <v>2011</v>
      </c>
      <c r="BF587" s="1057">
        <f>IF(BE587&gt;2008,0,IF(BE587&gt;2001,1,IF(BE587&gt;1990,2,IF(BE587&gt;1980,3,IF(BE587&gt;1973,4,IF(BE587&gt;1970,5,IF(BE587&gt;1960,6,IF(BE587&gt;1958,7,IF(BE587&gt;1953,8,9)))))))))</f>
        <v>0</v>
      </c>
    </row>
    <row r="588" spans="1:58" ht="11.25" customHeight="1" x14ac:dyDescent="0.2">
      <c r="A588" s="1027" t="s">
        <v>734</v>
      </c>
      <c r="B588" s="1031" t="s">
        <v>735</v>
      </c>
      <c r="C588" s="1181" t="s">
        <v>180</v>
      </c>
      <c r="D588" s="1181" t="s">
        <v>4432</v>
      </c>
      <c r="E588" s="857">
        <v>16</v>
      </c>
      <c r="F588" s="1245">
        <v>217</v>
      </c>
      <c r="G588" s="1187" t="s">
        <v>38</v>
      </c>
      <c r="H588" s="1187" t="s">
        <v>38</v>
      </c>
      <c r="I588" s="1030">
        <v>61.43</v>
      </c>
      <c r="J588" s="766">
        <f>(M588/I588)*100</f>
        <v>5.5673123880839981</v>
      </c>
      <c r="K588" s="1033">
        <v>0.85499999999999998</v>
      </c>
      <c r="L588" s="1043">
        <v>4</v>
      </c>
      <c r="M588" s="756">
        <f>K588*L588</f>
        <v>3.42</v>
      </c>
      <c r="N588" s="1026" t="s">
        <v>108</v>
      </c>
      <c r="O588" s="860">
        <v>0.82499999999999996</v>
      </c>
      <c r="P588" s="1016">
        <v>43406</v>
      </c>
      <c r="Q588" s="1016">
        <v>43418</v>
      </c>
      <c r="R588" s="756">
        <f>(K588-O588)/O588*100</f>
        <v>3.6363636363636398</v>
      </c>
      <c r="S588" s="824">
        <f>IF(INDEX(Historical!$D$7:$D$1455,MATCH(B588,Historical!$B$7:$B$1455,0))=0,"n/a",(INDEX(Historical!$C$7:$C$1455,MATCH(B588,Historical!$B$7:$B$1455,0))/INDEX(Historical!$D$7:$D$1455,MATCH(B588,Historical!$B$7:$B$1455,0))-1)*100)</f>
        <v>10.569105691056912</v>
      </c>
      <c r="T588" s="824">
        <f>IF(INDEX(Historical!$F$7:$F$1455,MATCH(B588,Historical!$B$7:$B$1455,0))=0,"n/a",((INDEX(Historical!$C$7:$C$1455,MATCH(B588,Historical!$B$7:$B$1455,0))/INDEX(Historical!$F$7:$F$1455,MATCH(B588,Historical!$B$7:$B$1455,0)))^(1/3)-1)*100)</f>
        <v>8.576704663796253</v>
      </c>
      <c r="U588" s="824">
        <f>IF(INDEX(Historical!$I$7:$I$1455,MATCH(B588,Historical!$B$7:$B$1455,0))=0,"n/a",((INDEX(Historical!$C$7:$C$1455,MATCH(B588,Historical!$B$7:$B$1455,0))/INDEX(Historical!$I$7:$I$1455,MATCH(B588,Historical!$B$7:$B$1455,0)))^(1/5)-1)*100)</f>
        <v>19.654845739155146</v>
      </c>
      <c r="V588" s="824">
        <f>IF(INDEX(Historical!$O$7:$O$1455,MATCH(B588,Historical!$B$7:$B$1455,0))=0,"n/a",((INDEX(Historical!$C$7:$C$1455,MATCH(B588,Historical!$B$7:$B$1455,0))/INDEX(Historical!$O$7:$O$1455,MATCH(B588,Historical!$B$7:$B$1455,0)))^(1/10)-1)*100)</f>
        <v>16.100934044458338</v>
      </c>
      <c r="W588" s="825">
        <f>IF(OR(U588&lt;=0,U588="n/a",V588&lt;=0,V588="n/a"),"n/a",U588/V588)</f>
        <v>1.2207270512930275</v>
      </c>
      <c r="X588" s="826">
        <f>IF(OR(AJ588&lt;=0,AJ588="n/a",U588&lt;=0,U588="n/a"),"n/a",U588/AJ588)</f>
        <v>4.1818820721606693</v>
      </c>
      <c r="Y588" s="1032" t="s">
        <v>4077</v>
      </c>
      <c r="Z588" s="766">
        <f>IF(OR(AC588&lt;0.01,AC588="n/a"),"n/a",M588/AC588*100)</f>
        <v>131.53846153846155</v>
      </c>
      <c r="AA588" s="1042">
        <f>IF(OR(AC588&lt;0.01,AC588="n/a"),"n/a",I588/AC588)</f>
        <v>23.626923076923077</v>
      </c>
      <c r="AB588" s="1043">
        <v>12</v>
      </c>
      <c r="AC588" s="1021">
        <v>2.6</v>
      </c>
      <c r="AD588" s="1021">
        <v>0.57999999999999996</v>
      </c>
      <c r="AE588" s="1021">
        <v>1.97</v>
      </c>
      <c r="AF588" s="1021">
        <v>3.81</v>
      </c>
      <c r="AG588" s="1023">
        <v>14.399999999999999</v>
      </c>
      <c r="AH588" s="1021">
        <v>5.7</v>
      </c>
      <c r="AI588" s="1021">
        <v>0.77999999999999992</v>
      </c>
      <c r="AJ588" s="1021">
        <v>4.7</v>
      </c>
      <c r="AK588" s="1021">
        <v>40.699999999999996</v>
      </c>
      <c r="AL588" s="1034">
        <v>26080</v>
      </c>
      <c r="AM588" s="1028">
        <v>0.3</v>
      </c>
      <c r="AN588" s="1023">
        <v>1.35</v>
      </c>
      <c r="AO588" s="868">
        <f>IF(U588="n/a","n/a",IF(AA588&lt;0,"n/a",IF(AA588="n/a","n/a",J588+U588-AA588)))</f>
        <v>1.5952350503160666</v>
      </c>
      <c r="AP588" s="869">
        <f>IF(U588="n/a","n/a",J588+U588)</f>
        <v>25.222158127239144</v>
      </c>
      <c r="AQ588" s="1044">
        <f>IF(OR(AC588&lt;0.01,AF588="n/a"),"n/a",(I588/SQRT(22.5*AC588*(I588/AF588))-1)*100)</f>
        <v>100.02063996062107</v>
      </c>
      <c r="AR588" s="766">
        <f>INDEX(Historical!$C$7:$C$1455,MATCH(B588,Historical!$B$7:$B$1455,0))*IF(AH588="n/a",1.03,IF(AH588&lt;0,1.01,IF(AH588&gt;10,1.1,(1+AH588/100))))</f>
        <v>2.8750399999999994</v>
      </c>
      <c r="AS588" s="1042">
        <f>IF($AI588="n/a",1.03*AR588,IF($AI588&lt;0,1.01*AR588,IF($AI588&gt;10,1.1*AR588,(1+$AI588/100)*AR588)))</f>
        <v>2.8974653119999996</v>
      </c>
      <c r="AT588" s="1042">
        <f>IF($AK588="n/a",1.03*AS588,IF($AK588&lt;0,1.01*AS588,IF($AK588&gt;10,1.1*AS588,(1+$AK588/100)*AS588)))</f>
        <v>3.1872118431999996</v>
      </c>
      <c r="AU588" s="1042">
        <f>IF($AK588="n/a",1.03*AT588,IF($AK588&lt;0,1.01*AT588,IF($AK588&gt;10,1.1*AT588,(1+$AK588/100)*AT588)))</f>
        <v>3.5059330275199998</v>
      </c>
      <c r="AV588" s="1042">
        <f>IF($AK588="n/a",1.03*AU588,IF($AK588&lt;0,1.01*AU588,IF($AK588&gt;10,1.1*AU588,(1+$AK588/100)*AU588)))</f>
        <v>3.8565263302720001</v>
      </c>
      <c r="AW588" s="766">
        <f>SUM(AR588:AV588)</f>
        <v>16.322176512991998</v>
      </c>
      <c r="AX588" s="877">
        <f>AW588/I588*100</f>
        <v>26.570367105635679</v>
      </c>
      <c r="AY588" s="1212">
        <v>0.94</v>
      </c>
      <c r="AZ588" s="1028">
        <v>21.34</v>
      </c>
      <c r="BA588" s="1028">
        <v>-14.67</v>
      </c>
      <c r="BB588" s="1028">
        <v>-5.3</v>
      </c>
      <c r="BC588" s="1028">
        <v>-4.83</v>
      </c>
      <c r="BE588" s="721">
        <v>2003</v>
      </c>
      <c r="BF588" s="1057">
        <f>IF(BE588&gt;2008,0,IF(BE588&gt;2001,1,IF(BE588&gt;1990,2,IF(BE588&gt;1980,3,IF(BE588&gt;1973,4,IF(BE588&gt;1970,5,IF(BE588&gt;1960,6,IF(BE588&gt;1958,7,IF(BE588&gt;1953,8,9)))))))))</f>
        <v>1</v>
      </c>
    </row>
    <row r="589" spans="1:58" s="905" customFormat="1" ht="11.25" customHeight="1" x14ac:dyDescent="0.2">
      <c r="A589" s="884" t="s">
        <v>1536</v>
      </c>
      <c r="B589" s="914" t="s">
        <v>1537</v>
      </c>
      <c r="C589" s="1181" t="s">
        <v>4283</v>
      </c>
      <c r="D589" s="1181" t="s">
        <v>4464</v>
      </c>
      <c r="E589" s="885">
        <v>6</v>
      </c>
      <c r="F589" s="1245">
        <v>716</v>
      </c>
      <c r="G589" s="1244" t="s">
        <v>107</v>
      </c>
      <c r="H589" s="1244" t="s">
        <v>107</v>
      </c>
      <c r="I589" s="886">
        <v>34.31</v>
      </c>
      <c r="J589" s="887">
        <f>(M589/I589)*100</f>
        <v>1.7697464296123577</v>
      </c>
      <c r="K589" s="888">
        <v>0.15179999999999999</v>
      </c>
      <c r="L589" s="889">
        <v>4</v>
      </c>
      <c r="M589" s="890">
        <f>K589*L589</f>
        <v>0.60719999999999996</v>
      </c>
      <c r="N589" s="891" t="s">
        <v>599</v>
      </c>
      <c r="O589" s="892">
        <v>0.13200000000000001</v>
      </c>
      <c r="P589" s="893">
        <v>43258</v>
      </c>
      <c r="Q589" s="893">
        <v>43280</v>
      </c>
      <c r="R589" s="890">
        <f>(K589-O589)/O589*100</f>
        <v>14.999999999999988</v>
      </c>
      <c r="S589" s="824">
        <f>IF(INDEX(Historical!$D$7:$D$1455,MATCH(B589,Historical!$B$7:$B$1455,0))=0,"n/a",(INDEX(Historical!$C$7:$C$1455,MATCH(B589,Historical!$B$7:$B$1455,0))/INDEX(Historical!$D$7:$D$1455,MATCH(B589,Historical!$B$7:$B$1455,0))-1)*100)</f>
        <v>14.831460674157304</v>
      </c>
      <c r="T589" s="824">
        <f>IF(INDEX(Historical!$F$7:$F$1455,MATCH(B589,Historical!$B$7:$B$1455,0))=0,"n/a",((INDEX(Historical!$C$7:$C$1455,MATCH(B589,Historical!$B$7:$B$1455,0))/INDEX(Historical!$F$7:$F$1455,MATCH(B589,Historical!$B$7:$B$1455,0)))^(1/3)-1)*100)</f>
        <v>15.170590269155348</v>
      </c>
      <c r="U589" s="824" t="str">
        <f>IF(INDEX(Historical!$I$7:$I$1455,MATCH(B589,Historical!$B$7:$B$1455,0))=0,"n/a",((INDEX(Historical!$C$7:$C$1455,MATCH(B589,Historical!$B$7:$B$1455,0))/INDEX(Historical!$I$7:$I$1455,MATCH(B589,Historical!$B$7:$B$1455,0)))^(1/5)-1)*100)</f>
        <v>n/a</v>
      </c>
      <c r="V589" s="824" t="str">
        <f>IF(INDEX(Historical!$O$7:$O$1455,MATCH(B589,Historical!$B$7:$B$1455,0))=0,"n/a",((INDEX(Historical!$C$7:$C$1455,MATCH(B589,Historical!$B$7:$B$1455,0))/INDEX(Historical!$O$7:$O$1455,MATCH(B589,Historical!$B$7:$B$1455,0)))^(1/10)-1)*100)</f>
        <v>n/a</v>
      </c>
      <c r="W589" s="894" t="str">
        <f>IF(OR(U589&lt;=0,U589="n/a",V589&lt;=0,V589="n/a"),"n/a",U589/V589)</f>
        <v>n/a</v>
      </c>
      <c r="X589" s="895" t="str">
        <f>IF(OR(AJ589&lt;=0,AJ589="n/a",U589&lt;=0,U589="n/a"),"n/a",U589/AJ589)</f>
        <v>n/a</v>
      </c>
      <c r="Y589" s="906" t="s">
        <v>830</v>
      </c>
      <c r="Z589" s="887">
        <f>IF(OR(AC589&lt;0.01,AC589="n/a"),"n/a",M589/AC589*100)</f>
        <v>62.597938144329888</v>
      </c>
      <c r="AA589" s="897">
        <f>IF(OR(AC589&lt;0.01,AC589="n/a"),"n/a",I589/AC589)</f>
        <v>35.371134020618562</v>
      </c>
      <c r="AB589" s="889">
        <v>6</v>
      </c>
      <c r="AC589" s="898">
        <v>0.97</v>
      </c>
      <c r="AD589" s="898">
        <v>3.59</v>
      </c>
      <c r="AE589" s="898">
        <v>3.23</v>
      </c>
      <c r="AF589" s="898">
        <v>2.4700000000000002</v>
      </c>
      <c r="AG589" s="898">
        <v>6.6000000000000005</v>
      </c>
      <c r="AH589" s="898">
        <v>-75.599999999999994</v>
      </c>
      <c r="AI589" s="898">
        <v>8.48</v>
      </c>
      <c r="AJ589" s="898">
        <v>9.1999999999999993</v>
      </c>
      <c r="AK589" s="898">
        <v>9.8000000000000007</v>
      </c>
      <c r="AL589" s="899">
        <v>9170</v>
      </c>
      <c r="AM589" s="900">
        <v>2.2999999999999998</v>
      </c>
      <c r="AN589" s="898">
        <v>0.7</v>
      </c>
      <c r="AO589" s="901" t="str">
        <f>IF(U589="n/a","n/a",IF(AA589&lt;0,"n/a",IF(AA589="n/a","n/a",J589+U589-AA589)))</f>
        <v>n/a</v>
      </c>
      <c r="AP589" s="902" t="str">
        <f>IF(U589="n/a","n/a",J589+U589)</f>
        <v>n/a</v>
      </c>
      <c r="AQ589" s="903">
        <f>IF(OR(AC589&lt;0.01,AF589="n/a"),"n/a",(I589/SQRT(22.5*AC589*(I589/AF589))-1)*100)</f>
        <v>97.052391263426713</v>
      </c>
      <c r="AR589" s="766">
        <f>INDEX(Historical!$C$7:$C$1455,MATCH(B589,Historical!$B$7:$B$1455,0))*IF(AH589="n/a",1.03,IF(AH589&lt;0,1.01,IF(AH589&gt;10,1.1,(1+AH589/100))))</f>
        <v>0.51611000000000007</v>
      </c>
      <c r="AS589" s="897">
        <f>IF($AI589="n/a",1.03*AR589,IF($AI589&lt;0,1.01*AR589,IF($AI589&gt;10,1.1*AR589,(1+$AI589/100)*AR589)))</f>
        <v>0.55987612800000008</v>
      </c>
      <c r="AT589" s="897">
        <f>IF($AK589="n/a",1.03*AS589,IF($AK589&lt;0,1.01*AS589,IF($AK589&gt;10,1.1*AS589,(1+$AK589/100)*AS589)))</f>
        <v>0.61474398854400014</v>
      </c>
      <c r="AU589" s="897">
        <f>IF($AK589="n/a",1.03*AT589,IF($AK589&lt;0,1.01*AT589,IF($AK589&gt;10,1.1*AT589,(1+$AK589/100)*AT589)))</f>
        <v>0.67498889942131224</v>
      </c>
      <c r="AV589" s="897">
        <f>IF($AK589="n/a",1.03*AU589,IF($AK589&lt;0,1.01*AU589,IF($AK589&gt;10,1.1*AU589,(1+$AK589/100)*AU589)))</f>
        <v>0.7411378115646009</v>
      </c>
      <c r="AW589" s="887">
        <f>SUM(AR589:AV589)</f>
        <v>3.106856827529914</v>
      </c>
      <c r="AX589" s="904">
        <f>AW589/I589*100</f>
        <v>9.0552516104048788</v>
      </c>
      <c r="AY589" s="1213">
        <v>0.4</v>
      </c>
      <c r="AZ589" s="900">
        <v>7.2900000000000009</v>
      </c>
      <c r="BA589" s="900">
        <v>-14.879999999999999</v>
      </c>
      <c r="BB589" s="900">
        <v>-1.0699999999999998</v>
      </c>
      <c r="BC589" s="900">
        <v>-4.41</v>
      </c>
      <c r="BD589" s="1079"/>
      <c r="BE589" s="721">
        <v>2013</v>
      </c>
      <c r="BF589" s="1057">
        <f>IF(BE589&gt;2008,0,IF(BE589&gt;2001,1,IF(BE589&gt;1990,2,IF(BE589&gt;1980,3,IF(BE589&gt;1973,4,IF(BE589&gt;1970,5,IF(BE589&gt;1960,6,IF(BE589&gt;1958,7,IF(BE589&gt;1953,8,9)))))))))</f>
        <v>0</v>
      </c>
    </row>
    <row r="590" spans="1:58" ht="11.25" customHeight="1" x14ac:dyDescent="0.2">
      <c r="A590" s="1019" t="s">
        <v>1538</v>
      </c>
      <c r="B590" s="1031" t="s">
        <v>1539</v>
      </c>
      <c r="C590" s="1181" t="s">
        <v>4283</v>
      </c>
      <c r="D590" s="1181" t="s">
        <v>4464</v>
      </c>
      <c r="E590" s="857">
        <v>9</v>
      </c>
      <c r="F590" s="1245">
        <v>331</v>
      </c>
      <c r="G590" s="1103" t="s">
        <v>107</v>
      </c>
      <c r="H590" s="1103" t="s">
        <v>107</v>
      </c>
      <c r="I590" s="1030">
        <v>48.76</v>
      </c>
      <c r="J590" s="766">
        <f>(M590/I590)*100</f>
        <v>1.5586546349466777</v>
      </c>
      <c r="K590" s="1033">
        <v>0.19</v>
      </c>
      <c r="L590" s="1043">
        <v>4</v>
      </c>
      <c r="M590" s="756">
        <f>K590*L590</f>
        <v>0.76</v>
      </c>
      <c r="N590" s="1026" t="s">
        <v>287</v>
      </c>
      <c r="O590" s="860">
        <v>0.15</v>
      </c>
      <c r="P590" s="1022">
        <v>42835</v>
      </c>
      <c r="Q590" s="1022">
        <v>42851</v>
      </c>
      <c r="R590" s="756">
        <f>(K590-O590)/O590*100</f>
        <v>26.666666666666671</v>
      </c>
      <c r="S590" s="824">
        <f>IF(INDEX(Historical!$D$7:$D$1455,MATCH(B590,Historical!$B$7:$B$1455,0))=0,"n/a",(INDEX(Historical!$C$7:$C$1455,MATCH(B590,Historical!$B$7:$B$1455,0))/INDEX(Historical!$D$7:$D$1455,MATCH(B590,Historical!$B$7:$B$1455,0))-1)*100)</f>
        <v>20.000000000000018</v>
      </c>
      <c r="T590" s="824">
        <f>IF(INDEX(Historical!$F$7:$F$1455,MATCH(B590,Historical!$B$7:$B$1455,0))=0,"n/a",((INDEX(Historical!$C$7:$C$1455,MATCH(B590,Historical!$B$7:$B$1455,0))/INDEX(Historical!$F$7:$F$1455,MATCH(B590,Historical!$B$7:$B$1455,0)))^(1/3)-1)*100)</f>
        <v>14.471424255333186</v>
      </c>
      <c r="U590" s="824">
        <f>IF(INDEX(Historical!$I$7:$I$1455,MATCH(B590,Historical!$B$7:$B$1455,0))=0,"n/a",((INDEX(Historical!$C$7:$C$1455,MATCH(B590,Historical!$B$7:$B$1455,0))/INDEX(Historical!$I$7:$I$1455,MATCH(B590,Historical!$B$7:$B$1455,0)))^(1/5)-1)*100)</f>
        <v>24.573093961551741</v>
      </c>
      <c r="V590" s="824" t="str">
        <f>IF(INDEX(Historical!$O$7:$O$1455,MATCH(B590,Historical!$B$7:$B$1455,0))=0,"n/a",((INDEX(Historical!$C$7:$C$1455,MATCH(B590,Historical!$B$7:$B$1455,0))/INDEX(Historical!$O$7:$O$1455,MATCH(B590,Historical!$B$7:$B$1455,0)))^(1/10)-1)*100)</f>
        <v>n/a</v>
      </c>
      <c r="W590" s="825" t="str">
        <f>IF(OR(U590&lt;=0,U590="n/a",V590&lt;=0,V590="n/a"),"n/a",U590/V590)</f>
        <v>n/a</v>
      </c>
      <c r="X590" s="826">
        <f>IF(OR(AJ590&lt;=0,AJ590="n/a",U590&lt;=0,U590="n/a"),"n/a",U590/AJ590)</f>
        <v>10.238789150646559</v>
      </c>
      <c r="Y590" s="780"/>
      <c r="Z590" s="766">
        <f>IF(OR(AC590&lt;0.01,AC590="n/a"),"n/a",M590/AC590*100)</f>
        <v>29.007633587786259</v>
      </c>
      <c r="AA590" s="1042">
        <f>IF(OR(AC590&lt;0.01,AC590="n/a"),"n/a",I590/AC590)</f>
        <v>18.610687022900763</v>
      </c>
      <c r="AB590" s="1043">
        <v>5</v>
      </c>
      <c r="AC590" s="1021">
        <v>2.62</v>
      </c>
      <c r="AD590" s="1021">
        <v>2.2799999999999998</v>
      </c>
      <c r="AE590" s="1021">
        <v>4.63</v>
      </c>
      <c r="AF590" s="1021">
        <v>5</v>
      </c>
      <c r="AG590" s="1021">
        <v>8.3000000000000007</v>
      </c>
      <c r="AH590" s="1021">
        <v>15</v>
      </c>
      <c r="AI590" s="1021">
        <v>7.5</v>
      </c>
      <c r="AJ590" s="1021">
        <v>2.4</v>
      </c>
      <c r="AK590" s="1021">
        <v>8.16</v>
      </c>
      <c r="AL590" s="1034">
        <v>184430</v>
      </c>
      <c r="AM590" s="1028">
        <v>30</v>
      </c>
      <c r="AN590" s="1021">
        <v>1.53</v>
      </c>
      <c r="AO590" s="868">
        <f>IF(U590="n/a","n/a",IF(AA590&lt;0,"n/a",IF(AA590="n/a","n/a",J590+U590-AA590)))</f>
        <v>7.521061573597656</v>
      </c>
      <c r="AP590" s="869">
        <f>IF(U590="n/a","n/a",J590+U590)</f>
        <v>26.131748596498419</v>
      </c>
      <c r="AQ590" s="1044">
        <f>IF(OR(AC590&lt;0.01,AF590="n/a"),"n/a",(I590/SQRT(22.5*AC590*(I590/AF590))-1)*100)</f>
        <v>103.36440758675742</v>
      </c>
      <c r="AR590" s="766">
        <f>INDEX(Historical!$C$7:$C$1455,MATCH(B590,Historical!$B$7:$B$1455,0))*IF(AH590="n/a",1.03,IF(AH590&lt;0,1.01,IF(AH590&gt;10,1.1,(1+AH590/100))))</f>
        <v>0.79200000000000015</v>
      </c>
      <c r="AS590" s="1042">
        <f>IF($AI590="n/a",1.03*AR590,IF($AI590&lt;0,1.01*AR590,IF($AI590&gt;10,1.1*AR590,(1+$AI590/100)*AR590)))</f>
        <v>0.85140000000000016</v>
      </c>
      <c r="AT590" s="1042">
        <f>IF($AK590="n/a",1.03*AS590,IF($AK590&lt;0,1.01*AS590,IF($AK590&gt;10,1.1*AS590,(1+$AK590/100)*AS590)))</f>
        <v>0.92087424000000007</v>
      </c>
      <c r="AU590" s="1042">
        <f>IF($AK590="n/a",1.03*AT590,IF($AK590&lt;0,1.01*AT590,IF($AK590&gt;10,1.1*AT590,(1+$AK590/100)*AT590)))</f>
        <v>0.99601757798399992</v>
      </c>
      <c r="AV590" s="1042">
        <f>IF($AK590="n/a",1.03*AU590,IF($AK590&lt;0,1.01*AU590,IF($AK590&gt;10,1.1*AU590,(1+$AK590/100)*AU590)))</f>
        <v>1.0772926123474942</v>
      </c>
      <c r="AW590" s="766">
        <f>SUM(AR590:AV590)</f>
        <v>4.6375844303314944</v>
      </c>
      <c r="AX590" s="877">
        <f>AW590/I590*100</f>
        <v>9.5110427201220151</v>
      </c>
      <c r="AY590" s="1212">
        <v>1.1000000000000001</v>
      </c>
      <c r="AZ590" s="1028">
        <v>14.540000000000001</v>
      </c>
      <c r="BA590" s="1028">
        <v>-8.83</v>
      </c>
      <c r="BB590" s="1028">
        <v>-0.64</v>
      </c>
      <c r="BC590" s="1028">
        <v>1.6099999999999999</v>
      </c>
      <c r="BE590" s="721">
        <v>2010</v>
      </c>
      <c r="BF590" s="1057">
        <f>IF(BE590&gt;2008,0,IF(BE590&gt;2001,1,IF(BE590&gt;1990,2,IF(BE590&gt;1980,3,IF(BE590&gt;1973,4,IF(BE590&gt;1970,5,IF(BE590&gt;1960,6,IF(BE590&gt;1958,7,IF(BE590&gt;1953,8,9)))))))))</f>
        <v>0</v>
      </c>
    </row>
    <row r="591" spans="1:58" ht="11.25" customHeight="1" x14ac:dyDescent="0.2">
      <c r="A591" s="1027" t="s">
        <v>1540</v>
      </c>
      <c r="B591" s="1031" t="s">
        <v>1541</v>
      </c>
      <c r="C591" s="1181" t="s">
        <v>113</v>
      </c>
      <c r="D591" s="1181" t="s">
        <v>214</v>
      </c>
      <c r="E591" s="857">
        <v>6</v>
      </c>
      <c r="F591" s="1245">
        <v>743</v>
      </c>
      <c r="G591" s="1103" t="s">
        <v>107</v>
      </c>
      <c r="H591" s="1103" t="s">
        <v>107</v>
      </c>
      <c r="I591" s="1030">
        <v>71.33</v>
      </c>
      <c r="J591" s="766">
        <f>(M591/I591)*100</f>
        <v>1.5140894434319363</v>
      </c>
      <c r="K591" s="1033">
        <v>0.27</v>
      </c>
      <c r="L591" s="1043">
        <v>4</v>
      </c>
      <c r="M591" s="756">
        <f>K591*L591</f>
        <v>1.08</v>
      </c>
      <c r="N591" s="1026" t="s">
        <v>524</v>
      </c>
      <c r="O591" s="860">
        <v>0.24</v>
      </c>
      <c r="P591" s="1016">
        <v>43420</v>
      </c>
      <c r="Q591" s="1016">
        <v>43437</v>
      </c>
      <c r="R591" s="756">
        <f>(K591-O591)/O591*100</f>
        <v>12.500000000000011</v>
      </c>
      <c r="S591" s="824">
        <f>IF(INDEX(Historical!$D$7:$D$1455,MATCH(B591,Historical!$B$7:$B$1455,0))=0,"n/a",(INDEX(Historical!$C$7:$C$1455,MATCH(B591,Historical!$B$7:$B$1455,0))/INDEX(Historical!$D$7:$D$1455,MATCH(B591,Historical!$B$7:$B$1455,0))-1)*100)</f>
        <v>11.538461538461542</v>
      </c>
      <c r="T591" s="824">
        <f>IF(INDEX(Historical!$F$7:$F$1455,MATCH(B591,Historical!$B$7:$B$1455,0))=0,"n/a",((INDEX(Historical!$C$7:$C$1455,MATCH(B591,Historical!$B$7:$B$1455,0))/INDEX(Historical!$F$7:$F$1455,MATCH(B591,Historical!$B$7:$B$1455,0)))^(1/3)-1)*100)</f>
        <v>11.954749110762929</v>
      </c>
      <c r="U591" s="824" t="str">
        <f>IF(INDEX(Historical!$I$7:$I$1455,MATCH(B591,Historical!$B$7:$B$1455,0))=0,"n/a",((INDEX(Historical!$C$7:$C$1455,MATCH(B591,Historical!$B$7:$B$1455,0))/INDEX(Historical!$I$7:$I$1455,MATCH(B591,Historical!$B$7:$B$1455,0)))^(1/5)-1)*100)</f>
        <v>n/a</v>
      </c>
      <c r="V591" s="824">
        <f>IF(INDEX(Historical!$O$7:$O$1455,MATCH(B591,Historical!$B$7:$B$1455,0))=0,"n/a",((INDEX(Historical!$C$7:$C$1455,MATCH(B591,Historical!$B$7:$B$1455,0))/INDEX(Historical!$O$7:$O$1455,MATCH(B591,Historical!$B$7:$B$1455,0)))^(1/10)-1)*100)</f>
        <v>8.0801468581459535</v>
      </c>
      <c r="W591" s="825" t="str">
        <f>IF(OR(U591&lt;=0,U591="n/a",V591&lt;=0,V591="n/a"),"n/a",U591/V591)</f>
        <v>n/a</v>
      </c>
      <c r="X591" s="826" t="str">
        <f>IF(OR(AJ591&lt;=0,AJ591="n/a",U591&lt;=0,U591="n/a"),"n/a",U591/AJ591)</f>
        <v>n/a</v>
      </c>
      <c r="Y591" s="780"/>
      <c r="Z591" s="766">
        <f>IF(OR(AC591&lt;0.01,AC591="n/a"),"n/a",M591/AC591*100)</f>
        <v>17.504051863857377</v>
      </c>
      <c r="AA591" s="1042">
        <f>IF(OR(AC591&lt;0.01,AC591="n/a"),"n/a",I591/AC591)</f>
        <v>11.560777957860616</v>
      </c>
      <c r="AB591" s="1043">
        <v>9</v>
      </c>
      <c r="AC591" s="1021">
        <v>6.17</v>
      </c>
      <c r="AD591" s="1021">
        <v>0.89</v>
      </c>
      <c r="AE591" s="1021">
        <v>0.67</v>
      </c>
      <c r="AF591" s="1021">
        <v>2.0699999999999998</v>
      </c>
      <c r="AG591" s="1021">
        <v>19.7</v>
      </c>
      <c r="AH591" s="1021">
        <v>63.2</v>
      </c>
      <c r="AI591" s="1021">
        <v>7.61</v>
      </c>
      <c r="AJ591" s="1021">
        <v>11.700000000000001</v>
      </c>
      <c r="AK591" s="1021">
        <v>12.950000000000001</v>
      </c>
      <c r="AL591" s="1034">
        <v>5200</v>
      </c>
      <c r="AM591" s="1028">
        <v>1</v>
      </c>
      <c r="AN591" s="1021">
        <v>0.33</v>
      </c>
      <c r="AO591" s="868" t="str">
        <f>IF(U591="n/a","n/a",IF(AA591&lt;0,"n/a",IF(AA591="n/a","n/a",J591+U591-AA591)))</f>
        <v>n/a</v>
      </c>
      <c r="AP591" s="869" t="str">
        <f>IF(U591="n/a","n/a",J591+U591)</f>
        <v>n/a</v>
      </c>
      <c r="AQ591" s="1044">
        <f>IF(OR(AC591&lt;0.01,AF591="n/a"),"n/a",(I591/SQRT(22.5*AC591*(I591/AF591))-1)*100)</f>
        <v>3.1305760734020582</v>
      </c>
      <c r="AR591" s="766">
        <f>INDEX(Historical!$C$7:$C$1455,MATCH(B591,Historical!$B$7:$B$1455,0))*IF(AH591="n/a",1.03,IF(AH591&lt;0,1.01,IF(AH591&gt;10,1.1,(1+AH591/100))))</f>
        <v>0.95700000000000007</v>
      </c>
      <c r="AS591" s="1042">
        <f>IF($AI591="n/a",1.03*AR591,IF($AI591&lt;0,1.01*AR591,IF($AI591&gt;10,1.1*AR591,(1+$AI591/100)*AR591)))</f>
        <v>1.0298277000000002</v>
      </c>
      <c r="AT591" s="1042">
        <f>IF($AK591="n/a",1.03*AS591,IF($AK591&lt;0,1.01*AS591,IF($AK591&gt;10,1.1*AS591,(1+$AK591/100)*AS591)))</f>
        <v>1.1328104700000003</v>
      </c>
      <c r="AU591" s="1042">
        <f>IF($AK591="n/a",1.03*AT591,IF($AK591&lt;0,1.01*AT591,IF($AK591&gt;10,1.1*AT591,(1+$AK591/100)*AT591)))</f>
        <v>1.2460915170000004</v>
      </c>
      <c r="AV591" s="1042">
        <f>IF($AK591="n/a",1.03*AU591,IF($AK591&lt;0,1.01*AU591,IF($AK591&gt;10,1.1*AU591,(1+$AK591/100)*AU591)))</f>
        <v>1.3707006687000005</v>
      </c>
      <c r="AW591" s="766">
        <f>SUM(AR591:AV591)</f>
        <v>5.7364303557000023</v>
      </c>
      <c r="AX591" s="877">
        <f>AW591/I591*100</f>
        <v>8.0421005968035928</v>
      </c>
      <c r="AY591" s="1212">
        <v>1.56</v>
      </c>
      <c r="AZ591" s="1028">
        <v>38.72</v>
      </c>
      <c r="BA591" s="1028">
        <v>-28.849999999999998</v>
      </c>
      <c r="BB591" s="1028">
        <v>8.89</v>
      </c>
      <c r="BC591" s="1028">
        <v>-1.49</v>
      </c>
      <c r="BE591" s="721">
        <v>2014</v>
      </c>
      <c r="BF591" s="1057">
        <f>IF(BE591&gt;2008,0,IF(BE591&gt;2001,1,IF(BE591&gt;1990,2,IF(BE591&gt;1980,3,IF(BE591&gt;1973,4,IF(BE591&gt;1970,5,IF(BE591&gt;1960,6,IF(BE591&gt;1958,7,IF(BE591&gt;1953,8,9)))))))))</f>
        <v>0</v>
      </c>
    </row>
    <row r="592" spans="1:58" ht="11.25" customHeight="1" x14ac:dyDescent="0.2">
      <c r="A592" s="1019" t="s">
        <v>2648</v>
      </c>
      <c r="B592" s="1031" t="s">
        <v>2649</v>
      </c>
      <c r="C592" s="1181" t="s">
        <v>132</v>
      </c>
      <c r="D592" s="1181" t="s">
        <v>4424</v>
      </c>
      <c r="E592" s="857">
        <v>5</v>
      </c>
      <c r="F592" s="1245">
        <v>787</v>
      </c>
      <c r="G592" s="1187" t="s">
        <v>38</v>
      </c>
      <c r="H592" s="1187" t="s">
        <v>38</v>
      </c>
      <c r="I592" s="1030">
        <v>48.92</v>
      </c>
      <c r="J592" s="766">
        <f>(M592/I592)*100</f>
        <v>2.7391659852820935</v>
      </c>
      <c r="K592" s="1033">
        <v>0.33500000000000002</v>
      </c>
      <c r="L592" s="1043">
        <v>4</v>
      </c>
      <c r="M592" s="756">
        <f>K592*L592</f>
        <v>1.34</v>
      </c>
      <c r="N592" s="1026" t="s">
        <v>298</v>
      </c>
      <c r="O592" s="860">
        <v>0.32</v>
      </c>
      <c r="P592" s="1016">
        <v>43145</v>
      </c>
      <c r="Q592" s="1016">
        <v>43169</v>
      </c>
      <c r="R592" s="756">
        <f>(K592-O592)/O592*100</f>
        <v>4.6875000000000044</v>
      </c>
      <c r="S592" s="824">
        <f>IF(INDEX(Historical!$D$7:$D$1455,MATCH(B592,Historical!$B$7:$B$1455,0))=0,"n/a",(INDEX(Historical!$C$7:$C$1455,MATCH(B592,Historical!$B$7:$B$1455,0))/INDEX(Historical!$D$7:$D$1455,MATCH(B592,Historical!$B$7:$B$1455,0))-1)*100)</f>
        <v>2.4000000000000021</v>
      </c>
      <c r="T592" s="824">
        <f>IF(INDEX(Historical!$F$7:$F$1455,MATCH(B592,Historical!$B$7:$B$1455,0))=0,"n/a",((INDEX(Historical!$C$7:$C$1455,MATCH(B592,Historical!$B$7:$B$1455,0))/INDEX(Historical!$F$7:$F$1455,MATCH(B592,Historical!$B$7:$B$1455,0)))^(1/3)-1)*100)</f>
        <v>1.892339296559542</v>
      </c>
      <c r="U592" s="824">
        <f>IF(INDEX(Historical!$I$7:$I$1455,MATCH(B592,Historical!$B$7:$B$1455,0))=0,"n/a",((INDEX(Historical!$C$7:$C$1455,MATCH(B592,Historical!$B$7:$B$1455,0))/INDEX(Historical!$I$7:$I$1455,MATCH(B592,Historical!$B$7:$B$1455,0)))^(1/5)-1)*100)</f>
        <v>1.4688180699877096</v>
      </c>
      <c r="V592" s="824">
        <f>IF(INDEX(Historical!$O$7:$O$1455,MATCH(B592,Historical!$B$7:$B$1455,0))=0,"n/a",((INDEX(Historical!$C$7:$C$1455,MATCH(B592,Historical!$B$7:$B$1455,0))/INDEX(Historical!$O$7:$O$1455,MATCH(B592,Historical!$B$7:$B$1455,0)))^(1/10)-1)*100)</f>
        <v>0.90261249027860924</v>
      </c>
      <c r="W592" s="825">
        <f>IF(OR(U592&lt;=0,U592="n/a",V592&lt;=0,V592="n/a"),"n/a",U592/V592)</f>
        <v>1.6272964154687575</v>
      </c>
      <c r="X592" s="826">
        <f>IF(OR(AJ592&lt;=0,AJ592="n/a",U592&lt;=0,U592="n/a"),"n/a",U592/AJ592)</f>
        <v>0.12240150583230913</v>
      </c>
      <c r="Y592" s="769"/>
      <c r="Z592" s="766">
        <f>IF(OR(AC592&lt;0.01,AC592="n/a"),"n/a",M592/AC592*100)</f>
        <v>60.633484162895932</v>
      </c>
      <c r="AA592" s="1042">
        <f>IF(OR(AC592&lt;0.01,AC592="n/a"),"n/a",I592/AC592)</f>
        <v>22.135746606334841</v>
      </c>
      <c r="AB592" s="1043">
        <v>12</v>
      </c>
      <c r="AC592" s="1021">
        <v>2.21</v>
      </c>
      <c r="AD592" s="1021">
        <v>2.46</v>
      </c>
      <c r="AE592" s="1021">
        <v>2.14</v>
      </c>
      <c r="AF592" s="1021">
        <v>2.67</v>
      </c>
      <c r="AG592" s="1021">
        <v>12.2</v>
      </c>
      <c r="AH592" s="1021">
        <v>16</v>
      </c>
      <c r="AI592" s="1021">
        <v>8.64</v>
      </c>
      <c r="AJ592" s="1021">
        <v>12</v>
      </c>
      <c r="AK592" s="1021">
        <v>9</v>
      </c>
      <c r="AL592" s="1034">
        <v>1930</v>
      </c>
      <c r="AM592" s="1028">
        <v>0.4</v>
      </c>
      <c r="AN592" s="1021">
        <v>0.84</v>
      </c>
      <c r="AO592" s="868">
        <f>IF(U592="n/a","n/a",IF(AA592&lt;0,"n/a",IF(AA592="n/a","n/a",J592+U592-AA592)))</f>
        <v>-17.927762551065037</v>
      </c>
      <c r="AP592" s="869">
        <f>IF(U592="n/a","n/a",J592+U592)</f>
        <v>4.2079840552698027</v>
      </c>
      <c r="AQ592" s="1044">
        <f>IF(OR(AC592&lt;0.01,AF592="n/a"),"n/a",(I592/SQRT(22.5*AC592*(I592/AF592))-1)*100)</f>
        <v>62.073294035499103</v>
      </c>
      <c r="AR592" s="766">
        <f>INDEX(Historical!$C$7:$C$1455,MATCH(B592,Historical!$B$7:$B$1455,0))*IF(AH592="n/a",1.03,IF(AH592&lt;0,1.01,IF(AH592&gt;10,1.1,(1+AH592/100))))</f>
        <v>1.4080000000000001</v>
      </c>
      <c r="AS592" s="1042">
        <f>IF($AI592="n/a",1.03*AR592,IF($AI592&lt;0,1.01*AR592,IF($AI592&gt;10,1.1*AR592,(1+$AI592/100)*AR592)))</f>
        <v>1.5296512000000002</v>
      </c>
      <c r="AT592" s="1042">
        <f>IF($AK592="n/a",1.03*AS592,IF($AK592&lt;0,1.01*AS592,IF($AK592&gt;10,1.1*AS592,(1+$AK592/100)*AS592)))</f>
        <v>1.6673198080000005</v>
      </c>
      <c r="AU592" s="1042">
        <f>IF($AK592="n/a",1.03*AT592,IF($AK592&lt;0,1.01*AT592,IF($AK592&gt;10,1.1*AT592,(1+$AK592/100)*AT592)))</f>
        <v>1.8173785907200006</v>
      </c>
      <c r="AV592" s="1042">
        <f>IF($AK592="n/a",1.03*AU592,IF($AK592&lt;0,1.01*AU592,IF($AK592&gt;10,1.1*AU592,(1+$AK592/100)*AU592)))</f>
        <v>1.9809426638848009</v>
      </c>
      <c r="AW592" s="766">
        <f>SUM(AR592:AV592)</f>
        <v>8.4032922626048023</v>
      </c>
      <c r="AX592" s="877">
        <f>AW592/I592*100</f>
        <v>17.177621141874084</v>
      </c>
      <c r="AY592" s="1212">
        <v>0.5</v>
      </c>
      <c r="AZ592" s="1028">
        <v>25.44</v>
      </c>
      <c r="BA592" s="1028">
        <v>-1.67</v>
      </c>
      <c r="BB592" s="1028">
        <v>4.0599999999999996</v>
      </c>
      <c r="BC592" s="1028">
        <v>6.3</v>
      </c>
      <c r="BE592" s="721">
        <v>2014</v>
      </c>
      <c r="BF592" s="1057">
        <f>IF(BE592&gt;2008,0,IF(BE592&gt;2001,1,IF(BE592&gt;1990,2,IF(BE592&gt;1980,3,IF(BE592&gt;1973,4,IF(BE592&gt;1970,5,IF(BE592&gt;1960,6,IF(BE592&gt;1958,7,IF(BE592&gt;1953,8,9)))))))))</f>
        <v>0</v>
      </c>
    </row>
    <row r="593" spans="1:58" ht="11.25" customHeight="1" x14ac:dyDescent="0.2">
      <c r="A593" s="1019" t="s">
        <v>1845</v>
      </c>
      <c r="B593" s="1031" t="s">
        <v>1846</v>
      </c>
      <c r="C593" s="1181" t="s">
        <v>113</v>
      </c>
      <c r="D593" s="1181" t="s">
        <v>1236</v>
      </c>
      <c r="E593" s="857">
        <v>5</v>
      </c>
      <c r="F593" s="1245">
        <v>771</v>
      </c>
      <c r="G593" s="1245" t="s">
        <v>107</v>
      </c>
      <c r="H593" s="1245" t="s">
        <v>107</v>
      </c>
      <c r="I593" s="1030">
        <v>52.15</v>
      </c>
      <c r="J593" s="766">
        <f>(M593/I593)*100</f>
        <v>1.6107382550335569</v>
      </c>
      <c r="K593" s="1033">
        <v>0.21</v>
      </c>
      <c r="L593" s="1043">
        <v>4</v>
      </c>
      <c r="M593" s="756">
        <f>K593*L593</f>
        <v>0.84</v>
      </c>
      <c r="N593" s="1026" t="s">
        <v>576</v>
      </c>
      <c r="O593" s="860">
        <v>0.2</v>
      </c>
      <c r="P593" s="714">
        <v>43098</v>
      </c>
      <c r="Q593" s="714">
        <v>43117</v>
      </c>
      <c r="R593" s="756">
        <f>(K593-O593)/O593*100</f>
        <v>4.9999999999999902</v>
      </c>
      <c r="S593" s="824">
        <f>IF(INDEX(Historical!$D$7:$D$1455,MATCH(B593,Historical!$B$7:$B$1455,0))=0,"n/a",(INDEX(Historical!$C$7:$C$1455,MATCH(B593,Historical!$B$7:$B$1455,0))/INDEX(Historical!$D$7:$D$1455,MATCH(B593,Historical!$B$7:$B$1455,0))-1)*100)</f>
        <v>12.676056338028175</v>
      </c>
      <c r="T593" s="824">
        <f>IF(INDEX(Historical!$F$7:$F$1455,MATCH(B593,Historical!$B$7:$B$1455,0))=0,"n/a",((INDEX(Historical!$C$7:$C$1455,MATCH(B593,Historical!$B$7:$B$1455,0))/INDEX(Historical!$F$7:$F$1455,MATCH(B593,Historical!$B$7:$B$1455,0)))^(1/3)-1)*100)</f>
        <v>18.563110149668759</v>
      </c>
      <c r="U593" s="824" t="str">
        <f>IF(INDEX(Historical!$I$7:$I$1455,MATCH(B593,Historical!$B$7:$B$1455,0))=0,"n/a",((INDEX(Historical!$C$7:$C$1455,MATCH(B593,Historical!$B$7:$B$1455,0))/INDEX(Historical!$I$7:$I$1455,MATCH(B593,Historical!$B$7:$B$1455,0)))^(1/5)-1)*100)</f>
        <v>n/a</v>
      </c>
      <c r="V593" s="824" t="str">
        <f>IF(INDEX(Historical!$O$7:$O$1455,MATCH(B593,Historical!$B$7:$B$1455,0))=0,"n/a",((INDEX(Historical!$C$7:$C$1455,MATCH(B593,Historical!$B$7:$B$1455,0))/INDEX(Historical!$O$7:$O$1455,MATCH(B593,Historical!$B$7:$B$1455,0)))^(1/10)-1)*100)</f>
        <v>n/a</v>
      </c>
      <c r="W593" s="825" t="str">
        <f>IF(OR(U593&lt;=0,U593="n/a",V593&lt;=0,V593="n/a"),"n/a",U593/V593)</f>
        <v>n/a</v>
      </c>
      <c r="X593" s="826" t="str">
        <f>IF(OR(AJ593&lt;=0,AJ593="n/a",U593&lt;=0,U593="n/a"),"n/a",U593/AJ593)</f>
        <v>n/a</v>
      </c>
      <c r="Y593" s="777"/>
      <c r="Z593" s="766">
        <f>IF(OR(AC593&lt;0.01,AC593="n/a"),"n/a",M593/AC593*100)</f>
        <v>20.74074074074074</v>
      </c>
      <c r="AA593" s="1042">
        <f>IF(OR(AC593&lt;0.01,AC593="n/a"),"n/a",I593/AC593)</f>
        <v>12.876543209876543</v>
      </c>
      <c r="AB593" s="1043">
        <v>12</v>
      </c>
      <c r="AC593" s="1021">
        <v>4.05</v>
      </c>
      <c r="AD593" s="1021">
        <v>1.04</v>
      </c>
      <c r="AE593" s="1021">
        <v>0.83</v>
      </c>
      <c r="AF593" s="1021">
        <v>1.38</v>
      </c>
      <c r="AG593" s="1021">
        <v>8.9</v>
      </c>
      <c r="AH593" s="1021">
        <v>-3.8</v>
      </c>
      <c r="AI593" s="1021">
        <v>16.27</v>
      </c>
      <c r="AJ593" s="1021">
        <v>86.6</v>
      </c>
      <c r="AK593" s="1021">
        <v>12.4</v>
      </c>
      <c r="AL593" s="1034">
        <v>5740</v>
      </c>
      <c r="AM593" s="1028">
        <v>1.3</v>
      </c>
      <c r="AN593" s="1021">
        <v>0.88</v>
      </c>
      <c r="AO593" s="868" t="str">
        <f>IF(U593="n/a","n/a",IF(AA593&lt;0,"n/a",IF(AA593="n/a","n/a",J593+U593-AA593)))</f>
        <v>n/a</v>
      </c>
      <c r="AP593" s="869" t="str">
        <f>IF(U593="n/a","n/a",J593+U593)</f>
        <v>n/a</v>
      </c>
      <c r="AQ593" s="1044">
        <f>IF(OR(AC593&lt;0.01,AF593="n/a"),"n/a",(I593/SQRT(22.5*AC593*(I593/AF593))-1)*100)</f>
        <v>-11.131483816121479</v>
      </c>
      <c r="AR593" s="766">
        <f>INDEX(Historical!$C$7:$C$1455,MATCH(B593,Historical!$B$7:$B$1455,0))*IF(AH593="n/a",1.03,IF(AH593&lt;0,1.01,IF(AH593&gt;10,1.1,(1+AH593/100))))</f>
        <v>0.80800000000000005</v>
      </c>
      <c r="AS593" s="1042">
        <f>IF($AI593="n/a",1.03*AR593,IF($AI593&lt;0,1.01*AR593,IF($AI593&gt;10,1.1*AR593,(1+$AI593/100)*AR593)))</f>
        <v>0.88880000000000015</v>
      </c>
      <c r="AT593" s="1042">
        <f>IF($AK593="n/a",1.03*AS593,IF($AK593&lt;0,1.01*AS593,IF($AK593&gt;10,1.1*AS593,(1+$AK593/100)*AS593)))</f>
        <v>0.97768000000000022</v>
      </c>
      <c r="AU593" s="1042">
        <f>IF($AK593="n/a",1.03*AT593,IF($AK593&lt;0,1.01*AT593,IF($AK593&gt;10,1.1*AT593,(1+$AK593/100)*AT593)))</f>
        <v>1.0754480000000004</v>
      </c>
      <c r="AV593" s="1042">
        <f>IF($AK593="n/a",1.03*AU593,IF($AK593&lt;0,1.01*AU593,IF($AK593&gt;10,1.1*AU593,(1+$AK593/100)*AU593)))</f>
        <v>1.1829928000000005</v>
      </c>
      <c r="AW593" s="766">
        <f>SUM(AR593:AV593)</f>
        <v>4.9329208000000015</v>
      </c>
      <c r="AX593" s="877">
        <f>AW593/I593*100</f>
        <v>9.4591002876318342</v>
      </c>
      <c r="AY593" s="1212">
        <v>1.04</v>
      </c>
      <c r="AZ593" s="1028">
        <v>21.62</v>
      </c>
      <c r="BA593" s="1028">
        <v>-45.97</v>
      </c>
      <c r="BB593" s="1028">
        <v>2.82</v>
      </c>
      <c r="BC593" s="1028">
        <v>-18.64</v>
      </c>
      <c r="BE593" s="721">
        <v>2014</v>
      </c>
      <c r="BF593" s="1057">
        <f>IF(BE593&gt;2008,0,IF(BE593&gt;2001,1,IF(BE593&gt;1990,2,IF(BE593&gt;1980,3,IF(BE593&gt;1973,4,IF(BE593&gt;1970,5,IF(BE593&gt;1960,6,IF(BE593&gt;1958,7,IF(BE593&gt;1953,8,9)))))))))</f>
        <v>0</v>
      </c>
    </row>
    <row r="594" spans="1:58" ht="11.25" customHeight="1" x14ac:dyDescent="0.2">
      <c r="A594" s="1036" t="s">
        <v>4182</v>
      </c>
      <c r="B594" s="1031" t="s">
        <v>4183</v>
      </c>
      <c r="C594" s="1181" t="s">
        <v>109</v>
      </c>
      <c r="D594" s="1181" t="s">
        <v>4418</v>
      </c>
      <c r="E594" s="857">
        <v>6</v>
      </c>
      <c r="F594" s="1245">
        <v>719</v>
      </c>
      <c r="G594" s="1187" t="s">
        <v>107</v>
      </c>
      <c r="H594" s="1187" t="s">
        <v>107</v>
      </c>
      <c r="I594" s="1030">
        <v>20.07</v>
      </c>
      <c r="J594" s="766">
        <f>(M594/I594)*100</f>
        <v>3.9860488290981566</v>
      </c>
      <c r="K594" s="1033">
        <v>0.2</v>
      </c>
      <c r="L594" s="1043">
        <v>4</v>
      </c>
      <c r="M594" s="756">
        <f>K594*L594</f>
        <v>0.8</v>
      </c>
      <c r="N594" s="1026" t="s">
        <v>242</v>
      </c>
      <c r="O594" s="860">
        <v>0.16</v>
      </c>
      <c r="P594" s="1016">
        <v>43279</v>
      </c>
      <c r="Q594" s="1016">
        <v>43294</v>
      </c>
      <c r="R594" s="756">
        <f>(K594-O594)/O594*100</f>
        <v>25.000000000000007</v>
      </c>
      <c r="S594" s="824">
        <f>IF(INDEX(Historical!$D$7:$D$1455,MATCH(B594,Historical!$B$7:$B$1455,0))=0,"n/a",(INDEX(Historical!$C$7:$C$1455,MATCH(B594,Historical!$B$7:$B$1455,0))/INDEX(Historical!$D$7:$D$1455,MATCH(B594,Historical!$B$7:$B$1455,0))-1)*100)</f>
        <v>12.5</v>
      </c>
      <c r="T594" s="824">
        <f>IF(INDEX(Historical!$F$7:$F$1455,MATCH(B594,Historical!$B$7:$B$1455,0))=0,"n/a",((INDEX(Historical!$C$7:$C$1455,MATCH(B594,Historical!$B$7:$B$1455,0))/INDEX(Historical!$F$7:$F$1455,MATCH(B594,Historical!$B$7:$B$1455,0)))^(1/3)-1)*100)</f>
        <v>29.267804995627735</v>
      </c>
      <c r="U594" s="824" t="str">
        <f>IF(INDEX(Historical!$I$7:$I$1455,MATCH(B594,Historical!$B$7:$B$1455,0))=0,"n/a",((INDEX(Historical!$C$7:$C$1455,MATCH(B594,Historical!$B$7:$B$1455,0))/INDEX(Historical!$I$7:$I$1455,MATCH(B594,Historical!$B$7:$B$1455,0)))^(1/5)-1)*100)</f>
        <v>n/a</v>
      </c>
      <c r="V594" s="824" t="str">
        <f>IF(INDEX(Historical!$O$7:$O$1455,MATCH(B594,Historical!$B$7:$B$1455,0))=0,"n/a",((INDEX(Historical!$C$7:$C$1455,MATCH(B594,Historical!$B$7:$B$1455,0))/INDEX(Historical!$O$7:$O$1455,MATCH(B594,Historical!$B$7:$B$1455,0)))^(1/10)-1)*100)</f>
        <v>n/a</v>
      </c>
      <c r="W594" s="825" t="str">
        <f>IF(OR(U594&lt;=0,U594="n/a",V594&lt;=0,V594="n/a"),"n/a",U594/V594)</f>
        <v>n/a</v>
      </c>
      <c r="X594" s="826" t="str">
        <f>IF(OR(AJ594&lt;=0,AJ594="n/a",U594&lt;=0,U594="n/a"),"n/a",U594/AJ594)</f>
        <v>n/a</v>
      </c>
      <c r="Y594" s="1032" t="s">
        <v>4077</v>
      </c>
      <c r="Z594" s="766">
        <f>IF(OR(AC594&lt;0.01,AC594="n/a"),"n/a",M594/AC594*100)</f>
        <v>296.2962962962963</v>
      </c>
      <c r="AA594" s="1042">
        <f>IF(OR(AC594&lt;0.01,AC594="n/a"),"n/a",I594/AC594)</f>
        <v>74.333333333333329</v>
      </c>
      <c r="AB594" s="1043">
        <v>12</v>
      </c>
      <c r="AC594" s="1021">
        <v>0.27</v>
      </c>
      <c r="AD594" s="1021" t="s">
        <v>138</v>
      </c>
      <c r="AE594" s="1021">
        <v>9.9600000000000009</v>
      </c>
      <c r="AF594" s="1021">
        <v>0.9</v>
      </c>
      <c r="AG594" s="1021">
        <v>0.3</v>
      </c>
      <c r="AH594" s="1021">
        <v>-58.5</v>
      </c>
      <c r="AI594" s="1021">
        <v>57.14</v>
      </c>
      <c r="AJ594" s="1021">
        <v>53.7</v>
      </c>
      <c r="AK594" s="1021" t="s">
        <v>138</v>
      </c>
      <c r="AL594" s="1034">
        <v>168.39</v>
      </c>
      <c r="AM594" s="1028">
        <v>1.3</v>
      </c>
      <c r="AN594" s="1021">
        <v>0.08</v>
      </c>
      <c r="AO594" s="868" t="str">
        <f>IF(U594="n/a","n/a",IF(AA594&lt;0,"n/a",IF(AA594="n/a","n/a",J594+U594-AA594)))</f>
        <v>n/a</v>
      </c>
      <c r="AP594" s="869" t="str">
        <f>IF(U594="n/a","n/a",J594+U594)</f>
        <v>n/a</v>
      </c>
      <c r="AQ594" s="1044">
        <f>IF(OR(AC594&lt;0.01,AF594="n/a"),"n/a",(I594/SQRT(22.5*AC594*(I594/AF594))-1)*100)</f>
        <v>72.433562085034168</v>
      </c>
      <c r="AR594" s="766">
        <f>INDEX(Historical!$C$7:$C$1455,MATCH(B594,Historical!$B$7:$B$1455,0))*IF(AH594="n/a",1.03,IF(AH594&lt;0,1.01,IF(AH594&gt;10,1.1,(1+AH594/100))))</f>
        <v>0.36359999999999998</v>
      </c>
      <c r="AS594" s="1042">
        <f>IF($AI594="n/a",1.03*AR594,IF($AI594&lt;0,1.01*AR594,IF($AI594&gt;10,1.1*AR594,(1+$AI594/100)*AR594)))</f>
        <v>0.39995999999999998</v>
      </c>
      <c r="AT594" s="1042">
        <f>IF($AK594="n/a",1.03*AS594,IF($AK594&lt;0,1.01*AS594,IF($AK594&gt;10,1.1*AS594,(1+$AK594/100)*AS594)))</f>
        <v>0.41195880000000001</v>
      </c>
      <c r="AU594" s="1042">
        <f>IF($AK594="n/a",1.03*AT594,IF($AK594&lt;0,1.01*AT594,IF($AK594&gt;10,1.1*AT594,(1+$AK594/100)*AT594)))</f>
        <v>0.42431756400000004</v>
      </c>
      <c r="AV594" s="1042">
        <f>IF($AK594="n/a",1.03*AU594,IF($AK594&lt;0,1.01*AU594,IF($AK594&gt;10,1.1*AU594,(1+$AK594/100)*AU594)))</f>
        <v>0.43704709092000005</v>
      </c>
      <c r="AW594" s="766">
        <f>SUM(AR594:AV594)</f>
        <v>2.0368834549200003</v>
      </c>
      <c r="AX594" s="877">
        <f>AW594/I594*100</f>
        <v>10.148896138116594</v>
      </c>
      <c r="AY594" s="1212">
        <v>-0.32</v>
      </c>
      <c r="AZ594" s="1028">
        <v>46.39</v>
      </c>
      <c r="BA594" s="1028">
        <v>-1.6199999999999999</v>
      </c>
      <c r="BB594" s="1028">
        <v>17.810000000000002</v>
      </c>
      <c r="BC594" s="1028">
        <v>23.59</v>
      </c>
      <c r="BE594" s="721">
        <v>2013</v>
      </c>
      <c r="BF594" s="1057">
        <f>IF(BE594&gt;2008,0,IF(BE594&gt;2001,1,IF(BE594&gt;1990,2,IF(BE594&gt;1980,3,IF(BE594&gt;1973,4,IF(BE594&gt;1970,5,IF(BE594&gt;1960,6,IF(BE594&gt;1958,7,IF(BE594&gt;1953,8,9)))))))))</f>
        <v>0</v>
      </c>
    </row>
    <row r="595" spans="1:58" ht="11.25" customHeight="1" x14ac:dyDescent="0.2">
      <c r="A595" s="1019" t="s">
        <v>1542</v>
      </c>
      <c r="B595" s="1031" t="s">
        <v>1543</v>
      </c>
      <c r="C595" s="1181" t="s">
        <v>248</v>
      </c>
      <c r="D595" s="1181" t="s">
        <v>4453</v>
      </c>
      <c r="E595" s="857">
        <v>8</v>
      </c>
      <c r="F595" s="1245">
        <v>478</v>
      </c>
      <c r="G595" s="1182" t="s">
        <v>107</v>
      </c>
      <c r="H595" s="1182" t="s">
        <v>107</v>
      </c>
      <c r="I595" s="1030">
        <v>80.39</v>
      </c>
      <c r="J595" s="766">
        <f>(M595/I595)*100</f>
        <v>1.6917527055603934</v>
      </c>
      <c r="K595" s="1033">
        <v>0.34</v>
      </c>
      <c r="L595" s="1043">
        <v>4</v>
      </c>
      <c r="M595" s="756">
        <f>K595*L595</f>
        <v>1.36</v>
      </c>
      <c r="N595" s="1026" t="s">
        <v>188</v>
      </c>
      <c r="O595" s="860">
        <v>0.27</v>
      </c>
      <c r="P595" s="1016">
        <v>43209</v>
      </c>
      <c r="Q595" s="1016">
        <v>43224</v>
      </c>
      <c r="R595" s="756">
        <f>(K595-O595)/O595*100</f>
        <v>25.925925925925924</v>
      </c>
      <c r="S595" s="824">
        <f>IF(INDEX(Historical!$D$7:$D$1455,MATCH(B595,Historical!$B$7:$B$1455,0))=0,"n/a",(INDEX(Historical!$C$7:$C$1455,MATCH(B595,Historical!$B$7:$B$1455,0))/INDEX(Historical!$D$7:$D$1455,MATCH(B595,Historical!$B$7:$B$1455,0))-1)*100)</f>
        <v>1.8867924528301883</v>
      </c>
      <c r="T595" s="824">
        <f>IF(INDEX(Historical!$F$7:$F$1455,MATCH(B595,Historical!$B$7:$B$1455,0))=0,"n/a",((INDEX(Historical!$C$7:$C$1455,MATCH(B595,Historical!$B$7:$B$1455,0))/INDEX(Historical!$F$7:$F$1455,MATCH(B595,Historical!$B$7:$B$1455,0)))^(1/3)-1)*100)</f>
        <v>10.064241629820891</v>
      </c>
      <c r="U595" s="824">
        <f>IF(INDEX(Historical!$I$7:$I$1455,MATCH(B595,Historical!$B$7:$B$1455,0))=0,"n/a",((INDEX(Historical!$C$7:$C$1455,MATCH(B595,Historical!$B$7:$B$1455,0))/INDEX(Historical!$I$7:$I$1455,MATCH(B595,Historical!$B$7:$B$1455,0)))^(1/5)-1)*100)</f>
        <v>13.239815312499648</v>
      </c>
      <c r="V595" s="824">
        <f>IF(INDEX(Historical!$O$7:$O$1455,MATCH(B595,Historical!$B$7:$B$1455,0))=0,"n/a",((INDEX(Historical!$C$7:$C$1455,MATCH(B595,Historical!$B$7:$B$1455,0))/INDEX(Historical!$O$7:$O$1455,MATCH(B595,Historical!$B$7:$B$1455,0)))^(1/10)-1)*100)</f>
        <v>4.1379743992410623</v>
      </c>
      <c r="W595" s="825">
        <f>IF(OR(U595&lt;=0,U595="n/a",V595&lt;=0,V595="n/a"),"n/a",U595/V595)</f>
        <v>3.199588502753409</v>
      </c>
      <c r="X595" s="826">
        <f>IF(OR(AJ595&lt;=0,AJ595="n/a",U595&lt;=0,U595="n/a"),"n/a",U595/AJ595)</f>
        <v>1.2036195738636044</v>
      </c>
      <c r="Y595" s="780"/>
      <c r="Z595" s="766">
        <f>IF(OR(AC595&lt;0.01,AC595="n/a"),"n/a",M595/AC595*100)</f>
        <v>37.465564738292009</v>
      </c>
      <c r="AA595" s="1042">
        <f>IF(OR(AC595&lt;0.01,AC595="n/a"),"n/a",I595/AC595)</f>
        <v>22.146005509641874</v>
      </c>
      <c r="AB595" s="1043">
        <v>1</v>
      </c>
      <c r="AC595" s="1021">
        <v>3.63</v>
      </c>
      <c r="AD595" s="1021">
        <v>2.21</v>
      </c>
      <c r="AE595" s="1021">
        <v>1.23</v>
      </c>
      <c r="AF595" s="1021">
        <v>2.87</v>
      </c>
      <c r="AG595" s="1021">
        <v>16.7</v>
      </c>
      <c r="AH595" s="1021">
        <v>-2.9000000000000004</v>
      </c>
      <c r="AI595" s="1021">
        <v>11.360000000000001</v>
      </c>
      <c r="AJ595" s="1021">
        <v>11</v>
      </c>
      <c r="AK595" s="1021">
        <v>10</v>
      </c>
      <c r="AL595" s="1034">
        <v>1360</v>
      </c>
      <c r="AM595" s="1028">
        <v>1.7999999999999998</v>
      </c>
      <c r="AN595" s="1021">
        <v>0.05</v>
      </c>
      <c r="AO595" s="868">
        <f>IF(U595="n/a","n/a",IF(AA595&lt;0,"n/a",IF(AA595="n/a","n/a",J595+U595-AA595)))</f>
        <v>-7.2144374915818332</v>
      </c>
      <c r="AP595" s="869">
        <f>IF(U595="n/a","n/a",J595+U595)</f>
        <v>14.931568018060041</v>
      </c>
      <c r="AQ595" s="1044">
        <f>IF(OR(AC595&lt;0.01,AF595="n/a"),"n/a",(I595/SQRT(22.5*AC595*(I595/AF595))-1)*100)</f>
        <v>68.072782928074432</v>
      </c>
      <c r="AR595" s="766">
        <f>INDEX(Historical!$C$7:$C$1455,MATCH(B595,Historical!$B$7:$B$1455,0))*IF(AH595="n/a",1.03,IF(AH595&lt;0,1.01,IF(AH595&gt;10,1.1,(1+AH595/100))))</f>
        <v>1.0908</v>
      </c>
      <c r="AS595" s="1042">
        <f>IF($AI595="n/a",1.03*AR595,IF($AI595&lt;0,1.01*AR595,IF($AI595&gt;10,1.1*AR595,(1+$AI595/100)*AR595)))</f>
        <v>1.1998800000000001</v>
      </c>
      <c r="AT595" s="1042">
        <f>IF($AK595="n/a",1.03*AS595,IF($AK595&lt;0,1.01*AS595,IF($AK595&gt;10,1.1*AS595,(1+$AK595/100)*AS595)))</f>
        <v>1.3198680000000003</v>
      </c>
      <c r="AU595" s="1042">
        <f>IF($AK595="n/a",1.03*AT595,IF($AK595&lt;0,1.01*AT595,IF($AK595&gt;10,1.1*AT595,(1+$AK595/100)*AT595)))</f>
        <v>1.4518548000000004</v>
      </c>
      <c r="AV595" s="1042">
        <f>IF($AK595="n/a",1.03*AU595,IF($AK595&lt;0,1.01*AU595,IF($AK595&gt;10,1.1*AU595,(1+$AK595/100)*AU595)))</f>
        <v>1.5970402800000005</v>
      </c>
      <c r="AW595" s="766">
        <f>SUM(AR595:AV595)</f>
        <v>6.6594430800000017</v>
      </c>
      <c r="AX595" s="877">
        <f>AW595/I595*100</f>
        <v>8.2839197412613537</v>
      </c>
      <c r="AY595" s="1212">
        <v>0.2</v>
      </c>
      <c r="AZ595" s="1028">
        <v>25.979999999999997</v>
      </c>
      <c r="BA595" s="1028">
        <v>-17.29</v>
      </c>
      <c r="BB595" s="1028">
        <v>-6.32</v>
      </c>
      <c r="BC595" s="1028">
        <v>-5.19</v>
      </c>
      <c r="BE595" s="721">
        <v>2011</v>
      </c>
      <c r="BF595" s="1057">
        <f>IF(BE595&gt;2008,0,IF(BE595&gt;2001,1,IF(BE595&gt;1990,2,IF(BE595&gt;1980,3,IF(BE595&gt;1973,4,IF(BE595&gt;1970,5,IF(BE595&gt;1960,6,IF(BE595&gt;1958,7,IF(BE595&gt;1953,8,9)))))))))</f>
        <v>0</v>
      </c>
    </row>
    <row r="596" spans="1:58" ht="11.25" customHeight="1" x14ac:dyDescent="0.2">
      <c r="A596" s="1027" t="s">
        <v>1544</v>
      </c>
      <c r="B596" s="1031" t="s">
        <v>1545</v>
      </c>
      <c r="C596" s="1181" t="s">
        <v>124</v>
      </c>
      <c r="D596" s="1181" t="s">
        <v>4461</v>
      </c>
      <c r="E596" s="858">
        <v>5</v>
      </c>
      <c r="F596" s="1245">
        <v>757</v>
      </c>
      <c r="G596" s="1182" t="s">
        <v>107</v>
      </c>
      <c r="H596" s="1182" t="s">
        <v>107</v>
      </c>
      <c r="I596" s="1030">
        <v>12.75</v>
      </c>
      <c r="J596" s="766">
        <f>(M596/I596)*100</f>
        <v>4.0784313725490202</v>
      </c>
      <c r="K596" s="1033">
        <v>0.13</v>
      </c>
      <c r="L596" s="1043">
        <v>4</v>
      </c>
      <c r="M596" s="756">
        <f>K596*L596</f>
        <v>0.52</v>
      </c>
      <c r="N596" s="1026" t="s">
        <v>170</v>
      </c>
      <c r="O596" s="860">
        <v>0.125</v>
      </c>
      <c r="P596" s="1022">
        <v>42824</v>
      </c>
      <c r="Q596" s="1022">
        <v>42872</v>
      </c>
      <c r="R596" s="756">
        <f>(K596-O596)/O596*100</f>
        <v>4.0000000000000036</v>
      </c>
      <c r="S596" s="824">
        <f>IF(INDEX(Historical!$D$7:$D$1455,MATCH(B596,Historical!$B$7:$B$1455,0))=0,"n/a",(INDEX(Historical!$C$7:$C$1455,MATCH(B596,Historical!$B$7:$B$1455,0))/INDEX(Historical!$D$7:$D$1455,MATCH(B596,Historical!$B$7:$B$1455,0))-1)*100)</f>
        <v>4.0404040404040442</v>
      </c>
      <c r="T596" s="824">
        <f>IF(INDEX(Historical!$F$7:$F$1455,MATCH(B596,Historical!$B$7:$B$1455,0))=0,"n/a",((INDEX(Historical!$C$7:$C$1455,MATCH(B596,Historical!$B$7:$B$1455,0))/INDEX(Historical!$F$7:$F$1455,MATCH(B596,Historical!$B$7:$B$1455,0)))^(1/3)-1)*100)</f>
        <v>6.1971653303297014</v>
      </c>
      <c r="U596" s="824">
        <f>IF(INDEX(Historical!$I$7:$I$1455,MATCH(B596,Historical!$B$7:$B$1455,0))=0,"n/a",((INDEX(Historical!$C$7:$C$1455,MATCH(B596,Historical!$B$7:$B$1455,0))/INDEX(Historical!$I$7:$I$1455,MATCH(B596,Historical!$B$7:$B$1455,0)))^(1/5)-1)*100)</f>
        <v>7.4239075115404729</v>
      </c>
      <c r="V596" s="824">
        <f>IF(INDEX(Historical!$O$7:$O$1455,MATCH(B596,Historical!$B$7:$B$1455,0))=0,"n/a",((INDEX(Historical!$C$7:$C$1455,MATCH(B596,Historical!$B$7:$B$1455,0))/INDEX(Historical!$O$7:$O$1455,MATCH(B596,Historical!$B$7:$B$1455,0)))^(1/10)-1)*100)</f>
        <v>3.6455052144281241</v>
      </c>
      <c r="W596" s="825">
        <f>IF(OR(U596&lt;=0,U596="n/a",V596&lt;=0,V596="n/a"),"n/a",U596/V596)</f>
        <v>2.0364550521442806</v>
      </c>
      <c r="X596" s="826" t="str">
        <f>IF(OR(AJ596&lt;=0,AJ596="n/a",U596&lt;=0,U596="n/a"),"n/a",U596/AJ596)</f>
        <v>n/a</v>
      </c>
      <c r="Y596" s="1031"/>
      <c r="Z596" s="766">
        <f>IF(OR(AC596&lt;0.01,AC596="n/a"),"n/a",M596/AC596*100)</f>
        <v>173.33333333333334</v>
      </c>
      <c r="AA596" s="1042">
        <f>IF(OR(AC596&lt;0.01,AC596="n/a"),"n/a",I596/AC596)</f>
        <v>42.5</v>
      </c>
      <c r="AB596" s="1043">
        <v>12</v>
      </c>
      <c r="AC596" s="1021">
        <v>0.3</v>
      </c>
      <c r="AD596" s="1021">
        <v>5.79</v>
      </c>
      <c r="AE596" s="1021">
        <v>0.54</v>
      </c>
      <c r="AF596" s="1021">
        <v>0.92</v>
      </c>
      <c r="AG596" s="1021">
        <v>-13.5</v>
      </c>
      <c r="AH596" s="1021">
        <v>32.700000000000003</v>
      </c>
      <c r="AI596" s="1021">
        <v>428.46000000000004</v>
      </c>
      <c r="AJ596" s="1021">
        <v>-13.8</v>
      </c>
      <c r="AK596" s="1021">
        <v>7.37</v>
      </c>
      <c r="AL596" s="1034">
        <v>558.35</v>
      </c>
      <c r="AM596" s="1028">
        <v>1.52</v>
      </c>
      <c r="AN596" s="1021">
        <v>1.06</v>
      </c>
      <c r="AO596" s="868">
        <f>IF(U596="n/a","n/a",IF(AA596&lt;0,"n/a",IF(AA596="n/a","n/a",J596+U596-AA596)))</f>
        <v>-30.997661115910507</v>
      </c>
      <c r="AP596" s="869">
        <f>IF(U596="n/a","n/a",J596+U596)</f>
        <v>11.502338884089493</v>
      </c>
      <c r="AQ596" s="1044">
        <f>IF(OR(AC596&lt;0.01,AF596="n/a"),"n/a",(I596/SQRT(22.5*AC596*(I596/AF596))-1)*100)</f>
        <v>31.824799555234605</v>
      </c>
      <c r="AR596" s="766">
        <f>INDEX(Historical!$C$7:$C$1455,MATCH(B596,Historical!$B$7:$B$1455,0))*IF(AH596="n/a",1.03,IF(AH596&lt;0,1.01,IF(AH596&gt;10,1.1,(1+AH596/100))))</f>
        <v>0.56650000000000011</v>
      </c>
      <c r="AS596" s="1042">
        <f>IF($AI596="n/a",1.03*AR596,IF($AI596&lt;0,1.01*AR596,IF($AI596&gt;10,1.1*AR596,(1+$AI596/100)*AR596)))</f>
        <v>0.6231500000000002</v>
      </c>
      <c r="AT596" s="1042">
        <f>IF($AK596="n/a",1.03*AS596,IF($AK596&lt;0,1.01*AS596,IF($AK596&gt;10,1.1*AS596,(1+$AK596/100)*AS596)))</f>
        <v>0.66907615500000028</v>
      </c>
      <c r="AU596" s="1042">
        <f>IF($AK596="n/a",1.03*AT596,IF($AK596&lt;0,1.01*AT596,IF($AK596&gt;10,1.1*AT596,(1+$AK596/100)*AT596)))</f>
        <v>0.71838706762350035</v>
      </c>
      <c r="AV596" s="1042">
        <f>IF($AK596="n/a",1.03*AU596,IF($AK596&lt;0,1.01*AU596,IF($AK596&gt;10,1.1*AU596,(1+$AK596/100)*AU596)))</f>
        <v>0.77133219450735235</v>
      </c>
      <c r="AW596" s="766">
        <f>SUM(AR596:AV596)</f>
        <v>3.3484454171308533</v>
      </c>
      <c r="AX596" s="877">
        <f>AW596/I596*100</f>
        <v>26.262316997104733</v>
      </c>
      <c r="AY596" s="1212">
        <v>1.31</v>
      </c>
      <c r="AZ596" s="1028">
        <v>4.7699999999999996</v>
      </c>
      <c r="BA596" s="1028">
        <v>-46.54</v>
      </c>
      <c r="BB596" s="1028">
        <v>-24.560000000000002</v>
      </c>
      <c r="BC596" s="1028">
        <v>-31.86</v>
      </c>
      <c r="BD596" s="759"/>
      <c r="BE596" s="721">
        <v>2014</v>
      </c>
      <c r="BF596" s="1057">
        <f>IF(BE596&gt;2008,0,IF(BE596&gt;2001,1,IF(BE596&gt;1990,2,IF(BE596&gt;1980,3,IF(BE596&gt;1973,4,IF(BE596&gt;1970,5,IF(BE596&gt;1960,6,IF(BE596&gt;1958,7,IF(BE596&gt;1953,8,9)))))))))</f>
        <v>0</v>
      </c>
    </row>
    <row r="597" spans="1:58" ht="11.25" customHeight="1" x14ac:dyDescent="0.2">
      <c r="A597" s="1019" t="s">
        <v>1546</v>
      </c>
      <c r="B597" s="1031" t="s">
        <v>1547</v>
      </c>
      <c r="C597" s="1181" t="s">
        <v>113</v>
      </c>
      <c r="D597" s="1181" t="s">
        <v>214</v>
      </c>
      <c r="E597" s="857">
        <v>8</v>
      </c>
      <c r="F597" s="1245">
        <v>490</v>
      </c>
      <c r="G597" s="1070" t="s">
        <v>107</v>
      </c>
      <c r="H597" s="1070" t="s">
        <v>107</v>
      </c>
      <c r="I597" s="1030">
        <v>62.22</v>
      </c>
      <c r="J597" s="766">
        <f>(M597/I597)*100</f>
        <v>1.8000642880102862</v>
      </c>
      <c r="K597" s="1033">
        <v>0.28000000000000003</v>
      </c>
      <c r="L597" s="1043">
        <v>4</v>
      </c>
      <c r="M597" s="756">
        <f>K597*L597</f>
        <v>1.1200000000000001</v>
      </c>
      <c r="N597" s="1026" t="s">
        <v>802</v>
      </c>
      <c r="O597" s="860">
        <v>0.25</v>
      </c>
      <c r="P597" s="1016">
        <v>43234</v>
      </c>
      <c r="Q597" s="1016">
        <v>43256</v>
      </c>
      <c r="R597" s="756">
        <f>(K597-O597)/O597*100</f>
        <v>12.000000000000011</v>
      </c>
      <c r="S597" s="824">
        <f>IF(INDEX(Historical!$D$7:$D$1455,MATCH(B597,Historical!$B$7:$B$1455,0))=0,"n/a",(INDEX(Historical!$C$7:$C$1455,MATCH(B597,Historical!$B$7:$B$1455,0))/INDEX(Historical!$D$7:$D$1455,MATCH(B597,Historical!$B$7:$B$1455,0))-1)*100)</f>
        <v>3.125</v>
      </c>
      <c r="T597" s="824">
        <f>IF(INDEX(Historical!$F$7:$F$1455,MATCH(B597,Historical!$B$7:$B$1455,0))=0,"n/a",((INDEX(Historical!$C$7:$C$1455,MATCH(B597,Historical!$B$7:$B$1455,0))/INDEX(Historical!$F$7:$F$1455,MATCH(B597,Historical!$B$7:$B$1455,0)))^(1/3)-1)*100)</f>
        <v>4.8042548330827772</v>
      </c>
      <c r="U597" s="824">
        <f>IF(INDEX(Historical!$I$7:$I$1455,MATCH(B597,Historical!$B$7:$B$1455,0))=0,"n/a",((INDEX(Historical!$C$7:$C$1455,MATCH(B597,Historical!$B$7:$B$1455,0))/INDEX(Historical!$I$7:$I$1455,MATCH(B597,Historical!$B$7:$B$1455,0)))^(1/5)-1)*100)</f>
        <v>4.8837286784054301</v>
      </c>
      <c r="V597" s="824">
        <f>IF(INDEX(Historical!$O$7:$O$1455,MATCH(B597,Historical!$B$7:$B$1455,0))=0,"n/a",((INDEX(Historical!$C$7:$C$1455,MATCH(B597,Historical!$B$7:$B$1455,0))/INDEX(Historical!$O$7:$O$1455,MATCH(B597,Historical!$B$7:$B$1455,0)))^(1/10)-1)*100)</f>
        <v>4.3506714919300915</v>
      </c>
      <c r="W597" s="825">
        <f>IF(OR(U597&lt;=0,U597="n/a",V597&lt;=0,V597="n/a"),"n/a",U597/V597)</f>
        <v>1.1225229685725726</v>
      </c>
      <c r="X597" s="826">
        <f>IF(OR(AJ597&lt;=0,AJ597="n/a",U597&lt;=0,U597="n/a"),"n/a",U597/AJ597)</f>
        <v>0.76308260600084843</v>
      </c>
      <c r="Y597" s="798"/>
      <c r="Z597" s="766">
        <f>IF(OR(AC597&lt;0.01,AC597="n/a"),"n/a",M597/AC597*100)</f>
        <v>19.410745233968807</v>
      </c>
      <c r="AA597" s="1042">
        <f>IF(OR(AC597&lt;0.01,AC597="n/a"),"n/a",I597/AC597)</f>
        <v>10.783362218370884</v>
      </c>
      <c r="AB597" s="1043">
        <v>12</v>
      </c>
      <c r="AC597" s="1021">
        <v>5.77</v>
      </c>
      <c r="AD597" s="1021">
        <v>2.15</v>
      </c>
      <c r="AE597" s="1021">
        <v>0.96</v>
      </c>
      <c r="AF597" s="1021">
        <v>2.38</v>
      </c>
      <c r="AG597" s="1021">
        <v>25.5</v>
      </c>
      <c r="AH597" s="1021">
        <v>187</v>
      </c>
      <c r="AI597" s="1021">
        <v>1.66</v>
      </c>
      <c r="AJ597" s="1021">
        <v>6.4</v>
      </c>
      <c r="AK597" s="1021">
        <v>5.01</v>
      </c>
      <c r="AL597" s="1034">
        <v>21710</v>
      </c>
      <c r="AM597" s="1028">
        <v>1.4000000000000001</v>
      </c>
      <c r="AN597" s="1021">
        <v>1.05</v>
      </c>
      <c r="AO597" s="868">
        <f>IF(U597="n/a","n/a",IF(AA597&lt;0,"n/a",IF(AA597="n/a","n/a",J597+U597-AA597)))</f>
        <v>-4.0995692519551685</v>
      </c>
      <c r="AP597" s="869">
        <f>IF(U597="n/a","n/a",J597+U597)</f>
        <v>6.6837929664157159</v>
      </c>
      <c r="AQ597" s="1044">
        <f>IF(OR(AC597&lt;0.01,AF597="n/a"),"n/a",(I597/SQRT(22.5*AC597*(I597/AF597))-1)*100)</f>
        <v>6.8007533883595928</v>
      </c>
      <c r="AR597" s="766">
        <f>INDEX(Historical!$C$7:$C$1455,MATCH(B597,Historical!$B$7:$B$1455,0))*IF(AH597="n/a",1.03,IF(AH597&lt;0,1.01,IF(AH597&gt;10,1.1,(1+AH597/100))))</f>
        <v>1.089</v>
      </c>
      <c r="AS597" s="1042">
        <f>IF($AI597="n/a",1.03*AR597,IF($AI597&lt;0,1.01*AR597,IF($AI597&gt;10,1.1*AR597,(1+$AI597/100)*AR597)))</f>
        <v>1.1070773999999999</v>
      </c>
      <c r="AT597" s="1042">
        <f>IF($AK597="n/a",1.03*AS597,IF($AK597&lt;0,1.01*AS597,IF($AK597&gt;10,1.1*AS597,(1+$AK597/100)*AS597)))</f>
        <v>1.1625419777399999</v>
      </c>
      <c r="AU597" s="1042">
        <f>IF($AK597="n/a",1.03*AT597,IF($AK597&lt;0,1.01*AT597,IF($AK597&gt;10,1.1*AT597,(1+$AK597/100)*AT597)))</f>
        <v>1.220785330824774</v>
      </c>
      <c r="AV597" s="1042">
        <f>IF($AK597="n/a",1.03*AU597,IF($AK597&lt;0,1.01*AU597,IF($AK597&gt;10,1.1*AU597,(1+$AK597/100)*AU597)))</f>
        <v>1.2819466758990952</v>
      </c>
      <c r="AW597" s="766">
        <f>SUM(AR597:AV597)</f>
        <v>5.8613513844638696</v>
      </c>
      <c r="AX597" s="877">
        <f>AW597/I597*100</f>
        <v>9.4203654523688041</v>
      </c>
      <c r="AY597" s="1212">
        <v>1.34</v>
      </c>
      <c r="AZ597" s="1028">
        <v>15.329999999999998</v>
      </c>
      <c r="BA597" s="1028">
        <v>-21.92</v>
      </c>
      <c r="BB597" s="1028">
        <v>-0.19</v>
      </c>
      <c r="BC597" s="1028">
        <v>-4.1399999999999997</v>
      </c>
      <c r="BE597" s="721">
        <v>2011</v>
      </c>
      <c r="BF597" s="1057">
        <f>IF(BE597&gt;2008,0,IF(BE597&gt;2001,1,IF(BE597&gt;1990,2,IF(BE597&gt;1980,3,IF(BE597&gt;1973,4,IF(BE597&gt;1970,5,IF(BE597&gt;1960,6,IF(BE597&gt;1958,7,IF(BE597&gt;1953,8,9)))))))))</f>
        <v>0</v>
      </c>
    </row>
    <row r="598" spans="1:58" s="905" customFormat="1" ht="11.25" customHeight="1" x14ac:dyDescent="0.2">
      <c r="A598" s="884" t="s">
        <v>1548</v>
      </c>
      <c r="B598" s="914" t="s">
        <v>1549</v>
      </c>
      <c r="C598" s="1181" t="s">
        <v>124</v>
      </c>
      <c r="D598" s="1181" t="s">
        <v>4437</v>
      </c>
      <c r="E598" s="885">
        <v>8</v>
      </c>
      <c r="F598" s="1245">
        <v>501</v>
      </c>
      <c r="G598" s="1244" t="s">
        <v>107</v>
      </c>
      <c r="H598" s="1244" t="s">
        <v>107</v>
      </c>
      <c r="I598" s="886">
        <v>97.82</v>
      </c>
      <c r="J598" s="887">
        <f>(M598/I598)*100</f>
        <v>3.2304232263340831</v>
      </c>
      <c r="K598" s="888">
        <v>0.79</v>
      </c>
      <c r="L598" s="889">
        <v>4</v>
      </c>
      <c r="M598" s="890">
        <f>K598*L598</f>
        <v>3.16</v>
      </c>
      <c r="N598" s="891" t="s">
        <v>183</v>
      </c>
      <c r="O598" s="892">
        <v>0.63</v>
      </c>
      <c r="P598" s="893">
        <v>43265</v>
      </c>
      <c r="Q598" s="893">
        <v>43294</v>
      </c>
      <c r="R598" s="890">
        <f>(K598-O598)/O598*100</f>
        <v>25.396825396825403</v>
      </c>
      <c r="S598" s="824">
        <f>IF(INDEX(Historical!$D$7:$D$1455,MATCH(B598,Historical!$B$7:$B$1455,0))=0,"n/a",(INDEX(Historical!$C$7:$C$1455,MATCH(B598,Historical!$B$7:$B$1455,0))/INDEX(Historical!$D$7:$D$1455,MATCH(B598,Historical!$B$7:$B$1455,0))-1)*100)</f>
        <v>10.526315789473696</v>
      </c>
      <c r="T598" s="824">
        <f>IF(INDEX(Historical!$F$7:$F$1455,MATCH(B598,Historical!$B$7:$B$1455,0))=0,"n/a",((INDEX(Historical!$C$7:$C$1455,MATCH(B598,Historical!$B$7:$B$1455,0))/INDEX(Historical!$F$7:$F$1455,MATCH(B598,Historical!$B$7:$B$1455,0)))^(1/3)-1)*100)</f>
        <v>16.348338572528085</v>
      </c>
      <c r="U598" s="824">
        <f>IF(INDEX(Historical!$I$7:$I$1455,MATCH(B598,Historical!$B$7:$B$1455,0))=0,"n/a",((INDEX(Historical!$C$7:$C$1455,MATCH(B598,Historical!$B$7:$B$1455,0))/INDEX(Historical!$I$7:$I$1455,MATCH(B598,Historical!$B$7:$B$1455,0)))^(1/5)-1)*100)</f>
        <v>21.544521185290201</v>
      </c>
      <c r="V598" s="824">
        <f>IF(INDEX(Historical!$O$7:$O$1455,MATCH(B598,Historical!$B$7:$B$1455,0))=0,"n/a",((INDEX(Historical!$C$7:$C$1455,MATCH(B598,Historical!$B$7:$B$1455,0))/INDEX(Historical!$O$7:$O$1455,MATCH(B598,Historical!$B$7:$B$1455,0)))^(1/10)-1)*100)</f>
        <v>9.6831852506676022</v>
      </c>
      <c r="W598" s="894">
        <f>IF(OR(U598&lt;=0,U598="n/a",V598&lt;=0,V598="n/a"),"n/a",U598/V598)</f>
        <v>2.2249415484233173</v>
      </c>
      <c r="X598" s="895">
        <f>IF(OR(AJ598&lt;=0,AJ598="n/a",U598&lt;=0,U598="n/a"),"n/a",U598/AJ598)</f>
        <v>0.75330493654860842</v>
      </c>
      <c r="Y598" s="911"/>
      <c r="Z598" s="887">
        <f>IF(OR(AC598&lt;0.01,AC598="n/a"),"n/a",M598/AC598*100)</f>
        <v>44.01114206128134</v>
      </c>
      <c r="AA598" s="897">
        <f>IF(OR(AC598&lt;0.01,AC598="n/a"),"n/a",I598/AC598)</f>
        <v>13.623955431754874</v>
      </c>
      <c r="AB598" s="889">
        <v>12</v>
      </c>
      <c r="AC598" s="898">
        <v>7.18</v>
      </c>
      <c r="AD598" s="898">
        <v>1.28</v>
      </c>
      <c r="AE598" s="898">
        <v>1.33</v>
      </c>
      <c r="AF598" s="898">
        <v>3.62</v>
      </c>
      <c r="AG598" s="898">
        <v>34</v>
      </c>
      <c r="AH598" s="898">
        <v>21.5</v>
      </c>
      <c r="AI598" s="898">
        <v>8.15</v>
      </c>
      <c r="AJ598" s="898">
        <v>28.599999999999998</v>
      </c>
      <c r="AK598" s="898">
        <v>10.61</v>
      </c>
      <c r="AL598" s="899">
        <v>9260</v>
      </c>
      <c r="AM598" s="900">
        <v>0.8</v>
      </c>
      <c r="AN598" s="898">
        <v>0.99</v>
      </c>
      <c r="AO598" s="901">
        <f>IF(U598="n/a","n/a",IF(AA598&lt;0,"n/a",IF(AA598="n/a","n/a",J598+U598-AA598)))</f>
        <v>11.150988979869409</v>
      </c>
      <c r="AP598" s="902">
        <f>IF(U598="n/a","n/a",J598+U598)</f>
        <v>24.774944411624283</v>
      </c>
      <c r="AQ598" s="903">
        <f>IF(OR(AC598&lt;0.01,AF598="n/a"),"n/a",(I598/SQRT(22.5*AC598*(I598/AF598))-1)*100)</f>
        <v>48.052120946874119</v>
      </c>
      <c r="AR598" s="766">
        <f>INDEX(Historical!$C$7:$C$1455,MATCH(B598,Historical!$B$7:$B$1455,0))*IF(AH598="n/a",1.03,IF(AH598&lt;0,1.01,IF(AH598&gt;10,1.1,(1+AH598/100))))</f>
        <v>2.7720000000000002</v>
      </c>
      <c r="AS598" s="897">
        <f>IF($AI598="n/a",1.03*AR598,IF($AI598&lt;0,1.01*AR598,IF($AI598&gt;10,1.1*AR598,(1+$AI598/100)*AR598)))</f>
        <v>2.9979179999999999</v>
      </c>
      <c r="AT598" s="897">
        <f>IF($AK598="n/a",1.03*AS598,IF($AK598&lt;0,1.01*AS598,IF($AK598&gt;10,1.1*AS598,(1+$AK598/100)*AS598)))</f>
        <v>3.2977098000000002</v>
      </c>
      <c r="AU598" s="897">
        <f>IF($AK598="n/a",1.03*AT598,IF($AK598&lt;0,1.01*AT598,IF($AK598&gt;10,1.1*AT598,(1+$AK598/100)*AT598)))</f>
        <v>3.6274807800000004</v>
      </c>
      <c r="AV598" s="897">
        <f>IF($AK598="n/a",1.03*AU598,IF($AK598&lt;0,1.01*AU598,IF($AK598&gt;10,1.1*AU598,(1+$AK598/100)*AU598)))</f>
        <v>3.9902288580000009</v>
      </c>
      <c r="AW598" s="887">
        <f>SUM(AR598:AV598)</f>
        <v>16.685337438000001</v>
      </c>
      <c r="AX598" s="904">
        <f>AW598/I598*100</f>
        <v>17.057184050296463</v>
      </c>
      <c r="AY598" s="1213">
        <v>1.8</v>
      </c>
      <c r="AZ598" s="900">
        <v>17.09</v>
      </c>
      <c r="BA598" s="900">
        <v>-25.4</v>
      </c>
      <c r="BB598" s="900">
        <v>0.33</v>
      </c>
      <c r="BC598" s="900">
        <v>-11.78</v>
      </c>
      <c r="BD598" s="1079"/>
      <c r="BE598" s="721">
        <v>2011</v>
      </c>
      <c r="BF598" s="1057">
        <f>IF(BE598&gt;2008,0,IF(BE598&gt;2001,1,IF(BE598&gt;1990,2,IF(BE598&gt;1980,3,IF(BE598&gt;1973,4,IF(BE598&gt;1970,5,IF(BE598&gt;1960,6,IF(BE598&gt;1958,7,IF(BE598&gt;1953,8,9)))))))))</f>
        <v>0</v>
      </c>
    </row>
    <row r="599" spans="1:58" ht="11.25" customHeight="1" x14ac:dyDescent="0.2">
      <c r="A599" s="1027" t="s">
        <v>1550</v>
      </c>
      <c r="B599" s="1031" t="s">
        <v>1551</v>
      </c>
      <c r="C599" s="1181" t="s">
        <v>248</v>
      </c>
      <c r="D599" s="1181" t="s">
        <v>4448</v>
      </c>
      <c r="E599" s="857">
        <v>5</v>
      </c>
      <c r="F599" s="1245">
        <v>761</v>
      </c>
      <c r="G599" s="1050" t="s">
        <v>107</v>
      </c>
      <c r="H599" s="1050" t="s">
        <v>107</v>
      </c>
      <c r="I599" s="1030">
        <v>47.99</v>
      </c>
      <c r="J599" s="766">
        <f>(M599/I599)*100</f>
        <v>1.8753907063971662</v>
      </c>
      <c r="K599" s="1033">
        <v>0.22500000000000001</v>
      </c>
      <c r="L599" s="1043">
        <v>4</v>
      </c>
      <c r="M599" s="756">
        <f>K599*L599</f>
        <v>0.9</v>
      </c>
      <c r="N599" s="1026" t="s">
        <v>239</v>
      </c>
      <c r="O599" s="860">
        <v>0.2</v>
      </c>
      <c r="P599" s="1022">
        <v>42950</v>
      </c>
      <c r="Q599" s="1022">
        <v>42965</v>
      </c>
      <c r="R599" s="756">
        <f>(K599-O599)/O599*100</f>
        <v>12.499999999999996</v>
      </c>
      <c r="S599" s="824">
        <f>IF(INDEX(Historical!$D$7:$D$1455,MATCH(B599,Historical!$B$7:$B$1455,0))=0,"n/a",(INDEX(Historical!$C$7:$C$1455,MATCH(B599,Historical!$B$7:$B$1455,0))/INDEX(Historical!$D$7:$D$1455,MATCH(B599,Historical!$B$7:$B$1455,0))-1)*100)</f>
        <v>13.333333333333353</v>
      </c>
      <c r="T599" s="824">
        <f>IF(INDEX(Historical!$F$7:$F$1455,MATCH(B599,Historical!$B$7:$B$1455,0))=0,"n/a",((INDEX(Historical!$C$7:$C$1455,MATCH(B599,Historical!$B$7:$B$1455,0))/INDEX(Historical!$F$7:$F$1455,MATCH(B599,Historical!$B$7:$B$1455,0)))^(1/3)-1)*100)</f>
        <v>17.052587578495725</v>
      </c>
      <c r="U599" s="824" t="str">
        <f>IF(INDEX(Historical!$I$7:$I$1455,MATCH(B599,Historical!$B$7:$B$1455,0))=0,"n/a",((INDEX(Historical!$C$7:$C$1455,MATCH(B599,Historical!$B$7:$B$1455,0))/INDEX(Historical!$I$7:$I$1455,MATCH(B599,Historical!$B$7:$B$1455,0)))^(1/5)-1)*100)</f>
        <v>n/a</v>
      </c>
      <c r="V599" s="824" t="str">
        <f>IF(INDEX(Historical!$O$7:$O$1455,MATCH(B599,Historical!$B$7:$B$1455,0))=0,"n/a",((INDEX(Historical!$C$7:$C$1455,MATCH(B599,Historical!$B$7:$B$1455,0))/INDEX(Historical!$O$7:$O$1455,MATCH(B599,Historical!$B$7:$B$1455,0)))^(1/10)-1)*100)</f>
        <v>n/a</v>
      </c>
      <c r="W599" s="825" t="str">
        <f>IF(OR(U599&lt;=0,U599="n/a",V599&lt;=0,V599="n/a"),"n/a",U599/V599)</f>
        <v>n/a</v>
      </c>
      <c r="X599" s="826" t="str">
        <f>IF(OR(AJ599&lt;=0,AJ599="n/a",U599&lt;=0,U599="n/a"),"n/a",U599/AJ599)</f>
        <v>n/a</v>
      </c>
      <c r="Y599" s="780"/>
      <c r="Z599" s="766">
        <f>IF(OR(AC599&lt;0.01,AC599="n/a"),"n/a",M599/AC599*100)</f>
        <v>84.905660377358487</v>
      </c>
      <c r="AA599" s="1042">
        <f>IF(OR(AC599&lt;0.01,AC599="n/a"),"n/a",I599/AC599)</f>
        <v>45.273584905660378</v>
      </c>
      <c r="AB599" s="1043">
        <v>1</v>
      </c>
      <c r="AC599" s="1021">
        <v>1.06</v>
      </c>
      <c r="AD599" s="1021">
        <v>11.61</v>
      </c>
      <c r="AE599" s="1021">
        <v>0.91</v>
      </c>
      <c r="AF599" s="1023" t="s">
        <v>138</v>
      </c>
      <c r="AG599" s="1024">
        <v>-18.5</v>
      </c>
      <c r="AH599" s="1021">
        <v>-3.6999999999999997</v>
      </c>
      <c r="AI599" s="1021">
        <v>2.6</v>
      </c>
      <c r="AJ599" s="1021">
        <v>15.4</v>
      </c>
      <c r="AK599" s="1021">
        <v>3.9</v>
      </c>
      <c r="AL599" s="1034">
        <v>1520</v>
      </c>
      <c r="AM599" s="1028">
        <v>1.3</v>
      </c>
      <c r="AN599" s="1023" t="s">
        <v>138</v>
      </c>
      <c r="AO599" s="868" t="str">
        <f>IF(U599="n/a","n/a",IF(AA599&lt;0,"n/a",IF(AA599="n/a","n/a",J599+U599-AA599)))</f>
        <v>n/a</v>
      </c>
      <c r="AP599" s="869" t="str">
        <f>IF(U599="n/a","n/a",J599+U599)</f>
        <v>n/a</v>
      </c>
      <c r="AQ599" s="1044" t="str">
        <f>IF(OR(AC599&lt;0.01,AF599="n/a"),"n/a",(I599/SQRT(22.5*AC599*(I599/AF599))-1)*100)</f>
        <v>n/a</v>
      </c>
      <c r="AR599" s="766">
        <f>INDEX(Historical!$C$7:$C$1455,MATCH(B599,Historical!$B$7:$B$1455,0))*IF(AH599="n/a",1.03,IF(AH599&lt;0,1.01,IF(AH599&gt;10,1.1,(1+AH599/100))))</f>
        <v>0.85850000000000015</v>
      </c>
      <c r="AS599" s="1042">
        <f>IF($AI599="n/a",1.03*AR599,IF($AI599&lt;0,1.01*AR599,IF($AI599&gt;10,1.1*AR599,(1+$AI599/100)*AR599)))</f>
        <v>0.88082100000000019</v>
      </c>
      <c r="AT599" s="1042">
        <f>IF($AK599="n/a",1.03*AS599,IF($AK599&lt;0,1.01*AS599,IF($AK599&gt;10,1.1*AS599,(1+$AK599/100)*AS599)))</f>
        <v>0.91517301900000014</v>
      </c>
      <c r="AU599" s="1042">
        <f>IF($AK599="n/a",1.03*AT599,IF($AK599&lt;0,1.01*AT599,IF($AK599&gt;10,1.1*AT599,(1+$AK599/100)*AT599)))</f>
        <v>0.95086476674100007</v>
      </c>
      <c r="AV599" s="1042">
        <f>IF($AK599="n/a",1.03*AU599,IF($AK599&lt;0,1.01*AU599,IF($AK599&gt;10,1.1*AU599,(1+$AK599/100)*AU599)))</f>
        <v>0.98794849264389895</v>
      </c>
      <c r="AW599" s="766">
        <f>SUM(AR599:AV599)</f>
        <v>4.5933072783848994</v>
      </c>
      <c r="AX599" s="877">
        <f>AW599/I599*100</f>
        <v>9.5713842016772226</v>
      </c>
      <c r="AY599" s="1212">
        <v>0.18</v>
      </c>
      <c r="AZ599" s="1028">
        <v>26.119999999999997</v>
      </c>
      <c r="BA599" s="1028">
        <v>-30.9</v>
      </c>
      <c r="BB599" s="1028">
        <v>-9.11</v>
      </c>
      <c r="BC599" s="1028">
        <v>-9.19</v>
      </c>
      <c r="BE599" s="721">
        <v>2014</v>
      </c>
      <c r="BF599" s="1057">
        <f>IF(BE599&gt;2008,0,IF(BE599&gt;2001,1,IF(BE599&gt;1990,2,IF(BE599&gt;1980,3,IF(BE599&gt;1973,4,IF(BE599&gt;1970,5,IF(BE599&gt;1960,6,IF(BE599&gt;1958,7,IF(BE599&gt;1953,8,9)))))))))</f>
        <v>0</v>
      </c>
    </row>
    <row r="600" spans="1:58" ht="11.25" customHeight="1" x14ac:dyDescent="0.2">
      <c r="A600" s="1027" t="s">
        <v>3936</v>
      </c>
      <c r="B600" s="1031" t="s">
        <v>3937</v>
      </c>
      <c r="C600" s="1181" t="s">
        <v>109</v>
      </c>
      <c r="D600" s="1181" t="s">
        <v>4434</v>
      </c>
      <c r="E600" s="857">
        <v>5</v>
      </c>
      <c r="F600" s="1245">
        <v>824</v>
      </c>
      <c r="G600" s="1182" t="s">
        <v>107</v>
      </c>
      <c r="H600" s="1182" t="s">
        <v>107</v>
      </c>
      <c r="I600" s="1030">
        <v>18.989999999999998</v>
      </c>
      <c r="J600" s="766">
        <f>(M600/I600)*100</f>
        <v>2.9489204844655088</v>
      </c>
      <c r="K600" s="1033">
        <v>0.14000000000000001</v>
      </c>
      <c r="L600" s="1043">
        <v>4</v>
      </c>
      <c r="M600" s="756">
        <f>K600*L600</f>
        <v>0.56000000000000005</v>
      </c>
      <c r="N600" s="1026" t="s">
        <v>282</v>
      </c>
      <c r="O600" s="860">
        <v>0.12</v>
      </c>
      <c r="P600" s="1016">
        <v>43293</v>
      </c>
      <c r="Q600" s="1016">
        <v>43309</v>
      </c>
      <c r="R600" s="756">
        <f>(K600-O600)/O600*100</f>
        <v>16.666666666666682</v>
      </c>
      <c r="S600" s="824">
        <f>IF(INDEX(Historical!$D$7:$D$1455,MATCH(B600,Historical!$B$7:$B$1455,0))=0,"n/a",(INDEX(Historical!$C$7:$C$1455,MATCH(B600,Historical!$B$7:$B$1455,0))/INDEX(Historical!$D$7:$D$1455,MATCH(B600,Historical!$B$7:$B$1455,0))-1)*100)</f>
        <v>41.935483870967751</v>
      </c>
      <c r="T600" s="824">
        <f>IF(INDEX(Historical!$F$7:$F$1455,MATCH(B600,Historical!$B$7:$B$1455,0))=0,"n/a",((INDEX(Historical!$C$7:$C$1455,MATCH(B600,Historical!$B$7:$B$1455,0))/INDEX(Historical!$F$7:$F$1455,MATCH(B600,Historical!$B$7:$B$1455,0)))^(1/3)-1)*100)</f>
        <v>63.864254120129146</v>
      </c>
      <c r="U600" s="824" t="str">
        <f>IF(INDEX(Historical!$I$7:$I$1455,MATCH(B600,Historical!$B$7:$B$1455,0))=0,"n/a",((INDEX(Historical!$C$7:$C$1455,MATCH(B600,Historical!$B$7:$B$1455,0))/INDEX(Historical!$I$7:$I$1455,MATCH(B600,Historical!$B$7:$B$1455,0)))^(1/5)-1)*100)</f>
        <v>n/a</v>
      </c>
      <c r="V600" s="824" t="str">
        <f>IF(INDEX(Historical!$O$7:$O$1455,MATCH(B600,Historical!$B$7:$B$1455,0))=0,"n/a",((INDEX(Historical!$C$7:$C$1455,MATCH(B600,Historical!$B$7:$B$1455,0))/INDEX(Historical!$O$7:$O$1455,MATCH(B600,Historical!$B$7:$B$1455,0)))^(1/10)-1)*100)</f>
        <v>n/a</v>
      </c>
      <c r="W600" s="825" t="str">
        <f>IF(OR(U600&lt;=0,U600="n/a",V600&lt;=0,V600="n/a"),"n/a",U600/V600)</f>
        <v>n/a</v>
      </c>
      <c r="X600" s="826" t="str">
        <f>IF(OR(AJ600&lt;=0,AJ600="n/a",U600&lt;=0,U600="n/a"),"n/a",U600/AJ600)</f>
        <v>n/a</v>
      </c>
      <c r="Y600" s="787" t="s">
        <v>4208</v>
      </c>
      <c r="Z600" s="766">
        <f>IF(OR(AC600&lt;0.01,AC600="n/a"),"n/a",M600/AC600*100)</f>
        <v>28.282828282828287</v>
      </c>
      <c r="AA600" s="1042">
        <f>IF(OR(AC600&lt;0.01,AC600="n/a"),"n/a",I600/AC600)</f>
        <v>9.5909090909090899</v>
      </c>
      <c r="AB600" s="1043">
        <v>12</v>
      </c>
      <c r="AC600" s="1021">
        <v>1.98</v>
      </c>
      <c r="AD600" s="1021">
        <v>0.36</v>
      </c>
      <c r="AE600" s="1021">
        <v>3.45</v>
      </c>
      <c r="AF600" s="1021">
        <v>1.34</v>
      </c>
      <c r="AG600" s="1021">
        <v>13.8</v>
      </c>
      <c r="AH600" s="1021">
        <v>-16.8</v>
      </c>
      <c r="AI600" s="1021" t="s">
        <v>138</v>
      </c>
      <c r="AJ600" s="1021">
        <v>8.6</v>
      </c>
      <c r="AK600" s="1021">
        <v>26.3</v>
      </c>
      <c r="AL600" s="1034">
        <v>198.26</v>
      </c>
      <c r="AM600" s="1028">
        <v>5</v>
      </c>
      <c r="AN600" s="1021">
        <v>0.09</v>
      </c>
      <c r="AO600" s="868" t="str">
        <f>IF(U600="n/a","n/a",IF(AA600&lt;0,"n/a",IF(AA600="n/a","n/a",J600+U600-AA600)))</f>
        <v>n/a</v>
      </c>
      <c r="AP600" s="869" t="str">
        <f>IF(U600="n/a","n/a",J600+U600)</f>
        <v>n/a</v>
      </c>
      <c r="AQ600" s="1044">
        <f>IF(OR(AC600&lt;0.01,AF600="n/a"),"n/a",(I600/SQRT(22.5*AC600*(I600/AF600))-1)*100)</f>
        <v>-24.422760093271513</v>
      </c>
      <c r="AR600" s="766">
        <f>INDEX(Historical!$C$7:$C$1455,MATCH(B600,Historical!$B$7:$B$1455,0))*IF(AH600="n/a",1.03,IF(AH600&lt;0,1.01,IF(AH600&gt;10,1.1,(1+AH600/100))))</f>
        <v>0.44440000000000002</v>
      </c>
      <c r="AS600" s="1042">
        <f>IF($AI600="n/a",1.03*AR600,IF($AI600&lt;0,1.01*AR600,IF($AI600&gt;10,1.1*AR600,(1+$AI600/100)*AR600)))</f>
        <v>0.45773200000000003</v>
      </c>
      <c r="AT600" s="1042">
        <f>IF($AK600="n/a",1.03*AS600,IF($AK600&lt;0,1.01*AS600,IF($AK600&gt;10,1.1*AS600,(1+$AK600/100)*AS600)))</f>
        <v>0.5035052000000001</v>
      </c>
      <c r="AU600" s="1042">
        <f>IF($AK600="n/a",1.03*AT600,IF($AK600&lt;0,1.01*AT600,IF($AK600&gt;10,1.1*AT600,(1+$AK600/100)*AT600)))</f>
        <v>0.55385572000000016</v>
      </c>
      <c r="AV600" s="1042">
        <f>IF($AK600="n/a",1.03*AU600,IF($AK600&lt;0,1.01*AU600,IF($AK600&gt;10,1.1*AU600,(1+$AK600/100)*AU600)))</f>
        <v>0.60924129200000021</v>
      </c>
      <c r="AW600" s="766">
        <f>SUM(AR600:AV600)</f>
        <v>2.5687342120000003</v>
      </c>
      <c r="AX600" s="877">
        <f>AW600/I600*100</f>
        <v>13.526773101632442</v>
      </c>
      <c r="AY600" s="1212">
        <v>0.23</v>
      </c>
      <c r="AZ600" s="1028">
        <v>9.2200000000000006</v>
      </c>
      <c r="BA600" s="1028">
        <v>-23.43</v>
      </c>
      <c r="BB600" s="1028">
        <v>-7.88</v>
      </c>
      <c r="BC600" s="1028">
        <v>-11.12</v>
      </c>
      <c r="BE600" s="721">
        <v>2014</v>
      </c>
      <c r="BF600" s="1057">
        <f>IF(BE600&gt;2008,0,IF(BE600&gt;2001,1,IF(BE600&gt;1990,2,IF(BE600&gt;1980,3,IF(BE600&gt;1973,4,IF(BE600&gt;1970,5,IF(BE600&gt;1960,6,IF(BE600&gt;1958,7,IF(BE600&gt;1953,8,9)))))))))</f>
        <v>0</v>
      </c>
    </row>
    <row r="601" spans="1:58" ht="11.25" customHeight="1" x14ac:dyDescent="0.2">
      <c r="A601" s="1019" t="s">
        <v>314</v>
      </c>
      <c r="B601" s="1031" t="s">
        <v>315</v>
      </c>
      <c r="C601" s="1181" t="s">
        <v>113</v>
      </c>
      <c r="D601" s="1181" t="s">
        <v>214</v>
      </c>
      <c r="E601" s="857">
        <v>62</v>
      </c>
      <c r="F601" s="1245">
        <v>6</v>
      </c>
      <c r="G601" s="1187" t="s">
        <v>38</v>
      </c>
      <c r="H601" s="1187" t="s">
        <v>38</v>
      </c>
      <c r="I601" s="1021">
        <v>172.04</v>
      </c>
      <c r="J601" s="766">
        <f>(M601/I601)*100</f>
        <v>1.7670309230411532</v>
      </c>
      <c r="K601" s="1033">
        <v>0.76</v>
      </c>
      <c r="L601" s="1043">
        <v>4</v>
      </c>
      <c r="M601" s="756">
        <f>K601*L601</f>
        <v>3.04</v>
      </c>
      <c r="N601" s="1026" t="s">
        <v>298</v>
      </c>
      <c r="O601" s="860">
        <v>0.66</v>
      </c>
      <c r="P601" s="1016">
        <v>43229</v>
      </c>
      <c r="Q601" s="1016">
        <v>43261</v>
      </c>
      <c r="R601" s="756">
        <f>(K601-O601)/O601*100</f>
        <v>15.151515151515147</v>
      </c>
      <c r="S601" s="824">
        <f>IF(INDEX(Historical!$D$7:$D$1455,MATCH(B601,Historical!$B$7:$B$1455,0))=0,"n/a",(INDEX(Historical!$C$7:$C$1455,MATCH(B601,Historical!$B$7:$B$1455,0))/INDEX(Historical!$D$7:$D$1455,MATCH(B601,Historical!$B$7:$B$1455,0))-1)*100)</f>
        <v>4.7619047619047672</v>
      </c>
      <c r="T601" s="824">
        <f>IF(INDEX(Historical!$F$7:$F$1455,MATCH(B601,Historical!$B$7:$B$1455,0))=0,"n/a",((INDEX(Historical!$C$7:$C$1455,MATCH(B601,Historical!$B$7:$B$1455,0))/INDEX(Historical!$F$7:$F$1455,MATCH(B601,Historical!$B$7:$B$1455,0)))^(1/3)-1)*100)</f>
        <v>8.4454146872977809</v>
      </c>
      <c r="U601" s="824">
        <f>IF(INDEX(Historical!$I$7:$I$1455,MATCH(B601,Historical!$B$7:$B$1455,0))=0,"n/a",((INDEX(Historical!$C$7:$C$1455,MATCH(B601,Historical!$B$7:$B$1455,0))/INDEX(Historical!$I$7:$I$1455,MATCH(B601,Historical!$B$7:$B$1455,0)))^(1/5)-1)*100)</f>
        <v>10.25994778190622</v>
      </c>
      <c r="V601" s="824">
        <f>IF(INDEX(Historical!$O$7:$O$1455,MATCH(B601,Historical!$B$7:$B$1455,0))=0,"n/a",((INDEX(Historical!$C$7:$C$1455,MATCH(B601,Historical!$B$7:$B$1455,0))/INDEX(Historical!$O$7:$O$1455,MATCH(B601,Historical!$B$7:$B$1455,0)))^(1/10)-1)*100)</f>
        <v>13.21113894432273</v>
      </c>
      <c r="W601" s="825">
        <f>IF(OR(U601&lt;=0,U601="n/a",V601&lt;=0,V601="n/a"),"n/a",U601/V601)</f>
        <v>0.77661341880862311</v>
      </c>
      <c r="X601" s="826">
        <f>IF(OR(AJ601&lt;=0,AJ601="n/a",U601&lt;=0,U601="n/a"),"n/a",U601/AJ601)</f>
        <v>0.91606676624162675</v>
      </c>
      <c r="Y601" s="1032" t="s">
        <v>154</v>
      </c>
      <c r="Z601" s="766">
        <f>IF(OR(AC601&lt;0.01,AC601="n/a"),"n/a",M601/AC601*100)</f>
        <v>26.926483613817542</v>
      </c>
      <c r="AA601" s="1042">
        <f>IF(OR(AC601&lt;0.01,AC601="n/a"),"n/a",I601/AC601)</f>
        <v>15.238263950398583</v>
      </c>
      <c r="AB601" s="1043">
        <v>6</v>
      </c>
      <c r="AC601" s="1021">
        <v>11.29</v>
      </c>
      <c r="AD601" s="1021">
        <v>1.77</v>
      </c>
      <c r="AE601" s="1021">
        <v>1.59</v>
      </c>
      <c r="AF601" s="1021">
        <v>3.73</v>
      </c>
      <c r="AG601" s="1021">
        <v>19.7</v>
      </c>
      <c r="AH601" s="1021">
        <v>46.300000000000004</v>
      </c>
      <c r="AI601" s="1021">
        <v>7.6300000000000008</v>
      </c>
      <c r="AJ601" s="1021">
        <v>11.200000000000001</v>
      </c>
      <c r="AK601" s="1021">
        <v>8.6199999999999992</v>
      </c>
      <c r="AL601" s="1034">
        <v>22900</v>
      </c>
      <c r="AM601" s="1028">
        <v>0.3</v>
      </c>
      <c r="AN601" s="1021">
        <v>0.84</v>
      </c>
      <c r="AO601" s="868">
        <f>IF(U601="n/a","n/a",IF(AA601&lt;0,"n/a",IF(AA601="n/a","n/a",J601+U601-AA601)))</f>
        <v>-3.2112852454512097</v>
      </c>
      <c r="AP601" s="869">
        <f>IF(U601="n/a","n/a",J601+U601)</f>
        <v>12.026978704947373</v>
      </c>
      <c r="AQ601" s="1044">
        <f>IF(OR(AC601&lt;0.01,AF601="n/a"),"n/a",(I601/SQRT(22.5*AC601*(I601/AF601))-1)*100)</f>
        <v>58.939156122344457</v>
      </c>
      <c r="AR601" s="766">
        <f>INDEX(Historical!$C$7:$C$1455,MATCH(B601,Historical!$B$7:$B$1455,0))*IF(AH601="n/a",1.03,IF(AH601&lt;0,1.01,IF(AH601&gt;10,1.1,(1+AH601/100))))</f>
        <v>2.9040000000000004</v>
      </c>
      <c r="AS601" s="1042">
        <f>IF($AI601="n/a",1.03*AR601,IF($AI601&lt;0,1.01*AR601,IF($AI601&gt;10,1.1*AR601,(1+$AI601/100)*AR601)))</f>
        <v>3.1255752000000006</v>
      </c>
      <c r="AT601" s="1042">
        <f>IF($AK601="n/a",1.03*AS601,IF($AK601&lt;0,1.01*AS601,IF($AK601&gt;10,1.1*AS601,(1+$AK601/100)*AS601)))</f>
        <v>3.3949997822400007</v>
      </c>
      <c r="AU601" s="1042">
        <f>IF($AK601="n/a",1.03*AT601,IF($AK601&lt;0,1.01*AT601,IF($AK601&gt;10,1.1*AT601,(1+$AK601/100)*AT601)))</f>
        <v>3.6876487634690891</v>
      </c>
      <c r="AV601" s="1042">
        <f>IF($AK601="n/a",1.03*AU601,IF($AK601&lt;0,1.01*AU601,IF($AK601&gt;10,1.1*AU601,(1+$AK601/100)*AU601)))</f>
        <v>4.0055240868801247</v>
      </c>
      <c r="AW601" s="766">
        <f>SUM(AR601:AV601)</f>
        <v>17.117747832589217</v>
      </c>
      <c r="AX601" s="877">
        <f>AW601/I601*100</f>
        <v>9.9498650503308639</v>
      </c>
      <c r="AY601" s="1212">
        <v>1.45</v>
      </c>
      <c r="AZ601" s="1028">
        <v>20.309999999999999</v>
      </c>
      <c r="BA601" s="1028">
        <v>-19.149999999999999</v>
      </c>
      <c r="BB601" s="1028">
        <v>2.02</v>
      </c>
      <c r="BC601" s="1028">
        <v>0.53</v>
      </c>
      <c r="BE601" s="721">
        <v>1957</v>
      </c>
      <c r="BF601" s="1057">
        <f>IF(BE601&gt;2008,0,IF(BE601&gt;2001,1,IF(BE601&gt;1990,2,IF(BE601&gt;1980,3,IF(BE601&gt;1973,4,IF(BE601&gt;1970,5,IF(BE601&gt;1960,6,IF(BE601&gt;1958,7,IF(BE601&gt;1953,8,9)))))))))</f>
        <v>8</v>
      </c>
    </row>
    <row r="602" spans="1:58" ht="11.25" customHeight="1" x14ac:dyDescent="0.2">
      <c r="A602" s="1027" t="s">
        <v>1552</v>
      </c>
      <c r="B602" s="1031" t="s">
        <v>1553</v>
      </c>
      <c r="C602" s="1181" t="s">
        <v>132</v>
      </c>
      <c r="D602" s="1181" t="s">
        <v>4425</v>
      </c>
      <c r="E602" s="857">
        <v>5</v>
      </c>
      <c r="F602" s="1245">
        <v>772</v>
      </c>
      <c r="G602" s="966" t="s">
        <v>107</v>
      </c>
      <c r="H602" s="966" t="s">
        <v>107</v>
      </c>
      <c r="I602" s="1030">
        <v>20.69</v>
      </c>
      <c r="J602" s="766">
        <f>(M602/I602)*100</f>
        <v>8.1585306911551463</v>
      </c>
      <c r="K602" s="1033">
        <v>0.42199999999999999</v>
      </c>
      <c r="L602" s="1043">
        <v>4</v>
      </c>
      <c r="M602" s="756">
        <f>K602*L602</f>
        <v>1.6879999999999999</v>
      </c>
      <c r="N602" s="1026" t="s">
        <v>162</v>
      </c>
      <c r="O602" s="860">
        <v>0.42</v>
      </c>
      <c r="P602" s="714">
        <v>43097</v>
      </c>
      <c r="Q602" s="714">
        <v>43131</v>
      </c>
      <c r="R602" s="756">
        <f>(K602-O602)/O602*100</f>
        <v>0.47619047619047666</v>
      </c>
      <c r="S602" s="824">
        <f>IF(INDEX(Historical!$D$7:$D$1455,MATCH(B602,Historical!$B$7:$B$1455,0))=0,"n/a",(INDEX(Historical!$C$7:$C$1455,MATCH(B602,Historical!$B$7:$B$1455,0))/INDEX(Historical!$D$7:$D$1455,MATCH(B602,Historical!$B$7:$B$1455,0))-1)*100)</f>
        <v>6.3964534515516203</v>
      </c>
      <c r="T602" s="824">
        <f>IF(INDEX(Historical!$F$7:$F$1455,MATCH(B602,Historical!$B$7:$B$1455,0))=0,"n/a",((INDEX(Historical!$C$7:$C$1455,MATCH(B602,Historical!$B$7:$B$1455,0))/INDEX(Historical!$F$7:$F$1455,MATCH(B602,Historical!$B$7:$B$1455,0)))^(1/3)-1)*100)</f>
        <v>8.9935099202629978</v>
      </c>
      <c r="U602" s="824" t="str">
        <f>IF(INDEX(Historical!$I$7:$I$1455,MATCH(B602,Historical!$B$7:$B$1455,0))=0,"n/a",((INDEX(Historical!$C$7:$C$1455,MATCH(B602,Historical!$B$7:$B$1455,0))/INDEX(Historical!$I$7:$I$1455,MATCH(B602,Historical!$B$7:$B$1455,0)))^(1/5)-1)*100)</f>
        <v>n/a</v>
      </c>
      <c r="V602" s="824" t="str">
        <f>IF(INDEX(Historical!$O$7:$O$1455,MATCH(B602,Historical!$B$7:$B$1455,0))=0,"n/a",((INDEX(Historical!$C$7:$C$1455,MATCH(B602,Historical!$B$7:$B$1455,0))/INDEX(Historical!$O$7:$O$1455,MATCH(B602,Historical!$B$7:$B$1455,0)))^(1/10)-1)*100)</f>
        <v>n/a</v>
      </c>
      <c r="W602" s="825" t="str">
        <f>IF(OR(U602&lt;=0,U602="n/a",V602&lt;=0,V602="n/a"),"n/a",U602/V602)</f>
        <v>n/a</v>
      </c>
      <c r="X602" s="826" t="str">
        <f>IF(OR(AJ602&lt;=0,AJ602="n/a",U602&lt;=0,U602="n/a"),"n/a",U602/AJ602)</f>
        <v>n/a</v>
      </c>
      <c r="Y602" s="777"/>
      <c r="Z602" s="766">
        <f>IF(OR(AC602&lt;0.01,AC602="n/a"),"n/a",M602/AC602*100)</f>
        <v>108.2051282051282</v>
      </c>
      <c r="AA602" s="689">
        <f>IF(OR(AC602&lt;0.01,AC602="n/a"),"n/a",I602/AC602)</f>
        <v>13.262820512820513</v>
      </c>
      <c r="AB602" s="1043">
        <v>12</v>
      </c>
      <c r="AC602" s="1021">
        <v>1.56</v>
      </c>
      <c r="AD602" s="1021">
        <v>0.46</v>
      </c>
      <c r="AE602" s="1021">
        <v>4.2</v>
      </c>
      <c r="AF602" s="1021">
        <v>1.77</v>
      </c>
      <c r="AG602" s="1021">
        <v>25.4</v>
      </c>
      <c r="AH602" s="1021">
        <v>6.6000000000000005</v>
      </c>
      <c r="AI602" s="1021">
        <v>-60.27</v>
      </c>
      <c r="AJ602" s="1021">
        <v>-10.4</v>
      </c>
      <c r="AK602" s="1021">
        <v>29.2</v>
      </c>
      <c r="AL602" s="1034">
        <v>2020</v>
      </c>
      <c r="AM602" s="1028">
        <v>0.4</v>
      </c>
      <c r="AN602" s="1021">
        <v>2.09</v>
      </c>
      <c r="AO602" s="868" t="str">
        <f>IF(U602="n/a","n/a",IF(AA602&lt;0,"n/a",IF(AA602="n/a","n/a",J602+U602-AA602)))</f>
        <v>n/a</v>
      </c>
      <c r="AP602" s="869" t="str">
        <f>IF(U602="n/a","n/a",J602+U602)</f>
        <v>n/a</v>
      </c>
      <c r="AQ602" s="691">
        <f>IF(OR(AC602&lt;0.01,AF602="n/a"),"n/a",(I602/SQRT(22.5*AC602*(I602/AF602))-1)*100)</f>
        <v>2.1441080210640617</v>
      </c>
      <c r="AR602" s="766">
        <f>INDEX(Historical!$C$7:$C$1455,MATCH(B602,Historical!$B$7:$B$1455,0))*IF(AH602="n/a",1.03,IF(AH602&lt;0,1.01,IF(AH602&gt;10,1.1,(1+AH602/100))))</f>
        <v>1.79088</v>
      </c>
      <c r="AS602" s="689">
        <f>IF($AI602="n/a",1.03*AR602,IF($AI602&lt;0,1.01*AR602,IF($AI602&gt;10,1.1*AR602,(1+$AI602/100)*AR602)))</f>
        <v>1.8087888000000001</v>
      </c>
      <c r="AT602" s="689">
        <f>IF($AK602="n/a",1.03*AS602,IF($AK602&lt;0,1.01*AS602,IF($AK602&gt;10,1.1*AS602,(1+$AK602/100)*AS602)))</f>
        <v>1.9896676800000002</v>
      </c>
      <c r="AU602" s="689">
        <f>IF($AK602="n/a",1.03*AT602,IF($AK602&lt;0,1.01*AT602,IF($AK602&gt;10,1.1*AT602,(1+$AK602/100)*AT602)))</f>
        <v>2.1886344480000002</v>
      </c>
      <c r="AV602" s="689">
        <f>IF($AK602="n/a",1.03*AU602,IF($AK602&lt;0,1.01*AU602,IF($AK602&gt;10,1.1*AU602,(1+$AK602/100)*AU602)))</f>
        <v>2.4074978928000004</v>
      </c>
      <c r="AW602" s="766">
        <f>SUM(AR602:AV602)</f>
        <v>10.185468820800001</v>
      </c>
      <c r="AX602" s="877">
        <f>AW602/I602*100</f>
        <v>49.228945484775252</v>
      </c>
      <c r="AY602" s="1212">
        <v>0.99</v>
      </c>
      <c r="AZ602" s="1028">
        <v>24.79</v>
      </c>
      <c r="BA602" s="1028">
        <v>-8.6900000000000013</v>
      </c>
      <c r="BB602" s="1028">
        <v>6.78</v>
      </c>
      <c r="BC602" s="1028">
        <v>10.220000000000001</v>
      </c>
      <c r="BE602" s="721">
        <v>2014</v>
      </c>
      <c r="BF602" s="1057">
        <f>IF(BE602&gt;2008,0,IF(BE602&gt;2001,1,IF(BE602&gt;1990,2,IF(BE602&gt;1980,3,IF(BE602&gt;1973,4,IF(BE602&gt;1970,5,IF(BE602&gt;1960,6,IF(BE602&gt;1958,7,IF(BE602&gt;1953,8,9)))))))))</f>
        <v>0</v>
      </c>
    </row>
    <row r="603" spans="1:58" ht="11.25" customHeight="1" x14ac:dyDescent="0.2">
      <c r="A603" s="1019" t="s">
        <v>1554</v>
      </c>
      <c r="B603" s="1031" t="s">
        <v>1555</v>
      </c>
      <c r="C603" s="1181" t="s">
        <v>155</v>
      </c>
      <c r="D603" s="1181" t="s">
        <v>4416</v>
      </c>
      <c r="E603" s="857">
        <v>8</v>
      </c>
      <c r="F603" s="1245">
        <v>414</v>
      </c>
      <c r="G603" s="1209" t="s">
        <v>107</v>
      </c>
      <c r="H603" s="1209" t="s">
        <v>107</v>
      </c>
      <c r="I603" s="1030">
        <v>25.37</v>
      </c>
      <c r="J603" s="766">
        <f>(M603/I603)*100</f>
        <v>4.0993299172250692</v>
      </c>
      <c r="K603" s="1033">
        <v>0.26</v>
      </c>
      <c r="L603" s="1043">
        <v>4</v>
      </c>
      <c r="M603" s="756">
        <f>K603*L603</f>
        <v>1.04</v>
      </c>
      <c r="N603" s="1026" t="s">
        <v>282</v>
      </c>
      <c r="O603" s="860">
        <v>0.24</v>
      </c>
      <c r="P603" s="1022">
        <v>42837</v>
      </c>
      <c r="Q603" s="1022">
        <v>42853</v>
      </c>
      <c r="R603" s="756">
        <f>(K603-O603)/O603*100</f>
        <v>8.333333333333341</v>
      </c>
      <c r="S603" s="824">
        <f>IF(INDEX(Historical!$D$7:$D$1455,MATCH(B603,Historical!$B$7:$B$1455,0))=0,"n/a",(INDEX(Historical!$C$7:$C$1455,MATCH(B603,Historical!$B$7:$B$1455,0))/INDEX(Historical!$D$7:$D$1455,MATCH(B603,Historical!$B$7:$B$1455,0))-1)*100)</f>
        <v>8.5106382978723527</v>
      </c>
      <c r="T603" s="824">
        <f>IF(INDEX(Historical!$F$7:$F$1455,MATCH(B603,Historical!$B$7:$B$1455,0))=0,"n/a",((INDEX(Historical!$C$7:$C$1455,MATCH(B603,Historical!$B$7:$B$1455,0))/INDEX(Historical!$F$7:$F$1455,MATCH(B603,Historical!$B$7:$B$1455,0)))^(1/3)-1)*100)</f>
        <v>10.30508318908543</v>
      </c>
      <c r="U603" s="824">
        <f>IF(INDEX(Historical!$I$7:$I$1455,MATCH(B603,Historical!$B$7:$B$1455,0))=0,"n/a",((INDEX(Historical!$C$7:$C$1455,MATCH(B603,Historical!$B$7:$B$1455,0))/INDEX(Historical!$I$7:$I$1455,MATCH(B603,Historical!$B$7:$B$1455,0)))^(1/5)-1)*100)</f>
        <v>13.564157249607756</v>
      </c>
      <c r="V603" s="824" t="str">
        <f>IF(INDEX(Historical!$O$7:$O$1455,MATCH(B603,Historical!$B$7:$B$1455,0))=0,"n/a",((INDEX(Historical!$C$7:$C$1455,MATCH(B603,Historical!$B$7:$B$1455,0))/INDEX(Historical!$O$7:$O$1455,MATCH(B603,Historical!$B$7:$B$1455,0)))^(1/10)-1)*100)</f>
        <v>n/a</v>
      </c>
      <c r="W603" s="825" t="str">
        <f>IF(OR(U603&lt;=0,U603="n/a",V603&lt;=0,V603="n/a"),"n/a",U603/V603)</f>
        <v>n/a</v>
      </c>
      <c r="X603" s="826" t="str">
        <f>IF(OR(AJ603&lt;=0,AJ603="n/a",U603&lt;=0,U603="n/a"),"n/a",U603/AJ603)</f>
        <v>n/a</v>
      </c>
      <c r="Y603" s="780"/>
      <c r="Z603" s="766">
        <f>IF(OR(AC603&lt;0.01,AC603="n/a"),"n/a",M603/AC603*100)</f>
        <v>108.33333333333334</v>
      </c>
      <c r="AA603" s="1042">
        <f>IF(OR(AC603&lt;0.01,AC603="n/a"),"n/a",I603/AC603)</f>
        <v>26.427083333333336</v>
      </c>
      <c r="AB603" s="1043">
        <v>4</v>
      </c>
      <c r="AC603" s="1021">
        <v>0.96</v>
      </c>
      <c r="AD603" s="1021">
        <v>4.26</v>
      </c>
      <c r="AE603" s="1021">
        <v>0.45</v>
      </c>
      <c r="AF603" s="1021">
        <v>1.63</v>
      </c>
      <c r="AG603" s="1021">
        <v>11.600000000000001</v>
      </c>
      <c r="AH603" s="1021">
        <v>-26.6</v>
      </c>
      <c r="AI603" s="1021">
        <v>9.2100000000000009</v>
      </c>
      <c r="AJ603" s="1021">
        <v>-8</v>
      </c>
      <c r="AK603" s="1021">
        <v>6.22</v>
      </c>
      <c r="AL603" s="1034">
        <v>2450</v>
      </c>
      <c r="AM603" s="1028">
        <v>0.6</v>
      </c>
      <c r="AN603" s="1021">
        <v>0.59</v>
      </c>
      <c r="AO603" s="868">
        <f>IF(U603="n/a","n/a",IF(AA603&lt;0,"n/a",IF(AA603="n/a","n/a",J603+U603-AA603)))</f>
        <v>-8.7635961665005091</v>
      </c>
      <c r="AP603" s="869">
        <f>IF(U603="n/a","n/a",J603+U603)</f>
        <v>17.663487166832827</v>
      </c>
      <c r="AQ603" s="1044">
        <f>IF(OR(AC603&lt;0.01,AF603="n/a"),"n/a",(I603/SQRT(22.5*AC603*(I603/AF603))-1)*100)</f>
        <v>38.36529082000191</v>
      </c>
      <c r="AR603" s="766">
        <f>INDEX(Historical!$C$7:$C$1455,MATCH(B603,Historical!$B$7:$B$1455,0))*IF(AH603="n/a",1.03,IF(AH603&lt;0,1.01,IF(AH603&gt;10,1.1,(1+AH603/100))))</f>
        <v>1.0302</v>
      </c>
      <c r="AS603" s="1042">
        <f>IF($AI603="n/a",1.03*AR603,IF($AI603&lt;0,1.01*AR603,IF($AI603&gt;10,1.1*AR603,(1+$AI603/100)*AR603)))</f>
        <v>1.1250814200000001</v>
      </c>
      <c r="AT603" s="1042">
        <f>IF($AK603="n/a",1.03*AS603,IF($AK603&lt;0,1.01*AS603,IF($AK603&gt;10,1.1*AS603,(1+$AK603/100)*AS603)))</f>
        <v>1.1950614843240002</v>
      </c>
      <c r="AU603" s="1042">
        <f>IF($AK603="n/a",1.03*AT603,IF($AK603&lt;0,1.01*AT603,IF($AK603&gt;10,1.1*AT603,(1+$AK603/100)*AT603)))</f>
        <v>1.269394308648953</v>
      </c>
      <c r="AV603" s="1042">
        <f>IF($AK603="n/a",1.03*AU603,IF($AK603&lt;0,1.01*AU603,IF($AK603&gt;10,1.1*AU603,(1+$AK603/100)*AU603)))</f>
        <v>1.3483506346469178</v>
      </c>
      <c r="AW603" s="766">
        <f>SUM(AR603:AV603)</f>
        <v>5.9680878476198709</v>
      </c>
      <c r="AX603" s="877">
        <f>AW603/I603*100</f>
        <v>23.524193329207215</v>
      </c>
      <c r="AY603" s="1212">
        <v>0.95</v>
      </c>
      <c r="AZ603" s="1028">
        <v>25.47</v>
      </c>
      <c r="BA603" s="1028">
        <v>-34.14</v>
      </c>
      <c r="BB603" s="1028">
        <v>5.0299999999999994</v>
      </c>
      <c r="BC603" s="1028">
        <v>6.78</v>
      </c>
      <c r="BE603" s="721">
        <v>2011</v>
      </c>
      <c r="BF603" s="1057">
        <f>IF(BE603&gt;2008,0,IF(BE603&gt;2001,1,IF(BE603&gt;1990,2,IF(BE603&gt;1980,3,IF(BE603&gt;1973,4,IF(BE603&gt;1970,5,IF(BE603&gt;1960,6,IF(BE603&gt;1958,7,IF(BE603&gt;1953,8,9)))))))))</f>
        <v>0</v>
      </c>
    </row>
    <row r="604" spans="1:58" ht="11.25" customHeight="1" x14ac:dyDescent="0.2">
      <c r="A604" s="1019" t="s">
        <v>1556</v>
      </c>
      <c r="B604" s="1031" t="s">
        <v>1557</v>
      </c>
      <c r="C604" s="1181" t="s">
        <v>4283</v>
      </c>
      <c r="D604" s="1181" t="s">
        <v>4420</v>
      </c>
      <c r="E604" s="857">
        <v>8</v>
      </c>
      <c r="F604" s="1245">
        <v>486</v>
      </c>
      <c r="G604" s="1209" t="s">
        <v>38</v>
      </c>
      <c r="H604" s="1209" t="s">
        <v>38</v>
      </c>
      <c r="I604" s="1030">
        <v>70.760000000000005</v>
      </c>
      <c r="J604" s="766">
        <f>(M604/I604)*100</f>
        <v>3.1656302996042962</v>
      </c>
      <c r="K604" s="1033">
        <v>0.56000000000000005</v>
      </c>
      <c r="L604" s="1043">
        <v>4</v>
      </c>
      <c r="M604" s="756">
        <f>K604*L604</f>
        <v>2.2400000000000002</v>
      </c>
      <c r="N604" s="1026" t="s">
        <v>653</v>
      </c>
      <c r="O604" s="860">
        <v>0.5</v>
      </c>
      <c r="P604" s="1016">
        <v>43228</v>
      </c>
      <c r="Q604" s="1016">
        <v>43244</v>
      </c>
      <c r="R604" s="756">
        <f>(K604-O604)/O604*100</f>
        <v>12.000000000000011</v>
      </c>
      <c r="S604" s="824">
        <f>IF(INDEX(Historical!$D$7:$D$1455,MATCH(B604,Historical!$B$7:$B$1455,0))=0,"n/a",(INDEX(Historical!$C$7:$C$1455,MATCH(B604,Historical!$B$7:$B$1455,0))/INDEX(Historical!$D$7:$D$1455,MATCH(B604,Historical!$B$7:$B$1455,0))-1)*100)</f>
        <v>9.0909090909090828</v>
      </c>
      <c r="T604" s="824">
        <f>IF(INDEX(Historical!$F$7:$F$1455,MATCH(B604,Historical!$B$7:$B$1455,0))=0,"n/a",((INDEX(Historical!$C$7:$C$1455,MATCH(B604,Historical!$B$7:$B$1455,0))/INDEX(Historical!$F$7:$F$1455,MATCH(B604,Historical!$B$7:$B$1455,0)))^(1/3)-1)*100)</f>
        <v>9.5593526885309199</v>
      </c>
      <c r="U604" s="824">
        <f>IF(INDEX(Historical!$I$7:$I$1455,MATCH(B604,Historical!$B$7:$B$1455,0))=0,"n/a",((INDEX(Historical!$C$7:$C$1455,MATCH(B604,Historical!$B$7:$B$1455,0))/INDEX(Historical!$I$7:$I$1455,MATCH(B604,Historical!$B$7:$B$1455,0)))^(1/5)-1)*100)</f>
        <v>8.2785181739996272</v>
      </c>
      <c r="V604" s="824">
        <f>IF(INDEX(Historical!$O$7:$O$1455,MATCH(B604,Historical!$B$7:$B$1455,0))=0,"n/a",((INDEX(Historical!$C$7:$C$1455,MATCH(B604,Historical!$B$7:$B$1455,0))/INDEX(Historical!$O$7:$O$1455,MATCH(B604,Historical!$B$7:$B$1455,0)))^(1/10)-1)*100)</f>
        <v>6.5295532396132838</v>
      </c>
      <c r="W604" s="825">
        <f>IF(OR(U604&lt;=0,U604="n/a",V604&lt;=0,V604="n/a"),"n/a",U604/V604)</f>
        <v>1.2678536907817488</v>
      </c>
      <c r="X604" s="826">
        <f>IF(OR(AJ604&lt;=0,AJ604="n/a",U604&lt;=0,U604="n/a"),"n/a",U604/AJ604)</f>
        <v>1.0220392807406948</v>
      </c>
      <c r="Y604" s="781"/>
      <c r="Z604" s="766">
        <f>IF(OR(AC604&lt;0.01,AC604="n/a"),"n/a",M604/AC604*100)</f>
        <v>95.726495726495742</v>
      </c>
      <c r="AA604" s="1042">
        <f>IF(OR(AC604&lt;0.01,AC604="n/a"),"n/a",I604/AC604)</f>
        <v>30.239316239316242</v>
      </c>
      <c r="AB604" s="1043">
        <v>5</v>
      </c>
      <c r="AC604" s="1021">
        <v>2.34</v>
      </c>
      <c r="AD604" s="1021">
        <v>3.84</v>
      </c>
      <c r="AE604" s="1021">
        <v>7.42</v>
      </c>
      <c r="AF604" s="1021">
        <v>10.64</v>
      </c>
      <c r="AG604" s="1021">
        <v>43.4</v>
      </c>
      <c r="AH604" s="1021">
        <v>2</v>
      </c>
      <c r="AI604" s="1021">
        <v>8.25</v>
      </c>
      <c r="AJ604" s="1021">
        <v>8.1</v>
      </c>
      <c r="AK604" s="1021">
        <v>7.86</v>
      </c>
      <c r="AL604" s="1034">
        <v>25440</v>
      </c>
      <c r="AM604" s="1028">
        <v>10.7</v>
      </c>
      <c r="AN604" s="1021">
        <v>0.02</v>
      </c>
      <c r="AO604" s="868">
        <f>IF(U604="n/a","n/a",IF(AA604&lt;0,"n/a",IF(AA604="n/a","n/a",J604+U604-AA604)))</f>
        <v>-18.795167765712318</v>
      </c>
      <c r="AP604" s="869">
        <f>IF(U604="n/a","n/a",J604+U604)</f>
        <v>11.444148473603924</v>
      </c>
      <c r="AQ604" s="1044">
        <f>IF(OR(AC604&lt;0.01,AF604="n/a"),"n/a",(I604/SQRT(22.5*AC604*(I604/AF604))-1)*100)</f>
        <v>278.15124827468168</v>
      </c>
      <c r="AR604" s="766">
        <f>INDEX(Historical!$C$7:$C$1455,MATCH(B604,Historical!$B$7:$B$1455,0))*IF(AH604="n/a",1.03,IF(AH604&lt;0,1.01,IF(AH604&gt;10,1.1,(1+AH604/100))))</f>
        <v>1.9583999999999999</v>
      </c>
      <c r="AS604" s="1042">
        <f>IF($AI604="n/a",1.03*AR604,IF($AI604&lt;0,1.01*AR604,IF($AI604&gt;10,1.1*AR604,(1+$AI604/100)*AR604)))</f>
        <v>2.1199680000000001</v>
      </c>
      <c r="AT604" s="1042">
        <f>IF($AK604="n/a",1.03*AS604,IF($AK604&lt;0,1.01*AS604,IF($AK604&gt;10,1.1*AS604,(1+$AK604/100)*AS604)))</f>
        <v>2.2865974848000001</v>
      </c>
      <c r="AU604" s="1042">
        <f>IF($AK604="n/a",1.03*AT604,IF($AK604&lt;0,1.01*AT604,IF($AK604&gt;10,1.1*AT604,(1+$AK604/100)*AT604)))</f>
        <v>2.4663240471052803</v>
      </c>
      <c r="AV604" s="1042">
        <f>IF($AK604="n/a",1.03*AU604,IF($AK604&lt;0,1.01*AU604,IF($AK604&gt;10,1.1*AU604,(1+$AK604/100)*AU604)))</f>
        <v>2.6601771172077555</v>
      </c>
      <c r="AW604" s="766">
        <f>SUM(AR604:AV604)</f>
        <v>11.491466649113036</v>
      </c>
      <c r="AX604" s="877">
        <f>AW604/I604*100</f>
        <v>16.240060272912711</v>
      </c>
      <c r="AY604" s="1212">
        <v>0.98</v>
      </c>
      <c r="AZ604" s="1028">
        <v>19.2</v>
      </c>
      <c r="BA604" s="1028">
        <v>-6.92</v>
      </c>
      <c r="BB604" s="1028">
        <v>2.34</v>
      </c>
      <c r="BC604" s="1028">
        <v>4.53</v>
      </c>
      <c r="BE604" s="721">
        <v>2011</v>
      </c>
      <c r="BF604" s="1057">
        <f>IF(BE604&gt;2008,0,IF(BE604&gt;2001,1,IF(BE604&gt;1990,2,IF(BE604&gt;1980,3,IF(BE604&gt;1973,4,IF(BE604&gt;1970,5,IF(BE604&gt;1960,6,IF(BE604&gt;1958,7,IF(BE604&gt;1953,8,9)))))))))</f>
        <v>0</v>
      </c>
    </row>
    <row r="605" spans="1:58" ht="11.25" customHeight="1" x14ac:dyDescent="0.2">
      <c r="A605" s="1027" t="s">
        <v>3938</v>
      </c>
      <c r="B605" s="1031" t="s">
        <v>3939</v>
      </c>
      <c r="C605" s="1181" t="s">
        <v>180</v>
      </c>
      <c r="D605" s="1181" t="s">
        <v>4432</v>
      </c>
      <c r="E605" s="857">
        <v>5</v>
      </c>
      <c r="F605" s="1245">
        <v>854</v>
      </c>
      <c r="G605" s="1050" t="s">
        <v>107</v>
      </c>
      <c r="H605" s="1050" t="s">
        <v>107</v>
      </c>
      <c r="I605" s="1030">
        <v>20.079999999999998</v>
      </c>
      <c r="J605" s="766">
        <f>(M605/I605)*100</f>
        <v>9.9601593625498008</v>
      </c>
      <c r="K605" s="1033">
        <v>0.5</v>
      </c>
      <c r="L605" s="1043">
        <v>4</v>
      </c>
      <c r="M605" s="756">
        <f>K605*L605</f>
        <v>2</v>
      </c>
      <c r="N605" s="1026" t="s">
        <v>137</v>
      </c>
      <c r="O605" s="860">
        <v>0.495</v>
      </c>
      <c r="P605" s="1016">
        <v>43418</v>
      </c>
      <c r="Q605" s="1016">
        <v>43434</v>
      </c>
      <c r="R605" s="756">
        <f>(K605-O605)/O605*100</f>
        <v>1.0101010101010111</v>
      </c>
      <c r="S605" s="824">
        <f>IF(INDEX(Historical!$D$7:$D$1455,MATCH(B605,Historical!$B$7:$B$1455,0))=0,"n/a",(INDEX(Historical!$C$7:$C$1455,MATCH(B605,Historical!$B$7:$B$1455,0))/INDEX(Historical!$D$7:$D$1455,MATCH(B605,Historical!$B$7:$B$1455,0))-1)*100)</f>
        <v>9.4117647058823639</v>
      </c>
      <c r="T605" s="824">
        <f>IF(INDEX(Historical!$F$7:$F$1455,MATCH(B605,Historical!$B$7:$B$1455,0))=0,"n/a",((INDEX(Historical!$C$7:$C$1455,MATCH(B605,Historical!$B$7:$B$1455,0))/INDEX(Historical!$F$7:$F$1455,MATCH(B605,Historical!$B$7:$B$1455,0)))^(1/3)-1)*100)</f>
        <v>59.313179138919111</v>
      </c>
      <c r="U605" s="824" t="str">
        <f>IF(INDEX(Historical!$I$7:$I$1455,MATCH(B605,Historical!$B$7:$B$1455,0))=0,"n/a",((INDEX(Historical!$C$7:$C$1455,MATCH(B605,Historical!$B$7:$B$1455,0))/INDEX(Historical!$I$7:$I$1455,MATCH(B605,Historical!$B$7:$B$1455,0)))^(1/5)-1)*100)</f>
        <v>n/a</v>
      </c>
      <c r="V605" s="824" t="str">
        <f>IF(INDEX(Historical!$O$7:$O$1455,MATCH(B605,Historical!$B$7:$B$1455,0))=0,"n/a",((INDEX(Historical!$C$7:$C$1455,MATCH(B605,Historical!$B$7:$B$1455,0))/INDEX(Historical!$O$7:$O$1455,MATCH(B605,Historical!$B$7:$B$1455,0)))^(1/10)-1)*100)</f>
        <v>n/a</v>
      </c>
      <c r="W605" s="825" t="str">
        <f>IF(OR(U605&lt;=0,U605="n/a",V605&lt;=0,V605="n/a"),"n/a",U605/V605)</f>
        <v>n/a</v>
      </c>
      <c r="X605" s="826" t="str">
        <f>IF(OR(AJ605&lt;=0,AJ605="n/a",U605&lt;=0,U605="n/a"),"n/a",U605/AJ605)</f>
        <v>n/a</v>
      </c>
      <c r="Y605" s="1032" t="s">
        <v>4077</v>
      </c>
      <c r="Z605" s="766">
        <f>IF(OR(AC605&lt;0.01,AC605="n/a"),"n/a",M605/AC605*100)</f>
        <v>116.95906432748538</v>
      </c>
      <c r="AA605" s="1042">
        <f>IF(OR(AC605&lt;0.01,AC605="n/a"),"n/a",I605/AC605)</f>
        <v>11.742690058479532</v>
      </c>
      <c r="AB605" s="1043">
        <v>12</v>
      </c>
      <c r="AC605" s="1021">
        <v>1.71</v>
      </c>
      <c r="AD605" s="1021">
        <v>2.93</v>
      </c>
      <c r="AE605" s="1021">
        <v>3.48</v>
      </c>
      <c r="AF605" s="1021">
        <v>34.03</v>
      </c>
      <c r="AG605" s="1024" t="s">
        <v>138</v>
      </c>
      <c r="AH605" s="1021">
        <v>7.8</v>
      </c>
      <c r="AI605" s="1021">
        <v>14.95</v>
      </c>
      <c r="AJ605" s="1021">
        <v>160</v>
      </c>
      <c r="AK605" s="1021">
        <v>4</v>
      </c>
      <c r="AL605" s="1034">
        <v>940.15</v>
      </c>
      <c r="AM605" s="1028">
        <v>0.70000000000000007</v>
      </c>
      <c r="AN605" s="1021">
        <v>0</v>
      </c>
      <c r="AO605" s="868" t="str">
        <f>IF(U605="n/a","n/a",IF(AA605&lt;0,"n/a",IF(AA605="n/a","n/a",J605+U605-AA605)))</f>
        <v>n/a</v>
      </c>
      <c r="AP605" s="869" t="str">
        <f>IF(U605="n/a","n/a",J605+U605)</f>
        <v>n/a</v>
      </c>
      <c r="AQ605" s="1044">
        <f>IF(OR(AC605&lt;0.01,AF605="n/a"),"n/a",(I605/SQRT(22.5*AC605*(I605/AF605))-1)*100)</f>
        <v>321.42812366737434</v>
      </c>
      <c r="AR605" s="766">
        <f>INDEX(Historical!$C$7:$C$1455,MATCH(B605,Historical!$B$7:$B$1455,0))*IF(AH605="n/a",1.03,IF(AH605&lt;0,1.01,IF(AH605&gt;10,1.1,(1+AH605/100))))</f>
        <v>2.0050800000000004</v>
      </c>
      <c r="AS605" s="1042">
        <f>IF($AI605="n/a",1.03*AR605,IF($AI605&lt;0,1.01*AR605,IF($AI605&gt;10,1.1*AR605,(1+$AI605/100)*AR605)))</f>
        <v>2.2055880000000005</v>
      </c>
      <c r="AT605" s="1042">
        <f>IF($AK605="n/a",1.03*AS605,IF($AK605&lt;0,1.01*AS605,IF($AK605&gt;10,1.1*AS605,(1+$AK605/100)*AS605)))</f>
        <v>2.2938115200000007</v>
      </c>
      <c r="AU605" s="1042">
        <f>IF($AK605="n/a",1.03*AT605,IF($AK605&lt;0,1.01*AT605,IF($AK605&gt;10,1.1*AT605,(1+$AK605/100)*AT605)))</f>
        <v>2.3855639808000006</v>
      </c>
      <c r="AV605" s="1042">
        <f>IF($AK605="n/a",1.03*AU605,IF($AK605&lt;0,1.01*AU605,IF($AK605&gt;10,1.1*AU605,(1+$AK605/100)*AU605)))</f>
        <v>2.4809865400320006</v>
      </c>
      <c r="AW605" s="766">
        <f>SUM(AR605:AV605)</f>
        <v>11.371030040832004</v>
      </c>
      <c r="AX605" s="877">
        <f>AW605/I605*100</f>
        <v>56.628635661513968</v>
      </c>
      <c r="AY605" s="1212">
        <v>0.97</v>
      </c>
      <c r="AZ605" s="1028">
        <v>13.13</v>
      </c>
      <c r="BA605" s="1028">
        <v>-11.540000000000001</v>
      </c>
      <c r="BB605" s="1028">
        <v>-6.7</v>
      </c>
      <c r="BC605" s="1028">
        <v>-3.61</v>
      </c>
      <c r="BE605" s="721">
        <v>2014</v>
      </c>
      <c r="BF605" s="1057">
        <f>IF(BE605&gt;2008,0,IF(BE605&gt;2001,1,IF(BE605&gt;1990,2,IF(BE605&gt;1980,3,IF(BE605&gt;1973,4,IF(BE605&gt;1970,5,IF(BE605&gt;1960,6,IF(BE605&gt;1958,7,IF(BE605&gt;1953,8,9)))))))))</f>
        <v>0</v>
      </c>
    </row>
    <row r="606" spans="1:58" ht="11.25" customHeight="1" x14ac:dyDescent="0.2">
      <c r="A606" s="1019" t="s">
        <v>1560</v>
      </c>
      <c r="B606" s="1031" t="s">
        <v>1561</v>
      </c>
      <c r="C606" s="1181" t="s">
        <v>248</v>
      </c>
      <c r="D606" s="1181" t="s">
        <v>4412</v>
      </c>
      <c r="E606" s="857">
        <v>8</v>
      </c>
      <c r="F606" s="1245">
        <v>543</v>
      </c>
      <c r="G606" s="1187" t="s">
        <v>107</v>
      </c>
      <c r="H606" s="1187" t="s">
        <v>107</v>
      </c>
      <c r="I606" s="1030">
        <v>43.6</v>
      </c>
      <c r="J606" s="766">
        <f>(M606/I606)*100</f>
        <v>3.3944954128440368</v>
      </c>
      <c r="K606" s="1033">
        <v>0.37</v>
      </c>
      <c r="L606" s="1043">
        <v>4</v>
      </c>
      <c r="M606" s="756">
        <f>K606*L606</f>
        <v>1.48</v>
      </c>
      <c r="N606" s="1026" t="s">
        <v>120</v>
      </c>
      <c r="O606" s="860">
        <v>0.36</v>
      </c>
      <c r="P606" s="1016">
        <v>43412</v>
      </c>
      <c r="Q606" s="1016">
        <v>43438</v>
      </c>
      <c r="R606" s="756">
        <f>(K606-O606)/O606*100</f>
        <v>2.7777777777777803</v>
      </c>
      <c r="S606" s="824">
        <f>IF(INDEX(Historical!$D$7:$D$1455,MATCH(B606,Historical!$B$7:$B$1455,0))=0,"n/a",(INDEX(Historical!$C$7:$C$1455,MATCH(B606,Historical!$B$7:$B$1455,0))/INDEX(Historical!$D$7:$D$1455,MATCH(B606,Historical!$B$7:$B$1455,0))-1)*100)</f>
        <v>14.545454545454529</v>
      </c>
      <c r="T606" s="824">
        <f>IF(INDEX(Historical!$F$7:$F$1455,MATCH(B606,Historical!$B$7:$B$1455,0))=0,"n/a",((INDEX(Historical!$C$7:$C$1455,MATCH(B606,Historical!$B$7:$B$1455,0))/INDEX(Historical!$F$7:$F$1455,MATCH(B606,Historical!$B$7:$B$1455,0)))^(1/3)-1)*100)</f>
        <v>17.33438845558204</v>
      </c>
      <c r="U606" s="824">
        <f>IF(INDEX(Historical!$I$7:$I$1455,MATCH(B606,Historical!$B$7:$B$1455,0))=0,"n/a",((INDEX(Historical!$C$7:$C$1455,MATCH(B606,Historical!$B$7:$B$1455,0))/INDEX(Historical!$I$7:$I$1455,MATCH(B606,Historical!$B$7:$B$1455,0)))^(1/5)-1)*100)</f>
        <v>22.32706130436808</v>
      </c>
      <c r="V606" s="824">
        <f>IF(INDEX(Historical!$O$7:$O$1455,MATCH(B606,Historical!$B$7:$B$1455,0))=0,"n/a",((INDEX(Historical!$C$7:$C$1455,MATCH(B606,Historical!$B$7:$B$1455,0))/INDEX(Historical!$O$7:$O$1455,MATCH(B606,Historical!$B$7:$B$1455,0)))^(1/10)-1)*100)</f>
        <v>15.431656766005775</v>
      </c>
      <c r="W606" s="825">
        <f>IF(OR(U606&lt;=0,U606="n/a",V606&lt;=0,V606="n/a"),"n/a",U606/V606)</f>
        <v>1.4468350121389504</v>
      </c>
      <c r="X606" s="826">
        <f>IF(OR(AJ606&lt;=0,AJ606="n/a",U606&lt;=0,U606="n/a"),"n/a",U606/AJ606)</f>
        <v>1.4984604902260457</v>
      </c>
      <c r="Y606" s="1032" t="s">
        <v>4077</v>
      </c>
      <c r="Z606" s="766">
        <f>IF(OR(AC606&lt;0.01,AC606="n/a"),"n/a",M606/AC606*100)</f>
        <v>27.509293680297397</v>
      </c>
      <c r="AA606" s="1042">
        <f>IF(OR(AC606&lt;0.01,AC606="n/a"),"n/a",I606/AC606)</f>
        <v>8.1040892193308558</v>
      </c>
      <c r="AB606" s="1043">
        <v>12</v>
      </c>
      <c r="AC606" s="1021">
        <v>5.38</v>
      </c>
      <c r="AD606" s="1021">
        <v>1.19</v>
      </c>
      <c r="AE606" s="1021">
        <v>0.16</v>
      </c>
      <c r="AF606" s="1021">
        <v>1.43</v>
      </c>
      <c r="AG606" s="1021">
        <v>28.299999999999997</v>
      </c>
      <c r="AH606" s="1021">
        <v>7.8</v>
      </c>
      <c r="AI606" s="1021">
        <v>3.35</v>
      </c>
      <c r="AJ606" s="1021">
        <v>14.899999999999999</v>
      </c>
      <c r="AK606" s="1021">
        <v>6.8000000000000007</v>
      </c>
      <c r="AL606" s="1034">
        <v>3620</v>
      </c>
      <c r="AM606" s="1028">
        <v>1</v>
      </c>
      <c r="AN606" s="1021">
        <v>2.17</v>
      </c>
      <c r="AO606" s="868">
        <f>IF(U606="n/a","n/a",IF(AA606&lt;0,"n/a",IF(AA606="n/a","n/a",J606+U606-AA606)))</f>
        <v>17.617467497881261</v>
      </c>
      <c r="AP606" s="869">
        <f>IF(U606="n/a","n/a",J606+U606)</f>
        <v>25.721556717212117</v>
      </c>
      <c r="AQ606" s="1044">
        <f>IF(OR(AC606&lt;0.01,AF606="n/a"),"n/a",(I606/SQRT(22.5*AC606*(I606/AF606))-1)*100)</f>
        <v>-28.232326733663648</v>
      </c>
      <c r="AR606" s="766">
        <f>INDEX(Historical!$C$7:$C$1455,MATCH(B606,Historical!$B$7:$B$1455,0))*IF(AH606="n/a",1.03,IF(AH606&lt;0,1.01,IF(AH606&gt;10,1.1,(1+AH606/100))))</f>
        <v>1.3582800000000002</v>
      </c>
      <c r="AS606" s="1042">
        <f>IF($AI606="n/a",1.03*AR606,IF($AI606&lt;0,1.01*AR606,IF($AI606&gt;10,1.1*AR606,(1+$AI606/100)*AR606)))</f>
        <v>1.4037823800000002</v>
      </c>
      <c r="AT606" s="1042">
        <f>IF($AK606="n/a",1.03*AS606,IF($AK606&lt;0,1.01*AS606,IF($AK606&gt;10,1.1*AS606,(1+$AK606/100)*AS606)))</f>
        <v>1.4992395818400004</v>
      </c>
      <c r="AU606" s="1042">
        <f>IF($AK606="n/a",1.03*AT606,IF($AK606&lt;0,1.01*AT606,IF($AK606&gt;10,1.1*AT606,(1+$AK606/100)*AT606)))</f>
        <v>1.6011878734051206</v>
      </c>
      <c r="AV606" s="1042">
        <f>IF($AK606="n/a",1.03*AU606,IF($AK606&lt;0,1.01*AU606,IF($AK606&gt;10,1.1*AU606,(1+$AK606/100)*AU606)))</f>
        <v>1.710068648796669</v>
      </c>
      <c r="AW606" s="766">
        <f>SUM(AR606:AV606)</f>
        <v>7.5725584840417905</v>
      </c>
      <c r="AX606" s="877">
        <f>AW606/I606*100</f>
        <v>17.368253403765575</v>
      </c>
      <c r="AY606" s="1212">
        <v>1.43</v>
      </c>
      <c r="AZ606" s="1028">
        <v>4.46</v>
      </c>
      <c r="BA606" s="1028">
        <v>-20.48</v>
      </c>
      <c r="BB606" s="1028">
        <v>-3.8</v>
      </c>
      <c r="BC606" s="1028">
        <v>-8.39</v>
      </c>
      <c r="BE606" s="721">
        <v>2011</v>
      </c>
      <c r="BF606" s="1057">
        <f>IF(BE606&gt;2008,0,IF(BE606&gt;2001,1,IF(BE606&gt;1990,2,IF(BE606&gt;1980,3,IF(BE606&gt;1973,4,IF(BE606&gt;1970,5,IF(BE606&gt;1960,6,IF(BE606&gt;1958,7,IF(BE606&gt;1953,8,9)))))))))</f>
        <v>0</v>
      </c>
    </row>
    <row r="607" spans="1:58" ht="11.25" customHeight="1" x14ac:dyDescent="0.2">
      <c r="A607" s="1027" t="s">
        <v>316</v>
      </c>
      <c r="B607" s="1031" t="s">
        <v>317</v>
      </c>
      <c r="C607" s="1181" t="s">
        <v>113</v>
      </c>
      <c r="D607" s="1181" t="s">
        <v>214</v>
      </c>
      <c r="E607" s="857">
        <v>42</v>
      </c>
      <c r="F607" s="1245">
        <v>62</v>
      </c>
      <c r="G607" s="1245" t="s">
        <v>38</v>
      </c>
      <c r="H607" s="1245" t="s">
        <v>38</v>
      </c>
      <c r="I607" s="1021">
        <v>42.7</v>
      </c>
      <c r="J607" s="766">
        <f>(M607/I607)*100</f>
        <v>1.6393442622950818</v>
      </c>
      <c r="K607" s="1041">
        <v>0.17499999999999999</v>
      </c>
      <c r="L607" s="1043">
        <v>4</v>
      </c>
      <c r="M607" s="756">
        <f>K607*L607</f>
        <v>0.7</v>
      </c>
      <c r="N607" s="1026" t="s">
        <v>275</v>
      </c>
      <c r="O607" s="864">
        <v>0.17249999999999999</v>
      </c>
      <c r="P607" s="714">
        <v>43125</v>
      </c>
      <c r="Q607" s="714">
        <v>43140</v>
      </c>
      <c r="R607" s="756">
        <f>(K607-O607)/O607*100</f>
        <v>1.4492753623188419</v>
      </c>
      <c r="S607" s="824">
        <f>IF(INDEX(Historical!$D$7:$D$1455,MATCH(B607,Historical!$B$7:$B$1455,0))=0,"n/a",(INDEX(Historical!$C$7:$C$1455,MATCH(B607,Historical!$B$7:$B$1455,0))/INDEX(Historical!$D$7:$D$1455,MATCH(B607,Historical!$B$7:$B$1455,0))-1)*100)</f>
        <v>1.4705882352941124</v>
      </c>
      <c r="T607" s="824">
        <f>IF(INDEX(Historical!$F$7:$F$1455,MATCH(B607,Historical!$B$7:$B$1455,0))=0,"n/a",((INDEX(Historical!$C$7:$C$1455,MATCH(B607,Historical!$B$7:$B$1455,0))/INDEX(Historical!$F$7:$F$1455,MATCH(B607,Historical!$B$7:$B$1455,0)))^(1/3)-1)*100)</f>
        <v>7.8521483511043044</v>
      </c>
      <c r="U607" s="824">
        <f>IF(INDEX(Historical!$I$7:$I$1455,MATCH(B607,Historical!$B$7:$B$1455,0))=0,"n/a",((INDEX(Historical!$C$7:$C$1455,MATCH(B607,Historical!$B$7:$B$1455,0))/INDEX(Historical!$I$7:$I$1455,MATCH(B607,Historical!$B$7:$B$1455,0)))^(1/5)-1)*100)</f>
        <v>9.4156092263382618</v>
      </c>
      <c r="V607" s="824">
        <f>IF(INDEX(Historical!$O$7:$O$1455,MATCH(B607,Historical!$B$7:$B$1455,0))=0,"n/a",((INDEX(Historical!$C$7:$C$1455,MATCH(B607,Historical!$B$7:$B$1455,0))/INDEX(Historical!$O$7:$O$1455,MATCH(B607,Historical!$B$7:$B$1455,0)))^(1/10)-1)*100)</f>
        <v>8.6857942899212901</v>
      </c>
      <c r="W607" s="825">
        <f>IF(OR(U607&lt;=0,U607="n/a",V607&lt;=0,V607="n/a"),"n/a",U607/V607)</f>
        <v>1.084023972023356</v>
      </c>
      <c r="X607" s="826">
        <f>IF(OR(AJ607&lt;=0,AJ607="n/a",U607&lt;=0,U607="n/a"),"n/a",U607/AJ607)</f>
        <v>0.20513309861303403</v>
      </c>
      <c r="Y607" s="792" t="s">
        <v>961</v>
      </c>
      <c r="Z607" s="766">
        <f>IF(OR(AC607&lt;0.01,AC607="n/a"),"n/a",M607/AC607*100)</f>
        <v>25.641025641025639</v>
      </c>
      <c r="AA607" s="1042">
        <f>IF(OR(AC607&lt;0.01,AC607="n/a"),"n/a",I607/AC607)</f>
        <v>15.641025641025642</v>
      </c>
      <c r="AB607" s="1043">
        <v>12</v>
      </c>
      <c r="AC607" s="1021">
        <v>2.73</v>
      </c>
      <c r="AD607" s="1021" t="s">
        <v>138</v>
      </c>
      <c r="AE607" s="1021">
        <v>2.12</v>
      </c>
      <c r="AF607" s="1021">
        <v>3.96</v>
      </c>
      <c r="AG607" s="1021">
        <v>13.100000000000001</v>
      </c>
      <c r="AH607" s="1023">
        <v>19.8</v>
      </c>
      <c r="AI607" s="1023">
        <v>9.1300000000000008</v>
      </c>
      <c r="AJ607" s="1021">
        <v>45.9</v>
      </c>
      <c r="AK607" s="1021" t="s">
        <v>138</v>
      </c>
      <c r="AL607" s="1034">
        <v>7380</v>
      </c>
      <c r="AM607" s="1028">
        <v>0.61</v>
      </c>
      <c r="AN607" s="1021">
        <v>0</v>
      </c>
      <c r="AO607" s="868">
        <f>IF(U607="n/a","n/a",IF(AA607&lt;0,"n/a",IF(AA607="n/a","n/a",J607+U607-AA607)))</f>
        <v>-4.5860721523922994</v>
      </c>
      <c r="AP607" s="869">
        <f>IF(U607="n/a","n/a",J607+U607)</f>
        <v>11.054953488633343</v>
      </c>
      <c r="AQ607" s="1044">
        <f>IF(OR(AC607&lt;0.01,AF607="n/a"),"n/a",(I607/SQRT(22.5*AC607*(I607/AF607))-1)*100)</f>
        <v>65.916259384682149</v>
      </c>
      <c r="AR607" s="766">
        <f>INDEX(Historical!$C$7:$C$1455,MATCH(B607,Historical!$B$7:$B$1455,0))*IF(AH607="n/a",1.03,IF(AH607&lt;0,1.01,IF(AH607&gt;10,1.1,(1+AH607/100))))</f>
        <v>1.5180000000000002</v>
      </c>
      <c r="AS607" s="1042">
        <f>IF($AI607="n/a",1.03*AR607,IF($AI607&lt;0,1.01*AR607,IF($AI607&gt;10,1.1*AR607,(1+$AI607/100)*AR607)))</f>
        <v>1.6565934000000002</v>
      </c>
      <c r="AT607" s="1042">
        <f>IF($AK607="n/a",1.03*AS607,IF($AK607&lt;0,1.01*AS607,IF($AK607&gt;10,1.1*AS607,(1+$AK607/100)*AS607)))</f>
        <v>1.7062912020000003</v>
      </c>
      <c r="AU607" s="1042">
        <f>IF($AK607="n/a",1.03*AT607,IF($AK607&lt;0,1.01*AT607,IF($AK607&gt;10,1.1*AT607,(1+$AK607/100)*AT607)))</f>
        <v>1.7574799380600004</v>
      </c>
      <c r="AV607" s="1042">
        <f>IF($AK607="n/a",1.03*AU607,IF($AK607&lt;0,1.01*AU607,IF($AK607&gt;10,1.1*AU607,(1+$AK607/100)*AU607)))</f>
        <v>1.8102043362018003</v>
      </c>
      <c r="AW607" s="766">
        <f>SUM(AR607:AV607)</f>
        <v>8.4485688762618025</v>
      </c>
      <c r="AX607" s="877">
        <f>AW607/I607*100</f>
        <v>19.785875588435132</v>
      </c>
      <c r="AY607" s="1212">
        <v>1.23</v>
      </c>
      <c r="AZ607" s="1028">
        <v>18.41</v>
      </c>
      <c r="BA607" s="1028">
        <v>-15.040000000000001</v>
      </c>
      <c r="BB607" s="1028">
        <v>2.85</v>
      </c>
      <c r="BC607" s="1028">
        <v>-2.81</v>
      </c>
      <c r="BE607" s="721">
        <v>1977</v>
      </c>
      <c r="BF607" s="1057">
        <f>IF(BE607&gt;2008,0,IF(BE607&gt;2001,1,IF(BE607&gt;1990,2,IF(BE607&gt;1980,3,IF(BE607&gt;1973,4,IF(BE607&gt;1970,5,IF(BE607&gt;1960,6,IF(BE607&gt;1958,7,IF(BE607&gt;1953,8,9)))))))))</f>
        <v>4</v>
      </c>
    </row>
    <row r="608" spans="1:58" s="905" customFormat="1" ht="11.25" customHeight="1" x14ac:dyDescent="0.2">
      <c r="A608" s="884" t="s">
        <v>1562</v>
      </c>
      <c r="B608" s="914" t="s">
        <v>1563</v>
      </c>
      <c r="C608" s="1181" t="s">
        <v>109</v>
      </c>
      <c r="D608" s="1181" t="s">
        <v>4434</v>
      </c>
      <c r="E608" s="885">
        <v>6</v>
      </c>
      <c r="F608" s="1245">
        <v>679</v>
      </c>
      <c r="G608" s="1244" t="s">
        <v>38</v>
      </c>
      <c r="H608" s="1244" t="s">
        <v>116</v>
      </c>
      <c r="I608" s="886">
        <v>28.47</v>
      </c>
      <c r="J608" s="887">
        <f>(M608/I608)*100</f>
        <v>1.8264840182648405</v>
      </c>
      <c r="K608" s="888">
        <v>0.13</v>
      </c>
      <c r="L608" s="889">
        <v>4</v>
      </c>
      <c r="M608" s="890">
        <f>K608*L608</f>
        <v>0.52</v>
      </c>
      <c r="N608" s="891" t="s">
        <v>150</v>
      </c>
      <c r="O608" s="1214">
        <v>0.10909090909090907</v>
      </c>
      <c r="P608" s="893">
        <v>43161</v>
      </c>
      <c r="Q608" s="893">
        <v>43174</v>
      </c>
      <c r="R608" s="890">
        <f>(K608-O608)/O608*100</f>
        <v>19.166666666666693</v>
      </c>
      <c r="S608" s="824">
        <f>IF(INDEX(Historical!$D$7:$D$1455,MATCH(B608,Historical!$B$7:$B$1455,0))=0,"n/a",(INDEX(Historical!$C$7:$C$1455,MATCH(B608,Historical!$B$7:$B$1455,0))/INDEX(Historical!$D$7:$D$1455,MATCH(B608,Historical!$B$7:$B$1455,0))-1)*100)</f>
        <v>26.315789473684205</v>
      </c>
      <c r="T608" s="824">
        <f>IF(INDEX(Historical!$F$7:$F$1455,MATCH(B608,Historical!$B$7:$B$1455,0))=0,"n/a",((INDEX(Historical!$C$7:$C$1455,MATCH(B608,Historical!$B$7:$B$1455,0))/INDEX(Historical!$F$7:$F$1455,MATCH(B608,Historical!$B$7:$B$1455,0)))^(1/3)-1)*100)</f>
        <v>38.672254870126935</v>
      </c>
      <c r="U608" s="824">
        <f>IF(INDEX(Historical!$I$7:$I$1455,MATCH(B608,Historical!$B$7:$B$1455,0))=0,"n/a",((INDEX(Historical!$C$7:$C$1455,MATCH(B608,Historical!$B$7:$B$1455,0))/INDEX(Historical!$I$7:$I$1455,MATCH(B608,Historical!$B$7:$B$1455,0)))^(1/5)-1)*100)</f>
        <v>43.096908110525554</v>
      </c>
      <c r="V608" s="824">
        <f>IF(INDEX(Historical!$O$7:$O$1455,MATCH(B608,Historical!$B$7:$B$1455,0))=0,"n/a",((INDEX(Historical!$C$7:$C$1455,MATCH(B608,Historical!$B$7:$B$1455,0))/INDEX(Historical!$O$7:$O$1455,MATCH(B608,Historical!$B$7:$B$1455,0)))^(1/10)-1)*100)</f>
        <v>1.5887784185791398</v>
      </c>
      <c r="W608" s="894">
        <f>IF(OR(U608&lt;=0,U608="n/a",V608&lt;=0,V608="n/a"),"n/a",U608/V608)</f>
        <v>27.125814151647116</v>
      </c>
      <c r="X608" s="895">
        <f>IF(OR(AJ608&lt;=0,AJ608="n/a",U608&lt;=0,U608="n/a"),"n/a",U608/AJ608)</f>
        <v>2.3942726728069754</v>
      </c>
      <c r="Y608" s="1215" t="s">
        <v>443</v>
      </c>
      <c r="Z608" s="887">
        <f>IF(OR(AC608&lt;0.01,AC608="n/a"),"n/a",M608/AC608*100)</f>
        <v>24.880382775119621</v>
      </c>
      <c r="AA608" s="897">
        <f>IF(OR(AC608&lt;0.01,AC608="n/a"),"n/a",I608/AC608)</f>
        <v>13.62200956937799</v>
      </c>
      <c r="AB608" s="889">
        <v>12</v>
      </c>
      <c r="AC608" s="898">
        <v>2.09</v>
      </c>
      <c r="AD608" s="898" t="s">
        <v>138</v>
      </c>
      <c r="AE608" s="898">
        <v>3.77</v>
      </c>
      <c r="AF608" s="898">
        <v>1.43</v>
      </c>
      <c r="AG608" s="898">
        <v>10.199999999999999</v>
      </c>
      <c r="AH608" s="898">
        <v>19.100000000000001</v>
      </c>
      <c r="AI608" s="898" t="s">
        <v>138</v>
      </c>
      <c r="AJ608" s="898">
        <v>18</v>
      </c>
      <c r="AK608" s="898" t="s">
        <v>138</v>
      </c>
      <c r="AL608" s="899">
        <v>166.55</v>
      </c>
      <c r="AM608" s="900">
        <v>2</v>
      </c>
      <c r="AN608" s="898">
        <v>0.17</v>
      </c>
      <c r="AO608" s="901">
        <f>IF(U608="n/a","n/a",IF(AA608&lt;0,"n/a",IF(AA608="n/a","n/a",J608+U608-AA608)))</f>
        <v>31.301382559412406</v>
      </c>
      <c r="AP608" s="902">
        <f>IF(U608="n/a","n/a",J608+U608)</f>
        <v>44.923392128790397</v>
      </c>
      <c r="AQ608" s="903">
        <f>IF(OR(AC608&lt;0.01,AF608="n/a"),"n/a",(I608/SQRT(22.5*AC608*(I608/AF608))-1)*100)</f>
        <v>-6.9540766091865658</v>
      </c>
      <c r="AR608" s="766">
        <f>INDEX(Historical!$C$7:$C$1455,MATCH(B608,Historical!$B$7:$B$1455,0))*IF(AH608="n/a",1.03,IF(AH608&lt;0,1.01,IF(AH608&gt;10,1.1,(1+AH608/100))))</f>
        <v>0.47999999999999993</v>
      </c>
      <c r="AS608" s="897">
        <f>IF($AI608="n/a",1.03*AR608,IF($AI608&lt;0,1.01*AR608,IF($AI608&gt;10,1.1*AR608,(1+$AI608/100)*AR608)))</f>
        <v>0.49439999999999995</v>
      </c>
      <c r="AT608" s="897">
        <f>IF($AK608="n/a",1.03*AS608,IF($AK608&lt;0,1.01*AS608,IF($AK608&gt;10,1.1*AS608,(1+$AK608/100)*AS608)))</f>
        <v>0.50923199999999991</v>
      </c>
      <c r="AU608" s="897">
        <f>IF($AK608="n/a",1.03*AT608,IF($AK608&lt;0,1.01*AT608,IF($AK608&gt;10,1.1*AT608,(1+$AK608/100)*AT608)))</f>
        <v>0.52450895999999991</v>
      </c>
      <c r="AV608" s="897">
        <f>IF($AK608="n/a",1.03*AU608,IF($AK608&lt;0,1.01*AU608,IF($AK608&gt;10,1.1*AU608,(1+$AK608/100)*AU608)))</f>
        <v>0.54024422879999989</v>
      </c>
      <c r="AW608" s="887">
        <f>SUM(AR608:AV608)</f>
        <v>2.5483851887999993</v>
      </c>
      <c r="AX608" s="904">
        <f>AW608/I608*100</f>
        <v>8.9511246533192814</v>
      </c>
      <c r="AY608" s="1213">
        <v>0.39</v>
      </c>
      <c r="AZ608" s="900">
        <v>8.17</v>
      </c>
      <c r="BA608" s="900">
        <v>-14.99</v>
      </c>
      <c r="BB608" s="900">
        <v>-0.38</v>
      </c>
      <c r="BC608" s="900">
        <v>-6.01</v>
      </c>
      <c r="BD608" s="1079"/>
      <c r="BE608" s="721">
        <v>2013</v>
      </c>
      <c r="BF608" s="1057">
        <f>IF(BE608&gt;2008,0,IF(BE608&gt;2001,1,IF(BE608&gt;1990,2,IF(BE608&gt;1980,3,IF(BE608&gt;1973,4,IF(BE608&gt;1970,5,IF(BE608&gt;1960,6,IF(BE608&gt;1958,7,IF(BE608&gt;1953,8,9)))))))))</f>
        <v>0</v>
      </c>
    </row>
    <row r="609" spans="1:58" ht="11.25" customHeight="1" x14ac:dyDescent="0.2">
      <c r="A609" s="1027" t="s">
        <v>1564</v>
      </c>
      <c r="B609" s="1031" t="s">
        <v>1565</v>
      </c>
      <c r="C609" s="1181" t="s">
        <v>109</v>
      </c>
      <c r="D609" s="1181" t="s">
        <v>4434</v>
      </c>
      <c r="E609" s="857">
        <v>7</v>
      </c>
      <c r="F609" s="1245">
        <v>642</v>
      </c>
      <c r="G609" s="1245" t="s">
        <v>107</v>
      </c>
      <c r="H609" s="1245" t="s">
        <v>107</v>
      </c>
      <c r="I609" s="1030">
        <v>66.5</v>
      </c>
      <c r="J609" s="766">
        <f>(M609/I609)*100</f>
        <v>3.1879699248120299</v>
      </c>
      <c r="K609" s="1033">
        <v>0.53</v>
      </c>
      <c r="L609" s="1043">
        <v>4</v>
      </c>
      <c r="M609" s="756">
        <f>K609*L609</f>
        <v>2.12</v>
      </c>
      <c r="N609" s="1026" t="s">
        <v>153</v>
      </c>
      <c r="O609" s="860">
        <v>0.51</v>
      </c>
      <c r="P609" s="1016">
        <v>43425</v>
      </c>
      <c r="Q609" s="1016">
        <v>43448</v>
      </c>
      <c r="R609" s="756">
        <f>(K609-O609)/O609*100</f>
        <v>3.9215686274509838</v>
      </c>
      <c r="S609" s="824">
        <f>IF(INDEX(Historical!$D$7:$D$1455,MATCH(B609,Historical!$B$7:$B$1455,0))=0,"n/a",(INDEX(Historical!$C$7:$C$1455,MATCH(B609,Historical!$B$7:$B$1455,0))/INDEX(Historical!$D$7:$D$1455,MATCH(B609,Historical!$B$7:$B$1455,0))-1)*100)</f>
        <v>3.1914893617021267</v>
      </c>
      <c r="T609" s="824">
        <f>IF(INDEX(Historical!$F$7:$F$1455,MATCH(B609,Historical!$B$7:$B$1455,0))=0,"n/a",((INDEX(Historical!$C$7:$C$1455,MATCH(B609,Historical!$B$7:$B$1455,0))/INDEX(Historical!$F$7:$F$1455,MATCH(B609,Historical!$B$7:$B$1455,0)))^(1/3)-1)*100)</f>
        <v>11.092628336087817</v>
      </c>
      <c r="U609" s="824">
        <f>IF(INDEX(Historical!$I$7:$I$1455,MATCH(B609,Historical!$B$7:$B$1455,0))=0,"n/a",((INDEX(Historical!$C$7:$C$1455,MATCH(B609,Historical!$B$7:$B$1455,0))/INDEX(Historical!$I$7:$I$1455,MATCH(B609,Historical!$B$7:$B$1455,0)))^(1/5)-1)*100)</f>
        <v>12.304443555131961</v>
      </c>
      <c r="V609" s="824" t="str">
        <f>IF(INDEX(Historical!$O$7:$O$1455,MATCH(B609,Historical!$B$7:$B$1455,0))=0,"n/a",((INDEX(Historical!$C$7:$C$1455,MATCH(B609,Historical!$B$7:$B$1455,0))/INDEX(Historical!$O$7:$O$1455,MATCH(B609,Historical!$B$7:$B$1455,0)))^(1/10)-1)*100)</f>
        <v>n/a</v>
      </c>
      <c r="W609" s="825" t="str">
        <f>IF(OR(U609&lt;=0,U609="n/a",V609&lt;=0,V609="n/a"),"n/a",U609/V609)</f>
        <v>n/a</v>
      </c>
      <c r="X609" s="826" t="str">
        <f>IF(OR(AJ609&lt;=0,AJ609="n/a",U609&lt;=0,U609="n/a"),"n/a",U609/AJ609)</f>
        <v>n/a</v>
      </c>
      <c r="Y609" s="775"/>
      <c r="Z609" s="766" t="str">
        <f>IF(OR(AC609&lt;0.01,AC609="n/a"),"n/a",M609/AC609*100)</f>
        <v>n/a</v>
      </c>
      <c r="AA609" s="1042" t="str">
        <f>IF(OR(AC609&lt;0.01,AC609="n/a"),"n/a",I609/AC609)</f>
        <v>n/a</v>
      </c>
      <c r="AB609" s="1043">
        <v>12</v>
      </c>
      <c r="AC609" s="1021" t="s">
        <v>138</v>
      </c>
      <c r="AD609" s="1021" t="s">
        <v>138</v>
      </c>
      <c r="AE609" s="1021" t="s">
        <v>138</v>
      </c>
      <c r="AF609" s="1021" t="s">
        <v>138</v>
      </c>
      <c r="AG609" s="1021" t="s">
        <v>138</v>
      </c>
      <c r="AH609" s="1021" t="s">
        <v>138</v>
      </c>
      <c r="AI609" s="1021" t="s">
        <v>138</v>
      </c>
      <c r="AJ609" s="1021" t="s">
        <v>138</v>
      </c>
      <c r="AK609" s="1021" t="s">
        <v>138</v>
      </c>
      <c r="AL609" s="1034" t="s">
        <v>138</v>
      </c>
      <c r="AM609" s="1028" t="s">
        <v>138</v>
      </c>
      <c r="AN609" s="1021" t="s">
        <v>138</v>
      </c>
      <c r="AO609" s="868" t="str">
        <f>IF(U609="n/a","n/a",IF(AA609&lt;0,"n/a",IF(AA609="n/a","n/a",J609+U609-AA609)))</f>
        <v>n/a</v>
      </c>
      <c r="AP609" s="869">
        <f>IF(U609="n/a","n/a",J609+U609)</f>
        <v>15.492413479943991</v>
      </c>
      <c r="AQ609" s="1044" t="str">
        <f>IF(OR(AC609&lt;0.01,AF609="n/a"),"n/a",(I609/SQRT(22.5*AC609*(I609/AF609))-1)*100)</f>
        <v>n/a</v>
      </c>
      <c r="AR609" s="766">
        <f>INDEX(Historical!$C$7:$C$1455,MATCH(B609,Historical!$B$7:$B$1455,0))*IF(AH609="n/a",1.03,IF(AH609&lt;0,1.01,IF(AH609&gt;10,1.1,(1+AH609/100))))</f>
        <v>1.9982</v>
      </c>
      <c r="AS609" s="1042">
        <f>IF($AI609="n/a",1.03*AR609,IF($AI609&lt;0,1.01*AR609,IF($AI609&gt;10,1.1*AR609,(1+$AI609/100)*AR609)))</f>
        <v>2.0581459999999998</v>
      </c>
      <c r="AT609" s="1042">
        <f>IF($AK609="n/a",1.03*AS609,IF($AK609&lt;0,1.01*AS609,IF($AK609&gt;10,1.1*AS609,(1+$AK609/100)*AS609)))</f>
        <v>2.1198903799999997</v>
      </c>
      <c r="AU609" s="1042">
        <f>IF($AK609="n/a",1.03*AT609,IF($AK609&lt;0,1.01*AT609,IF($AK609&gt;10,1.1*AT609,(1+$AK609/100)*AT609)))</f>
        <v>2.1834870914</v>
      </c>
      <c r="AV609" s="1042">
        <f>IF($AK609="n/a",1.03*AU609,IF($AK609&lt;0,1.01*AU609,IF($AK609&gt;10,1.1*AU609,(1+$AK609/100)*AU609)))</f>
        <v>2.248991704142</v>
      </c>
      <c r="AW609" s="766">
        <f>SUM(AR609:AV609)</f>
        <v>10.608715175541999</v>
      </c>
      <c r="AX609" s="877">
        <f>AW609/I609*100</f>
        <v>15.952955151190976</v>
      </c>
      <c r="AY609" s="1212" t="s">
        <v>138</v>
      </c>
      <c r="AZ609" s="1028" t="s">
        <v>138</v>
      </c>
      <c r="BA609" s="1028" t="s">
        <v>138</v>
      </c>
      <c r="BB609" s="1028" t="s">
        <v>138</v>
      </c>
      <c r="BC609" s="1028" t="s">
        <v>138</v>
      </c>
      <c r="BD609" s="1078" t="s">
        <v>4357</v>
      </c>
      <c r="BE609" s="721">
        <v>2012</v>
      </c>
      <c r="BF609" s="1057">
        <f>IF(BE609&gt;2008,0,IF(BE609&gt;2001,1,IF(BE609&gt;1990,2,IF(BE609&gt;1980,3,IF(BE609&gt;1973,4,IF(BE609&gt;1970,5,IF(BE609&gt;1960,6,IF(BE609&gt;1958,7,IF(BE609&gt;1953,8,9)))))))))</f>
        <v>0</v>
      </c>
    </row>
    <row r="610" spans="1:58" ht="11.25" customHeight="1" x14ac:dyDescent="0.2">
      <c r="A610" s="1027" t="s">
        <v>318</v>
      </c>
      <c r="B610" s="1031" t="s">
        <v>319</v>
      </c>
      <c r="C610" s="1181" t="s">
        <v>109</v>
      </c>
      <c r="D610" s="1181" t="s">
        <v>4434</v>
      </c>
      <c r="E610" s="857">
        <v>26</v>
      </c>
      <c r="F610" s="1245">
        <v>106</v>
      </c>
      <c r="G610" s="1103" t="s">
        <v>38</v>
      </c>
      <c r="H610" s="1103" t="s">
        <v>116</v>
      </c>
      <c r="I610" s="1021">
        <v>16.86</v>
      </c>
      <c r="J610" s="766">
        <f>(M610/I610)*100</f>
        <v>4.1518386714116247</v>
      </c>
      <c r="K610" s="1040">
        <v>0.17499999999999999</v>
      </c>
      <c r="L610" s="1043">
        <v>4</v>
      </c>
      <c r="M610" s="756">
        <f>K610*L610</f>
        <v>0.7</v>
      </c>
      <c r="N610" s="1026" t="s">
        <v>108</v>
      </c>
      <c r="O610" s="861">
        <v>0.17249999999999999</v>
      </c>
      <c r="P610" s="1016">
        <v>43220</v>
      </c>
      <c r="Q610" s="1016">
        <v>43235</v>
      </c>
      <c r="R610" s="756">
        <f>(K610-O610)/O610*100</f>
        <v>1.4492753623188419</v>
      </c>
      <c r="S610" s="824">
        <f>IF(INDEX(Historical!$D$7:$D$1455,MATCH(B610,Historical!$B$7:$B$1455,0))=0,"n/a",(INDEX(Historical!$C$7:$C$1455,MATCH(B610,Historical!$B$7:$B$1455,0))/INDEX(Historical!$D$7:$D$1455,MATCH(B610,Historical!$B$7:$B$1455,0))-1)*100)</f>
        <v>1.4760147601476037</v>
      </c>
      <c r="T610" s="824">
        <f>IF(INDEX(Historical!$F$7:$F$1455,MATCH(B610,Historical!$B$7:$B$1455,0))=0,"n/a",((INDEX(Historical!$C$7:$C$1455,MATCH(B610,Historical!$B$7:$B$1455,0))/INDEX(Historical!$F$7:$F$1455,MATCH(B610,Historical!$B$7:$B$1455,0)))^(1/3)-1)*100)</f>
        <v>1.4983498943354601</v>
      </c>
      <c r="U610" s="824">
        <f>IF(INDEX(Historical!$I$7:$I$1455,MATCH(B610,Historical!$B$7:$B$1455,0))=0,"n/a",((INDEX(Historical!$C$7:$C$1455,MATCH(B610,Historical!$B$7:$B$1455,0))/INDEX(Historical!$I$7:$I$1455,MATCH(B610,Historical!$B$7:$B$1455,0)))^(1/5)-1)*100)</f>
        <v>1.5216114482351717</v>
      </c>
      <c r="V610" s="824">
        <f>IF(INDEX(Historical!$O$7:$O$1455,MATCH(B610,Historical!$B$7:$B$1455,0))=0,"n/a",((INDEX(Historical!$C$7:$C$1455,MATCH(B610,Historical!$B$7:$B$1455,0))/INDEX(Historical!$O$7:$O$1455,MATCH(B610,Historical!$B$7:$B$1455,0)))^(1/10)-1)*100)</f>
        <v>2.8534593362451455</v>
      </c>
      <c r="W610" s="825">
        <f>IF(OR(U610&lt;=0,U610="n/a",V610&lt;=0,V610="n/a"),"n/a",U610/V610)</f>
        <v>0.53325149193731058</v>
      </c>
      <c r="X610" s="826">
        <f>IF(OR(AJ610&lt;=0,AJ610="n/a",U610&lt;=0,U610="n/a"),"n/a",U610/AJ610)</f>
        <v>0.26694937688336345</v>
      </c>
      <c r="Y610" s="1031"/>
      <c r="Z610" s="766">
        <f>IF(OR(AC610&lt;0.01,AC610="n/a"),"n/a",M610/AC610*100)</f>
        <v>57.377049180327866</v>
      </c>
      <c r="AA610" s="1042">
        <f>IF(OR(AC610&lt;0.01,AC610="n/a"),"n/a",I610/AC610)</f>
        <v>13.819672131147541</v>
      </c>
      <c r="AB610" s="1043">
        <v>12</v>
      </c>
      <c r="AC610" s="1021">
        <v>1.22</v>
      </c>
      <c r="AD610" s="1021">
        <v>6.9</v>
      </c>
      <c r="AE610" s="1021">
        <v>4.3</v>
      </c>
      <c r="AF610" s="1021">
        <v>1.01</v>
      </c>
      <c r="AG610" s="1021">
        <v>7.6</v>
      </c>
      <c r="AH610" s="1021">
        <v>3.4000000000000004</v>
      </c>
      <c r="AI610" s="1021">
        <v>11.66</v>
      </c>
      <c r="AJ610" s="1021">
        <v>5.7</v>
      </c>
      <c r="AK610" s="1021">
        <v>2</v>
      </c>
      <c r="AL610" s="1034">
        <v>6350</v>
      </c>
      <c r="AM610" s="1028">
        <v>0.69</v>
      </c>
      <c r="AN610" s="1021">
        <v>0.16</v>
      </c>
      <c r="AO610" s="868">
        <f>IF(U610="n/a","n/a",IF(AA610&lt;0,"n/a",IF(AA610="n/a","n/a",J610+U610-AA610)))</f>
        <v>-8.1462220115007451</v>
      </c>
      <c r="AP610" s="869">
        <f>IF(U610="n/a","n/a",J610+U610)</f>
        <v>5.6734501196467964</v>
      </c>
      <c r="AQ610" s="1044">
        <f>IF(OR(AC610&lt;0.01,AF610="n/a"),"n/a",(I610/SQRT(22.5*AC610*(I610/AF610))-1)*100)</f>
        <v>-21.237716718218714</v>
      </c>
      <c r="AR610" s="766">
        <f>INDEX(Historical!$C$7:$C$1455,MATCH(B610,Historical!$B$7:$B$1455,0))*IF(AH610="n/a",1.03,IF(AH610&lt;0,1.01,IF(AH610&gt;10,1.1,(1+AH610/100))))</f>
        <v>0.71087500000000003</v>
      </c>
      <c r="AS610" s="1042">
        <f>IF($AI610="n/a",1.03*AR610,IF($AI610&lt;0,1.01*AR610,IF($AI610&gt;10,1.1*AR610,(1+$AI610/100)*AR610)))</f>
        <v>0.78196250000000012</v>
      </c>
      <c r="AT610" s="1042">
        <f>IF($AK610="n/a",1.03*AS610,IF($AK610&lt;0,1.01*AS610,IF($AK610&gt;10,1.1*AS610,(1+$AK610/100)*AS610)))</f>
        <v>0.79760175000000011</v>
      </c>
      <c r="AU610" s="1042">
        <f>IF($AK610="n/a",1.03*AT610,IF($AK610&lt;0,1.01*AT610,IF($AK610&gt;10,1.1*AT610,(1+$AK610/100)*AT610)))</f>
        <v>0.81355378500000008</v>
      </c>
      <c r="AV610" s="1042">
        <f>IF($AK610="n/a",1.03*AU610,IF($AK610&lt;0,1.01*AU610,IF($AK610&gt;10,1.1*AU610,(1+$AK610/100)*AU610)))</f>
        <v>0.82982486070000006</v>
      </c>
      <c r="AW610" s="766">
        <f>SUM(AR610:AV610)</f>
        <v>3.9338178957000003</v>
      </c>
      <c r="AX610" s="877">
        <f>AW610/I610*100</f>
        <v>23.332253236654807</v>
      </c>
      <c r="AY610" s="1212">
        <v>0.93</v>
      </c>
      <c r="AZ610" s="1028">
        <v>12.1</v>
      </c>
      <c r="BA610" s="1028">
        <v>-16.78</v>
      </c>
      <c r="BB610" s="1028">
        <v>3.44</v>
      </c>
      <c r="BC610" s="1028">
        <v>-6.84</v>
      </c>
      <c r="BE610" s="721">
        <v>1993</v>
      </c>
      <c r="BF610" s="1057">
        <f>IF(BE610&gt;2008,0,IF(BE610&gt;2001,1,IF(BE610&gt;1990,2,IF(BE610&gt;1980,3,IF(BE610&gt;1973,4,IF(BE610&gt;1970,5,IF(BE610&gt;1960,6,IF(BE610&gt;1958,7,IF(BE610&gt;1953,8,9)))))))))</f>
        <v>2</v>
      </c>
    </row>
    <row r="611" spans="1:58" ht="11.25" customHeight="1" x14ac:dyDescent="0.2">
      <c r="A611" s="1019" t="s">
        <v>320</v>
      </c>
      <c r="B611" s="1031" t="s">
        <v>321</v>
      </c>
      <c r="C611" s="1181" t="s">
        <v>129</v>
      </c>
      <c r="D611" s="1181" t="s">
        <v>4442</v>
      </c>
      <c r="E611" s="857">
        <v>46</v>
      </c>
      <c r="F611" s="1245">
        <v>43</v>
      </c>
      <c r="G611" s="1245" t="s">
        <v>116</v>
      </c>
      <c r="H611" s="1245" t="s">
        <v>116</v>
      </c>
      <c r="I611" s="1021">
        <v>121.94</v>
      </c>
      <c r="J611" s="766">
        <f>(M611/I611)*100</f>
        <v>3.0424799081515497</v>
      </c>
      <c r="K611" s="1033">
        <v>0.92749999999999999</v>
      </c>
      <c r="L611" s="1043">
        <v>4</v>
      </c>
      <c r="M611" s="756">
        <f>K611*L611</f>
        <v>3.71</v>
      </c>
      <c r="N611" s="1026" t="s">
        <v>322</v>
      </c>
      <c r="O611" s="860">
        <v>0.80500000000000005</v>
      </c>
      <c r="P611" s="1016">
        <v>43252</v>
      </c>
      <c r="Q611" s="1016">
        <v>43281</v>
      </c>
      <c r="R611" s="756">
        <f>(K611-O611)/O611*100</f>
        <v>15.217391304347819</v>
      </c>
      <c r="S611" s="824">
        <f>IF(INDEX(Historical!$D$7:$D$1455,MATCH(B611,Historical!$B$7:$B$1455,0))=0,"n/a",(INDEX(Historical!$C$7:$C$1455,MATCH(B611,Historical!$B$7:$B$1455,0))/INDEX(Historical!$D$7:$D$1455,MATCH(B611,Historical!$B$7:$B$1455,0))-1)*100)</f>
        <v>8.8487972508590964</v>
      </c>
      <c r="T611" s="824">
        <f>IF(INDEX(Historical!$F$7:$F$1455,MATCH(B611,Historical!$B$7:$B$1455,0))=0,"n/a",((INDEX(Historical!$C$7:$C$1455,MATCH(B611,Historical!$B$7:$B$1455,0))/INDEX(Historical!$F$7:$F$1455,MATCH(B611,Historical!$B$7:$B$1455,0)))^(1/3)-1)*100)</f>
        <v>7.7429981686489624</v>
      </c>
      <c r="U611" s="824">
        <f>IF(INDEX(Historical!$I$7:$I$1455,MATCH(B611,Historical!$B$7:$B$1455,0))=0,"n/a",((INDEX(Historical!$C$7:$C$1455,MATCH(B611,Historical!$B$7:$B$1455,0))/INDEX(Historical!$I$7:$I$1455,MATCH(B611,Historical!$B$7:$B$1455,0)))^(1/5)-1)*100)</f>
        <v>8.515782062925247</v>
      </c>
      <c r="V611" s="824">
        <f>IF(INDEX(Historical!$O$7:$O$1455,MATCH(B611,Historical!$B$7:$B$1455,0))=0,"n/a",((INDEX(Historical!$C$7:$C$1455,MATCH(B611,Historical!$B$7:$B$1455,0))/INDEX(Historical!$O$7:$O$1455,MATCH(B611,Historical!$B$7:$B$1455,0)))^(1/10)-1)*100)</f>
        <v>8.9026092889217487</v>
      </c>
      <c r="W611" s="825">
        <f>IF(OR(U611&lt;=0,U611="n/a",V611&lt;=0,V611="n/a"),"n/a",U611/V611)</f>
        <v>0.9565490056406426</v>
      </c>
      <c r="X611" s="826">
        <f>IF(OR(AJ611&lt;=0,AJ611="n/a",U611&lt;=0,U611="n/a"),"n/a",U611/AJ611)</f>
        <v>1.6067513326274052</v>
      </c>
      <c r="Y611" s="785" t="s">
        <v>4047</v>
      </c>
      <c r="Z611" s="766">
        <f>IF(OR(AC611&lt;0.01,AC611="n/a"),"n/a",M611/AC611*100)</f>
        <v>63.96551724137931</v>
      </c>
      <c r="AA611" s="1042">
        <f>IF(OR(AC611&lt;0.01,AC611="n/a"),"n/a",I611/AC611)</f>
        <v>21.024137931034485</v>
      </c>
      <c r="AB611" s="1043">
        <v>12</v>
      </c>
      <c r="AC611" s="1021">
        <v>5.8</v>
      </c>
      <c r="AD611" s="1021">
        <v>3.03</v>
      </c>
      <c r="AE611" s="1021">
        <v>2.66</v>
      </c>
      <c r="AF611" s="1021">
        <v>16.77</v>
      </c>
      <c r="AG611" s="1021">
        <v>46.800000000000004</v>
      </c>
      <c r="AH611" s="1021">
        <v>16.600000000000001</v>
      </c>
      <c r="AI611" s="1021">
        <v>5.65</v>
      </c>
      <c r="AJ611" s="1021">
        <v>5.3</v>
      </c>
      <c r="AK611" s="1021">
        <v>6.9500000000000011</v>
      </c>
      <c r="AL611" s="1034">
        <v>171930</v>
      </c>
      <c r="AM611" s="1028">
        <v>0.1</v>
      </c>
      <c r="AN611" s="1021">
        <v>3.41</v>
      </c>
      <c r="AO611" s="868">
        <f>IF(U611="n/a","n/a",IF(AA611&lt;0,"n/a",IF(AA611="n/a","n/a",J611+U611-AA611)))</f>
        <v>-9.4658759599576889</v>
      </c>
      <c r="AP611" s="869">
        <f>IF(U611="n/a","n/a",J611+U611)</f>
        <v>11.558261971076796</v>
      </c>
      <c r="AQ611" s="1044">
        <f>IF(OR(AC611&lt;0.01,AF611="n/a"),"n/a",(I611/SQRT(22.5*AC611*(I611/AF611))-1)*100)</f>
        <v>295.85339211124239</v>
      </c>
      <c r="AR611" s="766">
        <f>INDEX(Historical!$C$7:$C$1455,MATCH(B611,Historical!$B$7:$B$1455,0))*IF(AH611="n/a",1.03,IF(AH611&lt;0,1.01,IF(AH611&gt;10,1.1,(1+AH611/100))))</f>
        <v>3.4842500000000003</v>
      </c>
      <c r="AS611" s="1042">
        <f>IF($AI611="n/a",1.03*AR611,IF($AI611&lt;0,1.01*AR611,IF($AI611&gt;10,1.1*AR611,(1+$AI611/100)*AR611)))</f>
        <v>3.6811101250000005</v>
      </c>
      <c r="AT611" s="1042">
        <f>IF($AK611="n/a",1.03*AS611,IF($AK611&lt;0,1.01*AS611,IF($AK611&gt;10,1.1*AS611,(1+$AK611/100)*AS611)))</f>
        <v>3.9369472786875011</v>
      </c>
      <c r="AU611" s="1042">
        <f>IF($AK611="n/a",1.03*AT611,IF($AK611&lt;0,1.01*AT611,IF($AK611&gt;10,1.1*AT611,(1+$AK611/100)*AT611)))</f>
        <v>4.2105651145562826</v>
      </c>
      <c r="AV611" s="1042">
        <f>IF($AK611="n/a",1.03*AU611,IF($AK611&lt;0,1.01*AU611,IF($AK611&gt;10,1.1*AU611,(1+$AK611/100)*AU611)))</f>
        <v>4.5031993900179446</v>
      </c>
      <c r="AW611" s="766">
        <f>SUM(AR611:AV611)</f>
        <v>19.81607190826173</v>
      </c>
      <c r="AX611" s="877">
        <f>AW611/I611*100</f>
        <v>16.250674026785084</v>
      </c>
      <c r="AY611" s="1212">
        <v>0.56999999999999995</v>
      </c>
      <c r="AZ611" s="1028">
        <v>27.1</v>
      </c>
      <c r="BA611" s="1028">
        <v>-0.47000000000000003</v>
      </c>
      <c r="BB611" s="1028">
        <v>8.5</v>
      </c>
      <c r="BC611" s="1028">
        <v>11.49</v>
      </c>
      <c r="BE611" s="721">
        <v>1973</v>
      </c>
      <c r="BF611" s="1057">
        <f>IF(BE611&gt;2008,0,IF(BE611&gt;2001,1,IF(BE611&gt;1990,2,IF(BE611&gt;1980,3,IF(BE611&gt;1973,4,IF(BE611&gt;1970,5,IF(BE611&gt;1960,6,IF(BE611&gt;1958,7,IF(BE611&gt;1953,8,9)))))))))</f>
        <v>5</v>
      </c>
    </row>
    <row r="612" spans="1:58" ht="11.25" customHeight="1" x14ac:dyDescent="0.2">
      <c r="A612" s="1027" t="s">
        <v>738</v>
      </c>
      <c r="B612" s="1031" t="s">
        <v>739</v>
      </c>
      <c r="C612" s="1181" t="s">
        <v>155</v>
      </c>
      <c r="D612" s="1181" t="s">
        <v>4444</v>
      </c>
      <c r="E612" s="857">
        <v>16</v>
      </c>
      <c r="F612" s="1245">
        <v>202</v>
      </c>
      <c r="G612" s="1179" t="s">
        <v>107</v>
      </c>
      <c r="H612" s="1179" t="s">
        <v>107</v>
      </c>
      <c r="I612" s="1030">
        <v>62.28</v>
      </c>
      <c r="J612" s="766">
        <f>(M612/I612)*100</f>
        <v>1.220295439948619</v>
      </c>
      <c r="K612" s="1033">
        <v>0.19</v>
      </c>
      <c r="L612" s="1043">
        <v>4</v>
      </c>
      <c r="M612" s="756">
        <f>K612*L612</f>
        <v>0.76</v>
      </c>
      <c r="N612" s="1026" t="s">
        <v>329</v>
      </c>
      <c r="O612" s="860">
        <v>0.16</v>
      </c>
      <c r="P612" s="1016">
        <v>43160</v>
      </c>
      <c r="Q612" s="1016">
        <v>43179</v>
      </c>
      <c r="R612" s="756">
        <f>(K612-O612)/O612*100</f>
        <v>18.75</v>
      </c>
      <c r="S612" s="824">
        <f>IF(INDEX(Historical!$D$7:$D$1455,MATCH(B612,Historical!$B$7:$B$1455,0))=0,"n/a",(INDEX(Historical!$C$7:$C$1455,MATCH(B612,Historical!$B$7:$B$1455,0))/INDEX(Historical!$D$7:$D$1455,MATCH(B612,Historical!$B$7:$B$1455,0))-1)*100)</f>
        <v>10.344827586206918</v>
      </c>
      <c r="T612" s="824">
        <f>IF(INDEX(Historical!$F$7:$F$1455,MATCH(B612,Historical!$B$7:$B$1455,0))=0,"n/a",((INDEX(Historical!$C$7:$C$1455,MATCH(B612,Historical!$B$7:$B$1455,0))/INDEX(Historical!$F$7:$F$1455,MATCH(B612,Historical!$B$7:$B$1455,0)))^(1/3)-1)*100)</f>
        <v>15.073916532957622</v>
      </c>
      <c r="U612" s="824">
        <f>IF(INDEX(Historical!$I$7:$I$1455,MATCH(B612,Historical!$B$7:$B$1455,0))=0,"n/a",((INDEX(Historical!$C$7:$C$1455,MATCH(B612,Historical!$B$7:$B$1455,0))/INDEX(Historical!$I$7:$I$1455,MATCH(B612,Historical!$B$7:$B$1455,0)))^(1/5)-1)*100)</f>
        <v>14.165059363448229</v>
      </c>
      <c r="V612" s="824">
        <f>IF(INDEX(Historical!$O$7:$O$1455,MATCH(B612,Historical!$B$7:$B$1455,0))=0,"n/a",((INDEX(Historical!$C$7:$C$1455,MATCH(B612,Historical!$B$7:$B$1455,0))/INDEX(Historical!$O$7:$O$1455,MATCH(B612,Historical!$B$7:$B$1455,0)))^(1/10)-1)*100)</f>
        <v>13.214179793258163</v>
      </c>
      <c r="W612" s="825">
        <f>IF(OR(U612&lt;=0,U612="n/a",V612&lt;=0,V612="n/a"),"n/a",U612/V612)</f>
        <v>1.0719590307583982</v>
      </c>
      <c r="X612" s="826" t="str">
        <f>IF(OR(AJ612&lt;=0,AJ612="n/a",U612&lt;=0,U612="n/a"),"n/a",U612/AJ612)</f>
        <v>n/a</v>
      </c>
      <c r="Y612" s="1032" t="s">
        <v>740</v>
      </c>
      <c r="Z612" s="766">
        <f>IF(OR(AC612&lt;0.01,AC612="n/a"),"n/a",M612/AC612*100)</f>
        <v>79.166666666666671</v>
      </c>
      <c r="AA612" s="1042">
        <f>IF(OR(AC612&lt;0.01,AC612="n/a"),"n/a",I612/AC612)</f>
        <v>64.875</v>
      </c>
      <c r="AB612" s="1043">
        <v>6</v>
      </c>
      <c r="AC612" s="1021">
        <v>0.96</v>
      </c>
      <c r="AD612" s="1021">
        <v>12.92</v>
      </c>
      <c r="AE612" s="1021">
        <v>1.76</v>
      </c>
      <c r="AF612" s="1021">
        <v>1.51</v>
      </c>
      <c r="AG612" s="1021">
        <v>2.1</v>
      </c>
      <c r="AH612" s="1021">
        <v>103.4</v>
      </c>
      <c r="AI612" s="1021">
        <v>4.33</v>
      </c>
      <c r="AJ612" s="1021">
        <v>-27.400000000000002</v>
      </c>
      <c r="AK612" s="1021">
        <v>5</v>
      </c>
      <c r="AL612" s="1034">
        <v>8460</v>
      </c>
      <c r="AM612" s="1028">
        <v>0.1</v>
      </c>
      <c r="AN612" s="1021">
        <v>0.57999999999999996</v>
      </c>
      <c r="AO612" s="868">
        <f>IF(U612="n/a","n/a",IF(AA612&lt;0,"n/a",IF(AA612="n/a","n/a",J612+U612-AA612)))</f>
        <v>-49.489645196603149</v>
      </c>
      <c r="AP612" s="869">
        <f>IF(U612="n/a","n/a",J612+U612)</f>
        <v>15.385354803396847</v>
      </c>
      <c r="AQ612" s="1044">
        <f>IF(OR(AC612&lt;0.01,AF612="n/a"),"n/a",(I612/SQRT(22.5*AC612*(I612/AF612))-1)*100)</f>
        <v>108.65841304230544</v>
      </c>
      <c r="AR612" s="766">
        <f>INDEX(Historical!$C$7:$C$1455,MATCH(B612,Historical!$B$7:$B$1455,0))*IF(AH612="n/a",1.03,IF(AH612&lt;0,1.01,IF(AH612&gt;10,1.1,(1+AH612/100))))</f>
        <v>0.70400000000000007</v>
      </c>
      <c r="AS612" s="1042">
        <f>IF($AI612="n/a",1.03*AR612,IF($AI612&lt;0,1.01*AR612,IF($AI612&gt;10,1.1*AR612,(1+$AI612/100)*AR612)))</f>
        <v>0.7344832</v>
      </c>
      <c r="AT612" s="1042">
        <f>IF($AK612="n/a",1.03*AS612,IF($AK612&lt;0,1.01*AS612,IF($AK612&gt;10,1.1*AS612,(1+$AK612/100)*AS612)))</f>
        <v>0.77120736000000001</v>
      </c>
      <c r="AU612" s="1042">
        <f>IF($AK612="n/a",1.03*AT612,IF($AK612&lt;0,1.01*AT612,IF($AK612&gt;10,1.1*AT612,(1+$AK612/100)*AT612)))</f>
        <v>0.80976772800000008</v>
      </c>
      <c r="AV612" s="1042">
        <f>IF($AK612="n/a",1.03*AU612,IF($AK612&lt;0,1.01*AU612,IF($AK612&gt;10,1.1*AU612,(1+$AK612/100)*AU612)))</f>
        <v>0.85025611440000015</v>
      </c>
      <c r="AW612" s="766">
        <f>SUM(AR612:AV612)</f>
        <v>3.8697144024000005</v>
      </c>
      <c r="AX612" s="877">
        <f>AW612/I612*100</f>
        <v>6.2134142620423898</v>
      </c>
      <c r="AY612" s="1212">
        <v>0.67</v>
      </c>
      <c r="AZ612" s="1028">
        <v>4.01</v>
      </c>
      <c r="BA612" s="1028">
        <v>-35.08</v>
      </c>
      <c r="BB612" s="1028">
        <v>-9.83</v>
      </c>
      <c r="BC612" s="1028">
        <v>-17.7</v>
      </c>
      <c r="BE612" s="721">
        <v>2003</v>
      </c>
      <c r="BF612" s="1057">
        <f>IF(BE612&gt;2008,0,IF(BE612&gt;2001,1,IF(BE612&gt;1990,2,IF(BE612&gt;1980,3,IF(BE612&gt;1973,4,IF(BE612&gt;1970,5,IF(BE612&gt;1960,6,IF(BE612&gt;1958,7,IF(BE612&gt;1953,8,9)))))))))</f>
        <v>1</v>
      </c>
    </row>
    <row r="613" spans="1:58" ht="11.25" customHeight="1" x14ac:dyDescent="0.2">
      <c r="A613" s="1019" t="s">
        <v>1566</v>
      </c>
      <c r="B613" s="1031" t="s">
        <v>1567</v>
      </c>
      <c r="C613" s="1181" t="s">
        <v>248</v>
      </c>
      <c r="D613" s="1181" t="s">
        <v>4459</v>
      </c>
      <c r="E613" s="857">
        <v>10</v>
      </c>
      <c r="F613" s="1245">
        <v>323</v>
      </c>
      <c r="G613" s="1118" t="s">
        <v>107</v>
      </c>
      <c r="H613" s="1118" t="s">
        <v>107</v>
      </c>
      <c r="I613" s="1030">
        <v>24.09</v>
      </c>
      <c r="J613" s="766">
        <f>(M613/I613)*100</f>
        <v>4.4831880448318806</v>
      </c>
      <c r="K613" s="1033">
        <v>0.27</v>
      </c>
      <c r="L613" s="1043">
        <v>4</v>
      </c>
      <c r="M613" s="756">
        <f>K613*L613</f>
        <v>1.08</v>
      </c>
      <c r="N613" s="1026" t="s">
        <v>979</v>
      </c>
      <c r="O613" s="860">
        <v>0.25</v>
      </c>
      <c r="P613" s="1016">
        <v>43314</v>
      </c>
      <c r="Q613" s="1016">
        <v>43322</v>
      </c>
      <c r="R613" s="756">
        <f>(K613-O613)/O613*100</f>
        <v>8.0000000000000071</v>
      </c>
      <c r="S613" s="824">
        <f>IF(INDEX(Historical!$D$7:$D$1455,MATCH(B613,Historical!$B$7:$B$1455,0))=0,"n/a",(INDEX(Historical!$C$7:$C$1455,MATCH(B613,Historical!$B$7:$B$1455,0))/INDEX(Historical!$D$7:$D$1455,MATCH(B613,Historical!$B$7:$B$1455,0))-1)*100)</f>
        <v>5.3333333333333455</v>
      </c>
      <c r="T613" s="824">
        <f>IF(INDEX(Historical!$F$7:$F$1455,MATCH(B613,Historical!$B$7:$B$1455,0))=0,"n/a",((INDEX(Historical!$C$7:$C$1455,MATCH(B613,Historical!$B$7:$B$1455,0))/INDEX(Historical!$F$7:$F$1455,MATCH(B613,Historical!$B$7:$B$1455,0)))^(1/3)-1)*100)</f>
        <v>5.1250122777545482</v>
      </c>
      <c r="U613" s="824">
        <f>IF(INDEX(Historical!$I$7:$I$1455,MATCH(B613,Historical!$B$7:$B$1455,0))=0,"n/a",((INDEX(Historical!$C$7:$C$1455,MATCH(B613,Historical!$B$7:$B$1455,0))/INDEX(Historical!$I$7:$I$1455,MATCH(B613,Historical!$B$7:$B$1455,0)))^(1/5)-1)*100)</f>
        <v>5.6562440968709549</v>
      </c>
      <c r="V613" s="824" t="str">
        <f>IF(INDEX(Historical!$O$7:$O$1455,MATCH(B613,Historical!$B$7:$B$1455,0))=0,"n/a",((INDEX(Historical!$C$7:$C$1455,MATCH(B613,Historical!$B$7:$B$1455,0))/INDEX(Historical!$O$7:$O$1455,MATCH(B613,Historical!$B$7:$B$1455,0)))^(1/10)-1)*100)</f>
        <v>n/a</v>
      </c>
      <c r="W613" s="825" t="str">
        <f>IF(OR(U613&lt;=0,U613="n/a",V613&lt;=0,V613="n/a"),"n/a",U613/V613)</f>
        <v>n/a</v>
      </c>
      <c r="X613" s="826">
        <f>IF(OR(AJ613&lt;=0,AJ613="n/a",U613&lt;=0,U613="n/a"),"n/a",U613/AJ613)</f>
        <v>0.38477850999122143</v>
      </c>
      <c r="Y613" s="780" t="s">
        <v>4077</v>
      </c>
      <c r="Z613" s="766">
        <f>IF(OR(AC613&lt;0.01,AC613="n/a"),"n/a",M613/AC613*100)</f>
        <v>54.822335025380717</v>
      </c>
      <c r="AA613" s="1042">
        <f>IF(OR(AC613&lt;0.01,AC613="n/a"),"n/a",I613/AC613)</f>
        <v>12.228426395939087</v>
      </c>
      <c r="AB613" s="1043">
        <v>3</v>
      </c>
      <c r="AC613" s="1021">
        <v>1.97</v>
      </c>
      <c r="AD613" s="1021">
        <v>1.32</v>
      </c>
      <c r="AE613" s="1021">
        <v>1.77</v>
      </c>
      <c r="AF613" s="1021">
        <v>3.8</v>
      </c>
      <c r="AG613" s="1021">
        <v>35.5</v>
      </c>
      <c r="AH613" s="1021">
        <v>45.7</v>
      </c>
      <c r="AI613" s="1021">
        <v>6.01</v>
      </c>
      <c r="AJ613" s="1021">
        <v>14.7</v>
      </c>
      <c r="AK613" s="1021">
        <v>9.3000000000000007</v>
      </c>
      <c r="AL613" s="1034">
        <v>505.89</v>
      </c>
      <c r="AM613" s="1028">
        <v>1.6</v>
      </c>
      <c r="AN613" s="1021">
        <v>0</v>
      </c>
      <c r="AO613" s="868">
        <f>IF(U613="n/a","n/a",IF(AA613&lt;0,"n/a",IF(AA613="n/a","n/a",J613+U613-AA613)))</f>
        <v>-2.0889942542362512</v>
      </c>
      <c r="AP613" s="869">
        <f>IF(U613="n/a","n/a",J613+U613)</f>
        <v>10.139432141702835</v>
      </c>
      <c r="AQ613" s="1044">
        <f>IF(OR(AC613&lt;0.01,AF613="n/a"),"n/a",(I613/SQRT(22.5*AC613*(I613/AF613))-1)*100)</f>
        <v>43.70961508784692</v>
      </c>
      <c r="AR613" s="766">
        <f>INDEX(Historical!$C$7:$C$1455,MATCH(B613,Historical!$B$7:$B$1455,0))*IF(AH613="n/a",1.03,IF(AH613&lt;0,1.01,IF(AH613&gt;10,1.1,(1+AH613/100))))</f>
        <v>0.86900000000000011</v>
      </c>
      <c r="AS613" s="1042">
        <f>IF($AI613="n/a",1.03*AR613,IF($AI613&lt;0,1.01*AR613,IF($AI613&gt;10,1.1*AR613,(1+$AI613/100)*AR613)))</f>
        <v>0.92122690000000018</v>
      </c>
      <c r="AT613" s="1042">
        <f>IF($AK613="n/a",1.03*AS613,IF($AK613&lt;0,1.01*AS613,IF($AK613&gt;10,1.1*AS613,(1+$AK613/100)*AS613)))</f>
        <v>1.0069010017000002</v>
      </c>
      <c r="AU613" s="1042">
        <f>IF($AK613="n/a",1.03*AT613,IF($AK613&lt;0,1.01*AT613,IF($AK613&gt;10,1.1*AT613,(1+$AK613/100)*AT613)))</f>
        <v>1.1005427948581001</v>
      </c>
      <c r="AV613" s="1042">
        <f>IF($AK613="n/a",1.03*AU613,IF($AK613&lt;0,1.01*AU613,IF($AK613&gt;10,1.1*AU613,(1+$AK613/100)*AU613)))</f>
        <v>1.2028932747799035</v>
      </c>
      <c r="AW613" s="766">
        <f>SUM(AR613:AV613)</f>
        <v>5.100563971338004</v>
      </c>
      <c r="AX613" s="877">
        <f>AW613/I613*100</f>
        <v>21.172951313150701</v>
      </c>
      <c r="AY613" s="1212">
        <v>0.84</v>
      </c>
      <c r="AZ613" s="1028">
        <v>0.5</v>
      </c>
      <c r="BA613" s="1028">
        <v>-58.320000000000007</v>
      </c>
      <c r="BB613" s="1028">
        <v>-17.64</v>
      </c>
      <c r="BC613" s="1028">
        <v>-34.89</v>
      </c>
      <c r="BE613" s="721">
        <v>2009</v>
      </c>
      <c r="BF613" s="1057">
        <f>IF(BE613&gt;2008,0,IF(BE613&gt;2001,1,IF(BE613&gt;1990,2,IF(BE613&gt;1980,3,IF(BE613&gt;1973,4,IF(BE613&gt;1970,5,IF(BE613&gt;1960,6,IF(BE613&gt;1958,7,IF(BE613&gt;1953,8,9)))))))))</f>
        <v>0</v>
      </c>
    </row>
    <row r="614" spans="1:58" ht="11.25" customHeight="1" x14ac:dyDescent="0.2">
      <c r="A614" s="1019" t="s">
        <v>1568</v>
      </c>
      <c r="B614" s="1031" t="s">
        <v>1569</v>
      </c>
      <c r="C614" s="1181" t="s">
        <v>155</v>
      </c>
      <c r="D614" s="1181" t="s">
        <v>4444</v>
      </c>
      <c r="E614" s="857">
        <v>8</v>
      </c>
      <c r="F614" s="1245">
        <v>431</v>
      </c>
      <c r="G614" s="1187" t="s">
        <v>38</v>
      </c>
      <c r="H614" s="1187" t="s">
        <v>38</v>
      </c>
      <c r="I614" s="1030">
        <v>46.23</v>
      </c>
      <c r="J614" s="766">
        <f>(M614/I614)*100</f>
        <v>2.9418126757516769</v>
      </c>
      <c r="K614" s="1033">
        <v>0.34</v>
      </c>
      <c r="L614" s="1043">
        <v>4</v>
      </c>
      <c r="M614" s="756">
        <f>K614*L614</f>
        <v>1.36</v>
      </c>
      <c r="N614" s="1026" t="s">
        <v>120</v>
      </c>
      <c r="O614" s="860">
        <v>0.32</v>
      </c>
      <c r="P614" s="1016">
        <v>43132</v>
      </c>
      <c r="Q614" s="1016">
        <v>43160</v>
      </c>
      <c r="R614" s="756">
        <f>(K614-O614)/O614*100</f>
        <v>6.2500000000000053</v>
      </c>
      <c r="S614" s="824">
        <f>IF(INDEX(Historical!$D$7:$D$1455,MATCH(B614,Historical!$B$7:$B$1455,0))=0,"n/a",(INDEX(Historical!$C$7:$C$1455,MATCH(B614,Historical!$B$7:$B$1455,0))/INDEX(Historical!$D$7:$D$1455,MATCH(B614,Historical!$B$7:$B$1455,0))-1)*100)</f>
        <v>6.6666666666666652</v>
      </c>
      <c r="T614" s="824">
        <f>IF(INDEX(Historical!$F$7:$F$1455,MATCH(B614,Historical!$B$7:$B$1455,0))=0,"n/a",((INDEX(Historical!$C$7:$C$1455,MATCH(B614,Historical!$B$7:$B$1455,0))/INDEX(Historical!$F$7:$F$1455,MATCH(B614,Historical!$B$7:$B$1455,0)))^(1/3)-1)*100)</f>
        <v>7.1664579674248774</v>
      </c>
      <c r="U614" s="824">
        <f>IF(INDEX(Historical!$I$7:$I$1455,MATCH(B614,Historical!$B$7:$B$1455,0))=0,"n/a",((INDEX(Historical!$C$7:$C$1455,MATCH(B614,Historical!$B$7:$B$1455,0))/INDEX(Historical!$I$7:$I$1455,MATCH(B614,Historical!$B$7:$B$1455,0)))^(1/5)-1)*100)</f>
        <v>7.7818067712725814</v>
      </c>
      <c r="V614" s="824">
        <f>IF(INDEX(Historical!$O$7:$O$1455,MATCH(B614,Historical!$B$7:$B$1455,0))=0,"n/a",((INDEX(Historical!$C$7:$C$1455,MATCH(B614,Historical!$B$7:$B$1455,0))/INDEX(Historical!$O$7:$O$1455,MATCH(B614,Historical!$B$7:$B$1455,0)))^(1/10)-1)*100)</f>
        <v>0.98926189011108168</v>
      </c>
      <c r="W614" s="825">
        <f>IF(OR(U614&lt;=0,U614="n/a",V614&lt;=0,V614="n/a"),"n/a",U614/V614)</f>
        <v>7.8662757042008185</v>
      </c>
      <c r="X614" s="826">
        <f>IF(OR(AJ614&lt;=0,AJ614="n/a",U614&lt;=0,U614="n/a"),"n/a",U614/AJ614)</f>
        <v>0.74825065108390199</v>
      </c>
      <c r="Y614" s="777"/>
      <c r="Z614" s="766">
        <f>IF(OR(AC614&lt;0.01,AC614="n/a"),"n/a",M614/AC614*100)</f>
        <v>56.666666666666679</v>
      </c>
      <c r="AA614" s="1042">
        <f>IF(OR(AC614&lt;0.01,AC614="n/a"),"n/a",I614/AC614)</f>
        <v>19.262499999999999</v>
      </c>
      <c r="AB614" s="1043">
        <v>12</v>
      </c>
      <c r="AC614" s="1021">
        <v>2.4</v>
      </c>
      <c r="AD614" s="1021">
        <v>2.56</v>
      </c>
      <c r="AE614" s="1021">
        <v>5.09</v>
      </c>
      <c r="AF614" s="1021">
        <v>3.81</v>
      </c>
      <c r="AG614" s="1021">
        <v>33.700000000000003</v>
      </c>
      <c r="AH614" s="1021">
        <v>68.2</v>
      </c>
      <c r="AI614" s="1021">
        <v>2.0299999999999998</v>
      </c>
      <c r="AJ614" s="1021">
        <v>10.4</v>
      </c>
      <c r="AK614" s="1021">
        <v>7.5399999999999991</v>
      </c>
      <c r="AL614" s="1034">
        <v>271600</v>
      </c>
      <c r="AM614" s="1028">
        <v>0.1</v>
      </c>
      <c r="AN614" s="1021">
        <v>0.57999999999999996</v>
      </c>
      <c r="AO614" s="868">
        <f>IF(U614="n/a","n/a",IF(AA614&lt;0,"n/a",IF(AA614="n/a","n/a",J614+U614-AA614)))</f>
        <v>-8.5388805529757406</v>
      </c>
      <c r="AP614" s="869">
        <f>IF(U614="n/a","n/a",J614+U614)</f>
        <v>10.723619447024259</v>
      </c>
      <c r="AQ614" s="1044">
        <f>IF(OR(AC614&lt;0.01,AF614="n/a"),"n/a",(I614/SQRT(22.5*AC614*(I614/AF614))-1)*100)</f>
        <v>80.604078949876794</v>
      </c>
      <c r="AR614" s="766">
        <f>INDEX(Historical!$C$7:$C$1455,MATCH(B614,Historical!$B$7:$B$1455,0))*IF(AH614="n/a",1.03,IF(AH614&lt;0,1.01,IF(AH614&gt;10,1.1,(1+AH614/100))))</f>
        <v>1.4080000000000001</v>
      </c>
      <c r="AS614" s="1042">
        <f>IF($AI614="n/a",1.03*AR614,IF($AI614&lt;0,1.01*AR614,IF($AI614&gt;10,1.1*AR614,(1+$AI614/100)*AR614)))</f>
        <v>1.4365824</v>
      </c>
      <c r="AT614" s="1042">
        <f>IF($AK614="n/a",1.03*AS614,IF($AK614&lt;0,1.01*AS614,IF($AK614&gt;10,1.1*AS614,(1+$AK614/100)*AS614)))</f>
        <v>1.5449007129599999</v>
      </c>
      <c r="AU614" s="1042">
        <f>IF($AK614="n/a",1.03*AT614,IF($AK614&lt;0,1.01*AT614,IF($AK614&gt;10,1.1*AT614,(1+$AK614/100)*AT614)))</f>
        <v>1.6613862267171837</v>
      </c>
      <c r="AV614" s="1042">
        <f>IF($AK614="n/a",1.03*AU614,IF($AK614&lt;0,1.01*AU614,IF($AK614&gt;10,1.1*AU614,(1+$AK614/100)*AU614)))</f>
        <v>1.7866547482116593</v>
      </c>
      <c r="AW614" s="766">
        <f>SUM(AR614:AV614)</f>
        <v>7.837524087888843</v>
      </c>
      <c r="AX614" s="877">
        <f>AW614/I614*100</f>
        <v>16.953329197250362</v>
      </c>
      <c r="AY614" s="1212">
        <v>0.85</v>
      </c>
      <c r="AZ614" s="1028">
        <v>39.25</v>
      </c>
      <c r="BA614" s="1028">
        <v>0.86999999999999988</v>
      </c>
      <c r="BB614" s="1028">
        <v>5.41</v>
      </c>
      <c r="BC614" s="1028">
        <v>18.099999999999998</v>
      </c>
      <c r="BE614" s="721">
        <v>2011</v>
      </c>
      <c r="BF614" s="1057">
        <f>IF(BE614&gt;2008,0,IF(BE614&gt;2001,1,IF(BE614&gt;1990,2,IF(BE614&gt;1980,3,IF(BE614&gt;1973,4,IF(BE614&gt;1970,5,IF(BE614&gt;1960,6,IF(BE614&gt;1958,7,IF(BE614&gt;1953,8,9)))))))))</f>
        <v>0</v>
      </c>
    </row>
    <row r="615" spans="1:58" ht="11.25" customHeight="1" x14ac:dyDescent="0.2">
      <c r="A615" s="1019" t="s">
        <v>741</v>
      </c>
      <c r="B615" s="1031" t="s">
        <v>742</v>
      </c>
      <c r="C615" s="1181" t="s">
        <v>129</v>
      </c>
      <c r="D615" s="1181" t="s">
        <v>127</v>
      </c>
      <c r="E615" s="857">
        <v>11</v>
      </c>
      <c r="F615" s="1245">
        <v>312</v>
      </c>
      <c r="G615" s="1103" t="s">
        <v>116</v>
      </c>
      <c r="H615" s="1103" t="s">
        <v>116</v>
      </c>
      <c r="I615" s="1030">
        <v>86.53</v>
      </c>
      <c r="J615" s="766">
        <f>(M615/I615)*100</f>
        <v>5.2698486074193918</v>
      </c>
      <c r="K615" s="1033">
        <v>1.1399999999999999</v>
      </c>
      <c r="L615" s="1043">
        <v>4</v>
      </c>
      <c r="M615" s="756">
        <f>K615*L615</f>
        <v>4.5599999999999996</v>
      </c>
      <c r="N615" s="1026" t="s">
        <v>112</v>
      </c>
      <c r="O615" s="860">
        <v>1.07</v>
      </c>
      <c r="P615" s="1016">
        <v>43272</v>
      </c>
      <c r="Q615" s="1016">
        <v>43292</v>
      </c>
      <c r="R615" s="756">
        <f>(K615-O615)/O615*100</f>
        <v>6.5420560747663394</v>
      </c>
      <c r="S615" s="824">
        <f>IF(INDEX(Historical!$D$7:$D$1455,MATCH(B615,Historical!$B$7:$B$1455,0))=0,"n/a",(INDEX(Historical!$C$7:$C$1455,MATCH(B615,Historical!$B$7:$B$1455,0))/INDEX(Historical!$D$7:$D$1455,MATCH(B615,Historical!$B$7:$B$1455,0))-1)*100)</f>
        <v>2.1951219512195363</v>
      </c>
      <c r="T615" s="824">
        <f>IF(INDEX(Historical!$F$7:$F$1455,MATCH(B615,Historical!$B$7:$B$1455,0))=0,"n/a",((INDEX(Historical!$C$7:$C$1455,MATCH(B615,Historical!$B$7:$B$1455,0))/INDEX(Historical!$F$7:$F$1455,MATCH(B615,Historical!$B$7:$B$1455,0)))^(1/3)-1)*100)</f>
        <v>2.5952921378319171</v>
      </c>
      <c r="U615" s="824">
        <f>IF(INDEX(Historical!$I$7:$I$1455,MATCH(B615,Historical!$B$7:$B$1455,0))=0,"n/a",((INDEX(Historical!$C$7:$C$1455,MATCH(B615,Historical!$B$7:$B$1455,0))/INDEX(Historical!$I$7:$I$1455,MATCH(B615,Historical!$B$7:$B$1455,0)))^(1/5)-1)*100)</f>
        <v>5.8048042575878256</v>
      </c>
      <c r="V615" s="824" t="str">
        <f>IF(INDEX(Historical!$O$7:$O$1455,MATCH(B615,Historical!$B$7:$B$1455,0))=0,"n/a",((INDEX(Historical!$C$7:$C$1455,MATCH(B615,Historical!$B$7:$B$1455,0))/INDEX(Historical!$O$7:$O$1455,MATCH(B615,Historical!$B$7:$B$1455,0)))^(1/10)-1)*100)</f>
        <v>n/a</v>
      </c>
      <c r="W615" s="825" t="str">
        <f>IF(OR(U615&lt;=0,U615="n/a",V615&lt;=0,V615="n/a"),"n/a",U615/V615)</f>
        <v>n/a</v>
      </c>
      <c r="X615" s="826" t="str">
        <f>IF(OR(AJ615&lt;=0,AJ615="n/a",U615&lt;=0,U615="n/a"),"n/a",U615/AJ615)</f>
        <v>n/a</v>
      </c>
      <c r="Y615" s="1031"/>
      <c r="Z615" s="766">
        <f>IF(OR(AC615&lt;0.01,AC615="n/a"),"n/a",M615/AC615*100)</f>
        <v>85.553470919324567</v>
      </c>
      <c r="AA615" s="1042">
        <f>IF(OR(AC615&lt;0.01,AC615="n/a"),"n/a",I615/AC615)</f>
        <v>16.234521575984992</v>
      </c>
      <c r="AB615" s="1043">
        <v>12</v>
      </c>
      <c r="AC615" s="1021">
        <v>5.33</v>
      </c>
      <c r="AD615" s="1021">
        <v>2.11</v>
      </c>
      <c r="AE615" s="1021">
        <v>4.42</v>
      </c>
      <c r="AF615" s="1021" t="s">
        <v>138</v>
      </c>
      <c r="AG615" s="1021">
        <v>-55.600000000000009</v>
      </c>
      <c r="AH615" s="1021">
        <v>9.5</v>
      </c>
      <c r="AI615" s="1021">
        <v>5.43</v>
      </c>
      <c r="AJ615" s="1021">
        <v>-1</v>
      </c>
      <c r="AK615" s="1021">
        <v>7.68</v>
      </c>
      <c r="AL615" s="1034">
        <v>134350</v>
      </c>
      <c r="AM615" s="1028">
        <v>0.18</v>
      </c>
      <c r="AN615" s="1021" t="s">
        <v>138</v>
      </c>
      <c r="AO615" s="868">
        <f>IF(U615="n/a","n/a",IF(AA615&lt;0,"n/a",IF(AA615="n/a","n/a",J615+U615-AA615)))</f>
        <v>-5.1598687109777757</v>
      </c>
      <c r="AP615" s="869">
        <f>IF(U615="n/a","n/a",J615+U615)</f>
        <v>11.074652865007216</v>
      </c>
      <c r="AQ615" s="1044" t="str">
        <f>IF(OR(AC615&lt;0.01,AF615="n/a"),"n/a",(I615/SQRT(22.5*AC615*(I615/AF615))-1)*100)</f>
        <v>n/a</v>
      </c>
      <c r="AR615" s="766">
        <f>INDEX(Historical!$C$7:$C$1455,MATCH(B615,Historical!$B$7:$B$1455,0))*IF(AH615="n/a",1.03,IF(AH615&lt;0,1.01,IF(AH615&gt;10,1.1,(1+AH615/100))))</f>
        <v>4.58805</v>
      </c>
      <c r="AS615" s="1042">
        <f>IF($AI615="n/a",1.03*AR615,IF($AI615&lt;0,1.01*AR615,IF($AI615&gt;10,1.1*AR615,(1+$AI615/100)*AR615)))</f>
        <v>4.8371811149999999</v>
      </c>
      <c r="AT615" s="1042">
        <f>IF($AK615="n/a",1.03*AS615,IF($AK615&lt;0,1.01*AS615,IF($AK615&gt;10,1.1*AS615,(1+$AK615/100)*AS615)))</f>
        <v>5.208676624632</v>
      </c>
      <c r="AU615" s="1042">
        <f>IF($AK615="n/a",1.03*AT615,IF($AK615&lt;0,1.01*AT615,IF($AK615&gt;10,1.1*AT615,(1+$AK615/100)*AT615)))</f>
        <v>5.6087029894037377</v>
      </c>
      <c r="AV615" s="1042">
        <f>IF($AK615="n/a",1.03*AU615,IF($AK615&lt;0,1.01*AU615,IF($AK615&gt;10,1.1*AU615,(1+$AK615/100)*AU615)))</f>
        <v>6.0394513789899449</v>
      </c>
      <c r="AW615" s="766">
        <f>SUM(AR615:AV615)</f>
        <v>26.282062108025681</v>
      </c>
      <c r="AX615" s="877">
        <f>AW615/I615*100</f>
        <v>30.373352719317786</v>
      </c>
      <c r="AY615" s="1212">
        <v>0.65</v>
      </c>
      <c r="AZ615" s="1028">
        <v>13.54</v>
      </c>
      <c r="BA615" s="1028">
        <v>-22.220000000000002</v>
      </c>
      <c r="BB615" s="1028">
        <v>0.91</v>
      </c>
      <c r="BC615" s="1028">
        <v>-0.67</v>
      </c>
      <c r="BE615" s="721">
        <v>2008</v>
      </c>
      <c r="BF615" s="1057">
        <f>IF(BE615&gt;2008,0,IF(BE615&gt;2001,1,IF(BE615&gt;1990,2,IF(BE615&gt;1980,3,IF(BE615&gt;1973,4,IF(BE615&gt;1970,5,IF(BE615&gt;1960,6,IF(BE615&gt;1958,7,IF(BE615&gt;1953,8,9)))))))))</f>
        <v>1</v>
      </c>
    </row>
    <row r="616" spans="1:58" ht="11.25" customHeight="1" x14ac:dyDescent="0.2">
      <c r="A616" s="1027" t="s">
        <v>1570</v>
      </c>
      <c r="B616" s="1031" t="s">
        <v>1571</v>
      </c>
      <c r="C616" s="1181" t="s">
        <v>180</v>
      </c>
      <c r="D616" s="1181" t="s">
        <v>4432</v>
      </c>
      <c r="E616" s="857">
        <v>7</v>
      </c>
      <c r="F616" s="1245">
        <v>601</v>
      </c>
      <c r="G616" s="1187" t="s">
        <v>38</v>
      </c>
      <c r="H616" s="1187" t="s">
        <v>38</v>
      </c>
      <c r="I616" s="1030">
        <v>93.52</v>
      </c>
      <c r="J616" s="766">
        <f>(M616/I616)*100</f>
        <v>3.4217279726261762</v>
      </c>
      <c r="K616" s="1033">
        <v>0.8</v>
      </c>
      <c r="L616" s="1043">
        <v>4</v>
      </c>
      <c r="M616" s="756">
        <f>K616*L616</f>
        <v>3.2</v>
      </c>
      <c r="N616" s="1026" t="s">
        <v>120</v>
      </c>
      <c r="O616" s="860">
        <v>0.7</v>
      </c>
      <c r="P616" s="1016">
        <v>43238</v>
      </c>
      <c r="Q616" s="1016">
        <v>43252</v>
      </c>
      <c r="R616" s="756">
        <f>(K616-O616)/O616*100</f>
        <v>14.285714285714299</v>
      </c>
      <c r="S616" s="824">
        <f>IF(INDEX(Historical!$D$7:$D$1455,MATCH(B616,Historical!$B$7:$B$1455,0))=0,"n/a",(INDEX(Historical!$C$7:$C$1455,MATCH(B616,Historical!$B$7:$B$1455,0))/INDEX(Historical!$D$7:$D$1455,MATCH(B616,Historical!$B$7:$B$1455,0))-1)*100)</f>
        <v>11.428571428571409</v>
      </c>
      <c r="T616" s="824">
        <f>IF(INDEX(Historical!$F$7:$F$1455,MATCH(B616,Historical!$B$7:$B$1455,0))=0,"n/a",((INDEX(Historical!$C$7:$C$1455,MATCH(B616,Historical!$B$7:$B$1455,0))/INDEX(Historical!$F$7:$F$1455,MATCH(B616,Historical!$B$7:$B$1455,0)))^(1/3)-1)*100)</f>
        <v>13.040381433805548</v>
      </c>
      <c r="U616" s="824">
        <f>IF(INDEX(Historical!$I$7:$I$1455,MATCH(B616,Historical!$B$7:$B$1455,0))=0,"n/a",((INDEX(Historical!$C$7:$C$1455,MATCH(B616,Historical!$B$7:$B$1455,0))/INDEX(Historical!$I$7:$I$1455,MATCH(B616,Historical!$B$7:$B$1455,0)))^(1/5)-1)*100)</f>
        <v>43.413497286213556</v>
      </c>
      <c r="V616" s="824" t="str">
        <f>IF(INDEX(Historical!$O$7:$O$1455,MATCH(B616,Historical!$B$7:$B$1455,0))=0,"n/a",((INDEX(Historical!$C$7:$C$1455,MATCH(B616,Historical!$B$7:$B$1455,0))/INDEX(Historical!$O$7:$O$1455,MATCH(B616,Historical!$B$7:$B$1455,0)))^(1/10)-1)*100)</f>
        <v>n/a</v>
      </c>
      <c r="W616" s="825" t="str">
        <f>IF(OR(U616&lt;=0,U616="n/a",V616&lt;=0,V616="n/a"),"n/a",U616/V616)</f>
        <v>n/a</v>
      </c>
      <c r="X616" s="826" t="str">
        <f>IF(OR(AJ616&lt;=0,AJ616="n/a",U616&lt;=0,U616="n/a"),"n/a",U616/AJ616)</f>
        <v>n/a</v>
      </c>
      <c r="Y616" s="1032"/>
      <c r="Z616" s="766">
        <f>IF(OR(AC616&lt;0.01,AC616="n/a"),"n/a",M616/AC616*100)</f>
        <v>40.404040404040408</v>
      </c>
      <c r="AA616" s="1042">
        <f>IF(OR(AC616&lt;0.01,AC616="n/a"),"n/a",I616/AC616)</f>
        <v>11.808080808080808</v>
      </c>
      <c r="AB616" s="1043">
        <v>12</v>
      </c>
      <c r="AC616" s="1021">
        <v>7.92</v>
      </c>
      <c r="AD616" s="1021">
        <v>0.28000000000000003</v>
      </c>
      <c r="AE616" s="1021">
        <v>0.4</v>
      </c>
      <c r="AF616" s="1021">
        <v>1.87</v>
      </c>
      <c r="AG616" s="1021">
        <v>28.199999999999996</v>
      </c>
      <c r="AH616" s="1021">
        <v>56.999999999999993</v>
      </c>
      <c r="AI616" s="1021">
        <v>11.129999999999999</v>
      </c>
      <c r="AJ616" s="1021">
        <v>-6.4</v>
      </c>
      <c r="AK616" s="1021">
        <v>42.41</v>
      </c>
      <c r="AL616" s="1034">
        <v>45380</v>
      </c>
      <c r="AM616" s="1028">
        <v>0.1</v>
      </c>
      <c r="AN616" s="1021">
        <v>0.49</v>
      </c>
      <c r="AO616" s="868">
        <f>IF(U616="n/a","n/a",IF(AA616&lt;0,"n/a",IF(AA616="n/a","n/a",J616+U616-AA616)))</f>
        <v>35.027144450758925</v>
      </c>
      <c r="AP616" s="869">
        <f>IF(U616="n/a","n/a",J616+U616)</f>
        <v>46.835225258839735</v>
      </c>
      <c r="AQ616" s="1044">
        <f>IF(OR(AC616&lt;0.01,AF616="n/a"),"n/a",(I616/SQRT(22.5*AC616*(I616/AF616))-1)*100)</f>
        <v>-0.93523754384796653</v>
      </c>
      <c r="AR616" s="766">
        <f>INDEX(Historical!$C$7:$C$1455,MATCH(B616,Historical!$B$7:$B$1455,0))*IF(AH616="n/a",1.03,IF(AH616&lt;0,1.01,IF(AH616&gt;10,1.1,(1+AH616/100))))</f>
        <v>3.0029999999999997</v>
      </c>
      <c r="AS616" s="1042">
        <f>IF($AI616="n/a",1.03*AR616,IF($AI616&lt;0,1.01*AR616,IF($AI616&gt;10,1.1*AR616,(1+$AI616/100)*AR616)))</f>
        <v>3.3033000000000001</v>
      </c>
      <c r="AT616" s="1042">
        <f>IF($AK616="n/a",1.03*AS616,IF($AK616&lt;0,1.01*AS616,IF($AK616&gt;10,1.1*AS616,(1+$AK616/100)*AS616)))</f>
        <v>3.6336300000000006</v>
      </c>
      <c r="AU616" s="1042">
        <f>IF($AK616="n/a",1.03*AT616,IF($AK616&lt;0,1.01*AT616,IF($AK616&gt;10,1.1*AT616,(1+$AK616/100)*AT616)))</f>
        <v>3.9969930000000011</v>
      </c>
      <c r="AV616" s="1042">
        <f>IF($AK616="n/a",1.03*AU616,IF($AK616&lt;0,1.01*AU616,IF($AK616&gt;10,1.1*AU616,(1+$AK616/100)*AU616)))</f>
        <v>4.3966923000000016</v>
      </c>
      <c r="AW616" s="766">
        <f>SUM(AR616:AV616)</f>
        <v>18.333615300000005</v>
      </c>
      <c r="AX616" s="877">
        <f>AW616/I616*100</f>
        <v>19.603951347305397</v>
      </c>
      <c r="AY616" s="1212">
        <v>1</v>
      </c>
      <c r="AZ616" s="1028">
        <v>5.09</v>
      </c>
      <c r="BA616" s="1028">
        <v>-24.560000000000002</v>
      </c>
      <c r="BB616" s="1028">
        <v>-10.119999999999999</v>
      </c>
      <c r="BC616" s="1028">
        <v>-13.79</v>
      </c>
      <c r="BE616" s="721">
        <v>2012</v>
      </c>
      <c r="BF616" s="1057">
        <f>IF(BE616&gt;2008,0,IF(BE616&gt;2001,1,IF(BE616&gt;1990,2,IF(BE616&gt;1980,3,IF(BE616&gt;1973,4,IF(BE616&gt;1970,5,IF(BE616&gt;1960,6,IF(BE616&gt;1958,7,IF(BE616&gt;1953,8,9)))))))))</f>
        <v>0</v>
      </c>
    </row>
    <row r="617" spans="1:58" ht="11.25" customHeight="1" x14ac:dyDescent="0.2">
      <c r="A617" s="1027" t="s">
        <v>1572</v>
      </c>
      <c r="B617" s="1031" t="s">
        <v>1573</v>
      </c>
      <c r="C617" s="1181" t="s">
        <v>180</v>
      </c>
      <c r="D617" s="1181" t="s">
        <v>4432</v>
      </c>
      <c r="E617" s="857">
        <v>6</v>
      </c>
      <c r="F617" s="1245">
        <v>734</v>
      </c>
      <c r="G617" s="1103" t="s">
        <v>107</v>
      </c>
      <c r="H617" s="1103" t="s">
        <v>107</v>
      </c>
      <c r="I617" s="1030">
        <v>46.9</v>
      </c>
      <c r="J617" s="766">
        <f>(M617/I617)*100</f>
        <v>6.7547974413646061</v>
      </c>
      <c r="K617" s="1033">
        <v>0.79200000000000004</v>
      </c>
      <c r="L617" s="1043">
        <v>4</v>
      </c>
      <c r="M617" s="756">
        <f>K617*L617</f>
        <v>3.1680000000000001</v>
      </c>
      <c r="N617" s="1026" t="s">
        <v>564</v>
      </c>
      <c r="O617" s="860">
        <v>0.752</v>
      </c>
      <c r="P617" s="1016">
        <v>43403</v>
      </c>
      <c r="Q617" s="1016">
        <v>43417</v>
      </c>
      <c r="R617" s="756">
        <f>(K617-O617)/O617*100</f>
        <v>5.319148936170218</v>
      </c>
      <c r="S617" s="824">
        <f>IF(INDEX(Historical!$D$7:$D$1455,MATCH(B617,Historical!$B$7:$B$1455,0))=0,"n/a",(INDEX(Historical!$C$7:$C$1455,MATCH(B617,Historical!$B$7:$B$1455,0))/INDEX(Historical!$D$7:$D$1455,MATCH(B617,Historical!$B$7:$B$1455,0))-1)*100)</f>
        <v>21.772151898734183</v>
      </c>
      <c r="T617" s="824">
        <f>IF(INDEX(Historical!$F$7:$F$1455,MATCH(B617,Historical!$B$7:$B$1455,0))=0,"n/a",((INDEX(Historical!$C$7:$C$1455,MATCH(B617,Historical!$B$7:$B$1455,0))/INDEX(Historical!$F$7:$F$1455,MATCH(B617,Historical!$B$7:$B$1455,0)))^(1/3)-1)*100)</f>
        <v>29.08955163821485</v>
      </c>
      <c r="U617" s="824" t="str">
        <f>IF(INDEX(Historical!$I$7:$I$1455,MATCH(B617,Historical!$B$7:$B$1455,0))=0,"n/a",((INDEX(Historical!$C$7:$C$1455,MATCH(B617,Historical!$B$7:$B$1455,0))/INDEX(Historical!$I$7:$I$1455,MATCH(B617,Historical!$B$7:$B$1455,0)))^(1/5)-1)*100)</f>
        <v>n/a</v>
      </c>
      <c r="V617" s="824" t="str">
        <f>IF(INDEX(Historical!$O$7:$O$1455,MATCH(B617,Historical!$B$7:$B$1455,0))=0,"n/a",((INDEX(Historical!$C$7:$C$1455,MATCH(B617,Historical!$B$7:$B$1455,0))/INDEX(Historical!$O$7:$O$1455,MATCH(B617,Historical!$B$7:$B$1455,0)))^(1/10)-1)*100)</f>
        <v>n/a</v>
      </c>
      <c r="W617" s="825" t="str">
        <f>IF(OR(U617&lt;=0,U617="n/a",V617&lt;=0,V617="n/a"),"n/a",U617/V617)</f>
        <v>n/a</v>
      </c>
      <c r="X617" s="826" t="str">
        <f>IF(OR(AJ617&lt;=0,AJ617="n/a",U617&lt;=0,U617="n/a"),"n/a",U617/AJ617)</f>
        <v>n/a</v>
      </c>
      <c r="Y617" s="1032" t="s">
        <v>4077</v>
      </c>
      <c r="Z617" s="766">
        <f>IF(OR(AC617&lt;0.01,AC617="n/a"),"n/a",M617/AC617*100)</f>
        <v>85.853658536585371</v>
      </c>
      <c r="AA617" s="1042">
        <f>IF(OR(AC617&lt;0.01,AC617="n/a"),"n/a",I617/AC617)</f>
        <v>12.710027100271002</v>
      </c>
      <c r="AB617" s="1043">
        <v>12</v>
      </c>
      <c r="AC617" s="1021">
        <v>3.69</v>
      </c>
      <c r="AD617" s="1021">
        <v>0.75</v>
      </c>
      <c r="AE617" s="1021">
        <v>5.26</v>
      </c>
      <c r="AF617" s="1021">
        <v>1.92</v>
      </c>
      <c r="AG617" s="1021">
        <v>16.7</v>
      </c>
      <c r="AH617" s="1021">
        <v>18.099999999999998</v>
      </c>
      <c r="AI617" s="1021">
        <v>-0.37</v>
      </c>
      <c r="AJ617" s="1021">
        <v>32.190000000000005</v>
      </c>
      <c r="AK617" s="1021">
        <v>16.869999999999997</v>
      </c>
      <c r="AL617" s="1034">
        <v>5900</v>
      </c>
      <c r="AM617" s="1028">
        <v>55.71</v>
      </c>
      <c r="AN617" s="1021">
        <v>0.97</v>
      </c>
      <c r="AO617" s="868" t="str">
        <f>IF(U617="n/a","n/a",IF(AA617&lt;0,"n/a",IF(AA617="n/a","n/a",J617+U617-AA617)))</f>
        <v>n/a</v>
      </c>
      <c r="AP617" s="869" t="str">
        <f>IF(U617="n/a","n/a",J617+U617)</f>
        <v>n/a</v>
      </c>
      <c r="AQ617" s="1044">
        <f>IF(OR(AC617&lt;0.01,AF617="n/a"),"n/a",(I617/SQRT(22.5*AC617*(I617/AF617))-1)*100)</f>
        <v>4.1436017824967308</v>
      </c>
      <c r="AR617" s="766">
        <f>INDEX(Historical!$C$7:$C$1455,MATCH(B617,Historical!$B$7:$B$1455,0))*IF(AH617="n/a",1.03,IF(AH617&lt;0,1.01,IF(AH617&gt;10,1.1,(1+AH617/100))))</f>
        <v>2.6455000000000006</v>
      </c>
      <c r="AS617" s="1042">
        <f>IF($AI617="n/a",1.03*AR617,IF($AI617&lt;0,1.01*AR617,IF($AI617&gt;10,1.1*AR617,(1+$AI617/100)*AR617)))</f>
        <v>2.6719550000000005</v>
      </c>
      <c r="AT617" s="1042">
        <f>IF($AK617="n/a",1.03*AS617,IF($AK617&lt;0,1.01*AS617,IF($AK617&gt;10,1.1*AS617,(1+$AK617/100)*AS617)))</f>
        <v>2.9391505000000007</v>
      </c>
      <c r="AU617" s="1042">
        <f>IF($AK617="n/a",1.03*AT617,IF($AK617&lt;0,1.01*AT617,IF($AK617&gt;10,1.1*AT617,(1+$AK617/100)*AT617)))</f>
        <v>3.233065550000001</v>
      </c>
      <c r="AV617" s="1042">
        <f>IF($AK617="n/a",1.03*AU617,IF($AK617&lt;0,1.01*AU617,IF($AK617&gt;10,1.1*AU617,(1+$AK617/100)*AU617)))</f>
        <v>3.5563721050000012</v>
      </c>
      <c r="AW617" s="766">
        <f>SUM(AR617:AV617)</f>
        <v>15.046043155000003</v>
      </c>
      <c r="AX617" s="877">
        <f>AW617/I617*100</f>
        <v>32.081115469083166</v>
      </c>
      <c r="AY617" s="1212">
        <v>1.29</v>
      </c>
      <c r="AZ617" s="1028">
        <v>4.6100000000000003</v>
      </c>
      <c r="BA617" s="1028">
        <v>-16.96</v>
      </c>
      <c r="BB617" s="1028">
        <v>-6.5600000000000005</v>
      </c>
      <c r="BC617" s="1028">
        <v>-7.7299999999999995</v>
      </c>
      <c r="BE617" s="721">
        <v>2013</v>
      </c>
      <c r="BF617" s="1057">
        <f>IF(BE617&gt;2008,0,IF(BE617&gt;2001,1,IF(BE617&gt;1990,2,IF(BE617&gt;1980,3,IF(BE617&gt;1973,4,IF(BE617&gt;1970,5,IF(BE617&gt;1960,6,IF(BE617&gt;1958,7,IF(BE617&gt;1953,8,9)))))))))</f>
        <v>0</v>
      </c>
    </row>
    <row r="618" spans="1:58" s="905" customFormat="1" ht="11.25" customHeight="1" x14ac:dyDescent="0.2">
      <c r="A618" s="760" t="s">
        <v>1574</v>
      </c>
      <c r="B618" s="914" t="s">
        <v>1575</v>
      </c>
      <c r="C618" s="1181" t="s">
        <v>109</v>
      </c>
      <c r="D618" s="1181" t="s">
        <v>4434</v>
      </c>
      <c r="E618" s="885">
        <v>7</v>
      </c>
      <c r="F618" s="1245">
        <v>641</v>
      </c>
      <c r="G618" s="1244" t="s">
        <v>107</v>
      </c>
      <c r="H618" s="1244" t="s">
        <v>107</v>
      </c>
      <c r="I618" s="886">
        <v>27.8</v>
      </c>
      <c r="J618" s="887">
        <f>(M618/I618)*100</f>
        <v>1.7985611510791366</v>
      </c>
      <c r="K618" s="888">
        <v>0.125</v>
      </c>
      <c r="L618" s="889">
        <v>4</v>
      </c>
      <c r="M618" s="890">
        <f>K618*L618</f>
        <v>0.5</v>
      </c>
      <c r="N618" s="891" t="s">
        <v>1008</v>
      </c>
      <c r="O618" s="892">
        <v>0.11</v>
      </c>
      <c r="P618" s="893">
        <v>43455</v>
      </c>
      <c r="Q618" s="893">
        <v>43441</v>
      </c>
      <c r="R618" s="890">
        <f>(K618-O618)/O618*100</f>
        <v>13.636363636363635</v>
      </c>
      <c r="S618" s="824">
        <f>IF(INDEX(Historical!$D$7:$D$1455,MATCH(B618,Historical!$B$7:$B$1455,0))=0,"n/a",(INDEX(Historical!$C$7:$C$1455,MATCH(B618,Historical!$B$7:$B$1455,0))/INDEX(Historical!$D$7:$D$1455,MATCH(B618,Historical!$B$7:$B$1455,0))-1)*100)</f>
        <v>5.2631578947368363</v>
      </c>
      <c r="T618" s="824">
        <f>IF(INDEX(Historical!$F$7:$F$1455,MATCH(B618,Historical!$B$7:$B$1455,0))=0,"n/a",((INDEX(Historical!$C$7:$C$1455,MATCH(B618,Historical!$B$7:$B$1455,0))/INDEX(Historical!$F$7:$F$1455,MATCH(B618,Historical!$B$7:$B$1455,0)))^(1/3)-1)*100)</f>
        <v>7.7217345015941907</v>
      </c>
      <c r="U618" s="824">
        <f>IF(INDEX(Historical!$I$7:$I$1455,MATCH(B618,Historical!$B$7:$B$1455,0))=0,"n/a",((INDEX(Historical!$C$7:$C$1455,MATCH(B618,Historical!$B$7:$B$1455,0))/INDEX(Historical!$I$7:$I$1455,MATCH(B618,Historical!$B$7:$B$1455,0)))^(1/5)-1)*100)</f>
        <v>51.571656651039802</v>
      </c>
      <c r="V618" s="824">
        <f>IF(INDEX(Historical!$O$7:$O$1455,MATCH(B618,Historical!$B$7:$B$1455,0))=0,"n/a",((INDEX(Historical!$C$7:$C$1455,MATCH(B618,Historical!$B$7:$B$1455,0))/INDEX(Historical!$O$7:$O$1455,MATCH(B618,Historical!$B$7:$B$1455,0)))^(1/10)-1)*100)</f>
        <v>-3.9735499207781966</v>
      </c>
      <c r="W618" s="894" t="str">
        <f>IF(OR(U618&lt;=0,U618="n/a",V618&lt;=0,V618="n/a"),"n/a",U618/V618)</f>
        <v>n/a</v>
      </c>
      <c r="X618" s="895" t="str">
        <f>IF(OR(AJ618&lt;=0,AJ618="n/a",U618&lt;=0,U618="n/a"),"n/a",U618/AJ618)</f>
        <v>n/a</v>
      </c>
      <c r="Y618" s="911" t="s">
        <v>4077</v>
      </c>
      <c r="Z618" s="887" t="str">
        <f>IF(OR(AC618&lt;0.01,AC618="n/a"),"n/a",M618/AC618*100)</f>
        <v>n/a</v>
      </c>
      <c r="AA618" s="897" t="str">
        <f>IF(OR(AC618&lt;0.01,AC618="n/a"),"n/a",I618/AC618)</f>
        <v>n/a</v>
      </c>
      <c r="AB618" s="889">
        <v>12</v>
      </c>
      <c r="AC618" s="898" t="s">
        <v>138</v>
      </c>
      <c r="AD618" s="898" t="s">
        <v>138</v>
      </c>
      <c r="AE618" s="898" t="s">
        <v>138</v>
      </c>
      <c r="AF618" s="898" t="s">
        <v>138</v>
      </c>
      <c r="AG618" s="898" t="s">
        <v>138</v>
      </c>
      <c r="AH618" s="898" t="s">
        <v>138</v>
      </c>
      <c r="AI618" s="898" t="s">
        <v>138</v>
      </c>
      <c r="AJ618" s="898" t="s">
        <v>138</v>
      </c>
      <c r="AK618" s="898" t="s">
        <v>138</v>
      </c>
      <c r="AL618" s="899" t="s">
        <v>138</v>
      </c>
      <c r="AM618" s="900" t="s">
        <v>138</v>
      </c>
      <c r="AN618" s="898" t="s">
        <v>138</v>
      </c>
      <c r="AO618" s="901" t="str">
        <f>IF(U618="n/a","n/a",IF(AA618&lt;0,"n/a",IF(AA618="n/a","n/a",J618+U618-AA618)))</f>
        <v>n/a</v>
      </c>
      <c r="AP618" s="902">
        <f>IF(U618="n/a","n/a",J618+U618)</f>
        <v>53.370217802118937</v>
      </c>
      <c r="AQ618" s="903" t="str">
        <f>IF(OR(AC618&lt;0.01,AF618="n/a"),"n/a",(I618/SQRT(22.5*AC618*(I618/AF618))-1)*100)</f>
        <v>n/a</v>
      </c>
      <c r="AR618" s="766">
        <f>INDEX(Historical!$C$7:$C$1455,MATCH(B618,Historical!$B$7:$B$1455,0))*IF(AH618="n/a",1.03,IF(AH618&lt;0,1.01,IF(AH618&gt;10,1.1,(1+AH618/100))))</f>
        <v>0.41200000000000003</v>
      </c>
      <c r="AS618" s="897">
        <f>IF($AI618="n/a",1.03*AR618,IF($AI618&lt;0,1.01*AR618,IF($AI618&gt;10,1.1*AR618,(1+$AI618/100)*AR618)))</f>
        <v>0.42436000000000007</v>
      </c>
      <c r="AT618" s="897">
        <f>IF($AK618="n/a",1.03*AS618,IF($AK618&lt;0,1.01*AS618,IF($AK618&gt;10,1.1*AS618,(1+$AK618/100)*AS618)))</f>
        <v>0.43709080000000006</v>
      </c>
      <c r="AU618" s="897">
        <f>IF($AK618="n/a",1.03*AT618,IF($AK618&lt;0,1.01*AT618,IF($AK618&gt;10,1.1*AT618,(1+$AK618/100)*AT618)))</f>
        <v>0.45020352400000008</v>
      </c>
      <c r="AV618" s="897">
        <f>IF($AK618="n/a",1.03*AU618,IF($AK618&lt;0,1.01*AU618,IF($AK618&gt;10,1.1*AU618,(1+$AK618/100)*AU618)))</f>
        <v>0.46370962972000007</v>
      </c>
      <c r="AW618" s="887">
        <f>SUM(AR618:AV618)</f>
        <v>2.1873639537200003</v>
      </c>
      <c r="AX618" s="904">
        <f>AW618/I618*100</f>
        <v>7.8682156608633109</v>
      </c>
      <c r="AY618" s="1213" t="s">
        <v>138</v>
      </c>
      <c r="AZ618" s="900" t="s">
        <v>138</v>
      </c>
      <c r="BA618" s="900" t="s">
        <v>138</v>
      </c>
      <c r="BB618" s="900" t="s">
        <v>138</v>
      </c>
      <c r="BC618" s="900" t="s">
        <v>138</v>
      </c>
      <c r="BD618" s="1079" t="s">
        <v>4357</v>
      </c>
      <c r="BE618" s="721">
        <v>2012</v>
      </c>
      <c r="BF618" s="1057">
        <f>IF(BE618&gt;2008,0,IF(BE618&gt;2001,1,IF(BE618&gt;1990,2,IF(BE618&gt;1980,3,IF(BE618&gt;1973,4,IF(BE618&gt;1970,5,IF(BE618&gt;1960,6,IF(BE618&gt;1958,7,IF(BE618&gt;1953,8,9)))))))))</f>
        <v>0</v>
      </c>
    </row>
    <row r="619" spans="1:58" ht="11.25" customHeight="1" x14ac:dyDescent="0.2">
      <c r="A619" s="1027" t="s">
        <v>1578</v>
      </c>
      <c r="B619" s="1031" t="s">
        <v>1579</v>
      </c>
      <c r="C619" s="1181" t="s">
        <v>132</v>
      </c>
      <c r="D619" s="1181" t="s">
        <v>4424</v>
      </c>
      <c r="E619" s="857">
        <v>7</v>
      </c>
      <c r="F619" s="1245">
        <v>639</v>
      </c>
      <c r="G619" s="1209" t="s">
        <v>38</v>
      </c>
      <c r="H619" s="1209" t="s">
        <v>38</v>
      </c>
      <c r="I619" s="1030">
        <v>89.36</v>
      </c>
      <c r="J619" s="766">
        <f>(M619/I619)*100</f>
        <v>3.3034914950760967</v>
      </c>
      <c r="K619" s="1033">
        <v>0.73799999999999999</v>
      </c>
      <c r="L619" s="1043">
        <v>4</v>
      </c>
      <c r="M619" s="756">
        <f>K619*L619</f>
        <v>2.952</v>
      </c>
      <c r="N619" s="1026" t="s">
        <v>120</v>
      </c>
      <c r="O619" s="860">
        <v>0.69499999999999995</v>
      </c>
      <c r="P619" s="1016">
        <v>43404</v>
      </c>
      <c r="Q619" s="1016">
        <v>43437</v>
      </c>
      <c r="R619" s="756">
        <f>(K619-O619)/O619*100</f>
        <v>6.1870503597122362</v>
      </c>
      <c r="S619" s="824">
        <f>IF(INDEX(Historical!$D$7:$D$1455,MATCH(B619,Historical!$B$7:$B$1455,0))=0,"n/a",(INDEX(Historical!$C$7:$C$1455,MATCH(B619,Historical!$B$7:$B$1455,0))/INDEX(Historical!$D$7:$D$1455,MATCH(B619,Historical!$B$7:$B$1455,0))-1)*100)</f>
        <v>5.1383399209486313</v>
      </c>
      <c r="T619" s="824">
        <f>IF(INDEX(Historical!$F$7:$F$1455,MATCH(B619,Historical!$B$7:$B$1455,0))=0,"n/a",((INDEX(Historical!$C$7:$C$1455,MATCH(B619,Historical!$B$7:$B$1455,0))/INDEX(Historical!$F$7:$F$1455,MATCH(B619,Historical!$B$7:$B$1455,0)))^(1/3)-1)*100)</f>
        <v>5.0046920311471954</v>
      </c>
      <c r="U619" s="824">
        <f>IF(INDEX(Historical!$I$7:$I$1455,MATCH(B619,Historical!$B$7:$B$1455,0))=0,"n/a",((INDEX(Historical!$C$7:$C$1455,MATCH(B619,Historical!$B$7:$B$1455,0))/INDEX(Historical!$I$7:$I$1455,MATCH(B619,Historical!$B$7:$B$1455,0)))^(1/5)-1)*100)</f>
        <v>4.642752601986877</v>
      </c>
      <c r="V619" s="824">
        <f>IF(INDEX(Historical!$O$7:$O$1455,MATCH(B619,Historical!$B$7:$B$1455,0))=0,"n/a",((INDEX(Historical!$C$7:$C$1455,MATCH(B619,Historical!$B$7:$B$1455,0))/INDEX(Historical!$O$7:$O$1455,MATCH(B619,Historical!$B$7:$B$1455,0)))^(1/10)-1)*100)</f>
        <v>2.3920490704586683</v>
      </c>
      <c r="W619" s="825">
        <f>IF(OR(U619&lt;=0,U619="n/a",V619&lt;=0,V619="n/a"),"n/a",U619/V619)</f>
        <v>1.9409102678218231</v>
      </c>
      <c r="X619" s="826">
        <f>IF(OR(AJ619&lt;=0,AJ619="n/a",U619&lt;=0,U619="n/a"),"n/a",U619/AJ619)</f>
        <v>0.96724012541393278</v>
      </c>
      <c r="Y619" s="769"/>
      <c r="Z619" s="766">
        <f>IF(OR(AC619&lt;0.01,AC619="n/a"),"n/a",M619/AC619*100)</f>
        <v>64.313725490196077</v>
      </c>
      <c r="AA619" s="1042">
        <f>IF(OR(AC619&lt;0.01,AC619="n/a"),"n/a",I619/AC619)</f>
        <v>19.468409586056644</v>
      </c>
      <c r="AB619" s="1043">
        <v>12</v>
      </c>
      <c r="AC619" s="1021">
        <v>4.59</v>
      </c>
      <c r="AD619" s="1021">
        <v>4.74</v>
      </c>
      <c r="AE619" s="1021">
        <v>2.71</v>
      </c>
      <c r="AF619" s="1021">
        <v>1.87</v>
      </c>
      <c r="AG619" s="1021">
        <v>9.9</v>
      </c>
      <c r="AH619" s="1021">
        <v>12.3</v>
      </c>
      <c r="AI619" s="1021">
        <v>7.41</v>
      </c>
      <c r="AJ619" s="1021">
        <v>4.8</v>
      </c>
      <c r="AK619" s="1021">
        <v>4.1099999999999994</v>
      </c>
      <c r="AL619" s="1034">
        <v>10020</v>
      </c>
      <c r="AM619" s="1028">
        <v>0.1</v>
      </c>
      <c r="AN619" s="1021">
        <v>0.97</v>
      </c>
      <c r="AO619" s="868">
        <f>IF(U619="n/a","n/a",IF(AA619&lt;0,"n/a",IF(AA619="n/a","n/a",J619+U619-AA619)))</f>
        <v>-11.522165488993672</v>
      </c>
      <c r="AP619" s="869">
        <f>IF(U619="n/a","n/a",J619+U619)</f>
        <v>7.9462440970629737</v>
      </c>
      <c r="AQ619" s="1044">
        <f>IF(OR(AC619&lt;0.01,AF619="n/a"),"n/a",(I619/SQRT(22.5*AC619*(I619/AF619))-1)*100)</f>
        <v>27.202246531394824</v>
      </c>
      <c r="AR619" s="766">
        <f>INDEX(Historical!$C$7:$C$1455,MATCH(B619,Historical!$B$7:$B$1455,0))*IF(AH619="n/a",1.03,IF(AH619&lt;0,1.01,IF(AH619&gt;10,1.1,(1+AH619/100))))</f>
        <v>2.9260000000000006</v>
      </c>
      <c r="AS619" s="1042">
        <f>IF($AI619="n/a",1.03*AR619,IF($AI619&lt;0,1.01*AR619,IF($AI619&gt;10,1.1*AR619,(1+$AI619/100)*AR619)))</f>
        <v>3.1428166000000006</v>
      </c>
      <c r="AT619" s="1042">
        <f>IF($AK619="n/a",1.03*AS619,IF($AK619&lt;0,1.01*AS619,IF($AK619&gt;10,1.1*AS619,(1+$AK619/100)*AS619)))</f>
        <v>3.2719863622600003</v>
      </c>
      <c r="AU619" s="1042">
        <f>IF($AK619="n/a",1.03*AT619,IF($AK619&lt;0,1.01*AT619,IF($AK619&gt;10,1.1*AT619,(1+$AK619/100)*AT619)))</f>
        <v>3.4064650017488862</v>
      </c>
      <c r="AV619" s="1042">
        <f>IF($AK619="n/a",1.03*AU619,IF($AK619&lt;0,1.01*AU619,IF($AK619&gt;10,1.1*AU619,(1+$AK619/100)*AU619)))</f>
        <v>3.5464707133207654</v>
      </c>
      <c r="AW619" s="766">
        <f>SUM(AR619:AV619)</f>
        <v>16.293738677329653</v>
      </c>
      <c r="AX619" s="877">
        <f>AW619/I619*100</f>
        <v>18.233816783045718</v>
      </c>
      <c r="AY619" s="1212">
        <v>0.03</v>
      </c>
      <c r="AZ619" s="1028">
        <v>21.72</v>
      </c>
      <c r="BA619" s="1028">
        <v>-3.19</v>
      </c>
      <c r="BB619" s="1028">
        <v>6.4</v>
      </c>
      <c r="BC619" s="1028">
        <v>11.41</v>
      </c>
      <c r="BE619" s="721">
        <v>2013</v>
      </c>
      <c r="BF619" s="1057">
        <f>IF(BE619&gt;2008,0,IF(BE619&gt;2001,1,IF(BE619&gt;1990,2,IF(BE619&gt;1980,3,IF(BE619&gt;1973,4,IF(BE619&gt;1970,5,IF(BE619&gt;1960,6,IF(BE619&gt;1958,7,IF(BE619&gt;1953,8,9)))))))))</f>
        <v>0</v>
      </c>
    </row>
    <row r="620" spans="1:58" ht="11.25" customHeight="1" x14ac:dyDescent="0.2">
      <c r="A620" s="1027" t="s">
        <v>1580</v>
      </c>
      <c r="B620" s="1031" t="s">
        <v>1581</v>
      </c>
      <c r="C620" s="1181" t="s">
        <v>109</v>
      </c>
      <c r="D620" s="1181" t="s">
        <v>4434</v>
      </c>
      <c r="E620" s="857">
        <v>9</v>
      </c>
      <c r="F620" s="1245">
        <v>360</v>
      </c>
      <c r="G620" s="1182" t="s">
        <v>107</v>
      </c>
      <c r="H620" s="1182" t="s">
        <v>107</v>
      </c>
      <c r="I620" s="1030">
        <v>31</v>
      </c>
      <c r="J620" s="766">
        <f>(M620/I620)*100</f>
        <v>2.7096774193548385</v>
      </c>
      <c r="K620" s="1033">
        <v>0.21</v>
      </c>
      <c r="L620" s="1043">
        <v>4</v>
      </c>
      <c r="M620" s="756">
        <f>K620*L620</f>
        <v>0.84</v>
      </c>
      <c r="N620" s="1026" t="s">
        <v>322</v>
      </c>
      <c r="O620" s="860">
        <v>0.2</v>
      </c>
      <c r="P620" s="1016">
        <v>43178</v>
      </c>
      <c r="Q620" s="1016">
        <v>43189</v>
      </c>
      <c r="R620" s="756">
        <f>(K620-O620)/O620*100</f>
        <v>4.9999999999999902</v>
      </c>
      <c r="S620" s="824">
        <f>IF(INDEX(Historical!$D$7:$D$1455,MATCH(B620,Historical!$B$7:$B$1455,0))=0,"n/a",(INDEX(Historical!$C$7:$C$1455,MATCH(B620,Historical!$B$7:$B$1455,0))/INDEX(Historical!$D$7:$D$1455,MATCH(B620,Historical!$B$7:$B$1455,0))-1)*100)</f>
        <v>5.2631578947368363</v>
      </c>
      <c r="T620" s="824">
        <f>IF(INDEX(Historical!$F$7:$F$1455,MATCH(B620,Historical!$B$7:$B$1455,0))=0,"n/a",((INDEX(Historical!$C$7:$C$1455,MATCH(B620,Historical!$B$7:$B$1455,0))/INDEX(Historical!$F$7:$F$1455,MATCH(B620,Historical!$B$7:$B$1455,0)))^(1/3)-1)*100)</f>
        <v>5.5667191978000741</v>
      </c>
      <c r="U620" s="824">
        <f>IF(INDEX(Historical!$I$7:$I$1455,MATCH(B620,Historical!$B$7:$B$1455,0))=0,"n/a",((INDEX(Historical!$C$7:$C$1455,MATCH(B620,Historical!$B$7:$B$1455,0))/INDEX(Historical!$I$7:$I$1455,MATCH(B620,Historical!$B$7:$B$1455,0)))^(1/5)-1)*100)</f>
        <v>5.5727976512114141</v>
      </c>
      <c r="V620" s="824">
        <f>IF(INDEX(Historical!$O$7:$O$1455,MATCH(B620,Historical!$B$7:$B$1455,0))=0,"n/a",((INDEX(Historical!$C$7:$C$1455,MATCH(B620,Historical!$B$7:$B$1455,0))/INDEX(Historical!$O$7:$O$1455,MATCH(B620,Historical!$B$7:$B$1455,0)))^(1/10)-1)*100)</f>
        <v>6.6556998173038506</v>
      </c>
      <c r="W620" s="825">
        <f>IF(OR(U620&lt;=0,U620="n/a",V620&lt;=0,V620="n/a"),"n/a",U620/V620)</f>
        <v>0.83729702423221541</v>
      </c>
      <c r="X620" s="826" t="str">
        <f>IF(OR(AJ620&lt;=0,AJ620="n/a",U620&lt;=0,U620="n/a"),"n/a",U620/AJ620)</f>
        <v>n/a</v>
      </c>
      <c r="Y620" s="787"/>
      <c r="Z620" s="766" t="str">
        <f>IF(OR(AC620&lt;0.01,AC620="n/a"),"n/a",M620/AC620*100)</f>
        <v>n/a</v>
      </c>
      <c r="AA620" s="1042" t="str">
        <f>IF(OR(AC620&lt;0.01,AC620="n/a"),"n/a",I620/AC620)</f>
        <v>n/a</v>
      </c>
      <c r="AB620" s="1043">
        <v>12</v>
      </c>
      <c r="AC620" s="1021" t="s">
        <v>138</v>
      </c>
      <c r="AD620" s="1021" t="s">
        <v>138</v>
      </c>
      <c r="AE620" s="1021" t="s">
        <v>138</v>
      </c>
      <c r="AF620" s="1021" t="s">
        <v>138</v>
      </c>
      <c r="AG620" s="1021" t="s">
        <v>138</v>
      </c>
      <c r="AH620" s="1021" t="s">
        <v>138</v>
      </c>
      <c r="AI620" s="1021" t="s">
        <v>138</v>
      </c>
      <c r="AJ620" s="1021" t="s">
        <v>138</v>
      </c>
      <c r="AK620" s="1021" t="s">
        <v>138</v>
      </c>
      <c r="AL620" s="1034" t="s">
        <v>138</v>
      </c>
      <c r="AM620" s="1028" t="s">
        <v>138</v>
      </c>
      <c r="AN620" s="1021" t="s">
        <v>138</v>
      </c>
      <c r="AO620" s="868" t="str">
        <f>IF(U620="n/a","n/a",IF(AA620&lt;0,"n/a",IF(AA620="n/a","n/a",J620+U620-AA620)))</f>
        <v>n/a</v>
      </c>
      <c r="AP620" s="869">
        <f>IF(U620="n/a","n/a",J620+U620)</f>
        <v>8.2824750705662531</v>
      </c>
      <c r="AQ620" s="1044" t="str">
        <f>IF(OR(AC620&lt;0.01,AF620="n/a"),"n/a",(I620/SQRT(22.5*AC620*(I620/AF620))-1)*100)</f>
        <v>n/a</v>
      </c>
      <c r="AR620" s="766">
        <f>INDEX(Historical!$C$7:$C$1455,MATCH(B620,Historical!$B$7:$B$1455,0))*IF(AH620="n/a",1.03,IF(AH620&lt;0,1.01,IF(AH620&gt;10,1.1,(1+AH620/100))))</f>
        <v>0.82400000000000007</v>
      </c>
      <c r="AS620" s="1042">
        <f>IF($AI620="n/a",1.03*AR620,IF($AI620&lt;0,1.01*AR620,IF($AI620&gt;10,1.1*AR620,(1+$AI620/100)*AR620)))</f>
        <v>0.84872000000000014</v>
      </c>
      <c r="AT620" s="1042">
        <f>IF($AK620="n/a",1.03*AS620,IF($AK620&lt;0,1.01*AS620,IF($AK620&gt;10,1.1*AS620,(1+$AK620/100)*AS620)))</f>
        <v>0.87418160000000011</v>
      </c>
      <c r="AU620" s="1042">
        <f>IF($AK620="n/a",1.03*AT620,IF($AK620&lt;0,1.01*AT620,IF($AK620&gt;10,1.1*AT620,(1+$AK620/100)*AT620)))</f>
        <v>0.90040704800000015</v>
      </c>
      <c r="AV620" s="1042">
        <f>IF($AK620="n/a",1.03*AU620,IF($AK620&lt;0,1.01*AU620,IF($AK620&gt;10,1.1*AU620,(1+$AK620/100)*AU620)))</f>
        <v>0.92741925944000014</v>
      </c>
      <c r="AW620" s="766">
        <f>SUM(AR620:AV620)</f>
        <v>4.3747279074400005</v>
      </c>
      <c r="AX620" s="877">
        <f>AW620/I620*100</f>
        <v>14.112025507870971</v>
      </c>
      <c r="AY620" s="1212" t="s">
        <v>138</v>
      </c>
      <c r="AZ620" s="1028" t="s">
        <v>138</v>
      </c>
      <c r="BA620" s="1028" t="s">
        <v>138</v>
      </c>
      <c r="BB620" s="1028" t="s">
        <v>138</v>
      </c>
      <c r="BC620" s="1028" t="s">
        <v>138</v>
      </c>
      <c r="BD620" s="1078" t="s">
        <v>4357</v>
      </c>
      <c r="BE620" s="721">
        <v>2010</v>
      </c>
      <c r="BF620" s="1057">
        <f>IF(BE620&gt;2008,0,IF(BE620&gt;2001,1,IF(BE620&gt;1990,2,IF(BE620&gt;1980,3,IF(BE620&gt;1973,4,IF(BE620&gt;1970,5,IF(BE620&gt;1960,6,IF(BE620&gt;1958,7,IF(BE620&gt;1953,8,9)))))))))</f>
        <v>0</v>
      </c>
    </row>
    <row r="621" spans="1:58" ht="11.25" customHeight="1" x14ac:dyDescent="0.2">
      <c r="A621" s="1019" t="s">
        <v>1582</v>
      </c>
      <c r="B621" s="1031" t="s">
        <v>1583</v>
      </c>
      <c r="C621" s="1181" t="s">
        <v>109</v>
      </c>
      <c r="D621" s="1181" t="s">
        <v>4434</v>
      </c>
      <c r="E621" s="857">
        <v>8</v>
      </c>
      <c r="F621" s="1245">
        <v>506</v>
      </c>
      <c r="G621" s="1118" t="s">
        <v>38</v>
      </c>
      <c r="H621" s="1118" t="s">
        <v>116</v>
      </c>
      <c r="I621" s="1030">
        <v>135.78</v>
      </c>
      <c r="J621" s="766">
        <f>(M621/I621)*100</f>
        <v>2.7986448666961259</v>
      </c>
      <c r="K621" s="1033">
        <v>0.95</v>
      </c>
      <c r="L621" s="1043">
        <v>4</v>
      </c>
      <c r="M621" s="756">
        <f>K621*L621</f>
        <v>3.8</v>
      </c>
      <c r="N621" s="1026" t="s">
        <v>245</v>
      </c>
      <c r="O621" s="860">
        <v>0.75</v>
      </c>
      <c r="P621" s="1016">
        <v>43297</v>
      </c>
      <c r="Q621" s="1016">
        <v>43317</v>
      </c>
      <c r="R621" s="756">
        <f>(K621-O621)/O621*100</f>
        <v>26.666666666666661</v>
      </c>
      <c r="S621" s="824">
        <f>IF(INDEX(Historical!$D$7:$D$1455,MATCH(B621,Historical!$B$7:$B$1455,0))=0,"n/a",(INDEX(Historical!$C$7:$C$1455,MATCH(B621,Historical!$B$7:$B$1455,0))/INDEX(Historical!$D$7:$D$1455,MATCH(B621,Historical!$B$7:$B$1455,0))-1)*100)</f>
        <v>22.641509433962259</v>
      </c>
      <c r="T621" s="824">
        <f>IF(INDEX(Historical!$F$7:$F$1455,MATCH(B621,Historical!$B$7:$B$1455,0))=0,"n/a",((INDEX(Historical!$C$7:$C$1455,MATCH(B621,Historical!$B$7:$B$1455,0))/INDEX(Historical!$F$7:$F$1455,MATCH(B621,Historical!$B$7:$B$1455,0)))^(1/3)-1)*100)</f>
        <v>11.413674954225916</v>
      </c>
      <c r="U621" s="824">
        <f>IF(INDEX(Historical!$I$7:$I$1455,MATCH(B621,Historical!$B$7:$B$1455,0))=0,"n/a",((INDEX(Historical!$C$7:$C$1455,MATCH(B621,Historical!$B$7:$B$1455,0))/INDEX(Historical!$I$7:$I$1455,MATCH(B621,Historical!$B$7:$B$1455,0)))^(1/5)-1)*100)</f>
        <v>10.899178727659798</v>
      </c>
      <c r="V621" s="824">
        <f>IF(INDEX(Historical!$O$7:$O$1455,MATCH(B621,Historical!$B$7:$B$1455,0))=0,"n/a",((INDEX(Historical!$C$7:$C$1455,MATCH(B621,Historical!$B$7:$B$1455,0))/INDEX(Historical!$O$7:$O$1455,MATCH(B621,Historical!$B$7:$B$1455,0)))^(1/10)-1)*100)</f>
        <v>0.63715531053334384</v>
      </c>
      <c r="W621" s="825">
        <f>IF(OR(U621&lt;=0,U621="n/a",V621&lt;=0,V621="n/a"),"n/a",U621/V621)</f>
        <v>17.105999977519481</v>
      </c>
      <c r="X621" s="826">
        <f>IF(OR(AJ621&lt;=0,AJ621="n/a",U621&lt;=0,U621="n/a"),"n/a",U621/AJ621)</f>
        <v>1.297521277102357</v>
      </c>
      <c r="Y621" s="780"/>
      <c r="Z621" s="766">
        <f>IF(OR(AC621&lt;0.01,AC621="n/a"),"n/a",M621/AC621*100)</f>
        <v>39.256198347107436</v>
      </c>
      <c r="AA621" s="1042">
        <f>IF(OR(AC621&lt;0.01,AC621="n/a"),"n/a",I621/AC621)</f>
        <v>14.026859504132233</v>
      </c>
      <c r="AB621" s="1043">
        <v>12</v>
      </c>
      <c r="AC621" s="1021">
        <v>9.68</v>
      </c>
      <c r="AD621" s="1021">
        <v>1.26</v>
      </c>
      <c r="AE621" s="1021">
        <v>5.2</v>
      </c>
      <c r="AF621" s="1021">
        <v>1.34</v>
      </c>
      <c r="AG621" s="1021">
        <v>12.3</v>
      </c>
      <c r="AH621" s="1021">
        <v>8.2000000000000011</v>
      </c>
      <c r="AI621" s="1021">
        <v>6.99</v>
      </c>
      <c r="AJ621" s="1021">
        <v>8.4</v>
      </c>
      <c r="AK621" s="1021">
        <v>11.129999999999999</v>
      </c>
      <c r="AL621" s="1034">
        <v>62700</v>
      </c>
      <c r="AM621" s="1028">
        <v>0.1</v>
      </c>
      <c r="AN621" s="1021">
        <v>0.81</v>
      </c>
      <c r="AO621" s="868">
        <f>IF(U621="n/a","n/a",IF(AA621&lt;0,"n/a",IF(AA621="n/a","n/a",J621+U621-AA621)))</f>
        <v>-0.3290359097763087</v>
      </c>
      <c r="AP621" s="869">
        <f>IF(U621="n/a","n/a",J621+U621)</f>
        <v>13.697823594355924</v>
      </c>
      <c r="AQ621" s="1044">
        <f>IF(OR(AC621&lt;0.01,AF621="n/a"),"n/a",(I621/SQRT(22.5*AC621*(I621/AF621))-1)*100)</f>
        <v>-8.6010169384626138</v>
      </c>
      <c r="AR621" s="766">
        <f>INDEX(Historical!$C$7:$C$1455,MATCH(B621,Historical!$B$7:$B$1455,0))*IF(AH621="n/a",1.03,IF(AH621&lt;0,1.01,IF(AH621&gt;10,1.1,(1+AH621/100))))</f>
        <v>2.8132000000000001</v>
      </c>
      <c r="AS621" s="1042">
        <f>IF($AI621="n/a",1.03*AR621,IF($AI621&lt;0,1.01*AR621,IF($AI621&gt;10,1.1*AR621,(1+$AI621/100)*AR621)))</f>
        <v>3.0098426800000002</v>
      </c>
      <c r="AT621" s="1042">
        <f>IF($AK621="n/a",1.03*AS621,IF($AK621&lt;0,1.01*AS621,IF($AK621&gt;10,1.1*AS621,(1+$AK621/100)*AS621)))</f>
        <v>3.3108269480000003</v>
      </c>
      <c r="AU621" s="1042">
        <f>IF($AK621="n/a",1.03*AT621,IF($AK621&lt;0,1.01*AT621,IF($AK621&gt;10,1.1*AT621,(1+$AK621/100)*AT621)))</f>
        <v>3.6419096428000008</v>
      </c>
      <c r="AV621" s="1042">
        <f>IF($AK621="n/a",1.03*AU621,IF($AK621&lt;0,1.01*AU621,IF($AK621&gt;10,1.1*AU621,(1+$AK621/100)*AU621)))</f>
        <v>4.0061006070800014</v>
      </c>
      <c r="AW621" s="766">
        <f>SUM(AR621:AV621)</f>
        <v>16.781879877880002</v>
      </c>
      <c r="AX621" s="877">
        <f>AW621/I621*100</f>
        <v>12.359611045721021</v>
      </c>
      <c r="AY621" s="1212">
        <v>0.89</v>
      </c>
      <c r="AZ621" s="1028">
        <v>16.5</v>
      </c>
      <c r="BA621" s="1028">
        <v>-17</v>
      </c>
      <c r="BB621" s="1028">
        <v>2.68</v>
      </c>
      <c r="BC621" s="1028">
        <v>-5.2200000000000006</v>
      </c>
      <c r="BE621" s="721">
        <v>2011</v>
      </c>
      <c r="BF621" s="1057">
        <f>IF(BE621&gt;2008,0,IF(BE621&gt;2001,1,IF(BE621&gt;1990,2,IF(BE621&gt;1980,3,IF(BE621&gt;1973,4,IF(BE621&gt;1970,5,IF(BE621&gt;1960,6,IF(BE621&gt;1958,7,IF(BE621&gt;1953,8,9)))))))))</f>
        <v>0</v>
      </c>
    </row>
    <row r="622" spans="1:58" ht="11.25" customHeight="1" x14ac:dyDescent="0.2">
      <c r="A622" s="1019" t="s">
        <v>1584</v>
      </c>
      <c r="B622" s="1031" t="s">
        <v>1585</v>
      </c>
      <c r="C622" s="1181" t="s">
        <v>132</v>
      </c>
      <c r="D622" s="1181" t="s">
        <v>4424</v>
      </c>
      <c r="E622" s="857">
        <v>7</v>
      </c>
      <c r="F622" s="1245">
        <v>570</v>
      </c>
      <c r="G622" s="1187" t="s">
        <v>38</v>
      </c>
      <c r="H622" s="1187" t="s">
        <v>38</v>
      </c>
      <c r="I622" s="1030">
        <v>43.22</v>
      </c>
      <c r="J622" s="766">
        <f>(M622/I622)*100</f>
        <v>2.4525682554372978</v>
      </c>
      <c r="K622" s="1033">
        <v>0.26500000000000001</v>
      </c>
      <c r="L622" s="1043">
        <v>4</v>
      </c>
      <c r="M622" s="756">
        <f>K622*L622</f>
        <v>1.06</v>
      </c>
      <c r="N622" s="1026" t="s">
        <v>141</v>
      </c>
      <c r="O622" s="860">
        <v>0.24250000000000002</v>
      </c>
      <c r="P622" s="714">
        <v>43117</v>
      </c>
      <c r="Q622" s="714">
        <v>43132</v>
      </c>
      <c r="R622" s="756">
        <f>(K622-O622)/O622*100</f>
        <v>9.278350515463913</v>
      </c>
      <c r="S622" s="824">
        <f>IF(INDEX(Historical!$D$7:$D$1455,MATCH(B622,Historical!$B$7:$B$1455,0))=0,"n/a",(INDEX(Historical!$C$7:$C$1455,MATCH(B622,Historical!$B$7:$B$1455,0))/INDEX(Historical!$D$7:$D$1455,MATCH(B622,Historical!$B$7:$B$1455,0))-1)*100)</f>
        <v>10.22727272727273</v>
      </c>
      <c r="T622" s="824">
        <f>IF(INDEX(Historical!$F$7:$F$1455,MATCH(B622,Historical!$B$7:$B$1455,0))=0,"n/a",((INDEX(Historical!$C$7:$C$1455,MATCH(B622,Historical!$B$7:$B$1455,0))/INDEX(Historical!$F$7:$F$1455,MATCH(B622,Historical!$B$7:$B$1455,0)))^(1/3)-1)*100)</f>
        <v>9.4409879427143295</v>
      </c>
      <c r="U622" s="824">
        <f>IF(INDEX(Historical!$I$7:$I$1455,MATCH(B622,Historical!$B$7:$B$1455,0))=0,"n/a",((INDEX(Historical!$C$7:$C$1455,MATCH(B622,Historical!$B$7:$B$1455,0))/INDEX(Historical!$I$7:$I$1455,MATCH(B622,Historical!$B$7:$B$1455,0)))^(1/5)-1)*100)</f>
        <v>11.613503702063532</v>
      </c>
      <c r="V622" s="824">
        <f>IF(INDEX(Historical!$O$7:$O$1455,MATCH(B622,Historical!$B$7:$B$1455,0))=0,"n/a",((INDEX(Historical!$C$7:$C$1455,MATCH(B622,Historical!$B$7:$B$1455,0))/INDEX(Historical!$O$7:$O$1455,MATCH(B622,Historical!$B$7:$B$1455,0)))^(1/10)-1)*100)</f>
        <v>0.6405575707561173</v>
      </c>
      <c r="W622" s="825">
        <f>IF(OR(U622&lt;=0,U622="n/a",V622&lt;=0,V622="n/a"),"n/a",U622/V622)</f>
        <v>18.130304335260444</v>
      </c>
      <c r="X622" s="826">
        <f>IF(OR(AJ622&lt;=0,AJ622="n/a",U622&lt;=0,U622="n/a"),"n/a",U622/AJ622)</f>
        <v>14.516879627579415</v>
      </c>
      <c r="Y622" s="777"/>
      <c r="Z622" s="766">
        <f>IF(OR(AC622&lt;0.01,AC622="n/a"),"n/a",M622/AC622*100)</f>
        <v>73.611111111111114</v>
      </c>
      <c r="AA622" s="1042">
        <f>IF(OR(AC622&lt;0.01,AC622="n/a"),"n/a",I622/AC622)</f>
        <v>30.013888888888889</v>
      </c>
      <c r="AB622" s="1043">
        <v>12</v>
      </c>
      <c r="AC622" s="1021">
        <v>1.44</v>
      </c>
      <c r="AD622" s="1021">
        <v>5.96</v>
      </c>
      <c r="AE622" s="1021">
        <v>2.4</v>
      </c>
      <c r="AF622" s="1021">
        <v>1.95</v>
      </c>
      <c r="AG622" s="1021">
        <v>5</v>
      </c>
      <c r="AH622" s="1021">
        <v>-6.3</v>
      </c>
      <c r="AI622" s="1021">
        <v>8.24</v>
      </c>
      <c r="AJ622" s="1021">
        <v>0.8</v>
      </c>
      <c r="AK622" s="1021">
        <v>5.0500000000000007</v>
      </c>
      <c r="AL622" s="1034">
        <v>3430</v>
      </c>
      <c r="AM622" s="1028">
        <v>1</v>
      </c>
      <c r="AN622" s="1021">
        <v>1.62</v>
      </c>
      <c r="AO622" s="868">
        <f>IF(U622="n/a","n/a",IF(AA622&lt;0,"n/a",IF(AA622="n/a","n/a",J622+U622-AA622)))</f>
        <v>-15.94781693138806</v>
      </c>
      <c r="AP622" s="869">
        <f>IF(U622="n/a","n/a",J622+U622)</f>
        <v>14.06607195750083</v>
      </c>
      <c r="AQ622" s="1044">
        <f>IF(OR(AC622&lt;0.01,AF622="n/a"),"n/a",(I622/SQRT(22.5*AC622*(I622/AF622))-1)*100)</f>
        <v>61.282475914269853</v>
      </c>
      <c r="AR622" s="766">
        <f>INDEX(Historical!$C$7:$C$1455,MATCH(B622,Historical!$B$7:$B$1455,0))*IF(AH622="n/a",1.03,IF(AH622&lt;0,1.01,IF(AH622&gt;10,1.1,(1+AH622/100))))</f>
        <v>0.97970000000000013</v>
      </c>
      <c r="AS622" s="1042">
        <f>IF($AI622="n/a",1.03*AR622,IF($AI622&lt;0,1.01*AR622,IF($AI622&gt;10,1.1*AR622,(1+$AI622/100)*AR622)))</f>
        <v>1.0604272800000001</v>
      </c>
      <c r="AT622" s="1042">
        <f>IF($AK622="n/a",1.03*AS622,IF($AK622&lt;0,1.01*AS622,IF($AK622&gt;10,1.1*AS622,(1+$AK622/100)*AS622)))</f>
        <v>1.11397885764</v>
      </c>
      <c r="AU622" s="1042">
        <f>IF($AK622="n/a",1.03*AT622,IF($AK622&lt;0,1.01*AT622,IF($AK622&gt;10,1.1*AT622,(1+$AK622/100)*AT622)))</f>
        <v>1.1702347899508201</v>
      </c>
      <c r="AV622" s="1042">
        <f>IF($AK622="n/a",1.03*AU622,IF($AK622&lt;0,1.01*AU622,IF($AK622&gt;10,1.1*AU622,(1+$AK622/100)*AU622)))</f>
        <v>1.2293316468433364</v>
      </c>
      <c r="AW622" s="766">
        <f>SUM(AR622:AV622)</f>
        <v>5.5536725744341569</v>
      </c>
      <c r="AX622" s="877">
        <f>AW622/I622*100</f>
        <v>12.849774582216931</v>
      </c>
      <c r="AY622" s="1212">
        <v>0.13</v>
      </c>
      <c r="AZ622" s="1028">
        <v>28.060000000000002</v>
      </c>
      <c r="BA622" s="1028">
        <v>-6.04</v>
      </c>
      <c r="BB622" s="1028">
        <v>8.06</v>
      </c>
      <c r="BC622" s="1028">
        <v>11.75</v>
      </c>
      <c r="BE622" s="721">
        <v>2012</v>
      </c>
      <c r="BF622" s="1057">
        <f>IF(BE622&gt;2008,0,IF(BE622&gt;2001,1,IF(BE622&gt;1990,2,IF(BE622&gt;1980,3,IF(BE622&gt;1973,4,IF(BE622&gt;1970,5,IF(BE622&gt;1960,6,IF(BE622&gt;1958,7,IF(BE622&gt;1953,8,9)))))))))</f>
        <v>0</v>
      </c>
    </row>
    <row r="623" spans="1:58" ht="11.25" customHeight="1" x14ac:dyDescent="0.2">
      <c r="A623" s="1019" t="s">
        <v>743</v>
      </c>
      <c r="B623" s="1031" t="s">
        <v>744</v>
      </c>
      <c r="C623" s="1181" t="s">
        <v>248</v>
      </c>
      <c r="D623" s="1181" t="s">
        <v>4441</v>
      </c>
      <c r="E623" s="857">
        <v>23</v>
      </c>
      <c r="F623" s="1245">
        <v>142</v>
      </c>
      <c r="G623" s="1209" t="s">
        <v>38</v>
      </c>
      <c r="H623" s="1209" t="s">
        <v>38</v>
      </c>
      <c r="I623" s="1021">
        <v>97</v>
      </c>
      <c r="J623" s="766">
        <f>(M623/I623)*100</f>
        <v>2.4742268041237114</v>
      </c>
      <c r="K623" s="1040">
        <v>0.6</v>
      </c>
      <c r="L623" s="1043">
        <v>4</v>
      </c>
      <c r="M623" s="756">
        <f>K623*L623</f>
        <v>2.4</v>
      </c>
      <c r="N623" s="1026" t="s">
        <v>150</v>
      </c>
      <c r="O623" s="861">
        <v>0.57999999999999996</v>
      </c>
      <c r="P623" s="1016">
        <v>43159</v>
      </c>
      <c r="Q623" s="1016">
        <v>43174</v>
      </c>
      <c r="R623" s="756">
        <f>(K623-O623)/O623*100</f>
        <v>3.4482758620689689</v>
      </c>
      <c r="S623" s="824">
        <f>IF(INDEX(Historical!$D$7:$D$1455,MATCH(B623,Historical!$B$7:$B$1455,0))=0,"n/a",(INDEX(Historical!$C$7:$C$1455,MATCH(B623,Historical!$B$7:$B$1455,0))/INDEX(Historical!$D$7:$D$1455,MATCH(B623,Historical!$B$7:$B$1455,0))-1)*100)</f>
        <v>5.4545454545454453</v>
      </c>
      <c r="T623" s="824">
        <f>IF(INDEX(Historical!$F$7:$F$1455,MATCH(B623,Historical!$B$7:$B$1455,0))=0,"n/a",((INDEX(Historical!$C$7:$C$1455,MATCH(B623,Historical!$B$7:$B$1455,0))/INDEX(Historical!$F$7:$F$1455,MATCH(B623,Historical!$B$7:$B$1455,0)))^(1/3)-1)*100)</f>
        <v>6.5112754733217981</v>
      </c>
      <c r="U623" s="824">
        <f>IF(INDEX(Historical!$I$7:$I$1455,MATCH(B623,Historical!$B$7:$B$1455,0))=0,"n/a",((INDEX(Historical!$C$7:$C$1455,MATCH(B623,Historical!$B$7:$B$1455,0))/INDEX(Historical!$I$7:$I$1455,MATCH(B623,Historical!$B$7:$B$1455,0)))^(1/5)-1)*100)</f>
        <v>9.4070363507941188</v>
      </c>
      <c r="V623" s="824">
        <f>IF(INDEX(Historical!$O$7:$O$1455,MATCH(B623,Historical!$B$7:$B$1455,0))=0,"n/a",((INDEX(Historical!$C$7:$C$1455,MATCH(B623,Historical!$B$7:$B$1455,0))/INDEX(Historical!$O$7:$O$1455,MATCH(B623,Historical!$B$7:$B$1455,0)))^(1/10)-1)*100)</f>
        <v>13.057117163903985</v>
      </c>
      <c r="W623" s="825">
        <f>IF(OR(U623&lt;=0,U623="n/a",V623&lt;=0,V623="n/a"),"n/a",U623/V623)</f>
        <v>0.72045277933168839</v>
      </c>
      <c r="X623" s="826" t="str">
        <f>IF(OR(AJ623&lt;=0,AJ623="n/a",U623&lt;=0,U623="n/a"),"n/a",U623/AJ623)</f>
        <v>n/a</v>
      </c>
      <c r="Y623" s="780"/>
      <c r="Z623" s="766">
        <f>IF(OR(AC623&lt;0.01,AC623="n/a"),"n/a",M623/AC623*100)</f>
        <v>46.875</v>
      </c>
      <c r="AA623" s="1042">
        <f>IF(OR(AC623&lt;0.01,AC623="n/a"),"n/a",I623/AC623)</f>
        <v>18.9453125</v>
      </c>
      <c r="AB623" s="1043">
        <v>12</v>
      </c>
      <c r="AC623" s="1021">
        <v>5.12</v>
      </c>
      <c r="AD623" s="1021">
        <v>1.26</v>
      </c>
      <c r="AE623" s="1021">
        <v>1.01</v>
      </c>
      <c r="AF623" s="1021">
        <v>6.72</v>
      </c>
      <c r="AG623" s="1021">
        <v>29.9</v>
      </c>
      <c r="AH623" s="1021">
        <v>8.6999999999999993</v>
      </c>
      <c r="AI623" s="1021">
        <v>6.4799999999999995</v>
      </c>
      <c r="AJ623" s="1021">
        <v>-4.2</v>
      </c>
      <c r="AK623" s="1021">
        <v>15</v>
      </c>
      <c r="AL623" s="1034">
        <v>5930</v>
      </c>
      <c r="AM623" s="1028">
        <v>1</v>
      </c>
      <c r="AN623" s="1021">
        <v>2.08</v>
      </c>
      <c r="AO623" s="868">
        <f>IF(U623="n/a","n/a",IF(AA623&lt;0,"n/a",IF(AA623="n/a","n/a",J623+U623-AA623)))</f>
        <v>-7.0640493450821698</v>
      </c>
      <c r="AP623" s="869">
        <f>IF(U623="n/a","n/a",J623+U623)</f>
        <v>11.88126315491783</v>
      </c>
      <c r="AQ623" s="1044">
        <f>IF(OR(AC623&lt;0.01,AF623="n/a"),"n/a",(I623/SQRT(22.5*AC623*(I623/AF623))-1)*100)</f>
        <v>137.87251487579084</v>
      </c>
      <c r="AR623" s="766">
        <f>INDEX(Historical!$C$7:$C$1455,MATCH(B623,Historical!$B$7:$B$1455,0))*IF(AH623="n/a",1.03,IF(AH623&lt;0,1.01,IF(AH623&gt;10,1.1,(1+AH623/100))))</f>
        <v>2.5218399999999996</v>
      </c>
      <c r="AS623" s="1042">
        <f>IF($AI623="n/a",1.03*AR623,IF($AI623&lt;0,1.01*AR623,IF($AI623&gt;10,1.1*AR623,(1+$AI623/100)*AR623)))</f>
        <v>2.6852552319999994</v>
      </c>
      <c r="AT623" s="1042">
        <f>IF($AK623="n/a",1.03*AS623,IF($AK623&lt;0,1.01*AS623,IF($AK623&gt;10,1.1*AS623,(1+$AK623/100)*AS623)))</f>
        <v>2.9537807551999995</v>
      </c>
      <c r="AU623" s="1042">
        <f>IF($AK623="n/a",1.03*AT623,IF($AK623&lt;0,1.01*AT623,IF($AK623&gt;10,1.1*AT623,(1+$AK623/100)*AT623)))</f>
        <v>3.2491588307199999</v>
      </c>
      <c r="AV623" s="1042">
        <f>IF($AK623="n/a",1.03*AU623,IF($AK623&lt;0,1.01*AU623,IF($AK623&gt;10,1.1*AU623,(1+$AK623/100)*AU623)))</f>
        <v>3.5740747137920001</v>
      </c>
      <c r="AW623" s="766">
        <f>SUM(AR623:AV623)</f>
        <v>14.984109531711997</v>
      </c>
      <c r="AX623" s="877">
        <f>AW623/I623*100</f>
        <v>15.447535599703091</v>
      </c>
      <c r="AY623" s="1212">
        <v>0.93</v>
      </c>
      <c r="AZ623" s="1028">
        <v>14.62</v>
      </c>
      <c r="BA623" s="1028">
        <v>-29.54</v>
      </c>
      <c r="BB623" s="1028">
        <v>1.9900000000000002</v>
      </c>
      <c r="BC623" s="1028">
        <v>-12.06</v>
      </c>
      <c r="BE623" s="721">
        <v>1996</v>
      </c>
      <c r="BF623" s="1057">
        <f>IF(BE623&gt;2008,0,IF(BE623&gt;2001,1,IF(BE623&gt;1990,2,IF(BE623&gt;1980,3,IF(BE623&gt;1973,4,IF(BE623&gt;1970,5,IF(BE623&gt;1960,6,IF(BE623&gt;1958,7,IF(BE623&gt;1953,8,9)))))))))</f>
        <v>2</v>
      </c>
    </row>
    <row r="624" spans="1:58" ht="11.25" customHeight="1" x14ac:dyDescent="0.2">
      <c r="A624" s="1019" t="s">
        <v>1586</v>
      </c>
      <c r="B624" s="1031" t="s">
        <v>1587</v>
      </c>
      <c r="C624" s="1181" t="s">
        <v>124</v>
      </c>
      <c r="D624" s="1181" t="s">
        <v>4262</v>
      </c>
      <c r="E624" s="857">
        <v>9</v>
      </c>
      <c r="F624" s="1245">
        <v>409</v>
      </c>
      <c r="G624" s="1187" t="s">
        <v>107</v>
      </c>
      <c r="H624" s="1187" t="s">
        <v>107</v>
      </c>
      <c r="I624" s="1030">
        <v>33.619999999999997</v>
      </c>
      <c r="J624" s="766">
        <f>(M624/I624)*100</f>
        <v>2.3200475907198101</v>
      </c>
      <c r="K624" s="1033">
        <v>0.19500000000000001</v>
      </c>
      <c r="L624" s="1043">
        <v>4</v>
      </c>
      <c r="M624" s="756">
        <f>K624*L624</f>
        <v>0.78</v>
      </c>
      <c r="N624" s="1026" t="s">
        <v>128</v>
      </c>
      <c r="O624" s="860">
        <v>0.17499999999999999</v>
      </c>
      <c r="P624" s="1016">
        <v>43447</v>
      </c>
      <c r="Q624" s="1016">
        <v>43474</v>
      </c>
      <c r="R624" s="756">
        <f>(K624-O624)/O624*100</f>
        <v>11.428571428571439</v>
      </c>
      <c r="S624" s="824">
        <f>IF(INDEX(Historical!$D$7:$D$1455,MATCH(B624,Historical!$B$7:$B$1455,0))=0,"n/a",(INDEX(Historical!$C$7:$C$1455,MATCH(B624,Historical!$B$7:$B$1455,0))/INDEX(Historical!$D$7:$D$1455,MATCH(B624,Historical!$B$7:$B$1455,0))-1)*100)</f>
        <v>12.500000000000021</v>
      </c>
      <c r="T624" s="824">
        <f>IF(INDEX(Historical!$F$7:$F$1455,MATCH(B624,Historical!$B$7:$B$1455,0))=0,"n/a",((INDEX(Historical!$C$7:$C$1455,MATCH(B624,Historical!$B$7:$B$1455,0))/INDEX(Historical!$F$7:$F$1455,MATCH(B624,Historical!$B$7:$B$1455,0)))^(1/3)-1)*100)</f>
        <v>19.055078897614951</v>
      </c>
      <c r="U624" s="824">
        <f>IF(INDEX(Historical!$I$7:$I$1455,MATCH(B624,Historical!$B$7:$B$1455,0))=0,"n/a",((INDEX(Historical!$C$7:$C$1455,MATCH(B624,Historical!$B$7:$B$1455,0))/INDEX(Historical!$I$7:$I$1455,MATCH(B624,Historical!$B$7:$B$1455,0)))^(1/5)-1)*100)</f>
        <v>23.233286774948535</v>
      </c>
      <c r="V624" s="824" t="str">
        <f>IF(INDEX(Historical!$O$7:$O$1455,MATCH(B624,Historical!$B$7:$B$1455,0))=0,"n/a",((INDEX(Historical!$C$7:$C$1455,MATCH(B624,Historical!$B$7:$B$1455,0))/INDEX(Historical!$O$7:$O$1455,MATCH(B624,Historical!$B$7:$B$1455,0)))^(1/10)-1)*100)</f>
        <v>n/a</v>
      </c>
      <c r="W624" s="825" t="str">
        <f>IF(OR(U624&lt;=0,U624="n/a",V624&lt;=0,V624="n/a"),"n/a",U624/V624)</f>
        <v>n/a</v>
      </c>
      <c r="X624" s="826">
        <f>IF(OR(AJ624&lt;=0,AJ624="n/a",U624&lt;=0,U624="n/a"),"n/a",U624/AJ624)</f>
        <v>0.78226554797806513</v>
      </c>
      <c r="Y624" s="777"/>
      <c r="Z624" s="766">
        <f>IF(OR(AC624&lt;0.01,AC624="n/a"),"n/a",M624/AC624*100)</f>
        <v>33.476394849785407</v>
      </c>
      <c r="AA624" s="1042">
        <f>IF(OR(AC624&lt;0.01,AC624="n/a"),"n/a",I624/AC624)</f>
        <v>14.429184549356222</v>
      </c>
      <c r="AB624" s="1043">
        <v>12</v>
      </c>
      <c r="AC624" s="1021">
        <v>2.33</v>
      </c>
      <c r="AD624" s="1021">
        <v>1.9</v>
      </c>
      <c r="AE624" s="1021">
        <v>0.77</v>
      </c>
      <c r="AF624" s="1021">
        <v>4.37</v>
      </c>
      <c r="AG624" s="1021">
        <v>31.2</v>
      </c>
      <c r="AH624" s="1021">
        <v>10.7</v>
      </c>
      <c r="AI624" s="1021">
        <v>10.029999999999999</v>
      </c>
      <c r="AJ624" s="1021">
        <v>29.7</v>
      </c>
      <c r="AK624" s="1021">
        <v>7.57</v>
      </c>
      <c r="AL624" s="1034">
        <v>2700</v>
      </c>
      <c r="AM624" s="1028">
        <v>0.6</v>
      </c>
      <c r="AN624" s="1021">
        <v>2.1800000000000002</v>
      </c>
      <c r="AO624" s="868">
        <f>IF(U624="n/a","n/a",IF(AA624&lt;0,"n/a",IF(AA624="n/a","n/a",J624+U624-AA624)))</f>
        <v>11.124149816312123</v>
      </c>
      <c r="AP624" s="869">
        <f>IF(U624="n/a","n/a",J624+U624)</f>
        <v>25.553334365668345</v>
      </c>
      <c r="AQ624" s="1044">
        <f>IF(OR(AC624&lt;0.01,AF624="n/a"),"n/a",(I624/SQRT(22.5*AC624*(I624/AF624))-1)*100)</f>
        <v>67.405743271565186</v>
      </c>
      <c r="AR624" s="766">
        <f>INDEX(Historical!$C$7:$C$1455,MATCH(B624,Historical!$B$7:$B$1455,0))*IF(AH624="n/a",1.03,IF(AH624&lt;0,1.01,IF(AH624&gt;10,1.1,(1+AH624/100))))</f>
        <v>0.59400000000000008</v>
      </c>
      <c r="AS624" s="1042">
        <f>IF($AI624="n/a",1.03*AR624,IF($AI624&lt;0,1.01*AR624,IF($AI624&gt;10,1.1*AR624,(1+$AI624/100)*AR624)))</f>
        <v>0.65340000000000009</v>
      </c>
      <c r="AT624" s="1042">
        <f>IF($AK624="n/a",1.03*AS624,IF($AK624&lt;0,1.01*AS624,IF($AK624&gt;10,1.1*AS624,(1+$AK624/100)*AS624)))</f>
        <v>0.70286238000000012</v>
      </c>
      <c r="AU624" s="1042">
        <f>IF($AK624="n/a",1.03*AT624,IF($AK624&lt;0,1.01*AT624,IF($AK624&gt;10,1.1*AT624,(1+$AK624/100)*AT624)))</f>
        <v>0.75606906216600023</v>
      </c>
      <c r="AV624" s="1042">
        <f>IF($AK624="n/a",1.03*AU624,IF($AK624&lt;0,1.01*AU624,IF($AK624&gt;10,1.1*AU624,(1+$AK624/100)*AU624)))</f>
        <v>0.81330349017196657</v>
      </c>
      <c r="AW624" s="766">
        <f>SUM(AR624:AV624)</f>
        <v>3.5196349323379668</v>
      </c>
      <c r="AX624" s="877">
        <f>AW624/I624*100</f>
        <v>10.468872493569206</v>
      </c>
      <c r="AY624" s="1212">
        <v>1.69</v>
      </c>
      <c r="AZ624" s="1028">
        <v>11.95</v>
      </c>
      <c r="BA624" s="1028">
        <v>-29.189999999999998</v>
      </c>
      <c r="BB624" s="1028">
        <v>-8.1</v>
      </c>
      <c r="BC624" s="1028">
        <v>-19.05</v>
      </c>
      <c r="BE624" s="721">
        <v>2011</v>
      </c>
      <c r="BF624" s="1057">
        <f>IF(BE624&gt;2008,0,IF(BE624&gt;2001,1,IF(BE624&gt;1990,2,IF(BE624&gt;1980,3,IF(BE624&gt;1973,4,IF(BE624&gt;1970,5,IF(BE624&gt;1960,6,IF(BE624&gt;1958,7,IF(BE624&gt;1953,8,9)))))))))</f>
        <v>0</v>
      </c>
    </row>
    <row r="625" spans="1:58" ht="11.25" customHeight="1" x14ac:dyDescent="0.2">
      <c r="A625" s="1019" t="s">
        <v>1588</v>
      </c>
      <c r="B625" s="1031" t="s">
        <v>1589</v>
      </c>
      <c r="C625" s="1181" t="s">
        <v>248</v>
      </c>
      <c r="D625" s="1181" t="s">
        <v>4454</v>
      </c>
      <c r="E625" s="857">
        <v>8</v>
      </c>
      <c r="F625" s="1245">
        <v>489</v>
      </c>
      <c r="G625" s="1182" t="s">
        <v>107</v>
      </c>
      <c r="H625" s="1182" t="s">
        <v>107</v>
      </c>
      <c r="I625" s="1030">
        <v>162.51</v>
      </c>
      <c r="J625" s="766">
        <f>(M625/I625)*100</f>
        <v>1.1076241462063874</v>
      </c>
      <c r="K625" s="1033">
        <v>0.45</v>
      </c>
      <c r="L625" s="1043">
        <v>4</v>
      </c>
      <c r="M625" s="756">
        <f>K625*L625</f>
        <v>1.8</v>
      </c>
      <c r="N625" s="1026" t="s">
        <v>211</v>
      </c>
      <c r="O625" s="860">
        <v>0.37</v>
      </c>
      <c r="P625" s="1016">
        <v>43237</v>
      </c>
      <c r="Q625" s="1016">
        <v>43252</v>
      </c>
      <c r="R625" s="756">
        <f>(K625-O625)/O625*100</f>
        <v>21.621621621621625</v>
      </c>
      <c r="S625" s="824">
        <f>IF(INDEX(Historical!$D$7:$D$1455,MATCH(B625,Historical!$B$7:$B$1455,0))=0,"n/a",(INDEX(Historical!$C$7:$C$1455,MATCH(B625,Historical!$B$7:$B$1455,0))/INDEX(Historical!$D$7:$D$1455,MATCH(B625,Historical!$B$7:$B$1455,0))-1)*100)</f>
        <v>19.327731092436974</v>
      </c>
      <c r="T625" s="824">
        <f>IF(INDEX(Historical!$F$7:$F$1455,MATCH(B625,Historical!$B$7:$B$1455,0))=0,"n/a",((INDEX(Historical!$C$7:$C$1455,MATCH(B625,Historical!$B$7:$B$1455,0))/INDEX(Historical!$F$7:$F$1455,MATCH(B625,Historical!$B$7:$B$1455,0)))^(1/3)-1)*100)</f>
        <v>18.656027985622579</v>
      </c>
      <c r="U625" s="824">
        <f>IF(INDEX(Historical!$I$7:$I$1455,MATCH(B625,Historical!$B$7:$B$1455,0))=0,"n/a",((INDEX(Historical!$C$7:$C$1455,MATCH(B625,Historical!$B$7:$B$1455,0))/INDEX(Historical!$I$7:$I$1455,MATCH(B625,Historical!$B$7:$B$1455,0)))^(1/5)-1)*100)</f>
        <v>18.026446295116184</v>
      </c>
      <c r="V625" s="824">
        <f>IF(INDEX(Historical!$O$7:$O$1455,MATCH(B625,Historical!$B$7:$B$1455,0))=0,"n/a",((INDEX(Historical!$C$7:$C$1455,MATCH(B625,Historical!$B$7:$B$1455,0))/INDEX(Historical!$O$7:$O$1455,MATCH(B625,Historical!$B$7:$B$1455,0)))^(1/10)-1)*100)</f>
        <v>11.810744470312118</v>
      </c>
      <c r="W625" s="825">
        <f>IF(OR(U625&lt;=0,U625="n/a",V625&lt;=0,V625="n/a"),"n/a",U625/V625)</f>
        <v>1.5262751929336937</v>
      </c>
      <c r="X625" s="826">
        <f>IF(OR(AJ625&lt;=0,AJ625="n/a",U625&lt;=0,U625="n/a"),"n/a",U625/AJ625)</f>
        <v>0.90585157261890359</v>
      </c>
      <c r="Y625" s="769"/>
      <c r="Z625" s="766">
        <f>IF(OR(AC625&lt;0.01,AC625="n/a"),"n/a",M625/AC625*100)</f>
        <v>32.5497287522604</v>
      </c>
      <c r="AA625" s="1042">
        <f>IF(OR(AC625&lt;0.01,AC625="n/a"),"n/a",I625/AC625)</f>
        <v>29.386980108499092</v>
      </c>
      <c r="AB625" s="1043">
        <v>12</v>
      </c>
      <c r="AC625" s="1021">
        <v>5.53</v>
      </c>
      <c r="AD625" s="1021">
        <v>1.73</v>
      </c>
      <c r="AE625" s="1021">
        <v>2.19</v>
      </c>
      <c r="AF625" s="1021">
        <v>17.63</v>
      </c>
      <c r="AG625" s="1021">
        <v>83.899999999999991</v>
      </c>
      <c r="AH625" s="1021">
        <v>22.1</v>
      </c>
      <c r="AI625" s="1021">
        <v>10.27</v>
      </c>
      <c r="AJ625" s="1021">
        <v>19.900000000000002</v>
      </c>
      <c r="AK625" s="1021">
        <v>17</v>
      </c>
      <c r="AL625" s="1034">
        <v>6500</v>
      </c>
      <c r="AM625" s="1028">
        <v>0.70000000000000007</v>
      </c>
      <c r="AN625" s="1021">
        <v>1.56</v>
      </c>
      <c r="AO625" s="868">
        <f>IF(U625="n/a","n/a",IF(AA625&lt;0,"n/a",IF(AA625="n/a","n/a",J625+U625-AA625)))</f>
        <v>-10.252909667176521</v>
      </c>
      <c r="AP625" s="869">
        <f>IF(U625="n/a","n/a",J625+U625)</f>
        <v>19.134070441322571</v>
      </c>
      <c r="AQ625" s="1044">
        <f>IF(OR(AC625&lt;0.01,AF625="n/a"),"n/a",(I625/SQRT(22.5*AC625*(I625/AF625))-1)*100)</f>
        <v>379.85759892925597</v>
      </c>
      <c r="AR625" s="766">
        <f>INDEX(Historical!$C$7:$C$1455,MATCH(B625,Historical!$B$7:$B$1455,0))*IF(AH625="n/a",1.03,IF(AH625&lt;0,1.01,IF(AH625&gt;10,1.1,(1+AH625/100))))</f>
        <v>1.5620000000000001</v>
      </c>
      <c r="AS625" s="1042">
        <f>IF($AI625="n/a",1.03*AR625,IF($AI625&lt;0,1.01*AR625,IF($AI625&gt;10,1.1*AR625,(1+$AI625/100)*AR625)))</f>
        <v>1.7182000000000002</v>
      </c>
      <c r="AT625" s="1042">
        <f>IF($AK625="n/a",1.03*AS625,IF($AK625&lt;0,1.01*AS625,IF($AK625&gt;10,1.1*AS625,(1+$AK625/100)*AS625)))</f>
        <v>1.8900200000000003</v>
      </c>
      <c r="AU625" s="1042">
        <f>IF($AK625="n/a",1.03*AT625,IF($AK625&lt;0,1.01*AT625,IF($AK625&gt;10,1.1*AT625,(1+$AK625/100)*AT625)))</f>
        <v>2.0790220000000006</v>
      </c>
      <c r="AV625" s="1042">
        <f>IF($AK625="n/a",1.03*AU625,IF($AK625&lt;0,1.01*AU625,IF($AK625&gt;10,1.1*AU625,(1+$AK625/100)*AU625)))</f>
        <v>2.286924200000001</v>
      </c>
      <c r="AW625" s="766">
        <f>SUM(AR625:AV625)</f>
        <v>9.536166200000002</v>
      </c>
      <c r="AX625" s="877">
        <f>AW625/I625*100</f>
        <v>5.8680488585317843</v>
      </c>
      <c r="AY625" s="1212">
        <v>0.99</v>
      </c>
      <c r="AZ625" s="1028">
        <v>31.28</v>
      </c>
      <c r="BA625" s="1028">
        <v>-7.6</v>
      </c>
      <c r="BB625" s="1028">
        <v>6.7100000000000009</v>
      </c>
      <c r="BC625" s="1028">
        <v>7.08</v>
      </c>
      <c r="BE625" s="721">
        <v>2011</v>
      </c>
      <c r="BF625" s="1057">
        <f>IF(BE625&gt;2008,0,IF(BE625&gt;2001,1,IF(BE625&gt;1990,2,IF(BE625&gt;1980,3,IF(BE625&gt;1973,4,IF(BE625&gt;1970,5,IF(BE625&gt;1960,6,IF(BE625&gt;1958,7,IF(BE625&gt;1953,8,9)))))))))</f>
        <v>0</v>
      </c>
    </row>
    <row r="626" spans="1:58" ht="11.25" customHeight="1" x14ac:dyDescent="0.2">
      <c r="A626" s="1027" t="s">
        <v>745</v>
      </c>
      <c r="B626" s="1031" t="s">
        <v>746</v>
      </c>
      <c r="C626" s="1181" t="s">
        <v>132</v>
      </c>
      <c r="D626" s="1181" t="s">
        <v>4424</v>
      </c>
      <c r="E626" s="857">
        <v>13</v>
      </c>
      <c r="F626" s="1245">
        <v>288</v>
      </c>
      <c r="G626" s="1187" t="s">
        <v>107</v>
      </c>
      <c r="H626" s="1187" t="s">
        <v>107</v>
      </c>
      <c r="I626" s="1030">
        <v>48.15</v>
      </c>
      <c r="J626" s="766">
        <f>(M626/I626)*100</f>
        <v>3.0114226375908619</v>
      </c>
      <c r="K626" s="1033">
        <v>0.36249999999999999</v>
      </c>
      <c r="L626" s="1043">
        <v>4</v>
      </c>
      <c r="M626" s="756">
        <f>K626*L626</f>
        <v>1.45</v>
      </c>
      <c r="N626" s="1026" t="s">
        <v>221</v>
      </c>
      <c r="O626" s="860">
        <v>0.34</v>
      </c>
      <c r="P626" s="1016">
        <v>43273</v>
      </c>
      <c r="Q626" s="1016">
        <v>43297</v>
      </c>
      <c r="R626" s="756">
        <f>(K626-O626)/O626*100</f>
        <v>6.6176470588235183</v>
      </c>
      <c r="S626" s="824">
        <f>IF(INDEX(Historical!$D$7:$D$1455,MATCH(B626,Historical!$B$7:$B$1455,0))=0,"n/a",(INDEX(Historical!$C$7:$C$1455,MATCH(B626,Historical!$B$7:$B$1455,0))/INDEX(Historical!$D$7:$D$1455,MATCH(B626,Historical!$B$7:$B$1455,0))-1)*100)</f>
        <v>6.4516129032258229</v>
      </c>
      <c r="T626" s="824">
        <f>IF(INDEX(Historical!$F$7:$F$1455,MATCH(B626,Historical!$B$7:$B$1455,0))=0,"n/a",((INDEX(Historical!$C$7:$C$1455,MATCH(B626,Historical!$B$7:$B$1455,0))/INDEX(Historical!$F$7:$F$1455,MATCH(B626,Historical!$B$7:$B$1455,0)))^(1/3)-1)*100)</f>
        <v>5.9457770971114821</v>
      </c>
      <c r="U626" s="824">
        <f>IF(INDEX(Historical!$I$7:$I$1455,MATCH(B626,Historical!$B$7:$B$1455,0))=0,"n/a",((INDEX(Historical!$C$7:$C$1455,MATCH(B626,Historical!$B$7:$B$1455,0))/INDEX(Historical!$I$7:$I$1455,MATCH(B626,Historical!$B$7:$B$1455,0)))^(1/5)-1)*100)</f>
        <v>4.2888865516587771</v>
      </c>
      <c r="V626" s="824">
        <f>IF(INDEX(Historical!$O$7:$O$1455,MATCH(B626,Historical!$B$7:$B$1455,0))=0,"n/a",((INDEX(Historical!$C$7:$C$1455,MATCH(B626,Historical!$B$7:$B$1455,0))/INDEX(Historical!$O$7:$O$1455,MATCH(B626,Historical!$B$7:$B$1455,0)))^(1/10)-1)*100)</f>
        <v>3.6760900871232183</v>
      </c>
      <c r="W626" s="825">
        <f>IF(OR(U626&lt;=0,U626="n/a",V626&lt;=0,V626="n/a"),"n/a",U626/V626)</f>
        <v>1.1666978909690193</v>
      </c>
      <c r="X626" s="826">
        <f>IF(OR(AJ626&lt;=0,AJ626="n/a",U626&lt;=0,U626="n/a"),"n/a",U626/AJ626)</f>
        <v>1.0211634646806611</v>
      </c>
      <c r="Y626" s="1031"/>
      <c r="Z626" s="766">
        <f>IF(OR(AC626&lt;0.01,AC626="n/a"),"n/a",M626/AC626*100)</f>
        <v>58.232931726907623</v>
      </c>
      <c r="AA626" s="1042">
        <f>IF(OR(AC626&lt;0.01,AC626="n/a"),"n/a",I626/AC626)</f>
        <v>19.337349397590359</v>
      </c>
      <c r="AB626" s="1043">
        <v>12</v>
      </c>
      <c r="AC626" s="1021">
        <v>2.4900000000000002</v>
      </c>
      <c r="AD626" s="1021">
        <v>3.8</v>
      </c>
      <c r="AE626" s="1021">
        <v>2.17</v>
      </c>
      <c r="AF626" s="1021">
        <v>1.73</v>
      </c>
      <c r="AG626" s="1021">
        <v>8.4</v>
      </c>
      <c r="AH626" s="1021">
        <v>5.6000000000000005</v>
      </c>
      <c r="AI626" s="1021">
        <v>4.96</v>
      </c>
      <c r="AJ626" s="1021">
        <v>4.2</v>
      </c>
      <c r="AK626" s="1021">
        <v>5.0999999999999996</v>
      </c>
      <c r="AL626" s="1034">
        <v>4290</v>
      </c>
      <c r="AM626" s="1028">
        <v>0.59</v>
      </c>
      <c r="AN626" s="1021">
        <v>0.98</v>
      </c>
      <c r="AO626" s="868">
        <f>IF(U626="n/a","n/a",IF(AA626&lt;0,"n/a",IF(AA626="n/a","n/a",J626+U626-AA626)))</f>
        <v>-12.03704020834072</v>
      </c>
      <c r="AP626" s="869">
        <f>IF(U626="n/a","n/a",J626+U626)</f>
        <v>7.3003091892496386</v>
      </c>
      <c r="AQ626" s="1044">
        <f>IF(OR(AC626&lt;0.01,AF626="n/a"),"n/a",(I626/SQRT(22.5*AC626*(I626/AF626))-1)*100)</f>
        <v>21.935528425350558</v>
      </c>
      <c r="AR626" s="766">
        <f>INDEX(Historical!$C$7:$C$1455,MATCH(B626,Historical!$B$7:$B$1455,0))*IF(AH626="n/a",1.03,IF(AH626&lt;0,1.01,IF(AH626&gt;10,1.1,(1+AH626/100))))</f>
        <v>1.39392</v>
      </c>
      <c r="AS626" s="1042">
        <f>IF($AI626="n/a",1.03*AR626,IF($AI626&lt;0,1.01*AR626,IF($AI626&gt;10,1.1*AR626,(1+$AI626/100)*AR626)))</f>
        <v>1.4630584320000002</v>
      </c>
      <c r="AT626" s="1042">
        <f>IF($AK626="n/a",1.03*AS626,IF($AK626&lt;0,1.01*AS626,IF($AK626&gt;10,1.1*AS626,(1+$AK626/100)*AS626)))</f>
        <v>1.5376744120320001</v>
      </c>
      <c r="AU626" s="1042">
        <f>IF($AK626="n/a",1.03*AT626,IF($AK626&lt;0,1.01*AT626,IF($AK626&gt;10,1.1*AT626,(1+$AK626/100)*AT626)))</f>
        <v>1.6160958070456319</v>
      </c>
      <c r="AV626" s="1042">
        <f>IF($AK626="n/a",1.03*AU626,IF($AK626&lt;0,1.01*AU626,IF($AK626&gt;10,1.1*AU626,(1+$AK626/100)*AU626)))</f>
        <v>1.6985166932049591</v>
      </c>
      <c r="AW626" s="766">
        <f>SUM(AR626:AV626)</f>
        <v>7.7092653442825911</v>
      </c>
      <c r="AX626" s="877">
        <f>AW626/I626*100</f>
        <v>16.010935294460211</v>
      </c>
      <c r="AY626" s="1212">
        <v>0.17</v>
      </c>
      <c r="AZ626" s="1028">
        <v>23.400000000000002</v>
      </c>
      <c r="BA626" s="1028">
        <v>-3.4099999999999997</v>
      </c>
      <c r="BB626" s="1028">
        <v>4.0599999999999996</v>
      </c>
      <c r="BC626" s="1028">
        <v>10.74</v>
      </c>
      <c r="BE626" s="721">
        <v>2006</v>
      </c>
      <c r="BF626" s="1057">
        <f>IF(BE626&gt;2008,0,IF(BE626&gt;2001,1,IF(BE626&gt;1990,2,IF(BE626&gt;1980,3,IF(BE626&gt;1973,4,IF(BE626&gt;1970,5,IF(BE626&gt;1960,6,IF(BE626&gt;1958,7,IF(BE626&gt;1953,8,9)))))))))</f>
        <v>1</v>
      </c>
    </row>
    <row r="627" spans="1:58" ht="11.25" customHeight="1" x14ac:dyDescent="0.2">
      <c r="A627" s="1036" t="s">
        <v>4206</v>
      </c>
      <c r="B627" s="1031" t="s">
        <v>4207</v>
      </c>
      <c r="C627" s="1181" t="s">
        <v>109</v>
      </c>
      <c r="D627" s="1181" t="s">
        <v>4434</v>
      </c>
      <c r="E627" s="857">
        <v>5</v>
      </c>
      <c r="F627" s="1245">
        <v>760</v>
      </c>
      <c r="G627" s="1245" t="s">
        <v>107</v>
      </c>
      <c r="H627" s="1245" t="s">
        <v>107</v>
      </c>
      <c r="I627" s="1030">
        <v>14.95</v>
      </c>
      <c r="J627" s="766">
        <f>(M627/I627)*100</f>
        <v>1.8729096989966558</v>
      </c>
      <c r="K627" s="1033">
        <v>7.0000000000000007E-2</v>
      </c>
      <c r="L627" s="1043">
        <v>4</v>
      </c>
      <c r="M627" s="756">
        <f>K627*L627</f>
        <v>0.28000000000000003</v>
      </c>
      <c r="N627" s="1026" t="s">
        <v>141</v>
      </c>
      <c r="O627" s="860">
        <v>6.5000000000000002E-2</v>
      </c>
      <c r="P627" s="1022">
        <v>42936</v>
      </c>
      <c r="Q627" s="1022">
        <v>42948</v>
      </c>
      <c r="R627" s="756">
        <f>(K627-O627)/O627*100</f>
        <v>7.6923076923076987</v>
      </c>
      <c r="S627" s="824">
        <f>IF(INDEX(Historical!$D$7:$D$1455,MATCH(B627,Historical!$B$7:$B$1455,0))=0,"n/a",(INDEX(Historical!$C$7:$C$1455,MATCH(B627,Historical!$B$7:$B$1455,0))/INDEX(Historical!$D$7:$D$1455,MATCH(B627,Historical!$B$7:$B$1455,0))-1)*100)</f>
        <v>8.0000000000000071</v>
      </c>
      <c r="T627" s="824">
        <f>IF(INDEX(Historical!$F$7:$F$1455,MATCH(B627,Historical!$B$7:$B$1455,0))=0,"n/a",((INDEX(Historical!$C$7:$C$1455,MATCH(B627,Historical!$B$7:$B$1455,0))/INDEX(Historical!$F$7:$F$1455,MATCH(B627,Historical!$B$7:$B$1455,0)))^(1/3)-1)*100)</f>
        <v>16.673335619846096</v>
      </c>
      <c r="U627" s="824" t="str">
        <f>IF(INDEX(Historical!$I$7:$I$1455,MATCH(B627,Historical!$B$7:$B$1455,0))=0,"n/a",((INDEX(Historical!$C$7:$C$1455,MATCH(B627,Historical!$B$7:$B$1455,0))/INDEX(Historical!$I$7:$I$1455,MATCH(B627,Historical!$B$7:$B$1455,0)))^(1/5)-1)*100)</f>
        <v>n/a</v>
      </c>
      <c r="V627" s="824">
        <f>IF(INDEX(Historical!$O$7:$O$1455,MATCH(B627,Historical!$B$7:$B$1455,0))=0,"n/a",((INDEX(Historical!$C$7:$C$1455,MATCH(B627,Historical!$B$7:$B$1455,0))/INDEX(Historical!$O$7:$O$1455,MATCH(B627,Historical!$B$7:$B$1455,0)))^(1/10)-1)*100)</f>
        <v>-4.4353038236902727</v>
      </c>
      <c r="W627" s="825" t="str">
        <f>IF(OR(U627&lt;=0,U627="n/a",V627&lt;=0,V627="n/a"),"n/a",U627/V627)</f>
        <v>n/a</v>
      </c>
      <c r="X627" s="826" t="str">
        <f>IF(OR(AJ627&lt;=0,AJ627="n/a",U627&lt;=0,U627="n/a"),"n/a",U627/AJ627)</f>
        <v>n/a</v>
      </c>
      <c r="Y627" s="1032"/>
      <c r="Z627" s="766" t="str">
        <f>IF(OR(AC627&lt;0.01,AC627="n/a"),"n/a",M627/AC627*100)</f>
        <v>n/a</v>
      </c>
      <c r="AA627" s="1042" t="str">
        <f>IF(OR(AC627&lt;0.01,AC627="n/a"),"n/a",I627/AC627)</f>
        <v>n/a</v>
      </c>
      <c r="AB627" s="1043">
        <v>12</v>
      </c>
      <c r="AC627" s="1021" t="s">
        <v>138</v>
      </c>
      <c r="AD627" s="1021" t="s">
        <v>138</v>
      </c>
      <c r="AE627" s="1021" t="s">
        <v>138</v>
      </c>
      <c r="AF627" s="1021" t="s">
        <v>138</v>
      </c>
      <c r="AG627" s="1021" t="s">
        <v>138</v>
      </c>
      <c r="AH627" s="1021" t="s">
        <v>138</v>
      </c>
      <c r="AI627" s="1021" t="s">
        <v>138</v>
      </c>
      <c r="AJ627" s="1021" t="s">
        <v>138</v>
      </c>
      <c r="AK627" s="1021" t="s">
        <v>138</v>
      </c>
      <c r="AL627" s="1034" t="s">
        <v>138</v>
      </c>
      <c r="AM627" s="1028" t="s">
        <v>138</v>
      </c>
      <c r="AN627" s="1021" t="s">
        <v>138</v>
      </c>
      <c r="AO627" s="868" t="str">
        <f>IF(U627="n/a","n/a",IF(AA627&lt;0,"n/a",IF(AA627="n/a","n/a",J627+U627-AA627)))</f>
        <v>n/a</v>
      </c>
      <c r="AP627" s="869" t="str">
        <f>IF(U627="n/a","n/a",J627+U627)</f>
        <v>n/a</v>
      </c>
      <c r="AQ627" s="1044" t="str">
        <f>IF(OR(AC627&lt;0.01,AF627="n/a"),"n/a",(I627/SQRT(22.5*AC627*(I627/AF627))-1)*100)</f>
        <v>n/a</v>
      </c>
      <c r="AR627" s="766">
        <f>INDEX(Historical!$C$7:$C$1455,MATCH(B627,Historical!$B$7:$B$1455,0))*IF(AH627="n/a",1.03,IF(AH627&lt;0,1.01,IF(AH627&gt;10,1.1,(1+AH627/100))))</f>
        <v>0.27810000000000001</v>
      </c>
      <c r="AS627" s="1042">
        <f>IF($AI627="n/a",1.03*AR627,IF($AI627&lt;0,1.01*AR627,IF($AI627&gt;10,1.1*AR627,(1+$AI627/100)*AR627)))</f>
        <v>0.286443</v>
      </c>
      <c r="AT627" s="1042">
        <f>IF($AK627="n/a",1.03*AS627,IF($AK627&lt;0,1.01*AS627,IF($AK627&gt;10,1.1*AS627,(1+$AK627/100)*AS627)))</f>
        <v>0.29503629000000003</v>
      </c>
      <c r="AU627" s="1042">
        <f>IF($AK627="n/a",1.03*AT627,IF($AK627&lt;0,1.01*AT627,IF($AK627&gt;10,1.1*AT627,(1+$AK627/100)*AT627)))</f>
        <v>0.30388737870000004</v>
      </c>
      <c r="AV627" s="1042">
        <f>IF($AK627="n/a",1.03*AU627,IF($AK627&lt;0,1.01*AU627,IF($AK627&gt;10,1.1*AU627,(1+$AK627/100)*AU627)))</f>
        <v>0.31300400006100004</v>
      </c>
      <c r="AW627" s="766">
        <f>SUM(AR627:AV627)</f>
        <v>1.4764706687610003</v>
      </c>
      <c r="AX627" s="877">
        <f>AW627/I627*100</f>
        <v>9.8760579850234134</v>
      </c>
      <c r="AY627" s="1212" t="s">
        <v>138</v>
      </c>
      <c r="AZ627" s="1028" t="s">
        <v>138</v>
      </c>
      <c r="BA627" s="1028" t="s">
        <v>138</v>
      </c>
      <c r="BB627" s="1028" t="s">
        <v>138</v>
      </c>
      <c r="BC627" s="1028" t="s">
        <v>138</v>
      </c>
      <c r="BD627" s="1078" t="s">
        <v>4357</v>
      </c>
      <c r="BE627" s="721">
        <v>2014</v>
      </c>
      <c r="BF627" s="1057">
        <f>IF(BE627&gt;2008,0,IF(BE627&gt;2001,1,IF(BE627&gt;1990,2,IF(BE627&gt;1980,3,IF(BE627&gt;1973,4,IF(BE627&gt;1970,5,IF(BE627&gt;1960,6,IF(BE627&gt;1958,7,IF(BE627&gt;1953,8,9)))))))))</f>
        <v>0</v>
      </c>
    </row>
    <row r="628" spans="1:58" s="905" customFormat="1" ht="11.25" customHeight="1" x14ac:dyDescent="0.2">
      <c r="A628" s="760" t="s">
        <v>1590</v>
      </c>
      <c r="B628" s="914" t="s">
        <v>1591</v>
      </c>
      <c r="C628" s="1181" t="s">
        <v>4283</v>
      </c>
      <c r="D628" s="1181" t="s">
        <v>4421</v>
      </c>
      <c r="E628" s="885">
        <v>6</v>
      </c>
      <c r="F628" s="1245">
        <v>691</v>
      </c>
      <c r="G628" s="1244" t="s">
        <v>107</v>
      </c>
      <c r="H628" s="1244" t="s">
        <v>107</v>
      </c>
      <c r="I628" s="886">
        <v>63.36</v>
      </c>
      <c r="J628" s="887">
        <f>(M628/I628)*100</f>
        <v>1.0101010101010102</v>
      </c>
      <c r="K628" s="888">
        <v>0.16</v>
      </c>
      <c r="L628" s="889">
        <v>4</v>
      </c>
      <c r="M628" s="890">
        <f>K628*L628</f>
        <v>0.64</v>
      </c>
      <c r="N628" s="891" t="s">
        <v>322</v>
      </c>
      <c r="O628" s="892">
        <v>0.14000000000000001</v>
      </c>
      <c r="P628" s="893">
        <v>43158</v>
      </c>
      <c r="Q628" s="893">
        <v>43189</v>
      </c>
      <c r="R628" s="890">
        <f>(K628-O628)/O628*100</f>
        <v>14.285714285714276</v>
      </c>
      <c r="S628" s="824">
        <f>IF(INDEX(Historical!$D$7:$D$1455,MATCH(B628,Historical!$B$7:$B$1455,0))=0,"n/a",(INDEX(Historical!$C$7:$C$1455,MATCH(B628,Historical!$B$7:$B$1455,0))/INDEX(Historical!$D$7:$D$1455,MATCH(B628,Historical!$B$7:$B$1455,0))-1)*100)</f>
        <v>7.6923076923077094</v>
      </c>
      <c r="T628" s="824">
        <f>IF(INDEX(Historical!$F$7:$F$1455,MATCH(B628,Historical!$B$7:$B$1455,0))=0,"n/a",((INDEX(Historical!$C$7:$C$1455,MATCH(B628,Historical!$B$7:$B$1455,0))/INDEX(Historical!$F$7:$F$1455,MATCH(B628,Historical!$B$7:$B$1455,0)))^(1/3)-1)*100)</f>
        <v>8.3706762661827092</v>
      </c>
      <c r="U628" s="824">
        <f>IF(INDEX(Historical!$I$7:$I$1455,MATCH(B628,Historical!$B$7:$B$1455,0))=0,"n/a",((INDEX(Historical!$C$7:$C$1455,MATCH(B628,Historical!$B$7:$B$1455,0))/INDEX(Historical!$I$7:$I$1455,MATCH(B628,Historical!$B$7:$B$1455,0)))^(1/5)-1)*100)</f>
        <v>22.865967908314722</v>
      </c>
      <c r="V628" s="824" t="str">
        <f>IF(INDEX(Historical!$O$7:$O$1455,MATCH(B628,Historical!$B$7:$B$1455,0))=0,"n/a",((INDEX(Historical!$C$7:$C$1455,MATCH(B628,Historical!$B$7:$B$1455,0))/INDEX(Historical!$O$7:$O$1455,MATCH(B628,Historical!$B$7:$B$1455,0)))^(1/10)-1)*100)</f>
        <v>n/a</v>
      </c>
      <c r="W628" s="894" t="str">
        <f>IF(OR(U628&lt;=0,U628="n/a",V628&lt;=0,V628="n/a"),"n/a",U628/V628)</f>
        <v>n/a</v>
      </c>
      <c r="X628" s="895">
        <f>IF(OR(AJ628&lt;=0,AJ628="n/a",U628&lt;=0,U628="n/a"),"n/a",U628/AJ628)</f>
        <v>0.75216999698403697</v>
      </c>
      <c r="Y628" s="1210"/>
      <c r="Z628" s="887">
        <f>IF(OR(AC628&lt;0.01,AC628="n/a"),"n/a",M628/AC628*100)</f>
        <v>28.318584070796465</v>
      </c>
      <c r="AA628" s="897">
        <f>IF(OR(AC628&lt;0.01,AC628="n/a"),"n/a",I628/AC628)</f>
        <v>28.035398230088497</v>
      </c>
      <c r="AB628" s="889">
        <v>12</v>
      </c>
      <c r="AC628" s="898">
        <v>2.2599999999999998</v>
      </c>
      <c r="AD628" s="898">
        <v>3.91</v>
      </c>
      <c r="AE628" s="898">
        <v>4.2699999999999996</v>
      </c>
      <c r="AF628" s="898">
        <v>3.5</v>
      </c>
      <c r="AG628" s="898">
        <v>5.7</v>
      </c>
      <c r="AH628" s="898">
        <v>29.099999999999998</v>
      </c>
      <c r="AI628" s="898">
        <v>0.55999999999999994</v>
      </c>
      <c r="AJ628" s="898">
        <v>30.4</v>
      </c>
      <c r="AK628" s="898">
        <v>7.1800000000000006</v>
      </c>
      <c r="AL628" s="899">
        <v>1840</v>
      </c>
      <c r="AM628" s="900">
        <v>2.6</v>
      </c>
      <c r="AN628" s="898">
        <v>0</v>
      </c>
      <c r="AO628" s="901">
        <f>IF(U628="n/a","n/a",IF(AA628&lt;0,"n/a",IF(AA628="n/a","n/a",J628+U628-AA628)))</f>
        <v>-4.1593293116727637</v>
      </c>
      <c r="AP628" s="902">
        <f>IF(U628="n/a","n/a",J628+U628)</f>
        <v>23.876068918415733</v>
      </c>
      <c r="AQ628" s="903">
        <f>IF(OR(AC628&lt;0.01,AF628="n/a"),"n/a",(I628/SQRT(22.5*AC628*(I628/AF628))-1)*100)</f>
        <v>108.83155764641165</v>
      </c>
      <c r="AR628" s="766">
        <f>INDEX(Historical!$C$7:$C$1455,MATCH(B628,Historical!$B$7:$B$1455,0))*IF(AH628="n/a",1.03,IF(AH628&lt;0,1.01,IF(AH628&gt;10,1.1,(1+AH628/100))))</f>
        <v>0.6160000000000001</v>
      </c>
      <c r="AS628" s="897">
        <f>IF($AI628="n/a",1.03*AR628,IF($AI628&lt;0,1.01*AR628,IF($AI628&gt;10,1.1*AR628,(1+$AI628/100)*AR628)))</f>
        <v>0.61944960000000016</v>
      </c>
      <c r="AT628" s="897">
        <f>IF($AK628="n/a",1.03*AS628,IF($AK628&lt;0,1.01*AS628,IF($AK628&gt;10,1.1*AS628,(1+$AK628/100)*AS628)))</f>
        <v>0.66392608128000019</v>
      </c>
      <c r="AU628" s="897">
        <f>IF($AK628="n/a",1.03*AT628,IF($AK628&lt;0,1.01*AT628,IF($AK628&gt;10,1.1*AT628,(1+$AK628/100)*AT628)))</f>
        <v>0.71159597391590423</v>
      </c>
      <c r="AV628" s="897">
        <f>IF($AK628="n/a",1.03*AU628,IF($AK628&lt;0,1.01*AU628,IF($AK628&gt;10,1.1*AU628,(1+$AK628/100)*AU628)))</f>
        <v>0.76268856484306624</v>
      </c>
      <c r="AW628" s="887">
        <f>SUM(AR628:AV628)</f>
        <v>3.3736602200389711</v>
      </c>
      <c r="AX628" s="904">
        <f>AW628/I628*100</f>
        <v>5.3245899937483765</v>
      </c>
      <c r="AY628" s="1213">
        <v>0.95</v>
      </c>
      <c r="AZ628" s="900">
        <v>33.81</v>
      </c>
      <c r="BA628" s="900">
        <v>-21.29</v>
      </c>
      <c r="BB628" s="900">
        <v>6.97</v>
      </c>
      <c r="BC628" s="900">
        <v>-7.8299999999999992</v>
      </c>
      <c r="BD628" s="1079"/>
      <c r="BE628" s="721">
        <v>2013</v>
      </c>
      <c r="BF628" s="1057">
        <f>IF(BE628&gt;2008,0,IF(BE628&gt;2001,1,IF(BE628&gt;1990,2,IF(BE628&gt;1980,3,IF(BE628&gt;1973,4,IF(BE628&gt;1970,5,IF(BE628&gt;1960,6,IF(BE628&gt;1958,7,IF(BE628&gt;1953,8,9)))))))))</f>
        <v>0</v>
      </c>
    </row>
    <row r="629" spans="1:58" ht="11.25" customHeight="1" x14ac:dyDescent="0.2">
      <c r="A629" s="1019" t="s">
        <v>323</v>
      </c>
      <c r="B629" s="1031" t="s">
        <v>324</v>
      </c>
      <c r="C629" s="1181" t="s">
        <v>124</v>
      </c>
      <c r="D629" s="1181" t="s">
        <v>4262</v>
      </c>
      <c r="E629" s="857">
        <v>47</v>
      </c>
      <c r="F629" s="1245">
        <v>38</v>
      </c>
      <c r="G629" s="1209" t="s">
        <v>38</v>
      </c>
      <c r="H629" s="1209" t="s">
        <v>116</v>
      </c>
      <c r="I629" s="1021">
        <v>109.33</v>
      </c>
      <c r="J629" s="766">
        <f>(M629/I629)*100</f>
        <v>1.7561511021677487</v>
      </c>
      <c r="K629" s="1033">
        <v>0.48</v>
      </c>
      <c r="L629" s="1043">
        <v>4</v>
      </c>
      <c r="M629" s="756">
        <f>K629*L629</f>
        <v>1.92</v>
      </c>
      <c r="N629" s="1026" t="s">
        <v>112</v>
      </c>
      <c r="O629" s="860">
        <v>0.45</v>
      </c>
      <c r="P629" s="1016">
        <v>43321</v>
      </c>
      <c r="Q629" s="1016">
        <v>43355</v>
      </c>
      <c r="R629" s="756">
        <f>(K629-O629)/O629*100</f>
        <v>6.6666666666666599</v>
      </c>
      <c r="S629" s="824">
        <f>IF(INDEX(Historical!$D$7:$D$1455,MATCH(B629,Historical!$B$7:$B$1455,0))=0,"n/a",(INDEX(Historical!$C$7:$C$1455,MATCH(B629,Historical!$B$7:$B$1455,0))/INDEX(Historical!$D$7:$D$1455,MATCH(B629,Historical!$B$7:$B$1455,0))-1)*100)</f>
        <v>8.9743589743589869</v>
      </c>
      <c r="T629" s="824">
        <f>IF(INDEX(Historical!$F$7:$F$1455,MATCH(B629,Historical!$B$7:$B$1455,0))=0,"n/a",((INDEX(Historical!$C$7:$C$1455,MATCH(B629,Historical!$B$7:$B$1455,0))/INDEX(Historical!$F$7:$F$1455,MATCH(B629,Historical!$B$7:$B$1455,0)))^(1/3)-1)*100)</f>
        <v>9.0751641501583649</v>
      </c>
      <c r="U629" s="824">
        <f>IF(INDEX(Historical!$I$7:$I$1455,MATCH(B629,Historical!$B$7:$B$1455,0))=0,"n/a",((INDEX(Historical!$C$7:$C$1455,MATCH(B629,Historical!$B$7:$B$1455,0))/INDEX(Historical!$I$7:$I$1455,MATCH(B629,Historical!$B$7:$B$1455,0)))^(1/5)-1)*100)</f>
        <v>7.7587666223579488</v>
      </c>
      <c r="V629" s="824">
        <f>IF(INDEX(Historical!$O$7:$O$1455,MATCH(B629,Historical!$B$7:$B$1455,0))=0,"n/a",((INDEX(Historical!$C$7:$C$1455,MATCH(B629,Historical!$B$7:$B$1455,0))/INDEX(Historical!$O$7:$O$1455,MATCH(B629,Historical!$B$7:$B$1455,0)))^(1/10)-1)*100)</f>
        <v>5.2409779148925528</v>
      </c>
      <c r="W629" s="825">
        <f>IF(OR(U629&lt;=0,U629="n/a",V629&lt;=0,V629="n/a"),"n/a",U629/V629)</f>
        <v>1.4804043726860494</v>
      </c>
      <c r="X629" s="826">
        <f>IF(OR(AJ629&lt;=0,AJ629="n/a",U629&lt;=0,U629="n/a"),"n/a",U629/AJ629)</f>
        <v>0.3246345867095376</v>
      </c>
      <c r="Y629" s="780"/>
      <c r="Z629" s="766">
        <f>IF(OR(AC629&lt;0.01,AC629="n/a"),"n/a",M629/AC629*100)</f>
        <v>39.344262295081968</v>
      </c>
      <c r="AA629" s="1042">
        <f>IF(OR(AC629&lt;0.01,AC629="n/a"),"n/a",I629/AC629)</f>
        <v>22.403688524590166</v>
      </c>
      <c r="AB629" s="1043">
        <v>12</v>
      </c>
      <c r="AC629" s="1021">
        <v>4.88</v>
      </c>
      <c r="AD629" s="1021">
        <v>3.52</v>
      </c>
      <c r="AE629" s="1021">
        <v>1.72</v>
      </c>
      <c r="AF629" s="1021">
        <v>5.32</v>
      </c>
      <c r="AG629" s="1021">
        <v>23.7</v>
      </c>
      <c r="AH629" s="1021">
        <v>158.4</v>
      </c>
      <c r="AI629" s="1021">
        <v>10.639999999999999</v>
      </c>
      <c r="AJ629" s="1021">
        <v>23.9</v>
      </c>
      <c r="AK629" s="1021">
        <v>6.36</v>
      </c>
      <c r="AL629" s="1034">
        <v>26480</v>
      </c>
      <c r="AM629" s="1028">
        <v>0.15</v>
      </c>
      <c r="AN629" s="1021">
        <v>1.01</v>
      </c>
      <c r="AO629" s="868">
        <f>IF(U629="n/a","n/a",IF(AA629&lt;0,"n/a",IF(AA629="n/a","n/a",J629+U629-AA629)))</f>
        <v>-12.888770800064469</v>
      </c>
      <c r="AP629" s="869">
        <f>IF(U629="n/a","n/a",J629+U629)</f>
        <v>9.5149177245256968</v>
      </c>
      <c r="AQ629" s="1044">
        <f>IF(OR(AC629&lt;0.01,AF629="n/a"),"n/a",(I629/SQRT(22.5*AC629*(I629/AF629))-1)*100)</f>
        <v>130.1570699914104</v>
      </c>
      <c r="AR629" s="766">
        <f>INDEX(Historical!$C$7:$C$1455,MATCH(B629,Historical!$B$7:$B$1455,0))*IF(AH629="n/a",1.03,IF(AH629&lt;0,1.01,IF(AH629&gt;10,1.1,(1+AH629/100))))</f>
        <v>1.8700000000000003</v>
      </c>
      <c r="AS629" s="1042">
        <f>IF($AI629="n/a",1.03*AR629,IF($AI629&lt;0,1.01*AR629,IF($AI629&gt;10,1.1*AR629,(1+$AI629/100)*AR629)))</f>
        <v>2.0570000000000004</v>
      </c>
      <c r="AT629" s="1042">
        <f>IF($AK629="n/a",1.03*AS629,IF($AK629&lt;0,1.01*AS629,IF($AK629&gt;10,1.1*AS629,(1+$AK629/100)*AS629)))</f>
        <v>2.1878252000000007</v>
      </c>
      <c r="AU629" s="1042">
        <f>IF($AK629="n/a",1.03*AT629,IF($AK629&lt;0,1.01*AT629,IF($AK629&gt;10,1.1*AT629,(1+$AK629/100)*AT629)))</f>
        <v>2.3269708827200009</v>
      </c>
      <c r="AV629" s="1042">
        <f>IF($AK629="n/a",1.03*AU629,IF($AK629&lt;0,1.01*AU629,IF($AK629&gt;10,1.1*AU629,(1+$AK629/100)*AU629)))</f>
        <v>2.4749662308609932</v>
      </c>
      <c r="AW629" s="766">
        <f>SUM(AR629:AV629)</f>
        <v>10.916762313580994</v>
      </c>
      <c r="AX629" s="877">
        <f>AW629/I629*100</f>
        <v>9.9851480047388588</v>
      </c>
      <c r="AY629" s="1212">
        <v>1.34</v>
      </c>
      <c r="AZ629" s="1028">
        <v>15.85</v>
      </c>
      <c r="BA629" s="1028">
        <v>-10.440000000000001</v>
      </c>
      <c r="BB629" s="1028">
        <v>3.53</v>
      </c>
      <c r="BC629" s="1028">
        <v>1.41</v>
      </c>
      <c r="BE629" s="721">
        <v>1972</v>
      </c>
      <c r="BF629" s="1057">
        <f>IF(BE629&gt;2008,0,IF(BE629&gt;2001,1,IF(BE629&gt;1990,2,IF(BE629&gt;1980,3,IF(BE629&gt;1973,4,IF(BE629&gt;1970,5,IF(BE629&gt;1960,6,IF(BE629&gt;1958,7,IF(BE629&gt;1953,8,9)))))))))</f>
        <v>5</v>
      </c>
    </row>
    <row r="630" spans="1:58" ht="11.25" customHeight="1" x14ac:dyDescent="0.2">
      <c r="A630" s="1027" t="s">
        <v>747</v>
      </c>
      <c r="B630" s="1031" t="s">
        <v>748</v>
      </c>
      <c r="C630" s="1181" t="s">
        <v>132</v>
      </c>
      <c r="D630" s="1181" t="s">
        <v>4424</v>
      </c>
      <c r="E630" s="857">
        <v>17</v>
      </c>
      <c r="F630" s="1245">
        <v>183</v>
      </c>
      <c r="G630" s="1182" t="s">
        <v>38</v>
      </c>
      <c r="H630" s="1182" t="s">
        <v>38</v>
      </c>
      <c r="I630" s="1030">
        <v>30.59</v>
      </c>
      <c r="J630" s="766">
        <f>(M630/I630)*100</f>
        <v>5.3612291598561619</v>
      </c>
      <c r="K630" s="1033">
        <v>0.41</v>
      </c>
      <c r="L630" s="1043">
        <v>4</v>
      </c>
      <c r="M630" s="756">
        <f>K630*L630</f>
        <v>1.64</v>
      </c>
      <c r="N630" s="1026" t="s">
        <v>165</v>
      </c>
      <c r="O630" s="860">
        <v>0.39500000000000002</v>
      </c>
      <c r="P630" s="1016">
        <v>43167</v>
      </c>
      <c r="Q630" s="1016">
        <v>43192</v>
      </c>
      <c r="R630" s="756">
        <f>(K630-O630)/O630*100</f>
        <v>3.7974683544303689</v>
      </c>
      <c r="S630" s="824">
        <f>IF(INDEX(Historical!$D$7:$D$1455,MATCH(B630,Historical!$B$7:$B$1455,0))=0,"n/a",(INDEX(Historical!$C$7:$C$1455,MATCH(B630,Historical!$B$7:$B$1455,0))/INDEX(Historical!$D$7:$D$1455,MATCH(B630,Historical!$B$7:$B$1455,0))-1)*100)</f>
        <v>3.3003300330032959</v>
      </c>
      <c r="T630" s="824">
        <f>IF(INDEX(Historical!$F$7:$F$1455,MATCH(B630,Historical!$B$7:$B$1455,0))=0,"n/a",((INDEX(Historical!$C$7:$C$1455,MATCH(B630,Historical!$B$7:$B$1455,0))/INDEX(Historical!$F$7:$F$1455,MATCH(B630,Historical!$B$7:$B$1455,0)))^(1/3)-1)*100)</f>
        <v>4.2038787496981644</v>
      </c>
      <c r="U630" s="824">
        <f>IF(INDEX(Historical!$I$7:$I$1455,MATCH(B630,Historical!$B$7:$B$1455,0))=0,"n/a",((INDEX(Historical!$C$7:$C$1455,MATCH(B630,Historical!$B$7:$B$1455,0))/INDEX(Historical!$I$7:$I$1455,MATCH(B630,Historical!$B$7:$B$1455,0)))^(1/5)-1)*100)</f>
        <v>3.1342995203031521</v>
      </c>
      <c r="V630" s="824">
        <f>IF(INDEX(Historical!$O$7:$O$1455,MATCH(B630,Historical!$B$7:$B$1455,0))=0,"n/a",((INDEX(Historical!$C$7:$C$1455,MATCH(B630,Historical!$B$7:$B$1455,0))/INDEX(Historical!$O$7:$O$1455,MATCH(B630,Historical!$B$7:$B$1455,0)))^(1/10)-1)*100)</f>
        <v>3.2527976498285982</v>
      </c>
      <c r="W630" s="825">
        <f>IF(OR(U630&lt;=0,U630="n/a",V630&lt;=0,V630="n/a"),"n/a",U630/V630)</f>
        <v>0.96357039623055241</v>
      </c>
      <c r="X630" s="826" t="str">
        <f>IF(OR(AJ630&lt;=0,AJ630="n/a",U630&lt;=0,U630="n/a"),"n/a",U630/AJ630)</f>
        <v>n/a</v>
      </c>
      <c r="Y630" s="1032"/>
      <c r="Z630" s="766">
        <f>IF(OR(AC630&lt;0.01,AC630="n/a"),"n/a",M630/AC630*100)</f>
        <v>63.320463320463318</v>
      </c>
      <c r="AA630" s="1042">
        <f>IF(OR(AC630&lt;0.01,AC630="n/a"),"n/a",I630/AC630)</f>
        <v>11.810810810810811</v>
      </c>
      <c r="AB630" s="1043">
        <v>12</v>
      </c>
      <c r="AC630" s="1021">
        <v>2.59</v>
      </c>
      <c r="AD630" s="1021">
        <v>2.74</v>
      </c>
      <c r="AE630" s="1023">
        <v>2.82</v>
      </c>
      <c r="AF630" s="1021">
        <v>1.83</v>
      </c>
      <c r="AG630" s="1021">
        <v>13.3</v>
      </c>
      <c r="AH630" s="1021">
        <v>-24.6</v>
      </c>
      <c r="AI630" s="1021">
        <v>3.1300000000000003</v>
      </c>
      <c r="AJ630" s="1021">
        <v>-3.5999999999999996</v>
      </c>
      <c r="AK630" s="1021">
        <v>4.3099999999999996</v>
      </c>
      <c r="AL630" s="1034">
        <v>21890</v>
      </c>
      <c r="AM630" s="1028">
        <v>0.21</v>
      </c>
      <c r="AN630" s="1021">
        <v>1.85</v>
      </c>
      <c r="AO630" s="868">
        <f>IF(U630="n/a","n/a",IF(AA630&lt;0,"n/a",IF(AA630="n/a","n/a",J630+U630-AA630)))</f>
        <v>-3.3152821306514966</v>
      </c>
      <c r="AP630" s="869">
        <f>IF(U630="n/a","n/a",J630+U630)</f>
        <v>8.495528680159314</v>
      </c>
      <c r="AQ630" s="1044">
        <f>IF(OR(AC630&lt;0.01,AF630="n/a"),"n/a",(I630/SQRT(22.5*AC630*(I630/AF630))-1)*100)</f>
        <v>-1.9891530180147554</v>
      </c>
      <c r="AR630" s="766">
        <f>INDEX(Historical!$C$7:$C$1455,MATCH(B630,Historical!$B$7:$B$1455,0))*IF(AH630="n/a",1.03,IF(AH630&lt;0,1.01,IF(AH630&gt;10,1.1,(1+AH630/100))))</f>
        <v>1.5806499999999999</v>
      </c>
      <c r="AS630" s="1042">
        <f>IF($AI630="n/a",1.03*AR630,IF($AI630&lt;0,1.01*AR630,IF($AI630&gt;10,1.1*AR630,(1+$AI630/100)*AR630)))</f>
        <v>1.630124345</v>
      </c>
      <c r="AT630" s="1042">
        <f>IF($AK630="n/a",1.03*AS630,IF($AK630&lt;0,1.01*AS630,IF($AK630&gt;10,1.1*AS630,(1+$AK630/100)*AS630)))</f>
        <v>1.7003827042694999</v>
      </c>
      <c r="AU630" s="1042">
        <f>IF($AK630="n/a",1.03*AT630,IF($AK630&lt;0,1.01*AT630,IF($AK630&gt;10,1.1*AT630,(1+$AK630/100)*AT630)))</f>
        <v>1.7736691988235151</v>
      </c>
      <c r="AV630" s="1042">
        <f>IF($AK630="n/a",1.03*AU630,IF($AK630&lt;0,1.01*AU630,IF($AK630&gt;10,1.1*AU630,(1+$AK630/100)*AU630)))</f>
        <v>1.8501143412928085</v>
      </c>
      <c r="AW630" s="766">
        <f>SUM(AR630:AV630)</f>
        <v>8.5349405893858226</v>
      </c>
      <c r="AX630" s="877">
        <f>AW630/I630*100</f>
        <v>27.901080710643424</v>
      </c>
      <c r="AY630" s="1212">
        <v>0.43</v>
      </c>
      <c r="AZ630" s="1028">
        <v>20.91</v>
      </c>
      <c r="BA630" s="1028">
        <v>-17.299999999999997</v>
      </c>
      <c r="BB630" s="1028">
        <v>0.26</v>
      </c>
      <c r="BC630" s="1028">
        <v>5.7</v>
      </c>
      <c r="BE630" s="721">
        <v>2002</v>
      </c>
      <c r="BF630" s="1057">
        <f>IF(BE630&gt;2008,0,IF(BE630&gt;2001,1,IF(BE630&gt;1990,2,IF(BE630&gt;1980,3,IF(BE630&gt;1973,4,IF(BE630&gt;1970,5,IF(BE630&gt;1960,6,IF(BE630&gt;1958,7,IF(BE630&gt;1953,8,9)))))))))</f>
        <v>1</v>
      </c>
    </row>
    <row r="631" spans="1:58" ht="11.25" customHeight="1" x14ac:dyDescent="0.2">
      <c r="A631" s="1027" t="s">
        <v>1592</v>
      </c>
      <c r="B631" s="1031" t="s">
        <v>1593</v>
      </c>
      <c r="C631" s="1181" t="s">
        <v>4414</v>
      </c>
      <c r="D631" s="1181" t="s">
        <v>4415</v>
      </c>
      <c r="E631" s="857">
        <v>9</v>
      </c>
      <c r="F631" s="1245">
        <v>412</v>
      </c>
      <c r="G631" s="966" t="s">
        <v>107</v>
      </c>
      <c r="H631" s="966" t="s">
        <v>107</v>
      </c>
      <c r="I631" s="1030">
        <v>14.96</v>
      </c>
      <c r="J631" s="766">
        <f>(M631/I631)*100</f>
        <v>6.9518716577540109</v>
      </c>
      <c r="K631" s="1033">
        <v>0.26</v>
      </c>
      <c r="L631" s="1043">
        <v>4</v>
      </c>
      <c r="M631" s="756">
        <f>K631*L631</f>
        <v>1.04</v>
      </c>
      <c r="N631" s="1026" t="s">
        <v>221</v>
      </c>
      <c r="O631" s="860">
        <v>0.255</v>
      </c>
      <c r="P631" s="1016">
        <v>43447</v>
      </c>
      <c r="Q631" s="1016">
        <v>43480</v>
      </c>
      <c r="R631" s="756">
        <f>(K631-O631)/O631*100</f>
        <v>1.9607843137254919</v>
      </c>
      <c r="S631" s="824">
        <f>IF(INDEX(Historical!$D$7:$D$1455,MATCH(B631,Historical!$B$7:$B$1455,0))=0,"n/a",(INDEX(Historical!$C$7:$C$1455,MATCH(B631,Historical!$B$7:$B$1455,0))/INDEX(Historical!$D$7:$D$1455,MATCH(B631,Historical!$B$7:$B$1455,0))-1)*100)</f>
        <v>16.049382716049365</v>
      </c>
      <c r="T631" s="824">
        <f>IF(INDEX(Historical!$F$7:$F$1455,MATCH(B631,Historical!$B$7:$B$1455,0))=0,"n/a",((INDEX(Historical!$C$7:$C$1455,MATCH(B631,Historical!$B$7:$B$1455,0))/INDEX(Historical!$F$7:$F$1455,MATCH(B631,Historical!$B$7:$B$1455,0)))^(1/3)-1)*100)</f>
        <v>13.670898594408598</v>
      </c>
      <c r="U631" s="824">
        <f>IF(INDEX(Historical!$I$7:$I$1455,MATCH(B631,Historical!$B$7:$B$1455,0))=0,"n/a",((INDEX(Historical!$C$7:$C$1455,MATCH(B631,Historical!$B$7:$B$1455,0))/INDEX(Historical!$I$7:$I$1455,MATCH(B631,Historical!$B$7:$B$1455,0)))^(1/5)-1)*100)</f>
        <v>12.355337863080273</v>
      </c>
      <c r="V631" s="824" t="str">
        <f>IF(INDEX(Historical!$O$7:$O$1455,MATCH(B631,Historical!$B$7:$B$1455,0))=0,"n/a",((INDEX(Historical!$C$7:$C$1455,MATCH(B631,Historical!$B$7:$B$1455,0))/INDEX(Historical!$O$7:$O$1455,MATCH(B631,Historical!$B$7:$B$1455,0)))^(1/10)-1)*100)</f>
        <v>n/a</v>
      </c>
      <c r="W631" s="825" t="str">
        <f>IF(OR(U631&lt;=0,U631="n/a",V631&lt;=0,V631="n/a"),"n/a",U631/V631)</f>
        <v>n/a</v>
      </c>
      <c r="X631" s="826" t="str">
        <f>IF(OR(AJ631&lt;=0,AJ631="n/a",U631&lt;=0,U631="n/a"),"n/a",U631/AJ631)</f>
        <v>n/a</v>
      </c>
      <c r="Y631" s="1032" t="s">
        <v>4077</v>
      </c>
      <c r="Z631" s="766" t="str">
        <f>IF(OR(AC631&lt;0.01,AC631="n/a"),"n/a",M631/AC631*100)</f>
        <v>n/a</v>
      </c>
      <c r="AA631" s="689" t="str">
        <f>IF(OR(AC631&lt;0.01,AC631="n/a"),"n/a",I631/AC631)</f>
        <v>n/a</v>
      </c>
      <c r="AB631" s="690">
        <v>12</v>
      </c>
      <c r="AC631" s="1021">
        <v>-1.76</v>
      </c>
      <c r="AD631" s="1021" t="s">
        <v>138</v>
      </c>
      <c r="AE631" s="649">
        <v>1.63</v>
      </c>
      <c r="AF631" s="649">
        <v>0.4</v>
      </c>
      <c r="AG631" s="649">
        <v>-4.9000000000000004</v>
      </c>
      <c r="AH631" s="1023">
        <v>46.6</v>
      </c>
      <c r="AI631" s="1023">
        <v>-70.099999999999994</v>
      </c>
      <c r="AJ631" s="1021">
        <v>-56.8</v>
      </c>
      <c r="AK631" s="1021">
        <v>7.0000000000000009</v>
      </c>
      <c r="AL631" s="1034">
        <v>608.12</v>
      </c>
      <c r="AM631" s="1028">
        <v>0.1</v>
      </c>
      <c r="AN631" s="1021">
        <v>1.46</v>
      </c>
      <c r="AO631" s="868" t="str">
        <f>IF(U631="n/a","n/a",IF(AA631&lt;0,"n/a",IF(AA631="n/a","n/a",J631+U631-AA631)))</f>
        <v>n/a</v>
      </c>
      <c r="AP631" s="869">
        <f>IF(U631="n/a","n/a",J631+U631)</f>
        <v>19.307209520834284</v>
      </c>
      <c r="AQ631" s="691" t="str">
        <f>IF(OR(AC631&lt;0.01,AF631="n/a"),"n/a",(I631/SQRT(22.5*AC631*(I631/AF631))-1)*100)</f>
        <v>n/a</v>
      </c>
      <c r="AR631" s="766">
        <f>INDEX(Historical!$C$7:$C$1455,MATCH(B631,Historical!$B$7:$B$1455,0))*IF(AH631="n/a",1.03,IF(AH631&lt;0,1.01,IF(AH631&gt;10,1.1,(1+AH631/100))))</f>
        <v>1.034</v>
      </c>
      <c r="AS631" s="689">
        <f>IF($AI631="n/a",1.03*AR631,IF($AI631&lt;0,1.01*AR631,IF($AI631&gt;10,1.1*AR631,(1+$AI631/100)*AR631)))</f>
        <v>1.04434</v>
      </c>
      <c r="AT631" s="689">
        <f>IF($AK631="n/a",1.03*AS631,IF($AK631&lt;0,1.01*AS631,IF($AK631&gt;10,1.1*AS631,(1+$AK631/100)*AS631)))</f>
        <v>1.1174438000000002</v>
      </c>
      <c r="AU631" s="689">
        <f>IF($AK631="n/a",1.03*AT631,IF($AK631&lt;0,1.01*AT631,IF($AK631&gt;10,1.1*AT631,(1+$AK631/100)*AT631)))</f>
        <v>1.1956648660000002</v>
      </c>
      <c r="AV631" s="689">
        <f>IF($AK631="n/a",1.03*AU631,IF($AK631&lt;0,1.01*AU631,IF($AK631&gt;10,1.1*AU631,(1+$AK631/100)*AU631)))</f>
        <v>1.2793614066200003</v>
      </c>
      <c r="AW631" s="766">
        <f>SUM(AR631:AV631)</f>
        <v>5.670810072620001</v>
      </c>
      <c r="AX631" s="877">
        <f>AW631/I631*100</f>
        <v>37.906484442647063</v>
      </c>
      <c r="AY631" s="1212">
        <v>0.53</v>
      </c>
      <c r="AZ631" s="1028">
        <v>10</v>
      </c>
      <c r="BA631" s="1028">
        <v>-31.630000000000003</v>
      </c>
      <c r="BB631" s="1028">
        <v>-8.18</v>
      </c>
      <c r="BC631" s="1028">
        <v>-5.5</v>
      </c>
      <c r="BE631" s="721">
        <v>2011</v>
      </c>
      <c r="BF631" s="1057">
        <f>IF(BE631&gt;2008,0,IF(BE631&gt;2001,1,IF(BE631&gt;1990,2,IF(BE631&gt;1980,3,IF(BE631&gt;1973,4,IF(BE631&gt;1970,5,IF(BE631&gt;1960,6,IF(BE631&gt;1958,7,IF(BE631&gt;1953,8,9)))))))))</f>
        <v>0</v>
      </c>
    </row>
    <row r="632" spans="1:58" ht="11.25" customHeight="1" x14ac:dyDescent="0.2">
      <c r="A632" s="1019" t="s">
        <v>3940</v>
      </c>
      <c r="B632" s="1031" t="s">
        <v>3941</v>
      </c>
      <c r="C632" s="1181" t="s">
        <v>109</v>
      </c>
      <c r="D632" s="1181" t="s">
        <v>4434</v>
      </c>
      <c r="E632" s="857">
        <v>5</v>
      </c>
      <c r="F632" s="1245">
        <v>822</v>
      </c>
      <c r="G632" s="1187" t="s">
        <v>107</v>
      </c>
      <c r="H632" s="1187" t="s">
        <v>107</v>
      </c>
      <c r="I632" s="1030">
        <v>51.22</v>
      </c>
      <c r="J632" s="766">
        <f>(M632/I632)*100</f>
        <v>1.9523623584537291</v>
      </c>
      <c r="K632" s="1033">
        <v>0.25</v>
      </c>
      <c r="L632" s="1043">
        <v>4</v>
      </c>
      <c r="M632" s="756">
        <f>K632*L632</f>
        <v>1</v>
      </c>
      <c r="N632" s="1026" t="s">
        <v>4029</v>
      </c>
      <c r="O632" s="860">
        <v>0.22</v>
      </c>
      <c r="P632" s="1016">
        <v>43286</v>
      </c>
      <c r="Q632" s="1016">
        <v>43301</v>
      </c>
      <c r="R632" s="756">
        <f>(K632-O632)/O632*100</f>
        <v>13.636363636363635</v>
      </c>
      <c r="S632" s="824">
        <f>IF(INDEX(Historical!$D$7:$D$1455,MATCH(B632,Historical!$B$7:$B$1455,0))=0,"n/a",(INDEX(Historical!$C$7:$C$1455,MATCH(B632,Historical!$B$7:$B$1455,0))/INDEX(Historical!$D$7:$D$1455,MATCH(B632,Historical!$B$7:$B$1455,0))-1)*100)</f>
        <v>33.33333333333335</v>
      </c>
      <c r="T632" s="824">
        <f>IF(INDEX(Historical!$F$7:$F$1455,MATCH(B632,Historical!$B$7:$B$1455,0))=0,"n/a",((INDEX(Historical!$C$7:$C$1455,MATCH(B632,Historical!$B$7:$B$1455,0))/INDEX(Historical!$F$7:$F$1455,MATCH(B632,Historical!$B$7:$B$1455,0)))^(1/3)-1)*100)</f>
        <v>99.999999999999972</v>
      </c>
      <c r="U632" s="824" t="str">
        <f>IF(INDEX(Historical!$I$7:$I$1455,MATCH(B632,Historical!$B$7:$B$1455,0))=0,"n/a",((INDEX(Historical!$C$7:$C$1455,MATCH(B632,Historical!$B$7:$B$1455,0))/INDEX(Historical!$I$7:$I$1455,MATCH(B632,Historical!$B$7:$B$1455,0)))^(1/5)-1)*100)</f>
        <v>n/a</v>
      </c>
      <c r="V632" s="824">
        <f>IF(INDEX(Historical!$O$7:$O$1455,MATCH(B632,Historical!$B$7:$B$1455,0))=0,"n/a",((INDEX(Historical!$C$7:$C$1455,MATCH(B632,Historical!$B$7:$B$1455,0))/INDEX(Historical!$O$7:$O$1455,MATCH(B632,Historical!$B$7:$B$1455,0)))^(1/10)-1)*100)</f>
        <v>2.5266853615191431</v>
      </c>
      <c r="W632" s="825" t="str">
        <f>IF(OR(U632&lt;=0,U632="n/a",V632&lt;=0,V632="n/a"),"n/a",U632/V632)</f>
        <v>n/a</v>
      </c>
      <c r="X632" s="826" t="str">
        <f>IF(OR(AJ632&lt;=0,AJ632="n/a",U632&lt;=0,U632="n/a"),"n/a",U632/AJ632)</f>
        <v>n/a</v>
      </c>
      <c r="Y632" s="777"/>
      <c r="Z632" s="766">
        <f>IF(OR(AC632&lt;0.01,AC632="n/a"),"n/a",M632/AC632*100)</f>
        <v>22.988505747126439</v>
      </c>
      <c r="AA632" s="1042">
        <f>IF(OR(AC632&lt;0.01,AC632="n/a"),"n/a",I632/AC632)</f>
        <v>11.774712643678162</v>
      </c>
      <c r="AB632" s="1043">
        <v>12</v>
      </c>
      <c r="AC632" s="1021">
        <v>4.3499999999999996</v>
      </c>
      <c r="AD632" s="1021">
        <v>1.18</v>
      </c>
      <c r="AE632" s="1021">
        <v>4.3499999999999996</v>
      </c>
      <c r="AF632" s="1021">
        <v>2</v>
      </c>
      <c r="AG632" s="1021">
        <v>13.700000000000001</v>
      </c>
      <c r="AH632" s="1021">
        <v>31.8</v>
      </c>
      <c r="AI632" s="1021">
        <v>9.9599999999999991</v>
      </c>
      <c r="AJ632" s="1021">
        <v>13.700000000000001</v>
      </c>
      <c r="AK632" s="1021">
        <v>10</v>
      </c>
      <c r="AL632" s="1034">
        <v>794.42</v>
      </c>
      <c r="AM632" s="1028">
        <v>5.8999999999999995</v>
      </c>
      <c r="AN632" s="1021">
        <v>0.26</v>
      </c>
      <c r="AO632" s="868" t="str">
        <f>IF(U632="n/a","n/a",IF(AA632&lt;0,"n/a",IF(AA632="n/a","n/a",J632+U632-AA632)))</f>
        <v>n/a</v>
      </c>
      <c r="AP632" s="869" t="str">
        <f>IF(U632="n/a","n/a",J632+U632)</f>
        <v>n/a</v>
      </c>
      <c r="AQ632" s="1044">
        <f>IF(OR(AC632&lt;0.01,AF632="n/a"),"n/a",(I632/SQRT(22.5*AC632*(I632/AF632))-1)*100)</f>
        <v>2.3054800038836198</v>
      </c>
      <c r="AR632" s="766">
        <f>INDEX(Historical!$C$7:$C$1455,MATCH(B632,Historical!$B$7:$B$1455,0))*IF(AH632="n/a",1.03,IF(AH632&lt;0,1.01,IF(AH632&gt;10,1.1,(1+AH632/100))))</f>
        <v>0.88000000000000012</v>
      </c>
      <c r="AS632" s="1042">
        <f>IF($AI632="n/a",1.03*AR632,IF($AI632&lt;0,1.01*AR632,IF($AI632&gt;10,1.1*AR632,(1+$AI632/100)*AR632)))</f>
        <v>0.96764800000000006</v>
      </c>
      <c r="AT632" s="1042">
        <f>IF($AK632="n/a",1.03*AS632,IF($AK632&lt;0,1.01*AS632,IF($AK632&gt;10,1.1*AS632,(1+$AK632/100)*AS632)))</f>
        <v>1.0644128000000002</v>
      </c>
      <c r="AU632" s="1042">
        <f>IF($AK632="n/a",1.03*AT632,IF($AK632&lt;0,1.01*AT632,IF($AK632&gt;10,1.1*AT632,(1+$AK632/100)*AT632)))</f>
        <v>1.1708540800000002</v>
      </c>
      <c r="AV632" s="1042">
        <f>IF($AK632="n/a",1.03*AU632,IF($AK632&lt;0,1.01*AU632,IF($AK632&gt;10,1.1*AU632,(1+$AK632/100)*AU632)))</f>
        <v>1.2879394880000004</v>
      </c>
      <c r="AW632" s="766">
        <f>SUM(AR632:AV632)</f>
        <v>5.3708543680000007</v>
      </c>
      <c r="AX632" s="877">
        <f>AW632/I632*100</f>
        <v>10.485853900819993</v>
      </c>
      <c r="AY632" s="1212">
        <v>1.01</v>
      </c>
      <c r="AZ632" s="1028">
        <v>3.58</v>
      </c>
      <c r="BA632" s="1028">
        <v>-26.279999999999998</v>
      </c>
      <c r="BB632" s="1028">
        <v>-6.8599999999999994</v>
      </c>
      <c r="BC632" s="1028">
        <v>-17.09</v>
      </c>
      <c r="BE632" s="721">
        <v>2014</v>
      </c>
      <c r="BF632" s="1057">
        <f>IF(BE632&gt;2008,0,IF(BE632&gt;2001,1,IF(BE632&gt;1990,2,IF(BE632&gt;1980,3,IF(BE632&gt;1973,4,IF(BE632&gt;1970,5,IF(BE632&gt;1960,6,IF(BE632&gt;1958,7,IF(BE632&gt;1953,8,9)))))))))</f>
        <v>0</v>
      </c>
    </row>
    <row r="633" spans="1:58" ht="11.25" customHeight="1" x14ac:dyDescent="0.2">
      <c r="A633" s="1019" t="s">
        <v>1594</v>
      </c>
      <c r="B633" s="1031" t="s">
        <v>1595</v>
      </c>
      <c r="C633" s="1181" t="s">
        <v>109</v>
      </c>
      <c r="D633" s="1181" t="s">
        <v>119</v>
      </c>
      <c r="E633" s="857">
        <v>9</v>
      </c>
      <c r="F633" s="1245">
        <v>348</v>
      </c>
      <c r="G633" s="1103" t="s">
        <v>107</v>
      </c>
      <c r="H633" s="1103" t="s">
        <v>107</v>
      </c>
      <c r="I633" s="1030">
        <v>118.88</v>
      </c>
      <c r="J633" s="766">
        <f>(M633/I633)*100</f>
        <v>0.84118438761776582</v>
      </c>
      <c r="K633" s="1033">
        <v>0.25</v>
      </c>
      <c r="L633" s="1043">
        <v>4</v>
      </c>
      <c r="M633" s="756">
        <f>K633*L633</f>
        <v>1</v>
      </c>
      <c r="N633" s="1026" t="s">
        <v>599</v>
      </c>
      <c r="O633" s="860">
        <v>0.2</v>
      </c>
      <c r="P633" s="1016">
        <v>43145</v>
      </c>
      <c r="Q633" s="1016">
        <v>43175</v>
      </c>
      <c r="R633" s="756">
        <f>(K633-O633)/O633*100</f>
        <v>24.999999999999993</v>
      </c>
      <c r="S633" s="824">
        <f>IF(INDEX(Historical!$D$7:$D$1455,MATCH(B633,Historical!$B$7:$B$1455,0))=0,"n/a",(INDEX(Historical!$C$7:$C$1455,MATCH(B633,Historical!$B$7:$B$1455,0))/INDEX(Historical!$D$7:$D$1455,MATCH(B633,Historical!$B$7:$B$1455,0))-1)*100)</f>
        <v>11.428571428571432</v>
      </c>
      <c r="T633" s="824">
        <f>IF(INDEX(Historical!$F$7:$F$1455,MATCH(B633,Historical!$B$7:$B$1455,0))=0,"n/a",((INDEX(Historical!$C$7:$C$1455,MATCH(B633,Historical!$B$7:$B$1455,0))/INDEX(Historical!$F$7:$F$1455,MATCH(B633,Historical!$B$7:$B$1455,0)))^(1/3)-1)*100)</f>
        <v>17.566734386037886</v>
      </c>
      <c r="U633" s="824">
        <f>IF(INDEX(Historical!$I$7:$I$1455,MATCH(B633,Historical!$B$7:$B$1455,0))=0,"n/a",((INDEX(Historical!$C$7:$C$1455,MATCH(B633,Historical!$B$7:$B$1455,0))/INDEX(Historical!$I$7:$I$1455,MATCH(B633,Historical!$B$7:$B$1455,0)))^(1/5)-1)*100)</f>
        <v>26.583375415798361</v>
      </c>
      <c r="V633" s="824" t="str">
        <f>IF(INDEX(Historical!$O$7:$O$1455,MATCH(B633,Historical!$B$7:$B$1455,0))=0,"n/a",((INDEX(Historical!$C$7:$C$1455,MATCH(B633,Historical!$B$7:$B$1455,0))/INDEX(Historical!$O$7:$O$1455,MATCH(B633,Historical!$B$7:$B$1455,0)))^(1/10)-1)*100)</f>
        <v>n/a</v>
      </c>
      <c r="W633" s="825" t="str">
        <f>IF(OR(U633&lt;=0,U633="n/a",V633&lt;=0,V633="n/a"),"n/a",U633/V633)</f>
        <v>n/a</v>
      </c>
      <c r="X633" s="826">
        <f>IF(OR(AJ633&lt;=0,AJ633="n/a",U633&lt;=0,U633="n/a"),"n/a",U633/AJ633)</f>
        <v>1.7261932088180754</v>
      </c>
      <c r="Y633" s="1032"/>
      <c r="Z633" s="766">
        <f>IF(OR(AC633&lt;0.01,AC633="n/a"),"n/a",M633/AC633*100)</f>
        <v>14.164305949008499</v>
      </c>
      <c r="AA633" s="1042">
        <f>IF(OR(AC633&lt;0.01,AC633="n/a"),"n/a",I633/AC633)</f>
        <v>16.838526912181305</v>
      </c>
      <c r="AB633" s="1043">
        <v>12</v>
      </c>
      <c r="AC633" s="1021">
        <v>7.06</v>
      </c>
      <c r="AD633" s="1021">
        <v>1.68</v>
      </c>
      <c r="AE633" s="1021">
        <v>2.74</v>
      </c>
      <c r="AF633" s="1021">
        <v>3.58</v>
      </c>
      <c r="AG633" s="1021">
        <v>22.3</v>
      </c>
      <c r="AH633" s="1021">
        <v>20.7</v>
      </c>
      <c r="AI633" s="1021">
        <v>12.280000000000001</v>
      </c>
      <c r="AJ633" s="1021">
        <v>15.4</v>
      </c>
      <c r="AK633" s="1021">
        <v>10</v>
      </c>
      <c r="AL633" s="1034">
        <v>5090</v>
      </c>
      <c r="AM633" s="1028">
        <v>0.6</v>
      </c>
      <c r="AN633" s="1021">
        <v>0.88</v>
      </c>
      <c r="AO633" s="868">
        <f>IF(U633="n/a","n/a",IF(AA633&lt;0,"n/a",IF(AA633="n/a","n/a",J633+U633-AA633)))</f>
        <v>10.586032891234822</v>
      </c>
      <c r="AP633" s="869">
        <f>IF(U633="n/a","n/a",J633+U633)</f>
        <v>27.424559803416127</v>
      </c>
      <c r="AQ633" s="1044">
        <f>IF(OR(AC633&lt;0.01,AF633="n/a"),"n/a",(I633/SQRT(22.5*AC633*(I633/AF633))-1)*100)</f>
        <v>63.682519728635498</v>
      </c>
      <c r="AR633" s="766">
        <f>INDEX(Historical!$C$7:$C$1455,MATCH(B633,Historical!$B$7:$B$1455,0))*IF(AH633="n/a",1.03,IF(AH633&lt;0,1.01,IF(AH633&gt;10,1.1,(1+AH633/100))))</f>
        <v>0.8580000000000001</v>
      </c>
      <c r="AS633" s="1042">
        <f>IF($AI633="n/a",1.03*AR633,IF($AI633&lt;0,1.01*AR633,IF($AI633&gt;10,1.1*AR633,(1+$AI633/100)*AR633)))</f>
        <v>0.94380000000000019</v>
      </c>
      <c r="AT633" s="1042">
        <f>IF($AK633="n/a",1.03*AS633,IF($AK633&lt;0,1.01*AS633,IF($AK633&gt;10,1.1*AS633,(1+$AK633/100)*AS633)))</f>
        <v>1.0381800000000003</v>
      </c>
      <c r="AU633" s="1042">
        <f>IF($AK633="n/a",1.03*AT633,IF($AK633&lt;0,1.01*AT633,IF($AK633&gt;10,1.1*AT633,(1+$AK633/100)*AT633)))</f>
        <v>1.1419980000000005</v>
      </c>
      <c r="AV633" s="1042">
        <f>IF($AK633="n/a",1.03*AU633,IF($AK633&lt;0,1.01*AU633,IF($AK633&gt;10,1.1*AU633,(1+$AK633/100)*AU633)))</f>
        <v>1.2561978000000007</v>
      </c>
      <c r="AW633" s="766">
        <f>SUM(AR633:AV633)</f>
        <v>5.2381758000000023</v>
      </c>
      <c r="AX633" s="877">
        <f>AW633/I633*100</f>
        <v>4.4062717025572029</v>
      </c>
      <c r="AY633" s="1212">
        <v>1.1299999999999999</v>
      </c>
      <c r="AZ633" s="1028">
        <v>32.019999999999996</v>
      </c>
      <c r="BA633" s="1028">
        <v>-7.3800000000000008</v>
      </c>
      <c r="BB633" s="1028">
        <v>2.46</v>
      </c>
      <c r="BC633" s="1028">
        <v>10.61</v>
      </c>
      <c r="BE633" s="721">
        <v>2010</v>
      </c>
      <c r="BF633" s="1057">
        <f>IF(BE633&gt;2008,0,IF(BE633&gt;2001,1,IF(BE633&gt;1990,2,IF(BE633&gt;1980,3,IF(BE633&gt;1973,4,IF(BE633&gt;1970,5,IF(BE633&gt;1960,6,IF(BE633&gt;1958,7,IF(BE633&gt;1953,8,9)))))))))</f>
        <v>0</v>
      </c>
    </row>
    <row r="634" spans="1:58" ht="11.25" customHeight="1" x14ac:dyDescent="0.2">
      <c r="A634" s="827" t="s">
        <v>4256</v>
      </c>
      <c r="B634" s="925" t="s">
        <v>2705</v>
      </c>
      <c r="C634" s="1181" t="s">
        <v>113</v>
      </c>
      <c r="D634" s="1181" t="s">
        <v>4460</v>
      </c>
      <c r="E634" s="857">
        <v>7</v>
      </c>
      <c r="F634" s="1245">
        <v>569</v>
      </c>
      <c r="G634" s="1182" t="s">
        <v>107</v>
      </c>
      <c r="H634" s="1182" t="s">
        <v>107</v>
      </c>
      <c r="I634" s="1039">
        <v>24.15</v>
      </c>
      <c r="J634" s="766">
        <f>(M634/I634)*100</f>
        <v>0.99378881987577639</v>
      </c>
      <c r="K634" s="1019">
        <v>0.06</v>
      </c>
      <c r="L634" s="1245">
        <v>4</v>
      </c>
      <c r="M634" s="756">
        <f>K634*L634</f>
        <v>0.24</v>
      </c>
      <c r="N634" s="1245" t="s">
        <v>497</v>
      </c>
      <c r="O634" s="696">
        <v>5.5E-2</v>
      </c>
      <c r="P634" s="1090">
        <v>43097</v>
      </c>
      <c r="Q634" s="1090">
        <v>43115</v>
      </c>
      <c r="R634" s="756">
        <f>(K634-O634)/O634*100</f>
        <v>9.0909090909090864</v>
      </c>
      <c r="S634" s="824">
        <f>IF(INDEX(Historical!$D$7:$D$1455,MATCH(B634,Historical!$B$7:$B$1455,0))=0,"n/a",(INDEX(Historical!$C$7:$C$1455,MATCH(B634,Historical!$B$7:$B$1455,0))/INDEX(Historical!$D$7:$D$1455,MATCH(B634,Historical!$B$7:$B$1455,0))-1)*100)</f>
        <v>2.2727272727272707</v>
      </c>
      <c r="T634" s="824">
        <f>IF(INDEX(Historical!$F$7:$F$1455,MATCH(B634,Historical!$B$7:$B$1455,0))=0,"n/a",((INDEX(Historical!$C$7:$C$1455,MATCH(B634,Historical!$B$7:$B$1455,0))/INDEX(Historical!$F$7:$F$1455,MATCH(B634,Historical!$B$7:$B$1455,0)))^(1/3)-1)*100)</f>
        <v>14.471424255333186</v>
      </c>
      <c r="U634" s="824">
        <f>IF(INDEX(Historical!$I$7:$I$1455,MATCH(B634,Historical!$B$7:$B$1455,0))=0,"n/a",((INDEX(Historical!$C$7:$C$1455,MATCH(B634,Historical!$B$7:$B$1455,0))/INDEX(Historical!$I$7:$I$1455,MATCH(B634,Historical!$B$7:$B$1455,0)))^(1/5)-1)*100)</f>
        <v>13.396657763302722</v>
      </c>
      <c r="V634" s="824" t="str">
        <f>IF(INDEX(Historical!$O$7:$O$1455,MATCH(B634,Historical!$B$7:$B$1455,0))=0,"n/a",((INDEX(Historical!$C$7:$C$1455,MATCH(B634,Historical!$B$7:$B$1455,0))/INDEX(Historical!$O$7:$O$1455,MATCH(B634,Historical!$B$7:$B$1455,0)))^(1/10)-1)*100)</f>
        <v>n/a</v>
      </c>
      <c r="W634" s="825" t="str">
        <f>IF(OR(U634&lt;=0,U634="n/a",V634&lt;=0,V634="n/a"),"n/a",U634/V634)</f>
        <v>n/a</v>
      </c>
      <c r="X634" s="826">
        <f>IF(OR(AJ634&lt;=0,AJ634="n/a",U634&lt;=0,U634="n/a"),"n/a",U634/AJ634)</f>
        <v>6.6983288816513609</v>
      </c>
      <c r="Y634" s="767"/>
      <c r="Z634" s="766">
        <f>IF(OR(AC634&lt;0.01,AC634="n/a"),"n/a",M634/AC634*100)</f>
        <v>21.238938053097346</v>
      </c>
      <c r="AA634" s="1042">
        <f>IF(OR(AC634&lt;0.01,AC634="n/a"),"n/a",I634/AC634)</f>
        <v>21.371681415929203</v>
      </c>
      <c r="AB634" s="1043">
        <v>12</v>
      </c>
      <c r="AC634" s="1038">
        <v>1.1299999999999999</v>
      </c>
      <c r="AD634" s="1038">
        <v>2.15</v>
      </c>
      <c r="AE634" s="1021">
        <v>0.47</v>
      </c>
      <c r="AF634" s="1021">
        <v>2.11</v>
      </c>
      <c r="AG634" s="1021">
        <v>11.899999999999999</v>
      </c>
      <c r="AH634" s="1021">
        <v>136.69999999999999</v>
      </c>
      <c r="AI634" s="1021">
        <v>37.57</v>
      </c>
      <c r="AJ634" s="804">
        <v>2</v>
      </c>
      <c r="AK634" s="804">
        <v>10</v>
      </c>
      <c r="AL634" s="1038">
        <v>1230</v>
      </c>
      <c r="AM634" s="1038">
        <v>4.3999999999999995</v>
      </c>
      <c r="AN634" s="1038">
        <v>0.63</v>
      </c>
      <c r="AO634" s="868">
        <f>IF(U634="n/a","n/a",IF(AA634&lt;0,"n/a",IF(AA634="n/a","n/a",J634+U634-AA634)))</f>
        <v>-6.9812348327507046</v>
      </c>
      <c r="AP634" s="869">
        <f>IF(U634="n/a","n/a",J634+U634)</f>
        <v>14.390446583178498</v>
      </c>
      <c r="AQ634" s="1044">
        <f>IF(OR(AC634&lt;0.01,AF634="n/a"),"n/a",(I634/SQRT(22.5*AC634*(I634/AF634))-1)*100)</f>
        <v>41.569374885971456</v>
      </c>
      <c r="AR634" s="766">
        <f>INDEX(Historical!$C$7:$C$1455,MATCH(B634,Historical!$B$7:$B$1455,0))*IF(AH634="n/a",1.03,IF(AH634&lt;0,1.01,IF(AH634&gt;10,1.1,(1+AH634/100))))</f>
        <v>0.24750000000000003</v>
      </c>
      <c r="AS634" s="1042">
        <f>IF($AI634="n/a",1.03*AR634,IF($AI634&lt;0,1.01*AR634,IF($AI634&gt;10,1.1*AR634,(1+$AI634/100)*AR634)))</f>
        <v>0.27225000000000005</v>
      </c>
      <c r="AT634" s="1042">
        <f>IF($AK634="n/a",1.03*AS634,IF($AK634&lt;0,1.01*AS634,IF($AK634&gt;10,1.1*AS634,(1+$AK634/100)*AS634)))</f>
        <v>0.2994750000000001</v>
      </c>
      <c r="AU634" s="1042">
        <f>IF($AK634="n/a",1.03*AT634,IF($AK634&lt;0,1.01*AT634,IF($AK634&gt;10,1.1*AT634,(1+$AK634/100)*AT634)))</f>
        <v>0.32942250000000012</v>
      </c>
      <c r="AV634" s="1042">
        <f>IF($AK634="n/a",1.03*AU634,IF($AK634&lt;0,1.01*AU634,IF($AK634&gt;10,1.1*AU634,(1+$AK634/100)*AU634)))</f>
        <v>0.36236475000000018</v>
      </c>
      <c r="AW634" s="766">
        <f>SUM(AR634:AV634)</f>
        <v>1.5110122500000005</v>
      </c>
      <c r="AX634" s="877">
        <f>AW634/I634*100</f>
        <v>6.2567795031055935</v>
      </c>
      <c r="AY634" s="853">
        <v>1.1200000000000001</v>
      </c>
      <c r="AZ634" s="1021">
        <v>16.16</v>
      </c>
      <c r="BA634" s="1021">
        <v>-16.61</v>
      </c>
      <c r="BB634" s="1021">
        <v>3.71</v>
      </c>
      <c r="BC634" s="1021">
        <v>-5.28</v>
      </c>
      <c r="BE634" s="721">
        <v>2012</v>
      </c>
      <c r="BF634" s="1057">
        <f>IF(BE634&gt;2008,0,IF(BE634&gt;2001,1,IF(BE634&gt;1990,2,IF(BE634&gt;1980,3,IF(BE634&gt;1973,4,IF(BE634&gt;1970,5,IF(BE634&gt;1960,6,IF(BE634&gt;1958,7,IF(BE634&gt;1953,8,9)))))))))</f>
        <v>0</v>
      </c>
    </row>
    <row r="635" spans="1:58" ht="11.25" customHeight="1" x14ac:dyDescent="0.2">
      <c r="A635" s="1027" t="s">
        <v>1596</v>
      </c>
      <c r="B635" s="1031" t="s">
        <v>1597</v>
      </c>
      <c r="C635" s="1181" t="s">
        <v>109</v>
      </c>
      <c r="D635" s="1181" t="s">
        <v>119</v>
      </c>
      <c r="E635" s="857">
        <v>10</v>
      </c>
      <c r="F635" s="1245">
        <v>328</v>
      </c>
      <c r="G635" s="1187" t="s">
        <v>107</v>
      </c>
      <c r="H635" s="1187" t="s">
        <v>107</v>
      </c>
      <c r="I635" s="1030">
        <v>49.32</v>
      </c>
      <c r="J635" s="766">
        <f>(M635/I635)*100</f>
        <v>4.3795620437956204</v>
      </c>
      <c r="K635" s="1033">
        <v>0.54</v>
      </c>
      <c r="L635" s="1043">
        <v>4</v>
      </c>
      <c r="M635" s="756">
        <f>K635*L635</f>
        <v>2.16</v>
      </c>
      <c r="N635" s="1026" t="s">
        <v>153</v>
      </c>
      <c r="O635" s="860">
        <v>0.53</v>
      </c>
      <c r="P635" s="1016">
        <v>43434</v>
      </c>
      <c r="Q635" s="1016">
        <v>43462</v>
      </c>
      <c r="R635" s="756">
        <f>(K635-O635)/O635*100</f>
        <v>1.8867924528301903</v>
      </c>
      <c r="S635" s="824">
        <f>IF(INDEX(Historical!$D$7:$D$1455,MATCH(B635,Historical!$B$7:$B$1455,0))=0,"n/a",(INDEX(Historical!$C$7:$C$1455,MATCH(B635,Historical!$B$7:$B$1455,0))/INDEX(Historical!$D$7:$D$1455,MATCH(B635,Historical!$B$7:$B$1455,0))-1)*100)</f>
        <v>16.149068322981353</v>
      </c>
      <c r="T635" s="824">
        <f>IF(INDEX(Historical!$F$7:$F$1455,MATCH(B635,Historical!$B$7:$B$1455,0))=0,"n/a",((INDEX(Historical!$C$7:$C$1455,MATCH(B635,Historical!$B$7:$B$1455,0))/INDEX(Historical!$F$7:$F$1455,MATCH(B635,Historical!$B$7:$B$1455,0)))^(1/3)-1)*100)</f>
        <v>12.311068346755549</v>
      </c>
      <c r="U635" s="824">
        <f>IF(INDEX(Historical!$I$7:$I$1455,MATCH(B635,Historical!$B$7:$B$1455,0))=0,"n/a",((INDEX(Historical!$C$7:$C$1455,MATCH(B635,Historical!$B$7:$B$1455,0))/INDEX(Historical!$I$7:$I$1455,MATCH(B635,Historical!$B$7:$B$1455,0)))^(1/5)-1)*100)</f>
        <v>19.730722401873457</v>
      </c>
      <c r="V635" s="824">
        <f>IF(INDEX(Historical!$O$7:$O$1455,MATCH(B635,Historical!$B$7:$B$1455,0))=0,"n/a",((INDEX(Historical!$C$7:$C$1455,MATCH(B635,Historical!$B$7:$B$1455,0))/INDEX(Historical!$O$7:$O$1455,MATCH(B635,Historical!$B$7:$B$1455,0)))^(1/10)-1)*100)</f>
        <v>7.5870277634496386</v>
      </c>
      <c r="W635" s="825">
        <f>IF(OR(U635&lt;=0,U635="n/a",V635&lt;=0,V635="n/a"),"n/a",U635/V635)</f>
        <v>2.6005865560326318</v>
      </c>
      <c r="X635" s="826">
        <f>IF(OR(AJ635&lt;=0,AJ635="n/a",U635&lt;=0,U635="n/a"),"n/a",U635/AJ635)</f>
        <v>1.1084675506670481</v>
      </c>
      <c r="Y635" s="1032" t="s">
        <v>4077</v>
      </c>
      <c r="Z635" s="766">
        <f>IF(OR(AC635&lt;0.01,AC635="n/a"),"n/a",M635/AC635*100)</f>
        <v>40.373831775700943</v>
      </c>
      <c r="AA635" s="1042">
        <f>IF(OR(AC635&lt;0.01,AC635="n/a"),"n/a",I635/AC635)</f>
        <v>9.2186915887850471</v>
      </c>
      <c r="AB635" s="1043">
        <v>12</v>
      </c>
      <c r="AC635" s="1021">
        <v>5.35</v>
      </c>
      <c r="AD635" s="1021">
        <v>1.42</v>
      </c>
      <c r="AE635" s="1021">
        <v>1.02</v>
      </c>
      <c r="AF635" s="1021">
        <v>1.2</v>
      </c>
      <c r="AG635" s="1021">
        <v>17.8</v>
      </c>
      <c r="AH635" s="1021">
        <v>30</v>
      </c>
      <c r="AI635" s="1021">
        <v>2.85</v>
      </c>
      <c r="AJ635" s="1021">
        <v>17.8</v>
      </c>
      <c r="AK635" s="1021">
        <v>6.5</v>
      </c>
      <c r="AL635" s="1034">
        <v>14010</v>
      </c>
      <c r="AM635" s="1028">
        <v>0.4</v>
      </c>
      <c r="AN635" s="1021">
        <v>0.28000000000000003</v>
      </c>
      <c r="AO635" s="868">
        <f>IF(U635="n/a","n/a",IF(AA635&lt;0,"n/a",IF(AA635="n/a","n/a",J635+U635-AA635)))</f>
        <v>14.89159285688403</v>
      </c>
      <c r="AP635" s="869">
        <f>IF(U635="n/a","n/a",J635+U635)</f>
        <v>24.110284445669077</v>
      </c>
      <c r="AQ635" s="1044">
        <f>IF(OR(AC635&lt;0.01,AF635="n/a"),"n/a",(I635/SQRT(22.5*AC635*(I635/AF635))-1)*100)</f>
        <v>-29.881275581919688</v>
      </c>
      <c r="AR635" s="766">
        <f>INDEX(Historical!$C$7:$C$1455,MATCH(B635,Historical!$B$7:$B$1455,0))*IF(AH635="n/a",1.03,IF(AH635&lt;0,1.01,IF(AH635&gt;10,1.1,(1+AH635/100))))</f>
        <v>2.0569999999999999</v>
      </c>
      <c r="AS635" s="1042">
        <f>IF($AI635="n/a",1.03*AR635,IF($AI635&lt;0,1.01*AR635,IF($AI635&gt;10,1.1*AR635,(1+$AI635/100)*AR635)))</f>
        <v>2.1156245</v>
      </c>
      <c r="AT635" s="1042">
        <f>IF($AK635="n/a",1.03*AS635,IF($AK635&lt;0,1.01*AS635,IF($AK635&gt;10,1.1*AS635,(1+$AK635/100)*AS635)))</f>
        <v>2.2531400924999998</v>
      </c>
      <c r="AU635" s="1042">
        <f>IF($AK635="n/a",1.03*AT635,IF($AK635&lt;0,1.01*AT635,IF($AK635&gt;10,1.1*AT635,(1+$AK635/100)*AT635)))</f>
        <v>2.3995941985124998</v>
      </c>
      <c r="AV635" s="1042">
        <f>IF($AK635="n/a",1.03*AU635,IF($AK635&lt;0,1.01*AU635,IF($AK635&gt;10,1.1*AU635,(1+$AK635/100)*AU635)))</f>
        <v>2.5555678214158122</v>
      </c>
      <c r="AW635" s="766">
        <f>SUM(AR635:AV635)</f>
        <v>11.380926612428311</v>
      </c>
      <c r="AX635" s="877">
        <f>AW635/I635*100</f>
        <v>23.075682506951161</v>
      </c>
      <c r="AY635" s="1212">
        <v>1.49</v>
      </c>
      <c r="AZ635" s="1028">
        <v>9.120000000000001</v>
      </c>
      <c r="BA635" s="1028">
        <v>-34.75</v>
      </c>
      <c r="BB635" s="1028">
        <v>-6.3299999999999992</v>
      </c>
      <c r="BC635" s="1028">
        <v>-12.740000000000002</v>
      </c>
      <c r="BE635" s="721">
        <v>2009</v>
      </c>
      <c r="BF635" s="1057">
        <f>IF(BE635&gt;2008,0,IF(BE635&gt;2001,1,IF(BE635&gt;1990,2,IF(BE635&gt;1980,3,IF(BE635&gt;1973,4,IF(BE635&gt;1970,5,IF(BE635&gt;1960,6,IF(BE635&gt;1958,7,IF(BE635&gt;1953,8,9)))))))))</f>
        <v>0</v>
      </c>
    </row>
    <row r="636" spans="1:58" ht="11.25" customHeight="1" x14ac:dyDescent="0.2">
      <c r="A636" s="1019" t="s">
        <v>325</v>
      </c>
      <c r="B636" s="1031" t="s">
        <v>326</v>
      </c>
      <c r="C636" s="1181" t="s">
        <v>129</v>
      </c>
      <c r="D636" s="1181" t="s">
        <v>4449</v>
      </c>
      <c r="E636" s="857">
        <v>62</v>
      </c>
      <c r="F636" s="1245">
        <v>5</v>
      </c>
      <c r="G636" s="1088" t="s">
        <v>38</v>
      </c>
      <c r="H636" s="1088" t="s">
        <v>116</v>
      </c>
      <c r="I636" s="1021">
        <v>94.51</v>
      </c>
      <c r="J636" s="766">
        <f>(M636/I636)*100</f>
        <v>3.0354459845518988</v>
      </c>
      <c r="K636" s="1033">
        <v>0.71719999999999995</v>
      </c>
      <c r="L636" s="1043">
        <v>4</v>
      </c>
      <c r="M636" s="756">
        <f>K636*L636</f>
        <v>2.8687999999999998</v>
      </c>
      <c r="N636" s="1026" t="s">
        <v>108</v>
      </c>
      <c r="O636" s="860">
        <v>0.68959999999999999</v>
      </c>
      <c r="P636" s="1016">
        <v>43209</v>
      </c>
      <c r="Q636" s="1016">
        <v>43235</v>
      </c>
      <c r="R636" s="756">
        <f>(K636-O636)/O636*100</f>
        <v>4.0023201856148427</v>
      </c>
      <c r="S636" s="824">
        <f>IF(INDEX(Historical!$D$7:$D$1455,MATCH(B636,Historical!$B$7:$B$1455,0))=0,"n/a",(INDEX(Historical!$C$7:$C$1455,MATCH(B636,Historical!$B$7:$B$1455,0))/INDEX(Historical!$D$7:$D$1455,MATCH(B636,Historical!$B$7:$B$1455,0))-1)*100)</f>
        <v>2.5043048588754946</v>
      </c>
      <c r="T636" s="824">
        <f>IF(INDEX(Historical!$F$7:$F$1455,MATCH(B636,Historical!$B$7:$B$1455,0))=0,"n/a",((INDEX(Historical!$C$7:$C$1455,MATCH(B636,Historical!$B$7:$B$1455,0))/INDEX(Historical!$F$7:$F$1455,MATCH(B636,Historical!$B$7:$B$1455,0)))^(1/3)-1)*100)</f>
        <v>2.6412558511568873</v>
      </c>
      <c r="U636" s="824">
        <f>IF(INDEX(Historical!$I$7:$I$1455,MATCH(B636,Historical!$B$7:$B$1455,0))=0,"n/a",((INDEX(Historical!$C$7:$C$1455,MATCH(B636,Historical!$B$7:$B$1455,0))/INDEX(Historical!$I$7:$I$1455,MATCH(B636,Historical!$B$7:$B$1455,0)))^(1/5)-1)*100)</f>
        <v>4.3706664838541798</v>
      </c>
      <c r="V636" s="824">
        <f>IF(INDEX(Historical!$O$7:$O$1455,MATCH(B636,Historical!$B$7:$B$1455,0))=0,"n/a",((INDEX(Historical!$C$7:$C$1455,MATCH(B636,Historical!$B$7:$B$1455,0))/INDEX(Historical!$O$7:$O$1455,MATCH(B636,Historical!$B$7:$B$1455,0)))^(1/10)-1)*100)</f>
        <v>7.249237154314403</v>
      </c>
      <c r="W636" s="825">
        <f>IF(OR(U636&lt;=0,U636="n/a",V636&lt;=0,V636="n/a"),"n/a",U636/V636)</f>
        <v>0.60291398816397745</v>
      </c>
      <c r="X636" s="826">
        <f>IF(OR(AJ636&lt;=0,AJ636="n/a",U636&lt;=0,U636="n/a"),"n/a",U636/AJ636)</f>
        <v>2.9137776559027864</v>
      </c>
      <c r="Y636" s="1031"/>
      <c r="Z636" s="766">
        <f>IF(OR(AC636&lt;0.01,AC636="n/a"),"n/a",M636/AC636*100)</f>
        <v>70.834567901234564</v>
      </c>
      <c r="AA636" s="1042">
        <f>IF(OR(AC636&lt;0.01,AC636="n/a"),"n/a",I636/AC636)</f>
        <v>23.335802469135803</v>
      </c>
      <c r="AB636" s="1043">
        <v>6</v>
      </c>
      <c r="AC636" s="1021">
        <v>4.05</v>
      </c>
      <c r="AD636" s="1021">
        <v>3.59</v>
      </c>
      <c r="AE636" s="1021">
        <v>3.52</v>
      </c>
      <c r="AF636" s="1021">
        <v>4.5999999999999996</v>
      </c>
      <c r="AG636" s="1021">
        <v>18.8</v>
      </c>
      <c r="AH636" s="1021">
        <v>5.6000000000000005</v>
      </c>
      <c r="AI636" s="1021">
        <v>6.9599999999999991</v>
      </c>
      <c r="AJ636" s="1021">
        <v>1.5</v>
      </c>
      <c r="AK636" s="1021">
        <v>6.5</v>
      </c>
      <c r="AL636" s="1034">
        <v>235130</v>
      </c>
      <c r="AM636" s="1028">
        <v>0.1</v>
      </c>
      <c r="AN636" s="1021">
        <v>0.61</v>
      </c>
      <c r="AO636" s="868">
        <f>IF(U636="n/a","n/a",IF(AA636&lt;0,"n/a",IF(AA636="n/a","n/a",J636+U636-AA636)))</f>
        <v>-15.929690000729725</v>
      </c>
      <c r="AP636" s="869">
        <f>IF(U636="n/a","n/a",J636+U636)</f>
        <v>7.4061124684060786</v>
      </c>
      <c r="AQ636" s="1044">
        <f>IF(OR(AC636&lt;0.01,AF636="n/a"),"n/a",(I636/SQRT(22.5*AC636*(I636/AF636))-1)*100)</f>
        <v>118.42333143388699</v>
      </c>
      <c r="AR636" s="766">
        <f>INDEX(Historical!$C$7:$C$1455,MATCH(B636,Historical!$B$7:$B$1455,0))*IF(AH636="n/a",1.03,IF(AH636&lt;0,1.01,IF(AH636&gt;10,1.1,(1+AH636/100))))</f>
        <v>2.8916447999999999</v>
      </c>
      <c r="AS636" s="1042">
        <f>IF($AI636="n/a",1.03*AR636,IF($AI636&lt;0,1.01*AR636,IF($AI636&gt;10,1.1*AR636,(1+$AI636/100)*AR636)))</f>
        <v>3.0929032780799997</v>
      </c>
      <c r="AT636" s="1042">
        <f>IF($AK636="n/a",1.03*AS636,IF($AK636&lt;0,1.01*AS636,IF($AK636&gt;10,1.1*AS636,(1+$AK636/100)*AS636)))</f>
        <v>3.2939419911551995</v>
      </c>
      <c r="AU636" s="1042">
        <f>IF($AK636="n/a",1.03*AT636,IF($AK636&lt;0,1.01*AT636,IF($AK636&gt;10,1.1*AT636,(1+$AK636/100)*AT636)))</f>
        <v>3.5080482205802874</v>
      </c>
      <c r="AV636" s="1042">
        <f>IF($AK636="n/a",1.03*AU636,IF($AK636&lt;0,1.01*AU636,IF($AK636&gt;10,1.1*AU636,(1+$AK636/100)*AU636)))</f>
        <v>3.736071354918006</v>
      </c>
      <c r="AW636" s="766">
        <f>SUM(AR636:AV636)</f>
        <v>16.522609644733492</v>
      </c>
      <c r="AX636" s="877">
        <f>AW636/I636*100</f>
        <v>17.482393021620453</v>
      </c>
      <c r="AY636" s="1212">
        <v>0.34</v>
      </c>
      <c r="AZ636" s="1028">
        <v>33.619999999999997</v>
      </c>
      <c r="BA636" s="1028">
        <v>-0.32</v>
      </c>
      <c r="BB636" s="1028">
        <v>8.2100000000000009</v>
      </c>
      <c r="BC636" s="1028">
        <v>17.190000000000001</v>
      </c>
      <c r="BE636" s="721">
        <v>1957</v>
      </c>
      <c r="BF636" s="1057">
        <f>IF(BE636&gt;2008,0,IF(BE636&gt;2001,1,IF(BE636&gt;1990,2,IF(BE636&gt;1980,3,IF(BE636&gt;1973,4,IF(BE636&gt;1970,5,IF(BE636&gt;1960,6,IF(BE636&gt;1958,7,IF(BE636&gt;1953,8,9)))))))))</f>
        <v>8</v>
      </c>
    </row>
    <row r="637" spans="1:58" ht="11.25" customHeight="1" x14ac:dyDescent="0.2">
      <c r="A637" s="1019" t="s">
        <v>3942</v>
      </c>
      <c r="B637" s="1031" t="s">
        <v>3943</v>
      </c>
      <c r="C637" s="1181" t="s">
        <v>4414</v>
      </c>
      <c r="D637" s="1181" t="s">
        <v>4415</v>
      </c>
      <c r="E637" s="857">
        <v>5</v>
      </c>
      <c r="F637" s="1245">
        <v>794</v>
      </c>
      <c r="G637" s="1103" t="s">
        <v>107</v>
      </c>
      <c r="H637" s="1103" t="s">
        <v>107</v>
      </c>
      <c r="I637" s="1030">
        <v>67.34</v>
      </c>
      <c r="J637" s="766">
        <f>(M637/I637)*100</f>
        <v>2.8512028512028507</v>
      </c>
      <c r="K637" s="1033">
        <v>0.48</v>
      </c>
      <c r="L637" s="1043">
        <v>4</v>
      </c>
      <c r="M637" s="756">
        <f>K637*L637</f>
        <v>1.92</v>
      </c>
      <c r="N637" s="1026" t="s">
        <v>153</v>
      </c>
      <c r="O637" s="860">
        <v>0.44</v>
      </c>
      <c r="P637" s="1016">
        <v>43173</v>
      </c>
      <c r="Q637" s="1016">
        <v>43188</v>
      </c>
      <c r="R637" s="756">
        <f>(K637-O637)/O637*100</f>
        <v>9.0909090909090864</v>
      </c>
      <c r="S637" s="824">
        <f>IF(INDEX(Historical!$D$7:$D$1455,MATCH(B637,Historical!$B$7:$B$1455,0))=0,"n/a",(INDEX(Historical!$C$7:$C$1455,MATCH(B637,Historical!$B$7:$B$1455,0))/INDEX(Historical!$D$7:$D$1455,MATCH(B637,Historical!$B$7:$B$1455,0))-1)*100)</f>
        <v>4.7619047619047672</v>
      </c>
      <c r="T637" s="824">
        <f>IF(INDEX(Historical!$F$7:$F$1455,MATCH(B637,Historical!$B$7:$B$1455,0))=0,"n/a",((INDEX(Historical!$C$7:$C$1455,MATCH(B637,Historical!$B$7:$B$1455,0))/INDEX(Historical!$F$7:$F$1455,MATCH(B637,Historical!$B$7:$B$1455,0)))^(1/3)-1)*100)</f>
        <v>10.064241629820891</v>
      </c>
      <c r="U637" s="824">
        <f>IF(INDEX(Historical!$I$7:$I$1455,MATCH(B637,Historical!$B$7:$B$1455,0))=0,"n/a",((INDEX(Historical!$C$7:$C$1455,MATCH(B637,Historical!$B$7:$B$1455,0))/INDEX(Historical!$I$7:$I$1455,MATCH(B637,Historical!$B$7:$B$1455,0)))^(1/5)-1)*100)</f>
        <v>9.4608784223157549</v>
      </c>
      <c r="V637" s="824">
        <f>IF(INDEX(Historical!$O$7:$O$1455,MATCH(B637,Historical!$B$7:$B$1455,0))=0,"n/a",((INDEX(Historical!$C$7:$C$1455,MATCH(B637,Historical!$B$7:$B$1455,0))/INDEX(Historical!$O$7:$O$1455,MATCH(B637,Historical!$B$7:$B$1455,0)))^(1/10)-1)*100)</f>
        <v>-1.2701977348889781</v>
      </c>
      <c r="W637" s="825" t="str">
        <f>IF(OR(U637&lt;=0,U637="n/a",V637&lt;=0,V637="n/a"),"n/a",U637/V637)</f>
        <v>n/a</v>
      </c>
      <c r="X637" s="826">
        <f>IF(OR(AJ637&lt;=0,AJ637="n/a",U637&lt;=0,U637="n/a"),"n/a",U637/AJ637)</f>
        <v>0.15408596779015887</v>
      </c>
      <c r="Y637" s="791"/>
      <c r="Z637" s="766">
        <f>IF(OR(AC637&lt;0.01,AC637="n/a"),"n/a",M637/AC637*100)</f>
        <v>78.367346938775512</v>
      </c>
      <c r="AA637" s="1042">
        <f>IF(OR(AC637&lt;0.01,AC637="n/a"),"n/a",I637/AC637)</f>
        <v>27.485714285714284</v>
      </c>
      <c r="AB637" s="1043">
        <v>12</v>
      </c>
      <c r="AC637" s="1021">
        <v>2.4500000000000002</v>
      </c>
      <c r="AD637" s="1021" t="s">
        <v>138</v>
      </c>
      <c r="AE637" s="1021">
        <v>16.190000000000001</v>
      </c>
      <c r="AF637" s="1021">
        <v>1.76</v>
      </c>
      <c r="AG637" s="1021">
        <v>7.8</v>
      </c>
      <c r="AH637" s="1021">
        <v>34.699999999999996</v>
      </c>
      <c r="AI637" s="1021">
        <v>-20.25</v>
      </c>
      <c r="AJ637" s="1021">
        <v>61.4</v>
      </c>
      <c r="AK637" s="1021">
        <v>-6.05</v>
      </c>
      <c r="AL637" s="1034">
        <v>42370</v>
      </c>
      <c r="AM637" s="1028">
        <v>0.67999999999999994</v>
      </c>
      <c r="AN637" s="1021">
        <v>0.51</v>
      </c>
      <c r="AO637" s="868">
        <f>IF(U637="n/a","n/a",IF(AA637&lt;0,"n/a",IF(AA637="n/a","n/a",J637+U637-AA637)))</f>
        <v>-15.173633012195678</v>
      </c>
      <c r="AP637" s="869">
        <f>IF(U637="n/a","n/a",J637+U637)</f>
        <v>12.312081273518606</v>
      </c>
      <c r="AQ637" s="1044">
        <f>IF(OR(AC637&lt;0.01,AF637="n/a"),"n/a",(I637/SQRT(22.5*AC637*(I637/AF637))-1)*100)</f>
        <v>46.628566479852452</v>
      </c>
      <c r="AR637" s="766">
        <f>INDEX(Historical!$C$7:$C$1455,MATCH(B637,Historical!$B$7:$B$1455,0))*IF(AH637="n/a",1.03,IF(AH637&lt;0,1.01,IF(AH637&gt;10,1.1,(1+AH637/100))))</f>
        <v>1.9360000000000002</v>
      </c>
      <c r="AS637" s="1042">
        <f>IF($AI637="n/a",1.03*AR637,IF($AI637&lt;0,1.01*AR637,IF($AI637&gt;10,1.1*AR637,(1+$AI637/100)*AR637)))</f>
        <v>1.9553600000000002</v>
      </c>
      <c r="AT637" s="1042">
        <f>IF($AK637="n/a",1.03*AS637,IF($AK637&lt;0,1.01*AS637,IF($AK637&gt;10,1.1*AS637,(1+$AK637/100)*AS637)))</f>
        <v>1.9749136000000003</v>
      </c>
      <c r="AU637" s="1042">
        <f>IF($AK637="n/a",1.03*AT637,IF($AK637&lt;0,1.01*AT637,IF($AK637&gt;10,1.1*AT637,(1+$AK637/100)*AT637)))</f>
        <v>1.9946627360000002</v>
      </c>
      <c r="AV637" s="1042">
        <f>IF($AK637="n/a",1.03*AU637,IF($AK637&lt;0,1.01*AU637,IF($AK637&gt;10,1.1*AU637,(1+$AK637/100)*AU637)))</f>
        <v>2.0146093633600004</v>
      </c>
      <c r="AW637" s="766">
        <f>SUM(AR637:AV637)</f>
        <v>9.8755456993600017</v>
      </c>
      <c r="AX637" s="877">
        <f>AW637/I637*100</f>
        <v>14.665200028749631</v>
      </c>
      <c r="AY637" s="1212">
        <v>0.74</v>
      </c>
      <c r="AZ637" s="1028">
        <v>15.55</v>
      </c>
      <c r="BA637" s="1028">
        <v>-1.26</v>
      </c>
      <c r="BB637" s="1028">
        <v>2.29</v>
      </c>
      <c r="BC637" s="1028">
        <v>4.09</v>
      </c>
      <c r="BE637" s="721">
        <v>2014</v>
      </c>
      <c r="BF637" s="1057">
        <f>IF(BE637&gt;2008,0,IF(BE637&gt;2001,1,IF(BE637&gt;1990,2,IF(BE637&gt;1980,3,IF(BE637&gt;1973,4,IF(BE637&gt;1970,5,IF(BE637&gt;1960,6,IF(BE637&gt;1958,7,IF(BE637&gt;1953,8,9)))))))))</f>
        <v>0</v>
      </c>
    </row>
    <row r="638" spans="1:58" s="905" customFormat="1" ht="11.25" customHeight="1" x14ac:dyDescent="0.2">
      <c r="A638" s="760" t="s">
        <v>749</v>
      </c>
      <c r="B638" s="914" t="s">
        <v>750</v>
      </c>
      <c r="C638" s="1181" t="s">
        <v>109</v>
      </c>
      <c r="D638" s="1181" t="s">
        <v>4434</v>
      </c>
      <c r="E638" s="885">
        <v>20</v>
      </c>
      <c r="F638" s="1245">
        <v>161</v>
      </c>
      <c r="G638" s="1244" t="s">
        <v>38</v>
      </c>
      <c r="H638" s="1244" t="s">
        <v>38</v>
      </c>
      <c r="I638" s="886">
        <v>69.39</v>
      </c>
      <c r="J638" s="887">
        <f>(M638/I638)*100</f>
        <v>2.3634529471105346</v>
      </c>
      <c r="K638" s="912">
        <v>0.41</v>
      </c>
      <c r="L638" s="889">
        <v>4</v>
      </c>
      <c r="M638" s="890">
        <f>K638*L638</f>
        <v>1.64</v>
      </c>
      <c r="N638" s="891" t="s">
        <v>165</v>
      </c>
      <c r="O638" s="913">
        <v>0.36</v>
      </c>
      <c r="P638" s="893">
        <v>43447</v>
      </c>
      <c r="Q638" s="893">
        <v>43102</v>
      </c>
      <c r="R638" s="890">
        <f>(K638-O638)/O638*100</f>
        <v>13.888888888888888</v>
      </c>
      <c r="S638" s="824">
        <f>IF(INDEX(Historical!$D$7:$D$1455,MATCH(B638,Historical!$B$7:$B$1455,0))=0,"n/a",(INDEX(Historical!$C$7:$C$1455,MATCH(B638,Historical!$B$7:$B$1455,0))/INDEX(Historical!$D$7:$D$1455,MATCH(B638,Historical!$B$7:$B$1455,0))-1)*100)</f>
        <v>13.333333333333353</v>
      </c>
      <c r="T638" s="824">
        <f>IF(INDEX(Historical!$F$7:$F$1455,MATCH(B638,Historical!$B$7:$B$1455,0))=0,"n/a",((INDEX(Historical!$C$7:$C$1455,MATCH(B638,Historical!$B$7:$B$1455,0))/INDEX(Historical!$F$7:$F$1455,MATCH(B638,Historical!$B$7:$B$1455,0)))^(1/3)-1)*100)</f>
        <v>12.311068346755549</v>
      </c>
      <c r="U638" s="824">
        <f>IF(INDEX(Historical!$I$7:$I$1455,MATCH(B638,Historical!$B$7:$B$1455,0))=0,"n/a",((INDEX(Historical!$C$7:$C$1455,MATCH(B638,Historical!$B$7:$B$1455,0))/INDEX(Historical!$I$7:$I$1455,MATCH(B638,Historical!$B$7:$B$1455,0)))^(1/5)-1)*100)</f>
        <v>11.196158593857874</v>
      </c>
      <c r="V638" s="824">
        <f>IF(INDEX(Historical!$O$7:$O$1455,MATCH(B638,Historical!$B$7:$B$1455,0))=0,"n/a",((INDEX(Historical!$C$7:$C$1455,MATCH(B638,Historical!$B$7:$B$1455,0))/INDEX(Historical!$O$7:$O$1455,MATCH(B638,Historical!$B$7:$B$1455,0)))^(1/10)-1)*100)</f>
        <v>11.694718894059841</v>
      </c>
      <c r="W638" s="894">
        <f>IF(OR(U638&lt;=0,U638="n/a",V638&lt;=0,V638="n/a"),"n/a",U638/V638)</f>
        <v>0.95736876578921415</v>
      </c>
      <c r="X638" s="895">
        <f>IF(OR(AJ638&lt;=0,AJ638="n/a",U638&lt;=0,U638="n/a"),"n/a",U638/AJ638)</f>
        <v>2.7990396484644684</v>
      </c>
      <c r="Y638" s="920"/>
      <c r="Z638" s="887">
        <f>IF(OR(AC638&lt;0.01,AC638="n/a"),"n/a",M638/AC638*100)</f>
        <v>37.272727272727266</v>
      </c>
      <c r="AA638" s="897">
        <f>IF(OR(AC638&lt;0.01,AC638="n/a"),"n/a",I638/AC638)</f>
        <v>15.770454545454545</v>
      </c>
      <c r="AB638" s="889">
        <v>12</v>
      </c>
      <c r="AC638" s="898">
        <v>4.4000000000000004</v>
      </c>
      <c r="AD638" s="898">
        <v>1.81</v>
      </c>
      <c r="AE638" s="898">
        <v>6.78</v>
      </c>
      <c r="AF638" s="898">
        <v>1.21</v>
      </c>
      <c r="AG638" s="898">
        <v>7.8</v>
      </c>
      <c r="AH638" s="898">
        <v>0</v>
      </c>
      <c r="AI638" s="898">
        <v>6.29</v>
      </c>
      <c r="AJ638" s="898">
        <v>4</v>
      </c>
      <c r="AK638" s="898">
        <v>8.73</v>
      </c>
      <c r="AL638" s="899">
        <v>4830</v>
      </c>
      <c r="AM638" s="900">
        <v>0.3</v>
      </c>
      <c r="AN638" s="898">
        <v>0</v>
      </c>
      <c r="AO638" s="901">
        <f>IF(U638="n/a","n/a",IF(AA638&lt;0,"n/a",IF(AA638="n/a","n/a",J638+U638-AA638)))</f>
        <v>-2.2108430044861365</v>
      </c>
      <c r="AP638" s="902">
        <f>IF(U638="n/a","n/a",J638+U638)</f>
        <v>13.559611540968408</v>
      </c>
      <c r="AQ638" s="903">
        <f>IF(OR(AC638&lt;0.01,AF638="n/a"),"n/a",(I638/SQRT(22.5*AC638*(I638/AF638))-1)*100)</f>
        <v>-7.907655041257633</v>
      </c>
      <c r="AR638" s="766">
        <f>INDEX(Historical!$C$7:$C$1455,MATCH(B638,Historical!$B$7:$B$1455,0))*IF(AH638="n/a",1.03,IF(AH638&lt;0,1.01,IF(AH638&gt;10,1.1,(1+AH638/100))))</f>
        <v>1.36</v>
      </c>
      <c r="AS638" s="897">
        <f>IF($AI638="n/a",1.03*AR638,IF($AI638&lt;0,1.01*AR638,IF($AI638&gt;10,1.1*AR638,(1+$AI638/100)*AR638)))</f>
        <v>1.4455439999999999</v>
      </c>
      <c r="AT638" s="897">
        <f>IF($AK638="n/a",1.03*AS638,IF($AK638&lt;0,1.01*AS638,IF($AK638&gt;10,1.1*AS638,(1+$AK638/100)*AS638)))</f>
        <v>1.5717399911999999</v>
      </c>
      <c r="AU638" s="897">
        <f>IF($AK638="n/a",1.03*AT638,IF($AK638&lt;0,1.01*AT638,IF($AK638&gt;10,1.1*AT638,(1+$AK638/100)*AT638)))</f>
        <v>1.7089528924317596</v>
      </c>
      <c r="AV638" s="897">
        <f>IF($AK638="n/a",1.03*AU638,IF($AK638&lt;0,1.01*AU638,IF($AK638&gt;10,1.1*AU638,(1+$AK638/100)*AU638)))</f>
        <v>1.858144479941052</v>
      </c>
      <c r="AW638" s="887">
        <f>SUM(AR638:AV638)</f>
        <v>7.9443813635728127</v>
      </c>
      <c r="AX638" s="904">
        <f>AW638/I638*100</f>
        <v>11.448885089454983</v>
      </c>
      <c r="AY638" s="1213">
        <v>1.27</v>
      </c>
      <c r="AZ638" s="900">
        <v>15.36</v>
      </c>
      <c r="BA638" s="900">
        <v>-12.389999999999999</v>
      </c>
      <c r="BB638" s="900">
        <v>2.25</v>
      </c>
      <c r="BC638" s="900">
        <v>-3.46</v>
      </c>
      <c r="BD638" s="1079"/>
      <c r="BE638" s="721">
        <v>2000</v>
      </c>
      <c r="BF638" s="1057">
        <f>IF(BE638&gt;2008,0,IF(BE638&gt;2001,1,IF(BE638&gt;1990,2,IF(BE638&gt;1980,3,IF(BE638&gt;1973,4,IF(BE638&gt;1970,5,IF(BE638&gt;1960,6,IF(BE638&gt;1958,7,IF(BE638&gt;1953,8,9)))))))))</f>
        <v>2</v>
      </c>
    </row>
    <row r="639" spans="1:58" ht="11.25" customHeight="1" x14ac:dyDescent="0.2">
      <c r="A639" s="1027" t="s">
        <v>1598</v>
      </c>
      <c r="B639" s="1031" t="s">
        <v>1599</v>
      </c>
      <c r="C639" s="1181" t="s">
        <v>109</v>
      </c>
      <c r="D639" s="1181" t="s">
        <v>4426</v>
      </c>
      <c r="E639" s="857">
        <v>7</v>
      </c>
      <c r="F639" s="1245">
        <v>562</v>
      </c>
      <c r="G639" s="1118" t="s">
        <v>107</v>
      </c>
      <c r="H639" s="1118" t="s">
        <v>107</v>
      </c>
      <c r="I639" s="1030">
        <v>17.55</v>
      </c>
      <c r="J639" s="766">
        <f>(M639/I639)*100</f>
        <v>3.1908831908831909</v>
      </c>
      <c r="K639" s="1033">
        <v>0.14000000000000001</v>
      </c>
      <c r="L639" s="1043">
        <v>4</v>
      </c>
      <c r="M639" s="756">
        <f>K639*L639</f>
        <v>0.56000000000000005</v>
      </c>
      <c r="N639" s="1026" t="s">
        <v>144</v>
      </c>
      <c r="O639" s="860">
        <v>0.13</v>
      </c>
      <c r="P639" s="1022">
        <v>42964</v>
      </c>
      <c r="Q639" s="1022">
        <v>42989</v>
      </c>
      <c r="R639" s="756">
        <f>(K639-O639)/O639*100</f>
        <v>7.6923076923076987</v>
      </c>
      <c r="S639" s="824">
        <f>IF(INDEX(Historical!$D$7:$D$1455,MATCH(B639,Historical!$B$7:$B$1455,0))=0,"n/a",(INDEX(Historical!$C$7:$C$1455,MATCH(B639,Historical!$B$7:$B$1455,0))/INDEX(Historical!$D$7:$D$1455,MATCH(B639,Historical!$B$7:$B$1455,0))-1)*100)</f>
        <v>8.0000000000000071</v>
      </c>
      <c r="T639" s="824">
        <f>IF(INDEX(Historical!$F$7:$F$1455,MATCH(B639,Historical!$B$7:$B$1455,0))=0,"n/a",((INDEX(Historical!$C$7:$C$1455,MATCH(B639,Historical!$B$7:$B$1455,0))/INDEX(Historical!$F$7:$F$1455,MATCH(B639,Historical!$B$7:$B$1455,0)))^(1/3)-1)*100)</f>
        <v>8.7380373002892142</v>
      </c>
      <c r="U639" s="824">
        <f>IF(INDEX(Historical!$I$7:$I$1455,MATCH(B639,Historical!$B$7:$B$1455,0))=0,"n/a",((INDEX(Historical!$C$7:$C$1455,MATCH(B639,Historical!$B$7:$B$1455,0))/INDEX(Historical!$I$7:$I$1455,MATCH(B639,Historical!$B$7:$B$1455,0)))^(1/5)-1)*100)</f>
        <v>24.573093961551741</v>
      </c>
      <c r="V639" s="824">
        <f>IF(INDEX(Historical!$O$7:$O$1455,MATCH(B639,Historical!$B$7:$B$1455,0))=0,"n/a",((INDEX(Historical!$C$7:$C$1455,MATCH(B639,Historical!$B$7:$B$1455,0))/INDEX(Historical!$O$7:$O$1455,MATCH(B639,Historical!$B$7:$B$1455,0)))^(1/10)-1)*100)</f>
        <v>-2.8358342136926451</v>
      </c>
      <c r="W639" s="825" t="str">
        <f>IF(OR(U639&lt;=0,U639="n/a",V639&lt;=0,V639="n/a"),"n/a",U639/V639)</f>
        <v>n/a</v>
      </c>
      <c r="X639" s="826" t="str">
        <f>IF(OR(AJ639&lt;=0,AJ639="n/a",U639&lt;=0,U639="n/a"),"n/a",U639/AJ639)</f>
        <v>n/a</v>
      </c>
      <c r="Y639" s="1032"/>
      <c r="Z639" s="766">
        <f>IF(OR(AC639&lt;0.01,AC639="n/a"),"n/a",M639/AC639*100)</f>
        <v>70.886075949367083</v>
      </c>
      <c r="AA639" s="1042">
        <f>IF(OR(AC639&lt;0.01,AC639="n/a"),"n/a",I639/AC639)</f>
        <v>22.215189873417721</v>
      </c>
      <c r="AB639" s="1043">
        <v>6</v>
      </c>
      <c r="AC639" s="1021">
        <v>0.79</v>
      </c>
      <c r="AD639" s="1021" t="s">
        <v>138</v>
      </c>
      <c r="AE639" s="1021">
        <v>3.02</v>
      </c>
      <c r="AF639" s="1021">
        <v>1.07</v>
      </c>
      <c r="AG639" s="1021">
        <v>3.5000000000000004</v>
      </c>
      <c r="AH639" s="1021">
        <v>-20.599999999999998</v>
      </c>
      <c r="AI639" s="1021">
        <v>16.3</v>
      </c>
      <c r="AJ639" s="1021">
        <v>-26.5</v>
      </c>
      <c r="AK639" s="1021">
        <v>-13</v>
      </c>
      <c r="AL639" s="1034">
        <v>129.87</v>
      </c>
      <c r="AM639" s="1028">
        <v>0.2</v>
      </c>
      <c r="AN639" s="1021">
        <v>0</v>
      </c>
      <c r="AO639" s="868">
        <f>IF(U639="n/a","n/a",IF(AA639&lt;0,"n/a",IF(AA639="n/a","n/a",J639+U639-AA639)))</f>
        <v>5.5487872790172119</v>
      </c>
      <c r="AP639" s="869">
        <f>IF(U639="n/a","n/a",J639+U639)</f>
        <v>27.763977152434933</v>
      </c>
      <c r="AQ639" s="1044">
        <f>IF(OR(AC639&lt;0.01,AF639="n/a"),"n/a",(I639/SQRT(22.5*AC639*(I639/AF639))-1)*100)</f>
        <v>2.7840306760992695</v>
      </c>
      <c r="AR639" s="766">
        <f>INDEX(Historical!$C$7:$C$1455,MATCH(B639,Historical!$B$7:$B$1455,0))*IF(AH639="n/a",1.03,IF(AH639&lt;0,1.01,IF(AH639&gt;10,1.1,(1+AH639/100))))</f>
        <v>0.5454</v>
      </c>
      <c r="AS639" s="1042">
        <f>IF($AI639="n/a",1.03*AR639,IF($AI639&lt;0,1.01*AR639,IF($AI639&gt;10,1.1*AR639,(1+$AI639/100)*AR639)))</f>
        <v>0.59994000000000003</v>
      </c>
      <c r="AT639" s="1042">
        <f>IF($AK639="n/a",1.03*AS639,IF($AK639&lt;0,1.01*AS639,IF($AK639&gt;10,1.1*AS639,(1+$AK639/100)*AS639)))</f>
        <v>0.60593940000000002</v>
      </c>
      <c r="AU639" s="1042">
        <f>IF($AK639="n/a",1.03*AT639,IF($AK639&lt;0,1.01*AT639,IF($AK639&gt;10,1.1*AT639,(1+$AK639/100)*AT639)))</f>
        <v>0.61199879400000001</v>
      </c>
      <c r="AV639" s="1042">
        <f>IF($AK639="n/a",1.03*AU639,IF($AK639&lt;0,1.01*AU639,IF($AK639&gt;10,1.1*AU639,(1+$AK639/100)*AU639)))</f>
        <v>0.61811878194000003</v>
      </c>
      <c r="AW639" s="766">
        <f>SUM(AR639:AV639)</f>
        <v>2.9813969759400001</v>
      </c>
      <c r="AX639" s="877">
        <f>AW639/I639*100</f>
        <v>16.988016956923076</v>
      </c>
      <c r="AY639" s="1212">
        <v>0.18</v>
      </c>
      <c r="AZ639" s="1028">
        <v>5.0999999999999996</v>
      </c>
      <c r="BA639" s="1028">
        <v>-11.27</v>
      </c>
      <c r="BB639" s="1028">
        <v>-0.98</v>
      </c>
      <c r="BC639" s="1028">
        <v>-3.51</v>
      </c>
      <c r="BE639" s="721">
        <v>2012</v>
      </c>
      <c r="BF639" s="1057">
        <f>IF(BE639&gt;2008,0,IF(BE639&gt;2001,1,IF(BE639&gt;1990,2,IF(BE639&gt;1980,3,IF(BE639&gt;1973,4,IF(BE639&gt;1970,5,IF(BE639&gt;1960,6,IF(BE639&gt;1958,7,IF(BE639&gt;1953,8,9)))))))))</f>
        <v>0</v>
      </c>
    </row>
    <row r="640" spans="1:58" ht="11.25" customHeight="1" x14ac:dyDescent="0.2">
      <c r="A640" s="1019" t="s">
        <v>1600</v>
      </c>
      <c r="B640" s="1031" t="s">
        <v>1601</v>
      </c>
      <c r="C640" s="1181" t="s">
        <v>109</v>
      </c>
      <c r="D640" s="1181" t="s">
        <v>4426</v>
      </c>
      <c r="E640" s="857">
        <v>8</v>
      </c>
      <c r="F640" s="1245">
        <v>514</v>
      </c>
      <c r="G640" s="1245" t="s">
        <v>107</v>
      </c>
      <c r="H640" s="1245" t="s">
        <v>107</v>
      </c>
      <c r="I640" s="1030">
        <v>25.68</v>
      </c>
      <c r="J640" s="766">
        <f>(M640/I640)*100</f>
        <v>3.2710280373831773</v>
      </c>
      <c r="K640" s="1033">
        <v>0.21</v>
      </c>
      <c r="L640" s="1043">
        <v>4</v>
      </c>
      <c r="M640" s="756">
        <f>K640*L640</f>
        <v>0.84</v>
      </c>
      <c r="N640" s="1026" t="s">
        <v>211</v>
      </c>
      <c r="O640" s="860">
        <v>0.2</v>
      </c>
      <c r="P640" s="1016">
        <v>43326</v>
      </c>
      <c r="Q640" s="1016">
        <v>43343</v>
      </c>
      <c r="R640" s="756">
        <f>(K640-O640)/O640*100</f>
        <v>4.9999999999999902</v>
      </c>
      <c r="S640" s="824">
        <f>IF(INDEX(Historical!$D$7:$D$1455,MATCH(B640,Historical!$B$7:$B$1455,0))=0,"n/a",(INDEX(Historical!$C$7:$C$1455,MATCH(B640,Historical!$B$7:$B$1455,0))/INDEX(Historical!$D$7:$D$1455,MATCH(B640,Historical!$B$7:$B$1455,0))-1)*100)</f>
        <v>9.8591549295774747</v>
      </c>
      <c r="T640" s="824">
        <f>IF(INDEX(Historical!$F$7:$F$1455,MATCH(B640,Historical!$B$7:$B$1455,0))=0,"n/a",((INDEX(Historical!$C$7:$C$1455,MATCH(B640,Historical!$B$7:$B$1455,0))/INDEX(Historical!$F$7:$F$1455,MATCH(B640,Historical!$B$7:$B$1455,0)))^(1/3)-1)*100)</f>
        <v>9.1392883061105934</v>
      </c>
      <c r="U640" s="824">
        <f>IF(INDEX(Historical!$I$7:$I$1455,MATCH(B640,Historical!$B$7:$B$1455,0))=0,"n/a",((INDEX(Historical!$C$7:$C$1455,MATCH(B640,Historical!$B$7:$B$1455,0))/INDEX(Historical!$I$7:$I$1455,MATCH(B640,Historical!$B$7:$B$1455,0)))^(1/5)-1)*100)</f>
        <v>8.8691633250776327</v>
      </c>
      <c r="V640" s="824">
        <f>IF(INDEX(Historical!$O$7:$O$1455,MATCH(B640,Historical!$B$7:$B$1455,0))=0,"n/a",((INDEX(Historical!$C$7:$C$1455,MATCH(B640,Historical!$B$7:$B$1455,0))/INDEX(Historical!$O$7:$O$1455,MATCH(B640,Historical!$B$7:$B$1455,0)))^(1/10)-1)*100)</f>
        <v>6.3860125031012682</v>
      </c>
      <c r="W640" s="825">
        <f>IF(OR(U640&lt;=0,U640="n/a",V640&lt;=0,V640="n/a"),"n/a",U640/V640)</f>
        <v>1.3888421484878806</v>
      </c>
      <c r="X640" s="826">
        <f>IF(OR(AJ640&lt;=0,AJ640="n/a",U640&lt;=0,U640="n/a"),"n/a",U640/AJ640)</f>
        <v>1.7056083317456985</v>
      </c>
      <c r="Y640" s="1032"/>
      <c r="Z640" s="766">
        <f>IF(OR(AC640&lt;0.01,AC640="n/a"),"n/a",M640/AC640*100)</f>
        <v>51.533742331288344</v>
      </c>
      <c r="AA640" s="1042">
        <f>IF(OR(AC640&lt;0.01,AC640="n/a"),"n/a",I640/AC640)</f>
        <v>15.754601226993866</v>
      </c>
      <c r="AB640" s="1043">
        <v>12</v>
      </c>
      <c r="AC640" s="1021">
        <v>1.63</v>
      </c>
      <c r="AD640" s="1021">
        <v>1.97</v>
      </c>
      <c r="AE640" s="1021">
        <v>4.92</v>
      </c>
      <c r="AF640" s="1021">
        <v>1.25</v>
      </c>
      <c r="AG640" s="1021">
        <v>7.8</v>
      </c>
      <c r="AH640" s="1021">
        <v>10.199999999999999</v>
      </c>
      <c r="AI640" s="1021">
        <v>3.8600000000000003</v>
      </c>
      <c r="AJ640" s="1021">
        <v>5.2</v>
      </c>
      <c r="AK640" s="1021">
        <v>8</v>
      </c>
      <c r="AL640" s="1034">
        <v>1720</v>
      </c>
      <c r="AM640" s="1028">
        <v>1.2</v>
      </c>
      <c r="AN640" s="1021">
        <v>1.1499999999999999</v>
      </c>
      <c r="AO640" s="868">
        <f>IF(U640="n/a","n/a",IF(AA640&lt;0,"n/a",IF(AA640="n/a","n/a",J640+U640-AA640)))</f>
        <v>-3.6144098645330569</v>
      </c>
      <c r="AP640" s="869">
        <f>IF(U640="n/a","n/a",J640+U640)</f>
        <v>12.14019136246081</v>
      </c>
      <c r="AQ640" s="1044">
        <f>IF(OR(AC640&lt;0.01,AF640="n/a"),"n/a",(I640/SQRT(22.5*AC640*(I640/AF640))-1)*100)</f>
        <v>-6.4449026657616315</v>
      </c>
      <c r="AR640" s="766">
        <f>INDEX(Historical!$C$7:$C$1455,MATCH(B640,Historical!$B$7:$B$1455,0))*IF(AH640="n/a",1.03,IF(AH640&lt;0,1.01,IF(AH640&gt;10,1.1,(1+AH640/100))))</f>
        <v>0.8580000000000001</v>
      </c>
      <c r="AS640" s="1042">
        <f>IF($AI640="n/a",1.03*AR640,IF($AI640&lt;0,1.01*AR640,IF($AI640&gt;10,1.1*AR640,(1+$AI640/100)*AR640)))</f>
        <v>0.8911188000000001</v>
      </c>
      <c r="AT640" s="1042">
        <f>IF($AK640="n/a",1.03*AS640,IF($AK640&lt;0,1.01*AS640,IF($AK640&gt;10,1.1*AS640,(1+$AK640/100)*AS640)))</f>
        <v>0.96240830400000021</v>
      </c>
      <c r="AU640" s="1042">
        <f>IF($AK640="n/a",1.03*AT640,IF($AK640&lt;0,1.01*AT640,IF($AK640&gt;10,1.1*AT640,(1+$AK640/100)*AT640)))</f>
        <v>1.0394009683200003</v>
      </c>
      <c r="AV640" s="1042">
        <f>IF($AK640="n/a",1.03*AU640,IF($AK640&lt;0,1.01*AU640,IF($AK640&gt;10,1.1*AU640,(1+$AK640/100)*AU640)))</f>
        <v>1.1225530457856003</v>
      </c>
      <c r="AW640" s="766">
        <f>SUM(AR640:AV640)</f>
        <v>4.8734811181056008</v>
      </c>
      <c r="AX640" s="877">
        <f>AW640/I640*100</f>
        <v>18.977730210691593</v>
      </c>
      <c r="AY640" s="1212">
        <v>0.57999999999999996</v>
      </c>
      <c r="AZ640" s="1028">
        <v>15.57</v>
      </c>
      <c r="BA640" s="1028">
        <v>-11.81</v>
      </c>
      <c r="BB640" s="1028">
        <v>5.28</v>
      </c>
      <c r="BC640" s="1028">
        <v>-1.18</v>
      </c>
      <c r="BE640" s="721">
        <v>2011</v>
      </c>
      <c r="BF640" s="1057">
        <f>IF(BE640&gt;2008,0,IF(BE640&gt;2001,1,IF(BE640&gt;1990,2,IF(BE640&gt;1980,3,IF(BE640&gt;1973,4,IF(BE640&gt;1970,5,IF(BE640&gt;1960,6,IF(BE640&gt;1958,7,IF(BE640&gt;1953,8,9)))))))))</f>
        <v>0</v>
      </c>
    </row>
    <row r="641" spans="1:58" ht="11.25" customHeight="1" x14ac:dyDescent="0.2">
      <c r="A641" s="1019" t="s">
        <v>1602</v>
      </c>
      <c r="B641" s="1031" t="s">
        <v>1603</v>
      </c>
      <c r="C641" s="1181" t="s">
        <v>109</v>
      </c>
      <c r="D641" s="1181" t="s">
        <v>119</v>
      </c>
      <c r="E641" s="857">
        <v>10</v>
      </c>
      <c r="F641" s="1245">
        <v>322</v>
      </c>
      <c r="G641" s="1245" t="s">
        <v>107</v>
      </c>
      <c r="H641" s="1245" t="s">
        <v>107</v>
      </c>
      <c r="I641" s="1030">
        <v>93.76</v>
      </c>
      <c r="J641" s="766">
        <f>(M641/I641)*100</f>
        <v>3.8395904436860069</v>
      </c>
      <c r="K641" s="1033">
        <v>0.9</v>
      </c>
      <c r="L641" s="1043">
        <v>4</v>
      </c>
      <c r="M641" s="756">
        <f>K641*L641</f>
        <v>3.6</v>
      </c>
      <c r="N641" s="1026" t="s">
        <v>150</v>
      </c>
      <c r="O641" s="860">
        <v>0.75</v>
      </c>
      <c r="P641" s="1016">
        <v>43151</v>
      </c>
      <c r="Q641" s="1016">
        <v>43174</v>
      </c>
      <c r="R641" s="756">
        <f>(K641-O641)/O641*100</f>
        <v>20.000000000000004</v>
      </c>
      <c r="S641" s="824">
        <f>IF(INDEX(Historical!$D$7:$D$1455,MATCH(B641,Historical!$B$7:$B$1455,0))=0,"n/a",(INDEX(Historical!$C$7:$C$1455,MATCH(B641,Historical!$B$7:$B$1455,0))/INDEX(Historical!$D$7:$D$1455,MATCH(B641,Historical!$B$7:$B$1455,0))-1)*100)</f>
        <v>7.1428571428571397</v>
      </c>
      <c r="T641" s="824">
        <f>IF(INDEX(Historical!$F$7:$F$1455,MATCH(B641,Historical!$B$7:$B$1455,0))=0,"n/a",((INDEX(Historical!$C$7:$C$1455,MATCH(B641,Historical!$B$7:$B$1455,0))/INDEX(Historical!$F$7:$F$1455,MATCH(B641,Historical!$B$7:$B$1455,0)))^(1/3)-1)*100)</f>
        <v>11.400508601591607</v>
      </c>
      <c r="U641" s="824">
        <f>IF(INDEX(Historical!$I$7:$I$1455,MATCH(B641,Historical!$B$7:$B$1455,0))=0,"n/a",((INDEX(Historical!$C$7:$C$1455,MATCH(B641,Historical!$B$7:$B$1455,0))/INDEX(Historical!$I$7:$I$1455,MATCH(B641,Historical!$B$7:$B$1455,0)))^(1/5)-1)*100)</f>
        <v>13.396657763302722</v>
      </c>
      <c r="V641" s="824">
        <f>IF(INDEX(Historical!$O$7:$O$1455,MATCH(B641,Historical!$B$7:$B$1455,0))=0,"n/a",((INDEX(Historical!$C$7:$C$1455,MATCH(B641,Historical!$B$7:$B$1455,0))/INDEX(Historical!$O$7:$O$1455,MATCH(B641,Historical!$B$7:$B$1455,0)))^(1/10)-1)*100)</f>
        <v>10.063252209423768</v>
      </c>
      <c r="W641" s="825">
        <f>IF(OR(U641&lt;=0,U641="n/a",V641&lt;=0,V641="n/a"),"n/a",U641/V641)</f>
        <v>1.3312453553293015</v>
      </c>
      <c r="X641" s="826">
        <f>IF(OR(AJ641&lt;=0,AJ641="n/a",U641&lt;=0,U641="n/a"),"n/a",U641/AJ641)</f>
        <v>0.22216679541132209</v>
      </c>
      <c r="Y641" s="780"/>
      <c r="Z641" s="766">
        <f>IF(OR(AC641&lt;0.01,AC641="n/a"),"n/a",M641/AC641*100)</f>
        <v>39.473684210526322</v>
      </c>
      <c r="AA641" s="1042">
        <f>IF(OR(AC641&lt;0.01,AC641="n/a"),"n/a",I641/AC641)</f>
        <v>10.280701754385966</v>
      </c>
      <c r="AB641" s="1043">
        <v>12</v>
      </c>
      <c r="AC641" s="1021">
        <v>9.1199999999999992</v>
      </c>
      <c r="AD641" s="1021">
        <v>1.1399999999999999</v>
      </c>
      <c r="AE641" s="1021">
        <v>0.64</v>
      </c>
      <c r="AF641" s="1021">
        <v>0.84</v>
      </c>
      <c r="AG641" s="1021">
        <v>13.8</v>
      </c>
      <c r="AH641" s="1023">
        <v>15.9</v>
      </c>
      <c r="AI641" s="1023">
        <v>6.59</v>
      </c>
      <c r="AJ641" s="1021">
        <v>60.3</v>
      </c>
      <c r="AK641" s="1021">
        <v>9</v>
      </c>
      <c r="AL641" s="1034">
        <v>39310</v>
      </c>
      <c r="AM641" s="1028">
        <v>0.2</v>
      </c>
      <c r="AN641" s="1021">
        <v>0.44</v>
      </c>
      <c r="AO641" s="868">
        <f>IF(U641="n/a","n/a",IF(AA641&lt;0,"n/a",IF(AA641="n/a","n/a",J641+U641-AA641)))</f>
        <v>6.9555464526027642</v>
      </c>
      <c r="AP641" s="869">
        <f>IF(U641="n/a","n/a",J641+U641)</f>
        <v>17.23624820698873</v>
      </c>
      <c r="AQ641" s="1044">
        <f>IF(OR(AC641&lt;0.01,AF641="n/a"),"n/a",(I641/SQRT(22.5*AC641*(I641/AF641))-1)*100)</f>
        <v>-38.047367650996776</v>
      </c>
      <c r="AR641" s="766">
        <f>INDEX(Historical!$C$7:$C$1455,MATCH(B641,Historical!$B$7:$B$1455,0))*IF(AH641="n/a",1.03,IF(AH641&lt;0,1.01,IF(AH641&gt;10,1.1,(1+AH641/100))))</f>
        <v>3.3000000000000003</v>
      </c>
      <c r="AS641" s="1042">
        <f>IF($AI641="n/a",1.03*AR641,IF($AI641&lt;0,1.01*AR641,IF($AI641&gt;10,1.1*AR641,(1+$AI641/100)*AR641)))</f>
        <v>3.5174700000000003</v>
      </c>
      <c r="AT641" s="1042">
        <f>IF($AK641="n/a",1.03*AS641,IF($AK641&lt;0,1.01*AS641,IF($AK641&gt;10,1.1*AS641,(1+$AK641/100)*AS641)))</f>
        <v>3.8340423000000006</v>
      </c>
      <c r="AU641" s="1042">
        <f>IF($AK641="n/a",1.03*AT641,IF($AK641&lt;0,1.01*AT641,IF($AK641&gt;10,1.1*AT641,(1+$AK641/100)*AT641)))</f>
        <v>4.1791061070000008</v>
      </c>
      <c r="AV641" s="1042">
        <f>IF($AK641="n/a",1.03*AU641,IF($AK641&lt;0,1.01*AU641,IF($AK641&gt;10,1.1*AU641,(1+$AK641/100)*AU641)))</f>
        <v>4.5552256566300011</v>
      </c>
      <c r="AW641" s="766">
        <f>SUM(AR641:AV641)</f>
        <v>19.385844063630003</v>
      </c>
      <c r="AX641" s="877">
        <f>AW641/I641*100</f>
        <v>20.676028224861351</v>
      </c>
      <c r="AY641" s="1212">
        <v>1.39</v>
      </c>
      <c r="AZ641" s="1028">
        <v>5.2299999999999995</v>
      </c>
      <c r="BA641" s="1028">
        <v>-26.25</v>
      </c>
      <c r="BB641" s="1028">
        <v>-3.4099999999999997</v>
      </c>
      <c r="BC641" s="1028">
        <v>-6.36</v>
      </c>
      <c r="BE641" s="721">
        <v>2009</v>
      </c>
      <c r="BF641" s="1057">
        <f>IF(BE641&gt;2008,0,IF(BE641&gt;2001,1,IF(BE641&gt;1990,2,IF(BE641&gt;1980,3,IF(BE641&gt;1973,4,IF(BE641&gt;1970,5,IF(BE641&gt;1960,6,IF(BE641&gt;1958,7,IF(BE641&gt;1953,8,9)))))))))</f>
        <v>0</v>
      </c>
    </row>
    <row r="642" spans="1:58" ht="11.25" customHeight="1" x14ac:dyDescent="0.2">
      <c r="A642" s="1036" t="s">
        <v>4351</v>
      </c>
      <c r="B642" s="1031" t="s">
        <v>3944</v>
      </c>
      <c r="C642" s="1181" t="s">
        <v>4414</v>
      </c>
      <c r="D642" s="1181" t="s">
        <v>4415</v>
      </c>
      <c r="E642" s="857">
        <v>5</v>
      </c>
      <c r="F642" s="1245">
        <v>840</v>
      </c>
      <c r="G642" s="1187" t="s">
        <v>107</v>
      </c>
      <c r="H642" s="1187" t="s">
        <v>107</v>
      </c>
      <c r="I642" s="1030">
        <v>141.02000000000001</v>
      </c>
      <c r="J642" s="766">
        <f>(M642/I642)*100</f>
        <v>2.9783009502198268</v>
      </c>
      <c r="K642" s="1033">
        <v>1.05</v>
      </c>
      <c r="L642" s="1043">
        <v>4</v>
      </c>
      <c r="M642" s="756">
        <f>K642*L642</f>
        <v>4.2</v>
      </c>
      <c r="N642" s="746" t="s">
        <v>112</v>
      </c>
      <c r="O642" s="860">
        <v>0.85</v>
      </c>
      <c r="P642" s="1016">
        <v>43354</v>
      </c>
      <c r="Q642" s="1016">
        <v>43370</v>
      </c>
      <c r="R642" s="756">
        <f>(K642-O642)/O642*100</f>
        <v>23.529411764705891</v>
      </c>
      <c r="S642" s="824">
        <f>IF(INDEX(Historical!$D$7:$D$1455,MATCH(B642,Historical!$B$7:$B$1455,0))=0,"n/a",(INDEX(Historical!$C$7:$C$1455,MATCH(B642,Historical!$B$7:$B$1455,0))/INDEX(Historical!$D$7:$D$1455,MATCH(B642,Historical!$B$7:$B$1455,0))-1)*100)</f>
        <v>13.33333333333333</v>
      </c>
      <c r="T642" s="824">
        <f>IF(INDEX(Historical!$F$7:$F$1455,MATCH(B642,Historical!$B$7:$B$1455,0))=0,"n/a",((INDEX(Historical!$C$7:$C$1455,MATCH(B642,Historical!$B$7:$B$1455,0))/INDEX(Historical!$F$7:$F$1455,MATCH(B642,Historical!$B$7:$B$1455,0)))^(1/3)-1)*100)</f>
        <v>19.348319192733697</v>
      </c>
      <c r="U642" s="824">
        <f>IF(INDEX(Historical!$I$7:$I$1455,MATCH(B642,Historical!$B$7:$B$1455,0))=0,"n/a",((INDEX(Historical!$C$7:$C$1455,MATCH(B642,Historical!$B$7:$B$1455,0))/INDEX(Historical!$I$7:$I$1455,MATCH(B642,Historical!$B$7:$B$1455,0)))^(1/5)-1)*100)</f>
        <v>14.075728221651174</v>
      </c>
      <c r="V642" s="824">
        <f>IF(INDEX(Historical!$O$7:$O$1455,MATCH(B642,Historical!$B$7:$B$1455,0))=0,"n/a",((INDEX(Historical!$C$7:$C$1455,MATCH(B642,Historical!$B$7:$B$1455,0))/INDEX(Historical!$O$7:$O$1455,MATCH(B642,Historical!$B$7:$B$1455,0)))^(1/10)-1)*100)</f>
        <v>7.7619158980799963</v>
      </c>
      <c r="W642" s="825">
        <f>IF(OR(U642&lt;=0,U642="n/a",V642&lt;=0,V642="n/a"),"n/a",U642/V642)</f>
        <v>1.813434776474836</v>
      </c>
      <c r="X642" s="826">
        <f>IF(OR(AJ642&lt;=0,AJ642="n/a",U642&lt;=0,U642="n/a"),"n/a",U642/AJ642)</f>
        <v>0.41892048278723731</v>
      </c>
      <c r="Y642" s="777"/>
      <c r="Z642" s="766">
        <f>IF(OR(AC642&lt;0.01,AC642="n/a"),"n/a",M642/AC642*100)</f>
        <v>70.826306913996632</v>
      </c>
      <c r="AA642" s="1042">
        <f>IF(OR(AC642&lt;0.01,AC642="n/a"),"n/a",I642/AC642)</f>
        <v>23.780775716694777</v>
      </c>
      <c r="AB642" s="1043">
        <v>12</v>
      </c>
      <c r="AC642" s="1021">
        <v>5.93</v>
      </c>
      <c r="AD642" s="1021" t="s">
        <v>138</v>
      </c>
      <c r="AE642" s="1021">
        <v>9.3699999999999992</v>
      </c>
      <c r="AF642" s="1021">
        <v>4.8099999999999996</v>
      </c>
      <c r="AG642" s="1021">
        <v>21</v>
      </c>
      <c r="AH642" s="1021">
        <v>42.6</v>
      </c>
      <c r="AI642" s="1021">
        <v>27.450000000000003</v>
      </c>
      <c r="AJ642" s="1021">
        <v>33.6</v>
      </c>
      <c r="AK642" s="1021" t="s">
        <v>138</v>
      </c>
      <c r="AL642" s="1034">
        <v>3850</v>
      </c>
      <c r="AM642" s="1028">
        <v>0.6</v>
      </c>
      <c r="AN642" s="1021">
        <v>0</v>
      </c>
      <c r="AO642" s="868">
        <f>IF(U642="n/a","n/a",IF(AA642&lt;0,"n/a",IF(AA642="n/a","n/a",J642+U642-AA642)))</f>
        <v>-6.7267465448237758</v>
      </c>
      <c r="AP642" s="869">
        <f>IF(U642="n/a","n/a",J642+U642)</f>
        <v>17.054029171871001</v>
      </c>
      <c r="AQ642" s="1044">
        <f>IF(OR(AC642&lt;0.01,AF642="n/a"),"n/a",(I642/SQRT(22.5*AC642*(I642/AF642))-1)*100)</f>
        <v>125.47286724896081</v>
      </c>
      <c r="AR642" s="766">
        <f>INDEX(Historical!$C$7:$C$1455,MATCH(B642,Historical!$B$7:$B$1455,0))*IF(AH642="n/a",1.03,IF(AH642&lt;0,1.01,IF(AH642&gt;10,1.1,(1+AH642/100))))</f>
        <v>3.74</v>
      </c>
      <c r="AS642" s="1042">
        <f>IF($AI642="n/a",1.03*AR642,IF($AI642&lt;0,1.01*AR642,IF($AI642&gt;10,1.1*AR642,(1+$AI642/100)*AR642)))</f>
        <v>4.1140000000000008</v>
      </c>
      <c r="AT642" s="1042">
        <f>IF($AK642="n/a",1.03*AS642,IF($AK642&lt;0,1.01*AS642,IF($AK642&gt;10,1.1*AS642,(1+$AK642/100)*AS642)))</f>
        <v>4.2374200000000011</v>
      </c>
      <c r="AU642" s="1042">
        <f>IF($AK642="n/a",1.03*AT642,IF($AK642&lt;0,1.01*AT642,IF($AK642&gt;10,1.1*AT642,(1+$AK642/100)*AT642)))</f>
        <v>4.3645426000000009</v>
      </c>
      <c r="AV642" s="1042">
        <f>IF($AK642="n/a",1.03*AU642,IF($AK642&lt;0,1.01*AU642,IF($AK642&gt;10,1.1*AU642,(1+$AK642/100)*AU642)))</f>
        <v>4.495478878000001</v>
      </c>
      <c r="AW642" s="766">
        <f>SUM(AR642:AV642)</f>
        <v>20.951441478000003</v>
      </c>
      <c r="AX642" s="877">
        <f>AW642/I642*100</f>
        <v>14.857070967238691</v>
      </c>
      <c r="AY642" s="1212">
        <v>0.35</v>
      </c>
      <c r="AZ642" s="1028">
        <v>30.680000000000003</v>
      </c>
      <c r="BA642" s="1028">
        <v>1.0699999999999998</v>
      </c>
      <c r="BB642" s="1028">
        <v>8.23</v>
      </c>
      <c r="BC642" s="1028">
        <v>13.919999999999998</v>
      </c>
      <c r="BE642" s="721">
        <v>2014</v>
      </c>
      <c r="BF642" s="1057">
        <f>IF(BE642&gt;2008,0,IF(BE642&gt;2001,1,IF(BE642&gt;1990,2,IF(BE642&gt;1980,3,IF(BE642&gt;1973,4,IF(BE642&gt;1970,5,IF(BE642&gt;1960,6,IF(BE642&gt;1958,7,IF(BE642&gt;1953,8,9)))))))))</f>
        <v>0</v>
      </c>
    </row>
    <row r="643" spans="1:58" ht="11.25" customHeight="1" x14ac:dyDescent="0.2">
      <c r="A643" s="1027" t="s">
        <v>751</v>
      </c>
      <c r="B643" s="1031" t="s">
        <v>752</v>
      </c>
      <c r="C643" s="1181" t="s">
        <v>109</v>
      </c>
      <c r="D643" s="1181" t="s">
        <v>4434</v>
      </c>
      <c r="E643" s="857">
        <v>25</v>
      </c>
      <c r="F643" s="1245">
        <v>120</v>
      </c>
      <c r="G643" s="1187" t="s">
        <v>107</v>
      </c>
      <c r="H643" s="1187" t="s">
        <v>107</v>
      </c>
      <c r="I643" s="1030">
        <v>24</v>
      </c>
      <c r="J643" s="766">
        <f>(M643/I643)*100</f>
        <v>4.416666666666667</v>
      </c>
      <c r="K643" s="1033">
        <v>0.53</v>
      </c>
      <c r="L643" s="1043">
        <v>2</v>
      </c>
      <c r="M643" s="756">
        <f>K643*L643</f>
        <v>1.06</v>
      </c>
      <c r="N643" s="1026" t="s">
        <v>232</v>
      </c>
      <c r="O643" s="860">
        <v>0.48</v>
      </c>
      <c r="P643" s="1016">
        <v>43291</v>
      </c>
      <c r="Q643" s="1016">
        <v>43311</v>
      </c>
      <c r="R643" s="756">
        <f>(K643-O643)/O643*100</f>
        <v>10.416666666666677</v>
      </c>
      <c r="S643" s="824">
        <f>IF(INDEX(Historical!$D$7:$D$1455,MATCH(B643,Historical!$B$7:$B$1455,0))=0,"n/a",(INDEX(Historical!$C$7:$C$1455,MATCH(B643,Historical!$B$7:$B$1455,0))/INDEX(Historical!$D$7:$D$1455,MATCH(B643,Historical!$B$7:$B$1455,0))-1)*100)</f>
        <v>14.285714285714279</v>
      </c>
      <c r="T643" s="824">
        <f>IF(INDEX(Historical!$F$7:$F$1455,MATCH(B643,Historical!$B$7:$B$1455,0))=0,"n/a",((INDEX(Historical!$C$7:$C$1455,MATCH(B643,Historical!$B$7:$B$1455,0))/INDEX(Historical!$F$7:$F$1455,MATCH(B643,Historical!$B$7:$B$1455,0)))^(1/3)-1)*100)</f>
        <v>6.7123573594819463</v>
      </c>
      <c r="U643" s="824">
        <f>IF(INDEX(Historical!$I$7:$I$1455,MATCH(B643,Historical!$B$7:$B$1455,0))=0,"n/a",((INDEX(Historical!$C$7:$C$1455,MATCH(B643,Historical!$B$7:$B$1455,0))/INDEX(Historical!$I$7:$I$1455,MATCH(B643,Historical!$B$7:$B$1455,0)))^(1/5)-1)*100)</f>
        <v>7.1288021550935943</v>
      </c>
      <c r="V643" s="824">
        <f>IF(INDEX(Historical!$O$7:$O$1455,MATCH(B643,Historical!$B$7:$B$1455,0))=0,"n/a",((INDEX(Historical!$C$7:$C$1455,MATCH(B643,Historical!$B$7:$B$1455,0))/INDEX(Historical!$O$7:$O$1455,MATCH(B643,Historical!$B$7:$B$1455,0)))^(1/10)-1)*100)</f>
        <v>4.9953275662872443</v>
      </c>
      <c r="W643" s="825">
        <f>IF(OR(U643&lt;=0,U643="n/a",V643&lt;=0,V643="n/a"),"n/a",U643/V643)</f>
        <v>1.4270940314715028</v>
      </c>
      <c r="X643" s="826" t="str">
        <f>IF(OR(AJ643&lt;=0,AJ643="n/a",U643&lt;=0,U643="n/a"),"n/a",U643/AJ643)</f>
        <v>n/a</v>
      </c>
      <c r="Y643" s="1032"/>
      <c r="Z643" s="766" t="str">
        <f>IF(OR(AC643&lt;0.01,AC643="n/a"),"n/a",M643/AC643*100)</f>
        <v>n/a</v>
      </c>
      <c r="AA643" s="1042" t="str">
        <f>IF(OR(AC643&lt;0.01,AC643="n/a"),"n/a",I643/AC643)</f>
        <v>n/a</v>
      </c>
      <c r="AB643" s="1043">
        <v>12</v>
      </c>
      <c r="AC643" s="1021" t="s">
        <v>138</v>
      </c>
      <c r="AD643" s="1021" t="s">
        <v>138</v>
      </c>
      <c r="AE643" s="1021" t="s">
        <v>138</v>
      </c>
      <c r="AF643" s="1021" t="s">
        <v>138</v>
      </c>
      <c r="AG643" s="1021" t="s">
        <v>138</v>
      </c>
      <c r="AH643" s="1021" t="s">
        <v>138</v>
      </c>
      <c r="AI643" s="1021" t="s">
        <v>138</v>
      </c>
      <c r="AJ643" s="1021" t="s">
        <v>138</v>
      </c>
      <c r="AK643" s="1021" t="s">
        <v>138</v>
      </c>
      <c r="AL643" s="1034" t="s">
        <v>138</v>
      </c>
      <c r="AM643" s="1028" t="s">
        <v>138</v>
      </c>
      <c r="AN643" s="1021" t="s">
        <v>138</v>
      </c>
      <c r="AO643" s="868" t="str">
        <f>IF(U643="n/a","n/a",IF(AA643&lt;0,"n/a",IF(AA643="n/a","n/a",J643+U643-AA643)))</f>
        <v>n/a</v>
      </c>
      <c r="AP643" s="869">
        <f>IF(U643="n/a","n/a",J643+U643)</f>
        <v>11.545468821760261</v>
      </c>
      <c r="AQ643" s="1044" t="str">
        <f>IF(OR(AC643&lt;0.01,AF643="n/a"),"n/a",(I643/SQRT(22.5*AC643*(I643/AF643))-1)*100)</f>
        <v>n/a</v>
      </c>
      <c r="AR643" s="766">
        <f>INDEX(Historical!$C$7:$C$1455,MATCH(B643,Historical!$B$7:$B$1455,0))*IF(AH643="n/a",1.03,IF(AH643&lt;0,1.01,IF(AH643&gt;10,1.1,(1+AH643/100))))</f>
        <v>0.98880000000000001</v>
      </c>
      <c r="AS643" s="1042">
        <f>IF($AI643="n/a",1.03*AR643,IF($AI643&lt;0,1.01*AR643,IF($AI643&gt;10,1.1*AR643,(1+$AI643/100)*AR643)))</f>
        <v>1.018464</v>
      </c>
      <c r="AT643" s="1042">
        <f>IF($AK643="n/a",1.03*AS643,IF($AK643&lt;0,1.01*AS643,IF($AK643&gt;10,1.1*AS643,(1+$AK643/100)*AS643)))</f>
        <v>1.04901792</v>
      </c>
      <c r="AU643" s="1042">
        <f>IF($AK643="n/a",1.03*AT643,IF($AK643&lt;0,1.01*AT643,IF($AK643&gt;10,1.1*AT643,(1+$AK643/100)*AT643)))</f>
        <v>1.0804884576</v>
      </c>
      <c r="AV643" s="1042">
        <f>IF($AK643="n/a",1.03*AU643,IF($AK643&lt;0,1.01*AU643,IF($AK643&gt;10,1.1*AU643,(1+$AK643/100)*AU643)))</f>
        <v>1.1129031113280001</v>
      </c>
      <c r="AW643" s="766">
        <f>SUM(AR643:AV643)</f>
        <v>5.2496734889279999</v>
      </c>
      <c r="AX643" s="877">
        <f>AW643/I643*100</f>
        <v>21.873639537199999</v>
      </c>
      <c r="AY643" s="1212" t="s">
        <v>138</v>
      </c>
      <c r="AZ643" s="1028" t="s">
        <v>138</v>
      </c>
      <c r="BA643" s="1028" t="s">
        <v>138</v>
      </c>
      <c r="BB643" s="1028" t="s">
        <v>138</v>
      </c>
      <c r="BC643" s="1028" t="s">
        <v>138</v>
      </c>
      <c r="BD643" s="1078" t="s">
        <v>4357</v>
      </c>
      <c r="BE643" s="721">
        <v>1994</v>
      </c>
      <c r="BF643" s="1057">
        <f>IF(BE643&gt;2008,0,IF(BE643&gt;2001,1,IF(BE643&gt;1990,2,IF(BE643&gt;1980,3,IF(BE643&gt;1973,4,IF(BE643&gt;1970,5,IF(BE643&gt;1960,6,IF(BE643&gt;1958,7,IF(BE643&gt;1953,8,9)))))))))</f>
        <v>2</v>
      </c>
    </row>
    <row r="644" spans="1:58" ht="11.25" customHeight="1" x14ac:dyDescent="0.2">
      <c r="A644" s="1027" t="s">
        <v>1604</v>
      </c>
      <c r="B644" s="1031" t="s">
        <v>35</v>
      </c>
      <c r="C644" s="1181" t="s">
        <v>132</v>
      </c>
      <c r="D644" s="1181" t="s">
        <v>4423</v>
      </c>
      <c r="E644" s="857">
        <v>7</v>
      </c>
      <c r="F644" s="1245">
        <v>583</v>
      </c>
      <c r="G644" s="1245" t="s">
        <v>38</v>
      </c>
      <c r="H644" s="1245" t="s">
        <v>38</v>
      </c>
      <c r="I644" s="1030">
        <v>55.9</v>
      </c>
      <c r="J644" s="766">
        <f>(M644/I644)*100</f>
        <v>3.2200357781753133</v>
      </c>
      <c r="K644" s="1033">
        <v>0.45</v>
      </c>
      <c r="L644" s="1043">
        <v>4</v>
      </c>
      <c r="M644" s="756">
        <f>K644*L644</f>
        <v>1.8</v>
      </c>
      <c r="N644" s="1026" t="s">
        <v>322</v>
      </c>
      <c r="O644" s="860">
        <v>0.43</v>
      </c>
      <c r="P644" s="1016">
        <v>43166</v>
      </c>
      <c r="Q644" s="1016">
        <v>43189</v>
      </c>
      <c r="R644" s="756">
        <f>(K644-O644)/O644*100</f>
        <v>4.6511627906976782</v>
      </c>
      <c r="S644" s="824">
        <f>IF(INDEX(Historical!$D$7:$D$1455,MATCH(B644,Historical!$B$7:$B$1455,0))=0,"n/a",(INDEX(Historical!$C$7:$C$1455,MATCH(B644,Historical!$B$7:$B$1455,0))/INDEX(Historical!$D$7:$D$1455,MATCH(B644,Historical!$B$7:$B$1455,0))-1)*100)</f>
        <v>4.8780487804878092</v>
      </c>
      <c r="T644" s="824">
        <f>IF(INDEX(Historical!$F$7:$F$1455,MATCH(B644,Historical!$B$7:$B$1455,0))=0,"n/a",((INDEX(Historical!$C$7:$C$1455,MATCH(B644,Historical!$B$7:$B$1455,0))/INDEX(Historical!$F$7:$F$1455,MATCH(B644,Historical!$B$7:$B$1455,0)))^(1/3)-1)*100)</f>
        <v>5.1369991663735792</v>
      </c>
      <c r="U644" s="824">
        <f>IF(INDEX(Historical!$I$7:$I$1455,MATCH(B644,Historical!$B$7:$B$1455,0))=0,"n/a",((INDEX(Historical!$C$7:$C$1455,MATCH(B644,Historical!$B$7:$B$1455,0))/INDEX(Historical!$I$7:$I$1455,MATCH(B644,Historical!$B$7:$B$1455,0)))^(1/5)-1)*100)</f>
        <v>3.9077690727135295</v>
      </c>
      <c r="V644" s="824">
        <f>IF(INDEX(Historical!$O$7:$O$1455,MATCH(B644,Historical!$B$7:$B$1455,0))=0,"n/a",((INDEX(Historical!$C$7:$C$1455,MATCH(B644,Historical!$B$7:$B$1455,0))/INDEX(Historical!$O$7:$O$1455,MATCH(B644,Historical!$B$7:$B$1455,0)))^(1/10)-1)*100)</f>
        <v>3.928404124421836</v>
      </c>
      <c r="W644" s="825">
        <f>IF(OR(U644&lt;=0,U644="n/a",V644&lt;=0,V644="n/a"),"n/a",U644/V644)</f>
        <v>0.99474721768566943</v>
      </c>
      <c r="X644" s="826" t="str">
        <f>IF(OR(AJ644&lt;=0,AJ644="n/a",U644&lt;=0,U644="n/a"),"n/a",U644/AJ644)</f>
        <v>n/a</v>
      </c>
      <c r="Y644" s="769"/>
      <c r="Z644" s="766">
        <f>IF(OR(AC644&lt;0.01,AC644="n/a"),"n/a",M644/AC644*100)</f>
        <v>62.93706293706294</v>
      </c>
      <c r="AA644" s="1042">
        <f>IF(OR(AC644&lt;0.01,AC644="n/a"),"n/a",I644/AC644)</f>
        <v>19.545454545454547</v>
      </c>
      <c r="AB644" s="1043">
        <v>12</v>
      </c>
      <c r="AC644" s="1021">
        <v>2.86</v>
      </c>
      <c r="AD644" s="1021">
        <v>2.69</v>
      </c>
      <c r="AE644" s="1021">
        <v>3.05</v>
      </c>
      <c r="AF644" s="1021">
        <v>1.96</v>
      </c>
      <c r="AG644" s="1021">
        <v>15.5</v>
      </c>
      <c r="AH644" s="1021">
        <v>-6.4</v>
      </c>
      <c r="AI644" s="1021">
        <v>5.67</v>
      </c>
      <c r="AJ644" s="1021">
        <v>-8.2000000000000011</v>
      </c>
      <c r="AK644" s="1021">
        <v>7.26</v>
      </c>
      <c r="AL644" s="1034">
        <v>28400</v>
      </c>
      <c r="AM644" s="1028">
        <v>0.1</v>
      </c>
      <c r="AN644" s="1021">
        <v>1.03</v>
      </c>
      <c r="AO644" s="868">
        <f>IF(U644="n/a","n/a",IF(AA644&lt;0,"n/a",IF(AA644="n/a","n/a",J644+U644-AA644)))</f>
        <v>-12.417649694565704</v>
      </c>
      <c r="AP644" s="869">
        <f>IF(U644="n/a","n/a",J644+U644)</f>
        <v>7.1278048508888432</v>
      </c>
      <c r="AQ644" s="1044">
        <f>IF(OR(AC644&lt;0.01,AF644="n/a"),"n/a",(I644/SQRT(22.5*AC644*(I644/AF644))-1)*100)</f>
        <v>30.484721811645919</v>
      </c>
      <c r="AR644" s="766">
        <f>INDEX(Historical!$C$7:$C$1455,MATCH(B644,Historical!$B$7:$B$1455,0))*IF(AH644="n/a",1.03,IF(AH644&lt;0,1.01,IF(AH644&gt;10,1.1,(1+AH644/100))))</f>
        <v>1.7372000000000001</v>
      </c>
      <c r="AS644" s="1042">
        <f>IF($AI644="n/a",1.03*AR644,IF($AI644&lt;0,1.01*AR644,IF($AI644&gt;10,1.1*AR644,(1+$AI644/100)*AR644)))</f>
        <v>1.8356992400000001</v>
      </c>
      <c r="AT644" s="1042">
        <f>IF($AK644="n/a",1.03*AS644,IF($AK644&lt;0,1.01*AS644,IF($AK644&gt;10,1.1*AS644,(1+$AK644/100)*AS644)))</f>
        <v>1.9689710048240001</v>
      </c>
      <c r="AU644" s="1042">
        <f>IF($AK644="n/a",1.03*AT644,IF($AK644&lt;0,1.01*AT644,IF($AK644&gt;10,1.1*AT644,(1+$AK644/100)*AT644)))</f>
        <v>2.1119182997742225</v>
      </c>
      <c r="AV644" s="1042">
        <f>IF($AK644="n/a",1.03*AU644,IF($AK644&lt;0,1.01*AU644,IF($AK644&gt;10,1.1*AU644,(1+$AK644/100)*AU644)))</f>
        <v>2.2652435683378309</v>
      </c>
      <c r="AW644" s="766">
        <f>SUM(AR644:AV644)</f>
        <v>9.9190321129360548</v>
      </c>
      <c r="AX644" s="877">
        <f>AW644/I644*100</f>
        <v>17.744243493624428</v>
      </c>
      <c r="AY644" s="1212">
        <v>0.32</v>
      </c>
      <c r="AZ644" s="1028">
        <v>21.02</v>
      </c>
      <c r="BA644" s="1028">
        <v>-1.38</v>
      </c>
      <c r="BB644" s="1028">
        <v>4.3900000000000006</v>
      </c>
      <c r="BC644" s="1028">
        <v>8.02</v>
      </c>
      <c r="BE644" s="721">
        <v>2012</v>
      </c>
      <c r="BF644" s="1057">
        <f>IF(BE644&gt;2008,0,IF(BE644&gt;2001,1,IF(BE644&gt;1990,2,IF(BE644&gt;1980,3,IF(BE644&gt;1973,4,IF(BE644&gt;1970,5,IF(BE644&gt;1960,6,IF(BE644&gt;1958,7,IF(BE644&gt;1953,8,9)))))))))</f>
        <v>0</v>
      </c>
    </row>
    <row r="645" spans="1:58" ht="11.25" customHeight="1" x14ac:dyDescent="0.2">
      <c r="A645" s="1019" t="s">
        <v>1607</v>
      </c>
      <c r="B645" s="1031" t="s">
        <v>1608</v>
      </c>
      <c r="C645" s="1181" t="s">
        <v>109</v>
      </c>
      <c r="D645" s="1181" t="s">
        <v>4434</v>
      </c>
      <c r="E645" s="857">
        <v>8</v>
      </c>
      <c r="F645" s="1245">
        <v>457</v>
      </c>
      <c r="G645" s="1209" t="s">
        <v>107</v>
      </c>
      <c r="H645" s="1209" t="s">
        <v>107</v>
      </c>
      <c r="I645" s="1030">
        <v>43.85</v>
      </c>
      <c r="J645" s="766">
        <f>(M645/I645)*100</f>
        <v>2.9190421892816421</v>
      </c>
      <c r="K645" s="1033">
        <v>0.32</v>
      </c>
      <c r="L645" s="1043">
        <v>4</v>
      </c>
      <c r="M645" s="756">
        <f>K645*L645</f>
        <v>1.28</v>
      </c>
      <c r="N645" s="1026" t="s">
        <v>322</v>
      </c>
      <c r="O645" s="860">
        <v>0.31</v>
      </c>
      <c r="P645" s="1016">
        <v>43174</v>
      </c>
      <c r="Q645" s="1016">
        <v>43189</v>
      </c>
      <c r="R645" s="756">
        <f>(K645-O645)/O645*100</f>
        <v>3.2258064516129057</v>
      </c>
      <c r="S645" s="824">
        <f>IF(INDEX(Historical!$D$7:$D$1455,MATCH(B645,Historical!$B$7:$B$1455,0))=0,"n/a",(INDEX(Historical!$C$7:$C$1455,MATCH(B645,Historical!$B$7:$B$1455,0))/INDEX(Historical!$D$7:$D$1455,MATCH(B645,Historical!$B$7:$B$1455,0))-1)*100)</f>
        <v>3.3333333333333437</v>
      </c>
      <c r="T645" s="824">
        <f>IF(INDEX(Historical!$F$7:$F$1455,MATCH(B645,Historical!$B$7:$B$1455,0))=0,"n/a",((INDEX(Historical!$C$7:$C$1455,MATCH(B645,Historical!$B$7:$B$1455,0))/INDEX(Historical!$F$7:$F$1455,MATCH(B645,Historical!$B$7:$B$1455,0)))^(1/3)-1)*100)</f>
        <v>3.4509669068251148</v>
      </c>
      <c r="U645" s="824">
        <f>IF(INDEX(Historical!$I$7:$I$1455,MATCH(B645,Historical!$B$7:$B$1455,0))=0,"n/a",((INDEX(Historical!$C$7:$C$1455,MATCH(B645,Historical!$B$7:$B$1455,0))/INDEX(Historical!$I$7:$I$1455,MATCH(B645,Historical!$B$7:$B$1455,0)))^(1/5)-1)*100)</f>
        <v>3.5804203580214189</v>
      </c>
      <c r="V645" s="824">
        <f>IF(INDEX(Historical!$O$7:$O$1455,MATCH(B645,Historical!$B$7:$B$1455,0))=0,"n/a",((INDEX(Historical!$C$7:$C$1455,MATCH(B645,Historical!$B$7:$B$1455,0))/INDEX(Historical!$O$7:$O$1455,MATCH(B645,Historical!$B$7:$B$1455,0)))^(1/10)-1)*100)</f>
        <v>3.4889311008476032</v>
      </c>
      <c r="W645" s="825">
        <f>IF(OR(U645&lt;=0,U645="n/a",V645&lt;=0,V645="n/a"),"n/a",U645/V645)</f>
        <v>1.0262227182278232</v>
      </c>
      <c r="X645" s="826" t="str">
        <f>IF(OR(AJ645&lt;=0,AJ645="n/a",U645&lt;=0,U645="n/a"),"n/a",U645/AJ645)</f>
        <v>n/a</v>
      </c>
      <c r="Y645" s="781"/>
      <c r="Z645" s="766" t="str">
        <f>IF(OR(AC645&lt;0.01,AC645="n/a"),"n/a",M645/AC645*100)</f>
        <v>n/a</v>
      </c>
      <c r="AA645" s="1042" t="str">
        <f>IF(OR(AC645&lt;0.01,AC645="n/a"),"n/a",I645/AC645)</f>
        <v>n/a</v>
      </c>
      <c r="AB645" s="1043">
        <v>12</v>
      </c>
      <c r="AC645" s="1021" t="s">
        <v>138</v>
      </c>
      <c r="AD645" s="1021" t="s">
        <v>138</v>
      </c>
      <c r="AE645" s="1021" t="s">
        <v>138</v>
      </c>
      <c r="AF645" s="1021" t="s">
        <v>138</v>
      </c>
      <c r="AG645" s="1021" t="s">
        <v>138</v>
      </c>
      <c r="AH645" s="1021" t="s">
        <v>138</v>
      </c>
      <c r="AI645" s="1021" t="s">
        <v>138</v>
      </c>
      <c r="AJ645" s="1021" t="s">
        <v>138</v>
      </c>
      <c r="AK645" s="1021" t="s">
        <v>138</v>
      </c>
      <c r="AL645" s="1034" t="s">
        <v>138</v>
      </c>
      <c r="AM645" s="1028" t="s">
        <v>138</v>
      </c>
      <c r="AN645" s="1021" t="s">
        <v>138</v>
      </c>
      <c r="AO645" s="868" t="str">
        <f>IF(U645="n/a","n/a",IF(AA645&lt;0,"n/a",IF(AA645="n/a","n/a",J645+U645-AA645)))</f>
        <v>n/a</v>
      </c>
      <c r="AP645" s="869">
        <f>IF(U645="n/a","n/a",J645+U645)</f>
        <v>6.4994625473030609</v>
      </c>
      <c r="AQ645" s="1044" t="str">
        <f>IF(OR(AC645&lt;0.01,AF645="n/a"),"n/a",(I645/SQRT(22.5*AC645*(I645/AF645))-1)*100)</f>
        <v>n/a</v>
      </c>
      <c r="AR645" s="766">
        <f>INDEX(Historical!$C$7:$C$1455,MATCH(B645,Historical!$B$7:$B$1455,0))*IF(AH645="n/a",1.03,IF(AH645&lt;0,1.01,IF(AH645&gt;10,1.1,(1+AH645/100))))</f>
        <v>1.2772000000000001</v>
      </c>
      <c r="AS645" s="1042">
        <f>IF($AI645="n/a",1.03*AR645,IF($AI645&lt;0,1.01*AR645,IF($AI645&gt;10,1.1*AR645,(1+$AI645/100)*AR645)))</f>
        <v>1.3155160000000001</v>
      </c>
      <c r="AT645" s="1042">
        <f>IF($AK645="n/a",1.03*AS645,IF($AK645&lt;0,1.01*AS645,IF($AK645&gt;10,1.1*AS645,(1+$AK645/100)*AS645)))</f>
        <v>1.3549814800000002</v>
      </c>
      <c r="AU645" s="1042">
        <f>IF($AK645="n/a",1.03*AT645,IF($AK645&lt;0,1.01*AT645,IF($AK645&gt;10,1.1*AT645,(1+$AK645/100)*AT645)))</f>
        <v>1.3956309244000003</v>
      </c>
      <c r="AV645" s="1042">
        <f>IF($AK645="n/a",1.03*AU645,IF($AK645&lt;0,1.01*AU645,IF($AK645&gt;10,1.1*AU645,(1+$AK645/100)*AU645)))</f>
        <v>1.4374998521320004</v>
      </c>
      <c r="AW645" s="766">
        <f>SUM(AR645:AV645)</f>
        <v>6.7808282565320015</v>
      </c>
      <c r="AX645" s="877">
        <f>AW645/I645*100</f>
        <v>15.463690436789058</v>
      </c>
      <c r="AY645" s="1212" t="s">
        <v>138</v>
      </c>
      <c r="AZ645" s="1028" t="s">
        <v>138</v>
      </c>
      <c r="BA645" s="1028" t="s">
        <v>138</v>
      </c>
      <c r="BB645" s="1028" t="s">
        <v>138</v>
      </c>
      <c r="BC645" s="1028" t="s">
        <v>138</v>
      </c>
      <c r="BD645" s="1078" t="s">
        <v>4357</v>
      </c>
      <c r="BE645" s="721">
        <v>2011</v>
      </c>
      <c r="BF645" s="1057">
        <f>IF(BE645&gt;2008,0,IF(BE645&gt;2001,1,IF(BE645&gt;1990,2,IF(BE645&gt;1980,3,IF(BE645&gt;1973,4,IF(BE645&gt;1970,5,IF(BE645&gt;1960,6,IF(BE645&gt;1958,7,IF(BE645&gt;1953,8,9)))))))))</f>
        <v>0</v>
      </c>
    </row>
    <row r="646" spans="1:58" ht="11.25" customHeight="1" x14ac:dyDescent="0.2">
      <c r="A646" s="1019" t="s">
        <v>3945</v>
      </c>
      <c r="B646" s="1031" t="s">
        <v>3946</v>
      </c>
      <c r="C646" s="1181" t="s">
        <v>4414</v>
      </c>
      <c r="D646" s="1181" t="s">
        <v>4415</v>
      </c>
      <c r="E646" s="857">
        <v>5</v>
      </c>
      <c r="F646" s="1245">
        <v>799</v>
      </c>
      <c r="G646" s="1209" t="s">
        <v>107</v>
      </c>
      <c r="H646" s="1209" t="s">
        <v>107</v>
      </c>
      <c r="I646" s="1030">
        <v>40.590000000000003</v>
      </c>
      <c r="J646" s="766">
        <f>(M646/I646)*100</f>
        <v>4.0404040404040398</v>
      </c>
      <c r="K646" s="1033">
        <v>0.41</v>
      </c>
      <c r="L646" s="1043">
        <v>4</v>
      </c>
      <c r="M646" s="756">
        <f>K646*L646</f>
        <v>1.64</v>
      </c>
      <c r="N646" s="1026" t="s">
        <v>510</v>
      </c>
      <c r="O646" s="860">
        <v>0.39</v>
      </c>
      <c r="P646" s="1016">
        <v>43180</v>
      </c>
      <c r="Q646" s="1016">
        <v>43195</v>
      </c>
      <c r="R646" s="756">
        <f>(K646-O646)/O646*100</f>
        <v>5.128205128205118</v>
      </c>
      <c r="S646" s="824">
        <f>IF(INDEX(Historical!$D$7:$D$1455,MATCH(B646,Historical!$B$7:$B$1455,0))=0,"n/a",(INDEX(Historical!$C$7:$C$1455,MATCH(B646,Historical!$B$7:$B$1455,0))/INDEX(Historical!$D$7:$D$1455,MATCH(B646,Historical!$B$7:$B$1455,0))-1)*100)</f>
        <v>9.2857142857142971</v>
      </c>
      <c r="T646" s="824">
        <f>IF(INDEX(Historical!$F$7:$F$1455,MATCH(B646,Historical!$B$7:$B$1455,0))=0,"n/a",((INDEX(Historical!$C$7:$C$1455,MATCH(B646,Historical!$B$7:$B$1455,0))/INDEX(Historical!$F$7:$F$1455,MATCH(B646,Historical!$B$7:$B$1455,0)))^(1/3)-1)*100)</f>
        <v>11.290002117788411</v>
      </c>
      <c r="U646" s="824" t="str">
        <f>IF(INDEX(Historical!$I$7:$I$1455,MATCH(B646,Historical!$B$7:$B$1455,0))=0,"n/a",((INDEX(Historical!$C$7:$C$1455,MATCH(B646,Historical!$B$7:$B$1455,0))/INDEX(Historical!$I$7:$I$1455,MATCH(B646,Historical!$B$7:$B$1455,0)))^(1/5)-1)*100)</f>
        <v>n/a</v>
      </c>
      <c r="V646" s="824" t="str">
        <f>IF(INDEX(Historical!$O$7:$O$1455,MATCH(B646,Historical!$B$7:$B$1455,0))=0,"n/a",((INDEX(Historical!$C$7:$C$1455,MATCH(B646,Historical!$B$7:$B$1455,0))/INDEX(Historical!$O$7:$O$1455,MATCH(B646,Historical!$B$7:$B$1455,0)))^(1/10)-1)*100)</f>
        <v>n/a</v>
      </c>
      <c r="W646" s="825" t="str">
        <f>IF(OR(U646&lt;=0,U646="n/a",V646&lt;=0,V646="n/a"),"n/a",U646/V646)</f>
        <v>n/a</v>
      </c>
      <c r="X646" s="826" t="str">
        <f>IF(OR(AJ646&lt;=0,AJ646="n/a",U646&lt;=0,U646="n/a"),"n/a",U646/AJ646)</f>
        <v>n/a</v>
      </c>
      <c r="Y646" s="1032"/>
      <c r="Z646" s="766" t="str">
        <f>IF(OR(AC646&lt;0.01,AC646="n/a"),"n/a",M646/AC646*100)</f>
        <v>n/a</v>
      </c>
      <c r="AA646" s="1042" t="str">
        <f>IF(OR(AC646&lt;0.01,AC646="n/a"),"n/a",I646/AC646)</f>
        <v>n/a</v>
      </c>
      <c r="AB646" s="1043">
        <v>12</v>
      </c>
      <c r="AC646" s="1021">
        <v>-0.77</v>
      </c>
      <c r="AD646" s="1021" t="s">
        <v>138</v>
      </c>
      <c r="AE646" s="1021">
        <v>4.5</v>
      </c>
      <c r="AF646" s="1021">
        <v>2.52</v>
      </c>
      <c r="AG646" s="1021">
        <v>-2.6</v>
      </c>
      <c r="AH646" s="1023">
        <v>-106.69999999999999</v>
      </c>
      <c r="AI646" s="1023">
        <v>185.20000000000002</v>
      </c>
      <c r="AJ646" s="1021">
        <v>41.3</v>
      </c>
      <c r="AK646" s="1021" t="s">
        <v>138</v>
      </c>
      <c r="AL646" s="1034">
        <v>2060</v>
      </c>
      <c r="AM646" s="1028">
        <v>1.0999999999999999</v>
      </c>
      <c r="AN646" s="1021">
        <v>1.45</v>
      </c>
      <c r="AO646" s="868" t="str">
        <f>IF(U646="n/a","n/a",IF(AA646&lt;0,"n/a",IF(AA646="n/a","n/a",J646+U646-AA646)))</f>
        <v>n/a</v>
      </c>
      <c r="AP646" s="869" t="str">
        <f>IF(U646="n/a","n/a",J646+U646)</f>
        <v>n/a</v>
      </c>
      <c r="AQ646" s="1044" t="str">
        <f>IF(OR(AC646&lt;0.01,AF646="n/a"),"n/a",(I646/SQRT(22.5*AC646*(I646/AF646))-1)*100)</f>
        <v>n/a</v>
      </c>
      <c r="AR646" s="766">
        <f>INDEX(Historical!$C$7:$C$1455,MATCH(B646,Historical!$B$7:$B$1455,0))*IF(AH646="n/a",1.03,IF(AH646&lt;0,1.01,IF(AH646&gt;10,1.1,(1+AH646/100))))</f>
        <v>1.5453000000000001</v>
      </c>
      <c r="AS646" s="1042">
        <f>IF($AI646="n/a",1.03*AR646,IF($AI646&lt;0,1.01*AR646,IF($AI646&gt;10,1.1*AR646,(1+$AI646/100)*AR646)))</f>
        <v>1.6998300000000002</v>
      </c>
      <c r="AT646" s="1042">
        <f>IF($AK646="n/a",1.03*AS646,IF($AK646&lt;0,1.01*AS646,IF($AK646&gt;10,1.1*AS646,(1+$AK646/100)*AS646)))</f>
        <v>1.7508249000000002</v>
      </c>
      <c r="AU646" s="1042">
        <f>IF($AK646="n/a",1.03*AT646,IF($AK646&lt;0,1.01*AT646,IF($AK646&gt;10,1.1*AT646,(1+$AK646/100)*AT646)))</f>
        <v>1.8033496470000003</v>
      </c>
      <c r="AV646" s="1042">
        <f>IF($AK646="n/a",1.03*AU646,IF($AK646&lt;0,1.01*AU646,IF($AK646&gt;10,1.1*AU646,(1+$AK646/100)*AU646)))</f>
        <v>1.8574501364100005</v>
      </c>
      <c r="AW646" s="766">
        <f>SUM(AR646:AV646)</f>
        <v>8.6567546834100018</v>
      </c>
      <c r="AX646" s="877">
        <f>AW646/I646*100</f>
        <v>21.327308902217297</v>
      </c>
      <c r="AY646" s="1212">
        <v>0.83</v>
      </c>
      <c r="AZ646" s="1028">
        <v>28.53</v>
      </c>
      <c r="BA646" s="1028">
        <v>-28.48</v>
      </c>
      <c r="BB646" s="1028">
        <v>0.22</v>
      </c>
      <c r="BC646" s="1028">
        <v>2.63</v>
      </c>
      <c r="BE646" s="721">
        <v>2014</v>
      </c>
      <c r="BF646" s="1057">
        <f>IF(BE646&gt;2008,0,IF(BE646&gt;2001,1,IF(BE646&gt;1990,2,IF(BE646&gt;1980,3,IF(BE646&gt;1973,4,IF(BE646&gt;1970,5,IF(BE646&gt;1960,6,IF(BE646&gt;1958,7,IF(BE646&gt;1953,8,9)))))))))</f>
        <v>0</v>
      </c>
    </row>
    <row r="647" spans="1:58" ht="11.25" customHeight="1" x14ac:dyDescent="0.2">
      <c r="A647" s="1027" t="s">
        <v>753</v>
      </c>
      <c r="B647" s="1031" t="s">
        <v>754</v>
      </c>
      <c r="C647" s="1181" t="s">
        <v>109</v>
      </c>
      <c r="D647" s="1181" t="s">
        <v>4426</v>
      </c>
      <c r="E647" s="857">
        <v>11</v>
      </c>
      <c r="F647" s="1245">
        <v>308</v>
      </c>
      <c r="G647" s="1182" t="s">
        <v>107</v>
      </c>
      <c r="H647" s="1182" t="s">
        <v>107</v>
      </c>
      <c r="I647" s="1030">
        <v>12.85</v>
      </c>
      <c r="J647" s="766">
        <f>(M647/I647)*100</f>
        <v>2.1789883268482493</v>
      </c>
      <c r="K647" s="1033">
        <v>7.0000000000000007E-2</v>
      </c>
      <c r="L647" s="1043">
        <v>4</v>
      </c>
      <c r="M647" s="756">
        <f>K647*L647</f>
        <v>0.28000000000000003</v>
      </c>
      <c r="N647" s="1026" t="s">
        <v>571</v>
      </c>
      <c r="O647" s="860">
        <v>0.05</v>
      </c>
      <c r="P647" s="1016">
        <v>43210</v>
      </c>
      <c r="Q647" s="1016">
        <v>43227</v>
      </c>
      <c r="R647" s="756">
        <f>(K647-O647)/O647*100</f>
        <v>40.000000000000007</v>
      </c>
      <c r="S647" s="824">
        <f>IF(INDEX(Historical!$D$7:$D$1455,MATCH(B647,Historical!$B$7:$B$1455,0))=0,"n/a",(INDEX(Historical!$C$7:$C$1455,MATCH(B647,Historical!$B$7:$B$1455,0))/INDEX(Historical!$D$7:$D$1455,MATCH(B647,Historical!$B$7:$B$1455,0))-1)*100)</f>
        <v>20.63492063492065</v>
      </c>
      <c r="T647" s="824">
        <f>IF(INDEX(Historical!$F$7:$F$1455,MATCH(B647,Historical!$B$7:$B$1455,0))=0,"n/a",((INDEX(Historical!$C$7:$C$1455,MATCH(B647,Historical!$B$7:$B$1455,0))/INDEX(Historical!$F$7:$F$1455,MATCH(B647,Historical!$B$7:$B$1455,0)))^(1/3)-1)*100)</f>
        <v>18.218448001194499</v>
      </c>
      <c r="U647" s="824">
        <f>IF(INDEX(Historical!$I$7:$I$1455,MATCH(B647,Historical!$B$7:$B$1455,0))=0,"n/a",((INDEX(Historical!$C$7:$C$1455,MATCH(B647,Historical!$B$7:$B$1455,0))/INDEX(Historical!$I$7:$I$1455,MATCH(B647,Historical!$B$7:$B$1455,0)))^(1/5)-1)*100)</f>
        <v>19.643850003755613</v>
      </c>
      <c r="V647" s="824" t="str">
        <f>IF(INDEX(Historical!$O$7:$O$1455,MATCH(B647,Historical!$B$7:$B$1455,0))=0,"n/a",((INDEX(Historical!$C$7:$C$1455,MATCH(B647,Historical!$B$7:$B$1455,0))/INDEX(Historical!$O$7:$O$1455,MATCH(B647,Historical!$B$7:$B$1455,0)))^(1/10)-1)*100)</f>
        <v>n/a</v>
      </c>
      <c r="W647" s="825" t="str">
        <f>IF(OR(U647&lt;=0,U647="n/a",V647&lt;=0,V647="n/a"),"n/a",U647/V647)</f>
        <v>n/a</v>
      </c>
      <c r="X647" s="826" t="str">
        <f>IF(OR(AJ647&lt;=0,AJ647="n/a",U647&lt;=0,U647="n/a"),"n/a",U647/AJ647)</f>
        <v>n/a</v>
      </c>
      <c r="Y647" s="1032"/>
      <c r="Z647" s="766" t="str">
        <f>IF(OR(AC647&lt;0.01,AC647="n/a"),"n/a",M647/AC647*100)</f>
        <v>n/a</v>
      </c>
      <c r="AA647" s="1042" t="str">
        <f>IF(OR(AC647&lt;0.01,AC647="n/a"),"n/a",I647/AC647)</f>
        <v>n/a</v>
      </c>
      <c r="AB647" s="1043">
        <v>12</v>
      </c>
      <c r="AC647" s="1021" t="s">
        <v>138</v>
      </c>
      <c r="AD647" s="1021" t="s">
        <v>138</v>
      </c>
      <c r="AE647" s="1021" t="s">
        <v>138</v>
      </c>
      <c r="AF647" s="1021" t="s">
        <v>138</v>
      </c>
      <c r="AG647" s="1021" t="s">
        <v>138</v>
      </c>
      <c r="AH647" s="1021" t="s">
        <v>138</v>
      </c>
      <c r="AI647" s="1021" t="s">
        <v>138</v>
      </c>
      <c r="AJ647" s="1021" t="s">
        <v>138</v>
      </c>
      <c r="AK647" s="1021" t="s">
        <v>138</v>
      </c>
      <c r="AL647" s="1034" t="s">
        <v>138</v>
      </c>
      <c r="AM647" s="1028" t="s">
        <v>138</v>
      </c>
      <c r="AN647" s="1021" t="s">
        <v>138</v>
      </c>
      <c r="AO647" s="868" t="str">
        <f>IF(U647="n/a","n/a",IF(AA647&lt;0,"n/a",IF(AA647="n/a","n/a",J647+U647-AA647)))</f>
        <v>n/a</v>
      </c>
      <c r="AP647" s="869">
        <f>IF(U647="n/a","n/a",J647+U647)</f>
        <v>21.822838330603862</v>
      </c>
      <c r="AQ647" s="1044" t="str">
        <f>IF(OR(AC647&lt;0.01,AF647="n/a"),"n/a",(I647/SQRT(22.5*AC647*(I647/AF647))-1)*100)</f>
        <v>n/a</v>
      </c>
      <c r="AR647" s="766">
        <f>INDEX(Historical!$C$7:$C$1455,MATCH(B647,Historical!$B$7:$B$1455,0))*IF(AH647="n/a",1.03,IF(AH647&lt;0,1.01,IF(AH647&gt;10,1.1,(1+AH647/100))))</f>
        <v>0.19570000000000004</v>
      </c>
      <c r="AS647" s="1042">
        <f>IF($AI647="n/a",1.03*AR647,IF($AI647&lt;0,1.01*AR647,IF($AI647&gt;10,1.1*AR647,(1+$AI647/100)*AR647)))</f>
        <v>0.20157100000000006</v>
      </c>
      <c r="AT647" s="1042">
        <f>IF($AK647="n/a",1.03*AS647,IF($AK647&lt;0,1.01*AS647,IF($AK647&gt;10,1.1*AS647,(1+$AK647/100)*AS647)))</f>
        <v>0.20761813000000007</v>
      </c>
      <c r="AU647" s="1042">
        <f>IF($AK647="n/a",1.03*AT647,IF($AK647&lt;0,1.01*AT647,IF($AK647&gt;10,1.1*AT647,(1+$AK647/100)*AT647)))</f>
        <v>0.21384667390000006</v>
      </c>
      <c r="AV647" s="1042">
        <f>IF($AK647="n/a",1.03*AU647,IF($AK647&lt;0,1.01*AU647,IF($AK647&gt;10,1.1*AU647,(1+$AK647/100)*AU647)))</f>
        <v>0.22026207411700008</v>
      </c>
      <c r="AW647" s="766">
        <f>SUM(AR647:AV647)</f>
        <v>1.0389978780170002</v>
      </c>
      <c r="AX647" s="877">
        <f>AW647/I647*100</f>
        <v>8.0855865993540874</v>
      </c>
      <c r="AY647" s="1212" t="s">
        <v>138</v>
      </c>
      <c r="AZ647" s="1028" t="s">
        <v>138</v>
      </c>
      <c r="BA647" s="1028" t="s">
        <v>138</v>
      </c>
      <c r="BB647" s="1028" t="s">
        <v>138</v>
      </c>
      <c r="BC647" s="1028" t="s">
        <v>138</v>
      </c>
      <c r="BD647" s="1078" t="s">
        <v>4357</v>
      </c>
      <c r="BE647" s="721">
        <v>2008</v>
      </c>
      <c r="BF647" s="1057">
        <f>IF(BE647&gt;2008,0,IF(BE647&gt;2001,1,IF(BE647&gt;1990,2,IF(BE647&gt;1980,3,IF(BE647&gt;1973,4,IF(BE647&gt;1970,5,IF(BE647&gt;1960,6,IF(BE647&gt;1958,7,IF(BE647&gt;1953,8,9)))))))))</f>
        <v>1</v>
      </c>
    </row>
    <row r="648" spans="1:58" s="905" customFormat="1" ht="11.25" customHeight="1" x14ac:dyDescent="0.2">
      <c r="A648" s="884" t="s">
        <v>755</v>
      </c>
      <c r="B648" s="914" t="s">
        <v>756</v>
      </c>
      <c r="C648" s="1181" t="s">
        <v>124</v>
      </c>
      <c r="D648" s="1181" t="s">
        <v>4262</v>
      </c>
      <c r="E648" s="885">
        <v>11</v>
      </c>
      <c r="F648" s="1245">
        <v>314</v>
      </c>
      <c r="G648" s="1244" t="s">
        <v>38</v>
      </c>
      <c r="H648" s="1244" t="s">
        <v>38</v>
      </c>
      <c r="I648" s="886">
        <v>206.24</v>
      </c>
      <c r="J648" s="887">
        <f>(M648/I648)*100</f>
        <v>0.71761055081458491</v>
      </c>
      <c r="K648" s="888">
        <v>0.37</v>
      </c>
      <c r="L648" s="889">
        <v>4</v>
      </c>
      <c r="M648" s="890">
        <f>K648*L648</f>
        <v>1.48</v>
      </c>
      <c r="N648" s="891" t="s">
        <v>162</v>
      </c>
      <c r="O648" s="892">
        <v>0.35499999999999998</v>
      </c>
      <c r="P648" s="893">
        <v>43297</v>
      </c>
      <c r="Q648" s="893">
        <v>43312</v>
      </c>
      <c r="R648" s="890">
        <f>(K648-O648)/O648*100</f>
        <v>4.2253521126760605</v>
      </c>
      <c r="S648" s="824">
        <f>IF(INDEX(Historical!$D$7:$D$1455,MATCH(B648,Historical!$B$7:$B$1455,0))=0,"n/a",(INDEX(Historical!$C$7:$C$1455,MATCH(B648,Historical!$B$7:$B$1455,0))/INDEX(Historical!$D$7:$D$1455,MATCH(B648,Historical!$B$7:$B$1455,0))-1)*100)</f>
        <v>5.2631578947368363</v>
      </c>
      <c r="T648" s="824">
        <f>IF(INDEX(Historical!$F$7:$F$1455,MATCH(B648,Historical!$B$7:$B$1455,0))=0,"n/a",((INDEX(Historical!$C$7:$C$1455,MATCH(B648,Historical!$B$7:$B$1455,0))/INDEX(Historical!$F$7:$F$1455,MATCH(B648,Historical!$B$7:$B$1455,0)))^(1/3)-1)*100)</f>
        <v>8.3706762661827092</v>
      </c>
      <c r="U648" s="824">
        <f>IF(INDEX(Historical!$I$7:$I$1455,MATCH(B648,Historical!$B$7:$B$1455,0))=0,"n/a",((INDEX(Historical!$C$7:$C$1455,MATCH(B648,Historical!$B$7:$B$1455,0))/INDEX(Historical!$I$7:$I$1455,MATCH(B648,Historical!$B$7:$B$1455,0)))^(1/5)-1)*100)</f>
        <v>7.6146159865801977</v>
      </c>
      <c r="V648" s="824">
        <f>IF(INDEX(Historical!$O$7:$O$1455,MATCH(B648,Historical!$B$7:$B$1455,0))=0,"n/a",((INDEX(Historical!$C$7:$C$1455,MATCH(B648,Historical!$B$7:$B$1455,0))/INDEX(Historical!$O$7:$O$1455,MATCH(B648,Historical!$B$7:$B$1455,0)))^(1/10)-1)*100)</f>
        <v>4.9936317820685527</v>
      </c>
      <c r="W648" s="894">
        <f>IF(OR(U648&lt;=0,U648="n/a",V648&lt;=0,V648="n/a"),"n/a",U648/V648)</f>
        <v>1.5248653322664358</v>
      </c>
      <c r="X648" s="895" t="str">
        <f>IF(OR(AJ648&lt;=0,AJ648="n/a",U648&lt;=0,U648="n/a"),"n/a",U648/AJ648)</f>
        <v>n/a</v>
      </c>
      <c r="Y648" s="914"/>
      <c r="Z648" s="887">
        <f>IF(OR(AC648&lt;0.01,AC648="n/a"),"n/a",M648/AC648*100)</f>
        <v>42.528735632183903</v>
      </c>
      <c r="AA648" s="897">
        <f>IF(OR(AC648&lt;0.01,AC648="n/a"),"n/a",I648/AC648)</f>
        <v>59.264367816091955</v>
      </c>
      <c r="AB648" s="889">
        <v>12</v>
      </c>
      <c r="AC648" s="898">
        <v>3.48</v>
      </c>
      <c r="AD648" s="898">
        <v>4.6500000000000004</v>
      </c>
      <c r="AE648" s="898">
        <v>3.14</v>
      </c>
      <c r="AF648" s="898">
        <v>6.35</v>
      </c>
      <c r="AG648" s="898">
        <v>9.9</v>
      </c>
      <c r="AH648" s="898">
        <v>-59.8</v>
      </c>
      <c r="AI648" s="898">
        <v>21.48</v>
      </c>
      <c r="AJ648" s="898">
        <v>-12.5</v>
      </c>
      <c r="AK648" s="898">
        <v>12.75</v>
      </c>
      <c r="AL648" s="899">
        <v>2720</v>
      </c>
      <c r="AM648" s="900">
        <v>0.8</v>
      </c>
      <c r="AN648" s="898">
        <v>0.12</v>
      </c>
      <c r="AO648" s="901">
        <f>IF(U648="n/a","n/a",IF(AA648&lt;0,"n/a",IF(AA648="n/a","n/a",J648+U648-AA648)))</f>
        <v>-50.932141278697173</v>
      </c>
      <c r="AP648" s="902">
        <f>IF(U648="n/a","n/a",J648+U648)</f>
        <v>8.3322265373947833</v>
      </c>
      <c r="AQ648" s="903">
        <f>IF(OR(AC648&lt;0.01,AF648="n/a"),"n/a",(I648/SQRT(22.5*AC648*(I648/AF648))-1)*100)</f>
        <v>308.970922971947</v>
      </c>
      <c r="AR648" s="766">
        <f>INDEX(Historical!$C$7:$C$1455,MATCH(B648,Historical!$B$7:$B$1455,0))*IF(AH648="n/a",1.03,IF(AH648&lt;0,1.01,IF(AH648&gt;10,1.1,(1+AH648/100))))</f>
        <v>1.4139999999999999</v>
      </c>
      <c r="AS648" s="897">
        <f>IF($AI648="n/a",1.03*AR648,IF($AI648&lt;0,1.01*AR648,IF($AI648&gt;10,1.1*AR648,(1+$AI648/100)*AR648)))</f>
        <v>1.5554000000000001</v>
      </c>
      <c r="AT648" s="897">
        <f>IF($AK648="n/a",1.03*AS648,IF($AK648&lt;0,1.01*AS648,IF($AK648&gt;10,1.1*AS648,(1+$AK648/100)*AS648)))</f>
        <v>1.7109400000000003</v>
      </c>
      <c r="AU648" s="897">
        <f>IF($AK648="n/a",1.03*AT648,IF($AK648&lt;0,1.01*AT648,IF($AK648&gt;10,1.1*AT648,(1+$AK648/100)*AT648)))</f>
        <v>1.8820340000000004</v>
      </c>
      <c r="AV648" s="897">
        <f>IF($AK648="n/a",1.03*AU648,IF($AK648&lt;0,1.01*AU648,IF($AK648&gt;10,1.1*AU648,(1+$AK648/100)*AU648)))</f>
        <v>2.0702374000000008</v>
      </c>
      <c r="AW648" s="887">
        <f>SUM(AR648:AV648)</f>
        <v>8.6326114000000018</v>
      </c>
      <c r="AX648" s="904">
        <f>AW648/I648*100</f>
        <v>4.1857115011636932</v>
      </c>
      <c r="AY648" s="1213">
        <v>1.28</v>
      </c>
      <c r="AZ648" s="900">
        <v>49.5</v>
      </c>
      <c r="BA648" s="900">
        <v>-2.3199999999999998</v>
      </c>
      <c r="BB648" s="900">
        <v>5.0599999999999996</v>
      </c>
      <c r="BC648" s="900">
        <v>21.98</v>
      </c>
      <c r="BD648" s="1079"/>
      <c r="BE648" s="721">
        <v>2008</v>
      </c>
      <c r="BF648" s="1057">
        <f>IF(BE648&gt;2008,0,IF(BE648&gt;2001,1,IF(BE648&gt;1990,2,IF(BE648&gt;1980,3,IF(BE648&gt;1973,4,IF(BE648&gt;1970,5,IF(BE648&gt;1960,6,IF(BE648&gt;1958,7,IF(BE648&gt;1953,8,9)))))))))</f>
        <v>1</v>
      </c>
    </row>
    <row r="649" spans="1:58" ht="11.25" customHeight="1" x14ac:dyDescent="0.2">
      <c r="A649" s="1027" t="s">
        <v>757</v>
      </c>
      <c r="B649" s="1031" t="s">
        <v>758</v>
      </c>
      <c r="C649" s="1181" t="s">
        <v>4283</v>
      </c>
      <c r="D649" s="1181" t="s">
        <v>4421</v>
      </c>
      <c r="E649" s="857">
        <v>16</v>
      </c>
      <c r="F649" s="1245">
        <v>208</v>
      </c>
      <c r="G649" s="1245" t="s">
        <v>38</v>
      </c>
      <c r="H649" s="1245" t="s">
        <v>116</v>
      </c>
      <c r="I649" s="1030">
        <v>58.26</v>
      </c>
      <c r="J649" s="766">
        <f>(M649/I649)*100</f>
        <v>4.2567799519395813</v>
      </c>
      <c r="K649" s="1033">
        <v>0.62</v>
      </c>
      <c r="L649" s="1043">
        <v>4</v>
      </c>
      <c r="M649" s="756">
        <f>K649*L649</f>
        <v>2.48</v>
      </c>
      <c r="N649" s="1026" t="s">
        <v>329</v>
      </c>
      <c r="O649" s="860">
        <v>0.56999999999999995</v>
      </c>
      <c r="P649" s="1016">
        <v>43249</v>
      </c>
      <c r="Q649" s="1016">
        <v>43271</v>
      </c>
      <c r="R649" s="756">
        <f>(K649-O649)/O649*100</f>
        <v>8.771929824561413</v>
      </c>
      <c r="S649" s="824">
        <f>IF(INDEX(Historical!$D$7:$D$1455,MATCH(B649,Historical!$B$7:$B$1455,0))=0,"n/a",(INDEX(Historical!$C$7:$C$1455,MATCH(B649,Historical!$B$7:$B$1455,0))/INDEX(Historical!$D$7:$D$1455,MATCH(B649,Historical!$B$7:$B$1455,0))-1)*100)</f>
        <v>8.2125603864734451</v>
      </c>
      <c r="T649" s="824">
        <f>IF(INDEX(Historical!$F$7:$F$1455,MATCH(B649,Historical!$B$7:$B$1455,0))=0,"n/a",((INDEX(Historical!$C$7:$C$1455,MATCH(B649,Historical!$B$7:$B$1455,0))/INDEX(Historical!$F$7:$F$1455,MATCH(B649,Historical!$B$7:$B$1455,0)))^(1/3)-1)*100)</f>
        <v>11.636800399929626</v>
      </c>
      <c r="U649" s="824">
        <f>IF(INDEX(Historical!$I$7:$I$1455,MATCH(B649,Historical!$B$7:$B$1455,0))=0,"n/a",((INDEX(Historical!$C$7:$C$1455,MATCH(B649,Historical!$B$7:$B$1455,0))/INDEX(Historical!$I$7:$I$1455,MATCH(B649,Historical!$B$7:$B$1455,0)))^(1/5)-1)*100)</f>
        <v>18.343426873251101</v>
      </c>
      <c r="V649" s="824">
        <f>IF(INDEX(Historical!$O$7:$O$1455,MATCH(B649,Historical!$B$7:$B$1455,0))=0,"n/a",((INDEX(Historical!$C$7:$C$1455,MATCH(B649,Historical!$B$7:$B$1455,0))/INDEX(Historical!$O$7:$O$1455,MATCH(B649,Historical!$B$7:$B$1455,0)))^(1/10)-1)*100)</f>
        <v>15.288350589162981</v>
      </c>
      <c r="W649" s="825">
        <f>IF(OR(U649&lt;=0,U649="n/a",V649&lt;=0,V649="n/a"),"n/a",U649/V649)</f>
        <v>1.1998303392030849</v>
      </c>
      <c r="X649" s="826" t="str">
        <f>IF(OR(AJ649&lt;=0,AJ649="n/a",U649&lt;=0,U649="n/a"),"n/a",U649/AJ649)</f>
        <v>n/a</v>
      </c>
      <c r="Y649" s="785"/>
      <c r="Z649" s="766" t="str">
        <f>IF(OR(AC649&lt;0.01,AC649="n/a"),"n/a",M649/AC649*100)</f>
        <v>n/a</v>
      </c>
      <c r="AA649" s="1042" t="str">
        <f>IF(OR(AC649&lt;0.01,AC649="n/a"),"n/a",I649/AC649)</f>
        <v>n/a</v>
      </c>
      <c r="AB649" s="1043">
        <v>9</v>
      </c>
      <c r="AC649" s="1021">
        <v>-3.02</v>
      </c>
      <c r="AD649" s="1021" t="s">
        <v>138</v>
      </c>
      <c r="AE649" s="1021">
        <v>3.11</v>
      </c>
      <c r="AF649" s="1021">
        <v>88.27</v>
      </c>
      <c r="AG649" s="1021">
        <v>-27.1</v>
      </c>
      <c r="AH649" s="1021">
        <v>-282.8</v>
      </c>
      <c r="AI649" s="1021">
        <v>24.45</v>
      </c>
      <c r="AJ649" s="1021">
        <v>-22.6</v>
      </c>
      <c r="AK649" s="1021">
        <v>10.73</v>
      </c>
      <c r="AL649" s="1034">
        <v>70650</v>
      </c>
      <c r="AM649" s="1028">
        <v>0.18</v>
      </c>
      <c r="AN649" s="1021">
        <v>17.64</v>
      </c>
      <c r="AO649" s="868" t="str">
        <f>IF(U649="n/a","n/a",IF(AA649&lt;0,"n/a",IF(AA649="n/a","n/a",J649+U649-AA649)))</f>
        <v>n/a</v>
      </c>
      <c r="AP649" s="869">
        <f>IF(U649="n/a","n/a",J649+U649)</f>
        <v>22.600206825190682</v>
      </c>
      <c r="AQ649" s="1044" t="str">
        <f>IF(OR(AC649&lt;0.01,AF649="n/a"),"n/a",(I649/SQRT(22.5*AC649*(I649/AF649))-1)*100)</f>
        <v>n/a</v>
      </c>
      <c r="AR649" s="766">
        <f>INDEX(Historical!$C$7:$C$1455,MATCH(B649,Historical!$B$7:$B$1455,0))*IF(AH649="n/a",1.03,IF(AH649&lt;0,1.01,IF(AH649&gt;10,1.1,(1+AH649/100))))</f>
        <v>2.2624000000000004</v>
      </c>
      <c r="AS649" s="1042">
        <f>IF($AI649="n/a",1.03*AR649,IF($AI649&lt;0,1.01*AR649,IF($AI649&gt;10,1.1*AR649,(1+$AI649/100)*AR649)))</f>
        <v>2.4886400000000006</v>
      </c>
      <c r="AT649" s="1042">
        <f>IF($AK649="n/a",1.03*AS649,IF($AK649&lt;0,1.01*AS649,IF($AK649&gt;10,1.1*AS649,(1+$AK649/100)*AS649)))</f>
        <v>2.7375040000000008</v>
      </c>
      <c r="AU649" s="1042">
        <f>IF($AK649="n/a",1.03*AT649,IF($AK649&lt;0,1.01*AT649,IF($AK649&gt;10,1.1*AT649,(1+$AK649/100)*AT649)))</f>
        <v>3.0112544000000012</v>
      </c>
      <c r="AV649" s="1042">
        <f>IF($AK649="n/a",1.03*AU649,IF($AK649&lt;0,1.01*AU649,IF($AK649&gt;10,1.1*AU649,(1+$AK649/100)*AU649)))</f>
        <v>3.3123798400000015</v>
      </c>
      <c r="AW649" s="766">
        <f>SUM(AR649:AV649)</f>
        <v>13.812178240000005</v>
      </c>
      <c r="AX649" s="877">
        <f>AW649/I649*100</f>
        <v>23.707823961551675</v>
      </c>
      <c r="AY649" s="1212">
        <v>1.72</v>
      </c>
      <c r="AZ649" s="1028">
        <v>19.98</v>
      </c>
      <c r="BA649" s="1028">
        <v>-23.84</v>
      </c>
      <c r="BB649" s="1028">
        <v>-8.8800000000000008</v>
      </c>
      <c r="BC649" s="1028">
        <v>-4.78</v>
      </c>
      <c r="BE649" s="721">
        <v>2003</v>
      </c>
      <c r="BF649" s="1057">
        <f>IF(BE649&gt;2008,0,IF(BE649&gt;2001,1,IF(BE649&gt;1990,2,IF(BE649&gt;1980,3,IF(BE649&gt;1973,4,IF(BE649&gt;1970,5,IF(BE649&gt;1960,6,IF(BE649&gt;1958,7,IF(BE649&gt;1953,8,9)))))))))</f>
        <v>1</v>
      </c>
    </row>
    <row r="650" spans="1:58" ht="11.25" customHeight="1" x14ac:dyDescent="0.2">
      <c r="A650" s="1027" t="s">
        <v>1609</v>
      </c>
      <c r="B650" s="1031" t="s">
        <v>1610</v>
      </c>
      <c r="C650" s="1181" t="s">
        <v>155</v>
      </c>
      <c r="D650" s="1181" t="s">
        <v>4416</v>
      </c>
      <c r="E650" s="857">
        <v>8</v>
      </c>
      <c r="F650" s="1245">
        <v>558</v>
      </c>
      <c r="G650" s="1070" t="s">
        <v>107</v>
      </c>
      <c r="H650" s="1070" t="s">
        <v>107</v>
      </c>
      <c r="I650" s="1030">
        <v>88.57</v>
      </c>
      <c r="J650" s="766">
        <f>(M650/I650)*100</f>
        <v>2.3935869933386025</v>
      </c>
      <c r="K650" s="1033">
        <v>0.53</v>
      </c>
      <c r="L650" s="1043">
        <v>4</v>
      </c>
      <c r="M650" s="756">
        <f>K650*L650</f>
        <v>2.12</v>
      </c>
      <c r="N650" s="1026" t="s">
        <v>629</v>
      </c>
      <c r="O650" s="860">
        <v>0.5</v>
      </c>
      <c r="P650" s="1016">
        <v>43479</v>
      </c>
      <c r="Q650" s="1016">
        <v>43495</v>
      </c>
      <c r="R650" s="756">
        <f>(K650-O650)/O650*100</f>
        <v>6.0000000000000053</v>
      </c>
      <c r="S650" s="824">
        <f>IF(INDEX(Historical!$D$7:$D$1455,MATCH(B650,Historical!$B$7:$B$1455,0))=0,"n/a",(INDEX(Historical!$C$7:$C$1455,MATCH(B650,Historical!$B$7:$B$1455,0))/INDEX(Historical!$D$7:$D$1455,MATCH(B650,Historical!$B$7:$B$1455,0))-1)*100)</f>
        <v>12.5</v>
      </c>
      <c r="T650" s="824">
        <f>IF(INDEX(Historical!$F$7:$F$1455,MATCH(B650,Historical!$B$7:$B$1455,0))=0,"n/a",((INDEX(Historical!$C$7:$C$1455,MATCH(B650,Historical!$B$7:$B$1455,0))/INDEX(Historical!$F$7:$F$1455,MATCH(B650,Historical!$B$7:$B$1455,0)))^(1/3)-1)*100)</f>
        <v>11.744870942148067</v>
      </c>
      <c r="U650" s="824">
        <f>IF(INDEX(Historical!$I$7:$I$1455,MATCH(B650,Historical!$B$7:$B$1455,0))=0,"n/a",((INDEX(Historical!$C$7:$C$1455,MATCH(B650,Historical!$B$7:$B$1455,0))/INDEX(Historical!$I$7:$I$1455,MATCH(B650,Historical!$B$7:$B$1455,0)))^(1/5)-1)*100)</f>
        <v>21.493409089334857</v>
      </c>
      <c r="V650" s="824">
        <f>IF(INDEX(Historical!$O$7:$O$1455,MATCH(B650,Historical!$B$7:$B$1455,0))=0,"n/a",((INDEX(Historical!$C$7:$C$1455,MATCH(B650,Historical!$B$7:$B$1455,0))/INDEX(Historical!$O$7:$O$1455,MATCH(B650,Historical!$B$7:$B$1455,0)))^(1/10)-1)*100)</f>
        <v>16.23080652394242</v>
      </c>
      <c r="W650" s="825">
        <f>IF(OR(U650&lt;=0,U650="n/a",V650&lt;=0,V650="n/a"),"n/a",U650/V650)</f>
        <v>1.3242354320242471</v>
      </c>
      <c r="X650" s="826">
        <f>IF(OR(AJ650&lt;=0,AJ650="n/a",U650&lt;=0,U650="n/a"),"n/a",U650/AJ650)</f>
        <v>5.6561602866670677</v>
      </c>
      <c r="Y650" s="777"/>
      <c r="Z650" s="766">
        <f>IF(OR(AC650&lt;0.01,AC650="n/a"),"n/a",M650/AC650*100)</f>
        <v>39.924670433145018</v>
      </c>
      <c r="AA650" s="1042">
        <f>IF(OR(AC650&lt;0.01,AC650="n/a"),"n/a",I650/AC650)</f>
        <v>16.679849340866291</v>
      </c>
      <c r="AB650" s="1043">
        <v>12</v>
      </c>
      <c r="AC650" s="1021">
        <v>5.31</v>
      </c>
      <c r="AD650" s="1021">
        <v>2.0099999999999998</v>
      </c>
      <c r="AE650" s="1021">
        <v>1.58</v>
      </c>
      <c r="AF650" s="1021">
        <v>2.27</v>
      </c>
      <c r="AG650" s="1021">
        <v>16.8</v>
      </c>
      <c r="AH650" s="1021">
        <v>4.7</v>
      </c>
      <c r="AI650" s="1021">
        <v>4.3099999999999996</v>
      </c>
      <c r="AJ650" s="1021">
        <v>3.8</v>
      </c>
      <c r="AK650" s="1021">
        <v>8.2799999999999994</v>
      </c>
      <c r="AL650" s="1034">
        <v>12050</v>
      </c>
      <c r="AM650" s="1028">
        <v>0.3</v>
      </c>
      <c r="AN650" s="1021">
        <v>0.7</v>
      </c>
      <c r="AO650" s="868">
        <f>IF(U650="n/a","n/a",IF(AA650&lt;0,"n/a",IF(AA650="n/a","n/a",J650+U650-AA650)))</f>
        <v>7.2071467418071684</v>
      </c>
      <c r="AP650" s="869">
        <f>IF(U650="n/a","n/a",J650+U650)</f>
        <v>23.886996082673459</v>
      </c>
      <c r="AQ650" s="1044">
        <f>IF(OR(AC650&lt;0.01,AF650="n/a"),"n/a",(I650/SQRT(22.5*AC650*(I650/AF650))-1)*100)</f>
        <v>29.723223319267909</v>
      </c>
      <c r="AR650" s="766">
        <f>INDEX(Historical!$C$7:$C$1455,MATCH(B650,Historical!$B$7:$B$1455,0))*IF(AH650="n/a",1.03,IF(AH650&lt;0,1.01,IF(AH650&gt;10,1.1,(1+AH650/100))))</f>
        <v>1.8845999999999998</v>
      </c>
      <c r="AS650" s="1042">
        <f>IF($AI650="n/a",1.03*AR650,IF($AI650&lt;0,1.01*AR650,IF($AI650&gt;10,1.1*AR650,(1+$AI650/100)*AR650)))</f>
        <v>1.9658262599999996</v>
      </c>
      <c r="AT650" s="1042">
        <f>IF($AK650="n/a",1.03*AS650,IF($AK650&lt;0,1.01*AS650,IF($AK650&gt;10,1.1*AS650,(1+$AK650/100)*AS650)))</f>
        <v>2.1285966743279996</v>
      </c>
      <c r="AU650" s="1042">
        <f>IF($AK650="n/a",1.03*AT650,IF($AK650&lt;0,1.01*AT650,IF($AK650&gt;10,1.1*AT650,(1+$AK650/100)*AT650)))</f>
        <v>2.3048444789623579</v>
      </c>
      <c r="AV650" s="1042">
        <f>IF($AK650="n/a",1.03*AU650,IF($AK650&lt;0,1.01*AU650,IF($AK650&gt;10,1.1*AU650,(1+$AK650/100)*AU650)))</f>
        <v>2.495685601820441</v>
      </c>
      <c r="AW650" s="766">
        <f>SUM(AR650:AV650)</f>
        <v>10.779553015110796</v>
      </c>
      <c r="AX650" s="877">
        <f>AW650/I650*100</f>
        <v>12.17065938253449</v>
      </c>
      <c r="AY650" s="1212">
        <v>0.91</v>
      </c>
      <c r="AZ650" s="1028">
        <v>1.34</v>
      </c>
      <c r="BA650" s="1028">
        <v>-23.97</v>
      </c>
      <c r="BB650" s="1028">
        <v>-10.530000000000001</v>
      </c>
      <c r="BC650" s="1028">
        <v>-15.1</v>
      </c>
      <c r="BE650" s="721">
        <v>2012</v>
      </c>
      <c r="BF650" s="1057">
        <f>IF(BE650&gt;2008,0,IF(BE650&gt;2001,1,IF(BE650&gt;1990,2,IF(BE650&gt;1980,3,IF(BE650&gt;1973,4,IF(BE650&gt;1970,5,IF(BE650&gt;1960,6,IF(BE650&gt;1958,7,IF(BE650&gt;1953,8,9)))))))))</f>
        <v>0</v>
      </c>
    </row>
    <row r="651" spans="1:58" ht="11.25" customHeight="1" x14ac:dyDescent="0.2">
      <c r="A651" s="1027" t="s">
        <v>1613</v>
      </c>
      <c r="B651" s="1031" t="s">
        <v>1614</v>
      </c>
      <c r="C651" s="1181" t="s">
        <v>109</v>
      </c>
      <c r="D651" s="1181" t="s">
        <v>4430</v>
      </c>
      <c r="E651" s="857">
        <v>6</v>
      </c>
      <c r="F651" s="1245">
        <v>720</v>
      </c>
      <c r="G651" s="1187" t="s">
        <v>107</v>
      </c>
      <c r="H651" s="1187" t="s">
        <v>107</v>
      </c>
      <c r="I651" s="1030">
        <v>79.73</v>
      </c>
      <c r="J651" s="766">
        <f>(M651/I651)*100</f>
        <v>1.5050796437978176</v>
      </c>
      <c r="K651" s="1033">
        <v>0.3</v>
      </c>
      <c r="L651" s="1043">
        <v>4</v>
      </c>
      <c r="M651" s="756">
        <f>K651*L651</f>
        <v>1.2</v>
      </c>
      <c r="N651" s="1026" t="s">
        <v>576</v>
      </c>
      <c r="O651" s="860">
        <v>0.25</v>
      </c>
      <c r="P651" s="1016">
        <v>43280</v>
      </c>
      <c r="Q651" s="1016">
        <v>43297</v>
      </c>
      <c r="R651" s="756">
        <f>(K651-O651)/O651*100</f>
        <v>19.999999999999996</v>
      </c>
      <c r="S651" s="824">
        <f>IF(INDEX(Historical!$D$7:$D$1455,MATCH(B651,Historical!$B$7:$B$1455,0))=0,"n/a",(INDEX(Historical!$C$7:$C$1455,MATCH(B651,Historical!$B$7:$B$1455,0))/INDEX(Historical!$D$7:$D$1455,MATCH(B651,Historical!$B$7:$B$1455,0))-1)*100)</f>
        <v>9.9999999999999858</v>
      </c>
      <c r="T651" s="824">
        <f>IF(INDEX(Historical!$F$7:$F$1455,MATCH(B651,Historical!$B$7:$B$1455,0))=0,"n/a",((INDEX(Historical!$C$7:$C$1455,MATCH(B651,Historical!$B$7:$B$1455,0))/INDEX(Historical!$F$7:$F$1455,MATCH(B651,Historical!$B$7:$B$1455,0)))^(1/3)-1)*100)</f>
        <v>11.199004528465784</v>
      </c>
      <c r="U651" s="824">
        <f>IF(INDEX(Historical!$I$7:$I$1455,MATCH(B651,Historical!$B$7:$B$1455,0))=0,"n/a",((INDEX(Historical!$C$7:$C$1455,MATCH(B651,Historical!$B$7:$B$1455,0))/INDEX(Historical!$I$7:$I$1455,MATCH(B651,Historical!$B$7:$B$1455,0)))^(1/5)-1)*100)</f>
        <v>11.09534595426207</v>
      </c>
      <c r="V651" s="824">
        <f>IF(INDEX(Historical!$O$7:$O$1455,MATCH(B651,Historical!$B$7:$B$1455,0))=0,"n/a",((INDEX(Historical!$C$7:$C$1455,MATCH(B651,Historical!$B$7:$B$1455,0))/INDEX(Historical!$O$7:$O$1455,MATCH(B651,Historical!$B$7:$B$1455,0)))^(1/10)-1)*100)</f>
        <v>8.2037389818342845</v>
      </c>
      <c r="W651" s="825">
        <f>IF(OR(U651&lt;=0,U651="n/a",V651&lt;=0,V651="n/a"),"n/a",U651/V651)</f>
        <v>1.3524742777446641</v>
      </c>
      <c r="X651" s="826">
        <f>IF(OR(AJ651&lt;=0,AJ651="n/a",U651&lt;=0,U651="n/a"),"n/a",U651/AJ651)</f>
        <v>0.55200726140607315</v>
      </c>
      <c r="Y651" s="777"/>
      <c r="Z651" s="766">
        <f>IF(OR(AC651&lt;0.01,AC651="n/a"),"n/a",M651/AC651*100)</f>
        <v>18.604651162790699</v>
      </c>
      <c r="AA651" s="1042">
        <f>IF(OR(AC651&lt;0.01,AC651="n/a"),"n/a",I651/AC651)</f>
        <v>12.36124031007752</v>
      </c>
      <c r="AB651" s="1043">
        <v>9</v>
      </c>
      <c r="AC651" s="1021">
        <v>6.45</v>
      </c>
      <c r="AD651" s="1021">
        <v>1.06</v>
      </c>
      <c r="AE651" s="1021">
        <v>1.54</v>
      </c>
      <c r="AF651" s="1021">
        <v>1.82</v>
      </c>
      <c r="AG651" s="1021">
        <v>14.2</v>
      </c>
      <c r="AH651" s="1021">
        <v>49.1</v>
      </c>
      <c r="AI651" s="1021">
        <v>9.69</v>
      </c>
      <c r="AJ651" s="1021">
        <v>20.100000000000001</v>
      </c>
      <c r="AK651" s="1021">
        <v>11.62</v>
      </c>
      <c r="AL651" s="1034">
        <v>11550</v>
      </c>
      <c r="AM651" s="1028">
        <v>0.5</v>
      </c>
      <c r="AN651" s="1021">
        <v>3.55</v>
      </c>
      <c r="AO651" s="868">
        <f>IF(U651="n/a","n/a",IF(AA651&lt;0,"n/a",IF(AA651="n/a","n/a",J651+U651-AA651)))</f>
        <v>0.23918528798236771</v>
      </c>
      <c r="AP651" s="869">
        <f>IF(U651="n/a","n/a",J651+U651)</f>
        <v>12.600425598059887</v>
      </c>
      <c r="AQ651" s="1044">
        <f>IF(OR(AC651&lt;0.01,AF651="n/a"),"n/a",(I651/SQRT(22.5*AC651*(I651/AF651))-1)*100)</f>
        <v>-5.6504611027907714E-3</v>
      </c>
      <c r="AR651" s="766">
        <f>INDEX(Historical!$C$7:$C$1455,MATCH(B651,Historical!$B$7:$B$1455,0))*IF(AH651="n/a",1.03,IF(AH651&lt;0,1.01,IF(AH651&gt;10,1.1,(1+AH651/100))))</f>
        <v>0.96800000000000008</v>
      </c>
      <c r="AS651" s="1042">
        <f>IF($AI651="n/a",1.03*AR651,IF($AI651&lt;0,1.01*AR651,IF($AI651&gt;10,1.1*AR651,(1+$AI651/100)*AR651)))</f>
        <v>1.0617992000000001</v>
      </c>
      <c r="AT651" s="1042">
        <f>IF($AK651="n/a",1.03*AS651,IF($AK651&lt;0,1.01*AS651,IF($AK651&gt;10,1.1*AS651,(1+$AK651/100)*AS651)))</f>
        <v>1.1679791200000003</v>
      </c>
      <c r="AU651" s="1042">
        <f>IF($AK651="n/a",1.03*AT651,IF($AK651&lt;0,1.01*AT651,IF($AK651&gt;10,1.1*AT651,(1+$AK651/100)*AT651)))</f>
        <v>1.2847770320000005</v>
      </c>
      <c r="AV651" s="1042">
        <f>IF($AK651="n/a",1.03*AU651,IF($AK651&lt;0,1.01*AU651,IF($AK651&gt;10,1.1*AU651,(1+$AK651/100)*AU651)))</f>
        <v>1.4132547352000007</v>
      </c>
      <c r="AW651" s="766">
        <f>SUM(AR651:AV651)</f>
        <v>5.895810087200001</v>
      </c>
      <c r="AX651" s="877">
        <f>AW651/I651*100</f>
        <v>7.3947197882854638</v>
      </c>
      <c r="AY651" s="1212">
        <v>1.72</v>
      </c>
      <c r="AZ651" s="1028">
        <v>10.84</v>
      </c>
      <c r="BA651" s="1028">
        <v>-21.959999999999997</v>
      </c>
      <c r="BB651" s="1028">
        <v>-5.0500000000000007</v>
      </c>
      <c r="BC651" s="1028">
        <v>-12.01</v>
      </c>
      <c r="BE651" s="721">
        <v>2013</v>
      </c>
      <c r="BF651" s="1057">
        <f>IF(BE651&gt;2008,0,IF(BE651&gt;2001,1,IF(BE651&gt;1990,2,IF(BE651&gt;1980,3,IF(BE651&gt;1973,4,IF(BE651&gt;1970,5,IF(BE651&gt;1960,6,IF(BE651&gt;1958,7,IF(BE651&gt;1953,8,9)))))))))</f>
        <v>0</v>
      </c>
    </row>
    <row r="652" spans="1:58" ht="11.25" customHeight="1" x14ac:dyDescent="0.2">
      <c r="A652" s="1027" t="s">
        <v>759</v>
      </c>
      <c r="B652" s="1031" t="s">
        <v>760</v>
      </c>
      <c r="C652" s="1181" t="s">
        <v>113</v>
      </c>
      <c r="D652" s="1181" t="s">
        <v>4440</v>
      </c>
      <c r="E652" s="857">
        <v>14</v>
      </c>
      <c r="F652" s="1245">
        <v>258</v>
      </c>
      <c r="G652" s="1245" t="s">
        <v>38</v>
      </c>
      <c r="H652" s="1245" t="s">
        <v>38</v>
      </c>
      <c r="I652" s="1030">
        <v>175.34</v>
      </c>
      <c r="J652" s="766">
        <f>(M652/I652)*100</f>
        <v>1.9790122048591308</v>
      </c>
      <c r="K652" s="1033">
        <v>0.86750000000000005</v>
      </c>
      <c r="L652" s="1043">
        <v>4</v>
      </c>
      <c r="M652" s="756">
        <f>K652*L652</f>
        <v>3.47</v>
      </c>
      <c r="N652" s="1026" t="s">
        <v>702</v>
      </c>
      <c r="O652" s="860">
        <v>0.79749999999999999</v>
      </c>
      <c r="P652" s="1016">
        <v>43200</v>
      </c>
      <c r="Q652" s="1016">
        <v>43230</v>
      </c>
      <c r="R652" s="756">
        <f>(K652-O652)/O652*100</f>
        <v>8.777429467084648</v>
      </c>
      <c r="S652" s="824">
        <f>IF(INDEX(Historical!$D$7:$D$1455,MATCH(B652,Historical!$B$7:$B$1455,0))=0,"n/a",(INDEX(Historical!$C$7:$C$1455,MATCH(B652,Historical!$B$7:$B$1455,0))/INDEX(Historical!$D$7:$D$1455,MATCH(B652,Historical!$B$7:$B$1455,0))-1)*100)</f>
        <v>8.9799476896251118</v>
      </c>
      <c r="T652" s="824">
        <f>IF(INDEX(Historical!$F$7:$F$1455,MATCH(B652,Historical!$B$7:$B$1455,0))=0,"n/a",((INDEX(Historical!$C$7:$C$1455,MATCH(B652,Historical!$B$7:$B$1455,0))/INDEX(Historical!$F$7:$F$1455,MATCH(B652,Historical!$B$7:$B$1455,0)))^(1/3)-1)*100)</f>
        <v>9.7335995761435044</v>
      </c>
      <c r="U652" s="824">
        <f>IF(INDEX(Historical!$I$7:$I$1455,MATCH(B652,Historical!$B$7:$B$1455,0))=0,"n/a",((INDEX(Historical!$C$7:$C$1455,MATCH(B652,Historical!$B$7:$B$1455,0))/INDEX(Historical!$I$7:$I$1455,MATCH(B652,Historical!$B$7:$B$1455,0)))^(1/5)-1)*100)</f>
        <v>10.118057695021498</v>
      </c>
      <c r="V652" s="824">
        <f>IF(INDEX(Historical!$O$7:$O$1455,MATCH(B652,Historical!$B$7:$B$1455,0))=0,"n/a",((INDEX(Historical!$C$7:$C$1455,MATCH(B652,Historical!$B$7:$B$1455,0))/INDEX(Historical!$O$7:$O$1455,MATCH(B652,Historical!$B$7:$B$1455,0)))^(1/10)-1)*100)</f>
        <v>12.012991505822113</v>
      </c>
      <c r="W652" s="825">
        <f>IF(OR(U652&lt;=0,U652="n/a",V652&lt;=0,V652="n/a"),"n/a",U652/V652)</f>
        <v>0.84225962285229017</v>
      </c>
      <c r="X652" s="826">
        <f>IF(OR(AJ652&lt;=0,AJ652="n/a",U652&lt;=0,U652="n/a"),"n/a",U652/AJ652)</f>
        <v>1.7149250330544914</v>
      </c>
      <c r="Y652" s="1031"/>
      <c r="Z652" s="766">
        <f>IF(OR(AC652&lt;0.01,AC652="n/a"),"n/a",M652/AC652*100)</f>
        <v>37.840785169029445</v>
      </c>
      <c r="AA652" s="1042">
        <f>IF(OR(AC652&lt;0.01,AC652="n/a"),"n/a",I652/AC652)</f>
        <v>19.12104689203926</v>
      </c>
      <c r="AB652" s="1043">
        <v>12</v>
      </c>
      <c r="AC652" s="1021">
        <v>9.17</v>
      </c>
      <c r="AD652" s="1021">
        <v>0.72</v>
      </c>
      <c r="AE652" s="1021">
        <v>1.89</v>
      </c>
      <c r="AF652" s="1021">
        <v>4.43</v>
      </c>
      <c r="AG652" s="1021">
        <v>23.5</v>
      </c>
      <c r="AH652" s="1021">
        <v>-0.4</v>
      </c>
      <c r="AI652" s="1021">
        <v>17.59</v>
      </c>
      <c r="AJ652" s="1021">
        <v>5.8999999999999995</v>
      </c>
      <c r="AK652" s="1021">
        <v>26.43</v>
      </c>
      <c r="AL652" s="1034">
        <v>50090</v>
      </c>
      <c r="AM652" s="1028">
        <v>0.2</v>
      </c>
      <c r="AN652" s="1021">
        <v>0.45</v>
      </c>
      <c r="AO652" s="868">
        <f>IF(U652="n/a","n/a",IF(AA652&lt;0,"n/a",IF(AA652="n/a","n/a",J652+U652-AA652)))</f>
        <v>-7.0239769921586301</v>
      </c>
      <c r="AP652" s="869">
        <f>IF(U652="n/a","n/a",J652+U652)</f>
        <v>12.09706989988063</v>
      </c>
      <c r="AQ652" s="1044">
        <f>IF(OR(AC652&lt;0.01,AF652="n/a"),"n/a",(I652/SQRT(22.5*AC652*(I652/AF652))-1)*100)</f>
        <v>94.028907046500493</v>
      </c>
      <c r="AR652" s="766">
        <f>INDEX(Historical!$C$7:$C$1455,MATCH(B652,Historical!$B$7:$B$1455,0))*IF(AH652="n/a",1.03,IF(AH652&lt;0,1.01,IF(AH652&gt;10,1.1,(1+AH652/100))))</f>
        <v>3.15625</v>
      </c>
      <c r="AS652" s="1042">
        <f>IF($AI652="n/a",1.03*AR652,IF($AI652&lt;0,1.01*AR652,IF($AI652&gt;10,1.1*AR652,(1+$AI652/100)*AR652)))</f>
        <v>3.4718750000000003</v>
      </c>
      <c r="AT652" s="1042">
        <f>IF($AK652="n/a",1.03*AS652,IF($AK652&lt;0,1.01*AS652,IF($AK652&gt;10,1.1*AS652,(1+$AK652/100)*AS652)))</f>
        <v>3.8190625000000007</v>
      </c>
      <c r="AU652" s="1042">
        <f>IF($AK652="n/a",1.03*AT652,IF($AK652&lt;0,1.01*AT652,IF($AK652&gt;10,1.1*AT652,(1+$AK652/100)*AT652)))</f>
        <v>4.2009687500000013</v>
      </c>
      <c r="AV652" s="1042">
        <f>IF($AK652="n/a",1.03*AU652,IF($AK652&lt;0,1.01*AU652,IF($AK652&gt;10,1.1*AU652,(1+$AK652/100)*AU652)))</f>
        <v>4.6210656250000017</v>
      </c>
      <c r="AW652" s="766">
        <f>SUM(AR652:AV652)</f>
        <v>19.269221875000007</v>
      </c>
      <c r="AX652" s="877">
        <f>AW652/I652*100</f>
        <v>10.989632642294973</v>
      </c>
      <c r="AY652" s="1212">
        <v>0.83</v>
      </c>
      <c r="AZ652" s="1028">
        <v>6.2700000000000005</v>
      </c>
      <c r="BA652" s="1028">
        <v>-23.68</v>
      </c>
      <c r="BB652" s="1028">
        <v>-7.21</v>
      </c>
      <c r="BC652" s="1028">
        <v>-13.270000000000001</v>
      </c>
      <c r="BE652" s="721">
        <v>2005</v>
      </c>
      <c r="BF652" s="1057">
        <f>IF(BE652&gt;2008,0,IF(BE652&gt;2001,1,IF(BE652&gt;1990,2,IF(BE652&gt;1980,3,IF(BE652&gt;1973,4,IF(BE652&gt;1970,5,IF(BE652&gt;1960,6,IF(BE652&gt;1958,7,IF(BE652&gt;1953,8,9)))))))))</f>
        <v>1</v>
      </c>
    </row>
    <row r="653" spans="1:58" ht="11.25" customHeight="1" x14ac:dyDescent="0.2">
      <c r="A653" s="1027" t="s">
        <v>3947</v>
      </c>
      <c r="B653" s="1031" t="s">
        <v>3948</v>
      </c>
      <c r="C653" s="1181" t="s">
        <v>4414</v>
      </c>
      <c r="D653" s="1181" t="s">
        <v>4445</v>
      </c>
      <c r="E653" s="857">
        <v>5</v>
      </c>
      <c r="F653" s="1245">
        <v>792</v>
      </c>
      <c r="G653" s="1182" t="s">
        <v>107</v>
      </c>
      <c r="H653" s="1182" t="s">
        <v>107</v>
      </c>
      <c r="I653" s="1030">
        <v>32.97</v>
      </c>
      <c r="J653" s="766">
        <f>(M653/I653)*100</f>
        <v>2.4264482863208983</v>
      </c>
      <c r="K653" s="1033">
        <v>0.2</v>
      </c>
      <c r="L653" s="1043">
        <v>4</v>
      </c>
      <c r="M653" s="756">
        <f>K653*L653</f>
        <v>0.8</v>
      </c>
      <c r="N653" s="1026" t="s">
        <v>718</v>
      </c>
      <c r="O653" s="860">
        <v>0.18</v>
      </c>
      <c r="P653" s="1016">
        <v>43165</v>
      </c>
      <c r="Q653" s="1016">
        <v>43180</v>
      </c>
      <c r="R653" s="756">
        <f>(K653-O653)/O653*100</f>
        <v>11.111111111111121</v>
      </c>
      <c r="S653" s="824">
        <f>IF(INDEX(Historical!$D$7:$D$1455,MATCH(B653,Historical!$B$7:$B$1455,0))=0,"n/a",(INDEX(Historical!$C$7:$C$1455,MATCH(B653,Historical!$B$7:$B$1455,0))/INDEX(Historical!$D$7:$D$1455,MATCH(B653,Historical!$B$7:$B$1455,0))-1)*100)</f>
        <v>19.999999999999996</v>
      </c>
      <c r="T653" s="824">
        <f>IF(INDEX(Historical!$F$7:$F$1455,MATCH(B653,Historical!$B$7:$B$1455,0))=0,"n/a",((INDEX(Historical!$C$7:$C$1455,MATCH(B653,Historical!$B$7:$B$1455,0))/INDEX(Historical!$F$7:$F$1455,MATCH(B653,Historical!$B$7:$B$1455,0)))^(1/3)-1)*100)</f>
        <v>42.2757321796025</v>
      </c>
      <c r="U653" s="824" t="str">
        <f>IF(INDEX(Historical!$I$7:$I$1455,MATCH(B653,Historical!$B$7:$B$1455,0))=0,"n/a",((INDEX(Historical!$C$7:$C$1455,MATCH(B653,Historical!$B$7:$B$1455,0))/INDEX(Historical!$I$7:$I$1455,MATCH(B653,Historical!$B$7:$B$1455,0)))^(1/5)-1)*100)</f>
        <v>n/a</v>
      </c>
      <c r="V653" s="824" t="str">
        <f>IF(INDEX(Historical!$O$7:$O$1455,MATCH(B653,Historical!$B$7:$B$1455,0))=0,"n/a",((INDEX(Historical!$C$7:$C$1455,MATCH(B653,Historical!$B$7:$B$1455,0))/INDEX(Historical!$O$7:$O$1455,MATCH(B653,Historical!$B$7:$B$1455,0)))^(1/10)-1)*100)</f>
        <v>n/a</v>
      </c>
      <c r="W653" s="825" t="str">
        <f>IF(OR(U653&lt;=0,U653="n/a",V653&lt;=0,V653="n/a"),"n/a",U653/V653)</f>
        <v>n/a</v>
      </c>
      <c r="X653" s="826" t="str">
        <f>IF(OR(AJ653&lt;=0,AJ653="n/a",U653&lt;=0,U653="n/a"),"n/a",U653/AJ653)</f>
        <v>n/a</v>
      </c>
      <c r="Y653" s="780"/>
      <c r="Z653" s="766">
        <f>IF(OR(AC653&lt;0.01,AC653="n/a"),"n/a",M653/AC653*100)</f>
        <v>24.390243902439028</v>
      </c>
      <c r="AA653" s="1042">
        <f>IF(OR(AC653&lt;0.01,AC653="n/a"),"n/a",I653/AC653)</f>
        <v>10.051829268292684</v>
      </c>
      <c r="AB653" s="1043">
        <v>12</v>
      </c>
      <c r="AC653" s="1021">
        <v>3.28</v>
      </c>
      <c r="AD653" s="1021">
        <v>1.43</v>
      </c>
      <c r="AE653" s="1021">
        <v>2.92</v>
      </c>
      <c r="AF653" s="1021">
        <v>1.23</v>
      </c>
      <c r="AG653" s="1021">
        <v>3.6999999999999997</v>
      </c>
      <c r="AH653" s="1021">
        <v>139.1</v>
      </c>
      <c r="AI653" s="1021">
        <v>4.41</v>
      </c>
      <c r="AJ653" s="1021">
        <v>11.799999999999999</v>
      </c>
      <c r="AK653" s="1021">
        <v>7.0000000000000009</v>
      </c>
      <c r="AL653" s="1034">
        <v>616.21</v>
      </c>
      <c r="AM653" s="1028">
        <v>0.89999999999999991</v>
      </c>
      <c r="AN653" s="1021">
        <v>0.48</v>
      </c>
      <c r="AO653" s="868" t="str">
        <f>IF(U653="n/a","n/a",IF(AA653&lt;0,"n/a",IF(AA653="n/a","n/a",J653+U653-AA653)))</f>
        <v>n/a</v>
      </c>
      <c r="AP653" s="869" t="str">
        <f>IF(U653="n/a","n/a",J653+U653)</f>
        <v>n/a</v>
      </c>
      <c r="AQ653" s="1044">
        <f>IF(OR(AC653&lt;0.01,AF653="n/a"),"n/a",(I653/SQRT(22.5*AC653*(I653/AF653))-1)*100)</f>
        <v>-25.871732787013023</v>
      </c>
      <c r="AR653" s="766">
        <f>INDEX(Historical!$C$7:$C$1455,MATCH(B653,Historical!$B$7:$B$1455,0))*IF(AH653="n/a",1.03,IF(AH653&lt;0,1.01,IF(AH653&gt;10,1.1,(1+AH653/100))))</f>
        <v>0.79200000000000004</v>
      </c>
      <c r="AS653" s="1042">
        <f>IF($AI653="n/a",1.03*AR653,IF($AI653&lt;0,1.01*AR653,IF($AI653&gt;10,1.1*AR653,(1+$AI653/100)*AR653)))</f>
        <v>0.82692720000000008</v>
      </c>
      <c r="AT653" s="1042">
        <f>IF($AK653="n/a",1.03*AS653,IF($AK653&lt;0,1.01*AS653,IF($AK653&gt;10,1.1*AS653,(1+$AK653/100)*AS653)))</f>
        <v>0.8848121040000001</v>
      </c>
      <c r="AU653" s="1042">
        <f>IF($AK653="n/a",1.03*AT653,IF($AK653&lt;0,1.01*AT653,IF($AK653&gt;10,1.1*AT653,(1+$AK653/100)*AT653)))</f>
        <v>0.94674895128000014</v>
      </c>
      <c r="AV653" s="1042">
        <f>IF($AK653="n/a",1.03*AU653,IF($AK653&lt;0,1.01*AU653,IF($AK653&gt;10,1.1*AU653,(1+$AK653/100)*AU653)))</f>
        <v>1.0130213778696002</v>
      </c>
      <c r="AW653" s="766">
        <f>SUM(AR653:AV653)</f>
        <v>4.4635096331496005</v>
      </c>
      <c r="AX653" s="877">
        <f>AW653/I653*100</f>
        <v>13.538094125415833</v>
      </c>
      <c r="AY653" s="1212">
        <v>0.7</v>
      </c>
      <c r="AZ653" s="1028">
        <v>10.9</v>
      </c>
      <c r="BA653" s="1028">
        <v>-46.19</v>
      </c>
      <c r="BB653" s="1028">
        <v>-13.209999999999999</v>
      </c>
      <c r="BC653" s="1028">
        <v>-33.739999999999995</v>
      </c>
      <c r="BE653" s="721">
        <v>2014</v>
      </c>
      <c r="BF653" s="1057">
        <f>IF(BE653&gt;2008,0,IF(BE653&gt;2001,1,IF(BE653&gt;1990,2,IF(BE653&gt;1980,3,IF(BE653&gt;1973,4,IF(BE653&gt;1970,5,IF(BE653&gt;1960,6,IF(BE653&gt;1958,7,IF(BE653&gt;1953,8,9)))))))))</f>
        <v>0</v>
      </c>
    </row>
    <row r="654" spans="1:58" ht="11.25" customHeight="1" x14ac:dyDescent="0.2">
      <c r="A654" s="1019" t="s">
        <v>761</v>
      </c>
      <c r="B654" s="1031" t="s">
        <v>762</v>
      </c>
      <c r="C654" s="1181" t="s">
        <v>4414</v>
      </c>
      <c r="D654" s="1181" t="s">
        <v>4415</v>
      </c>
      <c r="E654" s="857">
        <v>25</v>
      </c>
      <c r="F654" s="1245">
        <v>125</v>
      </c>
      <c r="G654" s="967" t="s">
        <v>116</v>
      </c>
      <c r="H654" s="967" t="s">
        <v>116</v>
      </c>
      <c r="I654" s="1021">
        <v>64.09</v>
      </c>
      <c r="J654" s="766">
        <f>(M654/I654)*100</f>
        <v>4.1285691995631142</v>
      </c>
      <c r="K654" s="1040">
        <v>0.2205</v>
      </c>
      <c r="L654" s="1043">
        <v>12</v>
      </c>
      <c r="M654" s="756">
        <f>K654*L654</f>
        <v>2.6459999999999999</v>
      </c>
      <c r="N654" s="1026" t="s">
        <v>763</v>
      </c>
      <c r="O654" s="861">
        <v>0.22</v>
      </c>
      <c r="P654" s="1016">
        <v>43371</v>
      </c>
      <c r="Q654" s="1016">
        <v>43388</v>
      </c>
      <c r="R654" s="756">
        <f>(K654-O654)/O654*100</f>
        <v>0.22727272727272749</v>
      </c>
      <c r="S654" s="824">
        <f>IF(INDEX(Historical!$D$7:$D$1455,MATCH(B654,Historical!$B$7:$B$1455,0))=0,"n/a",(INDEX(Historical!$C$7:$C$1455,MATCH(B654,Historical!$B$7:$B$1455,0))/INDEX(Historical!$D$7:$D$1455,MATCH(B654,Historical!$B$7:$B$1455,0))-1)*100)</f>
        <v>6.0004181476061236</v>
      </c>
      <c r="T654" s="824">
        <f>IF(INDEX(Historical!$F$7:$F$1455,MATCH(B654,Historical!$B$7:$B$1455,0))=0,"n/a",((INDEX(Historical!$C$7:$C$1455,MATCH(B654,Historical!$B$7:$B$1455,0))/INDEX(Historical!$F$7:$F$1455,MATCH(B654,Historical!$B$7:$B$1455,0)))^(1/3)-1)*100)</f>
        <v>4.9712928724779504</v>
      </c>
      <c r="U654" s="824">
        <f>IF(INDEX(Historical!$I$7:$I$1455,MATCH(B654,Historical!$B$7:$B$1455,0))=0,"n/a",((INDEX(Historical!$C$7:$C$1455,MATCH(B654,Historical!$B$7:$B$1455,0))/INDEX(Historical!$I$7:$I$1455,MATCH(B654,Historical!$B$7:$B$1455,0)))^(1/5)-1)*100)</f>
        <v>7.4289256857424046</v>
      </c>
      <c r="V654" s="824">
        <f>IF(INDEX(Historical!$O$7:$O$1455,MATCH(B654,Historical!$B$7:$B$1455,0))=0,"n/a",((INDEX(Historical!$C$7:$C$1455,MATCH(B654,Historical!$B$7:$B$1455,0))/INDEX(Historical!$O$7:$O$1455,MATCH(B654,Historical!$B$7:$B$1455,0)))^(1/10)-1)*100)</f>
        <v>4.4448278140984288</v>
      </c>
      <c r="W654" s="825">
        <f>IF(OR(U654&lt;=0,U654="n/a",V654&lt;=0,V654="n/a"),"n/a",U654/V654)</f>
        <v>1.6713641104788799</v>
      </c>
      <c r="X654" s="826">
        <f>IF(OR(AJ654&lt;=0,AJ654="n/a",U654&lt;=0,U654="n/a"),"n/a",U654/AJ654)</f>
        <v>0.87399125714616521</v>
      </c>
      <c r="Y654" s="1032" t="s">
        <v>4077</v>
      </c>
      <c r="Z654" s="766">
        <f>IF(OR(AC654&lt;0.01,AC654="n/a"),"n/a",M654/AC654*100)</f>
        <v>222.35294117647061</v>
      </c>
      <c r="AA654" s="689">
        <f>IF(OR(AC654&lt;0.01,AC654="n/a"),"n/a",I654/AC654)</f>
        <v>53.857142857142861</v>
      </c>
      <c r="AB654" s="690">
        <v>12</v>
      </c>
      <c r="AC654" s="1021">
        <v>1.19</v>
      </c>
      <c r="AD654" s="1021">
        <v>6.93</v>
      </c>
      <c r="AE654" s="649">
        <v>14.64</v>
      </c>
      <c r="AF654" s="649">
        <v>2.4300000000000002</v>
      </c>
      <c r="AG654" s="1021">
        <v>4.5999999999999996</v>
      </c>
      <c r="AH654" s="1021">
        <v>-2.5</v>
      </c>
      <c r="AI654" s="1021">
        <v>7.01</v>
      </c>
      <c r="AJ654" s="1021">
        <v>8.5</v>
      </c>
      <c r="AK654" s="1021">
        <v>7.8</v>
      </c>
      <c r="AL654" s="1034">
        <v>18970</v>
      </c>
      <c r="AM654" s="1028">
        <v>0.2</v>
      </c>
      <c r="AN654" s="1021">
        <v>0.88</v>
      </c>
      <c r="AO654" s="868">
        <f>IF(U654="n/a","n/a",IF(AA654&lt;0,"n/a",IF(AA654="n/a","n/a",J654+U654-AA654)))</f>
        <v>-42.299647971837345</v>
      </c>
      <c r="AP654" s="869">
        <f>IF(U654="n/a","n/a",J654+U654)</f>
        <v>11.55749488530552</v>
      </c>
      <c r="AQ654" s="691">
        <f>IF(OR(AC654&lt;0.01,AF654="n/a"),"n/a",(I654/SQRT(22.5*AC654*(I654/AF654))-1)*100)</f>
        <v>141.17569173885309</v>
      </c>
      <c r="AR654" s="766">
        <f>INDEX(Historical!$C$7:$C$1455,MATCH(B654,Historical!$B$7:$B$1455,0))*IF(AH654="n/a",1.03,IF(AH654&lt;0,1.01,IF(AH654&gt;10,1.1,(1+AH654/100))))</f>
        <v>2.5603500000000001</v>
      </c>
      <c r="AS654" s="689">
        <f>IF($AI654="n/a",1.03*AR654,IF($AI654&lt;0,1.01*AR654,IF($AI654&gt;10,1.1*AR654,(1+$AI654/100)*AR654)))</f>
        <v>2.7398305350000003</v>
      </c>
      <c r="AT654" s="689">
        <f>IF($AK654="n/a",1.03*AS654,IF($AK654&lt;0,1.01*AS654,IF($AK654&gt;10,1.1*AS654,(1+$AK654/100)*AS654)))</f>
        <v>2.9535373167300003</v>
      </c>
      <c r="AU654" s="689">
        <f>IF($AK654="n/a",1.03*AT654,IF($AK654&lt;0,1.01*AT654,IF($AK654&gt;10,1.1*AT654,(1+$AK654/100)*AT654)))</f>
        <v>3.1839132274349407</v>
      </c>
      <c r="AV654" s="689">
        <f>IF($AK654="n/a",1.03*AU654,IF($AK654&lt;0,1.01*AU654,IF($AK654&gt;10,1.1*AU654,(1+$AK654/100)*AU654)))</f>
        <v>3.4322584591748662</v>
      </c>
      <c r="AW654" s="766">
        <f>SUM(AR654:AV654)</f>
        <v>14.869889538339809</v>
      </c>
      <c r="AX654" s="877">
        <f>AW654/I654*100</f>
        <v>23.201575188547054</v>
      </c>
      <c r="AY654" s="1212">
        <v>0.01</v>
      </c>
      <c r="AZ654" s="1028">
        <v>35.64</v>
      </c>
      <c r="BA654" s="1028">
        <v>-0.73</v>
      </c>
      <c r="BB654" s="1028">
        <v>7.22</v>
      </c>
      <c r="BC654" s="1028">
        <v>16.21</v>
      </c>
      <c r="BE654" s="721">
        <v>1994</v>
      </c>
      <c r="BF654" s="1057">
        <f>IF(BE654&gt;2008,0,IF(BE654&gt;2001,1,IF(BE654&gt;1990,2,IF(BE654&gt;1980,3,IF(BE654&gt;1973,4,IF(BE654&gt;1970,5,IF(BE654&gt;1960,6,IF(BE654&gt;1958,7,IF(BE654&gt;1953,8,9)))))))))</f>
        <v>2</v>
      </c>
    </row>
    <row r="655" spans="1:58" ht="11.25" customHeight="1" x14ac:dyDescent="0.2">
      <c r="A655" s="1027" t="s">
        <v>764</v>
      </c>
      <c r="B655" s="1031" t="s">
        <v>765</v>
      </c>
      <c r="C655" s="1181" t="s">
        <v>113</v>
      </c>
      <c r="D655" s="1181" t="s">
        <v>4458</v>
      </c>
      <c r="E655" s="857">
        <v>14</v>
      </c>
      <c r="F655" s="1245">
        <v>262</v>
      </c>
      <c r="G655" s="1182" t="s">
        <v>107</v>
      </c>
      <c r="H655" s="1182" t="s">
        <v>107</v>
      </c>
      <c r="I655" s="1030">
        <v>78.180000000000007</v>
      </c>
      <c r="J655" s="766">
        <f>(M655/I655)*100</f>
        <v>1.4325914556152468</v>
      </c>
      <c r="K655" s="1033">
        <v>0.28000000000000003</v>
      </c>
      <c r="L655" s="1043">
        <v>4</v>
      </c>
      <c r="M655" s="756">
        <f>K655*L655</f>
        <v>1.1200000000000001</v>
      </c>
      <c r="N655" s="1026" t="s">
        <v>242</v>
      </c>
      <c r="O655" s="860">
        <v>0.26</v>
      </c>
      <c r="P655" s="1016">
        <v>43279</v>
      </c>
      <c r="Q655" s="1016">
        <v>43294</v>
      </c>
      <c r="R655" s="756">
        <f>(K655-O655)/O655*100</f>
        <v>7.6923076923076987</v>
      </c>
      <c r="S655" s="824">
        <f>IF(INDEX(Historical!$D$7:$D$1455,MATCH(B655,Historical!$B$7:$B$1455,0))=0,"n/a",(INDEX(Historical!$C$7:$C$1455,MATCH(B655,Historical!$B$7:$B$1455,0))/INDEX(Historical!$D$7:$D$1455,MATCH(B655,Historical!$B$7:$B$1455,0))-1)*100)</f>
        <v>6.3829787234042534</v>
      </c>
      <c r="T655" s="824">
        <f>IF(INDEX(Historical!$F$7:$F$1455,MATCH(B655,Historical!$B$7:$B$1455,0))=0,"n/a",((INDEX(Historical!$C$7:$C$1455,MATCH(B655,Historical!$B$7:$B$1455,0))/INDEX(Historical!$F$7:$F$1455,MATCH(B655,Historical!$B$7:$B$1455,0)))^(1/3)-1)*100)</f>
        <v>5.983983294832651</v>
      </c>
      <c r="U655" s="824">
        <f>IF(INDEX(Historical!$I$7:$I$1455,MATCH(B655,Historical!$B$7:$B$1455,0))=0,"n/a",((INDEX(Historical!$C$7:$C$1455,MATCH(B655,Historical!$B$7:$B$1455,0))/INDEX(Historical!$I$7:$I$1455,MATCH(B655,Historical!$B$7:$B$1455,0)))^(1/5)-1)*100)</f>
        <v>6.2071258063262968</v>
      </c>
      <c r="V655" s="824">
        <f>IF(INDEX(Historical!$O$7:$O$1455,MATCH(B655,Historical!$B$7:$B$1455,0))=0,"n/a",((INDEX(Historical!$C$7:$C$1455,MATCH(B655,Historical!$B$7:$B$1455,0))/INDEX(Historical!$O$7:$O$1455,MATCH(B655,Historical!$B$7:$B$1455,0)))^(1/10)-1)*100)</f>
        <v>5.5983666192986892</v>
      </c>
      <c r="W655" s="825">
        <f>IF(OR(U655&lt;=0,U655="n/a",V655&lt;=0,V655="n/a"),"n/a",U655/V655)</f>
        <v>1.108738714061543</v>
      </c>
      <c r="X655" s="826">
        <f>IF(OR(AJ655&lt;=0,AJ655="n/a",U655&lt;=0,U655="n/a"),"n/a",U655/AJ655)</f>
        <v>20.690419354420989</v>
      </c>
      <c r="Y655" s="1031"/>
      <c r="Z655" s="766">
        <f>IF(OR(AC655&lt;0.01,AC655="n/a"),"n/a",M655/AC655*100)</f>
        <v>21.917808219178085</v>
      </c>
      <c r="AA655" s="1042">
        <f>IF(OR(AC655&lt;0.01,AC655="n/a"),"n/a",I655/AC655)</f>
        <v>15.299412915851272</v>
      </c>
      <c r="AB655" s="1043">
        <v>12</v>
      </c>
      <c r="AC655" s="1021">
        <v>5.1100000000000003</v>
      </c>
      <c r="AD655" s="1021">
        <v>1.36</v>
      </c>
      <c r="AE655" s="1021">
        <v>0.95</v>
      </c>
      <c r="AF655" s="1021">
        <v>1.45</v>
      </c>
      <c r="AG655" s="1021">
        <v>9.7000000000000011</v>
      </c>
      <c r="AH655" s="1021">
        <v>4.5</v>
      </c>
      <c r="AI655" s="1021">
        <v>11.1</v>
      </c>
      <c r="AJ655" s="1021">
        <v>0.3</v>
      </c>
      <c r="AK655" s="1021">
        <v>11.27</v>
      </c>
      <c r="AL655" s="1034">
        <v>3400</v>
      </c>
      <c r="AM655" s="1028">
        <v>0.70000000000000007</v>
      </c>
      <c r="AN655" s="1021">
        <v>0.55000000000000004</v>
      </c>
      <c r="AO655" s="868">
        <f>IF(U655="n/a","n/a",IF(AA655&lt;0,"n/a",IF(AA655="n/a","n/a",J655+U655-AA655)))</f>
        <v>-7.6596956539097292</v>
      </c>
      <c r="AP655" s="869">
        <f>IF(U655="n/a","n/a",J655+U655)</f>
        <v>7.6397172619415432</v>
      </c>
      <c r="AQ655" s="1044">
        <f>IF(OR(AC655&lt;0.01,AF655="n/a"),"n/a",(I655/SQRT(22.5*AC655*(I655/AF655))-1)*100)</f>
        <v>-0.70437241810730189</v>
      </c>
      <c r="AR655" s="766">
        <f>INDEX(Historical!$C$7:$C$1455,MATCH(B655,Historical!$B$7:$B$1455,0))*IF(AH655="n/a",1.03,IF(AH655&lt;0,1.01,IF(AH655&gt;10,1.1,(1+AH655/100))))</f>
        <v>1.0449999999999999</v>
      </c>
      <c r="AS655" s="1042">
        <f>IF($AI655="n/a",1.03*AR655,IF($AI655&lt;0,1.01*AR655,IF($AI655&gt;10,1.1*AR655,(1+$AI655/100)*AR655)))</f>
        <v>1.1495</v>
      </c>
      <c r="AT655" s="1042">
        <f>IF($AK655="n/a",1.03*AS655,IF($AK655&lt;0,1.01*AS655,IF($AK655&gt;10,1.1*AS655,(1+$AK655/100)*AS655)))</f>
        <v>1.2644500000000001</v>
      </c>
      <c r="AU655" s="1042">
        <f>IF($AK655="n/a",1.03*AT655,IF($AK655&lt;0,1.01*AT655,IF($AK655&gt;10,1.1*AT655,(1+$AK655/100)*AT655)))</f>
        <v>1.3908950000000002</v>
      </c>
      <c r="AV655" s="1042">
        <f>IF($AK655="n/a",1.03*AU655,IF($AK655&lt;0,1.01*AU655,IF($AK655&gt;10,1.1*AU655,(1+$AK655/100)*AU655)))</f>
        <v>1.5299845000000003</v>
      </c>
      <c r="AW655" s="766">
        <f>SUM(AR655:AV655)</f>
        <v>6.3798295000000005</v>
      </c>
      <c r="AX655" s="877">
        <f>AW655/I655*100</f>
        <v>8.1604368124840114</v>
      </c>
      <c r="AY655" s="1212">
        <v>1.47</v>
      </c>
      <c r="AZ655" s="1028">
        <v>15.24</v>
      </c>
      <c r="BA655" s="1028">
        <v>-9.879999999999999</v>
      </c>
      <c r="BB655" s="1028">
        <v>0.22999999999999998</v>
      </c>
      <c r="BC655" s="1028">
        <v>-0.33</v>
      </c>
      <c r="BE655" s="721">
        <v>2005</v>
      </c>
      <c r="BF655" s="1057">
        <f>IF(BE655&gt;2008,0,IF(BE655&gt;2001,1,IF(BE655&gt;1990,2,IF(BE655&gt;1980,3,IF(BE655&gt;1973,4,IF(BE655&gt;1970,5,IF(BE655&gt;1960,6,IF(BE655&gt;1958,7,IF(BE655&gt;1953,8,9)))))))))</f>
        <v>1</v>
      </c>
    </row>
    <row r="656" spans="1:58" ht="11.25" customHeight="1" x14ac:dyDescent="0.2">
      <c r="A656" s="1027" t="s">
        <v>3949</v>
      </c>
      <c r="B656" s="1031" t="s">
        <v>3950</v>
      </c>
      <c r="C656" s="1181" t="s">
        <v>4414</v>
      </c>
      <c r="D656" s="1181" t="s">
        <v>4415</v>
      </c>
      <c r="E656" s="857">
        <v>5</v>
      </c>
      <c r="F656" s="1245">
        <v>782</v>
      </c>
      <c r="G656" s="1088" t="s">
        <v>107</v>
      </c>
      <c r="H656" s="1088" t="s">
        <v>107</v>
      </c>
      <c r="I656" s="1030">
        <v>63.66</v>
      </c>
      <c r="J656" s="766">
        <f>(M656/I656)*100</f>
        <v>3.4872761545711595</v>
      </c>
      <c r="K656" s="1033">
        <v>0.55500000000000005</v>
      </c>
      <c r="L656" s="1043">
        <v>4</v>
      </c>
      <c r="M656" s="756">
        <f>K656*L656</f>
        <v>2.2200000000000002</v>
      </c>
      <c r="N656" s="1026" t="s">
        <v>1008</v>
      </c>
      <c r="O656" s="860">
        <v>0.53</v>
      </c>
      <c r="P656" s="1016">
        <v>43147</v>
      </c>
      <c r="Q656" s="1016">
        <v>43161</v>
      </c>
      <c r="R656" s="756">
        <f>(K656-O656)/O656*100</f>
        <v>4.7169811320754755</v>
      </c>
      <c r="S656" s="824">
        <f>IF(INDEX(Historical!$D$7:$D$1455,MATCH(B656,Historical!$B$7:$B$1455,0))=0,"n/a",(INDEX(Historical!$C$7:$C$1455,MATCH(B656,Historical!$B$7:$B$1455,0))/INDEX(Historical!$D$7:$D$1455,MATCH(B656,Historical!$B$7:$B$1455,0))-1)*100)</f>
        <v>5.0000000000000044</v>
      </c>
      <c r="T656" s="824">
        <f>IF(INDEX(Historical!$F$7:$F$1455,MATCH(B656,Historical!$B$7:$B$1455,0))=0,"n/a",((INDEX(Historical!$C$7:$C$1455,MATCH(B656,Historical!$B$7:$B$1455,0))/INDEX(Historical!$F$7:$F$1455,MATCH(B656,Historical!$B$7:$B$1455,0)))^(1/3)-1)*100)</f>
        <v>3.7577347996040622</v>
      </c>
      <c r="U656" s="824">
        <f>IF(INDEX(Historical!$I$7:$I$1455,MATCH(B656,Historical!$B$7:$B$1455,0))=0,"n/a",((INDEX(Historical!$C$7:$C$1455,MATCH(B656,Historical!$B$7:$B$1455,0))/INDEX(Historical!$I$7:$I$1455,MATCH(B656,Historical!$B$7:$B$1455,0)))^(1/5)-1)*100)</f>
        <v>2.5674393510510152</v>
      </c>
      <c r="V656" s="824">
        <f>IF(INDEX(Historical!$O$7:$O$1455,MATCH(B656,Historical!$B$7:$B$1455,0))=0,"n/a",((INDEX(Historical!$C$7:$C$1455,MATCH(B656,Historical!$B$7:$B$1455,0))/INDEX(Historical!$O$7:$O$1455,MATCH(B656,Historical!$B$7:$B$1455,0)))^(1/10)-1)*100)</f>
        <v>-2.2624300888715476</v>
      </c>
      <c r="W656" s="825" t="str">
        <f>IF(OR(U656&lt;=0,U656="n/a",V656&lt;=0,V656="n/a"),"n/a",U656/V656)</f>
        <v>n/a</v>
      </c>
      <c r="X656" s="826">
        <f>IF(OR(AJ656&lt;=0,AJ656="n/a",U656&lt;=0,U656="n/a"),"n/a",U656/AJ656)</f>
        <v>5.998690072549101E-2</v>
      </c>
      <c r="Y656" s="799"/>
      <c r="Z656" s="766">
        <f>IF(OR(AC656&lt;0.01,AC656="n/a"),"n/a",M656/AC656*100)</f>
        <v>154.16666666666669</v>
      </c>
      <c r="AA656" s="1042">
        <f>IF(OR(AC656&lt;0.01,AC656="n/a"),"n/a",I656/AC656)</f>
        <v>44.208333333333336</v>
      </c>
      <c r="AB656" s="1043">
        <v>12</v>
      </c>
      <c r="AC656" s="1021">
        <v>1.44</v>
      </c>
      <c r="AD656" s="1021">
        <v>4.8499999999999996</v>
      </c>
      <c r="AE656" s="1021">
        <v>9.86</v>
      </c>
      <c r="AF656" s="1021">
        <v>1.66</v>
      </c>
      <c r="AG656" s="1021">
        <v>3.9</v>
      </c>
      <c r="AH656" s="1021">
        <v>-33.900000000000006</v>
      </c>
      <c r="AI656" s="1021">
        <v>13.350000000000001</v>
      </c>
      <c r="AJ656" s="1021">
        <v>42.8</v>
      </c>
      <c r="AK656" s="1021">
        <v>9.1</v>
      </c>
      <c r="AL656" s="1034">
        <v>10860</v>
      </c>
      <c r="AM656" s="1028">
        <v>0.5</v>
      </c>
      <c r="AN656" s="1021">
        <v>0.56999999999999995</v>
      </c>
      <c r="AO656" s="868">
        <f>IF(U656="n/a","n/a",IF(AA656&lt;0,"n/a",IF(AA656="n/a","n/a",J656+U656-AA656)))</f>
        <v>-38.153617827711159</v>
      </c>
      <c r="AP656" s="869">
        <f>IF(U656="n/a","n/a",J656+U656)</f>
        <v>6.0547155056221751</v>
      </c>
      <c r="AQ656" s="1044">
        <f>IF(OR(AC656&lt;0.01,AF656="n/a"),"n/a",(I656/SQRT(22.5*AC656*(I656/AF656))-1)*100)</f>
        <v>80.598798240536269</v>
      </c>
      <c r="AR656" s="766">
        <f>INDEX(Historical!$C$7:$C$1455,MATCH(B656,Historical!$B$7:$B$1455,0))*IF(AH656="n/a",1.03,IF(AH656&lt;0,1.01,IF(AH656&gt;10,1.1,(1+AH656/100))))</f>
        <v>2.121</v>
      </c>
      <c r="AS656" s="1042">
        <f>IF($AI656="n/a",1.03*AR656,IF($AI656&lt;0,1.01*AR656,IF($AI656&gt;10,1.1*AR656,(1+$AI656/100)*AR656)))</f>
        <v>2.3331000000000004</v>
      </c>
      <c r="AT656" s="1042">
        <f>IF($AK656="n/a",1.03*AS656,IF($AK656&lt;0,1.01*AS656,IF($AK656&gt;10,1.1*AS656,(1+$AK656/100)*AS656)))</f>
        <v>2.5454121000000005</v>
      </c>
      <c r="AU656" s="1042">
        <f>IF($AK656="n/a",1.03*AT656,IF($AK656&lt;0,1.01*AT656,IF($AK656&gt;10,1.1*AT656,(1+$AK656/100)*AT656)))</f>
        <v>2.7770446011000005</v>
      </c>
      <c r="AV656" s="1042">
        <f>IF($AK656="n/a",1.03*AU656,IF($AK656&lt;0,1.01*AU656,IF($AK656&gt;10,1.1*AU656,(1+$AK656/100)*AU656)))</f>
        <v>3.0297556598001005</v>
      </c>
      <c r="AW656" s="766">
        <f>SUM(AR656:AV656)</f>
        <v>12.806312360900101</v>
      </c>
      <c r="AX656" s="877">
        <f>AW656/I656*100</f>
        <v>20.116733209079644</v>
      </c>
      <c r="AY656" s="1212">
        <v>0.39</v>
      </c>
      <c r="AZ656" s="1028">
        <v>16.02</v>
      </c>
      <c r="BA656" s="1028">
        <v>-9.879999999999999</v>
      </c>
      <c r="BB656" s="1028">
        <v>0.13999999999999999</v>
      </c>
      <c r="BC656" s="1028">
        <v>4</v>
      </c>
      <c r="BE656" s="721">
        <v>2014</v>
      </c>
      <c r="BF656" s="1057">
        <f>IF(BE656&gt;2008,0,IF(BE656&gt;2001,1,IF(BE656&gt;1990,2,IF(BE656&gt;1980,3,IF(BE656&gt;1973,4,IF(BE656&gt;1970,5,IF(BE656&gt;1960,6,IF(BE656&gt;1958,7,IF(BE656&gt;1953,8,9)))))))))</f>
        <v>0</v>
      </c>
    </row>
    <row r="657" spans="1:58" ht="11.25" customHeight="1" x14ac:dyDescent="0.2">
      <c r="A657" s="1027" t="s">
        <v>1615</v>
      </c>
      <c r="B657" s="1031" t="s">
        <v>1616</v>
      </c>
      <c r="C657" s="1181" t="s">
        <v>109</v>
      </c>
      <c r="D657" s="1181" t="s">
        <v>4434</v>
      </c>
      <c r="E657" s="857">
        <v>6</v>
      </c>
      <c r="F657" s="1245">
        <v>727</v>
      </c>
      <c r="G657" s="1118" t="s">
        <v>116</v>
      </c>
      <c r="H657" s="1118" t="s">
        <v>116</v>
      </c>
      <c r="I657" s="1030">
        <v>16.45</v>
      </c>
      <c r="J657" s="766">
        <f>(M657/I657)*100</f>
        <v>3.4042553191489371</v>
      </c>
      <c r="K657" s="1033">
        <v>0.14000000000000001</v>
      </c>
      <c r="L657" s="1043">
        <v>4</v>
      </c>
      <c r="M657" s="756">
        <f>K657*L657</f>
        <v>0.56000000000000005</v>
      </c>
      <c r="N657" s="1026" t="s">
        <v>153</v>
      </c>
      <c r="O657" s="860">
        <v>0.09</v>
      </c>
      <c r="P657" s="1016">
        <v>43349</v>
      </c>
      <c r="Q657" s="1016">
        <v>43374</v>
      </c>
      <c r="R657" s="756">
        <f>(K657-O657)/O657*100</f>
        <v>55.555555555555578</v>
      </c>
      <c r="S657" s="824">
        <f>IF(INDEX(Historical!$D$7:$D$1455,MATCH(B657,Historical!$B$7:$B$1455,0))=0,"n/a",(INDEX(Historical!$C$7:$C$1455,MATCH(B657,Historical!$B$7:$B$1455,0))/INDEX(Historical!$D$7:$D$1455,MATCH(B657,Historical!$B$7:$B$1455,0))-1)*100)</f>
        <v>26</v>
      </c>
      <c r="T657" s="824">
        <f>IF(INDEX(Historical!$F$7:$F$1455,MATCH(B657,Historical!$B$7:$B$1455,0))=0,"n/a",((INDEX(Historical!$C$7:$C$1455,MATCH(B657,Historical!$B$7:$B$1455,0))/INDEX(Historical!$F$7:$F$1455,MATCH(B657,Historical!$B$7:$B$1455,0)))^(1/3)-1)*100)</f>
        <v>25.332448374114612</v>
      </c>
      <c r="U657" s="824">
        <f>IF(INDEX(Historical!$I$7:$I$1455,MATCH(B657,Historical!$B$7:$B$1455,0))=0,"n/a",((INDEX(Historical!$C$7:$C$1455,MATCH(B657,Historical!$B$7:$B$1455,0))/INDEX(Historical!$I$7:$I$1455,MATCH(B657,Historical!$B$7:$B$1455,0)))^(1/5)-1)*100)</f>
        <v>51.095006779281739</v>
      </c>
      <c r="V657" s="824">
        <f>IF(INDEX(Historical!$O$7:$O$1455,MATCH(B657,Historical!$B$7:$B$1455,0))=0,"n/a",((INDEX(Historical!$C$7:$C$1455,MATCH(B657,Historical!$B$7:$B$1455,0))/INDEX(Historical!$O$7:$O$1455,MATCH(B657,Historical!$B$7:$B$1455,0)))^(1/10)-1)*100)</f>
        <v>-14.099675157932257</v>
      </c>
      <c r="W657" s="825" t="str">
        <f>IF(OR(U657&lt;=0,U657="n/a",V657&lt;=0,V657="n/a"),"n/a",U657/V657)</f>
        <v>n/a</v>
      </c>
      <c r="X657" s="826">
        <f>IF(OR(AJ657&lt;=0,AJ657="n/a",U657&lt;=0,U657="n/a"),"n/a",U657/AJ657)</f>
        <v>7.9835948092627715</v>
      </c>
      <c r="Y657" s="1032"/>
      <c r="Z657" s="766">
        <f>IF(OR(AC657&lt;0.01,AC657="n/a"),"n/a",M657/AC657*100)</f>
        <v>43.07692307692308</v>
      </c>
      <c r="AA657" s="1042">
        <f>IF(OR(AC657&lt;0.01,AC657="n/a"),"n/a",I657/AC657)</f>
        <v>12.653846153846153</v>
      </c>
      <c r="AB657" s="1043">
        <v>12</v>
      </c>
      <c r="AC657" s="1021">
        <v>1.3</v>
      </c>
      <c r="AD657" s="1021">
        <v>1.4</v>
      </c>
      <c r="AE657" s="1021">
        <v>4.2</v>
      </c>
      <c r="AF657" s="1021">
        <v>1.28</v>
      </c>
      <c r="AG657" s="1021">
        <v>10.9</v>
      </c>
      <c r="AH657" s="1021">
        <v>19</v>
      </c>
      <c r="AI657" s="1021">
        <v>4.1300000000000008</v>
      </c>
      <c r="AJ657" s="1021">
        <v>6.4</v>
      </c>
      <c r="AK657" s="1021">
        <v>9</v>
      </c>
      <c r="AL657" s="1034">
        <v>17860</v>
      </c>
      <c r="AM657" s="1028">
        <v>0.1</v>
      </c>
      <c r="AN657" s="1021">
        <v>0.39</v>
      </c>
      <c r="AO657" s="868">
        <f>IF(U657="n/a","n/a",IF(AA657&lt;0,"n/a",IF(AA657="n/a","n/a",J657+U657-AA657)))</f>
        <v>41.845415944584524</v>
      </c>
      <c r="AP657" s="869">
        <f>IF(U657="n/a","n/a",J657+U657)</f>
        <v>54.499262098430677</v>
      </c>
      <c r="AQ657" s="1044">
        <f>IF(OR(AC657&lt;0.01,AF657="n/a"),"n/a",(I657/SQRT(22.5*AC657*(I657/AF657))-1)*100)</f>
        <v>-15.155244837217674</v>
      </c>
      <c r="AR657" s="766">
        <f>INDEX(Historical!$C$7:$C$1455,MATCH(B657,Historical!$B$7:$B$1455,0))*IF(AH657="n/a",1.03,IF(AH657&lt;0,1.01,IF(AH657&gt;10,1.1,(1+AH657/100))))</f>
        <v>0.34650000000000003</v>
      </c>
      <c r="AS657" s="1042">
        <f>IF($AI657="n/a",1.03*AR657,IF($AI657&lt;0,1.01*AR657,IF($AI657&gt;10,1.1*AR657,(1+$AI657/100)*AR657)))</f>
        <v>0.36081045000000006</v>
      </c>
      <c r="AT657" s="1042">
        <f>IF($AK657="n/a",1.03*AS657,IF($AK657&lt;0,1.01*AS657,IF($AK657&gt;10,1.1*AS657,(1+$AK657/100)*AS657)))</f>
        <v>0.39328339050000011</v>
      </c>
      <c r="AU657" s="1042">
        <f>IF($AK657="n/a",1.03*AT657,IF($AK657&lt;0,1.01*AT657,IF($AK657&gt;10,1.1*AT657,(1+$AK657/100)*AT657)))</f>
        <v>0.42867889564500017</v>
      </c>
      <c r="AV657" s="1042">
        <f>IF($AK657="n/a",1.03*AU657,IF($AK657&lt;0,1.01*AU657,IF($AK657&gt;10,1.1*AU657,(1+$AK657/100)*AU657)))</f>
        <v>0.4672599962530502</v>
      </c>
      <c r="AW657" s="766">
        <f>SUM(AR657:AV657)</f>
        <v>1.9965327323980504</v>
      </c>
      <c r="AX657" s="877">
        <f>AW657/I657*100</f>
        <v>12.136977096644683</v>
      </c>
      <c r="AY657" s="1212">
        <v>1.33</v>
      </c>
      <c r="AZ657" s="1028">
        <v>6.68</v>
      </c>
      <c r="BA657" s="1028">
        <v>-18.600000000000001</v>
      </c>
      <c r="BB657" s="1028">
        <v>-4.95</v>
      </c>
      <c r="BC657" s="1028">
        <v>-11.01</v>
      </c>
      <c r="BE657" s="721">
        <v>2013</v>
      </c>
      <c r="BF657" s="1057">
        <f>IF(BE657&gt;2008,0,IF(BE657&gt;2001,1,IF(BE657&gt;1990,2,IF(BE657&gt;1980,3,IF(BE657&gt;1973,4,IF(BE657&gt;1970,5,IF(BE657&gt;1960,6,IF(BE657&gt;1958,7,IF(BE657&gt;1953,8,9)))))))))</f>
        <v>0</v>
      </c>
    </row>
    <row r="658" spans="1:58" s="905" customFormat="1" ht="11.25" customHeight="1" x14ac:dyDescent="0.2">
      <c r="A658" s="760" t="s">
        <v>1617</v>
      </c>
      <c r="B658" s="914" t="s">
        <v>1618</v>
      </c>
      <c r="C658" s="1181" t="s">
        <v>109</v>
      </c>
      <c r="D658" s="1181" t="s">
        <v>119</v>
      </c>
      <c r="E658" s="885">
        <v>10</v>
      </c>
      <c r="F658" s="1245">
        <v>325</v>
      </c>
      <c r="G658" s="1244" t="s">
        <v>107</v>
      </c>
      <c r="H658" s="1244" t="s">
        <v>107</v>
      </c>
      <c r="I658" s="886">
        <v>149.38</v>
      </c>
      <c r="J658" s="887">
        <f>(M658/I658)*100</f>
        <v>1.6066407818985138</v>
      </c>
      <c r="K658" s="888">
        <v>0.6</v>
      </c>
      <c r="L658" s="889">
        <v>4</v>
      </c>
      <c r="M658" s="890">
        <f>K658*L658</f>
        <v>2.4</v>
      </c>
      <c r="N658" s="891" t="s">
        <v>809</v>
      </c>
      <c r="O658" s="892">
        <v>0.5</v>
      </c>
      <c r="P658" s="893">
        <v>43318</v>
      </c>
      <c r="Q658" s="893">
        <v>43340</v>
      </c>
      <c r="R658" s="890">
        <f>(K658-O658)/O658*100</f>
        <v>19.999999999999996</v>
      </c>
      <c r="S658" s="824">
        <f>IF(INDEX(Historical!$D$7:$D$1455,MATCH(B658,Historical!$B$7:$B$1455,0))=0,"n/a",(INDEX(Historical!$C$7:$C$1455,MATCH(B658,Historical!$B$7:$B$1455,0))/INDEX(Historical!$D$7:$D$1455,MATCH(B658,Historical!$B$7:$B$1455,0))-1)*100)</f>
        <v>16.66666666666665</v>
      </c>
      <c r="T658" s="824">
        <f>IF(INDEX(Historical!$F$7:$F$1455,MATCH(B658,Historical!$B$7:$B$1455,0))=0,"n/a",((INDEX(Historical!$C$7:$C$1455,MATCH(B658,Historical!$B$7:$B$1455,0))/INDEX(Historical!$F$7:$F$1455,MATCH(B658,Historical!$B$7:$B$1455,0)))^(1/3)-1)*100)</f>
        <v>13.040381433805548</v>
      </c>
      <c r="U658" s="824">
        <f>IF(INDEX(Historical!$I$7:$I$1455,MATCH(B658,Historical!$B$7:$B$1455,0))=0,"n/a",((INDEX(Historical!$C$7:$C$1455,MATCH(B658,Historical!$B$7:$B$1455,0))/INDEX(Historical!$I$7:$I$1455,MATCH(B658,Historical!$B$7:$B$1455,0)))^(1/5)-1)*100)</f>
        <v>16.723531932969316</v>
      </c>
      <c r="V658" s="824" t="str">
        <f>IF(INDEX(Historical!$O$7:$O$1455,MATCH(B658,Historical!$B$7:$B$1455,0))=0,"n/a",((INDEX(Historical!$C$7:$C$1455,MATCH(B658,Historical!$B$7:$B$1455,0))/INDEX(Historical!$O$7:$O$1455,MATCH(B658,Historical!$B$7:$B$1455,0)))^(1/10)-1)*100)</f>
        <v>n/a</v>
      </c>
      <c r="W658" s="894" t="str">
        <f>IF(OR(U658&lt;=0,U658="n/a",V658&lt;=0,V658="n/a"),"n/a",U658/V658)</f>
        <v>n/a</v>
      </c>
      <c r="X658" s="895">
        <f>IF(OR(AJ658&lt;=0,AJ658="n/a",U658&lt;=0,U658="n/a"),"n/a",U658/AJ658)</f>
        <v>2.3554270328125799</v>
      </c>
      <c r="Y658" s="906"/>
      <c r="Z658" s="887">
        <f>IF(OR(AC658&lt;0.01,AC658="n/a"),"n/a",M658/AC658*100)</f>
        <v>21.543985637342907</v>
      </c>
      <c r="AA658" s="897">
        <f>IF(OR(AC658&lt;0.01,AC658="n/a"),"n/a",I658/AC658)</f>
        <v>13.409335727109514</v>
      </c>
      <c r="AB658" s="889">
        <v>12</v>
      </c>
      <c r="AC658" s="898">
        <v>11.14</v>
      </c>
      <c r="AD658" s="898">
        <v>1.49</v>
      </c>
      <c r="AE658" s="898">
        <v>0.73</v>
      </c>
      <c r="AF658" s="898">
        <v>1.1000000000000001</v>
      </c>
      <c r="AG658" s="898">
        <v>20.399999999999999</v>
      </c>
      <c r="AH658" s="898">
        <v>11.1</v>
      </c>
      <c r="AI658" s="898">
        <v>10.41</v>
      </c>
      <c r="AJ658" s="898">
        <v>7.1</v>
      </c>
      <c r="AK658" s="898">
        <v>9</v>
      </c>
      <c r="AL658" s="899">
        <v>9370</v>
      </c>
      <c r="AM658" s="900">
        <v>0.1</v>
      </c>
      <c r="AN658" s="898">
        <v>0.41</v>
      </c>
      <c r="AO658" s="901">
        <f>IF(U658="n/a","n/a",IF(AA658&lt;0,"n/a",IF(AA658="n/a","n/a",J658+U658-AA658)))</f>
        <v>4.9208369877583138</v>
      </c>
      <c r="AP658" s="902">
        <f>IF(U658="n/a","n/a",J658+U658)</f>
        <v>18.330172714867828</v>
      </c>
      <c r="AQ658" s="903">
        <f>IF(OR(AC658&lt;0.01,AF658="n/a"),"n/a",(I658/SQRT(22.5*AC658*(I658/AF658))-1)*100)</f>
        <v>-19.032875533555881</v>
      </c>
      <c r="AR658" s="766">
        <f>INDEX(Historical!$C$7:$C$1455,MATCH(B658,Historical!$B$7:$B$1455,0))*IF(AH658="n/a",1.03,IF(AH658&lt;0,1.01,IF(AH658&gt;10,1.1,(1+AH658/100))))</f>
        <v>2.0019999999999998</v>
      </c>
      <c r="AS658" s="897">
        <f>IF($AI658="n/a",1.03*AR658,IF($AI658&lt;0,1.01*AR658,IF($AI658&gt;10,1.1*AR658,(1+$AI658/100)*AR658)))</f>
        <v>2.2021999999999999</v>
      </c>
      <c r="AT658" s="897">
        <f>IF($AK658="n/a",1.03*AS658,IF($AK658&lt;0,1.01*AS658,IF($AK658&gt;10,1.1*AS658,(1+$AK658/100)*AS658)))</f>
        <v>2.400398</v>
      </c>
      <c r="AU658" s="897">
        <f>IF($AK658="n/a",1.03*AT658,IF($AK658&lt;0,1.01*AT658,IF($AK658&gt;10,1.1*AT658,(1+$AK658/100)*AT658)))</f>
        <v>2.6164338200000001</v>
      </c>
      <c r="AV658" s="897">
        <f>IF($AK658="n/a",1.03*AU658,IF($AK658&lt;0,1.01*AU658,IF($AK658&gt;10,1.1*AU658,(1+$AK658/100)*AU658)))</f>
        <v>2.8519128638000004</v>
      </c>
      <c r="AW658" s="887">
        <f>SUM(AR658:AV658)</f>
        <v>12.072944683800001</v>
      </c>
      <c r="AX658" s="904">
        <f>AW658/I658*100</f>
        <v>8.0820355360824756</v>
      </c>
      <c r="AY658" s="1213">
        <v>0.68</v>
      </c>
      <c r="AZ658" s="900">
        <v>16.850000000000001</v>
      </c>
      <c r="BA658" s="900">
        <v>-9.39</v>
      </c>
      <c r="BB658" s="900">
        <v>4.41</v>
      </c>
      <c r="BC658" s="900">
        <v>2.02</v>
      </c>
      <c r="BD658" s="1079"/>
      <c r="BE658" s="721">
        <v>2009</v>
      </c>
      <c r="BF658" s="1057">
        <f>IF(BE658&gt;2008,0,IF(BE658&gt;2001,1,IF(BE658&gt;1990,2,IF(BE658&gt;1980,3,IF(BE658&gt;1973,4,IF(BE658&gt;1970,5,IF(BE658&gt;1960,6,IF(BE658&gt;1958,7,IF(BE658&gt;1953,8,9)))))))))</f>
        <v>0</v>
      </c>
    </row>
    <row r="659" spans="1:58" ht="11.25" customHeight="1" x14ac:dyDescent="0.2">
      <c r="A659" s="1019" t="s">
        <v>1619</v>
      </c>
      <c r="B659" s="1031" t="s">
        <v>1620</v>
      </c>
      <c r="C659" s="1181" t="s">
        <v>124</v>
      </c>
      <c r="D659" s="1181" t="s">
        <v>4451</v>
      </c>
      <c r="E659" s="857">
        <v>8</v>
      </c>
      <c r="F659" s="1245">
        <v>458</v>
      </c>
      <c r="G659" s="1088" t="s">
        <v>107</v>
      </c>
      <c r="H659" s="1088" t="s">
        <v>107</v>
      </c>
      <c r="I659" s="1030">
        <v>80.45</v>
      </c>
      <c r="J659" s="766">
        <f>(M659/I659)*100</f>
        <v>2.4860161591050338</v>
      </c>
      <c r="K659" s="1033">
        <v>0.5</v>
      </c>
      <c r="L659" s="1043">
        <v>4</v>
      </c>
      <c r="M659" s="756">
        <f>K659*L659</f>
        <v>2</v>
      </c>
      <c r="N659" s="1026" t="s">
        <v>322</v>
      </c>
      <c r="O659" s="860">
        <v>0.45</v>
      </c>
      <c r="P659" s="1016">
        <v>43174</v>
      </c>
      <c r="Q659" s="1016">
        <v>43189</v>
      </c>
      <c r="R659" s="756">
        <f>(K659-O659)/O659*100</f>
        <v>11.111111111111107</v>
      </c>
      <c r="S659" s="824">
        <f>IF(INDEX(Historical!$D$7:$D$1455,MATCH(B659,Historical!$B$7:$B$1455,0))=0,"n/a",(INDEX(Historical!$C$7:$C$1455,MATCH(B659,Historical!$B$7:$B$1455,0))/INDEX(Historical!$D$7:$D$1455,MATCH(B659,Historical!$B$7:$B$1455,0))-1)*100)</f>
        <v>9.0909090909091042</v>
      </c>
      <c r="T659" s="824">
        <f>IF(INDEX(Historical!$F$7:$F$1455,MATCH(B659,Historical!$B$7:$B$1455,0))=0,"n/a",((INDEX(Historical!$C$7:$C$1455,MATCH(B659,Historical!$B$7:$B$1455,0))/INDEX(Historical!$F$7:$F$1455,MATCH(B659,Historical!$B$7:$B$1455,0)))^(1/3)-1)*100)</f>
        <v>8.7380373002892142</v>
      </c>
      <c r="U659" s="824">
        <f>IF(INDEX(Historical!$I$7:$I$1455,MATCH(B659,Historical!$B$7:$B$1455,0))=0,"n/a",((INDEX(Historical!$C$7:$C$1455,MATCH(B659,Historical!$B$7:$B$1455,0))/INDEX(Historical!$I$7:$I$1455,MATCH(B659,Historical!$B$7:$B$1455,0)))^(1/5)-1)*100)</f>
        <v>17.607902252467355</v>
      </c>
      <c r="V659" s="824">
        <f>IF(INDEX(Historical!$O$7:$O$1455,MATCH(B659,Historical!$B$7:$B$1455,0))=0,"n/a",((INDEX(Historical!$C$7:$C$1455,MATCH(B659,Historical!$B$7:$B$1455,0))/INDEX(Historical!$O$7:$O$1455,MATCH(B659,Historical!$B$7:$B$1455,0)))^(1/10)-1)*100)</f>
        <v>18.853575892666498</v>
      </c>
      <c r="W659" s="825">
        <f>IF(OR(U659&lt;=0,U659="n/a",V659&lt;=0,V659="n/a"),"n/a",U659/V659)</f>
        <v>0.93392905158730788</v>
      </c>
      <c r="X659" s="826">
        <f>IF(OR(AJ659&lt;=0,AJ659="n/a",U659&lt;=0,U659="n/a"),"n/a",U659/AJ659)</f>
        <v>25.15414607495336</v>
      </c>
      <c r="Y659" s="787"/>
      <c r="Z659" s="766">
        <f>IF(OR(AC659&lt;0.01,AC659="n/a"),"n/a",M659/AC659*100)</f>
        <v>22.805017103762829</v>
      </c>
      <c r="AA659" s="1042">
        <f>IF(OR(AC659&lt;0.01,AC659="n/a"),"n/a",I659/AC659)</f>
        <v>9.1733181299885977</v>
      </c>
      <c r="AB659" s="1043">
        <v>12</v>
      </c>
      <c r="AC659" s="1021">
        <v>8.77</v>
      </c>
      <c r="AD659" s="1021">
        <v>0.87</v>
      </c>
      <c r="AE659" s="1021">
        <v>0.51</v>
      </c>
      <c r="AF659" s="1021">
        <v>1.1599999999999999</v>
      </c>
      <c r="AG659" s="1021">
        <v>17.599999999999998</v>
      </c>
      <c r="AH659" s="1021">
        <v>32.700000000000003</v>
      </c>
      <c r="AI659" s="1021">
        <v>-14.67</v>
      </c>
      <c r="AJ659" s="1021">
        <v>0.70000000000000007</v>
      </c>
      <c r="AK659" s="1021">
        <v>10.54</v>
      </c>
      <c r="AL659" s="1034">
        <v>5690</v>
      </c>
      <c r="AM659" s="1028">
        <v>0.1</v>
      </c>
      <c r="AN659" s="1021">
        <v>0.41</v>
      </c>
      <c r="AO659" s="868">
        <f>IF(U659="n/a","n/a",IF(AA659&lt;0,"n/a",IF(AA659="n/a","n/a",J659+U659-AA659)))</f>
        <v>10.920600281583791</v>
      </c>
      <c r="AP659" s="869">
        <f>IF(U659="n/a","n/a",J659+U659)</f>
        <v>20.093918411572389</v>
      </c>
      <c r="AQ659" s="1044">
        <f>IF(OR(AC659&lt;0.01,AF659="n/a"),"n/a",(I659/SQRT(22.5*AC659*(I659/AF659))-1)*100)</f>
        <v>-31.229693000582582</v>
      </c>
      <c r="AR659" s="766">
        <f>INDEX(Historical!$C$7:$C$1455,MATCH(B659,Historical!$B$7:$B$1455,0))*IF(AH659="n/a",1.03,IF(AH659&lt;0,1.01,IF(AH659&gt;10,1.1,(1+AH659/100))))</f>
        <v>1.9800000000000002</v>
      </c>
      <c r="AS659" s="1042">
        <f>IF($AI659="n/a",1.03*AR659,IF($AI659&lt;0,1.01*AR659,IF($AI659&gt;10,1.1*AR659,(1+$AI659/100)*AR659)))</f>
        <v>1.9998000000000002</v>
      </c>
      <c r="AT659" s="1042">
        <f>IF($AK659="n/a",1.03*AS659,IF($AK659&lt;0,1.01*AS659,IF($AK659&gt;10,1.1*AS659,(1+$AK659/100)*AS659)))</f>
        <v>2.1997800000000005</v>
      </c>
      <c r="AU659" s="1042">
        <f>IF($AK659="n/a",1.03*AT659,IF($AK659&lt;0,1.01*AT659,IF($AK659&gt;10,1.1*AT659,(1+$AK659/100)*AT659)))</f>
        <v>2.4197580000000007</v>
      </c>
      <c r="AV659" s="1042">
        <f>IF($AK659="n/a",1.03*AU659,IF($AK659&lt;0,1.01*AU659,IF($AK659&gt;10,1.1*AU659,(1+$AK659/100)*AU659)))</f>
        <v>2.6617338000000008</v>
      </c>
      <c r="AW659" s="766">
        <f>SUM(AR659:AV659)</f>
        <v>11.261071800000003</v>
      </c>
      <c r="AX659" s="877">
        <f>AW659/I659*100</f>
        <v>13.99760323182101</v>
      </c>
      <c r="AY659" s="1212">
        <v>1.1299999999999999</v>
      </c>
      <c r="AZ659" s="1028">
        <v>7.7700000000000005</v>
      </c>
      <c r="BA659" s="1028">
        <v>-17.41</v>
      </c>
      <c r="BB659" s="1028">
        <v>-1.6400000000000001</v>
      </c>
      <c r="BC659" s="1028">
        <v>-8.5599999999999987</v>
      </c>
      <c r="BE659" s="721">
        <v>2011</v>
      </c>
      <c r="BF659" s="1057">
        <f>IF(BE659&gt;2008,0,IF(BE659&gt;2001,1,IF(BE659&gt;1990,2,IF(BE659&gt;1980,3,IF(BE659&gt;1973,4,IF(BE659&gt;1970,5,IF(BE659&gt;1960,6,IF(BE659&gt;1958,7,IF(BE659&gt;1953,8,9)))))))))</f>
        <v>0</v>
      </c>
    </row>
    <row r="660" spans="1:58" ht="11.25" customHeight="1" x14ac:dyDescent="0.2">
      <c r="A660" s="1019" t="s">
        <v>766</v>
      </c>
      <c r="B660" s="1031" t="s">
        <v>767</v>
      </c>
      <c r="C660" s="1181" t="s">
        <v>109</v>
      </c>
      <c r="D660" s="1181" t="s">
        <v>119</v>
      </c>
      <c r="E660" s="857">
        <v>23</v>
      </c>
      <c r="F660" s="1245">
        <v>143</v>
      </c>
      <c r="G660" s="1187" t="s">
        <v>107</v>
      </c>
      <c r="H660" s="1187" t="s">
        <v>107</v>
      </c>
      <c r="I660" s="1021">
        <v>132.61000000000001</v>
      </c>
      <c r="J660" s="766">
        <f>(M660/I660)*100</f>
        <v>0.99540004524545667</v>
      </c>
      <c r="K660" s="1040">
        <v>0.33</v>
      </c>
      <c r="L660" s="1043">
        <v>4</v>
      </c>
      <c r="M660" s="756">
        <f>K660*L660</f>
        <v>1.32</v>
      </c>
      <c r="N660" s="1026" t="s">
        <v>153</v>
      </c>
      <c r="O660" s="861">
        <v>0.32</v>
      </c>
      <c r="P660" s="1016">
        <v>43173</v>
      </c>
      <c r="Q660" s="1016">
        <v>43188</v>
      </c>
      <c r="R660" s="756">
        <f>(K660-O660)/O660*100</f>
        <v>3.1250000000000027</v>
      </c>
      <c r="S660" s="824">
        <f>IF(INDEX(Historical!$D$7:$D$1455,MATCH(B660,Historical!$B$7:$B$1455,0))=0,"n/a",(INDEX(Historical!$C$7:$C$1455,MATCH(B660,Historical!$B$7:$B$1455,0))/INDEX(Historical!$D$7:$D$1455,MATCH(B660,Historical!$B$7:$B$1455,0))-1)*100)</f>
        <v>3.2258064516129004</v>
      </c>
      <c r="T660" s="824">
        <f>IF(INDEX(Historical!$F$7:$F$1455,MATCH(B660,Historical!$B$7:$B$1455,0))=0,"n/a",((INDEX(Historical!$C$7:$C$1455,MATCH(B660,Historical!$B$7:$B$1455,0))/INDEX(Historical!$F$7:$F$1455,MATCH(B660,Historical!$B$7:$B$1455,0)))^(1/3)-1)*100)</f>
        <v>3.3357652893651002</v>
      </c>
      <c r="U660" s="824">
        <f>IF(INDEX(Historical!$I$7:$I$1455,MATCH(B660,Historical!$B$7:$B$1455,0))=0,"n/a",((INDEX(Historical!$C$7:$C$1455,MATCH(B660,Historical!$B$7:$B$1455,0))/INDEX(Historical!$I$7:$I$1455,MATCH(B660,Historical!$B$7:$B$1455,0)))^(1/5)-1)*100)</f>
        <v>3.4563715943573214</v>
      </c>
      <c r="V660" s="824">
        <f>IF(INDEX(Historical!$O$7:$O$1455,MATCH(B660,Historical!$B$7:$B$1455,0))=0,"n/a",((INDEX(Historical!$C$7:$C$1455,MATCH(B660,Historical!$B$7:$B$1455,0))/INDEX(Historical!$O$7:$O$1455,MATCH(B660,Historical!$B$7:$B$1455,0)))^(1/10)-1)*100)</f>
        <v>3.818017112287686</v>
      </c>
      <c r="W660" s="825">
        <f>IF(OR(U660&lt;=0,U660="n/a",V660&lt;=0,V660="n/a"),"n/a",U660/V660)</f>
        <v>0.90527923073826322</v>
      </c>
      <c r="X660" s="826" t="str">
        <f>IF(OR(AJ660&lt;=0,AJ660="n/a",U660&lt;=0,U660="n/a"),"n/a",U660/AJ660)</f>
        <v>n/a</v>
      </c>
      <c r="Y660" s="1032" t="s">
        <v>768</v>
      </c>
      <c r="Z660" s="766">
        <f>IF(OR(AC660&lt;0.01,AC660="n/a"),"n/a",M660/AC660*100)</f>
        <v>16.730038022813691</v>
      </c>
      <c r="AA660" s="1042">
        <f>IF(OR(AC660&lt;0.01,AC660="n/a"),"n/a",I660/AC660)</f>
        <v>16.807351077313058</v>
      </c>
      <c r="AB660" s="1043">
        <v>12</v>
      </c>
      <c r="AC660" s="1021">
        <v>7.89</v>
      </c>
      <c r="AD660" s="1021">
        <v>1.68</v>
      </c>
      <c r="AE660" s="1021">
        <v>2.61</v>
      </c>
      <c r="AF660" s="1021">
        <v>1.24</v>
      </c>
      <c r="AG660" s="1021">
        <v>6.7</v>
      </c>
      <c r="AH660" s="1023">
        <v>-145.5</v>
      </c>
      <c r="AI660" s="1023">
        <v>8.52</v>
      </c>
      <c r="AJ660" s="1021">
        <v>-19.600000000000001</v>
      </c>
      <c r="AK660" s="1021">
        <v>10</v>
      </c>
      <c r="AL660" s="1034">
        <v>5260</v>
      </c>
      <c r="AM660" s="1028">
        <v>0.1</v>
      </c>
      <c r="AN660" s="1021">
        <v>0.23</v>
      </c>
      <c r="AO660" s="868">
        <f>IF(U660="n/a","n/a",IF(AA660&lt;0,"n/a",IF(AA660="n/a","n/a",J660+U660-AA660)))</f>
        <v>-12.355579437710279</v>
      </c>
      <c r="AP660" s="869">
        <f>IF(U660="n/a","n/a",J660+U660)</f>
        <v>4.4517716396027778</v>
      </c>
      <c r="AQ660" s="1044">
        <f>IF(OR(AC660&lt;0.01,AF660="n/a"),"n/a",(I660/SQRT(22.5*AC660*(I660/AF660))-1)*100)</f>
        <v>-3.7569850479915123</v>
      </c>
      <c r="AR660" s="766">
        <f>INDEX(Historical!$C$7:$C$1455,MATCH(B660,Historical!$B$7:$B$1455,0))*IF(AH660="n/a",1.03,IF(AH660&lt;0,1.01,IF(AH660&gt;10,1.1,(1+AH660/100))))</f>
        <v>1.2927999999999999</v>
      </c>
      <c r="AS660" s="1042">
        <f>IF($AI660="n/a",1.03*AR660,IF($AI660&lt;0,1.01*AR660,IF($AI660&gt;10,1.1*AR660,(1+$AI660/100)*AR660)))</f>
        <v>1.40294656</v>
      </c>
      <c r="AT660" s="1042">
        <f>IF($AK660="n/a",1.03*AS660,IF($AK660&lt;0,1.01*AS660,IF($AK660&gt;10,1.1*AS660,(1+$AK660/100)*AS660)))</f>
        <v>1.543241216</v>
      </c>
      <c r="AU660" s="1042">
        <f>IF($AK660="n/a",1.03*AT660,IF($AK660&lt;0,1.01*AT660,IF($AK660&gt;10,1.1*AT660,(1+$AK660/100)*AT660)))</f>
        <v>1.6975653376000002</v>
      </c>
      <c r="AV660" s="1042">
        <f>IF($AK660="n/a",1.03*AU660,IF($AK660&lt;0,1.01*AU660,IF($AK660&gt;10,1.1*AU660,(1+$AK660/100)*AU660)))</f>
        <v>1.8673218713600004</v>
      </c>
      <c r="AW660" s="766">
        <f>SUM(AR660:AV660)</f>
        <v>7.8038749849600011</v>
      </c>
      <c r="AX660" s="877">
        <f>AW660/I660*100</f>
        <v>5.8848314493326299</v>
      </c>
      <c r="AY660" s="1212">
        <v>0.61</v>
      </c>
      <c r="AZ660" s="1028">
        <v>13.83</v>
      </c>
      <c r="BA660" s="1028">
        <v>-6.98</v>
      </c>
      <c r="BB660" s="1028">
        <v>2.02</v>
      </c>
      <c r="BC660" s="1028">
        <v>2.0699999999999998</v>
      </c>
      <c r="BE660" s="721">
        <v>1996</v>
      </c>
      <c r="BF660" s="1057">
        <f>IF(BE660&gt;2008,0,IF(BE660&gt;2001,1,IF(BE660&gt;1990,2,IF(BE660&gt;1980,3,IF(BE660&gt;1973,4,IF(BE660&gt;1970,5,IF(BE660&gt;1960,6,IF(BE660&gt;1958,7,IF(BE660&gt;1953,8,9)))))))))</f>
        <v>2</v>
      </c>
    </row>
    <row r="661" spans="1:58" ht="11.25" customHeight="1" x14ac:dyDescent="0.2">
      <c r="A661" s="1019" t="s">
        <v>769</v>
      </c>
      <c r="B661" s="1031" t="s">
        <v>770</v>
      </c>
      <c r="C661" s="1181" t="s">
        <v>109</v>
      </c>
      <c r="D661" s="1181" t="s">
        <v>4434</v>
      </c>
      <c r="E661" s="857">
        <v>20</v>
      </c>
      <c r="F661" s="1245">
        <v>163</v>
      </c>
      <c r="G661" s="1187" t="s">
        <v>38</v>
      </c>
      <c r="H661" s="1187" t="s">
        <v>116</v>
      </c>
      <c r="I661" s="1030">
        <v>43.27</v>
      </c>
      <c r="J661" s="766">
        <f>(M661/I661)*100</f>
        <v>2.2371157846082736</v>
      </c>
      <c r="K661" s="1040">
        <v>0.24199999999999999</v>
      </c>
      <c r="L661" s="1043">
        <v>4</v>
      </c>
      <c r="M661" s="756">
        <f>K661*L661</f>
        <v>0.96799999999999997</v>
      </c>
      <c r="N661" s="1026" t="s">
        <v>464</v>
      </c>
      <c r="O661" s="861">
        <v>0.22</v>
      </c>
      <c r="P661" s="1016">
        <v>43174</v>
      </c>
      <c r="Q661" s="1016">
        <v>43210</v>
      </c>
      <c r="R661" s="756">
        <f>(K661-O661)/O661*100</f>
        <v>9.9999999999999964</v>
      </c>
      <c r="S661" s="824">
        <f>IF(INDEX(Historical!$D$7:$D$1455,MATCH(B661,Historical!$B$7:$B$1455,0))=0,"n/a",(INDEX(Historical!$C$7:$C$1455,MATCH(B661,Historical!$B$7:$B$1455,0))/INDEX(Historical!$D$7:$D$1455,MATCH(B661,Historical!$B$7:$B$1455,0))-1)*100)</f>
        <v>5.4054054054053946</v>
      </c>
      <c r="T661" s="824">
        <f>IF(INDEX(Historical!$F$7:$F$1455,MATCH(B661,Historical!$B$7:$B$1455,0))=0,"n/a",((INDEX(Historical!$C$7:$C$1455,MATCH(B661,Historical!$B$7:$B$1455,0))/INDEX(Historical!$F$7:$F$1455,MATCH(B661,Historical!$B$7:$B$1455,0)))^(1/3)-1)*100)</f>
        <v>5.7264270346431223</v>
      </c>
      <c r="U661" s="824">
        <f>IF(INDEX(Historical!$I$7:$I$1455,MATCH(B661,Historical!$B$7:$B$1455,0))=0,"n/a",((INDEX(Historical!$C$7:$C$1455,MATCH(B661,Historical!$B$7:$B$1455,0))/INDEX(Historical!$I$7:$I$1455,MATCH(B661,Historical!$B$7:$B$1455,0)))^(1/5)-1)*100)</f>
        <v>6.1043824021231208</v>
      </c>
      <c r="V661" s="824">
        <f>IF(INDEX(Historical!$O$7:$O$1455,MATCH(B661,Historical!$B$7:$B$1455,0))=0,"n/a",((INDEX(Historical!$C$7:$C$1455,MATCH(B661,Historical!$B$7:$B$1455,0))/INDEX(Historical!$O$7:$O$1455,MATCH(B661,Historical!$B$7:$B$1455,0)))^(1/10)-1)*100)</f>
        <v>7.2957325417720265</v>
      </c>
      <c r="W661" s="825">
        <f>IF(OR(U661&lt;=0,U661="n/a",V661&lt;=0,V661="n/a"),"n/a",U661/V661)</f>
        <v>0.83670589172125209</v>
      </c>
      <c r="X661" s="826" t="str">
        <f>IF(OR(AJ661&lt;=0,AJ661="n/a",U661&lt;=0,U661="n/a"),"n/a",U661/AJ661)</f>
        <v>n/a</v>
      </c>
      <c r="Y661" s="787"/>
      <c r="Z661" s="766">
        <f>IF(OR(AC661&lt;0.01,AC661="n/a"),"n/a",M661/AC661*100)</f>
        <v>28.47058823529412</v>
      </c>
      <c r="AA661" s="1042">
        <f>IF(OR(AC661&lt;0.01,AC661="n/a"),"n/a",I661/AC661)</f>
        <v>12.726470588235296</v>
      </c>
      <c r="AB661" s="1043">
        <v>12</v>
      </c>
      <c r="AC661" s="1021">
        <v>3.4</v>
      </c>
      <c r="AD661" s="1021">
        <v>1.27</v>
      </c>
      <c r="AE661" s="1021">
        <v>3.22</v>
      </c>
      <c r="AF661" s="1021">
        <v>1.34</v>
      </c>
      <c r="AG661" s="1021">
        <v>10</v>
      </c>
      <c r="AH661" s="1021">
        <v>12.9</v>
      </c>
      <c r="AI661" s="1021">
        <v>2.56</v>
      </c>
      <c r="AJ661" s="1021">
        <v>-15.299999999999999</v>
      </c>
      <c r="AK661" s="1021">
        <v>10</v>
      </c>
      <c r="AL661" s="1034">
        <v>804.39</v>
      </c>
      <c r="AM661" s="1028">
        <v>2.5</v>
      </c>
      <c r="AN661" s="1021">
        <v>0.06</v>
      </c>
      <c r="AO661" s="868">
        <f>IF(U661="n/a","n/a",IF(AA661&lt;0,"n/a",IF(AA661="n/a","n/a",J661+U661-AA661)))</f>
        <v>-4.3849724015039016</v>
      </c>
      <c r="AP661" s="869">
        <f>IF(U661="n/a","n/a",J661+U661)</f>
        <v>8.3414981867313944</v>
      </c>
      <c r="AQ661" s="1044">
        <f>IF(OR(AC661&lt;0.01,AF661="n/a"),"n/a",(I661/SQRT(22.5*AC661*(I661/AF661))-1)*100)</f>
        <v>-12.940708356672758</v>
      </c>
      <c r="AR661" s="766">
        <f>INDEX(Historical!$C$7:$C$1455,MATCH(B661,Historical!$B$7:$B$1455,0))*IF(AH661="n/a",1.03,IF(AH661&lt;0,1.01,IF(AH661&gt;10,1.1,(1+AH661/100))))</f>
        <v>0.94380000000000008</v>
      </c>
      <c r="AS661" s="1042">
        <f>IF($AI661="n/a",1.03*AR661,IF($AI661&lt;0,1.01*AR661,IF($AI661&gt;10,1.1*AR661,(1+$AI661/100)*AR661)))</f>
        <v>0.96796128000000015</v>
      </c>
      <c r="AT661" s="1042">
        <f>IF($AK661="n/a",1.03*AS661,IF($AK661&lt;0,1.01*AS661,IF($AK661&gt;10,1.1*AS661,(1+$AK661/100)*AS661)))</f>
        <v>1.0647574080000002</v>
      </c>
      <c r="AU661" s="1042">
        <f>IF($AK661="n/a",1.03*AT661,IF($AK661&lt;0,1.01*AT661,IF($AK661&gt;10,1.1*AT661,(1+$AK661/100)*AT661)))</f>
        <v>1.1712331488000003</v>
      </c>
      <c r="AV661" s="1042">
        <f>IF($AK661="n/a",1.03*AU661,IF($AK661&lt;0,1.01*AU661,IF($AK661&gt;10,1.1*AU661,(1+$AK661/100)*AU661)))</f>
        <v>1.2883564636800005</v>
      </c>
      <c r="AW661" s="766">
        <f>SUM(AR661:AV661)</f>
        <v>5.4361083004800017</v>
      </c>
      <c r="AX661" s="877">
        <f>AW661/I661*100</f>
        <v>12.563226948185813</v>
      </c>
      <c r="AY661" s="1212">
        <v>0.45</v>
      </c>
      <c r="AZ661" s="1028">
        <v>26.369999999999997</v>
      </c>
      <c r="BA661" s="1028">
        <v>-14.649999999999999</v>
      </c>
      <c r="BB661" s="1028">
        <v>-3.53</v>
      </c>
      <c r="BC661" s="1028">
        <v>-2.5499999999999998</v>
      </c>
      <c r="BE661" s="721">
        <v>1999</v>
      </c>
      <c r="BF661" s="1057">
        <f>IF(BE661&gt;2008,0,IF(BE661&gt;2001,1,IF(BE661&gt;1990,2,IF(BE661&gt;1980,3,IF(BE661&gt;1973,4,IF(BE661&gt;1970,5,IF(BE661&gt;1960,6,IF(BE661&gt;1958,7,IF(BE661&gt;1953,8,9)))))))))</f>
        <v>2</v>
      </c>
    </row>
    <row r="662" spans="1:58" ht="11.25" customHeight="1" x14ac:dyDescent="0.2">
      <c r="A662" s="1027" t="s">
        <v>771</v>
      </c>
      <c r="B662" s="1031" t="s">
        <v>772</v>
      </c>
      <c r="C662" s="1181" t="s">
        <v>113</v>
      </c>
      <c r="D662" s="1181" t="s">
        <v>4417</v>
      </c>
      <c r="E662" s="857">
        <v>16</v>
      </c>
      <c r="F662" s="1245">
        <v>216</v>
      </c>
      <c r="G662" s="1118" t="s">
        <v>107</v>
      </c>
      <c r="H662" s="1118" t="s">
        <v>107</v>
      </c>
      <c r="I662" s="1030">
        <v>77.34</v>
      </c>
      <c r="J662" s="766">
        <f>(M662/I662)*100</f>
        <v>1.9394879751745537</v>
      </c>
      <c r="K662" s="1033">
        <v>0.375</v>
      </c>
      <c r="L662" s="1043">
        <v>4</v>
      </c>
      <c r="M662" s="756">
        <f>K662*L662</f>
        <v>1.5</v>
      </c>
      <c r="N662" s="1026" t="s">
        <v>221</v>
      </c>
      <c r="O662" s="860">
        <v>0.34499999999999997</v>
      </c>
      <c r="P662" s="1016">
        <v>43371</v>
      </c>
      <c r="Q662" s="1016">
        <v>43388</v>
      </c>
      <c r="R662" s="756">
        <f>(K662-O662)/O662*100</f>
        <v>8.6956521739130519</v>
      </c>
      <c r="S662" s="824">
        <f>IF(INDEX(Historical!$D$7:$D$1455,MATCH(B662,Historical!$B$7:$B$1455,0))=0,"n/a",(INDEX(Historical!$C$7:$C$1455,MATCH(B662,Historical!$B$7:$B$1455,0))/INDEX(Historical!$D$7:$D$1455,MATCH(B662,Historical!$B$7:$B$1455,0))-1)*100)</f>
        <v>6.9672131147541005</v>
      </c>
      <c r="T662" s="824">
        <f>IF(INDEX(Historical!$F$7:$F$1455,MATCH(B662,Historical!$B$7:$B$1455,0))=0,"n/a",((INDEX(Historical!$C$7:$C$1455,MATCH(B662,Historical!$B$7:$B$1455,0))/INDEX(Historical!$F$7:$F$1455,MATCH(B662,Historical!$B$7:$B$1455,0)))^(1/3)-1)*100)</f>
        <v>7.1769882276840002</v>
      </c>
      <c r="U662" s="824">
        <f>IF(INDEX(Historical!$I$7:$I$1455,MATCH(B662,Historical!$B$7:$B$1455,0))=0,"n/a",((INDEX(Historical!$C$7:$C$1455,MATCH(B662,Historical!$B$7:$B$1455,0))/INDEX(Historical!$I$7:$I$1455,MATCH(B662,Historical!$B$7:$B$1455,0)))^(1/5)-1)*100)</f>
        <v>7.8344419747867766</v>
      </c>
      <c r="V662" s="824">
        <f>IF(INDEX(Historical!$O$7:$O$1455,MATCH(B662,Historical!$B$7:$B$1455,0))=0,"n/a",((INDEX(Historical!$C$7:$C$1455,MATCH(B662,Historical!$B$7:$B$1455,0))/INDEX(Historical!$O$7:$O$1455,MATCH(B662,Historical!$B$7:$B$1455,0)))^(1/10)-1)*100)</f>
        <v>10.291122508628847</v>
      </c>
      <c r="W662" s="825">
        <f>IF(OR(U662&lt;=0,U662="n/a",V662&lt;=0,V662="n/a"),"n/a",U662/V662)</f>
        <v>0.76128157722520495</v>
      </c>
      <c r="X662" s="826">
        <f>IF(OR(AJ662&lt;=0,AJ662="n/a",U662&lt;=0,U662="n/a"),"n/a",U662/AJ662)</f>
        <v>0.86092768953700849</v>
      </c>
      <c r="Y662" s="1031"/>
      <c r="Z662" s="766">
        <f>IF(OR(AC662&lt;0.01,AC662="n/a"),"n/a",M662/AC662*100)</f>
        <v>53.003533568904594</v>
      </c>
      <c r="AA662" s="1042">
        <f>IF(OR(AC662&lt;0.01,AC662="n/a"),"n/a",I662/AC662)</f>
        <v>27.328621908127207</v>
      </c>
      <c r="AB662" s="1043">
        <v>12</v>
      </c>
      <c r="AC662" s="1021">
        <v>2.83</v>
      </c>
      <c r="AD662" s="1021">
        <v>1.73</v>
      </c>
      <c r="AE662" s="1021">
        <v>2.52</v>
      </c>
      <c r="AF662" s="1021">
        <v>3.18</v>
      </c>
      <c r="AG662" s="1021">
        <v>17.7</v>
      </c>
      <c r="AH662" s="1021">
        <v>35.099999999999994</v>
      </c>
      <c r="AI662" s="1021">
        <v>6.29</v>
      </c>
      <c r="AJ662" s="1021">
        <v>9.1</v>
      </c>
      <c r="AK662" s="1021">
        <v>15.75</v>
      </c>
      <c r="AL662" s="1034">
        <v>25350</v>
      </c>
      <c r="AM662" s="1028">
        <v>0.1</v>
      </c>
      <c r="AN662" s="1021">
        <v>1.04</v>
      </c>
      <c r="AO662" s="868">
        <f>IF(U662="n/a","n/a",IF(AA662&lt;0,"n/a",IF(AA662="n/a","n/a",J662+U662-AA662)))</f>
        <v>-17.554691958165876</v>
      </c>
      <c r="AP662" s="869">
        <f>IF(U662="n/a","n/a",J662+U662)</f>
        <v>9.7739299499613299</v>
      </c>
      <c r="AQ662" s="1044">
        <f>IF(OR(AC662&lt;0.01,AF662="n/a"),"n/a",(I662/SQRT(22.5*AC662*(I662/AF662))-1)*100)</f>
        <v>96.531046648665125</v>
      </c>
      <c r="AR662" s="766">
        <f>INDEX(Historical!$C$7:$C$1455,MATCH(B662,Historical!$B$7:$B$1455,0))*IF(AH662="n/a",1.03,IF(AH662&lt;0,1.01,IF(AH662&gt;10,1.1,(1+AH662/100))))</f>
        <v>1.4355</v>
      </c>
      <c r="AS662" s="1042">
        <f>IF($AI662="n/a",1.03*AR662,IF($AI662&lt;0,1.01*AR662,IF($AI662&gt;10,1.1*AR662,(1+$AI662/100)*AR662)))</f>
        <v>1.52579295</v>
      </c>
      <c r="AT662" s="1042">
        <f>IF($AK662="n/a",1.03*AS662,IF($AK662&lt;0,1.01*AS662,IF($AK662&gt;10,1.1*AS662,(1+$AK662/100)*AS662)))</f>
        <v>1.6783722450000003</v>
      </c>
      <c r="AU662" s="1042">
        <f>IF($AK662="n/a",1.03*AT662,IF($AK662&lt;0,1.01*AT662,IF($AK662&gt;10,1.1*AT662,(1+$AK662/100)*AT662)))</f>
        <v>1.8462094695000004</v>
      </c>
      <c r="AV662" s="1042">
        <f>IF($AK662="n/a",1.03*AU662,IF($AK662&lt;0,1.01*AU662,IF($AK662&gt;10,1.1*AU662,(1+$AK662/100)*AU662)))</f>
        <v>2.0308304164500006</v>
      </c>
      <c r="AW662" s="766">
        <f>SUM(AR662:AV662)</f>
        <v>8.5167050809500005</v>
      </c>
      <c r="AX662" s="877">
        <f>AW662/I662*100</f>
        <v>11.0120313950737</v>
      </c>
      <c r="AY662" s="1212">
        <v>0.51</v>
      </c>
      <c r="AZ662" s="1028">
        <v>28.349999999999998</v>
      </c>
      <c r="BA662" s="1028">
        <v>0.01</v>
      </c>
      <c r="BB662" s="1028">
        <v>5.81</v>
      </c>
      <c r="BC662" s="1028">
        <v>10.299999999999999</v>
      </c>
      <c r="BE662" s="721">
        <v>2003</v>
      </c>
      <c r="BF662" s="1057">
        <f>IF(BE662&gt;2008,0,IF(BE662&gt;2001,1,IF(BE662&gt;1990,2,IF(BE662&gt;1980,3,IF(BE662&gt;1973,4,IF(BE662&gt;1970,5,IF(BE662&gt;1960,6,IF(BE662&gt;1958,7,IF(BE662&gt;1953,8,9)))))))))</f>
        <v>1</v>
      </c>
    </row>
    <row r="663" spans="1:58" ht="11.25" customHeight="1" x14ac:dyDescent="0.2">
      <c r="A663" s="1027" t="s">
        <v>1621</v>
      </c>
      <c r="B663" s="1031" t="s">
        <v>1622</v>
      </c>
      <c r="C663" s="1181" t="s">
        <v>155</v>
      </c>
      <c r="D663" s="1181" t="s">
        <v>4419</v>
      </c>
      <c r="E663" s="857">
        <v>7</v>
      </c>
      <c r="F663" s="1245">
        <v>621</v>
      </c>
      <c r="G663" s="1182" t="s">
        <v>107</v>
      </c>
      <c r="H663" s="1182" t="s">
        <v>107</v>
      </c>
      <c r="I663" s="1030">
        <v>111.79</v>
      </c>
      <c r="J663" s="766">
        <f>(M663/I663)*100</f>
        <v>1.3239109043742729</v>
      </c>
      <c r="K663" s="1033">
        <v>0.37</v>
      </c>
      <c r="L663" s="1043">
        <v>4</v>
      </c>
      <c r="M663" s="756">
        <f>K663*L663</f>
        <v>1.48</v>
      </c>
      <c r="N663" s="1026" t="s">
        <v>718</v>
      </c>
      <c r="O663" s="860">
        <v>0.35</v>
      </c>
      <c r="P663" s="1016">
        <v>43327</v>
      </c>
      <c r="Q663" s="1016">
        <v>43363</v>
      </c>
      <c r="R663" s="756">
        <f>(K663-O663)/O663*100</f>
        <v>5.7142857142857197</v>
      </c>
      <c r="S663" s="824">
        <f>IF(INDEX(Historical!$D$7:$D$1455,MATCH(B663,Historical!$B$7:$B$1455,0))=0,"n/a",(INDEX(Historical!$C$7:$C$1455,MATCH(B663,Historical!$B$7:$B$1455,0))/INDEX(Historical!$D$7:$D$1455,MATCH(B663,Historical!$B$7:$B$1455,0))-1)*100)</f>
        <v>7.9365079365079305</v>
      </c>
      <c r="T663" s="824">
        <f>IF(INDEX(Historical!$F$7:$F$1455,MATCH(B663,Historical!$B$7:$B$1455,0))=0,"n/a",((INDEX(Historical!$C$7:$C$1455,MATCH(B663,Historical!$B$7:$B$1455,0))/INDEX(Historical!$F$7:$F$1455,MATCH(B663,Historical!$B$7:$B$1455,0)))^(1/3)-1)*100)</f>
        <v>8.6619966899655232</v>
      </c>
      <c r="U663" s="824">
        <f>IF(INDEX(Historical!$I$7:$I$1455,MATCH(B663,Historical!$B$7:$B$1455,0))=0,"n/a",((INDEX(Historical!$C$7:$C$1455,MATCH(B663,Historical!$B$7:$B$1455,0))/INDEX(Historical!$I$7:$I$1455,MATCH(B663,Historical!$B$7:$B$1455,0)))^(1/5)-1)*100)</f>
        <v>31.95079107728942</v>
      </c>
      <c r="V663" s="824" t="str">
        <f>IF(INDEX(Historical!$O$7:$O$1455,MATCH(B663,Historical!$B$7:$B$1455,0))=0,"n/a",((INDEX(Historical!$C$7:$C$1455,MATCH(B663,Historical!$B$7:$B$1455,0))/INDEX(Historical!$O$7:$O$1455,MATCH(B663,Historical!$B$7:$B$1455,0)))^(1/10)-1)*100)</f>
        <v>n/a</v>
      </c>
      <c r="W663" s="825" t="str">
        <f>IF(OR(U663&lt;=0,U663="n/a",V663&lt;=0,V663="n/a"),"n/a",U663/V663)</f>
        <v>n/a</v>
      </c>
      <c r="X663" s="826">
        <f>IF(OR(AJ663&lt;=0,AJ663="n/a",U663&lt;=0,U663="n/a"),"n/a",U663/AJ663)</f>
        <v>3.7589165973281671</v>
      </c>
      <c r="Y663" s="780"/>
      <c r="Z663" s="766">
        <f>IF(OR(AC663&lt;0.01,AC663="n/a"),"n/a",M663/AC663*100)</f>
        <v>44.984802431610944</v>
      </c>
      <c r="AA663" s="1042">
        <f>IF(OR(AC663&lt;0.01,AC663="n/a"),"n/a",I663/AC663)</f>
        <v>33.978723404255319</v>
      </c>
      <c r="AB663" s="1043">
        <v>6</v>
      </c>
      <c r="AC663" s="1021">
        <v>3.29</v>
      </c>
      <c r="AD663" s="1021">
        <v>4.45</v>
      </c>
      <c r="AE663" s="1021">
        <v>6.57</v>
      </c>
      <c r="AF663" s="1021">
        <v>8.39</v>
      </c>
      <c r="AG663" s="1021">
        <v>16.7</v>
      </c>
      <c r="AH663" s="1021">
        <v>31.1</v>
      </c>
      <c r="AI663" s="1021">
        <v>12.07</v>
      </c>
      <c r="AJ663" s="1021">
        <v>8.5</v>
      </c>
      <c r="AK663" s="1021">
        <v>7.64</v>
      </c>
      <c r="AL663" s="1034">
        <v>15800</v>
      </c>
      <c r="AM663" s="1028">
        <v>0.6</v>
      </c>
      <c r="AN663" s="1021">
        <v>0.28000000000000003</v>
      </c>
      <c r="AO663" s="868">
        <f>IF(U663="n/a","n/a",IF(AA663&lt;0,"n/a",IF(AA663="n/a","n/a",J663+U663-AA663)))</f>
        <v>-0.70402142259162304</v>
      </c>
      <c r="AP663" s="869">
        <f>IF(U663="n/a","n/a",J663+U663)</f>
        <v>33.274701981663696</v>
      </c>
      <c r="AQ663" s="1044">
        <f>IF(OR(AC663&lt;0.01,AF663="n/a"),"n/a",(I663/SQRT(22.5*AC663*(I663/AF663))-1)*100)</f>
        <v>255.95348595112327</v>
      </c>
      <c r="AR663" s="766">
        <f>INDEX(Historical!$C$7:$C$1455,MATCH(B663,Historical!$B$7:$B$1455,0))*IF(AH663="n/a",1.03,IF(AH663&lt;0,1.01,IF(AH663&gt;10,1.1,(1+AH663/100))))</f>
        <v>1.496</v>
      </c>
      <c r="AS663" s="1042">
        <f>IF($AI663="n/a",1.03*AR663,IF($AI663&lt;0,1.01*AR663,IF($AI663&gt;10,1.1*AR663,(1+$AI663/100)*AR663)))</f>
        <v>1.6456000000000002</v>
      </c>
      <c r="AT663" s="1042">
        <f>IF($AK663="n/a",1.03*AS663,IF($AK663&lt;0,1.01*AS663,IF($AK663&gt;10,1.1*AS663,(1+$AK663/100)*AS663)))</f>
        <v>1.7713238400000002</v>
      </c>
      <c r="AU663" s="1042">
        <f>IF($AK663="n/a",1.03*AT663,IF($AK663&lt;0,1.01*AT663,IF($AK663&gt;10,1.1*AT663,(1+$AK663/100)*AT663)))</f>
        <v>1.9066529813760003</v>
      </c>
      <c r="AV663" s="1042">
        <f>IF($AK663="n/a",1.03*AU663,IF($AK663&lt;0,1.01*AU663,IF($AK663&gt;10,1.1*AU663,(1+$AK663/100)*AU663)))</f>
        <v>2.0523212691531265</v>
      </c>
      <c r="AW663" s="766">
        <f>SUM(AR663:AV663)</f>
        <v>8.8718980905291271</v>
      </c>
      <c r="AX663" s="877">
        <f>AW663/I663*100</f>
        <v>7.9362179895600029</v>
      </c>
      <c r="AY663" s="1212">
        <v>1.01</v>
      </c>
      <c r="AZ663" s="1028">
        <v>35</v>
      </c>
      <c r="BA663" s="1028">
        <v>-4.16</v>
      </c>
      <c r="BB663" s="1028">
        <v>4.92</v>
      </c>
      <c r="BC663" s="1028">
        <v>7.51</v>
      </c>
      <c r="BE663" s="721">
        <v>2012</v>
      </c>
      <c r="BF663" s="1057">
        <f>IF(BE663&gt;2008,0,IF(BE663&gt;2001,1,IF(BE663&gt;1990,2,IF(BE663&gt;1980,3,IF(BE663&gt;1973,4,IF(BE663&gt;1970,5,IF(BE663&gt;1960,6,IF(BE663&gt;1958,7,IF(BE663&gt;1953,8,9)))))))))</f>
        <v>0</v>
      </c>
    </row>
    <row r="664" spans="1:58" ht="11.25" customHeight="1" x14ac:dyDescent="0.2">
      <c r="A664" s="1019" t="s">
        <v>1623</v>
      </c>
      <c r="B664" s="1031" t="s">
        <v>1624</v>
      </c>
      <c r="C664" s="1181" t="s">
        <v>113</v>
      </c>
      <c r="D664" s="1181" t="s">
        <v>4457</v>
      </c>
      <c r="E664" s="857">
        <v>9</v>
      </c>
      <c r="F664" s="1245">
        <v>390</v>
      </c>
      <c r="G664" s="1245" t="s">
        <v>107</v>
      </c>
      <c r="H664" s="1245" t="s">
        <v>107</v>
      </c>
      <c r="I664" s="1030">
        <v>16.84</v>
      </c>
      <c r="J664" s="766">
        <f>(M664/I664)*100</f>
        <v>3.0878859857482186</v>
      </c>
      <c r="K664" s="1033">
        <v>0.13</v>
      </c>
      <c r="L664" s="1043">
        <v>4</v>
      </c>
      <c r="M664" s="756">
        <f>K664*L664</f>
        <v>0.52</v>
      </c>
      <c r="N664" s="1026" t="s">
        <v>718</v>
      </c>
      <c r="O664" s="860">
        <v>0.12</v>
      </c>
      <c r="P664" s="1016">
        <v>43334</v>
      </c>
      <c r="Q664" s="1016">
        <v>43363</v>
      </c>
      <c r="R664" s="756">
        <f>(K664-O664)/O664*100</f>
        <v>8.333333333333341</v>
      </c>
      <c r="S664" s="824">
        <f>IF(INDEX(Historical!$D$7:$D$1455,MATCH(B664,Historical!$B$7:$B$1455,0))=0,"n/a",(INDEX(Historical!$C$7:$C$1455,MATCH(B664,Historical!$B$7:$B$1455,0))/INDEX(Historical!$D$7:$D$1455,MATCH(B664,Historical!$B$7:$B$1455,0))-1)*100)</f>
        <v>9.5238095238095113</v>
      </c>
      <c r="T664" s="824">
        <f>IF(INDEX(Historical!$F$7:$F$1455,MATCH(B664,Historical!$B$7:$B$1455,0))=0,"n/a",((INDEX(Historical!$C$7:$C$1455,MATCH(B664,Historical!$B$7:$B$1455,0))/INDEX(Historical!$F$7:$F$1455,MATCH(B664,Historical!$B$7:$B$1455,0)))^(1/3)-1)*100)</f>
        <v>15.313156133323268</v>
      </c>
      <c r="U664" s="824">
        <f>IF(INDEX(Historical!$I$7:$I$1455,MATCH(B664,Historical!$B$7:$B$1455,0))=0,"n/a",((INDEX(Historical!$C$7:$C$1455,MATCH(B664,Historical!$B$7:$B$1455,0))/INDEX(Historical!$I$7:$I$1455,MATCH(B664,Historical!$B$7:$B$1455,0)))^(1/5)-1)*100)</f>
        <v>15.895621875417865</v>
      </c>
      <c r="V664" s="824" t="str">
        <f>IF(INDEX(Historical!$O$7:$O$1455,MATCH(B664,Historical!$B$7:$B$1455,0))=0,"n/a",((INDEX(Historical!$C$7:$C$1455,MATCH(B664,Historical!$B$7:$B$1455,0))/INDEX(Historical!$O$7:$O$1455,MATCH(B664,Historical!$B$7:$B$1455,0)))^(1/10)-1)*100)</f>
        <v>n/a</v>
      </c>
      <c r="W664" s="825" t="str">
        <f>IF(OR(U664&lt;=0,U664="n/a",V664&lt;=0,V664="n/a"),"n/a",U664/V664)</f>
        <v>n/a</v>
      </c>
      <c r="X664" s="826">
        <f>IF(OR(AJ664&lt;=0,AJ664="n/a",U664&lt;=0,U664="n/a"),"n/a",U664/AJ664)</f>
        <v>5.2985406251392879</v>
      </c>
      <c r="Y664" s="780"/>
      <c r="Z664" s="766">
        <f>IF(OR(AC664&lt;0.01,AC664="n/a"),"n/a",M664/AC664*100)</f>
        <v>75.362318840579718</v>
      </c>
      <c r="AA664" s="1042">
        <f>IF(OR(AC664&lt;0.01,AC664="n/a"),"n/a",I664/AC664)</f>
        <v>24.405797101449277</v>
      </c>
      <c r="AB664" s="1043">
        <v>5</v>
      </c>
      <c r="AC664" s="1021">
        <v>0.69</v>
      </c>
      <c r="AD664" s="1021">
        <v>3.07</v>
      </c>
      <c r="AE664" s="1021">
        <v>0.78</v>
      </c>
      <c r="AF664" s="1021">
        <v>1.99</v>
      </c>
      <c r="AG664" s="1021">
        <v>8.5</v>
      </c>
      <c r="AH664" s="1021">
        <v>3.6999999999999997</v>
      </c>
      <c r="AI664" s="1021">
        <v>14.45</v>
      </c>
      <c r="AJ664" s="1021">
        <v>3</v>
      </c>
      <c r="AK664" s="1021">
        <v>8</v>
      </c>
      <c r="AL664" s="1034">
        <v>538.54</v>
      </c>
      <c r="AM664" s="1028">
        <v>0.1</v>
      </c>
      <c r="AN664" s="1021">
        <v>0.22</v>
      </c>
      <c r="AO664" s="868">
        <f>IF(U664="n/a","n/a",IF(AA664&lt;0,"n/a",IF(AA664="n/a","n/a",J664+U664-AA664)))</f>
        <v>-5.4222892402831953</v>
      </c>
      <c r="AP664" s="869">
        <f>IF(U664="n/a","n/a",J664+U664)</f>
        <v>18.983507861166082</v>
      </c>
      <c r="AQ664" s="1044">
        <f>IF(OR(AC664&lt;0.01,AF664="n/a"),"n/a",(I664/SQRT(22.5*AC664*(I664/AF664))-1)*100)</f>
        <v>46.920290152909594</v>
      </c>
      <c r="AR664" s="766">
        <f>INDEX(Historical!$C$7:$C$1455,MATCH(B664,Historical!$B$7:$B$1455,0))*IF(AH664="n/a",1.03,IF(AH664&lt;0,1.01,IF(AH664&gt;10,1.1,(1+AH664/100))))</f>
        <v>0.47701999999999994</v>
      </c>
      <c r="AS664" s="1042">
        <f>IF($AI664="n/a",1.03*AR664,IF($AI664&lt;0,1.01*AR664,IF($AI664&gt;10,1.1*AR664,(1+$AI664/100)*AR664)))</f>
        <v>0.52472200000000002</v>
      </c>
      <c r="AT664" s="1042">
        <f>IF($AK664="n/a",1.03*AS664,IF($AK664&lt;0,1.01*AS664,IF($AK664&gt;10,1.1*AS664,(1+$AK664/100)*AS664)))</f>
        <v>0.56669976000000011</v>
      </c>
      <c r="AU664" s="1042">
        <f>IF($AK664="n/a",1.03*AT664,IF($AK664&lt;0,1.01*AT664,IF($AK664&gt;10,1.1*AT664,(1+$AK664/100)*AT664)))</f>
        <v>0.61203574080000012</v>
      </c>
      <c r="AV664" s="1042">
        <f>IF($AK664="n/a",1.03*AU664,IF($AK664&lt;0,1.01*AU664,IF($AK664&gt;10,1.1*AU664,(1+$AK664/100)*AU664)))</f>
        <v>0.66099860006400013</v>
      </c>
      <c r="AW664" s="766">
        <f>SUM(AR664:AV664)</f>
        <v>2.8414761008640004</v>
      </c>
      <c r="AX664" s="877">
        <f>AW664/I664*100</f>
        <v>16.873373520570073</v>
      </c>
      <c r="AY664" s="1212">
        <v>0.96</v>
      </c>
      <c r="AZ664" s="1028">
        <v>27.58</v>
      </c>
      <c r="BA664" s="1028">
        <v>-13.639999999999999</v>
      </c>
      <c r="BB664" s="1028">
        <v>0.36</v>
      </c>
      <c r="BC664" s="1028">
        <v>2.74</v>
      </c>
      <c r="BE664" s="721">
        <v>2010</v>
      </c>
      <c r="BF664" s="1057">
        <f>IF(BE664&gt;2008,0,IF(BE664&gt;2001,1,IF(BE664&gt;1990,2,IF(BE664&gt;1980,3,IF(BE664&gt;1973,4,IF(BE664&gt;1970,5,IF(BE664&gt;1960,6,IF(BE664&gt;1958,7,IF(BE664&gt;1953,8,9)))))))))</f>
        <v>0</v>
      </c>
    </row>
    <row r="665" spans="1:58" ht="11.25" customHeight="1" x14ac:dyDescent="0.2">
      <c r="A665" s="1019" t="s">
        <v>1625</v>
      </c>
      <c r="B665" s="1031" t="s">
        <v>1626</v>
      </c>
      <c r="C665" s="1181" t="s">
        <v>4414</v>
      </c>
      <c r="D665" s="1181" t="s">
        <v>4415</v>
      </c>
      <c r="E665" s="857">
        <v>9</v>
      </c>
      <c r="F665" s="1245">
        <v>356</v>
      </c>
      <c r="G665" s="1245" t="s">
        <v>107</v>
      </c>
      <c r="H665" s="1245" t="s">
        <v>107</v>
      </c>
      <c r="I665" s="1030">
        <v>18.100000000000001</v>
      </c>
      <c r="J665" s="766">
        <f>(M665/I665)*100</f>
        <v>4.3093922651933703</v>
      </c>
      <c r="K665" s="1033">
        <v>0.19500000000000001</v>
      </c>
      <c r="L665" s="1043">
        <v>4</v>
      </c>
      <c r="M665" s="756">
        <f>K665*L665</f>
        <v>0.78</v>
      </c>
      <c r="N665" s="1026" t="s">
        <v>153</v>
      </c>
      <c r="O665" s="860">
        <v>0.1875</v>
      </c>
      <c r="P665" s="1016">
        <v>43173</v>
      </c>
      <c r="Q665" s="1016">
        <v>43188</v>
      </c>
      <c r="R665" s="756">
        <f>(K665-O665)/O665*100</f>
        <v>4.0000000000000036</v>
      </c>
      <c r="S665" s="824">
        <f>IF(INDEX(Historical!$D$7:$D$1455,MATCH(B665,Historical!$B$7:$B$1455,0))=0,"n/a",(INDEX(Historical!$C$7:$C$1455,MATCH(B665,Historical!$B$7:$B$1455,0))/INDEX(Historical!$D$7:$D$1455,MATCH(B665,Historical!$B$7:$B$1455,0))-1)*100)</f>
        <v>4.1666666666666741</v>
      </c>
      <c r="T665" s="824">
        <f>IF(INDEX(Historical!$F$7:$F$1455,MATCH(B665,Historical!$B$7:$B$1455,0))=0,"n/a",((INDEX(Historical!$C$7:$C$1455,MATCH(B665,Historical!$B$7:$B$1455,0))/INDEX(Historical!$F$7:$F$1455,MATCH(B665,Historical!$B$7:$B$1455,0)))^(1/3)-1)*100)</f>
        <v>5.429083162718662</v>
      </c>
      <c r="U665" s="824">
        <f>IF(INDEX(Historical!$I$7:$I$1455,MATCH(B665,Historical!$B$7:$B$1455,0))=0,"n/a",((INDEX(Historical!$C$7:$C$1455,MATCH(B665,Historical!$B$7:$B$1455,0))/INDEX(Historical!$I$7:$I$1455,MATCH(B665,Historical!$B$7:$B$1455,0)))^(1/5)-1)*100)</f>
        <v>7.19069301576436</v>
      </c>
      <c r="V665" s="824" t="str">
        <f>IF(INDEX(Historical!$O$7:$O$1455,MATCH(B665,Historical!$B$7:$B$1455,0))=0,"n/a",((INDEX(Historical!$C$7:$C$1455,MATCH(B665,Historical!$B$7:$B$1455,0))/INDEX(Historical!$O$7:$O$1455,MATCH(B665,Historical!$B$7:$B$1455,0)))^(1/10)-1)*100)</f>
        <v>n/a</v>
      </c>
      <c r="W665" s="825" t="str">
        <f>IF(OR(U665&lt;=0,U665="n/a",V665&lt;=0,V665="n/a"),"n/a",U665/V665)</f>
        <v>n/a</v>
      </c>
      <c r="X665" s="826">
        <f>IF(OR(AJ665&lt;=0,AJ665="n/a",U665&lt;=0,U665="n/a"),"n/a",U665/AJ665)</f>
        <v>0.43845689120514386</v>
      </c>
      <c r="Y665" s="777"/>
      <c r="Z665" s="766">
        <f>IF(OR(AC665&lt;0.01,AC665="n/a"),"n/a",M665/AC665*100)</f>
        <v>222.85714285714286</v>
      </c>
      <c r="AA665" s="1042">
        <f>IF(OR(AC665&lt;0.01,AC665="n/a"),"n/a",I665/AC665)</f>
        <v>51.714285714285722</v>
      </c>
      <c r="AB665" s="1043">
        <v>12</v>
      </c>
      <c r="AC665" s="1021">
        <v>0.35</v>
      </c>
      <c r="AD665" s="1021">
        <v>6.56</v>
      </c>
      <c r="AE665" s="1021">
        <v>7.08</v>
      </c>
      <c r="AF665" s="1021">
        <v>1.7</v>
      </c>
      <c r="AG665" s="1021">
        <v>3.5999999999999996</v>
      </c>
      <c r="AH665" s="1021">
        <v>12</v>
      </c>
      <c r="AI665" s="1021">
        <v>1.8499999999999999</v>
      </c>
      <c r="AJ665" s="1021">
        <v>16.400000000000002</v>
      </c>
      <c r="AK665" s="1021">
        <v>8</v>
      </c>
      <c r="AL665" s="1034">
        <v>2080</v>
      </c>
      <c r="AM665" s="1028">
        <v>0.4</v>
      </c>
      <c r="AN665" s="1021">
        <v>1.22</v>
      </c>
      <c r="AO665" s="868">
        <f>IF(U665="n/a","n/a",IF(AA665&lt;0,"n/a",IF(AA665="n/a","n/a",J665+U665-AA665)))</f>
        <v>-40.214200433327989</v>
      </c>
      <c r="AP665" s="869">
        <f>IF(U665="n/a","n/a",J665+U665)</f>
        <v>11.50008528095773</v>
      </c>
      <c r="AQ665" s="1044">
        <f>IF(OR(AC665&lt;0.01,AF665="n/a"),"n/a",(I665/SQRT(22.5*AC665*(I665/AF665))-1)*100)</f>
        <v>97.668955258573376</v>
      </c>
      <c r="AR665" s="766">
        <f>INDEX(Historical!$C$7:$C$1455,MATCH(B665,Historical!$B$7:$B$1455,0))*IF(AH665="n/a",1.03,IF(AH665&lt;0,1.01,IF(AH665&gt;10,1.1,(1+AH665/100))))</f>
        <v>0.82500000000000007</v>
      </c>
      <c r="AS665" s="1042">
        <f>IF($AI665="n/a",1.03*AR665,IF($AI665&lt;0,1.01*AR665,IF($AI665&gt;10,1.1*AR665,(1+$AI665/100)*AR665)))</f>
        <v>0.84026250000000002</v>
      </c>
      <c r="AT665" s="1042">
        <f>IF($AK665="n/a",1.03*AS665,IF($AK665&lt;0,1.01*AS665,IF($AK665&gt;10,1.1*AS665,(1+$AK665/100)*AS665)))</f>
        <v>0.90748350000000011</v>
      </c>
      <c r="AU665" s="1042">
        <f>IF($AK665="n/a",1.03*AT665,IF($AK665&lt;0,1.01*AT665,IF($AK665&gt;10,1.1*AT665,(1+$AK665/100)*AT665)))</f>
        <v>0.98008218000000014</v>
      </c>
      <c r="AV665" s="1042">
        <f>IF($AK665="n/a",1.03*AU665,IF($AK665&lt;0,1.01*AU665,IF($AK665&gt;10,1.1*AU665,(1+$AK665/100)*AU665)))</f>
        <v>1.0584887544000001</v>
      </c>
      <c r="AW665" s="766">
        <f>SUM(AR665:AV665)</f>
        <v>4.6113169344000005</v>
      </c>
      <c r="AX665" s="877">
        <f>AW665/I665*100</f>
        <v>25.476889140331494</v>
      </c>
      <c r="AY665" s="1212">
        <v>0.57999999999999996</v>
      </c>
      <c r="AZ665" s="1028">
        <v>11.899999999999999</v>
      </c>
      <c r="BA665" s="1028">
        <v>-10.130000000000001</v>
      </c>
      <c r="BB665" s="1028">
        <v>1</v>
      </c>
      <c r="BC665" s="1028">
        <v>-0.35000000000000003</v>
      </c>
      <c r="BE665" s="721">
        <v>2010</v>
      </c>
      <c r="BF665" s="1057">
        <f>IF(BE665&gt;2008,0,IF(BE665&gt;2001,1,IF(BE665&gt;1990,2,IF(BE665&gt;1980,3,IF(BE665&gt;1973,4,IF(BE665&gt;1970,5,IF(BE665&gt;1960,6,IF(BE665&gt;1958,7,IF(BE665&gt;1953,8,9)))))))))</f>
        <v>0</v>
      </c>
    </row>
    <row r="666" spans="1:58" ht="11.25" customHeight="1" x14ac:dyDescent="0.2">
      <c r="A666" s="827" t="s">
        <v>4191</v>
      </c>
      <c r="B666" s="925" t="s">
        <v>4192</v>
      </c>
      <c r="C666" s="1181" t="s">
        <v>4414</v>
      </c>
      <c r="D666" s="1181" t="s">
        <v>4415</v>
      </c>
      <c r="E666" s="857">
        <v>6</v>
      </c>
      <c r="F666" s="1245">
        <v>699</v>
      </c>
      <c r="G666" s="1118" t="s">
        <v>107</v>
      </c>
      <c r="H666" s="1118" t="s">
        <v>107</v>
      </c>
      <c r="I666" s="1039">
        <v>32.64</v>
      </c>
      <c r="J666" s="766">
        <f>(M666/I666)*100</f>
        <v>1.9607843137254901</v>
      </c>
      <c r="K666" s="1019">
        <v>0.16</v>
      </c>
      <c r="L666" s="1245">
        <v>4</v>
      </c>
      <c r="M666" s="756">
        <f>K666*L666</f>
        <v>0.64</v>
      </c>
      <c r="N666" s="1245" t="s">
        <v>497</v>
      </c>
      <c r="O666" s="696">
        <v>0.14499999999999999</v>
      </c>
      <c r="P666" s="745">
        <v>43187</v>
      </c>
      <c r="Q666" s="745">
        <v>43206</v>
      </c>
      <c r="R666" s="756">
        <f>(K666-O666)/O666*100</f>
        <v>10.344827586206906</v>
      </c>
      <c r="S666" s="824">
        <f>IF(INDEX(Historical!$D$7:$D$1455,MATCH(B666,Historical!$B$7:$B$1455,0))=0,"n/a",(INDEX(Historical!$C$7:$C$1455,MATCH(B666,Historical!$B$7:$B$1455,0))/INDEX(Historical!$D$7:$D$1455,MATCH(B666,Historical!$B$7:$B$1455,0))-1)*100)</f>
        <v>7.4074074074073959</v>
      </c>
      <c r="T666" s="824">
        <f>IF(INDEX(Historical!$F$7:$F$1455,MATCH(B666,Historical!$B$7:$B$1455,0))=0,"n/a",((INDEX(Historical!$C$7:$C$1455,MATCH(B666,Historical!$B$7:$B$1455,0))/INDEX(Historical!$F$7:$F$1455,MATCH(B666,Historical!$B$7:$B$1455,0)))^(1/3)-1)*100)</f>
        <v>6.5112754733217981</v>
      </c>
      <c r="U666" s="824" t="str">
        <f>IF(INDEX(Historical!$I$7:$I$1455,MATCH(B666,Historical!$B$7:$B$1455,0))=0,"n/a",((INDEX(Historical!$C$7:$C$1455,MATCH(B666,Historical!$B$7:$B$1455,0))/INDEX(Historical!$I$7:$I$1455,MATCH(B666,Historical!$B$7:$B$1455,0)))^(1/5)-1)*100)</f>
        <v>n/a</v>
      </c>
      <c r="V666" s="824" t="str">
        <f>IF(INDEX(Historical!$O$7:$O$1455,MATCH(B666,Historical!$B$7:$B$1455,0))=0,"n/a",((INDEX(Historical!$C$7:$C$1455,MATCH(B666,Historical!$B$7:$B$1455,0))/INDEX(Historical!$O$7:$O$1455,MATCH(B666,Historical!$B$7:$B$1455,0)))^(1/10)-1)*100)</f>
        <v>n/a</v>
      </c>
      <c r="W666" s="825" t="str">
        <f>IF(OR(U666&lt;=0,U666="n/a",V666&lt;=0,V666="n/a"),"n/a",U666/V666)</f>
        <v>n/a</v>
      </c>
      <c r="X666" s="826" t="str">
        <f>IF(OR(AJ666&lt;=0,AJ666="n/a",U666&lt;=0,U666="n/a"),"n/a",U666/AJ666)</f>
        <v>n/a</v>
      </c>
      <c r="Y666" s="767"/>
      <c r="Z666" s="766">
        <f>IF(OR(AC666&lt;0.01,AC666="n/a"),"n/a",M666/AC666*100)</f>
        <v>145.45454545454547</v>
      </c>
      <c r="AA666" s="1042">
        <f>IF(OR(AC666&lt;0.01,AC666="n/a"),"n/a",I666/AC666)</f>
        <v>74.181818181818187</v>
      </c>
      <c r="AB666" s="1043">
        <v>12</v>
      </c>
      <c r="AC666" s="1038">
        <v>0.44</v>
      </c>
      <c r="AD666" s="1038">
        <v>7.49</v>
      </c>
      <c r="AE666" s="1021">
        <v>15.08</v>
      </c>
      <c r="AF666" s="1021">
        <v>1.87</v>
      </c>
      <c r="AG666" s="1021">
        <v>2.6</v>
      </c>
      <c r="AH666" s="1021">
        <v>32.6</v>
      </c>
      <c r="AI666" s="1021">
        <v>-39.06</v>
      </c>
      <c r="AJ666" s="804">
        <v>36.700000000000003</v>
      </c>
      <c r="AK666" s="804">
        <v>10</v>
      </c>
      <c r="AL666" s="1038">
        <v>3040</v>
      </c>
      <c r="AM666" s="1038">
        <v>0.2</v>
      </c>
      <c r="AN666" s="1038">
        <v>0.47</v>
      </c>
      <c r="AO666" s="868" t="str">
        <f>IF(U666="n/a","n/a",IF(AA666&lt;0,"n/a",IF(AA666="n/a","n/a",J666+U666-AA666)))</f>
        <v>n/a</v>
      </c>
      <c r="AP666" s="869" t="str">
        <f>IF(U666="n/a","n/a",J666+U666)</f>
        <v>n/a</v>
      </c>
      <c r="AQ666" s="1044">
        <f>IF(OR(AC666&lt;0.01,AF666="n/a"),"n/a",(I666/SQRT(22.5*AC666*(I666/AF666))-1)*100)</f>
        <v>148.30089273567529</v>
      </c>
      <c r="AR666" s="766">
        <f>INDEX(Historical!$C$7:$C$1455,MATCH(B666,Historical!$B$7:$B$1455,0))*IF(AH666="n/a",1.03,IF(AH666&lt;0,1.01,IF(AH666&gt;10,1.1,(1+AH666/100))))</f>
        <v>0.63800000000000001</v>
      </c>
      <c r="AS666" s="1042">
        <f>IF($AI666="n/a",1.03*AR666,IF($AI666&lt;0,1.01*AR666,IF($AI666&gt;10,1.1*AR666,(1+$AI666/100)*AR666)))</f>
        <v>0.64438000000000006</v>
      </c>
      <c r="AT666" s="1042">
        <f>IF($AK666="n/a",1.03*AS666,IF($AK666&lt;0,1.01*AS666,IF($AK666&gt;10,1.1*AS666,(1+$AK666/100)*AS666)))</f>
        <v>0.70881800000000017</v>
      </c>
      <c r="AU666" s="1042">
        <f>IF($AK666="n/a",1.03*AT666,IF($AK666&lt;0,1.01*AT666,IF($AK666&gt;10,1.1*AT666,(1+$AK666/100)*AT666)))</f>
        <v>0.77969980000000028</v>
      </c>
      <c r="AV666" s="1042">
        <f>IF($AK666="n/a",1.03*AU666,IF($AK666&lt;0,1.01*AU666,IF($AK666&gt;10,1.1*AU666,(1+$AK666/100)*AU666)))</f>
        <v>0.85766978000000038</v>
      </c>
      <c r="AW666" s="766">
        <f>SUM(AR666:AV666)</f>
        <v>3.6285675800000012</v>
      </c>
      <c r="AX666" s="877">
        <f>AW666/I666*100</f>
        <v>11.116934987745102</v>
      </c>
      <c r="AY666" s="853">
        <v>0.65</v>
      </c>
      <c r="AZ666" s="1021">
        <v>24.01</v>
      </c>
      <c r="BA666" s="1021">
        <v>-2.68</v>
      </c>
      <c r="BB666" s="1021">
        <v>2.16</v>
      </c>
      <c r="BC666" s="1021">
        <v>6.13</v>
      </c>
      <c r="BE666" s="721">
        <v>2013</v>
      </c>
      <c r="BF666" s="1057">
        <f>IF(BE666&gt;2008,0,IF(BE666&gt;2001,1,IF(BE666&gt;1990,2,IF(BE666&gt;1980,3,IF(BE666&gt;1973,4,IF(BE666&gt;1970,5,IF(BE666&gt;1960,6,IF(BE666&gt;1958,7,IF(BE666&gt;1953,8,9)))))))))</f>
        <v>0</v>
      </c>
    </row>
    <row r="667" spans="1:58" ht="11.25" customHeight="1" x14ac:dyDescent="0.2">
      <c r="A667" s="1027" t="s">
        <v>774</v>
      </c>
      <c r="B667" s="1031" t="s">
        <v>775</v>
      </c>
      <c r="C667" s="1181" t="s">
        <v>132</v>
      </c>
      <c r="D667" s="1181" t="s">
        <v>4435</v>
      </c>
      <c r="E667" s="857">
        <v>15</v>
      </c>
      <c r="F667" s="1245">
        <v>225</v>
      </c>
      <c r="G667" s="1118" t="s">
        <v>38</v>
      </c>
      <c r="H667" s="1118" t="s">
        <v>38</v>
      </c>
      <c r="I667" s="1030">
        <v>27.59</v>
      </c>
      <c r="J667" s="766">
        <f>(M667/I667)*100</f>
        <v>2.2471910112359552</v>
      </c>
      <c r="K667" s="1033">
        <v>0.155</v>
      </c>
      <c r="L667" s="1043">
        <v>4</v>
      </c>
      <c r="M667" s="756">
        <f>K667*L667</f>
        <v>0.62</v>
      </c>
      <c r="N667" s="1026" t="s">
        <v>141</v>
      </c>
      <c r="O667" s="860">
        <v>0.14499999999999999</v>
      </c>
      <c r="P667" s="714">
        <v>43112</v>
      </c>
      <c r="Q667" s="714">
        <v>43132</v>
      </c>
      <c r="R667" s="756">
        <f>(K667-O667)/O667*100</f>
        <v>6.8965517241379377</v>
      </c>
      <c r="S667" s="824">
        <f>IF(INDEX(Historical!$D$7:$D$1455,MATCH(B667,Historical!$B$7:$B$1455,0))=0,"n/a",(INDEX(Historical!$C$7:$C$1455,MATCH(B667,Historical!$B$7:$B$1455,0))/INDEX(Historical!$D$7:$D$1455,MATCH(B667,Historical!$B$7:$B$1455,0))-1)*100)</f>
        <v>7.4074074074073959</v>
      </c>
      <c r="T667" s="824">
        <f>IF(INDEX(Historical!$F$7:$F$1455,MATCH(B667,Historical!$B$7:$B$1455,0))=0,"n/a",((INDEX(Historical!$C$7:$C$1455,MATCH(B667,Historical!$B$7:$B$1455,0))/INDEX(Historical!$F$7:$F$1455,MATCH(B667,Historical!$B$7:$B$1455,0)))^(1/3)-1)*100)</f>
        <v>5.5429375526615754</v>
      </c>
      <c r="U667" s="824">
        <f>IF(INDEX(Historical!$I$7:$I$1455,MATCH(B667,Historical!$B$7:$B$1455,0))=0,"n/a",((INDEX(Historical!$C$7:$C$1455,MATCH(B667,Historical!$B$7:$B$1455,0))/INDEX(Historical!$I$7:$I$1455,MATCH(B667,Historical!$B$7:$B$1455,0)))^(1/5)-1)*100)</f>
        <v>4.4441795090502056</v>
      </c>
      <c r="V667" s="824">
        <f>IF(INDEX(Historical!$O$7:$O$1455,MATCH(B667,Historical!$B$7:$B$1455,0))=0,"n/a",((INDEX(Historical!$C$7:$C$1455,MATCH(B667,Historical!$B$7:$B$1455,0))/INDEX(Historical!$O$7:$O$1455,MATCH(B667,Historical!$B$7:$B$1455,0)))^(1/10)-1)*100)</f>
        <v>3.614119736990995</v>
      </c>
      <c r="W667" s="825">
        <f>IF(OR(U667&lt;=0,U667="n/a",V667&lt;=0,V667="n/a"),"n/a",U667/V667)</f>
        <v>1.2296713535977901</v>
      </c>
      <c r="X667" s="826">
        <f>IF(OR(AJ667&lt;=0,AJ667="n/a",U667&lt;=0,U667="n/a"),"n/a",U667/AJ667)</f>
        <v>0.64408398681887036</v>
      </c>
      <c r="Y667" s="784"/>
      <c r="Z667" s="766">
        <f>IF(OR(AC667&lt;0.01,AC667="n/a"),"n/a",M667/AC667*100)</f>
        <v>61.386138613861384</v>
      </c>
      <c r="AA667" s="1042">
        <f>IF(OR(AC667&lt;0.01,AC667="n/a"),"n/a",I667/AC667)</f>
        <v>27.316831683168317</v>
      </c>
      <c r="AB667" s="1043">
        <v>9</v>
      </c>
      <c r="AC667" s="1021">
        <v>1.01</v>
      </c>
      <c r="AD667" s="1021" t="s">
        <v>138</v>
      </c>
      <c r="AE667" s="1021">
        <v>3.46</v>
      </c>
      <c r="AF667" s="1021">
        <v>2.77</v>
      </c>
      <c r="AG667" s="1021">
        <v>9</v>
      </c>
      <c r="AH667" s="1021">
        <v>5.8999999999999995</v>
      </c>
      <c r="AI667" s="1021">
        <v>8.5</v>
      </c>
      <c r="AJ667" s="1021">
        <v>6.9</v>
      </c>
      <c r="AK667" s="1021" t="s">
        <v>138</v>
      </c>
      <c r="AL667" s="1034">
        <v>226.51</v>
      </c>
      <c r="AM667" s="1028">
        <v>5.7</v>
      </c>
      <c r="AN667" s="1021">
        <v>0</v>
      </c>
      <c r="AO667" s="868">
        <f>IF(U667="n/a","n/a",IF(AA667&lt;0,"n/a",IF(AA667="n/a","n/a",J667+U667-AA667)))</f>
        <v>-20.625461162882157</v>
      </c>
      <c r="AP667" s="869">
        <f>IF(U667="n/a","n/a",J667+U667)</f>
        <v>6.6913705202861609</v>
      </c>
      <c r="AQ667" s="1044">
        <f>IF(OR(AC667&lt;0.01,AF667="n/a"),"n/a",(I667/SQRT(22.5*AC667*(I667/AF667))-1)*100)</f>
        <v>83.384991222020545</v>
      </c>
      <c r="AR667" s="766">
        <f>INDEX(Historical!$C$7:$C$1455,MATCH(B667,Historical!$B$7:$B$1455,0))*IF(AH667="n/a",1.03,IF(AH667&lt;0,1.01,IF(AH667&gt;10,1.1,(1+AH667/100))))</f>
        <v>0.61421999999999988</v>
      </c>
      <c r="AS667" s="1042">
        <f>IF($AI667="n/a",1.03*AR667,IF($AI667&lt;0,1.01*AR667,IF($AI667&gt;10,1.1*AR667,(1+$AI667/100)*AR667)))</f>
        <v>0.66642869999999987</v>
      </c>
      <c r="AT667" s="1042">
        <f>IF($AK667="n/a",1.03*AS667,IF($AK667&lt;0,1.01*AS667,IF($AK667&gt;10,1.1*AS667,(1+$AK667/100)*AS667)))</f>
        <v>0.68642156099999985</v>
      </c>
      <c r="AU667" s="1042">
        <f>IF($AK667="n/a",1.03*AT667,IF($AK667&lt;0,1.01*AT667,IF($AK667&gt;10,1.1*AT667,(1+$AK667/100)*AT667)))</f>
        <v>0.70701420782999991</v>
      </c>
      <c r="AV667" s="1042">
        <f>IF($AK667="n/a",1.03*AU667,IF($AK667&lt;0,1.01*AU667,IF($AK667&gt;10,1.1*AU667,(1+$AK667/100)*AU667)))</f>
        <v>0.7282246340648999</v>
      </c>
      <c r="AW667" s="766">
        <f>SUM(AR667:AV667)</f>
        <v>3.4023091028948995</v>
      </c>
      <c r="AX667" s="877">
        <f>AW667/I667*100</f>
        <v>12.331674892696265</v>
      </c>
      <c r="AY667" s="1212">
        <v>-0.14000000000000001</v>
      </c>
      <c r="AZ667" s="1028">
        <v>24.5</v>
      </c>
      <c r="BA667" s="1028">
        <v>-11.940000000000001</v>
      </c>
      <c r="BB667" s="1028">
        <v>0.02</v>
      </c>
      <c r="BC667" s="1028">
        <v>1.92</v>
      </c>
      <c r="BE667" s="721">
        <v>2004</v>
      </c>
      <c r="BF667" s="1057">
        <f>IF(BE667&gt;2008,0,IF(BE667&gt;2001,1,IF(BE667&gt;1990,2,IF(BE667&gt;1980,3,IF(BE667&gt;1973,4,IF(BE667&gt;1970,5,IF(BE667&gt;1960,6,IF(BE667&gt;1958,7,IF(BE667&gt;1953,8,9)))))))))</f>
        <v>1</v>
      </c>
    </row>
    <row r="668" spans="1:58" s="905" customFormat="1" ht="11.25" customHeight="1" x14ac:dyDescent="0.2">
      <c r="A668" s="884" t="s">
        <v>776</v>
      </c>
      <c r="B668" s="914" t="s">
        <v>777</v>
      </c>
      <c r="C668" s="1181" t="s">
        <v>113</v>
      </c>
      <c r="D668" s="1181" t="s">
        <v>4417</v>
      </c>
      <c r="E668" s="885">
        <v>18</v>
      </c>
      <c r="F668" s="1245">
        <v>178</v>
      </c>
      <c r="G668" s="1244" t="s">
        <v>107</v>
      </c>
      <c r="H668" s="1244" t="s">
        <v>107</v>
      </c>
      <c r="I668" s="886">
        <v>34.78</v>
      </c>
      <c r="J668" s="887">
        <f>(M668/I668)*100</f>
        <v>2.070155261644623</v>
      </c>
      <c r="K668" s="888">
        <v>0.18</v>
      </c>
      <c r="L668" s="889">
        <v>4</v>
      </c>
      <c r="M668" s="890">
        <f>K668*L668</f>
        <v>0.72</v>
      </c>
      <c r="N668" s="891" t="s">
        <v>602</v>
      </c>
      <c r="O668" s="892">
        <v>0.17</v>
      </c>
      <c r="P668" s="893">
        <v>43340</v>
      </c>
      <c r="Q668" s="893">
        <v>43362</v>
      </c>
      <c r="R668" s="890">
        <f>(K668-O668)/O668*100</f>
        <v>5.8823529411764595</v>
      </c>
      <c r="S668" s="824">
        <f>IF(INDEX(Historical!$D$7:$D$1455,MATCH(B668,Historical!$B$7:$B$1455,0))=0,"n/a",(INDEX(Historical!$C$7:$C$1455,MATCH(B668,Historical!$B$7:$B$1455,0))/INDEX(Historical!$D$7:$D$1455,MATCH(B668,Historical!$B$7:$B$1455,0))-1)*100)</f>
        <v>3.0303030303030276</v>
      </c>
      <c r="T668" s="824">
        <f>IF(INDEX(Historical!$F$7:$F$1455,MATCH(B668,Historical!$B$7:$B$1455,0))=0,"n/a",((INDEX(Historical!$C$7:$C$1455,MATCH(B668,Historical!$B$7:$B$1455,0))/INDEX(Historical!$F$7:$F$1455,MATCH(B668,Historical!$B$7:$B$1455,0)))^(1/3)-1)*100)</f>
        <v>7.9870600425827831</v>
      </c>
      <c r="U668" s="824">
        <f>IF(INDEX(Historical!$I$7:$I$1455,MATCH(B668,Historical!$B$7:$B$1455,0))=0,"n/a",((INDEX(Historical!$C$7:$C$1455,MATCH(B668,Historical!$B$7:$B$1455,0))/INDEX(Historical!$I$7:$I$1455,MATCH(B668,Historical!$B$7:$B$1455,0)))^(1/5)-1)*100)</f>
        <v>7.6669005325678663</v>
      </c>
      <c r="V668" s="824">
        <f>IF(INDEX(Historical!$O$7:$O$1455,MATCH(B668,Historical!$B$7:$B$1455,0))=0,"n/a",((INDEX(Historical!$C$7:$C$1455,MATCH(B668,Historical!$B$7:$B$1455,0))/INDEX(Historical!$O$7:$O$1455,MATCH(B668,Historical!$B$7:$B$1455,0)))^(1/10)-1)*100)</f>
        <v>8.5272418407742698</v>
      </c>
      <c r="W668" s="894">
        <f>IF(OR(U668&lt;=0,U668="n/a",V668&lt;=0,V668="n/a"),"n/a",U668/V668)</f>
        <v>0.89910673060865309</v>
      </c>
      <c r="X668" s="895" t="str">
        <f>IF(OR(AJ668&lt;=0,AJ668="n/a",U668&lt;=0,U668="n/a"),"n/a",U668/AJ668)</f>
        <v>n/a</v>
      </c>
      <c r="Y668" s="1210" t="s">
        <v>4298</v>
      </c>
      <c r="Z668" s="887">
        <f>IF(OR(AC668&lt;0.01,AC668="n/a"),"n/a",M668/AC668*100)</f>
        <v>69.230769230769226</v>
      </c>
      <c r="AA668" s="897">
        <f>IF(OR(AC668&lt;0.01,AC668="n/a"),"n/a",I668/AC668)</f>
        <v>33.442307692307693</v>
      </c>
      <c r="AB668" s="889">
        <v>12</v>
      </c>
      <c r="AC668" s="898">
        <v>1.04</v>
      </c>
      <c r="AD668" s="898">
        <v>2.79</v>
      </c>
      <c r="AE668" s="898">
        <v>3.83</v>
      </c>
      <c r="AF668" s="898">
        <v>4.62</v>
      </c>
      <c r="AG668" s="898">
        <v>15.9</v>
      </c>
      <c r="AH668" s="898">
        <v>-29.4</v>
      </c>
      <c r="AI668" s="898">
        <v>24.44</v>
      </c>
      <c r="AJ668" s="898">
        <v>-4.1000000000000005</v>
      </c>
      <c r="AK668" s="898">
        <v>12</v>
      </c>
      <c r="AL668" s="899">
        <v>3800</v>
      </c>
      <c r="AM668" s="900">
        <v>14.299999999999999</v>
      </c>
      <c r="AN668" s="898">
        <v>0.93</v>
      </c>
      <c r="AO668" s="901">
        <f>IF(U668="n/a","n/a",IF(AA668&lt;0,"n/a",IF(AA668="n/a","n/a",J668+U668-AA668)))</f>
        <v>-23.705251898095206</v>
      </c>
      <c r="AP668" s="902">
        <f>IF(U668="n/a","n/a",J668+U668)</f>
        <v>9.7370557942124893</v>
      </c>
      <c r="AQ668" s="903">
        <f>IF(OR(AC668&lt;0.01,AF668="n/a"),"n/a",(I668/SQRT(22.5*AC668*(I668/AF668))-1)*100)</f>
        <v>162.04618892135244</v>
      </c>
      <c r="AR668" s="766">
        <f>INDEX(Historical!$C$7:$C$1455,MATCH(B668,Historical!$B$7:$B$1455,0))*IF(AH668="n/a",1.03,IF(AH668&lt;0,1.01,IF(AH668&gt;10,1.1,(1+AH668/100))))</f>
        <v>0.68680000000000008</v>
      </c>
      <c r="AS668" s="897">
        <f>IF($AI668="n/a",1.03*AR668,IF($AI668&lt;0,1.01*AR668,IF($AI668&gt;10,1.1*AR668,(1+$AI668/100)*AR668)))</f>
        <v>0.75548000000000015</v>
      </c>
      <c r="AT668" s="897">
        <f>IF($AK668="n/a",1.03*AS668,IF($AK668&lt;0,1.01*AS668,IF($AK668&gt;10,1.1*AS668,(1+$AK668/100)*AS668)))</f>
        <v>0.83102800000000021</v>
      </c>
      <c r="AU668" s="897">
        <f>IF($AK668="n/a",1.03*AT668,IF($AK668&lt;0,1.01*AT668,IF($AK668&gt;10,1.1*AT668,(1+$AK668/100)*AT668)))</f>
        <v>0.91413080000000035</v>
      </c>
      <c r="AV668" s="897">
        <f>IF($AK668="n/a",1.03*AU668,IF($AK668&lt;0,1.01*AU668,IF($AK668&gt;10,1.1*AU668,(1+$AK668/100)*AU668)))</f>
        <v>1.0055438800000005</v>
      </c>
      <c r="AW668" s="887">
        <f>SUM(AR668:AV668)</f>
        <v>4.192982680000001</v>
      </c>
      <c r="AX668" s="904">
        <f>AW668/I668*100</f>
        <v>12.055729384703854</v>
      </c>
      <c r="AY668" s="1213">
        <v>0.72</v>
      </c>
      <c r="AZ668" s="900">
        <v>36.39</v>
      </c>
      <c r="BA668" s="900">
        <v>-10.290000000000001</v>
      </c>
      <c r="BB668" s="900">
        <v>1.06</v>
      </c>
      <c r="BC668" s="900">
        <v>1.68</v>
      </c>
      <c r="BD668" s="1079"/>
      <c r="BE668" s="721">
        <v>2001</v>
      </c>
      <c r="BF668" s="1057">
        <f>IF(BE668&gt;2008,0,IF(BE668&gt;2001,1,IF(BE668&gt;1990,2,IF(BE668&gt;1980,3,IF(BE668&gt;1973,4,IF(BE668&gt;1970,5,IF(BE668&gt;1960,6,IF(BE668&gt;1958,7,IF(BE668&gt;1953,8,9)))))))))</f>
        <v>2</v>
      </c>
    </row>
    <row r="669" spans="1:58" ht="11.25" customHeight="1" x14ac:dyDescent="0.2">
      <c r="A669" s="1019" t="s">
        <v>327</v>
      </c>
      <c r="B669" s="1031" t="s">
        <v>328</v>
      </c>
      <c r="C669" s="1181" t="s">
        <v>109</v>
      </c>
      <c r="D669" s="1181" t="s">
        <v>119</v>
      </c>
      <c r="E669" s="857">
        <v>43</v>
      </c>
      <c r="F669" s="1245">
        <v>58</v>
      </c>
      <c r="G669" s="1209" t="s">
        <v>38</v>
      </c>
      <c r="H669" s="1209" t="s">
        <v>38</v>
      </c>
      <c r="I669" s="1021">
        <v>75.819999999999993</v>
      </c>
      <c r="J669" s="766">
        <f>(M669/I669)*100</f>
        <v>1.1606436296491691</v>
      </c>
      <c r="K669" s="1033">
        <v>0.22</v>
      </c>
      <c r="L669" s="1043">
        <v>4</v>
      </c>
      <c r="M669" s="756">
        <f>K669*L669</f>
        <v>0.88</v>
      </c>
      <c r="N669" s="1026" t="s">
        <v>329</v>
      </c>
      <c r="O669" s="860">
        <v>0.21</v>
      </c>
      <c r="P669" s="1016">
        <v>43250</v>
      </c>
      <c r="Q669" s="1016">
        <v>43271</v>
      </c>
      <c r="R669" s="756">
        <f>(K669-O669)/O669*100</f>
        <v>4.7619047619047663</v>
      </c>
      <c r="S669" s="824">
        <f>IF(INDEX(Historical!$D$7:$D$1455,MATCH(B669,Historical!$B$7:$B$1455,0))=0,"n/a",(INDEX(Historical!$C$7:$C$1455,MATCH(B669,Historical!$B$7:$B$1455,0))/INDEX(Historical!$D$7:$D$1455,MATCH(B669,Historical!$B$7:$B$1455,0))-1)*100)</f>
        <v>5.0632911392405111</v>
      </c>
      <c r="T669" s="824">
        <f>IF(INDEX(Historical!$F$7:$F$1455,MATCH(B669,Historical!$B$7:$B$1455,0))=0,"n/a",((INDEX(Historical!$C$7:$C$1455,MATCH(B669,Historical!$B$7:$B$1455,0))/INDEX(Historical!$F$7:$F$1455,MATCH(B669,Historical!$B$7:$B$1455,0)))^(1/3)-1)*100)</f>
        <v>5.343218065147215</v>
      </c>
      <c r="U669" s="824">
        <f>IF(INDEX(Historical!$I$7:$I$1455,MATCH(B669,Historical!$B$7:$B$1455,0))=0,"n/a",((INDEX(Historical!$C$7:$C$1455,MATCH(B669,Historical!$B$7:$B$1455,0))/INDEX(Historical!$I$7:$I$1455,MATCH(B669,Historical!$B$7:$B$1455,0)))^(1/5)-1)*100)</f>
        <v>5.6689783679528372</v>
      </c>
      <c r="V669" s="824">
        <f>IF(INDEX(Historical!$O$7:$O$1455,MATCH(B669,Historical!$B$7:$B$1455,0))=0,"n/a",((INDEX(Historical!$C$7:$C$1455,MATCH(B669,Historical!$B$7:$B$1455,0))/INDEX(Historical!$O$7:$O$1455,MATCH(B669,Historical!$B$7:$B$1455,0)))^(1/10)-1)*100)</f>
        <v>7.049065447272862</v>
      </c>
      <c r="W669" s="825">
        <f>IF(OR(U669&lt;=0,U669="n/a",V669&lt;=0,V669="n/a"),"n/a",U669/V669)</f>
        <v>0.80421701434848336</v>
      </c>
      <c r="X669" s="826" t="str">
        <f>IF(OR(AJ669&lt;=0,AJ669="n/a",U669&lt;=0,U669="n/a"),"n/a",U669/AJ669)</f>
        <v>n/a</v>
      </c>
      <c r="Y669" s="781"/>
      <c r="Z669" s="766">
        <f>IF(OR(AC669&lt;0.01,AC669="n/a"),"n/a",M669/AC669*100)</f>
        <v>36.065573770491802</v>
      </c>
      <c r="AA669" s="1042">
        <f>IF(OR(AC669&lt;0.01,AC669="n/a"),"n/a",I669/AC669)</f>
        <v>31.073770491803277</v>
      </c>
      <c r="AB669" s="1043">
        <v>12</v>
      </c>
      <c r="AC669" s="1021">
        <v>2.44</v>
      </c>
      <c r="AD669" s="1021">
        <v>3.17</v>
      </c>
      <c r="AE669" s="1021">
        <v>3.91</v>
      </c>
      <c r="AF669" s="1021">
        <v>3.86</v>
      </c>
      <c r="AG669" s="1021">
        <v>16.7</v>
      </c>
      <c r="AH669" s="1021">
        <v>-37.299999999999997</v>
      </c>
      <c r="AI669" s="1021">
        <v>27.87</v>
      </c>
      <c r="AJ669" s="1021">
        <v>-7.5</v>
      </c>
      <c r="AK669" s="1021">
        <v>9.8000000000000007</v>
      </c>
      <c r="AL669" s="1034">
        <v>3340</v>
      </c>
      <c r="AM669" s="1028">
        <v>3</v>
      </c>
      <c r="AN669" s="1021">
        <v>0.17</v>
      </c>
      <c r="AO669" s="868">
        <f>IF(U669="n/a","n/a",IF(AA669&lt;0,"n/a",IF(AA669="n/a","n/a",J669+U669-AA669)))</f>
        <v>-24.244148494201269</v>
      </c>
      <c r="AP669" s="869">
        <f>IF(U669="n/a","n/a",J669+U669)</f>
        <v>6.8296219976020058</v>
      </c>
      <c r="AQ669" s="1044">
        <f>IF(OR(AC669&lt;0.01,AF669="n/a"),"n/a",(I669/SQRT(22.5*AC669*(I669/AF669))-1)*100)</f>
        <v>130.88694116227404</v>
      </c>
      <c r="AR669" s="766">
        <f>INDEX(Historical!$C$7:$C$1455,MATCH(B669,Historical!$B$7:$B$1455,0))*IF(AH669="n/a",1.03,IF(AH669&lt;0,1.01,IF(AH669&gt;10,1.1,(1+AH669/100))))</f>
        <v>0.83830000000000005</v>
      </c>
      <c r="AS669" s="1042">
        <f>IF($AI669="n/a",1.03*AR669,IF($AI669&lt;0,1.01*AR669,IF($AI669&gt;10,1.1*AR669,(1+$AI669/100)*AR669)))</f>
        <v>0.92213000000000012</v>
      </c>
      <c r="AT669" s="1042">
        <f>IF($AK669="n/a",1.03*AS669,IF($AK669&lt;0,1.01*AS669,IF($AK669&gt;10,1.1*AS669,(1+$AK669/100)*AS669)))</f>
        <v>1.0124987400000003</v>
      </c>
      <c r="AU669" s="1042">
        <f>IF($AK669="n/a",1.03*AT669,IF($AK669&lt;0,1.01*AT669,IF($AK669&gt;10,1.1*AT669,(1+$AK669/100)*AT669)))</f>
        <v>1.1117236165200004</v>
      </c>
      <c r="AV669" s="1042">
        <f>IF($AK669="n/a",1.03*AU669,IF($AK669&lt;0,1.01*AU669,IF($AK669&gt;10,1.1*AU669,(1+$AK669/100)*AU669)))</f>
        <v>1.2206725309389606</v>
      </c>
      <c r="AW669" s="766">
        <f>SUM(AR669:AV669)</f>
        <v>5.105324887458961</v>
      </c>
      <c r="AX669" s="877">
        <f>AW669/I669*100</f>
        <v>6.7334804635438683</v>
      </c>
      <c r="AY669" s="1212">
        <v>1.1200000000000001</v>
      </c>
      <c r="AZ669" s="1028">
        <v>34.92</v>
      </c>
      <c r="BA669" s="1028">
        <v>-3.94</v>
      </c>
      <c r="BB669" s="1028">
        <v>3.32</v>
      </c>
      <c r="BC669" s="1028">
        <v>9.9</v>
      </c>
      <c r="BE669" s="721">
        <v>1976</v>
      </c>
      <c r="BF669" s="1057">
        <f>IF(BE669&gt;2008,0,IF(BE669&gt;2001,1,IF(BE669&gt;1990,2,IF(BE669&gt;1980,3,IF(BE669&gt;1973,4,IF(BE669&gt;1970,5,IF(BE669&gt;1960,6,IF(BE669&gt;1958,7,IF(BE669&gt;1953,8,9)))))))))</f>
        <v>4</v>
      </c>
    </row>
    <row r="670" spans="1:58" ht="11.25" customHeight="1" x14ac:dyDescent="0.2">
      <c r="A670" s="1027" t="s">
        <v>778</v>
      </c>
      <c r="B670" s="1031" t="s">
        <v>779</v>
      </c>
      <c r="C670" s="1181" t="s">
        <v>113</v>
      </c>
      <c r="D670" s="1181" t="s">
        <v>4457</v>
      </c>
      <c r="E670" s="857">
        <v>15</v>
      </c>
      <c r="F670" s="1245">
        <v>229</v>
      </c>
      <c r="G670" s="1245" t="s">
        <v>107</v>
      </c>
      <c r="H670" s="1245" t="s">
        <v>107</v>
      </c>
      <c r="I670" s="1030">
        <v>61.83</v>
      </c>
      <c r="J670" s="766">
        <f>(M670/I670)*100</f>
        <v>1.8114184053048685</v>
      </c>
      <c r="K670" s="1033">
        <v>0.28000000000000003</v>
      </c>
      <c r="L670" s="1043">
        <v>4</v>
      </c>
      <c r="M670" s="756">
        <f>K670*L670</f>
        <v>1.1200000000000001</v>
      </c>
      <c r="N670" s="1026" t="s">
        <v>150</v>
      </c>
      <c r="O670" s="860">
        <v>0.24</v>
      </c>
      <c r="P670" s="1016">
        <v>43153</v>
      </c>
      <c r="Q670" s="1016">
        <v>43174</v>
      </c>
      <c r="R670" s="756">
        <f>(K670-O670)/O670*100</f>
        <v>16.666666666666682</v>
      </c>
      <c r="S670" s="824">
        <f>IF(INDEX(Historical!$D$7:$D$1455,MATCH(B670,Historical!$B$7:$B$1455,0))=0,"n/a",(INDEX(Historical!$C$7:$C$1455,MATCH(B670,Historical!$B$7:$B$1455,0))/INDEX(Historical!$D$7:$D$1455,MATCH(B670,Historical!$B$7:$B$1455,0))-1)*100)</f>
        <v>9.0909090909090828</v>
      </c>
      <c r="T670" s="824">
        <f>IF(INDEX(Historical!$F$7:$F$1455,MATCH(B670,Historical!$B$7:$B$1455,0))=0,"n/a",((INDEX(Historical!$C$7:$C$1455,MATCH(B670,Historical!$B$7:$B$1455,0))/INDEX(Historical!$F$7:$F$1455,MATCH(B670,Historical!$B$7:$B$1455,0)))^(1/3)-1)*100)</f>
        <v>10.064241629820891</v>
      </c>
      <c r="U670" s="824">
        <f>IF(INDEX(Historical!$I$7:$I$1455,MATCH(B670,Historical!$B$7:$B$1455,0))=0,"n/a",((INDEX(Historical!$C$7:$C$1455,MATCH(B670,Historical!$B$7:$B$1455,0))/INDEX(Historical!$I$7:$I$1455,MATCH(B670,Historical!$B$7:$B$1455,0)))^(1/5)-1)*100)</f>
        <v>9.8560543306117854</v>
      </c>
      <c r="V670" s="824">
        <f>IF(INDEX(Historical!$O$7:$O$1455,MATCH(B670,Historical!$B$7:$B$1455,0))=0,"n/a",((INDEX(Historical!$C$7:$C$1455,MATCH(B670,Historical!$B$7:$B$1455,0))/INDEX(Historical!$O$7:$O$1455,MATCH(B670,Historical!$B$7:$B$1455,0)))^(1/10)-1)*100)</f>
        <v>9.1493425617896982</v>
      </c>
      <c r="W670" s="825">
        <f>IF(OR(U670&lt;=0,U670="n/a",V670&lt;=0,V670="n/a"),"n/a",U670/V670)</f>
        <v>1.0772418088020357</v>
      </c>
      <c r="X670" s="826">
        <f>IF(OR(AJ670&lt;=0,AJ670="n/a",U670&lt;=0,U670="n/a"),"n/a",U670/AJ670)</f>
        <v>0.80787330578785133</v>
      </c>
      <c r="Y670" s="1031"/>
      <c r="Z670" s="766">
        <f>IF(OR(AC670&lt;0.01,AC670="n/a"),"n/a",M670/AC670*100)</f>
        <v>33.038348082595867</v>
      </c>
      <c r="AA670" s="1042">
        <f>IF(OR(AC670&lt;0.01,AC670="n/a"),"n/a",I670/AC670)</f>
        <v>18.238938053097343</v>
      </c>
      <c r="AB670" s="1043">
        <v>12</v>
      </c>
      <c r="AC670" s="1021">
        <v>3.39</v>
      </c>
      <c r="AD670" s="1021">
        <v>0.92</v>
      </c>
      <c r="AE670" s="1021">
        <v>1.32</v>
      </c>
      <c r="AF670" s="1021">
        <v>6.63</v>
      </c>
      <c r="AG670" s="1021">
        <v>33.1</v>
      </c>
      <c r="AH670" s="1021">
        <v>0</v>
      </c>
      <c r="AI670" s="1021">
        <v>10.100000000000001</v>
      </c>
      <c r="AJ670" s="1021">
        <v>12.2</v>
      </c>
      <c r="AK670" s="1021">
        <v>19.8</v>
      </c>
      <c r="AL670" s="1034">
        <v>7500</v>
      </c>
      <c r="AM670" s="1028">
        <v>0.5</v>
      </c>
      <c r="AN670" s="1021">
        <v>0</v>
      </c>
      <c r="AO670" s="868">
        <f>IF(U670="n/a","n/a",IF(AA670&lt;0,"n/a",IF(AA670="n/a","n/a",J670+U670-AA670)))</f>
        <v>-6.5714653171806887</v>
      </c>
      <c r="AP670" s="869">
        <f>IF(U670="n/a","n/a",J670+U670)</f>
        <v>11.667472735916654</v>
      </c>
      <c r="AQ670" s="1044">
        <f>IF(OR(AC670&lt;0.01,AF670="n/a"),"n/a",(I670/SQRT(22.5*AC670*(I670/AF670))-1)*100)</f>
        <v>131.82767478551858</v>
      </c>
      <c r="AR670" s="766">
        <f>INDEX(Historical!$C$7:$C$1455,MATCH(B670,Historical!$B$7:$B$1455,0))*IF(AH670="n/a",1.03,IF(AH670&lt;0,1.01,IF(AH670&gt;10,1.1,(1+AH670/100))))</f>
        <v>0.96</v>
      </c>
      <c r="AS670" s="1042">
        <f>IF($AI670="n/a",1.03*AR670,IF($AI670&lt;0,1.01*AR670,IF($AI670&gt;10,1.1*AR670,(1+$AI670/100)*AR670)))</f>
        <v>1.056</v>
      </c>
      <c r="AT670" s="1042">
        <f>IF($AK670="n/a",1.03*AS670,IF($AK670&lt;0,1.01*AS670,IF($AK670&gt;10,1.1*AS670,(1+$AK670/100)*AS670)))</f>
        <v>1.1616000000000002</v>
      </c>
      <c r="AU670" s="1042">
        <f>IF($AK670="n/a",1.03*AT670,IF($AK670&lt;0,1.01*AT670,IF($AK670&gt;10,1.1*AT670,(1+$AK670/100)*AT670)))</f>
        <v>1.2777600000000002</v>
      </c>
      <c r="AV670" s="1042">
        <f>IF($AK670="n/a",1.03*AU670,IF($AK670&lt;0,1.01*AU670,IF($AK670&gt;10,1.1*AU670,(1+$AK670/100)*AU670)))</f>
        <v>1.4055360000000003</v>
      </c>
      <c r="AW670" s="766">
        <f>SUM(AR670:AV670)</f>
        <v>5.8608960000000012</v>
      </c>
      <c r="AX670" s="877">
        <f>AW670/I670*100</f>
        <v>9.4790490053372167</v>
      </c>
      <c r="AY670" s="1212">
        <v>1.31</v>
      </c>
      <c r="AZ670" s="1028">
        <v>20.41</v>
      </c>
      <c r="BA670" s="1028">
        <v>-22.63</v>
      </c>
      <c r="BB670" s="1028">
        <v>-3.5900000000000003</v>
      </c>
      <c r="BC670" s="1028">
        <v>-5.8000000000000007</v>
      </c>
      <c r="BE670" s="721">
        <v>2004</v>
      </c>
      <c r="BF670" s="1057">
        <f>IF(BE670&gt;2008,0,IF(BE670&gt;2001,1,IF(BE670&gt;1990,2,IF(BE670&gt;1980,3,IF(BE670&gt;1973,4,IF(BE670&gt;1970,5,IF(BE670&gt;1960,6,IF(BE670&gt;1958,7,IF(BE670&gt;1953,8,9)))))))))</f>
        <v>1</v>
      </c>
    </row>
    <row r="671" spans="1:58" ht="11.25" customHeight="1" x14ac:dyDescent="0.2">
      <c r="A671" s="1019" t="s">
        <v>1627</v>
      </c>
      <c r="B671" s="1031" t="s">
        <v>1628</v>
      </c>
      <c r="C671" s="1181" t="s">
        <v>113</v>
      </c>
      <c r="D671" s="1181" t="s">
        <v>4458</v>
      </c>
      <c r="E671" s="857">
        <v>9</v>
      </c>
      <c r="F671" s="1245">
        <v>401</v>
      </c>
      <c r="G671" s="1182" t="s">
        <v>38</v>
      </c>
      <c r="H671" s="1182" t="s">
        <v>116</v>
      </c>
      <c r="I671" s="1030">
        <v>174.34</v>
      </c>
      <c r="J671" s="766">
        <f>(M671/I671)*100</f>
        <v>2.2255363083629689</v>
      </c>
      <c r="K671" s="1033">
        <v>0.97</v>
      </c>
      <c r="L671" s="1043">
        <v>4</v>
      </c>
      <c r="M671" s="756">
        <f>K671*L671</f>
        <v>3.88</v>
      </c>
      <c r="N671" s="1026" t="s">
        <v>144</v>
      </c>
      <c r="O671" s="860">
        <v>0.92</v>
      </c>
      <c r="P671" s="1016">
        <v>43412</v>
      </c>
      <c r="Q671" s="1016">
        <v>43444</v>
      </c>
      <c r="R671" s="756">
        <f>(K671-O671)/O671*100</f>
        <v>5.4347826086956443</v>
      </c>
      <c r="S671" s="824">
        <f>IF(INDEX(Historical!$D$7:$D$1455,MATCH(B671,Historical!$B$7:$B$1455,0))=0,"n/a",(INDEX(Historical!$C$7:$C$1455,MATCH(B671,Historical!$B$7:$B$1455,0))/INDEX(Historical!$D$7:$D$1455,MATCH(B671,Historical!$B$7:$B$1455,0))-1)*100)</f>
        <v>6.1328790459965976</v>
      </c>
      <c r="T671" s="824">
        <f>IF(INDEX(Historical!$F$7:$F$1455,MATCH(B671,Historical!$B$7:$B$1455,0))=0,"n/a",((INDEX(Historical!$C$7:$C$1455,MATCH(B671,Historical!$B$7:$B$1455,0))/INDEX(Historical!$F$7:$F$1455,MATCH(B671,Historical!$B$7:$B$1455,0)))^(1/3)-1)*100)</f>
        <v>9.2328797665362607</v>
      </c>
      <c r="U671" s="824">
        <f>IF(INDEX(Historical!$I$7:$I$1455,MATCH(B671,Historical!$B$7:$B$1455,0))=0,"n/a",((INDEX(Historical!$C$7:$C$1455,MATCH(B671,Historical!$B$7:$B$1455,0))/INDEX(Historical!$I$7:$I$1455,MATCH(B671,Historical!$B$7:$B$1455,0)))^(1/5)-1)*100)</f>
        <v>11.717447382281421</v>
      </c>
      <c r="V671" s="824">
        <f>IF(INDEX(Historical!$O$7:$O$1455,MATCH(B671,Historical!$B$7:$B$1455,0))=0,"n/a",((INDEX(Historical!$C$7:$C$1455,MATCH(B671,Historical!$B$7:$B$1455,0))/INDEX(Historical!$O$7:$O$1455,MATCH(B671,Historical!$B$7:$B$1455,0)))^(1/10)-1)*100)</f>
        <v>10.382444137055092</v>
      </c>
      <c r="W671" s="825">
        <f>IF(OR(U671&lt;=0,U671="n/a",V671&lt;=0,V671="n/a"),"n/a",U671/V671)</f>
        <v>1.1285827525391332</v>
      </c>
      <c r="X671" s="826">
        <f>IF(OR(AJ671&lt;=0,AJ671="n/a",U671&lt;=0,U671="n/a"),"n/a",U671/AJ671)</f>
        <v>1.2205674356543148</v>
      </c>
      <c r="Y671" s="787" t="s">
        <v>4077</v>
      </c>
      <c r="Z671" s="766">
        <f>IF(OR(AC671&lt;0.01,AC671="n/a"),"n/a",M671/AC671*100)</f>
        <v>45.327102803738313</v>
      </c>
      <c r="AA671" s="1042">
        <f>IF(OR(AC671&lt;0.01,AC671="n/a"),"n/a",I671/AC671)</f>
        <v>20.366822429906541</v>
      </c>
      <c r="AB671" s="1043">
        <v>9</v>
      </c>
      <c r="AC671" s="1021">
        <v>8.56</v>
      </c>
      <c r="AD671" s="1021">
        <v>1.63</v>
      </c>
      <c r="AE671" s="1021">
        <v>3.2</v>
      </c>
      <c r="AF671" s="1021">
        <v>13.16</v>
      </c>
      <c r="AG671" s="1021">
        <v>29.9</v>
      </c>
      <c r="AH671" s="1021">
        <v>33.300000000000004</v>
      </c>
      <c r="AI671" s="1021">
        <v>7.99</v>
      </c>
      <c r="AJ671" s="1021">
        <v>9.6</v>
      </c>
      <c r="AK671" s="1021">
        <v>12.5</v>
      </c>
      <c r="AL671" s="1034">
        <v>21340</v>
      </c>
      <c r="AM671" s="1029">
        <v>0.5</v>
      </c>
      <c r="AN671" s="1021">
        <v>1.1000000000000001</v>
      </c>
      <c r="AO671" s="868">
        <f>IF(U671="n/a","n/a",IF(AA671&lt;0,"n/a",IF(AA671="n/a","n/a",J671+U671-AA671)))</f>
        <v>-6.4238387392621519</v>
      </c>
      <c r="AP671" s="869">
        <f>IF(U671="n/a","n/a",J671+U671)</f>
        <v>13.94298369064439</v>
      </c>
      <c r="AQ671" s="1044">
        <f>IF(OR(AC671&lt;0.01,AF671="n/a"),"n/a",(I671/SQRT(22.5*AC671*(I671/AF671))-1)*100)</f>
        <v>245.1424074382245</v>
      </c>
      <c r="AR671" s="766">
        <f>INDEX(Historical!$C$7:$C$1455,MATCH(B671,Historical!$B$7:$B$1455,0))*IF(AH671="n/a",1.03,IF(AH671&lt;0,1.01,IF(AH671&gt;10,1.1,(1+AH671/100))))</f>
        <v>3.4265000000000003</v>
      </c>
      <c r="AS671" s="1042">
        <f>IF($AI671="n/a",1.03*AR671,IF($AI671&lt;0,1.01*AR671,IF($AI671&gt;10,1.1*AR671,(1+$AI671/100)*AR671)))</f>
        <v>3.7002773500000008</v>
      </c>
      <c r="AT671" s="1042">
        <f>IF($AK671="n/a",1.03*AS671,IF($AK671&lt;0,1.01*AS671,IF($AK671&gt;10,1.1*AS671,(1+$AK671/100)*AS671)))</f>
        <v>4.0703050850000011</v>
      </c>
      <c r="AU671" s="1042">
        <f>IF($AK671="n/a",1.03*AT671,IF($AK671&lt;0,1.01*AT671,IF($AK671&gt;10,1.1*AT671,(1+$AK671/100)*AT671)))</f>
        <v>4.4773355935000012</v>
      </c>
      <c r="AV671" s="1042">
        <f>IF($AK671="n/a",1.03*AU671,IF($AK671&lt;0,1.01*AU671,IF($AK671&gt;10,1.1*AU671,(1+$AK671/100)*AU671)))</f>
        <v>4.9250691528500017</v>
      </c>
      <c r="AW671" s="766">
        <f>SUM(AR671:AV671)</f>
        <v>20.599487181350007</v>
      </c>
      <c r="AX671" s="877">
        <f>AW671/I671*100</f>
        <v>11.815697591688657</v>
      </c>
      <c r="AY671" s="1212">
        <v>1.23</v>
      </c>
      <c r="AZ671" s="1028">
        <v>13.450000000000001</v>
      </c>
      <c r="BA671" s="1028">
        <v>-16.739999999999998</v>
      </c>
      <c r="BB671" s="1028">
        <v>-0.03</v>
      </c>
      <c r="BC671" s="1028">
        <v>-1.01</v>
      </c>
      <c r="BE671" s="721">
        <v>2010</v>
      </c>
      <c r="BF671" s="1057">
        <f>IF(BE671&gt;2008,0,IF(BE671&gt;2001,1,IF(BE671&gt;1990,2,IF(BE671&gt;1980,3,IF(BE671&gt;1973,4,IF(BE671&gt;1970,5,IF(BE671&gt;1960,6,IF(BE671&gt;1958,7,IF(BE671&gt;1953,8,9)))))))))</f>
        <v>0</v>
      </c>
    </row>
    <row r="672" spans="1:58" ht="11.25" customHeight="1" x14ac:dyDescent="0.2">
      <c r="A672" s="1027" t="s">
        <v>780</v>
      </c>
      <c r="B672" s="1031" t="s">
        <v>781</v>
      </c>
      <c r="C672" s="1181" t="s">
        <v>113</v>
      </c>
      <c r="D672" s="1181" t="s">
        <v>4417</v>
      </c>
      <c r="E672" s="857">
        <v>16</v>
      </c>
      <c r="F672" s="1245">
        <v>200</v>
      </c>
      <c r="G672" s="1187" t="s">
        <v>38</v>
      </c>
      <c r="H672" s="1187" t="s">
        <v>107</v>
      </c>
      <c r="I672" s="1030">
        <v>63.56</v>
      </c>
      <c r="J672" s="766">
        <f>(M672/I672)*100</f>
        <v>0.88105726872246704</v>
      </c>
      <c r="K672" s="1033">
        <v>0.14000000000000001</v>
      </c>
      <c r="L672" s="1043">
        <v>4</v>
      </c>
      <c r="M672" s="756">
        <f>K672*L672</f>
        <v>0.56000000000000005</v>
      </c>
      <c r="N672" s="1026" t="s">
        <v>229</v>
      </c>
      <c r="O672" s="860">
        <v>0.115</v>
      </c>
      <c r="P672" s="1016">
        <v>43139</v>
      </c>
      <c r="Q672" s="1016">
        <v>43168</v>
      </c>
      <c r="R672" s="756">
        <f>(K672-O672)/O672*100</f>
        <v>21.739130434782613</v>
      </c>
      <c r="S672" s="824">
        <f>IF(INDEX(Historical!$D$7:$D$1455,MATCH(B672,Historical!$B$7:$B$1455,0))=0,"n/a",(INDEX(Historical!$C$7:$C$1455,MATCH(B672,Historical!$B$7:$B$1455,0))/INDEX(Historical!$D$7:$D$1455,MATCH(B672,Historical!$B$7:$B$1455,0))-1)*100)</f>
        <v>14.999999999999991</v>
      </c>
      <c r="T672" s="824">
        <f>IF(INDEX(Historical!$F$7:$F$1455,MATCH(B672,Historical!$B$7:$B$1455,0))=0,"n/a",((INDEX(Historical!$C$7:$C$1455,MATCH(B672,Historical!$B$7:$B$1455,0))/INDEX(Historical!$F$7:$F$1455,MATCH(B672,Historical!$B$7:$B$1455,0)))^(1/3)-1)*100)</f>
        <v>17.995813862247644</v>
      </c>
      <c r="U672" s="824">
        <f>IF(INDEX(Historical!$I$7:$I$1455,MATCH(B672,Historical!$B$7:$B$1455,0))=0,"n/a",((INDEX(Historical!$C$7:$C$1455,MATCH(B672,Historical!$B$7:$B$1455,0))/INDEX(Historical!$I$7:$I$1455,MATCH(B672,Historical!$B$7:$B$1455,0)))^(1/5)-1)*100)</f>
        <v>16.6110813080121</v>
      </c>
      <c r="V672" s="824">
        <f>IF(INDEX(Historical!$O$7:$O$1455,MATCH(B672,Historical!$B$7:$B$1455,0))=0,"n/a",((INDEX(Historical!$C$7:$C$1455,MATCH(B672,Historical!$B$7:$B$1455,0))/INDEX(Historical!$O$7:$O$1455,MATCH(B672,Historical!$B$7:$B$1455,0)))^(1/10)-1)*100)</f>
        <v>17.867854569209229</v>
      </c>
      <c r="W672" s="825">
        <f>IF(OR(U672&lt;=0,U672="n/a",V672&lt;=0,V672="n/a"),"n/a",U672/V672)</f>
        <v>0.92966288950197395</v>
      </c>
      <c r="X672" s="826">
        <f>IF(OR(AJ672&lt;=0,AJ672="n/a",U672&lt;=0,U672="n/a"),"n/a",U672/AJ672)</f>
        <v>1.4444418528706173</v>
      </c>
      <c r="Y672" s="781"/>
      <c r="Z672" s="766">
        <f>IF(OR(AC672&lt;0.01,AC672="n/a"),"n/a",M672/AC672*100)</f>
        <v>53.846153846153854</v>
      </c>
      <c r="AA672" s="1042">
        <f>IF(OR(AC672&lt;0.01,AC672="n/a"),"n/a",I672/AC672)</f>
        <v>61.115384615384613</v>
      </c>
      <c r="AB672" s="1043">
        <v>12</v>
      </c>
      <c r="AC672" s="1021">
        <v>1.04</v>
      </c>
      <c r="AD672" s="1021">
        <v>6.2</v>
      </c>
      <c r="AE672" s="1021">
        <v>7.78</v>
      </c>
      <c r="AF672" s="1021">
        <v>18.86</v>
      </c>
      <c r="AG672" s="1021">
        <v>31.2</v>
      </c>
      <c r="AH672" s="1021">
        <v>14.099999999999998</v>
      </c>
      <c r="AI672" s="1021">
        <v>12.620000000000001</v>
      </c>
      <c r="AJ672" s="1021">
        <v>11.5</v>
      </c>
      <c r="AK672" s="1021">
        <v>9.9</v>
      </c>
      <c r="AL672" s="1034">
        <v>13940</v>
      </c>
      <c r="AM672" s="1028">
        <v>55.85</v>
      </c>
      <c r="AN672" s="1021">
        <v>0</v>
      </c>
      <c r="AO672" s="868">
        <f>IF(U672="n/a","n/a",IF(AA672&lt;0,"n/a",IF(AA672="n/a","n/a",J672+U672-AA672)))</f>
        <v>-43.623246038650045</v>
      </c>
      <c r="AP672" s="869">
        <f>IF(U672="n/a","n/a",J672+U672)</f>
        <v>17.492138576734568</v>
      </c>
      <c r="AQ672" s="1044">
        <f>IF(OR(AC672&lt;0.01,AF672="n/a"),"n/a",(I672/SQRT(22.5*AC672*(I672/AF672))-1)*100)</f>
        <v>615.73929264972946</v>
      </c>
      <c r="AR672" s="766">
        <f>INDEX(Historical!$C$7:$C$1455,MATCH(B672,Historical!$B$7:$B$1455,0))*IF(AH672="n/a",1.03,IF(AH672&lt;0,1.01,IF(AH672&gt;10,1.1,(1+AH672/100))))</f>
        <v>0.50600000000000012</v>
      </c>
      <c r="AS672" s="1042">
        <f>IF($AI672="n/a",1.03*AR672,IF($AI672&lt;0,1.01*AR672,IF($AI672&gt;10,1.1*AR672,(1+$AI672/100)*AR672)))</f>
        <v>0.55660000000000021</v>
      </c>
      <c r="AT672" s="1042">
        <f>IF($AK672="n/a",1.03*AS672,IF($AK672&lt;0,1.01*AS672,IF($AK672&gt;10,1.1*AS672,(1+$AK672/100)*AS672)))</f>
        <v>0.61170340000000023</v>
      </c>
      <c r="AU672" s="1042">
        <f>IF($AK672="n/a",1.03*AT672,IF($AK672&lt;0,1.01*AT672,IF($AK672&gt;10,1.1*AT672,(1+$AK672/100)*AT672)))</f>
        <v>0.67226203660000028</v>
      </c>
      <c r="AV672" s="1042">
        <f>IF($AK672="n/a",1.03*AU672,IF($AK672&lt;0,1.01*AU672,IF($AK672&gt;10,1.1*AU672,(1+$AK672/100)*AU672)))</f>
        <v>0.73881597822340028</v>
      </c>
      <c r="AW672" s="766">
        <f>SUM(AR672:AV672)</f>
        <v>3.0853814148234009</v>
      </c>
      <c r="AX672" s="877">
        <f>AW672/I672*100</f>
        <v>4.8542816469845826</v>
      </c>
      <c r="AY672" s="1212">
        <v>0.28000000000000003</v>
      </c>
      <c r="AZ672" s="1028">
        <v>42.480000000000004</v>
      </c>
      <c r="BA672" s="1028">
        <v>-1.06</v>
      </c>
      <c r="BB672" s="1028">
        <v>7.06</v>
      </c>
      <c r="BC672" s="1028">
        <v>15.82</v>
      </c>
      <c r="BE672" s="721">
        <v>2003</v>
      </c>
      <c r="BF672" s="1057">
        <f>IF(BE672&gt;2008,0,IF(BE672&gt;2001,1,IF(BE672&gt;1990,2,IF(BE672&gt;1980,3,IF(BE672&gt;1973,4,IF(BE672&gt;1970,5,IF(BE672&gt;1960,6,IF(BE672&gt;1958,7,IF(BE672&gt;1953,8,9)))))))))</f>
        <v>1</v>
      </c>
    </row>
    <row r="673" spans="1:58" ht="11.25" customHeight="1" x14ac:dyDescent="0.2">
      <c r="A673" s="1027" t="s">
        <v>782</v>
      </c>
      <c r="B673" s="1031" t="s">
        <v>783</v>
      </c>
      <c r="C673" s="1181" t="s">
        <v>113</v>
      </c>
      <c r="D673" s="1181" t="s">
        <v>4456</v>
      </c>
      <c r="E673" s="857">
        <v>26</v>
      </c>
      <c r="F673" s="1245">
        <v>112</v>
      </c>
      <c r="G673" s="1187" t="s">
        <v>107</v>
      </c>
      <c r="H673" s="1187" t="s">
        <v>107</v>
      </c>
      <c r="I673" s="1021">
        <v>297.58999999999997</v>
      </c>
      <c r="J673" s="766">
        <f>(M673/I673)*100</f>
        <v>0.62166067408179049</v>
      </c>
      <c r="K673" s="1040">
        <v>0.46250000000000002</v>
      </c>
      <c r="L673" s="1043">
        <v>4</v>
      </c>
      <c r="M673" s="756">
        <f>K673*L673</f>
        <v>1.85</v>
      </c>
      <c r="N673" s="1026" t="s">
        <v>226</v>
      </c>
      <c r="O673" s="861">
        <v>0.41249999999999998</v>
      </c>
      <c r="P673" s="1016">
        <v>43473</v>
      </c>
      <c r="Q673" s="1016">
        <v>43488</v>
      </c>
      <c r="R673" s="756">
        <f>(K673-O673)/O673*100</f>
        <v>12.121212121212132</v>
      </c>
      <c r="S673" s="824">
        <f>IF(INDEX(Historical!$D$7:$D$1455,MATCH(B673,Historical!$B$7:$B$1455,0))=0,"n/a",(INDEX(Historical!$C$7:$C$1455,MATCH(B673,Historical!$B$7:$B$1455,0))/INDEX(Historical!$D$7:$D$1455,MATCH(B673,Historical!$B$7:$B$1455,0))-1)*100)</f>
        <v>16.666666666666675</v>
      </c>
      <c r="T673" s="824">
        <f>IF(INDEX(Historical!$F$7:$F$1455,MATCH(B673,Historical!$B$7:$B$1455,0))=0,"n/a",((INDEX(Historical!$C$7:$C$1455,MATCH(B673,Historical!$B$7:$B$1455,0))/INDEX(Historical!$F$7:$F$1455,MATCH(B673,Historical!$B$7:$B$1455,0)))^(1/3)-1)*100)</f>
        <v>20.507113208761485</v>
      </c>
      <c r="U673" s="824">
        <f>IF(INDEX(Historical!$I$7:$I$1455,MATCH(B673,Historical!$B$7:$B$1455,0))=0,"n/a",((INDEX(Historical!$C$7:$C$1455,MATCH(B673,Historical!$B$7:$B$1455,0))/INDEX(Historical!$I$7:$I$1455,MATCH(B673,Historical!$B$7:$B$1455,0)))^(1/5)-1)*100)</f>
        <v>20.54607361015719</v>
      </c>
      <c r="V673" s="824">
        <f>IF(INDEX(Historical!$O$7:$O$1455,MATCH(B673,Historical!$B$7:$B$1455,0))=0,"n/a",((INDEX(Historical!$C$7:$C$1455,MATCH(B673,Historical!$B$7:$B$1455,0))/INDEX(Historical!$O$7:$O$1455,MATCH(B673,Historical!$B$7:$B$1455,0)))^(1/10)-1)*100)</f>
        <v>18.3356140693278</v>
      </c>
      <c r="W673" s="825">
        <f>IF(OR(U673&lt;=0,U673="n/a",V673&lt;=0,V673="n/a"),"n/a",U673/V673)</f>
        <v>1.1205555228459512</v>
      </c>
      <c r="X673" s="826">
        <f>IF(OR(AJ673&lt;=0,AJ673="n/a",U673&lt;=0,U673="n/a"),"n/a",U673/AJ673)</f>
        <v>2.4171851306067285</v>
      </c>
      <c r="Y673" s="784"/>
      <c r="Z673" s="766">
        <f>IF(OR(AC673&lt;0.01,AC673="n/a"),"n/a",M673/AC673*100)</f>
        <v>21.070615034168569</v>
      </c>
      <c r="AA673" s="1042">
        <f>IF(OR(AC673&lt;0.01,AC673="n/a"),"n/a",I673/AC673)</f>
        <v>33.894077448747154</v>
      </c>
      <c r="AB673" s="1043">
        <v>12</v>
      </c>
      <c r="AC673" s="1021">
        <v>8.7799999999999994</v>
      </c>
      <c r="AD673" s="1021">
        <v>2.75</v>
      </c>
      <c r="AE673" s="1021">
        <v>6.18</v>
      </c>
      <c r="AF673" s="1021">
        <v>4.07</v>
      </c>
      <c r="AG673" s="1021">
        <v>15.7</v>
      </c>
      <c r="AH673" s="1021">
        <v>13.700000000000001</v>
      </c>
      <c r="AI673" s="1021">
        <v>4.5699999999999994</v>
      </c>
      <c r="AJ673" s="1021">
        <v>8.5</v>
      </c>
      <c r="AK673" s="1021">
        <v>12.3</v>
      </c>
      <c r="AL673" s="1034">
        <v>31140</v>
      </c>
      <c r="AM673" s="1028">
        <v>1.7999999999999998</v>
      </c>
      <c r="AN673" s="1021">
        <v>0.69</v>
      </c>
      <c r="AO673" s="868">
        <f>IF(U673="n/a","n/a",IF(AA673&lt;0,"n/a",IF(AA673="n/a","n/a",J673+U673-AA673)))</f>
        <v>-12.726343164508172</v>
      </c>
      <c r="AP673" s="869">
        <f>IF(U673="n/a","n/a",J673+U673)</f>
        <v>21.167734284238982</v>
      </c>
      <c r="AQ673" s="1044">
        <f>IF(OR(AC673&lt;0.01,AF673="n/a"),"n/a",(I673/SQRT(22.5*AC673*(I673/AF673))-1)*100)</f>
        <v>147.60981421619417</v>
      </c>
      <c r="AR673" s="766">
        <f>INDEX(Historical!$C$7:$C$1455,MATCH(B673,Historical!$B$7:$B$1455,0))*IF(AH673="n/a",1.03,IF(AH673&lt;0,1.01,IF(AH673&gt;10,1.1,(1+AH673/100))))</f>
        <v>1.54</v>
      </c>
      <c r="AS673" s="1042">
        <f>IF($AI673="n/a",1.03*AR673,IF($AI673&lt;0,1.01*AR673,IF($AI673&gt;10,1.1*AR673,(1+$AI673/100)*AR673)))</f>
        <v>1.6103780000000001</v>
      </c>
      <c r="AT673" s="1042">
        <f>IF($AK673="n/a",1.03*AS673,IF($AK673&lt;0,1.01*AS673,IF($AK673&gt;10,1.1*AS673,(1+$AK673/100)*AS673)))</f>
        <v>1.7714158000000002</v>
      </c>
      <c r="AU673" s="1042">
        <f>IF($AK673="n/a",1.03*AT673,IF($AK673&lt;0,1.01*AT673,IF($AK673&gt;10,1.1*AT673,(1+$AK673/100)*AT673)))</f>
        <v>1.9485573800000004</v>
      </c>
      <c r="AV673" s="1042">
        <f>IF($AK673="n/a",1.03*AU673,IF($AK673&lt;0,1.01*AU673,IF($AK673&gt;10,1.1*AU673,(1+$AK673/100)*AU673)))</f>
        <v>2.1434131180000007</v>
      </c>
      <c r="AW673" s="766">
        <f>SUM(AR673:AV673)</f>
        <v>9.0137642980000017</v>
      </c>
      <c r="AX673" s="877">
        <f>AW673/I673*100</f>
        <v>3.0289204267616525</v>
      </c>
      <c r="AY673" s="1212">
        <v>1.1200000000000001</v>
      </c>
      <c r="AZ673" s="1028">
        <v>17.98</v>
      </c>
      <c r="BA673" s="1028">
        <v>-4.82</v>
      </c>
      <c r="BB673" s="1028">
        <v>3.15</v>
      </c>
      <c r="BC673" s="1028">
        <v>4.5199999999999996</v>
      </c>
      <c r="BE673" s="721">
        <v>1994</v>
      </c>
      <c r="BF673" s="1057">
        <f>IF(BE673&gt;2008,0,IF(BE673&gt;2001,1,IF(BE673&gt;1990,2,IF(BE673&gt;1980,3,IF(BE673&gt;1973,4,IF(BE673&gt;1970,5,IF(BE673&gt;1960,6,IF(BE673&gt;1958,7,IF(BE673&gt;1953,8,9)))))))))</f>
        <v>2</v>
      </c>
    </row>
    <row r="674" spans="1:58" ht="11.25" customHeight="1" x14ac:dyDescent="0.2">
      <c r="A674" s="1019" t="s">
        <v>784</v>
      </c>
      <c r="B674" s="1031" t="s">
        <v>785</v>
      </c>
      <c r="C674" s="1181" t="s">
        <v>248</v>
      </c>
      <c r="D674" s="1181" t="s">
        <v>4412</v>
      </c>
      <c r="E674" s="857">
        <v>24</v>
      </c>
      <c r="F674" s="1245">
        <v>134</v>
      </c>
      <c r="G674" s="1179" t="s">
        <v>107</v>
      </c>
      <c r="H674" s="1179" t="s">
        <v>107</v>
      </c>
      <c r="I674" s="1021">
        <v>87.6</v>
      </c>
      <c r="J674" s="766">
        <f>(M674/I674)*100</f>
        <v>1.0273972602739727</v>
      </c>
      <c r="K674" s="1040">
        <v>0.22500000000000001</v>
      </c>
      <c r="L674" s="1043">
        <v>4</v>
      </c>
      <c r="M674" s="756">
        <f>K674*L674</f>
        <v>0.9</v>
      </c>
      <c r="N674" s="1026" t="s">
        <v>322</v>
      </c>
      <c r="O674" s="861">
        <v>0.16</v>
      </c>
      <c r="P674" s="1016">
        <v>43175</v>
      </c>
      <c r="Q674" s="1016">
        <v>43189</v>
      </c>
      <c r="R674" s="756">
        <f>(K674-O674)/O674*100</f>
        <v>40.625</v>
      </c>
      <c r="S674" s="824">
        <f>IF(INDEX(Historical!$D$7:$D$1455,MATCH(B674,Historical!$B$7:$B$1455,0))=0,"n/a",(INDEX(Historical!$C$7:$C$1455,MATCH(B674,Historical!$B$7:$B$1455,0))/INDEX(Historical!$D$7:$D$1455,MATCH(B674,Historical!$B$7:$B$1455,0))-1)*100)</f>
        <v>18.518518518518512</v>
      </c>
      <c r="T674" s="824">
        <f>IF(INDEX(Historical!$F$7:$F$1455,MATCH(B674,Historical!$B$7:$B$1455,0))=0,"n/a",((INDEX(Historical!$C$7:$C$1455,MATCH(B674,Historical!$B$7:$B$1455,0))/INDEX(Historical!$F$7:$F$1455,MATCH(B674,Historical!$B$7:$B$1455,0)))^(1/3)-1)*100)</f>
        <v>16.960709528514649</v>
      </c>
      <c r="U674" s="824">
        <f>IF(INDEX(Historical!$I$7:$I$1455,MATCH(B674,Historical!$B$7:$B$1455,0))=0,"n/a",((INDEX(Historical!$C$7:$C$1455,MATCH(B674,Historical!$B$7:$B$1455,0))/INDEX(Historical!$I$7:$I$1455,MATCH(B674,Historical!$B$7:$B$1455,0)))^(1/5)-1)*100)</f>
        <v>17.978912471277987</v>
      </c>
      <c r="V674" s="824">
        <f>IF(INDEX(Historical!$O$7:$O$1455,MATCH(B674,Historical!$B$7:$B$1455,0))=0,"n/a",((INDEX(Historical!$C$7:$C$1455,MATCH(B674,Historical!$B$7:$B$1455,0))/INDEX(Historical!$O$7:$O$1455,MATCH(B674,Historical!$B$7:$B$1455,0)))^(1/10)-1)*100)</f>
        <v>23.911573250827132</v>
      </c>
      <c r="W674" s="825">
        <f>IF(OR(U674&lt;=0,U674="n/a",V674&lt;=0,V674="n/a"),"n/a",U674/V674)</f>
        <v>0.75189165859908746</v>
      </c>
      <c r="X674" s="826">
        <f>IF(OR(AJ674&lt;=0,AJ674="n/a",U674&lt;=0,U674="n/a"),"n/a",U674/AJ674)</f>
        <v>1.103000765109079</v>
      </c>
      <c r="Y674" s="780"/>
      <c r="Z674" s="766">
        <f>IF(OR(AC674&lt;0.01,AC674="n/a"),"n/a",M674/AC674*100)</f>
        <v>21.176470588235293</v>
      </c>
      <c r="AA674" s="1042">
        <f>IF(OR(AC674&lt;0.01,AC674="n/a"),"n/a",I674/AC674)</f>
        <v>20.611764705882351</v>
      </c>
      <c r="AB674" s="1043">
        <v>1</v>
      </c>
      <c r="AC674" s="1021">
        <v>4.25</v>
      </c>
      <c r="AD674" s="1021">
        <v>1.72</v>
      </c>
      <c r="AE674" s="1021">
        <v>2.2200000000000002</v>
      </c>
      <c r="AF674" s="1021">
        <v>10.210000000000001</v>
      </c>
      <c r="AG674" s="1021">
        <v>47.8</v>
      </c>
      <c r="AH674" s="1021">
        <v>32.700000000000003</v>
      </c>
      <c r="AI674" s="1021">
        <v>7.9200000000000008</v>
      </c>
      <c r="AJ674" s="1021">
        <v>16.3</v>
      </c>
      <c r="AK674" s="1021">
        <v>12.01</v>
      </c>
      <c r="AL674" s="1034">
        <v>33220</v>
      </c>
      <c r="AM674" s="1028">
        <v>0.5</v>
      </c>
      <c r="AN674" s="1021">
        <v>0.12</v>
      </c>
      <c r="AO674" s="868">
        <f>IF(U674="n/a","n/a",IF(AA674&lt;0,"n/a",IF(AA674="n/a","n/a",J674+U674-AA674)))</f>
        <v>-1.6054549743303923</v>
      </c>
      <c r="AP674" s="869">
        <f>IF(U674="n/a","n/a",J674+U674)</f>
        <v>19.006309731551958</v>
      </c>
      <c r="AQ674" s="1044">
        <f>IF(OR(AC674&lt;0.01,AF674="n/a"),"n/a",(I674/SQRT(22.5*AC674*(I674/AF674))-1)*100)</f>
        <v>205.8293770113284</v>
      </c>
      <c r="AR674" s="766">
        <f>INDEX(Historical!$C$7:$C$1455,MATCH(B674,Historical!$B$7:$B$1455,0))*IF(AH674="n/a",1.03,IF(AH674&lt;0,1.01,IF(AH674&gt;10,1.1,(1+AH674/100))))</f>
        <v>0.70400000000000007</v>
      </c>
      <c r="AS674" s="1042">
        <f>IF($AI674="n/a",1.03*AR674,IF($AI674&lt;0,1.01*AR674,IF($AI674&gt;10,1.1*AR674,(1+$AI674/100)*AR674)))</f>
        <v>0.75975680000000001</v>
      </c>
      <c r="AT674" s="1042">
        <f>IF($AK674="n/a",1.03*AS674,IF($AK674&lt;0,1.01*AS674,IF($AK674&gt;10,1.1*AS674,(1+$AK674/100)*AS674)))</f>
        <v>0.83573248000000011</v>
      </c>
      <c r="AU674" s="1042">
        <f>IF($AK674="n/a",1.03*AT674,IF($AK674&lt;0,1.01*AT674,IF($AK674&gt;10,1.1*AT674,(1+$AK674/100)*AT674)))</f>
        <v>0.91930572800000021</v>
      </c>
      <c r="AV674" s="1042">
        <f>IF($AK674="n/a",1.03*AU674,IF($AK674&lt;0,1.01*AU674,IF($AK674&gt;10,1.1*AU674,(1+$AK674/100)*AU674)))</f>
        <v>1.0112363008000003</v>
      </c>
      <c r="AW674" s="766">
        <f>SUM(AR674:AV674)</f>
        <v>4.230031308800001</v>
      </c>
      <c r="AX674" s="877">
        <f>AW674/I674*100</f>
        <v>4.828802863926942</v>
      </c>
      <c r="AY674" s="1212">
        <v>1.1100000000000001</v>
      </c>
      <c r="AZ674" s="1028">
        <v>18.759999999999998</v>
      </c>
      <c r="BA674" s="1028">
        <v>-16.05</v>
      </c>
      <c r="BB674" s="1028">
        <v>-8.3800000000000008</v>
      </c>
      <c r="BC674" s="1028">
        <v>0.59</v>
      </c>
      <c r="BE674" s="721">
        <v>1995</v>
      </c>
      <c r="BF674" s="1057">
        <f>IF(BE674&gt;2008,0,IF(BE674&gt;2001,1,IF(BE674&gt;1990,2,IF(BE674&gt;1980,3,IF(BE674&gt;1973,4,IF(BE674&gt;1970,5,IF(BE674&gt;1960,6,IF(BE674&gt;1958,7,IF(BE674&gt;1953,8,9)))))))))</f>
        <v>2</v>
      </c>
    </row>
    <row r="675" spans="1:58" ht="11.25" customHeight="1" x14ac:dyDescent="0.2">
      <c r="A675" s="1027" t="s">
        <v>1629</v>
      </c>
      <c r="B675" s="1031" t="s">
        <v>1630</v>
      </c>
      <c r="C675" s="1181" t="s">
        <v>248</v>
      </c>
      <c r="D675" s="1181" t="s">
        <v>4448</v>
      </c>
      <c r="E675" s="857">
        <v>8</v>
      </c>
      <c r="F675" s="1245">
        <v>529</v>
      </c>
      <c r="G675" s="1245" t="s">
        <v>107</v>
      </c>
      <c r="H675" s="1245" t="s">
        <v>107</v>
      </c>
      <c r="I675" s="1030">
        <v>113.07</v>
      </c>
      <c r="J675" s="766">
        <f>(M675/I675)*100</f>
        <v>2.4763420889714336</v>
      </c>
      <c r="K675" s="1033">
        <v>0.7</v>
      </c>
      <c r="L675" s="1043">
        <v>4</v>
      </c>
      <c r="M675" s="756">
        <f>K675*L675</f>
        <v>2.8</v>
      </c>
      <c r="N675" s="1026" t="s">
        <v>931</v>
      </c>
      <c r="O675" s="860">
        <v>0.6</v>
      </c>
      <c r="P675" s="1016">
        <v>43363</v>
      </c>
      <c r="Q675" s="1016">
        <v>43384</v>
      </c>
      <c r="R675" s="756">
        <f>(K675-O675)/O675*100</f>
        <v>16.666666666666664</v>
      </c>
      <c r="S675" s="824">
        <f>IF(INDEX(Historical!$D$7:$D$1455,MATCH(B675,Historical!$B$7:$B$1455,0))=0,"n/a",(INDEX(Historical!$C$7:$C$1455,MATCH(B675,Historical!$B$7:$B$1455,0))/INDEX(Historical!$D$7:$D$1455,MATCH(B675,Historical!$B$7:$B$1455,0))-1)*100)</f>
        <v>27.102803738317771</v>
      </c>
      <c r="T675" s="824">
        <f>IF(INDEX(Historical!$F$7:$F$1455,MATCH(B675,Historical!$B$7:$B$1455,0))=0,"n/a",((INDEX(Historical!$C$7:$C$1455,MATCH(B675,Historical!$B$7:$B$1455,0))/INDEX(Historical!$F$7:$F$1455,MATCH(B675,Historical!$B$7:$B$1455,0)))^(1/3)-1)*100)</f>
        <v>24.780567401032737</v>
      </c>
      <c r="U675" s="824">
        <f>IF(INDEX(Historical!$I$7:$I$1455,MATCH(B675,Historical!$B$7:$B$1455,0))=0,"n/a",((INDEX(Historical!$C$7:$C$1455,MATCH(B675,Historical!$B$7:$B$1455,0))/INDEX(Historical!$I$7:$I$1455,MATCH(B675,Historical!$B$7:$B$1455,0)))^(1/5)-1)*100)</f>
        <v>37.175381093971936</v>
      </c>
      <c r="V675" s="824">
        <f>IF(INDEX(Historical!$O$7:$O$1455,MATCH(B675,Historical!$B$7:$B$1455,0))=0,"n/a",((INDEX(Historical!$C$7:$C$1455,MATCH(B675,Historical!$B$7:$B$1455,0))/INDEX(Historical!$O$7:$O$1455,MATCH(B675,Historical!$B$7:$B$1455,0)))^(1/10)-1)*100)</f>
        <v>13.018071324347936</v>
      </c>
      <c r="W675" s="825">
        <f>IF(OR(U675&lt;=0,U675="n/a",V675&lt;=0,V675="n/a"),"n/a",U675/V675)</f>
        <v>2.8556750203420798</v>
      </c>
      <c r="X675" s="826">
        <f>IF(OR(AJ675&lt;=0,AJ675="n/a",U675&lt;=0,U675="n/a"),"n/a",U675/AJ675)</f>
        <v>0.25427757246218835</v>
      </c>
      <c r="Y675" s="780"/>
      <c r="Z675" s="766">
        <f>IF(OR(AC675&lt;0.01,AC675="n/a"),"n/a",M675/AC675*100)</f>
        <v>33.2541567695962</v>
      </c>
      <c r="AA675" s="1042">
        <f>IF(OR(AC675&lt;0.01,AC675="n/a"),"n/a",I675/AC675)</f>
        <v>13.428741092636578</v>
      </c>
      <c r="AB675" s="1043">
        <v>12</v>
      </c>
      <c r="AC675" s="1021">
        <v>8.42</v>
      </c>
      <c r="AD675" s="1021">
        <v>1.1200000000000001</v>
      </c>
      <c r="AE675" s="1021">
        <v>2.5099999999999998</v>
      </c>
      <c r="AF675" s="1021">
        <v>2.08</v>
      </c>
      <c r="AG675" s="1021">
        <v>16.400000000000002</v>
      </c>
      <c r="AH675" s="1021">
        <v>27</v>
      </c>
      <c r="AI675" s="1021">
        <v>11.87</v>
      </c>
      <c r="AJ675" s="1021">
        <v>146.19999999999999</v>
      </c>
      <c r="AK675" s="1021">
        <v>12</v>
      </c>
      <c r="AL675" s="1034">
        <v>23010</v>
      </c>
      <c r="AM675" s="1028">
        <v>0.5</v>
      </c>
      <c r="AN675" s="1021">
        <v>0.87</v>
      </c>
      <c r="AO675" s="868">
        <f>IF(U675="n/a","n/a",IF(AA675&lt;0,"n/a",IF(AA675="n/a","n/a",J675+U675-AA675)))</f>
        <v>26.222982090306793</v>
      </c>
      <c r="AP675" s="869">
        <f>IF(U675="n/a","n/a",J675+U675)</f>
        <v>39.651723182943371</v>
      </c>
      <c r="AQ675" s="1044">
        <f>IF(OR(AC675&lt;0.01,AF675="n/a"),"n/a",(I675/SQRT(22.5*AC675*(I675/AF675))-1)*100)</f>
        <v>11.418692771772832</v>
      </c>
      <c r="AR675" s="766">
        <f>INDEX(Historical!$C$7:$C$1455,MATCH(B675,Historical!$B$7:$B$1455,0))*IF(AH675="n/a",1.03,IF(AH675&lt;0,1.01,IF(AH675&gt;10,1.1,(1+AH675/100))))</f>
        <v>2.2440000000000002</v>
      </c>
      <c r="AS675" s="1042">
        <f>IF($AI675="n/a",1.03*AR675,IF($AI675&lt;0,1.01*AR675,IF($AI675&gt;10,1.1*AR675,(1+$AI675/100)*AR675)))</f>
        <v>2.4684000000000004</v>
      </c>
      <c r="AT675" s="1042">
        <f>IF($AK675="n/a",1.03*AS675,IF($AK675&lt;0,1.01*AS675,IF($AK675&gt;10,1.1*AS675,(1+$AK675/100)*AS675)))</f>
        <v>2.7152400000000005</v>
      </c>
      <c r="AU675" s="1042">
        <f>IF($AK675="n/a",1.03*AT675,IF($AK675&lt;0,1.01*AT675,IF($AK675&gt;10,1.1*AT675,(1+$AK675/100)*AT675)))</f>
        <v>2.9867640000000009</v>
      </c>
      <c r="AV675" s="1042">
        <f>IF($AK675="n/a",1.03*AU675,IF($AK675&lt;0,1.01*AU675,IF($AK675&gt;10,1.1*AU675,(1+$AK675/100)*AU675)))</f>
        <v>3.285440400000001</v>
      </c>
      <c r="AW675" s="766">
        <f>SUM(AR675:AV675)</f>
        <v>13.699844400000002</v>
      </c>
      <c r="AX675" s="877">
        <f>AW675/I675*100</f>
        <v>12.116250464314144</v>
      </c>
      <c r="AY675" s="1212">
        <v>1.32</v>
      </c>
      <c r="AZ675" s="1028">
        <v>15.989999999999998</v>
      </c>
      <c r="BA675" s="1028">
        <v>-16.650000000000002</v>
      </c>
      <c r="BB675" s="1028">
        <v>-1.8499999999999999</v>
      </c>
      <c r="BC675" s="1028">
        <v>-1.73</v>
      </c>
      <c r="BE675" s="721">
        <v>2011</v>
      </c>
      <c r="BF675" s="1057">
        <f>IF(BE675&gt;2008,0,IF(BE675&gt;2001,1,IF(BE675&gt;1990,2,IF(BE675&gt;1980,3,IF(BE675&gt;1973,4,IF(BE675&gt;1970,5,IF(BE675&gt;1960,6,IF(BE675&gt;1958,7,IF(BE675&gt;1953,8,9)))))))))</f>
        <v>0</v>
      </c>
    </row>
    <row r="676" spans="1:58" ht="11.25" customHeight="1" x14ac:dyDescent="0.2">
      <c r="A676" s="1027" t="s">
        <v>786</v>
      </c>
      <c r="B676" s="1031" t="s">
        <v>787</v>
      </c>
      <c r="C676" s="1181" t="s">
        <v>124</v>
      </c>
      <c r="D676" s="1181" t="s">
        <v>4451</v>
      </c>
      <c r="E676" s="857">
        <v>18</v>
      </c>
      <c r="F676" s="1245">
        <v>180</v>
      </c>
      <c r="G676" s="1209" t="s">
        <v>107</v>
      </c>
      <c r="H676" s="1209" t="s">
        <v>107</v>
      </c>
      <c r="I676" s="1030">
        <v>73.150000000000006</v>
      </c>
      <c r="J676" s="766">
        <f>(M676/I676)*100</f>
        <v>1.4490772385509227</v>
      </c>
      <c r="K676" s="1033">
        <v>0.26500000000000001</v>
      </c>
      <c r="L676" s="1043">
        <v>4</v>
      </c>
      <c r="M676" s="756">
        <f>K676*L676</f>
        <v>1.06</v>
      </c>
      <c r="N676" s="1026" t="s">
        <v>429</v>
      </c>
      <c r="O676" s="860">
        <v>0.25</v>
      </c>
      <c r="P676" s="1016">
        <v>43468</v>
      </c>
      <c r="Q676" s="1016">
        <v>43483</v>
      </c>
      <c r="R676" s="756">
        <f>(K676-O676)/O676*100</f>
        <v>6.0000000000000053</v>
      </c>
      <c r="S676" s="824">
        <f>IF(INDEX(Historical!$D$7:$D$1455,MATCH(B676,Historical!$B$7:$B$1455,0))=0,"n/a",(INDEX(Historical!$C$7:$C$1455,MATCH(B676,Historical!$B$7:$B$1455,0))/INDEX(Historical!$D$7:$D$1455,MATCH(B676,Historical!$B$7:$B$1455,0))-1)*100)</f>
        <v>4.3478260869565188</v>
      </c>
      <c r="T676" s="824">
        <f>IF(INDEX(Historical!$F$7:$F$1455,MATCH(B676,Historical!$B$7:$B$1455,0))=0,"n/a",((INDEX(Historical!$C$7:$C$1455,MATCH(B676,Historical!$B$7:$B$1455,0))/INDEX(Historical!$F$7:$F$1455,MATCH(B676,Historical!$B$7:$B$1455,0)))^(1/3)-1)*100)</f>
        <v>4.5515917149420382</v>
      </c>
      <c r="U676" s="824">
        <f>IF(INDEX(Historical!$I$7:$I$1455,MATCH(B676,Historical!$B$7:$B$1455,0))=0,"n/a",((INDEX(Historical!$C$7:$C$1455,MATCH(B676,Historical!$B$7:$B$1455,0))/INDEX(Historical!$I$7:$I$1455,MATCH(B676,Historical!$B$7:$B$1455,0)))^(1/5)-1)*100)</f>
        <v>9.8560543306117854</v>
      </c>
      <c r="V676" s="824">
        <f>IF(INDEX(Historical!$O$7:$O$1455,MATCH(B676,Historical!$B$7:$B$1455,0))=0,"n/a",((INDEX(Historical!$C$7:$C$1455,MATCH(B676,Historical!$B$7:$B$1455,0))/INDEX(Historical!$O$7:$O$1455,MATCH(B676,Historical!$B$7:$B$1455,0)))^(1/10)-1)*100)</f>
        <v>13.954056195486775</v>
      </c>
      <c r="W676" s="825">
        <f>IF(OR(U676&lt;=0,U676="n/a",V676&lt;=0,V676="n/a"),"n/a",U676/V676)</f>
        <v>0.70632181729349597</v>
      </c>
      <c r="X676" s="826" t="str">
        <f>IF(OR(AJ676&lt;=0,AJ676="n/a",U676&lt;=0,U676="n/a"),"n/a",U676/AJ676)</f>
        <v>n/a</v>
      </c>
      <c r="Y676" s="777"/>
      <c r="Z676" s="766" t="str">
        <f>IF(OR(AC676&lt;0.01,AC676="n/a"),"n/a",M676/AC676*100)</f>
        <v>n/a</v>
      </c>
      <c r="AA676" s="1042" t="str">
        <f>IF(OR(AC676&lt;0.01,AC676="n/a"),"n/a",I676/AC676)</f>
        <v>n/a</v>
      </c>
      <c r="AB676" s="1043">
        <v>6</v>
      </c>
      <c r="AC676" s="1021">
        <v>-1.47</v>
      </c>
      <c r="AD676" s="1021" t="s">
        <v>138</v>
      </c>
      <c r="AE676" s="1021">
        <v>10.93</v>
      </c>
      <c r="AF676" s="1021">
        <v>2.27</v>
      </c>
      <c r="AG676" s="1021">
        <v>-5.8999999999999995</v>
      </c>
      <c r="AH676" s="1023">
        <v>-181.20000000000002</v>
      </c>
      <c r="AI676" s="1023">
        <v>36.590000000000003</v>
      </c>
      <c r="AJ676" s="1021">
        <v>-25.900000000000002</v>
      </c>
      <c r="AK676" s="1021">
        <v>34.300000000000004</v>
      </c>
      <c r="AL676" s="1034">
        <v>4880</v>
      </c>
      <c r="AM676" s="1028">
        <v>0.70000000000000007</v>
      </c>
      <c r="AN676" s="1021">
        <v>0.17</v>
      </c>
      <c r="AO676" s="868" t="str">
        <f>IF(U676="n/a","n/a",IF(AA676&lt;0,"n/a",IF(AA676="n/a","n/a",J676+U676-AA676)))</f>
        <v>n/a</v>
      </c>
      <c r="AP676" s="869">
        <f>IF(U676="n/a","n/a",J676+U676)</f>
        <v>11.305131569162707</v>
      </c>
      <c r="AQ676" s="1044" t="str">
        <f>IF(OR(AC676&lt;0.01,AF676="n/a"),"n/a",(I676/SQRT(22.5*AC676*(I676/AF676))-1)*100)</f>
        <v>n/a</v>
      </c>
      <c r="AR676" s="766">
        <f>INDEX(Historical!$C$7:$C$1455,MATCH(B676,Historical!$B$7:$B$1455,0))*IF(AH676="n/a",1.03,IF(AH676&lt;0,1.01,IF(AH676&gt;10,1.1,(1+AH676/100))))</f>
        <v>0.96960000000000002</v>
      </c>
      <c r="AS676" s="1042">
        <f>IF($AI676="n/a",1.03*AR676,IF($AI676&lt;0,1.01*AR676,IF($AI676&gt;10,1.1*AR676,(1+$AI676/100)*AR676)))</f>
        <v>1.0665600000000002</v>
      </c>
      <c r="AT676" s="1042">
        <f>IF($AK676="n/a",1.03*AS676,IF($AK676&lt;0,1.01*AS676,IF($AK676&gt;10,1.1*AS676,(1+$AK676/100)*AS676)))</f>
        <v>1.1732160000000003</v>
      </c>
      <c r="AU676" s="1042">
        <f>IF($AK676="n/a",1.03*AT676,IF($AK676&lt;0,1.01*AT676,IF($AK676&gt;10,1.1*AT676,(1+$AK676/100)*AT676)))</f>
        <v>1.2905376000000004</v>
      </c>
      <c r="AV676" s="1042">
        <f>IF($AK676="n/a",1.03*AU676,IF($AK676&lt;0,1.01*AU676,IF($AK676&gt;10,1.1*AU676,(1+$AK676/100)*AU676)))</f>
        <v>1.4195913600000005</v>
      </c>
      <c r="AW676" s="766">
        <f>SUM(AR676:AV676)</f>
        <v>5.9195049600000011</v>
      </c>
      <c r="AX676" s="877">
        <f>AW676/I676*100</f>
        <v>8.0922829254955584</v>
      </c>
      <c r="AY676" s="1212">
        <v>0.49</v>
      </c>
      <c r="AZ676" s="1028">
        <v>4.26</v>
      </c>
      <c r="BA676" s="1028">
        <v>-25.759999999999998</v>
      </c>
      <c r="BB676" s="1028">
        <v>-3.75</v>
      </c>
      <c r="BC676" s="1028">
        <v>-12.23</v>
      </c>
      <c r="BE676" s="721">
        <v>2002</v>
      </c>
      <c r="BF676" s="1057">
        <f>IF(BE676&gt;2008,0,IF(BE676&gt;2001,1,IF(BE676&gt;1990,2,IF(BE676&gt;1980,3,IF(BE676&gt;1973,4,IF(BE676&gt;1970,5,IF(BE676&gt;1960,6,IF(BE676&gt;1958,7,IF(BE676&gt;1953,8,9)))))))))</f>
        <v>1</v>
      </c>
    </row>
    <row r="677" spans="1:58" ht="11.25" customHeight="1" x14ac:dyDescent="0.2">
      <c r="A677" s="1019" t="s">
        <v>330</v>
      </c>
      <c r="B677" s="1031" t="s">
        <v>331</v>
      </c>
      <c r="C677" s="1181" t="s">
        <v>124</v>
      </c>
      <c r="D677" s="1181" t="s">
        <v>4262</v>
      </c>
      <c r="E677" s="857">
        <v>45</v>
      </c>
      <c r="F677" s="1245">
        <v>51</v>
      </c>
      <c r="G677" s="1103" t="s">
        <v>38</v>
      </c>
      <c r="H677" s="1103" t="s">
        <v>38</v>
      </c>
      <c r="I677" s="1021">
        <v>65.95</v>
      </c>
      <c r="J677" s="766">
        <f>(M677/I677)*100</f>
        <v>2.1228203184230474</v>
      </c>
      <c r="K677" s="1033">
        <v>0.35</v>
      </c>
      <c r="L677" s="1043">
        <v>4</v>
      </c>
      <c r="M677" s="756">
        <f>K677*L677</f>
        <v>1.4</v>
      </c>
      <c r="N677" s="1026" t="s">
        <v>162</v>
      </c>
      <c r="O677" s="860">
        <v>0.32</v>
      </c>
      <c r="P677" s="1016">
        <v>43388</v>
      </c>
      <c r="Q677" s="1016">
        <v>43404</v>
      </c>
      <c r="R677" s="756">
        <f>(K677-O677)/O677*100</f>
        <v>9.3749999999999911</v>
      </c>
      <c r="S677" s="824">
        <f>IF(INDEX(Historical!$D$7:$D$1455,MATCH(B677,Historical!$B$7:$B$1455,0))=0,"n/a",(INDEX(Historical!$C$7:$C$1455,MATCH(B677,Historical!$B$7:$B$1455,0))/INDEX(Historical!$D$7:$D$1455,MATCH(B677,Historical!$B$7:$B$1455,0))-1)*100)</f>
        <v>8.4444444444444322</v>
      </c>
      <c r="T677" s="824">
        <f>IF(INDEX(Historical!$F$7:$F$1455,MATCH(B677,Historical!$B$7:$B$1455,0))=0,"n/a",((INDEX(Historical!$C$7:$C$1455,MATCH(B677,Historical!$B$7:$B$1455,0))/INDEX(Historical!$F$7:$F$1455,MATCH(B677,Historical!$B$7:$B$1455,0)))^(1/3)-1)*100)</f>
        <v>7.5749744635974059</v>
      </c>
      <c r="U677" s="824">
        <f>IF(INDEX(Historical!$I$7:$I$1455,MATCH(B677,Historical!$B$7:$B$1455,0))=0,"n/a",((INDEX(Historical!$C$7:$C$1455,MATCH(B677,Historical!$B$7:$B$1455,0))/INDEX(Historical!$I$7:$I$1455,MATCH(B677,Historical!$B$7:$B$1455,0)))^(1/5)-1)*100)</f>
        <v>6.9961413009644646</v>
      </c>
      <c r="V677" s="824">
        <f>IF(INDEX(Historical!$O$7:$O$1455,MATCH(B677,Historical!$B$7:$B$1455,0))=0,"n/a",((INDEX(Historical!$C$7:$C$1455,MATCH(B677,Historical!$B$7:$B$1455,0))/INDEX(Historical!$O$7:$O$1455,MATCH(B677,Historical!$B$7:$B$1455,0)))^(1/10)-1)*100)</f>
        <v>5.4885636365986645</v>
      </c>
      <c r="W677" s="825">
        <f>IF(OR(U677&lt;=0,U677="n/a",V677&lt;=0,V677="n/a"),"n/a",U677/V677)</f>
        <v>1.2746761747122723</v>
      </c>
      <c r="X677" s="826">
        <f>IF(OR(AJ677&lt;=0,AJ677="n/a",U677&lt;=0,U677="n/a"),"n/a",U677/AJ677)</f>
        <v>0.24986218932015941</v>
      </c>
      <c r="Y677" s="774"/>
      <c r="Z677" s="766">
        <f>IF(OR(AC677&lt;0.01,AC677="n/a"),"n/a",M677/AC677*100)</f>
        <v>60.869565217391312</v>
      </c>
      <c r="AA677" s="1042">
        <f>IF(OR(AC677&lt;0.01,AC677="n/a"),"n/a",I677/AC677)</f>
        <v>28.673913043478265</v>
      </c>
      <c r="AB677" s="1043">
        <v>5</v>
      </c>
      <c r="AC677" s="1021">
        <v>2.2999999999999998</v>
      </c>
      <c r="AD677" s="1021">
        <v>3.52</v>
      </c>
      <c r="AE677" s="1021">
        <v>1.62</v>
      </c>
      <c r="AF677" s="1021">
        <v>5.4</v>
      </c>
      <c r="AG677" s="1021" t="s">
        <v>138</v>
      </c>
      <c r="AH677" s="1021">
        <v>87.3</v>
      </c>
      <c r="AI677" s="1021">
        <v>23.150000000000002</v>
      </c>
      <c r="AJ677" s="1021">
        <v>28.000000000000004</v>
      </c>
      <c r="AK677" s="1021">
        <v>8.17</v>
      </c>
      <c r="AL677" s="1034">
        <v>8810</v>
      </c>
      <c r="AM677" s="1028">
        <v>1.4000000000000001</v>
      </c>
      <c r="AN677" s="1021">
        <v>1.41</v>
      </c>
      <c r="AO677" s="868">
        <f>IF(U677="n/a","n/a",IF(AA677&lt;0,"n/a",IF(AA677="n/a","n/a",J677+U677-AA677)))</f>
        <v>-19.554951424090753</v>
      </c>
      <c r="AP677" s="869">
        <f>IF(U677="n/a","n/a",J677+U677)</f>
        <v>9.1189616193875125</v>
      </c>
      <c r="AQ677" s="1044">
        <f>IF(OR(AC677&lt;0.01,AF677="n/a"),"n/a",(I677/SQRT(22.5*AC677*(I677/AF677))-1)*100)</f>
        <v>162.33069074042373</v>
      </c>
      <c r="AR677" s="766">
        <f>INDEX(Historical!$C$7:$C$1455,MATCH(B677,Historical!$B$7:$B$1455,0))*IF(AH677="n/a",1.03,IF(AH677&lt;0,1.01,IF(AH677&gt;10,1.1,(1+AH677/100))))</f>
        <v>1.3420000000000001</v>
      </c>
      <c r="AS677" s="1042">
        <f>IF($AI677="n/a",1.03*AR677,IF($AI677&lt;0,1.01*AR677,IF($AI677&gt;10,1.1*AR677,(1+$AI677/100)*AR677)))</f>
        <v>1.4762000000000002</v>
      </c>
      <c r="AT677" s="1042">
        <f>IF($AK677="n/a",1.03*AS677,IF($AK677&lt;0,1.01*AS677,IF($AK677&gt;10,1.1*AS677,(1+$AK677/100)*AS677)))</f>
        <v>1.5968055400000003</v>
      </c>
      <c r="AU677" s="1042">
        <f>IF($AK677="n/a",1.03*AT677,IF($AK677&lt;0,1.01*AT677,IF($AK677&gt;10,1.1*AT677,(1+$AK677/100)*AT677)))</f>
        <v>1.7272645526180006</v>
      </c>
      <c r="AV677" s="1042">
        <f>IF($AK677="n/a",1.03*AU677,IF($AK677&lt;0,1.01*AU677,IF($AK677&gt;10,1.1*AU677,(1+$AK677/100)*AU677)))</f>
        <v>1.8683820665668915</v>
      </c>
      <c r="AW677" s="766">
        <f>SUM(AR677:AV677)</f>
        <v>8.0106521591848914</v>
      </c>
      <c r="AX677" s="877">
        <f>AW677/I677*100</f>
        <v>12.146553690955104</v>
      </c>
      <c r="AY677" s="1212">
        <v>1.31</v>
      </c>
      <c r="AZ677" s="1028">
        <v>42.26</v>
      </c>
      <c r="BA677" s="1028">
        <v>-3.2</v>
      </c>
      <c r="BB677" s="1028">
        <v>5.79</v>
      </c>
      <c r="BC677" s="1028">
        <v>15.57</v>
      </c>
      <c r="BE677" s="721">
        <v>1975</v>
      </c>
      <c r="BF677" s="1057">
        <f>IF(BE677&gt;2008,0,IF(BE677&gt;2001,1,IF(BE677&gt;1990,2,IF(BE677&gt;1980,3,IF(BE677&gt;1973,4,IF(BE677&gt;1970,5,IF(BE677&gt;1960,6,IF(BE677&gt;1958,7,IF(BE677&gt;1953,8,9)))))))))</f>
        <v>4</v>
      </c>
    </row>
    <row r="678" spans="1:58" s="905" customFormat="1" ht="11.25" customHeight="1" x14ac:dyDescent="0.2">
      <c r="A678" s="884" t="s">
        <v>1631</v>
      </c>
      <c r="B678" s="914" t="s">
        <v>1632</v>
      </c>
      <c r="C678" s="1181" t="s">
        <v>248</v>
      </c>
      <c r="D678" s="1181" t="s">
        <v>4448</v>
      </c>
      <c r="E678" s="885">
        <v>6</v>
      </c>
      <c r="F678" s="1245">
        <v>683</v>
      </c>
      <c r="G678" s="1244" t="s">
        <v>107</v>
      </c>
      <c r="H678" s="1244" t="s">
        <v>107</v>
      </c>
      <c r="I678" s="886">
        <v>24.47</v>
      </c>
      <c r="J678" s="887">
        <f>(M678/I678)*100</f>
        <v>1.7981201471189212</v>
      </c>
      <c r="K678" s="888">
        <v>0.11</v>
      </c>
      <c r="L678" s="889">
        <v>4</v>
      </c>
      <c r="M678" s="890">
        <f>K678*L678</f>
        <v>0.44</v>
      </c>
      <c r="N678" s="891" t="s">
        <v>614</v>
      </c>
      <c r="O678" s="892">
        <v>0.09</v>
      </c>
      <c r="P678" s="893">
        <v>43166</v>
      </c>
      <c r="Q678" s="893">
        <v>43181</v>
      </c>
      <c r="R678" s="890">
        <f>(K678-O678)/O678*100</f>
        <v>22.222222222222225</v>
      </c>
      <c r="S678" s="824">
        <f>IF(INDEX(Historical!$D$7:$D$1455,MATCH(B678,Historical!$B$7:$B$1455,0))=0,"n/a",(INDEX(Historical!$C$7:$C$1455,MATCH(B678,Historical!$B$7:$B$1455,0))/INDEX(Historical!$D$7:$D$1455,MATCH(B678,Historical!$B$7:$B$1455,0))-1)*100)</f>
        <v>28.571428571428559</v>
      </c>
      <c r="T678" s="824">
        <f>IF(INDEX(Historical!$F$7:$F$1455,MATCH(B678,Historical!$B$7:$B$1455,0))=0,"n/a",((INDEX(Historical!$C$7:$C$1455,MATCH(B678,Historical!$B$7:$B$1455,0))/INDEX(Historical!$F$7:$F$1455,MATCH(B678,Historical!$B$7:$B$1455,0)))^(1/3)-1)*100)</f>
        <v>21.644039911467992</v>
      </c>
      <c r="U678" s="824" t="str">
        <f>IF(INDEX(Historical!$I$7:$I$1455,MATCH(B678,Historical!$B$7:$B$1455,0))=0,"n/a",((INDEX(Historical!$C$7:$C$1455,MATCH(B678,Historical!$B$7:$B$1455,0))/INDEX(Historical!$I$7:$I$1455,MATCH(B678,Historical!$B$7:$B$1455,0)))^(1/5)-1)*100)</f>
        <v>n/a</v>
      </c>
      <c r="V678" s="824" t="str">
        <f>IF(INDEX(Historical!$O$7:$O$1455,MATCH(B678,Historical!$B$7:$B$1455,0))=0,"n/a",((INDEX(Historical!$C$7:$C$1455,MATCH(B678,Historical!$B$7:$B$1455,0))/INDEX(Historical!$O$7:$O$1455,MATCH(B678,Historical!$B$7:$B$1455,0)))^(1/10)-1)*100)</f>
        <v>n/a</v>
      </c>
      <c r="W678" s="894" t="str">
        <f>IF(OR(U678&lt;=0,U678="n/a",V678&lt;=0,V678="n/a"),"n/a",U678/V678)</f>
        <v>n/a</v>
      </c>
      <c r="X678" s="895" t="str">
        <f>IF(OR(AJ678&lt;=0,AJ678="n/a",U678&lt;=0,U678="n/a"),"n/a",U678/AJ678)</f>
        <v>n/a</v>
      </c>
      <c r="Y678" s="896"/>
      <c r="Z678" s="887">
        <f>IF(OR(AC678&lt;0.01,AC678="n/a"),"n/a",M678/AC678*100)</f>
        <v>35.772357723577237</v>
      </c>
      <c r="AA678" s="897">
        <f>IF(OR(AC678&lt;0.01,AC678="n/a"),"n/a",I678/AC678)</f>
        <v>19.894308943089431</v>
      </c>
      <c r="AB678" s="889">
        <v>12</v>
      </c>
      <c r="AC678" s="898">
        <v>1.23</v>
      </c>
      <c r="AD678" s="898">
        <v>1.4</v>
      </c>
      <c r="AE678" s="898">
        <v>1.67</v>
      </c>
      <c r="AF678" s="898">
        <v>8.16</v>
      </c>
      <c r="AG678" s="898">
        <v>42.3</v>
      </c>
      <c r="AH678" s="898">
        <v>5.8000000000000007</v>
      </c>
      <c r="AI678" s="898">
        <v>6.9</v>
      </c>
      <c r="AJ678" s="898">
        <v>30.099999999999998</v>
      </c>
      <c r="AK678" s="898">
        <v>14.180000000000001</v>
      </c>
      <c r="AL678" s="899">
        <v>748.29</v>
      </c>
      <c r="AM678" s="900">
        <v>6.5</v>
      </c>
      <c r="AN678" s="898">
        <v>0.6</v>
      </c>
      <c r="AO678" s="901" t="str">
        <f>IF(U678="n/a","n/a",IF(AA678&lt;0,"n/a",IF(AA678="n/a","n/a",J678+U678-AA678)))</f>
        <v>n/a</v>
      </c>
      <c r="AP678" s="902" t="str">
        <f>IF(U678="n/a","n/a",J678+U678)</f>
        <v>n/a</v>
      </c>
      <c r="AQ678" s="903">
        <f>IF(OR(AC678&lt;0.01,AF678="n/a"),"n/a",(I678/SQRT(22.5*AC678*(I678/AF678))-1)*100)</f>
        <v>168.60757081711415</v>
      </c>
      <c r="AR678" s="766">
        <f>INDEX(Historical!$C$7:$C$1455,MATCH(B678,Historical!$B$7:$B$1455,0))*IF(AH678="n/a",1.03,IF(AH678&lt;0,1.01,IF(AH678&gt;10,1.1,(1+AH678/100))))</f>
        <v>0.38088</v>
      </c>
      <c r="AS678" s="897">
        <f>IF($AI678="n/a",1.03*AR678,IF($AI678&lt;0,1.01*AR678,IF($AI678&gt;10,1.1*AR678,(1+$AI678/100)*AR678)))</f>
        <v>0.40716071999999998</v>
      </c>
      <c r="AT678" s="897">
        <f>IF($AK678="n/a",1.03*AS678,IF($AK678&lt;0,1.01*AS678,IF($AK678&gt;10,1.1*AS678,(1+$AK678/100)*AS678)))</f>
        <v>0.44787679200000002</v>
      </c>
      <c r="AU678" s="897">
        <f>IF($AK678="n/a",1.03*AT678,IF($AK678&lt;0,1.01*AT678,IF($AK678&gt;10,1.1*AT678,(1+$AK678/100)*AT678)))</f>
        <v>0.49266447120000006</v>
      </c>
      <c r="AV678" s="897">
        <f>IF($AK678="n/a",1.03*AU678,IF($AK678&lt;0,1.01*AU678,IF($AK678&gt;10,1.1*AU678,(1+$AK678/100)*AU678)))</f>
        <v>0.54193091832000007</v>
      </c>
      <c r="AW678" s="887">
        <f>SUM(AR678:AV678)</f>
        <v>2.2705129015200001</v>
      </c>
      <c r="AX678" s="904">
        <f>AW678/I678*100</f>
        <v>9.2787613466285244</v>
      </c>
      <c r="AY678" s="1213">
        <v>0.53</v>
      </c>
      <c r="AZ678" s="900">
        <v>17.64</v>
      </c>
      <c r="BA678" s="900">
        <v>-27.92</v>
      </c>
      <c r="BB678" s="900">
        <v>-13.69</v>
      </c>
      <c r="BC678" s="900">
        <v>-11.73</v>
      </c>
      <c r="BD678" s="1079"/>
      <c r="BE678" s="721">
        <v>2013</v>
      </c>
      <c r="BF678" s="1057">
        <f>IF(BE678&gt;2008,0,IF(BE678&gt;2001,1,IF(BE678&gt;1990,2,IF(BE678&gt;1980,3,IF(BE678&gt;1973,4,IF(BE678&gt;1970,5,IF(BE678&gt;1960,6,IF(BE678&gt;1958,7,IF(BE678&gt;1953,8,9)))))))))</f>
        <v>0</v>
      </c>
    </row>
    <row r="679" spans="1:58" ht="11.25" customHeight="1" x14ac:dyDescent="0.2">
      <c r="A679" s="1027" t="s">
        <v>788</v>
      </c>
      <c r="B679" s="1031" t="s">
        <v>789</v>
      </c>
      <c r="C679" s="1181" t="s">
        <v>113</v>
      </c>
      <c r="D679" s="1181" t="s">
        <v>4452</v>
      </c>
      <c r="E679" s="857">
        <v>14</v>
      </c>
      <c r="F679" s="1245">
        <v>268</v>
      </c>
      <c r="G679" s="1245" t="s">
        <v>116</v>
      </c>
      <c r="H679" s="1245" t="s">
        <v>116</v>
      </c>
      <c r="I679" s="1030">
        <v>56.57</v>
      </c>
      <c r="J679" s="766">
        <f>(M679/I679)*100</f>
        <v>3.8182782393494792</v>
      </c>
      <c r="K679" s="1033">
        <v>0.54</v>
      </c>
      <c r="L679" s="1043">
        <v>4</v>
      </c>
      <c r="M679" s="756">
        <f>K679*L679</f>
        <v>2.16</v>
      </c>
      <c r="N679" s="1026" t="s">
        <v>599</v>
      </c>
      <c r="O679" s="860">
        <v>0.52</v>
      </c>
      <c r="P679" s="1016">
        <v>43329</v>
      </c>
      <c r="Q679" s="1016">
        <v>43364</v>
      </c>
      <c r="R679" s="756">
        <f>(K679-O679)/O679*100</f>
        <v>3.8461538461538494</v>
      </c>
      <c r="S679" s="824">
        <f>IF(INDEX(Historical!$D$7:$D$1455,MATCH(B679,Historical!$B$7:$B$1455,0))=0,"n/a",(INDEX(Historical!$C$7:$C$1455,MATCH(B679,Historical!$B$7:$B$1455,0))/INDEX(Historical!$D$7:$D$1455,MATCH(B679,Historical!$B$7:$B$1455,0))-1)*100)</f>
        <v>5.8823529411764719</v>
      </c>
      <c r="T679" s="824">
        <f>IF(INDEX(Historical!$F$7:$F$1455,MATCH(B679,Historical!$B$7:$B$1455,0))=0,"n/a",((INDEX(Historical!$C$7:$C$1455,MATCH(B679,Historical!$B$7:$B$1455,0))/INDEX(Historical!$F$7:$F$1455,MATCH(B679,Historical!$B$7:$B$1455,0)))^(1/3)-1)*100)</f>
        <v>8.2251144035929258</v>
      </c>
      <c r="U679" s="824">
        <f>IF(INDEX(Historical!$I$7:$I$1455,MATCH(B679,Historical!$B$7:$B$1455,0))=0,"n/a",((INDEX(Historical!$C$7:$C$1455,MATCH(B679,Historical!$B$7:$B$1455,0))/INDEX(Historical!$I$7:$I$1455,MATCH(B679,Historical!$B$7:$B$1455,0)))^(1/5)-1)*100)</f>
        <v>8.4471771197698544</v>
      </c>
      <c r="V679" s="824">
        <f>IF(INDEX(Historical!$O$7:$O$1455,MATCH(B679,Historical!$B$7:$B$1455,0))=0,"n/a",((INDEX(Historical!$C$7:$C$1455,MATCH(B679,Historical!$B$7:$B$1455,0))/INDEX(Historical!$O$7:$O$1455,MATCH(B679,Historical!$B$7:$B$1455,0)))^(1/10)-1)*100)</f>
        <v>7.9193502472868271</v>
      </c>
      <c r="W679" s="825">
        <f>IF(OR(U679&lt;=0,U679="n/a",V679&lt;=0,V679="n/a"),"n/a",U679/V679)</f>
        <v>1.0666502750858711</v>
      </c>
      <c r="X679" s="826" t="str">
        <f>IF(OR(AJ679&lt;=0,AJ679="n/a",U679&lt;=0,U679="n/a"),"n/a",U679/AJ679)</f>
        <v>n/a</v>
      </c>
      <c r="Y679" s="1031" t="s">
        <v>4077</v>
      </c>
      <c r="Z679" s="766">
        <f>IF(OR(AC679&lt;0.01,AC679="n/a"),"n/a",M679/AC679*100)</f>
        <v>53.598014888337467</v>
      </c>
      <c r="AA679" s="1042">
        <f>IF(OR(AC679&lt;0.01,AC679="n/a"),"n/a",I679/AC679)</f>
        <v>14.037220843672456</v>
      </c>
      <c r="AB679" s="1043">
        <v>12</v>
      </c>
      <c r="AC679" s="1021">
        <v>4.03</v>
      </c>
      <c r="AD679" s="1021">
        <v>0.77</v>
      </c>
      <c r="AE679" s="1021">
        <v>0.37</v>
      </c>
      <c r="AF679" s="1021">
        <v>1.02</v>
      </c>
      <c r="AG679" s="1021">
        <v>28.1</v>
      </c>
      <c r="AH679" s="1021">
        <v>-35.4</v>
      </c>
      <c r="AI679" s="1021">
        <v>5.4399999999999995</v>
      </c>
      <c r="AJ679" s="1021">
        <v>-4</v>
      </c>
      <c r="AK679" s="1021">
        <v>18.190000000000001</v>
      </c>
      <c r="AL679" s="1034">
        <v>2990</v>
      </c>
      <c r="AM679" s="1028">
        <v>0.2</v>
      </c>
      <c r="AN679" s="1021">
        <v>2.15</v>
      </c>
      <c r="AO679" s="868">
        <f>IF(U679="n/a","n/a",IF(AA679&lt;0,"n/a",IF(AA679="n/a","n/a",J679+U679-AA679)))</f>
        <v>-1.7717654845531232</v>
      </c>
      <c r="AP679" s="869">
        <f>IF(U679="n/a","n/a",J679+U679)</f>
        <v>12.265455359119333</v>
      </c>
      <c r="AQ679" s="1044">
        <f>IF(OR(AC679&lt;0.01,AF679="n/a"),"n/a",(I679/SQRT(22.5*AC679*(I679/AF679))-1)*100)</f>
        <v>-20.228199745786235</v>
      </c>
      <c r="AR679" s="766">
        <f>INDEX(Historical!$C$7:$C$1455,MATCH(B679,Historical!$B$7:$B$1455,0))*IF(AH679="n/a",1.03,IF(AH679&lt;0,1.01,IF(AH679&gt;10,1.1,(1+AH679/100))))</f>
        <v>1.8180000000000001</v>
      </c>
      <c r="AS679" s="1042">
        <f>IF($AI679="n/a",1.03*AR679,IF($AI679&lt;0,1.01*AR679,IF($AI679&gt;10,1.1*AR679,(1+$AI679/100)*AR679)))</f>
        <v>1.9168992</v>
      </c>
      <c r="AT679" s="1042">
        <f>IF($AK679="n/a",1.03*AS679,IF($AK679&lt;0,1.01*AS679,IF($AK679&gt;10,1.1*AS679,(1+$AK679/100)*AS679)))</f>
        <v>2.10858912</v>
      </c>
      <c r="AU679" s="1042">
        <f>IF($AK679="n/a",1.03*AT679,IF($AK679&lt;0,1.01*AT679,IF($AK679&gt;10,1.1*AT679,(1+$AK679/100)*AT679)))</f>
        <v>2.3194480320000004</v>
      </c>
      <c r="AV679" s="1042">
        <f>IF($AK679="n/a",1.03*AU679,IF($AK679&lt;0,1.01*AU679,IF($AK679&gt;10,1.1*AU679,(1+$AK679/100)*AU679)))</f>
        <v>2.5513928352000006</v>
      </c>
      <c r="AW679" s="766">
        <f>SUM(AR679:AV679)</f>
        <v>10.714329187200001</v>
      </c>
      <c r="AX679" s="877">
        <f>AW679/I679*100</f>
        <v>18.939949066996643</v>
      </c>
      <c r="AY679" s="1212">
        <v>1.59</v>
      </c>
      <c r="AZ679" s="1028">
        <v>10.36</v>
      </c>
      <c r="BA679" s="1028">
        <v>-37.330000000000005</v>
      </c>
      <c r="BB679" s="1028">
        <v>-9.5399999999999991</v>
      </c>
      <c r="BC679" s="1028">
        <v>-19.950000000000003</v>
      </c>
      <c r="BE679" s="721">
        <v>2005</v>
      </c>
      <c r="BF679" s="1057">
        <f>IF(BE679&gt;2008,0,IF(BE679&gt;2001,1,IF(BE679&gt;1990,2,IF(BE679&gt;1980,3,IF(BE679&gt;1973,4,IF(BE679&gt;1970,5,IF(BE679&gt;1960,6,IF(BE679&gt;1958,7,IF(BE679&gt;1953,8,9)))))))))</f>
        <v>1</v>
      </c>
    </row>
    <row r="680" spans="1:58" ht="11.25" customHeight="1" x14ac:dyDescent="0.2">
      <c r="A680" s="1027" t="s">
        <v>1633</v>
      </c>
      <c r="B680" s="1031" t="s">
        <v>1634</v>
      </c>
      <c r="C680" s="1181" t="s">
        <v>4414</v>
      </c>
      <c r="D680" s="1181" t="s">
        <v>4415</v>
      </c>
      <c r="E680" s="857">
        <v>6</v>
      </c>
      <c r="F680" s="1245">
        <v>700</v>
      </c>
      <c r="G680" s="1245" t="s">
        <v>107</v>
      </c>
      <c r="H680" s="1245" t="s">
        <v>107</v>
      </c>
      <c r="I680" s="1030">
        <v>74.11</v>
      </c>
      <c r="J680" s="766">
        <f>(M680/I680)*100</f>
        <v>4.5877749291593579</v>
      </c>
      <c r="K680" s="1033">
        <v>0.85</v>
      </c>
      <c r="L680" s="1043">
        <v>4</v>
      </c>
      <c r="M680" s="756">
        <f>K680*L680</f>
        <v>3.4</v>
      </c>
      <c r="N680" s="1026" t="s">
        <v>221</v>
      </c>
      <c r="O680" s="860">
        <v>0.8</v>
      </c>
      <c r="P680" s="1016">
        <v>43188</v>
      </c>
      <c r="Q680" s="1016">
        <v>43206</v>
      </c>
      <c r="R680" s="756">
        <f>(K680-O680)/O680*100</f>
        <v>6.249999999999992</v>
      </c>
      <c r="S680" s="824">
        <f>IF(INDEX(Historical!$D$7:$D$1455,MATCH(B680,Historical!$B$7:$B$1455,0))=0,"n/a",(INDEX(Historical!$C$7:$C$1455,MATCH(B680,Historical!$B$7:$B$1455,0))/INDEX(Historical!$D$7:$D$1455,MATCH(B680,Historical!$B$7:$B$1455,0))-1)*100)</f>
        <v>6.7796610169491567</v>
      </c>
      <c r="T680" s="824">
        <f>IF(INDEX(Historical!$F$7:$F$1455,MATCH(B680,Historical!$B$7:$B$1455,0))=0,"n/a",((INDEX(Historical!$C$7:$C$1455,MATCH(B680,Historical!$B$7:$B$1455,0))/INDEX(Historical!$F$7:$F$1455,MATCH(B680,Historical!$B$7:$B$1455,0)))^(1/3)-1)*100)</f>
        <v>13.577079718345274</v>
      </c>
      <c r="U680" s="824" t="str">
        <f>IF(INDEX(Historical!$I$7:$I$1455,MATCH(B680,Historical!$B$7:$B$1455,0))=0,"n/a",((INDEX(Historical!$C$7:$C$1455,MATCH(B680,Historical!$B$7:$B$1455,0))/INDEX(Historical!$I$7:$I$1455,MATCH(B680,Historical!$B$7:$B$1455,0)))^(1/5)-1)*100)</f>
        <v>n/a</v>
      </c>
      <c r="V680" s="824" t="str">
        <f>IF(INDEX(Historical!$O$7:$O$1455,MATCH(B680,Historical!$B$7:$B$1455,0))=0,"n/a",((INDEX(Historical!$C$7:$C$1455,MATCH(B680,Historical!$B$7:$B$1455,0))/INDEX(Historical!$O$7:$O$1455,MATCH(B680,Historical!$B$7:$B$1455,0)))^(1/10)-1)*100)</f>
        <v>n/a</v>
      </c>
      <c r="W680" s="825" t="str">
        <f>IF(OR(U680&lt;=0,U680="n/a",V680&lt;=0,V680="n/a"),"n/a",U680/V680)</f>
        <v>n/a</v>
      </c>
      <c r="X680" s="826" t="str">
        <f>IF(OR(AJ680&lt;=0,AJ680="n/a",U680&lt;=0,U680="n/a"),"n/a",U680/AJ680)</f>
        <v>n/a</v>
      </c>
      <c r="Y680" s="780"/>
      <c r="Z680" s="766">
        <f>IF(OR(AC680&lt;0.01,AC680="n/a"),"n/a",M680/AC680*100)</f>
        <v>99.706744868035173</v>
      </c>
      <c r="AA680" s="1042">
        <f>IF(OR(AC680&lt;0.01,AC680="n/a"),"n/a",I680/AC680)</f>
        <v>21.733137829912021</v>
      </c>
      <c r="AB680" s="1043">
        <v>12</v>
      </c>
      <c r="AC680" s="1021">
        <v>3.41</v>
      </c>
      <c r="AD680" s="1021">
        <v>1.4</v>
      </c>
      <c r="AE680" s="1021">
        <v>3.02</v>
      </c>
      <c r="AF680" s="1021">
        <v>10.63</v>
      </c>
      <c r="AG680" s="1021">
        <v>48.4</v>
      </c>
      <c r="AH680" s="1021">
        <v>9.1</v>
      </c>
      <c r="AI680" s="1021">
        <v>16.689999999999998</v>
      </c>
      <c r="AJ680" s="1021">
        <v>51.800000000000004</v>
      </c>
      <c r="AK680" s="1021">
        <v>15.509999999999998</v>
      </c>
      <c r="AL680" s="1034">
        <v>3800</v>
      </c>
      <c r="AM680" s="1028">
        <v>1.4000000000000001</v>
      </c>
      <c r="AN680" s="1021">
        <v>0</v>
      </c>
      <c r="AO680" s="868" t="str">
        <f>IF(U680="n/a","n/a",IF(AA680&lt;0,"n/a",IF(AA680="n/a","n/a",J680+U680-AA680)))</f>
        <v>n/a</v>
      </c>
      <c r="AP680" s="869" t="str">
        <f>IF(U680="n/a","n/a",J680+U680)</f>
        <v>n/a</v>
      </c>
      <c r="AQ680" s="1044">
        <f>IF(OR(AC680&lt;0.01,AF680="n/a"),"n/a",(I680/SQRT(22.5*AC680*(I680/AF680))-1)*100)</f>
        <v>220.43252375636473</v>
      </c>
      <c r="AR680" s="766">
        <f>INDEX(Historical!$C$7:$C$1455,MATCH(B680,Historical!$B$7:$B$1455,0))*IF(AH680="n/a",1.03,IF(AH680&lt;0,1.01,IF(AH680&gt;10,1.1,(1+AH680/100))))</f>
        <v>3.4366500000000002</v>
      </c>
      <c r="AS680" s="1042">
        <f>IF($AI680="n/a",1.03*AR680,IF($AI680&lt;0,1.01*AR680,IF($AI680&gt;10,1.1*AR680,(1+$AI680/100)*AR680)))</f>
        <v>3.7803150000000003</v>
      </c>
      <c r="AT680" s="1042">
        <f>IF($AK680="n/a",1.03*AS680,IF($AK680&lt;0,1.01*AS680,IF($AK680&gt;10,1.1*AS680,(1+$AK680/100)*AS680)))</f>
        <v>4.1583465000000004</v>
      </c>
      <c r="AU680" s="1042">
        <f>IF($AK680="n/a",1.03*AT680,IF($AK680&lt;0,1.01*AT680,IF($AK680&gt;10,1.1*AT680,(1+$AK680/100)*AT680)))</f>
        <v>4.5741811500000011</v>
      </c>
      <c r="AV680" s="1042">
        <f>IF($AK680="n/a",1.03*AU680,IF($AK680&lt;0,1.01*AU680,IF($AK680&gt;10,1.1*AU680,(1+$AK680/100)*AU680)))</f>
        <v>5.0315992650000014</v>
      </c>
      <c r="AW680" s="766">
        <f>SUM(AR680:AV680)</f>
        <v>20.981091915000004</v>
      </c>
      <c r="AX680" s="877">
        <f>AW680/I680*100</f>
        <v>28.310743374713272</v>
      </c>
      <c r="AY680" s="1212">
        <v>1.27</v>
      </c>
      <c r="AZ680" s="1028">
        <v>11.700000000000001</v>
      </c>
      <c r="BA680" s="1028">
        <v>-17.669999999999998</v>
      </c>
      <c r="BB680" s="1028">
        <v>-5.64</v>
      </c>
      <c r="BC680" s="1028">
        <v>-7.82</v>
      </c>
      <c r="BE680" s="721">
        <v>2013</v>
      </c>
      <c r="BF680" s="1057">
        <f>IF(BE680&gt;2008,0,IF(BE680&gt;2001,1,IF(BE680&gt;1990,2,IF(BE680&gt;1980,3,IF(BE680&gt;1973,4,IF(BE680&gt;1970,5,IF(BE680&gt;1960,6,IF(BE680&gt;1958,7,IF(BE680&gt;1953,8,9)))))))))</f>
        <v>0</v>
      </c>
    </row>
    <row r="681" spans="1:58" ht="11.25" customHeight="1" x14ac:dyDescent="0.2">
      <c r="A681" s="1027" t="s">
        <v>332</v>
      </c>
      <c r="B681" s="1032" t="s">
        <v>333</v>
      </c>
      <c r="C681" s="1181" t="s">
        <v>109</v>
      </c>
      <c r="D681" s="1181" t="s">
        <v>4430</v>
      </c>
      <c r="E681" s="857">
        <v>45</v>
      </c>
      <c r="F681" s="1245">
        <v>49</v>
      </c>
      <c r="G681" s="1245" t="s">
        <v>38</v>
      </c>
      <c r="H681" s="1245" t="s">
        <v>38</v>
      </c>
      <c r="I681" s="1021">
        <v>182.86</v>
      </c>
      <c r="J681" s="766">
        <f>(M681/I681)*100</f>
        <v>1.0937329104232745</v>
      </c>
      <c r="K681" s="1033">
        <v>0.5</v>
      </c>
      <c r="L681" s="1043">
        <v>4</v>
      </c>
      <c r="M681" s="756">
        <f>K681*L681</f>
        <v>2</v>
      </c>
      <c r="N681" s="1026" t="s">
        <v>112</v>
      </c>
      <c r="O681" s="860">
        <v>0.41</v>
      </c>
      <c r="P681" s="1016">
        <v>43154</v>
      </c>
      <c r="Q681" s="1016">
        <v>43171</v>
      </c>
      <c r="R681" s="756">
        <f>(K681-O681)/O681*100</f>
        <v>21.951219512195131</v>
      </c>
      <c r="S681" s="824">
        <f>IF(INDEX(Historical!$D$7:$D$1455,MATCH(B681,Historical!$B$7:$B$1455,0))=0,"n/a",(INDEX(Historical!$C$7:$C$1455,MATCH(B681,Historical!$B$7:$B$1455,0))/INDEX(Historical!$D$7:$D$1455,MATCH(B681,Historical!$B$7:$B$1455,0))-1)*100)</f>
        <v>13.888888888888884</v>
      </c>
      <c r="T681" s="824">
        <f>IF(INDEX(Historical!$F$7:$F$1455,MATCH(B681,Historical!$B$7:$B$1455,0))=0,"n/a",((INDEX(Historical!$C$7:$C$1455,MATCH(B681,Historical!$B$7:$B$1455,0))/INDEX(Historical!$F$7:$F$1455,MATCH(B681,Historical!$B$7:$B$1455,0)))^(1/3)-1)*100)</f>
        <v>10.973904713454852</v>
      </c>
      <c r="U681" s="824">
        <f>IF(INDEX(Historical!$I$7:$I$1455,MATCH(B681,Historical!$B$7:$B$1455,0))=0,"n/a",((INDEX(Historical!$C$7:$C$1455,MATCH(B681,Historical!$B$7:$B$1455,0))/INDEX(Historical!$I$7:$I$1455,MATCH(B681,Historical!$B$7:$B$1455,0)))^(1/5)-1)*100)</f>
        <v>9.9635457832371941</v>
      </c>
      <c r="V681" s="824">
        <f>IF(INDEX(Historical!$O$7:$O$1455,MATCH(B681,Historical!$B$7:$B$1455,0))=0,"n/a",((INDEX(Historical!$C$7:$C$1455,MATCH(B681,Historical!$B$7:$B$1455,0))/INDEX(Historical!$O$7:$O$1455,MATCH(B681,Historical!$B$7:$B$1455,0)))^(1/10)-1)*100)</f>
        <v>7.1773462536293131</v>
      </c>
      <c r="W681" s="825">
        <f>IF(OR(U681&lt;=0,U681="n/a",V681&lt;=0,V681="n/a"),"n/a",U681/V681)</f>
        <v>1.3881935510912553</v>
      </c>
      <c r="X681" s="826">
        <f>IF(OR(AJ681&lt;=0,AJ681="n/a",U681&lt;=0,U681="n/a"),"n/a",U681/AJ681)</f>
        <v>0.43892272172851077</v>
      </c>
      <c r="Y681" s="787"/>
      <c r="Z681" s="766">
        <f>IF(OR(AC681&lt;0.01,AC681="n/a"),"n/a",M681/AC681*100)</f>
        <v>27.397260273972602</v>
      </c>
      <c r="AA681" s="1042">
        <f>IF(OR(AC681&lt;0.01,AC681="n/a"),"n/a",I681/AC681)</f>
        <v>25.049315068493154</v>
      </c>
      <c r="AB681" s="1043">
        <v>12</v>
      </c>
      <c r="AC681" s="1021">
        <v>7.3</v>
      </c>
      <c r="AD681" s="1021">
        <v>1.49</v>
      </c>
      <c r="AE681" s="1021">
        <v>7.39</v>
      </c>
      <c r="AF681" s="1024">
        <v>50.79</v>
      </c>
      <c r="AG681" s="1023">
        <v>309.90000000000003</v>
      </c>
      <c r="AH681" s="1021">
        <v>-20</v>
      </c>
      <c r="AI681" s="1021">
        <v>9.5200000000000014</v>
      </c>
      <c r="AJ681" s="1021">
        <v>22.7</v>
      </c>
      <c r="AK681" s="1021">
        <v>16.8</v>
      </c>
      <c r="AL681" s="1034">
        <v>46640</v>
      </c>
      <c r="AM681" s="1028">
        <v>0.1</v>
      </c>
      <c r="AN681" s="1024">
        <v>4.05</v>
      </c>
      <c r="AO681" s="868">
        <f>IF(U681="n/a","n/a",IF(AA681&lt;0,"n/a",IF(AA681="n/a","n/a",J681+U681-AA681)))</f>
        <v>-13.992036374832686</v>
      </c>
      <c r="AP681" s="869">
        <f>IF(U681="n/a","n/a",J681+U681)</f>
        <v>11.057278693660468</v>
      </c>
      <c r="AQ681" s="1044">
        <f>IF(OR(AC681&lt;0.01,AF681="n/a"),"n/a",(I681/SQRT(22.5*AC681*(I681/AF681))-1)*100)</f>
        <v>651.96179345282258</v>
      </c>
      <c r="AR681" s="766">
        <f>INDEX(Historical!$C$7:$C$1455,MATCH(B681,Historical!$B$7:$B$1455,0))*IF(AH681="n/a",1.03,IF(AH681&lt;0,1.01,IF(AH681&gt;10,1.1,(1+AH681/100))))</f>
        <v>1.6563999999999999</v>
      </c>
      <c r="AS681" s="1042">
        <f>IF($AI681="n/a",1.03*AR681,IF($AI681&lt;0,1.01*AR681,IF($AI681&gt;10,1.1*AR681,(1+$AI681/100)*AR681)))</f>
        <v>1.8140892799999997</v>
      </c>
      <c r="AT681" s="1042">
        <f>IF($AK681="n/a",1.03*AS681,IF($AK681&lt;0,1.01*AS681,IF($AK681&gt;10,1.1*AS681,(1+$AK681/100)*AS681)))</f>
        <v>1.9954982079999999</v>
      </c>
      <c r="AU681" s="1042">
        <f>IF($AK681="n/a",1.03*AT681,IF($AK681&lt;0,1.01*AT681,IF($AK681&gt;10,1.1*AT681,(1+$AK681/100)*AT681)))</f>
        <v>2.1950480288000001</v>
      </c>
      <c r="AV681" s="1042">
        <f>IF($AK681="n/a",1.03*AU681,IF($AK681&lt;0,1.01*AU681,IF($AK681&gt;10,1.1*AU681,(1+$AK681/100)*AU681)))</f>
        <v>2.4145528316800005</v>
      </c>
      <c r="AW681" s="766">
        <f>SUM(AR681:AV681)</f>
        <v>10.07558834848</v>
      </c>
      <c r="AX681" s="877">
        <f>AW681/I681*100</f>
        <v>5.5100012843049324</v>
      </c>
      <c r="AY681" s="1212">
        <v>1.1599999999999999</v>
      </c>
      <c r="AZ681" s="1028">
        <v>12.7</v>
      </c>
      <c r="BA681" s="1028">
        <v>-15.85</v>
      </c>
      <c r="BB681" s="1028">
        <v>-2.13</v>
      </c>
      <c r="BC681" s="1028">
        <v>-6.88</v>
      </c>
      <c r="BE681" s="721">
        <v>1974</v>
      </c>
      <c r="BF681" s="1057">
        <f>IF(BE681&gt;2008,0,IF(BE681&gt;2001,1,IF(BE681&gt;1990,2,IF(BE681&gt;1980,3,IF(BE681&gt;1973,4,IF(BE681&gt;1970,5,IF(BE681&gt;1960,6,IF(BE681&gt;1958,7,IF(BE681&gt;1953,8,9)))))))))</f>
        <v>4</v>
      </c>
    </row>
    <row r="682" spans="1:58" ht="11.25" customHeight="1" x14ac:dyDescent="0.2">
      <c r="A682" s="1027" t="s">
        <v>1635</v>
      </c>
      <c r="B682" s="1031" t="s">
        <v>1636</v>
      </c>
      <c r="C682" s="1181" t="s">
        <v>109</v>
      </c>
      <c r="D682" s="1181" t="s">
        <v>4434</v>
      </c>
      <c r="E682" s="857">
        <v>6</v>
      </c>
      <c r="F682" s="1245">
        <v>736</v>
      </c>
      <c r="G682" s="1209" t="s">
        <v>116</v>
      </c>
      <c r="H682" s="1209" t="s">
        <v>116</v>
      </c>
      <c r="I682" s="1030">
        <v>42.27</v>
      </c>
      <c r="J682" s="766">
        <f>(M682/I682)*100</f>
        <v>2.5550035486160398</v>
      </c>
      <c r="K682" s="1033">
        <v>0.27</v>
      </c>
      <c r="L682" s="1043">
        <v>4</v>
      </c>
      <c r="M682" s="756">
        <f>K682*L682</f>
        <v>1.08</v>
      </c>
      <c r="N682" s="1026" t="s">
        <v>170</v>
      </c>
      <c r="O682" s="860">
        <v>0.25</v>
      </c>
      <c r="P682" s="1016">
        <v>43404</v>
      </c>
      <c r="Q682" s="1016">
        <v>43419</v>
      </c>
      <c r="R682" s="756">
        <f>(K682-O682)/O682*100</f>
        <v>8.0000000000000071</v>
      </c>
      <c r="S682" s="824">
        <f>IF(INDEX(Historical!$D$7:$D$1455,MATCH(B682,Historical!$B$7:$B$1455,0))=0,"n/a",(INDEX(Historical!$C$7:$C$1455,MATCH(B682,Historical!$B$7:$B$1455,0))/INDEX(Historical!$D$7:$D$1455,MATCH(B682,Historical!$B$7:$B$1455,0))-1)*100)</f>
        <v>6.4935064935065068</v>
      </c>
      <c r="T682" s="824">
        <f>IF(INDEX(Historical!$F$7:$F$1455,MATCH(B682,Historical!$B$7:$B$1455,0))=0,"n/a",((INDEX(Historical!$C$7:$C$1455,MATCH(B682,Historical!$B$7:$B$1455,0))/INDEX(Historical!$F$7:$F$1455,MATCH(B682,Historical!$B$7:$B$1455,0)))^(1/3)-1)*100)</f>
        <v>6.4392109888903093</v>
      </c>
      <c r="U682" s="824">
        <f>IF(INDEX(Historical!$I$7:$I$1455,MATCH(B682,Historical!$B$7:$B$1455,0))=0,"n/a",((INDEX(Historical!$C$7:$C$1455,MATCH(B682,Historical!$B$7:$B$1455,0))/INDEX(Historical!$I$7:$I$1455,MATCH(B682,Historical!$B$7:$B$1455,0)))^(1/5)-1)*100)</f>
        <v>6.4467779836540062</v>
      </c>
      <c r="V682" s="824">
        <f>IF(INDEX(Historical!$O$7:$O$1455,MATCH(B682,Historical!$B$7:$B$1455,0))=0,"n/a",((INDEX(Historical!$C$7:$C$1455,MATCH(B682,Historical!$B$7:$B$1455,0))/INDEX(Historical!$O$7:$O$1455,MATCH(B682,Historical!$B$7:$B$1455,0)))^(1/10)-1)*100)</f>
        <v>-3.7361425379558888</v>
      </c>
      <c r="W682" s="825" t="str">
        <f>IF(OR(U682&lt;=0,U682="n/a",V682&lt;=0,V682="n/a"),"n/a",U682/V682)</f>
        <v>n/a</v>
      </c>
      <c r="X682" s="826">
        <f>IF(OR(AJ682&lt;=0,AJ682="n/a",U682&lt;=0,U682="n/a"),"n/a",U682/AJ682)</f>
        <v>0.40292362397837539</v>
      </c>
      <c r="Y682" s="780" t="s">
        <v>4077</v>
      </c>
      <c r="Z682" s="766">
        <f>IF(OR(AC682&lt;0.01,AC682="n/a"),"n/a",M682/AC682*100)</f>
        <v>37.370242214532873</v>
      </c>
      <c r="AA682" s="1042">
        <f>IF(OR(AC682&lt;0.01,AC682="n/a"),"n/a",I682/AC682)</f>
        <v>14.626297577854672</v>
      </c>
      <c r="AB682" s="1043">
        <v>12</v>
      </c>
      <c r="AC682" s="1021">
        <v>2.89</v>
      </c>
      <c r="AD682" s="1021">
        <v>1.46</v>
      </c>
      <c r="AE682" s="1021">
        <v>5.25</v>
      </c>
      <c r="AF682" s="1021">
        <v>1.6</v>
      </c>
      <c r="AG682" s="1021">
        <v>9.7000000000000011</v>
      </c>
      <c r="AH682" s="1021">
        <v>20.8</v>
      </c>
      <c r="AI682" s="1021">
        <v>8.24</v>
      </c>
      <c r="AJ682" s="1021">
        <v>16</v>
      </c>
      <c r="AK682" s="1021">
        <v>10</v>
      </c>
      <c r="AL682" s="1034">
        <v>1480</v>
      </c>
      <c r="AM682" s="1028">
        <v>1</v>
      </c>
      <c r="AN682" s="1021">
        <v>0.1</v>
      </c>
      <c r="AO682" s="868">
        <f>IF(U682="n/a","n/a",IF(AA682&lt;0,"n/a",IF(AA682="n/a","n/a",J682+U682-AA682)))</f>
        <v>-5.6245160455846257</v>
      </c>
      <c r="AP682" s="869">
        <f>IF(U682="n/a","n/a",J682+U682)</f>
        <v>9.0017815322700461</v>
      </c>
      <c r="AQ682" s="1044">
        <f>IF(OR(AC682&lt;0.01,AF682="n/a"),"n/a",(I682/SQRT(22.5*AC682*(I682/AF682))-1)*100)</f>
        <v>1.9849141884719756</v>
      </c>
      <c r="AR682" s="766">
        <f>INDEX(Historical!$C$7:$C$1455,MATCH(B682,Historical!$B$7:$B$1455,0))*IF(AH682="n/a",1.03,IF(AH682&lt;0,1.01,IF(AH682&gt;10,1.1,(1+AH682/100))))</f>
        <v>0.90200000000000014</v>
      </c>
      <c r="AS682" s="1042">
        <f>IF($AI682="n/a",1.03*AR682,IF($AI682&lt;0,1.01*AR682,IF($AI682&gt;10,1.1*AR682,(1+$AI682/100)*AR682)))</f>
        <v>0.97632480000000021</v>
      </c>
      <c r="AT682" s="1042">
        <f>IF($AK682="n/a",1.03*AS682,IF($AK682&lt;0,1.01*AS682,IF($AK682&gt;10,1.1*AS682,(1+$AK682/100)*AS682)))</f>
        <v>1.0739572800000003</v>
      </c>
      <c r="AU682" s="1042">
        <f>IF($AK682="n/a",1.03*AT682,IF($AK682&lt;0,1.01*AT682,IF($AK682&gt;10,1.1*AT682,(1+$AK682/100)*AT682)))</f>
        <v>1.1813530080000005</v>
      </c>
      <c r="AV682" s="1042">
        <f>IF($AK682="n/a",1.03*AU682,IF($AK682&lt;0,1.01*AU682,IF($AK682&gt;10,1.1*AU682,(1+$AK682/100)*AU682)))</f>
        <v>1.2994883088000007</v>
      </c>
      <c r="AW682" s="766">
        <f>SUM(AR682:AV682)</f>
        <v>5.4331233968000019</v>
      </c>
      <c r="AX682" s="877">
        <f>AW682/I682*100</f>
        <v>12.85337922119707</v>
      </c>
      <c r="AY682" s="1212">
        <v>0.63</v>
      </c>
      <c r="AZ682" s="1028">
        <v>11.85</v>
      </c>
      <c r="BA682" s="1028">
        <v>-11.51</v>
      </c>
      <c r="BB682" s="1028">
        <v>1.7500000000000002</v>
      </c>
      <c r="BC682" s="1028">
        <v>-2.1</v>
      </c>
      <c r="BE682" s="721">
        <v>2013</v>
      </c>
      <c r="BF682" s="1057">
        <f>IF(BE682&gt;2008,0,IF(BE682&gt;2001,1,IF(BE682&gt;1990,2,IF(BE682&gt;1980,3,IF(BE682&gt;1973,4,IF(BE682&gt;1970,5,IF(BE682&gt;1960,6,IF(BE682&gt;1958,7,IF(BE682&gt;1953,8,9)))))))))</f>
        <v>0</v>
      </c>
    </row>
    <row r="683" spans="1:58" ht="11.25" customHeight="1" x14ac:dyDescent="0.2">
      <c r="A683" s="1027" t="s">
        <v>1637</v>
      </c>
      <c r="B683" s="1031" t="s">
        <v>1638</v>
      </c>
      <c r="C683" s="1181" t="s">
        <v>4414</v>
      </c>
      <c r="D683" s="1181" t="s">
        <v>4415</v>
      </c>
      <c r="E683" s="857">
        <v>7</v>
      </c>
      <c r="F683" s="1245">
        <v>566</v>
      </c>
      <c r="G683" s="1245" t="s">
        <v>107</v>
      </c>
      <c r="H683" s="1245" t="s">
        <v>107</v>
      </c>
      <c r="I683" s="1030">
        <v>19.29</v>
      </c>
      <c r="J683" s="766">
        <f>(M683/I683)*100</f>
        <v>9.3312597200622083</v>
      </c>
      <c r="K683" s="1033">
        <v>0.45</v>
      </c>
      <c r="L683" s="1043">
        <v>4</v>
      </c>
      <c r="M683" s="756">
        <f>K683*L683</f>
        <v>1.8</v>
      </c>
      <c r="N683" s="1026" t="s">
        <v>524</v>
      </c>
      <c r="O683" s="860">
        <v>0.43</v>
      </c>
      <c r="P683" s="1022">
        <v>43053</v>
      </c>
      <c r="Q683" s="1022">
        <v>43069</v>
      </c>
      <c r="R683" s="756">
        <f>(K683-O683)/O683*100</f>
        <v>4.6511627906976782</v>
      </c>
      <c r="S683" s="824">
        <f>IF(INDEX(Historical!$D$7:$D$1455,MATCH(B683,Historical!$B$7:$B$1455,0))=0,"n/a",(INDEX(Historical!$C$7:$C$1455,MATCH(B683,Historical!$B$7:$B$1455,0))/INDEX(Historical!$D$7:$D$1455,MATCH(B683,Historical!$B$7:$B$1455,0))-1)*100)</f>
        <v>3.5928143712574911</v>
      </c>
      <c r="T683" s="824">
        <f>IF(INDEX(Historical!$F$7:$F$1455,MATCH(B683,Historical!$B$7:$B$1455,0))=0,"n/a",((INDEX(Historical!$C$7:$C$1455,MATCH(B683,Historical!$B$7:$B$1455,0))/INDEX(Historical!$F$7:$F$1455,MATCH(B683,Historical!$B$7:$B$1455,0)))^(1/3)-1)*100)</f>
        <v>4.638069497721875</v>
      </c>
      <c r="U683" s="824">
        <f>IF(INDEX(Historical!$I$7:$I$1455,MATCH(B683,Historical!$B$7:$B$1455,0))=0,"n/a",((INDEX(Historical!$C$7:$C$1455,MATCH(B683,Historical!$B$7:$B$1455,0))/INDEX(Historical!$I$7:$I$1455,MATCH(B683,Historical!$B$7:$B$1455,0)))^(1/5)-1)*100)</f>
        <v>5.5587975449417071</v>
      </c>
      <c r="V683" s="824" t="str">
        <f>IF(INDEX(Historical!$O$7:$O$1455,MATCH(B683,Historical!$B$7:$B$1455,0))=0,"n/a",((INDEX(Historical!$C$7:$C$1455,MATCH(B683,Historical!$B$7:$B$1455,0))/INDEX(Historical!$O$7:$O$1455,MATCH(B683,Historical!$B$7:$B$1455,0)))^(1/10)-1)*100)</f>
        <v>n/a</v>
      </c>
      <c r="W683" s="825" t="str">
        <f>IF(OR(U683&lt;=0,U683="n/a",V683&lt;=0,V683="n/a"),"n/a",U683/V683)</f>
        <v>n/a</v>
      </c>
      <c r="X683" s="826">
        <f>IF(OR(AJ683&lt;=0,AJ683="n/a",U683&lt;=0,U683="n/a"),"n/a",U683/AJ683)</f>
        <v>0.25499071307072052</v>
      </c>
      <c r="Y683" s="1032"/>
      <c r="Z683" s="766">
        <f>IF(OR(AC683&lt;0.01,AC683="n/a"),"n/a",M683/AC683*100)</f>
        <v>82.568807339449535</v>
      </c>
      <c r="AA683" s="1042">
        <f>IF(OR(AC683&lt;0.01,AC683="n/a"),"n/a",I683/AC683)</f>
        <v>8.8486238532110075</v>
      </c>
      <c r="AB683" s="1043">
        <v>12</v>
      </c>
      <c r="AC683" s="1021">
        <v>2.1800000000000002</v>
      </c>
      <c r="AD683" s="1021">
        <v>1.47</v>
      </c>
      <c r="AE683" s="1021">
        <v>5.3</v>
      </c>
      <c r="AF683" s="1021">
        <v>1.02</v>
      </c>
      <c r="AG683" s="1021">
        <v>11.5</v>
      </c>
      <c r="AH683" s="1021">
        <v>52.800000000000004</v>
      </c>
      <c r="AI683" s="1021">
        <v>-30.159999999999997</v>
      </c>
      <c r="AJ683" s="1021">
        <v>21.8</v>
      </c>
      <c r="AK683" s="1021">
        <v>6</v>
      </c>
      <c r="AL683" s="1034">
        <v>3450</v>
      </c>
      <c r="AM683" s="1028">
        <v>0.6</v>
      </c>
      <c r="AN683" s="1021">
        <v>1</v>
      </c>
      <c r="AO683" s="868">
        <f>IF(U683="n/a","n/a",IF(AA683&lt;0,"n/a",IF(AA683="n/a","n/a",J683+U683-AA683)))</f>
        <v>6.0414334117929069</v>
      </c>
      <c r="AP683" s="869">
        <f>IF(U683="n/a","n/a",J683+U683)</f>
        <v>14.890057265003914</v>
      </c>
      <c r="AQ683" s="1044">
        <f>IF(OR(AC683&lt;0.01,AF683="n/a"),"n/a",(I683/SQRT(22.5*AC683*(I683/AF683))-1)*100)</f>
        <v>-36.664574314298711</v>
      </c>
      <c r="AR683" s="766">
        <f>INDEX(Historical!$C$7:$C$1455,MATCH(B683,Historical!$B$7:$B$1455,0))*IF(AH683="n/a",1.03,IF(AH683&lt;0,1.01,IF(AH683&gt;10,1.1,(1+AH683/100))))</f>
        <v>1.903</v>
      </c>
      <c r="AS683" s="1042">
        <f>IF($AI683="n/a",1.03*AR683,IF($AI683&lt;0,1.01*AR683,IF($AI683&gt;10,1.1*AR683,(1+$AI683/100)*AR683)))</f>
        <v>1.9220300000000001</v>
      </c>
      <c r="AT683" s="1042">
        <f>IF($AK683="n/a",1.03*AS683,IF($AK683&lt;0,1.01*AS683,IF($AK683&gt;10,1.1*AS683,(1+$AK683/100)*AS683)))</f>
        <v>2.0373518000000002</v>
      </c>
      <c r="AU683" s="1042">
        <f>IF($AK683="n/a",1.03*AT683,IF($AK683&lt;0,1.01*AT683,IF($AK683&gt;10,1.1*AT683,(1+$AK683/100)*AT683)))</f>
        <v>2.1595929080000005</v>
      </c>
      <c r="AV683" s="1042">
        <f>IF($AK683="n/a",1.03*AU683,IF($AK683&lt;0,1.01*AU683,IF($AK683&gt;10,1.1*AU683,(1+$AK683/100)*AU683)))</f>
        <v>2.2891684824800005</v>
      </c>
      <c r="AW683" s="766">
        <f>SUM(AR683:AV683)</f>
        <v>10.311143190480001</v>
      </c>
      <c r="AX683" s="877">
        <f>AW683/I683*100</f>
        <v>53.453308400622092</v>
      </c>
      <c r="AY683" s="1212">
        <v>0.6</v>
      </c>
      <c r="AZ683" s="1028">
        <v>22.28</v>
      </c>
      <c r="BA683" s="1028">
        <v>-19.05</v>
      </c>
      <c r="BB683" s="1028">
        <v>-9.74</v>
      </c>
      <c r="BC683" s="1028">
        <v>-6.08</v>
      </c>
      <c r="BE683" s="721">
        <v>2012</v>
      </c>
      <c r="BF683" s="1057">
        <f>IF(BE683&gt;2008,0,IF(BE683&gt;2001,1,IF(BE683&gt;1990,2,IF(BE683&gt;1980,3,IF(BE683&gt;1973,4,IF(BE683&gt;1970,5,IF(BE683&gt;1960,6,IF(BE683&gt;1958,7,IF(BE683&gt;1953,8,9)))))))))</f>
        <v>0</v>
      </c>
    </row>
    <row r="684" spans="1:58" ht="11.25" customHeight="1" x14ac:dyDescent="0.2">
      <c r="A684" s="1027" t="s">
        <v>1639</v>
      </c>
      <c r="B684" s="1031" t="s">
        <v>1640</v>
      </c>
      <c r="C684" s="1181" t="s">
        <v>129</v>
      </c>
      <c r="D684" s="1181" t="s">
        <v>4422</v>
      </c>
      <c r="E684" s="857">
        <v>5</v>
      </c>
      <c r="F684" s="1245">
        <v>764</v>
      </c>
      <c r="G684" s="1245" t="s">
        <v>116</v>
      </c>
      <c r="H684" s="1245" t="s">
        <v>116</v>
      </c>
      <c r="I684" s="1030">
        <v>113.16</v>
      </c>
      <c r="J684" s="766">
        <f>(M684/I684)*100</f>
        <v>1.1311417462000708</v>
      </c>
      <c r="K684" s="1033">
        <v>0.32</v>
      </c>
      <c r="L684" s="1043">
        <v>4</v>
      </c>
      <c r="M684" s="756">
        <f>K684*L684</f>
        <v>1.28</v>
      </c>
      <c r="N684" s="1026" t="s">
        <v>576</v>
      </c>
      <c r="O684" s="860">
        <v>0.24</v>
      </c>
      <c r="P684" s="1022">
        <v>43010</v>
      </c>
      <c r="Q684" s="1022">
        <v>43025</v>
      </c>
      <c r="R684" s="756">
        <f>(K684-O684)/O684*100</f>
        <v>33.333333333333343</v>
      </c>
      <c r="S684" s="824">
        <f>IF(INDEX(Historical!$D$7:$D$1455,MATCH(B684,Historical!$B$7:$B$1455,0))=0,"n/a",(INDEX(Historical!$C$7:$C$1455,MATCH(B684,Historical!$B$7:$B$1455,0))/INDEX(Historical!$D$7:$D$1455,MATCH(B684,Historical!$B$7:$B$1455,0))-1)*100)</f>
        <v>15.555555555555568</v>
      </c>
      <c r="T684" s="824">
        <f>IF(INDEX(Historical!$F$7:$F$1455,MATCH(B684,Historical!$B$7:$B$1455,0))=0,"n/a",((INDEX(Historical!$C$7:$C$1455,MATCH(B684,Historical!$B$7:$B$1455,0))/INDEX(Historical!$F$7:$F$1455,MATCH(B684,Historical!$B$7:$B$1455,0)))^(1/3)-1)*100)</f>
        <v>8.2446637382673327</v>
      </c>
      <c r="U684" s="824">
        <f>IF(INDEX(Historical!$I$7:$I$1455,MATCH(B684,Historical!$B$7:$B$1455,0))=0,"n/a",((INDEX(Historical!$C$7:$C$1455,MATCH(B684,Historical!$B$7:$B$1455,0))/INDEX(Historical!$I$7:$I$1455,MATCH(B684,Historical!$B$7:$B$1455,0)))^(1/5)-1)*100)</f>
        <v>8.8691633250776114</v>
      </c>
      <c r="V684" s="824">
        <f>IF(INDEX(Historical!$O$7:$O$1455,MATCH(B684,Historical!$B$7:$B$1455,0))=0,"n/a",((INDEX(Historical!$C$7:$C$1455,MATCH(B684,Historical!$B$7:$B$1455,0))/INDEX(Historical!$O$7:$O$1455,MATCH(B684,Historical!$B$7:$B$1455,0)))^(1/10)-1)*100)</f>
        <v>7.5985288632311354</v>
      </c>
      <c r="W684" s="825">
        <f>IF(OR(U684&lt;=0,U684="n/a",V684&lt;=0,V684="n/a"),"n/a",U684/V684)</f>
        <v>1.1672211140757793</v>
      </c>
      <c r="X684" s="826">
        <f>IF(OR(AJ684&lt;=0,AJ684="n/a",U684&lt;=0,U684="n/a"),"n/a",U684/AJ684)</f>
        <v>0.22567845610884504</v>
      </c>
      <c r="Y684" s="1032" t="s">
        <v>154</v>
      </c>
      <c r="Z684" s="766">
        <f>IF(OR(AC684&lt;0.01,AC684="n/a"),"n/a",M684/AC684*100)</f>
        <v>20.915032679738562</v>
      </c>
      <c r="AA684" s="1042">
        <f>IF(OR(AC684&lt;0.01,AC684="n/a"),"n/a",I684/AC684)</f>
        <v>18.490196078431371</v>
      </c>
      <c r="AB684" s="1043">
        <v>10</v>
      </c>
      <c r="AC684" s="1021">
        <v>6.12</v>
      </c>
      <c r="AD684" s="1021" t="s">
        <v>138</v>
      </c>
      <c r="AE684" s="1021">
        <v>0.76</v>
      </c>
      <c r="AF684" s="1021">
        <v>1.67</v>
      </c>
      <c r="AG684" s="1021">
        <v>11.799999999999999</v>
      </c>
      <c r="AH684" s="1021">
        <v>47</v>
      </c>
      <c r="AI684" s="1021">
        <v>-9.36</v>
      </c>
      <c r="AJ684" s="1021">
        <v>39.300000000000004</v>
      </c>
      <c r="AK684" s="1021" t="s">
        <v>138</v>
      </c>
      <c r="AL684" s="1034">
        <v>2550</v>
      </c>
      <c r="AM684" s="1028">
        <v>5.0999999999999996</v>
      </c>
      <c r="AN684" s="1021">
        <v>0</v>
      </c>
      <c r="AO684" s="868">
        <f>IF(U684="n/a","n/a",IF(AA684&lt;0,"n/a",IF(AA684="n/a","n/a",J684+U684-AA684)))</f>
        <v>-8.4898910071536893</v>
      </c>
      <c r="AP684" s="869">
        <f>IF(U684="n/a","n/a",J684+U684)</f>
        <v>10.000305071277682</v>
      </c>
      <c r="AQ684" s="1044">
        <f>IF(OR(AC684&lt;0.01,AF684="n/a"),"n/a",(I684/SQRT(22.5*AC684*(I684/AF684))-1)*100)</f>
        <v>17.148770470107589</v>
      </c>
      <c r="AR684" s="766">
        <f>INDEX(Historical!$C$7:$C$1455,MATCH(B684,Historical!$B$7:$B$1455,0))*IF(AH684="n/a",1.03,IF(AH684&lt;0,1.01,IF(AH684&gt;10,1.1,(1+AH684/100))))</f>
        <v>1.1440000000000001</v>
      </c>
      <c r="AS684" s="1042">
        <f>IF($AI684="n/a",1.03*AR684,IF($AI684&lt;0,1.01*AR684,IF($AI684&gt;10,1.1*AR684,(1+$AI684/100)*AR684)))</f>
        <v>1.1554400000000002</v>
      </c>
      <c r="AT684" s="1042">
        <f>IF($AK684="n/a",1.03*AS684,IF($AK684&lt;0,1.01*AS684,IF($AK684&gt;10,1.1*AS684,(1+$AK684/100)*AS684)))</f>
        <v>1.1901032000000002</v>
      </c>
      <c r="AU684" s="1042">
        <f>IF($AK684="n/a",1.03*AT684,IF($AK684&lt;0,1.01*AT684,IF($AK684&gt;10,1.1*AT684,(1+$AK684/100)*AT684)))</f>
        <v>1.2258062960000002</v>
      </c>
      <c r="AV684" s="1042">
        <f>IF($AK684="n/a",1.03*AU684,IF($AK684&lt;0,1.01*AU684,IF($AK684&gt;10,1.1*AU684,(1+$AK684/100)*AU684)))</f>
        <v>1.2625804848800002</v>
      </c>
      <c r="AW684" s="766">
        <f>SUM(AR684:AV684)</f>
        <v>5.9779299808800008</v>
      </c>
      <c r="AX684" s="877">
        <f>AW684/I684*100</f>
        <v>5.2827235603393436</v>
      </c>
      <c r="AY684" s="1212">
        <v>0.3</v>
      </c>
      <c r="AZ684" s="1028">
        <v>17.91</v>
      </c>
      <c r="BA684" s="1028">
        <v>-35.86</v>
      </c>
      <c r="BB684" s="1028">
        <v>10.459999999999999</v>
      </c>
      <c r="BC684" s="1028">
        <v>4.92</v>
      </c>
      <c r="BE684" s="721">
        <v>2014</v>
      </c>
      <c r="BF684" s="1057">
        <f>IF(BE684&gt;2008,0,IF(BE684&gt;2001,1,IF(BE684&gt;1990,2,IF(BE684&gt;1980,3,IF(BE684&gt;1973,4,IF(BE684&gt;1970,5,IF(BE684&gt;1960,6,IF(BE684&gt;1958,7,IF(BE684&gt;1953,8,9)))))))))</f>
        <v>0</v>
      </c>
    </row>
    <row r="685" spans="1:58" ht="11.25" customHeight="1" x14ac:dyDescent="0.2">
      <c r="A685" s="1027" t="s">
        <v>1641</v>
      </c>
      <c r="B685" s="1031" t="s">
        <v>1642</v>
      </c>
      <c r="C685" s="1181" t="s">
        <v>109</v>
      </c>
      <c r="D685" s="1181" t="s">
        <v>4434</v>
      </c>
      <c r="E685" s="857">
        <v>8</v>
      </c>
      <c r="F685" s="1245">
        <v>482</v>
      </c>
      <c r="G685" s="1187" t="s">
        <v>107</v>
      </c>
      <c r="H685" s="1187" t="s">
        <v>107</v>
      </c>
      <c r="I685" s="1030">
        <v>36.020000000000003</v>
      </c>
      <c r="J685" s="766">
        <f>(M685/I685)*100</f>
        <v>3.1093836757357023</v>
      </c>
      <c r="K685" s="1033">
        <v>0.28000000000000003</v>
      </c>
      <c r="L685" s="1043">
        <v>4</v>
      </c>
      <c r="M685" s="756">
        <f>K685*L685</f>
        <v>1.1200000000000001</v>
      </c>
      <c r="N685" s="1026" t="s">
        <v>979</v>
      </c>
      <c r="O685" s="860">
        <v>0.26</v>
      </c>
      <c r="P685" s="1016">
        <v>43228</v>
      </c>
      <c r="Q685" s="1016">
        <v>43236</v>
      </c>
      <c r="R685" s="756">
        <f>(K685-O685)/O685*100</f>
        <v>7.6923076923076987</v>
      </c>
      <c r="S685" s="824">
        <f>IF(INDEX(Historical!$D$7:$D$1455,MATCH(B685,Historical!$B$7:$B$1455,0))=0,"n/a",(INDEX(Historical!$C$7:$C$1455,MATCH(B685,Historical!$B$7:$B$1455,0))/INDEX(Historical!$D$7:$D$1455,MATCH(B685,Historical!$B$7:$B$1455,0))-1)*100)</f>
        <v>6.1224489795918435</v>
      </c>
      <c r="T685" s="824">
        <f>IF(INDEX(Historical!$F$7:$F$1455,MATCH(B685,Historical!$B$7:$B$1455,0))=0,"n/a",((INDEX(Historical!$C$7:$C$1455,MATCH(B685,Historical!$B$7:$B$1455,0))/INDEX(Historical!$F$7:$F$1455,MATCH(B685,Historical!$B$7:$B$1455,0)))^(1/3)-1)*100)</f>
        <v>11.021370033491195</v>
      </c>
      <c r="U685" s="824">
        <f>IF(INDEX(Historical!$I$7:$I$1455,MATCH(B685,Historical!$B$7:$B$1455,0))=0,"n/a",((INDEX(Historical!$C$7:$C$1455,MATCH(B685,Historical!$B$7:$B$1455,0))/INDEX(Historical!$I$7:$I$1455,MATCH(B685,Historical!$B$7:$B$1455,0)))^(1/5)-1)*100)</f>
        <v>16.723531932969316</v>
      </c>
      <c r="V685" s="824">
        <f>IF(INDEX(Historical!$O$7:$O$1455,MATCH(B685,Historical!$B$7:$B$1455,0))=0,"n/a",((INDEX(Historical!$C$7:$C$1455,MATCH(B685,Historical!$B$7:$B$1455,0))/INDEX(Historical!$O$7:$O$1455,MATCH(B685,Historical!$B$7:$B$1455,0)))^(1/10)-1)*100)</f>
        <v>1.2335696945859898</v>
      </c>
      <c r="W685" s="825">
        <f>IF(OR(U685&lt;=0,U685="n/a",V685&lt;=0,V685="n/a"),"n/a",U685/V685)</f>
        <v>13.557022360687988</v>
      </c>
      <c r="X685" s="826">
        <f>IF(OR(AJ685&lt;=0,AJ685="n/a",U685&lt;=0,U685="n/a"),"n/a",U685/AJ685)</f>
        <v>1.608031916631665</v>
      </c>
      <c r="Y685" s="780"/>
      <c r="Z685" s="766">
        <f>IF(OR(AC685&lt;0.01,AC685="n/a"),"n/a",M685/AC685*100)</f>
        <v>41.791044776119406</v>
      </c>
      <c r="AA685" s="1042">
        <f>IF(OR(AC685&lt;0.01,AC685="n/a"),"n/a",I685/AC685)</f>
        <v>13.440298507462687</v>
      </c>
      <c r="AB685" s="1043">
        <v>12</v>
      </c>
      <c r="AC685" s="1021">
        <v>2.68</v>
      </c>
      <c r="AD685" s="1021">
        <v>1.18</v>
      </c>
      <c r="AE685" s="1021">
        <v>4.41</v>
      </c>
      <c r="AF685" s="1021">
        <v>1.23</v>
      </c>
      <c r="AG685" s="1021">
        <v>9.1999999999999993</v>
      </c>
      <c r="AH685" s="1021">
        <v>21.5</v>
      </c>
      <c r="AI685" s="1021">
        <v>12.559999999999999</v>
      </c>
      <c r="AJ685" s="1021">
        <v>10.4</v>
      </c>
      <c r="AK685" s="1021">
        <v>11.4</v>
      </c>
      <c r="AL685" s="1034">
        <v>1280</v>
      </c>
      <c r="AM685" s="1028">
        <v>0.5</v>
      </c>
      <c r="AN685" s="1021">
        <v>0.04</v>
      </c>
      <c r="AO685" s="868">
        <f>IF(U685="n/a","n/a",IF(AA685&lt;0,"n/a",IF(AA685="n/a","n/a",J685+U685-AA685)))</f>
        <v>6.3926171012423314</v>
      </c>
      <c r="AP685" s="869">
        <f>IF(U685="n/a","n/a",J685+U685)</f>
        <v>19.832915608705019</v>
      </c>
      <c r="AQ685" s="1044">
        <f>IF(OR(AC685&lt;0.01,AF685="n/a"),"n/a",(I685/SQRT(22.5*AC685*(I685/AF685))-1)*100)</f>
        <v>-14.283238604811944</v>
      </c>
      <c r="AR685" s="766">
        <f>INDEX(Historical!$C$7:$C$1455,MATCH(B685,Historical!$B$7:$B$1455,0))*IF(AH685="n/a",1.03,IF(AH685&lt;0,1.01,IF(AH685&gt;10,1.1,(1+AH685/100))))</f>
        <v>1.1440000000000001</v>
      </c>
      <c r="AS685" s="1042">
        <f>IF($AI685="n/a",1.03*AR685,IF($AI685&lt;0,1.01*AR685,IF($AI685&gt;10,1.1*AR685,(1+$AI685/100)*AR685)))</f>
        <v>1.2584000000000002</v>
      </c>
      <c r="AT685" s="1042">
        <f>IF($AK685="n/a",1.03*AS685,IF($AK685&lt;0,1.01*AS685,IF($AK685&gt;10,1.1*AS685,(1+$AK685/100)*AS685)))</f>
        <v>1.3842400000000004</v>
      </c>
      <c r="AU685" s="1042">
        <f>IF($AK685="n/a",1.03*AT685,IF($AK685&lt;0,1.01*AT685,IF($AK685&gt;10,1.1*AT685,(1+$AK685/100)*AT685)))</f>
        <v>1.5226640000000005</v>
      </c>
      <c r="AV685" s="1042">
        <f>IF($AK685="n/a",1.03*AU685,IF($AK685&lt;0,1.01*AU685,IF($AK685&gt;10,1.1*AU685,(1+$AK685/100)*AU685)))</f>
        <v>1.6749304000000007</v>
      </c>
      <c r="AW685" s="766">
        <f>SUM(AR685:AV685)</f>
        <v>6.9842344000000018</v>
      </c>
      <c r="AX685" s="877">
        <f>AW685/I685*100</f>
        <v>19.389878956135483</v>
      </c>
      <c r="AY685" s="1212">
        <v>0.64</v>
      </c>
      <c r="AZ685" s="1028">
        <v>7.91</v>
      </c>
      <c r="BA685" s="1028">
        <v>-17.89</v>
      </c>
      <c r="BB685" s="1028">
        <v>-2.4</v>
      </c>
      <c r="BC685" s="1028">
        <v>-8.5400000000000009</v>
      </c>
      <c r="BE685" s="721">
        <v>2011</v>
      </c>
      <c r="BF685" s="1057">
        <f>IF(BE685&gt;2008,0,IF(BE685&gt;2001,1,IF(BE685&gt;1990,2,IF(BE685&gt;1980,3,IF(BE685&gt;1973,4,IF(BE685&gt;1970,5,IF(BE685&gt;1960,6,IF(BE685&gt;1958,7,IF(BE685&gt;1953,8,9)))))))))</f>
        <v>0</v>
      </c>
    </row>
    <row r="686" spans="1:58" ht="11.25" customHeight="1" x14ac:dyDescent="0.2">
      <c r="A686" s="1027" t="s">
        <v>1847</v>
      </c>
      <c r="B686" s="1031" t="s">
        <v>1848</v>
      </c>
      <c r="C686" s="1181" t="s">
        <v>4414</v>
      </c>
      <c r="D686" s="1181" t="s">
        <v>4415</v>
      </c>
      <c r="E686" s="857">
        <v>5</v>
      </c>
      <c r="F686" s="1245">
        <v>773</v>
      </c>
      <c r="G686" s="1245" t="s">
        <v>107</v>
      </c>
      <c r="H686" s="1245" t="s">
        <v>107</v>
      </c>
      <c r="I686" s="1030">
        <v>52.65</v>
      </c>
      <c r="J686" s="766">
        <f>(M686/I686)*100</f>
        <v>3.9506172839506171</v>
      </c>
      <c r="K686" s="1033">
        <v>0.52</v>
      </c>
      <c r="L686" s="1043">
        <v>4</v>
      </c>
      <c r="M686" s="756">
        <f>K686*L686</f>
        <v>2.08</v>
      </c>
      <c r="N686" s="1026" t="s">
        <v>162</v>
      </c>
      <c r="O686" s="860">
        <v>0.51</v>
      </c>
      <c r="P686" s="714">
        <v>43116</v>
      </c>
      <c r="Q686" s="714">
        <v>43131</v>
      </c>
      <c r="R686" s="756">
        <f>(K686-O686)/O686*100</f>
        <v>1.9607843137254919</v>
      </c>
      <c r="S686" s="824">
        <f>IF(INDEX(Historical!$D$7:$D$1455,MATCH(B686,Historical!$B$7:$B$1455,0))=0,"n/a",(INDEX(Historical!$C$7:$C$1455,MATCH(B686,Historical!$B$7:$B$1455,0))/INDEX(Historical!$D$7:$D$1455,MATCH(B686,Historical!$B$7:$B$1455,0))-1)*100)</f>
        <v>10.869565217391308</v>
      </c>
      <c r="T686" s="824">
        <f>IF(INDEX(Historical!$F$7:$F$1455,MATCH(B686,Historical!$B$7:$B$1455,0))=0,"n/a",((INDEX(Historical!$C$7:$C$1455,MATCH(B686,Historical!$B$7:$B$1455,0))/INDEX(Historical!$F$7:$F$1455,MATCH(B686,Historical!$B$7:$B$1455,0)))^(1/3)-1)*100)</f>
        <v>9.3541299792876842</v>
      </c>
      <c r="U686" s="824">
        <f>IF(INDEX(Historical!$I$7:$I$1455,MATCH(B686,Historical!$B$7:$B$1455,0))=0,"n/a",((INDEX(Historical!$C$7:$C$1455,MATCH(B686,Historical!$B$7:$B$1455,0))/INDEX(Historical!$I$7:$I$1455,MATCH(B686,Historical!$B$7:$B$1455,0)))^(1/5)-1)*100)</f>
        <v>7.2145025900850923</v>
      </c>
      <c r="V686" s="824">
        <f>IF(INDEX(Historical!$O$7:$O$1455,MATCH(B686,Historical!$B$7:$B$1455,0))=0,"n/a",((INDEX(Historical!$C$7:$C$1455,MATCH(B686,Historical!$B$7:$B$1455,0))/INDEX(Historical!$O$7:$O$1455,MATCH(B686,Historical!$B$7:$B$1455,0)))^(1/10)-1)*100)</f>
        <v>1.429828251487919</v>
      </c>
      <c r="W686" s="825">
        <f>IF(OR(U686&lt;=0,U686="n/a",V686&lt;=0,V686="n/a"),"n/a",U686/V686)</f>
        <v>5.0457127158996053</v>
      </c>
      <c r="X686" s="826">
        <f>IF(OR(AJ686&lt;=0,AJ686="n/a",U686&lt;=0,U686="n/a"),"n/a",U686/AJ686)</f>
        <v>0.39209253206984201</v>
      </c>
      <c r="Y686" s="777"/>
      <c r="Z686" s="766">
        <f>IF(OR(AC686&lt;0.01,AC686="n/a"),"n/a",M686/AC686*100)</f>
        <v>132.484076433121</v>
      </c>
      <c r="AA686" s="1042">
        <f>IF(OR(AC686&lt;0.01,AC686="n/a"),"n/a",I686/AC686)</f>
        <v>33.535031847133759</v>
      </c>
      <c r="AB686" s="1043">
        <v>12</v>
      </c>
      <c r="AC686" s="1021">
        <v>1.57</v>
      </c>
      <c r="AD686" s="1021">
        <v>4.4000000000000004</v>
      </c>
      <c r="AE686" s="1021">
        <v>5.23</v>
      </c>
      <c r="AF686" s="1021">
        <v>7.06</v>
      </c>
      <c r="AG686" s="1021">
        <v>22.2</v>
      </c>
      <c r="AH686" s="1021">
        <v>7.1</v>
      </c>
      <c r="AI686" s="1021" t="s">
        <v>138</v>
      </c>
      <c r="AJ686" s="1021">
        <v>18.399999999999999</v>
      </c>
      <c r="AK686" s="1021">
        <v>7.6</v>
      </c>
      <c r="AL686" s="1034">
        <v>1180</v>
      </c>
      <c r="AM686" s="1028">
        <v>0.2</v>
      </c>
      <c r="AN686" s="1021">
        <v>6.06</v>
      </c>
      <c r="AO686" s="868">
        <f>IF(U686="n/a","n/a",IF(AA686&lt;0,"n/a",IF(AA686="n/a","n/a",J686+U686-AA686)))</f>
        <v>-22.369911973098048</v>
      </c>
      <c r="AP686" s="869">
        <f>IF(U686="n/a","n/a",J686+U686)</f>
        <v>11.16511987403571</v>
      </c>
      <c r="AQ686" s="1044">
        <f>IF(OR(AC686&lt;0.01,AF686="n/a"),"n/a",(I686/SQRT(22.5*AC686*(I686/AF686))-1)*100)</f>
        <v>224.38476799474776</v>
      </c>
      <c r="AR686" s="766">
        <f>INDEX(Historical!$C$7:$C$1455,MATCH(B686,Historical!$B$7:$B$1455,0))*IF(AH686="n/a",1.03,IF(AH686&lt;0,1.01,IF(AH686&gt;10,1.1,(1+AH686/100))))</f>
        <v>2.1848399999999999</v>
      </c>
      <c r="AS686" s="1042">
        <f>IF($AI686="n/a",1.03*AR686,IF($AI686&lt;0,1.01*AR686,IF($AI686&gt;10,1.1*AR686,(1+$AI686/100)*AR686)))</f>
        <v>2.2503851999999998</v>
      </c>
      <c r="AT686" s="1042">
        <f>IF($AK686="n/a",1.03*AS686,IF($AK686&lt;0,1.01*AS686,IF($AK686&gt;10,1.1*AS686,(1+$AK686/100)*AS686)))</f>
        <v>2.4214144751999997</v>
      </c>
      <c r="AU686" s="1042">
        <f>IF($AK686="n/a",1.03*AT686,IF($AK686&lt;0,1.01*AT686,IF($AK686&gt;10,1.1*AT686,(1+$AK686/100)*AT686)))</f>
        <v>2.6054419753152001</v>
      </c>
      <c r="AV686" s="1042">
        <f>IF($AK686="n/a",1.03*AU686,IF($AK686&lt;0,1.01*AU686,IF($AK686&gt;10,1.1*AU686,(1+$AK686/100)*AU686)))</f>
        <v>2.8034555654391555</v>
      </c>
      <c r="AW686" s="766">
        <f>SUM(AR686:AV686)</f>
        <v>12.265537215954353</v>
      </c>
      <c r="AX686" s="877">
        <f>AW686/I686*100</f>
        <v>23.296366981869618</v>
      </c>
      <c r="AY686" s="1212">
        <v>0.75</v>
      </c>
      <c r="AZ686" s="1028">
        <v>12.72</v>
      </c>
      <c r="BA686" s="1028">
        <v>-19.400000000000002</v>
      </c>
      <c r="BB686" s="1028">
        <v>1.52</v>
      </c>
      <c r="BC686" s="1028">
        <v>0.86999999999999988</v>
      </c>
      <c r="BE686" s="721">
        <v>2014</v>
      </c>
      <c r="BF686" s="1057">
        <f>IF(BE686&gt;2008,0,IF(BE686&gt;2001,1,IF(BE686&gt;1990,2,IF(BE686&gt;1980,3,IF(BE686&gt;1973,4,IF(BE686&gt;1970,5,IF(BE686&gt;1960,6,IF(BE686&gt;1958,7,IF(BE686&gt;1953,8,9)))))))))</f>
        <v>0</v>
      </c>
    </row>
    <row r="687" spans="1:58" ht="11.25" customHeight="1" x14ac:dyDescent="0.2">
      <c r="A687" s="1027" t="s">
        <v>1643</v>
      </c>
      <c r="B687" s="1031" t="s">
        <v>1644</v>
      </c>
      <c r="C687" s="1181" t="s">
        <v>109</v>
      </c>
      <c r="D687" s="1181" t="s">
        <v>4434</v>
      </c>
      <c r="E687" s="857">
        <v>6</v>
      </c>
      <c r="F687" s="1245">
        <v>739</v>
      </c>
      <c r="G687" s="1245" t="s">
        <v>107</v>
      </c>
      <c r="H687" s="1245" t="s">
        <v>107</v>
      </c>
      <c r="I687" s="1030">
        <v>18.02</v>
      </c>
      <c r="J687" s="766">
        <f>(M687/I687)*100</f>
        <v>1.8867924528301889</v>
      </c>
      <c r="K687" s="1033">
        <v>8.5000000000000006E-2</v>
      </c>
      <c r="L687" s="1043">
        <v>4</v>
      </c>
      <c r="M687" s="756">
        <f>K687*L687</f>
        <v>0.34</v>
      </c>
      <c r="N687" s="1026" t="s">
        <v>1001</v>
      </c>
      <c r="O687" s="860">
        <v>0.08</v>
      </c>
      <c r="P687" s="1016">
        <v>43412</v>
      </c>
      <c r="Q687" s="1016">
        <v>43427</v>
      </c>
      <c r="R687" s="756">
        <f>(K687-O687)/O687*100</f>
        <v>6.2500000000000053</v>
      </c>
      <c r="S687" s="824">
        <f>IF(INDEX(Historical!$D$7:$D$1455,MATCH(B687,Historical!$B$7:$B$1455,0))=0,"n/a",(INDEX(Historical!$C$7:$C$1455,MATCH(B687,Historical!$B$7:$B$1455,0))/INDEX(Historical!$D$7:$D$1455,MATCH(B687,Historical!$B$7:$B$1455,0))-1)*100)</f>
        <v>16.666666666666675</v>
      </c>
      <c r="T687" s="824">
        <f>IF(INDEX(Historical!$F$7:$F$1455,MATCH(B687,Historical!$B$7:$B$1455,0))=0,"n/a",((INDEX(Historical!$C$7:$C$1455,MATCH(B687,Historical!$B$7:$B$1455,0))/INDEX(Historical!$F$7:$F$1455,MATCH(B687,Historical!$B$7:$B$1455,0)))^(1/3)-1)*100)</f>
        <v>20.507113208761506</v>
      </c>
      <c r="U687" s="824" t="str">
        <f>IF(INDEX(Historical!$I$7:$I$1455,MATCH(B687,Historical!$B$7:$B$1455,0))=0,"n/a",((INDEX(Historical!$C$7:$C$1455,MATCH(B687,Historical!$B$7:$B$1455,0))/INDEX(Historical!$I$7:$I$1455,MATCH(B687,Historical!$B$7:$B$1455,0)))^(1/5)-1)*100)</f>
        <v>n/a</v>
      </c>
      <c r="V687" s="824">
        <f>IF(INDEX(Historical!$O$7:$O$1455,MATCH(B687,Historical!$B$7:$B$1455,0))=0,"n/a",((INDEX(Historical!$C$7:$C$1455,MATCH(B687,Historical!$B$7:$B$1455,0))/INDEX(Historical!$O$7:$O$1455,MATCH(B687,Historical!$B$7:$B$1455,0)))^(1/10)-1)*100)</f>
        <v>0.74383251323100197</v>
      </c>
      <c r="W687" s="825" t="str">
        <f>IF(OR(U687&lt;=0,U687="n/a",V687&lt;=0,V687="n/a"),"n/a",U687/V687)</f>
        <v>n/a</v>
      </c>
      <c r="X687" s="826" t="str">
        <f>IF(OR(AJ687&lt;=0,AJ687="n/a",U687&lt;=0,U687="n/a"),"n/a",U687/AJ687)</f>
        <v>n/a</v>
      </c>
      <c r="Y687" s="1032" t="s">
        <v>4077</v>
      </c>
      <c r="Z687" s="766">
        <f>IF(OR(AC687&lt;0.01,AC687="n/a"),"n/a",M687/AC687*100)</f>
        <v>25.185185185185183</v>
      </c>
      <c r="AA687" s="1042">
        <f>IF(OR(AC687&lt;0.01,AC687="n/a"),"n/a",I687/AC687)</f>
        <v>13.348148148148146</v>
      </c>
      <c r="AB687" s="1043">
        <v>12</v>
      </c>
      <c r="AC687" s="1021">
        <v>1.35</v>
      </c>
      <c r="AD687" s="1021" t="s">
        <v>138</v>
      </c>
      <c r="AE687" s="1021">
        <v>3.11</v>
      </c>
      <c r="AF687" s="1021">
        <v>1.04</v>
      </c>
      <c r="AG687" s="1021">
        <v>11.4</v>
      </c>
      <c r="AH687" s="1021">
        <v>7.5</v>
      </c>
      <c r="AI687" s="1021">
        <v>11.26</v>
      </c>
      <c r="AJ687" s="1021">
        <v>5.8999999999999995</v>
      </c>
      <c r="AK687" s="1021" t="s">
        <v>138</v>
      </c>
      <c r="AL687" s="1034">
        <v>116.95</v>
      </c>
      <c r="AM687" s="1028">
        <v>1.5</v>
      </c>
      <c r="AN687" s="1021">
        <v>0.09</v>
      </c>
      <c r="AO687" s="868" t="str">
        <f>IF(U687="n/a","n/a",IF(AA687&lt;0,"n/a",IF(AA687="n/a","n/a",J687+U687-AA687)))</f>
        <v>n/a</v>
      </c>
      <c r="AP687" s="869" t="str">
        <f>IF(U687="n/a","n/a",J687+U687)</f>
        <v>n/a</v>
      </c>
      <c r="AQ687" s="1044">
        <f>IF(OR(AC687&lt;0.01,AF687="n/a"),"n/a",(I687/SQRT(22.5*AC687*(I687/AF687))-1)*100)</f>
        <v>-21.451857440239387</v>
      </c>
      <c r="AR687" s="766">
        <f>INDEX(Historical!$C$7:$C$1455,MATCH(B687,Historical!$B$7:$B$1455,0))*IF(AH687="n/a",1.03,IF(AH687&lt;0,1.01,IF(AH687&gt;10,1.1,(1+AH687/100))))</f>
        <v>0.30099999999999999</v>
      </c>
      <c r="AS687" s="1042">
        <f>IF($AI687="n/a",1.03*AR687,IF($AI687&lt;0,1.01*AR687,IF($AI687&gt;10,1.1*AR687,(1+$AI687/100)*AR687)))</f>
        <v>0.33110000000000001</v>
      </c>
      <c r="AT687" s="1042">
        <f>IF($AK687="n/a",1.03*AS687,IF($AK687&lt;0,1.01*AS687,IF($AK687&gt;10,1.1*AS687,(1+$AK687/100)*AS687)))</f>
        <v>0.34103300000000003</v>
      </c>
      <c r="AU687" s="1042">
        <f>IF($AK687="n/a",1.03*AT687,IF($AK687&lt;0,1.01*AT687,IF($AK687&gt;10,1.1*AT687,(1+$AK687/100)*AT687)))</f>
        <v>0.35126399000000003</v>
      </c>
      <c r="AV687" s="1042">
        <f>IF($AK687="n/a",1.03*AU687,IF($AK687&lt;0,1.01*AU687,IF($AK687&gt;10,1.1*AU687,(1+$AK687/100)*AU687)))</f>
        <v>0.36180190970000004</v>
      </c>
      <c r="AW687" s="766">
        <f>SUM(AR687:AV687)</f>
        <v>1.6861988997000001</v>
      </c>
      <c r="AX687" s="877">
        <f>AW687/I687*100</f>
        <v>9.3573745821309675</v>
      </c>
      <c r="AY687" s="1212">
        <v>0.7</v>
      </c>
      <c r="AZ687" s="1028">
        <v>5.94</v>
      </c>
      <c r="BA687" s="1028">
        <v>-12.23</v>
      </c>
      <c r="BB687" s="1028">
        <v>-5.5</v>
      </c>
      <c r="BC687" s="1028">
        <v>-6.36</v>
      </c>
      <c r="BE687" s="721">
        <v>2013</v>
      </c>
      <c r="BF687" s="1057">
        <f>IF(BE687&gt;2008,0,IF(BE687&gt;2001,1,IF(BE687&gt;1990,2,IF(BE687&gt;1980,3,IF(BE687&gt;1973,4,IF(BE687&gt;1970,5,IF(BE687&gt;1960,6,IF(BE687&gt;1958,7,IF(BE687&gt;1953,8,9)))))))))</f>
        <v>0</v>
      </c>
    </row>
    <row r="688" spans="1:58" s="905" customFormat="1" ht="11.25" customHeight="1" x14ac:dyDescent="0.2">
      <c r="A688" s="908" t="s">
        <v>1645</v>
      </c>
      <c r="B688" s="914" t="s">
        <v>1646</v>
      </c>
      <c r="C688" s="1181" t="s">
        <v>124</v>
      </c>
      <c r="D688" s="1181" t="s">
        <v>4461</v>
      </c>
      <c r="E688" s="885">
        <v>7</v>
      </c>
      <c r="F688" s="1245">
        <v>649</v>
      </c>
      <c r="G688" s="1244" t="s">
        <v>107</v>
      </c>
      <c r="H688" s="1244" t="s">
        <v>107</v>
      </c>
      <c r="I688" s="886">
        <v>28.51</v>
      </c>
      <c r="J688" s="887">
        <f>(M688/I688)*100</f>
        <v>6.1732725359522966</v>
      </c>
      <c r="K688" s="888">
        <v>0.44</v>
      </c>
      <c r="L688" s="889">
        <v>4</v>
      </c>
      <c r="M688" s="890">
        <f>K688*L688</f>
        <v>1.76</v>
      </c>
      <c r="N688" s="891" t="s">
        <v>614</v>
      </c>
      <c r="O688" s="892">
        <v>0.43</v>
      </c>
      <c r="P688" s="893">
        <v>43433</v>
      </c>
      <c r="Q688" s="893">
        <v>43455</v>
      </c>
      <c r="R688" s="890">
        <f>(K688-O688)/O688*100</f>
        <v>2.3255813953488391</v>
      </c>
      <c r="S688" s="824">
        <f>IF(INDEX(Historical!$D$7:$D$1455,MATCH(B688,Historical!$B$7:$B$1455,0))=0,"n/a",(INDEX(Historical!$C$7:$C$1455,MATCH(B688,Historical!$B$7:$B$1455,0))/INDEX(Historical!$D$7:$D$1455,MATCH(B688,Historical!$B$7:$B$1455,0))-1)*100)</f>
        <v>4.3209876543209846</v>
      </c>
      <c r="T688" s="824">
        <f>IF(INDEX(Historical!$F$7:$F$1455,MATCH(B688,Historical!$B$7:$B$1455,0))=0,"n/a",((INDEX(Historical!$C$7:$C$1455,MATCH(B688,Historical!$B$7:$B$1455,0))/INDEX(Historical!$F$7:$F$1455,MATCH(B688,Historical!$B$7:$B$1455,0)))^(1/3)-1)*100)</f>
        <v>4.9972560605794136</v>
      </c>
      <c r="U688" s="824">
        <f>IF(INDEX(Historical!$I$7:$I$1455,MATCH(B688,Historical!$B$7:$B$1455,0))=0,"n/a",((INDEX(Historical!$C$7:$C$1455,MATCH(B688,Historical!$B$7:$B$1455,0))/INDEX(Historical!$I$7:$I$1455,MATCH(B688,Historical!$B$7:$B$1455,0)))^(1/5)-1)*100)</f>
        <v>30.297126511170713</v>
      </c>
      <c r="V688" s="824">
        <f>IF(INDEX(Historical!$O$7:$O$1455,MATCH(B688,Historical!$B$7:$B$1455,0))=0,"n/a",((INDEX(Historical!$C$7:$C$1455,MATCH(B688,Historical!$B$7:$B$1455,0))/INDEX(Historical!$O$7:$O$1455,MATCH(B688,Historical!$B$7:$B$1455,0)))^(1/10)-1)*100)</f>
        <v>18.871172102213208</v>
      </c>
      <c r="W688" s="894">
        <f>IF(OR(U688&lt;=0,U688="n/a",V688&lt;=0,V688="n/a"),"n/a",U688/V688)</f>
        <v>1.6054713690845663</v>
      </c>
      <c r="X688" s="895" t="str">
        <f>IF(OR(AJ688&lt;=0,AJ688="n/a",U688&lt;=0,U688="n/a"),"n/a",U688/AJ688)</f>
        <v>n/a</v>
      </c>
      <c r="Y688" s="896"/>
      <c r="Z688" s="887">
        <f>IF(OR(AC688&lt;0.01,AC688="n/a"),"n/a",M688/AC688*100)</f>
        <v>48.484848484848484</v>
      </c>
      <c r="AA688" s="897">
        <f>IF(OR(AC688&lt;0.01,AC688="n/a"),"n/a",I688/AC688)</f>
        <v>7.8539944903581276</v>
      </c>
      <c r="AB688" s="889">
        <v>12</v>
      </c>
      <c r="AC688" s="898">
        <v>3.63</v>
      </c>
      <c r="AD688" s="898">
        <v>1.57</v>
      </c>
      <c r="AE688" s="898">
        <v>0.86</v>
      </c>
      <c r="AF688" s="898">
        <v>1.53</v>
      </c>
      <c r="AG688" s="898">
        <v>10.7</v>
      </c>
      <c r="AH688" s="898">
        <v>3.5000000000000004</v>
      </c>
      <c r="AI688" s="898">
        <v>6.08</v>
      </c>
      <c r="AJ688" s="898">
        <v>-3.2</v>
      </c>
      <c r="AK688" s="898">
        <v>5</v>
      </c>
      <c r="AL688" s="899">
        <v>881.24</v>
      </c>
      <c r="AM688" s="900">
        <v>0.2</v>
      </c>
      <c r="AN688" s="898">
        <v>1.1299999999999999</v>
      </c>
      <c r="AO688" s="901">
        <f>IF(U688="n/a","n/a",IF(AA688&lt;0,"n/a",IF(AA688="n/a","n/a",J688+U688-AA688)))</f>
        <v>28.616404556764884</v>
      </c>
      <c r="AP688" s="902">
        <f>IF(U688="n/a","n/a",J688+U688)</f>
        <v>36.47039904712301</v>
      </c>
      <c r="AQ688" s="903">
        <f>IF(OR(AC688&lt;0.01,AF688="n/a"),"n/a",(I688/SQRT(22.5*AC688*(I688/AF688))-1)*100)</f>
        <v>-26.919795748482432</v>
      </c>
      <c r="AR688" s="766">
        <f>INDEX(Historical!$C$7:$C$1455,MATCH(B688,Historical!$B$7:$B$1455,0))*IF(AH688="n/a",1.03,IF(AH688&lt;0,1.01,IF(AH688&gt;10,1.1,(1+AH688/100))))</f>
        <v>1.7491499999999998</v>
      </c>
      <c r="AS688" s="897">
        <f>IF($AI688="n/a",1.03*AR688,IF($AI688&lt;0,1.01*AR688,IF($AI688&gt;10,1.1*AR688,(1+$AI688/100)*AR688)))</f>
        <v>1.8554983199999997</v>
      </c>
      <c r="AT688" s="897">
        <f>IF($AK688="n/a",1.03*AS688,IF($AK688&lt;0,1.01*AS688,IF($AK688&gt;10,1.1*AS688,(1+$AK688/100)*AS688)))</f>
        <v>1.9482732359999997</v>
      </c>
      <c r="AU688" s="897">
        <f>IF($AK688="n/a",1.03*AT688,IF($AK688&lt;0,1.01*AT688,IF($AK688&gt;10,1.1*AT688,(1+$AK688/100)*AT688)))</f>
        <v>2.0456868977999996</v>
      </c>
      <c r="AV688" s="897">
        <f>IF($AK688="n/a",1.03*AU688,IF($AK688&lt;0,1.01*AU688,IF($AK688&gt;10,1.1*AU688,(1+$AK688/100)*AU688)))</f>
        <v>2.1479712426899997</v>
      </c>
      <c r="AW688" s="887">
        <f>SUM(AR688:AV688)</f>
        <v>9.7465796964899987</v>
      </c>
      <c r="AX688" s="904">
        <f>AW688/I688*100</f>
        <v>34.186529977165904</v>
      </c>
      <c r="AY688" s="1213">
        <v>1.51</v>
      </c>
      <c r="AZ688" s="900">
        <v>0.12</v>
      </c>
      <c r="BA688" s="900">
        <v>-40.68</v>
      </c>
      <c r="BB688" s="900">
        <v>-15.559999999999999</v>
      </c>
      <c r="BC688" s="900">
        <v>-28.09</v>
      </c>
      <c r="BD688" s="1079"/>
      <c r="BE688" s="721">
        <v>2013</v>
      </c>
      <c r="BF688" s="1057">
        <f>IF(BE688&gt;2008,0,IF(BE688&gt;2001,1,IF(BE688&gt;1990,2,IF(BE688&gt;1980,3,IF(BE688&gt;1973,4,IF(BE688&gt;1970,5,IF(BE688&gt;1960,6,IF(BE688&gt;1958,7,IF(BE688&gt;1953,8,9)))))))))</f>
        <v>0</v>
      </c>
    </row>
    <row r="689" spans="1:58" ht="11.25" customHeight="1" x14ac:dyDescent="0.2">
      <c r="A689" s="1027" t="s">
        <v>1647</v>
      </c>
      <c r="B689" s="1031" t="s">
        <v>1648</v>
      </c>
      <c r="C689" s="1181" t="s">
        <v>124</v>
      </c>
      <c r="D689" s="1181" t="s">
        <v>4262</v>
      </c>
      <c r="E689" s="857">
        <v>9</v>
      </c>
      <c r="F689" s="1245">
        <v>385</v>
      </c>
      <c r="G689" s="1245" t="s">
        <v>107</v>
      </c>
      <c r="H689" s="1245" t="s">
        <v>107</v>
      </c>
      <c r="I689" s="1030">
        <v>75.98</v>
      </c>
      <c r="J689" s="766">
        <f>(M689/I689)*100</f>
        <v>2.8954988154777572</v>
      </c>
      <c r="K689" s="1033">
        <v>0.55000000000000004</v>
      </c>
      <c r="L689" s="1043">
        <v>4</v>
      </c>
      <c r="M689" s="756">
        <f>K689*L689</f>
        <v>2.2000000000000002</v>
      </c>
      <c r="N689" s="1026" t="s">
        <v>251</v>
      </c>
      <c r="O689" s="860">
        <v>0.53</v>
      </c>
      <c r="P689" s="1016">
        <v>43336</v>
      </c>
      <c r="Q689" s="1016">
        <v>43353</v>
      </c>
      <c r="R689" s="756">
        <f>(K689-O689)/O689*100</f>
        <v>3.7735849056603805</v>
      </c>
      <c r="S689" s="824">
        <f>IF(INDEX(Historical!$D$7:$D$1455,MATCH(B689,Historical!$B$7:$B$1455,0))=0,"n/a",(INDEX(Historical!$C$7:$C$1455,MATCH(B689,Historical!$B$7:$B$1455,0))/INDEX(Historical!$D$7:$D$1455,MATCH(B689,Historical!$B$7:$B$1455,0))-1)*100)</f>
        <v>6.1855670103092786</v>
      </c>
      <c r="T689" s="824">
        <f>IF(INDEX(Historical!$F$7:$F$1455,MATCH(B689,Historical!$B$7:$B$1455,0))=0,"n/a",((INDEX(Historical!$C$7:$C$1455,MATCH(B689,Historical!$B$7:$B$1455,0))/INDEX(Historical!$F$7:$F$1455,MATCH(B689,Historical!$B$7:$B$1455,0)))^(1/3)-1)*100)</f>
        <v>5.0887648566700916</v>
      </c>
      <c r="U689" s="824">
        <f>IF(INDEX(Historical!$I$7:$I$1455,MATCH(B689,Historical!$B$7:$B$1455,0))=0,"n/a",((INDEX(Historical!$C$7:$C$1455,MATCH(B689,Historical!$B$7:$B$1455,0))/INDEX(Historical!$I$7:$I$1455,MATCH(B689,Historical!$B$7:$B$1455,0)))^(1/5)-1)*100)</f>
        <v>10.507420470859707</v>
      </c>
      <c r="V689" s="824">
        <f>IF(INDEX(Historical!$O$7:$O$1455,MATCH(B689,Historical!$B$7:$B$1455,0))=0,"n/a",((INDEX(Historical!$C$7:$C$1455,MATCH(B689,Historical!$B$7:$B$1455,0))/INDEX(Historical!$O$7:$O$1455,MATCH(B689,Historical!$B$7:$B$1455,0)))^(1/10)-1)*100)</f>
        <v>15.209879291582196</v>
      </c>
      <c r="W689" s="825">
        <f>IF(OR(U689&lt;=0,U689="n/a",V689&lt;=0,V689="n/a"),"n/a",U689/V689)</f>
        <v>0.69082865612713751</v>
      </c>
      <c r="X689" s="826">
        <f>IF(OR(AJ689&lt;=0,AJ689="n/a",U689&lt;=0,U689="n/a"),"n/a",U689/AJ689)</f>
        <v>0.82089222428591457</v>
      </c>
      <c r="Y689" s="780"/>
      <c r="Z689" s="766">
        <f>IF(OR(AC689&lt;0.01,AC689="n/a"),"n/a",M689/AC689*100)</f>
        <v>153.84615384615387</v>
      </c>
      <c r="AA689" s="1042">
        <f>IF(OR(AC689&lt;0.01,AC689="n/a"),"n/a",I689/AC689)</f>
        <v>53.13286713286714</v>
      </c>
      <c r="AB689" s="1043">
        <v>9</v>
      </c>
      <c r="AC689" s="1021">
        <v>1.43</v>
      </c>
      <c r="AD689" s="1021">
        <v>5.85</v>
      </c>
      <c r="AE689" s="1021">
        <v>1.58</v>
      </c>
      <c r="AF689" s="1021">
        <v>8</v>
      </c>
      <c r="AG689" s="1021">
        <v>45.4</v>
      </c>
      <c r="AH689" s="1021">
        <v>-17.399999999999999</v>
      </c>
      <c r="AI689" s="1021">
        <v>12.24</v>
      </c>
      <c r="AJ689" s="1021">
        <v>12.8</v>
      </c>
      <c r="AK689" s="1021">
        <v>9.1</v>
      </c>
      <c r="AL689" s="1034">
        <v>4200</v>
      </c>
      <c r="AM689" s="1029">
        <v>28.599999999999998</v>
      </c>
      <c r="AN689" s="1021">
        <v>4.3499999999999996</v>
      </c>
      <c r="AO689" s="868">
        <f>IF(U689="n/a","n/a",IF(AA689&lt;0,"n/a",IF(AA689="n/a","n/a",J689+U689-AA689)))</f>
        <v>-39.729947846529676</v>
      </c>
      <c r="AP689" s="869">
        <f>IF(U689="n/a","n/a",J689+U689)</f>
        <v>13.402919286337465</v>
      </c>
      <c r="AQ689" s="1044">
        <f>IF(OR(AC689&lt;0.01,AF689="n/a"),"n/a",(I689/SQRT(22.5*AC689*(I689/AF689))-1)*100)</f>
        <v>334.6456728380727</v>
      </c>
      <c r="AR689" s="766">
        <f>INDEX(Historical!$C$7:$C$1455,MATCH(B689,Historical!$B$7:$B$1455,0))*IF(AH689="n/a",1.03,IF(AH689&lt;0,1.01,IF(AH689&gt;10,1.1,(1+AH689/100))))</f>
        <v>2.0806</v>
      </c>
      <c r="AS689" s="1042">
        <f>IF($AI689="n/a",1.03*AR689,IF($AI689&lt;0,1.01*AR689,IF($AI689&gt;10,1.1*AR689,(1+$AI689/100)*AR689)))</f>
        <v>2.2886600000000001</v>
      </c>
      <c r="AT689" s="1042">
        <f>IF($AK689="n/a",1.03*AS689,IF($AK689&lt;0,1.01*AS689,IF($AK689&gt;10,1.1*AS689,(1+$AK689/100)*AS689)))</f>
        <v>2.4969280600000001</v>
      </c>
      <c r="AU689" s="1042">
        <f>IF($AK689="n/a",1.03*AT689,IF($AK689&lt;0,1.01*AT689,IF($AK689&gt;10,1.1*AT689,(1+$AK689/100)*AT689)))</f>
        <v>2.7241485134599999</v>
      </c>
      <c r="AV689" s="1042">
        <f>IF($AK689="n/a",1.03*AU689,IF($AK689&lt;0,1.01*AU689,IF($AK689&gt;10,1.1*AU689,(1+$AK689/100)*AU689)))</f>
        <v>2.97204602818486</v>
      </c>
      <c r="AW689" s="766">
        <f>SUM(AR689:AV689)</f>
        <v>12.56238260164486</v>
      </c>
      <c r="AX689" s="877">
        <f>AW689/I689*100</f>
        <v>16.533801792109582</v>
      </c>
      <c r="AY689" s="1212">
        <v>0.33</v>
      </c>
      <c r="AZ689" s="1028">
        <v>16.53</v>
      </c>
      <c r="BA689" s="1028">
        <v>-31</v>
      </c>
      <c r="BB689" s="1028">
        <v>1.97</v>
      </c>
      <c r="BC689" s="1028">
        <v>-6.02</v>
      </c>
      <c r="BE689" s="721">
        <v>2010</v>
      </c>
      <c r="BF689" s="1057">
        <f>IF(BE689&gt;2008,0,IF(BE689&gt;2001,1,IF(BE689&gt;1990,2,IF(BE689&gt;1980,3,IF(BE689&gt;1973,4,IF(BE689&gt;1970,5,IF(BE689&gt;1960,6,IF(BE689&gt;1958,7,IF(BE689&gt;1953,8,9)))))))))</f>
        <v>0</v>
      </c>
    </row>
    <row r="690" spans="1:58" ht="11.25" customHeight="1" x14ac:dyDescent="0.2">
      <c r="A690" s="1027" t="s">
        <v>334</v>
      </c>
      <c r="B690" s="1031" t="s">
        <v>335</v>
      </c>
      <c r="C690" s="1181" t="s">
        <v>109</v>
      </c>
      <c r="D690" s="1181" t="s">
        <v>4430</v>
      </c>
      <c r="E690" s="857">
        <v>27</v>
      </c>
      <c r="F690" s="1245">
        <v>99</v>
      </c>
      <c r="G690" s="1245" t="s">
        <v>107</v>
      </c>
      <c r="H690" s="1245" t="s">
        <v>107</v>
      </c>
      <c r="I690" s="1021">
        <v>53.7</v>
      </c>
      <c r="J690" s="766">
        <f>(M690/I690)*100</f>
        <v>1.1173184357541899</v>
      </c>
      <c r="K690" s="1040">
        <v>0.3</v>
      </c>
      <c r="L690" s="1043">
        <v>2</v>
      </c>
      <c r="M690" s="756">
        <f>K690*L690</f>
        <v>0.6</v>
      </c>
      <c r="N690" s="1026" t="s">
        <v>336</v>
      </c>
      <c r="O690" s="861">
        <v>0.28000000000000003</v>
      </c>
      <c r="P690" s="714">
        <v>43095</v>
      </c>
      <c r="Q690" s="714">
        <v>43108</v>
      </c>
      <c r="R690" s="756">
        <f>(K690-O690)/O690*100</f>
        <v>7.1428571428571281</v>
      </c>
      <c r="S690" s="824">
        <f>IF(INDEX(Historical!$D$7:$D$1455,MATCH(B690,Historical!$B$7:$B$1455,0))=0,"n/a",(INDEX(Historical!$C$7:$C$1455,MATCH(B690,Historical!$B$7:$B$1455,0))/INDEX(Historical!$D$7:$D$1455,MATCH(B690,Historical!$B$7:$B$1455,0))-1)*100)</f>
        <v>11.538461538461519</v>
      </c>
      <c r="T690" s="824">
        <f>IF(INDEX(Historical!$F$7:$F$1455,MATCH(B690,Historical!$B$7:$B$1455,0))=0,"n/a",((INDEX(Historical!$C$7:$C$1455,MATCH(B690,Historical!$B$7:$B$1455,0))/INDEX(Historical!$F$7:$F$1455,MATCH(B690,Historical!$B$7:$B$1455,0)))^(1/3)-1)*100)</f>
        <v>9.6457423731894245</v>
      </c>
      <c r="U690" s="824">
        <f>IF(INDEX(Historical!$I$7:$I$1455,MATCH(B690,Historical!$B$7:$B$1455,0))=0,"n/a",((INDEX(Historical!$C$7:$C$1455,MATCH(B690,Historical!$B$7:$B$1455,0))/INDEX(Historical!$I$7:$I$1455,MATCH(B690,Historical!$B$7:$B$1455,0)))^(1/5)-1)*100)</f>
        <v>14.093616842292779</v>
      </c>
      <c r="V690" s="824">
        <f>IF(INDEX(Historical!$O$7:$O$1455,MATCH(B690,Historical!$B$7:$B$1455,0))=0,"n/a",((INDEX(Historical!$C$7:$C$1455,MATCH(B690,Historical!$B$7:$B$1455,0))/INDEX(Historical!$O$7:$O$1455,MATCH(B690,Historical!$B$7:$B$1455,0)))^(1/10)-1)*100)</f>
        <v>16.131079786278924</v>
      </c>
      <c r="W690" s="825">
        <f>IF(OR(U690&lt;=0,U690="n/a",V690&lt;=0,V690="n/a"),"n/a",U690/V690)</f>
        <v>0.87369333169381447</v>
      </c>
      <c r="X690" s="826">
        <f>IF(OR(AJ690&lt;=0,AJ690="n/a",U690&lt;=0,U690="n/a"),"n/a",U690/AJ690)</f>
        <v>0.90926560272856638</v>
      </c>
      <c r="Y690" s="1032"/>
      <c r="Z690" s="766">
        <f>IF(OR(AC690&lt;0.01,AC690="n/a"),"n/a",M690/AC690*100)</f>
        <v>19.047619047619047</v>
      </c>
      <c r="AA690" s="1042">
        <f>IF(OR(AC690&lt;0.01,AC690="n/a"),"n/a",I690/AC690)</f>
        <v>17.047619047619047</v>
      </c>
      <c r="AB690" s="1043">
        <v>12</v>
      </c>
      <c r="AC690" s="1021">
        <v>3.15</v>
      </c>
      <c r="AD690" s="1021">
        <v>1.42</v>
      </c>
      <c r="AE690" s="1021">
        <v>5.18</v>
      </c>
      <c r="AF690" s="1021">
        <v>5.15</v>
      </c>
      <c r="AG690" s="1021">
        <v>32.4</v>
      </c>
      <c r="AH690" s="1021">
        <v>19</v>
      </c>
      <c r="AI690" s="1021">
        <v>4.7600000000000007</v>
      </c>
      <c r="AJ690" s="1021">
        <v>15.5</v>
      </c>
      <c r="AK690" s="1021">
        <v>12</v>
      </c>
      <c r="AL690" s="1034">
        <v>8430</v>
      </c>
      <c r="AM690" s="1028">
        <v>0.89999999999999991</v>
      </c>
      <c r="AN690" s="1021">
        <v>0</v>
      </c>
      <c r="AO690" s="868">
        <f>IF(U690="n/a","n/a",IF(AA690&lt;0,"n/a",IF(AA690="n/a","n/a",J690+U690-AA690)))</f>
        <v>-1.8366837695720797</v>
      </c>
      <c r="AP690" s="869">
        <f>IF(U690="n/a","n/a",J690+U690)</f>
        <v>15.210935278046968</v>
      </c>
      <c r="AQ690" s="1044">
        <f>IF(OR(AC690&lt;0.01,AF690="n/a"),"n/a",(I690/SQRT(22.5*AC690*(I690/AF690))-1)*100)</f>
        <v>97.535074911028971</v>
      </c>
      <c r="AR690" s="766">
        <f>INDEX(Historical!$C$7:$C$1455,MATCH(B690,Historical!$B$7:$B$1455,0))*IF(AH690="n/a",1.03,IF(AH690&lt;0,1.01,IF(AH690&gt;10,1.1,(1+AH690/100))))</f>
        <v>0.63800000000000001</v>
      </c>
      <c r="AS690" s="1042">
        <f>IF($AI690="n/a",1.03*AR690,IF($AI690&lt;0,1.01*AR690,IF($AI690&gt;10,1.1*AR690,(1+$AI690/100)*AR690)))</f>
        <v>0.6683688000000001</v>
      </c>
      <c r="AT690" s="1042">
        <f>IF($AK690="n/a",1.03*AS690,IF($AK690&lt;0,1.01*AS690,IF($AK690&gt;10,1.1*AS690,(1+$AK690/100)*AS690)))</f>
        <v>0.73520568000000019</v>
      </c>
      <c r="AU690" s="1042">
        <f>IF($AK690="n/a",1.03*AT690,IF($AK690&lt;0,1.01*AT690,IF($AK690&gt;10,1.1*AT690,(1+$AK690/100)*AT690)))</f>
        <v>0.80872624800000026</v>
      </c>
      <c r="AV690" s="1042">
        <f>IF($AK690="n/a",1.03*AU690,IF($AK690&lt;0,1.01*AU690,IF($AK690&gt;10,1.1*AU690,(1+$AK690/100)*AU690)))</f>
        <v>0.88959887280000038</v>
      </c>
      <c r="AW690" s="766">
        <f>SUM(AR690:AV690)</f>
        <v>3.7398996008000012</v>
      </c>
      <c r="AX690" s="877">
        <f>AW690/I690*100</f>
        <v>6.9644312864059605</v>
      </c>
      <c r="AY690" s="1212">
        <v>1.2</v>
      </c>
      <c r="AZ690" s="1028">
        <v>5.58</v>
      </c>
      <c r="BA690" s="1028">
        <v>-31.46</v>
      </c>
      <c r="BB690" s="1028">
        <v>-3.91</v>
      </c>
      <c r="BC690" s="1028">
        <v>-15.86</v>
      </c>
      <c r="BE690" s="721">
        <v>1992</v>
      </c>
      <c r="BF690" s="1057">
        <f>IF(BE690&gt;2008,0,IF(BE690&gt;2001,1,IF(BE690&gt;1990,2,IF(BE690&gt;1980,3,IF(BE690&gt;1973,4,IF(BE690&gt;1970,5,IF(BE690&gt;1960,6,IF(BE690&gt;1958,7,IF(BE690&gt;1953,8,9)))))))))</f>
        <v>2</v>
      </c>
    </row>
    <row r="691" spans="1:58" ht="11.25" customHeight="1" x14ac:dyDescent="0.2">
      <c r="A691" s="1036" t="s">
        <v>3953</v>
      </c>
      <c r="B691" s="681" t="s">
        <v>3954</v>
      </c>
      <c r="C691" s="1181" t="s">
        <v>109</v>
      </c>
      <c r="D691" s="1181" t="s">
        <v>119</v>
      </c>
      <c r="E691" s="857">
        <v>5</v>
      </c>
      <c r="F691" s="1245">
        <v>855</v>
      </c>
      <c r="G691" s="1187" t="s">
        <v>107</v>
      </c>
      <c r="H691" s="1187" t="s">
        <v>107</v>
      </c>
      <c r="I691" s="1030">
        <v>66.37</v>
      </c>
      <c r="J691" s="766">
        <f>(M691/I691)*100</f>
        <v>1.2053638692180202</v>
      </c>
      <c r="K691" s="1033">
        <v>0.2</v>
      </c>
      <c r="L691" s="1043">
        <v>4</v>
      </c>
      <c r="M691" s="756">
        <f>K691*L691</f>
        <v>0.8</v>
      </c>
      <c r="N691" s="1026" t="s">
        <v>4398</v>
      </c>
      <c r="O691" s="860">
        <v>0.18</v>
      </c>
      <c r="P691" s="1016">
        <v>43418</v>
      </c>
      <c r="Q691" s="1016">
        <v>43437</v>
      </c>
      <c r="R691" s="756">
        <f>(K691-O691)/O691*100</f>
        <v>11.111111111111121</v>
      </c>
      <c r="S691" s="824">
        <f>IF(INDEX(Historical!$D$7:$D$1455,MATCH(B691,Historical!$B$7:$B$1455,0))=0,"n/a",(INDEX(Historical!$C$7:$C$1455,MATCH(B691,Historical!$B$7:$B$1455,0))/INDEX(Historical!$D$7:$D$1455,MATCH(B691,Historical!$B$7:$B$1455,0))-1)*100)</f>
        <v>8.196721311475418</v>
      </c>
      <c r="T691" s="824">
        <f>IF(INDEX(Historical!$F$7:$F$1455,MATCH(B691,Historical!$B$7:$B$1455,0))=0,"n/a",((INDEX(Historical!$C$7:$C$1455,MATCH(B691,Historical!$B$7:$B$1455,0))/INDEX(Historical!$F$7:$F$1455,MATCH(B691,Historical!$B$7:$B$1455,0)))^(1/3)-1)*100)</f>
        <v>7.5860646672289311</v>
      </c>
      <c r="U691" s="824">
        <f>IF(INDEX(Historical!$I$7:$I$1455,MATCH(B691,Historical!$B$7:$B$1455,0))=0,"n/a",((INDEX(Historical!$C$7:$C$1455,MATCH(B691,Historical!$B$7:$B$1455,0))/INDEX(Historical!$I$7:$I$1455,MATCH(B691,Historical!$B$7:$B$1455,0)))^(1/5)-1)*100)</f>
        <v>4.8837286784054301</v>
      </c>
      <c r="V691" s="824">
        <f>IF(INDEX(Historical!$O$7:$O$1455,MATCH(B691,Historical!$B$7:$B$1455,0))=0,"n/a",((INDEX(Historical!$C$7:$C$1455,MATCH(B691,Historical!$B$7:$B$1455,0))/INDEX(Historical!$O$7:$O$1455,MATCH(B691,Historical!$B$7:$B$1455,0)))^(1/10)-1)*100)</f>
        <v>4.1379743992410623</v>
      </c>
      <c r="W691" s="825">
        <f>IF(OR(U691&lt;=0,U691="n/a",V691&lt;=0,V691="n/a"),"n/a",U691/V691)</f>
        <v>1.1802220621038992</v>
      </c>
      <c r="X691" s="826">
        <f>IF(OR(AJ691&lt;=0,AJ691="n/a",U691&lt;=0,U691="n/a"),"n/a",U691/AJ691)</f>
        <v>0.13490963200015002</v>
      </c>
      <c r="Y691" s="777"/>
      <c r="Z691" s="766">
        <f>IF(OR(AC691&lt;0.01,AC691="n/a"),"n/a",M691/AC691*100)</f>
        <v>25.974025974025977</v>
      </c>
      <c r="AA691" s="1042">
        <f>IF(OR(AC691&lt;0.01,AC691="n/a"),"n/a",I691/AC691)</f>
        <v>21.5487012987013</v>
      </c>
      <c r="AB691" s="1043">
        <v>12</v>
      </c>
      <c r="AC691" s="1021">
        <v>3.08</v>
      </c>
      <c r="AD691" s="1021">
        <v>1.76</v>
      </c>
      <c r="AE691" s="1021">
        <v>1.51</v>
      </c>
      <c r="AF691" s="1021">
        <v>2.25</v>
      </c>
      <c r="AG691" s="1021">
        <v>9.6</v>
      </c>
      <c r="AH691" s="1021">
        <v>18</v>
      </c>
      <c r="AI691" s="1021">
        <v>17.43</v>
      </c>
      <c r="AJ691" s="1021">
        <v>36.199999999999996</v>
      </c>
      <c r="AK691" s="1021">
        <v>12.26</v>
      </c>
      <c r="AL691" s="1034">
        <v>3900</v>
      </c>
      <c r="AM691" s="1028">
        <v>1.5</v>
      </c>
      <c r="AN691" s="1021">
        <v>0</v>
      </c>
      <c r="AO691" s="868">
        <f>IF(U691="n/a","n/a",IF(AA691&lt;0,"n/a",IF(AA691="n/a","n/a",J691+U691-AA691)))</f>
        <v>-15.459608751077848</v>
      </c>
      <c r="AP691" s="869">
        <f>IF(U691="n/a","n/a",J691+U691)</f>
        <v>6.0890925476234505</v>
      </c>
      <c r="AQ691" s="1044">
        <f>IF(OR(AC691&lt;0.01,AF691="n/a"),"n/a",(I691/SQRT(22.5*AC691*(I691/AF691))-1)*100)</f>
        <v>46.79475909820929</v>
      </c>
      <c r="AR691" s="766">
        <f>INDEX(Historical!$C$7:$C$1455,MATCH(B691,Historical!$B$7:$B$1455,0))*IF(AH691="n/a",1.03,IF(AH691&lt;0,1.01,IF(AH691&gt;10,1.1,(1+AH691/100))))</f>
        <v>0.72600000000000009</v>
      </c>
      <c r="AS691" s="1042">
        <f>IF($AI691="n/a",1.03*AR691,IF($AI691&lt;0,1.01*AR691,IF($AI691&gt;10,1.1*AR691,(1+$AI691/100)*AR691)))</f>
        <v>0.7986000000000002</v>
      </c>
      <c r="AT691" s="1042">
        <f>IF($AK691="n/a",1.03*AS691,IF($AK691&lt;0,1.01*AS691,IF($AK691&gt;10,1.1*AS691,(1+$AK691/100)*AS691)))</f>
        <v>0.87846000000000024</v>
      </c>
      <c r="AU691" s="1042">
        <f>IF($AK691="n/a",1.03*AT691,IF($AK691&lt;0,1.01*AT691,IF($AK691&gt;10,1.1*AT691,(1+$AK691/100)*AT691)))</f>
        <v>0.96630600000000033</v>
      </c>
      <c r="AV691" s="1042">
        <f>IF($AK691="n/a",1.03*AU691,IF($AK691&lt;0,1.01*AU691,IF($AK691&gt;10,1.1*AU691,(1+$AK691/100)*AU691)))</f>
        <v>1.0629366000000005</v>
      </c>
      <c r="AW691" s="766">
        <f>SUM(AR691:AV691)</f>
        <v>4.4323026000000016</v>
      </c>
      <c r="AX691" s="877">
        <f>AW691/I691*100</f>
        <v>6.6781717643513652</v>
      </c>
      <c r="AY691" s="1212">
        <v>1.07</v>
      </c>
      <c r="AZ691" s="1028">
        <v>23.94</v>
      </c>
      <c r="BA691" s="1028">
        <v>-1.1900000000000002</v>
      </c>
      <c r="BB691" s="1028">
        <v>6.25</v>
      </c>
      <c r="BC691" s="1028">
        <v>10.190000000000001</v>
      </c>
      <c r="BE691" s="721">
        <v>2014</v>
      </c>
      <c r="BF691" s="1057">
        <f>IF(BE691&gt;2008,0,IF(BE691&gt;2001,1,IF(BE691&gt;1990,2,IF(BE691&gt;1980,3,IF(BE691&gt;1973,4,IF(BE691&gt;1970,5,IF(BE691&gt;1960,6,IF(BE691&gt;1958,7,IF(BE691&gt;1953,8,9)))))))))</f>
        <v>0</v>
      </c>
    </row>
    <row r="692" spans="1:58" ht="11.25" customHeight="1" x14ac:dyDescent="0.2">
      <c r="A692" s="1027" t="s">
        <v>790</v>
      </c>
      <c r="B692" s="1031" t="s">
        <v>791</v>
      </c>
      <c r="C692" s="1181" t="s">
        <v>132</v>
      </c>
      <c r="D692" s="1181" t="s">
        <v>4423</v>
      </c>
      <c r="E692" s="857">
        <v>15</v>
      </c>
      <c r="F692" s="1245">
        <v>236</v>
      </c>
      <c r="G692" s="1187" t="s">
        <v>38</v>
      </c>
      <c r="H692" s="1187" t="s">
        <v>38</v>
      </c>
      <c r="I692" s="1030">
        <v>115.22</v>
      </c>
      <c r="J692" s="766">
        <f>(M692/I692)*100</f>
        <v>3.1070994618989758</v>
      </c>
      <c r="K692" s="1033">
        <v>0.89500000000000002</v>
      </c>
      <c r="L692" s="1043">
        <v>4</v>
      </c>
      <c r="M692" s="756">
        <f>K692*L692</f>
        <v>3.58</v>
      </c>
      <c r="N692" s="1026" t="s">
        <v>497</v>
      </c>
      <c r="O692" s="860">
        <v>0.82250000000000001</v>
      </c>
      <c r="P692" s="1016">
        <v>43181</v>
      </c>
      <c r="Q692" s="1016">
        <v>43205</v>
      </c>
      <c r="R692" s="756">
        <f>(K692-O692)/O692*100</f>
        <v>8.8145896656534966</v>
      </c>
      <c r="S692" s="824">
        <f>IF(INDEX(Historical!$D$7:$D$1455,MATCH(B692,Historical!$B$7:$B$1455,0))=0,"n/a",(INDEX(Historical!$C$7:$C$1455,MATCH(B692,Historical!$B$7:$B$1455,0))/INDEX(Historical!$D$7:$D$1455,MATCH(B692,Historical!$B$7:$B$1455,0))-1)*100)</f>
        <v>8.6846543001686491</v>
      </c>
      <c r="T692" s="824">
        <f>IF(INDEX(Historical!$F$7:$F$1455,MATCH(B692,Historical!$B$7:$B$1455,0))=0,"n/a",((INDEX(Historical!$C$7:$C$1455,MATCH(B692,Historical!$B$7:$B$1455,0))/INDEX(Historical!$F$7:$F$1455,MATCH(B692,Historical!$B$7:$B$1455,0)))^(1/3)-1)*100)</f>
        <v>7.2796808618068365</v>
      </c>
      <c r="U692" s="824">
        <f>IF(INDEX(Historical!$I$7:$I$1455,MATCH(B692,Historical!$B$7:$B$1455,0))=0,"n/a",((INDEX(Historical!$C$7:$C$1455,MATCH(B692,Historical!$B$7:$B$1455,0))/INDEX(Historical!$I$7:$I$1455,MATCH(B692,Historical!$B$7:$B$1455,0)))^(1/5)-1)*100)</f>
        <v>7.164666264272479</v>
      </c>
      <c r="V692" s="824">
        <f>IF(INDEX(Historical!$O$7:$O$1455,MATCH(B692,Historical!$B$7:$B$1455,0))=0,"n/a",((INDEX(Historical!$C$7:$C$1455,MATCH(B692,Historical!$B$7:$B$1455,0))/INDEX(Historical!$O$7:$O$1455,MATCH(B692,Historical!$B$7:$B$1455,0)))^(1/10)-1)*100)</f>
        <v>10.110511848326208</v>
      </c>
      <c r="W692" s="825">
        <f>IF(OR(U692&lt;=0,U692="n/a",V692&lt;=0,V692="n/a"),"n/a",U692/V692)</f>
        <v>0.70863536601844612</v>
      </c>
      <c r="X692" s="826">
        <f>IF(OR(AJ692&lt;=0,AJ692="n/a",U692&lt;=0,U692="n/a"),"n/a",U692/AJ692)</f>
        <v>1.4048365224063686</v>
      </c>
      <c r="Y692" s="1031"/>
      <c r="Z692" s="766">
        <f>IF(OR(AC692&lt;0.01,AC692="n/a"),"n/a",M692/AC692*100)</f>
        <v>211.83431952662724</v>
      </c>
      <c r="AA692" s="1042">
        <f>IF(OR(AC692&lt;0.01,AC692="n/a"),"n/a",I692/AC692)</f>
        <v>68.177514792899416</v>
      </c>
      <c r="AB692" s="1043">
        <v>12</v>
      </c>
      <c r="AC692" s="1021">
        <v>1.69</v>
      </c>
      <c r="AD692" s="1021">
        <v>7.28</v>
      </c>
      <c r="AE692" s="1021">
        <v>2.77</v>
      </c>
      <c r="AF692" s="1021">
        <v>2.2000000000000002</v>
      </c>
      <c r="AG692" s="1021">
        <v>-3.2</v>
      </c>
      <c r="AH692" s="1021">
        <v>-18.2</v>
      </c>
      <c r="AI692" s="1021">
        <v>12.97</v>
      </c>
      <c r="AJ692" s="1021">
        <v>5.0999999999999996</v>
      </c>
      <c r="AK692" s="1021">
        <v>9.39</v>
      </c>
      <c r="AL692" s="1034">
        <v>31500</v>
      </c>
      <c r="AM692" s="1028">
        <v>0.1</v>
      </c>
      <c r="AN692" s="1021">
        <v>1.79</v>
      </c>
      <c r="AO692" s="868">
        <f>IF(U692="n/a","n/a",IF(AA692&lt;0,"n/a",IF(AA692="n/a","n/a",J692+U692-AA692)))</f>
        <v>-57.905749066727964</v>
      </c>
      <c r="AP692" s="869">
        <f>IF(U692="n/a","n/a",J692+U692)</f>
        <v>10.271765726171456</v>
      </c>
      <c r="AQ692" s="1044">
        <f>IF(OR(AC692&lt;0.01,AF692="n/a"),"n/a",(I692/SQRT(22.5*AC692*(I692/AF692))-1)*100)</f>
        <v>158.19074133015064</v>
      </c>
      <c r="AR692" s="766">
        <f>INDEX(Historical!$C$7:$C$1455,MATCH(B692,Historical!$B$7:$B$1455,0))*IF(AH692="n/a",1.03,IF(AH692&lt;0,1.01,IF(AH692&gt;10,1.1,(1+AH692/100))))</f>
        <v>3.2547250000000001</v>
      </c>
      <c r="AS692" s="1042">
        <f>IF($AI692="n/a",1.03*AR692,IF($AI692&lt;0,1.01*AR692,IF($AI692&gt;10,1.1*AR692,(1+$AI692/100)*AR692)))</f>
        <v>3.5801975000000006</v>
      </c>
      <c r="AT692" s="1042">
        <f>IF($AK692="n/a",1.03*AS692,IF($AK692&lt;0,1.01*AS692,IF($AK692&gt;10,1.1*AS692,(1+$AK692/100)*AS692)))</f>
        <v>3.916378045250001</v>
      </c>
      <c r="AU692" s="1042">
        <f>IF($AK692="n/a",1.03*AT692,IF($AK692&lt;0,1.01*AT692,IF($AK692&gt;10,1.1*AT692,(1+$AK692/100)*AT692)))</f>
        <v>4.2841259436989763</v>
      </c>
      <c r="AV692" s="1042">
        <f>IF($AK692="n/a",1.03*AU692,IF($AK692&lt;0,1.01*AU692,IF($AK692&gt;10,1.1*AU692,(1+$AK692/100)*AU692)))</f>
        <v>4.6864053698123103</v>
      </c>
      <c r="AW692" s="766">
        <f>SUM(AR692:AV692)</f>
        <v>19.721831858761288</v>
      </c>
      <c r="AX692" s="877">
        <f>AW692/I692*100</f>
        <v>17.116674065927175</v>
      </c>
      <c r="AY692" s="1212">
        <v>0.39</v>
      </c>
      <c r="AZ692" s="1028">
        <v>14.66</v>
      </c>
      <c r="BA692" s="1028">
        <v>-9.43</v>
      </c>
      <c r="BB692" s="1028">
        <v>1.01</v>
      </c>
      <c r="BC692" s="1028">
        <v>2.44</v>
      </c>
      <c r="BE692" s="721">
        <v>2004</v>
      </c>
      <c r="BF692" s="1057">
        <f>IF(BE692&gt;2008,0,IF(BE692&gt;2001,1,IF(BE692&gt;1990,2,IF(BE692&gt;1980,3,IF(BE692&gt;1973,4,IF(BE692&gt;1970,5,IF(BE692&gt;1960,6,IF(BE692&gt;1958,7,IF(BE692&gt;1953,8,9)))))))))</f>
        <v>1</v>
      </c>
    </row>
    <row r="693" spans="1:58" ht="11.25" customHeight="1" x14ac:dyDescent="0.2">
      <c r="A693" s="1027" t="s">
        <v>792</v>
      </c>
      <c r="B693" s="1031" t="s">
        <v>793</v>
      </c>
      <c r="C693" s="1181" t="s">
        <v>124</v>
      </c>
      <c r="D693" s="1181" t="s">
        <v>4262</v>
      </c>
      <c r="E693" s="857">
        <v>13</v>
      </c>
      <c r="F693" s="1245">
        <v>293</v>
      </c>
      <c r="G693" s="1187" t="s">
        <v>38</v>
      </c>
      <c r="H693" s="1187" t="s">
        <v>38</v>
      </c>
      <c r="I693" s="1030">
        <v>64.260000000000005</v>
      </c>
      <c r="J693" s="766">
        <f>(M693/I693)*100</f>
        <v>2.240896358543417</v>
      </c>
      <c r="K693" s="1033">
        <v>0.36</v>
      </c>
      <c r="L693" s="1043">
        <v>4</v>
      </c>
      <c r="M693" s="756">
        <f>K693*L693</f>
        <v>1.44</v>
      </c>
      <c r="N693" s="1026" t="s">
        <v>120</v>
      </c>
      <c r="O693" s="860">
        <v>0.33</v>
      </c>
      <c r="P693" s="1016">
        <v>43406</v>
      </c>
      <c r="Q693" s="1016">
        <v>43437</v>
      </c>
      <c r="R693" s="756">
        <f>(K693-O693)/O693*100</f>
        <v>9.0909090909090811</v>
      </c>
      <c r="S693" s="824">
        <f>IF(INDEX(Historical!$D$7:$D$1455,MATCH(B693,Historical!$B$7:$B$1455,0))=0,"n/a",(INDEX(Historical!$C$7:$C$1455,MATCH(B693,Historical!$B$7:$B$1455,0))/INDEX(Historical!$D$7:$D$1455,MATCH(B693,Historical!$B$7:$B$1455,0))-1)*100)</f>
        <v>10.810810810810789</v>
      </c>
      <c r="T693" s="824">
        <f>IF(INDEX(Historical!$F$7:$F$1455,MATCH(B693,Historical!$B$7:$B$1455,0))=0,"n/a",((INDEX(Historical!$C$7:$C$1455,MATCH(B693,Historical!$B$7:$B$1455,0))/INDEX(Historical!$F$7:$F$1455,MATCH(B693,Historical!$B$7:$B$1455,0)))^(1/3)-1)*100)</f>
        <v>7.8680957339111846</v>
      </c>
      <c r="U693" s="824">
        <f>IF(INDEX(Historical!$I$7:$I$1455,MATCH(B693,Historical!$B$7:$B$1455,0))=0,"n/a",((INDEX(Historical!$C$7:$C$1455,MATCH(B693,Historical!$B$7:$B$1455,0))/INDEX(Historical!$I$7:$I$1455,MATCH(B693,Historical!$B$7:$B$1455,0)))^(1/5)-1)*100)</f>
        <v>7.1709725300183047</v>
      </c>
      <c r="V693" s="824">
        <f>IF(INDEX(Historical!$O$7:$O$1455,MATCH(B693,Historical!$B$7:$B$1455,0))=0,"n/a",((INDEX(Historical!$C$7:$C$1455,MATCH(B693,Historical!$B$7:$B$1455,0))/INDEX(Historical!$O$7:$O$1455,MATCH(B693,Historical!$B$7:$B$1455,0)))^(1/10)-1)*100)</f>
        <v>6.1059211168575711</v>
      </c>
      <c r="W693" s="825">
        <f>IF(OR(U693&lt;=0,U693="n/a",V693&lt;=0,V693="n/a"),"n/a",U693/V693)</f>
        <v>1.1744292782001851</v>
      </c>
      <c r="X693" s="826" t="str">
        <f>IF(OR(AJ693&lt;=0,AJ693="n/a",U693&lt;=0,U693="n/a"),"n/a",U693/AJ693)</f>
        <v>n/a</v>
      </c>
      <c r="Y693" s="1031"/>
      <c r="Z693" s="766">
        <f>IF(OR(AC693&lt;0.01,AC693="n/a"),"n/a",M693/AC693*100)</f>
        <v>37.597911227154043</v>
      </c>
      <c r="AA693" s="1042">
        <f>IF(OR(AC693&lt;0.01,AC693="n/a"),"n/a",I693/AC693)</f>
        <v>16.778067885117494</v>
      </c>
      <c r="AB693" s="1043">
        <v>12</v>
      </c>
      <c r="AC693" s="1021">
        <v>3.83</v>
      </c>
      <c r="AD693" s="1021">
        <v>4.42</v>
      </c>
      <c r="AE693" s="1021">
        <v>1.96</v>
      </c>
      <c r="AF693" s="1021">
        <v>3.21</v>
      </c>
      <c r="AG693" s="1021">
        <v>16.5</v>
      </c>
      <c r="AH693" s="1021">
        <v>-10.5</v>
      </c>
      <c r="AI693" s="1021">
        <v>4.3999999999999995</v>
      </c>
      <c r="AJ693" s="1021">
        <v>-0.5</v>
      </c>
      <c r="AK693" s="1021">
        <v>3.8</v>
      </c>
      <c r="AL693" s="1034">
        <v>2730</v>
      </c>
      <c r="AM693" s="1028">
        <v>0.92999999999999994</v>
      </c>
      <c r="AN693" s="1021">
        <v>0.91</v>
      </c>
      <c r="AO693" s="868">
        <f>IF(U693="n/a","n/a",IF(AA693&lt;0,"n/a",IF(AA693="n/a","n/a",J693+U693-AA693)))</f>
        <v>-7.3661989965557719</v>
      </c>
      <c r="AP693" s="869">
        <f>IF(U693="n/a","n/a",J693+U693)</f>
        <v>9.4118688885617221</v>
      </c>
      <c r="AQ693" s="1044">
        <f>IF(OR(AC693&lt;0.01,AF693="n/a"),"n/a",(I693/SQRT(22.5*AC693*(I693/AF693))-1)*100)</f>
        <v>54.714931996777928</v>
      </c>
      <c r="AR693" s="766">
        <f>INDEX(Historical!$C$7:$C$1455,MATCH(B693,Historical!$B$7:$B$1455,0))*IF(AH693="n/a",1.03,IF(AH693&lt;0,1.01,IF(AH693&gt;10,1.1,(1+AH693/100))))</f>
        <v>1.2423</v>
      </c>
      <c r="AS693" s="1042">
        <f>IF($AI693="n/a",1.03*AR693,IF($AI693&lt;0,1.01*AR693,IF($AI693&gt;10,1.1*AR693,(1+$AI693/100)*AR693)))</f>
        <v>1.2969611999999999</v>
      </c>
      <c r="AT693" s="1042">
        <f>IF($AK693="n/a",1.03*AS693,IF($AK693&lt;0,1.01*AS693,IF($AK693&gt;10,1.1*AS693,(1+$AK693/100)*AS693)))</f>
        <v>1.3462457256</v>
      </c>
      <c r="AU693" s="1042">
        <f>IF($AK693="n/a",1.03*AT693,IF($AK693&lt;0,1.01*AT693,IF($AK693&gt;10,1.1*AT693,(1+$AK693/100)*AT693)))</f>
        <v>1.3974030631728001</v>
      </c>
      <c r="AV693" s="1042">
        <f>IF($AK693="n/a",1.03*AU693,IF($AK693&lt;0,1.01*AU693,IF($AK693&gt;10,1.1*AU693,(1+$AK693/100)*AU693)))</f>
        <v>1.4505043795733665</v>
      </c>
      <c r="AW693" s="766">
        <f>SUM(AR693:AV693)</f>
        <v>6.7334143683461658</v>
      </c>
      <c r="AX693" s="877">
        <f>AW693/I693*100</f>
        <v>10.478391485132532</v>
      </c>
      <c r="AY693" s="1212">
        <v>0.89</v>
      </c>
      <c r="AZ693" s="1028">
        <v>5.82</v>
      </c>
      <c r="BA693" s="1028">
        <v>-18.04</v>
      </c>
      <c r="BB693" s="1028">
        <v>-8.09</v>
      </c>
      <c r="BC693" s="1028">
        <v>-8.51</v>
      </c>
      <c r="BD693" s="759"/>
      <c r="BE693" s="721">
        <v>2007</v>
      </c>
      <c r="BF693" s="1057">
        <f>IF(BE693&gt;2008,0,IF(BE693&gt;2001,1,IF(BE693&gt;1990,2,IF(BE693&gt;1980,3,IF(BE693&gt;1973,4,IF(BE693&gt;1970,5,IF(BE693&gt;1960,6,IF(BE693&gt;1958,7,IF(BE693&gt;1953,8,9)))))))))</f>
        <v>1</v>
      </c>
    </row>
    <row r="694" spans="1:58" ht="11.25" customHeight="1" x14ac:dyDescent="0.2">
      <c r="A694" s="1027" t="s">
        <v>1653</v>
      </c>
      <c r="B694" s="1031" t="s">
        <v>1654</v>
      </c>
      <c r="C694" s="1181" t="s">
        <v>248</v>
      </c>
      <c r="D694" s="1181" t="s">
        <v>4466</v>
      </c>
      <c r="E694" s="857">
        <v>8</v>
      </c>
      <c r="F694" s="1245">
        <v>456</v>
      </c>
      <c r="G694" s="1182" t="s">
        <v>107</v>
      </c>
      <c r="H694" s="1182" t="s">
        <v>107</v>
      </c>
      <c r="I694" s="1030">
        <v>46.2</v>
      </c>
      <c r="J694" s="766">
        <f>(M694/I694)*100</f>
        <v>1.471861471861472</v>
      </c>
      <c r="K694" s="1033">
        <v>0.17</v>
      </c>
      <c r="L694" s="1043">
        <v>4</v>
      </c>
      <c r="M694" s="756">
        <f>K694*L694</f>
        <v>0.68</v>
      </c>
      <c r="N694" s="1026" t="s">
        <v>322</v>
      </c>
      <c r="O694" s="860">
        <v>0.15</v>
      </c>
      <c r="P694" s="1016">
        <v>43173</v>
      </c>
      <c r="Q694" s="1016">
        <v>43189</v>
      </c>
      <c r="R694" s="756">
        <f>(K694-O694)/O694*100</f>
        <v>13.333333333333346</v>
      </c>
      <c r="S694" s="824">
        <f>IF(INDEX(Historical!$D$7:$D$1455,MATCH(B694,Historical!$B$7:$B$1455,0))=0,"n/a",(INDEX(Historical!$C$7:$C$1455,MATCH(B694,Historical!$B$7:$B$1455,0))/INDEX(Historical!$D$7:$D$1455,MATCH(B694,Historical!$B$7:$B$1455,0))-1)*100)</f>
        <v>13.725490196078427</v>
      </c>
      <c r="T694" s="824">
        <f>IF(INDEX(Historical!$F$7:$F$1455,MATCH(B694,Historical!$B$7:$B$1455,0))=0,"n/a",((INDEX(Historical!$C$7:$C$1455,MATCH(B694,Historical!$B$7:$B$1455,0))/INDEX(Historical!$F$7:$F$1455,MATCH(B694,Historical!$B$7:$B$1455,0)))^(1/3)-1)*100)</f>
        <v>19.485817377914994</v>
      </c>
      <c r="U694" s="824">
        <f>IF(INDEX(Historical!$I$7:$I$1455,MATCH(B694,Historical!$B$7:$B$1455,0))=0,"n/a",((INDEX(Historical!$C$7:$C$1455,MATCH(B694,Historical!$B$7:$B$1455,0))/INDEX(Historical!$I$7:$I$1455,MATCH(B694,Historical!$B$7:$B$1455,0)))^(1/5)-1)*100)</f>
        <v>21.395073542319597</v>
      </c>
      <c r="V694" s="824">
        <f>IF(INDEX(Historical!$O$7:$O$1455,MATCH(B694,Historical!$B$7:$B$1455,0))=0,"n/a",((INDEX(Historical!$C$7:$C$1455,MATCH(B694,Historical!$B$7:$B$1455,0))/INDEX(Historical!$O$7:$O$1455,MATCH(B694,Historical!$B$7:$B$1455,0)))^(1/10)-1)*100)</f>
        <v>17.064354502381818</v>
      </c>
      <c r="W694" s="825">
        <f>IF(OR(U694&lt;=0,U694="n/a",V694&lt;=0,V694="n/a"),"n/a",U694/V694)</f>
        <v>1.2537874514581435</v>
      </c>
      <c r="X694" s="826">
        <f>IF(OR(AJ694&lt;=0,AJ694="n/a",U694&lt;=0,U694="n/a"),"n/a",U694/AJ694)</f>
        <v>0.65030618669664431</v>
      </c>
      <c r="Y694" s="1032"/>
      <c r="Z694" s="766">
        <f>IF(OR(AC694&lt;0.01,AC694="n/a"),"n/a",M694/AC694*100)</f>
        <v>24.548736462093864</v>
      </c>
      <c r="AA694" s="1042">
        <f>IF(OR(AC694&lt;0.01,AC694="n/a"),"n/a",I694/AC694)</f>
        <v>16.678700361010833</v>
      </c>
      <c r="AB694" s="1043">
        <v>12</v>
      </c>
      <c r="AC694" s="1021">
        <v>2.77</v>
      </c>
      <c r="AD694" s="1021">
        <v>1.38</v>
      </c>
      <c r="AE694" s="1021">
        <v>2.64</v>
      </c>
      <c r="AF694" s="1021">
        <v>5.61</v>
      </c>
      <c r="AG694" s="1021">
        <v>34.1</v>
      </c>
      <c r="AH694" s="1021">
        <v>219.4</v>
      </c>
      <c r="AI694" s="1021">
        <v>9.629999999999999</v>
      </c>
      <c r="AJ694" s="1021">
        <v>32.9</v>
      </c>
      <c r="AK694" s="1021">
        <v>12.1</v>
      </c>
      <c r="AL694" s="1034">
        <v>8380</v>
      </c>
      <c r="AM694" s="1028">
        <v>2.5</v>
      </c>
      <c r="AN694" s="1021">
        <v>2.4300000000000002</v>
      </c>
      <c r="AO694" s="868">
        <f>IF(U694="n/a","n/a",IF(AA694&lt;0,"n/a",IF(AA694="n/a","n/a",J694+U694-AA694)))</f>
        <v>6.1882346531702375</v>
      </c>
      <c r="AP694" s="869">
        <f>IF(U694="n/a","n/a",J694+U694)</f>
        <v>22.86693501418107</v>
      </c>
      <c r="AQ694" s="1044">
        <f>IF(OR(AC694&lt;0.01,AF694="n/a"),"n/a",(I694/SQRT(22.5*AC694*(I694/AF694))-1)*100)</f>
        <v>103.92537744671948</v>
      </c>
      <c r="AR694" s="766">
        <f>INDEX(Historical!$C$7:$C$1455,MATCH(B694,Historical!$B$7:$B$1455,0))*IF(AH694="n/a",1.03,IF(AH694&lt;0,1.01,IF(AH694&gt;10,1.1,(1+AH694/100))))</f>
        <v>0.63800000000000001</v>
      </c>
      <c r="AS694" s="1042">
        <f>IF($AI694="n/a",1.03*AR694,IF($AI694&lt;0,1.01*AR694,IF($AI694&gt;10,1.1*AR694,(1+$AI694/100)*AR694)))</f>
        <v>0.69943940000000004</v>
      </c>
      <c r="AT694" s="1042">
        <f>IF($AK694="n/a",1.03*AS694,IF($AK694&lt;0,1.01*AS694,IF($AK694&gt;10,1.1*AS694,(1+$AK694/100)*AS694)))</f>
        <v>0.76938334000000008</v>
      </c>
      <c r="AU694" s="1042">
        <f>IF($AK694="n/a",1.03*AT694,IF($AK694&lt;0,1.01*AT694,IF($AK694&gt;10,1.1*AT694,(1+$AK694/100)*AT694)))</f>
        <v>0.84632167400000013</v>
      </c>
      <c r="AV694" s="1042">
        <f>IF($AK694="n/a",1.03*AU694,IF($AK694&lt;0,1.01*AU694,IF($AK694&gt;10,1.1*AU694,(1+$AK694/100)*AU694)))</f>
        <v>0.93095384140000026</v>
      </c>
      <c r="AW694" s="766">
        <f>SUM(AR694:AV694)</f>
        <v>3.8840982554000005</v>
      </c>
      <c r="AX694" s="877">
        <f>AW694/I694*100</f>
        <v>8.4071390809523816</v>
      </c>
      <c r="AY694" s="1212">
        <v>1</v>
      </c>
      <c r="AZ694" s="1028">
        <v>31.290000000000003</v>
      </c>
      <c r="BA694" s="1028">
        <v>-0.06</v>
      </c>
      <c r="BB694" s="1028">
        <v>5.41</v>
      </c>
      <c r="BC694" s="1028">
        <v>16.27</v>
      </c>
      <c r="BE694" s="721">
        <v>2011</v>
      </c>
      <c r="BF694" s="1057">
        <f>IF(BE694&gt;2008,0,IF(BE694&gt;2001,1,IF(BE694&gt;1990,2,IF(BE694&gt;1980,3,IF(BE694&gt;1973,4,IF(BE694&gt;1970,5,IF(BE694&gt;1960,6,IF(BE694&gt;1958,7,IF(BE694&gt;1953,8,9)))))))))</f>
        <v>0</v>
      </c>
    </row>
    <row r="695" spans="1:58" ht="11.25" customHeight="1" x14ac:dyDescent="0.2">
      <c r="A695" s="1036" t="s">
        <v>4145</v>
      </c>
      <c r="B695" s="1031" t="s">
        <v>4146</v>
      </c>
      <c r="C695" s="1181" t="s">
        <v>109</v>
      </c>
      <c r="D695" s="1181" t="s">
        <v>4434</v>
      </c>
      <c r="E695" s="857">
        <v>5</v>
      </c>
      <c r="F695" s="1245">
        <v>803</v>
      </c>
      <c r="G695" s="1182" t="s">
        <v>107</v>
      </c>
      <c r="H695" s="1182" t="s">
        <v>107</v>
      </c>
      <c r="I695" s="1030">
        <v>39.369999999999997</v>
      </c>
      <c r="J695" s="766">
        <f>(M695/I695)*100</f>
        <v>1.1176022352044706</v>
      </c>
      <c r="K695" s="1033">
        <v>0.11</v>
      </c>
      <c r="L695" s="1043">
        <v>4</v>
      </c>
      <c r="M695" s="756">
        <f>K695*L695</f>
        <v>0.44</v>
      </c>
      <c r="N695" s="1026" t="s">
        <v>242</v>
      </c>
      <c r="O695" s="860">
        <v>0.05</v>
      </c>
      <c r="P695" s="1016">
        <v>43189</v>
      </c>
      <c r="Q695" s="1016">
        <v>43203</v>
      </c>
      <c r="R695" s="756">
        <f>(K695-O695)/O695*100</f>
        <v>120</v>
      </c>
      <c r="S695" s="824">
        <f>IF(INDEX(Historical!$D$7:$D$1455,MATCH(B695,Historical!$B$7:$B$1455,0))=0,"n/a",(INDEX(Historical!$C$7:$C$1455,MATCH(B695,Historical!$B$7:$B$1455,0))/INDEX(Historical!$D$7:$D$1455,MATCH(B695,Historical!$B$7:$B$1455,0))-1)*100)</f>
        <v>26.666666666666682</v>
      </c>
      <c r="T695" s="824">
        <f>IF(INDEX(Historical!$F$7:$F$1455,MATCH(B695,Historical!$B$7:$B$1455,0))=0,"n/a",((INDEX(Historical!$C$7:$C$1455,MATCH(B695,Historical!$B$7:$B$1455,0))/INDEX(Historical!$F$7:$F$1455,MATCH(B695,Historical!$B$7:$B$1455,0)))^(1/3)-1)*100)</f>
        <v>56.049075070788469</v>
      </c>
      <c r="U695" s="824" t="str">
        <f>IF(INDEX(Historical!$I$7:$I$1455,MATCH(B695,Historical!$B$7:$B$1455,0))=0,"n/a",((INDEX(Historical!$C$7:$C$1455,MATCH(B695,Historical!$B$7:$B$1455,0))/INDEX(Historical!$I$7:$I$1455,MATCH(B695,Historical!$B$7:$B$1455,0)))^(1/5)-1)*100)</f>
        <v>n/a</v>
      </c>
      <c r="V695" s="824" t="str">
        <f>IF(INDEX(Historical!$O$7:$O$1455,MATCH(B695,Historical!$B$7:$B$1455,0))=0,"n/a",((INDEX(Historical!$C$7:$C$1455,MATCH(B695,Historical!$B$7:$B$1455,0))/INDEX(Historical!$O$7:$O$1455,MATCH(B695,Historical!$B$7:$B$1455,0)))^(1/10)-1)*100)</f>
        <v>n/a</v>
      </c>
      <c r="W695" s="825" t="str">
        <f>IF(OR(U695&lt;=0,U695="n/a",V695&lt;=0,V695="n/a"),"n/a",U695/V695)</f>
        <v>n/a</v>
      </c>
      <c r="X695" s="826" t="str">
        <f>IF(OR(AJ695&lt;=0,AJ695="n/a",U695&lt;=0,U695="n/a"),"n/a",U695/AJ695)</f>
        <v>n/a</v>
      </c>
      <c r="Y695" s="780"/>
      <c r="Z695" s="766">
        <f>IF(OR(AC695&lt;0.01,AC695="n/a"),"n/a",M695/AC695*100)</f>
        <v>19.047619047619047</v>
      </c>
      <c r="AA695" s="1042">
        <f>IF(OR(AC695&lt;0.01,AC695="n/a"),"n/a",I695/AC695)</f>
        <v>17.043290043290042</v>
      </c>
      <c r="AB695" s="1043">
        <v>12</v>
      </c>
      <c r="AC695" s="1021">
        <v>2.31</v>
      </c>
      <c r="AD695" s="1021" t="s">
        <v>138</v>
      </c>
      <c r="AE695" s="1021">
        <v>6.79</v>
      </c>
      <c r="AF695" s="1021">
        <v>3.07</v>
      </c>
      <c r="AG695" s="1021">
        <v>18.899999999999999</v>
      </c>
      <c r="AH695" s="1021">
        <v>16.900000000000002</v>
      </c>
      <c r="AI695" s="1021">
        <v>10.09</v>
      </c>
      <c r="AJ695" s="1021">
        <v>16.400000000000002</v>
      </c>
      <c r="AK695" s="1021" t="s">
        <v>138</v>
      </c>
      <c r="AL695" s="1034">
        <v>2090</v>
      </c>
      <c r="AM695" s="1028">
        <v>8.1</v>
      </c>
      <c r="AN695" s="1021">
        <v>0.1</v>
      </c>
      <c r="AO695" s="868" t="str">
        <f>IF(U695="n/a","n/a",IF(AA695&lt;0,"n/a",IF(AA695="n/a","n/a",J695+U695-AA695)))</f>
        <v>n/a</v>
      </c>
      <c r="AP695" s="869" t="str">
        <f>IF(U695="n/a","n/a",J695+U695)</f>
        <v>n/a</v>
      </c>
      <c r="AQ695" s="1044">
        <f>IF(OR(AC695&lt;0.01,AF695="n/a"),"n/a",(I695/SQRT(22.5*AC695*(I695/AF695))-1)*100)</f>
        <v>52.494663561130594</v>
      </c>
      <c r="AR695" s="766">
        <f>INDEX(Historical!$C$7:$C$1455,MATCH(B695,Historical!$B$7:$B$1455,0))*IF(AH695="n/a",1.03,IF(AH695&lt;0,1.01,IF(AH695&gt;10,1.1,(1+AH695/100))))</f>
        <v>0.20900000000000002</v>
      </c>
      <c r="AS695" s="1042">
        <f>IF($AI695="n/a",1.03*AR695,IF($AI695&lt;0,1.01*AR695,IF($AI695&gt;10,1.1*AR695,(1+$AI695/100)*AR695)))</f>
        <v>0.22990000000000005</v>
      </c>
      <c r="AT695" s="1042">
        <f>IF($AK695="n/a",1.03*AS695,IF($AK695&lt;0,1.01*AS695,IF($AK695&gt;10,1.1*AS695,(1+$AK695/100)*AS695)))</f>
        <v>0.23679700000000006</v>
      </c>
      <c r="AU695" s="1042">
        <f>IF($AK695="n/a",1.03*AT695,IF($AK695&lt;0,1.01*AT695,IF($AK695&gt;10,1.1*AT695,(1+$AK695/100)*AT695)))</f>
        <v>0.24390091000000008</v>
      </c>
      <c r="AV695" s="1042">
        <f>IF($AK695="n/a",1.03*AU695,IF($AK695&lt;0,1.01*AU695,IF($AK695&gt;10,1.1*AU695,(1+$AK695/100)*AU695)))</f>
        <v>0.25121793730000008</v>
      </c>
      <c r="AW695" s="766">
        <f>SUM(AR695:AV695)</f>
        <v>1.1708158473000003</v>
      </c>
      <c r="AX695" s="877">
        <f>AW695/I695*100</f>
        <v>2.973878199898401</v>
      </c>
      <c r="AY695" s="1212">
        <v>1.23</v>
      </c>
      <c r="AZ695" s="1028">
        <v>15.290000000000001</v>
      </c>
      <c r="BA695" s="1028">
        <v>-12.41</v>
      </c>
      <c r="BB695" s="1028">
        <v>5.36</v>
      </c>
      <c r="BC695" s="1028">
        <v>-4.67</v>
      </c>
      <c r="BE695" s="721">
        <v>2014</v>
      </c>
      <c r="BF695" s="1057">
        <f>IF(BE695&gt;2008,0,IF(BE695&gt;2001,1,IF(BE695&gt;1990,2,IF(BE695&gt;1980,3,IF(BE695&gt;1973,4,IF(BE695&gt;1970,5,IF(BE695&gt;1960,6,IF(BE695&gt;1958,7,IF(BE695&gt;1953,8,9)))))))))</f>
        <v>0</v>
      </c>
    </row>
    <row r="696" spans="1:58" ht="11.25" customHeight="1" x14ac:dyDescent="0.2">
      <c r="A696" s="1019" t="s">
        <v>1655</v>
      </c>
      <c r="B696" s="1031" t="s">
        <v>1656</v>
      </c>
      <c r="C696" s="1181" t="s">
        <v>4438</v>
      </c>
      <c r="D696" s="1181" t="s">
        <v>4467</v>
      </c>
      <c r="E696" s="857">
        <v>6</v>
      </c>
      <c r="F696" s="1245">
        <v>741</v>
      </c>
      <c r="G696" s="1245" t="s">
        <v>107</v>
      </c>
      <c r="H696" s="1245" t="s">
        <v>107</v>
      </c>
      <c r="I696" s="1030">
        <v>49.96</v>
      </c>
      <c r="J696" s="766">
        <f>(M696/I696)*100</f>
        <v>0.54043234587670141</v>
      </c>
      <c r="K696" s="1033">
        <v>0.27</v>
      </c>
      <c r="L696" s="1043">
        <v>1</v>
      </c>
      <c r="M696" s="756">
        <f>K696*L696</f>
        <v>0.27</v>
      </c>
      <c r="N696" s="1026" t="s">
        <v>173</v>
      </c>
      <c r="O696" s="860">
        <v>0.26</v>
      </c>
      <c r="P696" s="1016">
        <v>43412</v>
      </c>
      <c r="Q696" s="1016">
        <v>43434</v>
      </c>
      <c r="R696" s="756">
        <f>(K696-O696)/O696*100</f>
        <v>3.8461538461538494</v>
      </c>
      <c r="S696" s="824">
        <f>IF(INDEX(Historical!$D$7:$D$1455,MATCH(B696,Historical!$B$7:$B$1455,0))=0,"n/a",(INDEX(Historical!$C$7:$C$1455,MATCH(B696,Historical!$B$7:$B$1455,0))/INDEX(Historical!$D$7:$D$1455,MATCH(B696,Historical!$B$7:$B$1455,0))-1)*100)</f>
        <v>4.0000000000000036</v>
      </c>
      <c r="T696" s="824">
        <f>IF(INDEX(Historical!$F$7:$F$1455,MATCH(B696,Historical!$B$7:$B$1455,0))=0,"n/a",((INDEX(Historical!$C$7:$C$1455,MATCH(B696,Historical!$B$7:$B$1455,0))/INDEX(Historical!$F$7:$F$1455,MATCH(B696,Historical!$B$7:$B$1455,0)))^(1/3)-1)*100)</f>
        <v>3.4272939158597637</v>
      </c>
      <c r="U696" s="824">
        <f>IF(INDEX(Historical!$I$7:$I$1455,MATCH(B696,Historical!$B$7:$B$1455,0))=0,"n/a",((INDEX(Historical!$C$7:$C$1455,MATCH(B696,Historical!$B$7:$B$1455,0))/INDEX(Historical!$I$7:$I$1455,MATCH(B696,Historical!$B$7:$B$1455,0)))^(1/5)-1)*100)</f>
        <v>9.5211210996487985</v>
      </c>
      <c r="V696" s="824">
        <f>IF(INDEX(Historical!$O$7:$O$1455,MATCH(B696,Historical!$B$7:$B$1455,0))=0,"n/a",((INDEX(Historical!$C$7:$C$1455,MATCH(B696,Historical!$B$7:$B$1455,0))/INDEX(Historical!$O$7:$O$1455,MATCH(B696,Historical!$B$7:$B$1455,0)))^(1/10)-1)*100)</f>
        <v>6.7736177551353194</v>
      </c>
      <c r="W696" s="825">
        <f>IF(OR(U696&lt;=0,U696="n/a",V696&lt;=0,V696="n/a"),"n/a",U696/V696)</f>
        <v>1.4056183038126855</v>
      </c>
      <c r="X696" s="826" t="str">
        <f>IF(OR(AJ696&lt;=0,AJ696="n/a",U696&lt;=0,U696="n/a"),"n/a",U696/AJ696)</f>
        <v>n/a</v>
      </c>
      <c r="Y696" s="1032"/>
      <c r="Z696" s="766">
        <f>IF(OR(AC696&lt;0.01,AC696="n/a"),"n/a",M696/AC696*100)</f>
        <v>34.615384615384613</v>
      </c>
      <c r="AA696" s="1042">
        <f>IF(OR(AC696&lt;0.01,AC696="n/a"),"n/a",I696/AC696)</f>
        <v>64.051282051282044</v>
      </c>
      <c r="AB696" s="1043">
        <v>12</v>
      </c>
      <c r="AC696" s="1021">
        <v>0.78</v>
      </c>
      <c r="AD696" s="1021">
        <v>2.64</v>
      </c>
      <c r="AE696" s="1021">
        <v>4.01</v>
      </c>
      <c r="AF696" s="1021">
        <v>5.56</v>
      </c>
      <c r="AG696" s="1021">
        <v>9</v>
      </c>
      <c r="AH696" s="1023">
        <v>-32.300000000000004</v>
      </c>
      <c r="AI696" s="1023">
        <v>43.84</v>
      </c>
      <c r="AJ696" s="1021">
        <v>-5.6000000000000005</v>
      </c>
      <c r="AK696" s="1021">
        <v>24.4</v>
      </c>
      <c r="AL696" s="1034">
        <v>2500</v>
      </c>
      <c r="AM696" s="1028">
        <v>0.70000000000000007</v>
      </c>
      <c r="AN696" s="1021">
        <v>1.75</v>
      </c>
      <c r="AO696" s="868">
        <f>IF(U696="n/a","n/a",IF(AA696&lt;0,"n/a",IF(AA696="n/a","n/a",J696+U696-AA696)))</f>
        <v>-53.989728605756547</v>
      </c>
      <c r="AP696" s="869">
        <f>IF(U696="n/a","n/a",J696+U696)</f>
        <v>10.061553445525499</v>
      </c>
      <c r="AQ696" s="1044">
        <f>IF(OR(AC696&lt;0.01,AF696="n/a"),"n/a",(I696/SQRT(22.5*AC696*(I696/AF696))-1)*100)</f>
        <v>297.84146937924254</v>
      </c>
      <c r="AR696" s="766">
        <f>INDEX(Historical!$C$7:$C$1455,MATCH(B696,Historical!$B$7:$B$1455,0))*IF(AH696="n/a",1.03,IF(AH696&lt;0,1.01,IF(AH696&gt;10,1.1,(1+AH696/100))))</f>
        <v>0.2626</v>
      </c>
      <c r="AS696" s="1042">
        <f>IF($AI696="n/a",1.03*AR696,IF($AI696&lt;0,1.01*AR696,IF($AI696&gt;10,1.1*AR696,(1+$AI696/100)*AR696)))</f>
        <v>0.28886000000000001</v>
      </c>
      <c r="AT696" s="1042">
        <f>IF($AK696="n/a",1.03*AS696,IF($AK696&lt;0,1.01*AS696,IF($AK696&gt;10,1.1*AS696,(1+$AK696/100)*AS696)))</f>
        <v>0.31774600000000003</v>
      </c>
      <c r="AU696" s="1042">
        <f>IF($AK696="n/a",1.03*AT696,IF($AK696&lt;0,1.01*AT696,IF($AK696&gt;10,1.1*AT696,(1+$AK696/100)*AT696)))</f>
        <v>0.34952060000000007</v>
      </c>
      <c r="AV696" s="1042">
        <f>IF($AK696="n/a",1.03*AU696,IF($AK696&lt;0,1.01*AU696,IF($AK696&gt;10,1.1*AU696,(1+$AK696/100)*AU696)))</f>
        <v>0.38447266000000013</v>
      </c>
      <c r="AW696" s="766">
        <f>SUM(AR696:AV696)</f>
        <v>1.6031992600000002</v>
      </c>
      <c r="AX696" s="877">
        <f>AW696/I696*100</f>
        <v>3.2089656925540435</v>
      </c>
      <c r="AY696" s="1212">
        <v>0.14000000000000001</v>
      </c>
      <c r="AZ696" s="1028">
        <v>66.95</v>
      </c>
      <c r="BA696" s="1028">
        <v>-2.29</v>
      </c>
      <c r="BB696" s="1028">
        <v>22.45</v>
      </c>
      <c r="BC696" s="1028">
        <v>38.11</v>
      </c>
      <c r="BE696" s="721">
        <v>2014</v>
      </c>
      <c r="BF696" s="1057">
        <f>IF(BE696&gt;2008,0,IF(BE696&gt;2001,1,IF(BE696&gt;1990,2,IF(BE696&gt;1980,3,IF(BE696&gt;1973,4,IF(BE696&gt;1970,5,IF(BE696&gt;1960,6,IF(BE696&gt;1958,7,IF(BE696&gt;1953,8,9)))))))))</f>
        <v>0</v>
      </c>
    </row>
    <row r="697" spans="1:58" ht="11.25" customHeight="1" x14ac:dyDescent="0.2">
      <c r="A697" s="1019" t="s">
        <v>338</v>
      </c>
      <c r="B697" s="1031" t="s">
        <v>339</v>
      </c>
      <c r="C697" s="1181" t="s">
        <v>124</v>
      </c>
      <c r="D697" s="1181" t="s">
        <v>4262</v>
      </c>
      <c r="E697" s="857">
        <v>40</v>
      </c>
      <c r="F697" s="1245">
        <v>66</v>
      </c>
      <c r="G697" s="1103" t="s">
        <v>38</v>
      </c>
      <c r="H697" s="1103" t="s">
        <v>38</v>
      </c>
      <c r="I697" s="1021">
        <v>424.07</v>
      </c>
      <c r="J697" s="766">
        <f>(M697/I697)*100</f>
        <v>0.81118683236258171</v>
      </c>
      <c r="K697" s="1033">
        <v>0.86</v>
      </c>
      <c r="L697" s="1043">
        <v>4</v>
      </c>
      <c r="M697" s="756">
        <f>K697*L697</f>
        <v>3.44</v>
      </c>
      <c r="N697" s="1026" t="s">
        <v>229</v>
      </c>
      <c r="O697" s="860">
        <v>0.85</v>
      </c>
      <c r="P697" s="1016">
        <v>43154</v>
      </c>
      <c r="Q697" s="1016">
        <v>43168</v>
      </c>
      <c r="R697" s="756">
        <f>(K697-O697)/O697*100</f>
        <v>1.176470588235295</v>
      </c>
      <c r="S697" s="824">
        <f>IF(INDEX(Historical!$D$7:$D$1455,MATCH(B697,Historical!$B$7:$B$1455,0))=0,"n/a",(INDEX(Historical!$C$7:$C$1455,MATCH(B697,Historical!$B$7:$B$1455,0))/INDEX(Historical!$D$7:$D$1455,MATCH(B697,Historical!$B$7:$B$1455,0))-1)*100)</f>
        <v>1.1904761904761862</v>
      </c>
      <c r="T697" s="824">
        <f>IF(INDEX(Historical!$F$7:$F$1455,MATCH(B697,Historical!$B$7:$B$1455,0))=0,"n/a",((INDEX(Historical!$C$7:$C$1455,MATCH(B697,Historical!$B$7:$B$1455,0))/INDEX(Historical!$F$7:$F$1455,MATCH(B697,Historical!$B$7:$B$1455,0)))^(1/3)-1)*100)</f>
        <v>15.616214441920384</v>
      </c>
      <c r="U697" s="824">
        <f>IF(INDEX(Historical!$I$7:$I$1455,MATCH(B697,Historical!$B$7:$B$1455,0))=0,"n/a",((INDEX(Historical!$C$7:$C$1455,MATCH(B697,Historical!$B$7:$B$1455,0))/INDEX(Historical!$I$7:$I$1455,MATCH(B697,Historical!$B$7:$B$1455,0)))^(1/5)-1)*100)</f>
        <v>16.861340501027968</v>
      </c>
      <c r="V697" s="824">
        <f>IF(INDEX(Historical!$O$7:$O$1455,MATCH(B697,Historical!$B$7:$B$1455,0))=0,"n/a",((INDEX(Historical!$C$7:$C$1455,MATCH(B697,Historical!$B$7:$B$1455,0))/INDEX(Historical!$O$7:$O$1455,MATCH(B697,Historical!$B$7:$B$1455,0)))^(1/10)-1)*100)</f>
        <v>10.436043004807649</v>
      </c>
      <c r="W697" s="825">
        <f>IF(OR(U697&lt;=0,U697="n/a",V697&lt;=0,V697="n/a"),"n/a",U697/V697)</f>
        <v>1.6156833095896912</v>
      </c>
      <c r="X697" s="826">
        <f>IF(OR(AJ697&lt;=0,AJ697="n/a",U697&lt;=0,U697="n/a"),"n/a",U697/AJ697)</f>
        <v>1.0472882298775135</v>
      </c>
      <c r="Y697" s="1031"/>
      <c r="Z697" s="766">
        <f>IF(OR(AC697&lt;0.01,AC697="n/a"),"n/a",M697/AC697*100)</f>
        <v>25.576208178438662</v>
      </c>
      <c r="AA697" s="1042">
        <f>IF(OR(AC697&lt;0.01,AC697="n/a"),"n/a",I697/AC697)</f>
        <v>31.529368029739778</v>
      </c>
      <c r="AB697" s="1043">
        <v>12</v>
      </c>
      <c r="AC697" s="1021">
        <v>13.45</v>
      </c>
      <c r="AD697" s="1021">
        <v>1.82</v>
      </c>
      <c r="AE697" s="1021">
        <v>2.25</v>
      </c>
      <c r="AF697" s="1021">
        <v>9.93</v>
      </c>
      <c r="AG697" s="1023">
        <v>50.5</v>
      </c>
      <c r="AH697" s="1021">
        <v>6</v>
      </c>
      <c r="AI697" s="1021">
        <v>14.790000000000001</v>
      </c>
      <c r="AJ697" s="1021">
        <v>16.100000000000001</v>
      </c>
      <c r="AK697" s="1021">
        <v>17.349999999999998</v>
      </c>
      <c r="AL697" s="1034">
        <v>39260</v>
      </c>
      <c r="AM697" s="1028">
        <v>0.2</v>
      </c>
      <c r="AN697" s="1021">
        <v>2.4300000000000002</v>
      </c>
      <c r="AO697" s="868">
        <f>IF(U697="n/a","n/a",IF(AA697&lt;0,"n/a",IF(AA697="n/a","n/a",J697+U697-AA697)))</f>
        <v>-13.856840696349231</v>
      </c>
      <c r="AP697" s="869">
        <f>IF(U697="n/a","n/a",J697+U697)</f>
        <v>17.672527333390548</v>
      </c>
      <c r="AQ697" s="1044">
        <f>IF(OR(AC697&lt;0.01,AF697="n/a"),"n/a",(I697/SQRT(22.5*AC697*(I697/AF697))-1)*100)</f>
        <v>273.02762753526031</v>
      </c>
      <c r="AR697" s="766">
        <f>INDEX(Historical!$C$7:$C$1455,MATCH(B697,Historical!$B$7:$B$1455,0))*IF(AH697="n/a",1.03,IF(AH697&lt;0,1.01,IF(AH697&gt;10,1.1,(1+AH697/100))))</f>
        <v>3.6040000000000001</v>
      </c>
      <c r="AS697" s="1042">
        <f>IF($AI697="n/a",1.03*AR697,IF($AI697&lt;0,1.01*AR697,IF($AI697&gt;10,1.1*AR697,(1+$AI697/100)*AR697)))</f>
        <v>3.9644000000000004</v>
      </c>
      <c r="AT697" s="1042">
        <f>IF($AK697="n/a",1.03*AS697,IF($AK697&lt;0,1.01*AS697,IF($AK697&gt;10,1.1*AS697,(1+$AK697/100)*AS697)))</f>
        <v>4.3608400000000005</v>
      </c>
      <c r="AU697" s="1042">
        <f>IF($AK697="n/a",1.03*AT697,IF($AK697&lt;0,1.01*AT697,IF($AK697&gt;10,1.1*AT697,(1+$AK697/100)*AT697)))</f>
        <v>4.7969240000000006</v>
      </c>
      <c r="AV697" s="1042">
        <f>IF($AK697="n/a",1.03*AU697,IF($AK697&lt;0,1.01*AU697,IF($AK697&gt;10,1.1*AU697,(1+$AK697/100)*AU697)))</f>
        <v>5.2766164000000009</v>
      </c>
      <c r="AW697" s="766">
        <f>SUM(AR697:AV697)</f>
        <v>22.002780400000002</v>
      </c>
      <c r="AX697" s="877">
        <f>AW697/I697*100</f>
        <v>5.1884784115829943</v>
      </c>
      <c r="AY697" s="1212">
        <v>1.33</v>
      </c>
      <c r="AZ697" s="1028">
        <v>19.36</v>
      </c>
      <c r="BA697" s="1028">
        <v>-11.59</v>
      </c>
      <c r="BB697" s="1028">
        <v>1.29</v>
      </c>
      <c r="BC697" s="1028">
        <v>2.75</v>
      </c>
      <c r="BE697" s="721">
        <v>1979</v>
      </c>
      <c r="BF697" s="1057">
        <f>IF(BE697&gt;2008,0,IF(BE697&gt;2001,1,IF(BE697&gt;1990,2,IF(BE697&gt;1980,3,IF(BE697&gt;1973,4,IF(BE697&gt;1970,5,IF(BE697&gt;1960,6,IF(BE697&gt;1958,7,IF(BE697&gt;1953,8,9)))))))))</f>
        <v>4</v>
      </c>
    </row>
    <row r="698" spans="1:58" s="905" customFormat="1" ht="11.25" customHeight="1" x14ac:dyDescent="0.2">
      <c r="A698" s="760" t="s">
        <v>794</v>
      </c>
      <c r="B698" s="914" t="s">
        <v>795</v>
      </c>
      <c r="C698" s="1181" t="s">
        <v>155</v>
      </c>
      <c r="D698" s="1181" t="s">
        <v>928</v>
      </c>
      <c r="E698" s="885">
        <v>14</v>
      </c>
      <c r="F698" s="1245">
        <v>251</v>
      </c>
      <c r="G698" s="1244" t="s">
        <v>107</v>
      </c>
      <c r="H698" s="1244" t="s">
        <v>107</v>
      </c>
      <c r="I698" s="886">
        <v>175.58</v>
      </c>
      <c r="J698" s="887">
        <f>(M698/I698)*100</f>
        <v>0.52608497550973909</v>
      </c>
      <c r="K698" s="888">
        <v>0.46184999999999998</v>
      </c>
      <c r="L698" s="889">
        <v>2</v>
      </c>
      <c r="M698" s="890">
        <f>K698*L698</f>
        <v>0.92369999999999997</v>
      </c>
      <c r="N698" s="891" t="s">
        <v>619</v>
      </c>
      <c r="O698" s="892">
        <v>0.40184999999999998</v>
      </c>
      <c r="P698" s="915">
        <v>42984</v>
      </c>
      <c r="Q698" s="915">
        <v>43028</v>
      </c>
      <c r="R698" s="890">
        <f>(K698-O698)/O698*100</f>
        <v>14.930944382232175</v>
      </c>
      <c r="S698" s="824">
        <f>IF(INDEX(Historical!$D$7:$D$1455,MATCH(B698,Historical!$B$7:$B$1455,0))=0,"n/a",(INDEX(Historical!$C$7:$C$1455,MATCH(B698,Historical!$B$7:$B$1455,0))/INDEX(Historical!$D$7:$D$1455,MATCH(B698,Historical!$B$7:$B$1455,0))-1)*100)</f>
        <v>14.93094438223217</v>
      </c>
      <c r="T698" s="824">
        <f>IF(INDEX(Historical!$F$7:$F$1455,MATCH(B698,Historical!$B$7:$B$1455,0))=0,"n/a",((INDEX(Historical!$C$7:$C$1455,MATCH(B698,Historical!$B$7:$B$1455,0))/INDEX(Historical!$F$7:$F$1455,MATCH(B698,Historical!$B$7:$B$1455,0)))^(1/3)-1)*100)</f>
        <v>14.040937772626073</v>
      </c>
      <c r="U698" s="824">
        <f>IF(INDEX(Historical!$I$7:$I$1455,MATCH(B698,Historical!$B$7:$B$1455,0))=0,"n/a",((INDEX(Historical!$C$7:$C$1455,MATCH(B698,Historical!$B$7:$B$1455,0))/INDEX(Historical!$I$7:$I$1455,MATCH(B698,Historical!$B$7:$B$1455,0)))^(1/5)-1)*100)</f>
        <v>14.982086367562509</v>
      </c>
      <c r="V698" s="824">
        <f>IF(INDEX(Historical!$O$7:$O$1455,MATCH(B698,Historical!$B$7:$B$1455,0))=0,"n/a",((INDEX(Historical!$C$7:$C$1455,MATCH(B698,Historical!$B$7:$B$1455,0))/INDEX(Historical!$O$7:$O$1455,MATCH(B698,Historical!$B$7:$B$1455,0)))^(1/10)-1)*100)</f>
        <v>15.335190043982827</v>
      </c>
      <c r="W698" s="894">
        <f>IF(OR(U698&lt;=0,U698="n/a",V698&lt;=0,V698="n/a"),"n/a",U698/V698)</f>
        <v>0.97697428754338345</v>
      </c>
      <c r="X698" s="895">
        <f>IF(OR(AJ698&lt;=0,AJ698="n/a",U698&lt;=0,U698="n/a"),"n/a",U698/AJ698)</f>
        <v>1.9976115156750012</v>
      </c>
      <c r="Y698" s="906" t="s">
        <v>4370</v>
      </c>
      <c r="Z698" s="887">
        <f>IF(OR(AC698&lt;0.01,AC698="n/a"),"n/a",M698/AC698*100)</f>
        <v>11.633501259445843</v>
      </c>
      <c r="AA698" s="897">
        <f>IF(OR(AC698&lt;0.01,AC698="n/a"),"n/a",I698/AC698)</f>
        <v>22.113350125944585</v>
      </c>
      <c r="AB698" s="889">
        <v>12</v>
      </c>
      <c r="AC698" s="898">
        <v>7.94</v>
      </c>
      <c r="AD698" s="898">
        <v>4.0999999999999996</v>
      </c>
      <c r="AE698" s="898">
        <v>3.38</v>
      </c>
      <c r="AF698" s="898">
        <v>1.43</v>
      </c>
      <c r="AG698" s="898">
        <v>13</v>
      </c>
      <c r="AH698" s="898">
        <v>160</v>
      </c>
      <c r="AI698" s="898">
        <v>3.81</v>
      </c>
      <c r="AJ698" s="898">
        <v>7.5</v>
      </c>
      <c r="AK698" s="898">
        <v>5.4</v>
      </c>
      <c r="AL698" s="899">
        <v>53040</v>
      </c>
      <c r="AM698" s="900">
        <v>0.1</v>
      </c>
      <c r="AN698" s="898">
        <v>0.41</v>
      </c>
      <c r="AO698" s="901">
        <f>IF(U698="n/a","n/a",IF(AA698&lt;0,"n/a",IF(AA698="n/a","n/a",J698+U698-AA698)))</f>
        <v>-6.6051787828723363</v>
      </c>
      <c r="AP698" s="902">
        <f>IF(U698="n/a","n/a",J698+U698)</f>
        <v>15.508171343072249</v>
      </c>
      <c r="AQ698" s="903">
        <f>IF(OR(AC698&lt;0.01,AF698="n/a"),"n/a",(I698/SQRT(22.5*AC698*(I698/AF698))-1)*100)</f>
        <v>18.550674922116016</v>
      </c>
      <c r="AR698" s="766">
        <f>INDEX(Historical!$C$7:$C$1455,MATCH(B698,Historical!$B$7:$B$1455,0))*IF(AH698="n/a",1.03,IF(AH698&lt;0,1.01,IF(AH698&gt;10,1.1,(1+AH698/100))))</f>
        <v>1.01607</v>
      </c>
      <c r="AS698" s="897">
        <f>IF($AI698="n/a",1.03*AR698,IF($AI698&lt;0,1.01*AR698,IF($AI698&gt;10,1.1*AR698,(1+$AI698/100)*AR698)))</f>
        <v>1.054782267</v>
      </c>
      <c r="AT698" s="897">
        <f>IF($AK698="n/a",1.03*AS698,IF($AK698&lt;0,1.01*AS698,IF($AK698&gt;10,1.1*AS698,(1+$AK698/100)*AS698)))</f>
        <v>1.111740509418</v>
      </c>
      <c r="AU698" s="897">
        <f>IF($AK698="n/a",1.03*AT698,IF($AK698&lt;0,1.01*AT698,IF($AK698&gt;10,1.1*AT698,(1+$AK698/100)*AT698)))</f>
        <v>1.171774496926572</v>
      </c>
      <c r="AV698" s="897">
        <f>IF($AK698="n/a",1.03*AU698,IF($AK698&lt;0,1.01*AU698,IF($AK698&gt;10,1.1*AU698,(1+$AK698/100)*AU698)))</f>
        <v>1.2350503197606069</v>
      </c>
      <c r="AW698" s="887">
        <f>SUM(AR698:AV698)</f>
        <v>5.5894175931051784</v>
      </c>
      <c r="AX698" s="904">
        <f>AW698/I698*100</f>
        <v>3.1834022058920026</v>
      </c>
      <c r="AY698" s="1213">
        <v>1.04</v>
      </c>
      <c r="AZ698" s="900">
        <v>41.91</v>
      </c>
      <c r="BA698" s="900">
        <v>-3.7800000000000002</v>
      </c>
      <c r="BB698" s="900">
        <v>-0.55999999999999994</v>
      </c>
      <c r="BC698" s="900">
        <v>7.2499999999999991</v>
      </c>
      <c r="BD698" s="1079"/>
      <c r="BE698" s="721">
        <v>2005</v>
      </c>
      <c r="BF698" s="1057">
        <f>IF(BE698&gt;2008,0,IF(BE698&gt;2001,1,IF(BE698&gt;1990,2,IF(BE698&gt;1980,3,IF(BE698&gt;1973,4,IF(BE698&gt;1970,5,IF(BE698&gt;1960,6,IF(BE698&gt;1958,7,IF(BE698&gt;1953,8,9)))))))))</f>
        <v>1</v>
      </c>
    </row>
    <row r="699" spans="1:58" ht="11.25" customHeight="1" x14ac:dyDescent="0.2">
      <c r="A699" s="1027" t="s">
        <v>1657</v>
      </c>
      <c r="B699" s="1031" t="s">
        <v>1658</v>
      </c>
      <c r="C699" s="1181" t="s">
        <v>248</v>
      </c>
      <c r="D699" s="1181" t="s">
        <v>4412</v>
      </c>
      <c r="E699" s="857">
        <v>7</v>
      </c>
      <c r="F699" s="1245">
        <v>614</v>
      </c>
      <c r="G699" s="1187" t="s">
        <v>107</v>
      </c>
      <c r="H699" s="1187" t="s">
        <v>107</v>
      </c>
      <c r="I699" s="1030">
        <v>37.93</v>
      </c>
      <c r="J699" s="766">
        <f>(M699/I699)*100</f>
        <v>0.84365937252834178</v>
      </c>
      <c r="K699" s="1033">
        <v>0.08</v>
      </c>
      <c r="L699" s="1043">
        <v>4</v>
      </c>
      <c r="M699" s="756">
        <f>K699*L699</f>
        <v>0.32</v>
      </c>
      <c r="N699" s="1026" t="s">
        <v>576</v>
      </c>
      <c r="O699" s="860">
        <v>7.4999999999999997E-2</v>
      </c>
      <c r="P699" s="1016">
        <v>43287</v>
      </c>
      <c r="Q699" s="1016">
        <v>43304</v>
      </c>
      <c r="R699" s="756">
        <f>(K699-O699)/O699*100</f>
        <v>6.6666666666666732</v>
      </c>
      <c r="S699" s="824">
        <f>IF(INDEX(Historical!$D$7:$D$1455,MATCH(B699,Historical!$B$7:$B$1455,0))=0,"n/a",(INDEX(Historical!$C$7:$C$1455,MATCH(B699,Historical!$B$7:$B$1455,0))/INDEX(Historical!$D$7:$D$1455,MATCH(B699,Historical!$B$7:$B$1455,0))-1)*100)</f>
        <v>7.4074074074074181</v>
      </c>
      <c r="T699" s="824">
        <f>IF(INDEX(Historical!$F$7:$F$1455,MATCH(B699,Historical!$B$7:$B$1455,0))=0,"n/a",((INDEX(Historical!$C$7:$C$1455,MATCH(B699,Historical!$B$7:$B$1455,0))/INDEX(Historical!$F$7:$F$1455,MATCH(B699,Historical!$B$7:$B$1455,0)))^(1/3)-1)*100)</f>
        <v>6.5112754733217981</v>
      </c>
      <c r="U699" s="824">
        <f>IF(INDEX(Historical!$I$7:$I$1455,MATCH(B699,Historical!$B$7:$B$1455,0))=0,"n/a",((INDEX(Historical!$C$7:$C$1455,MATCH(B699,Historical!$B$7:$B$1455,0))/INDEX(Historical!$I$7:$I$1455,MATCH(B699,Historical!$B$7:$B$1455,0)))^(1/5)-1)*100)</f>
        <v>19.300798468495195</v>
      </c>
      <c r="V699" s="824" t="str">
        <f>IF(INDEX(Historical!$O$7:$O$1455,MATCH(B699,Historical!$B$7:$B$1455,0))=0,"n/a",((INDEX(Historical!$C$7:$C$1455,MATCH(B699,Historical!$B$7:$B$1455,0))/INDEX(Historical!$O$7:$O$1455,MATCH(B699,Historical!$B$7:$B$1455,0)))^(1/10)-1)*100)</f>
        <v>n/a</v>
      </c>
      <c r="W699" s="825" t="str">
        <f>IF(OR(U699&lt;=0,U699="n/a",V699&lt;=0,V699="n/a"),"n/a",U699/V699)</f>
        <v>n/a</v>
      </c>
      <c r="X699" s="826" t="str">
        <f>IF(OR(AJ699&lt;=0,AJ699="n/a",U699&lt;=0,U699="n/a"),"n/a",U699/AJ699)</f>
        <v>n/a</v>
      </c>
      <c r="Y699" s="1031"/>
      <c r="Z699" s="766">
        <f>IF(OR(AC699&lt;0.01,AC699="n/a"),"n/a",M699/AC699*100)</f>
        <v>15.238095238095237</v>
      </c>
      <c r="AA699" s="1042">
        <f>IF(OR(AC699&lt;0.01,AC699="n/a"),"n/a",I699/AC699)</f>
        <v>18.06190476190476</v>
      </c>
      <c r="AB699" s="1043">
        <v>1</v>
      </c>
      <c r="AC699" s="1021">
        <v>2.1</v>
      </c>
      <c r="AD699" s="1021">
        <v>1.81</v>
      </c>
      <c r="AE699" s="1021">
        <v>0.61</v>
      </c>
      <c r="AF699" s="1021">
        <v>1.84</v>
      </c>
      <c r="AG699" s="1021" t="s">
        <v>138</v>
      </c>
      <c r="AH699" s="1021">
        <v>11.3</v>
      </c>
      <c r="AI699" s="1021">
        <v>7.5399999999999991</v>
      </c>
      <c r="AJ699" s="1021">
        <v>-0.2</v>
      </c>
      <c r="AK699" s="1021">
        <v>10</v>
      </c>
      <c r="AL699" s="1034">
        <v>636.09</v>
      </c>
      <c r="AM699" s="1028">
        <v>0.6</v>
      </c>
      <c r="AN699" s="1021">
        <v>0</v>
      </c>
      <c r="AO699" s="868">
        <f>IF(U699="n/a","n/a",IF(AA699&lt;0,"n/a",IF(AA699="n/a","n/a",J699+U699-AA699)))</f>
        <v>2.0825530791187781</v>
      </c>
      <c r="AP699" s="869">
        <f>IF(U699="n/a","n/a",J699+U699)</f>
        <v>20.144457841023538</v>
      </c>
      <c r="AQ699" s="1044">
        <f>IF(OR(AC699&lt;0.01,AF699="n/a"),"n/a",(I699/SQRT(22.5*AC699*(I699/AF699))-1)*100)</f>
        <v>21.534457412802645</v>
      </c>
      <c r="AR699" s="766">
        <f>INDEX(Historical!$C$7:$C$1455,MATCH(B699,Historical!$B$7:$B$1455,0))*IF(AH699="n/a",1.03,IF(AH699&lt;0,1.01,IF(AH699&gt;10,1.1,(1+AH699/100))))</f>
        <v>0.31900000000000006</v>
      </c>
      <c r="AS699" s="1042">
        <f>IF($AI699="n/a",1.03*AR699,IF($AI699&lt;0,1.01*AR699,IF($AI699&gt;10,1.1*AR699,(1+$AI699/100)*AR699)))</f>
        <v>0.34305260000000004</v>
      </c>
      <c r="AT699" s="1042">
        <f>IF($AK699="n/a",1.03*AS699,IF($AK699&lt;0,1.01*AS699,IF($AK699&gt;10,1.1*AS699,(1+$AK699/100)*AS699)))</f>
        <v>0.3773578600000001</v>
      </c>
      <c r="AU699" s="1042">
        <f>IF($AK699="n/a",1.03*AT699,IF($AK699&lt;0,1.01*AT699,IF($AK699&gt;10,1.1*AT699,(1+$AK699/100)*AT699)))</f>
        <v>0.41509364600000015</v>
      </c>
      <c r="AV699" s="1042">
        <f>IF($AK699="n/a",1.03*AU699,IF($AK699&lt;0,1.01*AU699,IF($AK699&gt;10,1.1*AU699,(1+$AK699/100)*AU699)))</f>
        <v>0.45660301060000019</v>
      </c>
      <c r="AW699" s="766">
        <f>SUM(AR699:AV699)</f>
        <v>1.9111071166000007</v>
      </c>
      <c r="AX699" s="877">
        <f>AW699/I699*100</f>
        <v>5.0385107213287652</v>
      </c>
      <c r="AY699" s="1212">
        <v>0.78</v>
      </c>
      <c r="AZ699" s="1028">
        <v>80.53</v>
      </c>
      <c r="BA699" s="1028">
        <v>-15.709999999999999</v>
      </c>
      <c r="BB699" s="1028">
        <v>-1.53</v>
      </c>
      <c r="BC699" s="1028">
        <v>18.77</v>
      </c>
      <c r="BE699" s="721">
        <v>2012</v>
      </c>
      <c r="BF699" s="1057">
        <f>IF(BE699&gt;2008,0,IF(BE699&gt;2001,1,IF(BE699&gt;1990,2,IF(BE699&gt;1980,3,IF(BE699&gt;1973,4,IF(BE699&gt;1970,5,IF(BE699&gt;1960,6,IF(BE699&gt;1958,7,IF(BE699&gt;1953,8,9)))))))))</f>
        <v>0</v>
      </c>
    </row>
    <row r="700" spans="1:58" ht="11.25" customHeight="1" x14ac:dyDescent="0.2">
      <c r="A700" s="1027" t="s">
        <v>1659</v>
      </c>
      <c r="B700" s="1031" t="s">
        <v>1660</v>
      </c>
      <c r="C700" s="1181" t="s">
        <v>109</v>
      </c>
      <c r="D700" s="1181" t="s">
        <v>4434</v>
      </c>
      <c r="E700" s="857">
        <v>6</v>
      </c>
      <c r="F700" s="1245">
        <v>663</v>
      </c>
      <c r="G700" s="558" t="s">
        <v>107</v>
      </c>
      <c r="H700" s="558" t="s">
        <v>107</v>
      </c>
      <c r="I700" s="1030">
        <v>28.4</v>
      </c>
      <c r="J700" s="766">
        <f>(M700/I700)*100</f>
        <v>2.2535211267605635</v>
      </c>
      <c r="K700" s="1033">
        <v>0.16</v>
      </c>
      <c r="L700" s="1043">
        <v>4</v>
      </c>
      <c r="M700" s="756">
        <f>K700*L700</f>
        <v>0.64</v>
      </c>
      <c r="N700" s="1026" t="s">
        <v>108</v>
      </c>
      <c r="O700" s="860">
        <v>0.14000000000000001</v>
      </c>
      <c r="P700" s="714">
        <v>43131</v>
      </c>
      <c r="Q700" s="714">
        <v>43146</v>
      </c>
      <c r="R700" s="756">
        <f>(K700-O700)/O700*100</f>
        <v>14.285714285714276</v>
      </c>
      <c r="S700" s="824">
        <f>IF(INDEX(Historical!$D$7:$D$1455,MATCH(B700,Historical!$B$7:$B$1455,0))=0,"n/a",(INDEX(Historical!$C$7:$C$1455,MATCH(B700,Historical!$B$7:$B$1455,0))/INDEX(Historical!$D$7:$D$1455,MATCH(B700,Historical!$B$7:$B$1455,0))-1)*100)</f>
        <v>16.666666666666675</v>
      </c>
      <c r="T700" s="824">
        <f>IF(INDEX(Historical!$F$7:$F$1455,MATCH(B700,Historical!$B$7:$B$1455,0))=0,"n/a",((INDEX(Historical!$C$7:$C$1455,MATCH(B700,Historical!$B$7:$B$1455,0))/INDEX(Historical!$F$7:$F$1455,MATCH(B700,Historical!$B$7:$B$1455,0)))^(1/3)-1)*100)</f>
        <v>18.096321418390858</v>
      </c>
      <c r="U700" s="824">
        <f>IF(INDEX(Historical!$I$7:$I$1455,MATCH(B700,Historical!$B$7:$B$1455,0))=0,"n/a",((INDEX(Historical!$C$7:$C$1455,MATCH(B700,Historical!$B$7:$B$1455,0))/INDEX(Historical!$I$7:$I$1455,MATCH(B700,Historical!$B$7:$B$1455,0)))^(1/5)-1)*100)</f>
        <v>18.466445254224407</v>
      </c>
      <c r="V700" s="824">
        <f>IF(INDEX(Historical!$O$7:$O$1455,MATCH(B700,Historical!$B$7:$B$1455,0))=0,"n/a",((INDEX(Historical!$C$7:$C$1455,MATCH(B700,Historical!$B$7:$B$1455,0))/INDEX(Historical!$O$7:$O$1455,MATCH(B700,Historical!$B$7:$B$1455,0)))^(1/10)-1)*100)</f>
        <v>-1.0126646140398265</v>
      </c>
      <c r="W700" s="825" t="str">
        <f>IF(OR(U700&lt;=0,U700="n/a",V700&lt;=0,V700="n/a"),"n/a",U700/V700)</f>
        <v>n/a</v>
      </c>
      <c r="X700" s="826">
        <f>IF(OR(AJ700&lt;=0,AJ700="n/a",U700&lt;=0,U700="n/a"),"n/a",U700/AJ700)</f>
        <v>0.85098826056333676</v>
      </c>
      <c r="Y700" s="780"/>
      <c r="Z700" s="766">
        <f>IF(OR(AC700&lt;0.01,AC700="n/a"),"n/a",M700/AC700*100)</f>
        <v>34.594594594594589</v>
      </c>
      <c r="AA700" s="689">
        <f>IF(OR(AC700&lt;0.01,AC700="n/a"),"n/a",I700/AC700)</f>
        <v>15.351351351351349</v>
      </c>
      <c r="AB700" s="690">
        <v>12</v>
      </c>
      <c r="AC700" s="1021">
        <v>1.85</v>
      </c>
      <c r="AD700" s="1021">
        <v>1.92</v>
      </c>
      <c r="AE700" s="649">
        <v>4.41</v>
      </c>
      <c r="AF700" s="1021">
        <v>1.65</v>
      </c>
      <c r="AG700" s="1021">
        <v>10</v>
      </c>
      <c r="AH700" s="649">
        <v>20.399999999999999</v>
      </c>
      <c r="AI700" s="649">
        <v>11.98</v>
      </c>
      <c r="AJ700" s="1021">
        <v>21.7</v>
      </c>
      <c r="AK700" s="1021">
        <v>8</v>
      </c>
      <c r="AL700" s="1034">
        <v>435.09</v>
      </c>
      <c r="AM700" s="1028">
        <v>7.3</v>
      </c>
      <c r="AN700" s="1021">
        <v>0.13</v>
      </c>
      <c r="AO700" s="868">
        <f>IF(U700="n/a","n/a",IF(AA700&lt;0,"n/a",IF(AA700="n/a","n/a",J700+U700-AA700)))</f>
        <v>5.3686150296336219</v>
      </c>
      <c r="AP700" s="869">
        <f>IF(U700="n/a","n/a",J700+U700)</f>
        <v>20.719966380984971</v>
      </c>
      <c r="AQ700" s="691">
        <f>IF(OR(AC700&lt;0.01,AF700="n/a"),"n/a",(I700/SQRT(22.5*AC700*(I700/AF700))-1)*100)</f>
        <v>6.1021095815613657</v>
      </c>
      <c r="AR700" s="766">
        <f>INDEX(Historical!$C$7:$C$1455,MATCH(B700,Historical!$B$7:$B$1455,0))*IF(AH700="n/a",1.03,IF(AH700&lt;0,1.01,IF(AH700&gt;10,1.1,(1+AH700/100))))</f>
        <v>0.6160000000000001</v>
      </c>
      <c r="AS700" s="689">
        <f>IF($AI700="n/a",1.03*AR700,IF($AI700&lt;0,1.01*AR700,IF($AI700&gt;10,1.1*AR700,(1+$AI700/100)*AR700)))</f>
        <v>0.6776000000000002</v>
      </c>
      <c r="AT700" s="689">
        <f>IF($AK700="n/a",1.03*AS700,IF($AK700&lt;0,1.01*AS700,IF($AK700&gt;10,1.1*AS700,(1+$AK700/100)*AS700)))</f>
        <v>0.73180800000000024</v>
      </c>
      <c r="AU700" s="689">
        <f>IF($AK700="n/a",1.03*AT700,IF($AK700&lt;0,1.01*AT700,IF($AK700&gt;10,1.1*AT700,(1+$AK700/100)*AT700)))</f>
        <v>0.79035264000000027</v>
      </c>
      <c r="AV700" s="689">
        <f>IF($AK700="n/a",1.03*AU700,IF($AK700&lt;0,1.01*AU700,IF($AK700&gt;10,1.1*AU700,(1+$AK700/100)*AU700)))</f>
        <v>0.85358085120000038</v>
      </c>
      <c r="AW700" s="766">
        <f>SUM(AR700:AV700)</f>
        <v>3.6693414912000009</v>
      </c>
      <c r="AX700" s="877">
        <f>AW700/I700*100</f>
        <v>12.920216518309863</v>
      </c>
      <c r="AY700" s="1212">
        <v>0.59</v>
      </c>
      <c r="AZ700" s="1028">
        <v>11.72</v>
      </c>
      <c r="BA700" s="1028">
        <v>-8.93</v>
      </c>
      <c r="BB700" s="1028">
        <v>2.16</v>
      </c>
      <c r="BC700" s="1028">
        <v>0.25</v>
      </c>
      <c r="BE700" s="721">
        <v>2013</v>
      </c>
      <c r="BF700" s="1057">
        <f>IF(BE700&gt;2008,0,IF(BE700&gt;2001,1,IF(BE700&gt;1990,2,IF(BE700&gt;1980,3,IF(BE700&gt;1973,4,IF(BE700&gt;1970,5,IF(BE700&gt;1960,6,IF(BE700&gt;1958,7,IF(BE700&gt;1953,8,9)))))))))</f>
        <v>0</v>
      </c>
    </row>
    <row r="701" spans="1:58" ht="11.25" customHeight="1" x14ac:dyDescent="0.2">
      <c r="A701" s="1027" t="s">
        <v>1661</v>
      </c>
      <c r="B701" s="1031" t="s">
        <v>1662</v>
      </c>
      <c r="C701" s="1181" t="s">
        <v>248</v>
      </c>
      <c r="D701" s="1181" t="s">
        <v>4412</v>
      </c>
      <c r="E701" s="857">
        <v>8</v>
      </c>
      <c r="F701" s="1245">
        <v>487</v>
      </c>
      <c r="G701" s="1209" t="s">
        <v>107</v>
      </c>
      <c r="H701" s="1209" t="s">
        <v>107</v>
      </c>
      <c r="I701" s="1030">
        <v>52.7</v>
      </c>
      <c r="J701" s="766">
        <f>(M701/I701)*100</f>
        <v>2.8083491461100567</v>
      </c>
      <c r="K701" s="1033">
        <v>0.37</v>
      </c>
      <c r="L701" s="1043">
        <v>4</v>
      </c>
      <c r="M701" s="756">
        <f>K701*L701</f>
        <v>1.48</v>
      </c>
      <c r="N701" s="1026" t="s">
        <v>120</v>
      </c>
      <c r="O701" s="860">
        <v>0.31</v>
      </c>
      <c r="P701" s="1016">
        <v>43223</v>
      </c>
      <c r="Q701" s="1016">
        <v>43252</v>
      </c>
      <c r="R701" s="756">
        <f>(K701-O701)/O701*100</f>
        <v>19.35483870967742</v>
      </c>
      <c r="S701" s="824">
        <f>IF(INDEX(Historical!$D$7:$D$1455,MATCH(B701,Historical!$B$7:$B$1455,0))=0,"n/a",(INDEX(Historical!$C$7:$C$1455,MATCH(B701,Historical!$B$7:$B$1455,0))/INDEX(Historical!$D$7:$D$1455,MATCH(B701,Historical!$B$7:$B$1455,0))-1)*100)</f>
        <v>18.999999999999993</v>
      </c>
      <c r="T701" s="824">
        <f>IF(INDEX(Historical!$F$7:$F$1455,MATCH(B701,Historical!$B$7:$B$1455,0))=0,"n/a",((INDEX(Historical!$C$7:$C$1455,MATCH(B701,Historical!$B$7:$B$1455,0))/INDEX(Historical!$F$7:$F$1455,MATCH(B701,Historical!$B$7:$B$1455,0)))^(1/3)-1)*100)</f>
        <v>19.922118009588587</v>
      </c>
      <c r="U701" s="824">
        <f>IF(INDEX(Historical!$I$7:$I$1455,MATCH(B701,Historical!$B$7:$B$1455,0))=0,"n/a",((INDEX(Historical!$C$7:$C$1455,MATCH(B701,Historical!$B$7:$B$1455,0))/INDEX(Historical!$I$7:$I$1455,MATCH(B701,Historical!$B$7:$B$1455,0)))^(1/5)-1)*100)</f>
        <v>20.936619830778124</v>
      </c>
      <c r="V701" s="824">
        <f>IF(INDEX(Historical!$O$7:$O$1455,MATCH(B701,Historical!$B$7:$B$1455,0))=0,"n/a",((INDEX(Historical!$C$7:$C$1455,MATCH(B701,Historical!$B$7:$B$1455,0))/INDEX(Historical!$O$7:$O$1455,MATCH(B701,Historical!$B$7:$B$1455,0)))^(1/10)-1)*100)</f>
        <v>-1.9971831403810647</v>
      </c>
      <c r="W701" s="825" t="str">
        <f>IF(OR(U701&lt;=0,U701="n/a",V701&lt;=0,V701="n/a"),"n/a",U701/V701)</f>
        <v>n/a</v>
      </c>
      <c r="X701" s="826">
        <f>IF(OR(AJ701&lt;=0,AJ701="n/a",U701&lt;=0,U701="n/a"),"n/a",U701/AJ701)</f>
        <v>3.6730911983821271</v>
      </c>
      <c r="Y701" s="1032" t="s">
        <v>481</v>
      </c>
      <c r="Z701" s="766" t="str">
        <f>IF(OR(AC701&lt;0.01,AC701="n/a"),"n/a",M701/AC701*100)</f>
        <v>n/a</v>
      </c>
      <c r="AA701" s="1042" t="str">
        <f>IF(OR(AC701&lt;0.01,AC701="n/a"),"n/a",I701/AC701)</f>
        <v>n/a</v>
      </c>
      <c r="AB701" s="1043">
        <v>1</v>
      </c>
      <c r="AC701" s="1021">
        <v>-6.3</v>
      </c>
      <c r="AD701" s="1021" t="s">
        <v>138</v>
      </c>
      <c r="AE701" s="1021">
        <v>0.44</v>
      </c>
      <c r="AF701" s="1021">
        <v>2.11</v>
      </c>
      <c r="AG701" s="1021">
        <v>-10.299999999999999</v>
      </c>
      <c r="AH701" s="1021">
        <v>-17.2</v>
      </c>
      <c r="AI701" s="1021">
        <v>2.9000000000000004</v>
      </c>
      <c r="AJ701" s="1021">
        <v>5.7</v>
      </c>
      <c r="AK701" s="1021">
        <v>7.0000000000000009</v>
      </c>
      <c r="AL701" s="1034">
        <v>2800</v>
      </c>
      <c r="AM701" s="1028">
        <v>0.6</v>
      </c>
      <c r="AN701" s="1021">
        <v>0.56000000000000005</v>
      </c>
      <c r="AO701" s="868" t="str">
        <f>IF(U701="n/a","n/a",IF(AA701&lt;0,"n/a",IF(AA701="n/a","n/a",J701+U701-AA701)))</f>
        <v>n/a</v>
      </c>
      <c r="AP701" s="869">
        <f>IF(U701="n/a","n/a",J701+U701)</f>
        <v>23.744968976888181</v>
      </c>
      <c r="AQ701" s="1044" t="str">
        <f>IF(OR(AC701&lt;0.01,AF701="n/a"),"n/a",(I701/SQRT(22.5*AC701*(I701/AF701))-1)*100)</f>
        <v>n/a</v>
      </c>
      <c r="AR701" s="766">
        <f>INDEX(Historical!$C$7:$C$1455,MATCH(B701,Historical!$B$7:$B$1455,0))*IF(AH701="n/a",1.03,IF(AH701&lt;0,1.01,IF(AH701&gt;10,1.1,(1+AH701/100))))</f>
        <v>1.2019</v>
      </c>
      <c r="AS701" s="1042">
        <f>IF($AI701="n/a",1.03*AR701,IF($AI701&lt;0,1.01*AR701,IF($AI701&gt;10,1.1*AR701,(1+$AI701/100)*AR701)))</f>
        <v>1.2367550999999999</v>
      </c>
      <c r="AT701" s="1042">
        <f>IF($AK701="n/a",1.03*AS701,IF($AK701&lt;0,1.01*AS701,IF($AK701&gt;10,1.1*AS701,(1+$AK701/100)*AS701)))</f>
        <v>1.3233279570000001</v>
      </c>
      <c r="AU701" s="1042">
        <f>IF($AK701="n/a",1.03*AT701,IF($AK701&lt;0,1.01*AT701,IF($AK701&gt;10,1.1*AT701,(1+$AK701/100)*AT701)))</f>
        <v>1.4159609139900002</v>
      </c>
      <c r="AV701" s="1042">
        <f>IF($AK701="n/a",1.03*AU701,IF($AK701&lt;0,1.01*AU701,IF($AK701&gt;10,1.1*AU701,(1+$AK701/100)*AU701)))</f>
        <v>1.5150781779693003</v>
      </c>
      <c r="AW701" s="766">
        <f>SUM(AR701:AV701)</f>
        <v>6.6930221489593009</v>
      </c>
      <c r="AX701" s="877">
        <f>AW701/I701*100</f>
        <v>12.700231781706453</v>
      </c>
      <c r="AY701" s="1212">
        <v>0.93</v>
      </c>
      <c r="AZ701" s="1028">
        <v>59.17</v>
      </c>
      <c r="BA701" s="1028">
        <v>-25.85</v>
      </c>
      <c r="BB701" s="1028">
        <v>-9.26</v>
      </c>
      <c r="BC701" s="1028">
        <v>0.22999999999999998</v>
      </c>
      <c r="BE701" s="721">
        <v>2011</v>
      </c>
      <c r="BF701" s="1057">
        <f>IF(BE701&gt;2008,0,IF(BE701&gt;2001,1,IF(BE701&gt;1990,2,IF(BE701&gt;1980,3,IF(BE701&gt;1973,4,IF(BE701&gt;1970,5,IF(BE701&gt;1960,6,IF(BE701&gt;1958,7,IF(BE701&gt;1953,8,9)))))))))</f>
        <v>0</v>
      </c>
    </row>
    <row r="702" spans="1:58" ht="11.25" customHeight="1" x14ac:dyDescent="0.2">
      <c r="A702" s="1027" t="s">
        <v>796</v>
      </c>
      <c r="B702" s="1031" t="s">
        <v>797</v>
      </c>
      <c r="C702" s="1181" t="s">
        <v>124</v>
      </c>
      <c r="D702" s="1181" t="s">
        <v>4437</v>
      </c>
      <c r="E702" s="857">
        <v>15</v>
      </c>
      <c r="F702" s="1245">
        <v>234</v>
      </c>
      <c r="G702" s="1187" t="s">
        <v>107</v>
      </c>
      <c r="H702" s="1187" t="s">
        <v>107</v>
      </c>
      <c r="I702" s="1030">
        <v>25.75</v>
      </c>
      <c r="J702" s="766">
        <f>(M702/I702)*100</f>
        <v>1.5533980582524274</v>
      </c>
      <c r="K702" s="1033">
        <v>0.1</v>
      </c>
      <c r="L702" s="1043">
        <v>4</v>
      </c>
      <c r="M702" s="756">
        <f>K702*L702</f>
        <v>0.4</v>
      </c>
      <c r="N702" s="1026" t="s">
        <v>322</v>
      </c>
      <c r="O702" s="860">
        <v>0.09</v>
      </c>
      <c r="P702" s="1016">
        <v>43174</v>
      </c>
      <c r="Q702" s="1016">
        <v>43189</v>
      </c>
      <c r="R702" s="756">
        <f>(K702-O702)/O702*100</f>
        <v>11.111111111111121</v>
      </c>
      <c r="S702" s="824">
        <f>IF(INDEX(Historical!$D$7:$D$1455,MATCH(B702,Historical!$B$7:$B$1455,0))=0,"n/a",(INDEX(Historical!$C$7:$C$1455,MATCH(B702,Historical!$B$7:$B$1455,0))/INDEX(Historical!$D$7:$D$1455,MATCH(B702,Historical!$B$7:$B$1455,0))-1)*100)</f>
        <v>5.8823529411764497</v>
      </c>
      <c r="T702" s="824">
        <f>IF(INDEX(Historical!$F$7:$F$1455,MATCH(B702,Historical!$B$7:$B$1455,0))=0,"n/a",((INDEX(Historical!$C$7:$C$1455,MATCH(B702,Historical!$B$7:$B$1455,0))/INDEX(Historical!$F$7:$F$1455,MATCH(B702,Historical!$B$7:$B$1455,0)))^(1/3)-1)*100)</f>
        <v>6.2658569182611146</v>
      </c>
      <c r="U702" s="824">
        <f>IF(INDEX(Historical!$I$7:$I$1455,MATCH(B702,Historical!$B$7:$B$1455,0))=0,"n/a",((INDEX(Historical!$C$7:$C$1455,MATCH(B702,Historical!$B$7:$B$1455,0))/INDEX(Historical!$I$7:$I$1455,MATCH(B702,Historical!$B$7:$B$1455,0)))^(1/5)-1)*100)</f>
        <v>8.4471771197698544</v>
      </c>
      <c r="V702" s="824">
        <f>IF(INDEX(Historical!$O$7:$O$1455,MATCH(B702,Historical!$B$7:$B$1455,0))=0,"n/a",((INDEX(Historical!$C$7:$C$1455,MATCH(B702,Historical!$B$7:$B$1455,0))/INDEX(Historical!$O$7:$O$1455,MATCH(B702,Historical!$B$7:$B$1455,0)))^(1/10)-1)*100)</f>
        <v>8.4471771197698544</v>
      </c>
      <c r="W702" s="825">
        <f>IF(OR(U702&lt;=0,U702="n/a",V702&lt;=0,V702="n/a"),"n/a",U702/V702)</f>
        <v>1</v>
      </c>
      <c r="X702" s="826">
        <f>IF(OR(AJ702&lt;=0,AJ702="n/a",U702&lt;=0,U702="n/a"),"n/a",U702/AJ702)</f>
        <v>1.4819608982052375</v>
      </c>
      <c r="Y702" s="777"/>
      <c r="Z702" s="766">
        <f>IF(OR(AC702&lt;0.01,AC702="n/a"),"n/a",M702/AC702*100)</f>
        <v>20.202020202020204</v>
      </c>
      <c r="AA702" s="1042">
        <f>IF(OR(AC702&lt;0.01,AC702="n/a"),"n/a",I702/AC702)</f>
        <v>13.005050505050505</v>
      </c>
      <c r="AB702" s="1043">
        <v>12</v>
      </c>
      <c r="AC702" s="1021">
        <v>1.98</v>
      </c>
      <c r="AD702" s="1021">
        <v>0.92</v>
      </c>
      <c r="AE702" s="1021">
        <v>0.66</v>
      </c>
      <c r="AF702" s="1021">
        <v>3.13</v>
      </c>
      <c r="AG702" s="1021">
        <v>27.700000000000003</v>
      </c>
      <c r="AH702" s="1021">
        <v>12</v>
      </c>
      <c r="AI702" s="1021">
        <v>8.9499999999999993</v>
      </c>
      <c r="AJ702" s="1021">
        <v>5.7</v>
      </c>
      <c r="AK702" s="1021">
        <v>14.16</v>
      </c>
      <c r="AL702" s="1034">
        <v>2870</v>
      </c>
      <c r="AM702" s="1028">
        <v>19.600000000000001</v>
      </c>
      <c r="AN702" s="1021">
        <v>3.2</v>
      </c>
      <c r="AO702" s="868">
        <f>IF(U702="n/a","n/a",IF(AA702&lt;0,"n/a",IF(AA702="n/a","n/a",J702+U702-AA702)))</f>
        <v>-3.0044753270282243</v>
      </c>
      <c r="AP702" s="869">
        <f>IF(U702="n/a","n/a",J702+U702)</f>
        <v>10.000575178022281</v>
      </c>
      <c r="AQ702" s="1044">
        <f>IF(OR(AC702&lt;0.01,AF702="n/a"),"n/a",(I702/SQRT(22.5*AC702*(I702/AF702))-1)*100)</f>
        <v>34.504536199107164</v>
      </c>
      <c r="AR702" s="766">
        <f>INDEX(Historical!$C$7:$C$1455,MATCH(B702,Historical!$B$7:$B$1455,0))*IF(AH702="n/a",1.03,IF(AH702&lt;0,1.01,IF(AH702&gt;10,1.1,(1+AH702/100))))</f>
        <v>0.39600000000000002</v>
      </c>
      <c r="AS702" s="1042">
        <f>IF($AI702="n/a",1.03*AR702,IF($AI702&lt;0,1.01*AR702,IF($AI702&gt;10,1.1*AR702,(1+$AI702/100)*AR702)))</f>
        <v>0.43144199999999999</v>
      </c>
      <c r="AT702" s="1042">
        <f>IF($AK702="n/a",1.03*AS702,IF($AK702&lt;0,1.01*AS702,IF($AK702&gt;10,1.1*AS702,(1+$AK702/100)*AS702)))</f>
        <v>0.47458620000000001</v>
      </c>
      <c r="AU702" s="1042">
        <f>IF($AK702="n/a",1.03*AT702,IF($AK702&lt;0,1.01*AT702,IF($AK702&gt;10,1.1*AT702,(1+$AK702/100)*AT702)))</f>
        <v>0.52204482000000008</v>
      </c>
      <c r="AV702" s="1042">
        <f>IF($AK702="n/a",1.03*AU702,IF($AK702&lt;0,1.01*AU702,IF($AK702&gt;10,1.1*AU702,(1+$AK702/100)*AU702)))</f>
        <v>0.57424930200000013</v>
      </c>
      <c r="AW702" s="766">
        <f>SUM(AR702:AV702)</f>
        <v>2.3983223220000003</v>
      </c>
      <c r="AX702" s="877">
        <f>AW702/I702*100</f>
        <v>9.3138730951456328</v>
      </c>
      <c r="AY702" s="1212">
        <v>0.63</v>
      </c>
      <c r="AZ702" s="1028">
        <v>11.28</v>
      </c>
      <c r="BA702" s="1028">
        <v>-17.07</v>
      </c>
      <c r="BB702" s="1028">
        <v>-0.48</v>
      </c>
      <c r="BC702" s="1028">
        <v>-5.18</v>
      </c>
      <c r="BE702" s="721">
        <v>2004</v>
      </c>
      <c r="BF702" s="1057">
        <f>IF(BE702&gt;2008,0,IF(BE702&gt;2001,1,IF(BE702&gt;1990,2,IF(BE702&gt;1980,3,IF(BE702&gt;1973,4,IF(BE702&gt;1970,5,IF(BE702&gt;1960,6,IF(BE702&gt;1958,7,IF(BE702&gt;1953,8,9)))))))))</f>
        <v>1</v>
      </c>
    </row>
    <row r="703" spans="1:58" ht="11.25" customHeight="1" x14ac:dyDescent="0.2">
      <c r="A703" s="1027" t="s">
        <v>1663</v>
      </c>
      <c r="B703" s="1031" t="s">
        <v>1664</v>
      </c>
      <c r="C703" s="1181" t="s">
        <v>109</v>
      </c>
      <c r="D703" s="1181" t="s">
        <v>4434</v>
      </c>
      <c r="E703" s="857">
        <v>7</v>
      </c>
      <c r="F703" s="1245">
        <v>590</v>
      </c>
      <c r="G703" s="1182" t="s">
        <v>107</v>
      </c>
      <c r="H703" s="1182" t="s">
        <v>107</v>
      </c>
      <c r="I703" s="1030">
        <v>29.4</v>
      </c>
      <c r="J703" s="766">
        <f>(M703/I703)*100</f>
        <v>2.0408163265306123</v>
      </c>
      <c r="K703" s="1033">
        <v>0.15</v>
      </c>
      <c r="L703" s="1043">
        <v>4</v>
      </c>
      <c r="M703" s="756">
        <f>K703*L703</f>
        <v>0.6</v>
      </c>
      <c r="N703" s="1026" t="s">
        <v>510</v>
      </c>
      <c r="O703" s="860">
        <v>0.125</v>
      </c>
      <c r="P703" s="1016">
        <v>43173</v>
      </c>
      <c r="Q703" s="1016">
        <v>43195</v>
      </c>
      <c r="R703" s="756">
        <f>(K703-O703)/O703*100</f>
        <v>19.999999999999996</v>
      </c>
      <c r="S703" s="824">
        <f>IF(INDEX(Historical!$D$7:$D$1455,MATCH(B703,Historical!$B$7:$B$1455,0))=0,"n/a",(INDEX(Historical!$C$7:$C$1455,MATCH(B703,Historical!$B$7:$B$1455,0))/INDEX(Historical!$D$7:$D$1455,MATCH(B703,Historical!$B$7:$B$1455,0))-1)*100)</f>
        <v>4.2105263157894868</v>
      </c>
      <c r="T703" s="824">
        <f>IF(INDEX(Historical!$F$7:$F$1455,MATCH(B703,Historical!$B$7:$B$1455,0))=0,"n/a",((INDEX(Historical!$C$7:$C$1455,MATCH(B703,Historical!$B$7:$B$1455,0))/INDEX(Historical!$F$7:$F$1455,MATCH(B703,Historical!$B$7:$B$1455,0)))^(1/3)-1)*100)</f>
        <v>4.4011575622509014</v>
      </c>
      <c r="U703" s="824">
        <f>IF(INDEX(Historical!$I$7:$I$1455,MATCH(B703,Historical!$B$7:$B$1455,0))=0,"n/a",((INDEX(Historical!$C$7:$C$1455,MATCH(B703,Historical!$B$7:$B$1455,0))/INDEX(Historical!$I$7:$I$1455,MATCH(B703,Historical!$B$7:$B$1455,0)))^(1/5)-1)*100)</f>
        <v>4.6168455012877585</v>
      </c>
      <c r="V703" s="824">
        <f>IF(INDEX(Historical!$O$7:$O$1455,MATCH(B703,Historical!$B$7:$B$1455,0))=0,"n/a",((INDEX(Historical!$C$7:$C$1455,MATCH(B703,Historical!$B$7:$B$1455,0))/INDEX(Historical!$O$7:$O$1455,MATCH(B703,Historical!$B$7:$B$1455,0)))^(1/10)-1)*100)</f>
        <v>3.2357862679155636</v>
      </c>
      <c r="W703" s="825">
        <f>IF(OR(U703&lt;=0,U703="n/a",V703&lt;=0,V703="n/a"),"n/a",U703/V703)</f>
        <v>1.4268079282819408</v>
      </c>
      <c r="X703" s="826">
        <f>IF(OR(AJ703&lt;=0,AJ703="n/a",U703&lt;=0,U703="n/a"),"n/a",U703/AJ703)</f>
        <v>0.63244458921750113</v>
      </c>
      <c r="Y703" s="784"/>
      <c r="Z703" s="766">
        <f>IF(OR(AC703&lt;0.01,AC703="n/a"),"n/a",M703/AC703*100)</f>
        <v>33.149171270718227</v>
      </c>
      <c r="AA703" s="1042">
        <f>IF(OR(AC703&lt;0.01,AC703="n/a"),"n/a",I703/AC703)</f>
        <v>16.243093922651934</v>
      </c>
      <c r="AB703" s="1043">
        <v>12</v>
      </c>
      <c r="AC703" s="1021">
        <v>1.81</v>
      </c>
      <c r="AD703" s="1021">
        <v>3.25</v>
      </c>
      <c r="AE703" s="1021">
        <v>4.1900000000000004</v>
      </c>
      <c r="AF703" s="1021">
        <v>1.24</v>
      </c>
      <c r="AG703" s="1021">
        <v>8.4</v>
      </c>
      <c r="AH703" s="1021">
        <v>-25.4</v>
      </c>
      <c r="AI703" s="1021">
        <v>6.5</v>
      </c>
      <c r="AJ703" s="1021">
        <v>7.3</v>
      </c>
      <c r="AK703" s="1021">
        <v>5</v>
      </c>
      <c r="AL703" s="1034">
        <v>2720</v>
      </c>
      <c r="AM703" s="1028">
        <v>0.6</v>
      </c>
      <c r="AN703" s="1021">
        <v>0.17</v>
      </c>
      <c r="AO703" s="868">
        <f>IF(U703="n/a","n/a",IF(AA703&lt;0,"n/a",IF(AA703="n/a","n/a",J703+U703-AA703)))</f>
        <v>-9.5854320948335623</v>
      </c>
      <c r="AP703" s="869">
        <f>IF(U703="n/a","n/a",J703+U703)</f>
        <v>6.6576618278183712</v>
      </c>
      <c r="AQ703" s="1044">
        <f>IF(OR(AC703&lt;0.01,AF703="n/a"),"n/a",(I703/SQRT(22.5*AC703*(I703/AF703))-1)*100)</f>
        <v>-5.3863142056349016</v>
      </c>
      <c r="AR703" s="766">
        <f>INDEX(Historical!$C$7:$C$1455,MATCH(B703,Historical!$B$7:$B$1455,0))*IF(AH703="n/a",1.03,IF(AH703&lt;0,1.01,IF(AH703&gt;10,1.1,(1+AH703/100))))</f>
        <v>0.49995000000000001</v>
      </c>
      <c r="AS703" s="1042">
        <f>IF($AI703="n/a",1.03*AR703,IF($AI703&lt;0,1.01*AR703,IF($AI703&gt;10,1.1*AR703,(1+$AI703/100)*AR703)))</f>
        <v>0.53244674999999997</v>
      </c>
      <c r="AT703" s="1042">
        <f>IF($AK703="n/a",1.03*AS703,IF($AK703&lt;0,1.01*AS703,IF($AK703&gt;10,1.1*AS703,(1+$AK703/100)*AS703)))</f>
        <v>0.55906908749999995</v>
      </c>
      <c r="AU703" s="1042">
        <f>IF($AK703="n/a",1.03*AT703,IF($AK703&lt;0,1.01*AT703,IF($AK703&gt;10,1.1*AT703,(1+$AK703/100)*AT703)))</f>
        <v>0.58702254187500003</v>
      </c>
      <c r="AV703" s="1042">
        <f>IF($AK703="n/a",1.03*AU703,IF($AK703&lt;0,1.01*AU703,IF($AK703&gt;10,1.1*AU703,(1+$AK703/100)*AU703)))</f>
        <v>0.61637366896875001</v>
      </c>
      <c r="AW703" s="766">
        <f>SUM(AR703:AV703)</f>
        <v>2.7948620483437501</v>
      </c>
      <c r="AX703" s="877">
        <f>AW703/I703*100</f>
        <v>9.5063334977678569</v>
      </c>
      <c r="AY703" s="1212">
        <v>0.97</v>
      </c>
      <c r="AZ703" s="1028">
        <v>19.61</v>
      </c>
      <c r="BA703" s="1028">
        <v>-12.11</v>
      </c>
      <c r="BB703" s="1028">
        <v>4.96</v>
      </c>
      <c r="BC703" s="1028">
        <v>-1.37</v>
      </c>
      <c r="BE703" s="721">
        <v>2012</v>
      </c>
      <c r="BF703" s="1057">
        <f>IF(BE703&gt;2008,0,IF(BE703&gt;2001,1,IF(BE703&gt;1990,2,IF(BE703&gt;1980,3,IF(BE703&gt;1973,4,IF(BE703&gt;1970,5,IF(BE703&gt;1960,6,IF(BE703&gt;1958,7,IF(BE703&gt;1953,8,9)))))))))</f>
        <v>0</v>
      </c>
    </row>
    <row r="704" spans="1:58" ht="11.25" customHeight="1" x14ac:dyDescent="0.2">
      <c r="A704" s="1019" t="s">
        <v>1665</v>
      </c>
      <c r="B704" s="1031" t="s">
        <v>1666</v>
      </c>
      <c r="C704" s="1181" t="s">
        <v>4414</v>
      </c>
      <c r="D704" s="1181" t="s">
        <v>4415</v>
      </c>
      <c r="E704" s="857">
        <v>9</v>
      </c>
      <c r="F704" s="1245">
        <v>383</v>
      </c>
      <c r="G704" s="1088" t="s">
        <v>38</v>
      </c>
      <c r="H704" s="1088" t="s">
        <v>116</v>
      </c>
      <c r="I704" s="1030">
        <v>185.69</v>
      </c>
      <c r="J704" s="766">
        <f>(M704/I704)*100</f>
        <v>4.3082556949754967</v>
      </c>
      <c r="K704" s="1033">
        <v>2</v>
      </c>
      <c r="L704" s="1043">
        <v>4</v>
      </c>
      <c r="M704" s="756">
        <f>K704*L704</f>
        <v>8</v>
      </c>
      <c r="N704" s="1026" t="s">
        <v>521</v>
      </c>
      <c r="O704" s="860">
        <v>1.95</v>
      </c>
      <c r="P704" s="1016">
        <v>43328</v>
      </c>
      <c r="Q704" s="1016">
        <v>43343</v>
      </c>
      <c r="R704" s="756">
        <f>(K704-O704)/O704*100</f>
        <v>2.5641025641025665</v>
      </c>
      <c r="S704" s="824">
        <f>IF(INDEX(Historical!$D$7:$D$1455,MATCH(B704,Historical!$B$7:$B$1455,0))=0,"n/a",(INDEX(Historical!$C$7:$C$1455,MATCH(B704,Historical!$B$7:$B$1455,0))/INDEX(Historical!$D$7:$D$1455,MATCH(B704,Historical!$B$7:$B$1455,0))-1)*100)</f>
        <v>10.000000000000009</v>
      </c>
      <c r="T704" s="824">
        <f>IF(INDEX(Historical!$F$7:$F$1455,MATCH(B704,Historical!$B$7:$B$1455,0))=0,"n/a",((INDEX(Historical!$C$7:$C$1455,MATCH(B704,Historical!$B$7:$B$1455,0))/INDEX(Historical!$F$7:$F$1455,MATCH(B704,Historical!$B$7:$B$1455,0)))^(1/3)-1)*100)</f>
        <v>12.670805640315441</v>
      </c>
      <c r="U704" s="824">
        <f>IF(INDEX(Historical!$I$7:$I$1455,MATCH(B704,Historical!$B$7:$B$1455,0))=0,"n/a",((INDEX(Historical!$C$7:$C$1455,MATCH(B704,Historical!$B$7:$B$1455,0))/INDEX(Historical!$I$7:$I$1455,MATCH(B704,Historical!$B$7:$B$1455,0)))^(1/5)-1)*100)</f>
        <v>13.152481587188047</v>
      </c>
      <c r="V704" s="824">
        <f>IF(INDEX(Historical!$O$7:$O$1455,MATCH(B704,Historical!$B$7:$B$1455,0))=0,"n/a",((INDEX(Historical!$C$7:$C$1455,MATCH(B704,Historical!$B$7:$B$1455,0))/INDEX(Historical!$O$7:$O$1455,MATCH(B704,Historical!$B$7:$B$1455,0)))^(1/10)-1)*100)</f>
        <v>8.5116830218941573</v>
      </c>
      <c r="W704" s="825">
        <f>IF(OR(U704&lt;=0,U704="n/a",V704&lt;=0,V704="n/a"),"n/a",U704/V704)</f>
        <v>1.545226902054107</v>
      </c>
      <c r="X704" s="826">
        <f>IF(OR(AJ704&lt;=0,AJ704="n/a",U704&lt;=0,U704="n/a"),"n/a",U704/AJ704)</f>
        <v>1.6039611691692739</v>
      </c>
      <c r="Y704" s="1032" t="s">
        <v>4077</v>
      </c>
      <c r="Z704" s="766">
        <f>IF(OR(AC704&lt;0.01,AC704="n/a"),"n/a",M704/AC704*100)</f>
        <v>108.1081081081081</v>
      </c>
      <c r="AA704" s="1042">
        <f>IF(OR(AC704&lt;0.01,AC704="n/a"),"n/a",I704/AC704)</f>
        <v>25.09324324324324</v>
      </c>
      <c r="AB704" s="1043">
        <v>12</v>
      </c>
      <c r="AC704" s="1021">
        <v>7.4</v>
      </c>
      <c r="AD704" s="1021">
        <v>2.92</v>
      </c>
      <c r="AE704" s="1021">
        <v>10.61</v>
      </c>
      <c r="AF704" s="1021">
        <v>17.190000000000001</v>
      </c>
      <c r="AG704" s="1021">
        <v>66.600000000000009</v>
      </c>
      <c r="AH704" s="1021">
        <v>6.3</v>
      </c>
      <c r="AI704" s="1021">
        <v>0.13999999999999999</v>
      </c>
      <c r="AJ704" s="1021">
        <v>8.2000000000000011</v>
      </c>
      <c r="AK704" s="1021">
        <v>8.6</v>
      </c>
      <c r="AL704" s="1034">
        <v>59690</v>
      </c>
      <c r="AM704" s="1028">
        <v>0.49</v>
      </c>
      <c r="AN704" s="1021">
        <v>7.09</v>
      </c>
      <c r="AO704" s="868">
        <f>IF(U704="n/a","n/a",IF(AA704&lt;0,"n/a",IF(AA704="n/a","n/a",J704+U704-AA704)))</f>
        <v>-7.6325059610796977</v>
      </c>
      <c r="AP704" s="869">
        <f>IF(U704="n/a","n/a",J704+U704)</f>
        <v>17.460737282163542</v>
      </c>
      <c r="AQ704" s="1044">
        <f>IF(OR(AC704&lt;0.01,AF704="n/a"),"n/a",(I704/SQRT(22.5*AC704*(I704/AF704))-1)*100)</f>
        <v>337.84972122679073</v>
      </c>
      <c r="AR704" s="766">
        <f>INDEX(Historical!$C$7:$C$1455,MATCH(B704,Historical!$B$7:$B$1455,0))*IF(AH704="n/a",1.03,IF(AH704&lt;0,1.01,IF(AH704&gt;10,1.1,(1+AH704/100))))</f>
        <v>7.6004500000000004</v>
      </c>
      <c r="AS704" s="1042">
        <f>IF($AI704="n/a",1.03*AR704,IF($AI704&lt;0,1.01*AR704,IF($AI704&gt;10,1.1*AR704,(1+$AI704/100)*AR704)))</f>
        <v>7.6110906300000005</v>
      </c>
      <c r="AT704" s="1042">
        <f>IF($AK704="n/a",1.03*AS704,IF($AK704&lt;0,1.01*AS704,IF($AK704&gt;10,1.1*AS704,(1+$AK704/100)*AS704)))</f>
        <v>8.2656444241800013</v>
      </c>
      <c r="AU704" s="1042">
        <f>IF($AK704="n/a",1.03*AT704,IF($AK704&lt;0,1.01*AT704,IF($AK704&gt;10,1.1*AT704,(1+$AK704/100)*AT704)))</f>
        <v>8.9764898446594827</v>
      </c>
      <c r="AV704" s="1042">
        <f>IF($AK704="n/a",1.03*AU704,IF($AK704&lt;0,1.01*AU704,IF($AK704&gt;10,1.1*AU704,(1+$AK704/100)*AU704)))</f>
        <v>9.7484679713001992</v>
      </c>
      <c r="AW704" s="766">
        <f>SUM(AR704:AV704)</f>
        <v>42.202142870139689</v>
      </c>
      <c r="AX704" s="877">
        <f>AW704/I704*100</f>
        <v>22.727202795056108</v>
      </c>
      <c r="AY704" s="1212">
        <v>0.39</v>
      </c>
      <c r="AZ704" s="1028">
        <v>27.38</v>
      </c>
      <c r="BA704" s="1028">
        <v>-2.86</v>
      </c>
      <c r="BB704" s="1028">
        <v>3.62</v>
      </c>
      <c r="BC704" s="1028">
        <v>10.18</v>
      </c>
      <c r="BE704" s="721">
        <v>2010</v>
      </c>
      <c r="BF704" s="1057">
        <f>IF(BE704&gt;2008,0,IF(BE704&gt;2001,1,IF(BE704&gt;1990,2,IF(BE704&gt;1980,3,IF(BE704&gt;1973,4,IF(BE704&gt;1970,5,IF(BE704&gt;1960,6,IF(BE704&gt;1958,7,IF(BE704&gt;1953,8,9)))))))))</f>
        <v>0</v>
      </c>
    </row>
    <row r="705" spans="1:58" ht="11.25" customHeight="1" x14ac:dyDescent="0.2">
      <c r="A705" s="1019" t="s">
        <v>4282</v>
      </c>
      <c r="B705" s="1031" t="s">
        <v>3955</v>
      </c>
      <c r="C705" s="1181" t="s">
        <v>113</v>
      </c>
      <c r="D705" s="1181" t="s">
        <v>1236</v>
      </c>
      <c r="E705" s="857">
        <v>5</v>
      </c>
      <c r="F705" s="1245">
        <v>823</v>
      </c>
      <c r="G705" s="1245" t="s">
        <v>107</v>
      </c>
      <c r="H705" s="1245" t="s">
        <v>107</v>
      </c>
      <c r="I705" s="1035">
        <v>58.5</v>
      </c>
      <c r="J705" s="766">
        <f>(M705/I705)*100</f>
        <v>1.5042735042735043</v>
      </c>
      <c r="K705" s="1040">
        <v>0.22</v>
      </c>
      <c r="L705" s="721">
        <v>4</v>
      </c>
      <c r="M705" s="756">
        <f>K705*L705</f>
        <v>0.88</v>
      </c>
      <c r="N705" s="721" t="s">
        <v>416</v>
      </c>
      <c r="O705" s="861">
        <v>0.21</v>
      </c>
      <c r="P705" s="745">
        <v>43283</v>
      </c>
      <c r="Q705" s="745">
        <v>43306</v>
      </c>
      <c r="R705" s="756">
        <f>(K705-O705)/O705*100</f>
        <v>4.7619047619047663</v>
      </c>
      <c r="S705" s="824">
        <f>IF(INDEX(Historical!$D$7:$D$1455,MATCH(B705,Historical!$B$7:$B$1455,0))=0,"n/a",(INDEX(Historical!$C$7:$C$1455,MATCH(B705,Historical!$B$7:$B$1455,0))/INDEX(Historical!$D$7:$D$1455,MATCH(B705,Historical!$B$7:$B$1455,0))-1)*100)</f>
        <v>14.705882352941169</v>
      </c>
      <c r="T705" s="824">
        <f>IF(INDEX(Historical!$F$7:$F$1455,MATCH(B705,Historical!$B$7:$B$1455,0))=0,"n/a",((INDEX(Historical!$C$7:$C$1455,MATCH(B705,Historical!$B$7:$B$1455,0))/INDEX(Historical!$F$7:$F$1455,MATCH(B705,Historical!$B$7:$B$1455,0)))^(1/3)-1)*100)</f>
        <v>13.746902159841756</v>
      </c>
      <c r="U705" s="824">
        <f>IF(INDEX(Historical!$I$7:$I$1455,MATCH(B705,Historical!$B$7:$B$1455,0))=0,"n/a",((INDEX(Historical!$C$7:$C$1455,MATCH(B705,Historical!$B$7:$B$1455,0))/INDEX(Historical!$I$7:$I$1455,MATCH(B705,Historical!$B$7:$B$1455,0)))^(1/5)-1)*100)</f>
        <v>9.3011973943858628</v>
      </c>
      <c r="V705" s="824">
        <f>IF(INDEX(Historical!$O$7:$O$1455,MATCH(B705,Historical!$B$7:$B$1455,0))=0,"n/a",((INDEX(Historical!$C$7:$C$1455,MATCH(B705,Historical!$B$7:$B$1455,0))/INDEX(Historical!$O$7:$O$1455,MATCH(B705,Historical!$B$7:$B$1455,0)))^(1/10)-1)*100)</f>
        <v>7.4561065135923643</v>
      </c>
      <c r="W705" s="825">
        <f>IF(OR(U705&lt;=0,U705="n/a",V705&lt;=0,V705="n/a"),"n/a",U705/V705)</f>
        <v>1.2474603705606844</v>
      </c>
      <c r="X705" s="826">
        <f>IF(OR(AJ705&lt;=0,AJ705="n/a",U705&lt;=0,U705="n/a"),"n/a",U705/AJ705)</f>
        <v>0.52549137821389058</v>
      </c>
      <c r="Y705" s="1031"/>
      <c r="Z705" s="766">
        <f>IF(OR(AC705&lt;0.01,AC705="n/a"),"n/a",M705/AC705*100)</f>
        <v>32.352941176470587</v>
      </c>
      <c r="AA705" s="1042">
        <f>IF(OR(AC705&lt;0.01,AC705="n/a"),"n/a",I705/AC705)</f>
        <v>21.507352941176467</v>
      </c>
      <c r="AB705" s="1245">
        <v>12</v>
      </c>
      <c r="AC705" s="1035">
        <v>2.72</v>
      </c>
      <c r="AD705" s="1035">
        <v>4.3</v>
      </c>
      <c r="AE705" s="1035">
        <v>2.52</v>
      </c>
      <c r="AF705" s="1035">
        <v>2.96</v>
      </c>
      <c r="AG705" s="1035">
        <v>14.2</v>
      </c>
      <c r="AH705" s="1035">
        <v>5.5</v>
      </c>
      <c r="AI705" s="1035">
        <v>19.919999999999998</v>
      </c>
      <c r="AJ705" s="1035">
        <v>17.7</v>
      </c>
      <c r="AK705" s="1035">
        <v>5</v>
      </c>
      <c r="AL705" s="1035">
        <v>2690</v>
      </c>
      <c r="AM705" s="1035">
        <v>9.81</v>
      </c>
      <c r="AN705" s="1035">
        <v>0</v>
      </c>
      <c r="AO705" s="868">
        <f>IF(U705="n/a","n/a",IF(AA705&lt;0,"n/a",IF(AA705="n/a","n/a",J705+U705-AA705)))</f>
        <v>-10.7018820425171</v>
      </c>
      <c r="AP705" s="869">
        <f>IF(U705="n/a","n/a",J705+U705)</f>
        <v>10.805470898659367</v>
      </c>
      <c r="AQ705" s="1044">
        <f>IF(OR(AC705&lt;0.01,AF705="n/a"),"n/a",(I705/SQRT(22.5*AC705*(I705/AF705))-1)*100)</f>
        <v>68.208554024635816</v>
      </c>
      <c r="AR705" s="766">
        <f>INDEX(Historical!$C$7:$C$1455,MATCH(B705,Historical!$B$7:$B$1455,0))*IF(AH705="n/a",1.03,IF(AH705&lt;0,1.01,IF(AH705&gt;10,1.1,(1+AH705/100))))</f>
        <v>0.82289999999999996</v>
      </c>
      <c r="AS705" s="1042">
        <f>IF($AI705="n/a",1.03*AR705,IF($AI705&lt;0,1.01*AR705,IF($AI705&gt;10,1.1*AR705,(1+$AI705/100)*AR705)))</f>
        <v>0.90519000000000005</v>
      </c>
      <c r="AT705" s="1042">
        <f>IF($AK705="n/a",1.03*AS705,IF($AK705&lt;0,1.01*AS705,IF($AK705&gt;10,1.1*AS705,(1+$AK705/100)*AS705)))</f>
        <v>0.95044950000000006</v>
      </c>
      <c r="AU705" s="1042">
        <f>IF($AK705="n/a",1.03*AT705,IF($AK705&lt;0,1.01*AT705,IF($AK705&gt;10,1.1*AT705,(1+$AK705/100)*AT705)))</f>
        <v>0.99797197500000012</v>
      </c>
      <c r="AV705" s="1042">
        <f>IF($AK705="n/a",1.03*AU705,IF($AK705&lt;0,1.01*AU705,IF($AK705&gt;10,1.1*AU705,(1+$AK705/100)*AU705)))</f>
        <v>1.0478705737500003</v>
      </c>
      <c r="AW705" s="766">
        <f>SUM(AR705:AV705)</f>
        <v>4.7243820487499999</v>
      </c>
      <c r="AX705" s="877">
        <f>AW705/I705*100</f>
        <v>8.0758667499999994</v>
      </c>
      <c r="AY705" s="853">
        <v>1.74</v>
      </c>
      <c r="AZ705" s="1038">
        <v>10.07</v>
      </c>
      <c r="BA705" s="1038">
        <v>-25.34</v>
      </c>
      <c r="BB705" s="1038">
        <v>-6.6199999999999992</v>
      </c>
      <c r="BC705" s="1038">
        <v>-7.85</v>
      </c>
      <c r="BE705" s="721">
        <v>2014</v>
      </c>
      <c r="BF705" s="1057">
        <f>IF(BE705&gt;2008,0,IF(BE705&gt;2001,1,IF(BE705&gt;1990,2,IF(BE705&gt;1980,3,IF(BE705&gt;1973,4,IF(BE705&gt;1970,5,IF(BE705&gt;1960,6,IF(BE705&gt;1958,7,IF(BE705&gt;1953,8,9)))))))))</f>
        <v>0</v>
      </c>
    </row>
    <row r="706" spans="1:58" ht="11.25" customHeight="1" x14ac:dyDescent="0.2">
      <c r="A706" s="1027" t="s">
        <v>1667</v>
      </c>
      <c r="B706" s="1031" t="s">
        <v>1668</v>
      </c>
      <c r="C706" s="1181" t="s">
        <v>4438</v>
      </c>
      <c r="D706" s="1181" t="s">
        <v>527</v>
      </c>
      <c r="E706" s="858">
        <v>8</v>
      </c>
      <c r="F706" s="1245">
        <v>548</v>
      </c>
      <c r="G706" s="1118" t="s">
        <v>107</v>
      </c>
      <c r="H706" s="1118" t="s">
        <v>107</v>
      </c>
      <c r="I706" s="1030">
        <v>31.45</v>
      </c>
      <c r="J706" s="766">
        <f>(M706/I706)*100</f>
        <v>2.5437201907790143</v>
      </c>
      <c r="K706" s="1033">
        <v>0.2</v>
      </c>
      <c r="L706" s="1043">
        <v>4</v>
      </c>
      <c r="M706" s="756">
        <f>K706*L706</f>
        <v>0.8</v>
      </c>
      <c r="N706" s="1026" t="s">
        <v>150</v>
      </c>
      <c r="O706" s="860">
        <v>0.18</v>
      </c>
      <c r="P706" s="1016">
        <v>43433</v>
      </c>
      <c r="Q706" s="1016">
        <v>43451</v>
      </c>
      <c r="R706" s="756">
        <f>(K706-O706)/O706*100</f>
        <v>11.111111111111121</v>
      </c>
      <c r="S706" s="824">
        <f>IF(INDEX(Historical!$D$7:$D$1455,MATCH(B706,Historical!$B$7:$B$1455,0))=0,"n/a",(INDEX(Historical!$C$7:$C$1455,MATCH(B706,Historical!$B$7:$B$1455,0))/INDEX(Historical!$D$7:$D$1455,MATCH(B706,Historical!$B$7:$B$1455,0))-1)*100)</f>
        <v>2.1276595744680771</v>
      </c>
      <c r="T706" s="824">
        <f>IF(INDEX(Historical!$F$7:$F$1455,MATCH(B706,Historical!$B$7:$B$1455,0))=0,"n/a",((INDEX(Historical!$C$7:$C$1455,MATCH(B706,Historical!$B$7:$B$1455,0))/INDEX(Historical!$F$7:$F$1455,MATCH(B706,Historical!$B$7:$B$1455,0)))^(1/3)-1)*100)</f>
        <v>4.5515917149420382</v>
      </c>
      <c r="U706" s="824">
        <f>IF(INDEX(Historical!$I$7:$I$1455,MATCH(B706,Historical!$B$7:$B$1455,0))=0,"n/a",((INDEX(Historical!$C$7:$C$1455,MATCH(B706,Historical!$B$7:$B$1455,0))/INDEX(Historical!$I$7:$I$1455,MATCH(B706,Historical!$B$7:$B$1455,0)))^(1/5)-1)*100)</f>
        <v>5.9223841048812176</v>
      </c>
      <c r="V706" s="824">
        <f>IF(INDEX(Historical!$O$7:$O$1455,MATCH(B706,Historical!$B$7:$B$1455,0))=0,"n/a",((INDEX(Historical!$C$7:$C$1455,MATCH(B706,Historical!$B$7:$B$1455,0))/INDEX(Historical!$O$7:$O$1455,MATCH(B706,Historical!$B$7:$B$1455,0)))^(1/10)-1)*100)</f>
        <v>4.8122389468957749</v>
      </c>
      <c r="W706" s="825">
        <f>IF(OR(U706&lt;=0,U706="n/a",V706&lt;=0,V706="n/a"),"n/a",U706/V706)</f>
        <v>1.2306920271907036</v>
      </c>
      <c r="X706" s="826">
        <f>IF(OR(AJ706&lt;=0,AJ706="n/a",U706&lt;=0,U706="n/a"),"n/a",U706/AJ706)</f>
        <v>0.52878429507868008</v>
      </c>
      <c r="Y706" s="780" t="s">
        <v>1043</v>
      </c>
      <c r="Z706" s="766">
        <f>IF(OR(AC706&lt;0.01,AC706="n/a"),"n/a",M706/AC706*100)</f>
        <v>26.845637583892618</v>
      </c>
      <c r="AA706" s="1042">
        <f>IF(OR(AC706&lt;0.01,AC706="n/a"),"n/a",I706/AC706)</f>
        <v>10.553691275167784</v>
      </c>
      <c r="AB706" s="1043">
        <v>12</v>
      </c>
      <c r="AC706" s="1021">
        <v>2.98</v>
      </c>
      <c r="AD706" s="1021" t="s">
        <v>138</v>
      </c>
      <c r="AE706" s="1021">
        <v>1.05</v>
      </c>
      <c r="AF706" s="1021">
        <v>1.98</v>
      </c>
      <c r="AG706" s="1021">
        <v>36</v>
      </c>
      <c r="AH706" s="1021">
        <v>16.100000000000001</v>
      </c>
      <c r="AI706" s="1021">
        <v>-30.17</v>
      </c>
      <c r="AJ706" s="1021">
        <v>11.200000000000001</v>
      </c>
      <c r="AK706" s="1021" t="s">
        <v>138</v>
      </c>
      <c r="AL706" s="1034">
        <v>3050</v>
      </c>
      <c r="AM706" s="1029">
        <v>9.1</v>
      </c>
      <c r="AN706" s="1021">
        <v>2.4700000000000002</v>
      </c>
      <c r="AO706" s="868">
        <f>IF(U706="n/a","n/a",IF(AA706&lt;0,"n/a",IF(AA706="n/a","n/a",J706+U706-AA706)))</f>
        <v>-2.0875869795075523</v>
      </c>
      <c r="AP706" s="869">
        <f>IF(U706="n/a","n/a",J706+U706)</f>
        <v>8.4661042956602319</v>
      </c>
      <c r="AQ706" s="1044">
        <f>IF(OR(AC706&lt;0.01,AF706="n/a"),"n/a",(I706/SQRT(22.5*AC706*(I706/AF706))-1)*100)</f>
        <v>-3.6296294385683381</v>
      </c>
      <c r="AR706" s="766">
        <f>INDEX(Historical!$C$7:$C$1455,MATCH(B706,Historical!$B$7:$B$1455,0))*IF(AH706="n/a",1.03,IF(AH706&lt;0,1.01,IF(AH706&gt;10,1.1,(1+AH706/100))))</f>
        <v>0.79200000000000004</v>
      </c>
      <c r="AS706" s="1042">
        <f>IF($AI706="n/a",1.03*AR706,IF($AI706&lt;0,1.01*AR706,IF($AI706&gt;10,1.1*AR706,(1+$AI706/100)*AR706)))</f>
        <v>0.79992000000000008</v>
      </c>
      <c r="AT706" s="1042">
        <f>IF($AK706="n/a",1.03*AS706,IF($AK706&lt;0,1.01*AS706,IF($AK706&gt;10,1.1*AS706,(1+$AK706/100)*AS706)))</f>
        <v>0.82391760000000014</v>
      </c>
      <c r="AU706" s="1042">
        <f>IF($AK706="n/a",1.03*AT706,IF($AK706&lt;0,1.01*AT706,IF($AK706&gt;10,1.1*AT706,(1+$AK706/100)*AT706)))</f>
        <v>0.84863512800000018</v>
      </c>
      <c r="AV706" s="1042">
        <f>IF($AK706="n/a",1.03*AU706,IF($AK706&lt;0,1.01*AU706,IF($AK706&gt;10,1.1*AU706,(1+$AK706/100)*AU706)))</f>
        <v>0.87409418184000021</v>
      </c>
      <c r="AW706" s="766">
        <f>SUM(AR706:AV706)</f>
        <v>4.1385669098400006</v>
      </c>
      <c r="AX706" s="877">
        <f>AW706/I706*100</f>
        <v>13.159195261812403</v>
      </c>
      <c r="AY706" s="1212">
        <v>1.19</v>
      </c>
      <c r="AZ706" s="1028">
        <v>25.169999999999998</v>
      </c>
      <c r="BA706" s="1028">
        <v>-21.67</v>
      </c>
      <c r="BB706" s="1028">
        <v>7.2700000000000005</v>
      </c>
      <c r="BC706" s="1028">
        <v>5.0999999999999996</v>
      </c>
      <c r="BE706" s="721">
        <v>2012</v>
      </c>
      <c r="BF706" s="1057">
        <f>IF(BE706&gt;2008,0,IF(BE706&gt;2001,1,IF(BE706&gt;1990,2,IF(BE706&gt;1980,3,IF(BE706&gt;1973,4,IF(BE706&gt;1970,5,IF(BE706&gt;1960,6,IF(BE706&gt;1958,7,IF(BE706&gt;1953,8,9)))))))))</f>
        <v>0</v>
      </c>
    </row>
    <row r="707" spans="1:58" s="905" customFormat="1" ht="11.25" customHeight="1" x14ac:dyDescent="0.2">
      <c r="A707" s="760" t="s">
        <v>1669</v>
      </c>
      <c r="B707" s="914" t="s">
        <v>1670</v>
      </c>
      <c r="C707" s="1181" t="s">
        <v>248</v>
      </c>
      <c r="D707" s="1181" t="s">
        <v>4448</v>
      </c>
      <c r="E707" s="885">
        <v>9</v>
      </c>
      <c r="F707" s="1245">
        <v>403</v>
      </c>
      <c r="G707" s="1244" t="s">
        <v>107</v>
      </c>
      <c r="H707" s="1244" t="s">
        <v>107</v>
      </c>
      <c r="I707" s="886">
        <v>61.36</v>
      </c>
      <c r="J707" s="887">
        <f>(M707/I707)*100</f>
        <v>5.3455019556714474</v>
      </c>
      <c r="K707" s="888">
        <v>0.82</v>
      </c>
      <c r="L707" s="889">
        <v>4</v>
      </c>
      <c r="M707" s="890">
        <f>K707*L707</f>
        <v>3.28</v>
      </c>
      <c r="N707" s="891" t="s">
        <v>307</v>
      </c>
      <c r="O707" s="892">
        <v>0.78</v>
      </c>
      <c r="P707" s="893">
        <v>43432</v>
      </c>
      <c r="Q707" s="893">
        <v>43444</v>
      </c>
      <c r="R707" s="890">
        <f>(K707-O707)/O707*100</f>
        <v>5.128205128205118</v>
      </c>
      <c r="S707" s="824">
        <f>IF(INDEX(Historical!$D$7:$D$1455,MATCH(B707,Historical!$B$7:$B$1455,0))=0,"n/a",(INDEX(Historical!$C$7:$C$1455,MATCH(B707,Historical!$B$7:$B$1455,0))/INDEX(Historical!$D$7:$D$1455,MATCH(B707,Historical!$B$7:$B$1455,0))-1)*100)</f>
        <v>17.647058823529417</v>
      </c>
      <c r="T707" s="824">
        <f>IF(INDEX(Historical!$F$7:$F$1455,MATCH(B707,Historical!$B$7:$B$1455,0))=0,"n/a",((INDEX(Historical!$C$7:$C$1455,MATCH(B707,Historical!$B$7:$B$1455,0))/INDEX(Historical!$F$7:$F$1455,MATCH(B707,Historical!$B$7:$B$1455,0)))^(1/3)-1)*100)</f>
        <v>13.205338446242187</v>
      </c>
      <c r="U707" s="824">
        <f>IF(INDEX(Historical!$I$7:$I$1455,MATCH(B707,Historical!$B$7:$B$1455,0))=0,"n/a",((INDEX(Historical!$C$7:$C$1455,MATCH(B707,Historical!$B$7:$B$1455,0))/INDEX(Historical!$I$7:$I$1455,MATCH(B707,Historical!$B$7:$B$1455,0)))^(1/5)-1)*100)</f>
        <v>15.708390490417855</v>
      </c>
      <c r="V707" s="824" t="str">
        <f>IF(INDEX(Historical!$O$7:$O$1455,MATCH(B707,Historical!$B$7:$B$1455,0))=0,"n/a",((INDEX(Historical!$C$7:$C$1455,MATCH(B707,Historical!$B$7:$B$1455,0))/INDEX(Historical!$O$7:$O$1455,MATCH(B707,Historical!$B$7:$B$1455,0)))^(1/10)-1)*100)</f>
        <v>n/a</v>
      </c>
      <c r="W707" s="894" t="str">
        <f>IF(OR(U707&lt;=0,U707="n/a",V707&lt;=0,V707="n/a"),"n/a",U707/V707)</f>
        <v>n/a</v>
      </c>
      <c r="X707" s="895" t="str">
        <f>IF(OR(AJ707&lt;=0,AJ707="n/a",U707&lt;=0,U707="n/a"),"n/a",U707/AJ707)</f>
        <v>n/a</v>
      </c>
      <c r="Y707" s="1211"/>
      <c r="Z707" s="887">
        <f>IF(OR(AC707&lt;0.01,AC707="n/a"),"n/a",M707/AC707*100)</f>
        <v>133.87755102040813</v>
      </c>
      <c r="AA707" s="897">
        <f>IF(OR(AC707&lt;0.01,AC707="n/a"),"n/a",I707/AC707)</f>
        <v>25.044897959183672</v>
      </c>
      <c r="AB707" s="889">
        <v>12</v>
      </c>
      <c r="AC707" s="898">
        <v>2.4500000000000002</v>
      </c>
      <c r="AD707" s="898">
        <v>3.97</v>
      </c>
      <c r="AE707" s="898">
        <v>3.54</v>
      </c>
      <c r="AF707" s="907" t="s">
        <v>138</v>
      </c>
      <c r="AG707" s="918">
        <v>-49.4</v>
      </c>
      <c r="AH707" s="898">
        <v>70.599999999999994</v>
      </c>
      <c r="AI707" s="898">
        <v>11.110000000000001</v>
      </c>
      <c r="AJ707" s="898">
        <v>-7.3</v>
      </c>
      <c r="AK707" s="898">
        <v>6.3</v>
      </c>
      <c r="AL707" s="899">
        <v>5130</v>
      </c>
      <c r="AM707" s="900">
        <v>4.5</v>
      </c>
      <c r="AN707" s="907" t="s">
        <v>138</v>
      </c>
      <c r="AO707" s="901">
        <f>IF(U707="n/a","n/a",IF(AA707&lt;0,"n/a",IF(AA707="n/a","n/a",J707+U707-AA707)))</f>
        <v>-3.9910055130943682</v>
      </c>
      <c r="AP707" s="902">
        <f>IF(U707="n/a","n/a",J707+U707)</f>
        <v>21.053892446089304</v>
      </c>
      <c r="AQ707" s="903" t="str">
        <f>IF(OR(AC707&lt;0.01,AF707="n/a"),"n/a",(I707/SQRT(22.5*AC707*(I707/AF707))-1)*100)</f>
        <v>n/a</v>
      </c>
      <c r="AR707" s="766">
        <f>INDEX(Historical!$C$7:$C$1455,MATCH(B707,Historical!$B$7:$B$1455,0))*IF(AH707="n/a",1.03,IF(AH707&lt;0,1.01,IF(AH707&gt;10,1.1,(1+AH707/100))))</f>
        <v>3.08</v>
      </c>
      <c r="AS707" s="897">
        <f>IF($AI707="n/a",1.03*AR707,IF($AI707&lt;0,1.01*AR707,IF($AI707&gt;10,1.1*AR707,(1+$AI707/100)*AR707)))</f>
        <v>3.3880000000000003</v>
      </c>
      <c r="AT707" s="897">
        <f>IF($AK707="n/a",1.03*AS707,IF($AK707&lt;0,1.01*AS707,IF($AK707&gt;10,1.1*AS707,(1+$AK707/100)*AS707)))</f>
        <v>3.6014440000000003</v>
      </c>
      <c r="AU707" s="897">
        <f>IF($AK707="n/a",1.03*AT707,IF($AK707&lt;0,1.01*AT707,IF($AK707&gt;10,1.1*AT707,(1+$AK707/100)*AT707)))</f>
        <v>3.8283349719999999</v>
      </c>
      <c r="AV707" s="897">
        <f>IF($AK707="n/a",1.03*AU707,IF($AK707&lt;0,1.01*AU707,IF($AK707&gt;10,1.1*AU707,(1+$AK707/100)*AU707)))</f>
        <v>4.0695200752359995</v>
      </c>
      <c r="AW707" s="887">
        <f>SUM(AR707:AV707)</f>
        <v>17.967299047236001</v>
      </c>
      <c r="AX707" s="904">
        <f>AW707/I707*100</f>
        <v>29.281778108272494</v>
      </c>
      <c r="AY707" s="1213">
        <v>1.1000000000000001</v>
      </c>
      <c r="AZ707" s="900">
        <v>18.2</v>
      </c>
      <c r="BA707" s="900">
        <v>-16.38</v>
      </c>
      <c r="BB707" s="900">
        <v>-1.48</v>
      </c>
      <c r="BC707" s="900">
        <v>-5.56</v>
      </c>
      <c r="BD707" s="1079"/>
      <c r="BE707" s="721">
        <v>2010</v>
      </c>
      <c r="BF707" s="1057">
        <f>IF(BE707&gt;2008,0,IF(BE707&gt;2001,1,IF(BE707&gt;1990,2,IF(BE707&gt;1980,3,IF(BE707&gt;1973,4,IF(BE707&gt;1970,5,IF(BE707&gt;1960,6,IF(BE707&gt;1958,7,IF(BE707&gt;1953,8,9)))))))))</f>
        <v>0</v>
      </c>
    </row>
    <row r="708" spans="1:58" ht="11.25" customHeight="1" x14ac:dyDescent="0.2">
      <c r="A708" s="1019" t="s">
        <v>340</v>
      </c>
      <c r="B708" s="1031" t="s">
        <v>341</v>
      </c>
      <c r="C708" s="1181" t="s">
        <v>132</v>
      </c>
      <c r="D708" s="1181" t="s">
        <v>4436</v>
      </c>
      <c r="E708" s="857">
        <v>51</v>
      </c>
      <c r="F708" s="1245">
        <v>22</v>
      </c>
      <c r="G708" s="1187" t="s">
        <v>38</v>
      </c>
      <c r="H708" s="1187" t="s">
        <v>38</v>
      </c>
      <c r="I708" s="1021">
        <v>56.04</v>
      </c>
      <c r="J708" s="766">
        <f>(M708/I708)*100</f>
        <v>1.9985724482512492</v>
      </c>
      <c r="K708" s="1033">
        <v>0.28000000000000003</v>
      </c>
      <c r="L708" s="1043">
        <v>4</v>
      </c>
      <c r="M708" s="756">
        <f>K708*L708</f>
        <v>1.1200000000000001</v>
      </c>
      <c r="N708" s="1026" t="s">
        <v>120</v>
      </c>
      <c r="O708" s="860">
        <v>0.2175</v>
      </c>
      <c r="P708" s="1016">
        <v>43140</v>
      </c>
      <c r="Q708" s="1016">
        <v>43160</v>
      </c>
      <c r="R708" s="756">
        <f>(K708-O708)/O708*100</f>
        <v>28.735632183908059</v>
      </c>
      <c r="S708" s="824">
        <f>IF(INDEX(Historical!$D$7:$D$1455,MATCH(B708,Historical!$B$7:$B$1455,0))=0,"n/a",(INDEX(Historical!$C$7:$C$1455,MATCH(B708,Historical!$B$7:$B$1455,0))/INDEX(Historical!$D$7:$D$1455,MATCH(B708,Historical!$B$7:$B$1455,0))-1)*100)</f>
        <v>7.4074074074073959</v>
      </c>
      <c r="T708" s="824">
        <f>IF(INDEX(Historical!$F$7:$F$1455,MATCH(B708,Historical!$B$7:$B$1455,0))=0,"n/a",((INDEX(Historical!$C$7:$C$1455,MATCH(B708,Historical!$B$7:$B$1455,0))/INDEX(Historical!$F$7:$F$1455,MATCH(B708,Historical!$B$7:$B$1455,0)))^(1/3)-1)*100)</f>
        <v>5.0717574498580165</v>
      </c>
      <c r="U708" s="824">
        <f>IF(INDEX(Historical!$I$7:$I$1455,MATCH(B708,Historical!$B$7:$B$1455,0))=0,"n/a",((INDEX(Historical!$C$7:$C$1455,MATCH(B708,Historical!$B$7:$B$1455,0))/INDEX(Historical!$I$7:$I$1455,MATCH(B708,Historical!$B$7:$B$1455,0)))^(1/5)-1)*100)</f>
        <v>4.1482988906745177</v>
      </c>
      <c r="V708" s="824">
        <f>IF(INDEX(Historical!$O$7:$O$1455,MATCH(B708,Historical!$B$7:$B$1455,0))=0,"n/a",((INDEX(Historical!$C$7:$C$1455,MATCH(B708,Historical!$B$7:$B$1455,0))/INDEX(Historical!$O$7:$O$1455,MATCH(B708,Historical!$B$7:$B$1455,0)))^(1/10)-1)*100)</f>
        <v>3.7165904362261637</v>
      </c>
      <c r="W708" s="825">
        <f>IF(OR(U708&lt;=0,U708="n/a",V708&lt;=0,V708="n/a"),"n/a",U708/V708)</f>
        <v>1.1161571235400132</v>
      </c>
      <c r="X708" s="826">
        <f>IF(OR(AJ708&lt;=0,AJ708="n/a",U708&lt;=0,U708="n/a"),"n/a",U708/AJ708)</f>
        <v>0.22668299949041079</v>
      </c>
      <c r="Y708" s="790"/>
      <c r="Z708" s="766">
        <f>IF(OR(AC708&lt;0.01,AC708="n/a"),"n/a",M708/AC708*100)</f>
        <v>45.714285714285715</v>
      </c>
      <c r="AA708" s="1042">
        <f>IF(OR(AC708&lt;0.01,AC708="n/a"),"n/a",I708/AC708)</f>
        <v>22.873469387755101</v>
      </c>
      <c r="AB708" s="1043">
        <v>12</v>
      </c>
      <c r="AC708" s="1021">
        <v>2.4500000000000002</v>
      </c>
      <c r="AD708" s="1021">
        <v>1.63</v>
      </c>
      <c r="AE708" s="1021">
        <v>2.96</v>
      </c>
      <c r="AF708" s="1021">
        <v>2.4300000000000002</v>
      </c>
      <c r="AG708" s="1021">
        <v>10.199999999999999</v>
      </c>
      <c r="AH708" s="1021">
        <v>7.1</v>
      </c>
      <c r="AI708" s="1021">
        <v>13.969999999999999</v>
      </c>
      <c r="AJ708" s="1021">
        <v>18.3</v>
      </c>
      <c r="AK708" s="1021">
        <v>14.000000000000002</v>
      </c>
      <c r="AL708" s="1034">
        <v>1160</v>
      </c>
      <c r="AM708" s="1028">
        <v>0.4</v>
      </c>
      <c r="AN708" s="1021">
        <v>1.07</v>
      </c>
      <c r="AO708" s="868">
        <f>IF(U708="n/a","n/a",IF(AA708&lt;0,"n/a",IF(AA708="n/a","n/a",J708+U708-AA708)))</f>
        <v>-16.726598048829334</v>
      </c>
      <c r="AP708" s="869">
        <f>IF(U708="n/a","n/a",J708+U708)</f>
        <v>6.1468713389257665</v>
      </c>
      <c r="AQ708" s="1044">
        <f>IF(OR(AC708&lt;0.01,AF708="n/a"),"n/a",(I708/SQRT(22.5*AC708*(I708/AF708))-1)*100)</f>
        <v>57.172984125057269</v>
      </c>
      <c r="AR708" s="766">
        <f>INDEX(Historical!$C$7:$C$1455,MATCH(B708,Historical!$B$7:$B$1455,0))*IF(AH708="n/a",1.03,IF(AH708&lt;0,1.01,IF(AH708&gt;10,1.1,(1+AH708/100))))</f>
        <v>0.93176999999999999</v>
      </c>
      <c r="AS708" s="1042">
        <f>IF($AI708="n/a",1.03*AR708,IF($AI708&lt;0,1.01*AR708,IF($AI708&gt;10,1.1*AR708,(1+$AI708/100)*AR708)))</f>
        <v>1.0249470000000001</v>
      </c>
      <c r="AT708" s="1042">
        <f>IF($AK708="n/a",1.03*AS708,IF($AK708&lt;0,1.01*AS708,IF($AK708&gt;10,1.1*AS708,(1+$AK708/100)*AS708)))</f>
        <v>1.1274417000000001</v>
      </c>
      <c r="AU708" s="1042">
        <f>IF($AK708="n/a",1.03*AT708,IF($AK708&lt;0,1.01*AT708,IF($AK708&gt;10,1.1*AT708,(1+$AK708/100)*AT708)))</f>
        <v>1.2401858700000001</v>
      </c>
      <c r="AV708" s="1042">
        <f>IF($AK708="n/a",1.03*AU708,IF($AK708&lt;0,1.01*AU708,IF($AK708&gt;10,1.1*AU708,(1+$AK708/100)*AU708)))</f>
        <v>1.3642044570000003</v>
      </c>
      <c r="AW708" s="766">
        <f>SUM(AR708:AV708)</f>
        <v>5.6885490270000005</v>
      </c>
      <c r="AX708" s="877">
        <f>AW708/I708*100</f>
        <v>10.150872639186296</v>
      </c>
      <c r="AY708" s="1212">
        <v>0.02</v>
      </c>
      <c r="AZ708" s="1028">
        <v>9.33</v>
      </c>
      <c r="BA708" s="1028">
        <v>-19.12</v>
      </c>
      <c r="BB708" s="1028">
        <v>-8.1100000000000012</v>
      </c>
      <c r="BC708" s="1028">
        <v>-6.94</v>
      </c>
      <c r="BE708" s="721">
        <v>1968</v>
      </c>
      <c r="BF708" s="1057">
        <f>IF(BE708&gt;2008,0,IF(BE708&gt;2001,1,IF(BE708&gt;1990,2,IF(BE708&gt;1980,3,IF(BE708&gt;1973,4,IF(BE708&gt;1970,5,IF(BE708&gt;1960,6,IF(BE708&gt;1958,7,IF(BE708&gt;1953,8,9)))))))))</f>
        <v>6</v>
      </c>
    </row>
    <row r="709" spans="1:58" ht="11.25" customHeight="1" x14ac:dyDescent="0.2">
      <c r="A709" s="1019" t="s">
        <v>3956</v>
      </c>
      <c r="B709" s="1031" t="s">
        <v>4278</v>
      </c>
      <c r="C709" s="1181" t="s">
        <v>4283</v>
      </c>
      <c r="D709" s="1181" t="s">
        <v>4421</v>
      </c>
      <c r="E709" s="857">
        <v>5</v>
      </c>
      <c r="F709" s="1245">
        <v>834</v>
      </c>
      <c r="G709" s="1245" t="s">
        <v>107</v>
      </c>
      <c r="H709" s="1245" t="s">
        <v>107</v>
      </c>
      <c r="I709" s="1035">
        <v>72.77</v>
      </c>
      <c r="J709" s="766">
        <f>(M709/I709)*100</f>
        <v>2.0887728459530028</v>
      </c>
      <c r="K709" s="1040">
        <v>0.38</v>
      </c>
      <c r="L709" s="721">
        <v>4</v>
      </c>
      <c r="M709" s="756">
        <f>K709*L709</f>
        <v>1.52</v>
      </c>
      <c r="N709" s="721" t="s">
        <v>150</v>
      </c>
      <c r="O709" s="861">
        <v>0.32</v>
      </c>
      <c r="P709" s="745">
        <v>43318</v>
      </c>
      <c r="Q709" s="745">
        <v>43339</v>
      </c>
      <c r="R709" s="756">
        <f>(K709-O709)/O709*100</f>
        <v>18.75</v>
      </c>
      <c r="S709" s="824">
        <f>IF(INDEX(Historical!$D$7:$D$1455,MATCH(B709,Historical!$B$7:$B$1455,0))=0,"n/a",(INDEX(Historical!$C$7:$C$1455,MATCH(B709,Historical!$B$7:$B$1455,0))/INDEX(Historical!$D$7:$D$1455,MATCH(B709,Historical!$B$7:$B$1455,0))-1)*100)</f>
        <v>11.111111111111093</v>
      </c>
      <c r="T709" s="824">
        <f>IF(INDEX(Historical!$F$7:$F$1455,MATCH(B709,Historical!$B$7:$B$1455,0))=0,"n/a",((INDEX(Historical!$C$7:$C$1455,MATCH(B709,Historical!$B$7:$B$1455,0))/INDEX(Historical!$F$7:$F$1455,MATCH(B709,Historical!$B$7:$B$1455,0)))^(1/3)-1)*100)</f>
        <v>50.789488225830759</v>
      </c>
      <c r="U709" s="824" t="str">
        <f>IF(INDEX(Historical!$I$7:$I$1455,MATCH(B709,Historical!$B$7:$B$1455,0))=0,"n/a",((INDEX(Historical!$C$7:$C$1455,MATCH(B709,Historical!$B$7:$B$1455,0))/INDEX(Historical!$I$7:$I$1455,MATCH(B709,Historical!$B$7:$B$1455,0)))^(1/5)-1)*100)</f>
        <v>n/a</v>
      </c>
      <c r="V709" s="824" t="str">
        <f>IF(INDEX(Historical!$O$7:$O$1455,MATCH(B709,Historical!$B$7:$B$1455,0))=0,"n/a",((INDEX(Historical!$C$7:$C$1455,MATCH(B709,Historical!$B$7:$B$1455,0))/INDEX(Historical!$O$7:$O$1455,MATCH(B709,Historical!$B$7:$B$1455,0)))^(1/10)-1)*100)</f>
        <v>n/a</v>
      </c>
      <c r="W709" s="825" t="str">
        <f>IF(OR(U709&lt;=0,U709="n/a",V709&lt;=0,V709="n/a"),"n/a",U709/V709)</f>
        <v>n/a</v>
      </c>
      <c r="X709" s="826" t="str">
        <f>IF(OR(AJ709&lt;=0,AJ709="n/a",U709&lt;=0,U709="n/a"),"n/a",U709/AJ709)</f>
        <v>n/a</v>
      </c>
      <c r="Y709" s="1031"/>
      <c r="Z709" s="766">
        <f>IF(OR(AC709&lt;0.01,AC709="n/a"),"n/a",M709/AC709*100)</f>
        <v>23.974763406940063</v>
      </c>
      <c r="AA709" s="1042">
        <f>IF(OR(AC709&lt;0.01,AC709="n/a"),"n/a",I709/AC709)</f>
        <v>11.477917981072554</v>
      </c>
      <c r="AB709" s="1245">
        <v>12</v>
      </c>
      <c r="AC709" s="1035">
        <v>6.34</v>
      </c>
      <c r="AD709" s="1035">
        <v>1.05</v>
      </c>
      <c r="AE709" s="1035">
        <v>3.33</v>
      </c>
      <c r="AF709" s="1035">
        <v>3.17</v>
      </c>
      <c r="AG709" s="1035">
        <v>22.7</v>
      </c>
      <c r="AH709" s="1035">
        <v>17.2</v>
      </c>
      <c r="AI709" s="1035">
        <v>11.23</v>
      </c>
      <c r="AJ709" s="1035">
        <v>34.4</v>
      </c>
      <c r="AK709" s="1035">
        <v>10.9</v>
      </c>
      <c r="AL709" s="1035">
        <v>12870</v>
      </c>
      <c r="AM709" s="1035">
        <v>0.2</v>
      </c>
      <c r="AN709" s="1035">
        <v>0</v>
      </c>
      <c r="AO709" s="868" t="str">
        <f>IF(U709="n/a","n/a",IF(AA709&lt;0,"n/a",IF(AA709="n/a","n/a",J709+U709-AA709)))</f>
        <v>n/a</v>
      </c>
      <c r="AP709" s="869" t="str">
        <f>IF(U709="n/a","n/a",J709+U709)</f>
        <v>n/a</v>
      </c>
      <c r="AQ709" s="1044">
        <f>IF(OR(AC709&lt;0.01,AF709="n/a"),"n/a",(I709/SQRT(22.5*AC709*(I709/AF709))-1)*100)</f>
        <v>27.165683700875487</v>
      </c>
      <c r="AR709" s="766">
        <f>INDEX(Historical!$C$7:$C$1455,MATCH(B709,Historical!$B$7:$B$1455,0))*IF(AH709="n/a",1.03,IF(AH709&lt;0,1.01,IF(AH709&gt;10,1.1,(1+AH709/100))))</f>
        <v>1.32</v>
      </c>
      <c r="AS709" s="1042">
        <f>IF($AI709="n/a",1.03*AR709,IF($AI709&lt;0,1.01*AR709,IF($AI709&gt;10,1.1*AR709,(1+$AI709/100)*AR709)))</f>
        <v>1.4520000000000002</v>
      </c>
      <c r="AT709" s="1042">
        <f>IF($AK709="n/a",1.03*AS709,IF($AK709&lt;0,1.01*AS709,IF($AK709&gt;10,1.1*AS709,(1+$AK709/100)*AS709)))</f>
        <v>1.5972000000000004</v>
      </c>
      <c r="AU709" s="1042">
        <f>IF($AK709="n/a",1.03*AT709,IF($AK709&lt;0,1.01*AT709,IF($AK709&gt;10,1.1*AT709,(1+$AK709/100)*AT709)))</f>
        <v>1.7569200000000005</v>
      </c>
      <c r="AV709" s="1042">
        <f>IF($AK709="n/a",1.03*AU709,IF($AK709&lt;0,1.01*AU709,IF($AK709&gt;10,1.1*AU709,(1+$AK709/100)*AU709)))</f>
        <v>1.9326120000000007</v>
      </c>
      <c r="AW709" s="766">
        <f>SUM(AR709:AV709)</f>
        <v>8.0587320000000027</v>
      </c>
      <c r="AX709" s="877">
        <f>AW709/I709*100</f>
        <v>11.074250377902986</v>
      </c>
      <c r="AY709" s="853">
        <v>0.75</v>
      </c>
      <c r="AZ709" s="1038">
        <v>6.11</v>
      </c>
      <c r="BA709" s="1038">
        <v>-37.26</v>
      </c>
      <c r="BB709" s="1038">
        <v>-12.1</v>
      </c>
      <c r="BC709" s="1038">
        <v>-22.830000000000002</v>
      </c>
      <c r="BE709" s="721">
        <v>2014</v>
      </c>
      <c r="BF709" s="1057">
        <f>IF(BE709&gt;2008,0,IF(BE709&gt;2001,1,IF(BE709&gt;1990,2,IF(BE709&gt;1980,3,IF(BE709&gt;1973,4,IF(BE709&gt;1970,5,IF(BE709&gt;1960,6,IF(BE709&gt;1958,7,IF(BE709&gt;1953,8,9)))))))))</f>
        <v>0</v>
      </c>
    </row>
    <row r="710" spans="1:58" ht="11.25" customHeight="1" x14ac:dyDescent="0.2">
      <c r="A710" s="1027" t="s">
        <v>1671</v>
      </c>
      <c r="B710" s="1031" t="s">
        <v>1672</v>
      </c>
      <c r="C710" s="1181" t="s">
        <v>4414</v>
      </c>
      <c r="D710" s="1181" t="s">
        <v>4415</v>
      </c>
      <c r="E710" s="857">
        <v>8</v>
      </c>
      <c r="F710" s="1245">
        <v>555</v>
      </c>
      <c r="G710" s="1209" t="s">
        <v>38</v>
      </c>
      <c r="H710" s="1209" t="s">
        <v>38</v>
      </c>
      <c r="I710" s="1030">
        <v>96.42</v>
      </c>
      <c r="J710" s="766">
        <f>(M710/I710)*100</f>
        <v>3.5262393694254301</v>
      </c>
      <c r="K710" s="1033">
        <v>0.85</v>
      </c>
      <c r="L710" s="1043">
        <v>4</v>
      </c>
      <c r="M710" s="756">
        <f>K710*L710</f>
        <v>3.4</v>
      </c>
      <c r="N710" s="1026" t="s">
        <v>221</v>
      </c>
      <c r="O710" s="860">
        <v>0.8125</v>
      </c>
      <c r="P710" s="1016">
        <v>43465</v>
      </c>
      <c r="Q710" s="1016">
        <v>43480</v>
      </c>
      <c r="R710" s="756">
        <f>(K710-O710)/O710*100</f>
        <v>4.6153846153846132</v>
      </c>
      <c r="S710" s="824">
        <f>IF(INDEX(Historical!$D$7:$D$1455,MATCH(B710,Historical!$B$7:$B$1455,0))=0,"n/a",(INDEX(Historical!$C$7:$C$1455,MATCH(B710,Historical!$B$7:$B$1455,0))/INDEX(Historical!$D$7:$D$1455,MATCH(B710,Historical!$B$7:$B$1455,0))-1)*100)</f>
        <v>7.6388888888889062</v>
      </c>
      <c r="T710" s="824">
        <f>IF(INDEX(Historical!$F$7:$F$1455,MATCH(B710,Historical!$B$7:$B$1455,0))=0,"n/a",((INDEX(Historical!$C$7:$C$1455,MATCH(B710,Historical!$B$7:$B$1455,0))/INDEX(Historical!$F$7:$F$1455,MATCH(B710,Historical!$B$7:$B$1455,0)))^(1/3)-1)*100)</f>
        <v>15.729452726293779</v>
      </c>
      <c r="U710" s="824">
        <f>IF(INDEX(Historical!$I$7:$I$1455,MATCH(B710,Historical!$B$7:$B$1455,0))=0,"n/a",((INDEX(Historical!$C$7:$C$1455,MATCH(B710,Historical!$B$7:$B$1455,0))/INDEX(Historical!$I$7:$I$1455,MATCH(B710,Historical!$B$7:$B$1455,0)))^(1/5)-1)*100)</f>
        <v>25.39272451403496</v>
      </c>
      <c r="V710" s="824">
        <f>IF(INDEX(Historical!$O$7:$O$1455,MATCH(B710,Historical!$B$7:$B$1455,0))=0,"n/a",((INDEX(Historical!$C$7:$C$1455,MATCH(B710,Historical!$B$7:$B$1455,0))/INDEX(Historical!$O$7:$O$1455,MATCH(B710,Historical!$B$7:$B$1455,0)))^(1/10)-1)*100)</f>
        <v>1.0230244203375705</v>
      </c>
      <c r="W710" s="825">
        <f>IF(OR(U710&lt;=0,U710="n/a",V710&lt;=0,V710="n/a"),"n/a",U710/V710)</f>
        <v>24.821230079391501</v>
      </c>
      <c r="X710" s="826" t="str">
        <f>IF(OR(AJ710&lt;=0,AJ710="n/a",U710&lt;=0,U710="n/a"),"n/a",U710/AJ710)</f>
        <v>n/a</v>
      </c>
      <c r="Y710" s="777"/>
      <c r="Z710" s="766">
        <f>IF(OR(AC710&lt;0.01,AC710="n/a"),"n/a",M710/AC710*100)</f>
        <v>93.663911845730027</v>
      </c>
      <c r="AA710" s="1042">
        <f>IF(OR(AC710&lt;0.01,AC710="n/a"),"n/a",I710/AC710)</f>
        <v>26.561983471074381</v>
      </c>
      <c r="AB710" s="1043">
        <v>12</v>
      </c>
      <c r="AC710" s="1021">
        <v>3.63</v>
      </c>
      <c r="AD710" s="1021" t="s">
        <v>138</v>
      </c>
      <c r="AE710" s="1021">
        <v>6.51</v>
      </c>
      <c r="AF710" s="1021">
        <v>1.38</v>
      </c>
      <c r="AG710" s="1021">
        <v>5.3</v>
      </c>
      <c r="AH710" s="1021">
        <v>-62.6</v>
      </c>
      <c r="AI710" s="1021">
        <v>-52.14</v>
      </c>
      <c r="AJ710" s="1021">
        <v>-7.9</v>
      </c>
      <c r="AK710" s="1021">
        <v>-10.84</v>
      </c>
      <c r="AL710" s="1034">
        <v>8270</v>
      </c>
      <c r="AM710" s="1028">
        <v>0.3</v>
      </c>
      <c r="AN710" s="1021">
        <v>0.93</v>
      </c>
      <c r="AO710" s="868">
        <f>IF(U710="n/a","n/a",IF(AA710&lt;0,"n/a",IF(AA710="n/a","n/a",J710+U710-AA710)))</f>
        <v>2.3569804123860081</v>
      </c>
      <c r="AP710" s="869">
        <f>IF(U710="n/a","n/a",J710+U710)</f>
        <v>28.918963883460389</v>
      </c>
      <c r="AQ710" s="1044">
        <f>IF(OR(AC710&lt;0.01,AF710="n/a"),"n/a",(I710/SQRT(22.5*AC710*(I710/AF710))-1)*100)</f>
        <v>27.637572298516222</v>
      </c>
      <c r="AR710" s="766">
        <f>INDEX(Historical!$C$7:$C$1455,MATCH(B710,Historical!$B$7:$B$1455,0))*IF(AH710="n/a",1.03,IF(AH710&lt;0,1.01,IF(AH710&gt;10,1.1,(1+AH710/100))))</f>
        <v>3.1310000000000002</v>
      </c>
      <c r="AS710" s="1042">
        <f>IF($AI710="n/a",1.03*AR710,IF($AI710&lt;0,1.01*AR710,IF($AI710&gt;10,1.1*AR710,(1+$AI710/100)*AR710)))</f>
        <v>3.1623100000000002</v>
      </c>
      <c r="AT710" s="1042">
        <f>IF($AK710="n/a",1.03*AS710,IF($AK710&lt;0,1.01*AS710,IF($AK710&gt;10,1.1*AS710,(1+$AK710/100)*AS710)))</f>
        <v>3.1939331000000002</v>
      </c>
      <c r="AU710" s="1042">
        <f>IF($AK710="n/a",1.03*AT710,IF($AK710&lt;0,1.01*AT710,IF($AK710&gt;10,1.1*AT710,(1+$AK710/100)*AT710)))</f>
        <v>3.2258724310000004</v>
      </c>
      <c r="AV710" s="1042">
        <f>IF($AK710="n/a",1.03*AU710,IF($AK710&lt;0,1.01*AU710,IF($AK710&gt;10,1.1*AU710,(1+$AK710/100)*AU710)))</f>
        <v>3.2581311553100005</v>
      </c>
      <c r="AW710" s="766">
        <f>SUM(AR710:AV710)</f>
        <v>15.971246686310002</v>
      </c>
      <c r="AX710" s="877">
        <f>AW710/I710*100</f>
        <v>16.56424671884464</v>
      </c>
      <c r="AY710" s="1212">
        <v>1.07</v>
      </c>
      <c r="AZ710" s="1028">
        <v>7.7799999999999994</v>
      </c>
      <c r="BA710" s="1028">
        <v>-9.49</v>
      </c>
      <c r="BB710" s="1028">
        <v>2.64</v>
      </c>
      <c r="BC710" s="1028">
        <v>-1.63</v>
      </c>
      <c r="BE710" s="721">
        <v>2012</v>
      </c>
      <c r="BF710" s="1057">
        <f>IF(BE710&gt;2008,0,IF(BE710&gt;2001,1,IF(BE710&gt;1990,2,IF(BE710&gt;1980,3,IF(BE710&gt;1973,4,IF(BE710&gt;1970,5,IF(BE710&gt;1960,6,IF(BE710&gt;1958,7,IF(BE710&gt;1953,8,9)))))))))</f>
        <v>0</v>
      </c>
    </row>
    <row r="711" spans="1:58" ht="11.25" customHeight="1" x14ac:dyDescent="0.2">
      <c r="A711" s="1019" t="s">
        <v>1673</v>
      </c>
      <c r="B711" s="1031" t="s">
        <v>1674</v>
      </c>
      <c r="C711" s="1181" t="s">
        <v>113</v>
      </c>
      <c r="D711" s="1181" t="s">
        <v>214</v>
      </c>
      <c r="E711" s="857">
        <v>9</v>
      </c>
      <c r="F711" s="1245">
        <v>402</v>
      </c>
      <c r="G711" s="1088" t="s">
        <v>38</v>
      </c>
      <c r="H711" s="1088" t="s">
        <v>38</v>
      </c>
      <c r="I711" s="1030">
        <v>166.24</v>
      </c>
      <c r="J711" s="766">
        <f>(M711/I711)*100</f>
        <v>2.2858517805582288</v>
      </c>
      <c r="K711" s="1033">
        <v>0.95</v>
      </c>
      <c r="L711" s="1043">
        <v>4</v>
      </c>
      <c r="M711" s="756">
        <f>K711*L711</f>
        <v>3.8</v>
      </c>
      <c r="N711" s="1026" t="s">
        <v>251</v>
      </c>
      <c r="O711" s="860">
        <v>0.82</v>
      </c>
      <c r="P711" s="1016">
        <v>43423</v>
      </c>
      <c r="Q711" s="1016">
        <v>43444</v>
      </c>
      <c r="R711" s="756">
        <f>(K711-O711)/O711*100</f>
        <v>15.853658536585366</v>
      </c>
      <c r="S711" s="824">
        <f>IF(INDEX(Historical!$D$7:$D$1455,MATCH(B711,Historical!$B$7:$B$1455,0))=0,"n/a",(INDEX(Historical!$C$7:$C$1455,MATCH(B711,Historical!$B$7:$B$1455,0))/INDEX(Historical!$D$7:$D$1455,MATCH(B711,Historical!$B$7:$B$1455,0))-1)*100)</f>
        <v>16.14173228346456</v>
      </c>
      <c r="T711" s="824">
        <f>IF(INDEX(Historical!$F$7:$F$1455,MATCH(B711,Historical!$B$7:$B$1455,0))=0,"n/a",((INDEX(Historical!$C$7:$C$1455,MATCH(B711,Historical!$B$7:$B$1455,0))/INDEX(Historical!$F$7:$F$1455,MATCH(B711,Historical!$B$7:$B$1455,0)))^(1/3)-1)*100)</f>
        <v>16.828848413868712</v>
      </c>
      <c r="U711" s="824">
        <f>IF(INDEX(Historical!$I$7:$I$1455,MATCH(B711,Historical!$B$7:$B$1455,0))=0,"n/a",((INDEX(Historical!$C$7:$C$1455,MATCH(B711,Historical!$B$7:$B$1455,0))/INDEX(Historical!$I$7:$I$1455,MATCH(B711,Historical!$B$7:$B$1455,0)))^(1/5)-1)*100)</f>
        <v>16.075027721987677</v>
      </c>
      <c r="V711" s="824">
        <f>IF(INDEX(Historical!$O$7:$O$1455,MATCH(B711,Historical!$B$7:$B$1455,0))=0,"n/a",((INDEX(Historical!$C$7:$C$1455,MATCH(B711,Historical!$B$7:$B$1455,0))/INDEX(Historical!$O$7:$O$1455,MATCH(B711,Historical!$B$7:$B$1455,0)))^(1/10)-1)*100)</f>
        <v>10.268103120927652</v>
      </c>
      <c r="W711" s="825">
        <f>IF(OR(U711&lt;=0,U711="n/a",V711&lt;=0,V711="n/a"),"n/a",U711/V711)</f>
        <v>1.5655304132293726</v>
      </c>
      <c r="X711" s="826">
        <f>IF(OR(AJ711&lt;=0,AJ711="n/a",U711&lt;=0,U711="n/a"),"n/a",U711/AJ711)</f>
        <v>1.2271013528234866</v>
      </c>
      <c r="Y711" s="1031"/>
      <c r="Z711" s="766">
        <f>IF(OR(AC711&lt;0.01,AC711="n/a"),"n/a",M711/AC711*100)</f>
        <v>33.868092691622095</v>
      </c>
      <c r="AA711" s="1042">
        <f>IF(OR(AC711&lt;0.01,AC711="n/a"),"n/a",I711/AC711)</f>
        <v>14.816399286987522</v>
      </c>
      <c r="AB711" s="1043">
        <v>12</v>
      </c>
      <c r="AC711" s="1021">
        <v>11.22</v>
      </c>
      <c r="AD711" s="1021">
        <v>1.48</v>
      </c>
      <c r="AE711" s="1021">
        <v>2.2799999999999998</v>
      </c>
      <c r="AF711" s="1021">
        <v>2.96</v>
      </c>
      <c r="AG711" s="1021">
        <v>20.599999999999998</v>
      </c>
      <c r="AH711" s="1021">
        <v>4.8</v>
      </c>
      <c r="AI711" s="1021">
        <v>6.52</v>
      </c>
      <c r="AJ711" s="1021">
        <v>13.100000000000001</v>
      </c>
      <c r="AK711" s="1021">
        <v>10</v>
      </c>
      <c r="AL711" s="1034">
        <v>9310</v>
      </c>
      <c r="AM711" s="1028">
        <v>1</v>
      </c>
      <c r="AN711" s="1021">
        <v>0.35</v>
      </c>
      <c r="AO711" s="868">
        <f>IF(U711="n/a","n/a",IF(AA711&lt;0,"n/a",IF(AA711="n/a","n/a",J711+U711-AA711)))</f>
        <v>3.5444802155583837</v>
      </c>
      <c r="AP711" s="869">
        <f>IF(U711="n/a","n/a",J711+U711)</f>
        <v>18.360879502545906</v>
      </c>
      <c r="AQ711" s="1044">
        <f>IF(OR(AC711&lt;0.01,AF711="n/a"),"n/a",(I711/SQRT(22.5*AC711*(I711/AF711))-1)*100)</f>
        <v>39.613023731046695</v>
      </c>
      <c r="AR711" s="766">
        <f>INDEX(Historical!$C$7:$C$1455,MATCH(B711,Historical!$B$7:$B$1455,0))*IF(AH711="n/a",1.03,IF(AH711&lt;0,1.01,IF(AH711&gt;10,1.1,(1+AH711/100))))</f>
        <v>3.0915999999999997</v>
      </c>
      <c r="AS711" s="1042">
        <f>IF($AI711="n/a",1.03*AR711,IF($AI711&lt;0,1.01*AR711,IF($AI711&gt;10,1.1*AR711,(1+$AI711/100)*AR711)))</f>
        <v>3.2931723199999996</v>
      </c>
      <c r="AT711" s="1042">
        <f>IF($AK711="n/a",1.03*AS711,IF($AK711&lt;0,1.01*AS711,IF($AK711&gt;10,1.1*AS711,(1+$AK711/100)*AS711)))</f>
        <v>3.6224895519999998</v>
      </c>
      <c r="AU711" s="1042">
        <f>IF($AK711="n/a",1.03*AT711,IF($AK711&lt;0,1.01*AT711,IF($AK711&gt;10,1.1*AT711,(1+$AK711/100)*AT711)))</f>
        <v>3.9847385071999999</v>
      </c>
      <c r="AV711" s="1042">
        <f>IF($AK711="n/a",1.03*AU711,IF($AK711&lt;0,1.01*AU711,IF($AK711&gt;10,1.1*AU711,(1+$AK711/100)*AU711)))</f>
        <v>4.3832123579200006</v>
      </c>
      <c r="AW711" s="766">
        <f>SUM(AR711:AV711)</f>
        <v>18.375212737119998</v>
      </c>
      <c r="AX711" s="877">
        <f>AW711/I711*100</f>
        <v>11.053424408758419</v>
      </c>
      <c r="AY711" s="1212">
        <v>1.24</v>
      </c>
      <c r="AZ711" s="1028">
        <v>17.380000000000003</v>
      </c>
      <c r="BA711" s="1028">
        <v>-12.26</v>
      </c>
      <c r="BB711" s="1028">
        <v>0.13</v>
      </c>
      <c r="BC711" s="1028">
        <v>2.9499999999999997</v>
      </c>
      <c r="BE711" s="721">
        <v>2011</v>
      </c>
      <c r="BF711" s="1057">
        <f>IF(BE711&gt;2008,0,IF(BE711&gt;2001,1,IF(BE711&gt;1990,2,IF(BE711&gt;1980,3,IF(BE711&gt;1973,4,IF(BE711&gt;1970,5,IF(BE711&gt;1960,6,IF(BE711&gt;1958,7,IF(BE711&gt;1953,8,9)))))))))</f>
        <v>0</v>
      </c>
    </row>
    <row r="712" spans="1:58" ht="11.25" customHeight="1" x14ac:dyDescent="0.2">
      <c r="A712" s="1019" t="s">
        <v>342</v>
      </c>
      <c r="B712" s="1031" t="s">
        <v>343</v>
      </c>
      <c r="C712" s="1181" t="s">
        <v>124</v>
      </c>
      <c r="D712" s="1181" t="s">
        <v>4437</v>
      </c>
      <c r="E712" s="857">
        <v>36</v>
      </c>
      <c r="F712" s="1245">
        <v>74</v>
      </c>
      <c r="G712" s="1209" t="s">
        <v>38</v>
      </c>
      <c r="H712" s="1209" t="s">
        <v>38</v>
      </c>
      <c r="I712" s="1021">
        <v>57.54</v>
      </c>
      <c r="J712" s="766">
        <f>(M712/I712)*100</f>
        <v>2.8501911713590546</v>
      </c>
      <c r="K712" s="1033">
        <v>0.41</v>
      </c>
      <c r="L712" s="1043">
        <v>4</v>
      </c>
      <c r="M712" s="756">
        <f>K712*L712</f>
        <v>1.64</v>
      </c>
      <c r="N712" s="1026" t="s">
        <v>251</v>
      </c>
      <c r="O712" s="860">
        <v>0.39</v>
      </c>
      <c r="P712" s="1016">
        <v>43230</v>
      </c>
      <c r="Q712" s="1016">
        <v>43259</v>
      </c>
      <c r="R712" s="756">
        <f>(K712-O712)/O712*100</f>
        <v>5.128205128205118</v>
      </c>
      <c r="S712" s="824">
        <f>IF(INDEX(Historical!$D$7:$D$1455,MATCH(B712,Historical!$B$7:$B$1455,0))=0,"n/a",(INDEX(Historical!$C$7:$C$1455,MATCH(B712,Historical!$B$7:$B$1455,0))/INDEX(Historical!$D$7:$D$1455,MATCH(B712,Historical!$B$7:$B$1455,0))-1)*100)</f>
        <v>5.4794520547945202</v>
      </c>
      <c r="T712" s="824">
        <f>IF(INDEX(Historical!$F$7:$F$1455,MATCH(B712,Historical!$B$7:$B$1455,0))=0,"n/a",((INDEX(Historical!$C$7:$C$1455,MATCH(B712,Historical!$B$7:$B$1455,0))/INDEX(Historical!$F$7:$F$1455,MATCH(B712,Historical!$B$7:$B$1455,0)))^(1/3)-1)*100)</f>
        <v>6.6364470386156116</v>
      </c>
      <c r="U712" s="824">
        <f>IF(INDEX(Historical!$I$7:$I$1455,MATCH(B712,Historical!$B$7:$B$1455,0))=0,"n/a",((INDEX(Historical!$C$7:$C$1455,MATCH(B712,Historical!$B$7:$B$1455,0))/INDEX(Historical!$I$7:$I$1455,MATCH(B712,Historical!$B$7:$B$1455,0)))^(1/5)-1)*100)</f>
        <v>5.291848906511043</v>
      </c>
      <c r="V712" s="824">
        <f>IF(INDEX(Historical!$O$7:$O$1455,MATCH(B712,Historical!$B$7:$B$1455,0))=0,"n/a",((INDEX(Historical!$C$7:$C$1455,MATCH(B712,Historical!$B$7:$B$1455,0))/INDEX(Historical!$O$7:$O$1455,MATCH(B712,Historical!$B$7:$B$1455,0)))^(1/10)-1)*100)</f>
        <v>4.2058390712158111</v>
      </c>
      <c r="W712" s="825">
        <f>IF(OR(U712&lt;=0,U712="n/a",V712&lt;=0,V712="n/a"),"n/a",U712/V712)</f>
        <v>1.258214785897952</v>
      </c>
      <c r="X712" s="826" t="str">
        <f>IF(OR(AJ712&lt;=0,AJ712="n/a",U712&lt;=0,U712="n/a"),"n/a",U712/AJ712)</f>
        <v>n/a</v>
      </c>
      <c r="Y712" s="1031"/>
      <c r="Z712" s="766">
        <f>IF(OR(AC712&lt;0.01,AC712="n/a"),"n/a",M712/AC712*100)</f>
        <v>87.2340425531915</v>
      </c>
      <c r="AA712" s="1042">
        <f>IF(OR(AC712&lt;0.01,AC712="n/a"),"n/a",I712/AC712)</f>
        <v>30.606382978723406</v>
      </c>
      <c r="AB712" s="1043">
        <v>12</v>
      </c>
      <c r="AC712" s="1021">
        <v>1.88</v>
      </c>
      <c r="AD712" s="1021">
        <v>3.86</v>
      </c>
      <c r="AE712" s="1021">
        <v>1.07</v>
      </c>
      <c r="AF712" s="1021">
        <v>3.2</v>
      </c>
      <c r="AG712" s="1021">
        <v>13.700000000000001</v>
      </c>
      <c r="AH712" s="1021">
        <v>-56.3</v>
      </c>
      <c r="AI712" s="1021">
        <v>5.88</v>
      </c>
      <c r="AJ712" s="1021">
        <v>-8.4</v>
      </c>
      <c r="AK712" s="1021">
        <v>7.93</v>
      </c>
      <c r="AL712" s="1034">
        <v>5690</v>
      </c>
      <c r="AM712" s="1028">
        <v>0.5</v>
      </c>
      <c r="AN712" s="1021">
        <v>0.77</v>
      </c>
      <c r="AO712" s="868">
        <f>IF(U712="n/a","n/a",IF(AA712&lt;0,"n/a",IF(AA712="n/a","n/a",J712+U712-AA712)))</f>
        <v>-22.46434290085331</v>
      </c>
      <c r="AP712" s="869">
        <f>IF(U712="n/a","n/a",J712+U712)</f>
        <v>8.1420400778700976</v>
      </c>
      <c r="AQ712" s="1044">
        <f>IF(OR(AC712&lt;0.01,AF712="n/a"),"n/a",(I712/SQRT(22.5*AC712*(I712/AF712))-1)*100)</f>
        <v>108.63623370398633</v>
      </c>
      <c r="AR712" s="766">
        <f>INDEX(Historical!$C$7:$C$1455,MATCH(B712,Historical!$B$7:$B$1455,0))*IF(AH712="n/a",1.03,IF(AH712&lt;0,1.01,IF(AH712&gt;10,1.1,(1+AH712/100))))</f>
        <v>1.5554000000000001</v>
      </c>
      <c r="AS712" s="1042">
        <f>IF($AI712="n/a",1.03*AR712,IF($AI712&lt;0,1.01*AR712,IF($AI712&gt;10,1.1*AR712,(1+$AI712/100)*AR712)))</f>
        <v>1.64685752</v>
      </c>
      <c r="AT712" s="1042">
        <f>IF($AK712="n/a",1.03*AS712,IF($AK712&lt;0,1.01*AS712,IF($AK712&gt;10,1.1*AS712,(1+$AK712/100)*AS712)))</f>
        <v>1.7774533213359998</v>
      </c>
      <c r="AU712" s="1042">
        <f>IF($AK712="n/a",1.03*AT712,IF($AK712&lt;0,1.01*AT712,IF($AK712&gt;10,1.1*AT712,(1+$AK712/100)*AT712)))</f>
        <v>1.9184053697179444</v>
      </c>
      <c r="AV712" s="1042">
        <f>IF($AK712="n/a",1.03*AU712,IF($AK712&lt;0,1.01*AU712,IF($AK712&gt;10,1.1*AU712,(1+$AK712/100)*AU712)))</f>
        <v>2.0705349155365771</v>
      </c>
      <c r="AW712" s="766">
        <f>SUM(AR712:AV712)</f>
        <v>8.9686511265905207</v>
      </c>
      <c r="AX712" s="877">
        <f>AW712/I712*100</f>
        <v>15.586811134151063</v>
      </c>
      <c r="AY712" s="1212">
        <v>0.94</v>
      </c>
      <c r="AZ712" s="1028">
        <v>23.61</v>
      </c>
      <c r="BA712" s="1028">
        <v>-1.96</v>
      </c>
      <c r="BB712" s="1028">
        <v>4.3900000000000006</v>
      </c>
      <c r="BC712" s="1028">
        <v>8.4699999999999989</v>
      </c>
      <c r="BE712" s="721">
        <v>1983</v>
      </c>
      <c r="BF712" s="1057">
        <f>IF(BE712&gt;2008,0,IF(BE712&gt;2001,1,IF(BE712&gt;1990,2,IF(BE712&gt;1980,3,IF(BE712&gt;1973,4,IF(BE712&gt;1970,5,IF(BE712&gt;1960,6,IF(BE712&gt;1958,7,IF(BE712&gt;1953,8,9)))))))))</f>
        <v>3</v>
      </c>
    </row>
    <row r="713" spans="1:58" ht="11.25" customHeight="1" x14ac:dyDescent="0.2">
      <c r="A713" s="1027" t="s">
        <v>1675</v>
      </c>
      <c r="B713" s="1031" t="s">
        <v>1676</v>
      </c>
      <c r="C713" s="1181" t="s">
        <v>4414</v>
      </c>
      <c r="D713" s="1181" t="s">
        <v>4415</v>
      </c>
      <c r="E713" s="857">
        <v>8</v>
      </c>
      <c r="F713" s="1245">
        <v>528</v>
      </c>
      <c r="G713" s="1245" t="s">
        <v>107</v>
      </c>
      <c r="H713" s="1245" t="s">
        <v>107</v>
      </c>
      <c r="I713" s="1030">
        <v>6.81</v>
      </c>
      <c r="J713" s="766">
        <f>(M713/I713)*100</f>
        <v>7.3421439060205582</v>
      </c>
      <c r="K713" s="1033">
        <v>0.125</v>
      </c>
      <c r="L713" s="1043">
        <v>4</v>
      </c>
      <c r="M713" s="756">
        <f>K713*L713</f>
        <v>0.5</v>
      </c>
      <c r="N713" s="1026" t="s">
        <v>931</v>
      </c>
      <c r="O713" s="860">
        <v>0.12</v>
      </c>
      <c r="P713" s="1016">
        <v>43356</v>
      </c>
      <c r="Q713" s="1016">
        <v>43384</v>
      </c>
      <c r="R713" s="756">
        <f>(K713-O713)/O713*100</f>
        <v>4.1666666666666705</v>
      </c>
      <c r="S713" s="824">
        <f>IF(INDEX(Historical!$D$7:$D$1455,MATCH(B713,Historical!$B$7:$B$1455,0))=0,"n/a",(INDEX(Historical!$C$7:$C$1455,MATCH(B713,Historical!$B$7:$B$1455,0))/INDEX(Historical!$D$7:$D$1455,MATCH(B713,Historical!$B$7:$B$1455,0))-1)*100)</f>
        <v>12.328767123287676</v>
      </c>
      <c r="T713" s="824">
        <f>IF(INDEX(Historical!$F$7:$F$1455,MATCH(B713,Historical!$B$7:$B$1455,0))=0,"n/a",((INDEX(Historical!$C$7:$C$1455,MATCH(B713,Historical!$B$7:$B$1455,0))/INDEX(Historical!$F$7:$F$1455,MATCH(B713,Historical!$B$7:$B$1455,0)))^(1/3)-1)*100)</f>
        <v>25.99210498948732</v>
      </c>
      <c r="U713" s="824">
        <f>IF(INDEX(Historical!$I$7:$I$1455,MATCH(B713,Historical!$B$7:$B$1455,0))=0,"n/a",((INDEX(Historical!$C$7:$C$1455,MATCH(B713,Historical!$B$7:$B$1455,0))/INDEX(Historical!$I$7:$I$1455,MATCH(B713,Historical!$B$7:$B$1455,0)))^(1/5)-1)*100)</f>
        <v>35.427939068272998</v>
      </c>
      <c r="V713" s="824">
        <f>IF(INDEX(Historical!$O$7:$O$1455,MATCH(B713,Historical!$B$7:$B$1455,0))=0,"n/a",((INDEX(Historical!$C$7:$C$1455,MATCH(B713,Historical!$B$7:$B$1455,0))/INDEX(Historical!$O$7:$O$1455,MATCH(B713,Historical!$B$7:$B$1455,0)))^(1/10)-1)*100)</f>
        <v>-4.9335023361548931</v>
      </c>
      <c r="W713" s="825" t="str">
        <f>IF(OR(U713&lt;=0,U713="n/a",V713&lt;=0,V713="n/a"),"n/a",U713/V713)</f>
        <v>n/a</v>
      </c>
      <c r="X713" s="826">
        <f>IF(OR(AJ713&lt;=0,AJ713="n/a",U713&lt;=0,U713="n/a"),"n/a",U713/AJ713)</f>
        <v>1.0064755417123012</v>
      </c>
      <c r="Y713" s="1032" t="s">
        <v>4077</v>
      </c>
      <c r="Z713" s="766" t="str">
        <f>IF(OR(AC713&lt;0.01,AC713="n/a"),"n/a",M713/AC713*100)</f>
        <v>n/a</v>
      </c>
      <c r="AA713" s="1042" t="str">
        <f>IF(OR(AC713&lt;0.01,AC713="n/a"),"n/a",I713/AC713)</f>
        <v>n/a</v>
      </c>
      <c r="AB713" s="1043">
        <v>12</v>
      </c>
      <c r="AC713" s="1021">
        <v>-0.24</v>
      </c>
      <c r="AD713" s="1021" t="s">
        <v>138</v>
      </c>
      <c r="AE713" s="1021">
        <v>0.56000000000000005</v>
      </c>
      <c r="AF713" s="1021">
        <v>1.04</v>
      </c>
      <c r="AG713" s="1021">
        <v>-2.4</v>
      </c>
      <c r="AH713" s="1023">
        <v>-224.40000000000003</v>
      </c>
      <c r="AI713" s="1023">
        <v>32.1</v>
      </c>
      <c r="AJ713" s="1021">
        <v>35.199999999999996</v>
      </c>
      <c r="AK713" s="1021">
        <v>0</v>
      </c>
      <c r="AL713" s="1034">
        <v>96.91</v>
      </c>
      <c r="AM713" s="1028">
        <v>13.63</v>
      </c>
      <c r="AN713" s="1023">
        <v>4.43</v>
      </c>
      <c r="AO713" s="868" t="str">
        <f>IF(U713="n/a","n/a",IF(AA713&lt;0,"n/a",IF(AA713="n/a","n/a",J713+U713-AA713)))</f>
        <v>n/a</v>
      </c>
      <c r="AP713" s="869">
        <f>IF(U713="n/a","n/a",J713+U713)</f>
        <v>42.770082974293558</v>
      </c>
      <c r="AQ713" s="1044" t="str">
        <f>IF(OR(AC713&lt;0.01,AF713="n/a"),"n/a",(I713/SQRT(22.5*AC713*(I713/AF713))-1)*100)</f>
        <v>n/a</v>
      </c>
      <c r="AR713" s="766">
        <f>INDEX(Historical!$C$7:$C$1455,MATCH(B713,Historical!$B$7:$B$1455,0))*IF(AH713="n/a",1.03,IF(AH713&lt;0,1.01,IF(AH713&gt;10,1.1,(1+AH713/100))))</f>
        <v>0.41409999999999997</v>
      </c>
      <c r="AS713" s="1042">
        <f>IF($AI713="n/a",1.03*AR713,IF($AI713&lt;0,1.01*AR713,IF($AI713&gt;10,1.1*AR713,(1+$AI713/100)*AR713)))</f>
        <v>0.45551000000000003</v>
      </c>
      <c r="AT713" s="1042">
        <f>IF($AK713="n/a",1.03*AS713,IF($AK713&lt;0,1.01*AS713,IF($AK713&gt;10,1.1*AS713,(1+$AK713/100)*AS713)))</f>
        <v>0.45551000000000003</v>
      </c>
      <c r="AU713" s="1042">
        <f>IF($AK713="n/a",1.03*AT713,IF($AK713&lt;0,1.01*AT713,IF($AK713&gt;10,1.1*AT713,(1+$AK713/100)*AT713)))</f>
        <v>0.45551000000000003</v>
      </c>
      <c r="AV713" s="1042">
        <f>IF($AK713="n/a",1.03*AU713,IF($AK713&lt;0,1.01*AU713,IF($AK713&gt;10,1.1*AU713,(1+$AK713/100)*AU713)))</f>
        <v>0.45551000000000003</v>
      </c>
      <c r="AW713" s="766">
        <f>SUM(AR713:AV713)</f>
        <v>2.2361400000000002</v>
      </c>
      <c r="AX713" s="877">
        <f>AW713/I713*100</f>
        <v>32.83612334801763</v>
      </c>
      <c r="AY713" s="1212">
        <v>0.62</v>
      </c>
      <c r="AZ713" s="1028">
        <v>15.43</v>
      </c>
      <c r="BA713" s="1028">
        <v>-10.63</v>
      </c>
      <c r="BB713" s="1028">
        <v>-1.47</v>
      </c>
      <c r="BC713" s="1028">
        <v>-0.41000000000000003</v>
      </c>
      <c r="BE713" s="721">
        <v>2011</v>
      </c>
      <c r="BF713" s="1057">
        <f>IF(BE713&gt;2008,0,IF(BE713&gt;2001,1,IF(BE713&gt;1990,2,IF(BE713&gt;1980,3,IF(BE713&gt;1973,4,IF(BE713&gt;1970,5,IF(BE713&gt;1960,6,IF(BE713&gt;1958,7,IF(BE713&gt;1953,8,9)))))))))</f>
        <v>0</v>
      </c>
    </row>
    <row r="714" spans="1:58" ht="11.25" customHeight="1" x14ac:dyDescent="0.2">
      <c r="A714" s="1027" t="s">
        <v>1677</v>
      </c>
      <c r="B714" s="1031" t="s">
        <v>1678</v>
      </c>
      <c r="C714" s="1181" t="s">
        <v>109</v>
      </c>
      <c r="D714" s="1181" t="s">
        <v>4434</v>
      </c>
      <c r="E714" s="857">
        <v>6</v>
      </c>
      <c r="F714" s="1245">
        <v>706</v>
      </c>
      <c r="G714" s="1245" t="s">
        <v>107</v>
      </c>
      <c r="H714" s="1245" t="s">
        <v>107</v>
      </c>
      <c r="I714" s="1030">
        <v>34.5</v>
      </c>
      <c r="J714" s="766">
        <f>(M714/I714)*100</f>
        <v>1.6231884057971016</v>
      </c>
      <c r="K714" s="1033">
        <v>0.14000000000000001</v>
      </c>
      <c r="L714" s="1043">
        <v>4</v>
      </c>
      <c r="M714" s="756">
        <f>K714*L714</f>
        <v>0.56000000000000005</v>
      </c>
      <c r="N714" s="1026" t="s">
        <v>1001</v>
      </c>
      <c r="O714" s="860">
        <v>0.12</v>
      </c>
      <c r="P714" s="1016">
        <v>43229</v>
      </c>
      <c r="Q714" s="1016">
        <v>43245</v>
      </c>
      <c r="R714" s="756">
        <f>(K714-O714)/O714*100</f>
        <v>16.666666666666682</v>
      </c>
      <c r="S714" s="824">
        <f>IF(INDEX(Historical!$D$7:$D$1455,MATCH(B714,Historical!$B$7:$B$1455,0))=0,"n/a",(INDEX(Historical!$C$7:$C$1455,MATCH(B714,Historical!$B$7:$B$1455,0))/INDEX(Historical!$D$7:$D$1455,MATCH(B714,Historical!$B$7:$B$1455,0))-1)*100)</f>
        <v>33.33333333333335</v>
      </c>
      <c r="T714" s="824">
        <f>IF(INDEX(Historical!$F$7:$F$1455,MATCH(B714,Historical!$B$7:$B$1455,0))=0,"n/a",((INDEX(Historical!$C$7:$C$1455,MATCH(B714,Historical!$B$7:$B$1455,0))/INDEX(Historical!$F$7:$F$1455,MATCH(B714,Historical!$B$7:$B$1455,0)))^(1/3)-1)*100)</f>
        <v>25.99210498948732</v>
      </c>
      <c r="U714" s="824" t="str">
        <f>IF(INDEX(Historical!$I$7:$I$1455,MATCH(B714,Historical!$B$7:$B$1455,0))=0,"n/a",((INDEX(Historical!$C$7:$C$1455,MATCH(B714,Historical!$B$7:$B$1455,0))/INDEX(Historical!$I$7:$I$1455,MATCH(B714,Historical!$B$7:$B$1455,0)))^(1/5)-1)*100)</f>
        <v>n/a</v>
      </c>
      <c r="V714" s="824" t="str">
        <f>IF(INDEX(Historical!$O$7:$O$1455,MATCH(B714,Historical!$B$7:$B$1455,0))=0,"n/a",((INDEX(Historical!$C$7:$C$1455,MATCH(B714,Historical!$B$7:$B$1455,0))/INDEX(Historical!$O$7:$O$1455,MATCH(B714,Historical!$B$7:$B$1455,0)))^(1/10)-1)*100)</f>
        <v>n/a</v>
      </c>
      <c r="W714" s="825" t="str">
        <f>IF(OR(U714&lt;=0,U714="n/a",V714&lt;=0,V714="n/a"),"n/a",U714/V714)</f>
        <v>n/a</v>
      </c>
      <c r="X714" s="826" t="str">
        <f>IF(OR(AJ714&lt;=0,AJ714="n/a",U714&lt;=0,U714="n/a"),"n/a",U714/AJ714)</f>
        <v>n/a</v>
      </c>
      <c r="Y714" s="1032" t="s">
        <v>4077</v>
      </c>
      <c r="Z714" s="766">
        <f>IF(OR(AC714&lt;0.01,AC714="n/a"),"n/a",M714/AC714*100)</f>
        <v>20.895522388059703</v>
      </c>
      <c r="AA714" s="1042">
        <f>IF(OR(AC714&lt;0.01,AC714="n/a"),"n/a",I714/AC714)</f>
        <v>12.873134328358208</v>
      </c>
      <c r="AB714" s="1043">
        <v>12</v>
      </c>
      <c r="AC714" s="1021">
        <v>2.68</v>
      </c>
      <c r="AD714" s="1021" t="s">
        <v>138</v>
      </c>
      <c r="AE714" s="1021">
        <v>2.81</v>
      </c>
      <c r="AF714" s="1021">
        <v>1.23</v>
      </c>
      <c r="AG714" s="1021">
        <v>9.7000000000000011</v>
      </c>
      <c r="AH714" s="1021">
        <v>1</v>
      </c>
      <c r="AI714" s="1021" t="s">
        <v>138</v>
      </c>
      <c r="AJ714" s="1021">
        <v>16.2</v>
      </c>
      <c r="AK714" s="1021" t="s">
        <v>138</v>
      </c>
      <c r="AL714" s="1034">
        <v>87.63</v>
      </c>
      <c r="AM714" s="1028">
        <v>0.2</v>
      </c>
      <c r="AN714" s="1021">
        <v>0</v>
      </c>
      <c r="AO714" s="868" t="str">
        <f>IF(U714="n/a","n/a",IF(AA714&lt;0,"n/a",IF(AA714="n/a","n/a",J714+U714-AA714)))</f>
        <v>n/a</v>
      </c>
      <c r="AP714" s="869" t="str">
        <f>IF(U714="n/a","n/a",J714+U714)</f>
        <v>n/a</v>
      </c>
      <c r="AQ714" s="1044">
        <f>IF(OR(AC714&lt;0.01,AF714="n/a"),"n/a",(I714/SQRT(22.5*AC714*(I714/AF714))-1)*100)</f>
        <v>-16.1113033070854</v>
      </c>
      <c r="AR714" s="766">
        <f>INDEX(Historical!$C$7:$C$1455,MATCH(B714,Historical!$B$7:$B$1455,0))*IF(AH714="n/a",1.03,IF(AH714&lt;0,1.01,IF(AH714&gt;10,1.1,(1+AH714/100))))</f>
        <v>0.40400000000000003</v>
      </c>
      <c r="AS714" s="1042">
        <f>IF($AI714="n/a",1.03*AR714,IF($AI714&lt;0,1.01*AR714,IF($AI714&gt;10,1.1*AR714,(1+$AI714/100)*AR714)))</f>
        <v>0.41612000000000005</v>
      </c>
      <c r="AT714" s="1042">
        <f>IF($AK714="n/a",1.03*AS714,IF($AK714&lt;0,1.01*AS714,IF($AK714&gt;10,1.1*AS714,(1+$AK714/100)*AS714)))</f>
        <v>0.42860360000000008</v>
      </c>
      <c r="AU714" s="1042">
        <f>IF($AK714="n/a",1.03*AT714,IF($AK714&lt;0,1.01*AT714,IF($AK714&gt;10,1.1*AT714,(1+$AK714/100)*AT714)))</f>
        <v>0.44146170800000012</v>
      </c>
      <c r="AV714" s="1042">
        <f>IF($AK714="n/a",1.03*AU714,IF($AK714&lt;0,1.01*AU714,IF($AK714&gt;10,1.1*AU714,(1+$AK714/100)*AU714)))</f>
        <v>0.45470555924000011</v>
      </c>
      <c r="AW714" s="766">
        <f>SUM(AR714:AV714)</f>
        <v>2.1448908672400004</v>
      </c>
      <c r="AX714" s="877">
        <f>AW714/I714*100</f>
        <v>6.2170749775072478</v>
      </c>
      <c r="AY714" s="1212">
        <v>0.47</v>
      </c>
      <c r="AZ714" s="1028">
        <v>6.15</v>
      </c>
      <c r="BA714" s="1028">
        <v>-15.58</v>
      </c>
      <c r="BB714" s="1028">
        <v>-9.1300000000000008</v>
      </c>
      <c r="BC714" s="1028">
        <v>-7.07</v>
      </c>
      <c r="BE714" s="721">
        <v>2013</v>
      </c>
      <c r="BF714" s="1057">
        <f>IF(BE714&gt;2008,0,IF(BE714&gt;2001,1,IF(BE714&gt;1990,2,IF(BE714&gt;1980,3,IF(BE714&gt;1973,4,IF(BE714&gt;1970,5,IF(BE714&gt;1960,6,IF(BE714&gt;1958,7,IF(BE714&gt;1953,8,9)))))))))</f>
        <v>0</v>
      </c>
    </row>
    <row r="715" spans="1:58" ht="11.25" customHeight="1" x14ac:dyDescent="0.2">
      <c r="A715" s="1019" t="s">
        <v>798</v>
      </c>
      <c r="B715" s="1031" t="s">
        <v>799</v>
      </c>
      <c r="C715" s="1181" t="s">
        <v>132</v>
      </c>
      <c r="D715" s="1181" t="s">
        <v>4435</v>
      </c>
      <c r="E715" s="857">
        <v>20</v>
      </c>
      <c r="F715" s="1245">
        <v>167</v>
      </c>
      <c r="G715" s="1209" t="s">
        <v>38</v>
      </c>
      <c r="H715" s="1209" t="s">
        <v>38</v>
      </c>
      <c r="I715" s="1030">
        <v>31.2</v>
      </c>
      <c r="J715" s="766">
        <f>(M715/I715)*100</f>
        <v>3.7179487179487181</v>
      </c>
      <c r="K715" s="1040">
        <v>0.28999999999999998</v>
      </c>
      <c r="L715" s="1043">
        <v>4</v>
      </c>
      <c r="M715" s="756">
        <f>K715*L715</f>
        <v>1.1599999999999999</v>
      </c>
      <c r="N715" s="1026" t="s">
        <v>197</v>
      </c>
      <c r="O715" s="861">
        <v>0.28000000000000003</v>
      </c>
      <c r="P715" s="1016">
        <v>43441</v>
      </c>
      <c r="Q715" s="1016">
        <v>43461</v>
      </c>
      <c r="R715" s="756">
        <f>(K715-O715)/O715*100</f>
        <v>3.5714285714285547</v>
      </c>
      <c r="S715" s="824">
        <f>IF(INDEX(Historical!$D$7:$D$1455,MATCH(B715,Historical!$B$7:$B$1455,0))=0,"n/a",(INDEX(Historical!$C$7:$C$1455,MATCH(B715,Historical!$B$7:$B$1455,0))/INDEX(Historical!$D$7:$D$1455,MATCH(B715,Historical!$B$7:$B$1455,0))-1)*100)</f>
        <v>3.1727379553466717</v>
      </c>
      <c r="T715" s="824">
        <f>IF(INDEX(Historical!$F$7:$F$1455,MATCH(B715,Historical!$B$7:$B$1455,0))=0,"n/a",((INDEX(Historical!$C$7:$C$1455,MATCH(B715,Historical!$B$7:$B$1455,0))/INDEX(Historical!$F$7:$F$1455,MATCH(B715,Historical!$B$7:$B$1455,0)))^(1/3)-1)*100)</f>
        <v>5.1132764318637669</v>
      </c>
      <c r="U715" s="824">
        <f>IF(INDEX(Historical!$I$7:$I$1455,MATCH(B715,Historical!$B$7:$B$1455,0))=0,"n/a",((INDEX(Historical!$C$7:$C$1455,MATCH(B715,Historical!$B$7:$B$1455,0))/INDEX(Historical!$I$7:$I$1455,MATCH(B715,Historical!$B$7:$B$1455,0)))^(1/5)-1)*100)</f>
        <v>5.8741937372906117</v>
      </c>
      <c r="V715" s="824">
        <f>IF(INDEX(Historical!$O$7:$O$1455,MATCH(B715,Historical!$B$7:$B$1455,0))=0,"n/a",((INDEX(Historical!$C$7:$C$1455,MATCH(B715,Historical!$B$7:$B$1455,0))/INDEX(Historical!$O$7:$O$1455,MATCH(B715,Historical!$B$7:$B$1455,0)))^(1/10)-1)*100)</f>
        <v>8.3978940650407239</v>
      </c>
      <c r="W715" s="825">
        <f>IF(OR(U715&lt;=0,U715="n/a",V715&lt;=0,V715="n/a"),"n/a",U715/V715)</f>
        <v>0.69948414350022237</v>
      </c>
      <c r="X715" s="826" t="str">
        <f>IF(OR(AJ715&lt;=0,AJ715="n/a",U715&lt;=0,U715="n/a"),"n/a",U715/AJ715)</f>
        <v>n/a</v>
      </c>
      <c r="Y715" s="780"/>
      <c r="Z715" s="766" t="str">
        <f>IF(OR(AC715&lt;0.01,AC715="n/a"),"n/a",M715/AC715*100)</f>
        <v>n/a</v>
      </c>
      <c r="AA715" s="1042" t="str">
        <f>IF(OR(AC715&lt;0.01,AC715="n/a"),"n/a",I715/AC715)</f>
        <v>n/a</v>
      </c>
      <c r="AB715" s="1043">
        <v>12</v>
      </c>
      <c r="AC715" s="1021">
        <v>-0.37</v>
      </c>
      <c r="AD715" s="1021" t="s">
        <v>138</v>
      </c>
      <c r="AE715" s="1021">
        <v>1.92</v>
      </c>
      <c r="AF715" s="1021">
        <v>2.16</v>
      </c>
      <c r="AG715" s="1021">
        <v>-1.9</v>
      </c>
      <c r="AH715" s="1023">
        <v>-113.7</v>
      </c>
      <c r="AI715" s="1023">
        <v>4.03</v>
      </c>
      <c r="AJ715" s="1021">
        <v>-16.400000000000002</v>
      </c>
      <c r="AK715" s="1021">
        <v>12.7</v>
      </c>
      <c r="AL715" s="1034">
        <v>2680</v>
      </c>
      <c r="AM715" s="1028">
        <v>0.2</v>
      </c>
      <c r="AN715" s="1021">
        <v>2.58</v>
      </c>
      <c r="AO715" s="868" t="str">
        <f>IF(U715="n/a","n/a",IF(AA715&lt;0,"n/a",IF(AA715="n/a","n/a",J715+U715-AA715)))</f>
        <v>n/a</v>
      </c>
      <c r="AP715" s="869">
        <f>IF(U715="n/a","n/a",J715+U715)</f>
        <v>9.5921424552393297</v>
      </c>
      <c r="AQ715" s="1044" t="str">
        <f>IF(OR(AC715&lt;0.01,AF715="n/a"),"n/a",(I715/SQRT(22.5*AC715*(I715/AF715))-1)*100)</f>
        <v>n/a</v>
      </c>
      <c r="AR715" s="766">
        <f>INDEX(Historical!$C$7:$C$1455,MATCH(B715,Historical!$B$7:$B$1455,0))*IF(AH715="n/a",1.03,IF(AH715&lt;0,1.01,IF(AH715&gt;10,1.1,(1+AH715/100))))</f>
        <v>1.1084750000000001</v>
      </c>
      <c r="AS715" s="1042">
        <f>IF($AI715="n/a",1.03*AR715,IF($AI715&lt;0,1.01*AR715,IF($AI715&gt;10,1.1*AR715,(1+$AI715/100)*AR715)))</f>
        <v>1.1531465425</v>
      </c>
      <c r="AT715" s="1042">
        <f>IF($AK715="n/a",1.03*AS715,IF($AK715&lt;0,1.01*AS715,IF($AK715&gt;10,1.1*AS715,(1+$AK715/100)*AS715)))</f>
        <v>1.2684611967500001</v>
      </c>
      <c r="AU715" s="1042">
        <f>IF($AK715="n/a",1.03*AT715,IF($AK715&lt;0,1.01*AT715,IF($AK715&gt;10,1.1*AT715,(1+$AK715/100)*AT715)))</f>
        <v>1.3953073164250003</v>
      </c>
      <c r="AV715" s="1042">
        <f>IF($AK715="n/a",1.03*AU715,IF($AK715&lt;0,1.01*AU715,IF($AK715&gt;10,1.1*AU715,(1+$AK715/100)*AU715)))</f>
        <v>1.5348380480675003</v>
      </c>
      <c r="AW715" s="766">
        <f>SUM(AR715:AV715)</f>
        <v>6.4602281037425016</v>
      </c>
      <c r="AX715" s="877">
        <f>AW715/I715*100</f>
        <v>20.705859306866991</v>
      </c>
      <c r="AY715" s="1212">
        <v>0.7</v>
      </c>
      <c r="AZ715" s="1028">
        <v>20.18</v>
      </c>
      <c r="BA715" s="1028">
        <v>-15.03</v>
      </c>
      <c r="BB715" s="1028">
        <v>-5.5100000000000007</v>
      </c>
      <c r="BC715" s="1028">
        <v>-1.97</v>
      </c>
      <c r="BE715" s="721">
        <v>2000</v>
      </c>
      <c r="BF715" s="1057">
        <f>IF(BE715&gt;2008,0,IF(BE715&gt;2001,1,IF(BE715&gt;1990,2,IF(BE715&gt;1980,3,IF(BE715&gt;1973,4,IF(BE715&gt;1970,5,IF(BE715&gt;1960,6,IF(BE715&gt;1958,7,IF(BE715&gt;1953,8,9)))))))))</f>
        <v>2</v>
      </c>
    </row>
    <row r="716" spans="1:58" ht="11.25" customHeight="1" x14ac:dyDescent="0.2">
      <c r="A716" s="1019" t="s">
        <v>1679</v>
      </c>
      <c r="B716" s="1031" t="s">
        <v>1680</v>
      </c>
      <c r="C716" s="1181" t="s">
        <v>109</v>
      </c>
      <c r="D716" s="1181" t="s">
        <v>4434</v>
      </c>
      <c r="E716" s="857">
        <v>7</v>
      </c>
      <c r="F716" s="1245">
        <v>634</v>
      </c>
      <c r="G716" s="1209" t="s">
        <v>107</v>
      </c>
      <c r="H716" s="1209" t="s">
        <v>107</v>
      </c>
      <c r="I716" s="1030">
        <v>72.56</v>
      </c>
      <c r="J716" s="766">
        <f>(M716/I716)*100</f>
        <v>1.9845644983461961</v>
      </c>
      <c r="K716" s="1033">
        <v>0.36</v>
      </c>
      <c r="L716" s="1043">
        <v>4</v>
      </c>
      <c r="M716" s="756">
        <f>K716*L716</f>
        <v>1.44</v>
      </c>
      <c r="N716" s="1026" t="s">
        <v>239</v>
      </c>
      <c r="O716" s="860">
        <v>0.35</v>
      </c>
      <c r="P716" s="1016">
        <v>43412</v>
      </c>
      <c r="Q716" s="1016">
        <v>43420</v>
      </c>
      <c r="R716" s="756">
        <f>(K716-O716)/O716*100</f>
        <v>2.8571428571428599</v>
      </c>
      <c r="S716" s="824">
        <f>IF(INDEX(Historical!$D$7:$D$1455,MATCH(B716,Historical!$B$7:$B$1455,0))=0,"n/a",(INDEX(Historical!$C$7:$C$1455,MATCH(B716,Historical!$B$7:$B$1455,0))/INDEX(Historical!$D$7:$D$1455,MATCH(B716,Historical!$B$7:$B$1455,0))-1)*100)</f>
        <v>9.0909090909091042</v>
      </c>
      <c r="T716" s="824">
        <f>IF(INDEX(Historical!$F$7:$F$1455,MATCH(B716,Historical!$B$7:$B$1455,0))=0,"n/a",((INDEX(Historical!$C$7:$C$1455,MATCH(B716,Historical!$B$7:$B$1455,0))/INDEX(Historical!$F$7:$F$1455,MATCH(B716,Historical!$B$7:$B$1455,0)))^(1/3)-1)*100)</f>
        <v>17.197952997115639</v>
      </c>
      <c r="U716" s="824">
        <f>IF(INDEX(Historical!$I$7:$I$1455,MATCH(B716,Historical!$B$7:$B$1455,0))=0,"n/a",((INDEX(Historical!$C$7:$C$1455,MATCH(B716,Historical!$B$7:$B$1455,0))/INDEX(Historical!$I$7:$I$1455,MATCH(B716,Historical!$B$7:$B$1455,0)))^(1/5)-1)*100)</f>
        <v>13.853128308099571</v>
      </c>
      <c r="V716" s="824">
        <f>IF(INDEX(Historical!$O$7:$O$1455,MATCH(B716,Historical!$B$7:$B$1455,0))=0,"n/a",((INDEX(Historical!$C$7:$C$1455,MATCH(B716,Historical!$B$7:$B$1455,0))/INDEX(Historical!$O$7:$O$1455,MATCH(B716,Historical!$B$7:$B$1455,0)))^(1/10)-1)*100)</f>
        <v>6.9859947334599992</v>
      </c>
      <c r="W716" s="825">
        <f>IF(OR(U716&lt;=0,U716="n/a",V716&lt;=0,V716="n/a"),"n/a",U716/V716)</f>
        <v>1.9829857932398471</v>
      </c>
      <c r="X716" s="826">
        <f>IF(OR(AJ716&lt;=0,AJ716="n/a",U716&lt;=0,U716="n/a"),"n/a",U716/AJ716)</f>
        <v>1.0261576524518201</v>
      </c>
      <c r="Y716" s="1032" t="s">
        <v>4077</v>
      </c>
      <c r="Z716" s="766">
        <f>IF(OR(AC716&lt;0.01,AC716="n/a"),"n/a",M716/AC716*100)</f>
        <v>32.505643340857787</v>
      </c>
      <c r="AA716" s="1042">
        <f>IF(OR(AC716&lt;0.01,AC716="n/a"),"n/a",I716/AC716)</f>
        <v>16.379232505643344</v>
      </c>
      <c r="AB716" s="1043">
        <v>12</v>
      </c>
      <c r="AC716" s="1021">
        <v>4.43</v>
      </c>
      <c r="AD716" s="1021">
        <v>1.36</v>
      </c>
      <c r="AE716" s="1021">
        <v>4.91</v>
      </c>
      <c r="AF716" s="1021">
        <v>1.1200000000000001</v>
      </c>
      <c r="AG716" s="1021">
        <v>5.7</v>
      </c>
      <c r="AH716" s="1021">
        <v>-8.7999999999999989</v>
      </c>
      <c r="AI716" s="1021">
        <v>0.31</v>
      </c>
      <c r="AJ716" s="1021">
        <v>13.5</v>
      </c>
      <c r="AK716" s="1021">
        <v>12</v>
      </c>
      <c r="AL716" s="1034">
        <v>2660</v>
      </c>
      <c r="AM716" s="1028">
        <v>0.89999999999999991</v>
      </c>
      <c r="AN716" s="1021">
        <v>0.05</v>
      </c>
      <c r="AO716" s="868">
        <f>IF(U716="n/a","n/a",IF(AA716&lt;0,"n/a",IF(AA716="n/a","n/a",J716+U716-AA716)))</f>
        <v>-0.54153969919757827</v>
      </c>
      <c r="AP716" s="869">
        <f>IF(U716="n/a","n/a",J716+U716)</f>
        <v>15.837692806445766</v>
      </c>
      <c r="AQ716" s="1044">
        <f>IF(OR(AC716&lt;0.01,AF716="n/a"),"n/a",(I716/SQRT(22.5*AC716*(I716/AF716))-1)*100)</f>
        <v>-9.7048287095888632</v>
      </c>
      <c r="AR716" s="766">
        <f>INDEX(Historical!$C$7:$C$1455,MATCH(B716,Historical!$B$7:$B$1455,0))*IF(AH716="n/a",1.03,IF(AH716&lt;0,1.01,IF(AH716&gt;10,1.1,(1+AH716/100))))</f>
        <v>1.3332000000000002</v>
      </c>
      <c r="AS716" s="1042">
        <f>IF($AI716="n/a",1.03*AR716,IF($AI716&lt;0,1.01*AR716,IF($AI716&gt;10,1.1*AR716,(1+$AI716/100)*AR716)))</f>
        <v>1.3373329200000004</v>
      </c>
      <c r="AT716" s="1042">
        <f>IF($AK716="n/a",1.03*AS716,IF($AK716&lt;0,1.01*AS716,IF($AK716&gt;10,1.1*AS716,(1+$AK716/100)*AS716)))</f>
        <v>1.4710662120000004</v>
      </c>
      <c r="AU716" s="1042">
        <f>IF($AK716="n/a",1.03*AT716,IF($AK716&lt;0,1.01*AT716,IF($AK716&gt;10,1.1*AT716,(1+$AK716/100)*AT716)))</f>
        <v>1.6181728332000005</v>
      </c>
      <c r="AV716" s="1042">
        <f>IF($AK716="n/a",1.03*AU716,IF($AK716&lt;0,1.01*AU716,IF($AK716&gt;10,1.1*AU716,(1+$AK716/100)*AU716)))</f>
        <v>1.7799901165200007</v>
      </c>
      <c r="AW716" s="766">
        <f>SUM(AR716:AV716)</f>
        <v>7.5397620817200011</v>
      </c>
      <c r="AX716" s="877">
        <f>AW716/I716*100</f>
        <v>10.39107232872106</v>
      </c>
      <c r="AY716" s="1212">
        <v>1</v>
      </c>
      <c r="AZ716" s="1028">
        <v>18.45</v>
      </c>
      <c r="BA716" s="1028">
        <v>-22.52</v>
      </c>
      <c r="BB716" s="1028">
        <v>-1.78</v>
      </c>
      <c r="BC716" s="1028">
        <v>-13.34</v>
      </c>
      <c r="BE716" s="721">
        <v>2012</v>
      </c>
      <c r="BF716" s="1057">
        <f>IF(BE716&gt;2008,0,IF(BE716&gt;2001,1,IF(BE716&gt;1990,2,IF(BE716&gt;1980,3,IF(BE716&gt;1973,4,IF(BE716&gt;1970,5,IF(BE716&gt;1960,6,IF(BE716&gt;1958,7,IF(BE716&gt;1953,8,9)))))))))</f>
        <v>0</v>
      </c>
    </row>
    <row r="717" spans="1:58" s="905" customFormat="1" ht="11.25" customHeight="1" x14ac:dyDescent="0.2">
      <c r="A717" s="760" t="s">
        <v>800</v>
      </c>
      <c r="B717" s="914" t="s">
        <v>801</v>
      </c>
      <c r="C717" s="1181" t="s">
        <v>132</v>
      </c>
      <c r="D717" s="1181" t="s">
        <v>4424</v>
      </c>
      <c r="E717" s="885">
        <v>18</v>
      </c>
      <c r="F717" s="1245">
        <v>176</v>
      </c>
      <c r="G717" s="1244" t="s">
        <v>38</v>
      </c>
      <c r="H717" s="1244" t="s">
        <v>116</v>
      </c>
      <c r="I717" s="886">
        <v>47.33</v>
      </c>
      <c r="J717" s="887">
        <f>(M717/I717)*100</f>
        <v>5.0707796323684766</v>
      </c>
      <c r="K717" s="888">
        <v>0.6</v>
      </c>
      <c r="L717" s="889">
        <v>4</v>
      </c>
      <c r="M717" s="890">
        <f>K717*L717</f>
        <v>2.4</v>
      </c>
      <c r="N717" s="891" t="s">
        <v>802</v>
      </c>
      <c r="O717" s="892">
        <v>0.57999999999999996</v>
      </c>
      <c r="P717" s="893">
        <v>43238</v>
      </c>
      <c r="Q717" s="893">
        <v>43257</v>
      </c>
      <c r="R717" s="890">
        <f>(K717-O717)/O717*100</f>
        <v>3.4482758620689689</v>
      </c>
      <c r="S717" s="824">
        <f>IF(INDEX(Historical!$D$7:$D$1455,MATCH(B717,Historical!$B$7:$B$1455,0))=0,"n/a",(INDEX(Historical!$C$7:$C$1455,MATCH(B717,Historical!$B$7:$B$1455,0))/INDEX(Historical!$D$7:$D$1455,MATCH(B717,Historical!$B$7:$B$1455,0))-1)*100)</f>
        <v>3.4870641169853611</v>
      </c>
      <c r="T717" s="824">
        <f>IF(INDEX(Historical!$F$7:$F$1455,MATCH(B717,Historical!$B$7:$B$1455,0))=0,"n/a",((INDEX(Historical!$C$7:$C$1455,MATCH(B717,Historical!$B$7:$B$1455,0))/INDEX(Historical!$F$7:$F$1455,MATCH(B717,Historical!$B$7:$B$1455,0)))^(1/3)-1)*100)</f>
        <v>3.3667691211952011</v>
      </c>
      <c r="U717" s="824">
        <f>IF(INDEX(Historical!$I$7:$I$1455,MATCH(B717,Historical!$B$7:$B$1455,0))=0,"n/a",((INDEX(Historical!$C$7:$C$1455,MATCH(B717,Historical!$B$7:$B$1455,0))/INDEX(Historical!$I$7:$I$1455,MATCH(B717,Historical!$B$7:$B$1455,0)))^(1/5)-1)*100)</f>
        <v>3.4363916060776045</v>
      </c>
      <c r="V717" s="824">
        <f>IF(INDEX(Historical!$O$7:$O$1455,MATCH(B717,Historical!$B$7:$B$1455,0))=0,"n/a",((INDEX(Historical!$C$7:$C$1455,MATCH(B717,Historical!$B$7:$B$1455,0))/INDEX(Historical!$O$7:$O$1455,MATCH(B717,Historical!$B$7:$B$1455,0)))^(1/10)-1)*100)</f>
        <v>3.728169722514818</v>
      </c>
      <c r="W717" s="894">
        <f>IF(OR(U717&lt;=0,U717="n/a",V717&lt;=0,V717="n/a"),"n/a",U717/V717)</f>
        <v>0.92173690090471627</v>
      </c>
      <c r="X717" s="895" t="str">
        <f>IF(OR(AJ717&lt;=0,AJ717="n/a",U717&lt;=0,U717="n/a"),"n/a",U717/AJ717)</f>
        <v>n/a</v>
      </c>
      <c r="Y717" s="914"/>
      <c r="Z717" s="887">
        <f>IF(OR(AC717&lt;0.01,AC717="n/a"),"n/a",M717/AC717*100)</f>
        <v>112.67605633802818</v>
      </c>
      <c r="AA717" s="897">
        <f>IF(OR(AC717&lt;0.01,AC717="n/a"),"n/a",I717/AC717)</f>
        <v>22.220657276995304</v>
      </c>
      <c r="AB717" s="889">
        <v>12</v>
      </c>
      <c r="AC717" s="898">
        <v>2.13</v>
      </c>
      <c r="AD717" s="898">
        <v>16.39</v>
      </c>
      <c r="AE717" s="898">
        <v>2.04</v>
      </c>
      <c r="AF717" s="898">
        <v>1.95</v>
      </c>
      <c r="AG717" s="898">
        <v>10</v>
      </c>
      <c r="AH717" s="898">
        <v>-77.600000000000009</v>
      </c>
      <c r="AI717" s="898">
        <v>-0.66</v>
      </c>
      <c r="AJ717" s="898">
        <v>-26.5</v>
      </c>
      <c r="AK717" s="898">
        <v>1.3599999999999999</v>
      </c>
      <c r="AL717" s="899">
        <v>48600</v>
      </c>
      <c r="AM717" s="900">
        <v>0.06</v>
      </c>
      <c r="AN717" s="898">
        <v>1.89</v>
      </c>
      <c r="AO717" s="901">
        <f>IF(U717="n/a","n/a",IF(AA717&lt;0,"n/a",IF(AA717="n/a","n/a",J717+U717-AA717)))</f>
        <v>-13.713486038549224</v>
      </c>
      <c r="AP717" s="902">
        <f>IF(U717="n/a","n/a",J717+U717)</f>
        <v>8.5071712384460803</v>
      </c>
      <c r="AQ717" s="903">
        <f>IF(OR(AC717&lt;0.01,AF717="n/a"),"n/a",(I717/SQRT(22.5*AC717*(I717/AF717))-1)*100)</f>
        <v>38.772846671803677</v>
      </c>
      <c r="AR717" s="766">
        <f>INDEX(Historical!$C$7:$C$1455,MATCH(B717,Historical!$B$7:$B$1455,0))*IF(AH717="n/a",1.03,IF(AH717&lt;0,1.01,IF(AH717&gt;10,1.1,(1+AH717/100))))</f>
        <v>2.323</v>
      </c>
      <c r="AS717" s="897">
        <f>IF($AI717="n/a",1.03*AR717,IF($AI717&lt;0,1.01*AR717,IF($AI717&gt;10,1.1*AR717,(1+$AI717/100)*AR717)))</f>
        <v>2.3462299999999998</v>
      </c>
      <c r="AT717" s="897">
        <f>IF($AK717="n/a",1.03*AS717,IF($AK717&lt;0,1.01*AS717,IF($AK717&gt;10,1.1*AS717,(1+$AK717/100)*AS717)))</f>
        <v>2.3781387280000001</v>
      </c>
      <c r="AU717" s="897">
        <f>IF($AK717="n/a",1.03*AT717,IF($AK717&lt;0,1.01*AT717,IF($AK717&gt;10,1.1*AT717,(1+$AK717/100)*AT717)))</f>
        <v>2.4104814147008002</v>
      </c>
      <c r="AV717" s="897">
        <f>IF($AK717="n/a",1.03*AU717,IF($AK717&lt;0,1.01*AU717,IF($AK717&gt;10,1.1*AU717,(1+$AK717/100)*AU717)))</f>
        <v>2.4432639619407315</v>
      </c>
      <c r="AW717" s="887">
        <f>SUM(AR717:AV717)</f>
        <v>11.901114104641533</v>
      </c>
      <c r="AX717" s="904">
        <f>AW717/I717*100</f>
        <v>25.144969585128951</v>
      </c>
      <c r="AY717" s="1213">
        <v>-7.0000000000000007E-2</v>
      </c>
      <c r="AZ717" s="900">
        <v>11.68</v>
      </c>
      <c r="BA717" s="900">
        <v>-8.98</v>
      </c>
      <c r="BB717" s="900">
        <v>5.2</v>
      </c>
      <c r="BC717" s="900">
        <v>4.82</v>
      </c>
      <c r="BD717" s="1079"/>
      <c r="BE717" s="721">
        <v>2001</v>
      </c>
      <c r="BF717" s="1057">
        <f>IF(BE717&gt;2008,0,IF(BE717&gt;2001,1,IF(BE717&gt;1990,2,IF(BE717&gt;1980,3,IF(BE717&gt;1973,4,IF(BE717&gt;1970,5,IF(BE717&gt;1960,6,IF(BE717&gt;1958,7,IF(BE717&gt;1953,8,9)))))))))</f>
        <v>2</v>
      </c>
    </row>
    <row r="718" spans="1:58" ht="11.25" customHeight="1" x14ac:dyDescent="0.2">
      <c r="A718" s="1027" t="s">
        <v>1681</v>
      </c>
      <c r="B718" s="1031" t="s">
        <v>1682</v>
      </c>
      <c r="C718" s="1181" t="s">
        <v>109</v>
      </c>
      <c r="D718" s="1181" t="s">
        <v>4434</v>
      </c>
      <c r="E718" s="857">
        <v>7</v>
      </c>
      <c r="F718" s="1245">
        <v>613</v>
      </c>
      <c r="G718" s="1209" t="s">
        <v>107</v>
      </c>
      <c r="H718" s="1209" t="s">
        <v>107</v>
      </c>
      <c r="I718" s="1030">
        <v>39</v>
      </c>
      <c r="J718" s="766">
        <f>(M718/I718)*100</f>
        <v>2.2564102564102564</v>
      </c>
      <c r="K718" s="1033">
        <v>0.22</v>
      </c>
      <c r="L718" s="1043">
        <v>4</v>
      </c>
      <c r="M718" s="756">
        <f>K718*L718</f>
        <v>0.88</v>
      </c>
      <c r="N718" s="1026" t="s">
        <v>513</v>
      </c>
      <c r="O718" s="860">
        <v>0.21</v>
      </c>
      <c r="P718" s="1016">
        <v>43290</v>
      </c>
      <c r="Q718" s="1016">
        <v>43301</v>
      </c>
      <c r="R718" s="756">
        <f>(K718-O718)/O718*100</f>
        <v>4.7619047619047663</v>
      </c>
      <c r="S718" s="824">
        <f>IF(INDEX(Historical!$D$7:$D$1455,MATCH(B718,Historical!$B$7:$B$1455,0))=0,"n/a",(INDEX(Historical!$C$7:$C$1455,MATCH(B718,Historical!$B$7:$B$1455,0))/INDEX(Historical!$D$7:$D$1455,MATCH(B718,Historical!$B$7:$B$1455,0))-1)*100)</f>
        <v>17.142857142857149</v>
      </c>
      <c r="T718" s="824">
        <f>IF(INDEX(Historical!$F$7:$F$1455,MATCH(B718,Historical!$B$7:$B$1455,0))=0,"n/a",((INDEX(Historical!$C$7:$C$1455,MATCH(B718,Historical!$B$7:$B$1455,0))/INDEX(Historical!$F$7:$F$1455,MATCH(B718,Historical!$B$7:$B$1455,0)))^(1/3)-1)*100)</f>
        <v>13.555613628301177</v>
      </c>
      <c r="U718" s="824">
        <f>IF(INDEX(Historical!$I$7:$I$1455,MATCH(B718,Historical!$B$7:$B$1455,0))=0,"n/a",((INDEX(Historical!$C$7:$C$1455,MATCH(B718,Historical!$B$7:$B$1455,0))/INDEX(Historical!$I$7:$I$1455,MATCH(B718,Historical!$B$7:$B$1455,0)))^(1/5)-1)*100)</f>
        <v>20.707088530186791</v>
      </c>
      <c r="V718" s="824">
        <f>IF(INDEX(Historical!$O$7:$O$1455,MATCH(B718,Historical!$B$7:$B$1455,0))=0,"n/a",((INDEX(Historical!$C$7:$C$1455,MATCH(B718,Historical!$B$7:$B$1455,0))/INDEX(Historical!$O$7:$O$1455,MATCH(B718,Historical!$B$7:$B$1455,0)))^(1/10)-1)*100)</f>
        <v>0.24723123954539794</v>
      </c>
      <c r="W718" s="825">
        <f>IF(OR(U718&lt;=0,U718="n/a",V718&lt;=0,V718="n/a"),"n/a",U718/V718)</f>
        <v>83.755954822952063</v>
      </c>
      <c r="X718" s="826" t="str">
        <f>IF(OR(AJ718&lt;=0,AJ718="n/a",U718&lt;=0,U718="n/a"),"n/a",U718/AJ718)</f>
        <v>n/a</v>
      </c>
      <c r="Y718" s="1032"/>
      <c r="Z718" s="766" t="str">
        <f>IF(OR(AC718&lt;0.01,AC718="n/a"),"n/a",M718/AC718*100)</f>
        <v>n/a</v>
      </c>
      <c r="AA718" s="1042" t="str">
        <f>IF(OR(AC718&lt;0.01,AC718="n/a"),"n/a",I718/AC718)</f>
        <v>n/a</v>
      </c>
      <c r="AB718" s="1043">
        <v>12</v>
      </c>
      <c r="AC718" s="1021" t="s">
        <v>138</v>
      </c>
      <c r="AD718" s="1021" t="s">
        <v>138</v>
      </c>
      <c r="AE718" s="1021" t="s">
        <v>138</v>
      </c>
      <c r="AF718" s="1021" t="s">
        <v>138</v>
      </c>
      <c r="AG718" s="1021" t="s">
        <v>138</v>
      </c>
      <c r="AH718" s="1021" t="s">
        <v>138</v>
      </c>
      <c r="AI718" s="1021" t="s">
        <v>138</v>
      </c>
      <c r="AJ718" s="1021" t="s">
        <v>138</v>
      </c>
      <c r="AK718" s="1021" t="s">
        <v>138</v>
      </c>
      <c r="AL718" s="1034" t="s">
        <v>138</v>
      </c>
      <c r="AM718" s="1028" t="s">
        <v>138</v>
      </c>
      <c r="AN718" s="1021" t="s">
        <v>138</v>
      </c>
      <c r="AO718" s="868" t="str">
        <f>IF(U718="n/a","n/a",IF(AA718&lt;0,"n/a",IF(AA718="n/a","n/a",J718+U718-AA718)))</f>
        <v>n/a</v>
      </c>
      <c r="AP718" s="869">
        <f>IF(U718="n/a","n/a",J718+U718)</f>
        <v>22.963498786597047</v>
      </c>
      <c r="AQ718" s="1044" t="str">
        <f>IF(OR(AC718&lt;0.01,AF718="n/a"),"n/a",(I718/SQRT(22.5*AC718*(I718/AF718))-1)*100)</f>
        <v>n/a</v>
      </c>
      <c r="AR718" s="766">
        <f>INDEX(Historical!$C$7:$C$1455,MATCH(B718,Historical!$B$7:$B$1455,0))*IF(AH718="n/a",1.03,IF(AH718&lt;0,1.01,IF(AH718&gt;10,1.1,(1+AH718/100))))</f>
        <v>0.84460000000000002</v>
      </c>
      <c r="AS718" s="1042">
        <f>IF($AI718="n/a",1.03*AR718,IF($AI718&lt;0,1.01*AR718,IF($AI718&gt;10,1.1*AR718,(1+$AI718/100)*AR718)))</f>
        <v>0.86993799999999999</v>
      </c>
      <c r="AT718" s="1042">
        <f>IF($AK718="n/a",1.03*AS718,IF($AK718&lt;0,1.01*AS718,IF($AK718&gt;10,1.1*AS718,(1+$AK718/100)*AS718)))</f>
        <v>0.89603613999999998</v>
      </c>
      <c r="AU718" s="1042">
        <f>IF($AK718="n/a",1.03*AT718,IF($AK718&lt;0,1.01*AT718,IF($AK718&gt;10,1.1*AT718,(1+$AK718/100)*AT718)))</f>
        <v>0.9229172242</v>
      </c>
      <c r="AV718" s="1042">
        <f>IF($AK718="n/a",1.03*AU718,IF($AK718&lt;0,1.01*AU718,IF($AK718&gt;10,1.1*AU718,(1+$AK718/100)*AU718)))</f>
        <v>0.950604740926</v>
      </c>
      <c r="AW718" s="766">
        <f>SUM(AR718:AV718)</f>
        <v>4.4840961051260004</v>
      </c>
      <c r="AX718" s="877">
        <f>AW718/I718*100</f>
        <v>11.497682320835899</v>
      </c>
      <c r="AY718" s="1212" t="s">
        <v>138</v>
      </c>
      <c r="AZ718" s="1028" t="s">
        <v>138</v>
      </c>
      <c r="BA718" s="1028" t="s">
        <v>138</v>
      </c>
      <c r="BB718" s="1028" t="s">
        <v>138</v>
      </c>
      <c r="BC718" s="1028" t="s">
        <v>138</v>
      </c>
      <c r="BD718" s="1078" t="s">
        <v>4357</v>
      </c>
      <c r="BE718" s="721">
        <v>2012</v>
      </c>
      <c r="BF718" s="1057">
        <f>IF(BE718&gt;2008,0,IF(BE718&gt;2001,1,IF(BE718&gt;1990,2,IF(BE718&gt;1980,3,IF(BE718&gt;1973,4,IF(BE718&gt;1970,5,IF(BE718&gt;1960,6,IF(BE718&gt;1958,7,IF(BE718&gt;1953,8,9)))))))))</f>
        <v>0</v>
      </c>
    </row>
    <row r="719" spans="1:58" ht="11.25" customHeight="1" x14ac:dyDescent="0.2">
      <c r="A719" s="1027" t="s">
        <v>1683</v>
      </c>
      <c r="B719" s="1031" t="s">
        <v>1684</v>
      </c>
      <c r="C719" s="1181" t="s">
        <v>109</v>
      </c>
      <c r="D719" s="1181" t="s">
        <v>4426</v>
      </c>
      <c r="E719" s="857">
        <v>7</v>
      </c>
      <c r="F719" s="1245">
        <v>618</v>
      </c>
      <c r="G719" s="1187" t="s">
        <v>107</v>
      </c>
      <c r="H719" s="1187" t="s">
        <v>107</v>
      </c>
      <c r="I719" s="1030">
        <v>36.33</v>
      </c>
      <c r="J719" s="766">
        <f>(M719/I719)*100</f>
        <v>1.4313239746765758</v>
      </c>
      <c r="K719" s="1033">
        <v>0.13</v>
      </c>
      <c r="L719" s="1043">
        <v>4</v>
      </c>
      <c r="M719" s="756">
        <f>K719*L719</f>
        <v>0.52</v>
      </c>
      <c r="N719" s="1026" t="s">
        <v>211</v>
      </c>
      <c r="O719" s="860">
        <v>0.11</v>
      </c>
      <c r="P719" s="1016">
        <v>43326</v>
      </c>
      <c r="Q719" s="1016">
        <v>43343</v>
      </c>
      <c r="R719" s="756">
        <f>(K719-O719)/O719*100</f>
        <v>18.181818181818183</v>
      </c>
      <c r="S719" s="824">
        <f>IF(INDEX(Historical!$D$7:$D$1455,MATCH(B719,Historical!$B$7:$B$1455,0))=0,"n/a",(INDEX(Historical!$C$7:$C$1455,MATCH(B719,Historical!$B$7:$B$1455,0))/INDEX(Historical!$D$7:$D$1455,MATCH(B719,Historical!$B$7:$B$1455,0))-1)*100)</f>
        <v>10.526315789473696</v>
      </c>
      <c r="T719" s="824">
        <f>IF(INDEX(Historical!$F$7:$F$1455,MATCH(B719,Historical!$B$7:$B$1455,0))=0,"n/a",((INDEX(Historical!$C$7:$C$1455,MATCH(B719,Historical!$B$7:$B$1455,0))/INDEX(Historical!$F$7:$F$1455,MATCH(B719,Historical!$B$7:$B$1455,0)))^(1/3)-1)*100)</f>
        <v>8.3706762661827092</v>
      </c>
      <c r="U719" s="824">
        <f>IF(INDEX(Historical!$I$7:$I$1455,MATCH(B719,Historical!$B$7:$B$1455,0))=0,"n/a",((INDEX(Historical!$C$7:$C$1455,MATCH(B719,Historical!$B$7:$B$1455,0))/INDEX(Historical!$I$7:$I$1455,MATCH(B719,Historical!$B$7:$B$1455,0)))^(1/5)-1)*100)</f>
        <v>9.2388464140372939</v>
      </c>
      <c r="V719" s="824">
        <f>IF(INDEX(Historical!$O$7:$O$1455,MATCH(B719,Historical!$B$7:$B$1455,0))=0,"n/a",((INDEX(Historical!$C$7:$C$1455,MATCH(B719,Historical!$B$7:$B$1455,0))/INDEX(Historical!$O$7:$O$1455,MATCH(B719,Historical!$B$7:$B$1455,0)))^(1/10)-1)*100)</f>
        <v>8.2553999712925865</v>
      </c>
      <c r="W719" s="825">
        <f>IF(OR(U719&lt;=0,U719="n/a",V719&lt;=0,V719="n/a"),"n/a",U719/V719)</f>
        <v>1.1191276553727929</v>
      </c>
      <c r="X719" s="826">
        <f>IF(OR(AJ719&lt;=0,AJ719="n/a",U719&lt;=0,U719="n/a"),"n/a",U719/AJ719)</f>
        <v>0.77637364823842814</v>
      </c>
      <c r="Y719" s="780"/>
      <c r="Z719" s="766">
        <f>IF(OR(AC719&lt;0.01,AC719="n/a"),"n/a",M719/AC719*100)</f>
        <v>19.188191881918819</v>
      </c>
      <c r="AA719" s="1042">
        <f>IF(OR(AC719&lt;0.01,AC719="n/a"),"n/a",I719/AC719)</f>
        <v>13.405904059040591</v>
      </c>
      <c r="AB719" s="1043">
        <v>12</v>
      </c>
      <c r="AC719" s="1021">
        <v>2.71</v>
      </c>
      <c r="AD719" s="1021" t="s">
        <v>138</v>
      </c>
      <c r="AE719" s="1021">
        <v>3.97</v>
      </c>
      <c r="AF719" s="1021">
        <v>1.59</v>
      </c>
      <c r="AG719" s="1021">
        <v>11.700000000000001</v>
      </c>
      <c r="AH719" s="1021">
        <v>21.8</v>
      </c>
      <c r="AI719" s="1021">
        <v>5.34</v>
      </c>
      <c r="AJ719" s="1021">
        <v>11.899999999999999</v>
      </c>
      <c r="AK719" s="1021" t="s">
        <v>138</v>
      </c>
      <c r="AL719" s="1034">
        <v>321.16000000000003</v>
      </c>
      <c r="AM719" s="1028">
        <v>19.36</v>
      </c>
      <c r="AN719" s="1021">
        <v>7.0000000000000007E-2</v>
      </c>
      <c r="AO719" s="868">
        <f>IF(U719="n/a","n/a",IF(AA719&lt;0,"n/a",IF(AA719="n/a","n/a",J719+U719-AA719)))</f>
        <v>-2.7357336703267201</v>
      </c>
      <c r="AP719" s="869">
        <f>IF(U719="n/a","n/a",J719+U719)</f>
        <v>10.670170388713871</v>
      </c>
      <c r="AQ719" s="1044">
        <f>IF(OR(AC719&lt;0.01,AF719="n/a"),"n/a",(I719/SQRT(22.5*AC719*(I719/AF719))-1)*100)</f>
        <v>-2.6680651838495995</v>
      </c>
      <c r="AR719" s="766">
        <f>INDEX(Historical!$C$7:$C$1455,MATCH(B719,Historical!$B$7:$B$1455,0))*IF(AH719="n/a",1.03,IF(AH719&lt;0,1.01,IF(AH719&gt;10,1.1,(1+AH719/100))))</f>
        <v>0.46200000000000008</v>
      </c>
      <c r="AS719" s="1042">
        <f>IF($AI719="n/a",1.03*AR719,IF($AI719&lt;0,1.01*AR719,IF($AI719&gt;10,1.1*AR719,(1+$AI719/100)*AR719)))</f>
        <v>0.48667080000000001</v>
      </c>
      <c r="AT719" s="1042">
        <f>IF($AK719="n/a",1.03*AS719,IF($AK719&lt;0,1.01*AS719,IF($AK719&gt;10,1.1*AS719,(1+$AK719/100)*AS719)))</f>
        <v>0.50127092400000006</v>
      </c>
      <c r="AU719" s="1042">
        <f>IF($AK719="n/a",1.03*AT719,IF($AK719&lt;0,1.01*AT719,IF($AK719&gt;10,1.1*AT719,(1+$AK719/100)*AT719)))</f>
        <v>0.51630905172000008</v>
      </c>
      <c r="AV719" s="1042">
        <f>IF($AK719="n/a",1.03*AU719,IF($AK719&lt;0,1.01*AU719,IF($AK719&gt;10,1.1*AU719,(1+$AK719/100)*AU719)))</f>
        <v>0.53179832327160015</v>
      </c>
      <c r="AW719" s="766">
        <f>SUM(AR719:AV719)</f>
        <v>2.4980490989916007</v>
      </c>
      <c r="AX719" s="877">
        <f>AW719/I719*100</f>
        <v>6.8759953178959554</v>
      </c>
      <c r="AY719" s="1212">
        <v>0.64</v>
      </c>
      <c r="AZ719" s="1028">
        <v>14.45</v>
      </c>
      <c r="BA719" s="1028">
        <v>-12.44</v>
      </c>
      <c r="BB719" s="1028">
        <v>2.5700000000000003</v>
      </c>
      <c r="BC719" s="1028">
        <v>-1.8800000000000001</v>
      </c>
      <c r="BE719" s="721">
        <v>2012</v>
      </c>
      <c r="BF719" s="1057">
        <f>IF(BE719&gt;2008,0,IF(BE719&gt;2001,1,IF(BE719&gt;1990,2,IF(BE719&gt;1980,3,IF(BE719&gt;1973,4,IF(BE719&gt;1970,5,IF(BE719&gt;1960,6,IF(BE719&gt;1958,7,IF(BE719&gt;1953,8,9)))))))))</f>
        <v>0</v>
      </c>
    </row>
    <row r="720" spans="1:58" ht="11.25" customHeight="1" x14ac:dyDescent="0.2">
      <c r="A720" s="1019" t="s">
        <v>803</v>
      </c>
      <c r="B720" s="1031" t="s">
        <v>804</v>
      </c>
      <c r="C720" s="1181" t="s">
        <v>109</v>
      </c>
      <c r="D720" s="1181" t="s">
        <v>4434</v>
      </c>
      <c r="E720" s="857">
        <v>24</v>
      </c>
      <c r="F720" s="1245">
        <v>137</v>
      </c>
      <c r="G720" s="1245" t="s">
        <v>38</v>
      </c>
      <c r="H720" s="1245" t="s">
        <v>107</v>
      </c>
      <c r="I720" s="1021">
        <v>34.130000000000003</v>
      </c>
      <c r="J720" s="766">
        <f>(M720/I720)*100</f>
        <v>3.5159683562847932</v>
      </c>
      <c r="K720" s="1040">
        <v>0.3</v>
      </c>
      <c r="L720" s="1043">
        <v>4</v>
      </c>
      <c r="M720" s="756">
        <f>K720*L720</f>
        <v>1.2</v>
      </c>
      <c r="N720" s="1026" t="s">
        <v>432</v>
      </c>
      <c r="O720" s="861">
        <v>0.28000000000000003</v>
      </c>
      <c r="P720" s="1016">
        <v>43243</v>
      </c>
      <c r="Q720" s="1016">
        <v>43258</v>
      </c>
      <c r="R720" s="756">
        <f>(K720-O720)/O720*100</f>
        <v>7.1428571428571281</v>
      </c>
      <c r="S720" s="824">
        <f>IF(INDEX(Historical!$D$7:$D$1455,MATCH(B720,Historical!$B$7:$B$1455,0))=0,"n/a",(INDEX(Historical!$C$7:$C$1455,MATCH(B720,Historical!$B$7:$B$1455,0))/INDEX(Historical!$D$7:$D$1455,MATCH(B720,Historical!$B$7:$B$1455,0))-1)*100)</f>
        <v>17.745144882942853</v>
      </c>
      <c r="T720" s="824">
        <f>IF(INDEX(Historical!$F$7:$F$1455,MATCH(B720,Historical!$B$7:$B$1455,0))=0,"n/a",((INDEX(Historical!$C$7:$C$1455,MATCH(B720,Historical!$B$7:$B$1455,0))/INDEX(Historical!$F$7:$F$1455,MATCH(B720,Historical!$B$7:$B$1455,0)))^(1/3)-1)*100)</f>
        <v>12.275031320929241</v>
      </c>
      <c r="U720" s="824">
        <f>IF(INDEX(Historical!$I$7:$I$1455,MATCH(B720,Historical!$B$7:$B$1455,0))=0,"n/a",((INDEX(Historical!$C$7:$C$1455,MATCH(B720,Historical!$B$7:$B$1455,0))/INDEX(Historical!$I$7:$I$1455,MATCH(B720,Historical!$B$7:$B$1455,0)))^(1/5)-1)*100)</f>
        <v>11.709316330067754</v>
      </c>
      <c r="V720" s="824">
        <f>IF(INDEX(Historical!$O$7:$O$1455,MATCH(B720,Historical!$B$7:$B$1455,0))=0,"n/a",((INDEX(Historical!$C$7:$C$1455,MATCH(B720,Historical!$B$7:$B$1455,0))/INDEX(Historical!$O$7:$O$1455,MATCH(B720,Historical!$B$7:$B$1455,0)))^(1/10)-1)*100)</f>
        <v>13.93327793904815</v>
      </c>
      <c r="W720" s="825">
        <f>IF(OR(U720&lt;=0,U720="n/a",V720&lt;=0,V720="n/a"),"n/a",U720/V720)</f>
        <v>0.8403848958795459</v>
      </c>
      <c r="X720" s="826">
        <f>IF(OR(AJ720&lt;=0,AJ720="n/a",U720&lt;=0,U720="n/a"),"n/a",U720/AJ720)</f>
        <v>3.5482776757781069</v>
      </c>
      <c r="Y720" s="775"/>
      <c r="Z720" s="766">
        <f>IF(OR(AC720&lt;0.01,AC720="n/a"),"n/a",M720/AC720*100)</f>
        <v>58.82352941176471</v>
      </c>
      <c r="AA720" s="1042">
        <f>IF(OR(AC720&lt;0.01,AC720="n/a"),"n/a",I720/AC720)</f>
        <v>16.730392156862745</v>
      </c>
      <c r="AB720" s="1043">
        <v>12</v>
      </c>
      <c r="AC720" s="1021">
        <v>2.04</v>
      </c>
      <c r="AD720" s="1021">
        <v>8.3800000000000008</v>
      </c>
      <c r="AE720" s="1021">
        <v>5.35</v>
      </c>
      <c r="AF720" s="1021">
        <v>1.59</v>
      </c>
      <c r="AG720" s="1021">
        <v>8.9</v>
      </c>
      <c r="AH720" s="1021">
        <v>4.2</v>
      </c>
      <c r="AI720" s="1021">
        <v>6.8599999999999994</v>
      </c>
      <c r="AJ720" s="1021">
        <v>3.3000000000000003</v>
      </c>
      <c r="AK720" s="1021">
        <v>2</v>
      </c>
      <c r="AL720" s="1034">
        <v>1180</v>
      </c>
      <c r="AM720" s="1028">
        <v>1.2</v>
      </c>
      <c r="AN720" s="1021">
        <v>0.21</v>
      </c>
      <c r="AO720" s="868">
        <f>IF(U720="n/a","n/a",IF(AA720&lt;0,"n/a",IF(AA720="n/a","n/a",J720+U720-AA720)))</f>
        <v>-1.5051074705101986</v>
      </c>
      <c r="AP720" s="869">
        <f>IF(U720="n/a","n/a",J720+U720)</f>
        <v>15.225284686352547</v>
      </c>
      <c r="AQ720" s="1044">
        <f>IF(OR(AC720&lt;0.01,AF720="n/a"),"n/a",(I720/SQRT(22.5*AC720*(I720/AF720))-1)*100)</f>
        <v>8.7327478615174989</v>
      </c>
      <c r="AR720" s="766">
        <f>INDEX(Historical!$C$7:$C$1455,MATCH(B720,Historical!$B$7:$B$1455,0))*IF(AH720="n/a",1.03,IF(AH720&lt;0,1.01,IF(AH720&gt;10,1.1,(1+AH720/100))))</f>
        <v>1.1223111080000001</v>
      </c>
      <c r="AS720" s="1042">
        <f>IF($AI720="n/a",1.03*AR720,IF($AI720&lt;0,1.01*AR720,IF($AI720&gt;10,1.1*AR720,(1+$AI720/100)*AR720)))</f>
        <v>1.1993016500088001</v>
      </c>
      <c r="AT720" s="1042">
        <f>IF($AK720="n/a",1.03*AS720,IF($AK720&lt;0,1.01*AS720,IF($AK720&gt;10,1.1*AS720,(1+$AK720/100)*AS720)))</f>
        <v>1.2232876830089761</v>
      </c>
      <c r="AU720" s="1042">
        <f>IF($AK720="n/a",1.03*AT720,IF($AK720&lt;0,1.01*AT720,IF($AK720&gt;10,1.1*AT720,(1+$AK720/100)*AT720)))</f>
        <v>1.2477534366691556</v>
      </c>
      <c r="AV720" s="1042">
        <f>IF($AK720="n/a",1.03*AU720,IF($AK720&lt;0,1.01*AU720,IF($AK720&gt;10,1.1*AU720,(1+$AK720/100)*AU720)))</f>
        <v>1.2727085054025387</v>
      </c>
      <c r="AW720" s="766">
        <f>SUM(AR720:AV720)</f>
        <v>6.0653623830894698</v>
      </c>
      <c r="AX720" s="877">
        <f>AW720/I720*100</f>
        <v>17.771351840285583</v>
      </c>
      <c r="AY720" s="1212">
        <v>0.78</v>
      </c>
      <c r="AZ720" s="1028">
        <v>16.63</v>
      </c>
      <c r="BA720" s="1028">
        <v>-8.57</v>
      </c>
      <c r="BB720" s="1028">
        <v>2.63</v>
      </c>
      <c r="BC720" s="1028">
        <v>-0.86999999999999988</v>
      </c>
      <c r="BE720" s="721">
        <v>1995</v>
      </c>
      <c r="BF720" s="1057">
        <f>IF(BE720&gt;2008,0,IF(BE720&gt;2001,1,IF(BE720&gt;1990,2,IF(BE720&gt;1980,3,IF(BE720&gt;1973,4,IF(BE720&gt;1970,5,IF(BE720&gt;1960,6,IF(BE720&gt;1958,7,IF(BE720&gt;1953,8,9)))))))))</f>
        <v>2</v>
      </c>
    </row>
    <row r="721" spans="1:58" ht="11.25" customHeight="1" x14ac:dyDescent="0.2">
      <c r="A721" s="1027" t="s">
        <v>1685</v>
      </c>
      <c r="B721" s="1031" t="s">
        <v>1686</v>
      </c>
      <c r="C721" s="1181" t="s">
        <v>113</v>
      </c>
      <c r="D721" s="1181" t="s">
        <v>4428</v>
      </c>
      <c r="E721" s="857">
        <v>7</v>
      </c>
      <c r="F721" s="1245">
        <v>607</v>
      </c>
      <c r="G721" s="1187" t="s">
        <v>116</v>
      </c>
      <c r="H721" s="1187" t="s">
        <v>116</v>
      </c>
      <c r="I721" s="1030">
        <v>54.61</v>
      </c>
      <c r="J721" s="766">
        <f>(M721/I721)*100</f>
        <v>1.1719465299395715</v>
      </c>
      <c r="K721" s="1033">
        <v>0.16</v>
      </c>
      <c r="L721" s="1043">
        <v>4</v>
      </c>
      <c r="M721" s="756">
        <f>K721*L721</f>
        <v>0.64</v>
      </c>
      <c r="N721" s="1026" t="s">
        <v>291</v>
      </c>
      <c r="O721" s="860">
        <v>0.125</v>
      </c>
      <c r="P721" s="1016">
        <v>43256</v>
      </c>
      <c r="Q721" s="1016">
        <v>43278</v>
      </c>
      <c r="R721" s="756">
        <f>(K721-O721)/O721*100</f>
        <v>28.000000000000004</v>
      </c>
      <c r="S721" s="824">
        <f>IF(INDEX(Historical!$D$7:$D$1455,MATCH(B721,Historical!$B$7:$B$1455,0))=0,"n/a",(INDEX(Historical!$C$7:$C$1455,MATCH(B721,Historical!$B$7:$B$1455,0))/INDEX(Historical!$D$7:$D$1455,MATCH(B721,Historical!$B$7:$B$1455,0))-1)*100)</f>
        <v>26.666666666666661</v>
      </c>
      <c r="T721" s="824">
        <f>IF(INDEX(Historical!$F$7:$F$1455,MATCH(B721,Historical!$B$7:$B$1455,0))=0,"n/a",((INDEX(Historical!$C$7:$C$1455,MATCH(B721,Historical!$B$7:$B$1455,0))/INDEX(Historical!$F$7:$F$1455,MATCH(B721,Historical!$B$7:$B$1455,0)))^(1/3)-1)*100)</f>
        <v>29.247943884991656</v>
      </c>
      <c r="U721" s="824">
        <f>IF(INDEX(Historical!$I$7:$I$1455,MATCH(B721,Historical!$B$7:$B$1455,0))=0,"n/a",((INDEX(Historical!$C$7:$C$1455,MATCH(B721,Historical!$B$7:$B$1455,0))/INDEX(Historical!$I$7:$I$1455,MATCH(B721,Historical!$B$7:$B$1455,0)))^(1/5)-1)*100)</f>
        <v>68.470984221297556</v>
      </c>
      <c r="V721" s="824">
        <f>IF(INDEX(Historical!$O$7:$O$1455,MATCH(B721,Historical!$B$7:$B$1455,0))=0,"n/a",((INDEX(Historical!$C$7:$C$1455,MATCH(B721,Historical!$B$7:$B$1455,0))/INDEX(Historical!$O$7:$O$1455,MATCH(B721,Historical!$B$7:$B$1455,0)))^(1/10)-1)*100)</f>
        <v>37.267069285569001</v>
      </c>
      <c r="W721" s="825">
        <f>IF(OR(U721&lt;=0,U721="n/a",V721&lt;=0,V721="n/a"),"n/a",U721/V721)</f>
        <v>1.8373053082500295</v>
      </c>
      <c r="X721" s="826">
        <f>IF(OR(AJ721&lt;=0,AJ721="n/a",U721&lt;=0,U721="n/a"),"n/a",U721/AJ721)</f>
        <v>1.5632644799383004</v>
      </c>
      <c r="Y721" s="769"/>
      <c r="Z721" s="766">
        <f>IF(OR(AC721&lt;0.01,AC721="n/a"),"n/a",M721/AC721*100)</f>
        <v>16.243654822335028</v>
      </c>
      <c r="AA721" s="1042">
        <f>IF(OR(AC721&lt;0.01,AC721="n/a"),"n/a",I721/AC721)</f>
        <v>13.860406091370558</v>
      </c>
      <c r="AB721" s="1043">
        <v>12</v>
      </c>
      <c r="AC721" s="1021">
        <v>3.94</v>
      </c>
      <c r="AD721" s="1021">
        <v>0.87</v>
      </c>
      <c r="AE721" s="1021">
        <v>1.44</v>
      </c>
      <c r="AF721" s="1021">
        <v>3.06</v>
      </c>
      <c r="AG721" s="1021">
        <v>37.5</v>
      </c>
      <c r="AH721" s="1021">
        <v>-2.9000000000000004</v>
      </c>
      <c r="AI721" s="1021">
        <v>12.55</v>
      </c>
      <c r="AJ721" s="1021">
        <v>43.8</v>
      </c>
      <c r="AK721" s="1021">
        <v>15.9</v>
      </c>
      <c r="AL721" s="1034">
        <v>31070</v>
      </c>
      <c r="AM721" s="1028">
        <v>0.25</v>
      </c>
      <c r="AN721" s="1021">
        <v>0.34</v>
      </c>
      <c r="AO721" s="868">
        <f>IF(U721="n/a","n/a",IF(AA721&lt;0,"n/a",IF(AA721="n/a","n/a",J721+U721-AA721)))</f>
        <v>55.782524659866574</v>
      </c>
      <c r="AP721" s="869">
        <f>IF(U721="n/a","n/a",J721+U721)</f>
        <v>69.642930751237131</v>
      </c>
      <c r="AQ721" s="1044">
        <f>IF(OR(AC721&lt;0.01,AF721="n/a"),"n/a",(I721/SQRT(22.5*AC721*(I721/AF721))-1)*100)</f>
        <v>37.29585676291898</v>
      </c>
      <c r="AR721" s="766">
        <f>INDEX(Historical!$C$7:$C$1455,MATCH(B721,Historical!$B$7:$B$1455,0))*IF(AH721="n/a",1.03,IF(AH721&lt;0,1.01,IF(AH721&gt;10,1.1,(1+AH721/100))))</f>
        <v>0.47974999999999995</v>
      </c>
      <c r="AS721" s="1042">
        <f>IF($AI721="n/a",1.03*AR721,IF($AI721&lt;0,1.01*AR721,IF($AI721&gt;10,1.1*AR721,(1+$AI721/100)*AR721)))</f>
        <v>0.527725</v>
      </c>
      <c r="AT721" s="1042">
        <f>IF($AK721="n/a",1.03*AS721,IF($AK721&lt;0,1.01*AS721,IF($AK721&gt;10,1.1*AS721,(1+$AK721/100)*AS721)))</f>
        <v>0.5804975</v>
      </c>
      <c r="AU721" s="1042">
        <f>IF($AK721="n/a",1.03*AT721,IF($AK721&lt;0,1.01*AT721,IF($AK721&gt;10,1.1*AT721,(1+$AK721/100)*AT721)))</f>
        <v>0.63854725000000001</v>
      </c>
      <c r="AV721" s="1042">
        <f>IF($AK721="n/a",1.03*AU721,IF($AK721&lt;0,1.01*AU721,IF($AK721&gt;10,1.1*AU721,(1+$AK721/100)*AU721)))</f>
        <v>0.70240197500000012</v>
      </c>
      <c r="AW721" s="766">
        <f>SUM(AR721:AV721)</f>
        <v>2.9289217249999995</v>
      </c>
      <c r="AX721" s="877">
        <f>AW721/I721*100</f>
        <v>5.3633432063724582</v>
      </c>
      <c r="AY721" s="1212">
        <v>1.1599999999999999</v>
      </c>
      <c r="AZ721" s="1028">
        <v>15.939999999999998</v>
      </c>
      <c r="BA721" s="1028">
        <v>-18.47</v>
      </c>
      <c r="BB721" s="1028">
        <v>-2.19</v>
      </c>
      <c r="BC721" s="1028">
        <v>-2.15</v>
      </c>
      <c r="BE721" s="721">
        <v>2012</v>
      </c>
      <c r="BF721" s="1057">
        <f>IF(BE721&gt;2008,0,IF(BE721&gt;2001,1,IF(BE721&gt;1990,2,IF(BE721&gt;1980,3,IF(BE721&gt;1973,4,IF(BE721&gt;1970,5,IF(BE721&gt;1960,6,IF(BE721&gt;1958,7,IF(BE721&gt;1953,8,9)))))))))</f>
        <v>0</v>
      </c>
    </row>
    <row r="722" spans="1:58" ht="11.25" customHeight="1" x14ac:dyDescent="0.2">
      <c r="A722" s="1027" t="s">
        <v>805</v>
      </c>
      <c r="B722" s="1031" t="s">
        <v>806</v>
      </c>
      <c r="C722" s="1181" t="s">
        <v>132</v>
      </c>
      <c r="D722" s="1181" t="s">
        <v>4435</v>
      </c>
      <c r="E722" s="857">
        <v>12</v>
      </c>
      <c r="F722" s="1245">
        <v>297</v>
      </c>
      <c r="G722" s="1245" t="s">
        <v>38</v>
      </c>
      <c r="H722" s="1245" t="s">
        <v>38</v>
      </c>
      <c r="I722" s="1030">
        <v>78.77</v>
      </c>
      <c r="J722" s="766">
        <f>(M722/I722)*100</f>
        <v>2.6405992128983118</v>
      </c>
      <c r="K722" s="1033">
        <v>0.52</v>
      </c>
      <c r="L722" s="1043">
        <v>4</v>
      </c>
      <c r="M722" s="756">
        <f>K722*L722</f>
        <v>2.08</v>
      </c>
      <c r="N722" s="1026" t="s">
        <v>120</v>
      </c>
      <c r="O722" s="860">
        <v>0.495</v>
      </c>
      <c r="P722" s="1016">
        <v>43234</v>
      </c>
      <c r="Q722" s="1016">
        <v>43252</v>
      </c>
      <c r="R722" s="756">
        <f>(K722-O722)/O722*100</f>
        <v>5.0505050505050555</v>
      </c>
      <c r="S722" s="824">
        <f>IF(INDEX(Historical!$D$7:$D$1455,MATCH(B722,Historical!$B$7:$B$1455,0))=0,"n/a",(INDEX(Historical!$C$7:$C$1455,MATCH(B722,Historical!$B$7:$B$1455,0))/INDEX(Historical!$D$7:$D$1455,MATCH(B722,Historical!$B$7:$B$1455,0))-1)*100)</f>
        <v>10.256410256410264</v>
      </c>
      <c r="T722" s="824">
        <f>IF(INDEX(Historical!$F$7:$F$1455,MATCH(B722,Historical!$B$7:$B$1455,0))=0,"n/a",((INDEX(Historical!$C$7:$C$1455,MATCH(B722,Historical!$B$7:$B$1455,0))/INDEX(Historical!$F$7:$F$1455,MATCH(B722,Historical!$B$7:$B$1455,0)))^(1/3)-1)*100)</f>
        <v>10.735966794962071</v>
      </c>
      <c r="U722" s="824">
        <f>IF(INDEX(Historical!$I$7:$I$1455,MATCH(B722,Historical!$B$7:$B$1455,0))=0,"n/a",((INDEX(Historical!$C$7:$C$1455,MATCH(B722,Historical!$B$7:$B$1455,0))/INDEX(Historical!$I$7:$I$1455,MATCH(B722,Historical!$B$7:$B$1455,0)))^(1/5)-1)*100)</f>
        <v>10.967710523529007</v>
      </c>
      <c r="V722" s="824">
        <f>IF(INDEX(Historical!$O$7:$O$1455,MATCH(B722,Historical!$B$7:$B$1455,0))=0,"n/a",((INDEX(Historical!$C$7:$C$1455,MATCH(B722,Historical!$B$7:$B$1455,0))/INDEX(Historical!$O$7:$O$1455,MATCH(B722,Historical!$B$7:$B$1455,0)))^(1/10)-1)*100)</f>
        <v>8.5740915747073423</v>
      </c>
      <c r="W722" s="825">
        <f>IF(OR(U722&lt;=0,U722="n/a",V722&lt;=0,V722="n/a"),"n/a",U722/V722)</f>
        <v>1.2791688108256956</v>
      </c>
      <c r="X722" s="826">
        <f>IF(OR(AJ722&lt;=0,AJ722="n/a",U722&lt;=0,U722="n/a"),"n/a",U722/AJ722)</f>
        <v>1.8909845730222423</v>
      </c>
      <c r="Y722" s="780"/>
      <c r="Z722" s="766">
        <f>IF(OR(AC722&lt;0.01,AC722="n/a"),"n/a",M722/AC722*100)</f>
        <v>55.466666666666661</v>
      </c>
      <c r="AA722" s="1042">
        <f>IF(OR(AC722&lt;0.01,AC722="n/a"),"n/a",I722/AC722)</f>
        <v>21.005333333333333</v>
      </c>
      <c r="AB722" s="1043">
        <v>12</v>
      </c>
      <c r="AC722" s="1021">
        <v>3.75</v>
      </c>
      <c r="AD722" s="1021">
        <v>5.25</v>
      </c>
      <c r="AE722" s="1021">
        <v>1.37</v>
      </c>
      <c r="AF722" s="1021">
        <v>2</v>
      </c>
      <c r="AG722" s="1021">
        <v>11.1</v>
      </c>
      <c r="AH722" s="1021">
        <v>19.2</v>
      </c>
      <c r="AI722" s="1021">
        <v>4.1000000000000005</v>
      </c>
      <c r="AJ722" s="1021">
        <v>5.8000000000000007</v>
      </c>
      <c r="AK722" s="1021">
        <v>4</v>
      </c>
      <c r="AL722" s="1034">
        <v>3890</v>
      </c>
      <c r="AM722" s="1028">
        <v>0.2</v>
      </c>
      <c r="AN722" s="1021">
        <v>1.1200000000000001</v>
      </c>
      <c r="AO722" s="868">
        <f>IF(U722="n/a","n/a",IF(AA722&lt;0,"n/a",IF(AA722="n/a","n/a",J722+U722-AA722)))</f>
        <v>-7.3970235969060134</v>
      </c>
      <c r="AP722" s="869">
        <f>IF(U722="n/a","n/a",J722+U722)</f>
        <v>13.608309736427319</v>
      </c>
      <c r="AQ722" s="1044">
        <f>IF(OR(AC722&lt;0.01,AF722="n/a"),"n/a",(I722/SQRT(22.5*AC722*(I722/AF722))-1)*100)</f>
        <v>36.643358446019626</v>
      </c>
      <c r="AR722" s="766">
        <f>INDEX(Historical!$C$7:$C$1455,MATCH(B722,Historical!$B$7:$B$1455,0))*IF(AH722="n/a",1.03,IF(AH722&lt;0,1.01,IF(AH722&gt;10,1.1,(1+AH722/100))))</f>
        <v>2.1284999999999998</v>
      </c>
      <c r="AS722" s="1042">
        <f>IF($AI722="n/a",1.03*AR722,IF($AI722&lt;0,1.01*AR722,IF($AI722&gt;10,1.1*AR722,(1+$AI722/100)*AR722)))</f>
        <v>2.2157684999999998</v>
      </c>
      <c r="AT722" s="1042">
        <f>IF($AK722="n/a",1.03*AS722,IF($AK722&lt;0,1.01*AS722,IF($AK722&gt;10,1.1*AS722,(1+$AK722/100)*AS722)))</f>
        <v>2.30439924</v>
      </c>
      <c r="AU722" s="1042">
        <f>IF($AK722="n/a",1.03*AT722,IF($AK722&lt;0,1.01*AT722,IF($AK722&gt;10,1.1*AT722,(1+$AK722/100)*AT722)))</f>
        <v>2.3965752095999999</v>
      </c>
      <c r="AV722" s="1042">
        <f>IF($AK722="n/a",1.03*AU722,IF($AK722&lt;0,1.01*AU722,IF($AK722&gt;10,1.1*AU722,(1+$AK722/100)*AU722)))</f>
        <v>2.4924382179840001</v>
      </c>
      <c r="AW722" s="766">
        <f>SUM(AR722:AV722)</f>
        <v>11.537681167584001</v>
      </c>
      <c r="AX722" s="877">
        <f>AW722/I722*100</f>
        <v>14.647303754708648</v>
      </c>
      <c r="AY722" s="1212">
        <v>0.35</v>
      </c>
      <c r="AZ722" s="1028">
        <v>25.96</v>
      </c>
      <c r="BA722" s="1028">
        <v>-9.32</v>
      </c>
      <c r="BB722" s="1028">
        <v>-1.97</v>
      </c>
      <c r="BC722" s="1028">
        <v>3.91</v>
      </c>
      <c r="BE722" s="721">
        <v>2007</v>
      </c>
      <c r="BF722" s="1057">
        <f>IF(BE722&gt;2008,0,IF(BE722&gt;2001,1,IF(BE722&gt;1990,2,IF(BE722&gt;1980,3,IF(BE722&gt;1973,4,IF(BE722&gt;1970,5,IF(BE722&gt;1960,6,IF(BE722&gt;1958,7,IF(BE722&gt;1953,8,9)))))))))</f>
        <v>1</v>
      </c>
    </row>
    <row r="723" spans="1:58" ht="11.25" customHeight="1" x14ac:dyDescent="0.2">
      <c r="A723" s="1027" t="s">
        <v>1687</v>
      </c>
      <c r="B723" s="1031" t="s">
        <v>1688</v>
      </c>
      <c r="C723" s="1181" t="s">
        <v>109</v>
      </c>
      <c r="D723" s="1181" t="s">
        <v>4434</v>
      </c>
      <c r="E723" s="857">
        <v>7</v>
      </c>
      <c r="F723" s="1245">
        <v>605</v>
      </c>
      <c r="G723" s="1088" t="s">
        <v>38</v>
      </c>
      <c r="H723" s="1088" t="s">
        <v>38</v>
      </c>
      <c r="I723" s="1030">
        <v>22.5</v>
      </c>
      <c r="J723" s="766">
        <f>(M723/I723)*100</f>
        <v>2.1333333333333333</v>
      </c>
      <c r="K723" s="1033">
        <v>0.12</v>
      </c>
      <c r="L723" s="1043">
        <v>4</v>
      </c>
      <c r="M723" s="756">
        <f>K723*L723</f>
        <v>0.48</v>
      </c>
      <c r="N723" s="1026" t="s">
        <v>599</v>
      </c>
      <c r="O723" s="860">
        <v>0.11</v>
      </c>
      <c r="P723" s="1016">
        <v>43255</v>
      </c>
      <c r="Q723" s="1016">
        <v>43266</v>
      </c>
      <c r="R723" s="756">
        <f>(K723-O723)/O723*100</f>
        <v>9.0909090909090864</v>
      </c>
      <c r="S723" s="824">
        <f>IF(INDEX(Historical!$D$7:$D$1455,MATCH(B723,Historical!$B$7:$B$1455,0))=0,"n/a",(INDEX(Historical!$C$7:$C$1455,MATCH(B723,Historical!$B$7:$B$1455,0))/INDEX(Historical!$D$7:$D$1455,MATCH(B723,Historical!$B$7:$B$1455,0))-1)*100)</f>
        <v>4.7619047619047672</v>
      </c>
      <c r="T723" s="824">
        <f>IF(INDEX(Historical!$F$7:$F$1455,MATCH(B723,Historical!$B$7:$B$1455,0))=0,"n/a",((INDEX(Historical!$C$7:$C$1455,MATCH(B723,Historical!$B$7:$B$1455,0))/INDEX(Historical!$F$7:$F$1455,MATCH(B723,Historical!$B$7:$B$1455,0)))^(1/3)-1)*100)</f>
        <v>11.199004528465784</v>
      </c>
      <c r="U723" s="824">
        <f>IF(INDEX(Historical!$I$7:$I$1455,MATCH(B723,Historical!$B$7:$B$1455,0))=0,"n/a",((INDEX(Historical!$C$7:$C$1455,MATCH(B723,Historical!$B$7:$B$1455,0))/INDEX(Historical!$I$7:$I$1455,MATCH(B723,Historical!$B$7:$B$1455,0)))^(1/5)-1)*100)</f>
        <v>22.423992536427463</v>
      </c>
      <c r="V723" s="824">
        <f>IF(INDEX(Historical!$O$7:$O$1455,MATCH(B723,Historical!$B$7:$B$1455,0))=0,"n/a",((INDEX(Historical!$C$7:$C$1455,MATCH(B723,Historical!$B$7:$B$1455,0))/INDEX(Historical!$O$7:$O$1455,MATCH(B723,Historical!$B$7:$B$1455,0)))^(1/10)-1)*100)</f>
        <v>-2.2067231457071457</v>
      </c>
      <c r="W723" s="825" t="str">
        <f>IF(OR(U723&lt;=0,U723="n/a",V723&lt;=0,V723="n/a"),"n/a",U723/V723)</f>
        <v>n/a</v>
      </c>
      <c r="X723" s="826">
        <f>IF(OR(AJ723&lt;=0,AJ723="n/a",U723&lt;=0,U723="n/a"),"n/a",U723/AJ723)</f>
        <v>1.3268634636939325</v>
      </c>
      <c r="Y723" s="785"/>
      <c r="Z723" s="766">
        <f>IF(OR(AC723&lt;0.01,AC723="n/a"),"n/a",M723/AC723*100)</f>
        <v>26.229508196721309</v>
      </c>
      <c r="AA723" s="1042">
        <f>IF(OR(AC723&lt;0.01,AC723="n/a"),"n/a",I723/AC723)</f>
        <v>12.295081967213115</v>
      </c>
      <c r="AB723" s="1043">
        <v>12</v>
      </c>
      <c r="AC723" s="1021">
        <v>1.83</v>
      </c>
      <c r="AD723" s="1021" t="s">
        <v>138</v>
      </c>
      <c r="AE723" s="1021">
        <v>2.79</v>
      </c>
      <c r="AF723" s="1021">
        <v>1.35</v>
      </c>
      <c r="AG723" s="1021">
        <v>10.199999999999999</v>
      </c>
      <c r="AH723" s="1021">
        <v>4.8</v>
      </c>
      <c r="AI723" s="1021" t="s">
        <v>138</v>
      </c>
      <c r="AJ723" s="1021">
        <v>16.900000000000002</v>
      </c>
      <c r="AK723" s="1021" t="s">
        <v>138</v>
      </c>
      <c r="AL723" s="1034">
        <v>58.5</v>
      </c>
      <c r="AM723" s="1028">
        <v>10.299999999999999</v>
      </c>
      <c r="AN723" s="1021">
        <v>0</v>
      </c>
      <c r="AO723" s="868">
        <f>IF(U723="n/a","n/a",IF(AA723&lt;0,"n/a",IF(AA723="n/a","n/a",J723+U723-AA723)))</f>
        <v>12.262243902547681</v>
      </c>
      <c r="AP723" s="869">
        <f>IF(U723="n/a","n/a",J723+U723)</f>
        <v>24.557325869760795</v>
      </c>
      <c r="AQ723" s="1044">
        <f>IF(OR(AC723&lt;0.01,AF723="n/a"),"n/a",(I723/SQRT(22.5*AC723*(I723/AF723))-1)*100)</f>
        <v>-14.110249852919765</v>
      </c>
      <c r="AR723" s="766">
        <f>INDEX(Historical!$C$7:$C$1455,MATCH(B723,Historical!$B$7:$B$1455,0))*IF(AH723="n/a",1.03,IF(AH723&lt;0,1.01,IF(AH723&gt;10,1.1,(1+AH723/100))))</f>
        <v>0.46112000000000003</v>
      </c>
      <c r="AS723" s="1042">
        <f>IF($AI723="n/a",1.03*AR723,IF($AI723&lt;0,1.01*AR723,IF($AI723&gt;10,1.1*AR723,(1+$AI723/100)*AR723)))</f>
        <v>0.47495360000000003</v>
      </c>
      <c r="AT723" s="1042">
        <f>IF($AK723="n/a",1.03*AS723,IF($AK723&lt;0,1.01*AS723,IF($AK723&gt;10,1.1*AS723,(1+$AK723/100)*AS723)))</f>
        <v>0.48920220800000003</v>
      </c>
      <c r="AU723" s="1042">
        <f>IF($AK723="n/a",1.03*AT723,IF($AK723&lt;0,1.01*AT723,IF($AK723&gt;10,1.1*AT723,(1+$AK723/100)*AT723)))</f>
        <v>0.50387827424000009</v>
      </c>
      <c r="AV723" s="1042">
        <f>IF($AK723="n/a",1.03*AU723,IF($AK723&lt;0,1.01*AU723,IF($AK723&gt;10,1.1*AU723,(1+$AK723/100)*AU723)))</f>
        <v>0.51899462246720007</v>
      </c>
      <c r="AW723" s="766">
        <f>SUM(AR723:AV723)</f>
        <v>2.4481487047072004</v>
      </c>
      <c r="AX723" s="877">
        <f>AW723/I723*100</f>
        <v>10.880660909809778</v>
      </c>
      <c r="AY723" s="1212">
        <v>0.16</v>
      </c>
      <c r="AZ723" s="1028">
        <v>16.04</v>
      </c>
      <c r="BA723" s="1028">
        <v>-13.59</v>
      </c>
      <c r="BB723" s="1028">
        <v>-2.6599999999999997</v>
      </c>
      <c r="BC723" s="1028">
        <v>1.67</v>
      </c>
      <c r="BE723" s="721">
        <v>2012</v>
      </c>
      <c r="BF723" s="1057">
        <f>IF(BE723&gt;2008,0,IF(BE723&gt;2001,1,IF(BE723&gt;1990,2,IF(BE723&gt;1980,3,IF(BE723&gt;1973,4,IF(BE723&gt;1970,5,IF(BE723&gt;1960,6,IF(BE723&gt;1958,7,IF(BE723&gt;1953,8,9)))))))))</f>
        <v>0</v>
      </c>
    </row>
    <row r="724" spans="1:58" ht="11.25" customHeight="1" x14ac:dyDescent="0.2">
      <c r="A724" s="1027" t="s">
        <v>1689</v>
      </c>
      <c r="B724" s="1031" t="s">
        <v>1690</v>
      </c>
      <c r="C724" s="1181" t="s">
        <v>129</v>
      </c>
      <c r="D724" s="1181" t="s">
        <v>4431</v>
      </c>
      <c r="E724" s="857">
        <v>8</v>
      </c>
      <c r="F724" s="1245">
        <v>455</v>
      </c>
      <c r="G724" s="1245" t="s">
        <v>107</v>
      </c>
      <c r="H724" s="1245" t="s">
        <v>107</v>
      </c>
      <c r="I724" s="1030">
        <v>18.75</v>
      </c>
      <c r="J724" s="766">
        <f>(M724/I724)*100</f>
        <v>3.84</v>
      </c>
      <c r="K724" s="1033">
        <v>0.18</v>
      </c>
      <c r="L724" s="1043">
        <v>4</v>
      </c>
      <c r="M724" s="756">
        <f>K724*L724</f>
        <v>0.72</v>
      </c>
      <c r="N724" s="1026" t="s">
        <v>153</v>
      </c>
      <c r="O724" s="860">
        <v>0.16500000000000001</v>
      </c>
      <c r="P724" s="1016">
        <v>43174</v>
      </c>
      <c r="Q724" s="1016">
        <v>43188</v>
      </c>
      <c r="R724" s="756">
        <f>(K724-O724)/O724*100</f>
        <v>9.0909090909090811</v>
      </c>
      <c r="S724" s="824">
        <f>IF(INDEX(Historical!$D$7:$D$1455,MATCH(B724,Historical!$B$7:$B$1455,0))=0,"n/a",(INDEX(Historical!$C$7:$C$1455,MATCH(B724,Historical!$B$7:$B$1455,0))/INDEX(Historical!$D$7:$D$1455,MATCH(B724,Historical!$B$7:$B$1455,0))-1)*100)</f>
        <v>10.000000000000009</v>
      </c>
      <c r="T724" s="824">
        <f>IF(INDEX(Historical!$F$7:$F$1455,MATCH(B724,Historical!$B$7:$B$1455,0))=0,"n/a",((INDEX(Historical!$C$7:$C$1455,MATCH(B724,Historical!$B$7:$B$1455,0))/INDEX(Historical!$F$7:$F$1455,MATCH(B724,Historical!$B$7:$B$1455,0)))^(1/3)-1)*100)</f>
        <v>11.199004528465784</v>
      </c>
      <c r="U724" s="824">
        <f>IF(INDEX(Historical!$I$7:$I$1455,MATCH(B724,Historical!$B$7:$B$1455,0))=0,"n/a",((INDEX(Historical!$C$7:$C$1455,MATCH(B724,Historical!$B$7:$B$1455,0))/INDEX(Historical!$I$7:$I$1455,MATCH(B724,Historical!$B$7:$B$1455,0)))^(1/5)-1)*100)</f>
        <v>16.694078602967032</v>
      </c>
      <c r="V724" s="824">
        <f>IF(INDEX(Historical!$O$7:$O$1455,MATCH(B724,Historical!$B$7:$B$1455,0))=0,"n/a",((INDEX(Historical!$C$7:$C$1455,MATCH(B724,Historical!$B$7:$B$1455,0))/INDEX(Historical!$O$7:$O$1455,MATCH(B724,Historical!$B$7:$B$1455,0)))^(1/10)-1)*100)</f>
        <v>12.681181999924206</v>
      </c>
      <c r="W724" s="825">
        <f>IF(OR(U724&lt;=0,U724="n/a",V724&lt;=0,V724="n/a"),"n/a",U724/V724)</f>
        <v>1.3164449972460619</v>
      </c>
      <c r="X724" s="826" t="str">
        <f>IF(OR(AJ724&lt;=0,AJ724="n/a",U724&lt;=0,U724="n/a"),"n/a",U724/AJ724)</f>
        <v>n/a</v>
      </c>
      <c r="Y724" s="1031"/>
      <c r="Z724" s="766">
        <f>IF(OR(AC724&lt;0.01,AC724="n/a"),"n/a",M724/AC724*100)</f>
        <v>46.451612903225801</v>
      </c>
      <c r="AA724" s="1042">
        <f>IF(OR(AC724&lt;0.01,AC724="n/a"),"n/a",I724/AC724)</f>
        <v>12.096774193548386</v>
      </c>
      <c r="AB724" s="1043">
        <v>12</v>
      </c>
      <c r="AC724" s="1021">
        <v>1.55</v>
      </c>
      <c r="AD724" s="1021">
        <v>5.89</v>
      </c>
      <c r="AE724" s="1021">
        <v>0.08</v>
      </c>
      <c r="AF724" s="1021">
        <v>0.89</v>
      </c>
      <c r="AG724" s="1021" t="s">
        <v>138</v>
      </c>
      <c r="AH724" s="1023">
        <v>-239.1</v>
      </c>
      <c r="AI724" s="1023">
        <v>3.16</v>
      </c>
      <c r="AJ724" s="1021">
        <v>-29.599999999999998</v>
      </c>
      <c r="AK724" s="1021">
        <v>2.0500000000000003</v>
      </c>
      <c r="AL724" s="1034">
        <v>668.25</v>
      </c>
      <c r="AM724" s="1028">
        <v>1.4000000000000001</v>
      </c>
      <c r="AN724" s="1021">
        <v>0.95</v>
      </c>
      <c r="AO724" s="868">
        <f>IF(U724="n/a","n/a",IF(AA724&lt;0,"n/a",IF(AA724="n/a","n/a",J724+U724-AA724)))</f>
        <v>8.4373044094186458</v>
      </c>
      <c r="AP724" s="869">
        <f>IF(U724="n/a","n/a",J724+U724)</f>
        <v>20.534078602967032</v>
      </c>
      <c r="AQ724" s="1044">
        <f>IF(OR(AC724&lt;0.01,AF724="n/a"),"n/a",(I724/SQRT(22.5*AC724*(I724/AF724))-1)*100)</f>
        <v>-30.826694190900927</v>
      </c>
      <c r="AR724" s="766">
        <f>INDEX(Historical!$C$7:$C$1455,MATCH(B724,Historical!$B$7:$B$1455,0))*IF(AH724="n/a",1.03,IF(AH724&lt;0,1.01,IF(AH724&gt;10,1.1,(1+AH724/100))))</f>
        <v>0.66660000000000008</v>
      </c>
      <c r="AS724" s="1042">
        <f>IF($AI724="n/a",1.03*AR724,IF($AI724&lt;0,1.01*AR724,IF($AI724&gt;10,1.1*AR724,(1+$AI724/100)*AR724)))</f>
        <v>0.68766456000000009</v>
      </c>
      <c r="AT724" s="1042">
        <f>IF($AK724="n/a",1.03*AS724,IF($AK724&lt;0,1.01*AS724,IF($AK724&gt;10,1.1*AS724,(1+$AK724/100)*AS724)))</f>
        <v>0.70176168348000012</v>
      </c>
      <c r="AU724" s="1042">
        <f>IF($AK724="n/a",1.03*AT724,IF($AK724&lt;0,1.01*AT724,IF($AK724&gt;10,1.1*AT724,(1+$AK724/100)*AT724)))</f>
        <v>0.7161477979913401</v>
      </c>
      <c r="AV724" s="1042">
        <f>IF($AK724="n/a",1.03*AU724,IF($AK724&lt;0,1.01*AU724,IF($AK724&gt;10,1.1*AU724,(1+$AK724/100)*AU724)))</f>
        <v>0.73082882785016257</v>
      </c>
      <c r="AW724" s="766">
        <f>SUM(AR724:AV724)</f>
        <v>3.5030028693215027</v>
      </c>
      <c r="AX724" s="877">
        <f>AW724/I724*100</f>
        <v>18.682681969714682</v>
      </c>
      <c r="AY724" s="1212">
        <v>1.1499999999999999</v>
      </c>
      <c r="AZ724" s="1028">
        <v>16.46</v>
      </c>
      <c r="BA724" s="1028">
        <v>-32.36</v>
      </c>
      <c r="BB724" s="1028">
        <v>6.9999999999999993E-2</v>
      </c>
      <c r="BC724" s="1028">
        <v>-8.6199999999999992</v>
      </c>
      <c r="BE724" s="721">
        <v>2011</v>
      </c>
      <c r="BF724" s="1057">
        <f>IF(BE724&gt;2008,0,IF(BE724&gt;2001,1,IF(BE724&gt;1990,2,IF(BE724&gt;1980,3,IF(BE724&gt;1973,4,IF(BE724&gt;1970,5,IF(BE724&gt;1960,6,IF(BE724&gt;1958,7,IF(BE724&gt;1953,8,9)))))))))</f>
        <v>0</v>
      </c>
    </row>
    <row r="725" spans="1:58" ht="11.25" customHeight="1" x14ac:dyDescent="0.2">
      <c r="A725" s="1027" t="s">
        <v>807</v>
      </c>
      <c r="B725" s="1031" t="s">
        <v>808</v>
      </c>
      <c r="C725" s="1181" t="s">
        <v>180</v>
      </c>
      <c r="D725" s="1181" t="s">
        <v>4432</v>
      </c>
      <c r="E725" s="857">
        <v>12</v>
      </c>
      <c r="F725" s="1245">
        <v>302</v>
      </c>
      <c r="G725" s="1187" t="s">
        <v>107</v>
      </c>
      <c r="H725" s="1187" t="s">
        <v>107</v>
      </c>
      <c r="I725" s="1030">
        <v>36.25</v>
      </c>
      <c r="J725" s="766">
        <f>(M725/I725)*100</f>
        <v>8.5655172413793093</v>
      </c>
      <c r="K725" s="1033">
        <v>0.77625</v>
      </c>
      <c r="L725" s="1043">
        <v>4</v>
      </c>
      <c r="M725" s="756">
        <f>K725*L725</f>
        <v>3.105</v>
      </c>
      <c r="N725" s="1026" t="s">
        <v>521</v>
      </c>
      <c r="O725" s="860">
        <v>0.76375000000000004</v>
      </c>
      <c r="P725" s="1016">
        <v>43424</v>
      </c>
      <c r="Q725" s="1016">
        <v>43433</v>
      </c>
      <c r="R725" s="756">
        <f>(K725-O725)/O725*100</f>
        <v>1.6366612111292904</v>
      </c>
      <c r="S725" s="824">
        <f>IF(INDEX(Historical!$D$7:$D$1455,MATCH(B725,Historical!$B$7:$B$1455,0))=0,"n/a",(INDEX(Historical!$C$7:$C$1455,MATCH(B725,Historical!$B$7:$B$1455,0))/INDEX(Historical!$D$7:$D$1455,MATCH(B725,Historical!$B$7:$B$1455,0))-1)*100)</f>
        <v>7.6045627376425839</v>
      </c>
      <c r="T725" s="824">
        <f>IF(INDEX(Historical!$F$7:$F$1455,MATCH(B725,Historical!$B$7:$B$1455,0))=0,"n/a",((INDEX(Historical!$C$7:$C$1455,MATCH(B725,Historical!$B$7:$B$1455,0))/INDEX(Historical!$F$7:$F$1455,MATCH(B725,Historical!$B$7:$B$1455,0)))^(1/3)-1)*100)</f>
        <v>8.0247732547263695</v>
      </c>
      <c r="U725" s="824">
        <f>IF(INDEX(Historical!$I$7:$I$1455,MATCH(B725,Historical!$B$7:$B$1455,0))=0,"n/a",((INDEX(Historical!$C$7:$C$1455,MATCH(B725,Historical!$B$7:$B$1455,0))/INDEX(Historical!$I$7:$I$1455,MATCH(B725,Historical!$B$7:$B$1455,0)))^(1/5)-1)*100)</f>
        <v>7.9557615289026273</v>
      </c>
      <c r="V725" s="824">
        <f>IF(INDEX(Historical!$O$7:$O$1455,MATCH(B725,Historical!$B$7:$B$1455,0))=0,"n/a",((INDEX(Historical!$C$7:$C$1455,MATCH(B725,Historical!$B$7:$B$1455,0))/INDEX(Historical!$O$7:$O$1455,MATCH(B725,Historical!$B$7:$B$1455,0)))^(1/10)-1)*100)</f>
        <v>25.160277703503553</v>
      </c>
      <c r="W725" s="825">
        <f>IF(OR(U725&lt;=0,U725="n/a",V725&lt;=0,V725="n/a"),"n/a",U725/V725)</f>
        <v>0.31620324793930205</v>
      </c>
      <c r="X725" s="826" t="str">
        <f>IF(OR(AJ725&lt;=0,AJ725="n/a",U725&lt;=0,U725="n/a"),"n/a",U725/AJ725)</f>
        <v>n/a</v>
      </c>
      <c r="Y725" s="791" t="s">
        <v>455</v>
      </c>
      <c r="Z725" s="766">
        <f>IF(OR(AC725&lt;0.01,AC725="n/a"),"n/a",M725/AC725*100)</f>
        <v>94.090909090909093</v>
      </c>
      <c r="AA725" s="1042">
        <f>IF(OR(AC725&lt;0.01,AC725="n/a"),"n/a",I725/AC725)</f>
        <v>10.984848484848486</v>
      </c>
      <c r="AB725" s="1043">
        <v>12</v>
      </c>
      <c r="AC725" s="1021">
        <v>3.3</v>
      </c>
      <c r="AD725" s="1021">
        <v>3.33</v>
      </c>
      <c r="AE725" s="1021">
        <v>8.7200000000000006</v>
      </c>
      <c r="AF725" s="1021">
        <v>1.51</v>
      </c>
      <c r="AG725" s="1021" t="s">
        <v>138</v>
      </c>
      <c r="AH725" s="1021">
        <v>24.8</v>
      </c>
      <c r="AI725" s="1021">
        <v>-4.6500000000000004</v>
      </c>
      <c r="AJ725" s="1021">
        <v>-8.6999999999999993</v>
      </c>
      <c r="AK725" s="1021">
        <v>3.3000000000000003</v>
      </c>
      <c r="AL725" s="1034">
        <v>18350</v>
      </c>
      <c r="AM725" s="1028">
        <v>83.14</v>
      </c>
      <c r="AN725" s="1021">
        <v>0.76</v>
      </c>
      <c r="AO725" s="868">
        <f>IF(U725="n/a","n/a",IF(AA725&lt;0,"n/a",IF(AA725="n/a","n/a",J725+U725-AA725)))</f>
        <v>5.5364302854334522</v>
      </c>
      <c r="AP725" s="869">
        <f>IF(U725="n/a","n/a",J725+U725)</f>
        <v>16.521278770281938</v>
      </c>
      <c r="AQ725" s="1044">
        <f>IF(OR(AC725&lt;0.01,AF725="n/a"),"n/a",(I725/SQRT(22.5*AC725*(I725/AF725))-1)*100)</f>
        <v>-14.139334546872561</v>
      </c>
      <c r="AR725" s="766">
        <f>INDEX(Historical!$C$7:$C$1455,MATCH(B725,Historical!$B$7:$B$1455,0))*IF(AH725="n/a",1.03,IF(AH725&lt;0,1.01,IF(AH725&gt;10,1.1,(1+AH725/100))))</f>
        <v>3.1130000000000004</v>
      </c>
      <c r="AS725" s="1042">
        <f>IF($AI725="n/a",1.03*AR725,IF($AI725&lt;0,1.01*AR725,IF($AI725&gt;10,1.1*AR725,(1+$AI725/100)*AR725)))</f>
        <v>3.1441300000000005</v>
      </c>
      <c r="AT725" s="1042">
        <f>IF($AK725="n/a",1.03*AS725,IF($AK725&lt;0,1.01*AS725,IF($AK725&gt;10,1.1*AS725,(1+$AK725/100)*AS725)))</f>
        <v>3.2478862900000003</v>
      </c>
      <c r="AU725" s="1042">
        <f>IF($AK725="n/a",1.03*AT725,IF($AK725&lt;0,1.01*AT725,IF($AK725&gt;10,1.1*AT725,(1+$AK725/100)*AT725)))</f>
        <v>3.35506653757</v>
      </c>
      <c r="AV725" s="1042">
        <f>IF($AK725="n/a",1.03*AU725,IF($AK725&lt;0,1.01*AU725,IF($AK725&gt;10,1.1*AU725,(1+$AK725/100)*AU725)))</f>
        <v>3.4657837333098098</v>
      </c>
      <c r="AW725" s="766">
        <f>SUM(AR725:AV725)</f>
        <v>16.32586656087981</v>
      </c>
      <c r="AX725" s="877">
        <f>AW725/I725*100</f>
        <v>45.036873271392579</v>
      </c>
      <c r="AY725" s="1212">
        <v>0.8</v>
      </c>
      <c r="AZ725" s="1028">
        <v>21.279999999999998</v>
      </c>
      <c r="BA725" s="1028">
        <v>-18.34</v>
      </c>
      <c r="BB725" s="1028">
        <v>0.18</v>
      </c>
      <c r="BC725" s="1028">
        <v>2.2200000000000002</v>
      </c>
      <c r="BE725" s="721">
        <v>2007</v>
      </c>
      <c r="BF725" s="1057">
        <f>IF(BE725&gt;2008,0,IF(BE725&gt;2001,1,IF(BE725&gt;1990,2,IF(BE725&gt;1980,3,IF(BE725&gt;1973,4,IF(BE725&gt;1970,5,IF(BE725&gt;1960,6,IF(BE725&gt;1958,7,IF(BE725&gt;1953,8,9)))))))))</f>
        <v>1</v>
      </c>
    </row>
    <row r="726" spans="1:58" ht="11.25" customHeight="1" x14ac:dyDescent="0.2">
      <c r="A726" s="1027" t="s">
        <v>810</v>
      </c>
      <c r="B726" s="1031" t="s">
        <v>811</v>
      </c>
      <c r="C726" s="1181" t="s">
        <v>132</v>
      </c>
      <c r="D726" s="1181" t="s">
        <v>4435</v>
      </c>
      <c r="E726" s="857">
        <v>16</v>
      </c>
      <c r="F726" s="1245">
        <v>220</v>
      </c>
      <c r="G726" s="1103" t="s">
        <v>38</v>
      </c>
      <c r="H726" s="1103" t="s">
        <v>38</v>
      </c>
      <c r="I726" s="1030">
        <v>78.91</v>
      </c>
      <c r="J726" s="766">
        <f>(M726/I726)*100</f>
        <v>3.0034216195665953</v>
      </c>
      <c r="K726" s="1033">
        <v>0.59250000000000003</v>
      </c>
      <c r="L726" s="1043">
        <v>4</v>
      </c>
      <c r="M726" s="756">
        <f>K726*L726</f>
        <v>2.37</v>
      </c>
      <c r="N726" s="1026" t="s">
        <v>191</v>
      </c>
      <c r="O726" s="860">
        <v>0.5625</v>
      </c>
      <c r="P726" s="1016">
        <v>43444</v>
      </c>
      <c r="Q726" s="1016">
        <v>43468</v>
      </c>
      <c r="R726" s="756">
        <f>(K726-O726)/O726*100</f>
        <v>5.3333333333333375</v>
      </c>
      <c r="S726" s="824">
        <f>IF(INDEX(Historical!$D$7:$D$1455,MATCH(B726,Historical!$B$7:$B$1455,0))=0,"n/a",(INDEX(Historical!$C$7:$C$1455,MATCH(B726,Historical!$B$7:$B$1455,0))/INDEX(Historical!$D$7:$D$1455,MATCH(B726,Historical!$B$7:$B$1455,0))-1)*100)</f>
        <v>7.1428571428571397</v>
      </c>
      <c r="T726" s="824">
        <f>IF(INDEX(Historical!$F$7:$F$1455,MATCH(B726,Historical!$B$7:$B$1455,0))=0,"n/a",((INDEX(Historical!$C$7:$C$1455,MATCH(B726,Historical!$B$7:$B$1455,0))/INDEX(Historical!$F$7:$F$1455,MATCH(B726,Historical!$B$7:$B$1455,0)))^(1/3)-1)*100)</f>
        <v>6.0642134415163085</v>
      </c>
      <c r="U726" s="824">
        <f>IF(INDEX(Historical!$I$7:$I$1455,MATCH(B726,Historical!$B$7:$B$1455,0))=0,"n/a",((INDEX(Historical!$C$7:$C$1455,MATCH(B726,Historical!$B$7:$B$1455,0))/INDEX(Historical!$I$7:$I$1455,MATCH(B726,Historical!$B$7:$B$1455,0)))^(1/5)-1)*100)</f>
        <v>4.8147110301003382</v>
      </c>
      <c r="V726" s="824">
        <f>IF(INDEX(Historical!$O$7:$O$1455,MATCH(B726,Historical!$B$7:$B$1455,0))=0,"n/a",((INDEX(Historical!$C$7:$C$1455,MATCH(B726,Historical!$B$7:$B$1455,0))/INDEX(Historical!$O$7:$O$1455,MATCH(B726,Historical!$B$7:$B$1455,0)))^(1/10)-1)*100)</f>
        <v>3.7018833805729345</v>
      </c>
      <c r="W726" s="825">
        <f>IF(OR(U726&lt;=0,U726="n/a",V726&lt;=0,V726="n/a"),"n/a",U726/V726)</f>
        <v>1.3006112119488684</v>
      </c>
      <c r="X726" s="826">
        <f>IF(OR(AJ726&lt;=0,AJ726="n/a",U726&lt;=0,U726="n/a"),"n/a",U726/AJ726)</f>
        <v>0.53496789223337093</v>
      </c>
      <c r="Y726" s="774"/>
      <c r="Z726" s="766">
        <f>IF(OR(AC726&lt;0.01,AC726="n/a"),"n/a",M726/AC726*100)</f>
        <v>74.294670846394979</v>
      </c>
      <c r="AA726" s="1042">
        <f>IF(OR(AC726&lt;0.01,AC726="n/a"),"n/a",I726/AC726)</f>
        <v>24.736677115987462</v>
      </c>
      <c r="AB726" s="1043">
        <v>9</v>
      </c>
      <c r="AC726" s="1021">
        <v>3.19</v>
      </c>
      <c r="AD726" s="1021">
        <v>9.19</v>
      </c>
      <c r="AE726" s="1021">
        <v>2.0299999999999998</v>
      </c>
      <c r="AF726" s="1021">
        <v>1.76</v>
      </c>
      <c r="AG726" s="1021">
        <v>9.7000000000000011</v>
      </c>
      <c r="AH726" s="1021">
        <v>-9.1999999999999993</v>
      </c>
      <c r="AI726" s="1021">
        <v>3.4799999999999995</v>
      </c>
      <c r="AJ726" s="1021">
        <v>9</v>
      </c>
      <c r="AK726" s="1021">
        <v>2.7</v>
      </c>
      <c r="AL726" s="1034">
        <v>3980</v>
      </c>
      <c r="AM726" s="1028">
        <v>0.5</v>
      </c>
      <c r="AN726" s="1021">
        <v>1.17</v>
      </c>
      <c r="AO726" s="868">
        <f>IF(U726="n/a","n/a",IF(AA726&lt;0,"n/a",IF(AA726="n/a","n/a",J726+U726-AA726)))</f>
        <v>-16.918544466320526</v>
      </c>
      <c r="AP726" s="869">
        <f>IF(U726="n/a","n/a",J726+U726)</f>
        <v>7.8181326496669339</v>
      </c>
      <c r="AQ726" s="1044">
        <f>IF(OR(AC726&lt;0.01,AF726="n/a"),"n/a",(I726/SQRT(22.5*AC726*(I726/AF726))-1)*100)</f>
        <v>39.10276253209819</v>
      </c>
      <c r="AR726" s="766">
        <f>INDEX(Historical!$C$7:$C$1455,MATCH(B726,Historical!$B$7:$B$1455,0))*IF(AH726="n/a",1.03,IF(AH726&lt;0,1.01,IF(AH726&gt;10,1.1,(1+AH726/100))))</f>
        <v>2.121</v>
      </c>
      <c r="AS726" s="1042">
        <f>IF($AI726="n/a",1.03*AR726,IF($AI726&lt;0,1.01*AR726,IF($AI726&gt;10,1.1*AR726,(1+$AI726/100)*AR726)))</f>
        <v>2.1948108</v>
      </c>
      <c r="AT726" s="1042">
        <f>IF($AK726="n/a",1.03*AS726,IF($AK726&lt;0,1.01*AS726,IF($AK726&gt;10,1.1*AS726,(1+$AK726/100)*AS726)))</f>
        <v>2.2540706916</v>
      </c>
      <c r="AU726" s="1042">
        <f>IF($AK726="n/a",1.03*AT726,IF($AK726&lt;0,1.01*AT726,IF($AK726&gt;10,1.1*AT726,(1+$AK726/100)*AT726)))</f>
        <v>2.3149306002732</v>
      </c>
      <c r="AV726" s="1042">
        <f>IF($AK726="n/a",1.03*AU726,IF($AK726&lt;0,1.01*AU726,IF($AK726&gt;10,1.1*AU726,(1+$AK726/100)*AU726)))</f>
        <v>2.377433726480576</v>
      </c>
      <c r="AW726" s="766">
        <f>SUM(AR726:AV726)</f>
        <v>11.262245818353776</v>
      </c>
      <c r="AX726" s="877">
        <f>AW726/I726*100</f>
        <v>14.272266909585321</v>
      </c>
      <c r="AY726" s="1212">
        <v>0.01</v>
      </c>
      <c r="AZ726" s="1028">
        <v>31.330000000000002</v>
      </c>
      <c r="BA726" s="1028">
        <v>-4.7600000000000007</v>
      </c>
      <c r="BB726" s="1028">
        <v>5.45</v>
      </c>
      <c r="BC726" s="1028">
        <v>9.19</v>
      </c>
      <c r="BE726" s="721">
        <v>2004</v>
      </c>
      <c r="BF726" s="1057">
        <f>IF(BE726&gt;2008,0,IF(BE726&gt;2001,1,IF(BE726&gt;1990,2,IF(BE726&gt;1980,3,IF(BE726&gt;1973,4,IF(BE726&gt;1970,5,IF(BE726&gt;1960,6,IF(BE726&gt;1958,7,IF(BE726&gt;1953,8,9)))))))))</f>
        <v>1</v>
      </c>
    </row>
    <row r="727" spans="1:58" s="905" customFormat="1" ht="11.25" customHeight="1" x14ac:dyDescent="0.2">
      <c r="A727" s="884" t="s">
        <v>3960</v>
      </c>
      <c r="B727" s="914" t="s">
        <v>3961</v>
      </c>
      <c r="C727" s="1181" t="s">
        <v>180</v>
      </c>
      <c r="D727" s="1181" t="s">
        <v>4432</v>
      </c>
      <c r="E727" s="885">
        <v>5</v>
      </c>
      <c r="F727" s="1245">
        <v>828</v>
      </c>
      <c r="G727" s="1244" t="s">
        <v>107</v>
      </c>
      <c r="H727" s="1244" t="s">
        <v>107</v>
      </c>
      <c r="I727" s="886">
        <v>17.82</v>
      </c>
      <c r="J727" s="887">
        <f>(M727/I727)*100</f>
        <v>14.983164983164981</v>
      </c>
      <c r="K727" s="888">
        <v>0.66749999999999998</v>
      </c>
      <c r="L727" s="889">
        <v>4</v>
      </c>
      <c r="M727" s="890">
        <f>K727*L727</f>
        <v>2.67</v>
      </c>
      <c r="N727" s="891" t="s">
        <v>462</v>
      </c>
      <c r="O727" s="892">
        <v>0.65249999999999997</v>
      </c>
      <c r="P727" s="893">
        <v>43315</v>
      </c>
      <c r="Q727" s="893">
        <v>43322</v>
      </c>
      <c r="R727" s="890">
        <f>(K727-O727)/O727*100</f>
        <v>2.2988505747126458</v>
      </c>
      <c r="S727" s="824">
        <f>IF(INDEX(Historical!$D$7:$D$1455,MATCH(B727,Historical!$B$7:$B$1455,0))=0,"n/a",(INDEX(Historical!$C$7:$C$1455,MATCH(B727,Historical!$B$7:$B$1455,0))/INDEX(Historical!$D$7:$D$1455,MATCH(B727,Historical!$B$7:$B$1455,0))-1)*100)</f>
        <v>11.111111111111116</v>
      </c>
      <c r="T727" s="824">
        <f>IF(INDEX(Historical!$F$7:$F$1455,MATCH(B727,Historical!$B$7:$B$1455,0))=0,"n/a",((INDEX(Historical!$C$7:$C$1455,MATCH(B727,Historical!$B$7:$B$1455,0))/INDEX(Historical!$F$7:$F$1455,MATCH(B727,Historical!$B$7:$B$1455,0)))^(1/3)-1)*100)</f>
        <v>15.318495199732096</v>
      </c>
      <c r="U727" s="824" t="str">
        <f>IF(INDEX(Historical!$I$7:$I$1455,MATCH(B727,Historical!$B$7:$B$1455,0))=0,"n/a",((INDEX(Historical!$C$7:$C$1455,MATCH(B727,Historical!$B$7:$B$1455,0))/INDEX(Historical!$I$7:$I$1455,MATCH(B727,Historical!$B$7:$B$1455,0)))^(1/5)-1)*100)</f>
        <v>n/a</v>
      </c>
      <c r="V727" s="824" t="str">
        <f>IF(INDEX(Historical!$O$7:$O$1455,MATCH(B727,Historical!$B$7:$B$1455,0))=0,"n/a",((INDEX(Historical!$C$7:$C$1455,MATCH(B727,Historical!$B$7:$B$1455,0))/INDEX(Historical!$O$7:$O$1455,MATCH(B727,Historical!$B$7:$B$1455,0)))^(1/10)-1)*100)</f>
        <v>n/a</v>
      </c>
      <c r="W727" s="894" t="str">
        <f>IF(OR(U727&lt;=0,U727="n/a",V727&lt;=0,V727="n/a"),"n/a",U727/V727)</f>
        <v>n/a</v>
      </c>
      <c r="X727" s="895" t="str">
        <f>IF(OR(AJ727&lt;=0,AJ727="n/a",U727&lt;=0,U727="n/a"),"n/a",U727/AJ727)</f>
        <v>n/a</v>
      </c>
      <c r="Y727" s="906" t="s">
        <v>4077</v>
      </c>
      <c r="Z727" s="887">
        <f>IF(OR(AC727&lt;0.01,AC727="n/a"),"n/a",M727/AC727*100)</f>
        <v>264.3564356435644</v>
      </c>
      <c r="AA727" s="897">
        <f>IF(OR(AC727&lt;0.01,AC727="n/a"),"n/a",I727/AC727)</f>
        <v>17.643564356435643</v>
      </c>
      <c r="AB727" s="889">
        <v>12</v>
      </c>
      <c r="AC727" s="898">
        <v>1.01</v>
      </c>
      <c r="AD727" s="898" t="s">
        <v>138</v>
      </c>
      <c r="AE727" s="898">
        <v>0.11</v>
      </c>
      <c r="AF727" s="898">
        <v>3.26</v>
      </c>
      <c r="AG727" s="898">
        <v>15.299999999999999</v>
      </c>
      <c r="AH727" s="898">
        <v>191.4</v>
      </c>
      <c r="AI727" s="898">
        <v>-12.01</v>
      </c>
      <c r="AJ727" s="898">
        <v>30.5</v>
      </c>
      <c r="AK727" s="898" t="s">
        <v>138</v>
      </c>
      <c r="AL727" s="899">
        <v>407.37</v>
      </c>
      <c r="AM727" s="900">
        <v>0.2</v>
      </c>
      <c r="AN727" s="898">
        <v>5.39</v>
      </c>
      <c r="AO727" s="901" t="str">
        <f>IF(U727="n/a","n/a",IF(AA727&lt;0,"n/a",IF(AA727="n/a","n/a",J727+U727-AA727)))</f>
        <v>n/a</v>
      </c>
      <c r="AP727" s="902" t="str">
        <f>IF(U727="n/a","n/a",J727+U727)</f>
        <v>n/a</v>
      </c>
      <c r="AQ727" s="903">
        <f>IF(OR(AC727&lt;0.01,AF727="n/a"),"n/a",(I727/SQRT(22.5*AC727*(I727/AF727))-1)*100)</f>
        <v>59.886098071207037</v>
      </c>
      <c r="AR727" s="766">
        <f>INDEX(Historical!$C$7:$C$1455,MATCH(B727,Historical!$B$7:$B$1455,0))*IF(AH727="n/a",1.03,IF(AH727&lt;0,1.01,IF(AH727&gt;10,1.1,(1+AH727/100))))</f>
        <v>2.64</v>
      </c>
      <c r="AS727" s="897">
        <f>IF($AI727="n/a",1.03*AR727,IF($AI727&lt;0,1.01*AR727,IF($AI727&gt;10,1.1*AR727,(1+$AI727/100)*AR727)))</f>
        <v>2.6664000000000003</v>
      </c>
      <c r="AT727" s="897">
        <f>IF($AK727="n/a",1.03*AS727,IF($AK727&lt;0,1.01*AS727,IF($AK727&gt;10,1.1*AS727,(1+$AK727/100)*AS727)))</f>
        <v>2.7463920000000006</v>
      </c>
      <c r="AU727" s="897">
        <f>IF($AK727="n/a",1.03*AT727,IF($AK727&lt;0,1.01*AT727,IF($AK727&gt;10,1.1*AT727,(1+$AK727/100)*AT727)))</f>
        <v>2.8287837600000008</v>
      </c>
      <c r="AV727" s="897">
        <f>IF($AK727="n/a",1.03*AU727,IF($AK727&lt;0,1.01*AU727,IF($AK727&gt;10,1.1*AU727,(1+$AK727/100)*AU727)))</f>
        <v>2.9136472728000009</v>
      </c>
      <c r="AW727" s="887">
        <f>SUM(AR727:AV727)</f>
        <v>13.795223032800001</v>
      </c>
      <c r="AX727" s="904">
        <f>AW727/I727*100</f>
        <v>77.414270666666667</v>
      </c>
      <c r="AY727" s="1213">
        <v>1.43</v>
      </c>
      <c r="AZ727" s="900">
        <v>3.0700000000000003</v>
      </c>
      <c r="BA727" s="900">
        <v>-38.550000000000004</v>
      </c>
      <c r="BB727" s="900">
        <v>-25.28</v>
      </c>
      <c r="BC727" s="900">
        <v>-26.33</v>
      </c>
      <c r="BD727" s="1079"/>
      <c r="BE727" s="721">
        <v>2014</v>
      </c>
      <c r="BF727" s="1057">
        <f>IF(BE727&gt;2008,0,IF(BE727&gt;2001,1,IF(BE727&gt;1990,2,IF(BE727&gt;1980,3,IF(BE727&gt;1973,4,IF(BE727&gt;1970,5,IF(BE727&gt;1960,6,IF(BE727&gt;1958,7,IF(BE727&gt;1953,8,9)))))))))</f>
        <v>0</v>
      </c>
    </row>
    <row r="728" spans="1:58" ht="11.25" customHeight="1" x14ac:dyDescent="0.2">
      <c r="A728" s="1019" t="s">
        <v>1694</v>
      </c>
      <c r="B728" s="1031" t="s">
        <v>1695</v>
      </c>
      <c r="C728" s="1181" t="s">
        <v>4414</v>
      </c>
      <c r="D728" s="1181" t="s">
        <v>4415</v>
      </c>
      <c r="E728" s="857">
        <v>8</v>
      </c>
      <c r="F728" s="1245">
        <v>429</v>
      </c>
      <c r="G728" s="1187" t="s">
        <v>107</v>
      </c>
      <c r="H728" s="1187" t="s">
        <v>107</v>
      </c>
      <c r="I728" s="1030">
        <v>26.79</v>
      </c>
      <c r="J728" s="766">
        <f>(M728/I728)*100</f>
        <v>5.3004703247480398</v>
      </c>
      <c r="K728" s="1033">
        <v>0.11833299999999999</v>
      </c>
      <c r="L728" s="1043">
        <v>12</v>
      </c>
      <c r="M728" s="756">
        <f>K728*L728</f>
        <v>1.4199959999999998</v>
      </c>
      <c r="N728" s="1026" t="s">
        <v>1066</v>
      </c>
      <c r="O728" s="860">
        <v>0.11749999999999999</v>
      </c>
      <c r="P728" s="714">
        <v>43130</v>
      </c>
      <c r="Q728" s="714">
        <v>43146</v>
      </c>
      <c r="R728" s="756">
        <f>(K728-O728)/O728*100</f>
        <v>0.70893617021276634</v>
      </c>
      <c r="S728" s="824">
        <f>IF(INDEX(Historical!$D$7:$D$1455,MATCH(B728,Historical!$B$7:$B$1455,0))=0,"n/a",(INDEX(Historical!$C$7:$C$1455,MATCH(B728,Historical!$B$7:$B$1455,0))/INDEX(Historical!$D$7:$D$1455,MATCH(B728,Historical!$B$7:$B$1455,0))-1)*100)</f>
        <v>0.90127983894161545</v>
      </c>
      <c r="T728" s="824">
        <f>IF(INDEX(Historical!$F$7:$F$1455,MATCH(B728,Historical!$B$7:$B$1455,0))=0,"n/a",((INDEX(Historical!$C$7:$C$1455,MATCH(B728,Historical!$B$7:$B$1455,0))/INDEX(Historical!$F$7:$F$1455,MATCH(B728,Historical!$B$7:$B$1455,0)))^(1/3)-1)*100)</f>
        <v>3.113880037586747</v>
      </c>
      <c r="U728" s="824">
        <f>IF(INDEX(Historical!$I$7:$I$1455,MATCH(B728,Historical!$B$7:$B$1455,0))=0,"n/a",((INDEX(Historical!$C$7:$C$1455,MATCH(B728,Historical!$B$7:$B$1455,0))/INDEX(Historical!$I$7:$I$1455,MATCH(B728,Historical!$B$7:$B$1455,0)))^(1/5)-1)*100)</f>
        <v>5.7720930353472477</v>
      </c>
      <c r="V728" s="824" t="str">
        <f>IF(INDEX(Historical!$O$7:$O$1455,MATCH(B728,Historical!$B$7:$B$1455,0))=0,"n/a",((INDEX(Historical!$C$7:$C$1455,MATCH(B728,Historical!$B$7:$B$1455,0))/INDEX(Historical!$O$7:$O$1455,MATCH(B728,Historical!$B$7:$B$1455,0)))^(1/10)-1)*100)</f>
        <v>n/a</v>
      </c>
      <c r="W728" s="825" t="str">
        <f>IF(OR(U728&lt;=0,U728="n/a",V728&lt;=0,V728="n/a"),"n/a",U728/V728)</f>
        <v>n/a</v>
      </c>
      <c r="X728" s="826">
        <f>IF(OR(AJ728&lt;=0,AJ728="n/a",U728&lt;=0,U728="n/a"),"n/a",U728/AJ728)</f>
        <v>0.27884507417136462</v>
      </c>
      <c r="Y728" s="1032"/>
      <c r="Z728" s="766">
        <f>IF(OR(AC728&lt;0.01,AC728="n/a"),"n/a",M728/AC728*100)</f>
        <v>330.23162790697671</v>
      </c>
      <c r="AA728" s="1042">
        <f>IF(OR(AC728&lt;0.01,AC728="n/a"),"n/a",I728/AC728)</f>
        <v>62.302325581395351</v>
      </c>
      <c r="AB728" s="1043">
        <v>12</v>
      </c>
      <c r="AC728" s="1021">
        <v>0.43</v>
      </c>
      <c r="AD728" s="1021">
        <v>8.9</v>
      </c>
      <c r="AE728" s="1021">
        <v>8.64</v>
      </c>
      <c r="AF728" s="1021">
        <v>1.98</v>
      </c>
      <c r="AG728" s="1021">
        <v>4.5999999999999996</v>
      </c>
      <c r="AH728" s="1023">
        <v>-17.8</v>
      </c>
      <c r="AI728" s="1023">
        <v>-62.32</v>
      </c>
      <c r="AJ728" s="1021">
        <v>20.7</v>
      </c>
      <c r="AK728" s="1021">
        <v>7.0000000000000009</v>
      </c>
      <c r="AL728" s="1034">
        <v>2930</v>
      </c>
      <c r="AM728" s="1028">
        <v>0.1</v>
      </c>
      <c r="AN728" s="1021">
        <v>0.92</v>
      </c>
      <c r="AO728" s="868">
        <f>IF(U728="n/a","n/a",IF(AA728&lt;0,"n/a",IF(AA728="n/a","n/a",J728+U728-AA728)))</f>
        <v>-51.229762221300064</v>
      </c>
      <c r="AP728" s="869">
        <f>IF(U728="n/a","n/a",J728+U728)</f>
        <v>11.072563360095288</v>
      </c>
      <c r="AQ728" s="1044">
        <f>IF(OR(AC728&lt;0.01,AF728="n/a"),"n/a",(I728/SQRT(22.5*AC728*(I728/AF728))-1)*100)</f>
        <v>134.1496241970674</v>
      </c>
      <c r="AR728" s="766">
        <f>INDEX(Historical!$C$7:$C$1455,MATCH(B728,Historical!$B$7:$B$1455,0))*IF(AH728="n/a",1.03,IF(AH728&lt;0,1.01,IF(AH728&gt;10,1.1,(1+AH728/100))))</f>
        <v>1.4173683500000001</v>
      </c>
      <c r="AS728" s="1042">
        <f>IF($AI728="n/a",1.03*AR728,IF($AI728&lt;0,1.01*AR728,IF($AI728&gt;10,1.1*AR728,(1+$AI728/100)*AR728)))</f>
        <v>1.4315420335</v>
      </c>
      <c r="AT728" s="1042">
        <f>IF($AK728="n/a",1.03*AS728,IF($AK728&lt;0,1.01*AS728,IF($AK728&gt;10,1.1*AS728,(1+$AK728/100)*AS728)))</f>
        <v>1.5317499758450002</v>
      </c>
      <c r="AU728" s="1042">
        <f>IF($AK728="n/a",1.03*AT728,IF($AK728&lt;0,1.01*AT728,IF($AK728&gt;10,1.1*AT728,(1+$AK728/100)*AT728)))</f>
        <v>1.6389724741541503</v>
      </c>
      <c r="AV728" s="1042">
        <f>IF($AK728="n/a",1.03*AU728,IF($AK728&lt;0,1.01*AU728,IF($AK728&gt;10,1.1*AU728,(1+$AK728/100)*AU728)))</f>
        <v>1.753700547344941</v>
      </c>
      <c r="AW728" s="766">
        <f>SUM(AR728:AV728)</f>
        <v>7.7733333808440914</v>
      </c>
      <c r="AX728" s="877">
        <f>AW728/I728*100</f>
        <v>29.015802093482986</v>
      </c>
      <c r="AY728" s="1212">
        <v>1</v>
      </c>
      <c r="AZ728" s="1028">
        <v>19.489999999999998</v>
      </c>
      <c r="BA728" s="1028">
        <v>-7.84</v>
      </c>
      <c r="BB728" s="1028">
        <v>0.95</v>
      </c>
      <c r="BC728" s="1028">
        <v>2.3800000000000003</v>
      </c>
      <c r="BE728" s="721">
        <v>2011</v>
      </c>
      <c r="BF728" s="1057">
        <f>IF(BE728&gt;2008,0,IF(BE728&gt;2001,1,IF(BE728&gt;1990,2,IF(BE728&gt;1980,3,IF(BE728&gt;1973,4,IF(BE728&gt;1970,5,IF(BE728&gt;1960,6,IF(BE728&gt;1958,7,IF(BE728&gt;1953,8,9)))))))))</f>
        <v>0</v>
      </c>
    </row>
    <row r="729" spans="1:58" ht="11.25" customHeight="1" x14ac:dyDescent="0.2">
      <c r="A729" s="1019" t="s">
        <v>1696</v>
      </c>
      <c r="B729" s="1031" t="s">
        <v>1697</v>
      </c>
      <c r="C729" s="1181" t="s">
        <v>248</v>
      </c>
      <c r="D729" s="1181" t="s">
        <v>4429</v>
      </c>
      <c r="E729" s="857">
        <v>9</v>
      </c>
      <c r="F729" s="1245">
        <v>343</v>
      </c>
      <c r="G729" s="1245" t="s">
        <v>107</v>
      </c>
      <c r="H729" s="1245" t="s">
        <v>107</v>
      </c>
      <c r="I729" s="1030">
        <v>52.67</v>
      </c>
      <c r="J729" s="766">
        <f>(M729/I729)*100</f>
        <v>1.5948357698879816</v>
      </c>
      <c r="K729" s="1033">
        <v>0.21</v>
      </c>
      <c r="L729" s="1043">
        <v>4</v>
      </c>
      <c r="M729" s="756">
        <f>K729*L729</f>
        <v>0.84</v>
      </c>
      <c r="N729" s="1026" t="s">
        <v>120</v>
      </c>
      <c r="O729" s="860">
        <v>0.19</v>
      </c>
      <c r="P729" s="1016">
        <v>43145</v>
      </c>
      <c r="Q729" s="1016">
        <v>43160</v>
      </c>
      <c r="R729" s="756">
        <f>(K729-O729)/O729*100</f>
        <v>10.52631578947368</v>
      </c>
      <c r="S729" s="824">
        <f>IF(INDEX(Historical!$D$7:$D$1455,MATCH(B729,Historical!$B$7:$B$1455,0))=0,"n/a",(INDEX(Historical!$C$7:$C$1455,MATCH(B729,Historical!$B$7:$B$1455,0))/INDEX(Historical!$D$7:$D$1455,MATCH(B729,Historical!$B$7:$B$1455,0))-1)*100)</f>
        <v>11.764705882352944</v>
      </c>
      <c r="T729" s="824">
        <f>IF(INDEX(Historical!$F$7:$F$1455,MATCH(B729,Historical!$B$7:$B$1455,0))=0,"n/a",((INDEX(Historical!$C$7:$C$1455,MATCH(B729,Historical!$B$7:$B$1455,0))/INDEX(Historical!$F$7:$F$1455,MATCH(B729,Historical!$B$7:$B$1455,0)))^(1/3)-1)*100)</f>
        <v>13.484552524869731</v>
      </c>
      <c r="U729" s="824">
        <f>IF(INDEX(Historical!$I$7:$I$1455,MATCH(B729,Historical!$B$7:$B$1455,0))=0,"n/a",((INDEX(Historical!$C$7:$C$1455,MATCH(B729,Historical!$B$7:$B$1455,0))/INDEX(Historical!$I$7:$I$1455,MATCH(B729,Historical!$B$7:$B$1455,0)))^(1/5)-1)*100)</f>
        <v>16.118714233316211</v>
      </c>
      <c r="V729" s="824">
        <f>IF(INDEX(Historical!$O$7:$O$1455,MATCH(B729,Historical!$B$7:$B$1455,0))=0,"n/a",((INDEX(Historical!$C$7:$C$1455,MATCH(B729,Historical!$B$7:$B$1455,0))/INDEX(Historical!$O$7:$O$1455,MATCH(B729,Historical!$B$7:$B$1455,0)))^(1/10)-1)*100)</f>
        <v>7.7583937488473254</v>
      </c>
      <c r="W729" s="825">
        <f>IF(OR(U729&lt;=0,U729="n/a",V729&lt;=0,V729="n/a"),"n/a",U729/V729)</f>
        <v>2.0775839374884768</v>
      </c>
      <c r="X729" s="826">
        <f>IF(OR(AJ729&lt;=0,AJ729="n/a",U729&lt;=0,U729="n/a"),"n/a",U729/AJ729)</f>
        <v>2.2387103101828072</v>
      </c>
      <c r="Y729" s="777"/>
      <c r="Z729" s="766">
        <f>IF(OR(AC729&lt;0.01,AC729="n/a"),"n/a",M729/AC729*100)</f>
        <v>35.593220338983052</v>
      </c>
      <c r="AA729" s="1042">
        <f>IF(OR(AC729&lt;0.01,AC729="n/a"),"n/a",I729/AC729)</f>
        <v>22.317796610169495</v>
      </c>
      <c r="AB729" s="1043">
        <v>12</v>
      </c>
      <c r="AC729" s="1021">
        <v>2.36</v>
      </c>
      <c r="AD729" s="1021">
        <v>3.18</v>
      </c>
      <c r="AE729" s="1021">
        <v>1.0900000000000001</v>
      </c>
      <c r="AF729" s="1021">
        <v>2.4900000000000002</v>
      </c>
      <c r="AG729" s="1021">
        <v>6.7</v>
      </c>
      <c r="AH729" s="1021">
        <v>-2.5</v>
      </c>
      <c r="AI729" s="1021">
        <v>27.36</v>
      </c>
      <c r="AJ729" s="1021">
        <v>7.1999999999999993</v>
      </c>
      <c r="AK729" s="1021">
        <v>7.0000000000000009</v>
      </c>
      <c r="AL729" s="1034">
        <v>1180</v>
      </c>
      <c r="AM729" s="1028">
        <v>5</v>
      </c>
      <c r="AN729" s="1021">
        <v>0.11</v>
      </c>
      <c r="AO729" s="868">
        <f>IF(U729="n/a","n/a",IF(AA729&lt;0,"n/a",IF(AA729="n/a","n/a",J729+U729-AA729)))</f>
        <v>-4.604246606965301</v>
      </c>
      <c r="AP729" s="869">
        <f>IF(U729="n/a","n/a",J729+U729)</f>
        <v>17.713550003204194</v>
      </c>
      <c r="AQ729" s="1044">
        <f>IF(OR(AC729&lt;0.01,AF729="n/a"),"n/a",(I729/SQRT(22.5*AC729*(I729/AF729))-1)*100)</f>
        <v>57.157123866278866</v>
      </c>
      <c r="AR729" s="766">
        <f>INDEX(Historical!$C$7:$C$1455,MATCH(B729,Historical!$B$7:$B$1455,0))*IF(AH729="n/a",1.03,IF(AH729&lt;0,1.01,IF(AH729&gt;10,1.1,(1+AH729/100))))</f>
        <v>0.76760000000000006</v>
      </c>
      <c r="AS729" s="1042">
        <f>IF($AI729="n/a",1.03*AR729,IF($AI729&lt;0,1.01*AR729,IF($AI729&gt;10,1.1*AR729,(1+$AI729/100)*AR729)))</f>
        <v>0.84436000000000011</v>
      </c>
      <c r="AT729" s="1042">
        <f>IF($AK729="n/a",1.03*AS729,IF($AK729&lt;0,1.01*AS729,IF($AK729&gt;10,1.1*AS729,(1+$AK729/100)*AS729)))</f>
        <v>0.90346520000000019</v>
      </c>
      <c r="AU729" s="1042">
        <f>IF($AK729="n/a",1.03*AT729,IF($AK729&lt;0,1.01*AT729,IF($AK729&gt;10,1.1*AT729,(1+$AK729/100)*AT729)))</f>
        <v>0.96670776400000025</v>
      </c>
      <c r="AV729" s="1042">
        <f>IF($AK729="n/a",1.03*AU729,IF($AK729&lt;0,1.01*AU729,IF($AK729&gt;10,1.1*AU729,(1+$AK729/100)*AU729)))</f>
        <v>1.0343773074800002</v>
      </c>
      <c r="AW729" s="766">
        <f>SUM(AR729:AV729)</f>
        <v>4.5165102714800014</v>
      </c>
      <c r="AX729" s="877">
        <f>AW729/I729*100</f>
        <v>8.5751096857414115</v>
      </c>
      <c r="AY729" s="1212">
        <v>1.31</v>
      </c>
      <c r="AZ729" s="1028">
        <v>23.93</v>
      </c>
      <c r="BA729" s="1028">
        <v>-6.84</v>
      </c>
      <c r="BB729" s="1028">
        <v>5.1100000000000003</v>
      </c>
      <c r="BC729" s="1028">
        <v>8.4599999999999991</v>
      </c>
      <c r="BE729" s="721">
        <v>2010</v>
      </c>
      <c r="BF729" s="1057">
        <f>IF(BE729&gt;2008,0,IF(BE729&gt;2001,1,IF(BE729&gt;1990,2,IF(BE729&gt;1980,3,IF(BE729&gt;1973,4,IF(BE729&gt;1970,5,IF(BE729&gt;1960,6,IF(BE729&gt;1958,7,IF(BE729&gt;1953,8,9)))))))))</f>
        <v>0</v>
      </c>
    </row>
    <row r="730" spans="1:58" ht="11.25" customHeight="1" x14ac:dyDescent="0.2">
      <c r="A730" s="1027" t="s">
        <v>1698</v>
      </c>
      <c r="B730" s="1031" t="s">
        <v>1699</v>
      </c>
      <c r="C730" s="1181" t="s">
        <v>113</v>
      </c>
      <c r="D730" s="1181" t="s">
        <v>214</v>
      </c>
      <c r="E730" s="857">
        <v>8</v>
      </c>
      <c r="F730" s="1245">
        <v>542</v>
      </c>
      <c r="G730" s="1103" t="s">
        <v>107</v>
      </c>
      <c r="H730" s="1103" t="s">
        <v>107</v>
      </c>
      <c r="I730" s="1030">
        <v>79.7</v>
      </c>
      <c r="J730" s="766">
        <f>(M730/I730)*100</f>
        <v>1.0037641154328734</v>
      </c>
      <c r="K730" s="1033">
        <v>0.2</v>
      </c>
      <c r="L730" s="1043">
        <v>4</v>
      </c>
      <c r="M730" s="756">
        <f>K730*L730</f>
        <v>0.8</v>
      </c>
      <c r="N730" s="1026" t="s">
        <v>521</v>
      </c>
      <c r="O730" s="860">
        <v>0.18</v>
      </c>
      <c r="P730" s="1016">
        <v>43411</v>
      </c>
      <c r="Q730" s="1016">
        <v>43431</v>
      </c>
      <c r="R730" s="756">
        <f>(K730-O730)/O730*100</f>
        <v>11.111111111111121</v>
      </c>
      <c r="S730" s="824">
        <f>IF(INDEX(Historical!$D$7:$D$1455,MATCH(B730,Historical!$B$7:$B$1455,0))=0,"n/a",(INDEX(Historical!$C$7:$C$1455,MATCH(B730,Historical!$B$7:$B$1455,0))/INDEX(Historical!$D$7:$D$1455,MATCH(B730,Historical!$B$7:$B$1455,0))-1)*100)</f>
        <v>13.793103448275845</v>
      </c>
      <c r="T730" s="824">
        <f>IF(INDEX(Historical!$F$7:$F$1455,MATCH(B730,Historical!$B$7:$B$1455,0))=0,"n/a",((INDEX(Historical!$C$7:$C$1455,MATCH(B730,Historical!$B$7:$B$1455,0))/INDEX(Historical!$F$7:$F$1455,MATCH(B730,Historical!$B$7:$B$1455,0)))^(1/3)-1)*100)</f>
        <v>16.260329205681458</v>
      </c>
      <c r="U730" s="824">
        <f>IF(INDEX(Historical!$I$7:$I$1455,MATCH(B730,Historical!$B$7:$B$1455,0))=0,"n/a",((INDEX(Historical!$C$7:$C$1455,MATCH(B730,Historical!$B$7:$B$1455,0))/INDEX(Historical!$I$7:$I$1455,MATCH(B730,Historical!$B$7:$B$1455,0)))^(1/5)-1)*100)</f>
        <v>17.877030702271846</v>
      </c>
      <c r="V730" s="824">
        <f>IF(INDEX(Historical!$O$7:$O$1455,MATCH(B730,Historical!$B$7:$B$1455,0))=0,"n/a",((INDEX(Historical!$C$7:$C$1455,MATCH(B730,Historical!$B$7:$B$1455,0))/INDEX(Historical!$O$7:$O$1455,MATCH(B730,Historical!$B$7:$B$1455,0)))^(1/10)-1)*100)</f>
        <v>-2.3827733597007295</v>
      </c>
      <c r="W730" s="825" t="str">
        <f>IF(OR(U730&lt;=0,U730="n/a",V730&lt;=0,V730="n/a"),"n/a",U730/V730)</f>
        <v>n/a</v>
      </c>
      <c r="X730" s="826">
        <f>IF(OR(AJ730&lt;=0,AJ730="n/a",U730&lt;=0,U730="n/a"),"n/a",U730/AJ730)</f>
        <v>3.3105612411614525</v>
      </c>
      <c r="Y730" s="1032"/>
      <c r="Z730" s="766">
        <f>IF(OR(AC730&lt;0.01,AC730="n/a"),"n/a",M730/AC730*100)</f>
        <v>17.69911504424779</v>
      </c>
      <c r="AA730" s="1042">
        <f>IF(OR(AC730&lt;0.01,AC730="n/a"),"n/a",I730/AC730)</f>
        <v>17.63274336283186</v>
      </c>
      <c r="AB730" s="1043">
        <v>6</v>
      </c>
      <c r="AC730" s="1021">
        <v>4.5199999999999996</v>
      </c>
      <c r="AD730" s="1021">
        <v>1.76</v>
      </c>
      <c r="AE730" s="1021">
        <v>1.2</v>
      </c>
      <c r="AF730" s="1021">
        <v>2.2000000000000002</v>
      </c>
      <c r="AG730" s="1021">
        <v>8.6999999999999993</v>
      </c>
      <c r="AH730" s="1021">
        <v>22.2</v>
      </c>
      <c r="AI730" s="1021">
        <v>14.59</v>
      </c>
      <c r="AJ730" s="1021">
        <v>5.4</v>
      </c>
      <c r="AK730" s="1021">
        <v>10</v>
      </c>
      <c r="AL730" s="1034">
        <v>1020</v>
      </c>
      <c r="AM730" s="1028">
        <v>1.7000000000000002</v>
      </c>
      <c r="AN730" s="1021">
        <v>0.65</v>
      </c>
      <c r="AO730" s="868">
        <f>IF(U730="n/a","n/a",IF(AA730&lt;0,"n/a",IF(AA730="n/a","n/a",J730+U730-AA730)))</f>
        <v>1.2480514548728578</v>
      </c>
      <c r="AP730" s="869">
        <f>IF(U730="n/a","n/a",J730+U730)</f>
        <v>18.880794817704718</v>
      </c>
      <c r="AQ730" s="1044">
        <f>IF(OR(AC730&lt;0.01,AF730="n/a"),"n/a",(I730/SQRT(22.5*AC730*(I730/AF730))-1)*100)</f>
        <v>31.304625285766676</v>
      </c>
      <c r="AR730" s="766">
        <f>INDEX(Historical!$C$7:$C$1455,MATCH(B730,Historical!$B$7:$B$1455,0))*IF(AH730="n/a",1.03,IF(AH730&lt;0,1.01,IF(AH730&gt;10,1.1,(1+AH730/100))))</f>
        <v>0.72599999999999998</v>
      </c>
      <c r="AS730" s="1042">
        <f>IF($AI730="n/a",1.03*AR730,IF($AI730&lt;0,1.01*AR730,IF($AI730&gt;10,1.1*AR730,(1+$AI730/100)*AR730)))</f>
        <v>0.79860000000000009</v>
      </c>
      <c r="AT730" s="1042">
        <f>IF($AK730="n/a",1.03*AS730,IF($AK730&lt;0,1.01*AS730,IF($AK730&gt;10,1.1*AS730,(1+$AK730/100)*AS730)))</f>
        <v>0.87846000000000013</v>
      </c>
      <c r="AU730" s="1042">
        <f>IF($AK730="n/a",1.03*AT730,IF($AK730&lt;0,1.01*AT730,IF($AK730&gt;10,1.1*AT730,(1+$AK730/100)*AT730)))</f>
        <v>0.96630600000000022</v>
      </c>
      <c r="AV730" s="1042">
        <f>IF($AK730="n/a",1.03*AU730,IF($AK730&lt;0,1.01*AU730,IF($AK730&gt;10,1.1*AU730,(1+$AK730/100)*AU730)))</f>
        <v>1.0629366000000002</v>
      </c>
      <c r="AW730" s="766">
        <f>SUM(AR730:AV730)</f>
        <v>4.4323026000000008</v>
      </c>
      <c r="AX730" s="877">
        <f>AW730/I730*100</f>
        <v>5.5612328732747809</v>
      </c>
      <c r="AY730" s="1212">
        <v>1.68</v>
      </c>
      <c r="AZ730" s="1028">
        <v>4.87</v>
      </c>
      <c r="BA730" s="1028">
        <v>-30.209999999999997</v>
      </c>
      <c r="BB730" s="1028">
        <v>-13.94</v>
      </c>
      <c r="BC730" s="1028">
        <v>-20.07</v>
      </c>
      <c r="BE730" s="721">
        <v>2012</v>
      </c>
      <c r="BF730" s="1057">
        <f>IF(BE730&gt;2008,0,IF(BE730&gt;2001,1,IF(BE730&gt;1990,2,IF(BE730&gt;1980,3,IF(BE730&gt;1973,4,IF(BE730&gt;1970,5,IF(BE730&gt;1960,6,IF(BE730&gt;1958,7,IF(BE730&gt;1953,8,9)))))))))</f>
        <v>0</v>
      </c>
    </row>
    <row r="731" spans="1:58" ht="11.25" customHeight="1" x14ac:dyDescent="0.2">
      <c r="A731" s="1027" t="s">
        <v>344</v>
      </c>
      <c r="B731" s="1031" t="s">
        <v>345</v>
      </c>
      <c r="C731" s="1181" t="s">
        <v>113</v>
      </c>
      <c r="D731" s="1181" t="s">
        <v>214</v>
      </c>
      <c r="E731" s="857">
        <v>51</v>
      </c>
      <c r="F731" s="1245">
        <v>24</v>
      </c>
      <c r="G731" s="1187" t="s">
        <v>116</v>
      </c>
      <c r="H731" s="1187" t="s">
        <v>116</v>
      </c>
      <c r="I731" s="1021">
        <v>130.85</v>
      </c>
      <c r="J731" s="766">
        <f>(M731/I731)*100</f>
        <v>2.0175773786778759</v>
      </c>
      <c r="K731" s="1033">
        <v>0.66</v>
      </c>
      <c r="L731" s="1043">
        <v>4</v>
      </c>
      <c r="M731" s="756">
        <f>K731*L731</f>
        <v>2.64</v>
      </c>
      <c r="N731" s="1026" t="s">
        <v>346</v>
      </c>
      <c r="O731" s="860">
        <v>0.63</v>
      </c>
      <c r="P731" s="1016">
        <v>43349</v>
      </c>
      <c r="Q731" s="1016">
        <v>43361</v>
      </c>
      <c r="R731" s="756">
        <f>(K731-O731)/O731*100</f>
        <v>4.7619047619047654</v>
      </c>
      <c r="S731" s="824">
        <f>IF(INDEX(Historical!$D$7:$D$1455,MATCH(B731,Historical!$B$7:$B$1455,0))=0,"n/a",(INDEX(Historical!$C$7:$C$1455,MATCH(B731,Historical!$B$7:$B$1455,0))/INDEX(Historical!$D$7:$D$1455,MATCH(B731,Historical!$B$7:$B$1455,0))-1)*100)</f>
        <v>7.079646017699126</v>
      </c>
      <c r="T731" s="824">
        <f>IF(INDEX(Historical!$F$7:$F$1455,MATCH(B731,Historical!$B$7:$B$1455,0))=0,"n/a",((INDEX(Historical!$C$7:$C$1455,MATCH(B731,Historical!$B$7:$B$1455,0))/INDEX(Historical!$F$7:$F$1455,MATCH(B731,Historical!$B$7:$B$1455,0)))^(1/3)-1)*100)</f>
        <v>5.8591492767207098</v>
      </c>
      <c r="U731" s="824">
        <f>IF(INDEX(Historical!$I$7:$I$1455,MATCH(B731,Historical!$B$7:$B$1455,0))=0,"n/a",((INDEX(Historical!$C$7:$C$1455,MATCH(B731,Historical!$B$7:$B$1455,0))/INDEX(Historical!$I$7:$I$1455,MATCH(B731,Historical!$B$7:$B$1455,0)))^(1/5)-1)*100)</f>
        <v>6.0983358792662923</v>
      </c>
      <c r="V731" s="824">
        <f>IF(INDEX(Historical!$O$7:$O$1455,MATCH(B731,Historical!$B$7:$B$1455,0))=0,"n/a",((INDEX(Historical!$C$7:$C$1455,MATCH(B731,Historical!$B$7:$B$1455,0))/INDEX(Historical!$O$7:$O$1455,MATCH(B731,Historical!$B$7:$B$1455,0)))^(1/10)-1)*100)</f>
        <v>7.0891702396578271</v>
      </c>
      <c r="W731" s="825">
        <f>IF(OR(U731&lt;=0,U731="n/a",V731&lt;=0,V731="n/a"),"n/a",U731/V731)</f>
        <v>0.86023267506701051</v>
      </c>
      <c r="X731" s="826">
        <f>IF(OR(AJ731&lt;=0,AJ731="n/a",U731&lt;=0,U731="n/a"),"n/a",U731/AJ731)</f>
        <v>0.24993179833058576</v>
      </c>
      <c r="Y731" s="1031"/>
      <c r="Z731" s="766">
        <f>IF(OR(AC731&lt;0.01,AC731="n/a"),"n/a",M731/AC731*100)</f>
        <v>38.70967741935484</v>
      </c>
      <c r="AA731" s="1042">
        <f>IF(OR(AC731&lt;0.01,AC731="n/a"),"n/a",I731/AC731)</f>
        <v>19.186217008797652</v>
      </c>
      <c r="AB731" s="1043">
        <v>12</v>
      </c>
      <c r="AC731" s="1021">
        <v>6.82</v>
      </c>
      <c r="AD731" s="1021">
        <v>1.82</v>
      </c>
      <c r="AE731" s="1021">
        <v>1.43</v>
      </c>
      <c r="AF731" s="1021">
        <v>2.64</v>
      </c>
      <c r="AG731" s="1021">
        <v>13.200000000000001</v>
      </c>
      <c r="AH731" s="1021">
        <v>25.8</v>
      </c>
      <c r="AI731" s="1021">
        <v>7.6700000000000008</v>
      </c>
      <c r="AJ731" s="1021">
        <v>24.4</v>
      </c>
      <c r="AK731" s="1021">
        <v>10.549999999999999</v>
      </c>
      <c r="AL731" s="1034">
        <v>19720</v>
      </c>
      <c r="AM731" s="1028">
        <v>0.2</v>
      </c>
      <c r="AN731" s="1021">
        <v>0.57999999999999996</v>
      </c>
      <c r="AO731" s="868">
        <f>IF(U731="n/a","n/a",IF(AA731&lt;0,"n/a",IF(AA731="n/a","n/a",J731+U731-AA731)))</f>
        <v>-11.070303750853483</v>
      </c>
      <c r="AP731" s="869">
        <f>IF(U731="n/a","n/a",J731+U731)</f>
        <v>8.1159132579441682</v>
      </c>
      <c r="AQ731" s="1044">
        <f>IF(OR(AC731&lt;0.01,AF731="n/a"),"n/a",(I731/SQRT(22.5*AC731*(I731/AF731))-1)*100)</f>
        <v>50.039421343156491</v>
      </c>
      <c r="AR731" s="766">
        <f>INDEX(Historical!$C$7:$C$1455,MATCH(B731,Historical!$B$7:$B$1455,0))*IF(AH731="n/a",1.03,IF(AH731&lt;0,1.01,IF(AH731&gt;10,1.1,(1+AH731/100))))</f>
        <v>2.6619999999999999</v>
      </c>
      <c r="AS731" s="1042">
        <f>IF($AI731="n/a",1.03*AR731,IF($AI731&lt;0,1.01*AR731,IF($AI731&gt;10,1.1*AR731,(1+$AI731/100)*AR731)))</f>
        <v>2.8661753999999999</v>
      </c>
      <c r="AT731" s="1042">
        <f>IF($AK731="n/a",1.03*AS731,IF($AK731&lt;0,1.01*AS731,IF($AK731&gt;10,1.1*AS731,(1+$AK731/100)*AS731)))</f>
        <v>3.1527929400000003</v>
      </c>
      <c r="AU731" s="1042">
        <f>IF($AK731="n/a",1.03*AT731,IF($AK731&lt;0,1.01*AT731,IF($AK731&gt;10,1.1*AT731,(1+$AK731/100)*AT731)))</f>
        <v>3.4680722340000005</v>
      </c>
      <c r="AV731" s="1042">
        <f>IF($AK731="n/a",1.03*AU731,IF($AK731&lt;0,1.01*AU731,IF($AK731&gt;10,1.1*AU731,(1+$AK731/100)*AU731)))</f>
        <v>3.8148794574000009</v>
      </c>
      <c r="AW731" s="766">
        <f>SUM(AR731:AV731)</f>
        <v>15.963920031400001</v>
      </c>
      <c r="AX731" s="877">
        <f>AW731/I731*100</f>
        <v>12.200168155445168</v>
      </c>
      <c r="AY731" s="1212">
        <v>1.27</v>
      </c>
      <c r="AZ731" s="1028">
        <v>22.97</v>
      </c>
      <c r="BA731" s="1028">
        <v>-25.91</v>
      </c>
      <c r="BB731" s="1028">
        <v>0.64</v>
      </c>
      <c r="BC731" s="1028">
        <v>-7.64</v>
      </c>
      <c r="BE731" s="721">
        <v>1968</v>
      </c>
      <c r="BF731" s="1057">
        <f>IF(BE731&gt;2008,0,IF(BE731&gt;2001,1,IF(BE731&gt;1990,2,IF(BE731&gt;1980,3,IF(BE731&gt;1973,4,IF(BE731&gt;1970,5,IF(BE731&gt;1960,6,IF(BE731&gt;1958,7,IF(BE731&gt;1953,8,9)))))))))</f>
        <v>6</v>
      </c>
    </row>
    <row r="732" spans="1:58" ht="11.25" customHeight="1" x14ac:dyDescent="0.2">
      <c r="A732" s="1027" t="s">
        <v>1700</v>
      </c>
      <c r="B732" s="1031" t="s">
        <v>1701</v>
      </c>
      <c r="C732" s="1181" t="s">
        <v>132</v>
      </c>
      <c r="D732" s="1181" t="s">
        <v>4435</v>
      </c>
      <c r="E732" s="857">
        <v>6</v>
      </c>
      <c r="F732" s="1245">
        <v>703</v>
      </c>
      <c r="G732" s="1182" t="s">
        <v>107</v>
      </c>
      <c r="H732" s="1182" t="s">
        <v>107</v>
      </c>
      <c r="I732" s="1030">
        <v>9.6300000000000008</v>
      </c>
      <c r="J732" s="766">
        <f>(M732/I732)*100</f>
        <v>4.8805815160955346</v>
      </c>
      <c r="K732" s="1033">
        <v>0.11749999999999999</v>
      </c>
      <c r="L732" s="1043">
        <v>4</v>
      </c>
      <c r="M732" s="756">
        <f>K732*L732</f>
        <v>0.47</v>
      </c>
      <c r="N732" s="1026" t="s">
        <v>571</v>
      </c>
      <c r="O732" s="860">
        <v>0.11</v>
      </c>
      <c r="P732" s="1016">
        <v>43216</v>
      </c>
      <c r="Q732" s="1016">
        <v>43227</v>
      </c>
      <c r="R732" s="756">
        <f>(K732-O732)/O732*100</f>
        <v>6.8181818181818121</v>
      </c>
      <c r="S732" s="824">
        <f>IF(INDEX(Historical!$D$7:$D$1455,MATCH(B732,Historical!$B$7:$B$1455,0))=0,"n/a",(INDEX(Historical!$C$7:$C$1455,MATCH(B732,Historical!$B$7:$B$1455,0))/INDEX(Historical!$D$7:$D$1455,MATCH(B732,Historical!$B$7:$B$1455,0))-1)*100)</f>
        <v>7.4534161490683148</v>
      </c>
      <c r="T732" s="824">
        <f>IF(INDEX(Historical!$F$7:$F$1455,MATCH(B732,Historical!$B$7:$B$1455,0))=0,"n/a",((INDEX(Historical!$C$7:$C$1455,MATCH(B732,Historical!$B$7:$B$1455,0))/INDEX(Historical!$F$7:$F$1455,MATCH(B732,Historical!$B$7:$B$1455,0)))^(1/3)-1)*100)</f>
        <v>7.8257130743544456</v>
      </c>
      <c r="U732" s="824">
        <f>IF(INDEX(Historical!$I$7:$I$1455,MATCH(B732,Historical!$B$7:$B$1455,0))=0,"n/a",((INDEX(Historical!$C$7:$C$1455,MATCH(B732,Historical!$B$7:$B$1455,0))/INDEX(Historical!$I$7:$I$1455,MATCH(B732,Historical!$B$7:$B$1455,0)))^(1/5)-1)*100)</f>
        <v>6.8869989429909628</v>
      </c>
      <c r="V732" s="824" t="str">
        <f>IF(INDEX(Historical!$O$7:$O$1455,MATCH(B732,Historical!$B$7:$B$1455,0))=0,"n/a",((INDEX(Historical!$C$7:$C$1455,MATCH(B732,Historical!$B$7:$B$1455,0))/INDEX(Historical!$O$7:$O$1455,MATCH(B732,Historical!$B$7:$B$1455,0)))^(1/10)-1)*100)</f>
        <v>n/a</v>
      </c>
      <c r="W732" s="825" t="str">
        <f>IF(OR(U732&lt;=0,U732="n/a",V732&lt;=0,V732="n/a"),"n/a",U732/V732)</f>
        <v>n/a</v>
      </c>
      <c r="X732" s="826">
        <f>IF(OR(AJ732&lt;=0,AJ732="n/a",U732&lt;=0,U732="n/a"),"n/a",U732/AJ732)</f>
        <v>2.4596424796396295</v>
      </c>
      <c r="Y732" s="1032"/>
      <c r="Z732" s="766">
        <f>IF(OR(AC732&lt;0.01,AC732="n/a"),"n/a",M732/AC732*100)</f>
        <v>61.84210526315789</v>
      </c>
      <c r="AA732" s="1042">
        <f>IF(OR(AC732&lt;0.01,AC732="n/a"),"n/a",I732/AC732)</f>
        <v>12.671052631578949</v>
      </c>
      <c r="AB732" s="1043">
        <v>9</v>
      </c>
      <c r="AC732" s="1021">
        <v>0.76</v>
      </c>
      <c r="AD732" s="1021" t="s">
        <v>138</v>
      </c>
      <c r="AE732" s="1021">
        <v>0.31</v>
      </c>
      <c r="AF732" s="1021">
        <v>1.52</v>
      </c>
      <c r="AG732" s="1021">
        <v>26.700000000000003</v>
      </c>
      <c r="AH732" s="1021">
        <v>-38.9</v>
      </c>
      <c r="AI732" s="1021" t="s">
        <v>138</v>
      </c>
      <c r="AJ732" s="1021">
        <v>2.8000000000000003</v>
      </c>
      <c r="AK732" s="1021" t="s">
        <v>138</v>
      </c>
      <c r="AL732" s="1034">
        <v>513.09</v>
      </c>
      <c r="AM732" s="1028">
        <v>0.1</v>
      </c>
      <c r="AN732" s="1021">
        <v>0.32</v>
      </c>
      <c r="AO732" s="868">
        <f>IF(U732="n/a","n/a",IF(AA732&lt;0,"n/a",IF(AA732="n/a","n/a",J732+U732-AA732)))</f>
        <v>-0.90347217249245126</v>
      </c>
      <c r="AP732" s="869">
        <f>IF(U732="n/a","n/a",J732+U732)</f>
        <v>11.767580459086497</v>
      </c>
      <c r="AQ732" s="1044">
        <f>IF(OR(AC732&lt;0.01,AF732="n/a"),"n/a",(I732/SQRT(22.5*AC732*(I732/AF732))-1)*100)</f>
        <v>-7.4797319502369781</v>
      </c>
      <c r="AR732" s="766">
        <f>INDEX(Historical!$C$7:$C$1455,MATCH(B732,Historical!$B$7:$B$1455,0))*IF(AH732="n/a",1.03,IF(AH732&lt;0,1.01,IF(AH732&gt;10,1.1,(1+AH732/100))))</f>
        <v>0.43682500000000002</v>
      </c>
      <c r="AS732" s="1042">
        <f>IF($AI732="n/a",1.03*AR732,IF($AI732&lt;0,1.01*AR732,IF($AI732&gt;10,1.1*AR732,(1+$AI732/100)*AR732)))</f>
        <v>0.44992975000000002</v>
      </c>
      <c r="AT732" s="1042">
        <f>IF($AK732="n/a",1.03*AS732,IF($AK732&lt;0,1.01*AS732,IF($AK732&gt;10,1.1*AS732,(1+$AK732/100)*AS732)))</f>
        <v>0.46342764250000001</v>
      </c>
      <c r="AU732" s="1042">
        <f>IF($AK732="n/a",1.03*AT732,IF($AK732&lt;0,1.01*AT732,IF($AK732&gt;10,1.1*AT732,(1+$AK732/100)*AT732)))</f>
        <v>0.47733047177500004</v>
      </c>
      <c r="AV732" s="1042">
        <f>IF($AK732="n/a",1.03*AU732,IF($AK732&lt;0,1.01*AU732,IF($AK732&gt;10,1.1*AU732,(1+$AK732/100)*AU732)))</f>
        <v>0.49165038592825006</v>
      </c>
      <c r="AW732" s="766">
        <f>SUM(AR732:AV732)</f>
        <v>2.3191632502032502</v>
      </c>
      <c r="AX732" s="877">
        <f>AW732/I732*100</f>
        <v>24.082692110106439</v>
      </c>
      <c r="AY732" s="1212">
        <v>0.11</v>
      </c>
      <c r="AZ732" s="1028">
        <v>10.18</v>
      </c>
      <c r="BA732" s="1028">
        <v>-13.239999999999998</v>
      </c>
      <c r="BB732" s="1028">
        <v>-0.76</v>
      </c>
      <c r="BC732" s="1028">
        <v>0.31</v>
      </c>
      <c r="BE732" s="721">
        <v>2013</v>
      </c>
      <c r="BF732" s="1057">
        <f>IF(BE732&gt;2008,0,IF(BE732&gt;2001,1,IF(BE732&gt;1990,2,IF(BE732&gt;1980,3,IF(BE732&gt;1973,4,IF(BE732&gt;1970,5,IF(BE732&gt;1960,6,IF(BE732&gt;1958,7,IF(BE732&gt;1953,8,9)))))))))</f>
        <v>0</v>
      </c>
    </row>
    <row r="733" spans="1:58" ht="11.25" customHeight="1" x14ac:dyDescent="0.2">
      <c r="A733" s="1019" t="s">
        <v>1702</v>
      </c>
      <c r="B733" s="1031" t="s">
        <v>1703</v>
      </c>
      <c r="C733" s="1181" t="s">
        <v>248</v>
      </c>
      <c r="D733" s="1181" t="s">
        <v>4448</v>
      </c>
      <c r="E733" s="857">
        <v>9</v>
      </c>
      <c r="F733" s="1245">
        <v>382</v>
      </c>
      <c r="G733" s="1187" t="s">
        <v>116</v>
      </c>
      <c r="H733" s="1187" t="s">
        <v>116</v>
      </c>
      <c r="I733" s="1030">
        <v>66.72</v>
      </c>
      <c r="J733" s="766">
        <f>(M733/I733)*100</f>
        <v>2.1582733812949639</v>
      </c>
      <c r="K733" s="1033">
        <v>0.36</v>
      </c>
      <c r="L733" s="1043">
        <v>4</v>
      </c>
      <c r="M733" s="756">
        <f>K733*L733</f>
        <v>1.44</v>
      </c>
      <c r="N733" s="1026" t="s">
        <v>120</v>
      </c>
      <c r="O733" s="860">
        <v>0.3</v>
      </c>
      <c r="P733" s="1016">
        <v>43320</v>
      </c>
      <c r="Q733" s="1016">
        <v>43336</v>
      </c>
      <c r="R733" s="756">
        <f>(K733-O733)/O733*100</f>
        <v>20</v>
      </c>
      <c r="S733" s="824">
        <f>IF(INDEX(Historical!$D$7:$D$1455,MATCH(B733,Historical!$B$7:$B$1455,0))=0,"n/a",(INDEX(Historical!$C$7:$C$1455,MATCH(B733,Historical!$B$7:$B$1455,0))/INDEX(Historical!$D$7:$D$1455,MATCH(B733,Historical!$B$7:$B$1455,0))-1)*100)</f>
        <v>23.529411764705888</v>
      </c>
      <c r="T733" s="824">
        <f>IF(INDEX(Historical!$F$7:$F$1455,MATCH(B733,Historical!$B$7:$B$1455,0))=0,"n/a",((INDEX(Historical!$C$7:$C$1455,MATCH(B733,Historical!$B$7:$B$1455,0))/INDEX(Historical!$F$7:$F$1455,MATCH(B733,Historical!$B$7:$B$1455,0)))^(1/3)-1)*100)</f>
        <v>24.053456597035684</v>
      </c>
      <c r="U733" s="824">
        <f>IF(INDEX(Historical!$I$7:$I$1455,MATCH(B733,Historical!$B$7:$B$1455,0))=0,"n/a",((INDEX(Historical!$C$7:$C$1455,MATCH(B733,Historical!$B$7:$B$1455,0))/INDEX(Historical!$I$7:$I$1455,MATCH(B733,Historical!$B$7:$B$1455,0)))^(1/5)-1)*100)</f>
        <v>23.873200812705765</v>
      </c>
      <c r="V733" s="824" t="str">
        <f>IF(INDEX(Historical!$O$7:$O$1455,MATCH(B733,Historical!$B$7:$B$1455,0))=0,"n/a",((INDEX(Historical!$C$7:$C$1455,MATCH(B733,Historical!$B$7:$B$1455,0))/INDEX(Historical!$O$7:$O$1455,MATCH(B733,Historical!$B$7:$B$1455,0)))^(1/10)-1)*100)</f>
        <v>n/a</v>
      </c>
      <c r="W733" s="825" t="str">
        <f>IF(OR(U733&lt;=0,U733="n/a",V733&lt;=0,V733="n/a"),"n/a",U733/V733)</f>
        <v>n/a</v>
      </c>
      <c r="X733" s="826">
        <f>IF(OR(AJ733&lt;=0,AJ733="n/a",U733&lt;=0,U733="n/a"),"n/a",U733/AJ733)</f>
        <v>9.1328235702776456E-2</v>
      </c>
      <c r="Y733" s="780"/>
      <c r="Z733" s="766">
        <f>IF(OR(AC733&lt;0.01,AC733="n/a"),"n/a",M733/AC733*100)</f>
        <v>43.373493975903614</v>
      </c>
      <c r="AA733" s="1042">
        <f>IF(OR(AC733&lt;0.01,AC733="n/a"),"n/a",I733/AC733)</f>
        <v>20.096385542168676</v>
      </c>
      <c r="AB733" s="1043">
        <v>9</v>
      </c>
      <c r="AC733" s="1021">
        <v>3.32</v>
      </c>
      <c r="AD733" s="1021">
        <v>1.68</v>
      </c>
      <c r="AE733" s="1021">
        <v>3.4</v>
      </c>
      <c r="AF733" s="1021">
        <v>76.69</v>
      </c>
      <c r="AG733" s="1021">
        <v>115.7</v>
      </c>
      <c r="AH733" s="1021">
        <v>70</v>
      </c>
      <c r="AI733" s="1021">
        <v>13.13</v>
      </c>
      <c r="AJ733" s="1021">
        <v>261.39999999999998</v>
      </c>
      <c r="AK733" s="1021">
        <v>11.95</v>
      </c>
      <c r="AL733" s="1034">
        <v>84120</v>
      </c>
      <c r="AM733" s="1028">
        <v>2.8000000000000003</v>
      </c>
      <c r="AN733" s="1021">
        <v>8.07</v>
      </c>
      <c r="AO733" s="868">
        <f>IF(U733="n/a","n/a",IF(AA733&lt;0,"n/a",IF(AA733="n/a","n/a",J733+U733-AA733)))</f>
        <v>5.9350886518320536</v>
      </c>
      <c r="AP733" s="869">
        <f>IF(U733="n/a","n/a",J733+U733)</f>
        <v>26.031474194000729</v>
      </c>
      <c r="AQ733" s="1044">
        <f>IF(OR(AC733&lt;0.01,AF733="n/a"),"n/a",(I733/SQRT(22.5*AC733*(I733/AF733))-1)*100)</f>
        <v>727.63164303099506</v>
      </c>
      <c r="AR733" s="766">
        <f>INDEX(Historical!$C$7:$C$1455,MATCH(B733,Historical!$B$7:$B$1455,0))*IF(AH733="n/a",1.03,IF(AH733&lt;0,1.01,IF(AH733&gt;10,1.1,(1+AH733/100))))</f>
        <v>1.1550000000000002</v>
      </c>
      <c r="AS733" s="1042">
        <f>IF($AI733="n/a",1.03*AR733,IF($AI733&lt;0,1.01*AR733,IF($AI733&gt;10,1.1*AR733,(1+$AI733/100)*AR733)))</f>
        <v>1.2705000000000004</v>
      </c>
      <c r="AT733" s="1042">
        <f>IF($AK733="n/a",1.03*AS733,IF($AK733&lt;0,1.01*AS733,IF($AK733&gt;10,1.1*AS733,(1+$AK733/100)*AS733)))</f>
        <v>1.3975500000000005</v>
      </c>
      <c r="AU733" s="1042">
        <f>IF($AK733="n/a",1.03*AT733,IF($AK733&lt;0,1.01*AT733,IF($AK733&gt;10,1.1*AT733,(1+$AK733/100)*AT733)))</f>
        <v>1.5373050000000006</v>
      </c>
      <c r="AV733" s="1042">
        <f>IF($AK733="n/a",1.03*AU733,IF($AK733&lt;0,1.01*AU733,IF($AK733&gt;10,1.1*AU733,(1+$AK733/100)*AU733)))</f>
        <v>1.6910355000000008</v>
      </c>
      <c r="AW733" s="766">
        <f>SUM(AR733:AV733)</f>
        <v>7.0513905000000028</v>
      </c>
      <c r="AX733" s="877">
        <f>AW733/I733*100</f>
        <v>10.568630845323746</v>
      </c>
      <c r="AY733" s="1212">
        <v>0.38</v>
      </c>
      <c r="AZ733" s="1028">
        <v>40.849999999999994</v>
      </c>
      <c r="BA733" s="1028">
        <v>-3.2800000000000002</v>
      </c>
      <c r="BB733" s="1028">
        <v>9.4499999999999993</v>
      </c>
      <c r="BC733" s="1028">
        <v>17.71</v>
      </c>
      <c r="BD733" s="759"/>
      <c r="BE733" s="721">
        <v>2010</v>
      </c>
      <c r="BF733" s="1057">
        <f>IF(BE733&gt;2008,0,IF(BE733&gt;2001,1,IF(BE733&gt;1990,2,IF(BE733&gt;1980,3,IF(BE733&gt;1973,4,IF(BE733&gt;1970,5,IF(BE733&gt;1960,6,IF(BE733&gt;1958,7,IF(BE733&gt;1953,8,9)))))))))</f>
        <v>0</v>
      </c>
    </row>
    <row r="734" spans="1:58" ht="11.25" customHeight="1" x14ac:dyDescent="0.2">
      <c r="A734" s="1019" t="s">
        <v>1704</v>
      </c>
      <c r="B734" s="1031" t="s">
        <v>1705</v>
      </c>
      <c r="C734" s="1181" t="s">
        <v>109</v>
      </c>
      <c r="D734" s="1181" t="s">
        <v>4430</v>
      </c>
      <c r="E734" s="857">
        <v>8</v>
      </c>
      <c r="F734" s="1245">
        <v>533</v>
      </c>
      <c r="G734" s="1245" t="s">
        <v>116</v>
      </c>
      <c r="H734" s="1245" t="s">
        <v>116</v>
      </c>
      <c r="I734" s="1030">
        <v>73.02</v>
      </c>
      <c r="J734" s="766">
        <f>(M734/I734)*100</f>
        <v>2.574637085729937</v>
      </c>
      <c r="K734" s="1033">
        <v>0.47</v>
      </c>
      <c r="L734" s="1043">
        <v>4</v>
      </c>
      <c r="M734" s="756">
        <f>K734*L734</f>
        <v>1.88</v>
      </c>
      <c r="N734" s="1026" t="s">
        <v>221</v>
      </c>
      <c r="O734" s="860">
        <v>0.42</v>
      </c>
      <c r="P734" s="1016">
        <v>43371</v>
      </c>
      <c r="Q734" s="1016">
        <v>43388</v>
      </c>
      <c r="R734" s="756">
        <f>(K734-O734)/O734*100</f>
        <v>11.904761904761903</v>
      </c>
      <c r="S734" s="824">
        <f>IF(INDEX(Historical!$D$7:$D$1455,MATCH(B734,Historical!$B$7:$B$1455,0))=0,"n/a",(INDEX(Historical!$C$7:$C$1455,MATCH(B734,Historical!$B$7:$B$1455,0))/INDEX(Historical!$D$7:$D$1455,MATCH(B734,Historical!$B$7:$B$1455,0))-1)*100)</f>
        <v>11.428571428571432</v>
      </c>
      <c r="T734" s="824">
        <f>IF(INDEX(Historical!$F$7:$F$1455,MATCH(B734,Historical!$B$7:$B$1455,0))=0,"n/a",((INDEX(Historical!$C$7:$C$1455,MATCH(B734,Historical!$B$7:$B$1455,0))/INDEX(Historical!$F$7:$F$1455,MATCH(B734,Historical!$B$7:$B$1455,0)))^(1/3)-1)*100)</f>
        <v>11.678316506545784</v>
      </c>
      <c r="U734" s="824">
        <f>IF(INDEX(Historical!$I$7:$I$1455,MATCH(B734,Historical!$B$7:$B$1455,0))=0,"n/a",((INDEX(Historical!$C$7:$C$1455,MATCH(B734,Historical!$B$7:$B$1455,0))/INDEX(Historical!$I$7:$I$1455,MATCH(B734,Historical!$B$7:$B$1455,0)))^(1/5)-1)*100)</f>
        <v>11.628841548417412</v>
      </c>
      <c r="V734" s="824">
        <f>IF(INDEX(Historical!$O$7:$O$1455,MATCH(B734,Historical!$B$7:$B$1455,0))=0,"n/a",((INDEX(Historical!$C$7:$C$1455,MATCH(B734,Historical!$B$7:$B$1455,0))/INDEX(Historical!$O$7:$O$1455,MATCH(B734,Historical!$B$7:$B$1455,0)))^(1/10)-1)*100)</f>
        <v>6.1359752143895774</v>
      </c>
      <c r="W734" s="825">
        <f>IF(OR(U734&lt;=0,U734="n/a",V734&lt;=0,V734="n/a"),"n/a",U734/V734)</f>
        <v>1.8951904370712618</v>
      </c>
      <c r="X734" s="826">
        <f>IF(OR(AJ734&lt;=0,AJ734="n/a",U734&lt;=0,U734="n/a"),"n/a",U734/AJ734)</f>
        <v>1.6378650068193539</v>
      </c>
      <c r="Y734" s="780"/>
      <c r="Z734" s="766">
        <f>IF(OR(AC734&lt;0.01,AC734="n/a"),"n/a",M734/AC734*100)</f>
        <v>27.050359712230215</v>
      </c>
      <c r="AA734" s="1042">
        <f>IF(OR(AC734&lt;0.01,AC734="n/a"),"n/a",I734/AC734)</f>
        <v>10.506474820143884</v>
      </c>
      <c r="AB734" s="1043">
        <v>12</v>
      </c>
      <c r="AC734" s="1021">
        <v>6.95</v>
      </c>
      <c r="AD734" s="1021">
        <v>1.06</v>
      </c>
      <c r="AE734" s="1021">
        <v>7.97</v>
      </c>
      <c r="AF734" s="1021">
        <v>1.31</v>
      </c>
      <c r="AG734" s="1021">
        <v>11.899999999999999</v>
      </c>
      <c r="AH734" s="1021">
        <v>19.100000000000001</v>
      </c>
      <c r="AI734" s="1021">
        <v>3.73</v>
      </c>
      <c r="AJ734" s="1021">
        <v>7.1</v>
      </c>
      <c r="AK734" s="1021">
        <v>9.89</v>
      </c>
      <c r="AL734" s="1034">
        <v>27790</v>
      </c>
      <c r="AM734" s="1028">
        <v>0.3</v>
      </c>
      <c r="AN734" s="1021">
        <v>0.62</v>
      </c>
      <c r="AO734" s="868">
        <f>IF(U734="n/a","n/a",IF(AA734&lt;0,"n/a",IF(AA734="n/a","n/a",J734+U734-AA734)))</f>
        <v>3.6970038140034642</v>
      </c>
      <c r="AP734" s="869">
        <f>IF(U734="n/a","n/a",J734+U734)</f>
        <v>14.203478634147348</v>
      </c>
      <c r="AQ734" s="1044">
        <f>IF(OR(AC734&lt;0.01,AF734="n/a"),"n/a",(I734/SQRT(22.5*AC734*(I734/AF734))-1)*100)</f>
        <v>-21.78808839117923</v>
      </c>
      <c r="AR734" s="766">
        <f>INDEX(Historical!$C$7:$C$1455,MATCH(B734,Historical!$B$7:$B$1455,0))*IF(AH734="n/a",1.03,IF(AH734&lt;0,1.01,IF(AH734&gt;10,1.1,(1+AH734/100))))</f>
        <v>1.7160000000000002</v>
      </c>
      <c r="AS734" s="1042">
        <f>IF($AI734="n/a",1.03*AR734,IF($AI734&lt;0,1.01*AR734,IF($AI734&gt;10,1.1*AR734,(1+$AI734/100)*AR734)))</f>
        <v>1.7800068000000004</v>
      </c>
      <c r="AT734" s="1042">
        <f>IF($AK734="n/a",1.03*AS734,IF($AK734&lt;0,1.01*AS734,IF($AK734&gt;10,1.1*AS734,(1+$AK734/100)*AS734)))</f>
        <v>1.9560494725200004</v>
      </c>
      <c r="AU734" s="1042">
        <f>IF($AK734="n/a",1.03*AT734,IF($AK734&lt;0,1.01*AT734,IF($AK734&gt;10,1.1*AT734,(1+$AK734/100)*AT734)))</f>
        <v>2.1495027653522283</v>
      </c>
      <c r="AV734" s="1042">
        <f>IF($AK734="n/a",1.03*AU734,IF($AK734&lt;0,1.01*AU734,IF($AK734&gt;10,1.1*AU734,(1+$AK734/100)*AU734)))</f>
        <v>2.3620885888455638</v>
      </c>
      <c r="AW734" s="766">
        <f>SUM(AR734:AV734)</f>
        <v>9.963647626717794</v>
      </c>
      <c r="AX734" s="877">
        <f>AW734/I734*100</f>
        <v>13.645093983453565</v>
      </c>
      <c r="AY734" s="1212">
        <v>1.29</v>
      </c>
      <c r="AZ734" s="1028">
        <v>10.96</v>
      </c>
      <c r="BA734" s="1028">
        <v>-36.1</v>
      </c>
      <c r="BB734" s="1028">
        <v>-4.9399999999999995</v>
      </c>
      <c r="BC734" s="1028">
        <v>-19.98</v>
      </c>
      <c r="BE734" s="721">
        <v>2011</v>
      </c>
      <c r="BF734" s="1057">
        <f>IF(BE734&gt;2008,0,IF(BE734&gt;2001,1,IF(BE734&gt;1990,2,IF(BE734&gt;1980,3,IF(BE734&gt;1973,4,IF(BE734&gt;1970,5,IF(BE734&gt;1960,6,IF(BE734&gt;1958,7,IF(BE734&gt;1953,8,9)))))))))</f>
        <v>0</v>
      </c>
    </row>
    <row r="735" spans="1:58" ht="11.25" customHeight="1" x14ac:dyDescent="0.2">
      <c r="A735" s="1037" t="s">
        <v>1706</v>
      </c>
      <c r="B735" s="1031" t="s">
        <v>1707</v>
      </c>
      <c r="C735" s="1181" t="s">
        <v>124</v>
      </c>
      <c r="D735" s="1181" t="s">
        <v>4451</v>
      </c>
      <c r="E735" s="857">
        <v>8</v>
      </c>
      <c r="F735" s="1245">
        <v>472</v>
      </c>
      <c r="G735" s="1187" t="s">
        <v>38</v>
      </c>
      <c r="H735" s="1187" t="s">
        <v>116</v>
      </c>
      <c r="I735" s="1030">
        <v>35.200000000000003</v>
      </c>
      <c r="J735" s="766">
        <f>(M735/I735)*100</f>
        <v>2.1306818181818179</v>
      </c>
      <c r="K735" s="1033">
        <v>0.1875</v>
      </c>
      <c r="L735" s="1043">
        <v>4</v>
      </c>
      <c r="M735" s="756">
        <f>K735*L735</f>
        <v>0.75</v>
      </c>
      <c r="N735" s="1026" t="s">
        <v>242</v>
      </c>
      <c r="O735" s="860">
        <v>0.155</v>
      </c>
      <c r="P735" s="1016">
        <v>43189</v>
      </c>
      <c r="Q735" s="1016">
        <v>43203</v>
      </c>
      <c r="R735" s="756">
        <f>(K735-O735)/O735*100</f>
        <v>20.967741935483872</v>
      </c>
      <c r="S735" s="824">
        <f>IF(INDEX(Historical!$D$7:$D$1455,MATCH(B735,Historical!$B$7:$B$1455,0))=0,"n/a",(INDEX(Historical!$C$7:$C$1455,MATCH(B735,Historical!$B$7:$B$1455,0))/INDEX(Historical!$D$7:$D$1455,MATCH(B735,Historical!$B$7:$B$1455,0))-1)*100)</f>
        <v>8.5201793721973118</v>
      </c>
      <c r="T735" s="824">
        <f>IF(INDEX(Historical!$F$7:$F$1455,MATCH(B735,Historical!$B$7:$B$1455,0))=0,"n/a",((INDEX(Historical!$C$7:$C$1455,MATCH(B735,Historical!$B$7:$B$1455,0))/INDEX(Historical!$F$7:$F$1455,MATCH(B735,Historical!$B$7:$B$1455,0)))^(1/3)-1)*100)</f>
        <v>9.963357758781255</v>
      </c>
      <c r="U735" s="824">
        <f>IF(INDEX(Historical!$I$7:$I$1455,MATCH(B735,Historical!$B$7:$B$1455,0))=0,"n/a",((INDEX(Historical!$C$7:$C$1455,MATCH(B735,Historical!$B$7:$B$1455,0))/INDEX(Historical!$I$7:$I$1455,MATCH(B735,Historical!$B$7:$B$1455,0)))^(1/5)-1)*100)</f>
        <v>8.6273229256118356</v>
      </c>
      <c r="V735" s="824">
        <f>IF(INDEX(Historical!$O$7:$O$1455,MATCH(B735,Historical!$B$7:$B$1455,0))=0,"n/a",((INDEX(Historical!$C$7:$C$1455,MATCH(B735,Historical!$B$7:$B$1455,0))/INDEX(Historical!$O$7:$O$1455,MATCH(B735,Historical!$B$7:$B$1455,0)))^(1/10)-1)*100)</f>
        <v>7.2663275367047531</v>
      </c>
      <c r="W735" s="825">
        <f>IF(OR(U735&lt;=0,U735="n/a",V735&lt;=0,V735="n/a"),"n/a",U735/V735)</f>
        <v>1.1873016846587523</v>
      </c>
      <c r="X735" s="826">
        <f>IF(OR(AJ735&lt;=0,AJ735="n/a",U735&lt;=0,U735="n/a"),"n/a",U735/AJ735)</f>
        <v>0.29647157819971948</v>
      </c>
      <c r="Y735" s="780"/>
      <c r="Z735" s="766">
        <f>IF(OR(AC735&lt;0.01,AC735="n/a"),"n/a",M735/AC735*100)</f>
        <v>15.923566878980891</v>
      </c>
      <c r="AA735" s="1042">
        <f>IF(OR(AC735&lt;0.01,AC735="n/a"),"n/a",I735/AC735)</f>
        <v>7.4734607218683662</v>
      </c>
      <c r="AB735" s="1043">
        <v>12</v>
      </c>
      <c r="AC735" s="1021">
        <v>4.71</v>
      </c>
      <c r="AD735" s="1021">
        <v>0.68</v>
      </c>
      <c r="AE735" s="1021">
        <v>0.74</v>
      </c>
      <c r="AF735" s="1021">
        <v>2.04</v>
      </c>
      <c r="AG735" s="1021">
        <v>35.4</v>
      </c>
      <c r="AH735" s="1023">
        <v>68.300000000000011</v>
      </c>
      <c r="AI735" s="1023">
        <v>-13.15</v>
      </c>
      <c r="AJ735" s="1021">
        <v>29.099999999999998</v>
      </c>
      <c r="AK735" s="1021">
        <v>10.96</v>
      </c>
      <c r="AL735" s="1034">
        <v>8300</v>
      </c>
      <c r="AM735" s="1028">
        <v>4.3</v>
      </c>
      <c r="AN735" s="1021">
        <v>0.59</v>
      </c>
      <c r="AO735" s="868">
        <f>IF(U735="n/a","n/a",IF(AA735&lt;0,"n/a",IF(AA735="n/a","n/a",J735+U735-AA735)))</f>
        <v>3.2845440219252877</v>
      </c>
      <c r="AP735" s="869">
        <f>IF(U735="n/a","n/a",J735+U735)</f>
        <v>10.758004743793654</v>
      </c>
      <c r="AQ735" s="1044">
        <f>IF(OR(AC735&lt;0.01,AF735="n/a"),"n/a",(I735/SQRT(22.5*AC735*(I735/AF735))-1)*100)</f>
        <v>-17.683915780932267</v>
      </c>
      <c r="AR735" s="766">
        <f>INDEX(Historical!$C$7:$C$1455,MATCH(B735,Historical!$B$7:$B$1455,0))*IF(AH735="n/a",1.03,IF(AH735&lt;0,1.01,IF(AH735&gt;10,1.1,(1+AH735/100))))</f>
        <v>0.66549999999999998</v>
      </c>
      <c r="AS735" s="1042">
        <f>IF($AI735="n/a",1.03*AR735,IF($AI735&lt;0,1.01*AR735,IF($AI735&gt;10,1.1*AR735,(1+$AI735/100)*AR735)))</f>
        <v>0.67215499999999995</v>
      </c>
      <c r="AT735" s="1042">
        <f>IF($AK735="n/a",1.03*AS735,IF($AK735&lt;0,1.01*AS735,IF($AK735&gt;10,1.1*AS735,(1+$AK735/100)*AS735)))</f>
        <v>0.73937050000000004</v>
      </c>
      <c r="AU735" s="1042">
        <f>IF($AK735="n/a",1.03*AT735,IF($AK735&lt;0,1.01*AT735,IF($AK735&gt;10,1.1*AT735,(1+$AK735/100)*AT735)))</f>
        <v>0.8133075500000001</v>
      </c>
      <c r="AV735" s="1042">
        <f>IF($AK735="n/a",1.03*AU735,IF($AK735&lt;0,1.01*AU735,IF($AK735&gt;10,1.1*AU735,(1+$AK735/100)*AU735)))</f>
        <v>0.89463830500000019</v>
      </c>
      <c r="AW735" s="766">
        <f>SUM(AR735:AV735)</f>
        <v>3.7849713550000006</v>
      </c>
      <c r="AX735" s="877">
        <f>AW735/I735*100</f>
        <v>10.75275953125</v>
      </c>
      <c r="AY735" s="1212">
        <v>1.39</v>
      </c>
      <c r="AZ735" s="1028">
        <v>5.45</v>
      </c>
      <c r="BA735" s="1028">
        <v>-32.43</v>
      </c>
      <c r="BB735" s="1028">
        <v>-14.829999999999998</v>
      </c>
      <c r="BC735" s="1028">
        <v>-22.36</v>
      </c>
      <c r="BE735" s="721">
        <v>2011</v>
      </c>
      <c r="BF735" s="1057">
        <f>IF(BE735&gt;2008,0,IF(BE735&gt;2001,1,IF(BE735&gt;1990,2,IF(BE735&gt;1980,3,IF(BE735&gt;1973,4,IF(BE735&gt;1970,5,IF(BE735&gt;1960,6,IF(BE735&gt;1958,7,IF(BE735&gt;1953,8,9)))))))))</f>
        <v>0</v>
      </c>
    </row>
    <row r="736" spans="1:58" s="905" customFormat="1" ht="11.25" customHeight="1" x14ac:dyDescent="0.2">
      <c r="A736" s="760" t="s">
        <v>1708</v>
      </c>
      <c r="B736" s="914" t="s">
        <v>1709</v>
      </c>
      <c r="C736" s="1181" t="s">
        <v>113</v>
      </c>
      <c r="D736" s="1181" t="s">
        <v>4417</v>
      </c>
      <c r="E736" s="885">
        <v>8</v>
      </c>
      <c r="F736" s="1245">
        <v>470</v>
      </c>
      <c r="G736" s="1244" t="s">
        <v>107</v>
      </c>
      <c r="H736" s="1244" t="s">
        <v>107</v>
      </c>
      <c r="I736" s="898">
        <v>16.2</v>
      </c>
      <c r="J736" s="887">
        <f>(M736/I736)*100</f>
        <v>3.3333333333333339</v>
      </c>
      <c r="K736" s="888">
        <v>0.13500000000000001</v>
      </c>
      <c r="L736" s="889">
        <v>4</v>
      </c>
      <c r="M736" s="890">
        <f>K736*L736</f>
        <v>0.54</v>
      </c>
      <c r="N736" s="891" t="s">
        <v>242</v>
      </c>
      <c r="O736" s="892">
        <v>0.1275</v>
      </c>
      <c r="P736" s="893">
        <v>43188</v>
      </c>
      <c r="Q736" s="893">
        <v>43203</v>
      </c>
      <c r="R736" s="890">
        <f>(K736-O736)/O736*100</f>
        <v>5.8823529411764754</v>
      </c>
      <c r="S736" s="824">
        <f>IF(INDEX(Historical!$D$7:$D$1455,MATCH(B736,Historical!$B$7:$B$1455,0))=0,"n/a",(INDEX(Historical!$C$7:$C$1455,MATCH(B736,Historical!$B$7:$B$1455,0))/INDEX(Historical!$D$7:$D$1455,MATCH(B736,Historical!$B$7:$B$1455,0))-1)*100)</f>
        <v>6.3492063492063489</v>
      </c>
      <c r="T736" s="824">
        <f>IF(INDEX(Historical!$F$7:$F$1455,MATCH(B736,Historical!$B$7:$B$1455,0))=0,"n/a",((INDEX(Historical!$C$7:$C$1455,MATCH(B736,Historical!$B$7:$B$1455,0))/INDEX(Historical!$F$7:$F$1455,MATCH(B736,Historical!$B$7:$B$1455,0)))^(1/3)-1)*100)</f>
        <v>6.5849755213837957</v>
      </c>
      <c r="U736" s="824">
        <f>IF(INDEX(Historical!$I$7:$I$1455,MATCH(B736,Historical!$B$7:$B$1455,0))=0,"n/a",((INDEX(Historical!$C$7:$C$1455,MATCH(B736,Historical!$B$7:$B$1455,0))/INDEX(Historical!$I$7:$I$1455,MATCH(B736,Historical!$B$7:$B$1455,0)))^(1/5)-1)*100)</f>
        <v>8.7738311618946732</v>
      </c>
      <c r="V736" s="824">
        <f>IF(INDEX(Historical!$O$7:$O$1455,MATCH(B736,Historical!$B$7:$B$1455,0))=0,"n/a",((INDEX(Historical!$C$7:$C$1455,MATCH(B736,Historical!$B$7:$B$1455,0))/INDEX(Historical!$O$7:$O$1455,MATCH(B736,Historical!$B$7:$B$1455,0)))^(1/10)-1)*100)</f>
        <v>-1.4240872047118547</v>
      </c>
      <c r="W736" s="894" t="str">
        <f>IF(OR(U736&lt;=0,U736="n/a",V736&lt;=0,V736="n/a"),"n/a",U736/V736)</f>
        <v>n/a</v>
      </c>
      <c r="X736" s="895">
        <f>IF(OR(AJ736&lt;=0,AJ736="n/a",U736&lt;=0,U736="n/a"),"n/a",U736/AJ736)</f>
        <v>0.3467917455294337</v>
      </c>
      <c r="Y736" s="914"/>
      <c r="Z736" s="887">
        <f>IF(OR(AC736&lt;0.01,AC736="n/a"),"n/a",M736/AC736*100)</f>
        <v>52.941176470588239</v>
      </c>
      <c r="AA736" s="897">
        <f>IF(OR(AC736&lt;0.01,AC736="n/a"),"n/a",I736/AC736)</f>
        <v>15.882352941176469</v>
      </c>
      <c r="AB736" s="889">
        <v>2</v>
      </c>
      <c r="AC736" s="898">
        <v>1.02</v>
      </c>
      <c r="AD736" s="898">
        <v>1.58</v>
      </c>
      <c r="AE736" s="898">
        <v>0.59</v>
      </c>
      <c r="AF736" s="898">
        <v>2.25</v>
      </c>
      <c r="AG736" s="898">
        <v>11.200000000000001</v>
      </c>
      <c r="AH736" s="898">
        <v>-11</v>
      </c>
      <c r="AI736" s="898">
        <v>16.619999999999997</v>
      </c>
      <c r="AJ736" s="898">
        <v>25.3</v>
      </c>
      <c r="AK736" s="898">
        <v>10</v>
      </c>
      <c r="AL736" s="899">
        <v>1870</v>
      </c>
      <c r="AM736" s="900">
        <v>1.3</v>
      </c>
      <c r="AN736" s="898">
        <v>0.36</v>
      </c>
      <c r="AO736" s="901">
        <f>IF(U736="n/a","n/a",IF(AA736&lt;0,"n/a",IF(AA736="n/a","n/a",J736+U736-AA736)))</f>
        <v>-3.7751884459484621</v>
      </c>
      <c r="AP736" s="902">
        <f>IF(U736="n/a","n/a",J736+U736)</f>
        <v>12.107164495228007</v>
      </c>
      <c r="AQ736" s="903">
        <f>IF(OR(AC736&lt;0.01,AF736="n/a"),"n/a",(I736/SQRT(22.5*AC736*(I736/AF736))-1)*100)</f>
        <v>26.02520756252089</v>
      </c>
      <c r="AR736" s="766">
        <f>INDEX(Historical!$C$7:$C$1455,MATCH(B736,Historical!$B$7:$B$1455,0))*IF(AH736="n/a",1.03,IF(AH736&lt;0,1.01,IF(AH736&gt;10,1.1,(1+AH736/100))))</f>
        <v>0.507525</v>
      </c>
      <c r="AS736" s="897">
        <f>IF($AI736="n/a",1.03*AR736,IF($AI736&lt;0,1.01*AR736,IF($AI736&gt;10,1.1*AR736,(1+$AI736/100)*AR736)))</f>
        <v>0.55827750000000009</v>
      </c>
      <c r="AT736" s="897">
        <f>IF($AK736="n/a",1.03*AS736,IF($AK736&lt;0,1.01*AS736,IF($AK736&gt;10,1.1*AS736,(1+$AK736/100)*AS736)))</f>
        <v>0.61410525000000016</v>
      </c>
      <c r="AU736" s="897">
        <f>IF($AK736="n/a",1.03*AT736,IF($AK736&lt;0,1.01*AT736,IF($AK736&gt;10,1.1*AT736,(1+$AK736/100)*AT736)))</f>
        <v>0.67551577500000026</v>
      </c>
      <c r="AV736" s="897">
        <f>IF($AK736="n/a",1.03*AU736,IF($AK736&lt;0,1.01*AU736,IF($AK736&gt;10,1.1*AU736,(1+$AK736/100)*AU736)))</f>
        <v>0.74306735250000033</v>
      </c>
      <c r="AW736" s="887">
        <f>SUM(AR736:AV736)</f>
        <v>3.0984908775000011</v>
      </c>
      <c r="AX736" s="904">
        <f>AW736/I736*100</f>
        <v>19.126486898148158</v>
      </c>
      <c r="AY736" s="1213">
        <v>1.31</v>
      </c>
      <c r="AZ736" s="900">
        <v>23.66</v>
      </c>
      <c r="BA736" s="900">
        <v>-16.28</v>
      </c>
      <c r="BB736" s="900">
        <v>-5.24</v>
      </c>
      <c r="BC736" s="900">
        <v>8.59</v>
      </c>
      <c r="BD736" s="1079"/>
      <c r="BE736" s="721">
        <v>2011</v>
      </c>
      <c r="BF736" s="1057">
        <f>IF(BE736&gt;2008,0,IF(BE736&gt;2001,1,IF(BE736&gt;1990,2,IF(BE736&gt;1980,3,IF(BE736&gt;1973,4,IF(BE736&gt;1970,5,IF(BE736&gt;1960,6,IF(BE736&gt;1958,7,IF(BE736&gt;1953,8,9)))))))))</f>
        <v>0</v>
      </c>
    </row>
    <row r="737" spans="1:58" ht="11.25" customHeight="1" x14ac:dyDescent="0.2">
      <c r="A737" s="1019" t="s">
        <v>347</v>
      </c>
      <c r="B737" s="1031" t="s">
        <v>348</v>
      </c>
      <c r="C737" s="1181" t="s">
        <v>124</v>
      </c>
      <c r="D737" s="1181" t="s">
        <v>4262</v>
      </c>
      <c r="E737" s="857">
        <v>51</v>
      </c>
      <c r="F737" s="1245">
        <v>26</v>
      </c>
      <c r="G737" s="1118" t="s">
        <v>107</v>
      </c>
      <c r="H737" s="1118" t="s">
        <v>107</v>
      </c>
      <c r="I737" s="1021">
        <v>80.819999999999993</v>
      </c>
      <c r="J737" s="766">
        <f>(M737/I737)*100</f>
        <v>1.2373174956693889</v>
      </c>
      <c r="K737" s="1033">
        <v>0.25</v>
      </c>
      <c r="L737" s="1043">
        <v>4</v>
      </c>
      <c r="M737" s="756">
        <f>K737*L737</f>
        <v>1</v>
      </c>
      <c r="N737" s="1026" t="s">
        <v>150</v>
      </c>
      <c r="O737" s="860">
        <v>0.22500000000000001</v>
      </c>
      <c r="P737" s="1016">
        <v>43433</v>
      </c>
      <c r="Q737" s="1016">
        <v>43448</v>
      </c>
      <c r="R737" s="756">
        <f>(K737-O737)/O737*100</f>
        <v>11.111111111111107</v>
      </c>
      <c r="S737" s="824">
        <f>IF(INDEX(Historical!$D$7:$D$1455,MATCH(B737,Historical!$B$7:$B$1455,0))=0,"n/a",(INDEX(Historical!$C$7:$C$1455,MATCH(B737,Historical!$B$7:$B$1455,0))/INDEX(Historical!$D$7:$D$1455,MATCH(B737,Historical!$B$7:$B$1455,0))-1)*100)</f>
        <v>7.0063694267515908</v>
      </c>
      <c r="T737" s="824">
        <f>IF(INDEX(Historical!$F$7:$F$1455,MATCH(B737,Historical!$B$7:$B$1455,0))=0,"n/a",((INDEX(Historical!$C$7:$C$1455,MATCH(B737,Historical!$B$7:$B$1455,0))/INDEX(Historical!$F$7:$F$1455,MATCH(B737,Historical!$B$7:$B$1455,0)))^(1/3)-1)*100)</f>
        <v>6.7767583149812571</v>
      </c>
      <c r="U737" s="824">
        <f>IF(INDEX(Historical!$I$7:$I$1455,MATCH(B737,Historical!$B$7:$B$1455,0))=0,"n/a",((INDEX(Historical!$C$7:$C$1455,MATCH(B737,Historical!$B$7:$B$1455,0))/INDEX(Historical!$I$7:$I$1455,MATCH(B737,Historical!$B$7:$B$1455,0)))^(1/5)-1)*100)</f>
        <v>7.6887308061656112</v>
      </c>
      <c r="V737" s="824">
        <f>IF(INDEX(Historical!$O$7:$O$1455,MATCH(B737,Historical!$B$7:$B$1455,0))=0,"n/a",((INDEX(Historical!$C$7:$C$1455,MATCH(B737,Historical!$B$7:$B$1455,0))/INDEX(Historical!$O$7:$O$1455,MATCH(B737,Historical!$B$7:$B$1455,0)))^(1/10)-1)*100)</f>
        <v>7.3706379029889302</v>
      </c>
      <c r="W737" s="825">
        <f>IF(OR(U737&lt;=0,U737="n/a",V737&lt;=0,V737="n/a"),"n/a",U737/V737)</f>
        <v>1.0431567670754371</v>
      </c>
      <c r="X737" s="826">
        <f>IF(OR(AJ737&lt;=0,AJ737="n/a",U737&lt;=0,U737="n/a"),"n/a",U737/AJ737)</f>
        <v>1.3979510556664747</v>
      </c>
      <c r="Y737" s="780"/>
      <c r="Z737" s="766">
        <f>IF(OR(AC737&lt;0.01,AC737="n/a"),"n/a",M737/AC737*100)</f>
        <v>21.276595744680851</v>
      </c>
      <c r="AA737" s="1042">
        <f>IF(OR(AC737&lt;0.01,AC737="n/a"),"n/a",I737/AC737)</f>
        <v>17.19574468085106</v>
      </c>
      <c r="AB737" s="1043">
        <v>12</v>
      </c>
      <c r="AC737" s="1021">
        <v>4.7</v>
      </c>
      <c r="AD737" s="1021">
        <v>3.91</v>
      </c>
      <c r="AE737" s="1021">
        <v>0.92</v>
      </c>
      <c r="AF737" s="1021">
        <v>2.39</v>
      </c>
      <c r="AG737" s="1021">
        <v>12.5</v>
      </c>
      <c r="AH737" s="1021">
        <v>22</v>
      </c>
      <c r="AI737" s="1021">
        <v>13.4</v>
      </c>
      <c r="AJ737" s="1021">
        <v>5.5</v>
      </c>
      <c r="AK737" s="1021">
        <v>4.3999999999999995</v>
      </c>
      <c r="AL737" s="1034">
        <v>1840</v>
      </c>
      <c r="AM737" s="1028">
        <v>2.9000000000000004</v>
      </c>
      <c r="AN737" s="1021">
        <v>0.37</v>
      </c>
      <c r="AO737" s="868">
        <f>IF(U737="n/a","n/a",IF(AA737&lt;0,"n/a",IF(AA737="n/a","n/a",J737+U737-AA737)))</f>
        <v>-8.2696963790160609</v>
      </c>
      <c r="AP737" s="869">
        <f>IF(U737="n/a","n/a",J737+U737)</f>
        <v>8.9260483018349994</v>
      </c>
      <c r="AQ737" s="1044">
        <f>IF(OR(AC737&lt;0.01,AF737="n/a"),"n/a",(I737/SQRT(22.5*AC737*(I737/AF737))-1)*100)</f>
        <v>35.150664547606183</v>
      </c>
      <c r="AR737" s="766">
        <f>INDEX(Historical!$C$7:$C$1455,MATCH(B737,Historical!$B$7:$B$1455,0))*IF(AH737="n/a",1.03,IF(AH737&lt;0,1.01,IF(AH737&gt;10,1.1,(1+AH737/100))))</f>
        <v>0.92400000000000004</v>
      </c>
      <c r="AS737" s="1042">
        <f>IF($AI737="n/a",1.03*AR737,IF($AI737&lt;0,1.01*AR737,IF($AI737&gt;10,1.1*AR737,(1+$AI737/100)*AR737)))</f>
        <v>1.0164000000000002</v>
      </c>
      <c r="AT737" s="1042">
        <f>IF($AK737="n/a",1.03*AS737,IF($AK737&lt;0,1.01*AS737,IF($AK737&gt;10,1.1*AS737,(1+$AK737/100)*AS737)))</f>
        <v>1.0611216000000003</v>
      </c>
      <c r="AU737" s="1042">
        <f>IF($AK737="n/a",1.03*AT737,IF($AK737&lt;0,1.01*AT737,IF($AK737&gt;10,1.1*AT737,(1+$AK737/100)*AT737)))</f>
        <v>1.1078109504000004</v>
      </c>
      <c r="AV737" s="1042">
        <f>IF($AK737="n/a",1.03*AU737,IF($AK737&lt;0,1.01*AU737,IF($AK737&gt;10,1.1*AU737,(1+$AK737/100)*AU737)))</f>
        <v>1.1565546322176006</v>
      </c>
      <c r="AW737" s="766">
        <f>SUM(AR737:AV737)</f>
        <v>5.2658871826176021</v>
      </c>
      <c r="AX737" s="877">
        <f>AW737/I737*100</f>
        <v>6.515574341273946</v>
      </c>
      <c r="AY737" s="1212">
        <v>1.1299999999999999</v>
      </c>
      <c r="AZ737" s="1028">
        <v>18.7</v>
      </c>
      <c r="BA737" s="1028">
        <v>-11.15</v>
      </c>
      <c r="BB737" s="1028">
        <v>-4.5699999999999994</v>
      </c>
      <c r="BC737" s="1028">
        <v>-1.29</v>
      </c>
      <c r="BE737" s="721">
        <v>1969</v>
      </c>
      <c r="BF737" s="1057">
        <f>IF(BE737&gt;2008,0,IF(BE737&gt;2001,1,IF(BE737&gt;1990,2,IF(BE737&gt;1980,3,IF(BE737&gt;1973,4,IF(BE737&gt;1970,5,IF(BE737&gt;1960,6,IF(BE737&gt;1958,7,IF(BE737&gt;1953,8,9)))))))))</f>
        <v>6</v>
      </c>
    </row>
    <row r="738" spans="1:58" ht="11.25" customHeight="1" x14ac:dyDescent="0.2">
      <c r="A738" s="1027" t="s">
        <v>812</v>
      </c>
      <c r="B738" s="1031" t="s">
        <v>813</v>
      </c>
      <c r="C738" s="1181" t="s">
        <v>155</v>
      </c>
      <c r="D738" s="1181" t="s">
        <v>4419</v>
      </c>
      <c r="E738" s="857">
        <v>14</v>
      </c>
      <c r="F738" s="1245">
        <v>269</v>
      </c>
      <c r="G738" s="1070" t="s">
        <v>107</v>
      </c>
      <c r="H738" s="1070" t="s">
        <v>107</v>
      </c>
      <c r="I738" s="1030">
        <v>119.08</v>
      </c>
      <c r="J738" s="766">
        <f>(M738/I738)*100</f>
        <v>1.1420893516963386</v>
      </c>
      <c r="K738" s="1033">
        <v>0.34</v>
      </c>
      <c r="L738" s="1043">
        <v>4</v>
      </c>
      <c r="M738" s="756">
        <f>K738*L738</f>
        <v>1.36</v>
      </c>
      <c r="N738" s="1026" t="s">
        <v>291</v>
      </c>
      <c r="O738" s="860">
        <v>0.31</v>
      </c>
      <c r="P738" s="1016">
        <v>43340</v>
      </c>
      <c r="Q738" s="1016">
        <v>43370</v>
      </c>
      <c r="R738" s="756">
        <f>(K738-O738)/O738*100</f>
        <v>9.6774193548387171</v>
      </c>
      <c r="S738" s="824">
        <f>IF(INDEX(Historical!$D$7:$D$1455,MATCH(B738,Historical!$B$7:$B$1455,0))=0,"n/a",(INDEX(Historical!$C$7:$C$1455,MATCH(B738,Historical!$B$7:$B$1455,0))/INDEX(Historical!$D$7:$D$1455,MATCH(B738,Historical!$B$7:$B$1455,0))-1)*100)</f>
        <v>11.320754716981153</v>
      </c>
      <c r="T738" s="824">
        <f>IF(INDEX(Historical!$F$7:$F$1455,MATCH(B738,Historical!$B$7:$B$1455,0))=0,"n/a",((INDEX(Historical!$C$7:$C$1455,MATCH(B738,Historical!$B$7:$B$1455,0))/INDEX(Historical!$F$7:$F$1455,MATCH(B738,Historical!$B$7:$B$1455,0)))^(1/3)-1)*100)</f>
        <v>10.272303073280264</v>
      </c>
      <c r="U738" s="824">
        <f>IF(INDEX(Historical!$I$7:$I$1455,MATCH(B738,Historical!$B$7:$B$1455,0))=0,"n/a",((INDEX(Historical!$C$7:$C$1455,MATCH(B738,Historical!$B$7:$B$1455,0))/INDEX(Historical!$I$7:$I$1455,MATCH(B738,Historical!$B$7:$B$1455,0)))^(1/5)-1)*100)</f>
        <v>10.384959381787073</v>
      </c>
      <c r="V738" s="824">
        <f>IF(INDEX(Historical!$O$7:$O$1455,MATCH(B738,Historical!$B$7:$B$1455,0))=0,"n/a",((INDEX(Historical!$C$7:$C$1455,MATCH(B738,Historical!$B$7:$B$1455,0))/INDEX(Historical!$O$7:$O$1455,MATCH(B738,Historical!$B$7:$B$1455,0)))^(1/10)-1)*100)</f>
        <v>18.28942825153803</v>
      </c>
      <c r="W738" s="825">
        <f>IF(OR(U738&lt;=0,U738="n/a",V738&lt;=0,V738="n/a"),"n/a",U738/V738)</f>
        <v>0.56781213928400198</v>
      </c>
      <c r="X738" s="826">
        <f>IF(OR(AJ738&lt;=0,AJ738="n/a",U738&lt;=0,U738="n/a"),"n/a",U738/AJ738)</f>
        <v>3.3499868973506688</v>
      </c>
      <c r="Y738" s="1031" t="s">
        <v>814</v>
      </c>
      <c r="Z738" s="766">
        <f>IF(OR(AC738&lt;0.01,AC738="n/a"),"n/a",M738/AC738*100)</f>
        <v>39.19308357348703</v>
      </c>
      <c r="AA738" s="1042">
        <f>IF(OR(AC738&lt;0.01,AC738="n/a"),"n/a",I738/AC738)</f>
        <v>34.317002881844381</v>
      </c>
      <c r="AB738" s="1043">
        <v>3</v>
      </c>
      <c r="AC738" s="1021">
        <v>3.47</v>
      </c>
      <c r="AD738" s="1021">
        <v>3.43</v>
      </c>
      <c r="AE738" s="1021">
        <v>3.73</v>
      </c>
      <c r="AF738" s="1021">
        <v>3.23</v>
      </c>
      <c r="AG738" s="1021">
        <v>10.100000000000001</v>
      </c>
      <c r="AH738" s="1021">
        <v>148.5</v>
      </c>
      <c r="AI738" s="1021">
        <v>10.73</v>
      </c>
      <c r="AJ738" s="1021">
        <v>3.1</v>
      </c>
      <c r="AK738" s="1021">
        <v>10</v>
      </c>
      <c r="AL738" s="1034">
        <v>10050</v>
      </c>
      <c r="AM738" s="1028">
        <v>0.4</v>
      </c>
      <c r="AN738" s="1021">
        <v>0.41</v>
      </c>
      <c r="AO738" s="868">
        <f>IF(U738="n/a","n/a",IF(AA738&lt;0,"n/a",IF(AA738="n/a","n/a",J738+U738-AA738)))</f>
        <v>-22.78995414836097</v>
      </c>
      <c r="AP738" s="869">
        <f>IF(U738="n/a","n/a",J738+U738)</f>
        <v>11.527048733483412</v>
      </c>
      <c r="AQ738" s="1044">
        <f>IF(OR(AC738&lt;0.01,AF738="n/a"),"n/a",(I738/SQRT(22.5*AC738*(I738/AF738))-1)*100)</f>
        <v>121.95486959525735</v>
      </c>
      <c r="AR738" s="766">
        <f>INDEX(Historical!$C$7:$C$1455,MATCH(B738,Historical!$B$7:$B$1455,0))*IF(AH738="n/a",1.03,IF(AH738&lt;0,1.01,IF(AH738&gt;10,1.1,(1+AH738/100))))</f>
        <v>1.2980000000000003</v>
      </c>
      <c r="AS738" s="1042">
        <f>IF($AI738="n/a",1.03*AR738,IF($AI738&lt;0,1.01*AR738,IF($AI738&gt;10,1.1*AR738,(1+$AI738/100)*AR738)))</f>
        <v>1.4278000000000004</v>
      </c>
      <c r="AT738" s="1042">
        <f>IF($AK738="n/a",1.03*AS738,IF($AK738&lt;0,1.01*AS738,IF($AK738&gt;10,1.1*AS738,(1+$AK738/100)*AS738)))</f>
        <v>1.5705800000000005</v>
      </c>
      <c r="AU738" s="1042">
        <f>IF($AK738="n/a",1.03*AT738,IF($AK738&lt;0,1.01*AT738,IF($AK738&gt;10,1.1*AT738,(1+$AK738/100)*AT738)))</f>
        <v>1.7276380000000007</v>
      </c>
      <c r="AV738" s="1042">
        <f>IF($AK738="n/a",1.03*AU738,IF($AK738&lt;0,1.01*AU738,IF($AK738&gt;10,1.1*AU738,(1+$AK738/100)*AU738)))</f>
        <v>1.9004018000000009</v>
      </c>
      <c r="AW738" s="766">
        <f>SUM(AR738:AV738)</f>
        <v>7.9244198000000026</v>
      </c>
      <c r="AX738" s="877">
        <f>AW738/I738*100</f>
        <v>6.6547025529056114</v>
      </c>
      <c r="AY738" s="1212">
        <v>1</v>
      </c>
      <c r="AZ738" s="1028">
        <v>43.68</v>
      </c>
      <c r="BA738" s="1028">
        <v>-2.13</v>
      </c>
      <c r="BB738" s="1028">
        <v>6.09</v>
      </c>
      <c r="BC738" s="1028">
        <v>12.620000000000001</v>
      </c>
      <c r="BE738" s="721">
        <v>2005</v>
      </c>
      <c r="BF738" s="1057">
        <f>IF(BE738&gt;2008,0,IF(BE738&gt;2001,1,IF(BE738&gt;1990,2,IF(BE738&gt;1980,3,IF(BE738&gt;1973,4,IF(BE738&gt;1970,5,IF(BE738&gt;1960,6,IF(BE738&gt;1958,7,IF(BE738&gt;1953,8,9)))))))))</f>
        <v>1</v>
      </c>
    </row>
    <row r="739" spans="1:58" ht="11.25" customHeight="1" x14ac:dyDescent="0.2">
      <c r="A739" s="1019" t="s">
        <v>1710</v>
      </c>
      <c r="B739" s="1031" t="s">
        <v>1711</v>
      </c>
      <c r="C739" s="1181" t="s">
        <v>109</v>
      </c>
      <c r="D739" s="1181" t="s">
        <v>4434</v>
      </c>
      <c r="E739" s="857">
        <v>9</v>
      </c>
      <c r="F739" s="1245">
        <v>393</v>
      </c>
      <c r="G739" s="966" t="s">
        <v>38</v>
      </c>
      <c r="H739" s="966" t="s">
        <v>38</v>
      </c>
      <c r="I739" s="1030">
        <v>31.35</v>
      </c>
      <c r="J739" s="766">
        <f>(M739/I739)*100</f>
        <v>3.1897926634768736</v>
      </c>
      <c r="K739" s="1033">
        <v>0.25</v>
      </c>
      <c r="L739" s="690">
        <v>4</v>
      </c>
      <c r="M739" s="756">
        <f>K739*L739</f>
        <v>1</v>
      </c>
      <c r="N739" s="654" t="s">
        <v>165</v>
      </c>
      <c r="O739" s="860">
        <v>0.23</v>
      </c>
      <c r="P739" s="1016">
        <v>43357</v>
      </c>
      <c r="Q739" s="1016">
        <v>43374</v>
      </c>
      <c r="R739" s="756">
        <f>(K739-O739)/O739*100</f>
        <v>8.6956521739130395</v>
      </c>
      <c r="S739" s="824">
        <f>IF(INDEX(Historical!$D$7:$D$1455,MATCH(B739,Historical!$B$7:$B$1455,0))=0,"n/a",(INDEX(Historical!$C$7:$C$1455,MATCH(B739,Historical!$B$7:$B$1455,0))/INDEX(Historical!$D$7:$D$1455,MATCH(B739,Historical!$B$7:$B$1455,0))-1)*100)</f>
        <v>11.627855056811608</v>
      </c>
      <c r="T739" s="824">
        <f>IF(INDEX(Historical!$F$7:$F$1455,MATCH(B739,Historical!$B$7:$B$1455,0))=0,"n/a",((INDEX(Historical!$C$7:$C$1455,MATCH(B739,Historical!$B$7:$B$1455,0))/INDEX(Historical!$F$7:$F$1455,MATCH(B739,Historical!$B$7:$B$1455,0)))^(1/3)-1)*100)</f>
        <v>10.891823393038823</v>
      </c>
      <c r="U739" s="824">
        <f>IF(INDEX(Historical!$I$7:$I$1455,MATCH(B739,Historical!$B$7:$B$1455,0))=0,"n/a",((INDEX(Historical!$C$7:$C$1455,MATCH(B739,Historical!$B$7:$B$1455,0))/INDEX(Historical!$I$7:$I$1455,MATCH(B739,Historical!$B$7:$B$1455,0)))^(1/5)-1)*100)</f>
        <v>9.2793502614398662</v>
      </c>
      <c r="V739" s="824">
        <f>IF(INDEX(Historical!$O$7:$O$1455,MATCH(B739,Historical!$B$7:$B$1455,0))=0,"n/a",((INDEX(Historical!$C$7:$C$1455,MATCH(B739,Historical!$B$7:$B$1455,0))/INDEX(Historical!$O$7:$O$1455,MATCH(B739,Historical!$B$7:$B$1455,0)))^(1/10)-1)*100)</f>
        <v>6.6556998173038506</v>
      </c>
      <c r="W739" s="825">
        <f>IF(OR(U739&lt;=0,U739="n/a",V739&lt;=0,V739="n/a"),"n/a",U739/V739)</f>
        <v>1.3941960298922897</v>
      </c>
      <c r="X739" s="826">
        <f>IF(OR(AJ739&lt;=0,AJ739="n/a",U739&lt;=0,U739="n/a"),"n/a",U739/AJ739)</f>
        <v>1.019708819938447</v>
      </c>
      <c r="Y739" s="1032" t="s">
        <v>4077</v>
      </c>
      <c r="Z739" s="766">
        <f>IF(OR(AC739&lt;0.01,AC739="n/a"),"n/a",M739/AC739*100)</f>
        <v>44.444444444444443</v>
      </c>
      <c r="AA739" s="689">
        <f>IF(OR(AC739&lt;0.01,AC739="n/a"),"n/a",I739/AC739)</f>
        <v>13.933333333333334</v>
      </c>
      <c r="AB739" s="690">
        <v>12</v>
      </c>
      <c r="AC739" s="649">
        <v>2.25</v>
      </c>
      <c r="AD739" s="649">
        <v>1.39</v>
      </c>
      <c r="AE739" s="649">
        <v>5.81</v>
      </c>
      <c r="AF739" s="1021">
        <v>2.0099999999999998</v>
      </c>
      <c r="AG739" s="1021">
        <v>13.4</v>
      </c>
      <c r="AH739" s="1021">
        <v>6.2</v>
      </c>
      <c r="AI739" s="1021">
        <v>2.3199999999999998</v>
      </c>
      <c r="AJ739" s="649">
        <v>9.1</v>
      </c>
      <c r="AK739" s="649">
        <v>10</v>
      </c>
      <c r="AL739" s="1034">
        <v>720.42</v>
      </c>
      <c r="AM739" s="659">
        <v>4</v>
      </c>
      <c r="AN739" s="1021">
        <v>0</v>
      </c>
      <c r="AO739" s="868">
        <f>IF(U739="n/a","n/a",IF(AA739&lt;0,"n/a",IF(AA739="n/a","n/a",J739+U739-AA739)))</f>
        <v>-1.4641904084165933</v>
      </c>
      <c r="AP739" s="869">
        <f>IF(U739="n/a","n/a",J739+U739)</f>
        <v>12.46914292491674</v>
      </c>
      <c r="AQ739" s="691">
        <f>IF(OR(AC739&lt;0.01,AF739="n/a"),"n/a",(I739/SQRT(22.5*AC739*(I739/AF739))-1)*100)</f>
        <v>11.566621850404291</v>
      </c>
      <c r="AR739" s="766">
        <f>INDEX(Historical!$C$7:$C$1455,MATCH(B739,Historical!$B$7:$B$1455,0))*IF(AH739="n/a",1.03,IF(AH739&lt;0,1.01,IF(AH739&gt;10,1.1,(1+AH739/100))))</f>
        <v>0.84960000000000013</v>
      </c>
      <c r="AS739" s="689">
        <f>IF($AI739="n/a",1.03*AR739,IF($AI739&lt;0,1.01*AR739,IF($AI739&gt;10,1.1*AR739,(1+$AI739/100)*AR739)))</f>
        <v>0.8693107200000002</v>
      </c>
      <c r="AT739" s="689">
        <f>IF($AK739="n/a",1.03*AS739,IF($AK739&lt;0,1.01*AS739,IF($AK739&gt;10,1.1*AS739,(1+$AK739/100)*AS739)))</f>
        <v>0.95624179200000026</v>
      </c>
      <c r="AU739" s="689">
        <f>IF($AK739="n/a",1.03*AT739,IF($AK739&lt;0,1.01*AT739,IF($AK739&gt;10,1.1*AT739,(1+$AK739/100)*AT739)))</f>
        <v>1.0518659712000005</v>
      </c>
      <c r="AV739" s="689">
        <f>IF($AK739="n/a",1.03*AU739,IF($AK739&lt;0,1.01*AU739,IF($AK739&gt;10,1.1*AU739,(1+$AK739/100)*AU739)))</f>
        <v>1.1570525683200006</v>
      </c>
      <c r="AW739" s="766">
        <f>SUM(AR739:AV739)</f>
        <v>4.8840710515200012</v>
      </c>
      <c r="AX739" s="877">
        <f>AW739/I739*100</f>
        <v>15.579174008038279</v>
      </c>
      <c r="AY739" s="1212">
        <v>0.61</v>
      </c>
      <c r="AZ739" s="1028">
        <v>5.59</v>
      </c>
      <c r="BA739" s="1028">
        <v>-25.180000000000003</v>
      </c>
      <c r="BB739" s="1028">
        <v>-5.57</v>
      </c>
      <c r="BC739" s="1028">
        <v>-14.580000000000002</v>
      </c>
      <c r="BE739" s="721">
        <v>2010</v>
      </c>
      <c r="BF739" s="1057">
        <f>IF(BE739&gt;2008,0,IF(BE739&gt;2001,1,IF(BE739&gt;1990,2,IF(BE739&gt;1980,3,IF(BE739&gt;1973,4,IF(BE739&gt;1970,5,IF(BE739&gt;1960,6,IF(BE739&gt;1958,7,IF(BE739&gt;1953,8,9)))))))))</f>
        <v>0</v>
      </c>
    </row>
    <row r="740" spans="1:58" ht="11.25" customHeight="1" x14ac:dyDescent="0.2">
      <c r="A740" s="1027" t="s">
        <v>1712</v>
      </c>
      <c r="B740" s="1031" t="s">
        <v>1713</v>
      </c>
      <c r="C740" s="1181" t="s">
        <v>248</v>
      </c>
      <c r="D740" s="1181" t="s">
        <v>4429</v>
      </c>
      <c r="E740" s="858">
        <v>7</v>
      </c>
      <c r="F740" s="1245">
        <v>559</v>
      </c>
      <c r="G740" s="1209" t="s">
        <v>107</v>
      </c>
      <c r="H740" s="1209" t="s">
        <v>107</v>
      </c>
      <c r="I740" s="1030">
        <v>30.54</v>
      </c>
      <c r="J740" s="766">
        <f>(M740/I740)*100</f>
        <v>1.8336607727570402</v>
      </c>
      <c r="K740" s="1033">
        <v>0.14000000000000001</v>
      </c>
      <c r="L740" s="1043">
        <v>4</v>
      </c>
      <c r="M740" s="756">
        <f>K740*L740</f>
        <v>0.56000000000000005</v>
      </c>
      <c r="N740" s="1026" t="s">
        <v>322</v>
      </c>
      <c r="O740" s="860">
        <v>0.13</v>
      </c>
      <c r="P740" s="1022">
        <v>42627</v>
      </c>
      <c r="Q740" s="1022">
        <v>42643</v>
      </c>
      <c r="R740" s="756">
        <f>(K740-O740)/O740*100</f>
        <v>7.6923076923076987</v>
      </c>
      <c r="S740" s="824">
        <f>IF(INDEX(Historical!$D$7:$D$1455,MATCH(B740,Historical!$B$7:$B$1455,0))=0,"n/a",(INDEX(Historical!$C$7:$C$1455,MATCH(B740,Historical!$B$7:$B$1455,0))/INDEX(Historical!$D$7:$D$1455,MATCH(B740,Historical!$B$7:$B$1455,0))-1)*100)</f>
        <v>3.7037037037036979</v>
      </c>
      <c r="T740" s="824">
        <f>IF(INDEX(Historical!$F$7:$F$1455,MATCH(B740,Historical!$B$7:$B$1455,0))=0,"n/a",((INDEX(Historical!$C$7:$C$1455,MATCH(B740,Historical!$B$7:$B$1455,0))/INDEX(Historical!$F$7:$F$1455,MATCH(B740,Historical!$B$7:$B$1455,0)))^(1/3)-1)*100)</f>
        <v>6.7767583149812571</v>
      </c>
      <c r="U740" s="824">
        <f>IF(INDEX(Historical!$I$7:$I$1455,MATCH(B740,Historical!$B$7:$B$1455,0))=0,"n/a",((INDEX(Historical!$C$7:$C$1455,MATCH(B740,Historical!$B$7:$B$1455,0))/INDEX(Historical!$I$7:$I$1455,MATCH(B740,Historical!$B$7:$B$1455,0)))^(1/5)-1)*100)</f>
        <v>6.9610375725068785</v>
      </c>
      <c r="V740" s="824">
        <f>IF(INDEX(Historical!$O$7:$O$1455,MATCH(B740,Historical!$B$7:$B$1455,0))=0,"n/a",((INDEX(Historical!$C$7:$C$1455,MATCH(B740,Historical!$B$7:$B$1455,0))/INDEX(Historical!$O$7:$O$1455,MATCH(B740,Historical!$B$7:$B$1455,0)))^(1/10)-1)*100)</f>
        <v>6.4404439393772384</v>
      </c>
      <c r="W740" s="825">
        <f>IF(OR(U740&lt;=0,U740="n/a",V740&lt;=0,V740="n/a"),"n/a",U740/V740)</f>
        <v>1.0808319485473201</v>
      </c>
      <c r="X740" s="826" t="str">
        <f>IF(OR(AJ740&lt;=0,AJ740="n/a",U740&lt;=0,U740="n/a"),"n/a",U740/AJ740)</f>
        <v>n/a</v>
      </c>
      <c r="Y740" s="780" t="s">
        <v>1043</v>
      </c>
      <c r="Z740" s="766">
        <f>IF(OR(AC740&lt;0.01,AC740="n/a"),"n/a",M740/AC740*100)</f>
        <v>20.973782771535582</v>
      </c>
      <c r="AA740" s="1042">
        <f>IF(OR(AC740&lt;0.01,AC740="n/a"),"n/a",I740/AC740)</f>
        <v>11.438202247191011</v>
      </c>
      <c r="AB740" s="1043">
        <v>6</v>
      </c>
      <c r="AC740" s="1021">
        <v>2.67</v>
      </c>
      <c r="AD740" s="1021">
        <v>0.76</v>
      </c>
      <c r="AE740" s="1021">
        <v>0.25</v>
      </c>
      <c r="AF740" s="1021">
        <v>0.67</v>
      </c>
      <c r="AG740" s="1021">
        <v>8.2000000000000011</v>
      </c>
      <c r="AH740" s="1021">
        <v>28.000000000000004</v>
      </c>
      <c r="AI740" s="1021" t="s">
        <v>138</v>
      </c>
      <c r="AJ740" s="1021">
        <v>-1.6</v>
      </c>
      <c r="AK740" s="1021">
        <v>15</v>
      </c>
      <c r="AL740" s="1034">
        <v>114.22</v>
      </c>
      <c r="AM740" s="1028">
        <v>3.9</v>
      </c>
      <c r="AN740" s="1021">
        <v>0.31</v>
      </c>
      <c r="AO740" s="868">
        <f>IF(U740="n/a","n/a",IF(AA740&lt;0,"n/a",IF(AA740="n/a","n/a",J740+U740-AA740)))</f>
        <v>-2.6435039019270921</v>
      </c>
      <c r="AP740" s="869">
        <f>IF(U740="n/a","n/a",J740+U740)</f>
        <v>8.7946983452639191</v>
      </c>
      <c r="AQ740" s="1044">
        <f>IF(OR(AC740&lt;0.01,AF740="n/a"),"n/a",(I740/SQRT(22.5*AC740*(I740/AF740))-1)*100)</f>
        <v>-41.638690496688433</v>
      </c>
      <c r="AR740" s="766">
        <f>INDEX(Historical!$C$7:$C$1455,MATCH(B740,Historical!$B$7:$B$1455,0))*IF(AH740="n/a",1.03,IF(AH740&lt;0,1.01,IF(AH740&gt;10,1.1,(1+AH740/100))))</f>
        <v>0.6160000000000001</v>
      </c>
      <c r="AS740" s="1042">
        <f>IF($AI740="n/a",1.03*AR740,IF($AI740&lt;0,1.01*AR740,IF($AI740&gt;10,1.1*AR740,(1+$AI740/100)*AR740)))</f>
        <v>0.63448000000000015</v>
      </c>
      <c r="AT740" s="1042">
        <f>IF($AK740="n/a",1.03*AS740,IF($AK740&lt;0,1.01*AS740,IF($AK740&gt;10,1.1*AS740,(1+$AK740/100)*AS740)))</f>
        <v>0.69792800000000021</v>
      </c>
      <c r="AU740" s="1042">
        <f>IF($AK740="n/a",1.03*AT740,IF($AK740&lt;0,1.01*AT740,IF($AK740&gt;10,1.1*AT740,(1+$AK740/100)*AT740)))</f>
        <v>0.76772080000000031</v>
      </c>
      <c r="AV740" s="1042">
        <f>IF($AK740="n/a",1.03*AU740,IF($AK740&lt;0,1.01*AU740,IF($AK740&gt;10,1.1*AU740,(1+$AK740/100)*AU740)))</f>
        <v>0.84449288000000045</v>
      </c>
      <c r="AW740" s="766">
        <f>SUM(AR740:AV740)</f>
        <v>3.5606216800000015</v>
      </c>
      <c r="AX740" s="877">
        <f>AW740/I740*100</f>
        <v>11.658879109364772</v>
      </c>
      <c r="AY740" s="1212">
        <v>1.33</v>
      </c>
      <c r="AZ740" s="1028">
        <v>2.91</v>
      </c>
      <c r="BA740" s="1028">
        <v>-34.39</v>
      </c>
      <c r="BB740" s="1028">
        <v>-7.9600000000000009</v>
      </c>
      <c r="BC740" s="1028">
        <v>-10.38</v>
      </c>
      <c r="BE740" s="721">
        <v>2012</v>
      </c>
      <c r="BF740" s="1057">
        <f>IF(BE740&gt;2008,0,IF(BE740&gt;2001,1,IF(BE740&gt;1990,2,IF(BE740&gt;1980,3,IF(BE740&gt;1973,4,IF(BE740&gt;1970,5,IF(BE740&gt;1960,6,IF(BE740&gt;1958,7,IF(BE740&gt;1953,8,9)))))))))</f>
        <v>0</v>
      </c>
    </row>
    <row r="741" spans="1:58" ht="11.25" customHeight="1" x14ac:dyDescent="0.2">
      <c r="A741" s="1019" t="s">
        <v>349</v>
      </c>
      <c r="B741" s="1031" t="s">
        <v>350</v>
      </c>
      <c r="C741" s="1181" t="s">
        <v>155</v>
      </c>
      <c r="D741" s="1181" t="s">
        <v>4419</v>
      </c>
      <c r="E741" s="857">
        <v>25</v>
      </c>
      <c r="F741" s="1245">
        <v>113</v>
      </c>
      <c r="G741" s="1182" t="s">
        <v>107</v>
      </c>
      <c r="H741" s="1182" t="s">
        <v>107</v>
      </c>
      <c r="I741" s="1021">
        <v>175.46</v>
      </c>
      <c r="J741" s="766">
        <f>(M741/I741)*100</f>
        <v>1.0714692807477488</v>
      </c>
      <c r="K741" s="1040">
        <v>0.47</v>
      </c>
      <c r="L741" s="1043">
        <v>4</v>
      </c>
      <c r="M741" s="756">
        <f>K741*L741</f>
        <v>1.88</v>
      </c>
      <c r="N741" s="1026" t="s">
        <v>162</v>
      </c>
      <c r="O741" s="861">
        <v>0.42499999999999999</v>
      </c>
      <c r="P741" s="714">
        <v>43097</v>
      </c>
      <c r="Q741" s="714">
        <v>43131</v>
      </c>
      <c r="R741" s="756">
        <f>(K741-O741)/O741*100</f>
        <v>10.588235294117645</v>
      </c>
      <c r="S741" s="824">
        <f>IF(INDEX(Historical!$D$7:$D$1455,MATCH(B741,Historical!$B$7:$B$1455,0))=0,"n/a",(INDEX(Historical!$C$7:$C$1455,MATCH(B741,Historical!$B$7:$B$1455,0))/INDEX(Historical!$D$7:$D$1455,MATCH(B741,Historical!$B$7:$B$1455,0))-1)*100)</f>
        <v>11.842105263157897</v>
      </c>
      <c r="T741" s="824">
        <f>IF(INDEX(Historical!$F$7:$F$1455,MATCH(B741,Historical!$B$7:$B$1455,0))=0,"n/a",((INDEX(Historical!$C$7:$C$1455,MATCH(B741,Historical!$B$7:$B$1455,0))/INDEX(Historical!$F$7:$F$1455,MATCH(B741,Historical!$B$7:$B$1455,0)))^(1/3)-1)*100)</f>
        <v>11.693962110071654</v>
      </c>
      <c r="U741" s="824">
        <f>IF(INDEX(Historical!$I$7:$I$1455,MATCH(B741,Historical!$B$7:$B$1455,0))=0,"n/a",((INDEX(Historical!$C$7:$C$1455,MATCH(B741,Historical!$B$7:$B$1455,0))/INDEX(Historical!$I$7:$I$1455,MATCH(B741,Historical!$B$7:$B$1455,0)))^(1/5)-1)*100)</f>
        <v>14.869835499703509</v>
      </c>
      <c r="V741" s="824">
        <f>IF(INDEX(Historical!$O$7:$O$1455,MATCH(B741,Historical!$B$7:$B$1455,0))=0,"n/a",((INDEX(Historical!$C$7:$C$1455,MATCH(B741,Historical!$B$7:$B$1455,0))/INDEX(Historical!$O$7:$O$1455,MATCH(B741,Historical!$B$7:$B$1455,0)))^(1/10)-1)*100)</f>
        <v>22.688151757065533</v>
      </c>
      <c r="W741" s="825">
        <f>IF(OR(U741&lt;=0,U741="n/a",V741&lt;=0,V741="n/a"),"n/a",U741/V741)</f>
        <v>0.65540091845836457</v>
      </c>
      <c r="X741" s="826">
        <f>IF(OR(AJ741&lt;=0,AJ741="n/a",U741&lt;=0,U741="n/a"),"n/a",U741/AJ741)</f>
        <v>1.9826447332938011</v>
      </c>
      <c r="Y741" s="774"/>
      <c r="Z741" s="766">
        <f>IF(OR(AC741&lt;0.01,AC741="n/a"),"n/a",M741/AC741*100)</f>
        <v>34.432234432234431</v>
      </c>
      <c r="AA741" s="1042">
        <f>IF(OR(AC741&lt;0.01,AC741="n/a"),"n/a",I741/AC741)</f>
        <v>32.135531135531139</v>
      </c>
      <c r="AB741" s="1043">
        <v>12</v>
      </c>
      <c r="AC741" s="1021">
        <v>5.46</v>
      </c>
      <c r="AD741" s="1021">
        <v>3.12</v>
      </c>
      <c r="AE741" s="1021">
        <v>4.93</v>
      </c>
      <c r="AF741" s="1021">
        <v>6.66</v>
      </c>
      <c r="AG741" s="1021">
        <v>12.8</v>
      </c>
      <c r="AH741" s="1021">
        <v>12</v>
      </c>
      <c r="AI741" s="1021">
        <v>9.51</v>
      </c>
      <c r="AJ741" s="1021">
        <v>7.5</v>
      </c>
      <c r="AK741" s="1021">
        <v>10.280000000000001</v>
      </c>
      <c r="AL741" s="1034">
        <v>65470</v>
      </c>
      <c r="AM741" s="1028">
        <v>7.91</v>
      </c>
      <c r="AN741" s="1021">
        <v>0.73</v>
      </c>
      <c r="AO741" s="868">
        <f>IF(U741="n/a","n/a",IF(AA741&lt;0,"n/a",IF(AA741="n/a","n/a",J741+U741-AA741)))</f>
        <v>-16.194226355079881</v>
      </c>
      <c r="AP741" s="869">
        <f>IF(U741="n/a","n/a",J741+U741)</f>
        <v>15.941304780451258</v>
      </c>
      <c r="AQ741" s="1044">
        <f>IF(OR(AC741&lt;0.01,AF741="n/a"),"n/a",(I741/SQRT(22.5*AC741*(I741/AF741))-1)*100)</f>
        <v>208.41720471006829</v>
      </c>
      <c r="AR741" s="766">
        <f>INDEX(Historical!$C$7:$C$1455,MATCH(B741,Historical!$B$7:$B$1455,0))*IF(AH741="n/a",1.03,IF(AH741&lt;0,1.01,IF(AH741&gt;10,1.1,(1+AH741/100))))</f>
        <v>1.87</v>
      </c>
      <c r="AS741" s="1042">
        <f>IF($AI741="n/a",1.03*AR741,IF($AI741&lt;0,1.01*AR741,IF($AI741&gt;10,1.1*AR741,(1+$AI741/100)*AR741)))</f>
        <v>2.0478369999999999</v>
      </c>
      <c r="AT741" s="1042">
        <f>IF($AK741="n/a",1.03*AS741,IF($AK741&lt;0,1.01*AS741,IF($AK741&gt;10,1.1*AS741,(1+$AK741/100)*AS741)))</f>
        <v>2.2526207</v>
      </c>
      <c r="AU741" s="1042">
        <f>IF($AK741="n/a",1.03*AT741,IF($AK741&lt;0,1.01*AT741,IF($AK741&gt;10,1.1*AT741,(1+$AK741/100)*AT741)))</f>
        <v>2.4778827700000003</v>
      </c>
      <c r="AV741" s="1042">
        <f>IF($AK741="n/a",1.03*AU741,IF($AK741&lt;0,1.01*AU741,IF($AK741&gt;10,1.1*AU741,(1+$AK741/100)*AU741)))</f>
        <v>2.7256710470000005</v>
      </c>
      <c r="AW741" s="766">
        <f>SUM(AR741:AV741)</f>
        <v>11.374011517000001</v>
      </c>
      <c r="AX741" s="877">
        <f>AW741/I741*100</f>
        <v>6.4823957124130862</v>
      </c>
      <c r="AY741" s="1212">
        <v>0.65</v>
      </c>
      <c r="AZ741" s="1028">
        <v>19.52</v>
      </c>
      <c r="BA741" s="1028">
        <v>-2.44</v>
      </c>
      <c r="BB741" s="1028">
        <v>3.19</v>
      </c>
      <c r="BC741" s="1028">
        <v>4.2299999999999995</v>
      </c>
      <c r="BE741" s="721">
        <v>1994</v>
      </c>
      <c r="BF741" s="1057">
        <f>IF(BE741&gt;2008,0,IF(BE741&gt;2001,1,IF(BE741&gt;1990,2,IF(BE741&gt;1980,3,IF(BE741&gt;1973,4,IF(BE741&gt;1970,5,IF(BE741&gt;1960,6,IF(BE741&gt;1958,7,IF(BE741&gt;1953,8,9)))))))))</f>
        <v>2</v>
      </c>
    </row>
    <row r="742" spans="1:58" ht="11.25" customHeight="1" x14ac:dyDescent="0.2">
      <c r="A742" s="1036" t="s">
        <v>4091</v>
      </c>
      <c r="B742" s="1031" t="s">
        <v>4092</v>
      </c>
      <c r="C742" s="1181" t="s">
        <v>109</v>
      </c>
      <c r="D742" s="1181" t="s">
        <v>4426</v>
      </c>
      <c r="E742" s="857">
        <v>5</v>
      </c>
      <c r="F742" s="1245">
        <v>859</v>
      </c>
      <c r="G742" s="1187" t="s">
        <v>107</v>
      </c>
      <c r="H742" s="1187" t="s">
        <v>107</v>
      </c>
      <c r="I742" s="1030">
        <v>20.5</v>
      </c>
      <c r="J742" s="766">
        <f>(M742/I742)*100</f>
        <v>2.9268292682926829</v>
      </c>
      <c r="K742" s="1033">
        <v>0.15</v>
      </c>
      <c r="L742" s="1043">
        <v>4</v>
      </c>
      <c r="M742" s="756">
        <f>K742*L742</f>
        <v>0.6</v>
      </c>
      <c r="N742" s="1026" t="s">
        <v>150</v>
      </c>
      <c r="O742" s="860">
        <v>0.14000000000000001</v>
      </c>
      <c r="P742" s="1016">
        <v>43418</v>
      </c>
      <c r="Q742" s="1016">
        <v>43448</v>
      </c>
      <c r="R742" s="756">
        <f>(K742-O742)/O742*100</f>
        <v>7.1428571428571281</v>
      </c>
      <c r="S742" s="824">
        <f>IF(INDEX(Historical!$D$7:$D$1455,MATCH(B742,Historical!$B$7:$B$1455,0))=0,"n/a",(INDEX(Historical!$C$7:$C$1455,MATCH(B742,Historical!$B$7:$B$1455,0))/INDEX(Historical!$D$7:$D$1455,MATCH(B742,Historical!$B$7:$B$1455,0))-1)*100)</f>
        <v>14.285714285714279</v>
      </c>
      <c r="T742" s="824">
        <f>IF(INDEX(Historical!$F$7:$F$1455,MATCH(B742,Historical!$B$7:$B$1455,0))=0,"n/a",((INDEX(Historical!$C$7:$C$1455,MATCH(B742,Historical!$B$7:$B$1455,0))/INDEX(Historical!$F$7:$F$1455,MATCH(B742,Historical!$B$7:$B$1455,0)))^(1/3)-1)*100)</f>
        <v>74.716092947259767</v>
      </c>
      <c r="U742" s="824" t="str">
        <f>IF(INDEX(Historical!$I$7:$I$1455,MATCH(B742,Historical!$B$7:$B$1455,0))=0,"n/a",((INDEX(Historical!$C$7:$C$1455,MATCH(B742,Historical!$B$7:$B$1455,0))/INDEX(Historical!$I$7:$I$1455,MATCH(B742,Historical!$B$7:$B$1455,0)))^(1/5)-1)*100)</f>
        <v>n/a</v>
      </c>
      <c r="V742" s="824">
        <f>IF(INDEX(Historical!$O$7:$O$1455,MATCH(B742,Historical!$B$7:$B$1455,0))=0,"n/a",((INDEX(Historical!$C$7:$C$1455,MATCH(B742,Historical!$B$7:$B$1455,0))/INDEX(Historical!$O$7:$O$1455,MATCH(B742,Historical!$B$7:$B$1455,0)))^(1/10)-1)*100)</f>
        <v>0</v>
      </c>
      <c r="W742" s="825" t="str">
        <f>IF(OR(U742&lt;=0,U742="n/a",V742&lt;=0,V742="n/a"),"n/a",U742/V742)</f>
        <v>n/a</v>
      </c>
      <c r="X742" s="826" t="str">
        <f>IF(OR(AJ742&lt;=0,AJ742="n/a",U742&lt;=0,U742="n/a"),"n/a",U742/AJ742)</f>
        <v>n/a</v>
      </c>
      <c r="Y742" s="1032" t="s">
        <v>4077</v>
      </c>
      <c r="Z742" s="766" t="str">
        <f>IF(OR(AC742&lt;0.01,AC742="n/a"),"n/a",M742/AC742*100)</f>
        <v>n/a</v>
      </c>
      <c r="AA742" s="1042" t="str">
        <f>IF(OR(AC742&lt;0.01,AC742="n/a"),"n/a",I742/AC742)</f>
        <v>n/a</v>
      </c>
      <c r="AB742" s="1043">
        <v>12</v>
      </c>
      <c r="AC742" s="1021" t="s">
        <v>138</v>
      </c>
      <c r="AD742" s="1021" t="s">
        <v>138</v>
      </c>
      <c r="AE742" s="1021" t="s">
        <v>138</v>
      </c>
      <c r="AF742" s="1021" t="s">
        <v>138</v>
      </c>
      <c r="AG742" s="1021" t="s">
        <v>138</v>
      </c>
      <c r="AH742" s="1021" t="s">
        <v>138</v>
      </c>
      <c r="AI742" s="1021" t="s">
        <v>138</v>
      </c>
      <c r="AJ742" s="1021" t="s">
        <v>138</v>
      </c>
      <c r="AK742" s="1021" t="s">
        <v>138</v>
      </c>
      <c r="AL742" s="1034" t="s">
        <v>138</v>
      </c>
      <c r="AM742" s="1028" t="s">
        <v>138</v>
      </c>
      <c r="AN742" s="1021" t="s">
        <v>138</v>
      </c>
      <c r="AO742" s="868" t="str">
        <f>IF(U742="n/a","n/a",IF(AA742&lt;0,"n/a",IF(AA742="n/a","n/a",J742+U742-AA742)))</f>
        <v>n/a</v>
      </c>
      <c r="AP742" s="869" t="str">
        <f>IF(U742="n/a","n/a",J742+U742)</f>
        <v>n/a</v>
      </c>
      <c r="AQ742" s="1044" t="str">
        <f>IF(OR(AC742&lt;0.01,AF742="n/a"),"n/a",(I742/SQRT(22.5*AC742*(I742/AF742))-1)*100)</f>
        <v>n/a</v>
      </c>
      <c r="AR742" s="766">
        <f>INDEX(Historical!$C$7:$C$1455,MATCH(B742,Historical!$B$7:$B$1455,0))*IF(AH742="n/a",1.03,IF(AH742&lt;0,1.01,IF(AH742&gt;10,1.1,(1+AH742/100))))</f>
        <v>0.49440000000000001</v>
      </c>
      <c r="AS742" s="1042">
        <f>IF($AI742="n/a",1.03*AR742,IF($AI742&lt;0,1.01*AR742,IF($AI742&gt;10,1.1*AR742,(1+$AI742/100)*AR742)))</f>
        <v>0.50923200000000002</v>
      </c>
      <c r="AT742" s="1042">
        <f>IF($AK742="n/a",1.03*AS742,IF($AK742&lt;0,1.01*AS742,IF($AK742&gt;10,1.1*AS742,(1+$AK742/100)*AS742)))</f>
        <v>0.52450896000000002</v>
      </c>
      <c r="AU742" s="1042">
        <f>IF($AK742="n/a",1.03*AT742,IF($AK742&lt;0,1.01*AT742,IF($AK742&gt;10,1.1*AT742,(1+$AK742/100)*AT742)))</f>
        <v>0.5402442288</v>
      </c>
      <c r="AV742" s="1042">
        <f>IF($AK742="n/a",1.03*AU742,IF($AK742&lt;0,1.01*AU742,IF($AK742&gt;10,1.1*AU742,(1+$AK742/100)*AU742)))</f>
        <v>0.55645155566400006</v>
      </c>
      <c r="AW742" s="766">
        <f>SUM(AR742:AV742)</f>
        <v>2.6248367444639999</v>
      </c>
      <c r="AX742" s="877">
        <f>AW742/I742*100</f>
        <v>12.804081680312196</v>
      </c>
      <c r="AY742" s="1212" t="s">
        <v>138</v>
      </c>
      <c r="AZ742" s="1028" t="s">
        <v>138</v>
      </c>
      <c r="BA742" s="1028" t="s">
        <v>138</v>
      </c>
      <c r="BB742" s="1028" t="s">
        <v>138</v>
      </c>
      <c r="BC742" s="1028" t="s">
        <v>138</v>
      </c>
      <c r="BD742" s="1078" t="s">
        <v>4357</v>
      </c>
      <c r="BE742" s="721">
        <v>2014</v>
      </c>
      <c r="BF742" s="1057">
        <f>IF(BE742&gt;2008,0,IF(BE742&gt;2001,1,IF(BE742&gt;1990,2,IF(BE742&gt;1980,3,IF(BE742&gt;1973,4,IF(BE742&gt;1970,5,IF(BE742&gt;1960,6,IF(BE742&gt;1958,7,IF(BE742&gt;1953,8,9)))))))))</f>
        <v>0</v>
      </c>
    </row>
    <row r="743" spans="1:58" ht="11.25" customHeight="1" x14ac:dyDescent="0.2">
      <c r="A743" s="1027" t="s">
        <v>3962</v>
      </c>
      <c r="B743" s="1031" t="s">
        <v>3963</v>
      </c>
      <c r="C743" s="1181" t="s">
        <v>4414</v>
      </c>
      <c r="D743" s="1181" t="s">
        <v>4415</v>
      </c>
      <c r="E743" s="857">
        <v>5</v>
      </c>
      <c r="F743" s="1245">
        <v>781</v>
      </c>
      <c r="G743" s="1118" t="s">
        <v>107</v>
      </c>
      <c r="H743" s="1118" t="s">
        <v>107</v>
      </c>
      <c r="I743" s="1030">
        <v>11.15</v>
      </c>
      <c r="J743" s="766">
        <f>(M743/I743)*100</f>
        <v>6.4573991031390126</v>
      </c>
      <c r="K743" s="1033">
        <v>0.18</v>
      </c>
      <c r="L743" s="1043">
        <v>4</v>
      </c>
      <c r="M743" s="756">
        <f>K743*L743</f>
        <v>0.72</v>
      </c>
      <c r="N743" s="1026" t="s">
        <v>521</v>
      </c>
      <c r="O743" s="860">
        <v>0.17</v>
      </c>
      <c r="P743" s="1016">
        <v>43146</v>
      </c>
      <c r="Q743" s="1016">
        <v>43159</v>
      </c>
      <c r="R743" s="756">
        <f>(K743-O743)/O743*100</f>
        <v>5.8823529411764595</v>
      </c>
      <c r="S743" s="824">
        <f>IF(INDEX(Historical!$D$7:$D$1455,MATCH(B743,Historical!$B$7:$B$1455,0))=0,"n/a",(INDEX(Historical!$C$7:$C$1455,MATCH(B743,Historical!$B$7:$B$1455,0))/INDEX(Historical!$D$7:$D$1455,MATCH(B743,Historical!$B$7:$B$1455,0))-1)*100)</f>
        <v>23.394495412844019</v>
      </c>
      <c r="T743" s="824">
        <f>IF(INDEX(Historical!$F$7:$F$1455,MATCH(B743,Historical!$B$7:$B$1455,0))=0,"n/a",((INDEX(Historical!$C$7:$C$1455,MATCH(B743,Historical!$B$7:$B$1455,0))/INDEX(Historical!$F$7:$F$1455,MATCH(B743,Historical!$B$7:$B$1455,0)))^(1/3)-1)*100)</f>
        <v>13.495371912152843</v>
      </c>
      <c r="U743" s="824">
        <f>IF(INDEX(Historical!$I$7:$I$1455,MATCH(B743,Historical!$B$7:$B$1455,0))=0,"n/a",((INDEX(Historical!$C$7:$C$1455,MATCH(B743,Historical!$B$7:$B$1455,0))/INDEX(Historical!$I$7:$I$1455,MATCH(B743,Historical!$B$7:$B$1455,0)))^(1/5)-1)*100)</f>
        <v>8.366726603058483</v>
      </c>
      <c r="V743" s="824" t="str">
        <f>IF(INDEX(Historical!$O$7:$O$1455,MATCH(B743,Historical!$B$7:$B$1455,0))=0,"n/a",((INDEX(Historical!$C$7:$C$1455,MATCH(B743,Historical!$B$7:$B$1455,0))/INDEX(Historical!$O$7:$O$1455,MATCH(B743,Historical!$B$7:$B$1455,0)))^(1/10)-1)*100)</f>
        <v>n/a</v>
      </c>
      <c r="W743" s="825" t="str">
        <f>IF(OR(U743&lt;=0,U743="n/a",V743&lt;=0,V743="n/a"),"n/a",U743/V743)</f>
        <v>n/a</v>
      </c>
      <c r="X743" s="826">
        <f>IF(OR(AJ743&lt;=0,AJ743="n/a",U743&lt;=0,U743="n/a"),"n/a",U743/AJ743)</f>
        <v>0.22735670117006748</v>
      </c>
      <c r="Y743" s="1032"/>
      <c r="Z743" s="766">
        <f>IF(OR(AC743&lt;0.01,AC743="n/a"),"n/a",M743/AC743*100)</f>
        <v>104.34782608695652</v>
      </c>
      <c r="AA743" s="1042">
        <f>IF(OR(AC743&lt;0.01,AC743="n/a"),"n/a",I743/AC743)</f>
        <v>16.159420289855074</v>
      </c>
      <c r="AB743" s="1043">
        <v>12</v>
      </c>
      <c r="AC743" s="1021">
        <v>0.69</v>
      </c>
      <c r="AD743" s="1021" t="s">
        <v>138</v>
      </c>
      <c r="AE743" s="1021">
        <v>2.08</v>
      </c>
      <c r="AF743" s="1021">
        <v>0.95</v>
      </c>
      <c r="AG743" s="1021">
        <v>5.7</v>
      </c>
      <c r="AH743" s="1023">
        <v>-20.100000000000001</v>
      </c>
      <c r="AI743" s="1023">
        <v>-46.9</v>
      </c>
      <c r="AJ743" s="1021">
        <v>36.799999999999997</v>
      </c>
      <c r="AK743" s="1021" t="s">
        <v>138</v>
      </c>
      <c r="AL743" s="1034">
        <v>1180</v>
      </c>
      <c r="AM743" s="1028">
        <v>1.0999999999999999</v>
      </c>
      <c r="AN743" s="1023">
        <v>0.8</v>
      </c>
      <c r="AO743" s="868">
        <f>IF(U743="n/a","n/a",IF(AA743&lt;0,"n/a",IF(AA743="n/a","n/a",J743+U743-AA743)))</f>
        <v>-1.3352945836575785</v>
      </c>
      <c r="AP743" s="869">
        <f>IF(U743="n/a","n/a",J743+U743)</f>
        <v>14.824125706197496</v>
      </c>
      <c r="AQ743" s="1044">
        <f>IF(OR(AC743&lt;0.01,AF743="n/a"),"n/a",(I743/SQRT(22.5*AC743*(I743/AF743))-1)*100)</f>
        <v>-17.399356270029742</v>
      </c>
      <c r="AR743" s="766">
        <f>INDEX(Historical!$C$7:$C$1455,MATCH(B743,Historical!$B$7:$B$1455,0))*IF(AH743="n/a",1.03,IF(AH743&lt;0,1.01,IF(AH743&gt;10,1.1,(1+AH743/100))))</f>
        <v>0.67922499999999997</v>
      </c>
      <c r="AS743" s="1042">
        <f>IF($AI743="n/a",1.03*AR743,IF($AI743&lt;0,1.01*AR743,IF($AI743&gt;10,1.1*AR743,(1+$AI743/100)*AR743)))</f>
        <v>0.68601725000000002</v>
      </c>
      <c r="AT743" s="1042">
        <f>IF($AK743="n/a",1.03*AS743,IF($AK743&lt;0,1.01*AS743,IF($AK743&gt;10,1.1*AS743,(1+$AK743/100)*AS743)))</f>
        <v>0.70659776750000003</v>
      </c>
      <c r="AU743" s="1042">
        <f>IF($AK743="n/a",1.03*AT743,IF($AK743&lt;0,1.01*AT743,IF($AK743&gt;10,1.1*AT743,(1+$AK743/100)*AT743)))</f>
        <v>0.72779570052500009</v>
      </c>
      <c r="AV743" s="1042">
        <f>IF($AK743="n/a",1.03*AU743,IF($AK743&lt;0,1.01*AU743,IF($AK743&gt;10,1.1*AU743,(1+$AK743/100)*AU743)))</f>
        <v>0.74962957154075016</v>
      </c>
      <c r="AW743" s="766">
        <f>SUM(AR743:AV743)</f>
        <v>3.5492652895657502</v>
      </c>
      <c r="AX743" s="877">
        <f>AW743/I743*100</f>
        <v>31.831975691172648</v>
      </c>
      <c r="AY743" s="1212">
        <v>1.35</v>
      </c>
      <c r="AZ743" s="1028">
        <v>4.3</v>
      </c>
      <c r="BA743" s="1028">
        <v>-30.959999999999997</v>
      </c>
      <c r="BB743" s="1028">
        <v>-7.17</v>
      </c>
      <c r="BC743" s="1028">
        <v>-17.599999999999998</v>
      </c>
      <c r="BE743" s="721">
        <v>2014</v>
      </c>
      <c r="BF743" s="1057">
        <f>IF(BE743&gt;2008,0,IF(BE743&gt;2001,1,IF(BE743&gt;1990,2,IF(BE743&gt;1980,3,IF(BE743&gt;1973,4,IF(BE743&gt;1970,5,IF(BE743&gt;1960,6,IF(BE743&gt;1958,7,IF(BE743&gt;1953,8,9)))))))))</f>
        <v>0</v>
      </c>
    </row>
    <row r="744" spans="1:58" ht="11.25" customHeight="1" x14ac:dyDescent="0.2">
      <c r="A744" s="1019" t="s">
        <v>1716</v>
      </c>
      <c r="B744" s="1031" t="s">
        <v>1717</v>
      </c>
      <c r="C744" s="1181" t="s">
        <v>109</v>
      </c>
      <c r="D744" s="1181" t="s">
        <v>4434</v>
      </c>
      <c r="E744" s="857">
        <v>8</v>
      </c>
      <c r="F744" s="1245">
        <v>522</v>
      </c>
      <c r="G744" s="1187" t="s">
        <v>38</v>
      </c>
      <c r="H744" s="1187" t="s">
        <v>38</v>
      </c>
      <c r="I744" s="1030">
        <v>62.69</v>
      </c>
      <c r="J744" s="766">
        <f>(M744/I744)*100</f>
        <v>3.1903014834901899</v>
      </c>
      <c r="K744" s="1033">
        <v>0.5</v>
      </c>
      <c r="L744" s="1043">
        <v>4</v>
      </c>
      <c r="M744" s="756">
        <f>K744*L744</f>
        <v>2</v>
      </c>
      <c r="N744" s="1026" t="s">
        <v>150</v>
      </c>
      <c r="O744" s="860">
        <v>0.4</v>
      </c>
      <c r="P744" s="1016">
        <v>43342</v>
      </c>
      <c r="Q744" s="1016">
        <v>43360</v>
      </c>
      <c r="R744" s="756">
        <f>(K744-O744)/O744*100</f>
        <v>24.999999999999993</v>
      </c>
      <c r="S744" s="824">
        <f>IF(INDEX(Historical!$D$7:$D$1455,MATCH(B744,Historical!$B$7:$B$1455,0))=0,"n/a",(INDEX(Historical!$C$7:$C$1455,MATCH(B744,Historical!$B$7:$B$1455,0))/INDEX(Historical!$D$7:$D$1455,MATCH(B744,Historical!$B$7:$B$1455,0))-1)*100)</f>
        <v>29.411764705882359</v>
      </c>
      <c r="T744" s="824">
        <f>IF(INDEX(Historical!$F$7:$F$1455,MATCH(B744,Historical!$B$7:$B$1455,0))=0,"n/a",((INDEX(Historical!$C$7:$C$1455,MATCH(B744,Historical!$B$7:$B$1455,0))/INDEX(Historical!$F$7:$F$1455,MATCH(B744,Historical!$B$7:$B$1455,0)))^(1/3)-1)*100)</f>
        <v>23.545035086408795</v>
      </c>
      <c r="U744" s="824">
        <f>IF(INDEX(Historical!$I$7:$I$1455,MATCH(B744,Historical!$B$7:$B$1455,0))=0,"n/a",((INDEX(Historical!$C$7:$C$1455,MATCH(B744,Historical!$B$7:$B$1455,0))/INDEX(Historical!$I$7:$I$1455,MATCH(B744,Historical!$B$7:$B$1455,0)))^(1/5)-1)*100)</f>
        <v>45.850790433421928</v>
      </c>
      <c r="V744" s="824">
        <f>IF(INDEX(Historical!$O$7:$O$1455,MATCH(B744,Historical!$B$7:$B$1455,0))=0,"n/a",((INDEX(Historical!$C$7:$C$1455,MATCH(B744,Historical!$B$7:$B$1455,0))/INDEX(Historical!$O$7:$O$1455,MATCH(B744,Historical!$B$7:$B$1455,0)))^(1/10)-1)*100)</f>
        <v>-7.6325172869397555</v>
      </c>
      <c r="W744" s="825" t="str">
        <f>IF(OR(U744&lt;=0,U744="n/a",V744&lt;=0,V744="n/a"),"n/a",U744/V744)</f>
        <v>n/a</v>
      </c>
      <c r="X744" s="826">
        <f>IF(OR(AJ744&lt;=0,AJ744="n/a",U744&lt;=0,U744="n/a"),"n/a",U744/AJ744)</f>
        <v>32.750564595301377</v>
      </c>
      <c r="Y744" s="780"/>
      <c r="Z744" s="766">
        <f>IF(OR(AC744&lt;0.01,AC744="n/a"),"n/a",M744/AC744*100)</f>
        <v>39.447731755424059</v>
      </c>
      <c r="AA744" s="1042">
        <f>IF(OR(AC744&lt;0.01,AC744="n/a"),"n/a",I744/AC744)</f>
        <v>12.364891518737672</v>
      </c>
      <c r="AB744" s="1043">
        <v>12</v>
      </c>
      <c r="AC744" s="1021">
        <v>5.07</v>
      </c>
      <c r="AD744" s="1021">
        <v>0.89</v>
      </c>
      <c r="AE744" s="1021">
        <v>4.12</v>
      </c>
      <c r="AF744" s="1021">
        <v>1.3</v>
      </c>
      <c r="AG744" s="1021">
        <v>12.3</v>
      </c>
      <c r="AH744" s="1021">
        <v>7.1</v>
      </c>
      <c r="AI744" s="1021">
        <v>2.73</v>
      </c>
      <c r="AJ744" s="1021">
        <v>1.4000000000000001</v>
      </c>
      <c r="AK744" s="1021">
        <v>13.889999999999999</v>
      </c>
      <c r="AL744" s="1034">
        <v>28440</v>
      </c>
      <c r="AM744" s="1028">
        <v>0.35000000000000003</v>
      </c>
      <c r="AN744" s="1021">
        <v>0.65</v>
      </c>
      <c r="AO744" s="868">
        <f>IF(U744="n/a","n/a",IF(AA744&lt;0,"n/a",IF(AA744="n/a","n/a",J744+U744-AA744)))</f>
        <v>36.676200398174444</v>
      </c>
      <c r="AP744" s="869">
        <f>IF(U744="n/a","n/a",J744+U744)</f>
        <v>49.041091916912116</v>
      </c>
      <c r="AQ744" s="1044">
        <f>IF(OR(AC744&lt;0.01,AF744="n/a"),"n/a",(I744/SQRT(22.5*AC744*(I744/AF744))-1)*100)</f>
        <v>-15.476869768331792</v>
      </c>
      <c r="AR744" s="766">
        <f>INDEX(Historical!$C$7:$C$1455,MATCH(B744,Historical!$B$7:$B$1455,0))*IF(AH744="n/a",1.03,IF(AH744&lt;0,1.01,IF(AH744&gt;10,1.1,(1+AH744/100))))</f>
        <v>1.4137200000000001</v>
      </c>
      <c r="AS744" s="1042">
        <f>IF($AI744="n/a",1.03*AR744,IF($AI744&lt;0,1.01*AR744,IF($AI744&gt;10,1.1*AR744,(1+$AI744/100)*AR744)))</f>
        <v>1.4523145560000001</v>
      </c>
      <c r="AT744" s="1042">
        <f>IF($AK744="n/a",1.03*AS744,IF($AK744&lt;0,1.01*AS744,IF($AK744&gt;10,1.1*AS744,(1+$AK744/100)*AS744)))</f>
        <v>1.5975460116000002</v>
      </c>
      <c r="AU744" s="1042">
        <f>IF($AK744="n/a",1.03*AT744,IF($AK744&lt;0,1.01*AT744,IF($AK744&gt;10,1.1*AT744,(1+$AK744/100)*AT744)))</f>
        <v>1.7573006127600004</v>
      </c>
      <c r="AV744" s="1042">
        <f>IF($AK744="n/a",1.03*AU744,IF($AK744&lt;0,1.01*AU744,IF($AK744&gt;10,1.1*AU744,(1+$AK744/100)*AU744)))</f>
        <v>1.9330306740360006</v>
      </c>
      <c r="AW744" s="766">
        <f>SUM(AR744:AV744)</f>
        <v>8.1539118543960019</v>
      </c>
      <c r="AX744" s="877">
        <f>AW744/I744*100</f>
        <v>13.006718542663906</v>
      </c>
      <c r="AY744" s="1212">
        <v>1.24</v>
      </c>
      <c r="AZ744" s="1028">
        <v>6.8199999999999994</v>
      </c>
      <c r="BA744" s="1028">
        <v>-16.5</v>
      </c>
      <c r="BB744" s="1028">
        <v>-1.79</v>
      </c>
      <c r="BC744" s="1028">
        <v>-8.23</v>
      </c>
      <c r="BE744" s="721">
        <v>2011</v>
      </c>
      <c r="BF744" s="1057">
        <f>IF(BE744&gt;2008,0,IF(BE744&gt;2001,1,IF(BE744&gt;1990,2,IF(BE744&gt;1980,3,IF(BE744&gt;1973,4,IF(BE744&gt;1970,5,IF(BE744&gt;1960,6,IF(BE744&gt;1958,7,IF(BE744&gt;1953,8,9)))))))))</f>
        <v>0</v>
      </c>
    </row>
    <row r="745" spans="1:58" ht="11.25" customHeight="1" x14ac:dyDescent="0.2">
      <c r="A745" s="1036" t="s">
        <v>4343</v>
      </c>
      <c r="B745" s="1031" t="s">
        <v>4300</v>
      </c>
      <c r="C745" s="1181" t="s">
        <v>248</v>
      </c>
      <c r="D745" s="1181" t="s">
        <v>4453</v>
      </c>
      <c r="E745" s="857">
        <v>5</v>
      </c>
      <c r="F745" s="1245">
        <v>835</v>
      </c>
      <c r="G745" s="1050" t="s">
        <v>107</v>
      </c>
      <c r="H745" s="1050" t="s">
        <v>107</v>
      </c>
      <c r="I745" s="1030">
        <v>18.38</v>
      </c>
      <c r="J745" s="766">
        <f>(M745/I745)*100</f>
        <v>2.1762785636561484</v>
      </c>
      <c r="K745" s="1033">
        <v>0.1</v>
      </c>
      <c r="L745" s="1043">
        <v>4</v>
      </c>
      <c r="M745" s="756">
        <f>K745*L745</f>
        <v>0.4</v>
      </c>
      <c r="N745" s="1026" t="s">
        <v>521</v>
      </c>
      <c r="O745" s="860">
        <v>9.5000000000000001E-2</v>
      </c>
      <c r="P745" s="1016">
        <v>43326</v>
      </c>
      <c r="Q745" s="1016">
        <v>43341</v>
      </c>
      <c r="R745" s="756">
        <f>(K745-O745)/O745*100</f>
        <v>5.2631578947368469</v>
      </c>
      <c r="S745" s="824">
        <f>IF(INDEX(Historical!$D$7:$D$1455,MATCH(B745,Historical!$B$7:$B$1455,0))=0,"n/a",(INDEX(Historical!$C$7:$C$1455,MATCH(B745,Historical!$B$7:$B$1455,0))/INDEX(Historical!$D$7:$D$1455,MATCH(B745,Historical!$B$7:$B$1455,0))-1)*100)</f>
        <v>7.3529411764705843</v>
      </c>
      <c r="T745" s="824">
        <f>IF(INDEX(Historical!$F$7:$F$1455,MATCH(B745,Historical!$B$7:$B$1455,0))=0,"n/a",((INDEX(Historical!$C$7:$C$1455,MATCH(B745,Historical!$B$7:$B$1455,0))/INDEX(Historical!$F$7:$F$1455,MATCH(B745,Historical!$B$7:$B$1455,0)))^(1/3)-1)*100)</f>
        <v>8.5965432728004831</v>
      </c>
      <c r="U745" s="824">
        <f>IF(INDEX(Historical!$I$7:$I$1455,MATCH(B745,Historical!$B$7:$B$1455,0))=0,"n/a",((INDEX(Historical!$C$7:$C$1455,MATCH(B745,Historical!$B$7:$B$1455,0))/INDEX(Historical!$I$7:$I$1455,MATCH(B745,Historical!$B$7:$B$1455,0)))^(1/5)-1)*100)</f>
        <v>6.2149918355790978</v>
      </c>
      <c r="V745" s="824">
        <f>IF(INDEX(Historical!$O$7:$O$1455,MATCH(B745,Historical!$B$7:$B$1455,0))=0,"n/a",((INDEX(Historical!$C$7:$C$1455,MATCH(B745,Historical!$B$7:$B$1455,0))/INDEX(Historical!$O$7:$O$1455,MATCH(B745,Historical!$B$7:$B$1455,0)))^(1/10)-1)*100)</f>
        <v>3.0606577873337093</v>
      </c>
      <c r="W745" s="825">
        <f>IF(OR(U745&lt;=0,U745="n/a",V745&lt;=0,V745="n/a"),"n/a",U745/V745)</f>
        <v>2.0306065778733418</v>
      </c>
      <c r="X745" s="826">
        <f>IF(OR(AJ745&lt;=0,AJ745="n/a",U745&lt;=0,U745="n/a"),"n/a",U745/AJ745)</f>
        <v>0.16101015118080564</v>
      </c>
      <c r="Y745" s="777"/>
      <c r="Z745" s="766">
        <f>IF(OR(AC745&lt;0.01,AC745="n/a"),"n/a",M745/AC745*100)</f>
        <v>33.613445378151262</v>
      </c>
      <c r="AA745" s="1042">
        <f>IF(OR(AC745&lt;0.01,AC745="n/a"),"n/a",I745/AC745)</f>
        <v>15.445378151260504</v>
      </c>
      <c r="AB745" s="1043">
        <v>12</v>
      </c>
      <c r="AC745" s="1021">
        <v>1.19</v>
      </c>
      <c r="AD745" s="1021" t="s">
        <v>138</v>
      </c>
      <c r="AE745" s="1021">
        <v>0.85</v>
      </c>
      <c r="AF745" s="1021">
        <v>1.83</v>
      </c>
      <c r="AG745" s="1021">
        <v>10.199999999999999</v>
      </c>
      <c r="AH745" s="1021">
        <v>28.299999999999997</v>
      </c>
      <c r="AI745" s="1021">
        <v>30.7</v>
      </c>
      <c r="AJ745" s="1021">
        <v>38.6</v>
      </c>
      <c r="AK745" s="1021" t="s">
        <v>138</v>
      </c>
      <c r="AL745" s="1034">
        <v>276.8</v>
      </c>
      <c r="AM745" s="1028">
        <v>1.0999999999999999</v>
      </c>
      <c r="AN745" s="1021">
        <v>0.78</v>
      </c>
      <c r="AO745" s="868">
        <f>IF(U745="n/a","n/a",IF(AA745&lt;0,"n/a",IF(AA745="n/a","n/a",J745+U745-AA745)))</f>
        <v>-7.0541077520252582</v>
      </c>
      <c r="AP745" s="869">
        <f>IF(U745="n/a","n/a",J745+U745)</f>
        <v>8.3912703992352462</v>
      </c>
      <c r="AQ745" s="1044">
        <f>IF(OR(AC745&lt;0.01,AF745="n/a"),"n/a",(I745/SQRT(22.5*AC745*(I745/AF745))-1)*100)</f>
        <v>12.081402990677015</v>
      </c>
      <c r="AR745" s="766">
        <f>INDEX(Historical!$C$7:$C$1455,MATCH(B745,Historical!$B$7:$B$1455,0))*IF(AH745="n/a",1.03,IF(AH745&lt;0,1.01,IF(AH745&gt;10,1.1,(1+AH745/100))))</f>
        <v>0.40150000000000002</v>
      </c>
      <c r="AS745" s="1042">
        <f>IF($AI745="n/a",1.03*AR745,IF($AI745&lt;0,1.01*AR745,IF($AI745&gt;10,1.1*AR745,(1+$AI745/100)*AR745)))</f>
        <v>0.44165000000000004</v>
      </c>
      <c r="AT745" s="1042">
        <f>IF($AK745="n/a",1.03*AS745,IF($AK745&lt;0,1.01*AS745,IF($AK745&gt;10,1.1*AS745,(1+$AK745/100)*AS745)))</f>
        <v>0.45489950000000007</v>
      </c>
      <c r="AU745" s="1042">
        <f>IF($AK745="n/a",1.03*AT745,IF($AK745&lt;0,1.01*AT745,IF($AK745&gt;10,1.1*AT745,(1+$AK745/100)*AT745)))</f>
        <v>0.46854648500000007</v>
      </c>
      <c r="AV745" s="1042">
        <f>IF($AK745="n/a",1.03*AU745,IF($AK745&lt;0,1.01*AU745,IF($AK745&gt;10,1.1*AU745,(1+$AK745/100)*AU745)))</f>
        <v>0.48260287955000009</v>
      </c>
      <c r="AW745" s="766">
        <f>SUM(AR745:AV745)</f>
        <v>2.2491988645500003</v>
      </c>
      <c r="AX745" s="877">
        <f>AW745/I745*100</f>
        <v>12.237208185799785</v>
      </c>
      <c r="AY745" s="1212">
        <v>-0.35</v>
      </c>
      <c r="AZ745" s="1028">
        <v>8.82</v>
      </c>
      <c r="BA745" s="1028">
        <v>-36.28</v>
      </c>
      <c r="BB745" s="1028">
        <v>-0.55999999999999994</v>
      </c>
      <c r="BC745" s="1028">
        <v>-15.78</v>
      </c>
      <c r="BE745" s="721">
        <v>2014</v>
      </c>
      <c r="BF745" s="1057">
        <f>IF(BE745&gt;2008,0,IF(BE745&gt;2001,1,IF(BE745&gt;1990,2,IF(BE745&gt;1980,3,IF(BE745&gt;1973,4,IF(BE745&gt;1970,5,IF(BE745&gt;1960,6,IF(BE745&gt;1958,7,IF(BE745&gt;1953,8,9)))))))))</f>
        <v>0</v>
      </c>
    </row>
    <row r="746" spans="1:58" s="905" customFormat="1" ht="11.25" customHeight="1" x14ac:dyDescent="0.2">
      <c r="A746" s="884" t="s">
        <v>4051</v>
      </c>
      <c r="B746" s="914" t="s">
        <v>3965</v>
      </c>
      <c r="C746" s="1181" t="s">
        <v>4283</v>
      </c>
      <c r="D746" s="1181" t="s">
        <v>4433</v>
      </c>
      <c r="E746" s="885">
        <v>5</v>
      </c>
      <c r="F746" s="1245">
        <v>774</v>
      </c>
      <c r="G746" s="1244" t="s">
        <v>107</v>
      </c>
      <c r="H746" s="1244" t="s">
        <v>107</v>
      </c>
      <c r="I746" s="886">
        <v>80.739999999999995</v>
      </c>
      <c r="J746" s="887">
        <f>(M746/I746)*100</f>
        <v>1.733960862026257</v>
      </c>
      <c r="K746" s="888">
        <v>0.35</v>
      </c>
      <c r="L746" s="889">
        <v>4</v>
      </c>
      <c r="M746" s="890">
        <f>K746*L746</f>
        <v>1.4</v>
      </c>
      <c r="N746" s="891" t="s">
        <v>162</v>
      </c>
      <c r="O746" s="892">
        <v>0.3</v>
      </c>
      <c r="P746" s="910">
        <v>43118</v>
      </c>
      <c r="Q746" s="910">
        <v>43131</v>
      </c>
      <c r="R746" s="890">
        <f>(K746-O746)/O746*100</f>
        <v>16.666666666666664</v>
      </c>
      <c r="S746" s="824">
        <f>IF(INDEX(Historical!$D$7:$D$1455,MATCH(B746,Historical!$B$7:$B$1455,0))=0,"n/a",(INDEX(Historical!$C$7:$C$1455,MATCH(B746,Historical!$B$7:$B$1455,0))/INDEX(Historical!$D$7:$D$1455,MATCH(B746,Historical!$B$7:$B$1455,0))-1)*100)</f>
        <v>23.529411764705888</v>
      </c>
      <c r="T746" s="824">
        <f>IF(INDEX(Historical!$F$7:$F$1455,MATCH(B746,Historical!$B$7:$B$1455,0))=0,"n/a",((INDEX(Historical!$C$7:$C$1455,MATCH(B746,Historical!$B$7:$B$1455,0))/INDEX(Historical!$F$7:$F$1455,MATCH(B746,Historical!$B$7:$B$1455,0)))^(1/3)-1)*100)</f>
        <v>103.27927136297066</v>
      </c>
      <c r="U746" s="824" t="str">
        <f>IF(INDEX(Historical!$I$7:$I$1455,MATCH(B746,Historical!$B$7:$B$1455,0))=0,"n/a",((INDEX(Historical!$C$7:$C$1455,MATCH(B746,Historical!$B$7:$B$1455,0))/INDEX(Historical!$I$7:$I$1455,MATCH(B746,Historical!$B$7:$B$1455,0)))^(1/5)-1)*100)</f>
        <v>n/a</v>
      </c>
      <c r="V746" s="824" t="str">
        <f>IF(INDEX(Historical!$O$7:$O$1455,MATCH(B746,Historical!$B$7:$B$1455,0))=0,"n/a",((INDEX(Historical!$C$7:$C$1455,MATCH(B746,Historical!$B$7:$B$1455,0))/INDEX(Historical!$O$7:$O$1455,MATCH(B746,Historical!$B$7:$B$1455,0)))^(1/10)-1)*100)</f>
        <v>n/a</v>
      </c>
      <c r="W746" s="894" t="str">
        <f>IF(OR(U746&lt;=0,U746="n/a",V746&lt;=0,V746="n/a"),"n/a",U746/V746)</f>
        <v>n/a</v>
      </c>
      <c r="X746" s="895" t="str">
        <f>IF(OR(AJ746&lt;=0,AJ746="n/a",U746&lt;=0,U746="n/a"),"n/a",U746/AJ746)</f>
        <v>n/a</v>
      </c>
      <c r="Y746" s="896"/>
      <c r="Z746" s="887">
        <f>IF(OR(AC746&lt;0.01,AC746="n/a"),"n/a",M746/AC746*100)</f>
        <v>18.469656992084431</v>
      </c>
      <c r="AA746" s="897">
        <f>IF(OR(AC746&lt;0.01,AC746="n/a"),"n/a",I746/AC746)</f>
        <v>10.651715039577835</v>
      </c>
      <c r="AB746" s="889">
        <v>11</v>
      </c>
      <c r="AC746" s="898">
        <v>7.58</v>
      </c>
      <c r="AD746" s="898">
        <v>0.95</v>
      </c>
      <c r="AE746" s="898">
        <v>0.21</v>
      </c>
      <c r="AF746" s="898">
        <v>1.36</v>
      </c>
      <c r="AG746" s="898">
        <v>9.1</v>
      </c>
      <c r="AH746" s="898">
        <v>27.6</v>
      </c>
      <c r="AI746" s="898">
        <v>14.16</v>
      </c>
      <c r="AJ746" s="898">
        <v>13.5</v>
      </c>
      <c r="AK746" s="898">
        <v>11.25</v>
      </c>
      <c r="AL746" s="899">
        <v>4080</v>
      </c>
      <c r="AM746" s="900">
        <v>11.3</v>
      </c>
      <c r="AN746" s="898">
        <v>0.78</v>
      </c>
      <c r="AO746" s="901" t="str">
        <f>IF(U746="n/a","n/a",IF(AA746&lt;0,"n/a",IF(AA746="n/a","n/a",J746+U746-AA746)))</f>
        <v>n/a</v>
      </c>
      <c r="AP746" s="902" t="str">
        <f>IF(U746="n/a","n/a",J746+U746)</f>
        <v>n/a</v>
      </c>
      <c r="AQ746" s="903">
        <f>IF(OR(AC746&lt;0.01,AF746="n/a"),"n/a",(I746/SQRT(22.5*AC746*(I746/AF746))-1)*100)</f>
        <v>-19.760545992148238</v>
      </c>
      <c r="AR746" s="766">
        <f>INDEX(Historical!$C$7:$C$1455,MATCH(B746,Historical!$B$7:$B$1455,0))*IF(AH746="n/a",1.03,IF(AH746&lt;0,1.01,IF(AH746&gt;10,1.1,(1+AH746/100))))</f>
        <v>1.1550000000000002</v>
      </c>
      <c r="AS746" s="897">
        <f>IF($AI746="n/a",1.03*AR746,IF($AI746&lt;0,1.01*AR746,IF($AI746&gt;10,1.1*AR746,(1+$AI746/100)*AR746)))</f>
        <v>1.2705000000000004</v>
      </c>
      <c r="AT746" s="897">
        <f>IF($AK746="n/a",1.03*AS746,IF($AK746&lt;0,1.01*AS746,IF($AK746&gt;10,1.1*AS746,(1+$AK746/100)*AS746)))</f>
        <v>1.3975500000000005</v>
      </c>
      <c r="AU746" s="897">
        <f>IF($AK746="n/a",1.03*AT746,IF($AK746&lt;0,1.01*AT746,IF($AK746&gt;10,1.1*AT746,(1+$AK746/100)*AT746)))</f>
        <v>1.5373050000000006</v>
      </c>
      <c r="AV746" s="897">
        <f>IF($AK746="n/a",1.03*AU746,IF($AK746&lt;0,1.01*AU746,IF($AK746&gt;10,1.1*AU746,(1+$AK746/100)*AU746)))</f>
        <v>1.6910355000000008</v>
      </c>
      <c r="AW746" s="887">
        <f>SUM(AR746:AV746)</f>
        <v>7.0513905000000028</v>
      </c>
      <c r="AX746" s="904">
        <f>AW746/I746*100</f>
        <v>8.7334536784741186</v>
      </c>
      <c r="AY746" s="1213">
        <v>0.8</v>
      </c>
      <c r="AZ746" s="900">
        <v>12.41</v>
      </c>
      <c r="BA746" s="900">
        <v>-43.120000000000005</v>
      </c>
      <c r="BB746" s="900">
        <v>0.16999999999999998</v>
      </c>
      <c r="BC746" s="900">
        <v>-19.059999999999999</v>
      </c>
      <c r="BD746" s="1079"/>
      <c r="BE746" s="721">
        <v>2014</v>
      </c>
      <c r="BF746" s="1057">
        <f>IF(BE746&gt;2008,0,IF(BE746&gt;2001,1,IF(BE746&gt;1990,2,IF(BE746&gt;1980,3,IF(BE746&gt;1973,4,IF(BE746&gt;1970,5,IF(BE746&gt;1960,6,IF(BE746&gt;1958,7,IF(BE746&gt;1953,8,9)))))))))</f>
        <v>0</v>
      </c>
    </row>
    <row r="747" spans="1:58" ht="11.25" customHeight="1" x14ac:dyDescent="0.2">
      <c r="A747" s="1027" t="s">
        <v>2860</v>
      </c>
      <c r="B747" s="1031" t="s">
        <v>2861</v>
      </c>
      <c r="C747" s="1181" t="s">
        <v>109</v>
      </c>
      <c r="D747" s="1181" t="s">
        <v>4434</v>
      </c>
      <c r="E747" s="857">
        <v>5</v>
      </c>
      <c r="F747" s="1245">
        <v>798</v>
      </c>
      <c r="G747" s="1103" t="s">
        <v>116</v>
      </c>
      <c r="H747" s="1103" t="s">
        <v>116</v>
      </c>
      <c r="I747" s="1030">
        <v>37.81</v>
      </c>
      <c r="J747" s="766">
        <f>(M747/I747)*100</f>
        <v>2.6448029621793174</v>
      </c>
      <c r="K747" s="1033">
        <v>0.25</v>
      </c>
      <c r="L747" s="1043">
        <v>4</v>
      </c>
      <c r="M747" s="756">
        <f>K747*L747</f>
        <v>1</v>
      </c>
      <c r="N747" s="1026" t="s">
        <v>165</v>
      </c>
      <c r="O747" s="860">
        <v>0.15</v>
      </c>
      <c r="P747" s="1016">
        <v>43173</v>
      </c>
      <c r="Q747" s="1016">
        <v>43192</v>
      </c>
      <c r="R747" s="756">
        <f>(K747-O747)/O747*100</f>
        <v>66.666666666666671</v>
      </c>
      <c r="S747" s="824">
        <f>IF(INDEX(Historical!$D$7:$D$1455,MATCH(B747,Historical!$B$7:$B$1455,0))=0,"n/a",(INDEX(Historical!$C$7:$C$1455,MATCH(B747,Historical!$B$7:$B$1455,0))/INDEX(Historical!$D$7:$D$1455,MATCH(B747,Historical!$B$7:$B$1455,0))-1)*100)</f>
        <v>18.75</v>
      </c>
      <c r="T747" s="824">
        <f>IF(INDEX(Historical!$F$7:$F$1455,MATCH(B747,Historical!$B$7:$B$1455,0))=0,"n/a",((INDEX(Historical!$C$7:$C$1455,MATCH(B747,Historical!$B$7:$B$1455,0))/INDEX(Historical!$F$7:$F$1455,MATCH(B747,Historical!$B$7:$B$1455,0)))^(1/3)-1)*100)</f>
        <v>52.727868607240147</v>
      </c>
      <c r="U747" s="824">
        <f>IF(INDEX(Historical!$I$7:$I$1455,MATCH(B747,Historical!$B$7:$B$1455,0))=0,"n/a",((INDEX(Historical!$C$7:$C$1455,MATCH(B747,Historical!$B$7:$B$1455,0))/INDEX(Historical!$I$7:$I$1455,MATCH(B747,Historical!$B$7:$B$1455,0)))^(1/5)-1)*100)</f>
        <v>70.122976606424544</v>
      </c>
      <c r="V747" s="824">
        <f>IF(INDEX(Historical!$O$7:$O$1455,MATCH(B747,Historical!$B$7:$B$1455,0))=0,"n/a",((INDEX(Historical!$C$7:$C$1455,MATCH(B747,Historical!$B$7:$B$1455,0))/INDEX(Historical!$O$7:$O$1455,MATCH(B747,Historical!$B$7:$B$1455,0)))^(1/10)-1)*100)</f>
        <v>-13.725209766908931</v>
      </c>
      <c r="W747" s="825" t="str">
        <f>IF(OR(U747&lt;=0,U747="n/a",V747&lt;=0,V747="n/a"),"n/a",U747/V747)</f>
        <v>n/a</v>
      </c>
      <c r="X747" s="826" t="str">
        <f>IF(OR(AJ747&lt;=0,AJ747="n/a",U747&lt;=0,U747="n/a"),"n/a",U747/AJ747)</f>
        <v>n/a</v>
      </c>
      <c r="Y747" s="780"/>
      <c r="Z747" s="766">
        <f>IF(OR(AC747&lt;0.01,AC747="n/a"),"n/a",M747/AC747*100)</f>
        <v>31.15264797507788</v>
      </c>
      <c r="AA747" s="1042">
        <f>IF(OR(AC747&lt;0.01,AC747="n/a"),"n/a",I747/AC747)</f>
        <v>11.778816199376948</v>
      </c>
      <c r="AB747" s="1043">
        <v>12</v>
      </c>
      <c r="AC747" s="1021">
        <v>3.21</v>
      </c>
      <c r="AD747" s="1021">
        <v>1.47</v>
      </c>
      <c r="AE747" s="1021">
        <v>3.44</v>
      </c>
      <c r="AF747" s="1021">
        <v>1.56</v>
      </c>
      <c r="AG747" s="1021">
        <v>11.799999999999999</v>
      </c>
      <c r="AH747" s="1021">
        <v>35.099999999999994</v>
      </c>
      <c r="AI747" s="1021">
        <v>12.67</v>
      </c>
      <c r="AJ747" s="1021">
        <v>-15.5</v>
      </c>
      <c r="AK747" s="1021">
        <v>8</v>
      </c>
      <c r="AL747" s="1034">
        <v>4450</v>
      </c>
      <c r="AM747" s="1028">
        <v>0.70000000000000007</v>
      </c>
      <c r="AN747" s="1021">
        <v>0.57999999999999996</v>
      </c>
      <c r="AO747" s="868">
        <f>IF(U747="n/a","n/a",IF(AA747&lt;0,"n/a",IF(AA747="n/a","n/a",J747+U747-AA747)))</f>
        <v>60.988963369226909</v>
      </c>
      <c r="AP747" s="869">
        <f>IF(U747="n/a","n/a",J747+U747)</f>
        <v>72.767779568603856</v>
      </c>
      <c r="AQ747" s="1044">
        <f>IF(OR(AC747&lt;0.01,AF747="n/a"),"n/a",(I747/SQRT(22.5*AC747*(I747/AF747))-1)*100)</f>
        <v>-9.630503496839804</v>
      </c>
      <c r="AR747" s="766">
        <f>INDEX(Historical!$C$7:$C$1455,MATCH(B747,Historical!$B$7:$B$1455,0))*IF(AH747="n/a",1.03,IF(AH747&lt;0,1.01,IF(AH747&gt;10,1.1,(1+AH747/100))))</f>
        <v>0.627</v>
      </c>
      <c r="AS747" s="1042">
        <f>IF($AI747="n/a",1.03*AR747,IF($AI747&lt;0,1.01*AR747,IF($AI747&gt;10,1.1*AR747,(1+$AI747/100)*AR747)))</f>
        <v>0.68970000000000009</v>
      </c>
      <c r="AT747" s="1042">
        <f>IF($AK747="n/a",1.03*AS747,IF($AK747&lt;0,1.01*AS747,IF($AK747&gt;10,1.1*AS747,(1+$AK747/100)*AS747)))</f>
        <v>0.74487600000000009</v>
      </c>
      <c r="AU747" s="1042">
        <f>IF($AK747="n/a",1.03*AT747,IF($AK747&lt;0,1.01*AT747,IF($AK747&gt;10,1.1*AT747,(1+$AK747/100)*AT747)))</f>
        <v>0.80446608000000019</v>
      </c>
      <c r="AV747" s="1042">
        <f>IF($AK747="n/a",1.03*AU747,IF($AK747&lt;0,1.01*AU747,IF($AK747&gt;10,1.1*AU747,(1+$AK747/100)*AU747)))</f>
        <v>0.86882336640000024</v>
      </c>
      <c r="AW747" s="766">
        <f>SUM(AR747:AV747)</f>
        <v>3.7348654464000006</v>
      </c>
      <c r="AX747" s="877">
        <f>AW747/I747*100</f>
        <v>9.8779831959799012</v>
      </c>
      <c r="AY747" s="1212">
        <v>1.18</v>
      </c>
      <c r="AZ747" s="1028">
        <v>6.2399999999999993</v>
      </c>
      <c r="BA747" s="1028">
        <v>-34.130000000000003</v>
      </c>
      <c r="BB747" s="1028">
        <v>-7.3800000000000008</v>
      </c>
      <c r="BC747" s="1028">
        <v>-22.939999999999998</v>
      </c>
      <c r="BE747" s="721">
        <v>2014</v>
      </c>
      <c r="BF747" s="1057">
        <f>IF(BE747&gt;2008,0,IF(BE747&gt;2001,1,IF(BE747&gt;1990,2,IF(BE747&gt;1980,3,IF(BE747&gt;1973,4,IF(BE747&gt;1970,5,IF(BE747&gt;1960,6,IF(BE747&gt;1958,7,IF(BE747&gt;1953,8,9)))))))))</f>
        <v>0</v>
      </c>
    </row>
    <row r="748" spans="1:58" ht="11.25" customHeight="1" x14ac:dyDescent="0.2">
      <c r="A748" s="1019" t="s">
        <v>351</v>
      </c>
      <c r="B748" s="1031" t="s">
        <v>352</v>
      </c>
      <c r="C748" s="1181" t="s">
        <v>129</v>
      </c>
      <c r="D748" s="1181" t="s">
        <v>4431</v>
      </c>
      <c r="E748" s="857">
        <v>49</v>
      </c>
      <c r="F748" s="1245">
        <v>31</v>
      </c>
      <c r="G748" s="1182" t="s">
        <v>38</v>
      </c>
      <c r="H748" s="1182" t="s">
        <v>116</v>
      </c>
      <c r="I748" s="1021">
        <v>67.400000000000006</v>
      </c>
      <c r="J748" s="766">
        <f>(M748/I748)*100</f>
        <v>2.314540059347181</v>
      </c>
      <c r="K748" s="1033">
        <v>0.39</v>
      </c>
      <c r="L748" s="1043">
        <v>4</v>
      </c>
      <c r="M748" s="756">
        <f>K748*L748</f>
        <v>1.56</v>
      </c>
      <c r="N748" s="1026" t="s">
        <v>287</v>
      </c>
      <c r="O748" s="860">
        <v>0.36</v>
      </c>
      <c r="P748" s="1016">
        <v>43468</v>
      </c>
      <c r="Q748" s="1016">
        <v>43490</v>
      </c>
      <c r="R748" s="756">
        <f>(K748-O748)/O748*100</f>
        <v>8.333333333333341</v>
      </c>
      <c r="S748" s="824">
        <f>IF(INDEX(Historical!$D$7:$D$1455,MATCH(B748,Historical!$B$7:$B$1455,0))=0,"n/a",(INDEX(Historical!$C$7:$C$1455,MATCH(B748,Historical!$B$7:$B$1455,0))/INDEX(Historical!$D$7:$D$1455,MATCH(B748,Historical!$B$7:$B$1455,0))-1)*100)</f>
        <v>6.4516129032258229</v>
      </c>
      <c r="T748" s="824">
        <f>IF(INDEX(Historical!$F$7:$F$1455,MATCH(B748,Historical!$B$7:$B$1455,0))=0,"n/a",((INDEX(Historical!$C$7:$C$1455,MATCH(B748,Historical!$B$7:$B$1455,0))/INDEX(Historical!$F$7:$F$1455,MATCH(B748,Historical!$B$7:$B$1455,0)))^(1/3)-1)*100)</f>
        <v>4.4011575622509014</v>
      </c>
      <c r="U748" s="824">
        <f>IF(INDEX(Historical!$I$7:$I$1455,MATCH(B748,Historical!$B$7:$B$1455,0))=0,"n/a",((INDEX(Historical!$C$7:$C$1455,MATCH(B748,Historical!$B$7:$B$1455,0))/INDEX(Historical!$I$7:$I$1455,MATCH(B748,Historical!$B$7:$B$1455,0)))^(1/5)-1)*100)</f>
        <v>4.0950396969256841</v>
      </c>
      <c r="V748" s="824">
        <f>IF(INDEX(Historical!$O$7:$O$1455,MATCH(B748,Historical!$B$7:$B$1455,0))=0,"n/a",((INDEX(Historical!$C$7:$C$1455,MATCH(B748,Historical!$B$7:$B$1455,0))/INDEX(Historical!$O$7:$O$1455,MATCH(B748,Historical!$B$7:$B$1455,0)))^(1/10)-1)*100)</f>
        <v>5.6759191403391585</v>
      </c>
      <c r="W748" s="825">
        <f>IF(OR(U748&lt;=0,U748="n/a",V748&lt;=0,V748="n/a"),"n/a",U748/V748)</f>
        <v>0.72147604567195955</v>
      </c>
      <c r="X748" s="826">
        <f>IF(OR(AJ748&lt;=0,AJ748="n/a",U748&lt;=0,U748="n/a"),"n/a",U748/AJ748)</f>
        <v>0.45500441076952047</v>
      </c>
      <c r="Y748" s="774"/>
      <c r="Z748" s="766">
        <f>IF(OR(AC748&lt;0.01,AC748="n/a"),"n/a",M748/AC748*100)</f>
        <v>57.777777777777771</v>
      </c>
      <c r="AA748" s="1042">
        <f>IF(OR(AC748&lt;0.01,AC748="n/a"),"n/a",I748/AC748)</f>
        <v>24.962962962962962</v>
      </c>
      <c r="AB748" s="1043">
        <v>6</v>
      </c>
      <c r="AC748" s="1021">
        <v>2.7</v>
      </c>
      <c r="AD748" s="1021">
        <v>2.12</v>
      </c>
      <c r="AE748" s="1021">
        <v>0.59</v>
      </c>
      <c r="AF748" s="1021">
        <v>13.29</v>
      </c>
      <c r="AG748" s="1021">
        <v>61.199999999999996</v>
      </c>
      <c r="AH748" s="1021">
        <v>23.7</v>
      </c>
      <c r="AI748" s="1021">
        <v>10.56</v>
      </c>
      <c r="AJ748" s="1021">
        <v>9</v>
      </c>
      <c r="AK748" s="1021">
        <v>11.799999999999999</v>
      </c>
      <c r="AL748" s="1034">
        <v>35110</v>
      </c>
      <c r="AM748" s="1028">
        <v>0.1</v>
      </c>
      <c r="AN748" s="1021">
        <v>3.3</v>
      </c>
      <c r="AO748" s="868">
        <f>IF(U748="n/a","n/a",IF(AA748&lt;0,"n/a",IF(AA748="n/a","n/a",J748+U748-AA748)))</f>
        <v>-18.553383206690096</v>
      </c>
      <c r="AP748" s="869">
        <f>IF(U748="n/a","n/a",J748+U748)</f>
        <v>6.4095797562728656</v>
      </c>
      <c r="AQ748" s="1044">
        <f>IF(OR(AC748&lt;0.01,AF748="n/a"),"n/a",(I748/SQRT(22.5*AC748*(I748/AF748))-1)*100)</f>
        <v>283.98945458771112</v>
      </c>
      <c r="AR748" s="766">
        <f>INDEX(Historical!$C$7:$C$1455,MATCH(B748,Historical!$B$7:$B$1455,0))*IF(AH748="n/a",1.03,IF(AH748&lt;0,1.01,IF(AH748&gt;10,1.1,(1+AH748/100))))</f>
        <v>1.4520000000000002</v>
      </c>
      <c r="AS748" s="1042">
        <f>IF($AI748="n/a",1.03*AR748,IF($AI748&lt;0,1.01*AR748,IF($AI748&gt;10,1.1*AR748,(1+$AI748/100)*AR748)))</f>
        <v>1.5972000000000004</v>
      </c>
      <c r="AT748" s="1042">
        <f>IF($AK748="n/a",1.03*AS748,IF($AK748&lt;0,1.01*AS748,IF($AK748&gt;10,1.1*AS748,(1+$AK748/100)*AS748)))</f>
        <v>1.7569200000000005</v>
      </c>
      <c r="AU748" s="1042">
        <f>IF($AK748="n/a",1.03*AT748,IF($AK748&lt;0,1.01*AT748,IF($AK748&gt;10,1.1*AT748,(1+$AK748/100)*AT748)))</f>
        <v>1.9326120000000007</v>
      </c>
      <c r="AV748" s="1042">
        <f>IF($AK748="n/a",1.03*AU748,IF($AK748&lt;0,1.01*AU748,IF($AK748&gt;10,1.1*AU748,(1+$AK748/100)*AU748)))</f>
        <v>2.1258732000000009</v>
      </c>
      <c r="AW748" s="766">
        <f>SUM(AR748:AV748)</f>
        <v>8.8646052000000033</v>
      </c>
      <c r="AX748" s="877">
        <f>AW748/I748*100</f>
        <v>13.152233234421368</v>
      </c>
      <c r="AY748" s="1212">
        <v>0.62</v>
      </c>
      <c r="AZ748" s="1028">
        <v>20.34</v>
      </c>
      <c r="BA748" s="1028">
        <v>-11.29</v>
      </c>
      <c r="BB748" s="1028">
        <v>-3.09</v>
      </c>
      <c r="BC748" s="1028">
        <v>0.67999999999999994</v>
      </c>
      <c r="BE748" s="721">
        <v>1971</v>
      </c>
      <c r="BF748" s="1057">
        <f>IF(BE748&gt;2008,0,IF(BE748&gt;2001,1,IF(BE748&gt;1990,2,IF(BE748&gt;1980,3,IF(BE748&gt;1973,4,IF(BE748&gt;1970,5,IF(BE748&gt;1960,6,IF(BE748&gt;1958,7,IF(BE748&gt;1953,8,9)))))))))</f>
        <v>5</v>
      </c>
    </row>
    <row r="749" spans="1:58" ht="11.25" customHeight="1" x14ac:dyDescent="0.2">
      <c r="A749" s="1027" t="s">
        <v>353</v>
      </c>
      <c r="B749" s="1031" t="s">
        <v>354</v>
      </c>
      <c r="C749" s="1181" t="s">
        <v>109</v>
      </c>
      <c r="D749" s="1181" t="s">
        <v>4430</v>
      </c>
      <c r="E749" s="857">
        <v>32</v>
      </c>
      <c r="F749" s="1245">
        <v>85</v>
      </c>
      <c r="G749" s="1245" t="s">
        <v>107</v>
      </c>
      <c r="H749" s="1245" t="s">
        <v>107</v>
      </c>
      <c r="I749" s="1021">
        <v>99.36</v>
      </c>
      <c r="J749" s="766">
        <f>(M749/I749)*100</f>
        <v>2.8180354267310785</v>
      </c>
      <c r="K749" s="1040">
        <v>0.7</v>
      </c>
      <c r="L749" s="1043">
        <v>4</v>
      </c>
      <c r="M749" s="756">
        <f>K749*L749</f>
        <v>2.8</v>
      </c>
      <c r="N749" s="1026" t="s">
        <v>322</v>
      </c>
      <c r="O749" s="861">
        <v>0.56999999999999995</v>
      </c>
      <c r="P749" s="1016">
        <v>43173</v>
      </c>
      <c r="Q749" s="1016">
        <v>43188</v>
      </c>
      <c r="R749" s="756">
        <f>(K749-O749)/O749*100</f>
        <v>22.807017543859651</v>
      </c>
      <c r="S749" s="824">
        <f>IF(INDEX(Historical!$D$7:$D$1455,MATCH(B749,Historical!$B$7:$B$1455,0))=0,"n/a",(INDEX(Historical!$C$7:$C$1455,MATCH(B749,Historical!$B$7:$B$1455,0))/INDEX(Historical!$D$7:$D$1455,MATCH(B749,Historical!$B$7:$B$1455,0))-1)*100)</f>
        <v>5.5555555555555358</v>
      </c>
      <c r="T749" s="824">
        <f>IF(INDEX(Historical!$F$7:$F$1455,MATCH(B749,Historical!$B$7:$B$1455,0))=0,"n/a",((INDEX(Historical!$C$7:$C$1455,MATCH(B749,Historical!$B$7:$B$1455,0))/INDEX(Historical!$F$7:$F$1455,MATCH(B749,Historical!$B$7:$B$1455,0)))^(1/3)-1)*100)</f>
        <v>9.0119377956894287</v>
      </c>
      <c r="U749" s="824">
        <f>IF(INDEX(Historical!$I$7:$I$1455,MATCH(B749,Historical!$B$7:$B$1455,0))=0,"n/a",((INDEX(Historical!$C$7:$C$1455,MATCH(B749,Historical!$B$7:$B$1455,0))/INDEX(Historical!$I$7:$I$1455,MATCH(B749,Historical!$B$7:$B$1455,0)))^(1/5)-1)*100)</f>
        <v>10.886630732460944</v>
      </c>
      <c r="V749" s="824">
        <f>IF(INDEX(Historical!$O$7:$O$1455,MATCH(B749,Historical!$B$7:$B$1455,0))=0,"n/a",((INDEX(Historical!$C$7:$C$1455,MATCH(B749,Historical!$B$7:$B$1455,0))/INDEX(Historical!$O$7:$O$1455,MATCH(B749,Historical!$B$7:$B$1455,0)))^(1/10)-1)*100)</f>
        <v>12.860662018943337</v>
      </c>
      <c r="W749" s="825">
        <f>IF(OR(U749&lt;=0,U749="n/a",V749&lt;=0,V749="n/a"),"n/a",U749/V749)</f>
        <v>0.84650624644557881</v>
      </c>
      <c r="X749" s="826">
        <f>IF(OR(AJ749&lt;=0,AJ749="n/a",U749&lt;=0,U749="n/a"),"n/a",U749/AJ749)</f>
        <v>0.82474475245916234</v>
      </c>
      <c r="Y749" s="777"/>
      <c r="Z749" s="766">
        <f>IF(OR(AC749&lt;0.01,AC749="n/a"),"n/a",M749/AC749*100)</f>
        <v>37.333333333333329</v>
      </c>
      <c r="AA749" s="1042">
        <f>IF(OR(AC749&lt;0.01,AC749="n/a"),"n/a",I749/AC749)</f>
        <v>13.247999999999999</v>
      </c>
      <c r="AB749" s="1043">
        <v>12</v>
      </c>
      <c r="AC749" s="1021">
        <v>7.5</v>
      </c>
      <c r="AD749" s="1021">
        <v>1.1499999999999999</v>
      </c>
      <c r="AE749" s="1021">
        <v>4.46</v>
      </c>
      <c r="AF749" s="1021">
        <v>3.73</v>
      </c>
      <c r="AG749" s="1021">
        <v>29.5</v>
      </c>
      <c r="AH749" s="1021">
        <v>31.8</v>
      </c>
      <c r="AI749" s="1021">
        <v>-0.76</v>
      </c>
      <c r="AJ749" s="1021">
        <v>13.200000000000001</v>
      </c>
      <c r="AK749" s="1021">
        <v>11.51</v>
      </c>
      <c r="AL749" s="1034">
        <v>23880</v>
      </c>
      <c r="AM749" s="1028">
        <v>1.7999999999999998</v>
      </c>
      <c r="AN749" s="1021">
        <v>0</v>
      </c>
      <c r="AO749" s="868">
        <f>IF(U749="n/a","n/a",IF(AA749&lt;0,"n/a",IF(AA749="n/a","n/a",J749+U749-AA749)))</f>
        <v>0.45666615919202336</v>
      </c>
      <c r="AP749" s="869">
        <f>IF(U749="n/a","n/a",J749+U749)</f>
        <v>13.704666159192023</v>
      </c>
      <c r="AQ749" s="1044">
        <f>IF(OR(AC749&lt;0.01,AF749="n/a"),"n/a",(I749/SQRT(22.5*AC749*(I749/AF749))-1)*100)</f>
        <v>48.196626142432805</v>
      </c>
      <c r="AR749" s="766">
        <f>INDEX(Historical!$C$7:$C$1455,MATCH(B749,Historical!$B$7:$B$1455,0))*IF(AH749="n/a",1.03,IF(AH749&lt;0,1.01,IF(AH749&gt;10,1.1,(1+AH749/100))))</f>
        <v>2.508</v>
      </c>
      <c r="AS749" s="1042">
        <f>IF($AI749="n/a",1.03*AR749,IF($AI749&lt;0,1.01*AR749,IF($AI749&gt;10,1.1*AR749,(1+$AI749/100)*AR749)))</f>
        <v>2.53308</v>
      </c>
      <c r="AT749" s="1042">
        <f>IF($AK749="n/a",1.03*AS749,IF($AK749&lt;0,1.01*AS749,IF($AK749&gt;10,1.1*AS749,(1+$AK749/100)*AS749)))</f>
        <v>2.7863880000000001</v>
      </c>
      <c r="AU749" s="1042">
        <f>IF($AK749="n/a",1.03*AT749,IF($AK749&lt;0,1.01*AT749,IF($AK749&gt;10,1.1*AT749,(1+$AK749/100)*AT749)))</f>
        <v>3.0650268000000005</v>
      </c>
      <c r="AV749" s="1042">
        <f>IF($AK749="n/a",1.03*AU749,IF($AK749&lt;0,1.01*AU749,IF($AK749&gt;10,1.1*AU749,(1+$AK749/100)*AU749)))</f>
        <v>3.3715294800000009</v>
      </c>
      <c r="AW749" s="766">
        <f>SUM(AR749:AV749)</f>
        <v>14.264024280000001</v>
      </c>
      <c r="AX749" s="877">
        <f>AW749/I749*100</f>
        <v>14.355902053140099</v>
      </c>
      <c r="AY749" s="1212">
        <v>1.22</v>
      </c>
      <c r="AZ749" s="1028">
        <v>8.61</v>
      </c>
      <c r="BA749" s="1028">
        <v>-22.03</v>
      </c>
      <c r="BB749" s="1028">
        <v>-1.6099999999999999</v>
      </c>
      <c r="BC749" s="1028">
        <v>-11.129999999999999</v>
      </c>
      <c r="BE749" s="721">
        <v>1987</v>
      </c>
      <c r="BF749" s="1057">
        <f>IF(BE749&gt;2008,0,IF(BE749&gt;2001,1,IF(BE749&gt;1990,2,IF(BE749&gt;1980,3,IF(BE749&gt;1973,4,IF(BE749&gt;1970,5,IF(BE749&gt;1960,6,IF(BE749&gt;1958,7,IF(BE749&gt;1953,8,9)))))))))</f>
        <v>3</v>
      </c>
    </row>
    <row r="750" spans="1:58" ht="11.25" customHeight="1" x14ac:dyDescent="0.2">
      <c r="A750" s="1019" t="s">
        <v>815</v>
      </c>
      <c r="B750" s="1031" t="s">
        <v>816</v>
      </c>
      <c r="C750" s="1181" t="s">
        <v>4414</v>
      </c>
      <c r="D750" s="1181" t="s">
        <v>4415</v>
      </c>
      <c r="E750" s="857">
        <v>25</v>
      </c>
      <c r="F750" s="1245">
        <v>116</v>
      </c>
      <c r="G750" s="1245" t="s">
        <v>38</v>
      </c>
      <c r="H750" s="1245" t="s">
        <v>38</v>
      </c>
      <c r="I750" s="1021">
        <v>23.65</v>
      </c>
      <c r="J750" s="766">
        <f>(M750/I750)*100</f>
        <v>5.9196617336152215</v>
      </c>
      <c r="K750" s="1040">
        <v>0.35</v>
      </c>
      <c r="L750" s="1043">
        <v>4</v>
      </c>
      <c r="M750" s="756">
        <f>K750*L750</f>
        <v>1.4</v>
      </c>
      <c r="N750" s="1026" t="s">
        <v>108</v>
      </c>
      <c r="O750" s="861">
        <v>0.34250000000000003</v>
      </c>
      <c r="P750" s="1016">
        <v>43217</v>
      </c>
      <c r="Q750" s="1016">
        <v>43235</v>
      </c>
      <c r="R750" s="756">
        <f>(K750-O750)/O750*100</f>
        <v>2.1897810218977956</v>
      </c>
      <c r="S750" s="824">
        <f>IF(INDEX(Historical!$D$7:$D$1455,MATCH(B750,Historical!$B$7:$B$1455,0))=0,"n/a",(INDEX(Historical!$C$7:$C$1455,MATCH(B750,Historical!$B$7:$B$1455,0))/INDEX(Historical!$D$7:$D$1455,MATCH(B750,Historical!$B$7:$B$1455,0))-1)*100)</f>
        <v>7.3412698412698374</v>
      </c>
      <c r="T750" s="824">
        <f>IF(INDEX(Historical!$F$7:$F$1455,MATCH(B750,Historical!$B$7:$B$1455,0))=0,"n/a",((INDEX(Historical!$C$7:$C$1455,MATCH(B750,Historical!$B$7:$B$1455,0))/INDEX(Historical!$F$7:$F$1455,MATCH(B750,Historical!$B$7:$B$1455,0)))^(1/3)-1)*100)</f>
        <v>12.694266648068165</v>
      </c>
      <c r="U750" s="824">
        <f>IF(INDEX(Historical!$I$7:$I$1455,MATCH(B750,Historical!$B$7:$B$1455,0))=0,"n/a",((INDEX(Historical!$C$7:$C$1455,MATCH(B750,Historical!$B$7:$B$1455,0))/INDEX(Historical!$I$7:$I$1455,MATCH(B750,Historical!$B$7:$B$1455,0)))^(1/5)-1)*100)</f>
        <v>10.258438157493943</v>
      </c>
      <c r="V750" s="824">
        <f>IF(INDEX(Historical!$O$7:$O$1455,MATCH(B750,Historical!$B$7:$B$1455,0))=0,"n/a",((INDEX(Historical!$C$7:$C$1455,MATCH(B750,Historical!$B$7:$B$1455,0))/INDEX(Historical!$O$7:$O$1455,MATCH(B750,Historical!$B$7:$B$1455,0)))^(1/10)-1)*100)</f>
        <v>6.6566386507117326</v>
      </c>
      <c r="W750" s="825">
        <f>IF(OR(U750&lt;=0,U750="n/a",V750&lt;=0,V750="n/a"),"n/a",U750/V750)</f>
        <v>1.5410838256027468</v>
      </c>
      <c r="X750" s="826">
        <f>IF(OR(AJ750&lt;=0,AJ750="n/a",U750&lt;=0,U750="n/a"),"n/a",U750/AJ750)</f>
        <v>2.2796529238875429</v>
      </c>
      <c r="Y750" s="781"/>
      <c r="Z750" s="766">
        <f>IF(OR(AC750&lt;0.01,AC750="n/a"),"n/a",M750/AC750*100)</f>
        <v>241.37931034482759</v>
      </c>
      <c r="AA750" s="1042">
        <f>IF(OR(AC750&lt;0.01,AC750="n/a"),"n/a",I750/AC750)</f>
        <v>40.775862068965516</v>
      </c>
      <c r="AB750" s="1043">
        <v>12</v>
      </c>
      <c r="AC750" s="1021">
        <v>0.57999999999999996</v>
      </c>
      <c r="AD750" s="1021">
        <v>6.1</v>
      </c>
      <c r="AE750" s="1021">
        <v>4.5</v>
      </c>
      <c r="AF750" s="1021">
        <v>4.42</v>
      </c>
      <c r="AG750" s="1021">
        <v>9.9</v>
      </c>
      <c r="AH750" s="1021">
        <v>-66.7</v>
      </c>
      <c r="AI750" s="1021">
        <v>19.18</v>
      </c>
      <c r="AJ750" s="1021">
        <v>4.5</v>
      </c>
      <c r="AK750" s="1021">
        <v>6.7</v>
      </c>
      <c r="AL750" s="1034">
        <v>2220</v>
      </c>
      <c r="AM750" s="1028">
        <v>0.3</v>
      </c>
      <c r="AN750" s="1021">
        <v>3.51</v>
      </c>
      <c r="AO750" s="868">
        <f>IF(U750="n/a","n/a",IF(AA750&lt;0,"n/a",IF(AA750="n/a","n/a",J750+U750-AA750)))</f>
        <v>-24.597762177856353</v>
      </c>
      <c r="AP750" s="869">
        <f>IF(U750="n/a","n/a",J750+U750)</f>
        <v>16.178099891109163</v>
      </c>
      <c r="AQ750" s="1044">
        <f>IF(OR(AC750&lt;0.01,AF750="n/a"),"n/a",(I750/SQRT(22.5*AC750*(I750/AF750))-1)*100)</f>
        <v>183.0228183535954</v>
      </c>
      <c r="AR750" s="766">
        <f>INDEX(Historical!$C$7:$C$1455,MATCH(B750,Historical!$B$7:$B$1455,0))*IF(AH750="n/a",1.03,IF(AH750&lt;0,1.01,IF(AH750&gt;10,1.1,(1+AH750/100))))</f>
        <v>1.366025</v>
      </c>
      <c r="AS750" s="1042">
        <f>IF($AI750="n/a",1.03*AR750,IF($AI750&lt;0,1.01*AR750,IF($AI750&gt;10,1.1*AR750,(1+$AI750/100)*AR750)))</f>
        <v>1.5026275000000002</v>
      </c>
      <c r="AT750" s="1042">
        <f>IF($AK750="n/a",1.03*AS750,IF($AK750&lt;0,1.01*AS750,IF($AK750&gt;10,1.1*AS750,(1+$AK750/100)*AS750)))</f>
        <v>1.6033035425000002</v>
      </c>
      <c r="AU750" s="1042">
        <f>IF($AK750="n/a",1.03*AT750,IF($AK750&lt;0,1.01*AT750,IF($AK750&gt;10,1.1*AT750,(1+$AK750/100)*AT750)))</f>
        <v>1.7107248798475001</v>
      </c>
      <c r="AV750" s="1042">
        <f>IF($AK750="n/a",1.03*AU750,IF($AK750&lt;0,1.01*AU750,IF($AK750&gt;10,1.1*AU750,(1+$AK750/100)*AU750)))</f>
        <v>1.8253434467972824</v>
      </c>
      <c r="AW750" s="766">
        <f>SUM(AR750:AV750)</f>
        <v>8.008024369144783</v>
      </c>
      <c r="AX750" s="877">
        <f>AW750/I750*100</f>
        <v>33.860568157060392</v>
      </c>
      <c r="AY750" s="1212">
        <v>0.42</v>
      </c>
      <c r="AZ750" s="1028">
        <v>19.079999999999998</v>
      </c>
      <c r="BA750" s="1028">
        <v>-11.52</v>
      </c>
      <c r="BB750" s="1028">
        <v>4.66</v>
      </c>
      <c r="BC750" s="1028">
        <v>4.3499999999999996</v>
      </c>
      <c r="BE750" s="721">
        <v>1994</v>
      </c>
      <c r="BF750" s="1057">
        <f>IF(BE750&gt;2008,0,IF(BE750&gt;2001,1,IF(BE750&gt;1990,2,IF(BE750&gt;1980,3,IF(BE750&gt;1973,4,IF(BE750&gt;1970,5,IF(BE750&gt;1960,6,IF(BE750&gt;1958,7,IF(BE750&gt;1953,8,9)))))))))</f>
        <v>2</v>
      </c>
    </row>
    <row r="751" spans="1:58" ht="11.25" customHeight="1" x14ac:dyDescent="0.2">
      <c r="A751" s="1019" t="s">
        <v>355</v>
      </c>
      <c r="B751" s="1031" t="s">
        <v>356</v>
      </c>
      <c r="C751" s="1181" t="s">
        <v>248</v>
      </c>
      <c r="D751" s="1181" t="s">
        <v>4443</v>
      </c>
      <c r="E751" s="857">
        <v>51</v>
      </c>
      <c r="F751" s="1245">
        <v>23</v>
      </c>
      <c r="G751" s="1182" t="s">
        <v>116</v>
      </c>
      <c r="H751" s="1182" t="s">
        <v>116</v>
      </c>
      <c r="I751" s="1021">
        <v>70.959999999999994</v>
      </c>
      <c r="J751" s="766">
        <f>(M751/I751)*100</f>
        <v>3.6076662908680954</v>
      </c>
      <c r="K751" s="1033">
        <v>0.64</v>
      </c>
      <c r="L751" s="1043">
        <v>4</v>
      </c>
      <c r="M751" s="756">
        <f>K751*L751</f>
        <v>2.56</v>
      </c>
      <c r="N751" s="1026" t="s">
        <v>298</v>
      </c>
      <c r="O751" s="860">
        <v>0.62</v>
      </c>
      <c r="P751" s="1016">
        <v>43326</v>
      </c>
      <c r="Q751" s="1016">
        <v>43353</v>
      </c>
      <c r="R751" s="756">
        <f>(K751-O751)/O751*100</f>
        <v>3.2258064516129057</v>
      </c>
      <c r="S751" s="824">
        <f>IF(INDEX(Historical!$D$7:$D$1455,MATCH(B751,Historical!$B$7:$B$1455,0))=0,"n/a",(INDEX(Historical!$C$7:$C$1455,MATCH(B751,Historical!$B$7:$B$1455,0))/INDEX(Historical!$D$7:$D$1455,MATCH(B751,Historical!$B$7:$B$1455,0))-1)*100)</f>
        <v>5.1724137931034475</v>
      </c>
      <c r="T751" s="824">
        <f>IF(INDEX(Historical!$F$7:$F$1455,MATCH(B751,Historical!$B$7:$B$1455,0))=0,"n/a",((INDEX(Historical!$C$7:$C$1455,MATCH(B751,Historical!$B$7:$B$1455,0))/INDEX(Historical!$F$7:$F$1455,MATCH(B751,Historical!$B$7:$B$1455,0)))^(1/3)-1)*100)</f>
        <v>8.6956277650593439</v>
      </c>
      <c r="U751" s="824">
        <f>IF(INDEX(Historical!$I$7:$I$1455,MATCH(B751,Historical!$B$7:$B$1455,0))=0,"n/a",((INDEX(Historical!$C$7:$C$1455,MATCH(B751,Historical!$B$7:$B$1455,0))/INDEX(Historical!$I$7:$I$1455,MATCH(B751,Historical!$B$7:$B$1455,0)))^(1/5)-1)*100)</f>
        <v>13.074110235045367</v>
      </c>
      <c r="V751" s="824">
        <f>IF(INDEX(Historical!$O$7:$O$1455,MATCH(B751,Historical!$B$7:$B$1455,0))=0,"n/a",((INDEX(Historical!$C$7:$C$1455,MATCH(B751,Historical!$B$7:$B$1455,0))/INDEX(Historical!$O$7:$O$1455,MATCH(B751,Historical!$B$7:$B$1455,0)))^(1/10)-1)*100)</f>
        <v>16.718217984553441</v>
      </c>
      <c r="W751" s="825">
        <f>IF(OR(U751&lt;=0,U751="n/a",V751&lt;=0,V751="n/a"),"n/a",U751/V751)</f>
        <v>0.78202774046402579</v>
      </c>
      <c r="X751" s="826" t="str">
        <f>IF(OR(AJ751&lt;=0,AJ751="n/a",U751&lt;=0,U751="n/a"),"n/a",U751/AJ751)</f>
        <v>n/a</v>
      </c>
      <c r="Y751" s="1031"/>
      <c r="Z751" s="766">
        <f>IF(OR(AC751&lt;0.01,AC751="n/a"),"n/a",M751/AC751*100)</f>
        <v>49.136276391554709</v>
      </c>
      <c r="AA751" s="1042">
        <f>IF(OR(AC751&lt;0.01,AC751="n/a"),"n/a",I751/AC751)</f>
        <v>13.619961612284069</v>
      </c>
      <c r="AB751" s="1043">
        <v>1</v>
      </c>
      <c r="AC751" s="1021">
        <v>5.21</v>
      </c>
      <c r="AD751" s="1021">
        <v>1.7</v>
      </c>
      <c r="AE751" s="1021">
        <v>0.51</v>
      </c>
      <c r="AF751" s="1021">
        <v>3.38</v>
      </c>
      <c r="AG751" s="1021" t="s">
        <v>138</v>
      </c>
      <c r="AH751" s="1021">
        <v>0.70000000000000007</v>
      </c>
      <c r="AI751" s="1021">
        <v>4.1900000000000004</v>
      </c>
      <c r="AJ751" s="1021">
        <v>-1.6</v>
      </c>
      <c r="AK751" s="1021">
        <v>8</v>
      </c>
      <c r="AL751" s="1034">
        <v>38080</v>
      </c>
      <c r="AM751" s="1028">
        <v>0.13999999999999999</v>
      </c>
      <c r="AN751" s="1021">
        <v>1</v>
      </c>
      <c r="AO751" s="868">
        <f>IF(U751="n/a","n/a",IF(AA751&lt;0,"n/a",IF(AA751="n/a","n/a",J751+U751-AA751)))</f>
        <v>3.0618149136293944</v>
      </c>
      <c r="AP751" s="869">
        <f>IF(U751="n/a","n/a",J751+U751)</f>
        <v>16.681776525913463</v>
      </c>
      <c r="AQ751" s="1044">
        <f>IF(OR(AC751&lt;0.01,AF751="n/a"),"n/a",(I751/SQRT(22.5*AC751*(I751/AF751))-1)*100)</f>
        <v>43.039186937659601</v>
      </c>
      <c r="AR751" s="766">
        <f>INDEX(Historical!$C$7:$C$1455,MATCH(B751,Historical!$B$7:$B$1455,0))*IF(AH751="n/a",1.03,IF(AH751&lt;0,1.01,IF(AH751&gt;10,1.1,(1+AH751/100))))</f>
        <v>2.4570799999999995</v>
      </c>
      <c r="AS751" s="1042">
        <f>IF($AI751="n/a",1.03*AR751,IF($AI751&lt;0,1.01*AR751,IF($AI751&gt;10,1.1*AR751,(1+$AI751/100)*AR751)))</f>
        <v>2.5600316519999997</v>
      </c>
      <c r="AT751" s="1042">
        <f>IF($AK751="n/a",1.03*AS751,IF($AK751&lt;0,1.01*AS751,IF($AK751&gt;10,1.1*AS751,(1+$AK751/100)*AS751)))</f>
        <v>2.7648341841599997</v>
      </c>
      <c r="AU751" s="1042">
        <f>IF($AK751="n/a",1.03*AT751,IF($AK751&lt;0,1.01*AT751,IF($AK751&gt;10,1.1*AT751,(1+$AK751/100)*AT751)))</f>
        <v>2.9860209188928</v>
      </c>
      <c r="AV751" s="1042">
        <f>IF($AK751="n/a",1.03*AU751,IF($AK751&lt;0,1.01*AU751,IF($AK751&gt;10,1.1*AU751,(1+$AK751/100)*AU751)))</f>
        <v>3.2249025924042241</v>
      </c>
      <c r="AW751" s="766">
        <f>SUM(AR751:AV751)</f>
        <v>13.992869347457022</v>
      </c>
      <c r="AX751" s="877">
        <f>AW751/I751*100</f>
        <v>19.719376194274272</v>
      </c>
      <c r="AY751" s="1212">
        <v>0.81</v>
      </c>
      <c r="AZ751" s="1028">
        <v>20.47</v>
      </c>
      <c r="BA751" s="1028">
        <v>-21.5</v>
      </c>
      <c r="BB751" s="1028">
        <v>-14.219999999999999</v>
      </c>
      <c r="BC751" s="1028">
        <v>-9.24</v>
      </c>
      <c r="BE751" s="721">
        <v>1968</v>
      </c>
      <c r="BF751" s="1057">
        <f>IF(BE751&gt;2008,0,IF(BE751&gt;2001,1,IF(BE751&gt;1990,2,IF(BE751&gt;1980,3,IF(BE751&gt;1973,4,IF(BE751&gt;1970,5,IF(BE751&gt;1960,6,IF(BE751&gt;1958,7,IF(BE751&gt;1953,8,9)))))))))</f>
        <v>6</v>
      </c>
    </row>
    <row r="752" spans="1:58" ht="11.25" customHeight="1" x14ac:dyDescent="0.2">
      <c r="A752" s="1027" t="s">
        <v>1718</v>
      </c>
      <c r="B752" s="1031" t="s">
        <v>1719</v>
      </c>
      <c r="C752" s="1181" t="s">
        <v>4414</v>
      </c>
      <c r="D752" s="1181" t="s">
        <v>4415</v>
      </c>
      <c r="E752" s="857">
        <v>9</v>
      </c>
      <c r="F752" s="1245">
        <v>357</v>
      </c>
      <c r="G752" s="1187" t="s">
        <v>38</v>
      </c>
      <c r="H752" s="1187" t="s">
        <v>116</v>
      </c>
      <c r="I752" s="1030">
        <v>52.94</v>
      </c>
      <c r="J752" s="766">
        <f>(M752/I752)*100</f>
        <v>4.9489988666414808</v>
      </c>
      <c r="K752" s="1033">
        <v>0.65500000000000003</v>
      </c>
      <c r="L752" s="1043">
        <v>4</v>
      </c>
      <c r="M752" s="756">
        <f>K752*L752</f>
        <v>2.62</v>
      </c>
      <c r="N752" s="1026" t="s">
        <v>322</v>
      </c>
      <c r="O752" s="860">
        <v>0.625</v>
      </c>
      <c r="P752" s="1016">
        <v>43173</v>
      </c>
      <c r="Q752" s="1016">
        <v>43189</v>
      </c>
      <c r="R752" s="756">
        <f>(K752-O752)/O752*100</f>
        <v>4.8000000000000043</v>
      </c>
      <c r="S752" s="824">
        <f>IF(INDEX(Historical!$D$7:$D$1455,MATCH(B752,Historical!$B$7:$B$1455,0))=0,"n/a",(INDEX(Historical!$C$7:$C$1455,MATCH(B752,Historical!$B$7:$B$1455,0))/INDEX(Historical!$D$7:$D$1455,MATCH(B752,Historical!$B$7:$B$1455,0))-1)*100)</f>
        <v>5.0420168067226934</v>
      </c>
      <c r="T752" s="824">
        <f>IF(INDEX(Historical!$F$7:$F$1455,MATCH(B752,Historical!$B$7:$B$1455,0))=0,"n/a",((INDEX(Historical!$C$7:$C$1455,MATCH(B752,Historical!$B$7:$B$1455,0))/INDEX(Historical!$F$7:$F$1455,MATCH(B752,Historical!$B$7:$B$1455,0)))^(1/3)-1)*100)</f>
        <v>4.9934208245727696</v>
      </c>
      <c r="U752" s="824">
        <f>IF(INDEX(Historical!$I$7:$I$1455,MATCH(B752,Historical!$B$7:$B$1455,0))=0,"n/a",((INDEX(Historical!$C$7:$C$1455,MATCH(B752,Historical!$B$7:$B$1455,0))/INDEX(Historical!$I$7:$I$1455,MATCH(B752,Historical!$B$7:$B$1455,0)))^(1/5)-1)*100)</f>
        <v>6.2071258063262968</v>
      </c>
      <c r="V752" s="824">
        <f>IF(INDEX(Historical!$O$7:$O$1455,MATCH(B752,Historical!$B$7:$B$1455,0))=0,"n/a",((INDEX(Historical!$C$7:$C$1455,MATCH(B752,Historical!$B$7:$B$1455,0))/INDEX(Historical!$O$7:$O$1455,MATCH(B752,Historical!$B$7:$B$1455,0)))^(1/10)-1)*100)</f>
        <v>4.9643761189344771</v>
      </c>
      <c r="W752" s="825">
        <f>IF(OR(U752&lt;=0,U752="n/a",V752&lt;=0,V752="n/a"),"n/a",U752/V752)</f>
        <v>1.2503335076993634</v>
      </c>
      <c r="X752" s="826" t="str">
        <f>IF(OR(AJ752&lt;=0,AJ752="n/a",U752&lt;=0,U752="n/a"),"n/a",U752/AJ752)</f>
        <v>n/a</v>
      </c>
      <c r="Y752" s="775"/>
      <c r="Z752" s="766">
        <f>IF(OR(AC752&lt;0.01,AC752="n/a"),"n/a",M752/AC752*100)</f>
        <v>211.29032258064515</v>
      </c>
      <c r="AA752" s="1042">
        <f>IF(OR(AC752&lt;0.01,AC752="n/a"),"n/a",I752/AC752)</f>
        <v>42.693548387096776</v>
      </c>
      <c r="AB752" s="1043">
        <v>12</v>
      </c>
      <c r="AC752" s="1021">
        <v>1.24</v>
      </c>
      <c r="AD752" s="1021">
        <v>7.32</v>
      </c>
      <c r="AE752" s="1021">
        <v>5.0199999999999996</v>
      </c>
      <c r="AF752" s="1023" t="s">
        <v>138</v>
      </c>
      <c r="AG752" s="1023">
        <v>-746.1</v>
      </c>
      <c r="AH752" s="1021">
        <v>-48.1</v>
      </c>
      <c r="AI752" s="1021">
        <v>-24.82</v>
      </c>
      <c r="AJ752" s="1021">
        <v>-7.7</v>
      </c>
      <c r="AK752" s="1021">
        <v>5.84</v>
      </c>
      <c r="AL752" s="1034">
        <v>3240</v>
      </c>
      <c r="AM752" s="1028">
        <v>0.3</v>
      </c>
      <c r="AN752" s="1024" t="s">
        <v>138</v>
      </c>
      <c r="AO752" s="868">
        <f>IF(U752="n/a","n/a",IF(AA752&lt;0,"n/a",IF(AA752="n/a","n/a",J752+U752-AA752)))</f>
        <v>-31.537423714128998</v>
      </c>
      <c r="AP752" s="869">
        <f>IF(U752="n/a","n/a",J752+U752)</f>
        <v>11.156124672967778</v>
      </c>
      <c r="AQ752" s="1044" t="str">
        <f>IF(OR(AC752&lt;0.01,AF752="n/a"),"n/a",(I752/SQRT(22.5*AC752*(I752/AF752))-1)*100)</f>
        <v>n/a</v>
      </c>
      <c r="AR752" s="766">
        <f>INDEX(Historical!$C$7:$C$1455,MATCH(B752,Historical!$B$7:$B$1455,0))*IF(AH752="n/a",1.03,IF(AH752&lt;0,1.01,IF(AH752&gt;10,1.1,(1+AH752/100))))</f>
        <v>2.5249999999999999</v>
      </c>
      <c r="AS752" s="1042">
        <f>IF($AI752="n/a",1.03*AR752,IF($AI752&lt;0,1.01*AR752,IF($AI752&gt;10,1.1*AR752,(1+$AI752/100)*AR752)))</f>
        <v>2.5502500000000001</v>
      </c>
      <c r="AT752" s="1042">
        <f>IF($AK752="n/a",1.03*AS752,IF($AK752&lt;0,1.01*AS752,IF($AK752&gt;10,1.1*AS752,(1+$AK752/100)*AS752)))</f>
        <v>2.6991846000000002</v>
      </c>
      <c r="AU752" s="1042">
        <f>IF($AK752="n/a",1.03*AT752,IF($AK752&lt;0,1.01*AT752,IF($AK752&gt;10,1.1*AT752,(1+$AK752/100)*AT752)))</f>
        <v>2.8568169806400001</v>
      </c>
      <c r="AV752" s="1042">
        <f>IF($AK752="n/a",1.03*AU752,IF($AK752&lt;0,1.01*AU752,IF($AK752&gt;10,1.1*AU752,(1+$AK752/100)*AU752)))</f>
        <v>3.0236550923093763</v>
      </c>
      <c r="AW752" s="766">
        <f>SUM(AR752:AV752)</f>
        <v>13.654906672949377</v>
      </c>
      <c r="AX752" s="877">
        <f>AW752/I752*100</f>
        <v>25.793174675008267</v>
      </c>
      <c r="AY752" s="1212">
        <v>0.7</v>
      </c>
      <c r="AZ752" s="1028">
        <v>6.23</v>
      </c>
      <c r="BA752" s="1028">
        <v>-20.52</v>
      </c>
      <c r="BB752" s="1028">
        <v>-3.46</v>
      </c>
      <c r="BC752" s="1028">
        <v>-8.3699999999999992</v>
      </c>
      <c r="BE752" s="721">
        <v>2010</v>
      </c>
      <c r="BF752" s="1057">
        <f>IF(BE752&gt;2008,0,IF(BE752&gt;2001,1,IF(BE752&gt;1990,2,IF(BE752&gt;1980,3,IF(BE752&gt;1973,4,IF(BE752&gt;1970,5,IF(BE752&gt;1960,6,IF(BE752&gt;1958,7,IF(BE752&gt;1953,8,9)))))))))</f>
        <v>0</v>
      </c>
    </row>
    <row r="753" spans="1:58" ht="11.25" customHeight="1" x14ac:dyDescent="0.2">
      <c r="A753" s="1019" t="s">
        <v>1720</v>
      </c>
      <c r="B753" s="1031" t="s">
        <v>1721</v>
      </c>
      <c r="C753" s="1181" t="s">
        <v>109</v>
      </c>
      <c r="D753" s="1181" t="s">
        <v>4430</v>
      </c>
      <c r="E753" s="857">
        <v>9</v>
      </c>
      <c r="F753" s="1245">
        <v>396</v>
      </c>
      <c r="G753" s="1245" t="s">
        <v>107</v>
      </c>
      <c r="H753" s="1245" t="s">
        <v>107</v>
      </c>
      <c r="I753" s="1030">
        <v>53.81</v>
      </c>
      <c r="J753" s="766">
        <f>(M753/I753)*100</f>
        <v>2.230068760453447</v>
      </c>
      <c r="K753" s="1033">
        <v>0.3</v>
      </c>
      <c r="L753" s="1043">
        <v>4</v>
      </c>
      <c r="M753" s="756">
        <f>K753*L753</f>
        <v>1.2</v>
      </c>
      <c r="N753" s="1026" t="s">
        <v>715</v>
      </c>
      <c r="O753" s="860">
        <v>0.21</v>
      </c>
      <c r="P753" s="1016">
        <v>43409</v>
      </c>
      <c r="Q753" s="1016">
        <v>43424</v>
      </c>
      <c r="R753" s="756">
        <f>(K753-O753)/O753*100</f>
        <v>42.857142857142854</v>
      </c>
      <c r="S753" s="824">
        <f>IF(INDEX(Historical!$D$7:$D$1455,MATCH(B753,Historical!$B$7:$B$1455,0))=0,"n/a",(INDEX(Historical!$C$7:$C$1455,MATCH(B753,Historical!$B$7:$B$1455,0))/INDEX(Historical!$D$7:$D$1455,MATCH(B753,Historical!$B$7:$B$1455,0))-1)*100)</f>
        <v>8.6956521739130608</v>
      </c>
      <c r="T753" s="824">
        <f>IF(INDEX(Historical!$F$7:$F$1455,MATCH(B753,Historical!$B$7:$B$1455,0))=0,"n/a",((INDEX(Historical!$C$7:$C$1455,MATCH(B753,Historical!$B$7:$B$1455,0))/INDEX(Historical!$F$7:$F$1455,MATCH(B753,Historical!$B$7:$B$1455,0)))^(1/3)-1)*100)</f>
        <v>13.718300976297648</v>
      </c>
      <c r="U753" s="824">
        <f>IF(INDEX(Historical!$I$7:$I$1455,MATCH(B753,Historical!$B$7:$B$1455,0))=0,"n/a",((INDEX(Historical!$C$7:$C$1455,MATCH(B753,Historical!$B$7:$B$1455,0))/INDEX(Historical!$I$7:$I$1455,MATCH(B753,Historical!$B$7:$B$1455,0)))^(1/5)-1)*100)</f>
        <v>22.670320469638881</v>
      </c>
      <c r="V753" s="824" t="str">
        <f>IF(INDEX(Historical!$O$7:$O$1455,MATCH(B753,Historical!$B$7:$B$1455,0))=0,"n/a",((INDEX(Historical!$C$7:$C$1455,MATCH(B753,Historical!$B$7:$B$1455,0))/INDEX(Historical!$O$7:$O$1455,MATCH(B753,Historical!$B$7:$B$1455,0)))^(1/10)-1)*100)</f>
        <v>n/a</v>
      </c>
      <c r="W753" s="825" t="str">
        <f>IF(OR(U753&lt;=0,U753="n/a",V753&lt;=0,V753="n/a"),"n/a",U753/V753)</f>
        <v>n/a</v>
      </c>
      <c r="X753" s="826">
        <f>IF(OR(AJ753&lt;=0,AJ753="n/a",U753&lt;=0,U753="n/a"),"n/a",U753/AJ753)</f>
        <v>1.5013457264661512</v>
      </c>
      <c r="Y753" s="780"/>
      <c r="Z753" s="766">
        <f>IF(OR(AC753&lt;0.01,AC753="n/a"),"n/a",M753/AC753*100)</f>
        <v>48.582995951416997</v>
      </c>
      <c r="AA753" s="1042">
        <f>IF(OR(AC753&lt;0.01,AC753="n/a"),"n/a",I753/AC753)</f>
        <v>21.785425101214575</v>
      </c>
      <c r="AB753" s="1043">
        <v>9</v>
      </c>
      <c r="AC753" s="1021">
        <v>2.4700000000000002</v>
      </c>
      <c r="AD753" s="1021">
        <v>0.97</v>
      </c>
      <c r="AE753" s="1021">
        <v>5.59</v>
      </c>
      <c r="AF753" s="1021">
        <v>3.81</v>
      </c>
      <c r="AG753" s="1021">
        <v>19</v>
      </c>
      <c r="AH753" s="1021">
        <v>50</v>
      </c>
      <c r="AI753" s="1021">
        <v>11.129999999999999</v>
      </c>
      <c r="AJ753" s="1021">
        <v>15.1</v>
      </c>
      <c r="AK753" s="1021">
        <v>22.46</v>
      </c>
      <c r="AL753" s="1034">
        <v>30450</v>
      </c>
      <c r="AM753" s="1028">
        <v>0.3</v>
      </c>
      <c r="AN753" s="1021">
        <v>0.32</v>
      </c>
      <c r="AO753" s="868">
        <f>IF(U753="n/a","n/a",IF(AA753&lt;0,"n/a",IF(AA753="n/a","n/a",J753+U753-AA753)))</f>
        <v>3.1149641288777552</v>
      </c>
      <c r="AP753" s="869">
        <f>IF(U753="n/a","n/a",J753+U753)</f>
        <v>24.90038923009233</v>
      </c>
      <c r="AQ753" s="1044">
        <f>IF(OR(AC753&lt;0.01,AF753="n/a"),"n/a",(I753/SQRT(22.5*AC753*(I753/AF753))-1)*100)</f>
        <v>92.067661267386057</v>
      </c>
      <c r="AR753" s="766">
        <f>INDEX(Historical!$C$7:$C$1455,MATCH(B753,Historical!$B$7:$B$1455,0))*IF(AH753="n/a",1.03,IF(AH753&lt;0,1.01,IF(AH753&gt;10,1.1,(1+AH753/100))))</f>
        <v>0.82500000000000007</v>
      </c>
      <c r="AS753" s="1042">
        <f>IF($AI753="n/a",1.03*AR753,IF($AI753&lt;0,1.01*AR753,IF($AI753&gt;10,1.1*AR753,(1+$AI753/100)*AR753)))</f>
        <v>0.9075000000000002</v>
      </c>
      <c r="AT753" s="1042">
        <f>IF($AK753="n/a",1.03*AS753,IF($AK753&lt;0,1.01*AS753,IF($AK753&gt;10,1.1*AS753,(1+$AK753/100)*AS753)))</f>
        <v>0.9982500000000003</v>
      </c>
      <c r="AU753" s="1042">
        <f>IF($AK753="n/a",1.03*AT753,IF($AK753&lt;0,1.01*AT753,IF($AK753&gt;10,1.1*AT753,(1+$AK753/100)*AT753)))</f>
        <v>1.0980750000000004</v>
      </c>
      <c r="AV753" s="1042">
        <f>IF($AK753="n/a",1.03*AU753,IF($AK753&lt;0,1.01*AU753,IF($AK753&gt;10,1.1*AU753,(1+$AK753/100)*AU753)))</f>
        <v>1.2078825000000004</v>
      </c>
      <c r="AW753" s="766">
        <f>SUM(AR753:AV753)</f>
        <v>5.0367075000000012</v>
      </c>
      <c r="AX753" s="877">
        <f>AW753/I753*100</f>
        <v>9.3601700427429861</v>
      </c>
      <c r="AY753" s="1212">
        <v>1.19</v>
      </c>
      <c r="AZ753" s="1028">
        <v>12.030000000000001</v>
      </c>
      <c r="BA753" s="1028">
        <v>-14.6</v>
      </c>
      <c r="BB753" s="1028">
        <v>3.2399999999999998</v>
      </c>
      <c r="BC753" s="1028">
        <v>-5.43</v>
      </c>
      <c r="BE753" s="721">
        <v>2011</v>
      </c>
      <c r="BF753" s="1057">
        <f>IF(BE753&gt;2008,0,IF(BE753&gt;2001,1,IF(BE753&gt;1990,2,IF(BE753&gt;1980,3,IF(BE753&gt;1973,4,IF(BE753&gt;1970,5,IF(BE753&gt;1960,6,IF(BE753&gt;1958,7,IF(BE753&gt;1953,8,9)))))))))</f>
        <v>0</v>
      </c>
    </row>
    <row r="754" spans="1:58" ht="11.25" customHeight="1" x14ac:dyDescent="0.2">
      <c r="A754" s="1019" t="s">
        <v>1722</v>
      </c>
      <c r="B754" s="1031" t="s">
        <v>1723</v>
      </c>
      <c r="C754" s="1181" t="s">
        <v>4283</v>
      </c>
      <c r="D754" s="1181" t="s">
        <v>4433</v>
      </c>
      <c r="E754" s="857">
        <v>6</v>
      </c>
      <c r="F754" s="1245">
        <v>709</v>
      </c>
      <c r="G754" s="1118" t="s">
        <v>107</v>
      </c>
      <c r="H754" s="1118" t="s">
        <v>107</v>
      </c>
      <c r="I754" s="1030">
        <v>76.930000000000007</v>
      </c>
      <c r="J754" s="766">
        <f>(M754/I754)*100</f>
        <v>2.287794098531132</v>
      </c>
      <c r="K754" s="1033">
        <v>0.44</v>
      </c>
      <c r="L754" s="1043">
        <v>4</v>
      </c>
      <c r="M754" s="756">
        <f>K754*L754</f>
        <v>1.76</v>
      </c>
      <c r="N754" s="1026" t="s">
        <v>229</v>
      </c>
      <c r="O754" s="860">
        <v>0.4</v>
      </c>
      <c r="P754" s="1016">
        <v>43244</v>
      </c>
      <c r="Q754" s="1016">
        <v>43259</v>
      </c>
      <c r="R754" s="756">
        <f>(K754-O754)/O754*100</f>
        <v>9.9999999999999947</v>
      </c>
      <c r="S754" s="824">
        <f>IF(INDEX(Historical!$D$7:$D$1455,MATCH(B754,Historical!$B$7:$B$1455,0))=0,"n/a",(INDEX(Historical!$C$7:$C$1455,MATCH(B754,Historical!$B$7:$B$1455,0))/INDEX(Historical!$D$7:$D$1455,MATCH(B754,Historical!$B$7:$B$1455,0))-1)*100)</f>
        <v>9.0277777777778123</v>
      </c>
      <c r="T754" s="824">
        <f>IF(INDEX(Historical!$F$7:$F$1455,MATCH(B754,Historical!$B$7:$B$1455,0))=0,"n/a",((INDEX(Historical!$C$7:$C$1455,MATCH(B754,Historical!$B$7:$B$1455,0))/INDEX(Historical!$F$7:$F$1455,MATCH(B754,Historical!$B$7:$B$1455,0)))^(1/3)-1)*100)</f>
        <v>11.916437305324322</v>
      </c>
      <c r="U754" s="824">
        <f>IF(INDEX(Historical!$I$7:$I$1455,MATCH(B754,Historical!$B$7:$B$1455,0))=0,"n/a",((INDEX(Historical!$C$7:$C$1455,MATCH(B754,Historical!$B$7:$B$1455,0))/INDEX(Historical!$I$7:$I$1455,MATCH(B754,Historical!$B$7:$B$1455,0)))^(1/5)-1)*100)</f>
        <v>14.15184275515653</v>
      </c>
      <c r="V754" s="824" t="str">
        <f>IF(INDEX(Historical!$O$7:$O$1455,MATCH(B754,Historical!$B$7:$B$1455,0))=0,"n/a",((INDEX(Historical!$C$7:$C$1455,MATCH(B754,Historical!$B$7:$B$1455,0))/INDEX(Historical!$O$7:$O$1455,MATCH(B754,Historical!$B$7:$B$1455,0)))^(1/10)-1)*100)</f>
        <v>n/a</v>
      </c>
      <c r="W754" s="825" t="str">
        <f>IF(OR(U754&lt;=0,U754="n/a",V754&lt;=0,V754="n/a"),"n/a",U754/V754)</f>
        <v>n/a</v>
      </c>
      <c r="X754" s="826">
        <f>IF(OR(AJ754&lt;=0,AJ754="n/a",U754&lt;=0,U754="n/a"),"n/a",U754/AJ754)</f>
        <v>0.52805383414763174</v>
      </c>
      <c r="Y754" s="1032" t="s">
        <v>1724</v>
      </c>
      <c r="Z754" s="766">
        <f>IF(OR(AC754&lt;0.01,AC754="n/a"),"n/a",M754/AC754*100)</f>
        <v>19.620958751393534</v>
      </c>
      <c r="AA754" s="1042">
        <f>IF(OR(AC754&lt;0.01,AC754="n/a"),"n/a",I754/AC754)</f>
        <v>8.5763656633221856</v>
      </c>
      <c r="AB754" s="1043">
        <v>9</v>
      </c>
      <c r="AC754" s="1021">
        <v>8.9700000000000006</v>
      </c>
      <c r="AD754" s="1021">
        <v>0.82</v>
      </c>
      <c r="AE754" s="1021">
        <v>1.89</v>
      </c>
      <c r="AF754" s="1021">
        <v>2.46</v>
      </c>
      <c r="AG754" s="1021">
        <v>26</v>
      </c>
      <c r="AH754" s="1021">
        <v>107.5</v>
      </c>
      <c r="AI754" s="1021">
        <v>10.8</v>
      </c>
      <c r="AJ754" s="1021">
        <v>26.8</v>
      </c>
      <c r="AK754" s="1021">
        <v>10.4</v>
      </c>
      <c r="AL754" s="1034">
        <v>26450</v>
      </c>
      <c r="AM754" s="1028">
        <v>0.2</v>
      </c>
      <c r="AN754" s="1021">
        <v>0.37</v>
      </c>
      <c r="AO754" s="868">
        <f>IF(U754="n/a","n/a",IF(AA754&lt;0,"n/a",IF(AA754="n/a","n/a",J754+U754-AA754)))</f>
        <v>7.8632711903654773</v>
      </c>
      <c r="AP754" s="869">
        <f>IF(U754="n/a","n/a",J754+U754)</f>
        <v>16.439636853687663</v>
      </c>
      <c r="AQ754" s="1044">
        <f>IF(OR(AC754&lt;0.01,AF754="n/a"),"n/a",(I754/SQRT(22.5*AC754*(I754/AF754))-1)*100)</f>
        <v>-3.1659850126744549</v>
      </c>
      <c r="AR754" s="766">
        <f>INDEX(Historical!$C$7:$C$1455,MATCH(B754,Historical!$B$7:$B$1455,0))*IF(AH754="n/a",1.03,IF(AH754&lt;0,1.01,IF(AH754&gt;10,1.1,(1+AH754/100))))</f>
        <v>1.7270000000000005</v>
      </c>
      <c r="AS754" s="1042">
        <f>IF($AI754="n/a",1.03*AR754,IF($AI754&lt;0,1.01*AR754,IF($AI754&gt;10,1.1*AR754,(1+$AI754/100)*AR754)))</f>
        <v>1.8997000000000008</v>
      </c>
      <c r="AT754" s="1042">
        <f>IF($AK754="n/a",1.03*AS754,IF($AK754&lt;0,1.01*AS754,IF($AK754&gt;10,1.1*AS754,(1+$AK754/100)*AS754)))</f>
        <v>2.0896700000000012</v>
      </c>
      <c r="AU754" s="1042">
        <f>IF($AK754="n/a",1.03*AT754,IF($AK754&lt;0,1.01*AT754,IF($AK754&gt;10,1.1*AT754,(1+$AK754/100)*AT754)))</f>
        <v>2.2986370000000016</v>
      </c>
      <c r="AV754" s="1042">
        <f>IF($AK754="n/a",1.03*AU754,IF($AK754&lt;0,1.01*AU754,IF($AK754&gt;10,1.1*AU754,(1+$AK754/100)*AU754)))</f>
        <v>2.5285007000000022</v>
      </c>
      <c r="AW754" s="766">
        <f>SUM(AR754:AV754)</f>
        <v>10.543507700000006</v>
      </c>
      <c r="AX754" s="877">
        <f>AW754/I754*100</f>
        <v>13.705326530612252</v>
      </c>
      <c r="AY754" s="1212">
        <v>1.1399999999999999</v>
      </c>
      <c r="AZ754" s="1028">
        <v>5.01</v>
      </c>
      <c r="BA754" s="1028">
        <v>-28.92</v>
      </c>
      <c r="BB754" s="1028">
        <v>-3.94</v>
      </c>
      <c r="BC754" s="1028">
        <v>-16.21</v>
      </c>
      <c r="BE754" s="721">
        <v>2013</v>
      </c>
      <c r="BF754" s="1057">
        <f>IF(BE754&gt;2008,0,IF(BE754&gt;2001,1,IF(BE754&gt;1990,2,IF(BE754&gt;1980,3,IF(BE754&gt;1973,4,IF(BE754&gt;1970,5,IF(BE754&gt;1960,6,IF(BE754&gt;1958,7,IF(BE754&gt;1953,8,9)))))))))</f>
        <v>0</v>
      </c>
    </row>
    <row r="755" spans="1:58" ht="11.25" customHeight="1" x14ac:dyDescent="0.2">
      <c r="A755" s="1019" t="s">
        <v>357</v>
      </c>
      <c r="B755" s="1031" t="s">
        <v>358</v>
      </c>
      <c r="C755" s="1181" t="s">
        <v>4438</v>
      </c>
      <c r="D755" s="1181" t="s">
        <v>4467</v>
      </c>
      <c r="E755" s="857">
        <v>44</v>
      </c>
      <c r="F755" s="1245">
        <v>54</v>
      </c>
      <c r="G755" s="1209" t="s">
        <v>38</v>
      </c>
      <c r="H755" s="1209" t="s">
        <v>38</v>
      </c>
      <c r="I755" s="1021">
        <v>35.729999999999997</v>
      </c>
      <c r="J755" s="766">
        <f>(M755/I755)*100</f>
        <v>1.7912118667786174</v>
      </c>
      <c r="K755" s="1033">
        <v>0.16</v>
      </c>
      <c r="L755" s="1043">
        <v>4</v>
      </c>
      <c r="M755" s="756">
        <f>K755*L755</f>
        <v>0.64</v>
      </c>
      <c r="N755" s="1026" t="s">
        <v>153</v>
      </c>
      <c r="O755" s="860">
        <v>0.155</v>
      </c>
      <c r="P755" s="1016">
        <v>43174</v>
      </c>
      <c r="Q755" s="1016">
        <v>43188</v>
      </c>
      <c r="R755" s="756">
        <f>(K755-O755)/O755*100</f>
        <v>3.2258064516129057</v>
      </c>
      <c r="S755" s="824">
        <f>IF(INDEX(Historical!$D$7:$D$1455,MATCH(B755,Historical!$B$7:$B$1455,0))=0,"n/a",(INDEX(Historical!$C$7:$C$1455,MATCH(B755,Historical!$B$7:$B$1455,0))/INDEX(Historical!$D$7:$D$1455,MATCH(B755,Historical!$B$7:$B$1455,0))-1)*100)</f>
        <v>4.7297297297297369</v>
      </c>
      <c r="T755" s="824">
        <f>IF(INDEX(Historical!$F$7:$F$1455,MATCH(B755,Historical!$B$7:$B$1455,0))=0,"n/a",((INDEX(Historical!$C$7:$C$1455,MATCH(B755,Historical!$B$7:$B$1455,0))/INDEX(Historical!$F$7:$F$1455,MATCH(B755,Historical!$B$7:$B$1455,0)))^(1/3)-1)*100)</f>
        <v>4.9725224520413169</v>
      </c>
      <c r="U755" s="824">
        <f>IF(INDEX(Historical!$I$7:$I$1455,MATCH(B755,Historical!$B$7:$B$1455,0))=0,"n/a",((INDEX(Historical!$C$7:$C$1455,MATCH(B755,Historical!$B$7:$B$1455,0))/INDEX(Historical!$I$7:$I$1455,MATCH(B755,Historical!$B$7:$B$1455,0)))^(1/5)-1)*100)</f>
        <v>4.8187851433411755</v>
      </c>
      <c r="V755" s="824">
        <f>IF(INDEX(Historical!$O$7:$O$1455,MATCH(B755,Historical!$B$7:$B$1455,0))=0,"n/a",((INDEX(Historical!$C$7:$C$1455,MATCH(B755,Historical!$B$7:$B$1455,0))/INDEX(Historical!$O$7:$O$1455,MATCH(B755,Historical!$B$7:$B$1455,0)))^(1/10)-1)*100)</f>
        <v>4.7448570141150448</v>
      </c>
      <c r="W755" s="825">
        <f>IF(OR(U755&lt;=0,U755="n/a",V755&lt;=0,V755="n/a"),"n/a",U755/V755)</f>
        <v>1.0155806864160941</v>
      </c>
      <c r="X755" s="826" t="str">
        <f>IF(OR(AJ755&lt;=0,AJ755="n/a",U755&lt;=0,U755="n/a"),"n/a",U755/AJ755)</f>
        <v>n/a</v>
      </c>
      <c r="Y755" s="1031"/>
      <c r="Z755" s="766">
        <f>IF(OR(AC755&lt;0.01,AC755="n/a"),"n/a",M755/AC755*100)</f>
        <v>92.753623188405811</v>
      </c>
      <c r="AA755" s="1042">
        <f>IF(OR(AC755&lt;0.01,AC755="n/a"),"n/a",I755/AC755)</f>
        <v>51.782608695652172</v>
      </c>
      <c r="AB755" s="1043">
        <v>12</v>
      </c>
      <c r="AC755" s="1021">
        <v>0.69</v>
      </c>
      <c r="AD755" s="1021" t="s">
        <v>138</v>
      </c>
      <c r="AE755" s="1021">
        <v>0.75</v>
      </c>
      <c r="AF755" s="1021">
        <v>0.88</v>
      </c>
      <c r="AG755" s="1021">
        <v>9.1</v>
      </c>
      <c r="AH755" s="1023">
        <v>-501</v>
      </c>
      <c r="AI755" s="1023">
        <v>24.51</v>
      </c>
      <c r="AJ755" s="1021">
        <v>-32.4</v>
      </c>
      <c r="AK755" s="1021" t="s">
        <v>138</v>
      </c>
      <c r="AL755" s="1034">
        <v>3810</v>
      </c>
      <c r="AM755" s="1028">
        <v>0.3</v>
      </c>
      <c r="AN755" s="1021">
        <v>0.54</v>
      </c>
      <c r="AO755" s="868">
        <f>IF(U755="n/a","n/a",IF(AA755&lt;0,"n/a",IF(AA755="n/a","n/a",J755+U755-AA755)))</f>
        <v>-45.172611685532381</v>
      </c>
      <c r="AP755" s="869">
        <f>IF(U755="n/a","n/a",J755+U755)</f>
        <v>6.6099970101197929</v>
      </c>
      <c r="AQ755" s="1044">
        <f>IF(OR(AC755&lt;0.01,AF755="n/a"),"n/a",(I755/SQRT(22.5*AC755*(I755/AF755))-1)*100)</f>
        <v>42.312169624345209</v>
      </c>
      <c r="AR755" s="766">
        <f>INDEX(Historical!$C$7:$C$1455,MATCH(B755,Historical!$B$7:$B$1455,0))*IF(AH755="n/a",1.03,IF(AH755&lt;0,1.01,IF(AH755&gt;10,1.1,(1+AH755/100))))</f>
        <v>0.62619999999999998</v>
      </c>
      <c r="AS755" s="1042">
        <f>IF($AI755="n/a",1.03*AR755,IF($AI755&lt;0,1.01*AR755,IF($AI755&gt;10,1.1*AR755,(1+$AI755/100)*AR755)))</f>
        <v>0.68881999999999999</v>
      </c>
      <c r="AT755" s="1042">
        <f>IF($AK755="n/a",1.03*AS755,IF($AK755&lt;0,1.01*AS755,IF($AK755&gt;10,1.1*AS755,(1+$AK755/100)*AS755)))</f>
        <v>0.70948460000000002</v>
      </c>
      <c r="AU755" s="1042">
        <f>IF($AK755="n/a",1.03*AT755,IF($AK755&lt;0,1.01*AT755,IF($AK755&gt;10,1.1*AT755,(1+$AK755/100)*AT755)))</f>
        <v>0.7307691380000001</v>
      </c>
      <c r="AV755" s="1042">
        <f>IF($AK755="n/a",1.03*AU755,IF($AK755&lt;0,1.01*AU755,IF($AK755&gt;10,1.1*AU755,(1+$AK755/100)*AU755)))</f>
        <v>0.75269221214000015</v>
      </c>
      <c r="AW755" s="766">
        <f>SUM(AR755:AV755)</f>
        <v>3.5079659501400009</v>
      </c>
      <c r="AX755" s="877">
        <f>AW755/I755*100</f>
        <v>9.817984747103278</v>
      </c>
      <c r="AY755" s="1212">
        <v>0.68</v>
      </c>
      <c r="AZ755" s="1028">
        <v>51.78</v>
      </c>
      <c r="BA755" s="1028">
        <v>-0.86</v>
      </c>
      <c r="BB755" s="1028">
        <v>9.8699999999999992</v>
      </c>
      <c r="BC755" s="1028">
        <v>23.59</v>
      </c>
      <c r="BE755" s="721">
        <v>1975</v>
      </c>
      <c r="BF755" s="1057">
        <f>IF(BE755&gt;2008,0,IF(BE755&gt;2001,1,IF(BE755&gt;1990,2,IF(BE755&gt;1980,3,IF(BE755&gt;1973,4,IF(BE755&gt;1970,5,IF(BE755&gt;1960,6,IF(BE755&gt;1958,7,IF(BE755&gt;1953,8,9)))))))))</f>
        <v>4</v>
      </c>
    </row>
    <row r="756" spans="1:58" s="905" customFormat="1" ht="11.25" customHeight="1" x14ac:dyDescent="0.2">
      <c r="A756" s="760" t="s">
        <v>360</v>
      </c>
      <c r="B756" s="914" t="s">
        <v>361</v>
      </c>
      <c r="C756" s="1181" t="s">
        <v>113</v>
      </c>
      <c r="D756" s="1181" t="s">
        <v>214</v>
      </c>
      <c r="E756" s="885">
        <v>47</v>
      </c>
      <c r="F756" s="1245">
        <v>40</v>
      </c>
      <c r="G756" s="1244" t="s">
        <v>38</v>
      </c>
      <c r="H756" s="1244" t="s">
        <v>38</v>
      </c>
      <c r="I756" s="898">
        <v>59.85</v>
      </c>
      <c r="J756" s="887">
        <f>(M756/I756)*100</f>
        <v>1.4703425229741018</v>
      </c>
      <c r="K756" s="888">
        <v>0.22</v>
      </c>
      <c r="L756" s="889">
        <v>4</v>
      </c>
      <c r="M756" s="890">
        <f>K756*L756</f>
        <v>0.88</v>
      </c>
      <c r="N756" s="891" t="s">
        <v>150</v>
      </c>
      <c r="O756" s="892">
        <v>0.21</v>
      </c>
      <c r="P756" s="893">
        <v>43433</v>
      </c>
      <c r="Q756" s="893">
        <v>43448</v>
      </c>
      <c r="R756" s="890">
        <f>(K756-O756)/O756*100</f>
        <v>4.7619047619047663</v>
      </c>
      <c r="S756" s="824">
        <f>IF(INDEX(Historical!$D$7:$D$1455,MATCH(B756,Historical!$B$7:$B$1455,0))=0,"n/a",(INDEX(Historical!$C$7:$C$1455,MATCH(B756,Historical!$B$7:$B$1455,0))/INDEX(Historical!$D$7:$D$1455,MATCH(B756,Historical!$B$7:$B$1455,0))-1)*100)</f>
        <v>3.7037037037036979</v>
      </c>
      <c r="T756" s="824">
        <f>IF(INDEX(Historical!$F$7:$F$1455,MATCH(B756,Historical!$B$7:$B$1455,0))=0,"n/a",((INDEX(Historical!$C$7:$C$1455,MATCH(B756,Historical!$B$7:$B$1455,0))/INDEX(Historical!$F$7:$F$1455,MATCH(B756,Historical!$B$7:$B$1455,0)))^(1/3)-1)*100)</f>
        <v>2.501029596576787</v>
      </c>
      <c r="U756" s="824">
        <f>IF(INDEX(Historical!$I$7:$I$1455,MATCH(B756,Historical!$B$7:$B$1455,0))=0,"n/a",((INDEX(Historical!$C$7:$C$1455,MATCH(B756,Historical!$B$7:$B$1455,0))/INDEX(Historical!$I$7:$I$1455,MATCH(B756,Historical!$B$7:$B$1455,0)))^(1/5)-1)*100)</f>
        <v>4.0126207180960938</v>
      </c>
      <c r="V756" s="824">
        <f>IF(INDEX(Historical!$O$7:$O$1455,MATCH(B756,Historical!$B$7:$B$1455,0))=0,"n/a",((INDEX(Historical!$C$7:$C$1455,MATCH(B756,Historical!$B$7:$B$1455,0))/INDEX(Historical!$O$7:$O$1455,MATCH(B756,Historical!$B$7:$B$1455,0)))^(1/10)-1)*100)</f>
        <v>5.7557050338252314</v>
      </c>
      <c r="W756" s="894">
        <f>IF(OR(U756&lt;=0,U756="n/a",V756&lt;=0,V756="n/a"),"n/a",U756/V756)</f>
        <v>0.69715537792757831</v>
      </c>
      <c r="X756" s="895" t="str">
        <f>IF(OR(AJ756&lt;=0,AJ756="n/a",U756&lt;=0,U756="n/a"),"n/a",U756/AJ756)</f>
        <v>n/a</v>
      </c>
      <c r="Y756" s="911" t="s">
        <v>362</v>
      </c>
      <c r="Z756" s="887">
        <f>IF(OR(AC756&lt;0.01,AC756="n/a"),"n/a",M756/AC756*100)</f>
        <v>65.185185185185176</v>
      </c>
      <c r="AA756" s="897">
        <f>IF(OR(AC756&lt;0.01,AC756="n/a"),"n/a",I756/AC756)</f>
        <v>44.333333333333329</v>
      </c>
      <c r="AB756" s="889">
        <v>12</v>
      </c>
      <c r="AC756" s="898">
        <v>1.35</v>
      </c>
      <c r="AD756" s="898">
        <v>2.95</v>
      </c>
      <c r="AE756" s="898">
        <v>0.99</v>
      </c>
      <c r="AF756" s="898">
        <v>3.51</v>
      </c>
      <c r="AG756" s="898">
        <v>7.3999999999999995</v>
      </c>
      <c r="AH756" s="907">
        <v>-108.3</v>
      </c>
      <c r="AI756" s="907">
        <v>34.599999999999994</v>
      </c>
      <c r="AJ756" s="898">
        <v>-16</v>
      </c>
      <c r="AK756" s="898">
        <v>15</v>
      </c>
      <c r="AL756" s="899">
        <v>1100</v>
      </c>
      <c r="AM756" s="900">
        <v>0.2</v>
      </c>
      <c r="AN756" s="898">
        <v>1.1299999999999999</v>
      </c>
      <c r="AO756" s="901">
        <f>IF(U756="n/a","n/a",IF(AA756&lt;0,"n/a",IF(AA756="n/a","n/a",J756+U756-AA756)))</f>
        <v>-38.850370092263134</v>
      </c>
      <c r="AP756" s="902">
        <f>IF(U756="n/a","n/a",J756+U756)</f>
        <v>5.4829632410701956</v>
      </c>
      <c r="AQ756" s="903">
        <f>IF(OR(AC756&lt;0.01,AF756="n/a"),"n/a",(I756/SQRT(22.5*AC756*(I756/AF756))-1)*100)</f>
        <v>162.9828891772238</v>
      </c>
      <c r="AR756" s="766">
        <f>INDEX(Historical!$C$7:$C$1455,MATCH(B756,Historical!$B$7:$B$1455,0))*IF(AH756="n/a",1.03,IF(AH756&lt;0,1.01,IF(AH756&gt;10,1.1,(1+AH756/100))))</f>
        <v>0.84839999999999993</v>
      </c>
      <c r="AS756" s="897">
        <f>IF($AI756="n/a",1.03*AR756,IF($AI756&lt;0,1.01*AR756,IF($AI756&gt;10,1.1*AR756,(1+$AI756/100)*AR756)))</f>
        <v>0.93323999999999996</v>
      </c>
      <c r="AT756" s="897">
        <f>IF($AK756="n/a",1.03*AS756,IF($AK756&lt;0,1.01*AS756,IF($AK756&gt;10,1.1*AS756,(1+$AK756/100)*AS756)))</f>
        <v>1.026564</v>
      </c>
      <c r="AU756" s="897">
        <f>IF($AK756="n/a",1.03*AT756,IF($AK756&lt;0,1.01*AT756,IF($AK756&gt;10,1.1*AT756,(1+$AK756/100)*AT756)))</f>
        <v>1.1292204000000001</v>
      </c>
      <c r="AV756" s="897">
        <f>IF($AK756="n/a",1.03*AU756,IF($AK756&lt;0,1.01*AU756,IF($AK756&gt;10,1.1*AU756,(1+$AK756/100)*AU756)))</f>
        <v>1.2421424400000003</v>
      </c>
      <c r="AW756" s="887">
        <f>SUM(AR756:AV756)</f>
        <v>5.1795668400000006</v>
      </c>
      <c r="AX756" s="904">
        <f>AW756/I756*100</f>
        <v>8.6542470175438613</v>
      </c>
      <c r="AY756" s="1213">
        <v>0.97</v>
      </c>
      <c r="AZ756" s="900">
        <v>3.04</v>
      </c>
      <c r="BA756" s="900">
        <v>-30.43</v>
      </c>
      <c r="BB756" s="900">
        <v>-9</v>
      </c>
      <c r="BC756" s="900">
        <v>-17.169999999999998</v>
      </c>
      <c r="BD756" s="1079"/>
      <c r="BE756" s="721">
        <v>1973</v>
      </c>
      <c r="BF756" s="1057">
        <f>IF(BE756&gt;2008,0,IF(BE756&gt;2001,1,IF(BE756&gt;1990,2,IF(BE756&gt;1980,3,IF(BE756&gt;1973,4,IF(BE756&gt;1970,5,IF(BE756&gt;1960,6,IF(BE756&gt;1958,7,IF(BE756&gt;1953,8,9)))))))))</f>
        <v>5</v>
      </c>
    </row>
    <row r="757" spans="1:58" ht="11.25" customHeight="1" x14ac:dyDescent="0.2">
      <c r="A757" s="1036" t="s">
        <v>1725</v>
      </c>
      <c r="B757" s="1031" t="s">
        <v>1726</v>
      </c>
      <c r="C757" s="1181" t="s">
        <v>113</v>
      </c>
      <c r="D757" s="1181" t="s">
        <v>214</v>
      </c>
      <c r="E757" s="857">
        <v>6</v>
      </c>
      <c r="F757" s="1245">
        <v>681</v>
      </c>
      <c r="G757" s="1187" t="s">
        <v>107</v>
      </c>
      <c r="H757" s="1187" t="s">
        <v>107</v>
      </c>
      <c r="I757" s="1030">
        <v>33.06</v>
      </c>
      <c r="J757" s="766">
        <f>(M757/I757)*100</f>
        <v>1.2099213551119177</v>
      </c>
      <c r="K757" s="1033">
        <v>0.1</v>
      </c>
      <c r="L757" s="1043">
        <v>4</v>
      </c>
      <c r="M757" s="756">
        <f>K757*L757</f>
        <v>0.4</v>
      </c>
      <c r="N757" s="1026" t="s">
        <v>346</v>
      </c>
      <c r="O757" s="860">
        <v>0.08</v>
      </c>
      <c r="P757" s="1016">
        <v>43167</v>
      </c>
      <c r="Q757" s="1016">
        <v>43178</v>
      </c>
      <c r="R757" s="756">
        <f>(K757-O757)/O757*100</f>
        <v>25.000000000000007</v>
      </c>
      <c r="S757" s="824">
        <f>IF(INDEX(Historical!$D$7:$D$1455,MATCH(B757,Historical!$B$7:$B$1455,0))=0,"n/a",(INDEX(Historical!$C$7:$C$1455,MATCH(B757,Historical!$B$7:$B$1455,0))/INDEX(Historical!$D$7:$D$1455,MATCH(B757,Historical!$B$7:$B$1455,0))-1)*100)</f>
        <v>14.285714285714279</v>
      </c>
      <c r="T757" s="824">
        <f>IF(INDEX(Historical!$F$7:$F$1455,MATCH(B757,Historical!$B$7:$B$1455,0))=0,"n/a",((INDEX(Historical!$C$7:$C$1455,MATCH(B757,Historical!$B$7:$B$1455,0))/INDEX(Historical!$F$7:$F$1455,MATCH(B757,Historical!$B$7:$B$1455,0)))^(1/3)-1)*100)</f>
        <v>16.960709528514649</v>
      </c>
      <c r="U757" s="824" t="str">
        <f>IF(INDEX(Historical!$I$7:$I$1455,MATCH(B757,Historical!$B$7:$B$1455,0))=0,"n/a",((INDEX(Historical!$C$7:$C$1455,MATCH(B757,Historical!$B$7:$B$1455,0))/INDEX(Historical!$I$7:$I$1455,MATCH(B757,Historical!$B$7:$B$1455,0)))^(1/5)-1)*100)</f>
        <v>n/a</v>
      </c>
      <c r="V757" s="824" t="str">
        <f>IF(INDEX(Historical!$O$7:$O$1455,MATCH(B757,Historical!$B$7:$B$1455,0))=0,"n/a",((INDEX(Historical!$C$7:$C$1455,MATCH(B757,Historical!$B$7:$B$1455,0))/INDEX(Historical!$O$7:$O$1455,MATCH(B757,Historical!$B$7:$B$1455,0)))^(1/10)-1)*100)</f>
        <v>n/a</v>
      </c>
      <c r="W757" s="825" t="str">
        <f>IF(OR(U757&lt;=0,U757="n/a",V757&lt;=0,V757="n/a"),"n/a",U757/V757)</f>
        <v>n/a</v>
      </c>
      <c r="X757" s="826" t="str">
        <f>IF(OR(AJ757&lt;=0,AJ757="n/a",U757&lt;=0,U757="n/a"),"n/a",U757/AJ757)</f>
        <v>n/a</v>
      </c>
      <c r="Y757" s="790"/>
      <c r="Z757" s="766">
        <f>IF(OR(AC757&lt;0.01,AC757="n/a"),"n/a",M757/AC757*100)</f>
        <v>19.417475728155338</v>
      </c>
      <c r="AA757" s="1042">
        <f>IF(OR(AC757&lt;0.01,AC757="n/a"),"n/a",I757/AC757)</f>
        <v>16.04854368932039</v>
      </c>
      <c r="AB757" s="1043">
        <v>12</v>
      </c>
      <c r="AC757" s="1021">
        <v>2.06</v>
      </c>
      <c r="AD757" s="1021">
        <v>0.4</v>
      </c>
      <c r="AE757" s="1021">
        <v>0.49</v>
      </c>
      <c r="AF757" s="1021">
        <v>2.5</v>
      </c>
      <c r="AG757" s="1021">
        <v>11.4</v>
      </c>
      <c r="AH757" s="1023">
        <v>165</v>
      </c>
      <c r="AI757" s="1023">
        <v>30.459999999999997</v>
      </c>
      <c r="AJ757" s="1021">
        <v>11.5</v>
      </c>
      <c r="AK757" s="1021">
        <v>40.089999999999996</v>
      </c>
      <c r="AL757" s="1034">
        <v>2410</v>
      </c>
      <c r="AM757" s="1028">
        <v>1.3</v>
      </c>
      <c r="AN757" s="1021">
        <v>1.1599999999999999</v>
      </c>
      <c r="AO757" s="868" t="str">
        <f>IF(U757="n/a","n/a",IF(AA757&lt;0,"n/a",IF(AA757="n/a","n/a",J757+U757-AA757)))</f>
        <v>n/a</v>
      </c>
      <c r="AP757" s="869" t="str">
        <f>IF(U757="n/a","n/a",J757+U757)</f>
        <v>n/a</v>
      </c>
      <c r="AQ757" s="1044">
        <f>IF(OR(AC757&lt;0.01,AF757="n/a"),"n/a",(I757/SQRT(22.5*AC757*(I757/AF757))-1)*100)</f>
        <v>33.535445520490882</v>
      </c>
      <c r="AR757" s="766">
        <f>INDEX(Historical!$C$7:$C$1455,MATCH(B757,Historical!$B$7:$B$1455,0))*IF(AH757="n/a",1.03,IF(AH757&lt;0,1.01,IF(AH757&gt;10,1.1,(1+AH757/100))))</f>
        <v>0.35200000000000004</v>
      </c>
      <c r="AS757" s="1042">
        <f>IF($AI757="n/a",1.03*AR757,IF($AI757&lt;0,1.01*AR757,IF($AI757&gt;10,1.1*AR757,(1+$AI757/100)*AR757)))</f>
        <v>0.38720000000000004</v>
      </c>
      <c r="AT757" s="1042">
        <f>IF($AK757="n/a",1.03*AS757,IF($AK757&lt;0,1.01*AS757,IF($AK757&gt;10,1.1*AS757,(1+$AK757/100)*AS757)))</f>
        <v>0.42592000000000008</v>
      </c>
      <c r="AU757" s="1042">
        <f>IF($AK757="n/a",1.03*AT757,IF($AK757&lt;0,1.01*AT757,IF($AK757&gt;10,1.1*AT757,(1+$AK757/100)*AT757)))</f>
        <v>0.4685120000000001</v>
      </c>
      <c r="AV757" s="1042">
        <f>IF($AK757="n/a",1.03*AU757,IF($AK757&lt;0,1.01*AU757,IF($AK757&gt;10,1.1*AU757,(1+$AK757/100)*AU757)))</f>
        <v>0.51536320000000013</v>
      </c>
      <c r="AW757" s="766">
        <f>SUM(AR757:AV757)</f>
        <v>2.1489952000000003</v>
      </c>
      <c r="AX757" s="877">
        <f>AW757/I757*100</f>
        <v>6.5002879612825168</v>
      </c>
      <c r="AY757" s="1212">
        <v>1.64</v>
      </c>
      <c r="AZ757" s="1028">
        <v>15.43</v>
      </c>
      <c r="BA757" s="1028">
        <v>-34.1</v>
      </c>
      <c r="BB757" s="1028">
        <v>-4.79</v>
      </c>
      <c r="BC757" s="1028">
        <v>-14.649999999999999</v>
      </c>
      <c r="BE757" s="721">
        <v>2013</v>
      </c>
      <c r="BF757" s="1057">
        <f>IF(BE757&gt;2008,0,IF(BE757&gt;2001,1,IF(BE757&gt;1990,2,IF(BE757&gt;1980,3,IF(BE757&gt;1973,4,IF(BE757&gt;1970,5,IF(BE757&gt;1960,6,IF(BE757&gt;1958,7,IF(BE757&gt;1953,8,9)))))))))</f>
        <v>0</v>
      </c>
    </row>
    <row r="758" spans="1:58" ht="11.25" customHeight="1" x14ac:dyDescent="0.2">
      <c r="A758" s="1027" t="s">
        <v>1727</v>
      </c>
      <c r="B758" s="1031" t="s">
        <v>1728</v>
      </c>
      <c r="C758" s="1181" t="s">
        <v>4414</v>
      </c>
      <c r="D758" s="1181" t="s">
        <v>4415</v>
      </c>
      <c r="E758" s="857">
        <v>8</v>
      </c>
      <c r="F758" s="1245">
        <v>536</v>
      </c>
      <c r="G758" s="1245" t="s">
        <v>107</v>
      </c>
      <c r="H758" s="1245" t="s">
        <v>107</v>
      </c>
      <c r="I758" s="1030">
        <v>39.01</v>
      </c>
      <c r="J758" s="766">
        <f>(M758/I758)*100</f>
        <v>2.4609074596257372</v>
      </c>
      <c r="K758" s="1033">
        <v>0.24</v>
      </c>
      <c r="L758" s="1043">
        <v>4</v>
      </c>
      <c r="M758" s="756">
        <f>K758*L758</f>
        <v>0.96</v>
      </c>
      <c r="N758" s="1026" t="s">
        <v>464</v>
      </c>
      <c r="O758" s="860">
        <v>0.22</v>
      </c>
      <c r="P758" s="1016">
        <v>43377</v>
      </c>
      <c r="Q758" s="1016">
        <v>43392</v>
      </c>
      <c r="R758" s="756">
        <f>(K758-O758)/O758*100</f>
        <v>9.0909090909090864</v>
      </c>
      <c r="S758" s="824">
        <f>IF(INDEX(Historical!$D$7:$D$1455,MATCH(B758,Historical!$B$7:$B$1455,0))=0,"n/a",(INDEX(Historical!$C$7:$C$1455,MATCH(B758,Historical!$B$7:$B$1455,0))/INDEX(Historical!$D$7:$D$1455,MATCH(B758,Historical!$B$7:$B$1455,0))-1)*100)</f>
        <v>7.8947368421052655</v>
      </c>
      <c r="T758" s="824">
        <f>IF(INDEX(Historical!$F$7:$F$1455,MATCH(B758,Historical!$B$7:$B$1455,0))=0,"n/a",((INDEX(Historical!$C$7:$C$1455,MATCH(B758,Historical!$B$7:$B$1455,0))/INDEX(Historical!$F$7:$F$1455,MATCH(B758,Historical!$B$7:$B$1455,0)))^(1/3)-1)*100)</f>
        <v>14.940574679424357</v>
      </c>
      <c r="U758" s="824">
        <f>IF(INDEX(Historical!$I$7:$I$1455,MATCH(B758,Historical!$B$7:$B$1455,0))=0,"n/a",((INDEX(Historical!$C$7:$C$1455,MATCH(B758,Historical!$B$7:$B$1455,0))/INDEX(Historical!$I$7:$I$1455,MATCH(B758,Historical!$B$7:$B$1455,0)))^(1/5)-1)*100)</f>
        <v>13.258872838875678</v>
      </c>
      <c r="V758" s="824" t="str">
        <f>IF(INDEX(Historical!$O$7:$O$1455,MATCH(B758,Historical!$B$7:$B$1455,0))=0,"n/a",((INDEX(Historical!$C$7:$C$1455,MATCH(B758,Historical!$B$7:$B$1455,0))/INDEX(Historical!$O$7:$O$1455,MATCH(B758,Historical!$B$7:$B$1455,0)))^(1/10)-1)*100)</f>
        <v>n/a</v>
      </c>
      <c r="W758" s="825" t="str">
        <f>IF(OR(U758&lt;=0,U758="n/a",V758&lt;=0,V758="n/a"),"n/a",U758/V758)</f>
        <v>n/a</v>
      </c>
      <c r="X758" s="826">
        <f>IF(OR(AJ758&lt;=0,AJ758="n/a",U758&lt;=0,U758="n/a"),"n/a",U758/AJ758)</f>
        <v>0.32982270743471837</v>
      </c>
      <c r="Y758" s="1032"/>
      <c r="Z758" s="766">
        <f>IF(OR(AC758&lt;0.01,AC758="n/a"),"n/a",M758/AC758*100)</f>
        <v>106.66666666666667</v>
      </c>
      <c r="AA758" s="1042">
        <f>IF(OR(AC758&lt;0.01,AC758="n/a"),"n/a",I758/AC758)</f>
        <v>43.344444444444441</v>
      </c>
      <c r="AB758" s="1043">
        <v>12</v>
      </c>
      <c r="AC758" s="1021">
        <v>0.9</v>
      </c>
      <c r="AD758" s="1021">
        <v>4.32</v>
      </c>
      <c r="AE758" s="1021">
        <v>15.74</v>
      </c>
      <c r="AF758" s="1021">
        <v>1.95</v>
      </c>
      <c r="AG758" s="1021">
        <v>4.7</v>
      </c>
      <c r="AH758" s="1021">
        <v>272.5</v>
      </c>
      <c r="AI758" s="1021">
        <v>-21.39</v>
      </c>
      <c r="AJ758" s="1021">
        <v>40.200000000000003</v>
      </c>
      <c r="AK758" s="1021">
        <v>10</v>
      </c>
      <c r="AL758" s="1034">
        <v>2310</v>
      </c>
      <c r="AM758" s="1028">
        <v>1.7999999999999998</v>
      </c>
      <c r="AN758" s="1021">
        <v>0.41</v>
      </c>
      <c r="AO758" s="868">
        <f>IF(U758="n/a","n/a",IF(AA758&lt;0,"n/a",IF(AA758="n/a","n/a",J758+U758-AA758)))</f>
        <v>-27.624664145943026</v>
      </c>
      <c r="AP758" s="869">
        <f>IF(U758="n/a","n/a",J758+U758)</f>
        <v>15.719780298501416</v>
      </c>
      <c r="AQ758" s="1044">
        <f>IF(OR(AC758&lt;0.01,AF758="n/a"),"n/a",(I758/SQRT(22.5*AC758*(I758/AF758))-1)*100)</f>
        <v>93.81740165729488</v>
      </c>
      <c r="AR758" s="766">
        <f>INDEX(Historical!$C$7:$C$1455,MATCH(B758,Historical!$B$7:$B$1455,0))*IF(AH758="n/a",1.03,IF(AH758&lt;0,1.01,IF(AH758&gt;10,1.1,(1+AH758/100))))</f>
        <v>0.90200000000000014</v>
      </c>
      <c r="AS758" s="1042">
        <f>IF($AI758="n/a",1.03*AR758,IF($AI758&lt;0,1.01*AR758,IF($AI758&gt;10,1.1*AR758,(1+$AI758/100)*AR758)))</f>
        <v>0.91102000000000016</v>
      </c>
      <c r="AT758" s="1042">
        <f>IF($AK758="n/a",1.03*AS758,IF($AK758&lt;0,1.01*AS758,IF($AK758&gt;10,1.1*AS758,(1+$AK758/100)*AS758)))</f>
        <v>1.0021220000000002</v>
      </c>
      <c r="AU758" s="1042">
        <f>IF($AK758="n/a",1.03*AT758,IF($AK758&lt;0,1.01*AT758,IF($AK758&gt;10,1.1*AT758,(1+$AK758/100)*AT758)))</f>
        <v>1.1023342000000003</v>
      </c>
      <c r="AV758" s="1042">
        <f>IF($AK758="n/a",1.03*AU758,IF($AK758&lt;0,1.01*AU758,IF($AK758&gt;10,1.1*AU758,(1+$AK758/100)*AU758)))</f>
        <v>1.2125676200000004</v>
      </c>
      <c r="AW758" s="766">
        <f>SUM(AR758:AV758)</f>
        <v>5.1300438200000018</v>
      </c>
      <c r="AX758" s="877">
        <f>AW758/I758*100</f>
        <v>13.150586567546787</v>
      </c>
      <c r="AY758" s="1212">
        <v>0.66</v>
      </c>
      <c r="AZ758" s="1028">
        <v>23.61</v>
      </c>
      <c r="BA758" s="1028">
        <v>-1.54</v>
      </c>
      <c r="BB758" s="1028">
        <v>4.2299999999999995</v>
      </c>
      <c r="BC758" s="1028">
        <v>6.08</v>
      </c>
      <c r="BE758" s="721">
        <v>2011</v>
      </c>
      <c r="BF758" s="1057">
        <f>IF(BE758&gt;2008,0,IF(BE758&gt;2001,1,IF(BE758&gt;1990,2,IF(BE758&gt;1980,3,IF(BE758&gt;1973,4,IF(BE758&gt;1970,5,IF(BE758&gt;1960,6,IF(BE758&gt;1958,7,IF(BE758&gt;1953,8,9)))))))))</f>
        <v>0</v>
      </c>
    </row>
    <row r="759" spans="1:58" ht="11.25" customHeight="1" x14ac:dyDescent="0.2">
      <c r="A759" s="1027" t="s">
        <v>1729</v>
      </c>
      <c r="B759" s="1031" t="s">
        <v>1730</v>
      </c>
      <c r="C759" s="1181" t="s">
        <v>109</v>
      </c>
      <c r="D759" s="1181" t="s">
        <v>4426</v>
      </c>
      <c r="E759" s="857">
        <v>9</v>
      </c>
      <c r="F759" s="1245">
        <v>381</v>
      </c>
      <c r="G759" s="1179" t="s">
        <v>107</v>
      </c>
      <c r="H759" s="1179" t="s">
        <v>107</v>
      </c>
      <c r="I759" s="1030">
        <v>27.85</v>
      </c>
      <c r="J759" s="766">
        <f>(M759/I759)*100</f>
        <v>3.1597845601436263</v>
      </c>
      <c r="K759" s="1033">
        <v>0.22</v>
      </c>
      <c r="L759" s="1043">
        <v>4</v>
      </c>
      <c r="M759" s="756">
        <f>K759*L759</f>
        <v>0.88</v>
      </c>
      <c r="N759" s="1026" t="s">
        <v>438</v>
      </c>
      <c r="O759" s="860">
        <v>0.2</v>
      </c>
      <c r="P759" s="1016">
        <v>43320</v>
      </c>
      <c r="Q759" s="1016">
        <v>43335</v>
      </c>
      <c r="R759" s="756">
        <f>(K759-O759)/O759*100</f>
        <v>9.9999999999999947</v>
      </c>
      <c r="S759" s="824">
        <f>IF(INDEX(Historical!$D$7:$D$1455,MATCH(B759,Historical!$B$7:$B$1455,0))=0,"n/a",(INDEX(Historical!$C$7:$C$1455,MATCH(B759,Historical!$B$7:$B$1455,0))/INDEX(Historical!$D$7:$D$1455,MATCH(B759,Historical!$B$7:$B$1455,0))-1)*100)</f>
        <v>11.111111111111116</v>
      </c>
      <c r="T759" s="824">
        <f>IF(INDEX(Historical!$F$7:$F$1455,MATCH(B759,Historical!$B$7:$B$1455,0))=0,"n/a",((INDEX(Historical!$C$7:$C$1455,MATCH(B759,Historical!$B$7:$B$1455,0))/INDEX(Historical!$F$7:$F$1455,MATCH(B759,Historical!$B$7:$B$1455,0)))^(1/3)-1)*100)</f>
        <v>10.064241629820891</v>
      </c>
      <c r="U759" s="824">
        <f>IF(INDEX(Historical!$I$7:$I$1455,MATCH(B759,Historical!$B$7:$B$1455,0))=0,"n/a",((INDEX(Historical!$C$7:$C$1455,MATCH(B759,Historical!$B$7:$B$1455,0))/INDEX(Historical!$I$7:$I$1455,MATCH(B759,Historical!$B$7:$B$1455,0)))^(1/5)-1)*100)</f>
        <v>12.700920209792542</v>
      </c>
      <c r="V759" s="824" t="str">
        <f>IF(INDEX(Historical!$O$7:$O$1455,MATCH(B759,Historical!$B$7:$B$1455,0))=0,"n/a",((INDEX(Historical!$C$7:$C$1455,MATCH(B759,Historical!$B$7:$B$1455,0))/INDEX(Historical!$O$7:$O$1455,MATCH(B759,Historical!$B$7:$B$1455,0)))^(1/10)-1)*100)</f>
        <v>n/a</v>
      </c>
      <c r="W759" s="825" t="str">
        <f>IF(OR(U759&lt;=0,U759="n/a",V759&lt;=0,V759="n/a"),"n/a",U759/V759)</f>
        <v>n/a</v>
      </c>
      <c r="X759" s="826">
        <f>IF(OR(AJ759&lt;=0,AJ759="n/a",U759&lt;=0,U759="n/a"),"n/a",U759/AJ759)</f>
        <v>3.0240286213791765</v>
      </c>
      <c r="Y759" s="781"/>
      <c r="Z759" s="766">
        <f>IF(OR(AC759&lt;0.01,AC759="n/a"),"n/a",M759/AC759*100)</f>
        <v>44.44444444444445</v>
      </c>
      <c r="AA759" s="1042">
        <f>IF(OR(AC759&lt;0.01,AC759="n/a"),"n/a",I759/AC759)</f>
        <v>14.065656565656566</v>
      </c>
      <c r="AB759" s="1043">
        <v>12</v>
      </c>
      <c r="AC759" s="1021">
        <v>1.98</v>
      </c>
      <c r="AD759" s="1021">
        <v>3.51</v>
      </c>
      <c r="AE759" s="1021">
        <v>3.7</v>
      </c>
      <c r="AF759" s="1021">
        <v>1.0900000000000001</v>
      </c>
      <c r="AG759" s="1021">
        <v>7.1</v>
      </c>
      <c r="AH759" s="1021">
        <v>1.7000000000000002</v>
      </c>
      <c r="AI759" s="1021">
        <v>-2.91</v>
      </c>
      <c r="AJ759" s="1021">
        <v>4.2</v>
      </c>
      <c r="AK759" s="1021">
        <v>4</v>
      </c>
      <c r="AL759" s="1034">
        <v>267.36</v>
      </c>
      <c r="AM759" s="1028">
        <v>4.3999999999999995</v>
      </c>
      <c r="AN759" s="1021">
        <v>0</v>
      </c>
      <c r="AO759" s="868">
        <f>IF(U759="n/a","n/a",IF(AA759&lt;0,"n/a",IF(AA759="n/a","n/a",J759+U759-AA759)))</f>
        <v>1.7950482042796025</v>
      </c>
      <c r="AP759" s="869">
        <f>IF(U759="n/a","n/a",J759+U759)</f>
        <v>15.860704769936168</v>
      </c>
      <c r="AQ759" s="1044">
        <f>IF(OR(AC759&lt;0.01,AF759="n/a"),"n/a",(I759/SQRT(22.5*AC759*(I759/AF759))-1)*100)</f>
        <v>-17.452866914132937</v>
      </c>
      <c r="AR759" s="766">
        <f>INDEX(Historical!$C$7:$C$1455,MATCH(B759,Historical!$B$7:$B$1455,0))*IF(AH759="n/a",1.03,IF(AH759&lt;0,1.01,IF(AH759&gt;10,1.1,(1+AH759/100))))</f>
        <v>0.81359999999999999</v>
      </c>
      <c r="AS759" s="1042">
        <f>IF($AI759="n/a",1.03*AR759,IF($AI759&lt;0,1.01*AR759,IF($AI759&gt;10,1.1*AR759,(1+$AI759/100)*AR759)))</f>
        <v>0.82173600000000002</v>
      </c>
      <c r="AT759" s="1042">
        <f>IF($AK759="n/a",1.03*AS759,IF($AK759&lt;0,1.01*AS759,IF($AK759&gt;10,1.1*AS759,(1+$AK759/100)*AS759)))</f>
        <v>0.85460544000000005</v>
      </c>
      <c r="AU759" s="1042">
        <f>IF($AK759="n/a",1.03*AT759,IF($AK759&lt;0,1.01*AT759,IF($AK759&gt;10,1.1*AT759,(1+$AK759/100)*AT759)))</f>
        <v>0.88878965760000006</v>
      </c>
      <c r="AV759" s="1042">
        <f>IF($AK759="n/a",1.03*AU759,IF($AK759&lt;0,1.01*AU759,IF($AK759&gt;10,1.1*AU759,(1+$AK759/100)*AU759)))</f>
        <v>0.92434124390400008</v>
      </c>
      <c r="AW759" s="766">
        <f>SUM(AR759:AV759)</f>
        <v>4.3030723415040004</v>
      </c>
      <c r="AX759" s="877">
        <f>AW759/I759*100</f>
        <v>15.450888120301617</v>
      </c>
      <c r="AY759" s="1212">
        <v>0.27</v>
      </c>
      <c r="AZ759" s="1028">
        <v>11.58</v>
      </c>
      <c r="BA759" s="1028">
        <v>-13.36</v>
      </c>
      <c r="BB759" s="1028">
        <v>-1.8499999999999999</v>
      </c>
      <c r="BC759" s="1028">
        <v>-6.69</v>
      </c>
      <c r="BE759" s="721">
        <v>2010</v>
      </c>
      <c r="BF759" s="1057">
        <f>IF(BE759&gt;2008,0,IF(BE759&gt;2001,1,IF(BE759&gt;1990,2,IF(BE759&gt;1980,3,IF(BE759&gt;1973,4,IF(BE759&gt;1970,5,IF(BE759&gt;1960,6,IF(BE759&gt;1958,7,IF(BE759&gt;1953,8,9)))))))))</f>
        <v>0</v>
      </c>
    </row>
    <row r="760" spans="1:58" ht="11.25" customHeight="1" x14ac:dyDescent="0.2">
      <c r="A760" s="827" t="s">
        <v>3966</v>
      </c>
      <c r="B760" s="925" t="s">
        <v>3967</v>
      </c>
      <c r="C760" s="1181" t="s">
        <v>113</v>
      </c>
      <c r="D760" s="1181" t="s">
        <v>4417</v>
      </c>
      <c r="E760" s="857">
        <v>5</v>
      </c>
      <c r="F760" s="1245">
        <v>814</v>
      </c>
      <c r="G760" s="1187" t="s">
        <v>107</v>
      </c>
      <c r="H760" s="1187" t="s">
        <v>107</v>
      </c>
      <c r="I760" s="1039">
        <v>60.96</v>
      </c>
      <c r="J760" s="766">
        <f>(M760/I760)*100</f>
        <v>0.78740157480314954</v>
      </c>
      <c r="K760" s="1019">
        <v>0.12</v>
      </c>
      <c r="L760" s="1245">
        <v>4</v>
      </c>
      <c r="M760" s="756">
        <f>K760*L760</f>
        <v>0.48</v>
      </c>
      <c r="N760" s="1245" t="s">
        <v>108</v>
      </c>
      <c r="O760" s="696">
        <v>0.1</v>
      </c>
      <c r="P760" s="745">
        <v>43235</v>
      </c>
      <c r="Q760" s="745">
        <v>43252</v>
      </c>
      <c r="R760" s="756">
        <f>(K760-O760)/O760*100</f>
        <v>19.999999999999989</v>
      </c>
      <c r="S760" s="824">
        <f>IF(INDEX(Historical!$D$7:$D$1455,MATCH(B760,Historical!$B$7:$B$1455,0))=0,"n/a",(INDEX(Historical!$C$7:$C$1455,MATCH(B760,Historical!$B$7:$B$1455,0))/INDEX(Historical!$D$7:$D$1455,MATCH(B760,Historical!$B$7:$B$1455,0))-1)*100)</f>
        <v>11.428571428571432</v>
      </c>
      <c r="T760" s="824">
        <f>IF(INDEX(Historical!$F$7:$F$1455,MATCH(B760,Historical!$B$7:$B$1455,0))=0,"n/a",((INDEX(Historical!$C$7:$C$1455,MATCH(B760,Historical!$B$7:$B$1455,0))/INDEX(Historical!$F$7:$F$1455,MATCH(B760,Historical!$B$7:$B$1455,0)))^(1/3)-1)*100)</f>
        <v>22.917892127880691</v>
      </c>
      <c r="U760" s="824" t="str">
        <f>IF(INDEX(Historical!$I$7:$I$1455,MATCH(B760,Historical!$B$7:$B$1455,0))=0,"n/a",((INDEX(Historical!$C$7:$C$1455,MATCH(B760,Historical!$B$7:$B$1455,0))/INDEX(Historical!$I$7:$I$1455,MATCH(B760,Historical!$B$7:$B$1455,0)))^(1/5)-1)*100)</f>
        <v>n/a</v>
      </c>
      <c r="V760" s="824" t="str">
        <f>IF(INDEX(Historical!$O$7:$O$1455,MATCH(B760,Historical!$B$7:$B$1455,0))=0,"n/a",((INDEX(Historical!$C$7:$C$1455,MATCH(B760,Historical!$B$7:$B$1455,0))/INDEX(Historical!$O$7:$O$1455,MATCH(B760,Historical!$B$7:$B$1455,0)))^(1/10)-1)*100)</f>
        <v>n/a</v>
      </c>
      <c r="W760" s="825" t="str">
        <f>IF(OR(U760&lt;=0,U760="n/a",V760&lt;=0,V760="n/a"),"n/a",U760/V760)</f>
        <v>n/a</v>
      </c>
      <c r="X760" s="826" t="str">
        <f>IF(OR(AJ760&lt;=0,AJ760="n/a",U760&lt;=0,U760="n/a"),"n/a",U760/AJ760)</f>
        <v>n/a</v>
      </c>
      <c r="Y760" s="767"/>
      <c r="Z760" s="766">
        <f>IF(OR(AC760&lt;0.01,AC760="n/a"),"n/a",M760/AC760*100)</f>
        <v>22.222222222222221</v>
      </c>
      <c r="AA760" s="1042">
        <f>IF(OR(AC760&lt;0.01,AC760="n/a"),"n/a",I760/AC760)</f>
        <v>28.222222222222221</v>
      </c>
      <c r="AB760" s="1043">
        <v>9</v>
      </c>
      <c r="AC760" s="1038">
        <v>2.16</v>
      </c>
      <c r="AD760" s="1038">
        <v>1.88</v>
      </c>
      <c r="AE760" s="1021">
        <v>1.56</v>
      </c>
      <c r="AF760" s="1021">
        <v>3.49</v>
      </c>
      <c r="AG760" s="1021">
        <v>14.399999999999999</v>
      </c>
      <c r="AH760" s="1021">
        <v>6.1</v>
      </c>
      <c r="AI760" s="1021">
        <v>9.15</v>
      </c>
      <c r="AJ760" s="804">
        <v>131.9</v>
      </c>
      <c r="AK760" s="804">
        <v>15</v>
      </c>
      <c r="AL760" s="1038">
        <v>3430</v>
      </c>
      <c r="AM760" s="1038">
        <v>1.0999999999999999</v>
      </c>
      <c r="AN760" s="1038">
        <v>0.28999999999999998</v>
      </c>
      <c r="AO760" s="868" t="str">
        <f>IF(U760="n/a","n/a",IF(AA760&lt;0,"n/a",IF(AA760="n/a","n/a",J760+U760-AA760)))</f>
        <v>n/a</v>
      </c>
      <c r="AP760" s="869" t="str">
        <f>IF(U760="n/a","n/a",J760+U760)</f>
        <v>n/a</v>
      </c>
      <c r="AQ760" s="1044">
        <f>IF(OR(AC760&lt;0.01,AF760="n/a"),"n/a",(I760/SQRT(22.5*AC760*(I760/AF760))-1)*100)</f>
        <v>109.22667724058468</v>
      </c>
      <c r="AR760" s="766">
        <f>INDEX(Historical!$C$7:$C$1455,MATCH(B760,Historical!$B$7:$B$1455,0))*IF(AH760="n/a",1.03,IF(AH760&lt;0,1.01,IF(AH760&gt;10,1.1,(1+AH760/100))))</f>
        <v>0.41378999999999999</v>
      </c>
      <c r="AS760" s="1042">
        <f>IF($AI760="n/a",1.03*AR760,IF($AI760&lt;0,1.01*AR760,IF($AI760&gt;10,1.1*AR760,(1+$AI760/100)*AR760)))</f>
        <v>0.45165178499999997</v>
      </c>
      <c r="AT760" s="1042">
        <f>IF($AK760="n/a",1.03*AS760,IF($AK760&lt;0,1.01*AS760,IF($AK760&gt;10,1.1*AS760,(1+$AK760/100)*AS760)))</f>
        <v>0.49681696349999999</v>
      </c>
      <c r="AU760" s="1042">
        <f>IF($AK760="n/a",1.03*AT760,IF($AK760&lt;0,1.01*AT760,IF($AK760&gt;10,1.1*AT760,(1+$AK760/100)*AT760)))</f>
        <v>0.54649865985000001</v>
      </c>
      <c r="AV760" s="1042">
        <f>IF($AK760="n/a",1.03*AU760,IF($AK760&lt;0,1.01*AU760,IF($AK760&gt;10,1.1*AU760,(1+$AK760/100)*AU760)))</f>
        <v>0.60114852583500011</v>
      </c>
      <c r="AW760" s="766">
        <f>SUM(AR760:AV760)</f>
        <v>2.5099059341850003</v>
      </c>
      <c r="AX760" s="877">
        <f>AW760/I760*100</f>
        <v>4.1172997608021653</v>
      </c>
      <c r="AY760" s="853">
        <v>0.98</v>
      </c>
      <c r="AZ760" s="1021">
        <v>36.53</v>
      </c>
      <c r="BA760" s="1021">
        <v>-15.989999999999998</v>
      </c>
      <c r="BB760" s="1021">
        <v>-8.02</v>
      </c>
      <c r="BC760" s="1021">
        <v>2.25</v>
      </c>
      <c r="BE760" s="721">
        <v>2014</v>
      </c>
      <c r="BF760" s="1057">
        <f>IF(BE760&gt;2008,0,IF(BE760&gt;2001,1,IF(BE760&gt;1990,2,IF(BE760&gt;1980,3,IF(BE760&gt;1973,4,IF(BE760&gt;1970,5,IF(BE760&gt;1960,6,IF(BE760&gt;1958,7,IF(BE760&gt;1953,8,9)))))))))</f>
        <v>0</v>
      </c>
    </row>
    <row r="761" spans="1:58" ht="11.25" customHeight="1" x14ac:dyDescent="0.2">
      <c r="A761" s="1027" t="s">
        <v>819</v>
      </c>
      <c r="B761" s="1031" t="s">
        <v>820</v>
      </c>
      <c r="C761" s="1181" t="s">
        <v>4283</v>
      </c>
      <c r="D761" s="1181" t="s">
        <v>4421</v>
      </c>
      <c r="E761" s="857">
        <v>15</v>
      </c>
      <c r="F761" s="1245">
        <v>248</v>
      </c>
      <c r="G761" s="1182" t="s">
        <v>38</v>
      </c>
      <c r="H761" s="1182" t="s">
        <v>116</v>
      </c>
      <c r="I761" s="1030">
        <v>99.85</v>
      </c>
      <c r="J761" s="766">
        <f>(M761/I761)*100</f>
        <v>3.0846269404106161</v>
      </c>
      <c r="K761" s="1033">
        <v>0.77</v>
      </c>
      <c r="L761" s="1043">
        <v>4</v>
      </c>
      <c r="M761" s="756">
        <f>K761*L761</f>
        <v>3.08</v>
      </c>
      <c r="N761" s="1026" t="s">
        <v>821</v>
      </c>
      <c r="O761" s="860">
        <v>0.62</v>
      </c>
      <c r="P761" s="1016">
        <v>43403</v>
      </c>
      <c r="Q761" s="1016">
        <v>43423</v>
      </c>
      <c r="R761" s="756">
        <f>(K761-O761)/O761*100</f>
        <v>24.193548387096779</v>
      </c>
      <c r="S761" s="824">
        <f>IF(INDEX(Historical!$D$7:$D$1455,MATCH(B761,Historical!$B$7:$B$1455,0))=0,"n/a",(INDEX(Historical!$C$7:$C$1455,MATCH(B761,Historical!$B$7:$B$1455,0))/INDEX(Historical!$D$7:$D$1455,MATCH(B761,Historical!$B$7:$B$1455,0))-1)*100)</f>
        <v>29.268292682926834</v>
      </c>
      <c r="T761" s="824">
        <f>IF(INDEX(Historical!$F$7:$F$1455,MATCH(B761,Historical!$B$7:$B$1455,0))=0,"n/a",((INDEX(Historical!$C$7:$C$1455,MATCH(B761,Historical!$B$7:$B$1455,0))/INDEX(Historical!$F$7:$F$1455,MATCH(B761,Historical!$B$7:$B$1455,0)))^(1/3)-1)*100)</f>
        <v>19.574358216078625</v>
      </c>
      <c r="U761" s="824">
        <f>IF(INDEX(Historical!$I$7:$I$1455,MATCH(B761,Historical!$B$7:$B$1455,0))=0,"n/a",((INDEX(Historical!$C$7:$C$1455,MATCH(B761,Historical!$B$7:$B$1455,0))/INDEX(Historical!$I$7:$I$1455,MATCH(B761,Historical!$B$7:$B$1455,0)))^(1/5)-1)*100)</f>
        <v>24.45590363741681</v>
      </c>
      <c r="V761" s="824">
        <f>IF(INDEX(Historical!$O$7:$O$1455,MATCH(B761,Historical!$B$7:$B$1455,0))=0,"n/a",((INDEX(Historical!$C$7:$C$1455,MATCH(B761,Historical!$B$7:$B$1455,0))/INDEX(Historical!$O$7:$O$1455,MATCH(B761,Historical!$B$7:$B$1455,0)))^(1/10)-1)*100)</f>
        <v>21.596608107359838</v>
      </c>
      <c r="W761" s="825">
        <f>IF(OR(U761&lt;=0,U761="n/a",V761&lt;=0,V761="n/a"),"n/a",U761/V761)</f>
        <v>1.1323955834102746</v>
      </c>
      <c r="X761" s="826">
        <f>IF(OR(AJ761&lt;=0,AJ761="n/a",U761&lt;=0,U761="n/a"),"n/a",U761/AJ761)</f>
        <v>1.2606135895575674</v>
      </c>
      <c r="Y761" s="1032"/>
      <c r="Z761" s="766">
        <f>IF(OR(AC761&lt;0.01,AC761="n/a"),"n/a",M761/AC761*100)</f>
        <v>65.81196581196582</v>
      </c>
      <c r="AA761" s="1042">
        <f>IF(OR(AC761&lt;0.01,AC761="n/a"),"n/a",I761/AC761)</f>
        <v>21.335470085470085</v>
      </c>
      <c r="AB761" s="1043">
        <v>12</v>
      </c>
      <c r="AC761" s="1021">
        <v>4.68</v>
      </c>
      <c r="AD761" s="1021">
        <v>1.63</v>
      </c>
      <c r="AE761" s="1021">
        <v>6.13</v>
      </c>
      <c r="AF761" s="1021">
        <v>9.1999999999999993</v>
      </c>
      <c r="AG761" s="1021">
        <v>44.1</v>
      </c>
      <c r="AH761" s="1021">
        <v>5.3</v>
      </c>
      <c r="AI761" s="1021">
        <v>-0.54</v>
      </c>
      <c r="AJ761" s="1021">
        <v>19.400000000000002</v>
      </c>
      <c r="AK761" s="1021">
        <v>13.13</v>
      </c>
      <c r="AL761" s="1034">
        <v>96950</v>
      </c>
      <c r="AM761" s="1028">
        <v>0.24</v>
      </c>
      <c r="AN761" s="1021">
        <v>0.48</v>
      </c>
      <c r="AO761" s="868">
        <f>IF(U761="n/a","n/a",IF(AA761&lt;0,"n/a",IF(AA761="n/a","n/a",J761+U761-AA761)))</f>
        <v>6.2050604923573403</v>
      </c>
      <c r="AP761" s="869">
        <f>IF(U761="n/a","n/a",J761+U761)</f>
        <v>27.540530577827425</v>
      </c>
      <c r="AQ761" s="1044">
        <f>IF(OR(AC761&lt;0.01,AF761="n/a"),"n/a",(I761/SQRT(22.5*AC761*(I761/AF761))-1)*100)</f>
        <v>195.36141686364505</v>
      </c>
      <c r="AR761" s="766">
        <f>INDEX(Historical!$C$7:$C$1455,MATCH(B761,Historical!$B$7:$B$1455,0))*IF(AH761="n/a",1.03,IF(AH761&lt;0,1.01,IF(AH761&gt;10,1.1,(1+AH761/100))))</f>
        <v>2.2323599999999999</v>
      </c>
      <c r="AS761" s="1042">
        <f>IF($AI761="n/a",1.03*AR761,IF($AI761&lt;0,1.01*AR761,IF($AI761&gt;10,1.1*AR761,(1+$AI761/100)*AR761)))</f>
        <v>2.2546835999999999</v>
      </c>
      <c r="AT761" s="1042">
        <f>IF($AK761="n/a",1.03*AS761,IF($AK761&lt;0,1.01*AS761,IF($AK761&gt;10,1.1*AS761,(1+$AK761/100)*AS761)))</f>
        <v>2.4801519600000002</v>
      </c>
      <c r="AU761" s="1042">
        <f>IF($AK761="n/a",1.03*AT761,IF($AK761&lt;0,1.01*AT761,IF($AK761&gt;10,1.1*AT761,(1+$AK761/100)*AT761)))</f>
        <v>2.7281671560000005</v>
      </c>
      <c r="AV761" s="1042">
        <f>IF($AK761="n/a",1.03*AU761,IF($AK761&lt;0,1.01*AU761,IF($AK761&gt;10,1.1*AU761,(1+$AK761/100)*AU761)))</f>
        <v>3.0009838716000008</v>
      </c>
      <c r="AW761" s="766">
        <f>SUM(AR761:AV761)</f>
        <v>12.696346587600003</v>
      </c>
      <c r="AX761" s="877">
        <f>AW761/I761*100</f>
        <v>12.715419717175767</v>
      </c>
      <c r="AY761" s="1212">
        <v>1.25</v>
      </c>
      <c r="AZ761" s="1028">
        <v>13.59</v>
      </c>
      <c r="BA761" s="1028">
        <v>-17.309999999999999</v>
      </c>
      <c r="BB761" s="1028">
        <v>0.4</v>
      </c>
      <c r="BC761" s="1028">
        <v>-6.5299999999999994</v>
      </c>
      <c r="BE761" s="721">
        <v>2004</v>
      </c>
      <c r="BF761" s="1057">
        <f>IF(BE761&gt;2008,0,IF(BE761&gt;2001,1,IF(BE761&gt;1990,2,IF(BE761&gt;1980,3,IF(BE761&gt;1973,4,IF(BE761&gt;1970,5,IF(BE761&gt;1960,6,IF(BE761&gt;1958,7,IF(BE761&gt;1953,8,9)))))))))</f>
        <v>1</v>
      </c>
    </row>
    <row r="762" spans="1:58" ht="11.25" customHeight="1" x14ac:dyDescent="0.2">
      <c r="A762" s="1027" t="s">
        <v>822</v>
      </c>
      <c r="B762" s="1031" t="s">
        <v>823</v>
      </c>
      <c r="C762" s="1181" t="s">
        <v>180</v>
      </c>
      <c r="D762" s="1181" t="s">
        <v>4432</v>
      </c>
      <c r="E762" s="857">
        <v>15</v>
      </c>
      <c r="F762" s="1245">
        <v>231</v>
      </c>
      <c r="G762" s="1187" t="s">
        <v>107</v>
      </c>
      <c r="H762" s="1187" t="s">
        <v>107</v>
      </c>
      <c r="I762" s="1030">
        <v>579.19000000000005</v>
      </c>
      <c r="J762" s="766">
        <f>(M762/I762)*100</f>
        <v>0.18128766035325194</v>
      </c>
      <c r="K762" s="1033">
        <v>1.05</v>
      </c>
      <c r="L762" s="1043">
        <v>1</v>
      </c>
      <c r="M762" s="756">
        <f>K762*L762</f>
        <v>1.05</v>
      </c>
      <c r="N762" s="1026" t="s">
        <v>824</v>
      </c>
      <c r="O762" s="860">
        <v>0.35</v>
      </c>
      <c r="P762" s="1016">
        <v>43167</v>
      </c>
      <c r="Q762" s="1016">
        <v>43175</v>
      </c>
      <c r="R762" s="756">
        <f>(K762-O762)/O762*100</f>
        <v>200.00000000000006</v>
      </c>
      <c r="S762" s="824">
        <f>IF(INDEX(Historical!$D$7:$D$1455,MATCH(B762,Historical!$B$7:$B$1455,0))=0,"n/a",(INDEX(Historical!$C$7:$C$1455,MATCH(B762,Historical!$B$7:$B$1455,0))/INDEX(Historical!$D$7:$D$1455,MATCH(B762,Historical!$B$7:$B$1455,0))-1)*100)</f>
        <v>12.903225806451601</v>
      </c>
      <c r="T762" s="824">
        <f>IF(INDEX(Historical!$F$7:$F$1455,MATCH(B762,Historical!$B$7:$B$1455,0))=0,"n/a",((INDEX(Historical!$C$7:$C$1455,MATCH(B762,Historical!$B$7:$B$1455,0))/INDEX(Historical!$F$7:$F$1455,MATCH(B762,Historical!$B$7:$B$1455,0)))^(1/3)-1)*100)</f>
        <v>9.0355436729529828</v>
      </c>
      <c r="U762" s="824">
        <f>IF(INDEX(Historical!$I$7:$I$1455,MATCH(B762,Historical!$B$7:$B$1455,0))=0,"n/a",((INDEX(Historical!$C$7:$C$1455,MATCH(B762,Historical!$B$7:$B$1455,0))/INDEX(Historical!$I$7:$I$1455,MATCH(B762,Historical!$B$7:$B$1455,0)))^(1/5)-1)*100)</f>
        <v>8.7597101915158007</v>
      </c>
      <c r="V762" s="824">
        <f>IF(INDEX(Historical!$O$7:$O$1455,MATCH(B762,Historical!$B$7:$B$1455,0))=0,"n/a",((INDEX(Historical!$C$7:$C$1455,MATCH(B762,Historical!$B$7:$B$1455,0))/INDEX(Historical!$O$7:$O$1455,MATCH(B762,Historical!$B$7:$B$1455,0)))^(1/10)-1)*100)</f>
        <v>8.1421018250528618</v>
      </c>
      <c r="W762" s="825">
        <f>IF(OR(U762&lt;=0,U762="n/a",V762&lt;=0,V762="n/a"),"n/a",U762/V762)</f>
        <v>1.0758536775556635</v>
      </c>
      <c r="X762" s="826">
        <f>IF(OR(AJ762&lt;=0,AJ762="n/a",U762&lt;=0,U762="n/a"),"n/a",U762/AJ762)</f>
        <v>0.2419809445170111</v>
      </c>
      <c r="Y762" s="1032"/>
      <c r="Z762" s="766">
        <f>IF(OR(AC762&lt;0.01,AC762="n/a"),"n/a",M762/AC762*100)</f>
        <v>4.8209366391184574</v>
      </c>
      <c r="AA762" s="1042">
        <f>IF(OR(AC762&lt;0.01,AC762="n/a"),"n/a",I762/AC762)</f>
        <v>26.592745638200185</v>
      </c>
      <c r="AB762" s="1043">
        <v>12</v>
      </c>
      <c r="AC762" s="1021">
        <v>21.78</v>
      </c>
      <c r="AD762" s="1021" t="s">
        <v>138</v>
      </c>
      <c r="AE762" s="1021">
        <v>19.48</v>
      </c>
      <c r="AF762" s="1021">
        <v>23.12</v>
      </c>
      <c r="AG762" s="1023">
        <v>117.39999999999999</v>
      </c>
      <c r="AH762" s="1021">
        <v>120.9</v>
      </c>
      <c r="AI762" s="1021" t="s">
        <v>138</v>
      </c>
      <c r="AJ762" s="1021">
        <v>36.199999999999996</v>
      </c>
      <c r="AK762" s="1021" t="s">
        <v>138</v>
      </c>
      <c r="AL762" s="1034">
        <v>4780</v>
      </c>
      <c r="AM762" s="1028">
        <v>0.8</v>
      </c>
      <c r="AN762" s="1021">
        <v>0</v>
      </c>
      <c r="AO762" s="868">
        <f>IF(U762="n/a","n/a",IF(AA762&lt;0,"n/a",IF(AA762="n/a","n/a",J762+U762-AA762)))</f>
        <v>-17.651747786331132</v>
      </c>
      <c r="AP762" s="869">
        <f>IF(U762="n/a","n/a",J762+U762)</f>
        <v>8.9409978518690529</v>
      </c>
      <c r="AQ762" s="1044">
        <f>IF(OR(AC762&lt;0.01,AF762="n/a"),"n/a",(I762/SQRT(22.5*AC762*(I762/AF762))-1)*100)</f>
        <v>422.73820903018333</v>
      </c>
      <c r="AR762" s="766">
        <f>INDEX(Historical!$C$7:$C$1455,MATCH(B762,Historical!$B$7:$B$1455,0))*IF(AH762="n/a",1.03,IF(AH762&lt;0,1.01,IF(AH762&gt;10,1.1,(1+AH762/100))))</f>
        <v>0.38500000000000001</v>
      </c>
      <c r="AS762" s="1042">
        <f>IF($AI762="n/a",1.03*AR762,IF($AI762&lt;0,1.01*AR762,IF($AI762&gt;10,1.1*AR762,(1+$AI762/100)*AR762)))</f>
        <v>0.39655000000000001</v>
      </c>
      <c r="AT762" s="1042">
        <f>IF($AK762="n/a",1.03*AS762,IF($AK762&lt;0,1.01*AS762,IF($AK762&gt;10,1.1*AS762,(1+$AK762/100)*AS762)))</f>
        <v>0.40844650000000005</v>
      </c>
      <c r="AU762" s="1042">
        <f>IF($AK762="n/a",1.03*AT762,IF($AK762&lt;0,1.01*AT762,IF($AK762&gt;10,1.1*AT762,(1+$AK762/100)*AT762)))</f>
        <v>0.42069989500000005</v>
      </c>
      <c r="AV762" s="1042">
        <f>IF($AK762="n/a",1.03*AU762,IF($AK762&lt;0,1.01*AU762,IF($AK762&gt;10,1.1*AU762,(1+$AK762/100)*AU762)))</f>
        <v>0.43332089185000006</v>
      </c>
      <c r="AW762" s="766">
        <f>SUM(AR762:AV762)</f>
        <v>2.0440172868499999</v>
      </c>
      <c r="AX762" s="877">
        <f>AW762/I762*100</f>
        <v>0.35290963014727461</v>
      </c>
      <c r="AY762" s="1212">
        <v>1.51</v>
      </c>
      <c r="AZ762" s="1028">
        <v>48.68</v>
      </c>
      <c r="BA762" s="1028">
        <v>-34.03</v>
      </c>
      <c r="BB762" s="1028">
        <v>-20.200000000000003</v>
      </c>
      <c r="BC762" s="1028">
        <v>-15.229999999999999</v>
      </c>
      <c r="BE762" s="721">
        <v>2004</v>
      </c>
      <c r="BF762" s="1057">
        <f>IF(BE762&gt;2008,0,IF(BE762&gt;2001,1,IF(BE762&gt;1990,2,IF(BE762&gt;1980,3,IF(BE762&gt;1973,4,IF(BE762&gt;1970,5,IF(BE762&gt;1960,6,IF(BE762&gt;1958,7,IF(BE762&gt;1953,8,9)))))))))</f>
        <v>1</v>
      </c>
    </row>
    <row r="763" spans="1:58" ht="11.25" customHeight="1" x14ac:dyDescent="0.2">
      <c r="A763" s="1027" t="s">
        <v>1731</v>
      </c>
      <c r="B763" s="661" t="s">
        <v>1732</v>
      </c>
      <c r="C763" s="1181" t="s">
        <v>248</v>
      </c>
      <c r="D763" s="1181" t="s">
        <v>4448</v>
      </c>
      <c r="E763" s="857">
        <v>8</v>
      </c>
      <c r="F763" s="1245">
        <v>453</v>
      </c>
      <c r="G763" s="967" t="s">
        <v>107</v>
      </c>
      <c r="H763" s="967" t="s">
        <v>107</v>
      </c>
      <c r="I763" s="1030">
        <v>66.03</v>
      </c>
      <c r="J763" s="766">
        <f>(M763/I763)*100</f>
        <v>1.5144631228229593</v>
      </c>
      <c r="K763" s="1033">
        <v>0.25</v>
      </c>
      <c r="L763" s="1043">
        <v>4</v>
      </c>
      <c r="M763" s="756">
        <f>K763*L763</f>
        <v>1</v>
      </c>
      <c r="N763" s="1026" t="s">
        <v>153</v>
      </c>
      <c r="O763" s="860">
        <v>0.21</v>
      </c>
      <c r="P763" s="1016">
        <v>43172</v>
      </c>
      <c r="Q763" s="1016">
        <v>43188</v>
      </c>
      <c r="R763" s="756">
        <f>(K763-O763)/O763*100</f>
        <v>19.047619047619051</v>
      </c>
      <c r="S763" s="824">
        <f>IF(INDEX(Historical!$D$7:$D$1455,MATCH(B763,Historical!$B$7:$B$1455,0))=0,"n/a",(INDEX(Historical!$C$7:$C$1455,MATCH(B763,Historical!$B$7:$B$1455,0))/INDEX(Historical!$D$7:$D$1455,MATCH(B763,Historical!$B$7:$B$1455,0))-1)*100)</f>
        <v>13.513513513513509</v>
      </c>
      <c r="T763" s="824">
        <f>IF(INDEX(Historical!$F$7:$F$1455,MATCH(B763,Historical!$B$7:$B$1455,0))=0,"n/a",((INDEX(Historical!$C$7:$C$1455,MATCH(B763,Historical!$B$7:$B$1455,0))/INDEX(Historical!$F$7:$F$1455,MATCH(B763,Historical!$B$7:$B$1455,0)))^(1/3)-1)*100)</f>
        <v>11.868894208139679</v>
      </c>
      <c r="U763" s="824">
        <f>IF(INDEX(Historical!$I$7:$I$1455,MATCH(B763,Historical!$B$7:$B$1455,0))=0,"n/a",((INDEX(Historical!$C$7:$C$1455,MATCH(B763,Historical!$B$7:$B$1455,0))/INDEX(Historical!$I$7:$I$1455,MATCH(B763,Historical!$B$7:$B$1455,0)))^(1/5)-1)*100)</f>
        <v>18.466445254224407</v>
      </c>
      <c r="V763" s="824" t="str">
        <f>IF(INDEX(Historical!$O$7:$O$1455,MATCH(B763,Historical!$B$7:$B$1455,0))=0,"n/a",((INDEX(Historical!$C$7:$C$1455,MATCH(B763,Historical!$B$7:$B$1455,0))/INDEX(Historical!$O$7:$O$1455,MATCH(B763,Historical!$B$7:$B$1455,0)))^(1/10)-1)*100)</f>
        <v>n/a</v>
      </c>
      <c r="W763" s="825" t="str">
        <f>IF(OR(U763&lt;=0,U763="n/a",V763&lt;=0,V763="n/a"),"n/a",U763/V763)</f>
        <v>n/a</v>
      </c>
      <c r="X763" s="826">
        <f>IF(OR(AJ763&lt;=0,AJ763="n/a",U763&lt;=0,U763="n/a"),"n/a",U763/AJ763)</f>
        <v>1.4773156203379525</v>
      </c>
      <c r="Y763" s="1032"/>
      <c r="Z763" s="766">
        <f>IF(OR(AC763&lt;0.01,AC763="n/a"),"n/a",M763/AC763*100)</f>
        <v>46.728971962616825</v>
      </c>
      <c r="AA763" s="689">
        <f>IF(OR(AC763&lt;0.01,AC763="n/a"),"n/a",I763/AC763)</f>
        <v>30.855140186915886</v>
      </c>
      <c r="AB763" s="1043">
        <v>12</v>
      </c>
      <c r="AC763" s="1021">
        <v>2.14</v>
      </c>
      <c r="AD763" s="1021">
        <v>2.97</v>
      </c>
      <c r="AE763" s="1021">
        <v>1.96</v>
      </c>
      <c r="AF763" s="1021">
        <v>5.0999999999999996</v>
      </c>
      <c r="AG763" s="1021">
        <v>17.599999999999998</v>
      </c>
      <c r="AH763" s="1021">
        <v>10.4</v>
      </c>
      <c r="AI763" s="1021">
        <v>16.900000000000002</v>
      </c>
      <c r="AJ763" s="1021">
        <v>12.5</v>
      </c>
      <c r="AK763" s="1021">
        <v>10.4</v>
      </c>
      <c r="AL763" s="1034">
        <v>4700</v>
      </c>
      <c r="AM763" s="1028">
        <v>0.2</v>
      </c>
      <c r="AN763" s="1021">
        <v>0</v>
      </c>
      <c r="AO763" s="868">
        <f>IF(U763="n/a","n/a",IF(AA763&lt;0,"n/a",IF(AA763="n/a","n/a",J763+U763-AA763)))</f>
        <v>-10.874231809868519</v>
      </c>
      <c r="AP763" s="869">
        <f>IF(U763="n/a","n/a",J763+U763)</f>
        <v>19.980908377047367</v>
      </c>
      <c r="AQ763" s="691">
        <f>IF(OR(AC763&lt;0.01,AF763="n/a"),"n/a",(I763/SQRT(22.5*AC763*(I763/AF763))-1)*100)</f>
        <v>164.45853693350369</v>
      </c>
      <c r="AR763" s="766">
        <f>INDEX(Historical!$C$7:$C$1455,MATCH(B763,Historical!$B$7:$B$1455,0))*IF(AH763="n/a",1.03,IF(AH763&lt;0,1.01,IF(AH763&gt;10,1.1,(1+AH763/100))))</f>
        <v>0.92400000000000004</v>
      </c>
      <c r="AS763" s="689">
        <f>IF($AI763="n/a",1.03*AR763,IF($AI763&lt;0,1.01*AR763,IF($AI763&gt;10,1.1*AR763,(1+$AI763/100)*AR763)))</f>
        <v>1.0164000000000002</v>
      </c>
      <c r="AT763" s="689">
        <f>IF($AK763="n/a",1.03*AS763,IF($AK763&lt;0,1.01*AS763,IF($AK763&gt;10,1.1*AS763,(1+$AK763/100)*AS763)))</f>
        <v>1.1180400000000004</v>
      </c>
      <c r="AU763" s="689">
        <f>IF($AK763="n/a",1.03*AT763,IF($AK763&lt;0,1.01*AT763,IF($AK763&gt;10,1.1*AT763,(1+$AK763/100)*AT763)))</f>
        <v>1.2298440000000006</v>
      </c>
      <c r="AV763" s="689">
        <f>IF($AK763="n/a",1.03*AU763,IF($AK763&lt;0,1.01*AU763,IF($AK763&gt;10,1.1*AU763,(1+$AK763/100)*AU763)))</f>
        <v>1.3528284000000008</v>
      </c>
      <c r="AW763" s="766">
        <f>SUM(AR763:AV763)</f>
        <v>5.6411124000000026</v>
      </c>
      <c r="AX763" s="877">
        <f>AW763/I763*100</f>
        <v>8.5432567014993221</v>
      </c>
      <c r="AY763" s="1212">
        <v>0.73</v>
      </c>
      <c r="AZ763" s="1028">
        <v>33.47</v>
      </c>
      <c r="BA763" s="1028">
        <v>-12.24</v>
      </c>
      <c r="BB763" s="1028">
        <v>0.1</v>
      </c>
      <c r="BC763" s="1028">
        <v>2.91</v>
      </c>
      <c r="BE763" s="721">
        <v>2011</v>
      </c>
      <c r="BF763" s="1057">
        <f>IF(BE763&gt;2008,0,IF(BE763&gt;2001,1,IF(BE763&gt;1990,2,IF(BE763&gt;1980,3,IF(BE763&gt;1973,4,IF(BE763&gt;1970,5,IF(BE763&gt;1960,6,IF(BE763&gt;1958,7,IF(BE763&gt;1953,8,9)))))))))</f>
        <v>0</v>
      </c>
    </row>
    <row r="764" spans="1:58" ht="11.25" customHeight="1" x14ac:dyDescent="0.2">
      <c r="A764" s="1036" t="s">
        <v>4303</v>
      </c>
      <c r="B764" s="1031" t="s">
        <v>3968</v>
      </c>
      <c r="C764" s="1181" t="s">
        <v>109</v>
      </c>
      <c r="D764" s="1181" t="s">
        <v>4426</v>
      </c>
      <c r="E764" s="857">
        <v>5</v>
      </c>
      <c r="F764" s="1245">
        <v>839</v>
      </c>
      <c r="G764" s="1245" t="s">
        <v>107</v>
      </c>
      <c r="H764" s="1245" t="s">
        <v>107</v>
      </c>
      <c r="I764" s="1030">
        <v>16.02</v>
      </c>
      <c r="J764" s="766">
        <f>(M764/I764)*100</f>
        <v>6.2421972534332086</v>
      </c>
      <c r="K764" s="1033">
        <v>0.25</v>
      </c>
      <c r="L764" s="1043">
        <v>4</v>
      </c>
      <c r="M764" s="756">
        <f>K764*L764</f>
        <v>1</v>
      </c>
      <c r="N764" s="1026" t="s">
        <v>204</v>
      </c>
      <c r="O764" s="860">
        <v>0.17</v>
      </c>
      <c r="P764" s="1016">
        <v>43350</v>
      </c>
      <c r="Q764" s="1016">
        <v>43367</v>
      </c>
      <c r="R764" s="756">
        <f>(K764-O764)/O764*100</f>
        <v>47.058823529411754</v>
      </c>
      <c r="S764" s="824">
        <f>IF(INDEX(Historical!$D$7:$D$1455,MATCH(B764,Historical!$B$7:$B$1455,0))=0,"n/a",(INDEX(Historical!$C$7:$C$1455,MATCH(B764,Historical!$B$7:$B$1455,0))/INDEX(Historical!$D$7:$D$1455,MATCH(B764,Historical!$B$7:$B$1455,0))-1)*100)</f>
        <v>31.111111111111111</v>
      </c>
      <c r="T764" s="824">
        <f>IF(INDEX(Historical!$F$7:$F$1455,MATCH(B764,Historical!$B$7:$B$1455,0))=0,"n/a",((INDEX(Historical!$C$7:$C$1455,MATCH(B764,Historical!$B$7:$B$1455,0))/INDEX(Historical!$F$7:$F$1455,MATCH(B764,Historical!$B$7:$B$1455,0)))^(1/3)-1)*100)</f>
        <v>61.525586009565899</v>
      </c>
      <c r="U764" s="824" t="str">
        <f>IF(INDEX(Historical!$I$7:$I$1455,MATCH(B764,Historical!$B$7:$B$1455,0))=0,"n/a",((INDEX(Historical!$C$7:$C$1455,MATCH(B764,Historical!$B$7:$B$1455,0))/INDEX(Historical!$I$7:$I$1455,MATCH(B764,Historical!$B$7:$B$1455,0)))^(1/5)-1)*100)</f>
        <v>n/a</v>
      </c>
      <c r="V764" s="824" t="str">
        <f>IF(INDEX(Historical!$O$7:$O$1455,MATCH(B764,Historical!$B$7:$B$1455,0))=0,"n/a",((INDEX(Historical!$C$7:$C$1455,MATCH(B764,Historical!$B$7:$B$1455,0))/INDEX(Historical!$O$7:$O$1455,MATCH(B764,Historical!$B$7:$B$1455,0)))^(1/10)-1)*100)</f>
        <v>n/a</v>
      </c>
      <c r="W764" s="825" t="str">
        <f>IF(OR(U764&lt;=0,U764="n/a",V764&lt;=0,V764="n/a"),"n/a",U764/V764)</f>
        <v>n/a</v>
      </c>
      <c r="X764" s="826" t="str">
        <f>IF(OR(AJ764&lt;=0,AJ764="n/a",U764&lt;=0,U764="n/a"),"n/a",U764/AJ764)</f>
        <v>n/a</v>
      </c>
      <c r="Y764" s="777"/>
      <c r="Z764" s="766">
        <f>IF(OR(AC764&lt;0.01,AC764="n/a"),"n/a",M764/AC764*100)</f>
        <v>303.030303030303</v>
      </c>
      <c r="AA764" s="1042">
        <f>IF(OR(AC764&lt;0.01,AC764="n/a"),"n/a",I764/AC764)</f>
        <v>48.54545454545454</v>
      </c>
      <c r="AB764" s="1043">
        <v>12</v>
      </c>
      <c r="AC764" s="1021">
        <v>0.33</v>
      </c>
      <c r="AD764" s="1021" t="s">
        <v>138</v>
      </c>
      <c r="AE764" s="1021">
        <v>10.08</v>
      </c>
      <c r="AF764" s="1021">
        <v>2.5299999999999998</v>
      </c>
      <c r="AG764" s="1021">
        <v>5.0999999999999996</v>
      </c>
      <c r="AH764" s="1021">
        <v>12</v>
      </c>
      <c r="AI764" s="1021">
        <v>4.8899999999999997</v>
      </c>
      <c r="AJ764" s="1021">
        <v>52.800000000000004</v>
      </c>
      <c r="AK764" s="1021" t="s">
        <v>138</v>
      </c>
      <c r="AL764" s="1034">
        <v>4460</v>
      </c>
      <c r="AM764" s="1028">
        <v>0.1</v>
      </c>
      <c r="AN764" s="1021">
        <v>0</v>
      </c>
      <c r="AO764" s="868" t="str">
        <f>IF(U764="n/a","n/a",IF(AA764&lt;0,"n/a",IF(AA764="n/a","n/a",J764+U764-AA764)))</f>
        <v>n/a</v>
      </c>
      <c r="AP764" s="869" t="str">
        <f>IF(U764="n/a","n/a",J764+U764)</f>
        <v>n/a</v>
      </c>
      <c r="AQ764" s="1044">
        <f>IF(OR(AC764&lt;0.01,AF764="n/a"),"n/a",(I764/SQRT(22.5*AC764*(I764/AF764))-1)*100)</f>
        <v>133.63789646944406</v>
      </c>
      <c r="AR764" s="766">
        <f>INDEX(Historical!$C$7:$C$1455,MATCH(B764,Historical!$B$7:$B$1455,0))*IF(AH764="n/a",1.03,IF(AH764&lt;0,1.01,IF(AH764&gt;10,1.1,(1+AH764/100))))</f>
        <v>0.64900000000000002</v>
      </c>
      <c r="AS764" s="1042">
        <f>IF($AI764="n/a",1.03*AR764,IF($AI764&lt;0,1.01*AR764,IF($AI764&gt;10,1.1*AR764,(1+$AI764/100)*AR764)))</f>
        <v>0.68073609999999996</v>
      </c>
      <c r="AT764" s="1042">
        <f>IF($AK764="n/a",1.03*AS764,IF($AK764&lt;0,1.01*AS764,IF($AK764&gt;10,1.1*AS764,(1+$AK764/100)*AS764)))</f>
        <v>0.70115818299999999</v>
      </c>
      <c r="AU764" s="1042">
        <f>IF($AK764="n/a",1.03*AT764,IF($AK764&lt;0,1.01*AT764,IF($AK764&gt;10,1.1*AT764,(1+$AK764/100)*AT764)))</f>
        <v>0.72219292849000005</v>
      </c>
      <c r="AV764" s="1042">
        <f>IF($AK764="n/a",1.03*AU764,IF($AK764&lt;0,1.01*AU764,IF($AK764&gt;10,1.1*AU764,(1+$AK764/100)*AU764)))</f>
        <v>0.74385871634470002</v>
      </c>
      <c r="AW764" s="766">
        <f>SUM(AR764:AV764)</f>
        <v>3.4969459278346999</v>
      </c>
      <c r="AX764" s="877">
        <f>AW764/I764*100</f>
        <v>21.828626266134208</v>
      </c>
      <c r="AY764" s="1212">
        <v>0.27</v>
      </c>
      <c r="AZ764" s="1028">
        <v>12.9</v>
      </c>
      <c r="BA764" s="1028">
        <v>-3.61</v>
      </c>
      <c r="BB764" s="1028">
        <v>5.9799999999999995</v>
      </c>
      <c r="BC764" s="1028">
        <v>4.18</v>
      </c>
      <c r="BE764" s="721">
        <v>2014</v>
      </c>
      <c r="BF764" s="1057">
        <f>IF(BE764&gt;2008,0,IF(BE764&gt;2001,1,IF(BE764&gt;1990,2,IF(BE764&gt;1980,3,IF(BE764&gt;1973,4,IF(BE764&gt;1970,5,IF(BE764&gt;1960,6,IF(BE764&gt;1958,7,IF(BE764&gt;1953,8,9)))))))))</f>
        <v>0</v>
      </c>
    </row>
    <row r="765" spans="1:58" ht="11.25" customHeight="1" x14ac:dyDescent="0.2">
      <c r="A765" s="1019" t="s">
        <v>4284</v>
      </c>
      <c r="B765" s="1031" t="s">
        <v>4279</v>
      </c>
      <c r="C765" s="1181" t="s">
        <v>4283</v>
      </c>
      <c r="D765" s="1181" t="s">
        <v>4420</v>
      </c>
      <c r="E765" s="857">
        <v>5</v>
      </c>
      <c r="F765" s="1245">
        <v>821</v>
      </c>
      <c r="G765" s="1187" t="s">
        <v>107</v>
      </c>
      <c r="H765" s="1187" t="s">
        <v>107</v>
      </c>
      <c r="I765" s="1035">
        <v>17.649999999999999</v>
      </c>
      <c r="J765" s="766">
        <f>(M765/I765)*100</f>
        <v>1.9263456090651561</v>
      </c>
      <c r="K765" s="1040">
        <v>0.17</v>
      </c>
      <c r="L765" s="721">
        <v>2</v>
      </c>
      <c r="M765" s="756">
        <f>K765*L765</f>
        <v>0.34</v>
      </c>
      <c r="N765" s="721" t="s">
        <v>4285</v>
      </c>
      <c r="O765" s="861">
        <v>0.15</v>
      </c>
      <c r="P765" s="745">
        <v>43278</v>
      </c>
      <c r="Q765" s="745">
        <v>43291</v>
      </c>
      <c r="R765" s="756">
        <f>(K765-O765)/O765*100</f>
        <v>13.333333333333346</v>
      </c>
      <c r="S765" s="824">
        <f>IF(INDEX(Historical!$D$7:$D$1455,MATCH(B765,Historical!$B$7:$B$1455,0))=0,"n/a",(INDEX(Historical!$C$7:$C$1455,MATCH(B765,Historical!$B$7:$B$1455,0))/INDEX(Historical!$D$7:$D$1455,MATCH(B765,Historical!$B$7:$B$1455,0))-1)*100)</f>
        <v>15.384615384615374</v>
      </c>
      <c r="T765" s="824">
        <f>IF(INDEX(Historical!$F$7:$F$1455,MATCH(B765,Historical!$B$7:$B$1455,0))=0,"n/a",((INDEX(Historical!$C$7:$C$1455,MATCH(B765,Historical!$B$7:$B$1455,0))/INDEX(Historical!$F$7:$F$1455,MATCH(B765,Historical!$B$7:$B$1455,0)))^(1/3)-1)*100)</f>
        <v>35.72088082974534</v>
      </c>
      <c r="U765" s="824">
        <f>IF(INDEX(Historical!$I$7:$I$1455,MATCH(B765,Historical!$B$7:$B$1455,0))=0,"n/a",((INDEX(Historical!$C$7:$C$1455,MATCH(B765,Historical!$B$7:$B$1455,0))/INDEX(Historical!$I$7:$I$1455,MATCH(B765,Historical!$B$7:$B$1455,0)))^(1/5)-1)*100)</f>
        <v>24.573093961551741</v>
      </c>
      <c r="V765" s="824" t="str">
        <f>IF(INDEX(Historical!$O$7:$O$1455,MATCH(B765,Historical!$B$7:$B$1455,0))=0,"n/a",((INDEX(Historical!$C$7:$C$1455,MATCH(B765,Historical!$B$7:$B$1455,0))/INDEX(Historical!$O$7:$O$1455,MATCH(B765,Historical!$B$7:$B$1455,0)))^(1/10)-1)*100)</f>
        <v>n/a</v>
      </c>
      <c r="W765" s="825" t="str">
        <f>IF(OR(U765&lt;=0,U765="n/a",V765&lt;=0,V765="n/a"),"n/a",U765/V765)</f>
        <v>n/a</v>
      </c>
      <c r="X765" s="826">
        <f>IF(OR(AJ765&lt;=0,AJ765="n/a",U765&lt;=0,U765="n/a"),"n/a",U765/AJ765)</f>
        <v>3.2764125282068988</v>
      </c>
      <c r="Y765" s="1031"/>
      <c r="Z765" s="766">
        <f>IF(OR(AC765&lt;0.01,AC765="n/a"),"n/a",M765/AC765*100)</f>
        <v>36.956521739130437</v>
      </c>
      <c r="AA765" s="1042">
        <f>IF(OR(AC765&lt;0.01,AC765="n/a"),"n/a",I765/AC765)</f>
        <v>19.184782608695649</v>
      </c>
      <c r="AB765" s="1245">
        <v>12</v>
      </c>
      <c r="AC765" s="1035">
        <v>0.92</v>
      </c>
      <c r="AD765" s="1035">
        <v>1.28</v>
      </c>
      <c r="AE765" s="1035">
        <v>1.77</v>
      </c>
      <c r="AF765" s="1035">
        <v>4.0599999999999996</v>
      </c>
      <c r="AG765" s="1035">
        <v>28.299999999999997</v>
      </c>
      <c r="AH765" s="1035">
        <v>10.5</v>
      </c>
      <c r="AI765" s="1035">
        <v>9.67</v>
      </c>
      <c r="AJ765" s="1035">
        <v>7.5</v>
      </c>
      <c r="AK765" s="1035">
        <v>15</v>
      </c>
      <c r="AL765" s="1035">
        <v>517.5</v>
      </c>
      <c r="AM765" s="1035">
        <v>18.310000000000002</v>
      </c>
      <c r="AN765" s="1035">
        <v>0.09</v>
      </c>
      <c r="AO765" s="868">
        <f>IF(U765="n/a","n/a",IF(AA765&lt;0,"n/a",IF(AA765="n/a","n/a",J765+U765-AA765)))</f>
        <v>7.3146569619212478</v>
      </c>
      <c r="AP765" s="869">
        <f>IF(U765="n/a","n/a",J765+U765)</f>
        <v>26.499439570616897</v>
      </c>
      <c r="AQ765" s="1044">
        <f>IF(OR(AC765&lt;0.01,AF765="n/a"),"n/a",(I765/SQRT(22.5*AC765*(I765/AF765))-1)*100)</f>
        <v>86.058792848215731</v>
      </c>
      <c r="AR765" s="766">
        <f>INDEX(Historical!$C$7:$C$1455,MATCH(B765,Historical!$B$7:$B$1455,0))*IF(AH765="n/a",1.03,IF(AH765&lt;0,1.01,IF(AH765&gt;10,1.1,(1+AH765/100))))</f>
        <v>0.33</v>
      </c>
      <c r="AS765" s="1042">
        <f>IF($AI765="n/a",1.03*AR765,IF($AI765&lt;0,1.01*AR765,IF($AI765&gt;10,1.1*AR765,(1+$AI765/100)*AR765)))</f>
        <v>0.36191100000000004</v>
      </c>
      <c r="AT765" s="1042">
        <f>IF($AK765="n/a",1.03*AS765,IF($AK765&lt;0,1.01*AS765,IF($AK765&gt;10,1.1*AS765,(1+$AK765/100)*AS765)))</f>
        <v>0.39810210000000007</v>
      </c>
      <c r="AU765" s="1042">
        <f>IF($AK765="n/a",1.03*AT765,IF($AK765&lt;0,1.01*AT765,IF($AK765&gt;10,1.1*AT765,(1+$AK765/100)*AT765)))</f>
        <v>0.43791231000000014</v>
      </c>
      <c r="AV765" s="1042">
        <f>IF($AK765="n/a",1.03*AU765,IF($AK765&lt;0,1.01*AU765,IF($AK765&gt;10,1.1*AU765,(1+$AK765/100)*AU765)))</f>
        <v>0.48170354100000018</v>
      </c>
      <c r="AW765" s="766">
        <f>SUM(AR765:AV765)</f>
        <v>2.0096289510000007</v>
      </c>
      <c r="AX765" s="877">
        <f>AW765/I765*100</f>
        <v>11.385999722379609</v>
      </c>
      <c r="AY765" s="853">
        <v>1.06</v>
      </c>
      <c r="AZ765" s="1038">
        <v>17.43</v>
      </c>
      <c r="BA765" s="1038">
        <v>-22.720000000000002</v>
      </c>
      <c r="BB765" s="1038">
        <v>-10.09</v>
      </c>
      <c r="BC765" s="1038">
        <v>-1.43</v>
      </c>
      <c r="BE765" s="721">
        <v>2014</v>
      </c>
      <c r="BF765" s="1057">
        <f>IF(BE765&gt;2008,0,IF(BE765&gt;2001,1,IF(BE765&gt;1990,2,IF(BE765&gt;1980,3,IF(BE765&gt;1973,4,IF(BE765&gt;1970,5,IF(BE765&gt;1960,6,IF(BE765&gt;1958,7,IF(BE765&gt;1953,8,9)))))))))</f>
        <v>0</v>
      </c>
    </row>
    <row r="766" spans="1:58" s="905" customFormat="1" ht="11.25" customHeight="1" x14ac:dyDescent="0.2">
      <c r="A766" s="884" t="s">
        <v>825</v>
      </c>
      <c r="B766" s="914" t="s">
        <v>826</v>
      </c>
      <c r="C766" s="1181" t="s">
        <v>109</v>
      </c>
      <c r="D766" s="1181" t="s">
        <v>4434</v>
      </c>
      <c r="E766" s="885">
        <v>17</v>
      </c>
      <c r="F766" s="1245">
        <v>186</v>
      </c>
      <c r="G766" s="1244" t="s">
        <v>107</v>
      </c>
      <c r="H766" s="1244" t="s">
        <v>107</v>
      </c>
      <c r="I766" s="886">
        <v>41</v>
      </c>
      <c r="J766" s="887">
        <f>(M766/I766)*100</f>
        <v>3.1707317073170733</v>
      </c>
      <c r="K766" s="888">
        <v>0.65</v>
      </c>
      <c r="L766" s="889">
        <v>2</v>
      </c>
      <c r="M766" s="890">
        <f>K766*L766</f>
        <v>1.3</v>
      </c>
      <c r="N766" s="891" t="s">
        <v>827</v>
      </c>
      <c r="O766" s="892">
        <v>0.5</v>
      </c>
      <c r="P766" s="893">
        <v>43265</v>
      </c>
      <c r="Q766" s="893">
        <v>43284</v>
      </c>
      <c r="R766" s="890">
        <f>(K766-O766)/O766*100</f>
        <v>30.000000000000004</v>
      </c>
      <c r="S766" s="824">
        <f>IF(INDEX(Historical!$D$7:$D$1455,MATCH(B766,Historical!$B$7:$B$1455,0))=0,"n/a",(INDEX(Historical!$C$7:$C$1455,MATCH(B766,Historical!$B$7:$B$1455,0))/INDEX(Historical!$D$7:$D$1455,MATCH(B766,Historical!$B$7:$B$1455,0))-1)*100)</f>
        <v>17.647058823529417</v>
      </c>
      <c r="T766" s="824">
        <f>IF(INDEX(Historical!$F$7:$F$1455,MATCH(B766,Historical!$B$7:$B$1455,0))=0,"n/a",((INDEX(Historical!$C$7:$C$1455,MATCH(B766,Historical!$B$7:$B$1455,0))/INDEX(Historical!$F$7:$F$1455,MATCH(B766,Historical!$B$7:$B$1455,0)))^(1/3)-1)*100)</f>
        <v>15.441567326431937</v>
      </c>
      <c r="U766" s="824">
        <f>IF(INDEX(Historical!$I$7:$I$1455,MATCH(B766,Historical!$B$7:$B$1455,0))=0,"n/a",((INDEX(Historical!$C$7:$C$1455,MATCH(B766,Historical!$B$7:$B$1455,0))/INDEX(Historical!$I$7:$I$1455,MATCH(B766,Historical!$B$7:$B$1455,0)))^(1/5)-1)*100)</f>
        <v>12.700920209792542</v>
      </c>
      <c r="V766" s="824">
        <f>IF(INDEX(Historical!$O$7:$O$1455,MATCH(B766,Historical!$B$7:$B$1455,0))=0,"n/a",((INDEX(Historical!$C$7:$C$1455,MATCH(B766,Historical!$B$7:$B$1455,0))/INDEX(Historical!$O$7:$O$1455,MATCH(B766,Historical!$B$7:$B$1455,0)))^(1/10)-1)*100)</f>
        <v>17.461894308801895</v>
      </c>
      <c r="W766" s="894">
        <f>IF(OR(U766&lt;=0,U766="n/a",V766&lt;=0,V766="n/a"),"n/a",U766/V766)</f>
        <v>0.72735065195019988</v>
      </c>
      <c r="X766" s="895" t="str">
        <f>IF(OR(AJ766&lt;=0,AJ766="n/a",U766&lt;=0,U766="n/a"),"n/a",U766/AJ766)</f>
        <v>n/a</v>
      </c>
      <c r="Y766" s="914" t="s">
        <v>4249</v>
      </c>
      <c r="Z766" s="887" t="str">
        <f>IF(OR(AC766&lt;0.01,AC766="n/a"),"n/a",M766/AC766*100)</f>
        <v>n/a</v>
      </c>
      <c r="AA766" s="897" t="str">
        <f>IF(OR(AC766&lt;0.01,AC766="n/a"),"n/a",I766/AC766)</f>
        <v>n/a</v>
      </c>
      <c r="AB766" s="889">
        <v>12</v>
      </c>
      <c r="AC766" s="898" t="s">
        <v>138</v>
      </c>
      <c r="AD766" s="898" t="s">
        <v>138</v>
      </c>
      <c r="AE766" s="898" t="s">
        <v>138</v>
      </c>
      <c r="AF766" s="898" t="s">
        <v>138</v>
      </c>
      <c r="AG766" s="898" t="s">
        <v>138</v>
      </c>
      <c r="AH766" s="898" t="s">
        <v>138</v>
      </c>
      <c r="AI766" s="898" t="s">
        <v>138</v>
      </c>
      <c r="AJ766" s="898" t="s">
        <v>138</v>
      </c>
      <c r="AK766" s="898" t="s">
        <v>138</v>
      </c>
      <c r="AL766" s="899" t="s">
        <v>138</v>
      </c>
      <c r="AM766" s="900" t="s">
        <v>138</v>
      </c>
      <c r="AN766" s="898" t="s">
        <v>138</v>
      </c>
      <c r="AO766" s="901" t="str">
        <f>IF(U766="n/a","n/a",IF(AA766&lt;0,"n/a",IF(AA766="n/a","n/a",J766+U766-AA766)))</f>
        <v>n/a</v>
      </c>
      <c r="AP766" s="902">
        <f>IF(U766="n/a","n/a",J766+U766)</f>
        <v>15.871651917109617</v>
      </c>
      <c r="AQ766" s="903" t="str">
        <f>IF(OR(AC766&lt;0.01,AF766="n/a"),"n/a",(I766/SQRT(22.5*AC766*(I766/AF766))-1)*100)</f>
        <v>n/a</v>
      </c>
      <c r="AR766" s="766">
        <f>INDEX(Historical!$C$7:$C$1455,MATCH(B766,Historical!$B$7:$B$1455,0))*IF(AH766="n/a",1.03,IF(AH766&lt;0,1.01,IF(AH766&gt;10,1.1,(1+AH766/100))))</f>
        <v>1.03</v>
      </c>
      <c r="AS766" s="897">
        <f>IF($AI766="n/a",1.03*AR766,IF($AI766&lt;0,1.01*AR766,IF($AI766&gt;10,1.1*AR766,(1+$AI766/100)*AR766)))</f>
        <v>1.0609</v>
      </c>
      <c r="AT766" s="897">
        <f>IF($AK766="n/a",1.03*AS766,IF($AK766&lt;0,1.01*AS766,IF($AK766&gt;10,1.1*AS766,(1+$AK766/100)*AS766)))</f>
        <v>1.092727</v>
      </c>
      <c r="AU766" s="897">
        <f>IF($AK766="n/a",1.03*AT766,IF($AK766&lt;0,1.01*AT766,IF($AK766&gt;10,1.1*AT766,(1+$AK766/100)*AT766)))</f>
        <v>1.1255088100000001</v>
      </c>
      <c r="AV766" s="897">
        <f>IF($AK766="n/a",1.03*AU766,IF($AK766&lt;0,1.01*AU766,IF($AK766&gt;10,1.1*AU766,(1+$AK766/100)*AU766)))</f>
        <v>1.1592740743000001</v>
      </c>
      <c r="AW766" s="887">
        <f>SUM(AR766:AV766)</f>
        <v>5.4684098842999997</v>
      </c>
      <c r="AX766" s="904">
        <f>AW766/I766*100</f>
        <v>13.337585083658535</v>
      </c>
      <c r="AY766" s="1213" t="s">
        <v>138</v>
      </c>
      <c r="AZ766" s="900" t="s">
        <v>138</v>
      </c>
      <c r="BA766" s="900" t="s">
        <v>138</v>
      </c>
      <c r="BB766" s="900" t="s">
        <v>138</v>
      </c>
      <c r="BC766" s="900" t="s">
        <v>138</v>
      </c>
      <c r="BD766" s="1079" t="s">
        <v>4357</v>
      </c>
      <c r="BE766" s="721">
        <v>2002</v>
      </c>
      <c r="BF766" s="1057">
        <f>IF(BE766&gt;2008,0,IF(BE766&gt;2001,1,IF(BE766&gt;1990,2,IF(BE766&gt;1980,3,IF(BE766&gt;1973,4,IF(BE766&gt;1970,5,IF(BE766&gt;1960,6,IF(BE766&gt;1958,7,IF(BE766&gt;1953,8,9)))))))))</f>
        <v>1</v>
      </c>
    </row>
    <row r="767" spans="1:58" ht="11.25" customHeight="1" x14ac:dyDescent="0.2">
      <c r="A767" s="1019" t="s">
        <v>828</v>
      </c>
      <c r="B767" s="1031" t="s">
        <v>829</v>
      </c>
      <c r="C767" s="1181" t="s">
        <v>109</v>
      </c>
      <c r="D767" s="1181" t="s">
        <v>4430</v>
      </c>
      <c r="E767" s="857">
        <v>25</v>
      </c>
      <c r="F767" s="1245">
        <v>130</v>
      </c>
      <c r="G767" s="1187" t="s">
        <v>107</v>
      </c>
      <c r="H767" s="1187" t="s">
        <v>107</v>
      </c>
      <c r="I767" s="1030">
        <v>50.32</v>
      </c>
      <c r="J767" s="766">
        <f>(M767/I767)*100</f>
        <v>2.7821939586645468</v>
      </c>
      <c r="K767" s="1033">
        <v>0.35</v>
      </c>
      <c r="L767" s="1043">
        <v>4</v>
      </c>
      <c r="M767" s="756">
        <f>K767*L767</f>
        <v>1.4</v>
      </c>
      <c r="N767" s="1026" t="s">
        <v>150</v>
      </c>
      <c r="O767" s="860">
        <v>0.34499999999999997</v>
      </c>
      <c r="P767" s="1016">
        <v>43418</v>
      </c>
      <c r="Q767" s="1016">
        <v>43451</v>
      </c>
      <c r="R767" s="756">
        <f>(K767-O767)/O767*100</f>
        <v>1.4492753623188419</v>
      </c>
      <c r="S767" s="824">
        <f>IF(INDEX(Historical!$D$7:$D$1455,MATCH(B767,Historical!$B$7:$B$1455,0))=0,"n/a",(INDEX(Historical!$C$7:$C$1455,MATCH(B767,Historical!$B$7:$B$1455,0))/INDEX(Historical!$D$7:$D$1455,MATCH(B767,Historical!$B$7:$B$1455,0))-1)*100)</f>
        <v>1.4705882352941124</v>
      </c>
      <c r="T767" s="824">
        <f>IF(INDEX(Historical!$F$7:$F$1455,MATCH(B767,Historical!$B$7:$B$1455,0))=0,"n/a",((INDEX(Historical!$C$7:$C$1455,MATCH(B767,Historical!$B$7:$B$1455,0))/INDEX(Historical!$F$7:$F$1455,MATCH(B767,Historical!$B$7:$B$1455,0)))^(1/3)-1)*100)</f>
        <v>1.4927573906107439</v>
      </c>
      <c r="U767" s="824">
        <f>IF(INDEX(Historical!$I$7:$I$1455,MATCH(B767,Historical!$B$7:$B$1455,0))=0,"n/a",((INDEX(Historical!$C$7:$C$1455,MATCH(B767,Historical!$B$7:$B$1455,0))/INDEX(Historical!$I$7:$I$1455,MATCH(B767,Historical!$B$7:$B$1455,0)))^(1/5)-1)*100)</f>
        <v>1.5158425192600689</v>
      </c>
      <c r="V767" s="824">
        <f>IF(INDEX(Historical!$O$7:$O$1455,MATCH(B767,Historical!$B$7:$B$1455,0))=0,"n/a",((INDEX(Historical!$C$7:$C$1455,MATCH(B767,Historical!$B$7:$B$1455,0))/INDEX(Historical!$O$7:$O$1455,MATCH(B767,Historical!$B$7:$B$1455,0)))^(1/10)-1)*100)</f>
        <v>3.4821161171589843</v>
      </c>
      <c r="W767" s="825">
        <f>IF(OR(U767&lt;=0,U767="n/a",V767&lt;=0,V767="n/a"),"n/a",U767/V767)</f>
        <v>0.43532222024141631</v>
      </c>
      <c r="X767" s="826" t="str">
        <f>IF(OR(AJ767&lt;=0,AJ767="n/a",U767&lt;=0,U767="n/a"),"n/a",U767/AJ767)</f>
        <v>n/a</v>
      </c>
      <c r="Y767" s="1032" t="s">
        <v>830</v>
      </c>
      <c r="Z767" s="766">
        <f>IF(OR(AC767&lt;0.01,AC767="n/a"),"n/a",M767/AC767*100)</f>
        <v>189.18918918918919</v>
      </c>
      <c r="AA767" s="1042">
        <f>IF(OR(AC767&lt;0.01,AC767="n/a"),"n/a",I767/AC767)</f>
        <v>68</v>
      </c>
      <c r="AB767" s="1043">
        <v>12</v>
      </c>
      <c r="AC767" s="1021">
        <v>0.74</v>
      </c>
      <c r="AD767" s="1021">
        <v>2.2200000000000002</v>
      </c>
      <c r="AE767" s="1021">
        <v>4.0599999999999996</v>
      </c>
      <c r="AF767" s="1021">
        <v>2.93</v>
      </c>
      <c r="AG767" s="1021">
        <v>9.1</v>
      </c>
      <c r="AH767" s="1021">
        <v>13.200000000000001</v>
      </c>
      <c r="AI767" s="1021">
        <v>97.64</v>
      </c>
      <c r="AJ767" s="1021">
        <v>-8.6999999999999993</v>
      </c>
      <c r="AK767" s="1021">
        <v>30.5</v>
      </c>
      <c r="AL767" s="1034">
        <v>28130</v>
      </c>
      <c r="AM767" s="1028">
        <v>55.000000000000007</v>
      </c>
      <c r="AN767" s="1021">
        <v>0.59</v>
      </c>
      <c r="AO767" s="868">
        <f>IF(U767="n/a","n/a",IF(AA767&lt;0,"n/a",IF(AA767="n/a","n/a",J767+U767-AA767)))</f>
        <v>-63.701963522075388</v>
      </c>
      <c r="AP767" s="869">
        <f>IF(U767="n/a","n/a",J767+U767)</f>
        <v>4.2980364779246152</v>
      </c>
      <c r="AQ767" s="1044">
        <f>IF(OR(AC767&lt;0.01,AF767="n/a"),"n/a",(I767/SQRT(22.5*AC767*(I767/AF767))-1)*100)</f>
        <v>197.57538727373122</v>
      </c>
      <c r="AR767" s="766">
        <f>INDEX(Historical!$C$7:$C$1455,MATCH(B767,Historical!$B$7:$B$1455,0))*IF(AH767="n/a",1.03,IF(AH767&lt;0,1.01,IF(AH767&gt;10,1.1,(1+AH767/100))))</f>
        <v>1.518</v>
      </c>
      <c r="AS767" s="1042">
        <f>IF($AI767="n/a",1.03*AR767,IF($AI767&lt;0,1.01*AR767,IF($AI767&gt;10,1.1*AR767,(1+$AI767/100)*AR767)))</f>
        <v>1.6698000000000002</v>
      </c>
      <c r="AT767" s="1042">
        <f>IF($AK767="n/a",1.03*AS767,IF($AK767&lt;0,1.01*AS767,IF($AK767&gt;10,1.1*AS767,(1+$AK767/100)*AS767)))</f>
        <v>1.8367800000000003</v>
      </c>
      <c r="AU767" s="1042">
        <f>IF($AK767="n/a",1.03*AT767,IF($AK767&lt;0,1.01*AT767,IF($AK767&gt;10,1.1*AT767,(1+$AK767/100)*AT767)))</f>
        <v>2.0204580000000005</v>
      </c>
      <c r="AV767" s="1042">
        <f>IF($AK767="n/a",1.03*AU767,IF($AK767&lt;0,1.01*AU767,IF($AK767&gt;10,1.1*AU767,(1+$AK767/100)*AU767)))</f>
        <v>2.2225038000000006</v>
      </c>
      <c r="AW767" s="766">
        <f>SUM(AR767:AV767)</f>
        <v>9.2675418000000018</v>
      </c>
      <c r="AX767" s="877">
        <f>AW767/I767*100</f>
        <v>18.417213434022262</v>
      </c>
      <c r="AY767" s="1212">
        <v>0.49</v>
      </c>
      <c r="AZ767" s="1028">
        <v>51.559999999999995</v>
      </c>
      <c r="BA767" s="1028">
        <v>-0.48</v>
      </c>
      <c r="BB767" s="1028">
        <v>17.380000000000003</v>
      </c>
      <c r="BC767" s="1028">
        <v>30.59</v>
      </c>
      <c r="BE767" s="721">
        <v>1995</v>
      </c>
      <c r="BF767" s="1057">
        <f>IF(BE767&gt;2008,0,IF(BE767&gt;2001,1,IF(BE767&gt;1990,2,IF(BE767&gt;1980,3,IF(BE767&gt;1973,4,IF(BE767&gt;1970,5,IF(BE767&gt;1960,6,IF(BE767&gt;1958,7,IF(BE767&gt;1953,8,9)))))))))</f>
        <v>2</v>
      </c>
    </row>
    <row r="768" spans="1:58" ht="11.25" customHeight="1" x14ac:dyDescent="0.2">
      <c r="A768" s="1019" t="s">
        <v>1733</v>
      </c>
      <c r="B768" s="1031" t="s">
        <v>1734</v>
      </c>
      <c r="C768" s="1181" t="s">
        <v>248</v>
      </c>
      <c r="D768" s="1181" t="s">
        <v>4462</v>
      </c>
      <c r="E768" s="857">
        <v>9</v>
      </c>
      <c r="F768" s="1245">
        <v>395</v>
      </c>
      <c r="G768" s="1245" t="s">
        <v>107</v>
      </c>
      <c r="H768" s="1245" t="s">
        <v>107</v>
      </c>
      <c r="I768" s="1030">
        <v>67.81</v>
      </c>
      <c r="J768" s="766">
        <f>(M768/I768)*100</f>
        <v>2.3005456422356585</v>
      </c>
      <c r="K768" s="1033">
        <v>0.39</v>
      </c>
      <c r="L768" s="1043">
        <v>4</v>
      </c>
      <c r="M768" s="756">
        <f>K768*L768</f>
        <v>1.56</v>
      </c>
      <c r="N768" s="1026" t="s">
        <v>571</v>
      </c>
      <c r="O768" s="860">
        <v>0.37</v>
      </c>
      <c r="P768" s="1016">
        <v>43397</v>
      </c>
      <c r="Q768" s="1016">
        <v>43413</v>
      </c>
      <c r="R768" s="756">
        <f>(K768-O768)/O768*100</f>
        <v>5.4054054054054106</v>
      </c>
      <c r="S768" s="824">
        <f>IF(INDEX(Historical!$D$7:$D$1455,MATCH(B768,Historical!$B$7:$B$1455,0))=0,"n/a",(INDEX(Historical!$C$7:$C$1455,MATCH(B768,Historical!$B$7:$B$1455,0))/INDEX(Historical!$D$7:$D$1455,MATCH(B768,Historical!$B$7:$B$1455,0))-1)*100)</f>
        <v>7.9365079365079305</v>
      </c>
      <c r="T768" s="824">
        <f>IF(INDEX(Historical!$F$7:$F$1455,MATCH(B768,Historical!$B$7:$B$1455,0))=0,"n/a",((INDEX(Historical!$C$7:$C$1455,MATCH(B768,Historical!$B$7:$B$1455,0))/INDEX(Historical!$F$7:$F$1455,MATCH(B768,Historical!$B$7:$B$1455,0)))^(1/3)-1)*100)</f>
        <v>12.311068346755549</v>
      </c>
      <c r="U768" s="824">
        <f>IF(INDEX(Historical!$I$7:$I$1455,MATCH(B768,Historical!$B$7:$B$1455,0))=0,"n/a",((INDEX(Historical!$C$7:$C$1455,MATCH(B768,Historical!$B$7:$B$1455,0))/INDEX(Historical!$I$7:$I$1455,MATCH(B768,Historical!$B$7:$B$1455,0)))^(1/5)-1)*100)</f>
        <v>16.637894619954462</v>
      </c>
      <c r="V768" s="824">
        <f>IF(INDEX(Historical!$O$7:$O$1455,MATCH(B768,Historical!$B$7:$B$1455,0))=0,"n/a",((INDEX(Historical!$C$7:$C$1455,MATCH(B768,Historical!$B$7:$B$1455,0))/INDEX(Historical!$O$7:$O$1455,MATCH(B768,Historical!$B$7:$B$1455,0)))^(1/10)-1)*100)</f>
        <v>17.121894235865188</v>
      </c>
      <c r="W768" s="825">
        <f>IF(OR(U768&lt;=0,U768="n/a",V768&lt;=0,V768="n/a"),"n/a",U768/V768)</f>
        <v>0.97173212208629967</v>
      </c>
      <c r="X768" s="826">
        <f>IF(OR(AJ768&lt;=0,AJ768="n/a",U768&lt;=0,U768="n/a"),"n/a",U768/AJ768)</f>
        <v>0.67088284757880889</v>
      </c>
      <c r="Y768" s="777"/>
      <c r="Z768" s="766">
        <f>IF(OR(AC768&lt;0.01,AC768="n/a"),"n/a",M768/AC768*100)</f>
        <v>18.076477404403242</v>
      </c>
      <c r="AA768" s="1042">
        <f>IF(OR(AC768&lt;0.01,AC768="n/a"),"n/a",I768/AC768)</f>
        <v>7.8574739281575896</v>
      </c>
      <c r="AB768" s="1043">
        <v>7</v>
      </c>
      <c r="AC768" s="1021">
        <v>8.6300000000000008</v>
      </c>
      <c r="AD768" s="1021">
        <v>0.46</v>
      </c>
      <c r="AE768" s="1021">
        <v>0.43</v>
      </c>
      <c r="AF768" s="1021">
        <v>1.84</v>
      </c>
      <c r="AG768" s="1021">
        <v>23.799999999999997</v>
      </c>
      <c r="AH768" s="1021">
        <v>21.7</v>
      </c>
      <c r="AI768" s="1021">
        <v>9.84</v>
      </c>
      <c r="AJ768" s="1021">
        <v>24.8</v>
      </c>
      <c r="AK768" s="1021">
        <v>17</v>
      </c>
      <c r="AL768" s="1034">
        <v>3580</v>
      </c>
      <c r="AM768" s="1028">
        <v>3.3000000000000003</v>
      </c>
      <c r="AN768" s="1021">
        <v>0</v>
      </c>
      <c r="AO768" s="868">
        <f>IF(U768="n/a","n/a",IF(AA768&lt;0,"n/a",IF(AA768="n/a","n/a",J768+U768-AA768)))</f>
        <v>11.080966334032532</v>
      </c>
      <c r="AP768" s="869">
        <f>IF(U768="n/a","n/a",J768+U768)</f>
        <v>18.93844026219012</v>
      </c>
      <c r="AQ768" s="1044">
        <f>IF(OR(AC768&lt;0.01,AF768="n/a"),"n/a",(I768/SQRT(22.5*AC768*(I768/AF768))-1)*100)</f>
        <v>-19.839738224507151</v>
      </c>
      <c r="AR768" s="766">
        <f>INDEX(Historical!$C$7:$C$1455,MATCH(B768,Historical!$B$7:$B$1455,0))*IF(AH768="n/a",1.03,IF(AH768&lt;0,1.01,IF(AH768&gt;10,1.1,(1+AH768/100))))</f>
        <v>1.496</v>
      </c>
      <c r="AS768" s="1042">
        <f>IF($AI768="n/a",1.03*AR768,IF($AI768&lt;0,1.01*AR768,IF($AI768&gt;10,1.1*AR768,(1+$AI768/100)*AR768)))</f>
        <v>1.6432064</v>
      </c>
      <c r="AT768" s="1042">
        <f>IF($AK768="n/a",1.03*AS768,IF($AK768&lt;0,1.01*AS768,IF($AK768&gt;10,1.1*AS768,(1+$AK768/100)*AS768)))</f>
        <v>1.8075270400000001</v>
      </c>
      <c r="AU768" s="1042">
        <f>IF($AK768="n/a",1.03*AT768,IF($AK768&lt;0,1.01*AT768,IF($AK768&gt;10,1.1*AT768,(1+$AK768/100)*AT768)))</f>
        <v>1.9882797440000002</v>
      </c>
      <c r="AV768" s="1042">
        <f>IF($AK768="n/a",1.03*AU768,IF($AK768&lt;0,1.01*AU768,IF($AK768&gt;10,1.1*AU768,(1+$AK768/100)*AU768)))</f>
        <v>2.1871077184000005</v>
      </c>
      <c r="AW768" s="766">
        <f>SUM(AR768:AV768)</f>
        <v>9.1221209024000007</v>
      </c>
      <c r="AX768" s="877">
        <f>AW768/I768*100</f>
        <v>13.452471467925086</v>
      </c>
      <c r="AY768" s="1212">
        <v>1.45</v>
      </c>
      <c r="AZ768" s="1028">
        <v>6.8199999999999994</v>
      </c>
      <c r="BA768" s="1028">
        <v>-58.01</v>
      </c>
      <c r="BB768" s="1028">
        <v>-9.84</v>
      </c>
      <c r="BC768" s="1028">
        <v>-29.98</v>
      </c>
      <c r="BE768" s="721">
        <v>2011</v>
      </c>
      <c r="BF768" s="1057">
        <f>IF(BE768&gt;2008,0,IF(BE768&gt;2001,1,IF(BE768&gt;1990,2,IF(BE768&gt;1980,3,IF(BE768&gt;1973,4,IF(BE768&gt;1970,5,IF(BE768&gt;1960,6,IF(BE768&gt;1958,7,IF(BE768&gt;1953,8,9)))))))))</f>
        <v>0</v>
      </c>
    </row>
    <row r="769" spans="1:58" ht="11.25" customHeight="1" x14ac:dyDescent="0.2">
      <c r="A769" s="1027" t="s">
        <v>831</v>
      </c>
      <c r="B769" s="1031" t="s">
        <v>832</v>
      </c>
      <c r="C769" s="1181" t="s">
        <v>248</v>
      </c>
      <c r="D769" s="1181" t="s">
        <v>4412</v>
      </c>
      <c r="E769" s="857">
        <v>16</v>
      </c>
      <c r="F769" s="1245">
        <v>209</v>
      </c>
      <c r="G769" s="1209" t="s">
        <v>38</v>
      </c>
      <c r="H769" s="1209" t="s">
        <v>116</v>
      </c>
      <c r="I769" s="1030">
        <v>91</v>
      </c>
      <c r="J769" s="766">
        <f>(M769/I769)*100</f>
        <v>2.4175824175824179</v>
      </c>
      <c r="K769" s="1033">
        <v>0.55000000000000004</v>
      </c>
      <c r="L769" s="1043">
        <v>4</v>
      </c>
      <c r="M769" s="756">
        <f>K769*L769</f>
        <v>2.2000000000000002</v>
      </c>
      <c r="N769" s="1026" t="s">
        <v>128</v>
      </c>
      <c r="O769" s="860">
        <v>0.5</v>
      </c>
      <c r="P769" s="1016">
        <v>43270</v>
      </c>
      <c r="Q769" s="1016">
        <v>43291</v>
      </c>
      <c r="R769" s="756">
        <f>(K769-O769)/O769*100</f>
        <v>10.000000000000009</v>
      </c>
      <c r="S769" s="824">
        <f>IF(INDEX(Historical!$D$7:$D$1455,MATCH(B769,Historical!$B$7:$B$1455,0))=0,"n/a",(INDEX(Historical!$C$7:$C$1455,MATCH(B769,Historical!$B$7:$B$1455,0))/INDEX(Historical!$D$7:$D$1455,MATCH(B769,Historical!$B$7:$B$1455,0))-1)*100)</f>
        <v>11.764705882352944</v>
      </c>
      <c r="T769" s="824">
        <f>IF(INDEX(Historical!$F$7:$F$1455,MATCH(B769,Historical!$B$7:$B$1455,0))=0,"n/a",((INDEX(Historical!$C$7:$C$1455,MATCH(B769,Historical!$B$7:$B$1455,0))/INDEX(Historical!$F$7:$F$1455,MATCH(B769,Historical!$B$7:$B$1455,0)))^(1/3)-1)*100)</f>
        <v>9.6807394206898998</v>
      </c>
      <c r="U769" s="824">
        <f>IF(INDEX(Historical!$I$7:$I$1455,MATCH(B769,Historical!$B$7:$B$1455,0))=0,"n/a",((INDEX(Historical!$C$7:$C$1455,MATCH(B769,Historical!$B$7:$B$1455,0))/INDEX(Historical!$I$7:$I$1455,MATCH(B769,Historical!$B$7:$B$1455,0)))^(1/5)-1)*100)</f>
        <v>9.2644173078537904</v>
      </c>
      <c r="V769" s="824">
        <f>IF(INDEX(Historical!$O$7:$O$1455,MATCH(B769,Historical!$B$7:$B$1455,0))=0,"n/a",((INDEX(Historical!$C$7:$C$1455,MATCH(B769,Historical!$B$7:$B$1455,0))/INDEX(Historical!$O$7:$O$1455,MATCH(B769,Historical!$B$7:$B$1455,0)))^(1/10)-1)*100)</f>
        <v>14.991456354417076</v>
      </c>
      <c r="W769" s="825">
        <f>IF(OR(U769&lt;=0,U769="n/a",V769&lt;=0,V769="n/a"),"n/a",U769/V769)</f>
        <v>0.61797980722027224</v>
      </c>
      <c r="X769" s="826">
        <f>IF(OR(AJ769&lt;=0,AJ769="n/a",U769&lt;=0,U769="n/a"),"n/a",U769/AJ769)</f>
        <v>1.8906974097660796</v>
      </c>
      <c r="Y769" s="1031"/>
      <c r="Z769" s="766">
        <f>IF(OR(AC769&lt;0.01,AC769="n/a"),"n/a",M769/AC769*100)</f>
        <v>46.315789473684212</v>
      </c>
      <c r="AA769" s="1042">
        <f>IF(OR(AC769&lt;0.01,AC769="n/a"),"n/a",I769/AC769)</f>
        <v>19.157894736842106</v>
      </c>
      <c r="AB769" s="1043">
        <v>1</v>
      </c>
      <c r="AC769" s="1021">
        <v>4.75</v>
      </c>
      <c r="AD769" s="1021">
        <v>1.67</v>
      </c>
      <c r="AE769" s="1021">
        <v>2.52</v>
      </c>
      <c r="AF769" s="1021">
        <v>3.67</v>
      </c>
      <c r="AG769" s="1021">
        <v>14.099999999999998</v>
      </c>
      <c r="AH769" s="1021">
        <v>15.7</v>
      </c>
      <c r="AI769" s="1021">
        <v>12.989999999999998</v>
      </c>
      <c r="AJ769" s="1021">
        <v>4.9000000000000004</v>
      </c>
      <c r="AK769" s="1021">
        <v>11.5</v>
      </c>
      <c r="AL769" s="1034">
        <v>11130</v>
      </c>
      <c r="AM769" s="1028">
        <v>0.4</v>
      </c>
      <c r="AN769" s="1021">
        <v>0.32</v>
      </c>
      <c r="AO769" s="868">
        <f>IF(U769="n/a","n/a",IF(AA769&lt;0,"n/a",IF(AA769="n/a","n/a",J769+U769-AA769)))</f>
        <v>-7.475895011405898</v>
      </c>
      <c r="AP769" s="869">
        <f>IF(U769="n/a","n/a",J769+U769)</f>
        <v>11.681999725436208</v>
      </c>
      <c r="AQ769" s="1044">
        <f>IF(OR(AC769&lt;0.01,AF769="n/a"),"n/a",(I769/SQRT(22.5*AC769*(I769/AF769))-1)*100)</f>
        <v>76.772890938515332</v>
      </c>
      <c r="AR769" s="766">
        <f>INDEX(Historical!$C$7:$C$1455,MATCH(B769,Historical!$B$7:$B$1455,0))*IF(AH769="n/a",1.03,IF(AH769&lt;0,1.01,IF(AH769&gt;10,1.1,(1+AH769/100))))</f>
        <v>2.09</v>
      </c>
      <c r="AS769" s="1042">
        <f>IF($AI769="n/a",1.03*AR769,IF($AI769&lt;0,1.01*AR769,IF($AI769&gt;10,1.1*AR769,(1+$AI769/100)*AR769)))</f>
        <v>2.2989999999999999</v>
      </c>
      <c r="AT769" s="1042">
        <f>IF($AK769="n/a",1.03*AS769,IF($AK769&lt;0,1.01*AS769,IF($AK769&gt;10,1.1*AS769,(1+$AK769/100)*AS769)))</f>
        <v>2.5289000000000001</v>
      </c>
      <c r="AU769" s="1042">
        <f>IF($AK769="n/a",1.03*AT769,IF($AK769&lt;0,1.01*AT769,IF($AK769&gt;10,1.1*AT769,(1+$AK769/100)*AT769)))</f>
        <v>2.7817900000000004</v>
      </c>
      <c r="AV769" s="1042">
        <f>IF($AK769="n/a",1.03*AU769,IF($AK769&lt;0,1.01*AU769,IF($AK769&gt;10,1.1*AU769,(1+$AK769/100)*AU769)))</f>
        <v>3.0599690000000006</v>
      </c>
      <c r="AW769" s="766">
        <f>SUM(AR769:AV769)</f>
        <v>12.759659000000001</v>
      </c>
      <c r="AX769" s="877">
        <f>AW769/I769*100</f>
        <v>14.021603296703297</v>
      </c>
      <c r="AY769" s="1212">
        <v>1.79</v>
      </c>
      <c r="AZ769" s="1028">
        <v>1.6500000000000001</v>
      </c>
      <c r="BA769" s="1028">
        <v>-35.75</v>
      </c>
      <c r="BB769" s="1028">
        <v>-19.559999999999999</v>
      </c>
      <c r="BC769" s="1028">
        <v>-21.93</v>
      </c>
      <c r="BE769" s="721">
        <v>2003</v>
      </c>
      <c r="BF769" s="1057">
        <f>IF(BE769&gt;2008,0,IF(BE769&gt;2001,1,IF(BE769&gt;1990,2,IF(BE769&gt;1980,3,IF(BE769&gt;1973,4,IF(BE769&gt;1970,5,IF(BE769&gt;1960,6,IF(BE769&gt;1958,7,IF(BE769&gt;1953,8,9)))))))))</f>
        <v>1</v>
      </c>
    </row>
    <row r="770" spans="1:58" ht="11.25" customHeight="1" x14ac:dyDescent="0.2">
      <c r="A770" s="1027" t="s">
        <v>1735</v>
      </c>
      <c r="B770" s="1031" t="s">
        <v>1736</v>
      </c>
      <c r="C770" s="1181" t="s">
        <v>109</v>
      </c>
      <c r="D770" s="1181" t="s">
        <v>4426</v>
      </c>
      <c r="E770" s="857">
        <v>6</v>
      </c>
      <c r="F770" s="1245">
        <v>670</v>
      </c>
      <c r="G770" s="1245" t="s">
        <v>107</v>
      </c>
      <c r="H770" s="1245" t="s">
        <v>107</v>
      </c>
      <c r="I770" s="1030">
        <v>28.3</v>
      </c>
      <c r="J770" s="766">
        <f>(M770/I770)*100</f>
        <v>1.8374558303886925</v>
      </c>
      <c r="K770" s="1033">
        <v>0.13</v>
      </c>
      <c r="L770" s="1043">
        <v>4</v>
      </c>
      <c r="M770" s="756">
        <f>K770*L770</f>
        <v>0.52</v>
      </c>
      <c r="N770" s="1026" t="s">
        <v>521</v>
      </c>
      <c r="O770" s="860">
        <v>0.11</v>
      </c>
      <c r="P770" s="1016">
        <v>43144</v>
      </c>
      <c r="Q770" s="1016">
        <v>43159</v>
      </c>
      <c r="R770" s="756">
        <f>(K770-O770)/O770*100</f>
        <v>18.181818181818183</v>
      </c>
      <c r="S770" s="824">
        <f>IF(INDEX(Historical!$D$7:$D$1455,MATCH(B770,Historical!$B$7:$B$1455,0))=0,"n/a",(INDEX(Historical!$C$7:$C$1455,MATCH(B770,Historical!$B$7:$B$1455,0))/INDEX(Historical!$D$7:$D$1455,MATCH(B770,Historical!$B$7:$B$1455,0))-1)*100)</f>
        <v>29.411764705882337</v>
      </c>
      <c r="T770" s="824">
        <f>IF(INDEX(Historical!$F$7:$F$1455,MATCH(B770,Historical!$B$7:$B$1455,0))=0,"n/a",((INDEX(Historical!$C$7:$C$1455,MATCH(B770,Historical!$B$7:$B$1455,0))/INDEX(Historical!$F$7:$F$1455,MATCH(B770,Historical!$B$7:$B$1455,0)))^(1/3)-1)*100)</f>
        <v>34.70800068740634</v>
      </c>
      <c r="U770" s="824" t="str">
        <f>IF(INDEX(Historical!$I$7:$I$1455,MATCH(B770,Historical!$B$7:$B$1455,0))=0,"n/a",((INDEX(Historical!$C$7:$C$1455,MATCH(B770,Historical!$B$7:$B$1455,0))/INDEX(Historical!$I$7:$I$1455,MATCH(B770,Historical!$B$7:$B$1455,0)))^(1/5)-1)*100)</f>
        <v>n/a</v>
      </c>
      <c r="V770" s="824">
        <f>IF(INDEX(Historical!$O$7:$O$1455,MATCH(B770,Historical!$B$7:$B$1455,0))=0,"n/a",((INDEX(Historical!$C$7:$C$1455,MATCH(B770,Historical!$B$7:$B$1455,0))/INDEX(Historical!$O$7:$O$1455,MATCH(B770,Historical!$B$7:$B$1455,0)))^(1/10)-1)*100)</f>
        <v>1.4768337390565822</v>
      </c>
      <c r="W770" s="825" t="str">
        <f>IF(OR(U770&lt;=0,U770="n/a",V770&lt;=0,V770="n/a"),"n/a",U770/V770)</f>
        <v>n/a</v>
      </c>
      <c r="X770" s="826" t="str">
        <f>IF(OR(AJ770&lt;=0,AJ770="n/a",U770&lt;=0,U770="n/a"),"n/a",U770/AJ770)</f>
        <v>n/a</v>
      </c>
      <c r="Y770" s="777" t="s">
        <v>4233</v>
      </c>
      <c r="Z770" s="766">
        <f>IF(OR(AC770&lt;0.01,AC770="n/a"),"n/a",M770/AC770*100)</f>
        <v>22.707423580786028</v>
      </c>
      <c r="AA770" s="1042">
        <f>IF(OR(AC770&lt;0.01,AC770="n/a"),"n/a",I770/AC770)</f>
        <v>12.358078602620088</v>
      </c>
      <c r="AB770" s="1043">
        <v>12</v>
      </c>
      <c r="AC770" s="1021">
        <v>2.29</v>
      </c>
      <c r="AD770" s="1021">
        <v>0.95</v>
      </c>
      <c r="AE770" s="1021">
        <v>4.9800000000000004</v>
      </c>
      <c r="AF770" s="1021">
        <v>1.72</v>
      </c>
      <c r="AG770" s="1021">
        <v>13.600000000000001</v>
      </c>
      <c r="AH770" s="1021">
        <v>34.300000000000004</v>
      </c>
      <c r="AI770" s="1021" t="s">
        <v>138</v>
      </c>
      <c r="AJ770" s="1021">
        <v>29.9</v>
      </c>
      <c r="AK770" s="1021">
        <v>13</v>
      </c>
      <c r="AL770" s="1034">
        <v>208</v>
      </c>
      <c r="AM770" s="1028">
        <v>1.7000000000000002</v>
      </c>
      <c r="AN770" s="1021">
        <v>0</v>
      </c>
      <c r="AO770" s="868" t="str">
        <f>IF(U770="n/a","n/a",IF(AA770&lt;0,"n/a",IF(AA770="n/a","n/a",J770+U770-AA770)))</f>
        <v>n/a</v>
      </c>
      <c r="AP770" s="869" t="str">
        <f>IF(U770="n/a","n/a",J770+U770)</f>
        <v>n/a</v>
      </c>
      <c r="AQ770" s="1044">
        <f>IF(OR(AC770&lt;0.01,AF770="n/a"),"n/a",(I770/SQRT(22.5*AC770*(I770/AF770))-1)*100)</f>
        <v>-2.8039891159071795</v>
      </c>
      <c r="AR770" s="766">
        <f>INDEX(Historical!$C$7:$C$1455,MATCH(B770,Historical!$B$7:$B$1455,0))*IF(AH770="n/a",1.03,IF(AH770&lt;0,1.01,IF(AH770&gt;10,1.1,(1+AH770/100))))</f>
        <v>0.48400000000000004</v>
      </c>
      <c r="AS770" s="1042">
        <f>IF($AI770="n/a",1.03*AR770,IF($AI770&lt;0,1.01*AR770,IF($AI770&gt;10,1.1*AR770,(1+$AI770/100)*AR770)))</f>
        <v>0.49852000000000007</v>
      </c>
      <c r="AT770" s="1042">
        <f>IF($AK770="n/a",1.03*AS770,IF($AK770&lt;0,1.01*AS770,IF($AK770&gt;10,1.1*AS770,(1+$AK770/100)*AS770)))</f>
        <v>0.54837200000000008</v>
      </c>
      <c r="AU770" s="1042">
        <f>IF($AK770="n/a",1.03*AT770,IF($AK770&lt;0,1.01*AT770,IF($AK770&gt;10,1.1*AT770,(1+$AK770/100)*AT770)))</f>
        <v>0.60320920000000011</v>
      </c>
      <c r="AV770" s="1042">
        <f>IF($AK770="n/a",1.03*AU770,IF($AK770&lt;0,1.01*AU770,IF($AK770&gt;10,1.1*AU770,(1+$AK770/100)*AU770)))</f>
        <v>0.66353012000000022</v>
      </c>
      <c r="AW770" s="766">
        <f>SUM(AR770:AV770)</f>
        <v>2.7976313200000007</v>
      </c>
      <c r="AX770" s="877">
        <f>AW770/I770*100</f>
        <v>9.8856230388692587</v>
      </c>
      <c r="AY770" s="1212">
        <v>0.38</v>
      </c>
      <c r="AZ770" s="1028">
        <v>8.4699999999999989</v>
      </c>
      <c r="BA770" s="1028">
        <v>-28.02</v>
      </c>
      <c r="BB770" s="1028">
        <v>-5.45</v>
      </c>
      <c r="BC770" s="1028">
        <v>-13.15</v>
      </c>
      <c r="BE770" s="721">
        <v>2013</v>
      </c>
      <c r="BF770" s="1057">
        <f>IF(BE770&gt;2008,0,IF(BE770&gt;2001,1,IF(BE770&gt;1990,2,IF(BE770&gt;1980,3,IF(BE770&gt;1973,4,IF(BE770&gt;1970,5,IF(BE770&gt;1960,6,IF(BE770&gt;1958,7,IF(BE770&gt;1953,8,9)))))))))</f>
        <v>0</v>
      </c>
    </row>
    <row r="771" spans="1:58" ht="11.25" customHeight="1" x14ac:dyDescent="0.2">
      <c r="A771" s="827" t="s">
        <v>4257</v>
      </c>
      <c r="B771" s="925" t="s">
        <v>3969</v>
      </c>
      <c r="C771" s="1181" t="s">
        <v>113</v>
      </c>
      <c r="D771" s="1181" t="s">
        <v>214</v>
      </c>
      <c r="E771" s="857">
        <v>5</v>
      </c>
      <c r="F771" s="1245">
        <v>815</v>
      </c>
      <c r="G771" s="1187" t="s">
        <v>107</v>
      </c>
      <c r="H771" s="1187" t="s">
        <v>107</v>
      </c>
      <c r="I771" s="1039">
        <v>40.15</v>
      </c>
      <c r="J771" s="766">
        <f>(M771/I771)*100</f>
        <v>2.7895392278953928</v>
      </c>
      <c r="K771" s="1019">
        <v>0.28000000000000003</v>
      </c>
      <c r="L771" s="1245">
        <v>4</v>
      </c>
      <c r="M771" s="756">
        <f>K771*L771</f>
        <v>1.1200000000000001</v>
      </c>
      <c r="N771" s="1245" t="s">
        <v>4259</v>
      </c>
      <c r="O771" s="696">
        <v>0.27</v>
      </c>
      <c r="P771" s="745">
        <v>43237</v>
      </c>
      <c r="Q771" s="745">
        <v>43255</v>
      </c>
      <c r="R771" s="756">
        <f>(K771-O771)/O771*100</f>
        <v>3.7037037037037068</v>
      </c>
      <c r="S771" s="824">
        <f>IF(INDEX(Historical!$D$7:$D$1455,MATCH(B771,Historical!$B$7:$B$1455,0))=0,"n/a",(INDEX(Historical!$C$7:$C$1455,MATCH(B771,Historical!$B$7:$B$1455,0))/INDEX(Historical!$D$7:$D$1455,MATCH(B771,Historical!$B$7:$B$1455,0))-1)*100)</f>
        <v>2.8846153846153966</v>
      </c>
      <c r="T771" s="824">
        <f>IF(INDEX(Historical!$F$7:$F$1455,MATCH(B771,Historical!$B$7:$B$1455,0))=0,"n/a",((INDEX(Historical!$C$7:$C$1455,MATCH(B771,Historical!$B$7:$B$1455,0))/INDEX(Historical!$F$7:$F$1455,MATCH(B771,Historical!$B$7:$B$1455,0)))^(1/3)-1)*100)</f>
        <v>2.2809121769671536</v>
      </c>
      <c r="U771" s="824">
        <f>IF(INDEX(Historical!$I$7:$I$1455,MATCH(B771,Historical!$B$7:$B$1455,0))=0,"n/a",((INDEX(Historical!$C$7:$C$1455,MATCH(B771,Historical!$B$7:$B$1455,0))/INDEX(Historical!$I$7:$I$1455,MATCH(B771,Historical!$B$7:$B$1455,0)))^(1/5)-1)*100)</f>
        <v>3.0668943850405306</v>
      </c>
      <c r="V771" s="824">
        <f>IF(INDEX(Historical!$O$7:$O$1455,MATCH(B771,Historical!$B$7:$B$1455,0))=0,"n/a",((INDEX(Historical!$C$7:$C$1455,MATCH(B771,Historical!$B$7:$B$1455,0))/INDEX(Historical!$O$7:$O$1455,MATCH(B771,Historical!$B$7:$B$1455,0)))^(1/10)-1)*100)</f>
        <v>4.9503724645374225</v>
      </c>
      <c r="W771" s="825">
        <f>IF(OR(U771&lt;=0,U771="n/a",V771&lt;=0,V771="n/a"),"n/a",U771/V771)</f>
        <v>0.61952800663194341</v>
      </c>
      <c r="X771" s="826" t="str">
        <f>IF(OR(AJ771&lt;=0,AJ771="n/a",U771&lt;=0,U771="n/a"),"n/a",U771/AJ771)</f>
        <v>n/a</v>
      </c>
      <c r="Y771" s="767"/>
      <c r="Z771" s="766">
        <f>IF(OR(AC771&lt;0.01,AC771="n/a"),"n/a",M771/AC771*100)</f>
        <v>28.644501278772381</v>
      </c>
      <c r="AA771" s="1042">
        <f>IF(OR(AC771&lt;0.01,AC771="n/a"),"n/a",I771/AC771)</f>
        <v>10.26854219948849</v>
      </c>
      <c r="AB771" s="1043">
        <v>12</v>
      </c>
      <c r="AC771" s="1038">
        <v>3.91</v>
      </c>
      <c r="AD771" s="1038">
        <v>4.1100000000000003</v>
      </c>
      <c r="AE771" s="1021">
        <v>0.9</v>
      </c>
      <c r="AF771" s="1021">
        <v>1.95</v>
      </c>
      <c r="AG771" s="1021">
        <v>18</v>
      </c>
      <c r="AH771" s="1021">
        <v>70.199999999999989</v>
      </c>
      <c r="AI771" s="1021">
        <v>16.07</v>
      </c>
      <c r="AJ771" s="804">
        <v>-2</v>
      </c>
      <c r="AK771" s="804">
        <v>2.5</v>
      </c>
      <c r="AL771" s="1038">
        <v>3100</v>
      </c>
      <c r="AM771" s="1038">
        <v>0.5</v>
      </c>
      <c r="AN771" s="1038">
        <v>1.1000000000000001</v>
      </c>
      <c r="AO771" s="868">
        <f>IF(U771="n/a","n/a",IF(AA771&lt;0,"n/a",IF(AA771="n/a","n/a",J771+U771-AA771)))</f>
        <v>-4.4121085865525664</v>
      </c>
      <c r="AP771" s="869">
        <f>IF(U771="n/a","n/a",J771+U771)</f>
        <v>5.8564336129359233</v>
      </c>
      <c r="AQ771" s="1044">
        <f>IF(OR(AC771&lt;0.01,AF771="n/a"),"n/a",(I771/SQRT(22.5*AC771*(I771/AF771))-1)*100)</f>
        <v>-5.663351556477858</v>
      </c>
      <c r="AR771" s="766">
        <f>INDEX(Historical!$C$7:$C$1455,MATCH(B771,Historical!$B$7:$B$1455,0))*IF(AH771="n/a",1.03,IF(AH771&lt;0,1.01,IF(AH771&gt;10,1.1,(1+AH771/100))))</f>
        <v>1.1770000000000003</v>
      </c>
      <c r="AS771" s="1042">
        <f>IF($AI771="n/a",1.03*AR771,IF($AI771&lt;0,1.01*AR771,IF($AI771&gt;10,1.1*AR771,(1+$AI771/100)*AR771)))</f>
        <v>1.2947000000000004</v>
      </c>
      <c r="AT771" s="1042">
        <f>IF($AK771="n/a",1.03*AS771,IF($AK771&lt;0,1.01*AS771,IF($AK771&gt;10,1.1*AS771,(1+$AK771/100)*AS771)))</f>
        <v>1.3270675000000003</v>
      </c>
      <c r="AU771" s="1042">
        <f>IF($AK771="n/a",1.03*AT771,IF($AK771&lt;0,1.01*AT771,IF($AK771&gt;10,1.1*AT771,(1+$AK771/100)*AT771)))</f>
        <v>1.3602441875000002</v>
      </c>
      <c r="AV771" s="1042">
        <f>IF($AK771="n/a",1.03*AU771,IF($AK771&lt;0,1.01*AU771,IF($AK771&gt;10,1.1*AU771,(1+$AK771/100)*AU771)))</f>
        <v>1.3942502921875002</v>
      </c>
      <c r="AW771" s="766">
        <f>SUM(AR771:AV771)</f>
        <v>6.5532619796875018</v>
      </c>
      <c r="AX771" s="877">
        <f>AW771/I771*100</f>
        <v>16.321947645547947</v>
      </c>
      <c r="AY771" s="853">
        <v>1.85</v>
      </c>
      <c r="AZ771" s="1021">
        <v>15.040000000000001</v>
      </c>
      <c r="BA771" s="1021">
        <v>-27.85</v>
      </c>
      <c r="BB771" s="1021">
        <v>-6.75</v>
      </c>
      <c r="BC771" s="1021">
        <v>-11.93</v>
      </c>
      <c r="BE771" s="721">
        <v>2014</v>
      </c>
      <c r="BF771" s="1057">
        <f>IF(BE771&gt;2008,0,IF(BE771&gt;2001,1,IF(BE771&gt;1990,2,IF(BE771&gt;1980,3,IF(BE771&gt;1973,4,IF(BE771&gt;1970,5,IF(BE771&gt;1960,6,IF(BE771&gt;1958,7,IF(BE771&gt;1953,8,9)))))))))</f>
        <v>0</v>
      </c>
    </row>
    <row r="772" spans="1:58" ht="11.25" customHeight="1" x14ac:dyDescent="0.2">
      <c r="A772" s="1019" t="s">
        <v>833</v>
      </c>
      <c r="B772" s="1031" t="s">
        <v>834</v>
      </c>
      <c r="C772" s="1181" t="s">
        <v>248</v>
      </c>
      <c r="D772" s="1181" t="s">
        <v>4412</v>
      </c>
      <c r="E772" s="857">
        <v>22</v>
      </c>
      <c r="F772" s="1245">
        <v>150</v>
      </c>
      <c r="G772" s="1245" t="s">
        <v>107</v>
      </c>
      <c r="H772" s="1245" t="s">
        <v>107</v>
      </c>
      <c r="I772" s="1030">
        <v>48.85</v>
      </c>
      <c r="J772" s="766">
        <f>(M772/I772)*100</f>
        <v>3.1934493346980548</v>
      </c>
      <c r="K772" s="1040">
        <v>0.39</v>
      </c>
      <c r="L772" s="1043">
        <v>4</v>
      </c>
      <c r="M772" s="756">
        <f>K772*L772</f>
        <v>1.56</v>
      </c>
      <c r="N772" s="1026" t="s">
        <v>432</v>
      </c>
      <c r="O772" s="861">
        <v>0.3125</v>
      </c>
      <c r="P772" s="1016">
        <v>43236</v>
      </c>
      <c r="Q772" s="1016">
        <v>43258</v>
      </c>
      <c r="R772" s="756">
        <f>(K772-O772)/O772*100</f>
        <v>24.800000000000004</v>
      </c>
      <c r="S772" s="824">
        <f>IF(INDEX(Historical!$D$7:$D$1455,MATCH(B772,Historical!$B$7:$B$1455,0))=0,"n/a",(INDEX(Historical!$C$7:$C$1455,MATCH(B772,Historical!$B$7:$B$1455,0))/INDEX(Historical!$D$7:$D$1455,MATCH(B772,Historical!$B$7:$B$1455,0))-1)*100)</f>
        <v>20.959595959595955</v>
      </c>
      <c r="T772" s="824">
        <f>IF(INDEX(Historical!$F$7:$F$1455,MATCH(B772,Historical!$B$7:$B$1455,0))=0,"n/a",((INDEX(Historical!$C$7:$C$1455,MATCH(B772,Historical!$B$7:$B$1455,0))/INDEX(Historical!$F$7:$F$1455,MATCH(B772,Historical!$B$7:$B$1455,0)))^(1/3)-1)*100)</f>
        <v>21.357579690825169</v>
      </c>
      <c r="U772" s="824">
        <f>IF(INDEX(Historical!$I$7:$I$1455,MATCH(B772,Historical!$B$7:$B$1455,0))=0,"n/a",((INDEX(Historical!$C$7:$C$1455,MATCH(B772,Historical!$B$7:$B$1455,0))/INDEX(Historical!$I$7:$I$1455,MATCH(B772,Historical!$B$7:$B$1455,0)))^(1/5)-1)*100)</f>
        <v>22.169998661832359</v>
      </c>
      <c r="V772" s="824">
        <f>IF(INDEX(Historical!$O$7:$O$1455,MATCH(B772,Historical!$B$7:$B$1455,0))=0,"n/a",((INDEX(Historical!$C$7:$C$1455,MATCH(B772,Historical!$B$7:$B$1455,0))/INDEX(Historical!$O$7:$O$1455,MATCH(B772,Historical!$B$7:$B$1455,0)))^(1/10)-1)*100)</f>
        <v>21.557752031517552</v>
      </c>
      <c r="W772" s="825">
        <f>IF(OR(U772&lt;=0,U772="n/a",V772&lt;=0,V772="n/a"),"n/a",U772/V772)</f>
        <v>1.0284003002455775</v>
      </c>
      <c r="X772" s="826">
        <f>IF(OR(AJ772&lt;=0,AJ772="n/a",U772&lt;=0,U772="n/a"),"n/a",U772/AJ772)</f>
        <v>2.4910110855991414</v>
      </c>
      <c r="Y772" s="785"/>
      <c r="Z772" s="766">
        <f>IF(OR(AC772&lt;0.01,AC772="n/a"),"n/a",M772/AC772*100)</f>
        <v>65.822784810126578</v>
      </c>
      <c r="AA772" s="1042">
        <f>IF(OR(AC772&lt;0.01,AC772="n/a"),"n/a",I772/AC772)</f>
        <v>20.611814345991561</v>
      </c>
      <c r="AB772" s="1043">
        <v>1</v>
      </c>
      <c r="AC772" s="1021">
        <v>2.37</v>
      </c>
      <c r="AD772" s="1021">
        <v>1.81</v>
      </c>
      <c r="AE772" s="1021">
        <v>1.57</v>
      </c>
      <c r="AF772" s="1021">
        <v>11.66</v>
      </c>
      <c r="AG772" s="1021">
        <v>55.000000000000007</v>
      </c>
      <c r="AH772" s="1021">
        <v>12.8</v>
      </c>
      <c r="AI772" s="1021">
        <v>6.54</v>
      </c>
      <c r="AJ772" s="1021">
        <v>8.9</v>
      </c>
      <c r="AK772" s="1021">
        <v>11.39</v>
      </c>
      <c r="AL772" s="1034">
        <v>60850</v>
      </c>
      <c r="AM772" s="1028">
        <v>0.1</v>
      </c>
      <c r="AN772" s="1021">
        <v>0.43</v>
      </c>
      <c r="AO772" s="868">
        <f>IF(U772="n/a","n/a",IF(AA772&lt;0,"n/a",IF(AA772="n/a","n/a",J772+U772-AA772)))</f>
        <v>4.751633650538853</v>
      </c>
      <c r="AP772" s="869">
        <f>IF(U772="n/a","n/a",J772+U772)</f>
        <v>25.363447996530414</v>
      </c>
      <c r="AQ772" s="1044">
        <f>IF(OR(AC772&lt;0.01,AF772="n/a"),"n/a",(I772/SQRT(22.5*AC772*(I772/AF772))-1)*100)</f>
        <v>226.82564517509377</v>
      </c>
      <c r="AR772" s="766">
        <f>INDEX(Historical!$C$7:$C$1455,MATCH(B772,Historical!$B$7:$B$1455,0))*IF(AH772="n/a",1.03,IF(AH772&lt;0,1.01,IF(AH772&gt;10,1.1,(1+AH772/100))))</f>
        <v>1.31725</v>
      </c>
      <c r="AS772" s="1042">
        <f>IF($AI772="n/a",1.03*AR772,IF($AI772&lt;0,1.01*AR772,IF($AI772&gt;10,1.1*AR772,(1+$AI772/100)*AR772)))</f>
        <v>1.4033981499999999</v>
      </c>
      <c r="AT772" s="1042">
        <f>IF($AK772="n/a",1.03*AS772,IF($AK772&lt;0,1.01*AS772,IF($AK772&gt;10,1.1*AS772,(1+$AK772/100)*AS772)))</f>
        <v>1.543737965</v>
      </c>
      <c r="AU772" s="1042">
        <f>IF($AK772="n/a",1.03*AT772,IF($AK772&lt;0,1.01*AT772,IF($AK772&gt;10,1.1*AT772,(1+$AK772/100)*AT772)))</f>
        <v>1.6981117615000001</v>
      </c>
      <c r="AV772" s="1042">
        <f>IF($AK772="n/a",1.03*AU772,IF($AK772&lt;0,1.01*AU772,IF($AK772&gt;10,1.1*AU772,(1+$AK772/100)*AU772)))</f>
        <v>1.8679229376500002</v>
      </c>
      <c r="AW772" s="766">
        <f>SUM(AR772:AV772)</f>
        <v>7.83042081415</v>
      </c>
      <c r="AX772" s="877">
        <f>AW772/I772*100</f>
        <v>16.029520602149436</v>
      </c>
      <c r="AY772" s="1212">
        <v>0.72</v>
      </c>
      <c r="AZ772" s="1028">
        <v>34.17</v>
      </c>
      <c r="BA772" s="1028">
        <v>-13.750000000000002</v>
      </c>
      <c r="BB772" s="1028">
        <v>-8.5599999999999987</v>
      </c>
      <c r="BC772" s="1028">
        <v>2.39</v>
      </c>
      <c r="BE772" s="721">
        <v>1997</v>
      </c>
      <c r="BF772" s="1057">
        <f>IF(BE772&gt;2008,0,IF(BE772&gt;2001,1,IF(BE772&gt;1990,2,IF(BE772&gt;1980,3,IF(BE772&gt;1973,4,IF(BE772&gt;1970,5,IF(BE772&gt;1960,6,IF(BE772&gt;1958,7,IF(BE772&gt;1953,8,9)))))))))</f>
        <v>2</v>
      </c>
    </row>
    <row r="773" spans="1:58" ht="11.25" customHeight="1" x14ac:dyDescent="0.2">
      <c r="A773" s="1019" t="s">
        <v>363</v>
      </c>
      <c r="B773" s="1031" t="s">
        <v>364</v>
      </c>
      <c r="C773" s="1181" t="s">
        <v>109</v>
      </c>
      <c r="D773" s="1181" t="s">
        <v>4434</v>
      </c>
      <c r="E773" s="857">
        <v>32</v>
      </c>
      <c r="F773" s="1245">
        <v>88</v>
      </c>
      <c r="G773" s="1245" t="s">
        <v>38</v>
      </c>
      <c r="H773" s="1245" t="s">
        <v>38</v>
      </c>
      <c r="I773" s="1021">
        <v>81.77</v>
      </c>
      <c r="J773" s="766">
        <f>(M773/I773)*100</f>
        <v>2.4458847988259755</v>
      </c>
      <c r="K773" s="1040">
        <v>0.5</v>
      </c>
      <c r="L773" s="1043">
        <v>4</v>
      </c>
      <c r="M773" s="756">
        <f>K773*L773</f>
        <v>2</v>
      </c>
      <c r="N773" s="1026" t="s">
        <v>108</v>
      </c>
      <c r="O773" s="861">
        <v>0.48</v>
      </c>
      <c r="P773" s="1016">
        <v>43409</v>
      </c>
      <c r="Q773" s="1016">
        <v>43419</v>
      </c>
      <c r="R773" s="756">
        <f>(K773-O773)/O773*100</f>
        <v>4.1666666666666705</v>
      </c>
      <c r="S773" s="824">
        <f>IF(INDEX(Historical!$D$7:$D$1455,MATCH(B773,Historical!$B$7:$B$1455,0))=0,"n/a",(INDEX(Historical!$C$7:$C$1455,MATCH(B773,Historical!$B$7:$B$1455,0))/INDEX(Historical!$D$7:$D$1455,MATCH(B773,Historical!$B$7:$B$1455,0))-1)*100)</f>
        <v>2.8248587570621542</v>
      </c>
      <c r="T773" s="824">
        <f>IF(INDEX(Historical!$F$7:$F$1455,MATCH(B773,Historical!$B$7:$B$1455,0))=0,"n/a",((INDEX(Historical!$C$7:$C$1455,MATCH(B773,Historical!$B$7:$B$1455,0))/INDEX(Historical!$F$7:$F$1455,MATCH(B773,Historical!$B$7:$B$1455,0)))^(1/3)-1)*100)</f>
        <v>3.9566137483565633</v>
      </c>
      <c r="U773" s="824">
        <f>IF(INDEX(Historical!$I$7:$I$1455,MATCH(B773,Historical!$B$7:$B$1455,0))=0,"n/a",((INDEX(Historical!$C$7:$C$1455,MATCH(B773,Historical!$B$7:$B$1455,0))/INDEX(Historical!$I$7:$I$1455,MATCH(B773,Historical!$B$7:$B$1455,0)))^(1/5)-1)*100)</f>
        <v>4.5065970483737949</v>
      </c>
      <c r="V773" s="824">
        <f>IF(INDEX(Historical!$O$7:$O$1455,MATCH(B773,Historical!$B$7:$B$1455,0))=0,"n/a",((INDEX(Historical!$C$7:$C$1455,MATCH(B773,Historical!$B$7:$B$1455,0))/INDEX(Historical!$O$7:$O$1455,MATCH(B773,Historical!$B$7:$B$1455,0)))^(1/10)-1)*100)</f>
        <v>4.9076215277249258</v>
      </c>
      <c r="W773" s="825">
        <f>IF(OR(U773&lt;=0,U773="n/a",V773&lt;=0,V773="n/a"),"n/a",U773/V773)</f>
        <v>0.91828536958573537</v>
      </c>
      <c r="X773" s="826">
        <f>IF(OR(AJ773&lt;=0,AJ773="n/a",U773&lt;=0,U773="n/a"),"n/a",U773/AJ773)</f>
        <v>0.35485016128927521</v>
      </c>
      <c r="Y773" s="802" t="s">
        <v>4077</v>
      </c>
      <c r="Z773" s="766">
        <f>IF(OR(AC773&lt;0.01,AC773="n/a"),"n/a",M773/AC773*100)</f>
        <v>37.950664136622393</v>
      </c>
      <c r="AA773" s="1042">
        <f>IF(OR(AC773&lt;0.01,AC773="n/a"),"n/a",I773/AC773)</f>
        <v>15.516129032258066</v>
      </c>
      <c r="AB773" s="1043">
        <v>12</v>
      </c>
      <c r="AC773" s="1021">
        <v>5.27</v>
      </c>
      <c r="AD773" s="1021">
        <v>1.94</v>
      </c>
      <c r="AE773" s="1021">
        <v>5.0199999999999996</v>
      </c>
      <c r="AF773" s="1021">
        <v>2.06</v>
      </c>
      <c r="AG773" s="1021">
        <v>11.1</v>
      </c>
      <c r="AH773" s="1021">
        <v>12.9</v>
      </c>
      <c r="AI773" s="1021">
        <v>3.0300000000000002</v>
      </c>
      <c r="AJ773" s="1021">
        <v>12.7</v>
      </c>
      <c r="AK773" s="1021">
        <v>8</v>
      </c>
      <c r="AL773" s="1034">
        <v>1230</v>
      </c>
      <c r="AM773" s="1028">
        <v>1.6</v>
      </c>
      <c r="AN773" s="1021">
        <v>1.68</v>
      </c>
      <c r="AO773" s="868">
        <f>IF(U773="n/a","n/a",IF(AA773&lt;0,"n/a",IF(AA773="n/a","n/a",J773+U773-AA773)))</f>
        <v>-8.5636471850582954</v>
      </c>
      <c r="AP773" s="869">
        <f>IF(U773="n/a","n/a",J773+U773)</f>
        <v>6.9524818471997705</v>
      </c>
      <c r="AQ773" s="1044">
        <f>IF(OR(AC773&lt;0.01,AF773="n/a"),"n/a",(I773/SQRT(22.5*AC773*(I773/AF773))-1)*100)</f>
        <v>19.188414437816558</v>
      </c>
      <c r="AR773" s="766">
        <f>INDEX(Historical!$C$7:$C$1455,MATCH(B773,Historical!$B$7:$B$1455,0))*IF(AH773="n/a",1.03,IF(AH773&lt;0,1.01,IF(AH773&gt;10,1.1,(1+AH773/100))))</f>
        <v>2.0020000000000002</v>
      </c>
      <c r="AS773" s="1042">
        <f>IF($AI773="n/a",1.03*AR773,IF($AI773&lt;0,1.01*AR773,IF($AI773&gt;10,1.1*AR773,(1+$AI773/100)*AR773)))</f>
        <v>2.0626606000000001</v>
      </c>
      <c r="AT773" s="1042">
        <f>IF($AK773="n/a",1.03*AS773,IF($AK773&lt;0,1.01*AS773,IF($AK773&gt;10,1.1*AS773,(1+$AK773/100)*AS773)))</f>
        <v>2.227673448</v>
      </c>
      <c r="AU773" s="1042">
        <f>IF($AK773="n/a",1.03*AT773,IF($AK773&lt;0,1.01*AT773,IF($AK773&gt;10,1.1*AT773,(1+$AK773/100)*AT773)))</f>
        <v>2.40588732384</v>
      </c>
      <c r="AV773" s="1042">
        <f>IF($AK773="n/a",1.03*AU773,IF($AK773&lt;0,1.01*AU773,IF($AK773&gt;10,1.1*AU773,(1+$AK773/100)*AU773)))</f>
        <v>2.5983583097472001</v>
      </c>
      <c r="AW773" s="766">
        <f>SUM(AR773:AV773)</f>
        <v>11.296579681587199</v>
      </c>
      <c r="AX773" s="877">
        <f>AW773/I773*100</f>
        <v>13.815066260960254</v>
      </c>
      <c r="AY773" s="1212">
        <v>0.83</v>
      </c>
      <c r="AZ773" s="1028">
        <v>16.809999999999999</v>
      </c>
      <c r="BA773" s="1028">
        <v>-11.110000000000001</v>
      </c>
      <c r="BB773" s="1028">
        <v>4.4799999999999995</v>
      </c>
      <c r="BC773" s="1028">
        <v>-0.3</v>
      </c>
      <c r="BE773" s="721">
        <v>1987</v>
      </c>
      <c r="BF773" s="1057">
        <f>IF(BE773&gt;2008,0,IF(BE773&gt;2001,1,IF(BE773&gt;1990,2,IF(BE773&gt;1980,3,IF(BE773&gt;1973,4,IF(BE773&gt;1970,5,IF(BE773&gt;1960,6,IF(BE773&gt;1958,7,IF(BE773&gt;1953,8,9)))))))))</f>
        <v>3</v>
      </c>
    </row>
    <row r="774" spans="1:58" ht="11.25" customHeight="1" x14ac:dyDescent="0.2">
      <c r="A774" s="1019" t="s">
        <v>365</v>
      </c>
      <c r="B774" s="1031" t="s">
        <v>366</v>
      </c>
      <c r="C774" s="1181" t="s">
        <v>129</v>
      </c>
      <c r="D774" s="1181" t="s">
        <v>4422</v>
      </c>
      <c r="E774" s="857">
        <v>52</v>
      </c>
      <c r="F774" s="1245">
        <v>19</v>
      </c>
      <c r="G774" s="1187" t="s">
        <v>107</v>
      </c>
      <c r="H774" s="1187" t="s">
        <v>107</v>
      </c>
      <c r="I774" s="1021">
        <v>35.01</v>
      </c>
      <c r="J774" s="766">
        <f>(M774/I774)*100</f>
        <v>1.0282776349614398</v>
      </c>
      <c r="K774" s="1033">
        <v>0.09</v>
      </c>
      <c r="L774" s="1043">
        <v>4</v>
      </c>
      <c r="M774" s="756">
        <f>K774*L774</f>
        <v>0.36</v>
      </c>
      <c r="N774" s="1026" t="s">
        <v>197</v>
      </c>
      <c r="O774" s="865">
        <v>8.7378640776699018E-2</v>
      </c>
      <c r="P774" s="1016">
        <v>43164</v>
      </c>
      <c r="Q774" s="1016">
        <v>43186</v>
      </c>
      <c r="R774" s="756">
        <f>(K774-O774)/O774*100</f>
        <v>3.0000000000000093</v>
      </c>
      <c r="S774" s="824">
        <f>IF(INDEX(Historical!$D$7:$D$1455,MATCH(B774,Historical!$B$7:$B$1455,0))=0,"n/a",(INDEX(Historical!$C$7:$C$1455,MATCH(B774,Historical!$B$7:$B$1455,0))/INDEX(Historical!$D$7:$D$1455,MATCH(B774,Historical!$B$7:$B$1455,0))-1)*100)</f>
        <v>4.5221674876847473</v>
      </c>
      <c r="T774" s="824">
        <f>IF(INDEX(Historical!$F$7:$F$1455,MATCH(B774,Historical!$B$7:$B$1455,0))=0,"n/a",((INDEX(Historical!$C$7:$C$1455,MATCH(B774,Historical!$B$7:$B$1455,0))/INDEX(Historical!$F$7:$F$1455,MATCH(B774,Historical!$B$7:$B$1455,0)))^(1/3)-1)*100)</f>
        <v>8.4488785768192187</v>
      </c>
      <c r="U774" s="824">
        <f>IF(INDEX(Historical!$I$7:$I$1455,MATCH(B774,Historical!$B$7:$B$1455,0))=0,"n/a",((INDEX(Historical!$C$7:$C$1455,MATCH(B774,Historical!$B$7:$B$1455,0))/INDEX(Historical!$I$7:$I$1455,MATCH(B774,Historical!$B$7:$B$1455,0)))^(1/5)-1)*100)</f>
        <v>6.2355643195113108</v>
      </c>
      <c r="V774" s="824">
        <f>IF(INDEX(Historical!$O$7:$O$1455,MATCH(B774,Historical!$B$7:$B$1455,0))=0,"n/a",((INDEX(Historical!$C$7:$C$1455,MATCH(B774,Historical!$B$7:$B$1455,0))/INDEX(Historical!$O$7:$O$1455,MATCH(B774,Historical!$B$7:$B$1455,0)))^(1/10)-1)*100)</f>
        <v>4.5288564976868839</v>
      </c>
      <c r="W774" s="825">
        <f>IF(OR(U774&lt;=0,U774="n/a",V774&lt;=0,V774="n/a"),"n/a",U774/V774)</f>
        <v>1.3768518218000789</v>
      </c>
      <c r="X774" s="826">
        <f>IF(OR(AJ774&lt;=0,AJ774="n/a",U774&lt;=0,U774="n/a"),"n/a",U774/AJ774)</f>
        <v>1.3555574607633285</v>
      </c>
      <c r="Y774" s="775" t="s">
        <v>367</v>
      </c>
      <c r="Z774" s="766">
        <f>IF(OR(AC774&lt;0.01,AC774="n/a"),"n/a",M774/AC774*100)</f>
        <v>40.909090909090907</v>
      </c>
      <c r="AA774" s="1042">
        <f>IF(OR(AC774&lt;0.01,AC774="n/a"),"n/a",I774/AC774)</f>
        <v>39.784090909090907</v>
      </c>
      <c r="AB774" s="1043">
        <v>12</v>
      </c>
      <c r="AC774" s="1021">
        <v>0.88</v>
      </c>
      <c r="AD774" s="1021">
        <v>4.4400000000000004</v>
      </c>
      <c r="AE774" s="1021">
        <v>4.3</v>
      </c>
      <c r="AF774" s="1021">
        <v>3.01</v>
      </c>
      <c r="AG774" s="1021">
        <v>10.5</v>
      </c>
      <c r="AH774" s="1021">
        <v>-9</v>
      </c>
      <c r="AI774" s="1021" t="s">
        <v>138</v>
      </c>
      <c r="AJ774" s="1021">
        <v>4.5999999999999996</v>
      </c>
      <c r="AK774" s="1021">
        <v>9</v>
      </c>
      <c r="AL774" s="1034">
        <v>2220</v>
      </c>
      <c r="AM774" s="1028">
        <v>56.68</v>
      </c>
      <c r="AN774" s="1021">
        <v>0.01</v>
      </c>
      <c r="AO774" s="868">
        <f>IF(U774="n/a","n/a",IF(AA774&lt;0,"n/a",IF(AA774="n/a","n/a",J774+U774-AA774)))</f>
        <v>-32.520248954618154</v>
      </c>
      <c r="AP774" s="869">
        <f>IF(U774="n/a","n/a",J774+U774)</f>
        <v>7.2638419544727508</v>
      </c>
      <c r="AQ774" s="1044">
        <f>IF(OR(AC774&lt;0.01,AF774="n/a"),"n/a",(I774/SQRT(22.5*AC774*(I774/AF774))-1)*100)</f>
        <v>130.69952910067397</v>
      </c>
      <c r="AR774" s="766">
        <f>INDEX(Historical!$C$7:$C$1455,MATCH(B774,Historical!$B$7:$B$1455,0))*IF(AH774="n/a",1.03,IF(AH774&lt;0,1.01,IF(AH774&gt;10,1.1,(1+AH774/100))))</f>
        <v>0.35300970873786403</v>
      </c>
      <c r="AS774" s="1042">
        <f>IF($AI774="n/a",1.03*AR774,IF($AI774&lt;0,1.01*AR774,IF($AI774&gt;10,1.1*AR774,(1+$AI774/100)*AR774)))</f>
        <v>0.36359999999999998</v>
      </c>
      <c r="AT774" s="1042">
        <f>IF($AK774="n/a",1.03*AS774,IF($AK774&lt;0,1.01*AS774,IF($AK774&gt;10,1.1*AS774,(1+$AK774/100)*AS774)))</f>
        <v>0.39632400000000001</v>
      </c>
      <c r="AU774" s="1042">
        <f>IF($AK774="n/a",1.03*AT774,IF($AK774&lt;0,1.01*AT774,IF($AK774&gt;10,1.1*AT774,(1+$AK774/100)*AT774)))</f>
        <v>0.43199316000000004</v>
      </c>
      <c r="AV774" s="1042">
        <f>IF($AK774="n/a",1.03*AU774,IF($AK774&lt;0,1.01*AU774,IF($AK774&gt;10,1.1*AU774,(1+$AK774/100)*AU774)))</f>
        <v>0.47087254440000009</v>
      </c>
      <c r="AW774" s="766">
        <f>SUM(AR774:AV774)</f>
        <v>2.0157994131378638</v>
      </c>
      <c r="AX774" s="877">
        <f>AW774/I774*100</f>
        <v>5.7577818141612793</v>
      </c>
      <c r="AY774" s="1212">
        <v>0.24</v>
      </c>
      <c r="AZ774" s="1028">
        <v>27.54</v>
      </c>
      <c r="BA774" s="1028">
        <v>-4.8500000000000005</v>
      </c>
      <c r="BB774" s="1028">
        <v>12.09</v>
      </c>
      <c r="BC774" s="1028">
        <v>15.920000000000002</v>
      </c>
      <c r="BE774" s="721">
        <v>1967</v>
      </c>
      <c r="BF774" s="1057">
        <f>IF(BE774&gt;2008,0,IF(BE774&gt;2001,1,IF(BE774&gt;1990,2,IF(BE774&gt;1980,3,IF(BE774&gt;1973,4,IF(BE774&gt;1970,5,IF(BE774&gt;1960,6,IF(BE774&gt;1958,7,IF(BE774&gt;1953,8,9)))))))))</f>
        <v>6</v>
      </c>
    </row>
    <row r="775" spans="1:58" ht="11.25" customHeight="1" x14ac:dyDescent="0.2">
      <c r="A775" s="1027" t="s">
        <v>835</v>
      </c>
      <c r="B775" s="1031" t="s">
        <v>836</v>
      </c>
      <c r="C775" s="1181" t="s">
        <v>109</v>
      </c>
      <c r="D775" s="1181" t="s">
        <v>119</v>
      </c>
      <c r="E775" s="857">
        <v>13</v>
      </c>
      <c r="F775" s="1245">
        <v>285</v>
      </c>
      <c r="G775" s="1187" t="s">
        <v>116</v>
      </c>
      <c r="H775" s="1187" t="s">
        <v>116</v>
      </c>
      <c r="I775" s="1030">
        <v>86.41</v>
      </c>
      <c r="J775" s="766">
        <f>(M775/I775)*100</f>
        <v>0.7406550167804653</v>
      </c>
      <c r="K775" s="1033">
        <v>0.16</v>
      </c>
      <c r="L775" s="1043">
        <v>4</v>
      </c>
      <c r="M775" s="756">
        <f>K775*L775</f>
        <v>0.64</v>
      </c>
      <c r="N775" s="1026" t="s">
        <v>141</v>
      </c>
      <c r="O775" s="860">
        <v>0.15</v>
      </c>
      <c r="P775" s="1016">
        <v>43192</v>
      </c>
      <c r="Q775" s="1016">
        <v>43221</v>
      </c>
      <c r="R775" s="756">
        <f>(K775-O775)/O775*100</f>
        <v>6.6666666666666732</v>
      </c>
      <c r="S775" s="824">
        <f>IF(INDEX(Historical!$D$7:$D$1455,MATCH(B775,Historical!$B$7:$B$1455,0))=0,"n/a",(INDEX(Historical!$C$7:$C$1455,MATCH(B775,Historical!$B$7:$B$1455,0))/INDEX(Historical!$D$7:$D$1455,MATCH(B775,Historical!$B$7:$B$1455,0))-1)*100)</f>
        <v>6.3063063063062863</v>
      </c>
      <c r="T775" s="824">
        <f>IF(INDEX(Historical!$F$7:$F$1455,MATCH(B775,Historical!$B$7:$B$1455,0))=0,"n/a",((INDEX(Historical!$C$7:$C$1455,MATCH(B775,Historical!$B$7:$B$1455,0))/INDEX(Historical!$F$7:$F$1455,MATCH(B775,Historical!$B$7:$B$1455,0)))^(1/3)-1)*100)</f>
        <v>6.146053144852659</v>
      </c>
      <c r="U775" s="824">
        <f>IF(INDEX(Historical!$I$7:$I$1455,MATCH(B775,Historical!$B$7:$B$1455,0))=0,"n/a",((INDEX(Historical!$C$7:$C$1455,MATCH(B775,Historical!$B$7:$B$1455,0))/INDEX(Historical!$I$7:$I$1455,MATCH(B775,Historical!$B$7:$B$1455,0)))^(1/5)-1)*100)</f>
        <v>9.1977482660523524</v>
      </c>
      <c r="V775" s="824">
        <f>IF(INDEX(Historical!$O$7:$O$1455,MATCH(B775,Historical!$B$7:$B$1455,0))=0,"n/a",((INDEX(Historical!$C$7:$C$1455,MATCH(B775,Historical!$B$7:$B$1455,0))/INDEX(Historical!$O$7:$O$1455,MATCH(B775,Historical!$B$7:$B$1455,0)))^(1/10)-1)*100)</f>
        <v>9.8254821635934917</v>
      </c>
      <c r="W775" s="825">
        <f>IF(OR(U775&lt;=0,U775="n/a",V775&lt;=0,V775="n/a"),"n/a",U775/V775)</f>
        <v>0.93611164448833961</v>
      </c>
      <c r="X775" s="826">
        <f>IF(OR(AJ775&lt;=0,AJ775="n/a",U775&lt;=0,U775="n/a"),"n/a",U775/AJ775)</f>
        <v>0.22823196689956207</v>
      </c>
      <c r="Y775" s="780"/>
      <c r="Z775" s="766">
        <f>IF(OR(AC775&lt;0.01,AC775="n/a"),"n/a",M775/AC775*100)</f>
        <v>3.0798845043310874</v>
      </c>
      <c r="AA775" s="1042">
        <f>IF(OR(AC775&lt;0.01,AC775="n/a"),"n/a",I775/AC775)</f>
        <v>4.1583253128007698</v>
      </c>
      <c r="AB775" s="1043">
        <v>12</v>
      </c>
      <c r="AC775" s="1021">
        <v>20.78</v>
      </c>
      <c r="AD775" s="1021">
        <v>0.3</v>
      </c>
      <c r="AE775" s="1021">
        <v>2.2400000000000002</v>
      </c>
      <c r="AF775" s="1021">
        <v>1.76</v>
      </c>
      <c r="AG775" s="1021">
        <v>27</v>
      </c>
      <c r="AH775" s="1021">
        <v>345.1</v>
      </c>
      <c r="AI775" s="1021">
        <v>7.6300000000000008</v>
      </c>
      <c r="AJ775" s="1021">
        <v>40.300000000000004</v>
      </c>
      <c r="AK775" s="1021">
        <v>13.700000000000001</v>
      </c>
      <c r="AL775" s="1034">
        <v>9640</v>
      </c>
      <c r="AM775" s="1028">
        <v>1.3</v>
      </c>
      <c r="AN775" s="1021">
        <v>0.36</v>
      </c>
      <c r="AO775" s="868">
        <f>IF(U775="n/a","n/a",IF(AA775&lt;0,"n/a",IF(AA775="n/a","n/a",J775+U775-AA775)))</f>
        <v>5.7800779700320479</v>
      </c>
      <c r="AP775" s="869">
        <f>IF(U775="n/a","n/a",J775+U775)</f>
        <v>9.9384032828328177</v>
      </c>
      <c r="AQ775" s="1044">
        <f>IF(OR(AC775&lt;0.01,AF775="n/a"),"n/a",(I775/SQRT(22.5*AC775*(I775/AF775))-1)*100)</f>
        <v>-42.96725092631484</v>
      </c>
      <c r="AR775" s="766">
        <f>INDEX(Historical!$C$7:$C$1455,MATCH(B775,Historical!$B$7:$B$1455,0))*IF(AH775="n/a",1.03,IF(AH775&lt;0,1.01,IF(AH775&gt;10,1.1,(1+AH775/100))))</f>
        <v>0.64900000000000002</v>
      </c>
      <c r="AS775" s="1042">
        <f>IF($AI775="n/a",1.03*AR775,IF($AI775&lt;0,1.01*AR775,IF($AI775&gt;10,1.1*AR775,(1+$AI775/100)*AR775)))</f>
        <v>0.69851870000000005</v>
      </c>
      <c r="AT775" s="1042">
        <f>IF($AK775="n/a",1.03*AS775,IF($AK775&lt;0,1.01*AS775,IF($AK775&gt;10,1.1*AS775,(1+$AK775/100)*AS775)))</f>
        <v>0.76837057000000009</v>
      </c>
      <c r="AU775" s="1042">
        <f>IF($AK775="n/a",1.03*AT775,IF($AK775&lt;0,1.01*AT775,IF($AK775&gt;10,1.1*AT775,(1+$AK775/100)*AT775)))</f>
        <v>0.84520762700000018</v>
      </c>
      <c r="AV775" s="1042">
        <f>IF($AK775="n/a",1.03*AU775,IF($AK775&lt;0,1.01*AU775,IF($AK775&gt;10,1.1*AU775,(1+$AK775/100)*AU775)))</f>
        <v>0.92972838970000027</v>
      </c>
      <c r="AW775" s="766">
        <f>SUM(AR775:AV775)</f>
        <v>3.8908252867000006</v>
      </c>
      <c r="AX775" s="877">
        <f>AW775/I775*100</f>
        <v>4.5027488562666367</v>
      </c>
      <c r="AY775" s="1212">
        <v>0.84</v>
      </c>
      <c r="AZ775" s="1028">
        <v>7.5600000000000005</v>
      </c>
      <c r="BA775" s="1028">
        <v>-7.68</v>
      </c>
      <c r="BB775" s="1028">
        <v>0.41000000000000003</v>
      </c>
      <c r="BC775" s="1028">
        <v>0.91999999999999993</v>
      </c>
      <c r="BE775" s="721">
        <v>2006</v>
      </c>
      <c r="BF775" s="1057">
        <f>IF(BE775&gt;2008,0,IF(BE775&gt;2001,1,IF(BE775&gt;1990,2,IF(BE775&gt;1980,3,IF(BE775&gt;1973,4,IF(BE775&gt;1970,5,IF(BE775&gt;1960,6,IF(BE775&gt;1958,7,IF(BE775&gt;1953,8,9)))))))))</f>
        <v>1</v>
      </c>
    </row>
    <row r="776" spans="1:58" s="905" customFormat="1" ht="11.25" customHeight="1" x14ac:dyDescent="0.2">
      <c r="A776" s="760" t="s">
        <v>1737</v>
      </c>
      <c r="B776" s="914" t="s">
        <v>1738</v>
      </c>
      <c r="C776" s="1181" t="s">
        <v>113</v>
      </c>
      <c r="D776" s="1181" t="s">
        <v>214</v>
      </c>
      <c r="E776" s="885">
        <v>9</v>
      </c>
      <c r="F776" s="1245">
        <v>334</v>
      </c>
      <c r="G776" s="1244" t="s">
        <v>38</v>
      </c>
      <c r="H776" s="1244" t="s">
        <v>116</v>
      </c>
      <c r="I776" s="886">
        <v>61.99</v>
      </c>
      <c r="J776" s="887">
        <f>(M776/I776)*100</f>
        <v>1.2905307307630263</v>
      </c>
      <c r="K776" s="888">
        <v>0.2</v>
      </c>
      <c r="L776" s="889">
        <v>4</v>
      </c>
      <c r="M776" s="890">
        <f>K776*L776</f>
        <v>0.8</v>
      </c>
      <c r="N776" s="891" t="s">
        <v>128</v>
      </c>
      <c r="O776" s="892">
        <v>0.17500000000000002</v>
      </c>
      <c r="P776" s="910">
        <v>43090</v>
      </c>
      <c r="Q776" s="910">
        <v>43110</v>
      </c>
      <c r="R776" s="890">
        <f>(K776-O776)/O776*100</f>
        <v>14.285714285714283</v>
      </c>
      <c r="S776" s="824">
        <f>IF(INDEX(Historical!$D$7:$D$1455,MATCH(B776,Historical!$B$7:$B$1455,0))=0,"n/a",(INDEX(Historical!$C$7:$C$1455,MATCH(B776,Historical!$B$7:$B$1455,0))/INDEX(Historical!$D$7:$D$1455,MATCH(B776,Historical!$B$7:$B$1455,0))-1)*100)</f>
        <v>16.666666666666675</v>
      </c>
      <c r="T776" s="824">
        <f>IF(INDEX(Historical!$F$7:$F$1455,MATCH(B776,Historical!$B$7:$B$1455,0))=0,"n/a",((INDEX(Historical!$C$7:$C$1455,MATCH(B776,Historical!$B$7:$B$1455,0))/INDEX(Historical!$F$7:$F$1455,MATCH(B776,Historical!$B$7:$B$1455,0)))^(1/3)-1)*100)</f>
        <v>20.507113208761506</v>
      </c>
      <c r="U776" s="824">
        <f>IF(INDEX(Historical!$I$7:$I$1455,MATCH(B776,Historical!$B$7:$B$1455,0))=0,"n/a",((INDEX(Historical!$C$7:$C$1455,MATCH(B776,Historical!$B$7:$B$1455,0))/INDEX(Historical!$I$7:$I$1455,MATCH(B776,Historical!$B$7:$B$1455,0)))^(1/5)-1)*100)</f>
        <v>26.047742476359481</v>
      </c>
      <c r="V776" s="824">
        <f>IF(INDEX(Historical!$O$7:$O$1455,MATCH(B776,Historical!$B$7:$B$1455,0))=0,"n/a",((INDEX(Historical!$C$7:$C$1455,MATCH(B776,Historical!$B$7:$B$1455,0))/INDEX(Historical!$O$7:$O$1455,MATCH(B776,Historical!$B$7:$B$1455,0)))^(1/10)-1)*100)</f>
        <v>19.286605283985047</v>
      </c>
      <c r="W776" s="894">
        <f>IF(OR(U776&lt;=0,U776="n/a",V776&lt;=0,V776="n/a"),"n/a",U776/V776)</f>
        <v>1.350561288148965</v>
      </c>
      <c r="X776" s="895">
        <f>IF(OR(AJ776&lt;=0,AJ776="n/a",U776&lt;=0,U776="n/a"),"n/a",U776/AJ776)</f>
        <v>1.4799853679749706</v>
      </c>
      <c r="Y776" s="896"/>
      <c r="Z776" s="887">
        <f>IF(OR(AC776&lt;0.01,AC776="n/a"),"n/a",M776/AC776*100)</f>
        <v>32.388663967611336</v>
      </c>
      <c r="AA776" s="897">
        <f>IF(OR(AC776&lt;0.01,AC776="n/a"),"n/a",I776/AC776)</f>
        <v>25.097165991902834</v>
      </c>
      <c r="AB776" s="889">
        <v>10</v>
      </c>
      <c r="AC776" s="898">
        <v>2.4700000000000002</v>
      </c>
      <c r="AD776" s="898">
        <v>1.29</v>
      </c>
      <c r="AE776" s="898">
        <v>2.5499999999999998</v>
      </c>
      <c r="AF776" s="898">
        <v>10.08</v>
      </c>
      <c r="AG776" s="898">
        <v>43.2</v>
      </c>
      <c r="AH776" s="898">
        <v>16.7</v>
      </c>
      <c r="AI776" s="898">
        <v>12.73</v>
      </c>
      <c r="AJ776" s="898">
        <v>17.599999999999998</v>
      </c>
      <c r="AK776" s="898">
        <v>19.5</v>
      </c>
      <c r="AL776" s="899">
        <v>6560</v>
      </c>
      <c r="AM776" s="900">
        <v>0.6</v>
      </c>
      <c r="AN776" s="898">
        <v>0.48</v>
      </c>
      <c r="AO776" s="901">
        <f>IF(U776="n/a","n/a",IF(AA776&lt;0,"n/a",IF(AA776="n/a","n/a",J776+U776-AA776)))</f>
        <v>2.2411072152196745</v>
      </c>
      <c r="AP776" s="902">
        <f>IF(U776="n/a","n/a",J776+U776)</f>
        <v>27.338273207122509</v>
      </c>
      <c r="AQ776" s="903">
        <f>IF(OR(AC776&lt;0.01,AF776="n/a"),"n/a",(I776/SQRT(22.5*AC776*(I776/AF776))-1)*100)</f>
        <v>235.31373912162422</v>
      </c>
      <c r="AR776" s="766">
        <f>INDEX(Historical!$C$7:$C$1455,MATCH(B776,Historical!$B$7:$B$1455,0))*IF(AH776="n/a",1.03,IF(AH776&lt;0,1.01,IF(AH776&gt;10,1.1,(1+AH776/100))))</f>
        <v>0.77000000000000013</v>
      </c>
      <c r="AS776" s="897">
        <f>IF($AI776="n/a",1.03*AR776,IF($AI776&lt;0,1.01*AR776,IF($AI776&gt;10,1.1*AR776,(1+$AI776/100)*AR776)))</f>
        <v>0.8470000000000002</v>
      </c>
      <c r="AT776" s="897">
        <f>IF($AK776="n/a",1.03*AS776,IF($AK776&lt;0,1.01*AS776,IF($AK776&gt;10,1.1*AS776,(1+$AK776/100)*AS776)))</f>
        <v>0.93170000000000031</v>
      </c>
      <c r="AU776" s="897">
        <f>IF($AK776="n/a",1.03*AT776,IF($AK776&lt;0,1.01*AT776,IF($AK776&gt;10,1.1*AT776,(1+$AK776/100)*AT776)))</f>
        <v>1.0248700000000004</v>
      </c>
      <c r="AV776" s="897">
        <f>IF($AK776="n/a",1.03*AU776,IF($AK776&lt;0,1.01*AU776,IF($AK776&gt;10,1.1*AU776,(1+$AK776/100)*AU776)))</f>
        <v>1.1273570000000006</v>
      </c>
      <c r="AW776" s="887">
        <f>SUM(AR776:AV776)</f>
        <v>4.7009270000000019</v>
      </c>
      <c r="AX776" s="904">
        <f>AW776/I776*100</f>
        <v>7.5833634457170538</v>
      </c>
      <c r="AY776" s="1213">
        <v>0.56999999999999995</v>
      </c>
      <c r="AZ776" s="900">
        <v>15.22</v>
      </c>
      <c r="BA776" s="900">
        <v>-8.58</v>
      </c>
      <c r="BB776" s="900">
        <v>5.36</v>
      </c>
      <c r="BC776" s="900">
        <v>2.69</v>
      </c>
      <c r="BD776" s="1079"/>
      <c r="BE776" s="721">
        <v>2010</v>
      </c>
      <c r="BF776" s="1057">
        <f>IF(BE776&gt;2008,0,IF(BE776&gt;2001,1,IF(BE776&gt;1990,2,IF(BE776&gt;1980,3,IF(BE776&gt;1973,4,IF(BE776&gt;1970,5,IF(BE776&gt;1960,6,IF(BE776&gt;1958,7,IF(BE776&gt;1953,8,9)))))))))</f>
        <v>0</v>
      </c>
    </row>
    <row r="777" spans="1:58" ht="11.25" customHeight="1" x14ac:dyDescent="0.2">
      <c r="A777" s="1036" t="s">
        <v>1739</v>
      </c>
      <c r="B777" s="1031" t="s">
        <v>1740</v>
      </c>
      <c r="C777" s="1181" t="s">
        <v>109</v>
      </c>
      <c r="D777" s="1181" t="s">
        <v>4434</v>
      </c>
      <c r="E777" s="857">
        <v>7</v>
      </c>
      <c r="F777" s="1245">
        <v>611</v>
      </c>
      <c r="G777" s="1209" t="s">
        <v>38</v>
      </c>
      <c r="H777" s="1209" t="s">
        <v>38</v>
      </c>
      <c r="I777" s="1030">
        <v>28.61</v>
      </c>
      <c r="J777" s="766">
        <f>(M777/I777)*100</f>
        <v>2.2369800768961903</v>
      </c>
      <c r="K777" s="1033">
        <v>0.16</v>
      </c>
      <c r="L777" s="1043">
        <v>4</v>
      </c>
      <c r="M777" s="756">
        <f>K777*L777</f>
        <v>0.64</v>
      </c>
      <c r="N777" s="1026" t="s">
        <v>471</v>
      </c>
      <c r="O777" s="860">
        <v>0.14000000000000001</v>
      </c>
      <c r="P777" s="1016">
        <v>43279</v>
      </c>
      <c r="Q777" s="1016">
        <v>43291</v>
      </c>
      <c r="R777" s="756">
        <f>(K777-O777)/O777*100</f>
        <v>14.285714285714276</v>
      </c>
      <c r="S777" s="824">
        <f>IF(INDEX(Historical!$D$7:$D$1455,MATCH(B777,Historical!$B$7:$B$1455,0))=0,"n/a",(INDEX(Historical!$C$7:$C$1455,MATCH(B777,Historical!$B$7:$B$1455,0))/INDEX(Historical!$D$7:$D$1455,MATCH(B777,Historical!$B$7:$B$1455,0))-1)*100)</f>
        <v>8.0000000000000071</v>
      </c>
      <c r="T777" s="824">
        <f>IF(INDEX(Historical!$F$7:$F$1455,MATCH(B777,Historical!$B$7:$B$1455,0))=0,"n/a",((INDEX(Historical!$C$7:$C$1455,MATCH(B777,Historical!$B$7:$B$1455,0))/INDEX(Historical!$F$7:$F$1455,MATCH(B777,Historical!$B$7:$B$1455,0)))^(1/3)-1)*100)</f>
        <v>8.7380373002892142</v>
      </c>
      <c r="U777" s="824">
        <f>IF(INDEX(Historical!$I$7:$I$1455,MATCH(B777,Historical!$B$7:$B$1455,0))=0,"n/a",((INDEX(Historical!$C$7:$C$1455,MATCH(B777,Historical!$B$7:$B$1455,0))/INDEX(Historical!$I$7:$I$1455,MATCH(B777,Historical!$B$7:$B$1455,0)))^(1/5)-1)*100)</f>
        <v>11.358388961163591</v>
      </c>
      <c r="V777" s="824">
        <f>IF(INDEX(Historical!$O$7:$O$1455,MATCH(B777,Historical!$B$7:$B$1455,0))=0,"n/a",((INDEX(Historical!$C$7:$C$1455,MATCH(B777,Historical!$B$7:$B$1455,0))/INDEX(Historical!$O$7:$O$1455,MATCH(B777,Historical!$B$7:$B$1455,0)))^(1/10)-1)*100)</f>
        <v>5.6837089442822508</v>
      </c>
      <c r="W777" s="825">
        <f>IF(OR(U777&lt;=0,U777="n/a",V777&lt;=0,V777="n/a"),"n/a",U777/V777)</f>
        <v>1.9984114374100748</v>
      </c>
      <c r="X777" s="826">
        <f>IF(OR(AJ777&lt;=0,AJ777="n/a",U777&lt;=0,U777="n/a"),"n/a",U777/AJ777)</f>
        <v>1.2907260183140445</v>
      </c>
      <c r="Y777" s="781"/>
      <c r="Z777" s="766">
        <f>IF(OR(AC777&lt;0.01,AC777="n/a"),"n/a",M777/AC777*100)</f>
        <v>36.994219653179194</v>
      </c>
      <c r="AA777" s="1042">
        <f>IF(OR(AC777&lt;0.01,AC777="n/a"),"n/a",I777/AC777)</f>
        <v>16.537572254335259</v>
      </c>
      <c r="AB777" s="1043">
        <v>12</v>
      </c>
      <c r="AC777" s="1021">
        <v>1.73</v>
      </c>
      <c r="AD777" s="1021" t="s">
        <v>138</v>
      </c>
      <c r="AE777" s="1021">
        <v>5.32</v>
      </c>
      <c r="AF777" s="1021">
        <v>1.4</v>
      </c>
      <c r="AG777" s="1021">
        <v>7.0000000000000009</v>
      </c>
      <c r="AH777" s="1021">
        <v>32.800000000000004</v>
      </c>
      <c r="AI777" s="1021">
        <v>7.9699999999999989</v>
      </c>
      <c r="AJ777" s="1021">
        <v>8.7999999999999989</v>
      </c>
      <c r="AK777" s="1021" t="s">
        <v>138</v>
      </c>
      <c r="AL777" s="1034">
        <v>2050</v>
      </c>
      <c r="AM777" s="1028">
        <v>7.1999999999999993</v>
      </c>
      <c r="AN777" s="1021">
        <v>0.17</v>
      </c>
      <c r="AO777" s="868">
        <f>IF(U777="n/a","n/a",IF(AA777&lt;0,"n/a",IF(AA777="n/a","n/a",J777+U777-AA777)))</f>
        <v>-2.9422032162754785</v>
      </c>
      <c r="AP777" s="869">
        <f>IF(U777="n/a","n/a",J777+U777)</f>
        <v>13.595369038059781</v>
      </c>
      <c r="AQ777" s="1044">
        <f>IF(OR(AC777&lt;0.01,AF777="n/a"),"n/a",(I777/SQRT(22.5*AC777*(I777/AF777))-1)*100)</f>
        <v>1.4398588240985832</v>
      </c>
      <c r="AR777" s="766">
        <f>INDEX(Historical!$C$7:$C$1455,MATCH(B777,Historical!$B$7:$B$1455,0))*IF(AH777="n/a",1.03,IF(AH777&lt;0,1.01,IF(AH777&gt;10,1.1,(1+AH777/100))))</f>
        <v>0.59400000000000008</v>
      </c>
      <c r="AS777" s="1042">
        <f>IF($AI777="n/a",1.03*AR777,IF($AI777&lt;0,1.01*AR777,IF($AI777&gt;10,1.1*AR777,(1+$AI777/100)*AR777)))</f>
        <v>0.64134180000000007</v>
      </c>
      <c r="AT777" s="1042">
        <f>IF($AK777="n/a",1.03*AS777,IF($AK777&lt;0,1.01*AS777,IF($AK777&gt;10,1.1*AS777,(1+$AK777/100)*AS777)))</f>
        <v>0.66058205400000014</v>
      </c>
      <c r="AU777" s="1042">
        <f>IF($AK777="n/a",1.03*AT777,IF($AK777&lt;0,1.01*AT777,IF($AK777&gt;10,1.1*AT777,(1+$AK777/100)*AT777)))</f>
        <v>0.68039951562000012</v>
      </c>
      <c r="AV777" s="1042">
        <f>IF($AK777="n/a",1.03*AU777,IF($AK777&lt;0,1.01*AU777,IF($AK777&gt;10,1.1*AU777,(1+$AK777/100)*AU777)))</f>
        <v>0.70081150108860013</v>
      </c>
      <c r="AW777" s="766">
        <f>SUM(AR777:AV777)</f>
        <v>3.2771348707086005</v>
      </c>
      <c r="AX777" s="877">
        <f>AW777/I777*100</f>
        <v>11.454508461057674</v>
      </c>
      <c r="AY777" s="1212">
        <v>0.99</v>
      </c>
      <c r="AZ777" s="1028">
        <v>12.2</v>
      </c>
      <c r="BA777" s="1028">
        <v>-17.79</v>
      </c>
      <c r="BB777" s="1028">
        <v>-0.97</v>
      </c>
      <c r="BC777" s="1028">
        <v>-6.58</v>
      </c>
      <c r="BE777" s="721">
        <v>2012</v>
      </c>
      <c r="BF777" s="1057">
        <f>IF(BE777&gt;2008,0,IF(BE777&gt;2001,1,IF(BE777&gt;1990,2,IF(BE777&gt;1980,3,IF(BE777&gt;1973,4,IF(BE777&gt;1970,5,IF(BE777&gt;1960,6,IF(BE777&gt;1958,7,IF(BE777&gt;1953,8,9)))))))))</f>
        <v>0</v>
      </c>
    </row>
    <row r="778" spans="1:58" ht="11.25" customHeight="1" x14ac:dyDescent="0.2">
      <c r="A778" s="1019" t="s">
        <v>1741</v>
      </c>
      <c r="B778" s="1031" t="s">
        <v>1742</v>
      </c>
      <c r="C778" s="1181" t="s">
        <v>248</v>
      </c>
      <c r="D778" s="1181" t="s">
        <v>4412</v>
      </c>
      <c r="E778" s="857">
        <v>9</v>
      </c>
      <c r="F778" s="1245">
        <v>372</v>
      </c>
      <c r="G778" s="1245" t="s">
        <v>107</v>
      </c>
      <c r="H778" s="1245" t="s">
        <v>107</v>
      </c>
      <c r="I778" s="1030">
        <v>95.13</v>
      </c>
      <c r="J778" s="766">
        <f>(M778/I778)*100</f>
        <v>1.3034794491748134</v>
      </c>
      <c r="K778" s="1033">
        <v>0.31</v>
      </c>
      <c r="L778" s="1043">
        <v>4</v>
      </c>
      <c r="M778" s="756">
        <f>K778*L778</f>
        <v>1.24</v>
      </c>
      <c r="N778" s="1026" t="s">
        <v>802</v>
      </c>
      <c r="O778" s="860">
        <v>0.27</v>
      </c>
      <c r="P778" s="1016">
        <v>43245</v>
      </c>
      <c r="Q778" s="1016">
        <v>43263</v>
      </c>
      <c r="R778" s="756">
        <f>(K778-O778)/O778*100</f>
        <v>14.814814814814806</v>
      </c>
      <c r="S778" s="824">
        <f>IF(INDEX(Historical!$D$7:$D$1455,MATCH(B778,Historical!$B$7:$B$1455,0))=0,"n/a",(INDEX(Historical!$C$7:$C$1455,MATCH(B778,Historical!$B$7:$B$1455,0))/INDEX(Historical!$D$7:$D$1455,MATCH(B778,Historical!$B$7:$B$1455,0))-1)*100)</f>
        <v>14.130434782608692</v>
      </c>
      <c r="T778" s="824">
        <f>IF(INDEX(Historical!$F$7:$F$1455,MATCH(B778,Historical!$B$7:$B$1455,0))=0,"n/a",((INDEX(Historical!$C$7:$C$1455,MATCH(B778,Historical!$B$7:$B$1455,0))/INDEX(Historical!$F$7:$F$1455,MATCH(B778,Historical!$B$7:$B$1455,0)))^(1/3)-1)*100)</f>
        <v>19.844972849662625</v>
      </c>
      <c r="U778" s="824">
        <f>IF(INDEX(Historical!$I$7:$I$1455,MATCH(B778,Historical!$B$7:$B$1455,0))=0,"n/a",((INDEX(Historical!$C$7:$C$1455,MATCH(B778,Historical!$B$7:$B$1455,0))/INDEX(Historical!$I$7:$I$1455,MATCH(B778,Historical!$B$7:$B$1455,0)))^(1/5)-1)*100)</f>
        <v>23.873200812705765</v>
      </c>
      <c r="V778" s="824" t="str">
        <f>IF(INDEX(Historical!$O$7:$O$1455,MATCH(B778,Historical!$B$7:$B$1455,0))=0,"n/a",((INDEX(Historical!$C$7:$C$1455,MATCH(B778,Historical!$B$7:$B$1455,0))/INDEX(Historical!$O$7:$O$1455,MATCH(B778,Historical!$B$7:$B$1455,0)))^(1/10)-1)*100)</f>
        <v>n/a</v>
      </c>
      <c r="W778" s="825" t="str">
        <f>IF(OR(U778&lt;=0,U778="n/a",V778&lt;=0,V778="n/a"),"n/a",U778/V778)</f>
        <v>n/a</v>
      </c>
      <c r="X778" s="826">
        <f>IF(OR(AJ778&lt;=0,AJ778="n/a",U778&lt;=0,U778="n/a"),"n/a",U778/AJ778)</f>
        <v>2.0061513287988042</v>
      </c>
      <c r="Y778" s="1031"/>
      <c r="Z778" s="766">
        <f>IF(OR(AC778&lt;0.01,AC778="n/a"),"n/a",M778/AC778*100)</f>
        <v>30.097087378640776</v>
      </c>
      <c r="AA778" s="1042">
        <f>IF(OR(AC778&lt;0.01,AC778="n/a"),"n/a",I778/AC778)</f>
        <v>23.089805825242717</v>
      </c>
      <c r="AB778" s="1043">
        <v>12</v>
      </c>
      <c r="AC778" s="1021">
        <v>4.12</v>
      </c>
      <c r="AD778" s="1021">
        <v>1.59</v>
      </c>
      <c r="AE778" s="1021">
        <v>1.5</v>
      </c>
      <c r="AF778" s="1021">
        <v>7.75</v>
      </c>
      <c r="AG778" s="1021">
        <v>35.9</v>
      </c>
      <c r="AH778" s="1021">
        <v>2.1</v>
      </c>
      <c r="AI778" s="1021">
        <v>9.7900000000000009</v>
      </c>
      <c r="AJ778" s="1021">
        <v>11.899999999999999</v>
      </c>
      <c r="AK778" s="1021">
        <v>14.499999999999998</v>
      </c>
      <c r="AL778" s="1034">
        <v>11570</v>
      </c>
      <c r="AM778" s="1028">
        <v>0.2</v>
      </c>
      <c r="AN778" s="1021">
        <v>0.41</v>
      </c>
      <c r="AO778" s="868">
        <f>IF(U778="n/a","n/a",IF(AA778&lt;0,"n/a",IF(AA778="n/a","n/a",J778+U778-AA778)))</f>
        <v>2.08687443663786</v>
      </c>
      <c r="AP778" s="869">
        <f>IF(U778="n/a","n/a",J778+U778)</f>
        <v>25.176680261880577</v>
      </c>
      <c r="AQ778" s="1044">
        <f>IF(OR(AC778&lt;0.01,AF778="n/a"),"n/a",(I778/SQRT(22.5*AC778*(I778/AF778))-1)*100)</f>
        <v>182.0133922317489</v>
      </c>
      <c r="AR778" s="766">
        <f>INDEX(Historical!$C$7:$C$1455,MATCH(B778,Historical!$B$7:$B$1455,0))*IF(AH778="n/a",1.03,IF(AH778&lt;0,1.01,IF(AH778&gt;10,1.1,(1+AH778/100))))</f>
        <v>1.0720499999999999</v>
      </c>
      <c r="AS778" s="1042">
        <f>IF($AI778="n/a",1.03*AR778,IF($AI778&lt;0,1.01*AR778,IF($AI778&gt;10,1.1*AR778,(1+$AI778/100)*AR778)))</f>
        <v>1.177003695</v>
      </c>
      <c r="AT778" s="1042">
        <f>IF($AK778="n/a",1.03*AS778,IF($AK778&lt;0,1.01*AS778,IF($AK778&gt;10,1.1*AS778,(1+$AK778/100)*AS778)))</f>
        <v>1.2947040645000001</v>
      </c>
      <c r="AU778" s="1042">
        <f>IF($AK778="n/a",1.03*AT778,IF($AK778&lt;0,1.01*AT778,IF($AK778&gt;10,1.1*AT778,(1+$AK778/100)*AT778)))</f>
        <v>1.4241744709500002</v>
      </c>
      <c r="AV778" s="1042">
        <f>IF($AK778="n/a",1.03*AU778,IF($AK778&lt;0,1.01*AU778,IF($AK778&gt;10,1.1*AU778,(1+$AK778/100)*AU778)))</f>
        <v>1.5665919180450003</v>
      </c>
      <c r="AW778" s="766">
        <f>SUM(AR778:AV778)</f>
        <v>6.5345241484950005</v>
      </c>
      <c r="AX778" s="877">
        <f>AW778/I778*100</f>
        <v>6.8690467239514357</v>
      </c>
      <c r="AY778" s="1212">
        <v>1.21</v>
      </c>
      <c r="AZ778" s="1028">
        <v>63.260000000000005</v>
      </c>
      <c r="BA778" s="1028">
        <v>-2.58</v>
      </c>
      <c r="BB778" s="1028">
        <v>5</v>
      </c>
      <c r="BC778" s="1028">
        <v>22.74</v>
      </c>
      <c r="BE778" s="721">
        <v>2010</v>
      </c>
      <c r="BF778" s="1057">
        <f>IF(BE778&gt;2008,0,IF(BE778&gt;2001,1,IF(BE778&gt;1990,2,IF(BE778&gt;1980,3,IF(BE778&gt;1973,4,IF(BE778&gt;1970,5,IF(BE778&gt;1960,6,IF(BE778&gt;1958,7,IF(BE778&gt;1953,8,9)))))))))</f>
        <v>0</v>
      </c>
    </row>
    <row r="779" spans="1:58" ht="11.25" customHeight="1" x14ac:dyDescent="0.2">
      <c r="A779" s="1027" t="s">
        <v>837</v>
      </c>
      <c r="B779" s="1031" t="s">
        <v>838</v>
      </c>
      <c r="C779" s="1181" t="s">
        <v>180</v>
      </c>
      <c r="D779" s="1181" t="s">
        <v>4432</v>
      </c>
      <c r="E779" s="857">
        <v>14</v>
      </c>
      <c r="F779" s="1245">
        <v>272</v>
      </c>
      <c r="G779" s="1209" t="s">
        <v>107</v>
      </c>
      <c r="H779" s="1209" t="s">
        <v>107</v>
      </c>
      <c r="I779" s="1030">
        <v>41.08</v>
      </c>
      <c r="J779" s="766">
        <f>(M779/I779)*100</f>
        <v>7.8383641674780931</v>
      </c>
      <c r="K779" s="1033">
        <v>0.80500000000000005</v>
      </c>
      <c r="L779" s="1043">
        <v>4</v>
      </c>
      <c r="M779" s="756">
        <f>K779*L779</f>
        <v>3.22</v>
      </c>
      <c r="N779" s="1026" t="s">
        <v>123</v>
      </c>
      <c r="O779" s="860">
        <v>0.79500000000000004</v>
      </c>
      <c r="P779" s="1016">
        <v>43403</v>
      </c>
      <c r="Q779" s="1016">
        <v>43412</v>
      </c>
      <c r="R779" s="756">
        <f>(K779-O779)/O779*100</f>
        <v>1.2578616352201268</v>
      </c>
      <c r="S779" s="824">
        <f>IF(INDEX(Historical!$D$7:$D$1455,MATCH(B779,Historical!$B$7:$B$1455,0))=0,"n/a",(INDEX(Historical!$C$7:$C$1455,MATCH(B779,Historical!$B$7:$B$1455,0))/INDEX(Historical!$D$7:$D$1455,MATCH(B779,Historical!$B$7:$B$1455,0))-1)*100)</f>
        <v>6.9343065693430628</v>
      </c>
      <c r="T779" s="824">
        <f>IF(INDEX(Historical!$F$7:$F$1455,MATCH(B779,Historical!$B$7:$B$1455,0))=0,"n/a",((INDEX(Historical!$C$7:$C$1455,MATCH(B779,Historical!$B$7:$B$1455,0))/INDEX(Historical!$F$7:$F$1455,MATCH(B779,Historical!$B$7:$B$1455,0)))^(1/3)-1)*100)</f>
        <v>3.5351692611946373</v>
      </c>
      <c r="U779" s="824">
        <f>IF(INDEX(Historical!$I$7:$I$1455,MATCH(B779,Historical!$B$7:$B$1455,0))=0,"n/a",((INDEX(Historical!$C$7:$C$1455,MATCH(B779,Historical!$B$7:$B$1455,0))/INDEX(Historical!$I$7:$I$1455,MATCH(B779,Historical!$B$7:$B$1455,0)))^(1/5)-1)*100)</f>
        <v>2.8979637884147591</v>
      </c>
      <c r="V779" s="824">
        <f>IF(INDEX(Historical!$O$7:$O$1455,MATCH(B779,Historical!$B$7:$B$1455,0))=0,"n/a",((INDEX(Historical!$C$7:$C$1455,MATCH(B779,Historical!$B$7:$B$1455,0))/INDEX(Historical!$O$7:$O$1455,MATCH(B779,Historical!$B$7:$B$1455,0)))^(1/10)-1)*100)</f>
        <v>4.4266634294101381</v>
      </c>
      <c r="W779" s="825">
        <f>IF(OR(U779&lt;=0,U779="n/a",V779&lt;=0,V779="n/a"),"n/a",U779/V779)</f>
        <v>0.65466097312957872</v>
      </c>
      <c r="X779" s="826" t="str">
        <f>IF(OR(AJ779&lt;=0,AJ779="n/a",U779&lt;=0,U779="n/a"),"n/a",U779/AJ779)</f>
        <v>n/a</v>
      </c>
      <c r="Y779" s="1032" t="s">
        <v>455</v>
      </c>
      <c r="Z779" s="766">
        <f>IF(OR(AC779&lt;0.01,AC779="n/a"),"n/a",M779/AC779*100)</f>
        <v>191.66666666666669</v>
      </c>
      <c r="AA779" s="1042">
        <f>IF(OR(AC779&lt;0.01,AC779="n/a"),"n/a",I779/AC779)</f>
        <v>24.452380952380953</v>
      </c>
      <c r="AB779" s="1043">
        <v>12</v>
      </c>
      <c r="AC779" s="1021">
        <v>1.68</v>
      </c>
      <c r="AD779" s="1021">
        <v>4.8899999999999997</v>
      </c>
      <c r="AE779" s="1021">
        <v>3.09</v>
      </c>
      <c r="AF779" s="1021">
        <v>2.27</v>
      </c>
      <c r="AG779" s="1021">
        <v>9</v>
      </c>
      <c r="AH779" s="1021">
        <v>2.6</v>
      </c>
      <c r="AI779" s="1021">
        <v>13.66</v>
      </c>
      <c r="AJ779" s="1021">
        <v>-1</v>
      </c>
      <c r="AK779" s="1021">
        <v>5</v>
      </c>
      <c r="AL779" s="1034">
        <v>668.37</v>
      </c>
      <c r="AM779" s="1028">
        <v>0.2</v>
      </c>
      <c r="AN779" s="1021">
        <v>1.97</v>
      </c>
      <c r="AO779" s="868">
        <f>IF(U779="n/a","n/a",IF(AA779&lt;0,"n/a",IF(AA779="n/a","n/a",J779+U779-AA779)))</f>
        <v>-13.7160529964881</v>
      </c>
      <c r="AP779" s="869">
        <f>IF(U779="n/a","n/a",J779+U779)</f>
        <v>10.736327955892852</v>
      </c>
      <c r="AQ779" s="1044">
        <f>IF(OR(AC779&lt;0.01,AF779="n/a"),"n/a",(I779/SQRT(22.5*AC779*(I779/AF779))-1)*100)</f>
        <v>57.066022582019471</v>
      </c>
      <c r="AR779" s="766">
        <f>INDEX(Historical!$C$7:$C$1455,MATCH(B779,Historical!$B$7:$B$1455,0))*IF(AH779="n/a",1.03,IF(AH779&lt;0,1.01,IF(AH779&gt;10,1.1,(1+AH779/100))))</f>
        <v>3.0061800000000001</v>
      </c>
      <c r="AS779" s="1042">
        <f>IF($AI779="n/a",1.03*AR779,IF($AI779&lt;0,1.01*AR779,IF($AI779&gt;10,1.1*AR779,(1+$AI779/100)*AR779)))</f>
        <v>3.3067980000000006</v>
      </c>
      <c r="AT779" s="1042">
        <f>IF($AK779="n/a",1.03*AS779,IF($AK779&lt;0,1.01*AS779,IF($AK779&gt;10,1.1*AS779,(1+$AK779/100)*AS779)))</f>
        <v>3.4721379000000008</v>
      </c>
      <c r="AU779" s="1042">
        <f>IF($AK779="n/a",1.03*AT779,IF($AK779&lt;0,1.01*AT779,IF($AK779&gt;10,1.1*AT779,(1+$AK779/100)*AT779)))</f>
        <v>3.645744795000001</v>
      </c>
      <c r="AV779" s="1042">
        <f>IF($AK779="n/a",1.03*AU779,IF($AK779&lt;0,1.01*AU779,IF($AK779&gt;10,1.1*AU779,(1+$AK779/100)*AU779)))</f>
        <v>3.8280320347500014</v>
      </c>
      <c r="AW779" s="766">
        <f>SUM(AR779:AV779)</f>
        <v>17.258892729750002</v>
      </c>
      <c r="AX779" s="877">
        <f>AW779/I779*100</f>
        <v>42.012883957521915</v>
      </c>
      <c r="AY779" s="1212">
        <v>0.24</v>
      </c>
      <c r="AZ779" s="1028">
        <v>20.91</v>
      </c>
      <c r="BA779" s="1028">
        <v>-4.1300000000000008</v>
      </c>
      <c r="BB779" s="1028">
        <v>6.9</v>
      </c>
      <c r="BC779" s="1028">
        <v>7.99</v>
      </c>
      <c r="BE779" s="721">
        <v>2005</v>
      </c>
      <c r="BF779" s="1057">
        <f>IF(BE779&gt;2008,0,IF(BE779&gt;2001,1,IF(BE779&gt;1990,2,IF(BE779&gt;1980,3,IF(BE779&gt;1973,4,IF(BE779&gt;1970,5,IF(BE779&gt;1960,6,IF(BE779&gt;1958,7,IF(BE779&gt;1953,8,9)))))))))</f>
        <v>1</v>
      </c>
    </row>
    <row r="780" spans="1:58" ht="11.25" customHeight="1" x14ac:dyDescent="0.2">
      <c r="A780" s="1027" t="s">
        <v>839</v>
      </c>
      <c r="B780" s="1031" t="s">
        <v>840</v>
      </c>
      <c r="C780" s="1181" t="s">
        <v>109</v>
      </c>
      <c r="D780" s="1181" t="s">
        <v>119</v>
      </c>
      <c r="E780" s="857">
        <v>14</v>
      </c>
      <c r="F780" s="1245">
        <v>261</v>
      </c>
      <c r="G780" s="1209" t="s">
        <v>116</v>
      </c>
      <c r="H780" s="1209" t="s">
        <v>116</v>
      </c>
      <c r="I780" s="1030">
        <v>130.37</v>
      </c>
      <c r="J780" s="766">
        <f>(M780/I780)*100</f>
        <v>2.3625067116667946</v>
      </c>
      <c r="K780" s="1033">
        <v>0.77</v>
      </c>
      <c r="L780" s="1043">
        <v>4</v>
      </c>
      <c r="M780" s="756">
        <f>K780*L780</f>
        <v>3.08</v>
      </c>
      <c r="N780" s="1026" t="s">
        <v>153</v>
      </c>
      <c r="O780" s="860">
        <v>0.72</v>
      </c>
      <c r="P780" s="1016">
        <v>43258</v>
      </c>
      <c r="Q780" s="1016">
        <v>43280</v>
      </c>
      <c r="R780" s="756">
        <f>(K780-O780)/O780*100</f>
        <v>6.94444444444445</v>
      </c>
      <c r="S780" s="824">
        <f>IF(INDEX(Historical!$D$7:$D$1455,MATCH(B780,Historical!$B$7:$B$1455,0))=0,"n/a",(INDEX(Historical!$C$7:$C$1455,MATCH(B780,Historical!$B$7:$B$1455,0))/INDEX(Historical!$D$7:$D$1455,MATCH(B780,Historical!$B$7:$B$1455,0))-1)*100)</f>
        <v>8.0152671755725269</v>
      </c>
      <c r="T780" s="824">
        <f>IF(INDEX(Historical!$F$7:$F$1455,MATCH(B780,Historical!$B$7:$B$1455,0))=0,"n/a",((INDEX(Historical!$C$7:$C$1455,MATCH(B780,Historical!$B$7:$B$1455,0))/INDEX(Historical!$F$7:$F$1455,MATCH(B780,Historical!$B$7:$B$1455,0)))^(1/3)-1)*100)</f>
        <v>9.5929603966251165</v>
      </c>
      <c r="U780" s="824">
        <f>IF(INDEX(Historical!$I$7:$I$1455,MATCH(B780,Historical!$B$7:$B$1455,0))=0,"n/a",((INDEX(Historical!$C$7:$C$1455,MATCH(B780,Historical!$B$7:$B$1455,0))/INDEX(Historical!$I$7:$I$1455,MATCH(B780,Historical!$B$7:$B$1455,0)))^(1/5)-1)*100)</f>
        <v>9.5939754354672946</v>
      </c>
      <c r="V780" s="824">
        <f>IF(INDEX(Historical!$O$7:$O$1455,MATCH(B780,Historical!$B$7:$B$1455,0))=0,"n/a",((INDEX(Historical!$C$7:$C$1455,MATCH(B780,Historical!$B$7:$B$1455,0))/INDEX(Historical!$O$7:$O$1455,MATCH(B780,Historical!$B$7:$B$1455,0)))^(1/10)-1)*100)</f>
        <v>9.6152046972209462</v>
      </c>
      <c r="W780" s="825">
        <f>IF(OR(U780&lt;=0,U780="n/a",V780&lt;=0,V780="n/a"),"n/a",U780/V780)</f>
        <v>0.99779211546481295</v>
      </c>
      <c r="X780" s="826">
        <f>IF(OR(AJ780&lt;=0,AJ780="n/a",U780&lt;=0,U780="n/a"),"n/a",U780/AJ780)</f>
        <v>2.23115707801565</v>
      </c>
      <c r="Y780" s="1031"/>
      <c r="Z780" s="766">
        <f>IF(OR(AC780&lt;0.01,AC780="n/a"),"n/a",M780/AC780*100)</f>
        <v>32.696390658174096</v>
      </c>
      <c r="AA780" s="1042">
        <f>IF(OR(AC780&lt;0.01,AC780="n/a"),"n/a",I780/AC780)</f>
        <v>13.839702760084926</v>
      </c>
      <c r="AB780" s="1043">
        <v>12</v>
      </c>
      <c r="AC780" s="1021">
        <v>9.42</v>
      </c>
      <c r="AD780" s="1021">
        <v>0.7</v>
      </c>
      <c r="AE780" s="1021">
        <v>1.1599999999999999</v>
      </c>
      <c r="AF780" s="1021">
        <v>1.54</v>
      </c>
      <c r="AG780" s="1021">
        <v>10.6</v>
      </c>
      <c r="AH780" s="1021">
        <v>-24.2</v>
      </c>
      <c r="AI780" s="1021">
        <v>15.010000000000002</v>
      </c>
      <c r="AJ780" s="1021">
        <v>4.3</v>
      </c>
      <c r="AK780" s="1021">
        <v>19.7</v>
      </c>
      <c r="AL780" s="1034">
        <v>34850</v>
      </c>
      <c r="AM780" s="1028">
        <v>0.1</v>
      </c>
      <c r="AN780" s="1021">
        <v>0.28999999999999998</v>
      </c>
      <c r="AO780" s="868">
        <f>IF(U780="n/a","n/a",IF(AA780&lt;0,"n/a",IF(AA780="n/a","n/a",J780+U780-AA780)))</f>
        <v>-1.8832206129508364</v>
      </c>
      <c r="AP780" s="869">
        <f>IF(U780="n/a","n/a",J780+U780)</f>
        <v>11.956482147134089</v>
      </c>
      <c r="AQ780" s="1044">
        <f>IF(OR(AC780&lt;0.01,AF780="n/a"),"n/a",(I780/SQRT(22.5*AC780*(I780/AF780))-1)*100)</f>
        <v>-2.6731914275281987</v>
      </c>
      <c r="AR780" s="766">
        <f>INDEX(Historical!$C$7:$C$1455,MATCH(B780,Historical!$B$7:$B$1455,0))*IF(AH780="n/a",1.03,IF(AH780&lt;0,1.01,IF(AH780&gt;10,1.1,(1+AH780/100))))</f>
        <v>2.8583000000000003</v>
      </c>
      <c r="AS780" s="1042">
        <f>IF($AI780="n/a",1.03*AR780,IF($AI780&lt;0,1.01*AR780,IF($AI780&gt;10,1.1*AR780,(1+$AI780/100)*AR780)))</f>
        <v>3.1441300000000005</v>
      </c>
      <c r="AT780" s="1042">
        <f>IF($AK780="n/a",1.03*AS780,IF($AK780&lt;0,1.01*AS780,IF($AK780&gt;10,1.1*AS780,(1+$AK780/100)*AS780)))</f>
        <v>3.458543000000001</v>
      </c>
      <c r="AU780" s="1042">
        <f>IF($AK780="n/a",1.03*AT780,IF($AK780&lt;0,1.01*AT780,IF($AK780&gt;10,1.1*AT780,(1+$AK780/100)*AT780)))</f>
        <v>3.8043973000000015</v>
      </c>
      <c r="AV780" s="1042">
        <f>IF($AK780="n/a",1.03*AU780,IF($AK780&lt;0,1.01*AU780,IF($AK780&gt;10,1.1*AU780,(1+$AK780/100)*AU780)))</f>
        <v>4.1848370300000024</v>
      </c>
      <c r="AW780" s="766">
        <f>SUM(AR780:AV780)</f>
        <v>17.450207330000005</v>
      </c>
      <c r="AX780" s="877">
        <f>AW780/I780*100</f>
        <v>13.385140239318865</v>
      </c>
      <c r="AY780" s="1212">
        <v>1.17</v>
      </c>
      <c r="AZ780" s="1028">
        <v>8.9499999999999993</v>
      </c>
      <c r="BA780" s="1028">
        <v>-13.4</v>
      </c>
      <c r="BB780" s="1028">
        <v>2.11</v>
      </c>
      <c r="BC780" s="1028">
        <v>-0.35000000000000003</v>
      </c>
      <c r="BE780" s="721">
        <v>2005</v>
      </c>
      <c r="BF780" s="1057">
        <f>IF(BE780&gt;2008,0,IF(BE780&gt;2001,1,IF(BE780&gt;1990,2,IF(BE780&gt;1980,3,IF(BE780&gt;1973,4,IF(BE780&gt;1970,5,IF(BE780&gt;1960,6,IF(BE780&gt;1958,7,IF(BE780&gt;1953,8,9)))))))))</f>
        <v>1</v>
      </c>
    </row>
    <row r="781" spans="1:58" ht="11.25" customHeight="1" x14ac:dyDescent="0.2">
      <c r="A781" s="1036" t="s">
        <v>1743</v>
      </c>
      <c r="B781" s="1031" t="s">
        <v>1744</v>
      </c>
      <c r="C781" s="1181" t="s">
        <v>109</v>
      </c>
      <c r="D781" s="1181" t="s">
        <v>4434</v>
      </c>
      <c r="E781" s="857">
        <v>5</v>
      </c>
      <c r="F781" s="1245">
        <v>758</v>
      </c>
      <c r="G781" s="1182" t="s">
        <v>107</v>
      </c>
      <c r="H781" s="1182" t="s">
        <v>107</v>
      </c>
      <c r="I781" s="1030">
        <v>38.450000000000003</v>
      </c>
      <c r="J781" s="766">
        <f>(M781/I781)*100</f>
        <v>1.7685305591677505</v>
      </c>
      <c r="K781" s="1033">
        <v>0.17</v>
      </c>
      <c r="L781" s="1043">
        <v>4</v>
      </c>
      <c r="M781" s="756">
        <f>K781*L781</f>
        <v>0.68</v>
      </c>
      <c r="N781" s="1026" t="s">
        <v>322</v>
      </c>
      <c r="O781" s="860">
        <v>0.15</v>
      </c>
      <c r="P781" s="1022">
        <v>42899</v>
      </c>
      <c r="Q781" s="1022">
        <v>42916</v>
      </c>
      <c r="R781" s="756">
        <f>(K781-O781)/O781*100</f>
        <v>13.333333333333346</v>
      </c>
      <c r="S781" s="824">
        <f>IF(INDEX(Historical!$D$7:$D$1455,MATCH(B781,Historical!$B$7:$B$1455,0))=0,"n/a",(INDEX(Historical!$C$7:$C$1455,MATCH(B781,Historical!$B$7:$B$1455,0))/INDEX(Historical!$D$7:$D$1455,MATCH(B781,Historical!$B$7:$B$1455,0))-1)*100)</f>
        <v>10.000000000000009</v>
      </c>
      <c r="T781" s="824">
        <f>IF(INDEX(Historical!$F$7:$F$1455,MATCH(B781,Historical!$B$7:$B$1455,0))=0,"n/a",((INDEX(Historical!$C$7:$C$1455,MATCH(B781,Historical!$B$7:$B$1455,0))/INDEX(Historical!$F$7:$F$1455,MATCH(B781,Historical!$B$7:$B$1455,0)))^(1/3)-1)*100)</f>
        <v>14.471424255333186</v>
      </c>
      <c r="U781" s="824">
        <f>IF(INDEX(Historical!$I$7:$I$1455,MATCH(B781,Historical!$B$7:$B$1455,0))=0,"n/a",((INDEX(Historical!$C$7:$C$1455,MATCH(B781,Historical!$B$7:$B$1455,0))/INDEX(Historical!$I$7:$I$1455,MATCH(B781,Historical!$B$7:$B$1455,0)))^(1/5)-1)*100)</f>
        <v>12.888132073019754</v>
      </c>
      <c r="V781" s="824">
        <f>IF(INDEX(Historical!$O$7:$O$1455,MATCH(B781,Historical!$B$7:$B$1455,0))=0,"n/a",((INDEX(Historical!$C$7:$C$1455,MATCH(B781,Historical!$B$7:$B$1455,0))/INDEX(Historical!$O$7:$O$1455,MATCH(B781,Historical!$B$7:$B$1455,0)))^(1/10)-1)*100)</f>
        <v>2.4127573490751342</v>
      </c>
      <c r="W781" s="825">
        <f>IF(OR(U781&lt;=0,U781="n/a",V781&lt;=0,V781="n/a"),"n/a",U781/V781)</f>
        <v>5.3416610990575055</v>
      </c>
      <c r="X781" s="826">
        <f>IF(OR(AJ781&lt;=0,AJ781="n/a",U781&lt;=0,U781="n/a"),"n/a",U781/AJ781)</f>
        <v>1.0922145824593013</v>
      </c>
      <c r="Y781" s="780"/>
      <c r="Z781" s="766">
        <f>IF(OR(AC781&lt;0.01,AC781="n/a"),"n/a",M781/AC781*100)</f>
        <v>30.630630630630627</v>
      </c>
      <c r="AA781" s="1042">
        <f>IF(OR(AC781&lt;0.01,AC781="n/a"),"n/a",I781/AC781)</f>
        <v>17.31981981981982</v>
      </c>
      <c r="AB781" s="1043">
        <v>12</v>
      </c>
      <c r="AC781" s="1021">
        <v>2.2200000000000002</v>
      </c>
      <c r="AD781" s="1021">
        <v>2.4700000000000002</v>
      </c>
      <c r="AE781" s="1021">
        <v>5.63</v>
      </c>
      <c r="AF781" s="1021">
        <v>1.44</v>
      </c>
      <c r="AG781" s="1021">
        <v>8.3000000000000007</v>
      </c>
      <c r="AH781" s="1021">
        <v>6.3</v>
      </c>
      <c r="AI781" s="1021">
        <v>20.76</v>
      </c>
      <c r="AJ781" s="1021">
        <v>11.799999999999999</v>
      </c>
      <c r="AK781" s="1021">
        <v>7.0000000000000009</v>
      </c>
      <c r="AL781" s="1034">
        <v>1170</v>
      </c>
      <c r="AM781" s="1028">
        <v>7.1</v>
      </c>
      <c r="AN781" s="1021">
        <v>7.0000000000000007E-2</v>
      </c>
      <c r="AO781" s="868">
        <f>IF(U781="n/a","n/a",IF(AA781&lt;0,"n/a",IF(AA781="n/a","n/a",J781+U781-AA781)))</f>
        <v>-2.663157187632315</v>
      </c>
      <c r="AP781" s="869">
        <f>IF(U781="n/a","n/a",J781+U781)</f>
        <v>14.656662632187505</v>
      </c>
      <c r="AQ781" s="1044">
        <f>IF(OR(AC781&lt;0.01,AF781="n/a"),"n/a",(I781/SQRT(22.5*AC781*(I781/AF781))-1)*100)</f>
        <v>5.2838291699379925</v>
      </c>
      <c r="AR781" s="766">
        <f>INDEX(Historical!$C$7:$C$1455,MATCH(B781,Historical!$B$7:$B$1455,0))*IF(AH781="n/a",1.03,IF(AH781&lt;0,1.01,IF(AH781&gt;10,1.1,(1+AH781/100))))</f>
        <v>0.70157999999999998</v>
      </c>
      <c r="AS781" s="1042">
        <f>IF($AI781="n/a",1.03*AR781,IF($AI781&lt;0,1.01*AR781,IF($AI781&gt;10,1.1*AR781,(1+$AI781/100)*AR781)))</f>
        <v>0.77173800000000004</v>
      </c>
      <c r="AT781" s="1042">
        <f>IF($AK781="n/a",1.03*AS781,IF($AK781&lt;0,1.01*AS781,IF($AK781&gt;10,1.1*AS781,(1+$AK781/100)*AS781)))</f>
        <v>0.82575966000000012</v>
      </c>
      <c r="AU781" s="1042">
        <f>IF($AK781="n/a",1.03*AT781,IF($AK781&lt;0,1.01*AT781,IF($AK781&gt;10,1.1*AT781,(1+$AK781/100)*AT781)))</f>
        <v>0.8835628362000002</v>
      </c>
      <c r="AV781" s="1042">
        <f>IF($AK781="n/a",1.03*AU781,IF($AK781&lt;0,1.01*AU781,IF($AK781&gt;10,1.1*AU781,(1+$AK781/100)*AU781)))</f>
        <v>0.94541223473400027</v>
      </c>
      <c r="AW781" s="766">
        <f>SUM(AR781:AV781)</f>
        <v>4.1280527309340007</v>
      </c>
      <c r="AX781" s="877">
        <f>AW781/I781*100</f>
        <v>10.736157947812746</v>
      </c>
      <c r="AY781" s="1212">
        <v>0.75</v>
      </c>
      <c r="AZ781" s="1028">
        <v>15.290000000000001</v>
      </c>
      <c r="BA781" s="1028">
        <v>-11.77</v>
      </c>
      <c r="BB781" s="1028">
        <v>4.55</v>
      </c>
      <c r="BC781" s="1028">
        <v>1.1199999999999999</v>
      </c>
      <c r="BE781" s="721">
        <v>2014</v>
      </c>
      <c r="BF781" s="1057">
        <f>IF(BE781&gt;2008,0,IF(BE781&gt;2001,1,IF(BE781&gt;1990,2,IF(BE781&gt;1980,3,IF(BE781&gt;1973,4,IF(BE781&gt;1970,5,IF(BE781&gt;1960,6,IF(BE781&gt;1958,7,IF(BE781&gt;1953,8,9)))))))))</f>
        <v>0</v>
      </c>
    </row>
    <row r="782" spans="1:58" ht="11.25" customHeight="1" x14ac:dyDescent="0.2">
      <c r="A782" s="1027" t="s">
        <v>1745</v>
      </c>
      <c r="B782" s="1031" t="s">
        <v>1746</v>
      </c>
      <c r="C782" s="1181" t="s">
        <v>109</v>
      </c>
      <c r="D782" s="1181" t="s">
        <v>4434</v>
      </c>
      <c r="E782" s="857">
        <v>7</v>
      </c>
      <c r="F782" s="1245">
        <v>630</v>
      </c>
      <c r="G782" s="1086" t="s">
        <v>107</v>
      </c>
      <c r="H782" s="1086" t="s">
        <v>107</v>
      </c>
      <c r="I782" s="1030">
        <v>65</v>
      </c>
      <c r="J782" s="766">
        <f>(M782/I782)*100</f>
        <v>1.7538461538461538</v>
      </c>
      <c r="K782" s="1033">
        <v>0.56999999999999995</v>
      </c>
      <c r="L782" s="1043">
        <v>2</v>
      </c>
      <c r="M782" s="756">
        <f>K782*L782</f>
        <v>1.1399999999999999</v>
      </c>
      <c r="N782" s="1026" t="s">
        <v>619</v>
      </c>
      <c r="O782" s="860">
        <v>0.54</v>
      </c>
      <c r="P782" s="1016">
        <v>43385</v>
      </c>
      <c r="Q782" s="1016">
        <v>43404</v>
      </c>
      <c r="R782" s="756">
        <f>(K782-O782)/O782*100</f>
        <v>5.5555555555555394</v>
      </c>
      <c r="S782" s="824">
        <f>IF(INDEX(Historical!$D$7:$D$1455,MATCH(B782,Historical!$B$7:$B$1455,0))=0,"n/a",(INDEX(Historical!$C$7:$C$1455,MATCH(B782,Historical!$B$7:$B$1455,0))/INDEX(Historical!$D$7:$D$1455,MATCH(B782,Historical!$B$7:$B$1455,0))-1)*100)</f>
        <v>11.111111111111116</v>
      </c>
      <c r="T782" s="824">
        <f>IF(INDEX(Historical!$F$7:$F$1455,MATCH(B782,Historical!$B$7:$B$1455,0))=0,"n/a",((INDEX(Historical!$C$7:$C$1455,MATCH(B782,Historical!$B$7:$B$1455,0))/INDEX(Historical!$F$7:$F$1455,MATCH(B782,Historical!$B$7:$B$1455,0)))^(1/3)-1)*100)</f>
        <v>15.441567326431937</v>
      </c>
      <c r="U782" s="824">
        <f>IF(INDEX(Historical!$I$7:$I$1455,MATCH(B782,Historical!$B$7:$B$1455,0))=0,"n/a",((INDEX(Historical!$C$7:$C$1455,MATCH(B782,Historical!$B$7:$B$1455,0))/INDEX(Historical!$I$7:$I$1455,MATCH(B782,Historical!$B$7:$B$1455,0)))^(1/5)-1)*100)</f>
        <v>20.112443398143132</v>
      </c>
      <c r="V782" s="824" t="str">
        <f>IF(INDEX(Historical!$O$7:$O$1455,MATCH(B782,Historical!$B$7:$B$1455,0))=0,"n/a",((INDEX(Historical!$C$7:$C$1455,MATCH(B782,Historical!$B$7:$B$1455,0))/INDEX(Historical!$O$7:$O$1455,MATCH(B782,Historical!$B$7:$B$1455,0)))^(1/10)-1)*100)</f>
        <v>n/a</v>
      </c>
      <c r="W782" s="825" t="str">
        <f>IF(OR(U782&lt;=0,U782="n/a",V782&lt;=0,V782="n/a"),"n/a",U782/V782)</f>
        <v>n/a</v>
      </c>
      <c r="X782" s="826" t="str">
        <f>IF(OR(AJ782&lt;=0,AJ782="n/a",U782&lt;=0,U782="n/a"),"n/a",U782/AJ782)</f>
        <v>n/a</v>
      </c>
      <c r="Y782" s="1032" t="s">
        <v>4077</v>
      </c>
      <c r="Z782" s="766" t="str">
        <f>IF(OR(AC782&lt;0.01,AC782="n/a"),"n/a",M782/AC782*100)</f>
        <v>n/a</v>
      </c>
      <c r="AA782" s="1042" t="str">
        <f>IF(OR(AC782&lt;0.01,AC782="n/a"),"n/a",I782/AC782)</f>
        <v>n/a</v>
      </c>
      <c r="AB782" s="1043">
        <v>12</v>
      </c>
      <c r="AC782" s="1021" t="s">
        <v>138</v>
      </c>
      <c r="AD782" s="1021" t="s">
        <v>138</v>
      </c>
      <c r="AE782" s="1021" t="s">
        <v>138</v>
      </c>
      <c r="AF782" s="1021" t="s">
        <v>138</v>
      </c>
      <c r="AG782" s="1021" t="s">
        <v>138</v>
      </c>
      <c r="AH782" s="1021" t="s">
        <v>138</v>
      </c>
      <c r="AI782" s="1021" t="s">
        <v>138</v>
      </c>
      <c r="AJ782" s="1021" t="s">
        <v>138</v>
      </c>
      <c r="AK782" s="1021" t="s">
        <v>138</v>
      </c>
      <c r="AL782" s="1034" t="s">
        <v>138</v>
      </c>
      <c r="AM782" s="1028" t="s">
        <v>138</v>
      </c>
      <c r="AN782" s="1021" t="s">
        <v>138</v>
      </c>
      <c r="AO782" s="868" t="str">
        <f>IF(U782="n/a","n/a",IF(AA782&lt;0,"n/a",IF(AA782="n/a","n/a",J782+U782-AA782)))</f>
        <v>n/a</v>
      </c>
      <c r="AP782" s="869">
        <f>IF(U782="n/a","n/a",J782+U782)</f>
        <v>21.866289551989286</v>
      </c>
      <c r="AQ782" s="1044" t="str">
        <f>IF(OR(AC782&lt;0.01,AF782="n/a"),"n/a",(I782/SQRT(22.5*AC782*(I782/AF782))-1)*100)</f>
        <v>n/a</v>
      </c>
      <c r="AR782" s="766">
        <f>INDEX(Historical!$C$7:$C$1455,MATCH(B782,Historical!$B$7:$B$1455,0))*IF(AH782="n/a",1.03,IF(AH782&lt;0,1.01,IF(AH782&gt;10,1.1,(1+AH782/100))))</f>
        <v>1.03</v>
      </c>
      <c r="AS782" s="1042">
        <f>IF($AI782="n/a",1.03*AR782,IF($AI782&lt;0,1.01*AR782,IF($AI782&gt;10,1.1*AR782,(1+$AI782/100)*AR782)))</f>
        <v>1.0609</v>
      </c>
      <c r="AT782" s="1042">
        <f>IF($AK782="n/a",1.03*AS782,IF($AK782&lt;0,1.01*AS782,IF($AK782&gt;10,1.1*AS782,(1+$AK782/100)*AS782)))</f>
        <v>1.092727</v>
      </c>
      <c r="AU782" s="1042">
        <f>IF($AK782="n/a",1.03*AT782,IF($AK782&lt;0,1.01*AT782,IF($AK782&gt;10,1.1*AT782,(1+$AK782/100)*AT782)))</f>
        <v>1.1255088100000001</v>
      </c>
      <c r="AV782" s="1042">
        <f>IF($AK782="n/a",1.03*AU782,IF($AK782&lt;0,1.01*AU782,IF($AK782&gt;10,1.1*AU782,(1+$AK782/100)*AU782)))</f>
        <v>1.1592740743000001</v>
      </c>
      <c r="AW782" s="766">
        <f>SUM(AR782:AV782)</f>
        <v>5.4684098842999997</v>
      </c>
      <c r="AX782" s="877">
        <f>AW782/I782*100</f>
        <v>8.4129382835384607</v>
      </c>
      <c r="AY782" s="1212" t="s">
        <v>138</v>
      </c>
      <c r="AZ782" s="1028" t="s">
        <v>138</v>
      </c>
      <c r="BA782" s="1028" t="s">
        <v>138</v>
      </c>
      <c r="BB782" s="1028" t="s">
        <v>138</v>
      </c>
      <c r="BC782" s="1028" t="s">
        <v>138</v>
      </c>
      <c r="BD782" s="1078" t="s">
        <v>4357</v>
      </c>
      <c r="BE782" s="721">
        <v>2012</v>
      </c>
      <c r="BF782" s="1057">
        <f>IF(BE782&gt;2008,0,IF(BE782&gt;2001,1,IF(BE782&gt;1990,2,IF(BE782&gt;1980,3,IF(BE782&gt;1973,4,IF(BE782&gt;1970,5,IF(BE782&gt;1960,6,IF(BE782&gt;1958,7,IF(BE782&gt;1953,8,9)))))))))</f>
        <v>0</v>
      </c>
    </row>
    <row r="783" spans="1:58" ht="11.25" customHeight="1" x14ac:dyDescent="0.2">
      <c r="A783" s="1036" t="s">
        <v>1747</v>
      </c>
      <c r="B783" s="1031" t="s">
        <v>1748</v>
      </c>
      <c r="C783" s="1181" t="s">
        <v>113</v>
      </c>
      <c r="D783" s="1181" t="s">
        <v>214</v>
      </c>
      <c r="E783" s="857">
        <v>7</v>
      </c>
      <c r="F783" s="1245">
        <v>560</v>
      </c>
      <c r="G783" s="1245" t="s">
        <v>107</v>
      </c>
      <c r="H783" s="1245" t="s">
        <v>107</v>
      </c>
      <c r="I783" s="1030">
        <v>23.83</v>
      </c>
      <c r="J783" s="766">
        <f>(M783/I783)*100</f>
        <v>2.1821233738984476</v>
      </c>
      <c r="K783" s="1033">
        <v>0.13</v>
      </c>
      <c r="L783" s="1043">
        <v>4</v>
      </c>
      <c r="M783" s="756">
        <f>K783*L783</f>
        <v>0.52</v>
      </c>
      <c r="N783" s="1026" t="s">
        <v>162</v>
      </c>
      <c r="O783" s="860">
        <v>0.11</v>
      </c>
      <c r="P783" s="1022">
        <v>42928</v>
      </c>
      <c r="Q783" s="1022">
        <v>42947</v>
      </c>
      <c r="R783" s="756">
        <f>(K783-O783)/O783*100</f>
        <v>18.181818181818183</v>
      </c>
      <c r="S783" s="824">
        <f>IF(INDEX(Historical!$D$7:$D$1455,MATCH(B783,Historical!$B$7:$B$1455,0))=0,"n/a",(INDEX(Historical!$C$7:$C$1455,MATCH(B783,Historical!$B$7:$B$1455,0))/INDEX(Historical!$D$7:$D$1455,MATCH(B783,Historical!$B$7:$B$1455,0))-1)*100)</f>
        <v>9.0909090909090828</v>
      </c>
      <c r="T783" s="824">
        <f>IF(INDEX(Historical!$F$7:$F$1455,MATCH(B783,Historical!$B$7:$B$1455,0))=0,"n/a",((INDEX(Historical!$C$7:$C$1455,MATCH(B783,Historical!$B$7:$B$1455,0))/INDEX(Historical!$F$7:$F$1455,MATCH(B783,Historical!$B$7:$B$1455,0)))^(1/3)-1)*100)</f>
        <v>11.102644857564847</v>
      </c>
      <c r="U783" s="824">
        <f>IF(INDEX(Historical!$I$7:$I$1455,MATCH(B783,Historical!$B$7:$B$1455,0))=0,"n/a",((INDEX(Historical!$C$7:$C$1455,MATCH(B783,Historical!$B$7:$B$1455,0))/INDEX(Historical!$I$7:$I$1455,MATCH(B783,Historical!$B$7:$B$1455,0)))^(1/5)-1)*100)</f>
        <v>19.13578981670916</v>
      </c>
      <c r="V783" s="824">
        <f>IF(INDEX(Historical!$O$7:$O$1455,MATCH(B783,Historical!$B$7:$B$1455,0))=0,"n/a",((INDEX(Historical!$C$7:$C$1455,MATCH(B783,Historical!$B$7:$B$1455,0))/INDEX(Historical!$O$7:$O$1455,MATCH(B783,Historical!$B$7:$B$1455,0)))^(1/10)-1)*100)</f>
        <v>14.401869734828843</v>
      </c>
      <c r="W783" s="825">
        <f>IF(OR(U783&lt;=0,U783="n/a",V783&lt;=0,V783="n/a"),"n/a",U783/V783)</f>
        <v>1.3287017706063551</v>
      </c>
      <c r="X783" s="826" t="str">
        <f>IF(OR(AJ783&lt;=0,AJ783="n/a",U783&lt;=0,U783="n/a"),"n/a",U783/AJ783)</f>
        <v>n/a</v>
      </c>
      <c r="Y783" s="780"/>
      <c r="Z783" s="766">
        <f>IF(OR(AC783&lt;0.01,AC783="n/a"),"n/a",M783/AC783*100)</f>
        <v>43.333333333333336</v>
      </c>
      <c r="AA783" s="1042">
        <f>IF(OR(AC783&lt;0.01,AC783="n/a"),"n/a",I783/AC783)</f>
        <v>19.858333333333334</v>
      </c>
      <c r="AB783" s="1043">
        <v>12</v>
      </c>
      <c r="AC783" s="1021">
        <v>1.2</v>
      </c>
      <c r="AD783" s="1021">
        <v>1.99</v>
      </c>
      <c r="AE783" s="1021">
        <v>0.96</v>
      </c>
      <c r="AF783" s="1021">
        <v>0.81</v>
      </c>
      <c r="AG783" s="1021">
        <v>14.899999999999999</v>
      </c>
      <c r="AH783" s="1021">
        <v>-38.200000000000003</v>
      </c>
      <c r="AI783" s="1021">
        <v>44.93</v>
      </c>
      <c r="AJ783" s="1021">
        <v>-2.6</v>
      </c>
      <c r="AK783" s="1021">
        <v>10</v>
      </c>
      <c r="AL783" s="1034">
        <v>3480</v>
      </c>
      <c r="AM783" s="1028">
        <v>0.2</v>
      </c>
      <c r="AN783" s="1021">
        <v>0.76</v>
      </c>
      <c r="AO783" s="868">
        <f>IF(U783="n/a","n/a",IF(AA783&lt;0,"n/a",IF(AA783="n/a","n/a",J783+U783-AA783)))</f>
        <v>1.4595798572742744</v>
      </c>
      <c r="AP783" s="869">
        <f>IF(U783="n/a","n/a",J783+U783)</f>
        <v>21.317913190607609</v>
      </c>
      <c r="AQ783" s="1044">
        <f>IF(OR(AC783&lt;0.01,AF783="n/a"),"n/a",(I783/SQRT(22.5*AC783*(I783/AF783))-1)*100)</f>
        <v>-15.44824070428813</v>
      </c>
      <c r="AR783" s="766">
        <f>INDEX(Historical!$C$7:$C$1455,MATCH(B783,Historical!$B$7:$B$1455,0))*IF(AH783="n/a",1.03,IF(AH783&lt;0,1.01,IF(AH783&gt;10,1.1,(1+AH783/100))))</f>
        <v>0.48480000000000001</v>
      </c>
      <c r="AS783" s="1042">
        <f>IF($AI783="n/a",1.03*AR783,IF($AI783&lt;0,1.01*AR783,IF($AI783&gt;10,1.1*AR783,(1+$AI783/100)*AR783)))</f>
        <v>0.53328000000000009</v>
      </c>
      <c r="AT783" s="1042">
        <f>IF($AK783="n/a",1.03*AS783,IF($AK783&lt;0,1.01*AS783,IF($AK783&gt;10,1.1*AS783,(1+$AK783/100)*AS783)))</f>
        <v>0.58660800000000013</v>
      </c>
      <c r="AU783" s="1042">
        <f>IF($AK783="n/a",1.03*AT783,IF($AK783&lt;0,1.01*AT783,IF($AK783&gt;10,1.1*AT783,(1+$AK783/100)*AT783)))</f>
        <v>0.6452688000000002</v>
      </c>
      <c r="AV783" s="1042">
        <f>IF($AK783="n/a",1.03*AU783,IF($AK783&lt;0,1.01*AU783,IF($AK783&gt;10,1.1*AU783,(1+$AK783/100)*AU783)))</f>
        <v>0.70979568000000026</v>
      </c>
      <c r="AW783" s="766">
        <f>SUM(AR783:AV783)</f>
        <v>2.9597524800000006</v>
      </c>
      <c r="AX783" s="877">
        <f>AW783/I783*100</f>
        <v>12.420278976080574</v>
      </c>
      <c r="AY783" s="1212">
        <v>2.17</v>
      </c>
      <c r="AZ783" s="1028">
        <v>23.07</v>
      </c>
      <c r="BA783" s="1028">
        <v>-15.870000000000001</v>
      </c>
      <c r="BB783" s="1028">
        <v>-1.6</v>
      </c>
      <c r="BC783" s="1028">
        <v>-3.4099999999999997</v>
      </c>
      <c r="BE783" s="721">
        <v>2012</v>
      </c>
      <c r="BF783" s="1057">
        <f>IF(BE783&gt;2008,0,IF(BE783&gt;2001,1,IF(BE783&gt;1990,2,IF(BE783&gt;1980,3,IF(BE783&gt;1973,4,IF(BE783&gt;1970,5,IF(BE783&gt;1960,6,IF(BE783&gt;1958,7,IF(BE783&gt;1953,8,9)))))))))</f>
        <v>0</v>
      </c>
    </row>
    <row r="784" spans="1:58" ht="11.25" customHeight="1" x14ac:dyDescent="0.2">
      <c r="A784" s="1027" t="s">
        <v>1749</v>
      </c>
      <c r="B784" s="1031" t="s">
        <v>1750</v>
      </c>
      <c r="C784" s="1181" t="s">
        <v>109</v>
      </c>
      <c r="D784" s="1181" t="s">
        <v>4434</v>
      </c>
      <c r="E784" s="857">
        <v>6</v>
      </c>
      <c r="F784" s="1245">
        <v>688</v>
      </c>
      <c r="G784" s="1088" t="s">
        <v>107</v>
      </c>
      <c r="H784" s="1088" t="s">
        <v>107</v>
      </c>
      <c r="I784" s="1030">
        <v>39.6</v>
      </c>
      <c r="J784" s="766">
        <f>(M784/I784)*100</f>
        <v>2.2222222222222223</v>
      </c>
      <c r="K784" s="1033">
        <v>0.22</v>
      </c>
      <c r="L784" s="1043">
        <v>4</v>
      </c>
      <c r="M784" s="756">
        <f>K784*L784</f>
        <v>0.88</v>
      </c>
      <c r="N784" s="1026" t="s">
        <v>153</v>
      </c>
      <c r="O784" s="860">
        <v>0.2</v>
      </c>
      <c r="P784" s="1016">
        <v>43166</v>
      </c>
      <c r="Q784" s="1016">
        <v>43188</v>
      </c>
      <c r="R784" s="756">
        <f>(K784-O784)/O784*100</f>
        <v>9.9999999999999947</v>
      </c>
      <c r="S784" s="824">
        <f>IF(INDEX(Historical!$D$7:$D$1455,MATCH(B784,Historical!$B$7:$B$1455,0))=0,"n/a",(INDEX(Historical!$C$7:$C$1455,MATCH(B784,Historical!$B$7:$B$1455,0))/INDEX(Historical!$D$7:$D$1455,MATCH(B784,Historical!$B$7:$B$1455,0))-1)*100)</f>
        <v>11.111111111111116</v>
      </c>
      <c r="T784" s="824">
        <f>IF(INDEX(Historical!$F$7:$F$1455,MATCH(B784,Historical!$B$7:$B$1455,0))=0,"n/a",((INDEX(Historical!$C$7:$C$1455,MATCH(B784,Historical!$B$7:$B$1455,0))/INDEX(Historical!$F$7:$F$1455,MATCH(B784,Historical!$B$7:$B$1455,0)))^(1/3)-1)*100)</f>
        <v>25.99210498948732</v>
      </c>
      <c r="U784" s="824" t="str">
        <f>IF(INDEX(Historical!$I$7:$I$1455,MATCH(B784,Historical!$B$7:$B$1455,0))=0,"n/a",((INDEX(Historical!$C$7:$C$1455,MATCH(B784,Historical!$B$7:$B$1455,0))/INDEX(Historical!$I$7:$I$1455,MATCH(B784,Historical!$B$7:$B$1455,0)))^(1/5)-1)*100)</f>
        <v>n/a</v>
      </c>
      <c r="V784" s="824" t="str">
        <f>IF(INDEX(Historical!$O$7:$O$1455,MATCH(B784,Historical!$B$7:$B$1455,0))=0,"n/a",((INDEX(Historical!$C$7:$C$1455,MATCH(B784,Historical!$B$7:$B$1455,0))/INDEX(Historical!$O$7:$O$1455,MATCH(B784,Historical!$B$7:$B$1455,0)))^(1/10)-1)*100)</f>
        <v>n/a</v>
      </c>
      <c r="W784" s="825" t="str">
        <f>IF(OR(U784&lt;=0,U784="n/a",V784&lt;=0,V784="n/a"),"n/a",U784/V784)</f>
        <v>n/a</v>
      </c>
      <c r="X784" s="826" t="str">
        <f>IF(OR(AJ784&lt;=0,AJ784="n/a",U784&lt;=0,U784="n/a"),"n/a",U784/AJ784)</f>
        <v>n/a</v>
      </c>
      <c r="Y784" s="779"/>
      <c r="Z784" s="766" t="str">
        <f>IF(OR(AC784&lt;0.01,AC784="n/a"),"n/a",M784/AC784*100)</f>
        <v>n/a</v>
      </c>
      <c r="AA784" s="1042" t="str">
        <f>IF(OR(AC784&lt;0.01,AC784="n/a"),"n/a",I784/AC784)</f>
        <v>n/a</v>
      </c>
      <c r="AB784" s="1043">
        <v>12</v>
      </c>
      <c r="AC784" s="1021" t="s">
        <v>138</v>
      </c>
      <c r="AD784" s="1021" t="s">
        <v>138</v>
      </c>
      <c r="AE784" s="1021" t="s">
        <v>138</v>
      </c>
      <c r="AF784" s="1021" t="s">
        <v>138</v>
      </c>
      <c r="AG784" s="1021" t="s">
        <v>138</v>
      </c>
      <c r="AH784" s="1021" t="s">
        <v>138</v>
      </c>
      <c r="AI784" s="1021" t="s">
        <v>138</v>
      </c>
      <c r="AJ784" s="1021" t="s">
        <v>138</v>
      </c>
      <c r="AK784" s="1021" t="s">
        <v>138</v>
      </c>
      <c r="AL784" s="1034" t="s">
        <v>138</v>
      </c>
      <c r="AM784" s="1028" t="s">
        <v>138</v>
      </c>
      <c r="AN784" s="1021" t="s">
        <v>138</v>
      </c>
      <c r="AO784" s="868" t="str">
        <f>IF(U784="n/a","n/a",IF(AA784&lt;0,"n/a",IF(AA784="n/a","n/a",J784+U784-AA784)))</f>
        <v>n/a</v>
      </c>
      <c r="AP784" s="869" t="str">
        <f>IF(U784="n/a","n/a",J784+U784)</f>
        <v>n/a</v>
      </c>
      <c r="AQ784" s="1044" t="str">
        <f>IF(OR(AC784&lt;0.01,AF784="n/a"),"n/a",(I784/SQRT(22.5*AC784*(I784/AF784))-1)*100)</f>
        <v>n/a</v>
      </c>
      <c r="AR784" s="766">
        <f>INDEX(Historical!$C$7:$C$1455,MATCH(B784,Historical!$B$7:$B$1455,0))*IF(AH784="n/a",1.03,IF(AH784&lt;0,1.01,IF(AH784&gt;10,1.1,(1+AH784/100))))</f>
        <v>0.82400000000000007</v>
      </c>
      <c r="AS784" s="1042">
        <f>IF($AI784="n/a",1.03*AR784,IF($AI784&lt;0,1.01*AR784,IF($AI784&gt;10,1.1*AR784,(1+$AI784/100)*AR784)))</f>
        <v>0.84872000000000014</v>
      </c>
      <c r="AT784" s="1042">
        <f>IF($AK784="n/a",1.03*AS784,IF($AK784&lt;0,1.01*AS784,IF($AK784&gt;10,1.1*AS784,(1+$AK784/100)*AS784)))</f>
        <v>0.87418160000000011</v>
      </c>
      <c r="AU784" s="1042">
        <f>IF($AK784="n/a",1.03*AT784,IF($AK784&lt;0,1.01*AT784,IF($AK784&gt;10,1.1*AT784,(1+$AK784/100)*AT784)))</f>
        <v>0.90040704800000015</v>
      </c>
      <c r="AV784" s="1042">
        <f>IF($AK784="n/a",1.03*AU784,IF($AK784&lt;0,1.01*AU784,IF($AK784&gt;10,1.1*AU784,(1+$AK784/100)*AU784)))</f>
        <v>0.92741925944000014</v>
      </c>
      <c r="AW784" s="766">
        <f>SUM(AR784:AV784)</f>
        <v>4.3747279074400005</v>
      </c>
      <c r="AX784" s="877">
        <f>AW784/I784*100</f>
        <v>11.047292695555557</v>
      </c>
      <c r="AY784" s="1212" t="s">
        <v>138</v>
      </c>
      <c r="AZ784" s="1028" t="s">
        <v>138</v>
      </c>
      <c r="BA784" s="1028" t="s">
        <v>138</v>
      </c>
      <c r="BB784" s="1028" t="s">
        <v>138</v>
      </c>
      <c r="BC784" s="1028" t="s">
        <v>138</v>
      </c>
      <c r="BD784" s="1078" t="s">
        <v>4357</v>
      </c>
      <c r="BE784" s="721">
        <v>2013</v>
      </c>
      <c r="BF784" s="1057">
        <f>IF(BE784&gt;2008,0,IF(BE784&gt;2001,1,IF(BE784&gt;1990,2,IF(BE784&gt;1980,3,IF(BE784&gt;1973,4,IF(BE784&gt;1970,5,IF(BE784&gt;1960,6,IF(BE784&gt;1958,7,IF(BE784&gt;1953,8,9)))))))))</f>
        <v>0</v>
      </c>
    </row>
    <row r="785" spans="1:58" ht="11.25" customHeight="1" x14ac:dyDescent="0.2">
      <c r="A785" s="1027" t="s">
        <v>1753</v>
      </c>
      <c r="B785" s="1031" t="s">
        <v>1754</v>
      </c>
      <c r="C785" s="1181" t="s">
        <v>109</v>
      </c>
      <c r="D785" s="1181" t="s">
        <v>4434</v>
      </c>
      <c r="E785" s="857">
        <v>6</v>
      </c>
      <c r="F785" s="1245">
        <v>724</v>
      </c>
      <c r="G785" s="1182" t="s">
        <v>107</v>
      </c>
      <c r="H785" s="1182" t="s">
        <v>107</v>
      </c>
      <c r="I785" s="1030">
        <v>15.02</v>
      </c>
      <c r="J785" s="766">
        <f>(M785/I785)*100</f>
        <v>1.4647137150466045</v>
      </c>
      <c r="K785" s="1033">
        <v>5.5E-2</v>
      </c>
      <c r="L785" s="1043">
        <v>4</v>
      </c>
      <c r="M785" s="756">
        <f>K785*L785</f>
        <v>0.22</v>
      </c>
      <c r="N785" s="1026" t="s">
        <v>809</v>
      </c>
      <c r="O785" s="860">
        <v>4.4999999999999998E-2</v>
      </c>
      <c r="P785" s="1016">
        <v>43321</v>
      </c>
      <c r="Q785" s="1016">
        <v>43341</v>
      </c>
      <c r="R785" s="756">
        <f>(K785-O785)/O785*100</f>
        <v>22.222222222222225</v>
      </c>
      <c r="S785" s="824">
        <f>IF(INDEX(Historical!$D$7:$D$1455,MATCH(B785,Historical!$B$7:$B$1455,0))=0,"n/a",(INDEX(Historical!$C$7:$C$1455,MATCH(B785,Historical!$B$7:$B$1455,0))/INDEX(Historical!$D$7:$D$1455,MATCH(B785,Historical!$B$7:$B$1455,0))-1)*100)</f>
        <v>19.000952007616068</v>
      </c>
      <c r="T785" s="824">
        <f>IF(INDEX(Historical!$F$7:$F$1455,MATCH(B785,Historical!$B$7:$B$1455,0))=0,"n/a",((INDEX(Historical!$C$7:$C$1455,MATCH(B785,Historical!$B$7:$B$1455,0))/INDEX(Historical!$F$7:$F$1455,MATCH(B785,Historical!$B$7:$B$1455,0)))^(1/3)-1)*100)</f>
        <v>17.512237441271374</v>
      </c>
      <c r="U785" s="824" t="str">
        <f>IF(INDEX(Historical!$I$7:$I$1455,MATCH(B785,Historical!$B$7:$B$1455,0))=0,"n/a",((INDEX(Historical!$C$7:$C$1455,MATCH(B785,Historical!$B$7:$B$1455,0))/INDEX(Historical!$I$7:$I$1455,MATCH(B785,Historical!$B$7:$B$1455,0)))^(1/5)-1)*100)</f>
        <v>n/a</v>
      </c>
      <c r="V785" s="824" t="str">
        <f>IF(INDEX(Historical!$O$7:$O$1455,MATCH(B785,Historical!$B$7:$B$1455,0))=0,"n/a",((INDEX(Historical!$C$7:$C$1455,MATCH(B785,Historical!$B$7:$B$1455,0))/INDEX(Historical!$O$7:$O$1455,MATCH(B785,Historical!$B$7:$B$1455,0)))^(1/10)-1)*100)</f>
        <v>n/a</v>
      </c>
      <c r="W785" s="825" t="str">
        <f>IF(OR(U785&lt;=0,U785="n/a",V785&lt;=0,V785="n/a"),"n/a",U785/V785)</f>
        <v>n/a</v>
      </c>
      <c r="X785" s="826" t="str">
        <f>IF(OR(AJ785&lt;=0,AJ785="n/a",U785&lt;=0,U785="n/a"),"n/a",U785/AJ785)</f>
        <v>n/a</v>
      </c>
      <c r="Y785" s="780"/>
      <c r="Z785" s="766">
        <f>IF(OR(AC785&lt;0.01,AC785="n/a"),"n/a",M785/AC785*100)</f>
        <v>18.64406779661017</v>
      </c>
      <c r="AA785" s="1042">
        <f>IF(OR(AC785&lt;0.01,AC785="n/a"),"n/a",I785/AC785)</f>
        <v>12.728813559322035</v>
      </c>
      <c r="AB785" s="1043">
        <v>12</v>
      </c>
      <c r="AC785" s="1021">
        <v>1.18</v>
      </c>
      <c r="AD785" s="1021" t="s">
        <v>138</v>
      </c>
      <c r="AE785" s="1021">
        <v>2.98</v>
      </c>
      <c r="AF785" s="1021">
        <v>1.1200000000000001</v>
      </c>
      <c r="AG785" s="1021">
        <v>7.7</v>
      </c>
      <c r="AH785" s="1021">
        <v>-0.70000000000000007</v>
      </c>
      <c r="AI785" s="1021">
        <v>5.1400000000000006</v>
      </c>
      <c r="AJ785" s="1021">
        <v>13.3</v>
      </c>
      <c r="AK785" s="1021" t="s">
        <v>138</v>
      </c>
      <c r="AL785" s="1034">
        <v>127.37</v>
      </c>
      <c r="AM785" s="1028">
        <v>10</v>
      </c>
      <c r="AN785" s="1021">
        <v>0.09</v>
      </c>
      <c r="AO785" s="868" t="str">
        <f>IF(U785="n/a","n/a",IF(AA785&lt;0,"n/a",IF(AA785="n/a","n/a",J785+U785-AA785)))</f>
        <v>n/a</v>
      </c>
      <c r="AP785" s="869" t="str">
        <f>IF(U785="n/a","n/a",J785+U785)</f>
        <v>n/a</v>
      </c>
      <c r="AQ785" s="1044">
        <f>IF(OR(AC785&lt;0.01,AF785="n/a"),"n/a",(I785/SQRT(22.5*AC785*(I785/AF785))-1)*100)</f>
        <v>-20.400247944437865</v>
      </c>
      <c r="AR785" s="766">
        <f>INDEX(Historical!$C$7:$C$1455,MATCH(B785,Historical!$B$7:$B$1455,0))*IF(AH785="n/a",1.03,IF(AH785&lt;0,1.01,IF(AH785&gt;10,1.1,(1+AH785/100))))</f>
        <v>0.17169999999999999</v>
      </c>
      <c r="AS785" s="1042">
        <f>IF($AI785="n/a",1.03*AR785,IF($AI785&lt;0,1.01*AR785,IF($AI785&gt;10,1.1*AR785,(1+$AI785/100)*AR785)))</f>
        <v>0.18052538000000001</v>
      </c>
      <c r="AT785" s="1042">
        <f>IF($AK785="n/a",1.03*AS785,IF($AK785&lt;0,1.01*AS785,IF($AK785&gt;10,1.1*AS785,(1+$AK785/100)*AS785)))</f>
        <v>0.18594114140000001</v>
      </c>
      <c r="AU785" s="1042">
        <f>IF($AK785="n/a",1.03*AT785,IF($AK785&lt;0,1.01*AT785,IF($AK785&gt;10,1.1*AT785,(1+$AK785/100)*AT785)))</f>
        <v>0.19151937564200003</v>
      </c>
      <c r="AV785" s="1042">
        <f>IF($AK785="n/a",1.03*AU785,IF($AK785&lt;0,1.01*AU785,IF($AK785&gt;10,1.1*AU785,(1+$AK785/100)*AU785)))</f>
        <v>0.19726495691126003</v>
      </c>
      <c r="AW785" s="766">
        <f>SUM(AR785:AV785)</f>
        <v>0.92695085395326005</v>
      </c>
      <c r="AX785" s="877">
        <f>AW785/I785*100</f>
        <v>6.1714437679977374</v>
      </c>
      <c r="AY785" s="1212">
        <v>0.52</v>
      </c>
      <c r="AZ785" s="1028">
        <v>0.13</v>
      </c>
      <c r="BA785" s="1028">
        <v>-24.52</v>
      </c>
      <c r="BB785" s="1028">
        <v>-6.65</v>
      </c>
      <c r="BC785" s="1028">
        <v>-13.530000000000001</v>
      </c>
      <c r="BE785" s="721">
        <v>2013</v>
      </c>
      <c r="BF785" s="1057">
        <f>IF(BE785&gt;2008,0,IF(BE785&gt;2001,1,IF(BE785&gt;1990,2,IF(BE785&gt;1980,3,IF(BE785&gt;1973,4,IF(BE785&gt;1970,5,IF(BE785&gt;1960,6,IF(BE785&gt;1958,7,IF(BE785&gt;1953,8,9)))))))))</f>
        <v>0</v>
      </c>
    </row>
    <row r="786" spans="1:58" s="905" customFormat="1" ht="11.25" customHeight="1" x14ac:dyDescent="0.2">
      <c r="A786" s="884" t="s">
        <v>1755</v>
      </c>
      <c r="B786" s="914" t="s">
        <v>1756</v>
      </c>
      <c r="C786" s="1181" t="s">
        <v>129</v>
      </c>
      <c r="D786" s="1181" t="s">
        <v>4422</v>
      </c>
      <c r="E786" s="885">
        <v>7</v>
      </c>
      <c r="F786" s="1245">
        <v>644</v>
      </c>
      <c r="G786" s="1244" t="s">
        <v>38</v>
      </c>
      <c r="H786" s="1244" t="s">
        <v>116</v>
      </c>
      <c r="I786" s="886">
        <v>58.95</v>
      </c>
      <c r="J786" s="887">
        <f>(M786/I786)*100</f>
        <v>2.5445292620865136</v>
      </c>
      <c r="K786" s="888">
        <v>0.375</v>
      </c>
      <c r="L786" s="889">
        <v>4</v>
      </c>
      <c r="M786" s="890">
        <f>K786*L786</f>
        <v>1.5</v>
      </c>
      <c r="N786" s="891" t="s">
        <v>150</v>
      </c>
      <c r="O786" s="892">
        <v>0.3</v>
      </c>
      <c r="P786" s="893">
        <v>43433</v>
      </c>
      <c r="Q786" s="893">
        <v>43448</v>
      </c>
      <c r="R786" s="890">
        <f>(K786-O786)/O786*100</f>
        <v>25.000000000000007</v>
      </c>
      <c r="S786" s="824">
        <f>IF(INDEX(Historical!$D$7:$D$1455,MATCH(B786,Historical!$B$7:$B$1455,0))=0,"n/a",(INDEX(Historical!$C$7:$C$1455,MATCH(B786,Historical!$B$7:$B$1455,0))/INDEX(Historical!$D$7:$D$1455,MATCH(B786,Historical!$B$7:$B$1455,0))-1)*100)</f>
        <v>62.5</v>
      </c>
      <c r="T786" s="824">
        <f>IF(INDEX(Historical!$F$7:$F$1455,MATCH(B786,Historical!$B$7:$B$1455,0))=0,"n/a",((INDEX(Historical!$C$7:$C$1455,MATCH(B786,Historical!$B$7:$B$1455,0))/INDEX(Historical!$F$7:$F$1455,MATCH(B786,Historical!$B$7:$B$1455,0)))^(1/3)-1)*100)</f>
        <v>44.224957030740832</v>
      </c>
      <c r="U786" s="824">
        <f>IF(INDEX(Historical!$I$7:$I$1455,MATCH(B786,Historical!$B$7:$B$1455,0))=0,"n/a",((INDEX(Historical!$C$7:$C$1455,MATCH(B786,Historical!$B$7:$B$1455,0))/INDEX(Historical!$I$7:$I$1455,MATCH(B786,Historical!$B$7:$B$1455,0)))^(1/5)-1)*100)</f>
        <v>41.811398154842806</v>
      </c>
      <c r="V786" s="824">
        <f>IF(INDEX(Historical!$O$7:$O$1455,MATCH(B786,Historical!$B$7:$B$1455,0))=0,"n/a",((INDEX(Historical!$C$7:$C$1455,MATCH(B786,Historical!$B$7:$B$1455,0))/INDEX(Historical!$O$7:$O$1455,MATCH(B786,Historical!$B$7:$B$1455,0)))^(1/10)-1)*100)</f>
        <v>19.808729650843702</v>
      </c>
      <c r="W786" s="894">
        <f>IF(OR(U786&lt;=0,U786="n/a",V786&lt;=0,V786="n/a"),"n/a",U786/V786)</f>
        <v>2.1107561611383776</v>
      </c>
      <c r="X786" s="895">
        <f>IF(OR(AJ786&lt;=0,AJ786="n/a",U786&lt;=0,U786="n/a"),"n/a",U786/AJ786)</f>
        <v>2.2240105401512129</v>
      </c>
      <c r="Y786" s="906"/>
      <c r="Z786" s="887">
        <f>IF(OR(AC786&lt;0.01,AC786="n/a"),"n/a",M786/AC786*100)</f>
        <v>28.571428571428569</v>
      </c>
      <c r="AA786" s="897">
        <f>IF(OR(AC786&lt;0.01,AC786="n/a"),"n/a",I786/AC786)</f>
        <v>11.22857142857143</v>
      </c>
      <c r="AB786" s="889">
        <v>9</v>
      </c>
      <c r="AC786" s="898">
        <v>5.25</v>
      </c>
      <c r="AD786" s="898">
        <v>3.51</v>
      </c>
      <c r="AE786" s="898">
        <v>0.54</v>
      </c>
      <c r="AF786" s="898">
        <v>1.67</v>
      </c>
      <c r="AG786" s="898">
        <v>24.5</v>
      </c>
      <c r="AH786" s="898">
        <v>14.2</v>
      </c>
      <c r="AI786" s="898">
        <v>4.79</v>
      </c>
      <c r="AJ786" s="898">
        <v>18.8</v>
      </c>
      <c r="AK786" s="898">
        <v>3.2</v>
      </c>
      <c r="AL786" s="899">
        <v>21530</v>
      </c>
      <c r="AM786" s="900">
        <v>0.1</v>
      </c>
      <c r="AN786" s="898">
        <v>0.77</v>
      </c>
      <c r="AO786" s="901">
        <f>IF(U786="n/a","n/a",IF(AA786&lt;0,"n/a",IF(AA786="n/a","n/a",J786+U786-AA786)))</f>
        <v>33.127355988357891</v>
      </c>
      <c r="AP786" s="902">
        <f>IF(U786="n/a","n/a",J786+U786)</f>
        <v>44.355927416929319</v>
      </c>
      <c r="AQ786" s="903">
        <f>IF(OR(AC786&lt;0.01,AF786="n/a"),"n/a",(I786/SQRT(22.5*AC786*(I786/AF786))-1)*100)</f>
        <v>-8.7087340536059941</v>
      </c>
      <c r="AR786" s="766">
        <f>INDEX(Historical!$C$7:$C$1455,MATCH(B786,Historical!$B$7:$B$1455,0))*IF(AH786="n/a",1.03,IF(AH786&lt;0,1.01,IF(AH786&gt;10,1.1,(1+AH786/100))))</f>
        <v>1.0725</v>
      </c>
      <c r="AS786" s="897">
        <f>IF($AI786="n/a",1.03*AR786,IF($AI786&lt;0,1.01*AR786,IF($AI786&gt;10,1.1*AR786,(1+$AI786/100)*AR786)))</f>
        <v>1.1238727500000001</v>
      </c>
      <c r="AT786" s="897">
        <f>IF($AK786="n/a",1.03*AS786,IF($AK786&lt;0,1.01*AS786,IF($AK786&gt;10,1.1*AS786,(1+$AK786/100)*AS786)))</f>
        <v>1.1598366780000002</v>
      </c>
      <c r="AU786" s="897">
        <f>IF($AK786="n/a",1.03*AT786,IF($AK786&lt;0,1.01*AT786,IF($AK786&gt;10,1.1*AT786,(1+$AK786/100)*AT786)))</f>
        <v>1.1969514516960003</v>
      </c>
      <c r="AV786" s="897">
        <f>IF($AK786="n/a",1.03*AU786,IF($AK786&lt;0,1.01*AU786,IF($AK786&gt;10,1.1*AU786,(1+$AK786/100)*AU786)))</f>
        <v>1.2352538981502723</v>
      </c>
      <c r="AW786" s="887">
        <f>SUM(AR786:AV786)</f>
        <v>5.7884147778462731</v>
      </c>
      <c r="AX786" s="904">
        <f>AW786/I786*100</f>
        <v>9.8191938555492317</v>
      </c>
      <c r="AY786" s="1213">
        <v>0.12</v>
      </c>
      <c r="AZ786" s="900">
        <v>4.5999999999999996</v>
      </c>
      <c r="BA786" s="900">
        <v>-30.36</v>
      </c>
      <c r="BB786" s="900">
        <v>-2.78</v>
      </c>
      <c r="BC786" s="900">
        <v>-10.879999999999999</v>
      </c>
      <c r="BD786" s="1079"/>
      <c r="BE786" s="721">
        <v>2013</v>
      </c>
      <c r="BF786" s="1057">
        <f>IF(BE786&gt;2008,0,IF(BE786&gt;2001,1,IF(BE786&gt;1990,2,IF(BE786&gt;1980,3,IF(BE786&gt;1973,4,IF(BE786&gt;1970,5,IF(BE786&gt;1960,6,IF(BE786&gt;1958,7,IF(BE786&gt;1953,8,9)))))))))</f>
        <v>0</v>
      </c>
    </row>
    <row r="787" spans="1:58" ht="11.25" customHeight="1" x14ac:dyDescent="0.2">
      <c r="A787" s="1027" t="s">
        <v>1757</v>
      </c>
      <c r="B787" s="1031" t="s">
        <v>1758</v>
      </c>
      <c r="C787" s="1181" t="s">
        <v>109</v>
      </c>
      <c r="D787" s="1181" t="s">
        <v>4434</v>
      </c>
      <c r="E787" s="857">
        <v>8</v>
      </c>
      <c r="F787" s="1245">
        <v>531</v>
      </c>
      <c r="G787" s="1187" t="s">
        <v>38</v>
      </c>
      <c r="H787" s="1187" t="s">
        <v>38</v>
      </c>
      <c r="I787" s="1030">
        <v>54.46</v>
      </c>
      <c r="J787" s="766">
        <f>(M787/I787)*100</f>
        <v>2.7175908923980905</v>
      </c>
      <c r="K787" s="1033">
        <v>0.37</v>
      </c>
      <c r="L787" s="1043">
        <v>4</v>
      </c>
      <c r="M787" s="756">
        <f>K787*L787</f>
        <v>1.48</v>
      </c>
      <c r="N787" s="1026" t="s">
        <v>221</v>
      </c>
      <c r="O787" s="860">
        <v>0.3</v>
      </c>
      <c r="P787" s="1016">
        <v>43370</v>
      </c>
      <c r="Q787" s="1016">
        <v>43388</v>
      </c>
      <c r="R787" s="756">
        <f>(K787-O787)/O787*100</f>
        <v>23.333333333333336</v>
      </c>
      <c r="S787" s="824">
        <f>IF(INDEX(Historical!$D$7:$D$1455,MATCH(B787,Historical!$B$7:$B$1455,0))=0,"n/a",(INDEX(Historical!$C$7:$C$1455,MATCH(B787,Historical!$B$7:$B$1455,0))/INDEX(Historical!$D$7:$D$1455,MATCH(B787,Historical!$B$7:$B$1455,0))-1)*100)</f>
        <v>9.0909090909091042</v>
      </c>
      <c r="T787" s="824">
        <f>IF(INDEX(Historical!$F$7:$F$1455,MATCH(B787,Historical!$B$7:$B$1455,0))=0,"n/a",((INDEX(Historical!$C$7:$C$1455,MATCH(B787,Historical!$B$7:$B$1455,0))/INDEX(Historical!$F$7:$F$1455,MATCH(B787,Historical!$B$7:$B$1455,0)))^(1/3)-1)*100)</f>
        <v>6.2658569182611146</v>
      </c>
      <c r="U787" s="824">
        <f>IF(INDEX(Historical!$I$7:$I$1455,MATCH(B787,Historical!$B$7:$B$1455,0))=0,"n/a",((INDEX(Historical!$C$7:$C$1455,MATCH(B787,Historical!$B$7:$B$1455,0))/INDEX(Historical!$I$7:$I$1455,MATCH(B787,Historical!$B$7:$B$1455,0)))^(1/5)-1)*100)</f>
        <v>9.9333090162298419</v>
      </c>
      <c r="V787" s="824">
        <f>IF(INDEX(Historical!$O$7:$O$1455,MATCH(B787,Historical!$B$7:$B$1455,0))=0,"n/a",((INDEX(Historical!$C$7:$C$1455,MATCH(B787,Historical!$B$7:$B$1455,0))/INDEX(Historical!$O$7:$O$1455,MATCH(B787,Historical!$B$7:$B$1455,0)))^(1/10)-1)*100)</f>
        <v>-3.3329452166852014</v>
      </c>
      <c r="W787" s="825" t="str">
        <f>IF(OR(U787&lt;=0,U787="n/a",V787&lt;=0,V787="n/a"),"n/a",U787/V787)</f>
        <v>n/a</v>
      </c>
      <c r="X787" s="826">
        <f>IF(OR(AJ787&lt;=0,AJ787="n/a",U787&lt;=0,U787="n/a"),"n/a",U787/AJ787)</f>
        <v>11.037010018033159</v>
      </c>
      <c r="Y787" s="780"/>
      <c r="Z787" s="766">
        <f>IF(OR(AC787&lt;0.01,AC787="n/a"),"n/a",M787/AC787*100)</f>
        <v>42.65129682997118</v>
      </c>
      <c r="AA787" s="1042">
        <f>IF(OR(AC787&lt;0.01,AC787="n/a"),"n/a",I787/AC787)</f>
        <v>15.694524495677232</v>
      </c>
      <c r="AB787" s="1043">
        <v>12</v>
      </c>
      <c r="AC787" s="1021">
        <v>3.47</v>
      </c>
      <c r="AD787" s="1021">
        <v>2.31</v>
      </c>
      <c r="AE787" s="1021">
        <v>5.66</v>
      </c>
      <c r="AF787" s="1021">
        <v>2</v>
      </c>
      <c r="AG787" s="1021">
        <v>15</v>
      </c>
      <c r="AH787" s="1021">
        <v>-8.3000000000000007</v>
      </c>
      <c r="AI787" s="1021">
        <v>6.5299999999999994</v>
      </c>
      <c r="AJ787" s="1021">
        <v>0.89999999999999991</v>
      </c>
      <c r="AK787" s="1021">
        <v>6.81</v>
      </c>
      <c r="AL787" s="1034">
        <v>88280</v>
      </c>
      <c r="AM787" s="1028">
        <v>0.1</v>
      </c>
      <c r="AN787" s="1021">
        <v>0.92</v>
      </c>
      <c r="AO787" s="868">
        <f>IF(U787="n/a","n/a",IF(AA787&lt;0,"n/a",IF(AA787="n/a","n/a",J787+U787-AA787)))</f>
        <v>-3.0436245870492993</v>
      </c>
      <c r="AP787" s="869">
        <f>IF(U787="n/a","n/a",J787+U787)</f>
        <v>12.650899908627933</v>
      </c>
      <c r="AQ787" s="1044">
        <f>IF(OR(AC787&lt;0.01,AF787="n/a"),"n/a",(I787/SQRT(22.5*AC787*(I787/AF787))-1)*100)</f>
        <v>18.113032475684008</v>
      </c>
      <c r="AR787" s="766">
        <f>INDEX(Historical!$C$7:$C$1455,MATCH(B787,Historical!$B$7:$B$1455,0))*IF(AH787="n/a",1.03,IF(AH787&lt;0,1.01,IF(AH787&gt;10,1.1,(1+AH787/100))))</f>
        <v>1.1514000000000002</v>
      </c>
      <c r="AS787" s="1042">
        <f>IF($AI787="n/a",1.03*AR787,IF($AI787&lt;0,1.01*AR787,IF($AI787&gt;10,1.1*AR787,(1+$AI787/100)*AR787)))</f>
        <v>1.2265864200000001</v>
      </c>
      <c r="AT787" s="1042">
        <f>IF($AK787="n/a",1.03*AS787,IF($AK787&lt;0,1.01*AS787,IF($AK787&gt;10,1.1*AS787,(1+$AK787/100)*AS787)))</f>
        <v>1.3101169552020002</v>
      </c>
      <c r="AU787" s="1042">
        <f>IF($AK787="n/a",1.03*AT787,IF($AK787&lt;0,1.01*AT787,IF($AK787&gt;10,1.1*AT787,(1+$AK787/100)*AT787)))</f>
        <v>1.3993359198512565</v>
      </c>
      <c r="AV787" s="1042">
        <f>IF($AK787="n/a",1.03*AU787,IF($AK787&lt;0,1.01*AU787,IF($AK787&gt;10,1.1*AU787,(1+$AK787/100)*AU787)))</f>
        <v>1.494630695993127</v>
      </c>
      <c r="AW787" s="766">
        <f>SUM(AR787:AV787)</f>
        <v>6.5820699910463834</v>
      </c>
      <c r="AX787" s="877">
        <f>AW787/I787*100</f>
        <v>12.086063149185426</v>
      </c>
      <c r="AY787" s="1212">
        <v>0.88</v>
      </c>
      <c r="AZ787" s="1028">
        <v>12.31</v>
      </c>
      <c r="BA787" s="1028">
        <v>-6.9099999999999993</v>
      </c>
      <c r="BB787" s="1028">
        <v>2.78</v>
      </c>
      <c r="BC787" s="1028">
        <v>4.1500000000000004</v>
      </c>
      <c r="BE787" s="721">
        <v>2011</v>
      </c>
      <c r="BF787" s="1057">
        <f>IF(BE787&gt;2008,0,IF(BE787&gt;2001,1,IF(BE787&gt;1990,2,IF(BE787&gt;1980,3,IF(BE787&gt;1973,4,IF(BE787&gt;1970,5,IF(BE787&gt;1960,6,IF(BE787&gt;1958,7,IF(BE787&gt;1953,8,9)))))))))</f>
        <v>0</v>
      </c>
    </row>
    <row r="788" spans="1:58" ht="11.25" customHeight="1" x14ac:dyDescent="0.2">
      <c r="A788" s="1019" t="s">
        <v>1759</v>
      </c>
      <c r="B788" s="1031" t="s">
        <v>1760</v>
      </c>
      <c r="C788" s="1181" t="s">
        <v>4414</v>
      </c>
      <c r="D788" s="1181" t="s">
        <v>4415</v>
      </c>
      <c r="E788" s="857">
        <v>8</v>
      </c>
      <c r="F788" s="1245">
        <v>425</v>
      </c>
      <c r="G788" s="1245" t="s">
        <v>38</v>
      </c>
      <c r="H788" s="1245" t="s">
        <v>38</v>
      </c>
      <c r="I788" s="1030">
        <v>42.62</v>
      </c>
      <c r="J788" s="766">
        <f>(M788/I788)*100</f>
        <v>3.0267480056311595</v>
      </c>
      <c r="K788" s="1033">
        <v>0.32250000000000001</v>
      </c>
      <c r="L788" s="1043">
        <v>4</v>
      </c>
      <c r="M788" s="756">
        <f>K788*L788</f>
        <v>1.29</v>
      </c>
      <c r="N788" s="1026" t="s">
        <v>729</v>
      </c>
      <c r="O788" s="860">
        <v>0.31</v>
      </c>
      <c r="P788" s="714">
        <v>43109</v>
      </c>
      <c r="Q788" s="714">
        <v>43131</v>
      </c>
      <c r="R788" s="756">
        <f>(K788-O788)/O788*100</f>
        <v>4.0322580645161326</v>
      </c>
      <c r="S788" s="824">
        <f>IF(INDEX(Historical!$D$7:$D$1455,MATCH(B788,Historical!$B$7:$B$1455,0))=0,"n/a",(INDEX(Historical!$C$7:$C$1455,MATCH(B788,Historical!$B$7:$B$1455,0))/INDEX(Historical!$D$7:$D$1455,MATCH(B788,Historical!$B$7:$B$1455,0))-1)*100)</f>
        <v>5.3763440860214784</v>
      </c>
      <c r="T788" s="824">
        <f>IF(INDEX(Historical!$F$7:$F$1455,MATCH(B788,Historical!$B$7:$B$1455,0))=0,"n/a",((INDEX(Historical!$C$7:$C$1455,MATCH(B788,Historical!$B$7:$B$1455,0))/INDEX(Historical!$F$7:$F$1455,MATCH(B788,Historical!$B$7:$B$1455,0)))^(1/3)-1)*100)</f>
        <v>6.469042607881903</v>
      </c>
      <c r="U788" s="824">
        <f>IF(INDEX(Historical!$I$7:$I$1455,MATCH(B788,Historical!$B$7:$B$1455,0))=0,"n/a",((INDEX(Historical!$C$7:$C$1455,MATCH(B788,Historical!$B$7:$B$1455,0))/INDEX(Historical!$I$7:$I$1455,MATCH(B788,Historical!$B$7:$B$1455,0)))^(1/5)-1)*100)</f>
        <v>6.9610375725068785</v>
      </c>
      <c r="V788" s="824">
        <f>IF(INDEX(Historical!$O$7:$O$1455,MATCH(B788,Historical!$B$7:$B$1455,0))=0,"n/a",((INDEX(Historical!$C$7:$C$1455,MATCH(B788,Historical!$B$7:$B$1455,0))/INDEX(Historical!$O$7:$O$1455,MATCH(B788,Historical!$B$7:$B$1455,0)))^(1/10)-1)*100)</f>
        <v>-0.61156876501388124</v>
      </c>
      <c r="W788" s="825" t="str">
        <f>IF(OR(U788&lt;=0,U788="n/a",V788&lt;=0,V788="n/a"),"n/a",U788/V788)</f>
        <v>n/a</v>
      </c>
      <c r="X788" s="826">
        <f>IF(OR(AJ788&lt;=0,AJ788="n/a",U788&lt;=0,U788="n/a"),"n/a",U788/AJ788)</f>
        <v>0.28068699889140636</v>
      </c>
      <c r="Y788" s="781"/>
      <c r="Z788" s="766">
        <f>IF(OR(AC788&lt;0.01,AC788="n/a"),"n/a",M788/AC788*100)</f>
        <v>477.77777777777777</v>
      </c>
      <c r="AA788" s="1042">
        <f>IF(OR(AC788&lt;0.01,AC788="n/a"),"n/a",I788/AC788)</f>
        <v>157.85185185185182</v>
      </c>
      <c r="AB788" s="1043">
        <v>12</v>
      </c>
      <c r="AC788" s="1021">
        <v>0.27</v>
      </c>
      <c r="AD788" s="1021" t="s">
        <v>138</v>
      </c>
      <c r="AE788" s="1021">
        <v>11.08</v>
      </c>
      <c r="AF788" s="1021">
        <v>4.4800000000000004</v>
      </c>
      <c r="AG788" s="1021">
        <v>6.9</v>
      </c>
      <c r="AH788" s="1021">
        <v>-6.7</v>
      </c>
      <c r="AI788" s="1021">
        <v>-27.150000000000002</v>
      </c>
      <c r="AJ788" s="1021">
        <v>24.8</v>
      </c>
      <c r="AK788" s="1021" t="s">
        <v>138</v>
      </c>
      <c r="AL788" s="1034">
        <v>11430</v>
      </c>
      <c r="AM788" s="1028">
        <v>1</v>
      </c>
      <c r="AN788" s="1021">
        <v>1.5</v>
      </c>
      <c r="AO788" s="868">
        <f>IF(U788="n/a","n/a",IF(AA788&lt;0,"n/a",IF(AA788="n/a","n/a",J788+U788-AA788)))</f>
        <v>-147.86406627371377</v>
      </c>
      <c r="AP788" s="869">
        <f>IF(U788="n/a","n/a",J788+U788)</f>
        <v>9.9877855781380376</v>
      </c>
      <c r="AQ788" s="1044">
        <f>IF(OR(AC788&lt;0.01,AF788="n/a"),"n/a",(I788/SQRT(22.5*AC788*(I788/AF788))-1)*100)</f>
        <v>460.62516544629642</v>
      </c>
      <c r="AR788" s="766">
        <f>INDEX(Historical!$C$7:$C$1455,MATCH(B788,Historical!$B$7:$B$1455,0))*IF(AH788="n/a",1.03,IF(AH788&lt;0,1.01,IF(AH788&gt;10,1.1,(1+AH788/100))))</f>
        <v>1.23725</v>
      </c>
      <c r="AS788" s="1042">
        <f>IF($AI788="n/a",1.03*AR788,IF($AI788&lt;0,1.01*AR788,IF($AI788&gt;10,1.1*AR788,(1+$AI788/100)*AR788)))</f>
        <v>1.2496225000000001</v>
      </c>
      <c r="AT788" s="1042">
        <f>IF($AK788="n/a",1.03*AS788,IF($AK788&lt;0,1.01*AS788,IF($AK788&gt;10,1.1*AS788,(1+$AK788/100)*AS788)))</f>
        <v>1.2871111750000002</v>
      </c>
      <c r="AU788" s="1042">
        <f>IF($AK788="n/a",1.03*AT788,IF($AK788&lt;0,1.01*AT788,IF($AK788&gt;10,1.1*AT788,(1+$AK788/100)*AT788)))</f>
        <v>1.3257245102500002</v>
      </c>
      <c r="AV788" s="1042">
        <f>IF($AK788="n/a",1.03*AU788,IF($AK788&lt;0,1.01*AU788,IF($AK788&gt;10,1.1*AU788,(1+$AK788/100)*AU788)))</f>
        <v>1.3654962455575002</v>
      </c>
      <c r="AW788" s="766">
        <f>SUM(AR788:AV788)</f>
        <v>6.4652044308074998</v>
      </c>
      <c r="AX788" s="877">
        <f>AW788/I788*100</f>
        <v>15.169414431739794</v>
      </c>
      <c r="AY788" s="1212">
        <v>0.33</v>
      </c>
      <c r="AZ788" s="1028">
        <v>29.62</v>
      </c>
      <c r="BA788" s="1028">
        <v>1.55</v>
      </c>
      <c r="BB788" s="1028">
        <v>6.39</v>
      </c>
      <c r="BC788" s="1028">
        <v>13.270000000000001</v>
      </c>
      <c r="BE788" s="721">
        <v>2011</v>
      </c>
      <c r="BF788" s="1057">
        <f>IF(BE788&gt;2008,0,IF(BE788&gt;2001,1,IF(BE788&gt;1990,2,IF(BE788&gt;1980,3,IF(BE788&gt;1973,4,IF(BE788&gt;1970,5,IF(BE788&gt;1960,6,IF(BE788&gt;1958,7,IF(BE788&gt;1953,8,9)))))))))</f>
        <v>0</v>
      </c>
    </row>
    <row r="789" spans="1:58" ht="11.25" customHeight="1" x14ac:dyDescent="0.2">
      <c r="A789" s="1027" t="s">
        <v>368</v>
      </c>
      <c r="B789" s="1031" t="s">
        <v>369</v>
      </c>
      <c r="C789" s="1181" t="s">
        <v>132</v>
      </c>
      <c r="D789" s="1181" t="s">
        <v>4435</v>
      </c>
      <c r="E789" s="857">
        <v>31</v>
      </c>
      <c r="F789" s="1245">
        <v>91</v>
      </c>
      <c r="G789" s="1187" t="s">
        <v>38</v>
      </c>
      <c r="H789" s="1187" t="s">
        <v>38</v>
      </c>
      <c r="I789" s="1021">
        <v>57.45</v>
      </c>
      <c r="J789" s="766">
        <f>(M789/I789)*100</f>
        <v>1.8102697998259354</v>
      </c>
      <c r="K789" s="1040">
        <v>0.26</v>
      </c>
      <c r="L789" s="1043">
        <v>4</v>
      </c>
      <c r="M789" s="756">
        <f>K789*L789</f>
        <v>1.04</v>
      </c>
      <c r="N789" s="1026" t="s">
        <v>147</v>
      </c>
      <c r="O789" s="861">
        <v>0.25</v>
      </c>
      <c r="P789" s="1016">
        <v>43265</v>
      </c>
      <c r="Q789" s="1016">
        <v>43282</v>
      </c>
      <c r="R789" s="756">
        <f>(K789-O789)/O789*100</f>
        <v>4.0000000000000036</v>
      </c>
      <c r="S789" s="824">
        <f>IF(INDEX(Historical!$D$7:$D$1455,MATCH(B789,Historical!$B$7:$B$1455,0))=0,"n/a",(INDEX(Historical!$C$7:$C$1455,MATCH(B789,Historical!$B$7:$B$1455,0))/INDEX(Historical!$D$7:$D$1455,MATCH(B789,Historical!$B$7:$B$1455,0))-1)*100)</f>
        <v>4.8387096774193505</v>
      </c>
      <c r="T789" s="824">
        <f>IF(INDEX(Historical!$F$7:$F$1455,MATCH(B789,Historical!$B$7:$B$1455,0))=0,"n/a",((INDEX(Historical!$C$7:$C$1455,MATCH(B789,Historical!$B$7:$B$1455,0))/INDEX(Historical!$F$7:$F$1455,MATCH(B789,Historical!$B$7:$B$1455,0)))^(1/3)-1)*100)</f>
        <v>6.5213924258402223</v>
      </c>
      <c r="U789" s="824">
        <f>IF(INDEX(Historical!$I$7:$I$1455,MATCH(B789,Historical!$B$7:$B$1455,0))=0,"n/a",((INDEX(Historical!$C$7:$C$1455,MATCH(B789,Historical!$B$7:$B$1455,0))/INDEX(Historical!$I$7:$I$1455,MATCH(B789,Historical!$B$7:$B$1455,0)))^(1/5)-1)*100)</f>
        <v>6.6492981888605307</v>
      </c>
      <c r="V789" s="824">
        <f>IF(INDEX(Historical!$O$7:$O$1455,MATCH(B789,Historical!$B$7:$B$1455,0))=0,"n/a",((INDEX(Historical!$C$7:$C$1455,MATCH(B789,Historical!$B$7:$B$1455,0))/INDEX(Historical!$O$7:$O$1455,MATCH(B789,Historical!$B$7:$B$1455,0)))^(1/10)-1)*100)</f>
        <v>7.3064438013412669</v>
      </c>
      <c r="W789" s="825">
        <f>IF(OR(U789&lt;=0,U789="n/a",V789&lt;=0,V789="n/a"),"n/a",U789/V789)</f>
        <v>0.91005944473834155</v>
      </c>
      <c r="X789" s="826">
        <f>IF(OR(AJ789&lt;=0,AJ789="n/a",U789&lt;=0,U789="n/a"),"n/a",U789/AJ789)</f>
        <v>0.46826043583524868</v>
      </c>
      <c r="Y789" s="1032"/>
      <c r="Z789" s="766">
        <f>IF(OR(AC789&lt;0.01,AC789="n/a"),"n/a",M789/AC789*100)</f>
        <v>33.226837060702877</v>
      </c>
      <c r="AA789" s="1042">
        <f>IF(OR(AC789&lt;0.01,AC789="n/a"),"n/a",I789/AC789)</f>
        <v>18.354632587859427</v>
      </c>
      <c r="AB789" s="1043">
        <v>9</v>
      </c>
      <c r="AC789" s="1021">
        <v>3.13</v>
      </c>
      <c r="AD789" s="1021">
        <v>2.34</v>
      </c>
      <c r="AE789" s="1021">
        <v>1.31</v>
      </c>
      <c r="AF789" s="1021">
        <v>2.72</v>
      </c>
      <c r="AG789" s="1021">
        <v>19.600000000000001</v>
      </c>
      <c r="AH789" s="1021">
        <v>26.700000000000003</v>
      </c>
      <c r="AI789" s="1021">
        <v>7.57</v>
      </c>
      <c r="AJ789" s="1021">
        <v>14.2</v>
      </c>
      <c r="AK789" s="1021">
        <v>7.85</v>
      </c>
      <c r="AL789" s="1034">
        <v>10040</v>
      </c>
      <c r="AM789" s="1028">
        <v>0.3</v>
      </c>
      <c r="AN789" s="1021">
        <v>1.25</v>
      </c>
      <c r="AO789" s="868">
        <f>IF(U789="n/a","n/a",IF(AA789&lt;0,"n/a",IF(AA789="n/a","n/a",J789+U789-AA789)))</f>
        <v>-9.8950645991729616</v>
      </c>
      <c r="AP789" s="869">
        <f>IF(U789="n/a","n/a",J789+U789)</f>
        <v>8.4595679886864659</v>
      </c>
      <c r="AQ789" s="1044">
        <f>IF(OR(AC789&lt;0.01,AF789="n/a"),"n/a",(I789/SQRT(22.5*AC789*(I789/AF789))-1)*100)</f>
        <v>48.958757362906248</v>
      </c>
      <c r="AR789" s="766">
        <f>INDEX(Historical!$C$7:$C$1455,MATCH(B789,Historical!$B$7:$B$1455,0))*IF(AH789="n/a",1.03,IF(AH789&lt;0,1.01,IF(AH789&gt;10,1.1,(1+AH789/100))))</f>
        <v>1.0725</v>
      </c>
      <c r="AS789" s="1042">
        <f>IF($AI789="n/a",1.03*AR789,IF($AI789&lt;0,1.01*AR789,IF($AI789&gt;10,1.1*AR789,(1+$AI789/100)*AR789)))</f>
        <v>1.1536882500000001</v>
      </c>
      <c r="AT789" s="1042">
        <f>IF($AK789="n/a",1.03*AS789,IF($AK789&lt;0,1.01*AS789,IF($AK789&gt;10,1.1*AS789,(1+$AK789/100)*AS789)))</f>
        <v>1.2442527776250001</v>
      </c>
      <c r="AU789" s="1042">
        <f>IF($AK789="n/a",1.03*AT789,IF($AK789&lt;0,1.01*AT789,IF($AK789&gt;10,1.1*AT789,(1+$AK789/100)*AT789)))</f>
        <v>1.3419266206685625</v>
      </c>
      <c r="AV789" s="1042">
        <f>IF($AK789="n/a",1.03*AU789,IF($AK789&lt;0,1.01*AU789,IF($AK789&gt;10,1.1*AU789,(1+$AK789/100)*AU789)))</f>
        <v>1.4472678603910447</v>
      </c>
      <c r="AW789" s="766">
        <f>SUM(AR789:AV789)</f>
        <v>6.2596355086846076</v>
      </c>
      <c r="AX789" s="877">
        <f>AW789/I789*100</f>
        <v>10.895797230086348</v>
      </c>
      <c r="AY789" s="1212">
        <v>0.5</v>
      </c>
      <c r="AZ789" s="1028">
        <v>35.14</v>
      </c>
      <c r="BA789" s="1028">
        <v>-1.17</v>
      </c>
      <c r="BB789" s="1028">
        <v>3.9699999999999998</v>
      </c>
      <c r="BC789" s="1028">
        <v>12.809999999999999</v>
      </c>
      <c r="BE789" s="721">
        <v>1988</v>
      </c>
      <c r="BF789" s="1057">
        <f>IF(BE789&gt;2008,0,IF(BE789&gt;2001,1,IF(BE789&gt;1990,2,IF(BE789&gt;1980,3,IF(BE789&gt;1973,4,IF(BE789&gt;1970,5,IF(BE789&gt;1960,6,IF(BE789&gt;1958,7,IF(BE789&gt;1953,8,9)))))))))</f>
        <v>3</v>
      </c>
    </row>
    <row r="790" spans="1:58" ht="11.25" customHeight="1" x14ac:dyDescent="0.2">
      <c r="A790" s="1027" t="s">
        <v>370</v>
      </c>
      <c r="B790" s="1031" t="s">
        <v>371</v>
      </c>
      <c r="C790" s="1181" t="s">
        <v>109</v>
      </c>
      <c r="D790" s="1181" t="s">
        <v>4434</v>
      </c>
      <c r="E790" s="857">
        <v>27</v>
      </c>
      <c r="F790" s="1245">
        <v>102</v>
      </c>
      <c r="G790" s="1050" t="s">
        <v>38</v>
      </c>
      <c r="H790" s="1050" t="s">
        <v>38</v>
      </c>
      <c r="I790" s="1021">
        <v>67.67</v>
      </c>
      <c r="J790" s="766">
        <f>(M790/I790)*100</f>
        <v>1.7733116595241614</v>
      </c>
      <c r="K790" s="1040">
        <v>0.3</v>
      </c>
      <c r="L790" s="1043">
        <v>4</v>
      </c>
      <c r="M790" s="756">
        <f>K790*L790</f>
        <v>1.2</v>
      </c>
      <c r="N790" s="1026" t="s">
        <v>165</v>
      </c>
      <c r="O790" s="861">
        <v>0.28999999999999998</v>
      </c>
      <c r="P790" s="1016">
        <v>43441</v>
      </c>
      <c r="Q790" s="1016">
        <v>43467</v>
      </c>
      <c r="R790" s="756">
        <f>(K790-O790)/O790*100</f>
        <v>3.4482758620689689</v>
      </c>
      <c r="S790" s="824">
        <f>IF(INDEX(Historical!$D$7:$D$1455,MATCH(B790,Historical!$B$7:$B$1455,0))=0,"n/a",(INDEX(Historical!$C$7:$C$1455,MATCH(B790,Historical!$B$7:$B$1455,0))/INDEX(Historical!$D$7:$D$1455,MATCH(B790,Historical!$B$7:$B$1455,0))-1)*100)</f>
        <v>4.081632653061229</v>
      </c>
      <c r="T790" s="824">
        <f>IF(INDEX(Historical!$F$7:$F$1455,MATCH(B790,Historical!$B$7:$B$1455,0))=0,"n/a",((INDEX(Historical!$C$7:$C$1455,MATCH(B790,Historical!$B$7:$B$1455,0))/INDEX(Historical!$F$7:$F$1455,MATCH(B790,Historical!$B$7:$B$1455,0)))^(1/3)-1)*100)</f>
        <v>4.2603601458844453</v>
      </c>
      <c r="U790" s="824">
        <f>IF(INDEX(Historical!$I$7:$I$1455,MATCH(B790,Historical!$B$7:$B$1455,0))=0,"n/a",((INDEX(Historical!$C$7:$C$1455,MATCH(B790,Historical!$B$7:$B$1455,0))/INDEX(Historical!$I$7:$I$1455,MATCH(B790,Historical!$B$7:$B$1455,0)))^(1/5)-1)*100)</f>
        <v>4.4617420086995985</v>
      </c>
      <c r="V790" s="824">
        <f>IF(INDEX(Historical!$O$7:$O$1455,MATCH(B790,Historical!$B$7:$B$1455,0))=0,"n/a",((INDEX(Historical!$C$7:$C$1455,MATCH(B790,Historical!$B$7:$B$1455,0))/INDEX(Historical!$O$7:$O$1455,MATCH(B790,Historical!$B$7:$B$1455,0)))^(1/10)-1)*100)</f>
        <v>6.3711239677021636</v>
      </c>
      <c r="W790" s="825">
        <f>IF(OR(U790&lt;=0,U790="n/a",V790&lt;=0,V790="n/a"),"n/a",U790/V790)</f>
        <v>0.70030688954068321</v>
      </c>
      <c r="X790" s="826">
        <f>IF(OR(AJ790&lt;=0,AJ790="n/a",U790&lt;=0,U790="n/a"),"n/a",U790/AJ790)</f>
        <v>1.1154355021748996</v>
      </c>
      <c r="Y790" s="1032" t="s">
        <v>4077</v>
      </c>
      <c r="Z790" s="766">
        <f>IF(OR(AC790&lt;0.01,AC790="n/a"),"n/a",M790/AC790*100)</f>
        <v>27.088036117381492</v>
      </c>
      <c r="AA790" s="1042">
        <f>IF(OR(AC790&lt;0.01,AC790="n/a"),"n/a",I790/AC790)</f>
        <v>15.275395033860047</v>
      </c>
      <c r="AB790" s="1043">
        <v>12</v>
      </c>
      <c r="AC790" s="1021">
        <v>4.43</v>
      </c>
      <c r="AD790" s="1021">
        <v>1.48</v>
      </c>
      <c r="AE790" s="1021">
        <v>4.8899999999999997</v>
      </c>
      <c r="AF790" s="1021">
        <v>1.52</v>
      </c>
      <c r="AG790" s="1021">
        <v>12.9</v>
      </c>
      <c r="AH790" s="1021">
        <v>19.7</v>
      </c>
      <c r="AI790" s="1021">
        <v>3.2199999999999998</v>
      </c>
      <c r="AJ790" s="1021">
        <v>4</v>
      </c>
      <c r="AK790" s="1021">
        <v>10.299999999999999</v>
      </c>
      <c r="AL790" s="1034">
        <v>3390</v>
      </c>
      <c r="AM790" s="1028">
        <v>0.8</v>
      </c>
      <c r="AN790" s="1021">
        <v>0.04</v>
      </c>
      <c r="AO790" s="868">
        <f>IF(U790="n/a","n/a",IF(AA790&lt;0,"n/a",IF(AA790="n/a","n/a",J790+U790-AA790)))</f>
        <v>-9.0403413656362872</v>
      </c>
      <c r="AP790" s="869">
        <f>IF(U790="n/a","n/a",J790+U790)</f>
        <v>6.2350536682237596</v>
      </c>
      <c r="AQ790" s="1044">
        <f>IF(OR(AC790&lt;0.01,AF790="n/a"),"n/a",(I790/SQRT(22.5*AC790*(I790/AF790))-1)*100)</f>
        <v>1.584339238043464</v>
      </c>
      <c r="AR790" s="766">
        <f>INDEX(Historical!$C$7:$C$1455,MATCH(B790,Historical!$B$7:$B$1455,0))*IF(AH790="n/a",1.03,IF(AH790&lt;0,1.01,IF(AH790&gt;10,1.1,(1+AH790/100))))</f>
        <v>1.1220000000000001</v>
      </c>
      <c r="AS790" s="1042">
        <f>IF($AI790="n/a",1.03*AR790,IF($AI790&lt;0,1.01*AR790,IF($AI790&gt;10,1.1*AR790,(1+$AI790/100)*AR790)))</f>
        <v>1.1581284000000001</v>
      </c>
      <c r="AT790" s="1042">
        <f>IF($AK790="n/a",1.03*AS790,IF($AK790&lt;0,1.01*AS790,IF($AK790&gt;10,1.1*AS790,(1+$AK790/100)*AS790)))</f>
        <v>1.2739412400000001</v>
      </c>
      <c r="AU790" s="1042">
        <f>IF($AK790="n/a",1.03*AT790,IF($AK790&lt;0,1.01*AT790,IF($AK790&gt;10,1.1*AT790,(1+$AK790/100)*AT790)))</f>
        <v>1.4013353640000001</v>
      </c>
      <c r="AV790" s="1042">
        <f>IF($AK790="n/a",1.03*AU790,IF($AK790&lt;0,1.01*AU790,IF($AK790&gt;10,1.1*AU790,(1+$AK790/100)*AU790)))</f>
        <v>1.5414689004000002</v>
      </c>
      <c r="AW790" s="766">
        <f>SUM(AR790:AV790)</f>
        <v>6.4968739044000001</v>
      </c>
      <c r="AX790" s="877">
        <f>AW790/I790*100</f>
        <v>9.6008185376089852</v>
      </c>
      <c r="AY790" s="1212">
        <v>0.84</v>
      </c>
      <c r="AZ790" s="1028">
        <v>18.72</v>
      </c>
      <c r="BA790" s="1028">
        <v>-17.62</v>
      </c>
      <c r="BB790" s="1028">
        <v>1.05</v>
      </c>
      <c r="BC790" s="1028">
        <v>-8.23</v>
      </c>
      <c r="BE790" s="721">
        <v>1993</v>
      </c>
      <c r="BF790" s="1057">
        <f>IF(BE790&gt;2008,0,IF(BE790&gt;2001,1,IF(BE790&gt;1990,2,IF(BE790&gt;1980,3,IF(BE790&gt;1973,4,IF(BE790&gt;1970,5,IF(BE790&gt;1960,6,IF(BE790&gt;1958,7,IF(BE790&gt;1953,8,9)))))))))</f>
        <v>2</v>
      </c>
    </row>
    <row r="791" spans="1:58" ht="11.25" customHeight="1" x14ac:dyDescent="0.2">
      <c r="A791" s="1019" t="s">
        <v>1761</v>
      </c>
      <c r="B791" s="1031" t="s">
        <v>1762</v>
      </c>
      <c r="C791" s="1181" t="s">
        <v>109</v>
      </c>
      <c r="D791" s="1181" t="s">
        <v>4434</v>
      </c>
      <c r="E791" s="857">
        <v>8</v>
      </c>
      <c r="F791" s="1245">
        <v>532</v>
      </c>
      <c r="G791" s="1245" t="s">
        <v>38</v>
      </c>
      <c r="H791" s="1245" t="s">
        <v>38</v>
      </c>
      <c r="I791" s="1030">
        <v>19.239999999999998</v>
      </c>
      <c r="J791" s="766">
        <f>(M791/I791)*100</f>
        <v>4.3659043659043659</v>
      </c>
      <c r="K791" s="1033">
        <v>0.21</v>
      </c>
      <c r="L791" s="1043">
        <v>4</v>
      </c>
      <c r="M791" s="756">
        <f>K791*L791</f>
        <v>0.84</v>
      </c>
      <c r="N791" s="1026" t="s">
        <v>242</v>
      </c>
      <c r="O791" s="860">
        <v>0.2</v>
      </c>
      <c r="P791" s="1016">
        <v>43370</v>
      </c>
      <c r="Q791" s="1016">
        <v>43388</v>
      </c>
      <c r="R791" s="756">
        <f>(K791-O791)/O791*100</f>
        <v>4.9999999999999902</v>
      </c>
      <c r="S791" s="824">
        <f>IF(INDEX(Historical!$D$7:$D$1455,MATCH(B791,Historical!$B$7:$B$1455,0))=0,"n/a",(INDEX(Historical!$C$7:$C$1455,MATCH(B791,Historical!$B$7:$B$1455,0))/INDEX(Historical!$D$7:$D$1455,MATCH(B791,Historical!$B$7:$B$1455,0))-1)*100)</f>
        <v>3.1249999999999778</v>
      </c>
      <c r="T791" s="824">
        <f>IF(INDEX(Historical!$F$7:$F$1455,MATCH(B791,Historical!$B$7:$B$1455,0))=0,"n/a",((INDEX(Historical!$C$7:$C$1455,MATCH(B791,Historical!$B$7:$B$1455,0))/INDEX(Historical!$F$7:$F$1455,MATCH(B791,Historical!$B$7:$B$1455,0)))^(1/3)-1)*100)</f>
        <v>3.228011545636722</v>
      </c>
      <c r="U791" s="824">
        <f>IF(INDEX(Historical!$I$7:$I$1455,MATCH(B791,Historical!$B$7:$B$1455,0))=0,"n/a",((INDEX(Historical!$C$7:$C$1455,MATCH(B791,Historical!$B$7:$B$1455,0))/INDEX(Historical!$I$7:$I$1455,MATCH(B791,Historical!$B$7:$B$1455,0)))^(1/5)-1)*100)</f>
        <v>15.578962436501453</v>
      </c>
      <c r="V791" s="824">
        <f>IF(INDEX(Historical!$O$7:$O$1455,MATCH(B791,Historical!$B$7:$B$1455,0))=0,"n/a",((INDEX(Historical!$C$7:$C$1455,MATCH(B791,Historical!$B$7:$B$1455,0))/INDEX(Historical!$O$7:$O$1455,MATCH(B791,Historical!$B$7:$B$1455,0)))^(1/10)-1)*100)</f>
        <v>-1.0029832268622196</v>
      </c>
      <c r="W791" s="825" t="str">
        <f>IF(OR(U791&lt;=0,U791="n/a",V791&lt;=0,V791="n/a"),"n/a",U791/V791)</f>
        <v>n/a</v>
      </c>
      <c r="X791" s="826">
        <f>IF(OR(AJ791&lt;=0,AJ791="n/a",U791&lt;=0,U791="n/a"),"n/a",U791/AJ791)</f>
        <v>8.1994539139481333</v>
      </c>
      <c r="Y791" s="780" t="s">
        <v>4077</v>
      </c>
      <c r="Z791" s="766">
        <f>IF(OR(AC791&lt;0.01,AC791="n/a"),"n/a",M791/AC791*100)</f>
        <v>63.636363636363633</v>
      </c>
      <c r="AA791" s="1042">
        <f>IF(OR(AC791&lt;0.01,AC791="n/a"),"n/a",I791/AC791)</f>
        <v>14.575757575757574</v>
      </c>
      <c r="AB791" s="1043">
        <v>12</v>
      </c>
      <c r="AC791" s="1021">
        <v>1.32</v>
      </c>
      <c r="AD791" s="1021">
        <v>1.46</v>
      </c>
      <c r="AE791" s="1021">
        <v>4.17</v>
      </c>
      <c r="AF791" s="1021">
        <v>1.06</v>
      </c>
      <c r="AG791" s="1021">
        <v>8</v>
      </c>
      <c r="AH791" s="1021">
        <v>-5.8999999999999995</v>
      </c>
      <c r="AI791" s="1021">
        <v>14.95</v>
      </c>
      <c r="AJ791" s="1021">
        <v>1.9</v>
      </c>
      <c r="AK791" s="1021">
        <v>10</v>
      </c>
      <c r="AL791" s="1034">
        <v>4260</v>
      </c>
      <c r="AM791" s="1028">
        <v>0.2</v>
      </c>
      <c r="AN791" s="1021">
        <v>0.28000000000000003</v>
      </c>
      <c r="AO791" s="868">
        <f>IF(U791="n/a","n/a",IF(AA791&lt;0,"n/a",IF(AA791="n/a","n/a",J791+U791-AA791)))</f>
        <v>5.369109226648245</v>
      </c>
      <c r="AP791" s="869">
        <f>IF(U791="n/a","n/a",J791+U791)</f>
        <v>19.944866802405819</v>
      </c>
      <c r="AQ791" s="1044">
        <f>IF(OR(AC791&lt;0.01,AF791="n/a"),"n/a",(I791/SQRT(22.5*AC791*(I791/AF791))-1)*100)</f>
        <v>-17.133834728513321</v>
      </c>
      <c r="AR791" s="766">
        <f>INDEX(Historical!$C$7:$C$1455,MATCH(B791,Historical!$B$7:$B$1455,0))*IF(AH791="n/a",1.03,IF(AH791&lt;0,1.01,IF(AH791&gt;10,1.1,(1+AH791/100))))</f>
        <v>0.66659999999999997</v>
      </c>
      <c r="AS791" s="1042">
        <f>IF($AI791="n/a",1.03*AR791,IF($AI791&lt;0,1.01*AR791,IF($AI791&gt;10,1.1*AR791,(1+$AI791/100)*AR791)))</f>
        <v>0.73326000000000002</v>
      </c>
      <c r="AT791" s="1042">
        <f>IF($AK791="n/a",1.03*AS791,IF($AK791&lt;0,1.01*AS791,IF($AK791&gt;10,1.1*AS791,(1+$AK791/100)*AS791)))</f>
        <v>0.80658600000000014</v>
      </c>
      <c r="AU791" s="1042">
        <f>IF($AK791="n/a",1.03*AT791,IF($AK791&lt;0,1.01*AT791,IF($AK791&gt;10,1.1*AT791,(1+$AK791/100)*AT791)))</f>
        <v>0.88724460000000027</v>
      </c>
      <c r="AV791" s="1042">
        <f>IF($AK791="n/a",1.03*AU791,IF($AK791&lt;0,1.01*AU791,IF($AK791&gt;10,1.1*AU791,(1+$AK791/100)*AU791)))</f>
        <v>0.97596906000000039</v>
      </c>
      <c r="AW791" s="766">
        <f>SUM(AR791:AV791)</f>
        <v>4.069659660000001</v>
      </c>
      <c r="AX791" s="877">
        <f>AW791/I791*100</f>
        <v>21.152077234927241</v>
      </c>
      <c r="AY791" s="1212">
        <v>0.95</v>
      </c>
      <c r="AZ791" s="1028">
        <v>5.89</v>
      </c>
      <c r="BA791" s="1028">
        <v>-22.7</v>
      </c>
      <c r="BB791" s="1028">
        <v>-3.2199999999999998</v>
      </c>
      <c r="BC791" s="1028">
        <v>-12.11</v>
      </c>
      <c r="BE791" s="721">
        <v>2011</v>
      </c>
      <c r="BF791" s="1057">
        <f>IF(BE791&gt;2008,0,IF(BE791&gt;2001,1,IF(BE791&gt;1990,2,IF(BE791&gt;1980,3,IF(BE791&gt;1973,4,IF(BE791&gt;1970,5,IF(BE791&gt;1960,6,IF(BE791&gt;1958,7,IF(BE791&gt;1953,8,9)))))))))</f>
        <v>0</v>
      </c>
    </row>
    <row r="792" spans="1:58" ht="11.25" customHeight="1" x14ac:dyDescent="0.2">
      <c r="A792" s="1027" t="s">
        <v>1763</v>
      </c>
      <c r="B792" s="1031" t="s">
        <v>1764</v>
      </c>
      <c r="C792" s="1181" t="s">
        <v>109</v>
      </c>
      <c r="D792" s="1181" t="s">
        <v>4434</v>
      </c>
      <c r="E792" s="857">
        <v>8</v>
      </c>
      <c r="F792" s="1245">
        <v>510</v>
      </c>
      <c r="G792" s="1245" t="s">
        <v>107</v>
      </c>
      <c r="H792" s="1245" t="s">
        <v>107</v>
      </c>
      <c r="I792" s="1030">
        <v>35.4</v>
      </c>
      <c r="J792" s="766">
        <f>(M792/I792)*100</f>
        <v>2.5988700564971752</v>
      </c>
      <c r="K792" s="1033">
        <v>0.23</v>
      </c>
      <c r="L792" s="1043">
        <v>4</v>
      </c>
      <c r="M792" s="756">
        <f>K792*L792</f>
        <v>0.92</v>
      </c>
      <c r="N792" s="1026" t="s">
        <v>474</v>
      </c>
      <c r="O792" s="860">
        <v>0.21</v>
      </c>
      <c r="P792" s="1016">
        <v>43314</v>
      </c>
      <c r="Q792" s="1016">
        <v>43329</v>
      </c>
      <c r="R792" s="756">
        <f>(K792-O792)/O792*100</f>
        <v>9.5238095238095326</v>
      </c>
      <c r="S792" s="824">
        <f>IF(INDEX(Historical!$D$7:$D$1455,MATCH(B792,Historical!$B$7:$B$1455,0))=0,"n/a",(INDEX(Historical!$C$7:$C$1455,MATCH(B792,Historical!$B$7:$B$1455,0))/INDEX(Historical!$D$7:$D$1455,MATCH(B792,Historical!$B$7:$B$1455,0))-1)*100)</f>
        <v>5.1948051948051965</v>
      </c>
      <c r="T792" s="824">
        <f>IF(INDEX(Historical!$F$7:$F$1455,MATCH(B792,Historical!$B$7:$B$1455,0))=0,"n/a",((INDEX(Historical!$C$7:$C$1455,MATCH(B792,Historical!$B$7:$B$1455,0))/INDEX(Historical!$F$7:$F$1455,MATCH(B792,Historical!$B$7:$B$1455,0)))^(1/3)-1)*100)</f>
        <v>11.776972314480494</v>
      </c>
      <c r="U792" s="824">
        <f>IF(INDEX(Historical!$I$7:$I$1455,MATCH(B792,Historical!$B$7:$B$1455,0))=0,"n/a",((INDEX(Historical!$C$7:$C$1455,MATCH(B792,Historical!$B$7:$B$1455,0))/INDEX(Historical!$I$7:$I$1455,MATCH(B792,Historical!$B$7:$B$1455,0)))^(1/5)-1)*100)</f>
        <v>16.965197629845719</v>
      </c>
      <c r="V792" s="824">
        <f>IF(INDEX(Historical!$O$7:$O$1455,MATCH(B792,Historical!$B$7:$B$1455,0))=0,"n/a",((INDEX(Historical!$C$7:$C$1455,MATCH(B792,Historical!$B$7:$B$1455,0))/INDEX(Historical!$O$7:$O$1455,MATCH(B792,Historical!$B$7:$B$1455,0)))^(1/10)-1)*100)</f>
        <v>1.1147939577457411</v>
      </c>
      <c r="W792" s="825">
        <f>IF(OR(U792&lt;=0,U792="n/a",V792&lt;=0,V792="n/a"),"n/a",U792/V792)</f>
        <v>15.218236080281205</v>
      </c>
      <c r="X792" s="826">
        <f>IF(OR(AJ792&lt;=0,AJ792="n/a",U792&lt;=0,U792="n/a"),"n/a",U792/AJ792)</f>
        <v>2.9250340741113305</v>
      </c>
      <c r="Y792" s="1032"/>
      <c r="Z792" s="766">
        <f>IF(OR(AC792&lt;0.01,AC792="n/a"),"n/a",M792/AC792*100)</f>
        <v>44.230769230769226</v>
      </c>
      <c r="AA792" s="1042">
        <f>IF(OR(AC792&lt;0.01,AC792="n/a"),"n/a",I792/AC792)</f>
        <v>17.019230769230766</v>
      </c>
      <c r="AB792" s="1043">
        <v>12</v>
      </c>
      <c r="AC792" s="1021">
        <v>2.08</v>
      </c>
      <c r="AD792" s="1021">
        <v>2.12</v>
      </c>
      <c r="AE792" s="1021">
        <v>4.91</v>
      </c>
      <c r="AF792" s="1021">
        <v>1.24</v>
      </c>
      <c r="AG792" s="1021">
        <v>7.1</v>
      </c>
      <c r="AH792" s="1021">
        <v>2.5</v>
      </c>
      <c r="AI792" s="1021">
        <v>26.97</v>
      </c>
      <c r="AJ792" s="1021">
        <v>5.8000000000000007</v>
      </c>
      <c r="AK792" s="1021">
        <v>8</v>
      </c>
      <c r="AL792" s="1034">
        <v>2330</v>
      </c>
      <c r="AM792" s="1028">
        <v>1.0999999999999999</v>
      </c>
      <c r="AN792" s="1021">
        <v>0.26</v>
      </c>
      <c r="AO792" s="868">
        <f>IF(U792="n/a","n/a",IF(AA792&lt;0,"n/a",IF(AA792="n/a","n/a",J792+U792-AA792)))</f>
        <v>2.5448369171121286</v>
      </c>
      <c r="AP792" s="869">
        <f>IF(U792="n/a","n/a",J792+U792)</f>
        <v>19.564067686342895</v>
      </c>
      <c r="AQ792" s="1044">
        <f>IF(OR(AC792&lt;0.01,AF792="n/a"),"n/a",(I792/SQRT(22.5*AC792*(I792/AF792))-1)*100)</f>
        <v>-3.1522474215989971</v>
      </c>
      <c r="AR792" s="766">
        <f>INDEX(Historical!$C$7:$C$1455,MATCH(B792,Historical!$B$7:$B$1455,0))*IF(AH792="n/a",1.03,IF(AH792&lt;0,1.01,IF(AH792&gt;10,1.1,(1+AH792/100))))</f>
        <v>0.83024999999999993</v>
      </c>
      <c r="AS792" s="1042">
        <f>IF($AI792="n/a",1.03*AR792,IF($AI792&lt;0,1.01*AR792,IF($AI792&gt;10,1.1*AR792,(1+$AI792/100)*AR792)))</f>
        <v>0.91327499999999995</v>
      </c>
      <c r="AT792" s="1042">
        <f>IF($AK792="n/a",1.03*AS792,IF($AK792&lt;0,1.01*AS792,IF($AK792&gt;10,1.1*AS792,(1+$AK792/100)*AS792)))</f>
        <v>0.98633700000000002</v>
      </c>
      <c r="AU792" s="1042">
        <f>IF($AK792="n/a",1.03*AT792,IF($AK792&lt;0,1.01*AT792,IF($AK792&gt;10,1.1*AT792,(1+$AK792/100)*AT792)))</f>
        <v>1.0652439600000001</v>
      </c>
      <c r="AV792" s="1042">
        <f>IF($AK792="n/a",1.03*AU792,IF($AK792&lt;0,1.01*AU792,IF($AK792&gt;10,1.1*AU792,(1+$AK792/100)*AU792)))</f>
        <v>1.1504634768000002</v>
      </c>
      <c r="AW792" s="766">
        <f>SUM(AR792:AV792)</f>
        <v>4.9455694367999996</v>
      </c>
      <c r="AX792" s="877">
        <f>AW792/I792*100</f>
        <v>13.970535132203391</v>
      </c>
      <c r="AY792" s="1212">
        <v>1.17</v>
      </c>
      <c r="AZ792" s="1028">
        <v>10.489999999999998</v>
      </c>
      <c r="BA792" s="1028">
        <v>-17.169999999999998</v>
      </c>
      <c r="BB792" s="1028">
        <v>-1.22</v>
      </c>
      <c r="BC792" s="1028">
        <v>-8.68</v>
      </c>
      <c r="BE792" s="721">
        <v>2011</v>
      </c>
      <c r="BF792" s="1057">
        <f>IF(BE792&gt;2008,0,IF(BE792&gt;2001,1,IF(BE792&gt;1990,2,IF(BE792&gt;1980,3,IF(BE792&gt;1973,4,IF(BE792&gt;1970,5,IF(BE792&gt;1960,6,IF(BE792&gt;1958,7,IF(BE792&gt;1953,8,9)))))))))</f>
        <v>0</v>
      </c>
    </row>
    <row r="793" spans="1:58" ht="11.25" customHeight="1" x14ac:dyDescent="0.2">
      <c r="A793" s="1036" t="s">
        <v>1765</v>
      </c>
      <c r="B793" s="1031" t="s">
        <v>1766</v>
      </c>
      <c r="C793" s="1181" t="s">
        <v>109</v>
      </c>
      <c r="D793" s="1181" t="s">
        <v>4434</v>
      </c>
      <c r="E793" s="857">
        <v>6</v>
      </c>
      <c r="F793" s="1245">
        <v>661</v>
      </c>
      <c r="G793" s="1187" t="s">
        <v>107</v>
      </c>
      <c r="H793" s="1187" t="s">
        <v>107</v>
      </c>
      <c r="I793" s="1030">
        <v>45</v>
      </c>
      <c r="J793" s="766">
        <f>(M793/I793)*100</f>
        <v>2.6666666666666665</v>
      </c>
      <c r="K793" s="1033">
        <v>0.3</v>
      </c>
      <c r="L793" s="1043">
        <v>4</v>
      </c>
      <c r="M793" s="756">
        <f>K793*L793</f>
        <v>1.2</v>
      </c>
      <c r="N793" s="1026" t="s">
        <v>123</v>
      </c>
      <c r="O793" s="860">
        <v>0.28999999999999998</v>
      </c>
      <c r="P793" s="714">
        <v>43125</v>
      </c>
      <c r="Q793" s="714">
        <v>43139</v>
      </c>
      <c r="R793" s="756">
        <f>(K793-O793)/O793*100</f>
        <v>3.4482758620689689</v>
      </c>
      <c r="S793" s="824">
        <f>IF(INDEX(Historical!$D$7:$D$1455,MATCH(B793,Historical!$B$7:$B$1455,0))=0,"n/a",(INDEX(Historical!$C$7:$C$1455,MATCH(B793,Historical!$B$7:$B$1455,0))/INDEX(Historical!$D$7:$D$1455,MATCH(B793,Historical!$B$7:$B$1455,0))-1)*100)</f>
        <v>4.5045045045044807</v>
      </c>
      <c r="T793" s="824">
        <f>IF(INDEX(Historical!$F$7:$F$1455,MATCH(B793,Historical!$B$7:$B$1455,0))=0,"n/a",((INDEX(Historical!$C$7:$C$1455,MATCH(B793,Historical!$B$7:$B$1455,0))/INDEX(Historical!$F$7:$F$1455,MATCH(B793,Historical!$B$7:$B$1455,0)))^(1/3)-1)*100)</f>
        <v>3.7070347012313709</v>
      </c>
      <c r="U793" s="824">
        <f>IF(INDEX(Historical!$I$7:$I$1455,MATCH(B793,Historical!$B$7:$B$1455,0))=0,"n/a",((INDEX(Historical!$C$7:$C$1455,MATCH(B793,Historical!$B$7:$B$1455,0))/INDEX(Historical!$I$7:$I$1455,MATCH(B793,Historical!$B$7:$B$1455,0)))^(1/5)-1)*100)</f>
        <v>3.0128962818398941</v>
      </c>
      <c r="V793" s="824">
        <f>IF(INDEX(Historical!$O$7:$O$1455,MATCH(B793,Historical!$B$7:$B$1455,0))=0,"n/a",((INDEX(Historical!$C$7:$C$1455,MATCH(B793,Historical!$B$7:$B$1455,0))/INDEX(Historical!$O$7:$O$1455,MATCH(B793,Historical!$B$7:$B$1455,0)))^(1/10)-1)*100)</f>
        <v>0.3515296192992734</v>
      </c>
      <c r="W793" s="825">
        <f>IF(OR(U793&lt;=0,U793="n/a",V793&lt;=0,V793="n/a"),"n/a",U793/V793)</f>
        <v>8.5708176962319538</v>
      </c>
      <c r="X793" s="826">
        <f>IF(OR(AJ793&lt;=0,AJ793="n/a",U793&lt;=0,U793="n/a"),"n/a",U793/AJ793)</f>
        <v>0.55794375589627665</v>
      </c>
      <c r="Y793" s="780"/>
      <c r="Z793" s="766">
        <f>IF(OR(AC793&lt;0.01,AC793="n/a"),"n/a",M793/AC793*100)</f>
        <v>54.298642533936651</v>
      </c>
      <c r="AA793" s="1042">
        <f>IF(OR(AC793&lt;0.01,AC793="n/a"),"n/a",I793/AC793)</f>
        <v>20.361990950226243</v>
      </c>
      <c r="AB793" s="1043">
        <v>12</v>
      </c>
      <c r="AC793" s="1021">
        <v>2.21</v>
      </c>
      <c r="AD793" s="1021" t="s">
        <v>138</v>
      </c>
      <c r="AE793" s="1021">
        <v>6.35</v>
      </c>
      <c r="AF793" s="1021">
        <v>3.31</v>
      </c>
      <c r="AG793" s="1021">
        <v>15.8</v>
      </c>
      <c r="AH793" s="1021">
        <v>4.3999999999999995</v>
      </c>
      <c r="AI793" s="1021" t="s">
        <v>138</v>
      </c>
      <c r="AJ793" s="1021">
        <v>5.4</v>
      </c>
      <c r="AK793" s="1021" t="s">
        <v>138</v>
      </c>
      <c r="AL793" s="1034">
        <v>198.9</v>
      </c>
      <c r="AM793" s="1028">
        <v>0.1</v>
      </c>
      <c r="AN793" s="1021">
        <v>0.69</v>
      </c>
      <c r="AO793" s="868">
        <f>IF(U793="n/a","n/a",IF(AA793&lt;0,"n/a",IF(AA793="n/a","n/a",J793+U793-AA793)))</f>
        <v>-14.682428001719682</v>
      </c>
      <c r="AP793" s="869">
        <f>IF(U793="n/a","n/a",J793+U793)</f>
        <v>5.6795629485065611</v>
      </c>
      <c r="AQ793" s="1044">
        <f>IF(OR(AC793&lt;0.01,AF793="n/a"),"n/a",(I793/SQRT(22.5*AC793*(I793/AF793))-1)*100)</f>
        <v>73.074409232623765</v>
      </c>
      <c r="AR793" s="766">
        <f>INDEX(Historical!$C$7:$C$1455,MATCH(B793,Historical!$B$7:$B$1455,0))*IF(AH793="n/a",1.03,IF(AH793&lt;0,1.01,IF(AH793&gt;10,1.1,(1+AH793/100))))</f>
        <v>1.2110399999999999</v>
      </c>
      <c r="AS793" s="1042">
        <f>IF($AI793="n/a",1.03*AR793,IF($AI793&lt;0,1.01*AR793,IF($AI793&gt;10,1.1*AR793,(1+$AI793/100)*AR793)))</f>
        <v>1.2473711999999999</v>
      </c>
      <c r="AT793" s="1042">
        <f>IF($AK793="n/a",1.03*AS793,IF($AK793&lt;0,1.01*AS793,IF($AK793&gt;10,1.1*AS793,(1+$AK793/100)*AS793)))</f>
        <v>1.284792336</v>
      </c>
      <c r="AU793" s="1042">
        <f>IF($AK793="n/a",1.03*AT793,IF($AK793&lt;0,1.01*AT793,IF($AK793&gt;10,1.1*AT793,(1+$AK793/100)*AT793)))</f>
        <v>1.32333610608</v>
      </c>
      <c r="AV793" s="1042">
        <f>IF($AK793="n/a",1.03*AU793,IF($AK793&lt;0,1.01*AU793,IF($AK793&gt;10,1.1*AU793,(1+$AK793/100)*AU793)))</f>
        <v>1.3630361892623999</v>
      </c>
      <c r="AW793" s="766">
        <f>SUM(AR793:AV793)</f>
        <v>6.4295758313423992</v>
      </c>
      <c r="AX793" s="877">
        <f>AW793/I793*100</f>
        <v>14.287946291871997</v>
      </c>
      <c r="AY793" s="1212">
        <v>0.59</v>
      </c>
      <c r="AZ793" s="1028">
        <v>8.6999999999999993</v>
      </c>
      <c r="BA793" s="1028">
        <v>-18.18</v>
      </c>
      <c r="BB793" s="1028">
        <v>-6.88</v>
      </c>
      <c r="BC793" s="1028">
        <v>-11.99</v>
      </c>
      <c r="BE793" s="721">
        <v>2013</v>
      </c>
      <c r="BF793" s="1057">
        <f>IF(BE793&gt;2008,0,IF(BE793&gt;2001,1,IF(BE793&gt;1990,2,IF(BE793&gt;1980,3,IF(BE793&gt;1973,4,IF(BE793&gt;1970,5,IF(BE793&gt;1960,6,IF(BE793&gt;1958,7,IF(BE793&gt;1953,8,9)))))))))</f>
        <v>0</v>
      </c>
    </row>
    <row r="794" spans="1:58" ht="11.25" customHeight="1" x14ac:dyDescent="0.2">
      <c r="A794" s="1027" t="s">
        <v>841</v>
      </c>
      <c r="B794" s="1031" t="s">
        <v>842</v>
      </c>
      <c r="C794" s="1181" t="s">
        <v>113</v>
      </c>
      <c r="D794" s="1181" t="s">
        <v>4452</v>
      </c>
      <c r="E794" s="857">
        <v>12</v>
      </c>
      <c r="F794" s="1245">
        <v>299</v>
      </c>
      <c r="G794" s="1118" t="s">
        <v>38</v>
      </c>
      <c r="H794" s="1118" t="s">
        <v>38</v>
      </c>
      <c r="I794" s="1030">
        <v>153.78</v>
      </c>
      <c r="J794" s="766">
        <f>(M794/I794)*100</f>
        <v>2.0808947847574455</v>
      </c>
      <c r="K794" s="1033">
        <v>0.8</v>
      </c>
      <c r="L794" s="1043">
        <v>4</v>
      </c>
      <c r="M794" s="756">
        <f>K794*L794</f>
        <v>3.2</v>
      </c>
      <c r="N794" s="1026" t="s">
        <v>322</v>
      </c>
      <c r="O794" s="860">
        <v>0.73</v>
      </c>
      <c r="P794" s="1016">
        <v>43342</v>
      </c>
      <c r="Q794" s="1016">
        <v>43371</v>
      </c>
      <c r="R794" s="756">
        <f>(K794-O794)/O794*100</f>
        <v>9.5890410958904209</v>
      </c>
      <c r="S794" s="824">
        <f>IF(INDEX(Historical!$D$7:$D$1455,MATCH(B794,Historical!$B$7:$B$1455,0))=0,"n/a",(INDEX(Historical!$C$7:$C$1455,MATCH(B794,Historical!$B$7:$B$1455,0))/INDEX(Historical!$D$7:$D$1455,MATCH(B794,Historical!$B$7:$B$1455,0))-1)*100)</f>
        <v>9.9778270509977887</v>
      </c>
      <c r="T794" s="824">
        <f>IF(INDEX(Historical!$F$7:$F$1455,MATCH(B794,Historical!$B$7:$B$1455,0))=0,"n/a",((INDEX(Historical!$C$7:$C$1455,MATCH(B794,Historical!$B$7:$B$1455,0))/INDEX(Historical!$F$7:$F$1455,MATCH(B794,Historical!$B$7:$B$1455,0)))^(1/3)-1)*100)</f>
        <v>11.17099470246259</v>
      </c>
      <c r="U794" s="824">
        <f>IF(INDEX(Historical!$I$7:$I$1455,MATCH(B794,Historical!$B$7:$B$1455,0))=0,"n/a",((INDEX(Historical!$C$7:$C$1455,MATCH(B794,Historical!$B$7:$B$1455,0))/INDEX(Historical!$I$7:$I$1455,MATCH(B794,Historical!$B$7:$B$1455,0)))^(1/5)-1)*100)</f>
        <v>14.777421996683394</v>
      </c>
      <c r="V794" s="824">
        <f>IF(INDEX(Historical!$O$7:$O$1455,MATCH(B794,Historical!$B$7:$B$1455,0))=0,"n/a",((INDEX(Historical!$C$7:$C$1455,MATCH(B794,Historical!$B$7:$B$1455,0))/INDEX(Historical!$O$7:$O$1455,MATCH(B794,Historical!$B$7:$B$1455,0)))^(1/10)-1)*100)</f>
        <v>22.072486370400068</v>
      </c>
      <c r="W794" s="825">
        <f>IF(OR(U794&lt;=0,U794="n/a",V794&lt;=0,V794="n/a"),"n/a",U794/V794)</f>
        <v>0.66949512387061227</v>
      </c>
      <c r="X794" s="826">
        <f>IF(OR(AJ794&lt;=0,AJ794="n/a",U794&lt;=0,U794="n/a"),"n/a",U794/AJ794)</f>
        <v>1.8705597464156194</v>
      </c>
      <c r="Y794" s="1032" t="s">
        <v>4077</v>
      </c>
      <c r="Z794" s="766">
        <f>IF(OR(AC794&lt;0.01,AC794="n/a"),"n/a",M794/AC794*100)</f>
        <v>42.049934296977661</v>
      </c>
      <c r="AA794" s="1042">
        <f>IF(OR(AC794&lt;0.01,AC794="n/a"),"n/a",I794/AC794)</f>
        <v>20.207621550591327</v>
      </c>
      <c r="AB794" s="1043">
        <v>12</v>
      </c>
      <c r="AC794" s="1021">
        <v>7.61</v>
      </c>
      <c r="AD794" s="1021">
        <v>1.1100000000000001</v>
      </c>
      <c r="AE794" s="1021">
        <v>5.05</v>
      </c>
      <c r="AF794" s="1021">
        <v>5.49</v>
      </c>
      <c r="AG794" s="1021">
        <v>52.1</v>
      </c>
      <c r="AH794" s="1021">
        <v>19.400000000000002</v>
      </c>
      <c r="AI794" s="1021">
        <v>14.000000000000002</v>
      </c>
      <c r="AJ794" s="1021">
        <v>7.9</v>
      </c>
      <c r="AK794" s="1021">
        <v>18.27</v>
      </c>
      <c r="AL794" s="1034">
        <v>113740</v>
      </c>
      <c r="AM794" s="1028">
        <v>0.1</v>
      </c>
      <c r="AN794" s="1021">
        <v>1.0900000000000001</v>
      </c>
      <c r="AO794" s="868">
        <f>IF(U794="n/a","n/a",IF(AA794&lt;0,"n/a",IF(AA794="n/a","n/a",J794+U794-AA794)))</f>
        <v>-3.3493047691504856</v>
      </c>
      <c r="AP794" s="869">
        <f>IF(U794="n/a","n/a",J794+U794)</f>
        <v>16.858316781440841</v>
      </c>
      <c r="AQ794" s="1044">
        <f>IF(OR(AC794&lt;0.01,AF794="n/a"),"n/a",(I794/SQRT(22.5*AC794*(I794/AF794))-1)*100)</f>
        <v>122.05088737368928</v>
      </c>
      <c r="AR794" s="766">
        <f>INDEX(Historical!$C$7:$C$1455,MATCH(B794,Historical!$B$7:$B$1455,0))*IF(AH794="n/a",1.03,IF(AH794&lt;0,1.01,IF(AH794&gt;10,1.1,(1+AH794/100))))</f>
        <v>2.7280000000000002</v>
      </c>
      <c r="AS794" s="1042">
        <f>IF($AI794="n/a",1.03*AR794,IF($AI794&lt;0,1.01*AR794,IF($AI794&gt;10,1.1*AR794,(1+$AI794/100)*AR794)))</f>
        <v>3.0008000000000004</v>
      </c>
      <c r="AT794" s="1042">
        <f>IF($AK794="n/a",1.03*AS794,IF($AK794&lt;0,1.01*AS794,IF($AK794&gt;10,1.1*AS794,(1+$AK794/100)*AS794)))</f>
        <v>3.3008800000000007</v>
      </c>
      <c r="AU794" s="1042">
        <f>IF($AK794="n/a",1.03*AT794,IF($AK794&lt;0,1.01*AT794,IF($AK794&gt;10,1.1*AT794,(1+$AK794/100)*AT794)))</f>
        <v>3.6309680000000011</v>
      </c>
      <c r="AV794" s="1042">
        <f>IF($AK794="n/a",1.03*AU794,IF($AK794&lt;0,1.01*AU794,IF($AK794&gt;10,1.1*AU794,(1+$AK794/100)*AU794)))</f>
        <v>3.9940648000000016</v>
      </c>
      <c r="AW794" s="766">
        <f>SUM(AR794:AV794)</f>
        <v>16.654712800000002</v>
      </c>
      <c r="AX794" s="877">
        <f>AW794/I794*100</f>
        <v>10.830220314735337</v>
      </c>
      <c r="AY794" s="1212">
        <v>0.92</v>
      </c>
      <c r="AZ794" s="1028">
        <v>26.86</v>
      </c>
      <c r="BA794" s="1028">
        <v>-7.1499999999999995</v>
      </c>
      <c r="BB794" s="1028">
        <v>0.85000000000000009</v>
      </c>
      <c r="BC794" s="1028">
        <v>6.43</v>
      </c>
      <c r="BE794" s="721">
        <v>2007</v>
      </c>
      <c r="BF794" s="1057">
        <f>IF(BE794&gt;2008,0,IF(BE794&gt;2001,1,IF(BE794&gt;1990,2,IF(BE794&gt;1980,3,IF(BE794&gt;1973,4,IF(BE794&gt;1970,5,IF(BE794&gt;1960,6,IF(BE794&gt;1958,7,IF(BE794&gt;1953,8,9)))))))))</f>
        <v>1</v>
      </c>
    </row>
    <row r="795" spans="1:58" ht="11.25" customHeight="1" x14ac:dyDescent="0.2">
      <c r="A795" s="1027" t="s">
        <v>2936</v>
      </c>
      <c r="B795" s="1031" t="s">
        <v>2937</v>
      </c>
      <c r="C795" s="1181" t="s">
        <v>109</v>
      </c>
      <c r="D795" s="1181" t="s">
        <v>4434</v>
      </c>
      <c r="E795" s="857">
        <v>5</v>
      </c>
      <c r="F795" s="1245">
        <v>791</v>
      </c>
      <c r="G795" s="1209" t="s">
        <v>107</v>
      </c>
      <c r="H795" s="1209" t="s">
        <v>107</v>
      </c>
      <c r="I795" s="1030">
        <v>12.4</v>
      </c>
      <c r="J795" s="766">
        <f>(M795/I795)*100</f>
        <v>4.1935483870967749</v>
      </c>
      <c r="K795" s="1033">
        <v>0.13</v>
      </c>
      <c r="L795" s="1043">
        <v>4</v>
      </c>
      <c r="M795" s="756">
        <f>K795*L795</f>
        <v>0.52</v>
      </c>
      <c r="N795" s="1026" t="s">
        <v>329</v>
      </c>
      <c r="O795" s="860">
        <v>0.12</v>
      </c>
      <c r="P795" s="1016">
        <v>43167</v>
      </c>
      <c r="Q795" s="1016">
        <v>43179</v>
      </c>
      <c r="R795" s="756">
        <f>(K795-O795)/O795*100</f>
        <v>8.333333333333341</v>
      </c>
      <c r="S795" s="824">
        <f>IF(INDEX(Historical!$D$7:$D$1455,MATCH(B795,Historical!$B$7:$B$1455,0))=0,"n/a",(INDEX(Historical!$C$7:$C$1455,MATCH(B795,Historical!$B$7:$B$1455,0))/INDEX(Historical!$D$7:$D$1455,MATCH(B795,Historical!$B$7:$B$1455,0))-1)*100)</f>
        <v>9.5238095238095344</v>
      </c>
      <c r="T795" s="824">
        <f>IF(INDEX(Historical!$F$7:$F$1455,MATCH(B795,Historical!$B$7:$B$1455,0))=0,"n/a",((INDEX(Historical!$C$7:$C$1455,MATCH(B795,Historical!$B$7:$B$1455,0))/INDEX(Historical!$F$7:$F$1455,MATCH(B795,Historical!$B$7:$B$1455,0)))^(1/3)-1)*100)</f>
        <v>11.707233731169708</v>
      </c>
      <c r="U795" s="824">
        <f>IF(INDEX(Historical!$I$7:$I$1455,MATCH(B795,Historical!$B$7:$B$1455,0))=0,"n/a",((INDEX(Historical!$C$7:$C$1455,MATCH(B795,Historical!$B$7:$B$1455,0))/INDEX(Historical!$I$7:$I$1455,MATCH(B795,Historical!$B$7:$B$1455,0)))^(1/5)-1)*100)</f>
        <v>1.8360881339209101</v>
      </c>
      <c r="V795" s="824">
        <f>IF(INDEX(Historical!$O$7:$O$1455,MATCH(B795,Historical!$B$7:$B$1455,0))=0,"n/a",((INDEX(Historical!$C$7:$C$1455,MATCH(B795,Historical!$B$7:$B$1455,0))/INDEX(Historical!$O$7:$O$1455,MATCH(B795,Historical!$B$7:$B$1455,0)))^(1/10)-1)*100)</f>
        <v>-1.2185381769185599</v>
      </c>
      <c r="W795" s="825" t="str">
        <f>IF(OR(U795&lt;=0,U795="n/a",V795&lt;=0,V795="n/a"),"n/a",U795/V795)</f>
        <v>n/a</v>
      </c>
      <c r="X795" s="826">
        <f>IF(OR(AJ795&lt;=0,AJ795="n/a",U795&lt;=0,U795="n/a"),"n/a",U795/AJ795)</f>
        <v>0.19742883160439892</v>
      </c>
      <c r="Y795" s="780"/>
      <c r="Z795" s="766">
        <f>IF(OR(AC795&lt;0.01,AC795="n/a"),"n/a",M795/AC795*100)</f>
        <v>61.904761904761905</v>
      </c>
      <c r="AA795" s="1042">
        <f>IF(OR(AC795&lt;0.01,AC795="n/a"),"n/a",I795/AC795)</f>
        <v>14.761904761904763</v>
      </c>
      <c r="AB795" s="1043">
        <v>12</v>
      </c>
      <c r="AC795" s="1021">
        <v>0.84</v>
      </c>
      <c r="AD795" s="1021" t="s">
        <v>138</v>
      </c>
      <c r="AE795" s="1021">
        <v>3.77</v>
      </c>
      <c r="AF795" s="1021">
        <v>1.38</v>
      </c>
      <c r="AG795" s="1021">
        <v>9.8000000000000007</v>
      </c>
      <c r="AH795" s="1021">
        <v>5.8000000000000007</v>
      </c>
      <c r="AI795" s="1021" t="s">
        <v>138</v>
      </c>
      <c r="AJ795" s="1021">
        <v>9.3000000000000007</v>
      </c>
      <c r="AK795" s="1021" t="s">
        <v>138</v>
      </c>
      <c r="AL795" s="1034">
        <v>71.3</v>
      </c>
      <c r="AM795" s="1028">
        <v>4.3999999999999995</v>
      </c>
      <c r="AN795" s="1021">
        <v>0.09</v>
      </c>
      <c r="AO795" s="868">
        <f>IF(U795="n/a","n/a",IF(AA795&lt;0,"n/a",IF(AA795="n/a","n/a",J795+U795-AA795)))</f>
        <v>-8.7322682408870769</v>
      </c>
      <c r="AP795" s="869">
        <f>IF(U795="n/a","n/a",J795+U795)</f>
        <v>6.029636521017685</v>
      </c>
      <c r="AQ795" s="1044">
        <f>IF(OR(AC795&lt;0.01,AF795="n/a"),"n/a",(I795/SQRT(22.5*AC795*(I795/AF795))-1)*100)</f>
        <v>-4.8476576538010079</v>
      </c>
      <c r="AR795" s="766">
        <f>INDEX(Historical!$C$7:$C$1455,MATCH(B795,Historical!$B$7:$B$1455,0))*IF(AH795="n/a",1.03,IF(AH795&lt;0,1.01,IF(AH795&gt;10,1.1,(1+AH795/100))))</f>
        <v>0.48668000000000006</v>
      </c>
      <c r="AS795" s="1042">
        <f>IF($AI795="n/a",1.03*AR795,IF($AI795&lt;0,1.01*AR795,IF($AI795&gt;10,1.1*AR795,(1+$AI795/100)*AR795)))</f>
        <v>0.50128040000000007</v>
      </c>
      <c r="AT795" s="1042">
        <f>IF($AK795="n/a",1.03*AS795,IF($AK795&lt;0,1.01*AS795,IF($AK795&gt;10,1.1*AS795,(1+$AK795/100)*AS795)))</f>
        <v>0.51631881200000007</v>
      </c>
      <c r="AU795" s="1042">
        <f>IF($AK795="n/a",1.03*AT795,IF($AK795&lt;0,1.01*AT795,IF($AK795&gt;10,1.1*AT795,(1+$AK795/100)*AT795)))</f>
        <v>0.53180837636000011</v>
      </c>
      <c r="AV795" s="1042">
        <f>IF($AK795="n/a",1.03*AU795,IF($AK795&lt;0,1.01*AU795,IF($AK795&gt;10,1.1*AU795,(1+$AK795/100)*AU795)))</f>
        <v>0.54776262765080008</v>
      </c>
      <c r="AW795" s="766">
        <f>SUM(AR795:AV795)</f>
        <v>2.5838502160108003</v>
      </c>
      <c r="AX795" s="877">
        <f>AW795/I795*100</f>
        <v>20.837501742022582</v>
      </c>
      <c r="AY795" s="1212">
        <v>0.01</v>
      </c>
      <c r="AZ795" s="1028">
        <v>8.25</v>
      </c>
      <c r="BA795" s="1028">
        <v>-11.43</v>
      </c>
      <c r="BB795" s="1028">
        <v>-4.2799999999999994</v>
      </c>
      <c r="BC795" s="1028">
        <v>-4.4799999999999995</v>
      </c>
      <c r="BE795" s="721">
        <v>2014</v>
      </c>
      <c r="BF795" s="1057">
        <f>IF(BE795&gt;2008,0,IF(BE795&gt;2001,1,IF(BE795&gt;1990,2,IF(BE795&gt;1980,3,IF(BE795&gt;1973,4,IF(BE795&gt;1970,5,IF(BE795&gt;1960,6,IF(BE795&gt;1958,7,IF(BE795&gt;1953,8,9)))))))))</f>
        <v>0</v>
      </c>
    </row>
    <row r="796" spans="1:58" s="905" customFormat="1" ht="11.25" customHeight="1" x14ac:dyDescent="0.2">
      <c r="A796" s="760" t="s">
        <v>372</v>
      </c>
      <c r="B796" s="914" t="s">
        <v>373</v>
      </c>
      <c r="C796" s="1181" t="s">
        <v>109</v>
      </c>
      <c r="D796" s="1181" t="s">
        <v>4434</v>
      </c>
      <c r="E796" s="885">
        <v>44</v>
      </c>
      <c r="F796" s="1245">
        <v>52</v>
      </c>
      <c r="G796" s="1244" t="s">
        <v>38</v>
      </c>
      <c r="H796" s="1244" t="s">
        <v>38</v>
      </c>
      <c r="I796" s="898">
        <v>36.17</v>
      </c>
      <c r="J796" s="887">
        <f>(M796/I796)*100</f>
        <v>3.7600221177771633</v>
      </c>
      <c r="K796" s="888">
        <v>0.34</v>
      </c>
      <c r="L796" s="889">
        <v>4</v>
      </c>
      <c r="M796" s="890">
        <f>K796*L796</f>
        <v>1.36</v>
      </c>
      <c r="N796" s="891" t="s">
        <v>165</v>
      </c>
      <c r="O796" s="892">
        <v>0.33</v>
      </c>
      <c r="P796" s="910">
        <v>43076</v>
      </c>
      <c r="Q796" s="910">
        <v>43102</v>
      </c>
      <c r="R796" s="890">
        <f>(K796-O796)/O796*100</f>
        <v>3.0303030303030329</v>
      </c>
      <c r="S796" s="824">
        <f>IF(INDEX(Historical!$D$7:$D$1455,MATCH(B796,Historical!$B$7:$B$1455,0))=0,"n/a",(INDEX(Historical!$C$7:$C$1455,MATCH(B796,Historical!$B$7:$B$1455,0))/INDEX(Historical!$D$7:$D$1455,MATCH(B796,Historical!$B$7:$B$1455,0))-1)*100)</f>
        <v>0</v>
      </c>
      <c r="T796" s="824">
        <f>IF(INDEX(Historical!$F$7:$F$1455,MATCH(B796,Historical!$B$7:$B$1455,0))=0,"n/a",((INDEX(Historical!$C$7:$C$1455,MATCH(B796,Historical!$B$7:$B$1455,0))/INDEX(Historical!$F$7:$F$1455,MATCH(B796,Historical!$B$7:$B$1455,0)))^(1/3)-1)*100)</f>
        <v>1.0310005155547586</v>
      </c>
      <c r="U796" s="824">
        <f>IF(INDEX(Historical!$I$7:$I$1455,MATCH(B796,Historical!$B$7:$B$1455,0))=0,"n/a",((INDEX(Historical!$C$7:$C$1455,MATCH(B796,Historical!$B$7:$B$1455,0))/INDEX(Historical!$I$7:$I$1455,MATCH(B796,Historical!$B$7:$B$1455,0)))^(1/5)-1)*100)</f>
        <v>1.2582574157154358</v>
      </c>
      <c r="V796" s="824">
        <f>IF(INDEX(Historical!$O$7:$O$1455,MATCH(B796,Historical!$B$7:$B$1455,0))=0,"n/a",((INDEX(Historical!$C$7:$C$1455,MATCH(B796,Historical!$B$7:$B$1455,0))/INDEX(Historical!$O$7:$O$1455,MATCH(B796,Historical!$B$7:$B$1455,0)))^(1/10)-1)*100)</f>
        <v>1.656602487923986</v>
      </c>
      <c r="W796" s="894">
        <f>IF(OR(U796&lt;=0,U796="n/a",V796&lt;=0,V796="n/a"),"n/a",U796/V796)</f>
        <v>0.7595409429163984</v>
      </c>
      <c r="X796" s="895">
        <f>IF(OR(AJ796&lt;=0,AJ796="n/a",U796&lt;=0,U796="n/a"),"n/a",U796/AJ796)</f>
        <v>0.39320544241107369</v>
      </c>
      <c r="Y796" s="909" t="s">
        <v>374</v>
      </c>
      <c r="Z796" s="887">
        <f>IF(OR(AC796&lt;0.01,AC796="n/a"),"n/a",M796/AC796*100)</f>
        <v>57.383966244725734</v>
      </c>
      <c r="AA796" s="897">
        <f>IF(OR(AC796&lt;0.01,AC796="n/a"),"n/a",I796/AC796)</f>
        <v>15.261603375527427</v>
      </c>
      <c r="AB796" s="889">
        <v>12</v>
      </c>
      <c r="AC796" s="898">
        <v>2.37</v>
      </c>
      <c r="AD796" s="898">
        <v>1.91</v>
      </c>
      <c r="AE796" s="898">
        <v>5.22</v>
      </c>
      <c r="AF796" s="898">
        <v>1.1499999999999999</v>
      </c>
      <c r="AG796" s="898">
        <v>6.5</v>
      </c>
      <c r="AH796" s="898">
        <v>-3.4000000000000004</v>
      </c>
      <c r="AI796" s="898">
        <v>3.55</v>
      </c>
      <c r="AJ796" s="898">
        <v>3.2</v>
      </c>
      <c r="AK796" s="898">
        <v>8</v>
      </c>
      <c r="AL796" s="899">
        <v>3690</v>
      </c>
      <c r="AM796" s="900">
        <v>0.89999999999999991</v>
      </c>
      <c r="AN796" s="898">
        <v>7.0000000000000007E-2</v>
      </c>
      <c r="AO796" s="901">
        <f>IF(U796="n/a","n/a",IF(AA796&lt;0,"n/a",IF(AA796="n/a","n/a",J796+U796-AA796)))</f>
        <v>-10.243323842034828</v>
      </c>
      <c r="AP796" s="902">
        <f>IF(U796="n/a","n/a",J796+U796)</f>
        <v>5.0182795334925991</v>
      </c>
      <c r="AQ796" s="903">
        <f>IF(OR(AC796&lt;0.01,AF796="n/a"),"n/a",(I796/SQRT(22.5*AC796*(I796/AF796))-1)*100)</f>
        <v>-11.680268011033313</v>
      </c>
      <c r="AR796" s="766">
        <f>INDEX(Historical!$C$7:$C$1455,MATCH(B796,Historical!$B$7:$B$1455,0))*IF(AH796="n/a",1.03,IF(AH796&lt;0,1.01,IF(AH796&gt;10,1.1,(1+AH796/100))))</f>
        <v>1.3332000000000002</v>
      </c>
      <c r="AS796" s="897">
        <f>IF($AI796="n/a",1.03*AR796,IF($AI796&lt;0,1.01*AR796,IF($AI796&gt;10,1.1*AR796,(1+$AI796/100)*AR796)))</f>
        <v>1.3805286000000003</v>
      </c>
      <c r="AT796" s="897">
        <f>IF($AK796="n/a",1.03*AS796,IF($AK796&lt;0,1.01*AS796,IF($AK796&gt;10,1.1*AS796,(1+$AK796/100)*AS796)))</f>
        <v>1.4909708880000005</v>
      </c>
      <c r="AU796" s="897">
        <f>IF($AK796="n/a",1.03*AT796,IF($AK796&lt;0,1.01*AT796,IF($AK796&gt;10,1.1*AT796,(1+$AK796/100)*AT796)))</f>
        <v>1.6102485590400006</v>
      </c>
      <c r="AV796" s="897">
        <f>IF($AK796="n/a",1.03*AU796,IF($AK796&lt;0,1.01*AU796,IF($AK796&gt;10,1.1*AU796,(1+$AK796/100)*AU796)))</f>
        <v>1.7390684437632009</v>
      </c>
      <c r="AW796" s="887">
        <f>SUM(AR796:AV796)</f>
        <v>7.5540164908032024</v>
      </c>
      <c r="AX796" s="904">
        <f>AW796/I796*100</f>
        <v>20.884756679024612</v>
      </c>
      <c r="AY796" s="1213">
        <v>1.05</v>
      </c>
      <c r="AZ796" s="900">
        <v>16.64</v>
      </c>
      <c r="BA796" s="900">
        <v>-9.4600000000000009</v>
      </c>
      <c r="BB796" s="900">
        <v>3.62</v>
      </c>
      <c r="BC796" s="900">
        <v>-0.43</v>
      </c>
      <c r="BD796" s="1079"/>
      <c r="BE796" s="721">
        <v>1975</v>
      </c>
      <c r="BF796" s="1057">
        <f>IF(BE796&gt;2008,0,IF(BE796&gt;2001,1,IF(BE796&gt;1990,2,IF(BE796&gt;1980,3,IF(BE796&gt;1973,4,IF(BE796&gt;1970,5,IF(BE796&gt;1960,6,IF(BE796&gt;1958,7,IF(BE796&gt;1953,8,9)))))))))</f>
        <v>4</v>
      </c>
    </row>
    <row r="797" spans="1:58" ht="11.25" customHeight="1" x14ac:dyDescent="0.2">
      <c r="A797" s="1027" t="s">
        <v>3970</v>
      </c>
      <c r="B797" s="1031" t="s">
        <v>3971</v>
      </c>
      <c r="C797" s="1181" t="s">
        <v>109</v>
      </c>
      <c r="D797" s="1181" t="s">
        <v>4434</v>
      </c>
      <c r="E797" s="857">
        <v>6</v>
      </c>
      <c r="F797" s="1245">
        <v>752</v>
      </c>
      <c r="G797" s="1182" t="s">
        <v>107</v>
      </c>
      <c r="H797" s="1182" t="s">
        <v>107</v>
      </c>
      <c r="I797" s="1030">
        <v>25.85</v>
      </c>
      <c r="J797" s="766">
        <f>(M797/I797)*100</f>
        <v>2.4758220502901351</v>
      </c>
      <c r="K797" s="1033">
        <v>0.16</v>
      </c>
      <c r="L797" s="1043">
        <v>4</v>
      </c>
      <c r="M797" s="756">
        <f>K797*L797</f>
        <v>0.64</v>
      </c>
      <c r="N797" s="1026" t="s">
        <v>510</v>
      </c>
      <c r="O797" s="860">
        <v>0.15</v>
      </c>
      <c r="P797" s="1016">
        <v>43447</v>
      </c>
      <c r="Q797" s="1016">
        <v>43472</v>
      </c>
      <c r="R797" s="756">
        <f>(K797-O797)/O797*100</f>
        <v>6.6666666666666732</v>
      </c>
      <c r="S797" s="824">
        <f>IF(INDEX(Historical!$D$7:$D$1455,MATCH(B797,Historical!$B$7:$B$1455,0))=0,"n/a",(INDEX(Historical!$C$7:$C$1455,MATCH(B797,Historical!$B$7:$B$1455,0))/INDEX(Historical!$D$7:$D$1455,MATCH(B797,Historical!$B$7:$B$1455,0))-1)*100)</f>
        <v>28.571428571428559</v>
      </c>
      <c r="T797" s="824">
        <f>IF(INDEX(Historical!$F$7:$F$1455,MATCH(B797,Historical!$B$7:$B$1455,0))=0,"n/a",((INDEX(Historical!$C$7:$C$1455,MATCH(B797,Historical!$B$7:$B$1455,0))/INDEX(Historical!$F$7:$F$1455,MATCH(B797,Historical!$B$7:$B$1455,0)))^(1/3)-1)*100)</f>
        <v>81.712059283213961</v>
      </c>
      <c r="U797" s="824" t="str">
        <f>IF(INDEX(Historical!$I$7:$I$1455,MATCH(B797,Historical!$B$7:$B$1455,0))=0,"n/a",((INDEX(Historical!$C$7:$C$1455,MATCH(B797,Historical!$B$7:$B$1455,0))/INDEX(Historical!$I$7:$I$1455,MATCH(B797,Historical!$B$7:$B$1455,0)))^(1/5)-1)*100)</f>
        <v>n/a</v>
      </c>
      <c r="V797" s="824">
        <f>IF(INDEX(Historical!$O$7:$O$1455,MATCH(B797,Historical!$B$7:$B$1455,0))=0,"n/a",((INDEX(Historical!$C$7:$C$1455,MATCH(B797,Historical!$B$7:$B$1455,0))/INDEX(Historical!$O$7:$O$1455,MATCH(B797,Historical!$B$7:$B$1455,0)))^(1/10)-1)*100)</f>
        <v>0.28210594169006953</v>
      </c>
      <c r="W797" s="825" t="str">
        <f>IF(OR(U797&lt;=0,U797="n/a",V797&lt;=0,V797="n/a"),"n/a",U797/V797)</f>
        <v>n/a</v>
      </c>
      <c r="X797" s="826" t="str">
        <f>IF(OR(AJ797&lt;=0,AJ797="n/a",U797&lt;=0,U797="n/a"),"n/a",U797/AJ797)</f>
        <v>n/a</v>
      </c>
      <c r="Y797" s="1032" t="s">
        <v>4077</v>
      </c>
      <c r="Z797" s="766">
        <f>IF(OR(AC797&lt;0.01,AC797="n/a"),"n/a",M797/AC797*100)</f>
        <v>34.594594594594589</v>
      </c>
      <c r="AA797" s="1042">
        <f>IF(OR(AC797&lt;0.01,AC797="n/a"),"n/a",I797/AC797)</f>
        <v>13.972972972972974</v>
      </c>
      <c r="AB797" s="1043">
        <v>12</v>
      </c>
      <c r="AC797" s="1021">
        <v>1.85</v>
      </c>
      <c r="AD797" s="1021">
        <v>13.96</v>
      </c>
      <c r="AE797" s="1021">
        <v>4.3499999999999996</v>
      </c>
      <c r="AF797" s="1021">
        <v>1.47</v>
      </c>
      <c r="AG797" s="1021">
        <v>8</v>
      </c>
      <c r="AH797" s="1021">
        <v>2.9000000000000004</v>
      </c>
      <c r="AI797" s="1021">
        <v>6</v>
      </c>
      <c r="AJ797" s="1021">
        <v>30.9</v>
      </c>
      <c r="AK797" s="1021">
        <v>1</v>
      </c>
      <c r="AL797" s="1034">
        <v>2060</v>
      </c>
      <c r="AM797" s="1028">
        <v>1.0999999999999999</v>
      </c>
      <c r="AN797" s="1021">
        <v>0.2</v>
      </c>
      <c r="AO797" s="868" t="str">
        <f>IF(U797="n/a","n/a",IF(AA797&lt;0,"n/a",IF(AA797="n/a","n/a",J797+U797-AA797)))</f>
        <v>n/a</v>
      </c>
      <c r="AP797" s="869" t="str">
        <f>IF(U797="n/a","n/a",J797+U797)</f>
        <v>n/a</v>
      </c>
      <c r="AQ797" s="1044">
        <f>IF(OR(AC797&lt;0.01,AF797="n/a"),"n/a",(I797/SQRT(22.5*AC797*(I797/AF797))-1)*100)</f>
        <v>-4.4541523193759591</v>
      </c>
      <c r="AR797" s="766">
        <f>INDEX(Historical!$C$7:$C$1455,MATCH(B797,Historical!$B$7:$B$1455,0))*IF(AH797="n/a",1.03,IF(AH797&lt;0,1.01,IF(AH797&gt;10,1.1,(1+AH797/100))))</f>
        <v>0.37043999999999994</v>
      </c>
      <c r="AS797" s="1042">
        <f>IF($AI797="n/a",1.03*AR797,IF($AI797&lt;0,1.01*AR797,IF($AI797&gt;10,1.1*AR797,(1+$AI797/100)*AR797)))</f>
        <v>0.39266639999999997</v>
      </c>
      <c r="AT797" s="1042">
        <f>IF($AK797="n/a",1.03*AS797,IF($AK797&lt;0,1.01*AS797,IF($AK797&gt;10,1.1*AS797,(1+$AK797/100)*AS797)))</f>
        <v>0.396593064</v>
      </c>
      <c r="AU797" s="1042">
        <f>IF($AK797="n/a",1.03*AT797,IF($AK797&lt;0,1.01*AT797,IF($AK797&gt;10,1.1*AT797,(1+$AK797/100)*AT797)))</f>
        <v>0.40055899464</v>
      </c>
      <c r="AV797" s="1042">
        <f>IF($AK797="n/a",1.03*AU797,IF($AK797&lt;0,1.01*AU797,IF($AK797&gt;10,1.1*AU797,(1+$AK797/100)*AU797)))</f>
        <v>0.40456458458639999</v>
      </c>
      <c r="AW797" s="766">
        <f>SUM(AR797:AV797)</f>
        <v>1.9648230432263998</v>
      </c>
      <c r="AX797" s="877">
        <f>AW797/I797*100</f>
        <v>7.6008628364657636</v>
      </c>
      <c r="AY797" s="1212">
        <v>0.91</v>
      </c>
      <c r="AZ797" s="1028">
        <v>13.23</v>
      </c>
      <c r="BA797" s="1028">
        <v>-24.37</v>
      </c>
      <c r="BB797" s="1028">
        <v>-1.1400000000000001</v>
      </c>
      <c r="BC797" s="1028">
        <v>-14.719999999999999</v>
      </c>
      <c r="BE797" s="721">
        <v>2014</v>
      </c>
      <c r="BF797" s="1057">
        <f>IF(BE797&gt;2008,0,IF(BE797&gt;2001,1,IF(BE797&gt;1990,2,IF(BE797&gt;1980,3,IF(BE797&gt;1973,4,IF(BE797&gt;1970,5,IF(BE797&gt;1960,6,IF(BE797&gt;1958,7,IF(BE797&gt;1953,8,9)))))))))</f>
        <v>0</v>
      </c>
    </row>
    <row r="798" spans="1:58" ht="11.25" customHeight="1" x14ac:dyDescent="0.2">
      <c r="A798" s="1036" t="s">
        <v>4075</v>
      </c>
      <c r="B798" s="1031" t="s">
        <v>4076</v>
      </c>
      <c r="C798" s="1181" t="s">
        <v>109</v>
      </c>
      <c r="D798" s="1181" t="s">
        <v>4426</v>
      </c>
      <c r="E798" s="857">
        <v>5</v>
      </c>
      <c r="F798" s="1245">
        <v>827</v>
      </c>
      <c r="G798" s="1103" t="s">
        <v>107</v>
      </c>
      <c r="H798" s="1103" t="s">
        <v>107</v>
      </c>
      <c r="I798" s="1030">
        <v>9.57</v>
      </c>
      <c r="J798" s="766">
        <f>(M798/I798)*100</f>
        <v>2.9258098223615465</v>
      </c>
      <c r="K798" s="1033">
        <v>7.0000000000000007E-2</v>
      </c>
      <c r="L798" s="1043">
        <v>4</v>
      </c>
      <c r="M798" s="756">
        <f>K798*L798</f>
        <v>0.28000000000000003</v>
      </c>
      <c r="N798" s="1026" t="s">
        <v>979</v>
      </c>
      <c r="O798" s="860">
        <v>0.06</v>
      </c>
      <c r="P798" s="1016">
        <v>43307</v>
      </c>
      <c r="Q798" s="1016">
        <v>43322</v>
      </c>
      <c r="R798" s="756">
        <f>(K798-O798)/O798*100</f>
        <v>16.666666666666682</v>
      </c>
      <c r="S798" s="824">
        <f>IF(INDEX(Historical!$D$7:$D$1455,MATCH(B798,Historical!$B$7:$B$1455,0))=0,"n/a",(INDEX(Historical!$C$7:$C$1455,MATCH(B798,Historical!$B$7:$B$1455,0))/INDEX(Historical!$D$7:$D$1455,MATCH(B798,Historical!$B$7:$B$1455,0))-1)*100)</f>
        <v>27.272727272727295</v>
      </c>
      <c r="T798" s="824">
        <f>IF(INDEX(Historical!$F$7:$F$1455,MATCH(B798,Historical!$B$7:$B$1455,0))=0,"n/a",((INDEX(Historical!$C$7:$C$1455,MATCH(B798,Historical!$B$7:$B$1455,0))/INDEX(Historical!$F$7:$F$1455,MATCH(B798,Historical!$B$7:$B$1455,0)))^(1/3)-1)*100)</f>
        <v>91.293118277238918</v>
      </c>
      <c r="U798" s="824" t="str">
        <f>IF(INDEX(Historical!$I$7:$I$1455,MATCH(B798,Historical!$B$7:$B$1455,0))=0,"n/a",((INDEX(Historical!$C$7:$C$1455,MATCH(B798,Historical!$B$7:$B$1455,0))/INDEX(Historical!$I$7:$I$1455,MATCH(B798,Historical!$B$7:$B$1455,0)))^(1/5)-1)*100)</f>
        <v>n/a</v>
      </c>
      <c r="V798" s="824">
        <f>IF(INDEX(Historical!$O$7:$O$1455,MATCH(B798,Historical!$B$7:$B$1455,0))=0,"n/a",((INDEX(Historical!$C$7:$C$1455,MATCH(B798,Historical!$B$7:$B$1455,0))/INDEX(Historical!$O$7:$O$1455,MATCH(B798,Historical!$B$7:$B$1455,0)))^(1/10)-1)*100)</f>
        <v>-9.5029455215303376</v>
      </c>
      <c r="W798" s="825" t="str">
        <f>IF(OR(U798&lt;=0,U798="n/a",V798&lt;=0,V798="n/a"),"n/a",U798/V798)</f>
        <v>n/a</v>
      </c>
      <c r="X798" s="826" t="str">
        <f>IF(OR(AJ798&lt;=0,AJ798="n/a",U798&lt;=0,U798="n/a"),"n/a",U798/AJ798)</f>
        <v>n/a</v>
      </c>
      <c r="Y798" s="780" t="s">
        <v>4077</v>
      </c>
      <c r="Z798" s="766">
        <f>IF(OR(AC798&lt;0.01,AC798="n/a"),"n/a",M798/AC798*100)</f>
        <v>41.791044776119406</v>
      </c>
      <c r="AA798" s="1042">
        <f>IF(OR(AC798&lt;0.01,AC798="n/a"),"n/a",I798/AC798)</f>
        <v>14.283582089552239</v>
      </c>
      <c r="AB798" s="1043">
        <v>12</v>
      </c>
      <c r="AC798" s="1021">
        <v>0.67</v>
      </c>
      <c r="AD798" s="1021" t="s">
        <v>138</v>
      </c>
      <c r="AE798" s="1021">
        <v>4.54</v>
      </c>
      <c r="AF798" s="1021">
        <v>1.55</v>
      </c>
      <c r="AG798" s="1021">
        <v>10.7</v>
      </c>
      <c r="AH798" s="1021">
        <v>17.8</v>
      </c>
      <c r="AI798" s="1021">
        <v>7.68</v>
      </c>
      <c r="AJ798" s="1021">
        <v>22.400000000000002</v>
      </c>
      <c r="AK798" s="1021" t="s">
        <v>138</v>
      </c>
      <c r="AL798" s="1034">
        <v>478.02</v>
      </c>
      <c r="AM798" s="1028">
        <v>1.4000000000000001</v>
      </c>
      <c r="AN798" s="1021">
        <v>0</v>
      </c>
      <c r="AO798" s="868" t="str">
        <f>IF(U798="n/a","n/a",IF(AA798&lt;0,"n/a",IF(AA798="n/a","n/a",J798+U798-AA798)))</f>
        <v>n/a</v>
      </c>
      <c r="AP798" s="869" t="str">
        <f>IF(U798="n/a","n/a",J798+U798)</f>
        <v>n/a</v>
      </c>
      <c r="AQ798" s="1044">
        <f>IF(OR(AC798&lt;0.01,AF798="n/a"),"n/a",(I798/SQRT(22.5*AC798*(I798/AF798))-1)*100)</f>
        <v>-0.80422894586242855</v>
      </c>
      <c r="AR798" s="766">
        <f>INDEX(Historical!$C$7:$C$1455,MATCH(B798,Historical!$B$7:$B$1455,0))*IF(AH798="n/a",1.03,IF(AH798&lt;0,1.01,IF(AH798&gt;10,1.1,(1+AH798/100))))</f>
        <v>0.15400000000000003</v>
      </c>
      <c r="AS798" s="1042">
        <f>IF($AI798="n/a",1.03*AR798,IF($AI798&lt;0,1.01*AR798,IF($AI798&gt;10,1.1*AR798,(1+$AI798/100)*AR798)))</f>
        <v>0.16582720000000004</v>
      </c>
      <c r="AT798" s="1042">
        <f>IF($AK798="n/a",1.03*AS798,IF($AK798&lt;0,1.01*AS798,IF($AK798&gt;10,1.1*AS798,(1+$AK798/100)*AS798)))</f>
        <v>0.17080201600000003</v>
      </c>
      <c r="AU798" s="1042">
        <f>IF($AK798="n/a",1.03*AT798,IF($AK798&lt;0,1.01*AT798,IF($AK798&gt;10,1.1*AT798,(1+$AK798/100)*AT798)))</f>
        <v>0.17592607648000003</v>
      </c>
      <c r="AV798" s="1042">
        <f>IF($AK798="n/a",1.03*AU798,IF($AK798&lt;0,1.01*AU798,IF($AK798&gt;10,1.1*AU798,(1+$AK798/100)*AU798)))</f>
        <v>0.18120385877440004</v>
      </c>
      <c r="AW798" s="766">
        <f>SUM(AR798:AV798)</f>
        <v>0.84775915125440016</v>
      </c>
      <c r="AX798" s="877">
        <f>AW798/I798*100</f>
        <v>8.8585073276321857</v>
      </c>
      <c r="AY798" s="1212">
        <v>0.48</v>
      </c>
      <c r="AZ798" s="1028">
        <v>8.01</v>
      </c>
      <c r="BA798" s="1028">
        <v>-20.119999999999997</v>
      </c>
      <c r="BB798" s="1028">
        <v>1.96</v>
      </c>
      <c r="BC798" s="1028">
        <v>-5.65</v>
      </c>
      <c r="BE798" s="721">
        <v>2014</v>
      </c>
      <c r="BF798" s="1057">
        <f>IF(BE798&gt;2008,0,IF(BE798&gt;2001,1,IF(BE798&gt;1990,2,IF(BE798&gt;1980,3,IF(BE798&gt;1973,4,IF(BE798&gt;1970,5,IF(BE798&gt;1960,6,IF(BE798&gt;1958,7,IF(BE798&gt;1953,8,9)))))))))</f>
        <v>0</v>
      </c>
    </row>
    <row r="799" spans="1:58" ht="11.25" customHeight="1" x14ac:dyDescent="0.2">
      <c r="A799" s="1027" t="s">
        <v>1769</v>
      </c>
      <c r="B799" s="1031" t="s">
        <v>1770</v>
      </c>
      <c r="C799" s="1181" t="s">
        <v>109</v>
      </c>
      <c r="D799" s="1181" t="s">
        <v>119</v>
      </c>
      <c r="E799" s="857">
        <v>6</v>
      </c>
      <c r="F799" s="1245">
        <v>712</v>
      </c>
      <c r="G799" s="1245" t="s">
        <v>107</v>
      </c>
      <c r="H799" s="1245" t="s">
        <v>107</v>
      </c>
      <c r="I799" s="1030">
        <v>53.87</v>
      </c>
      <c r="J799" s="766">
        <f>(M799/I799)*100</f>
        <v>2.3018377575645075</v>
      </c>
      <c r="K799" s="1033">
        <v>0.31</v>
      </c>
      <c r="L799" s="1043">
        <v>4</v>
      </c>
      <c r="M799" s="756">
        <f>K799*L799</f>
        <v>1.24</v>
      </c>
      <c r="N799" s="1026" t="s">
        <v>150</v>
      </c>
      <c r="O799" s="860">
        <v>0.28000000000000003</v>
      </c>
      <c r="P799" s="1016">
        <v>43251</v>
      </c>
      <c r="Q799" s="1016">
        <v>43266</v>
      </c>
      <c r="R799" s="756">
        <f>(K799-O799)/O799*100</f>
        <v>10.714285714285703</v>
      </c>
      <c r="S799" s="824">
        <f>IF(INDEX(Historical!$D$7:$D$1455,MATCH(B799,Historical!$B$7:$B$1455,0))=0,"n/a",(INDEX(Historical!$C$7:$C$1455,MATCH(B799,Historical!$B$7:$B$1455,0))/INDEX(Historical!$D$7:$D$1455,MATCH(B799,Historical!$B$7:$B$1455,0))-1)*100)</f>
        <v>12.371134020618557</v>
      </c>
      <c r="T799" s="824">
        <f>IF(INDEX(Historical!$F$7:$F$1455,MATCH(B799,Historical!$B$7:$B$1455,0))=0,"n/a",((INDEX(Historical!$C$7:$C$1455,MATCH(B799,Historical!$B$7:$B$1455,0))/INDEX(Historical!$F$7:$F$1455,MATCH(B799,Historical!$B$7:$B$1455,0)))^(1/3)-1)*100)</f>
        <v>11.800556442686339</v>
      </c>
      <c r="U799" s="824">
        <f>IF(INDEX(Historical!$I$7:$I$1455,MATCH(B799,Historical!$B$7:$B$1455,0))=0,"n/a",((INDEX(Historical!$C$7:$C$1455,MATCH(B799,Historical!$B$7:$B$1455,0))/INDEX(Historical!$I$7:$I$1455,MATCH(B799,Historical!$B$7:$B$1455,0)))^(1/5)-1)*100)</f>
        <v>12.682130458796269</v>
      </c>
      <c r="V799" s="824">
        <f>IF(INDEX(Historical!$O$7:$O$1455,MATCH(B799,Historical!$B$7:$B$1455,0))=0,"n/a",((INDEX(Historical!$C$7:$C$1455,MATCH(B799,Historical!$B$7:$B$1455,0))/INDEX(Historical!$O$7:$O$1455,MATCH(B799,Historical!$B$7:$B$1455,0)))^(1/10)-1)*100)</f>
        <v>6.9826500378962209</v>
      </c>
      <c r="W799" s="825">
        <f>IF(OR(U799&lt;=0,U799="n/a",V799&lt;=0,V799="n/a"),"n/a",U799/V799)</f>
        <v>1.8162345799900959</v>
      </c>
      <c r="X799" s="826" t="str">
        <f>IF(OR(AJ799&lt;=0,AJ799="n/a",U799&lt;=0,U799="n/a"),"n/a",U799/AJ799)</f>
        <v>n/a</v>
      </c>
      <c r="Y799" s="780"/>
      <c r="Z799" s="766">
        <f>IF(OR(AC799&lt;0.01,AC799="n/a"),"n/a",M799/AC799*100)</f>
        <v>59.047619047619051</v>
      </c>
      <c r="AA799" s="1042">
        <f>IF(OR(AC799&lt;0.01,AC799="n/a"),"n/a",I799/AC799)</f>
        <v>25.652380952380952</v>
      </c>
      <c r="AB799" s="1043">
        <v>12</v>
      </c>
      <c r="AC799" s="1021">
        <v>2.1</v>
      </c>
      <c r="AD799" s="1021">
        <v>2.56</v>
      </c>
      <c r="AE799" s="1021">
        <v>1.22</v>
      </c>
      <c r="AF799" s="1021">
        <v>1.53</v>
      </c>
      <c r="AG799" s="1021">
        <v>10.9</v>
      </c>
      <c r="AH799" s="1021">
        <v>-52.900000000000006</v>
      </c>
      <c r="AI799" s="1021">
        <v>26.029999999999998</v>
      </c>
      <c r="AJ799" s="1021">
        <v>-10.7</v>
      </c>
      <c r="AK799" s="1021">
        <v>10</v>
      </c>
      <c r="AL799" s="1034">
        <v>1330</v>
      </c>
      <c r="AM799" s="1028">
        <v>0.3</v>
      </c>
      <c r="AN799" s="1021">
        <v>0</v>
      </c>
      <c r="AO799" s="868">
        <f>IF(U799="n/a","n/a",IF(AA799&lt;0,"n/a",IF(AA799="n/a","n/a",J799+U799-AA799)))</f>
        <v>-10.668412736020175</v>
      </c>
      <c r="AP799" s="869">
        <f>IF(U799="n/a","n/a",J799+U799)</f>
        <v>14.983968216360777</v>
      </c>
      <c r="AQ799" s="1044">
        <f>IF(OR(AC799&lt;0.01,AF799="n/a"),"n/a",(I799/SQRT(22.5*AC799*(I799/AF799))-1)*100)</f>
        <v>32.074293666932199</v>
      </c>
      <c r="AR799" s="766">
        <f>INDEX(Historical!$C$7:$C$1455,MATCH(B799,Historical!$B$7:$B$1455,0))*IF(AH799="n/a",1.03,IF(AH799&lt;0,1.01,IF(AH799&gt;10,1.1,(1+AH799/100))))</f>
        <v>1.1009</v>
      </c>
      <c r="AS799" s="1042">
        <f>IF($AI799="n/a",1.03*AR799,IF($AI799&lt;0,1.01*AR799,IF($AI799&gt;10,1.1*AR799,(1+$AI799/100)*AR799)))</f>
        <v>1.21099</v>
      </c>
      <c r="AT799" s="1042">
        <f>IF($AK799="n/a",1.03*AS799,IF($AK799&lt;0,1.01*AS799,IF($AK799&gt;10,1.1*AS799,(1+$AK799/100)*AS799)))</f>
        <v>1.3320890000000001</v>
      </c>
      <c r="AU799" s="1042">
        <f>IF($AK799="n/a",1.03*AT799,IF($AK799&lt;0,1.01*AT799,IF($AK799&gt;10,1.1*AT799,(1+$AK799/100)*AT799)))</f>
        <v>1.4652979000000002</v>
      </c>
      <c r="AV799" s="1042">
        <f>IF($AK799="n/a",1.03*AU799,IF($AK799&lt;0,1.01*AU799,IF($AK799&gt;10,1.1*AU799,(1+$AK799/100)*AU799)))</f>
        <v>1.6118276900000004</v>
      </c>
      <c r="AW799" s="766">
        <f>SUM(AR799:AV799)</f>
        <v>6.7211045900000004</v>
      </c>
      <c r="AX799" s="877">
        <f>AW799/I799*100</f>
        <v>12.476526062743645</v>
      </c>
      <c r="AY799" s="1212">
        <v>0.39</v>
      </c>
      <c r="AZ799" s="1028">
        <v>45.46</v>
      </c>
      <c r="BA799" s="1028">
        <v>-7.9600000000000009</v>
      </c>
      <c r="BB799" s="1028">
        <v>6.45</v>
      </c>
      <c r="BC799" s="1028">
        <v>8.129999999999999</v>
      </c>
      <c r="BE799" s="721">
        <v>2013</v>
      </c>
      <c r="BF799" s="1057">
        <f>IF(BE799&gt;2008,0,IF(BE799&gt;2001,1,IF(BE799&gt;1990,2,IF(BE799&gt;1980,3,IF(BE799&gt;1973,4,IF(BE799&gt;1970,5,IF(BE799&gt;1960,6,IF(BE799&gt;1958,7,IF(BE799&gt;1953,8,9)))))))))</f>
        <v>0</v>
      </c>
    </row>
    <row r="800" spans="1:58" ht="11.25" customHeight="1" x14ac:dyDescent="0.2">
      <c r="A800" s="1019" t="s">
        <v>1771</v>
      </c>
      <c r="B800" s="1031" t="s">
        <v>1772</v>
      </c>
      <c r="C800" s="1181" t="s">
        <v>113</v>
      </c>
      <c r="D800" s="1181" t="s">
        <v>4450</v>
      </c>
      <c r="E800" s="857">
        <v>9</v>
      </c>
      <c r="F800" s="1245">
        <v>344</v>
      </c>
      <c r="G800" s="1187" t="s">
        <v>116</v>
      </c>
      <c r="H800" s="1187" t="s">
        <v>116</v>
      </c>
      <c r="I800" s="1030">
        <v>115.29</v>
      </c>
      <c r="J800" s="766">
        <f>(M800/I800)*100</f>
        <v>3.1572556162720096</v>
      </c>
      <c r="K800" s="1033">
        <v>0.91</v>
      </c>
      <c r="L800" s="1043">
        <v>4</v>
      </c>
      <c r="M800" s="756">
        <f>K800*L800</f>
        <v>3.64</v>
      </c>
      <c r="N800" s="1026" t="s">
        <v>432</v>
      </c>
      <c r="O800" s="860">
        <v>0.83</v>
      </c>
      <c r="P800" s="1016">
        <v>43150</v>
      </c>
      <c r="Q800" s="1016">
        <v>43166</v>
      </c>
      <c r="R800" s="756">
        <f>(K800-O800)/O800*100</f>
        <v>9.6385542168674796</v>
      </c>
      <c r="S800" s="824">
        <f>IF(INDEX(Historical!$D$7:$D$1455,MATCH(B800,Historical!$B$7:$B$1455,0))=0,"n/a",(INDEX(Historical!$C$7:$C$1455,MATCH(B800,Historical!$B$7:$B$1455,0))/INDEX(Historical!$D$7:$D$1455,MATCH(B800,Historical!$B$7:$B$1455,0))-1)*100)</f>
        <v>6.4102564102564097</v>
      </c>
      <c r="T800" s="824">
        <f>IF(INDEX(Historical!$F$7:$F$1455,MATCH(B800,Historical!$B$7:$B$1455,0))=0,"n/a",((INDEX(Historical!$C$7:$C$1455,MATCH(B800,Historical!$B$7:$B$1455,0))/INDEX(Historical!$F$7:$F$1455,MATCH(B800,Historical!$B$7:$B$1455,0)))^(1/3)-1)*100)</f>
        <v>7.3992124081007526</v>
      </c>
      <c r="U800" s="824">
        <f>IF(INDEX(Historical!$I$7:$I$1455,MATCH(B800,Historical!$B$7:$B$1455,0))=0,"n/a",((INDEX(Historical!$C$7:$C$1455,MATCH(B800,Historical!$B$7:$B$1455,0))/INDEX(Historical!$I$7:$I$1455,MATCH(B800,Historical!$B$7:$B$1455,0)))^(1/5)-1)*100)</f>
        <v>7.8054327723966255</v>
      </c>
      <c r="V800" s="824">
        <f>IF(INDEX(Historical!$O$7:$O$1455,MATCH(B800,Historical!$B$7:$B$1455,0))=0,"n/a",((INDEX(Historical!$C$7:$C$1455,MATCH(B800,Historical!$B$7:$B$1455,0))/INDEX(Historical!$O$7:$O$1455,MATCH(B800,Historical!$B$7:$B$1455,0)))^(1/10)-1)*100)</f>
        <v>7.049065447272862</v>
      </c>
      <c r="W800" s="825">
        <f>IF(OR(U800&lt;=0,U800="n/a",V800&lt;=0,V800="n/a"),"n/a",U800/V800)</f>
        <v>1.107300369216516</v>
      </c>
      <c r="X800" s="826">
        <f>IF(OR(AJ800&lt;=0,AJ800="n/a",U800&lt;=0,U800="n/a"),"n/a",U800/AJ800)</f>
        <v>0.1738403735500362</v>
      </c>
      <c r="Y800" s="780"/>
      <c r="Z800" s="766">
        <f>IF(OR(AC800&lt;0.01,AC800="n/a"),"n/a",M800/AC800*100)</f>
        <v>61.073825503355707</v>
      </c>
      <c r="AA800" s="1042">
        <f>IF(OR(AC800&lt;0.01,AC800="n/a"),"n/a",I800/AC800)</f>
        <v>19.343959731543624</v>
      </c>
      <c r="AB800" s="1043">
        <v>12</v>
      </c>
      <c r="AC800" s="1021">
        <v>5.96</v>
      </c>
      <c r="AD800" s="1021">
        <v>1.67</v>
      </c>
      <c r="AE800" s="1021">
        <v>1.4</v>
      </c>
      <c r="AF800" s="1021">
        <v>32.200000000000003</v>
      </c>
      <c r="AG800" s="1023">
        <v>280.39999999999998</v>
      </c>
      <c r="AH800" s="1021">
        <v>37.4</v>
      </c>
      <c r="AI800" s="1021">
        <v>8.34</v>
      </c>
      <c r="AJ800" s="1021">
        <v>44.9</v>
      </c>
      <c r="AK800" s="1021">
        <v>11.59</v>
      </c>
      <c r="AL800" s="1034">
        <v>99130</v>
      </c>
      <c r="AM800" s="1029" t="s">
        <v>138</v>
      </c>
      <c r="AN800" s="1023">
        <v>7.52</v>
      </c>
      <c r="AO800" s="868">
        <f>IF(U800="n/a","n/a",IF(AA800&lt;0,"n/a",IF(AA800="n/a","n/a",J800+U800-AA800)))</f>
        <v>-8.3812713428749888</v>
      </c>
      <c r="AP800" s="869">
        <f>IF(U800="n/a","n/a",J800+U800)</f>
        <v>10.962688388668635</v>
      </c>
      <c r="AQ800" s="1044">
        <f>IF(OR(AC800&lt;0.01,AF800="n/a"),"n/a",(I800/SQRT(22.5*AC800*(I800/AF800))-1)*100)</f>
        <v>426.14974774010864</v>
      </c>
      <c r="AR800" s="766">
        <f>INDEX(Historical!$C$7:$C$1455,MATCH(B800,Historical!$B$7:$B$1455,0))*IF(AH800="n/a",1.03,IF(AH800&lt;0,1.01,IF(AH800&gt;10,1.1,(1+AH800/100))))</f>
        <v>3.6520000000000001</v>
      </c>
      <c r="AS800" s="1042">
        <f>IF($AI800="n/a",1.03*AR800,IF($AI800&lt;0,1.01*AR800,IF($AI800&gt;10,1.1*AR800,(1+$AI800/100)*AR800)))</f>
        <v>3.9565767999999997</v>
      </c>
      <c r="AT800" s="1042">
        <f>IF($AK800="n/a",1.03*AS800,IF($AK800&lt;0,1.01*AS800,IF($AK800&gt;10,1.1*AS800,(1+$AK800/100)*AS800)))</f>
        <v>4.3522344799999999</v>
      </c>
      <c r="AU800" s="1042">
        <f>IF($AK800="n/a",1.03*AT800,IF($AK800&lt;0,1.01*AT800,IF($AK800&gt;10,1.1*AT800,(1+$AK800/100)*AT800)))</f>
        <v>4.7874579280000003</v>
      </c>
      <c r="AV800" s="1042">
        <f>IF($AK800="n/a",1.03*AU800,IF($AK800&lt;0,1.01*AU800,IF($AK800&gt;10,1.1*AU800,(1+$AK800/100)*AU800)))</f>
        <v>5.266203720800001</v>
      </c>
      <c r="AW800" s="766">
        <f>SUM(AR800:AV800)</f>
        <v>22.0144729288</v>
      </c>
      <c r="AX800" s="877">
        <f>AW800/I800*100</f>
        <v>19.094867663110414</v>
      </c>
      <c r="AY800" s="1212">
        <v>1.0900000000000001</v>
      </c>
      <c r="AZ800" s="1028">
        <v>13.639999999999999</v>
      </c>
      <c r="BA800" s="1028">
        <v>-14.93</v>
      </c>
      <c r="BB800" s="1028">
        <v>2.25</v>
      </c>
      <c r="BC800" s="1028">
        <v>1.94</v>
      </c>
      <c r="BE800" s="721">
        <v>2010</v>
      </c>
      <c r="BF800" s="1057">
        <f>IF(BE800&gt;2008,0,IF(BE800&gt;2001,1,IF(BE800&gt;1990,2,IF(BE800&gt;1980,3,IF(BE800&gt;1973,4,IF(BE800&gt;1970,5,IF(BE800&gt;1960,6,IF(BE800&gt;1958,7,IF(BE800&gt;1953,8,9)))))))))</f>
        <v>0</v>
      </c>
    </row>
    <row r="801" spans="1:58" ht="11.25" customHeight="1" x14ac:dyDescent="0.2">
      <c r="A801" s="1019" t="s">
        <v>843</v>
      </c>
      <c r="B801" s="1031" t="s">
        <v>844</v>
      </c>
      <c r="C801" s="1181" t="s">
        <v>113</v>
      </c>
      <c r="D801" s="1181" t="s">
        <v>4440</v>
      </c>
      <c r="E801" s="857">
        <v>25</v>
      </c>
      <c r="F801" s="1245">
        <v>129</v>
      </c>
      <c r="G801" s="1182" t="s">
        <v>116</v>
      </c>
      <c r="H801" s="1182" t="s">
        <v>116</v>
      </c>
      <c r="I801" s="1021">
        <v>121.84</v>
      </c>
      <c r="J801" s="766">
        <f>(M801/I801)*100</f>
        <v>2.4130006565988178</v>
      </c>
      <c r="K801" s="1040">
        <v>0.73499999999999999</v>
      </c>
      <c r="L801" s="1043">
        <v>4</v>
      </c>
      <c r="M801" s="756">
        <f>K801*L801</f>
        <v>2.94</v>
      </c>
      <c r="N801" s="1026" t="s">
        <v>298</v>
      </c>
      <c r="O801" s="861">
        <v>0.7</v>
      </c>
      <c r="P801" s="1016">
        <v>43419</v>
      </c>
      <c r="Q801" s="1016">
        <v>43444</v>
      </c>
      <c r="R801" s="756">
        <f>(K801-O801)/O801*100</f>
        <v>5.0000000000000044</v>
      </c>
      <c r="S801" s="824">
        <f>IF(INDEX(Historical!$D$7:$D$1455,MATCH(B801,Historical!$B$7:$B$1455,0))=0,"n/a",(INDEX(Historical!$C$7:$C$1455,MATCH(B801,Historical!$B$7:$B$1455,0))/INDEX(Historical!$D$7:$D$1455,MATCH(B801,Historical!$B$7:$B$1455,0))-1)*100)</f>
        <v>3.8167938931297662</v>
      </c>
      <c r="T801" s="824">
        <f>IF(INDEX(Historical!$F$7:$F$1455,MATCH(B801,Historical!$B$7:$B$1455,0))=0,"n/a",((INDEX(Historical!$C$7:$C$1455,MATCH(B801,Historical!$B$7:$B$1455,0))/INDEX(Historical!$F$7:$F$1455,MATCH(B801,Historical!$B$7:$B$1455,0)))^(1/3)-1)*100)</f>
        <v>4.8461047966767312</v>
      </c>
      <c r="U801" s="824">
        <f>IF(INDEX(Historical!$I$7:$I$1455,MATCH(B801,Historical!$B$7:$B$1455,0))=0,"n/a",((INDEX(Historical!$C$7:$C$1455,MATCH(B801,Historical!$B$7:$B$1455,0))/INDEX(Historical!$I$7:$I$1455,MATCH(B801,Historical!$B$7:$B$1455,0)))^(1/5)-1)*100)</f>
        <v>6.0265361096271342</v>
      </c>
      <c r="V801" s="824">
        <f>IF(INDEX(Historical!$O$7:$O$1455,MATCH(B801,Historical!$B$7:$B$1455,0))=0,"n/a",((INDEX(Historical!$C$7:$C$1455,MATCH(B801,Historical!$B$7:$B$1455,0))/INDEX(Historical!$O$7:$O$1455,MATCH(B801,Historical!$B$7:$B$1455,0)))^(1/10)-1)*100)</f>
        <v>8.990113881546602</v>
      </c>
      <c r="W801" s="825">
        <f>IF(OR(U801&lt;=0,U801="n/a",V801&lt;=0,V801="n/a"),"n/a",U801/V801)</f>
        <v>0.67035147596933076</v>
      </c>
      <c r="X801" s="826">
        <f>IF(OR(AJ801&lt;=0,AJ801="n/a",U801&lt;=0,U801="n/a"),"n/a",U801/AJ801)</f>
        <v>1.4348895499112224</v>
      </c>
      <c r="Y801" s="780"/>
      <c r="Z801" s="766">
        <f>IF(OR(AC801&lt;0.01,AC801="n/a"),"n/a",M801/AC801*100)</f>
        <v>41.11888111888112</v>
      </c>
      <c r="AA801" s="1042">
        <f>IF(OR(AC801&lt;0.01,AC801="n/a"),"n/a",I801/AC801)</f>
        <v>17.040559440559441</v>
      </c>
      <c r="AB801" s="1043">
        <v>12</v>
      </c>
      <c r="AC801" s="1021">
        <v>7.15</v>
      </c>
      <c r="AD801" s="1021">
        <v>2.33</v>
      </c>
      <c r="AE801" s="1021">
        <v>1.48</v>
      </c>
      <c r="AF801" s="1021">
        <v>3</v>
      </c>
      <c r="AG801" s="1021">
        <v>16.100000000000001</v>
      </c>
      <c r="AH801" s="1021">
        <v>7.0000000000000009</v>
      </c>
      <c r="AI801" s="1021">
        <v>6.75</v>
      </c>
      <c r="AJ801" s="1021">
        <v>4.2</v>
      </c>
      <c r="AK801" s="1021">
        <v>7.3</v>
      </c>
      <c r="AL801" s="1034">
        <v>95070</v>
      </c>
      <c r="AM801" s="1028">
        <v>0.08</v>
      </c>
      <c r="AN801" s="1021">
        <v>1.24</v>
      </c>
      <c r="AO801" s="868">
        <f>IF(U801="n/a","n/a",IF(AA801&lt;0,"n/a",IF(AA801="n/a","n/a",J801+U801-AA801)))</f>
        <v>-8.601022674333489</v>
      </c>
      <c r="AP801" s="869">
        <f>IF(U801="n/a","n/a",J801+U801)</f>
        <v>8.4395367662259524</v>
      </c>
      <c r="AQ801" s="1044">
        <f>IF(OR(AC801&lt;0.01,AF801="n/a"),"n/a",(I801/SQRT(22.5*AC801*(I801/AF801))-1)*100)</f>
        <v>50.734023766188628</v>
      </c>
      <c r="AR801" s="766">
        <f>INDEX(Historical!$C$7:$C$1455,MATCH(B801,Historical!$B$7:$B$1455,0))*IF(AH801="n/a",1.03,IF(AH801&lt;0,1.01,IF(AH801&gt;10,1.1,(1+AH801/100))))</f>
        <v>2.9104000000000001</v>
      </c>
      <c r="AS801" s="1042">
        <f>IF($AI801="n/a",1.03*AR801,IF($AI801&lt;0,1.01*AR801,IF($AI801&gt;10,1.1*AR801,(1+$AI801/100)*AR801)))</f>
        <v>3.1068519999999999</v>
      </c>
      <c r="AT801" s="1042">
        <f>IF($AK801="n/a",1.03*AS801,IF($AK801&lt;0,1.01*AS801,IF($AK801&gt;10,1.1*AS801,(1+$AK801/100)*AS801)))</f>
        <v>3.3336521959999996</v>
      </c>
      <c r="AU801" s="1042">
        <f>IF($AK801="n/a",1.03*AT801,IF($AK801&lt;0,1.01*AT801,IF($AK801&gt;10,1.1*AT801,(1+$AK801/100)*AT801)))</f>
        <v>3.5770088063079992</v>
      </c>
      <c r="AV801" s="1042">
        <f>IF($AK801="n/a",1.03*AU801,IF($AK801&lt;0,1.01*AU801,IF($AK801&gt;10,1.1*AU801,(1+$AK801/100)*AU801)))</f>
        <v>3.8381304491684829</v>
      </c>
      <c r="AW801" s="766">
        <f>SUM(AR801:AV801)</f>
        <v>16.766043451476481</v>
      </c>
      <c r="AX801" s="877">
        <f>AW801/I801*100</f>
        <v>13.760705393529612</v>
      </c>
      <c r="AY801" s="1212">
        <v>1.04</v>
      </c>
      <c r="AZ801" s="1028">
        <v>5.58</v>
      </c>
      <c r="BA801" s="1028">
        <v>-15.479999999999999</v>
      </c>
      <c r="BB801" s="1028">
        <v>-6.97</v>
      </c>
      <c r="BC801" s="1028">
        <v>-5.62</v>
      </c>
      <c r="BE801" s="721">
        <v>1995</v>
      </c>
      <c r="BF801" s="1057">
        <f>IF(BE801&gt;2008,0,IF(BE801&gt;2001,1,IF(BE801&gt;1990,2,IF(BE801&gt;1980,3,IF(BE801&gt;1973,4,IF(BE801&gt;1970,5,IF(BE801&gt;1960,6,IF(BE801&gt;1958,7,IF(BE801&gt;1953,8,9)))))))))</f>
        <v>2</v>
      </c>
    </row>
    <row r="802" spans="1:58" ht="11.25" customHeight="1" x14ac:dyDescent="0.2">
      <c r="A802" s="1019" t="s">
        <v>1773</v>
      </c>
      <c r="B802" s="1031" t="s">
        <v>1774</v>
      </c>
      <c r="C802" s="1181" t="s">
        <v>155</v>
      </c>
      <c r="D802" s="1181" t="s">
        <v>4416</v>
      </c>
      <c r="E802" s="857">
        <v>9</v>
      </c>
      <c r="F802" s="1245">
        <v>374</v>
      </c>
      <c r="G802" s="1245" t="s">
        <v>107</v>
      </c>
      <c r="H802" s="1245" t="s">
        <v>107</v>
      </c>
      <c r="I802" s="1030">
        <v>281.36</v>
      </c>
      <c r="J802" s="766">
        <f>(M802/I802)*100</f>
        <v>1.279499573500142</v>
      </c>
      <c r="K802" s="1033">
        <v>0.9</v>
      </c>
      <c r="L802" s="1043">
        <v>4</v>
      </c>
      <c r="M802" s="756">
        <f>K802*L802</f>
        <v>3.6</v>
      </c>
      <c r="N802" s="1026" t="s">
        <v>197</v>
      </c>
      <c r="O802" s="860">
        <v>0.75</v>
      </c>
      <c r="P802" s="1016">
        <v>43266</v>
      </c>
      <c r="Q802" s="1016">
        <v>43277</v>
      </c>
      <c r="R802" s="756">
        <f>(K802-O802)/O802*100</f>
        <v>20.000000000000004</v>
      </c>
      <c r="S802" s="824">
        <f>IF(INDEX(Historical!$D$7:$D$1455,MATCH(B802,Historical!$B$7:$B$1455,0))=0,"n/a",(INDEX(Historical!$C$7:$C$1455,MATCH(B802,Historical!$B$7:$B$1455,0))/INDEX(Historical!$D$7:$D$1455,MATCH(B802,Historical!$B$7:$B$1455,0))-1)*100)</f>
        <v>21.052631578947366</v>
      </c>
      <c r="T802" s="824">
        <f>IF(INDEX(Historical!$F$7:$F$1455,MATCH(B802,Historical!$B$7:$B$1455,0))=0,"n/a",((INDEX(Historical!$C$7:$C$1455,MATCH(B802,Historical!$B$7:$B$1455,0))/INDEX(Historical!$F$7:$F$1455,MATCH(B802,Historical!$B$7:$B$1455,0)))^(1/3)-1)*100)</f>
        <v>26.956178594242996</v>
      </c>
      <c r="U802" s="824">
        <f>IF(INDEX(Historical!$I$7:$I$1455,MATCH(B802,Historical!$B$7:$B$1455,0))=0,"n/a",((INDEX(Historical!$C$7:$C$1455,MATCH(B802,Historical!$B$7:$B$1455,0))/INDEX(Historical!$I$7:$I$1455,MATCH(B802,Historical!$B$7:$B$1455,0)))^(1/5)-1)*100)</f>
        <v>29.154508906543963</v>
      </c>
      <c r="V802" s="824">
        <f>IF(INDEX(Historical!$O$7:$O$1455,MATCH(B802,Historical!$B$7:$B$1455,0))=0,"n/a",((INDEX(Historical!$C$7:$C$1455,MATCH(B802,Historical!$B$7:$B$1455,0))/INDEX(Historical!$O$7:$O$1455,MATCH(B802,Historical!$B$7:$B$1455,0)))^(1/10)-1)*100)</f>
        <v>57.816228155301097</v>
      </c>
      <c r="W802" s="825">
        <f>IF(OR(U802&lt;=0,U802="n/a",V802&lt;=0,V802="n/a"),"n/a",U802/V802)</f>
        <v>0.50426168978425179</v>
      </c>
      <c r="X802" s="826">
        <f>IF(OR(AJ802&lt;=0,AJ802="n/a",U802&lt;=0,U802="n/a"),"n/a",U802/AJ802)</f>
        <v>2.3323607125235171</v>
      </c>
      <c r="Y802" s="1031"/>
      <c r="Z802" s="766">
        <f>IF(OR(AC802&lt;0.01,AC802="n/a"),"n/a",M802/AC802*100)</f>
        <v>31.222896790980055</v>
      </c>
      <c r="AA802" s="1042">
        <f>IF(OR(AC802&lt;0.01,AC802="n/a"),"n/a",I802/AC802)</f>
        <v>24.402428447528191</v>
      </c>
      <c r="AB802" s="1043">
        <v>12</v>
      </c>
      <c r="AC802" s="1021">
        <v>11.53</v>
      </c>
      <c r="AD802" s="1021">
        <v>1.54</v>
      </c>
      <c r="AE802" s="1021">
        <v>1.23</v>
      </c>
      <c r="AF802" s="1021">
        <v>5.41</v>
      </c>
      <c r="AG802" s="1021">
        <v>26</v>
      </c>
      <c r="AH802" s="1021">
        <v>31.1</v>
      </c>
      <c r="AI802" s="1021">
        <v>13.74</v>
      </c>
      <c r="AJ802" s="1021">
        <v>12.5</v>
      </c>
      <c r="AK802" s="1021">
        <v>15.8</v>
      </c>
      <c r="AL802" s="1034">
        <v>269570</v>
      </c>
      <c r="AM802" s="1028">
        <v>0.5</v>
      </c>
      <c r="AN802" s="1021">
        <v>0.67</v>
      </c>
      <c r="AO802" s="868">
        <f>IF(U802="n/a","n/a",IF(AA802&lt;0,"n/a",IF(AA802="n/a","n/a",J802+U802-AA802)))</f>
        <v>6.0315800325159152</v>
      </c>
      <c r="AP802" s="869">
        <f>IF(U802="n/a","n/a",J802+U802)</f>
        <v>30.434008480044106</v>
      </c>
      <c r="AQ802" s="1044">
        <f>IF(OR(AC802&lt;0.01,AF802="n/a"),"n/a",(I802/SQRT(22.5*AC802*(I802/AF802))-1)*100)</f>
        <v>142.22775132426966</v>
      </c>
      <c r="AR802" s="766">
        <f>INDEX(Historical!$C$7:$C$1455,MATCH(B802,Historical!$B$7:$B$1455,0))*IF(AH802="n/a",1.03,IF(AH802&lt;0,1.01,IF(AH802&gt;10,1.1,(1+AH802/100))))</f>
        <v>3.1625000000000001</v>
      </c>
      <c r="AS802" s="1042">
        <f>IF($AI802="n/a",1.03*AR802,IF($AI802&lt;0,1.01*AR802,IF($AI802&gt;10,1.1*AR802,(1+$AI802/100)*AR802)))</f>
        <v>3.4787500000000002</v>
      </c>
      <c r="AT802" s="1042">
        <f>IF($AK802="n/a",1.03*AS802,IF($AK802&lt;0,1.01*AS802,IF($AK802&gt;10,1.1*AS802,(1+$AK802/100)*AS802)))</f>
        <v>3.8266250000000004</v>
      </c>
      <c r="AU802" s="1042">
        <f>IF($AK802="n/a",1.03*AT802,IF($AK802&lt;0,1.01*AT802,IF($AK802&gt;10,1.1*AT802,(1+$AK802/100)*AT802)))</f>
        <v>4.2092875000000012</v>
      </c>
      <c r="AV802" s="1042">
        <f>IF($AK802="n/a",1.03*AU802,IF($AK802&lt;0,1.01*AU802,IF($AK802&gt;10,1.1*AU802,(1+$AK802/100)*AU802)))</f>
        <v>4.6302162500000019</v>
      </c>
      <c r="AW802" s="766">
        <f>SUM(AR802:AV802)</f>
        <v>19.307378750000005</v>
      </c>
      <c r="AX802" s="877">
        <f>AW802/I802*100</f>
        <v>6.8621619100085312</v>
      </c>
      <c r="AY802" s="1212">
        <v>0.76</v>
      </c>
      <c r="AZ802" s="1028">
        <v>34.96</v>
      </c>
      <c r="BA802" s="1028">
        <v>-1.43</v>
      </c>
      <c r="BB802" s="1028">
        <v>5.72</v>
      </c>
      <c r="BC802" s="1028">
        <v>12.67</v>
      </c>
      <c r="BE802" s="721">
        <v>2010</v>
      </c>
      <c r="BF802" s="1057">
        <f>IF(BE802&gt;2008,0,IF(BE802&gt;2001,1,IF(BE802&gt;1990,2,IF(BE802&gt;1980,3,IF(BE802&gt;1973,4,IF(BE802&gt;1970,5,IF(BE802&gt;1960,6,IF(BE802&gt;1958,7,IF(BE802&gt;1953,8,9)))))))))</f>
        <v>0</v>
      </c>
    </row>
    <row r="803" spans="1:58" ht="11.25" customHeight="1" x14ac:dyDescent="0.2">
      <c r="A803" s="1027" t="s">
        <v>3972</v>
      </c>
      <c r="B803" s="1031" t="s">
        <v>3973</v>
      </c>
      <c r="C803" s="1181" t="s">
        <v>109</v>
      </c>
      <c r="D803" s="1181" t="s">
        <v>4434</v>
      </c>
      <c r="E803" s="857">
        <v>6</v>
      </c>
      <c r="F803" s="1245">
        <v>717</v>
      </c>
      <c r="G803" s="1245" t="s">
        <v>107</v>
      </c>
      <c r="H803" s="1245" t="s">
        <v>107</v>
      </c>
      <c r="I803" s="1030">
        <v>22.22</v>
      </c>
      <c r="J803" s="766">
        <f>(M803/I803)*100</f>
        <v>1.2601260126012603</v>
      </c>
      <c r="K803" s="1033">
        <v>7.0000000000000007E-2</v>
      </c>
      <c r="L803" s="1043">
        <v>4</v>
      </c>
      <c r="M803" s="756">
        <f>K803*L803</f>
        <v>0.28000000000000003</v>
      </c>
      <c r="N803" s="1026" t="s">
        <v>153</v>
      </c>
      <c r="O803" s="860">
        <v>0.06</v>
      </c>
      <c r="P803" s="1016">
        <v>43265</v>
      </c>
      <c r="Q803" s="1016">
        <v>43280</v>
      </c>
      <c r="R803" s="756">
        <f>(K803-O803)/O803*100</f>
        <v>16.666666666666682</v>
      </c>
      <c r="S803" s="824">
        <f>IF(INDEX(Historical!$D$7:$D$1455,MATCH(B803,Historical!$B$7:$B$1455,0))=0,"n/a",(INDEX(Historical!$C$7:$C$1455,MATCH(B803,Historical!$B$7:$B$1455,0))/INDEX(Historical!$D$7:$D$1455,MATCH(B803,Historical!$B$7:$B$1455,0))-1)*100)</f>
        <v>27.777777777777789</v>
      </c>
      <c r="T803" s="824">
        <f>IF(INDEX(Historical!$F$7:$F$1455,MATCH(B803,Historical!$B$7:$B$1455,0))=0,"n/a",((INDEX(Historical!$C$7:$C$1455,MATCH(B803,Historical!$B$7:$B$1455,0))/INDEX(Historical!$F$7:$F$1455,MATCH(B803,Historical!$B$7:$B$1455,0)))^(1/3)-1)*100)</f>
        <v>32.000612179591229</v>
      </c>
      <c r="U803" s="824" t="str">
        <f>IF(INDEX(Historical!$I$7:$I$1455,MATCH(B803,Historical!$B$7:$B$1455,0))=0,"n/a",((INDEX(Historical!$C$7:$C$1455,MATCH(B803,Historical!$B$7:$B$1455,0))/INDEX(Historical!$I$7:$I$1455,MATCH(B803,Historical!$B$7:$B$1455,0)))^(1/5)-1)*100)</f>
        <v>n/a</v>
      </c>
      <c r="V803" s="824">
        <f>IF(INDEX(Historical!$O$7:$O$1455,MATCH(B803,Historical!$B$7:$B$1455,0))=0,"n/a",((INDEX(Historical!$C$7:$C$1455,MATCH(B803,Historical!$B$7:$B$1455,0))/INDEX(Historical!$O$7:$O$1455,MATCH(B803,Historical!$B$7:$B$1455,0)))^(1/10)-1)*100)</f>
        <v>1.4074317838793204</v>
      </c>
      <c r="W803" s="825" t="str">
        <f>IF(OR(U803&lt;=0,U803="n/a",V803&lt;=0,V803="n/a"),"n/a",U803/V803)</f>
        <v>n/a</v>
      </c>
      <c r="X803" s="826" t="str">
        <f>IF(OR(AJ803&lt;=0,AJ803="n/a",U803&lt;=0,U803="n/a"),"n/a",U803/AJ803)</f>
        <v>n/a</v>
      </c>
      <c r="Y803" s="780"/>
      <c r="Z803" s="766">
        <f>IF(OR(AC803&lt;0.01,AC803="n/a"),"n/a",M803/AC803*100)</f>
        <v>14.973262032085563</v>
      </c>
      <c r="AA803" s="1042">
        <f>IF(OR(AC803&lt;0.01,AC803="n/a"),"n/a",I803/AC803)</f>
        <v>11.882352941176469</v>
      </c>
      <c r="AB803" s="1043">
        <v>12</v>
      </c>
      <c r="AC803" s="1021">
        <v>1.87</v>
      </c>
      <c r="AD803" s="1021" t="s">
        <v>138</v>
      </c>
      <c r="AE803" s="1021">
        <v>3.75</v>
      </c>
      <c r="AF803" s="1021">
        <v>1.79</v>
      </c>
      <c r="AG803" s="1021">
        <v>14.799999999999999</v>
      </c>
      <c r="AH803" s="1021">
        <v>-1.4000000000000001</v>
      </c>
      <c r="AI803" s="1021">
        <v>2.8400000000000003</v>
      </c>
      <c r="AJ803" s="1021">
        <v>34.599999999999994</v>
      </c>
      <c r="AK803" s="1021" t="s">
        <v>138</v>
      </c>
      <c r="AL803" s="1034">
        <v>240.64</v>
      </c>
      <c r="AM803" s="1028">
        <v>3.8</v>
      </c>
      <c r="AN803" s="1021">
        <v>0.08</v>
      </c>
      <c r="AO803" s="868" t="str">
        <f>IF(U803="n/a","n/a",IF(AA803&lt;0,"n/a",IF(AA803="n/a","n/a",J803+U803-AA803)))</f>
        <v>n/a</v>
      </c>
      <c r="AP803" s="869" t="str">
        <f>IF(U803="n/a","n/a",J803+U803)</f>
        <v>n/a</v>
      </c>
      <c r="AQ803" s="1044">
        <f>IF(OR(AC803&lt;0.01,AF803="n/a"),"n/a",(I803/SQRT(22.5*AC803*(I803/AF803))-1)*100)</f>
        <v>-2.7730906825438661</v>
      </c>
      <c r="AR803" s="766">
        <f>INDEX(Historical!$C$7:$C$1455,MATCH(B803,Historical!$B$7:$B$1455,0))*IF(AH803="n/a",1.03,IF(AH803&lt;0,1.01,IF(AH803&gt;10,1.1,(1+AH803/100))))</f>
        <v>0.23230000000000001</v>
      </c>
      <c r="AS803" s="1042">
        <f>IF($AI803="n/a",1.03*AR803,IF($AI803&lt;0,1.01*AR803,IF($AI803&gt;10,1.1*AR803,(1+$AI803/100)*AR803)))</f>
        <v>0.23889732</v>
      </c>
      <c r="AT803" s="1042">
        <f>IF($AK803="n/a",1.03*AS803,IF($AK803&lt;0,1.01*AS803,IF($AK803&gt;10,1.1*AS803,(1+$AK803/100)*AS803)))</f>
        <v>0.24606423960000001</v>
      </c>
      <c r="AU803" s="1042">
        <f>IF($AK803="n/a",1.03*AT803,IF($AK803&lt;0,1.01*AT803,IF($AK803&gt;10,1.1*AT803,(1+$AK803/100)*AT803)))</f>
        <v>0.25344616678800003</v>
      </c>
      <c r="AV803" s="1042">
        <f>IF($AK803="n/a",1.03*AU803,IF($AK803&lt;0,1.01*AU803,IF($AK803&gt;10,1.1*AU803,(1+$AK803/100)*AU803)))</f>
        <v>0.26104955179164002</v>
      </c>
      <c r="AW803" s="766">
        <f>SUM(AR803:AV803)</f>
        <v>1.2317572781796402</v>
      </c>
      <c r="AX803" s="877">
        <f>AW803/I803*100</f>
        <v>5.5434620980181828</v>
      </c>
      <c r="AY803" s="1212">
        <v>0.5</v>
      </c>
      <c r="AZ803" s="1028">
        <v>13.950000000000001</v>
      </c>
      <c r="BA803" s="1028">
        <v>-12.86</v>
      </c>
      <c r="BB803" s="1028">
        <v>1.1900000000000002</v>
      </c>
      <c r="BC803" s="1028">
        <v>-2.3800000000000003</v>
      </c>
      <c r="BE803" s="721">
        <v>2013</v>
      </c>
      <c r="BF803" s="1057">
        <f>IF(BE803&gt;2008,0,IF(BE803&gt;2001,1,IF(BE803&gt;1990,2,IF(BE803&gt;1980,3,IF(BE803&gt;1973,4,IF(BE803&gt;1970,5,IF(BE803&gt;1960,6,IF(BE803&gt;1958,7,IF(BE803&gt;1953,8,9)))))))))</f>
        <v>0</v>
      </c>
    </row>
    <row r="804" spans="1:58" ht="11.25" customHeight="1" x14ac:dyDescent="0.2">
      <c r="A804" s="1019" t="s">
        <v>375</v>
      </c>
      <c r="B804" s="1031" t="s">
        <v>376</v>
      </c>
      <c r="C804" s="1181" t="s">
        <v>129</v>
      </c>
      <c r="D804" s="1181" t="s">
        <v>127</v>
      </c>
      <c r="E804" s="857">
        <v>47</v>
      </c>
      <c r="F804" s="1245">
        <v>37</v>
      </c>
      <c r="G804" s="1245" t="s">
        <v>38</v>
      </c>
      <c r="H804" s="1245" t="s">
        <v>38</v>
      </c>
      <c r="I804" s="1021">
        <v>63.4</v>
      </c>
      <c r="J804" s="766">
        <f>(M804/I804)*100</f>
        <v>4.7318611987381711</v>
      </c>
      <c r="K804" s="1033">
        <v>0.75</v>
      </c>
      <c r="L804" s="1043">
        <v>4</v>
      </c>
      <c r="M804" s="756">
        <f>K804*L804</f>
        <v>3</v>
      </c>
      <c r="N804" s="1026" t="s">
        <v>245</v>
      </c>
      <c r="O804" s="860">
        <v>0.55000000000000004</v>
      </c>
      <c r="P804" s="1016">
        <v>43287</v>
      </c>
      <c r="Q804" s="1016">
        <v>43318</v>
      </c>
      <c r="R804" s="756">
        <f>(K804-O804)/O804*100</f>
        <v>36.363636363636353</v>
      </c>
      <c r="S804" s="824">
        <f>IF(INDEX(Historical!$D$7:$D$1455,MATCH(B804,Historical!$B$7:$B$1455,0))=0,"n/a",(INDEX(Historical!$C$7:$C$1455,MATCH(B804,Historical!$B$7:$B$1455,0))/INDEX(Historical!$D$7:$D$1455,MATCH(B804,Historical!$B$7:$B$1455,0))-1)*100)</f>
        <v>1.8867924528301883</v>
      </c>
      <c r="T804" s="824">
        <f>IF(INDEX(Historical!$F$7:$F$1455,MATCH(B804,Historical!$B$7:$B$1455,0))=0,"n/a",((INDEX(Historical!$C$7:$C$1455,MATCH(B804,Historical!$B$7:$B$1455,0))/INDEX(Historical!$F$7:$F$1455,MATCH(B804,Historical!$B$7:$B$1455,0)))^(1/3)-1)*100)</f>
        <v>1.9235467531193207</v>
      </c>
      <c r="U804" s="824">
        <f>IF(INDEX(Historical!$I$7:$I$1455,MATCH(B804,Historical!$B$7:$B$1455,0))=0,"n/a",((INDEX(Historical!$C$7:$C$1455,MATCH(B804,Historical!$B$7:$B$1455,0))/INDEX(Historical!$I$7:$I$1455,MATCH(B804,Historical!$B$7:$B$1455,0)))^(1/5)-1)*100)</f>
        <v>1.962279460665517</v>
      </c>
      <c r="V804" s="824">
        <f>IF(INDEX(Historical!$O$7:$O$1455,MATCH(B804,Historical!$B$7:$B$1455,0))=0,"n/a",((INDEX(Historical!$C$7:$C$1455,MATCH(B804,Historical!$B$7:$B$1455,0))/INDEX(Historical!$O$7:$O$1455,MATCH(B804,Historical!$B$7:$B$1455,0)))^(1/10)-1)*100)</f>
        <v>2.0690583919849903</v>
      </c>
      <c r="W804" s="825">
        <f>IF(OR(U804&lt;=0,U804="n/a",V804&lt;=0,V804="n/a"),"n/a",U804/V804)</f>
        <v>0.94839249982837215</v>
      </c>
      <c r="X804" s="826" t="str">
        <f>IF(OR(AJ804&lt;=0,AJ804="n/a",U804&lt;=0,U804="n/a"),"n/a",U804/AJ804)</f>
        <v>n/a</v>
      </c>
      <c r="Y804" s="1032" t="s">
        <v>4077</v>
      </c>
      <c r="Z804" s="766">
        <f>IF(OR(AC804&lt;0.01,AC804="n/a"),"n/a",M804/AC804*100)</f>
        <v>72.115384615384613</v>
      </c>
      <c r="AA804" s="1042">
        <f>IF(OR(AC804&lt;0.01,AC804="n/a"),"n/a",I804/AC804)</f>
        <v>15.240384615384615</v>
      </c>
      <c r="AB804" s="1043">
        <v>3</v>
      </c>
      <c r="AC804" s="1021">
        <v>4.16</v>
      </c>
      <c r="AD804" s="1021" t="s">
        <v>138</v>
      </c>
      <c r="AE804" s="1021">
        <v>0.72</v>
      </c>
      <c r="AF804" s="1021">
        <v>1.19</v>
      </c>
      <c r="AG804" s="1021">
        <v>9.1</v>
      </c>
      <c r="AH804" s="1021">
        <v>304.39999999999998</v>
      </c>
      <c r="AI804" s="1021" t="s">
        <v>138</v>
      </c>
      <c r="AJ804" s="1021">
        <v>-5.3</v>
      </c>
      <c r="AK804" s="1021" t="s">
        <v>138</v>
      </c>
      <c r="AL804" s="1034">
        <v>1570</v>
      </c>
      <c r="AM804" s="1028">
        <v>2.4</v>
      </c>
      <c r="AN804" s="1021">
        <v>0.39</v>
      </c>
      <c r="AO804" s="868">
        <f>IF(U804="n/a","n/a",IF(AA804&lt;0,"n/a",IF(AA804="n/a","n/a",J804+U804-AA804)))</f>
        <v>-8.5462439559809269</v>
      </c>
      <c r="AP804" s="869">
        <f>IF(U804="n/a","n/a",J804+U804)</f>
        <v>6.6941406594036881</v>
      </c>
      <c r="AQ804" s="1044">
        <f>IF(OR(AC804&lt;0.01,AF804="n/a"),"n/a",(I804/SQRT(22.5*AC804*(I804/AF804))-1)*100)</f>
        <v>-10.219879230031758</v>
      </c>
      <c r="AR804" s="766">
        <f>INDEX(Historical!$C$7:$C$1455,MATCH(B804,Historical!$B$7:$B$1455,0))*IF(AH804="n/a",1.03,IF(AH804&lt;0,1.01,IF(AH804&gt;10,1.1,(1+AH804/100))))</f>
        <v>2.3760000000000003</v>
      </c>
      <c r="AS804" s="1042">
        <f>IF($AI804="n/a",1.03*AR804,IF($AI804&lt;0,1.01*AR804,IF($AI804&gt;10,1.1*AR804,(1+$AI804/100)*AR804)))</f>
        <v>2.4472800000000006</v>
      </c>
      <c r="AT804" s="1042">
        <f>IF($AK804="n/a",1.03*AS804,IF($AK804&lt;0,1.01*AS804,IF($AK804&gt;10,1.1*AS804,(1+$AK804/100)*AS804)))</f>
        <v>2.5206984000000006</v>
      </c>
      <c r="AU804" s="1042">
        <f>IF($AK804="n/a",1.03*AT804,IF($AK804&lt;0,1.01*AT804,IF($AK804&gt;10,1.1*AT804,(1+$AK804/100)*AT804)))</f>
        <v>2.5963193520000005</v>
      </c>
      <c r="AV804" s="1042">
        <f>IF($AK804="n/a",1.03*AU804,IF($AK804&lt;0,1.01*AU804,IF($AK804&gt;10,1.1*AU804,(1+$AK804/100)*AU804)))</f>
        <v>2.6742089325600005</v>
      </c>
      <c r="AW804" s="766">
        <f>SUM(AR804:AV804)</f>
        <v>12.614506684560002</v>
      </c>
      <c r="AX804" s="877">
        <f>AW804/I804*100</f>
        <v>19.896698240630919</v>
      </c>
      <c r="AY804" s="1212">
        <v>0.84</v>
      </c>
      <c r="AZ804" s="1028">
        <v>37.980000000000004</v>
      </c>
      <c r="BA804" s="1028">
        <v>-17.64</v>
      </c>
      <c r="BB804" s="1028">
        <v>-4.62</v>
      </c>
      <c r="BC804" s="1028">
        <v>6.59</v>
      </c>
      <c r="BE804" s="721">
        <v>1972</v>
      </c>
      <c r="BF804" s="1057">
        <f>IF(BE804&gt;2008,0,IF(BE804&gt;2001,1,IF(BE804&gt;1990,2,IF(BE804&gt;1980,3,IF(BE804&gt;1973,4,IF(BE804&gt;1970,5,IF(BE804&gt;1960,6,IF(BE804&gt;1958,7,IF(BE804&gt;1953,8,9)))))))))</f>
        <v>5</v>
      </c>
    </row>
    <row r="805" spans="1:58" ht="11.25" customHeight="1" x14ac:dyDescent="0.2">
      <c r="A805" s="1019" t="s">
        <v>1775</v>
      </c>
      <c r="B805" s="1031" t="s">
        <v>1776</v>
      </c>
      <c r="C805" s="1181" t="s">
        <v>113</v>
      </c>
      <c r="D805" s="1181" t="s">
        <v>1236</v>
      </c>
      <c r="E805" s="857">
        <v>6</v>
      </c>
      <c r="F805" s="1245">
        <v>713</v>
      </c>
      <c r="G805" s="1209" t="s">
        <v>107</v>
      </c>
      <c r="H805" s="1209" t="s">
        <v>107</v>
      </c>
      <c r="I805" s="1030">
        <v>27.66</v>
      </c>
      <c r="J805" s="766">
        <f>(M805/I805)*100</f>
        <v>1.3015184381778742</v>
      </c>
      <c r="K805" s="1033">
        <v>0.18</v>
      </c>
      <c r="L805" s="1043">
        <v>2</v>
      </c>
      <c r="M805" s="756">
        <f>K805*L805</f>
        <v>0.36</v>
      </c>
      <c r="N805" s="1026" t="s">
        <v>150</v>
      </c>
      <c r="O805" s="860">
        <v>0.17</v>
      </c>
      <c r="P805" s="1016">
        <v>43251</v>
      </c>
      <c r="Q805" s="1016">
        <v>43266</v>
      </c>
      <c r="R805" s="756">
        <f>(K805-O805)/O805*100</f>
        <v>5.8823529411764595</v>
      </c>
      <c r="S805" s="824">
        <f>IF(INDEX(Historical!$D$7:$D$1455,MATCH(B805,Historical!$B$7:$B$1455,0))=0,"n/a",(INDEX(Historical!$C$7:$C$1455,MATCH(B805,Historical!$B$7:$B$1455,0))/INDEX(Historical!$D$7:$D$1455,MATCH(B805,Historical!$B$7:$B$1455,0))-1)*100)</f>
        <v>10.344827586206918</v>
      </c>
      <c r="T805" s="824">
        <f>IF(INDEX(Historical!$F$7:$F$1455,MATCH(B805,Historical!$B$7:$B$1455,0))=0,"n/a",((INDEX(Historical!$C$7:$C$1455,MATCH(B805,Historical!$B$7:$B$1455,0))/INDEX(Historical!$F$7:$F$1455,MATCH(B805,Historical!$B$7:$B$1455,0)))^(1/3)-1)*100)</f>
        <v>16.318055297195457</v>
      </c>
      <c r="U805" s="824">
        <f>IF(INDEX(Historical!$I$7:$I$1455,MATCH(B805,Historical!$B$7:$B$1455,0))=0,"n/a",((INDEX(Historical!$C$7:$C$1455,MATCH(B805,Historical!$B$7:$B$1455,0))/INDEX(Historical!$I$7:$I$1455,MATCH(B805,Historical!$B$7:$B$1455,0)))^(1/5)-1)*100)</f>
        <v>19.13578981670916</v>
      </c>
      <c r="V805" s="824">
        <f>IF(INDEX(Historical!$O$7:$O$1455,MATCH(B805,Historical!$B$7:$B$1455,0))=0,"n/a",((INDEX(Historical!$C$7:$C$1455,MATCH(B805,Historical!$B$7:$B$1455,0))/INDEX(Historical!$O$7:$O$1455,MATCH(B805,Historical!$B$7:$B$1455,0)))^(1/10)-1)*100)</f>
        <v>23.639528231960625</v>
      </c>
      <c r="W805" s="825">
        <f>IF(OR(U805&lt;=0,U805="n/a",V805&lt;=0,V805="n/a"),"n/a",U805/V805)</f>
        <v>0.8094827286289743</v>
      </c>
      <c r="X805" s="826">
        <f>IF(OR(AJ805&lt;=0,AJ805="n/a",U805&lt;=0,U805="n/a"),"n/a",U805/AJ805)</f>
        <v>0.48691577141753584</v>
      </c>
      <c r="Y805" s="1032"/>
      <c r="Z805" s="766">
        <f>IF(OR(AC805&lt;0.01,AC805="n/a"),"n/a",M805/AC805*100)</f>
        <v>18.75</v>
      </c>
      <c r="AA805" s="1042">
        <f>IF(OR(AC805&lt;0.01,AC805="n/a"),"n/a",I805/AC805)</f>
        <v>14.40625</v>
      </c>
      <c r="AB805" s="1043">
        <v>12</v>
      </c>
      <c r="AC805" s="1021">
        <v>1.92</v>
      </c>
      <c r="AD805" s="1021">
        <v>1.25</v>
      </c>
      <c r="AE805" s="1021">
        <v>0.38</v>
      </c>
      <c r="AF805" s="1021">
        <v>1.58</v>
      </c>
      <c r="AG805" s="1021">
        <v>13.600000000000001</v>
      </c>
      <c r="AH805" s="1021">
        <v>27.800000000000004</v>
      </c>
      <c r="AI805" s="1021">
        <v>15.110000000000001</v>
      </c>
      <c r="AJ805" s="1021">
        <v>39.300000000000004</v>
      </c>
      <c r="AK805" s="1021">
        <v>11.5</v>
      </c>
      <c r="AL805" s="1034">
        <v>1710</v>
      </c>
      <c r="AM805" s="1028">
        <v>0.70000000000000007</v>
      </c>
      <c r="AN805" s="1021">
        <v>0.2</v>
      </c>
      <c r="AO805" s="868">
        <f>IF(U805="n/a","n/a",IF(AA805&lt;0,"n/a",IF(AA805="n/a","n/a",J805+U805-AA805)))</f>
        <v>6.0310582548870357</v>
      </c>
      <c r="AP805" s="869">
        <f>IF(U805="n/a","n/a",J805+U805)</f>
        <v>20.437308254887036</v>
      </c>
      <c r="AQ805" s="1044">
        <f>IF(OR(AC805&lt;0.01,AF805="n/a"),"n/a",(I805/SQRT(22.5*AC805*(I805/AF805))-1)*100)</f>
        <v>0.58026093070593365</v>
      </c>
      <c r="AR805" s="766">
        <f>INDEX(Historical!$C$7:$C$1455,MATCH(B805,Historical!$B$7:$B$1455,0))*IF(AH805="n/a",1.03,IF(AH805&lt;0,1.01,IF(AH805&gt;10,1.1,(1+AH805/100))))</f>
        <v>0.35200000000000004</v>
      </c>
      <c r="AS805" s="1042">
        <f>IF($AI805="n/a",1.03*AR805,IF($AI805&lt;0,1.01*AR805,IF($AI805&gt;10,1.1*AR805,(1+$AI805/100)*AR805)))</f>
        <v>0.38720000000000004</v>
      </c>
      <c r="AT805" s="1042">
        <f>IF($AK805="n/a",1.03*AS805,IF($AK805&lt;0,1.01*AS805,IF($AK805&gt;10,1.1*AS805,(1+$AK805/100)*AS805)))</f>
        <v>0.42592000000000008</v>
      </c>
      <c r="AU805" s="1042">
        <f>IF($AK805="n/a",1.03*AT805,IF($AK805&lt;0,1.01*AT805,IF($AK805&gt;10,1.1*AT805,(1+$AK805/100)*AT805)))</f>
        <v>0.4685120000000001</v>
      </c>
      <c r="AV805" s="1042">
        <f>IF($AK805="n/a",1.03*AU805,IF($AK805&lt;0,1.01*AU805,IF($AK805&gt;10,1.1*AU805,(1+$AK805/100)*AU805)))</f>
        <v>0.51536320000000013</v>
      </c>
      <c r="AW805" s="766">
        <f>SUM(AR805:AV805)</f>
        <v>2.1489952000000003</v>
      </c>
      <c r="AX805" s="877">
        <f>AW805/I805*100</f>
        <v>7.7693246565437466</v>
      </c>
      <c r="AY805" s="1212">
        <v>1.83</v>
      </c>
      <c r="AZ805" s="1028">
        <v>5.7299999999999995</v>
      </c>
      <c r="BA805" s="1028">
        <v>-30.12</v>
      </c>
      <c r="BB805" s="1028">
        <v>-9.64</v>
      </c>
      <c r="BC805" s="1028">
        <v>-19.38</v>
      </c>
      <c r="BE805" s="721">
        <v>2013</v>
      </c>
      <c r="BF805" s="1057">
        <f>IF(BE805&gt;2008,0,IF(BE805&gt;2001,1,IF(BE805&gt;1990,2,IF(BE805&gt;1980,3,IF(BE805&gt;1973,4,IF(BE805&gt;1970,5,IF(BE805&gt;1960,6,IF(BE805&gt;1958,7,IF(BE805&gt;1953,8,9)))))))))</f>
        <v>0</v>
      </c>
    </row>
    <row r="806" spans="1:58" s="905" customFormat="1" ht="11.25" customHeight="1" x14ac:dyDescent="0.2">
      <c r="A806" s="884" t="s">
        <v>377</v>
      </c>
      <c r="B806" s="914" t="s">
        <v>378</v>
      </c>
      <c r="C806" s="1181" t="s">
        <v>4414</v>
      </c>
      <c r="D806" s="1181" t="s">
        <v>4415</v>
      </c>
      <c r="E806" s="885">
        <v>33</v>
      </c>
      <c r="F806" s="1245">
        <v>81</v>
      </c>
      <c r="G806" s="1244" t="s">
        <v>38</v>
      </c>
      <c r="H806" s="1244" t="s">
        <v>38</v>
      </c>
      <c r="I806" s="898">
        <v>70.209999999999994</v>
      </c>
      <c r="J806" s="887">
        <f>(M806/I806)*100</f>
        <v>3.81712006836633</v>
      </c>
      <c r="K806" s="912">
        <v>0.67</v>
      </c>
      <c r="L806" s="889">
        <v>4</v>
      </c>
      <c r="M806" s="890">
        <f>K806*L806</f>
        <v>2.68</v>
      </c>
      <c r="N806" s="891" t="s">
        <v>153</v>
      </c>
      <c r="O806" s="913">
        <v>0.66500000000000004</v>
      </c>
      <c r="P806" s="893">
        <v>43273</v>
      </c>
      <c r="Q806" s="893">
        <v>43284</v>
      </c>
      <c r="R806" s="890">
        <f>(K806-O806)/O806*100</f>
        <v>0.75187969924812093</v>
      </c>
      <c r="S806" s="824">
        <f>IF(INDEX(Historical!$D$7:$D$1455,MATCH(B806,Historical!$B$7:$B$1455,0))=0,"n/a",(INDEX(Historical!$C$7:$C$1455,MATCH(B806,Historical!$B$7:$B$1455,0))/INDEX(Historical!$D$7:$D$1455,MATCH(B806,Historical!$B$7:$B$1455,0))-1)*100)</f>
        <v>1.2440191387559807</v>
      </c>
      <c r="T806" s="824">
        <f>IF(INDEX(Historical!$F$7:$F$1455,MATCH(B806,Historical!$B$7:$B$1455,0))=0,"n/a",((INDEX(Historical!$C$7:$C$1455,MATCH(B806,Historical!$B$7:$B$1455,0))/INDEX(Historical!$F$7:$F$1455,MATCH(B806,Historical!$B$7:$B$1455,0)))^(1/3)-1)*100)</f>
        <v>1.6268298812135651</v>
      </c>
      <c r="U806" s="824">
        <f>IF(INDEX(Historical!$I$7:$I$1455,MATCH(B806,Historical!$B$7:$B$1455,0))=0,"n/a",((INDEX(Historical!$C$7:$C$1455,MATCH(B806,Historical!$B$7:$B$1455,0))/INDEX(Historical!$I$7:$I$1455,MATCH(B806,Historical!$B$7:$B$1455,0)))^(1/5)-1)*100)</f>
        <v>1.5434508569086791</v>
      </c>
      <c r="V806" s="824">
        <f>IF(INDEX(Historical!$O$7:$O$1455,MATCH(B806,Historical!$B$7:$B$1455,0))=0,"n/a",((INDEX(Historical!$C$7:$C$1455,MATCH(B806,Historical!$B$7:$B$1455,0))/INDEX(Historical!$O$7:$O$1455,MATCH(B806,Historical!$B$7:$B$1455,0)))^(1/10)-1)*100)</f>
        <v>1.4074317838793204</v>
      </c>
      <c r="W806" s="894">
        <f>IF(OR(U806&lt;=0,U806="n/a",V806&lt;=0,V806="n/a"),"n/a",U806/V806)</f>
        <v>1.0966434569599159</v>
      </c>
      <c r="X806" s="895">
        <f>IF(OR(AJ806&lt;=0,AJ806="n/a",U806&lt;=0,U806="n/a"),"n/a",U806/AJ806)</f>
        <v>9.1872074815992799E-2</v>
      </c>
      <c r="Y806" s="906"/>
      <c r="Z806" s="887">
        <f>IF(OR(AC806&lt;0.01,AC806="n/a"),"n/a",M806/AC806*100)</f>
        <v>142.55319148936172</v>
      </c>
      <c r="AA806" s="897">
        <f>IF(OR(AC806&lt;0.01,AC806="n/a"),"n/a",I806/AC806)</f>
        <v>37.345744680851062</v>
      </c>
      <c r="AB806" s="889">
        <v>12</v>
      </c>
      <c r="AC806" s="898">
        <v>1.88</v>
      </c>
      <c r="AD806" s="898" t="s">
        <v>138</v>
      </c>
      <c r="AE806" s="898">
        <v>12.81</v>
      </c>
      <c r="AF806" s="898">
        <v>4.74</v>
      </c>
      <c r="AG806" s="898">
        <v>12.4</v>
      </c>
      <c r="AH806" s="898">
        <v>161.9</v>
      </c>
      <c r="AI806" s="898" t="s">
        <v>138</v>
      </c>
      <c r="AJ806" s="898">
        <v>16.8</v>
      </c>
      <c r="AK806" s="898" t="s">
        <v>138</v>
      </c>
      <c r="AL806" s="899">
        <v>969.6</v>
      </c>
      <c r="AM806" s="900">
        <v>1.5</v>
      </c>
      <c r="AN806" s="898">
        <v>1.28</v>
      </c>
      <c r="AO806" s="901">
        <f>IF(U806="n/a","n/a",IF(AA806&lt;0,"n/a",IF(AA806="n/a","n/a",J806+U806-AA806)))</f>
        <v>-31.985173755576053</v>
      </c>
      <c r="AP806" s="902">
        <f>IF(U806="n/a","n/a",J806+U806)</f>
        <v>5.3605709252750096</v>
      </c>
      <c r="AQ806" s="903">
        <f>IF(OR(AC806&lt;0.01,AF806="n/a"),"n/a",(I806/SQRT(22.5*AC806*(I806/AF806))-1)*100)</f>
        <v>180.49070476754289</v>
      </c>
      <c r="AR806" s="766">
        <f>INDEX(Historical!$C$7:$C$1455,MATCH(B806,Historical!$B$7:$B$1455,0))*IF(AH806="n/a",1.03,IF(AH806&lt;0,1.01,IF(AH806&gt;10,1.1,(1+AH806/100))))</f>
        <v>2.9095000000000004</v>
      </c>
      <c r="AS806" s="897">
        <f>IF($AI806="n/a",1.03*AR806,IF($AI806&lt;0,1.01*AR806,IF($AI806&gt;10,1.1*AR806,(1+$AI806/100)*AR806)))</f>
        <v>2.9967850000000005</v>
      </c>
      <c r="AT806" s="897">
        <f>IF($AK806="n/a",1.03*AS806,IF($AK806&lt;0,1.01*AS806,IF($AK806&gt;10,1.1*AS806,(1+$AK806/100)*AS806)))</f>
        <v>3.0866885500000008</v>
      </c>
      <c r="AU806" s="897">
        <f>IF($AK806="n/a",1.03*AT806,IF($AK806&lt;0,1.01*AT806,IF($AK806&gt;10,1.1*AT806,(1+$AK806/100)*AT806)))</f>
        <v>3.1792892065000009</v>
      </c>
      <c r="AV806" s="897">
        <f>IF($AK806="n/a",1.03*AU806,IF($AK806&lt;0,1.01*AU806,IF($AK806&gt;10,1.1*AU806,(1+$AK806/100)*AU806)))</f>
        <v>3.2746678826950011</v>
      </c>
      <c r="AW806" s="887">
        <f>SUM(AR806:AV806)</f>
        <v>15.446930639195005</v>
      </c>
      <c r="AX806" s="904">
        <f>AW806/I806*100</f>
        <v>22.001040648333579</v>
      </c>
      <c r="AY806" s="1213">
        <v>0.5</v>
      </c>
      <c r="AZ806" s="900">
        <v>32.47</v>
      </c>
      <c r="BA806" s="900">
        <v>-9.76</v>
      </c>
      <c r="BB806" s="900">
        <v>1.5699999999999998</v>
      </c>
      <c r="BC806" s="900">
        <v>7.22</v>
      </c>
      <c r="BD806" s="1079"/>
      <c r="BE806" s="721">
        <v>1986</v>
      </c>
      <c r="BF806" s="1057">
        <f>IF(BE806&gt;2008,0,IF(BE806&gt;2001,1,IF(BE806&gt;1990,2,IF(BE806&gt;1980,3,IF(BE806&gt;1973,4,IF(BE806&gt;1970,5,IF(BE806&gt;1960,6,IF(BE806&gt;1958,7,IF(BE806&gt;1953,8,9)))))))))</f>
        <v>3</v>
      </c>
    </row>
    <row r="807" spans="1:58" ht="11.25" customHeight="1" x14ac:dyDescent="0.2">
      <c r="A807" s="1019" t="s">
        <v>1777</v>
      </c>
      <c r="B807" s="1031" t="s">
        <v>1778</v>
      </c>
      <c r="C807" s="1181" t="s">
        <v>109</v>
      </c>
      <c r="D807" s="1181" t="s">
        <v>119</v>
      </c>
      <c r="E807" s="857">
        <v>10</v>
      </c>
      <c r="F807" s="1245">
        <v>324</v>
      </c>
      <c r="G807" s="1179" t="s">
        <v>116</v>
      </c>
      <c r="H807" s="1179" t="s">
        <v>116</v>
      </c>
      <c r="I807" s="1030">
        <v>35.909999999999997</v>
      </c>
      <c r="J807" s="766">
        <f>(M807/I807)*100</f>
        <v>2.8961292119186863</v>
      </c>
      <c r="K807" s="1033">
        <v>0.26</v>
      </c>
      <c r="L807" s="1043">
        <v>4</v>
      </c>
      <c r="M807" s="756">
        <f>K807*L807</f>
        <v>1.04</v>
      </c>
      <c r="N807" s="1026" t="s">
        <v>239</v>
      </c>
      <c r="O807" s="860">
        <v>0.23</v>
      </c>
      <c r="P807" s="1016">
        <v>43308</v>
      </c>
      <c r="Q807" s="1016">
        <v>43329</v>
      </c>
      <c r="R807" s="756">
        <f>(K807-O807)/O807*100</f>
        <v>13.043478260869565</v>
      </c>
      <c r="S807" s="824">
        <f>IF(INDEX(Historical!$D$7:$D$1455,MATCH(B807,Historical!$B$7:$B$1455,0))=0,"n/a",(INDEX(Historical!$C$7:$C$1455,MATCH(B807,Historical!$B$7:$B$1455,0))/INDEX(Historical!$D$7:$D$1455,MATCH(B807,Historical!$B$7:$B$1455,0))-1)*100)</f>
        <v>11.688311688311703</v>
      </c>
      <c r="T807" s="824">
        <f>IF(INDEX(Historical!$F$7:$F$1455,MATCH(B807,Historical!$B$7:$B$1455,0))=0,"n/a",((INDEX(Historical!$C$7:$C$1455,MATCH(B807,Historical!$B$7:$B$1455,0))/INDEX(Historical!$F$7:$F$1455,MATCH(B807,Historical!$B$7:$B$1455,0)))^(1/3)-1)*100)</f>
        <v>11.524149667113527</v>
      </c>
      <c r="U807" s="824">
        <f>IF(INDEX(Historical!$I$7:$I$1455,MATCH(B807,Historical!$B$7:$B$1455,0))=0,"n/a",((INDEX(Historical!$C$7:$C$1455,MATCH(B807,Historical!$B$7:$B$1455,0))/INDEX(Historical!$I$7:$I$1455,MATCH(B807,Historical!$B$7:$B$1455,0)))^(1/5)-1)*100)</f>
        <v>12.844427788885216</v>
      </c>
      <c r="V807" s="824">
        <f>IF(INDEX(Historical!$O$7:$O$1455,MATCH(B807,Historical!$B$7:$B$1455,0))=0,"n/a",((INDEX(Historical!$C$7:$C$1455,MATCH(B807,Historical!$B$7:$B$1455,0))/INDEX(Historical!$O$7:$O$1455,MATCH(B807,Historical!$B$7:$B$1455,0)))^(1/10)-1)*100)</f>
        <v>11.106052981946624</v>
      </c>
      <c r="W807" s="825">
        <f>IF(OR(U807&lt;=0,U807="n/a",V807&lt;=0,V807="n/a"),"n/a",U807/V807)</f>
        <v>1.1565249877489687</v>
      </c>
      <c r="X807" s="826">
        <f>IF(OR(AJ807&lt;=0,AJ807="n/a",U807&lt;=0,U807="n/a"),"n/a",U807/AJ807)</f>
        <v>2.1770216591330875</v>
      </c>
      <c r="Y807" s="780"/>
      <c r="Z807" s="766">
        <f>IF(OR(AC807&lt;0.01,AC807="n/a"),"n/a",M807/AC807*100)</f>
        <v>45.814977973568283</v>
      </c>
      <c r="AA807" s="1042">
        <f>IF(OR(AC807&lt;0.01,AC807="n/a"),"n/a",I807/AC807)</f>
        <v>15.819383259911893</v>
      </c>
      <c r="AB807" s="1043">
        <v>12</v>
      </c>
      <c r="AC807" s="1021">
        <v>2.27</v>
      </c>
      <c r="AD807" s="1021">
        <v>1.76</v>
      </c>
      <c r="AE807" s="1021">
        <v>0.68</v>
      </c>
      <c r="AF807" s="1021">
        <v>0.92</v>
      </c>
      <c r="AG807" s="1021">
        <v>5.8000000000000007</v>
      </c>
      <c r="AH807" s="1021">
        <v>7.3</v>
      </c>
      <c r="AI807" s="1021">
        <v>4.84</v>
      </c>
      <c r="AJ807" s="1021">
        <v>5.8999999999999995</v>
      </c>
      <c r="AK807" s="1021">
        <v>9</v>
      </c>
      <c r="AL807" s="1034">
        <v>7860</v>
      </c>
      <c r="AM807" s="1028">
        <v>0.2</v>
      </c>
      <c r="AN807" s="1021">
        <v>0.35</v>
      </c>
      <c r="AO807" s="868">
        <f>IF(U807="n/a","n/a",IF(AA807&lt;0,"n/a",IF(AA807="n/a","n/a",J807+U807-AA807)))</f>
        <v>-7.8826259107989571E-2</v>
      </c>
      <c r="AP807" s="869">
        <f>IF(U807="n/a","n/a",J807+U807)</f>
        <v>15.740557000803904</v>
      </c>
      <c r="AQ807" s="1044">
        <f>IF(OR(AC807&lt;0.01,AF807="n/a"),"n/a",(I807/SQRT(22.5*AC807*(I807/AF807))-1)*100)</f>
        <v>-19.573822395610129</v>
      </c>
      <c r="AR807" s="766">
        <f>INDEX(Historical!$C$7:$C$1455,MATCH(B807,Historical!$B$7:$B$1455,0))*IF(AH807="n/a",1.03,IF(AH807&lt;0,1.01,IF(AH807&gt;10,1.1,(1+AH807/100))))</f>
        <v>0.92278000000000004</v>
      </c>
      <c r="AS807" s="1042">
        <f>IF($AI807="n/a",1.03*AR807,IF($AI807&lt;0,1.01*AR807,IF($AI807&gt;10,1.1*AR807,(1+$AI807/100)*AR807)))</f>
        <v>0.96744255200000007</v>
      </c>
      <c r="AT807" s="1042">
        <f>IF($AK807="n/a",1.03*AS807,IF($AK807&lt;0,1.01*AS807,IF($AK807&gt;10,1.1*AS807,(1+$AK807/100)*AS807)))</f>
        <v>1.0545123816800002</v>
      </c>
      <c r="AU807" s="1042">
        <f>IF($AK807="n/a",1.03*AT807,IF($AK807&lt;0,1.01*AT807,IF($AK807&gt;10,1.1*AT807,(1+$AK807/100)*AT807)))</f>
        <v>1.1494184960312002</v>
      </c>
      <c r="AV807" s="1042">
        <f>IF($AK807="n/a",1.03*AU807,IF($AK807&lt;0,1.01*AU807,IF($AK807&gt;10,1.1*AU807,(1+$AK807/100)*AU807)))</f>
        <v>1.2528661606740084</v>
      </c>
      <c r="AW807" s="766">
        <f>SUM(AR807:AV807)</f>
        <v>5.3470195903852087</v>
      </c>
      <c r="AX807" s="877">
        <f>AW807/I807*100</f>
        <v>14.890057338861624</v>
      </c>
      <c r="AY807" s="1212">
        <v>1.3</v>
      </c>
      <c r="AZ807" s="1028">
        <v>7.9399999999999995</v>
      </c>
      <c r="BA807" s="1028">
        <v>-38.86</v>
      </c>
      <c r="BB807" s="1028">
        <v>-4.1099999999999994</v>
      </c>
      <c r="BC807" s="1028">
        <v>-11.559999999999999</v>
      </c>
      <c r="BE807" s="721">
        <v>2009</v>
      </c>
      <c r="BF807" s="1057">
        <f>IF(BE807&gt;2008,0,IF(BE807&gt;2001,1,IF(BE807&gt;1990,2,IF(BE807&gt;1980,3,IF(BE807&gt;1973,4,IF(BE807&gt;1970,5,IF(BE807&gt;1960,6,IF(BE807&gt;1958,7,IF(BE807&gt;1953,8,9)))))))))</f>
        <v>0</v>
      </c>
    </row>
    <row r="808" spans="1:58" ht="11.25" customHeight="1" x14ac:dyDescent="0.2">
      <c r="A808" s="1027" t="s">
        <v>845</v>
      </c>
      <c r="B808" s="1031" t="s">
        <v>846</v>
      </c>
      <c r="C808" s="1181" t="s">
        <v>4414</v>
      </c>
      <c r="D808" s="1181" t="s">
        <v>4415</v>
      </c>
      <c r="E808" s="857">
        <v>24</v>
      </c>
      <c r="F808" s="1245">
        <v>131</v>
      </c>
      <c r="G808" s="1187" t="s">
        <v>38</v>
      </c>
      <c r="H808" s="1187" t="s">
        <v>107</v>
      </c>
      <c r="I808" s="1021">
        <v>20.58</v>
      </c>
      <c r="J808" s="766">
        <f>(M808/I808)*100</f>
        <v>5.2478134110787185</v>
      </c>
      <c r="K808" s="1040">
        <v>0.27</v>
      </c>
      <c r="L808" s="1043">
        <v>4</v>
      </c>
      <c r="M808" s="756">
        <f>K808*L808</f>
        <v>1.08</v>
      </c>
      <c r="N808" s="1026" t="s">
        <v>429</v>
      </c>
      <c r="O808" s="861">
        <v>0.26500000000000001</v>
      </c>
      <c r="P808" s="714">
        <v>43104</v>
      </c>
      <c r="Q808" s="714">
        <v>43119</v>
      </c>
      <c r="R808" s="756">
        <f>(K808-O808)/O808*100</f>
        <v>1.8867924528301903</v>
      </c>
      <c r="S808" s="824">
        <f>IF(INDEX(Historical!$D$7:$D$1455,MATCH(B808,Historical!$B$7:$B$1455,0))=0,"n/a",(INDEX(Historical!$C$7:$C$1455,MATCH(B808,Historical!$B$7:$B$1455,0))/INDEX(Historical!$D$7:$D$1455,MATCH(B808,Historical!$B$7:$B$1455,0))-1)*100)</f>
        <v>1.9230769230769162</v>
      </c>
      <c r="T808" s="824">
        <f>IF(INDEX(Historical!$F$7:$F$1455,MATCH(B808,Historical!$B$7:$B$1455,0))=0,"n/a",((INDEX(Historical!$C$7:$C$1455,MATCH(B808,Historical!$B$7:$B$1455,0))/INDEX(Historical!$F$7:$F$1455,MATCH(B808,Historical!$B$7:$B$1455,0)))^(1/3)-1)*100)</f>
        <v>1.6236596303448758</v>
      </c>
      <c r="U808" s="824">
        <f>IF(INDEX(Historical!$I$7:$I$1455,MATCH(B808,Historical!$B$7:$B$1455,0))=0,"n/a",((INDEX(Historical!$C$7:$C$1455,MATCH(B808,Historical!$B$7:$B$1455,0))/INDEX(Historical!$I$7:$I$1455,MATCH(B808,Historical!$B$7:$B$1455,0)))^(1/5)-1)*100)</f>
        <v>1.3757625808976881</v>
      </c>
      <c r="V808" s="824">
        <f>IF(INDEX(Historical!$O$7:$O$1455,MATCH(B808,Historical!$B$7:$B$1455,0))=0,"n/a",((INDEX(Historical!$C$7:$C$1455,MATCH(B808,Historical!$B$7:$B$1455,0))/INDEX(Historical!$O$7:$O$1455,MATCH(B808,Historical!$B$7:$B$1455,0)))^(1/10)-1)*100)</f>
        <v>1.4265851433327592</v>
      </c>
      <c r="W808" s="825">
        <f>IF(OR(U808&lt;=0,U808="n/a",V808&lt;=0,V808="n/a"),"n/a",U808/V808)</f>
        <v>0.96437467285244505</v>
      </c>
      <c r="X808" s="826">
        <f>IF(OR(AJ808&lt;=0,AJ808="n/a",U808&lt;=0,U808="n/a"),"n/a",U808/AJ808)</f>
        <v>7.9066814994120008E-2</v>
      </c>
      <c r="Y808" s="800" t="s">
        <v>4046</v>
      </c>
      <c r="Z808" s="766">
        <f>IF(OR(AC808&lt;0.01,AC808="n/a"),"n/a",M808/AC808*100)</f>
        <v>203.77358490566039</v>
      </c>
      <c r="AA808" s="1042">
        <f>IF(OR(AC808&lt;0.01,AC808="n/a"),"n/a",I808/AC808)</f>
        <v>38.830188679245275</v>
      </c>
      <c r="AB808" s="1043">
        <v>10</v>
      </c>
      <c r="AC808" s="1021">
        <v>0.53</v>
      </c>
      <c r="AD808" s="1021">
        <v>4.87</v>
      </c>
      <c r="AE808" s="1021">
        <v>5.78</v>
      </c>
      <c r="AF808" s="1021">
        <v>1.98</v>
      </c>
      <c r="AG808" s="1021">
        <v>5.2</v>
      </c>
      <c r="AH808" s="1021">
        <v>63.1</v>
      </c>
      <c r="AI808" s="1021">
        <v>-6.0600000000000005</v>
      </c>
      <c r="AJ808" s="1021">
        <v>17.399999999999999</v>
      </c>
      <c r="AK808" s="1021">
        <v>8</v>
      </c>
      <c r="AL808" s="1034">
        <v>783.07</v>
      </c>
      <c r="AM808" s="1028">
        <v>0.6</v>
      </c>
      <c r="AN808" s="1021">
        <v>0.82</v>
      </c>
      <c r="AO808" s="868">
        <f>IF(U808="n/a","n/a",IF(AA808&lt;0,"n/a",IF(AA808="n/a","n/a",J808+U808-AA808)))</f>
        <v>-32.206612687268866</v>
      </c>
      <c r="AP808" s="869">
        <f>IF(U808="n/a","n/a",J808+U808)</f>
        <v>6.6235759919764066</v>
      </c>
      <c r="AQ808" s="1044">
        <f>IF(OR(AC808&lt;0.01,AF808="n/a"),"n/a",(I808/SQRT(22.5*AC808*(I808/AF808))-1)*100)</f>
        <v>84.852822639352325</v>
      </c>
      <c r="AR808" s="766">
        <f>INDEX(Historical!$C$7:$C$1455,MATCH(B808,Historical!$B$7:$B$1455,0))*IF(AH808="n/a",1.03,IF(AH808&lt;0,1.01,IF(AH808&gt;10,1.1,(1+AH808/100))))</f>
        <v>1.1660000000000001</v>
      </c>
      <c r="AS808" s="1042">
        <f>IF($AI808="n/a",1.03*AR808,IF($AI808&lt;0,1.01*AR808,IF($AI808&gt;10,1.1*AR808,(1+$AI808/100)*AR808)))</f>
        <v>1.1776600000000002</v>
      </c>
      <c r="AT808" s="1042">
        <f>IF($AK808="n/a",1.03*AS808,IF($AK808&lt;0,1.01*AS808,IF($AK808&gt;10,1.1*AS808,(1+$AK808/100)*AS808)))</f>
        <v>1.2718728000000001</v>
      </c>
      <c r="AU808" s="1042">
        <f>IF($AK808="n/a",1.03*AT808,IF($AK808&lt;0,1.01*AT808,IF($AK808&gt;10,1.1*AT808,(1+$AK808/100)*AT808)))</f>
        <v>1.3736226240000002</v>
      </c>
      <c r="AV808" s="1042">
        <f>IF($AK808="n/a",1.03*AU808,IF($AK808&lt;0,1.01*AU808,IF($AK808&gt;10,1.1*AU808,(1+$AK808/100)*AU808)))</f>
        <v>1.4835124339200003</v>
      </c>
      <c r="AW808" s="766">
        <f>SUM(AR808:AV808)</f>
        <v>6.4726678579200012</v>
      </c>
      <c r="AX808" s="877">
        <f>AW808/I808*100</f>
        <v>31.451252953935871</v>
      </c>
      <c r="AY808" s="1212">
        <v>0.38</v>
      </c>
      <c r="AZ808" s="1028">
        <v>19.650000000000002</v>
      </c>
      <c r="BA808" s="1028">
        <v>-14.04</v>
      </c>
      <c r="BB808" s="1028">
        <v>1.4500000000000002</v>
      </c>
      <c r="BC808" s="1028">
        <v>-0.98</v>
      </c>
      <c r="BE808" s="721">
        <v>1995</v>
      </c>
      <c r="BF808" s="1057">
        <f>IF(BE808&gt;2008,0,IF(BE808&gt;2001,1,IF(BE808&gt;1990,2,IF(BE808&gt;1980,3,IF(BE808&gt;1973,4,IF(BE808&gt;1970,5,IF(BE808&gt;1960,6,IF(BE808&gt;1958,7,IF(BE808&gt;1953,8,9)))))))))</f>
        <v>2</v>
      </c>
    </row>
    <row r="809" spans="1:58" ht="11.25" customHeight="1" x14ac:dyDescent="0.2">
      <c r="A809" s="1027" t="s">
        <v>1779</v>
      </c>
      <c r="B809" s="1031" t="s">
        <v>1780</v>
      </c>
      <c r="C809" s="1181" t="s">
        <v>155</v>
      </c>
      <c r="D809" s="1181" t="s">
        <v>4416</v>
      </c>
      <c r="E809" s="857">
        <v>8</v>
      </c>
      <c r="F809" s="1245">
        <v>469</v>
      </c>
      <c r="G809" s="1187" t="s">
        <v>107</v>
      </c>
      <c r="H809" s="1187" t="s">
        <v>107</v>
      </c>
      <c r="I809" s="1030">
        <v>118.99</v>
      </c>
      <c r="J809" s="766">
        <f>(M809/I809)*100</f>
        <v>0.77317421632069927</v>
      </c>
      <c r="K809" s="1033">
        <v>0.23</v>
      </c>
      <c r="L809" s="1043">
        <v>4</v>
      </c>
      <c r="M809" s="756">
        <f>K809*L809</f>
        <v>0.92</v>
      </c>
      <c r="N809" s="1026" t="s">
        <v>242</v>
      </c>
      <c r="O809" s="860">
        <v>0.2</v>
      </c>
      <c r="P809" s="1016">
        <v>43179</v>
      </c>
      <c r="Q809" s="1016">
        <v>43203</v>
      </c>
      <c r="R809" s="756">
        <f>(K809-O809)/O809*100</f>
        <v>15</v>
      </c>
      <c r="S809" s="824">
        <f>IF(INDEX(Historical!$D$7:$D$1455,MATCH(B809,Historical!$B$7:$B$1455,0))=0,"n/a",(INDEX(Historical!$C$7:$C$1455,MATCH(B809,Historical!$B$7:$B$1455,0))/INDEX(Historical!$D$7:$D$1455,MATCH(B809,Historical!$B$7:$B$1455,0))-1)*100)</f>
        <v>16.666666666666675</v>
      </c>
      <c r="T809" s="824">
        <f>IF(INDEX(Historical!$F$7:$F$1455,MATCH(B809,Historical!$B$7:$B$1455,0))=0,"n/a",((INDEX(Historical!$C$7:$C$1455,MATCH(B809,Historical!$B$7:$B$1455,0))/INDEX(Historical!$F$7:$F$1455,MATCH(B809,Historical!$B$7:$B$1455,0)))^(1/3)-1)*100)</f>
        <v>17.062149917201673</v>
      </c>
      <c r="U809" s="824">
        <f>IF(INDEX(Historical!$I$7:$I$1455,MATCH(B809,Historical!$B$7:$B$1455,0))=0,"n/a",((INDEX(Historical!$C$7:$C$1455,MATCH(B809,Historical!$B$7:$B$1455,0))/INDEX(Historical!$I$7:$I$1455,MATCH(B809,Historical!$B$7:$B$1455,0)))^(1/5)-1)*100)</f>
        <v>16.422694085903601</v>
      </c>
      <c r="V809" s="824" t="str">
        <f>IF(INDEX(Historical!$O$7:$O$1455,MATCH(B809,Historical!$B$7:$B$1455,0))=0,"n/a",((INDEX(Historical!$C$7:$C$1455,MATCH(B809,Historical!$B$7:$B$1455,0))/INDEX(Historical!$O$7:$O$1455,MATCH(B809,Historical!$B$7:$B$1455,0)))^(1/10)-1)*100)</f>
        <v>n/a</v>
      </c>
      <c r="W809" s="825" t="str">
        <f>IF(OR(U809&lt;=0,U809="n/a",V809&lt;=0,V809="n/a"),"n/a",U809/V809)</f>
        <v>n/a</v>
      </c>
      <c r="X809" s="826" t="str">
        <f>IF(OR(AJ809&lt;=0,AJ809="n/a",U809&lt;=0,U809="n/a"),"n/a",U809/AJ809)</f>
        <v>n/a</v>
      </c>
      <c r="Y809" s="1031"/>
      <c r="Z809" s="766">
        <f>IF(OR(AC809&lt;0.01,AC809="n/a"),"n/a",M809/AC809*100)</f>
        <v>82.142857142857139</v>
      </c>
      <c r="AA809" s="1042">
        <f>IF(OR(AC809&lt;0.01,AC809="n/a"),"n/a",I809/AC809)</f>
        <v>106.24107142857142</v>
      </c>
      <c r="AB809" s="1043">
        <v>12</v>
      </c>
      <c r="AC809" s="1021">
        <v>1.1200000000000001</v>
      </c>
      <c r="AD809" s="1021">
        <v>10.62</v>
      </c>
      <c r="AE809" s="1021">
        <v>3.32</v>
      </c>
      <c r="AF809" s="1021">
        <v>7.13</v>
      </c>
      <c r="AG809" s="1021">
        <v>8.7999999999999989</v>
      </c>
      <c r="AH809" s="1021">
        <v>-13.100000000000001</v>
      </c>
      <c r="AI809" s="1021">
        <v>9.39</v>
      </c>
      <c r="AJ809" s="1021">
        <v>-1.5</v>
      </c>
      <c r="AK809" s="1021">
        <v>10</v>
      </c>
      <c r="AL809" s="1034">
        <v>1480</v>
      </c>
      <c r="AM809" s="1028">
        <v>1.4000000000000001</v>
      </c>
      <c r="AN809" s="1021">
        <v>0.28000000000000003</v>
      </c>
      <c r="AO809" s="868">
        <f>IF(U809="n/a","n/a",IF(AA809&lt;0,"n/a",IF(AA809="n/a","n/a",J809+U809-AA809)))</f>
        <v>-89.045203126347118</v>
      </c>
      <c r="AP809" s="869">
        <f>IF(U809="n/a","n/a",J809+U809)</f>
        <v>17.195868302224302</v>
      </c>
      <c r="AQ809" s="1044">
        <f>IF(OR(AC809&lt;0.01,AF809="n/a"),"n/a",(I809/SQRT(22.5*AC809*(I809/AF809))-1)*100)</f>
        <v>480.22939497551374</v>
      </c>
      <c r="AR809" s="766">
        <f>INDEX(Historical!$C$7:$C$1455,MATCH(B809,Historical!$B$7:$B$1455,0))*IF(AH809="n/a",1.03,IF(AH809&lt;0,1.01,IF(AH809&gt;10,1.1,(1+AH809/100))))</f>
        <v>0.77770000000000017</v>
      </c>
      <c r="AS809" s="1042">
        <f>IF($AI809="n/a",1.03*AR809,IF($AI809&lt;0,1.01*AR809,IF($AI809&gt;10,1.1*AR809,(1+$AI809/100)*AR809)))</f>
        <v>0.85072603000000024</v>
      </c>
      <c r="AT809" s="1042">
        <f>IF($AK809="n/a",1.03*AS809,IF($AK809&lt;0,1.01*AS809,IF($AK809&gt;10,1.1*AS809,(1+$AK809/100)*AS809)))</f>
        <v>0.93579863300000032</v>
      </c>
      <c r="AU809" s="1042">
        <f>IF($AK809="n/a",1.03*AT809,IF($AK809&lt;0,1.01*AT809,IF($AK809&gt;10,1.1*AT809,(1+$AK809/100)*AT809)))</f>
        <v>1.0293784963000003</v>
      </c>
      <c r="AV809" s="1042">
        <f>IF($AK809="n/a",1.03*AU809,IF($AK809&lt;0,1.01*AU809,IF($AK809&gt;10,1.1*AU809,(1+$AK809/100)*AU809)))</f>
        <v>1.1323163459300005</v>
      </c>
      <c r="AW809" s="766">
        <f>SUM(AR809:AV809)</f>
        <v>4.725919505230002</v>
      </c>
      <c r="AX809" s="877">
        <f>AW809/I809*100</f>
        <v>3.9716946846205579</v>
      </c>
      <c r="AY809" s="1212">
        <v>1.1399999999999999</v>
      </c>
      <c r="AZ809" s="1028">
        <v>70.349999999999994</v>
      </c>
      <c r="BA809" s="1028">
        <v>-8.2199999999999989</v>
      </c>
      <c r="BB809" s="1028">
        <v>5.0599999999999996</v>
      </c>
      <c r="BC809" s="1028">
        <v>17.21</v>
      </c>
      <c r="BE809" s="721">
        <v>2011</v>
      </c>
      <c r="BF809" s="1057">
        <f>IF(BE809&gt;2008,0,IF(BE809&gt;2001,1,IF(BE809&gt;1990,2,IF(BE809&gt;1980,3,IF(BE809&gt;1973,4,IF(BE809&gt;1970,5,IF(BE809&gt;1960,6,IF(BE809&gt;1958,7,IF(BE809&gt;1953,8,9)))))))))</f>
        <v>0</v>
      </c>
    </row>
    <row r="810" spans="1:58" ht="11.25" customHeight="1" x14ac:dyDescent="0.2">
      <c r="A810" s="1027" t="s">
        <v>847</v>
      </c>
      <c r="B810" s="1031" t="s">
        <v>848</v>
      </c>
      <c r="C810" s="1181" t="s">
        <v>155</v>
      </c>
      <c r="D810" s="1181" t="s">
        <v>4419</v>
      </c>
      <c r="E810" s="857">
        <v>16</v>
      </c>
      <c r="F810" s="1245">
        <v>221</v>
      </c>
      <c r="G810" s="1209" t="s">
        <v>107</v>
      </c>
      <c r="H810" s="1209" t="s">
        <v>107</v>
      </c>
      <c r="I810" s="1030">
        <v>94.89</v>
      </c>
      <c r="J810" s="766">
        <f>(M810/I810)*100</f>
        <v>1.1592370112762147</v>
      </c>
      <c r="K810" s="1033">
        <v>0.27500000000000002</v>
      </c>
      <c r="L810" s="1043">
        <v>4</v>
      </c>
      <c r="M810" s="756">
        <f>K810*L810</f>
        <v>1.1000000000000001</v>
      </c>
      <c r="N810" s="1026" t="s">
        <v>191</v>
      </c>
      <c r="O810" s="860">
        <v>0.27</v>
      </c>
      <c r="P810" s="1016">
        <v>43447</v>
      </c>
      <c r="Q810" s="1016">
        <v>43468</v>
      </c>
      <c r="R810" s="756">
        <f>(K810-O810)/O810*100</f>
        <v>1.8518518518518534</v>
      </c>
      <c r="S810" s="824">
        <f>IF(INDEX(Historical!$D$7:$D$1455,MATCH(B810,Historical!$B$7:$B$1455,0))=0,"n/a",(INDEX(Historical!$C$7:$C$1455,MATCH(B810,Historical!$B$7:$B$1455,0))/INDEX(Historical!$D$7:$D$1455,MATCH(B810,Historical!$B$7:$B$1455,0))-1)*100)</f>
        <v>1.4354066985646119</v>
      </c>
      <c r="T810" s="824">
        <f>IF(INDEX(Historical!$F$7:$F$1455,MATCH(B810,Historical!$B$7:$B$1455,0))=0,"n/a",((INDEX(Historical!$C$7:$C$1455,MATCH(B810,Historical!$B$7:$B$1455,0))/INDEX(Historical!$F$7:$F$1455,MATCH(B810,Historical!$B$7:$B$1455,0)))^(1/3)-1)*100)</f>
        <v>1.7919110296577445</v>
      </c>
      <c r="U810" s="824">
        <f>IF(INDEX(Historical!$I$7:$I$1455,MATCH(B810,Historical!$B$7:$B$1455,0))=0,"n/a",((INDEX(Historical!$C$7:$C$1455,MATCH(B810,Historical!$B$7:$B$1455,0))/INDEX(Historical!$I$7:$I$1455,MATCH(B810,Historical!$B$7:$B$1455,0)))^(1/5)-1)*100)</f>
        <v>1.8956655630059771</v>
      </c>
      <c r="V810" s="824">
        <f>IF(INDEX(Historical!$O$7:$O$1455,MATCH(B810,Historical!$B$7:$B$1455,0))=0,"n/a",((INDEX(Historical!$C$7:$C$1455,MATCH(B810,Historical!$B$7:$B$1455,0))/INDEX(Historical!$O$7:$O$1455,MATCH(B810,Historical!$B$7:$B$1455,0)))^(1/10)-1)*100)</f>
        <v>1.8207424460159993</v>
      </c>
      <c r="W810" s="825">
        <f>IF(OR(U810&lt;=0,U810="n/a",V810&lt;=0,V810="n/a"),"n/a",U810/V810)</f>
        <v>1.0411497612712433</v>
      </c>
      <c r="X810" s="826">
        <f>IF(OR(AJ810&lt;=0,AJ810="n/a",U810&lt;=0,U810="n/a"),"n/a",U810/AJ810)</f>
        <v>0.25968021411040781</v>
      </c>
      <c r="Y810" s="774"/>
      <c r="Z810" s="766">
        <f>IF(OR(AC810&lt;0.01,AC810="n/a"),"n/a",M810/AC810*100)</f>
        <v>22.312373225152133</v>
      </c>
      <c r="AA810" s="1042">
        <f>IF(OR(AC810&lt;0.01,AC810="n/a"),"n/a",I810/AC810)</f>
        <v>19.247464503042597</v>
      </c>
      <c r="AB810" s="1043">
        <v>12</v>
      </c>
      <c r="AC810" s="1021">
        <v>4.93</v>
      </c>
      <c r="AD810" s="1021" t="s">
        <v>138</v>
      </c>
      <c r="AE810" s="1021">
        <v>8.24</v>
      </c>
      <c r="AF810" s="1021">
        <v>3.99</v>
      </c>
      <c r="AG810" s="1021">
        <v>15.2</v>
      </c>
      <c r="AH810" s="1021">
        <v>21</v>
      </c>
      <c r="AI810" s="1021" t="s">
        <v>138</v>
      </c>
      <c r="AJ810" s="1021">
        <v>7.3</v>
      </c>
      <c r="AK810" s="1021" t="s">
        <v>138</v>
      </c>
      <c r="AL810" s="1034">
        <v>349.2</v>
      </c>
      <c r="AM810" s="1028">
        <v>0.70000000000000007</v>
      </c>
      <c r="AN810" s="1021">
        <v>0</v>
      </c>
      <c r="AO810" s="868">
        <f>IF(U810="n/a","n/a",IF(AA810&lt;0,"n/a",IF(AA810="n/a","n/a",J810+U810-AA810)))</f>
        <v>-16.192561928760405</v>
      </c>
      <c r="AP810" s="869">
        <f>IF(U810="n/a","n/a",J810+U810)</f>
        <v>3.0549025742821918</v>
      </c>
      <c r="AQ810" s="1044">
        <f>IF(OR(AC810&lt;0.01,AF810="n/a"),"n/a",(I810/SQRT(22.5*AC810*(I810/AF810))-1)*100)</f>
        <v>84.748938793692517</v>
      </c>
      <c r="AR810" s="766">
        <f>INDEX(Historical!$C$7:$C$1455,MATCH(B810,Historical!$B$7:$B$1455,0))*IF(AH810="n/a",1.03,IF(AH810&lt;0,1.01,IF(AH810&gt;10,1.1,(1+AH810/100))))</f>
        <v>1.1660000000000001</v>
      </c>
      <c r="AS810" s="1042">
        <f>IF($AI810="n/a",1.03*AR810,IF($AI810&lt;0,1.01*AR810,IF($AI810&gt;10,1.1*AR810,(1+$AI810/100)*AR810)))</f>
        <v>1.2009800000000002</v>
      </c>
      <c r="AT810" s="1042">
        <f>IF($AK810="n/a",1.03*AS810,IF($AK810&lt;0,1.01*AS810,IF($AK810&gt;10,1.1*AS810,(1+$AK810/100)*AS810)))</f>
        <v>1.2370094000000003</v>
      </c>
      <c r="AU810" s="1042">
        <f>IF($AK810="n/a",1.03*AT810,IF($AK810&lt;0,1.01*AT810,IF($AK810&gt;10,1.1*AT810,(1+$AK810/100)*AT810)))</f>
        <v>1.2741196820000003</v>
      </c>
      <c r="AV810" s="1042">
        <f>IF($AK810="n/a",1.03*AU810,IF($AK810&lt;0,1.01*AU810,IF($AK810&gt;10,1.1*AU810,(1+$AK810/100)*AU810)))</f>
        <v>1.3123432724600004</v>
      </c>
      <c r="AW810" s="766">
        <f>SUM(AR810:AV810)</f>
        <v>6.1904523544600014</v>
      </c>
      <c r="AX810" s="877">
        <f>AW810/I810*100</f>
        <v>6.5238195325745609</v>
      </c>
      <c r="AY810" s="1212">
        <v>0.55000000000000004</v>
      </c>
      <c r="AZ810" s="1028">
        <v>22.2</v>
      </c>
      <c r="BA810" s="1028">
        <v>-19.350000000000001</v>
      </c>
      <c r="BB810" s="1028">
        <v>4.9799999999999995</v>
      </c>
      <c r="BC810" s="1028">
        <v>-1.83</v>
      </c>
      <c r="BE810" s="721">
        <v>2004</v>
      </c>
      <c r="BF810" s="1057">
        <f>IF(BE810&gt;2008,0,IF(BE810&gt;2001,1,IF(BE810&gt;1990,2,IF(BE810&gt;1980,3,IF(BE810&gt;1973,4,IF(BE810&gt;1970,5,IF(BE810&gt;1960,6,IF(BE810&gt;1958,7,IF(BE810&gt;1953,8,9)))))))))</f>
        <v>1</v>
      </c>
    </row>
    <row r="811" spans="1:58" ht="11.25" customHeight="1" x14ac:dyDescent="0.2">
      <c r="A811" s="1027" t="s">
        <v>1781</v>
      </c>
      <c r="B811" s="1031" t="s">
        <v>1782</v>
      </c>
      <c r="C811" s="1181" t="s">
        <v>248</v>
      </c>
      <c r="D811" s="1181" t="s">
        <v>4448</v>
      </c>
      <c r="E811" s="857">
        <v>8</v>
      </c>
      <c r="F811" s="1245">
        <v>468</v>
      </c>
      <c r="G811" s="1187" t="s">
        <v>107</v>
      </c>
      <c r="H811" s="1187" t="s">
        <v>107</v>
      </c>
      <c r="I811" s="1030">
        <v>279.18</v>
      </c>
      <c r="J811" s="766">
        <f>(M811/I811)*100</f>
        <v>2.1061680636148719</v>
      </c>
      <c r="K811" s="1033">
        <v>1.47</v>
      </c>
      <c r="L811" s="1043">
        <v>4</v>
      </c>
      <c r="M811" s="756">
        <f>K811*L811</f>
        <v>5.88</v>
      </c>
      <c r="N811" s="1026" t="s">
        <v>931</v>
      </c>
      <c r="O811" s="860">
        <v>1.0529999999999999</v>
      </c>
      <c r="P811" s="1016">
        <v>43185</v>
      </c>
      <c r="Q811" s="1016">
        <v>43201</v>
      </c>
      <c r="R811" s="756">
        <f>(K811-O811)/O811*100</f>
        <v>39.601139601139607</v>
      </c>
      <c r="S811" s="824">
        <f>IF(INDEX(Historical!$D$7:$D$1455,MATCH(B811,Historical!$B$7:$B$1455,0))=0,"n/a",(INDEX(Historical!$C$7:$C$1455,MATCH(B811,Historical!$B$7:$B$1455,0))/INDEX(Historical!$D$7:$D$1455,MATCH(B811,Historical!$B$7:$B$1455,0))-1)*100)</f>
        <v>30.024570024570018</v>
      </c>
      <c r="T811" s="824">
        <f>IF(INDEX(Historical!$F$7:$F$1455,MATCH(B811,Historical!$B$7:$B$1455,0))=0,"n/a",((INDEX(Historical!$C$7:$C$1455,MATCH(B811,Historical!$B$7:$B$1455,0))/INDEX(Historical!$F$7:$F$1455,MATCH(B811,Historical!$B$7:$B$1455,0)))^(1/3)-1)*100)</f>
        <v>39.804661597910098</v>
      </c>
      <c r="U811" s="824">
        <f>IF(INDEX(Historical!$I$7:$I$1455,MATCH(B811,Historical!$B$7:$B$1455,0))=0,"n/a",((INDEX(Historical!$C$7:$C$1455,MATCH(B811,Historical!$B$7:$B$1455,0))/INDEX(Historical!$I$7:$I$1455,MATCH(B811,Historical!$B$7:$B$1455,0)))^(1/5)-1)*100)</f>
        <v>40.987057321108345</v>
      </c>
      <c r="V811" s="824" t="str">
        <f>IF(INDEX(Historical!$O$7:$O$1455,MATCH(B811,Historical!$B$7:$B$1455,0))=0,"n/a",((INDEX(Historical!$C$7:$C$1455,MATCH(B811,Historical!$B$7:$B$1455,0))/INDEX(Historical!$O$7:$O$1455,MATCH(B811,Historical!$B$7:$B$1455,0)))^(1/10)-1)*100)</f>
        <v>n/a</v>
      </c>
      <c r="W811" s="825" t="str">
        <f>IF(OR(U811&lt;=0,U811="n/a",V811&lt;=0,V811="n/a"),"n/a",U811/V811)</f>
        <v>n/a</v>
      </c>
      <c r="X811" s="826">
        <f>IF(OR(AJ811&lt;=0,AJ811="n/a",U811&lt;=0,U811="n/a"),"n/a",U811/AJ811)</f>
        <v>0.8280213600223908</v>
      </c>
      <c r="Y811" s="1032"/>
      <c r="Z811" s="766">
        <f>IF(OR(AC811&lt;0.01,AC811="n/a"),"n/a",M811/AC811*100)</f>
        <v>79.459459459459453</v>
      </c>
      <c r="AA811" s="1042">
        <f>IF(OR(AC811&lt;0.01,AC811="n/a"),"n/a",I811/AC811)</f>
        <v>37.727027027027027</v>
      </c>
      <c r="AB811" s="1043">
        <v>7</v>
      </c>
      <c r="AC811" s="1021">
        <v>7.4</v>
      </c>
      <c r="AD811" s="1021">
        <v>10.199999999999999</v>
      </c>
      <c r="AE811" s="1021">
        <v>5.63</v>
      </c>
      <c r="AF811" s="1021">
        <v>7.11</v>
      </c>
      <c r="AG811" s="1021">
        <v>23.7</v>
      </c>
      <c r="AH811" s="1021">
        <v>46.9</v>
      </c>
      <c r="AI811" s="1021">
        <v>15.229999999999999</v>
      </c>
      <c r="AJ811" s="1021">
        <v>49.5</v>
      </c>
      <c r="AK811" s="1021">
        <v>3.6999999999999997</v>
      </c>
      <c r="AL811" s="1034">
        <v>11330</v>
      </c>
      <c r="AM811" s="1028">
        <v>1.2</v>
      </c>
      <c r="AN811" s="1021">
        <v>0.8</v>
      </c>
      <c r="AO811" s="868">
        <f>IF(U811="n/a","n/a",IF(AA811&lt;0,"n/a",IF(AA811="n/a","n/a",J811+U811-AA811)))</f>
        <v>5.3661983576961916</v>
      </c>
      <c r="AP811" s="869">
        <f>IF(U811="n/a","n/a",J811+U811)</f>
        <v>43.093225384723219</v>
      </c>
      <c r="AQ811" s="1044">
        <f>IF(OR(AC811&lt;0.01,AF811="n/a"),"n/a",(I811/SQRT(22.5*AC811*(I811/AF811))-1)*100)</f>
        <v>245.2787358141324</v>
      </c>
      <c r="AR811" s="766">
        <f>INDEX(Historical!$C$7:$C$1455,MATCH(B811,Historical!$B$7:$B$1455,0))*IF(AH811="n/a",1.03,IF(AH811&lt;0,1.01,IF(AH811&gt;10,1.1,(1+AH811/100))))</f>
        <v>4.3658999999999999</v>
      </c>
      <c r="AS811" s="1042">
        <f>IF($AI811="n/a",1.03*AR811,IF($AI811&lt;0,1.01*AR811,IF($AI811&gt;10,1.1*AR811,(1+$AI811/100)*AR811)))</f>
        <v>4.8024900000000006</v>
      </c>
      <c r="AT811" s="1042">
        <f>IF($AK811="n/a",1.03*AS811,IF($AK811&lt;0,1.01*AS811,IF($AK811&gt;10,1.1*AS811,(1+$AK811/100)*AS811)))</f>
        <v>4.9801821300000002</v>
      </c>
      <c r="AU811" s="1042">
        <f>IF($AK811="n/a",1.03*AT811,IF($AK811&lt;0,1.01*AT811,IF($AK811&gt;10,1.1*AT811,(1+$AK811/100)*AT811)))</f>
        <v>5.1644488688100001</v>
      </c>
      <c r="AV811" s="1042">
        <f>IF($AK811="n/a",1.03*AU811,IF($AK811&lt;0,1.01*AU811,IF($AK811&gt;10,1.1*AU811,(1+$AK811/100)*AU811)))</f>
        <v>5.3555334769559693</v>
      </c>
      <c r="AW811" s="766">
        <f>SUM(AR811:AV811)</f>
        <v>24.668554475765973</v>
      </c>
      <c r="AX811" s="877">
        <f>AW811/I811*100</f>
        <v>8.8360751041500016</v>
      </c>
      <c r="AY811" s="1212">
        <v>0.48</v>
      </c>
      <c r="AZ811" s="1028">
        <v>39.119999999999997</v>
      </c>
      <c r="BA811" s="1028">
        <v>-7.79</v>
      </c>
      <c r="BB811" s="1028">
        <v>7.6700000000000008</v>
      </c>
      <c r="BC811" s="1028">
        <v>8.7200000000000006</v>
      </c>
      <c r="BE811" s="721">
        <v>2011</v>
      </c>
      <c r="BF811" s="1057">
        <f>IF(BE811&gt;2008,0,IF(BE811&gt;2001,1,IF(BE811&gt;1990,2,IF(BE811&gt;1980,3,IF(BE811&gt;1973,4,IF(BE811&gt;1970,5,IF(BE811&gt;1960,6,IF(BE811&gt;1958,7,IF(BE811&gt;1953,8,9)))))))))</f>
        <v>0</v>
      </c>
    </row>
    <row r="812" spans="1:58" ht="11.25" customHeight="1" x14ac:dyDescent="0.2">
      <c r="A812" s="1019" t="s">
        <v>1783</v>
      </c>
      <c r="B812" s="1031" t="s">
        <v>1784</v>
      </c>
      <c r="C812" s="1181" t="s">
        <v>180</v>
      </c>
      <c r="D812" s="1181" t="s">
        <v>4432</v>
      </c>
      <c r="E812" s="857">
        <v>8</v>
      </c>
      <c r="F812" s="1245">
        <v>435</v>
      </c>
      <c r="G812" s="1245" t="s">
        <v>107</v>
      </c>
      <c r="H812" s="1245" t="s">
        <v>107</v>
      </c>
      <c r="I812" s="1030">
        <v>79.900000000000006</v>
      </c>
      <c r="J812" s="766">
        <f>(M812/I812)*100</f>
        <v>4.005006257822278</v>
      </c>
      <c r="K812" s="1033">
        <v>0.8</v>
      </c>
      <c r="L812" s="1043">
        <v>4</v>
      </c>
      <c r="M812" s="756">
        <f>K812*L812</f>
        <v>3.2</v>
      </c>
      <c r="N812" s="1026" t="s">
        <v>802</v>
      </c>
      <c r="O812" s="860">
        <v>0.7</v>
      </c>
      <c r="P812" s="1016">
        <v>43143</v>
      </c>
      <c r="Q812" s="1016">
        <v>43165</v>
      </c>
      <c r="R812" s="756">
        <f>(K812-O812)/O812*100</f>
        <v>14.285714285714299</v>
      </c>
      <c r="S812" s="824">
        <f>IF(INDEX(Historical!$D$7:$D$1455,MATCH(B812,Historical!$B$7:$B$1455,0))=0,"n/a",(INDEX(Historical!$C$7:$C$1455,MATCH(B812,Historical!$B$7:$B$1455,0))/INDEX(Historical!$D$7:$D$1455,MATCH(B812,Historical!$B$7:$B$1455,0))-1)*100)</f>
        <v>16.666666666666675</v>
      </c>
      <c r="T812" s="824">
        <f>IF(INDEX(Historical!$F$7:$F$1455,MATCH(B812,Historical!$B$7:$B$1455,0))=0,"n/a",((INDEX(Historical!$C$7:$C$1455,MATCH(B812,Historical!$B$7:$B$1455,0))/INDEX(Historical!$F$7:$F$1455,MATCH(B812,Historical!$B$7:$B$1455,0)))^(1/3)-1)*100)</f>
        <v>38.672254870126935</v>
      </c>
      <c r="U812" s="824">
        <f>IF(INDEX(Historical!$I$7:$I$1455,MATCH(B812,Historical!$B$7:$B$1455,0))=0,"n/a",((INDEX(Historical!$C$7:$C$1455,MATCH(B812,Historical!$B$7:$B$1455,0))/INDEX(Historical!$I$7:$I$1455,MATCH(B812,Historical!$B$7:$B$1455,0)))^(1/5)-1)*100)</f>
        <v>36.34959361810273</v>
      </c>
      <c r="V812" s="824">
        <f>IF(INDEX(Historical!$O$7:$O$1455,MATCH(B812,Historical!$B$7:$B$1455,0))=0,"n/a",((INDEX(Historical!$C$7:$C$1455,MATCH(B812,Historical!$B$7:$B$1455,0))/INDEX(Historical!$O$7:$O$1455,MATCH(B812,Historical!$B$7:$B$1455,0)))^(1/10)-1)*100)</f>
        <v>20.363026753636348</v>
      </c>
      <c r="W812" s="825">
        <f>IF(OR(U812&lt;=0,U812="n/a",V812&lt;=0,V812="n/a"),"n/a",U812/V812)</f>
        <v>1.785078125068591</v>
      </c>
      <c r="X812" s="826" t="str">
        <f>IF(OR(AJ812&lt;=0,AJ812="n/a",U812&lt;=0,U812="n/a"),"n/a",U812/AJ812)</f>
        <v>n/a</v>
      </c>
      <c r="Y812" s="1032"/>
      <c r="Z812" s="766">
        <f>IF(OR(AC812&lt;0.01,AC812="n/a"),"n/a",M812/AC812*100)</f>
        <v>51.612903225806448</v>
      </c>
      <c r="AA812" s="1042">
        <f>IF(OR(AC812&lt;0.01,AC812="n/a"),"n/a",I812/AC812)</f>
        <v>12.88709677419355</v>
      </c>
      <c r="AB812" s="1043">
        <v>12</v>
      </c>
      <c r="AC812" s="1021">
        <v>6.2</v>
      </c>
      <c r="AD812" s="1021">
        <v>0.32</v>
      </c>
      <c r="AE812" s="1021">
        <v>0.3</v>
      </c>
      <c r="AF812" s="1021">
        <v>1.55</v>
      </c>
      <c r="AG812" s="1021">
        <v>20.7</v>
      </c>
      <c r="AH812" s="1021">
        <v>0.5</v>
      </c>
      <c r="AI812" s="1021">
        <v>50.839999999999996</v>
      </c>
      <c r="AJ812" s="1021">
        <v>-2.4</v>
      </c>
      <c r="AK812" s="1021">
        <v>40.089999999999996</v>
      </c>
      <c r="AL812" s="1034">
        <v>34860</v>
      </c>
      <c r="AM812" s="1028">
        <v>0.3</v>
      </c>
      <c r="AN812" s="1021">
        <v>0.41</v>
      </c>
      <c r="AO812" s="868">
        <f>IF(U812="n/a","n/a",IF(AA812&lt;0,"n/a",IF(AA812="n/a","n/a",J812+U812-AA812)))</f>
        <v>27.467503101731459</v>
      </c>
      <c r="AP812" s="869">
        <f>IF(U812="n/a","n/a",J812+U812)</f>
        <v>40.354599875925011</v>
      </c>
      <c r="AQ812" s="1044">
        <f>IF(OR(AC812&lt;0.01,AF812="n/a"),"n/a",(I812/SQRT(22.5*AC812*(I812/AF812))-1)*100)</f>
        <v>-5.7780398326495401</v>
      </c>
      <c r="AR812" s="766">
        <f>INDEX(Historical!$C$7:$C$1455,MATCH(B812,Historical!$B$7:$B$1455,0))*IF(AH812="n/a",1.03,IF(AH812&lt;0,1.01,IF(AH812&gt;10,1.1,(1+AH812/100))))</f>
        <v>2.8139999999999996</v>
      </c>
      <c r="AS812" s="1042">
        <f>IF($AI812="n/a",1.03*AR812,IF($AI812&lt;0,1.01*AR812,IF($AI812&gt;10,1.1*AR812,(1+$AI812/100)*AR812)))</f>
        <v>3.0953999999999997</v>
      </c>
      <c r="AT812" s="1042">
        <f>IF($AK812="n/a",1.03*AS812,IF($AK812&lt;0,1.01*AS812,IF($AK812&gt;10,1.1*AS812,(1+$AK812/100)*AS812)))</f>
        <v>3.4049399999999999</v>
      </c>
      <c r="AU812" s="1042">
        <f>IF($AK812="n/a",1.03*AT812,IF($AK812&lt;0,1.01*AT812,IF($AK812&gt;10,1.1*AT812,(1+$AK812/100)*AT812)))</f>
        <v>3.7454339999999999</v>
      </c>
      <c r="AV812" s="1042">
        <f>IF($AK812="n/a",1.03*AU812,IF($AK812&lt;0,1.01*AU812,IF($AK812&gt;10,1.1*AU812,(1+$AK812/100)*AU812)))</f>
        <v>4.1199774000000007</v>
      </c>
      <c r="AW812" s="766">
        <f>SUM(AR812:AV812)</f>
        <v>17.179751400000001</v>
      </c>
      <c r="AX812" s="877">
        <f>AW812/I812*100</f>
        <v>21.501566207759698</v>
      </c>
      <c r="AY812" s="1212">
        <v>1.1599999999999999</v>
      </c>
      <c r="AZ812" s="1028">
        <v>4.79</v>
      </c>
      <c r="BA812" s="1028">
        <v>-37.08</v>
      </c>
      <c r="BB812" s="1028">
        <v>-17.62</v>
      </c>
      <c r="BC812" s="1028">
        <v>-24.48</v>
      </c>
      <c r="BE812" s="721">
        <v>2011</v>
      </c>
      <c r="BF812" s="1057">
        <f>IF(BE812&gt;2008,0,IF(BE812&gt;2001,1,IF(BE812&gt;1990,2,IF(BE812&gt;1980,3,IF(BE812&gt;1973,4,IF(BE812&gt;1970,5,IF(BE812&gt;1960,6,IF(BE812&gt;1958,7,IF(BE812&gt;1953,8,9)))))))))</f>
        <v>0</v>
      </c>
    </row>
    <row r="813" spans="1:58" ht="11.25" customHeight="1" x14ac:dyDescent="0.2">
      <c r="A813" s="1019" t="s">
        <v>3974</v>
      </c>
      <c r="B813" s="1031" t="s">
        <v>3975</v>
      </c>
      <c r="C813" s="1181" t="s">
        <v>180</v>
      </c>
      <c r="D813" s="1181" t="s">
        <v>4432</v>
      </c>
      <c r="E813" s="857">
        <v>5</v>
      </c>
      <c r="F813" s="1245">
        <v>829</v>
      </c>
      <c r="G813" s="1245" t="s">
        <v>107</v>
      </c>
      <c r="H813" s="1245" t="s">
        <v>107</v>
      </c>
      <c r="I813" s="1030">
        <v>42.07</v>
      </c>
      <c r="J813" s="766">
        <f>(M813/I813)*100</f>
        <v>5.2388875683384839</v>
      </c>
      <c r="K813" s="1033">
        <v>0.55100000000000005</v>
      </c>
      <c r="L813" s="1043">
        <v>4</v>
      </c>
      <c r="M813" s="756">
        <f>K813*L813</f>
        <v>2.2040000000000002</v>
      </c>
      <c r="N813" s="1026" t="s">
        <v>275</v>
      </c>
      <c r="O813" s="860">
        <v>0.52749999999999997</v>
      </c>
      <c r="P813" s="1016">
        <v>43314</v>
      </c>
      <c r="Q813" s="1016">
        <v>43325</v>
      </c>
      <c r="R813" s="756">
        <f>(K813-O813)/O813*100</f>
        <v>4.45497630331755</v>
      </c>
      <c r="S813" s="824">
        <f>IF(INDEX(Historical!$D$7:$D$1455,MATCH(B813,Historical!$B$7:$B$1455,0))=0,"n/a",(INDEX(Historical!$C$7:$C$1455,MATCH(B813,Historical!$B$7:$B$1455,0))/INDEX(Historical!$D$7:$D$1455,MATCH(B813,Historical!$B$7:$B$1455,0))-1)*100)</f>
        <v>25.531914893617014</v>
      </c>
      <c r="T813" s="824">
        <f>IF(INDEX(Historical!$F$7:$F$1455,MATCH(B813,Historical!$B$7:$B$1455,0))=0,"n/a",((INDEX(Historical!$C$7:$C$1455,MATCH(B813,Historical!$B$7:$B$1455,0))/INDEX(Historical!$F$7:$F$1455,MATCH(B813,Historical!$B$7:$B$1455,0)))^(1/3)-1)*100)</f>
        <v>35.466244432702169</v>
      </c>
      <c r="U813" s="824" t="str">
        <f>IF(INDEX(Historical!$I$7:$I$1455,MATCH(B813,Historical!$B$7:$B$1455,0))=0,"n/a",((INDEX(Historical!$C$7:$C$1455,MATCH(B813,Historical!$B$7:$B$1455,0))/INDEX(Historical!$I$7:$I$1455,MATCH(B813,Historical!$B$7:$B$1455,0)))^(1/5)-1)*100)</f>
        <v>n/a</v>
      </c>
      <c r="V813" s="824" t="str">
        <f>IF(INDEX(Historical!$O$7:$O$1455,MATCH(B813,Historical!$B$7:$B$1455,0))=0,"n/a",((INDEX(Historical!$C$7:$C$1455,MATCH(B813,Historical!$B$7:$B$1455,0))/INDEX(Historical!$O$7:$O$1455,MATCH(B813,Historical!$B$7:$B$1455,0)))^(1/10)-1)*100)</f>
        <v>n/a</v>
      </c>
      <c r="W813" s="825" t="str">
        <f>IF(OR(U813&lt;=0,U813="n/a",V813&lt;=0,V813="n/a"),"n/a",U813/V813)</f>
        <v>n/a</v>
      </c>
      <c r="X813" s="826" t="str">
        <f>IF(OR(AJ813&lt;=0,AJ813="n/a",U813&lt;=0,U813="n/a"),"n/a",U813/AJ813)</f>
        <v>n/a</v>
      </c>
      <c r="Y813" s="1032" t="s">
        <v>4077</v>
      </c>
      <c r="Z813" s="766">
        <f>IF(OR(AC813&lt;0.01,AC813="n/a"),"n/a",M813/AC813*100)</f>
        <v>77.605633802816911</v>
      </c>
      <c r="AA813" s="1042">
        <f>IF(OR(AC813&lt;0.01,AC813="n/a"),"n/a",I813/AC813)</f>
        <v>14.813380281690142</v>
      </c>
      <c r="AB813" s="1043">
        <v>12</v>
      </c>
      <c r="AC813" s="1021">
        <v>2.84</v>
      </c>
      <c r="AD813" s="1021" t="s">
        <v>138</v>
      </c>
      <c r="AE813" s="1021">
        <v>5.57</v>
      </c>
      <c r="AF813" s="1021">
        <v>10.26</v>
      </c>
      <c r="AG813" s="1023">
        <v>78.900000000000006</v>
      </c>
      <c r="AH813" s="1021">
        <v>1.7999999999999998</v>
      </c>
      <c r="AI813" s="1021">
        <v>6.5699999999999994</v>
      </c>
      <c r="AJ813" s="1021">
        <v>48.4</v>
      </c>
      <c r="AK813" s="1021">
        <v>-0.8</v>
      </c>
      <c r="AL813" s="1034">
        <v>2970</v>
      </c>
      <c r="AM813" s="1028">
        <v>67.820000000000007</v>
      </c>
      <c r="AN813" s="1021">
        <v>4.49</v>
      </c>
      <c r="AO813" s="868" t="str">
        <f>IF(U813="n/a","n/a",IF(AA813&lt;0,"n/a",IF(AA813="n/a","n/a",J813+U813-AA813)))</f>
        <v>n/a</v>
      </c>
      <c r="AP813" s="869" t="str">
        <f>IF(U813="n/a","n/a",J813+U813)</f>
        <v>n/a</v>
      </c>
      <c r="AQ813" s="1044">
        <f>IF(OR(AC813&lt;0.01,AF813="n/a"),"n/a",(I813/SQRT(22.5*AC813*(I813/AF813))-1)*100)</f>
        <v>159.90193166751769</v>
      </c>
      <c r="AR813" s="766">
        <f>INDEX(Historical!$C$7:$C$1455,MATCH(B813,Historical!$B$7:$B$1455,0))*IF(AH813="n/a",1.03,IF(AH813&lt;0,1.01,IF(AH813&gt;10,1.1,(1+AH813/100))))</f>
        <v>1.80186</v>
      </c>
      <c r="AS813" s="1042">
        <f>IF($AI813="n/a",1.03*AR813,IF($AI813&lt;0,1.01*AR813,IF($AI813&gt;10,1.1*AR813,(1+$AI813/100)*AR813)))</f>
        <v>1.9202422020000003</v>
      </c>
      <c r="AT813" s="1042">
        <f>IF($AK813="n/a",1.03*AS813,IF($AK813&lt;0,1.01*AS813,IF($AK813&gt;10,1.1*AS813,(1+$AK813/100)*AS813)))</f>
        <v>1.9394446240200003</v>
      </c>
      <c r="AU813" s="1042">
        <f>IF($AK813="n/a",1.03*AT813,IF($AK813&lt;0,1.01*AT813,IF($AK813&gt;10,1.1*AT813,(1+$AK813/100)*AT813)))</f>
        <v>1.9588390702602003</v>
      </c>
      <c r="AV813" s="1042">
        <f>IF($AK813="n/a",1.03*AU813,IF($AK813&lt;0,1.01*AU813,IF($AK813&gt;10,1.1*AU813,(1+$AK813/100)*AU813)))</f>
        <v>1.9784274609628023</v>
      </c>
      <c r="AW813" s="766">
        <f>SUM(AR813:AV813)</f>
        <v>9.598813357243003</v>
      </c>
      <c r="AX813" s="877">
        <f>AW813/I813*100</f>
        <v>22.816290366634188</v>
      </c>
      <c r="AY813" s="1212">
        <v>0.49</v>
      </c>
      <c r="AZ813" s="1028">
        <v>26.529999999999998</v>
      </c>
      <c r="BA813" s="1028">
        <v>-13.54</v>
      </c>
      <c r="BB813" s="1028">
        <v>3.5000000000000004</v>
      </c>
      <c r="BC813" s="1028">
        <v>7.3599999999999994</v>
      </c>
      <c r="BE813" s="721">
        <v>2014</v>
      </c>
      <c r="BF813" s="1057">
        <f>IF(BE813&gt;2008,0,IF(BE813&gt;2001,1,IF(BE813&gt;1990,2,IF(BE813&gt;1980,3,IF(BE813&gt;1973,4,IF(BE813&gt;1970,5,IF(BE813&gt;1960,6,IF(BE813&gt;1958,7,IF(BE813&gt;1953,8,9)))))))))</f>
        <v>0</v>
      </c>
    </row>
    <row r="814" spans="1:58" ht="11.25" customHeight="1" x14ac:dyDescent="0.2">
      <c r="A814" s="1019" t="s">
        <v>849</v>
      </c>
      <c r="B814" s="1031" t="s">
        <v>850</v>
      </c>
      <c r="C814" s="1181" t="s">
        <v>129</v>
      </c>
      <c r="D814" s="1181" t="s">
        <v>127</v>
      </c>
      <c r="E814" s="857">
        <v>20</v>
      </c>
      <c r="F814" s="1245">
        <v>159</v>
      </c>
      <c r="G814" s="1187" t="s">
        <v>107</v>
      </c>
      <c r="H814" s="1187" t="s">
        <v>107</v>
      </c>
      <c r="I814" s="1030">
        <v>12.6</v>
      </c>
      <c r="J814" s="766">
        <f>(M814/I814)*100</f>
        <v>12.698412698412701</v>
      </c>
      <c r="K814" s="1040">
        <v>0.4</v>
      </c>
      <c r="L814" s="1043">
        <v>4</v>
      </c>
      <c r="M814" s="756">
        <f>K814*L814</f>
        <v>1.6</v>
      </c>
      <c r="N814" s="1026" t="s">
        <v>291</v>
      </c>
      <c r="O814" s="867">
        <v>0.38095238095238093</v>
      </c>
      <c r="P814" s="714">
        <v>43088</v>
      </c>
      <c r="Q814" s="714">
        <v>43097</v>
      </c>
      <c r="R814" s="756">
        <f>(K814-O814)/O814*100</f>
        <v>5.0000000000000115</v>
      </c>
      <c r="S814" s="824">
        <f>IF(INDEX(Historical!$D$7:$D$1455,MATCH(B814,Historical!$B$7:$B$1455,0))=0,"n/a",(INDEX(Historical!$C$7:$C$1455,MATCH(B814,Historical!$B$7:$B$1455,0))/INDEX(Historical!$D$7:$D$1455,MATCH(B814,Historical!$B$7:$B$1455,0))-1)*100)</f>
        <v>8.8391224862888418</v>
      </c>
      <c r="T814" s="824">
        <f>IF(INDEX(Historical!$F$7:$F$1455,MATCH(B814,Historical!$B$7:$B$1455,0))=0,"n/a",((INDEX(Historical!$C$7:$C$1455,MATCH(B814,Historical!$B$7:$B$1455,0))/INDEX(Historical!$F$7:$F$1455,MATCH(B814,Historical!$B$7:$B$1455,0)))^(1/3)-1)*100)</f>
        <v>5.0000000000000044</v>
      </c>
      <c r="U814" s="824">
        <f>IF(INDEX(Historical!$I$7:$I$1455,MATCH(B814,Historical!$B$7:$B$1455,0))=0,"n/a",((INDEX(Historical!$C$7:$C$1455,MATCH(B814,Historical!$B$7:$B$1455,0))/INDEX(Historical!$I$7:$I$1455,MATCH(B814,Historical!$B$7:$B$1455,0)))^(1/5)-1)*100)</f>
        <v>5.0000000000000044</v>
      </c>
      <c r="V814" s="824">
        <f>IF(INDEX(Historical!$O$7:$O$1455,MATCH(B814,Historical!$B$7:$B$1455,0))=0,"n/a",((INDEX(Historical!$C$7:$C$1455,MATCH(B814,Historical!$B$7:$B$1455,0))/INDEX(Historical!$O$7:$O$1455,MATCH(B814,Historical!$B$7:$B$1455,0)))^(1/10)-1)*100)</f>
        <v>5.0000000721875049</v>
      </c>
      <c r="W814" s="825">
        <f>IF(OR(U814&lt;=0,U814="n/a",V814&lt;=0,V814="n/a"),"n/a",U814/V814)</f>
        <v>0.99999998556250014</v>
      </c>
      <c r="X814" s="826">
        <f>IF(OR(AJ814&lt;=0,AJ814="n/a",U814&lt;=0,U814="n/a"),"n/a",U814/AJ814)</f>
        <v>0.80645161290322653</v>
      </c>
      <c r="Y814" s="775" t="s">
        <v>443</v>
      </c>
      <c r="Z814" s="766">
        <f>IF(OR(AC814&lt;0.01,AC814="n/a"),"n/a",M814/AC814*100)</f>
        <v>484.84848484848487</v>
      </c>
      <c r="AA814" s="1042">
        <f>IF(OR(AC814&lt;0.01,AC814="n/a"),"n/a",I814/AC814)</f>
        <v>38.18181818181818</v>
      </c>
      <c r="AB814" s="1043">
        <v>12</v>
      </c>
      <c r="AC814" s="1021">
        <v>0.33</v>
      </c>
      <c r="AD814" s="1021">
        <v>3.5</v>
      </c>
      <c r="AE814" s="1021">
        <v>0.96</v>
      </c>
      <c r="AF814" s="1021" t="s">
        <v>138</v>
      </c>
      <c r="AG814" s="1021">
        <v>-15.2</v>
      </c>
      <c r="AH814" s="1021">
        <v>-29.099999999999998</v>
      </c>
      <c r="AI814" s="1021">
        <v>30.769999999999996</v>
      </c>
      <c r="AJ814" s="1021">
        <v>6.2</v>
      </c>
      <c r="AK814" s="1021">
        <v>11</v>
      </c>
      <c r="AL814" s="1034">
        <v>1780</v>
      </c>
      <c r="AM814" s="1028">
        <v>0.6</v>
      </c>
      <c r="AN814" s="1021" t="s">
        <v>138</v>
      </c>
      <c r="AO814" s="868">
        <f>IF(U814="n/a","n/a",IF(AA814&lt;0,"n/a",IF(AA814="n/a","n/a",J814+U814-AA814)))</f>
        <v>-20.483405483405473</v>
      </c>
      <c r="AP814" s="869">
        <f>IF(U814="n/a","n/a",J814+U814)</f>
        <v>17.698412698412707</v>
      </c>
      <c r="AQ814" s="1044" t="str">
        <f>IF(OR(AC814&lt;0.01,AF814="n/a"),"n/a",(I814/SQRT(22.5*AC814*(I814/AF814))-1)*100)</f>
        <v>n/a</v>
      </c>
      <c r="AR814" s="766">
        <f>INDEX(Historical!$C$7:$C$1455,MATCH(B814,Historical!$B$7:$B$1455,0))*IF(AH814="n/a",1.03,IF(AH814&lt;0,1.01,IF(AH814&gt;10,1.1,(1+AH814/100))))</f>
        <v>1.5582857142857141</v>
      </c>
      <c r="AS814" s="1042">
        <f>IF($AI814="n/a",1.03*AR814,IF($AI814&lt;0,1.01*AR814,IF($AI814&gt;10,1.1*AR814,(1+$AI814/100)*AR814)))</f>
        <v>1.7141142857142857</v>
      </c>
      <c r="AT814" s="1042">
        <f>IF($AK814="n/a",1.03*AS814,IF($AK814&lt;0,1.01*AS814,IF($AK814&gt;10,1.1*AS814,(1+$AK814/100)*AS814)))</f>
        <v>1.8855257142857145</v>
      </c>
      <c r="AU814" s="1042">
        <f>IF($AK814="n/a",1.03*AT814,IF($AK814&lt;0,1.01*AT814,IF($AK814&gt;10,1.1*AT814,(1+$AK814/100)*AT814)))</f>
        <v>2.0740782857142861</v>
      </c>
      <c r="AV814" s="1042">
        <f>IF($AK814="n/a",1.03*AU814,IF($AK814&lt;0,1.01*AU814,IF($AK814&gt;10,1.1*AU814,(1+$AK814/100)*AU814)))</f>
        <v>2.2814861142857148</v>
      </c>
      <c r="AW814" s="766">
        <f>SUM(AR814:AV814)</f>
        <v>9.5134901142857142</v>
      </c>
      <c r="AX814" s="877">
        <f>AW814/I814*100</f>
        <v>75.503889795918369</v>
      </c>
      <c r="AY814" s="1212">
        <v>0.32</v>
      </c>
      <c r="AZ814" s="1028">
        <v>1.4500000000000002</v>
      </c>
      <c r="BA814" s="1028">
        <v>-42.809999999999995</v>
      </c>
      <c r="BB814" s="1028">
        <v>-6.76</v>
      </c>
      <c r="BC814" s="1028">
        <v>-25.22</v>
      </c>
      <c r="BE814" s="721">
        <v>1999</v>
      </c>
      <c r="BF814" s="1057">
        <f>IF(BE814&gt;2008,0,IF(BE814&gt;2001,1,IF(BE814&gt;1990,2,IF(BE814&gt;1980,3,IF(BE814&gt;1973,4,IF(BE814&gt;1970,5,IF(BE814&gt;1960,6,IF(BE814&gt;1958,7,IF(BE814&gt;1953,8,9)))))))))</f>
        <v>2</v>
      </c>
    </row>
    <row r="815" spans="1:58" ht="11.25" customHeight="1" x14ac:dyDescent="0.2">
      <c r="A815" s="1019" t="s">
        <v>379</v>
      </c>
      <c r="B815" s="1031" t="s">
        <v>380</v>
      </c>
      <c r="C815" s="1181" t="s">
        <v>132</v>
      </c>
      <c r="D815" s="1181" t="s">
        <v>4423</v>
      </c>
      <c r="E815" s="857">
        <v>59</v>
      </c>
      <c r="F815" s="1245">
        <v>9</v>
      </c>
      <c r="G815" s="1209" t="s">
        <v>38</v>
      </c>
      <c r="H815" s="1209" t="s">
        <v>38</v>
      </c>
      <c r="I815" s="1021">
        <v>71.81</v>
      </c>
      <c r="J815" s="766">
        <f>(M815/I815)*100</f>
        <v>2.6737223227962676</v>
      </c>
      <c r="K815" s="1033">
        <v>0.48</v>
      </c>
      <c r="L815" s="1043">
        <v>4</v>
      </c>
      <c r="M815" s="756">
        <f>K815*L815</f>
        <v>1.92</v>
      </c>
      <c r="N815" s="1026" t="s">
        <v>120</v>
      </c>
      <c r="O815" s="860">
        <v>0.45</v>
      </c>
      <c r="P815" s="1016">
        <v>43418</v>
      </c>
      <c r="Q815" s="1016">
        <v>43437</v>
      </c>
      <c r="R815" s="756">
        <f>(K815-O815)/O815*100</f>
        <v>6.6666666666666599</v>
      </c>
      <c r="S815" s="824">
        <f>IF(INDEX(Historical!$D$7:$D$1455,MATCH(B815,Historical!$B$7:$B$1455,0))=0,"n/a",(INDEX(Historical!$C$7:$C$1455,MATCH(B815,Historical!$B$7:$B$1455,0))/INDEX(Historical!$D$7:$D$1455,MATCH(B815,Historical!$B$7:$B$1455,0))-1)*100)</f>
        <v>5.5555555555555358</v>
      </c>
      <c r="T815" s="824">
        <f>IF(INDEX(Historical!$F$7:$F$1455,MATCH(B815,Historical!$B$7:$B$1455,0))=0,"n/a",((INDEX(Historical!$C$7:$C$1455,MATCH(B815,Historical!$B$7:$B$1455,0))/INDEX(Historical!$F$7:$F$1455,MATCH(B815,Historical!$B$7:$B$1455,0)))^(1/3)-1)*100)</f>
        <v>5.4098231909414318</v>
      </c>
      <c r="U815" s="824">
        <f>IF(INDEX(Historical!$I$7:$I$1455,MATCH(B815,Historical!$B$7:$B$1455,0))=0,"n/a",((INDEX(Historical!$C$7:$C$1455,MATCH(B815,Historical!$B$7:$B$1455,0))/INDEX(Historical!$I$7:$I$1455,MATCH(B815,Historical!$B$7:$B$1455,0)))^(1/5)-1)*100)</f>
        <v>4.0073322992809635</v>
      </c>
      <c r="V815" s="824">
        <f>IF(INDEX(Historical!$O$7:$O$1455,MATCH(B815,Historical!$B$7:$B$1455,0))=0,"n/a",((INDEX(Historical!$C$7:$C$1455,MATCH(B815,Historical!$B$7:$B$1455,0))/INDEX(Historical!$O$7:$O$1455,MATCH(B815,Historical!$B$7:$B$1455,0)))^(1/10)-1)*100)</f>
        <v>3.019452847301185</v>
      </c>
      <c r="W815" s="825">
        <f>IF(OR(U815&lt;=0,U815="n/a",V815&lt;=0,V815="n/a"),"n/a",U815/V815)</f>
        <v>1.3271716771012849</v>
      </c>
      <c r="X815" s="826">
        <f>IF(OR(AJ815&lt;=0,AJ815="n/a",U815&lt;=0,U815="n/a"),"n/a",U815/AJ815)</f>
        <v>3.3394435827341362</v>
      </c>
      <c r="Y815" s="789" t="s">
        <v>455</v>
      </c>
      <c r="Z815" s="766">
        <f>IF(OR(AC815&lt;0.01,AC815="n/a"),"n/a",M815/AC815*100)</f>
        <v>104.91803278688523</v>
      </c>
      <c r="AA815" s="1042">
        <f>IF(OR(AC815&lt;0.01,AC815="n/a"),"n/a",I815/AC815)</f>
        <v>39.240437158469945</v>
      </c>
      <c r="AB815" s="1043">
        <v>12</v>
      </c>
      <c r="AC815" s="1021">
        <v>1.83</v>
      </c>
      <c r="AD815" s="1021">
        <v>4.91</v>
      </c>
      <c r="AE815" s="1021">
        <v>2.23</v>
      </c>
      <c r="AF815" s="1021">
        <v>3.18</v>
      </c>
      <c r="AG815" s="1021">
        <v>10.6</v>
      </c>
      <c r="AH815" s="1021">
        <v>-19.5</v>
      </c>
      <c r="AI815" s="1021">
        <v>6.09</v>
      </c>
      <c r="AJ815" s="1021">
        <v>1.2</v>
      </c>
      <c r="AK815" s="1021">
        <v>8</v>
      </c>
      <c r="AL815" s="1034">
        <v>5980</v>
      </c>
      <c r="AM815" s="1028">
        <v>0.15</v>
      </c>
      <c r="AN815" s="1021">
        <v>1.26</v>
      </c>
      <c r="AO815" s="868">
        <f>IF(U815="n/a","n/a",IF(AA815&lt;0,"n/a",IF(AA815="n/a","n/a",J815+U815-AA815)))</f>
        <v>-32.559382536392711</v>
      </c>
      <c r="AP815" s="869">
        <f>IF(U815="n/a","n/a",J815+U815)</f>
        <v>6.6810546220772311</v>
      </c>
      <c r="AQ815" s="1044">
        <f>IF(OR(AC815&lt;0.01,AF815="n/a"),"n/a",(I815/SQRT(22.5*AC815*(I815/AF815))-1)*100)</f>
        <v>135.49908248364261</v>
      </c>
      <c r="AR815" s="766">
        <f>INDEX(Historical!$C$7:$C$1455,MATCH(B815,Historical!$B$7:$B$1455,0))*IF(AH815="n/a",1.03,IF(AH815&lt;0,1.01,IF(AH815&gt;10,1.1,(1+AH815/100))))</f>
        <v>1.7271000000000001</v>
      </c>
      <c r="AS815" s="1042">
        <f>IF($AI815="n/a",1.03*AR815,IF($AI815&lt;0,1.01*AR815,IF($AI815&gt;10,1.1*AR815,(1+$AI815/100)*AR815)))</f>
        <v>1.83228039</v>
      </c>
      <c r="AT815" s="1042">
        <f>IF($AK815="n/a",1.03*AS815,IF($AK815&lt;0,1.01*AS815,IF($AK815&gt;10,1.1*AS815,(1+$AK815/100)*AS815)))</f>
        <v>1.9788628212000001</v>
      </c>
      <c r="AU815" s="1042">
        <f>IF($AK815="n/a",1.03*AT815,IF($AK815&lt;0,1.01*AT815,IF($AK815&gt;10,1.1*AT815,(1+$AK815/100)*AT815)))</f>
        <v>2.1371718468960004</v>
      </c>
      <c r="AV815" s="1042">
        <f>IF($AK815="n/a",1.03*AU815,IF($AK815&lt;0,1.01*AU815,IF($AK815&gt;10,1.1*AU815,(1+$AK815/100)*AU815)))</f>
        <v>2.3081455946476805</v>
      </c>
      <c r="AW815" s="766">
        <f>SUM(AR815:AV815)</f>
        <v>9.9835606527436802</v>
      </c>
      <c r="AX815" s="877">
        <f>AW815/I815*100</f>
        <v>13.902744259495444</v>
      </c>
      <c r="AY815" s="1212">
        <v>0.37</v>
      </c>
      <c r="AZ815" s="1028">
        <v>23.810000000000002</v>
      </c>
      <c r="BA815" s="1028">
        <v>-0.21</v>
      </c>
      <c r="BB815" s="1028">
        <v>0.33999999999999997</v>
      </c>
      <c r="BC815" s="1028">
        <v>3.5999999999999996</v>
      </c>
      <c r="BE815" s="721">
        <v>1961</v>
      </c>
      <c r="BF815" s="1057">
        <f>IF(BE815&gt;2008,0,IF(BE815&gt;2001,1,IF(BE815&gt;1990,2,IF(BE815&gt;1980,3,IF(BE815&gt;1973,4,IF(BE815&gt;1970,5,IF(BE815&gt;1960,6,IF(BE815&gt;1958,7,IF(BE815&gt;1953,8,9)))))))))</f>
        <v>6</v>
      </c>
    </row>
    <row r="816" spans="1:58" s="905" customFormat="1" ht="11.25" customHeight="1" x14ac:dyDescent="0.2">
      <c r="A816" s="760" t="s">
        <v>1785</v>
      </c>
      <c r="B816" s="914" t="s">
        <v>1786</v>
      </c>
      <c r="C816" s="1181" t="s">
        <v>4414</v>
      </c>
      <c r="D816" s="1181" t="s">
        <v>4415</v>
      </c>
      <c r="E816" s="885">
        <v>8</v>
      </c>
      <c r="F816" s="1245">
        <v>420</v>
      </c>
      <c r="G816" s="1244" t="s">
        <v>38</v>
      </c>
      <c r="H816" s="1244" t="s">
        <v>38</v>
      </c>
      <c r="I816" s="886">
        <v>63.49</v>
      </c>
      <c r="J816" s="887">
        <f>(M816/I816)*100</f>
        <v>4.977161757757127</v>
      </c>
      <c r="K816" s="888">
        <v>0.79</v>
      </c>
      <c r="L816" s="889">
        <v>4</v>
      </c>
      <c r="M816" s="890">
        <f>K816*L816</f>
        <v>3.16</v>
      </c>
      <c r="N816" s="891" t="s">
        <v>471</v>
      </c>
      <c r="O816" s="892">
        <v>0.77500000000000002</v>
      </c>
      <c r="P816" s="910">
        <v>43098</v>
      </c>
      <c r="Q816" s="910">
        <v>43112</v>
      </c>
      <c r="R816" s="890">
        <f>(K816-O816)/O816*100</f>
        <v>1.9354838709677438</v>
      </c>
      <c r="S816" s="824">
        <f>IF(INDEX(Historical!$D$7:$D$1455,MATCH(B816,Historical!$B$7:$B$1455,0))=0,"n/a",(INDEX(Historical!$C$7:$C$1455,MATCH(B816,Historical!$B$7:$B$1455,0))/INDEX(Historical!$D$7:$D$1455,MATCH(B816,Historical!$B$7:$B$1455,0))-1)*100)</f>
        <v>5.0590219224283528</v>
      </c>
      <c r="T816" s="824">
        <f>IF(INDEX(Historical!$F$7:$F$1455,MATCH(B816,Historical!$B$7:$B$1455,0))=0,"n/a",((INDEX(Historical!$C$7:$C$1455,MATCH(B816,Historical!$B$7:$B$1455,0))/INDEX(Historical!$F$7:$F$1455,MATCH(B816,Historical!$B$7:$B$1455,0)))^(1/3)-1)*100)</f>
        <v>6.4685957249118076</v>
      </c>
      <c r="U816" s="824">
        <f>IF(INDEX(Historical!$I$7:$I$1455,MATCH(B816,Historical!$B$7:$B$1455,0))=0,"n/a",((INDEX(Historical!$C$7:$C$1455,MATCH(B816,Historical!$B$7:$B$1455,0))/INDEX(Historical!$I$7:$I$1455,MATCH(B816,Historical!$B$7:$B$1455,0)))^(1/5)-1)*100)</f>
        <v>7.6087332379323191</v>
      </c>
      <c r="V816" s="824">
        <f>IF(INDEX(Historical!$O$7:$O$1455,MATCH(B816,Historical!$B$7:$B$1455,0))=0,"n/a",((INDEX(Historical!$C$7:$C$1455,MATCH(B816,Historical!$B$7:$B$1455,0))/INDEX(Historical!$O$7:$O$1455,MATCH(B816,Historical!$B$7:$B$1455,0)))^(1/10)-1)*100)</f>
        <v>6.5353084102002912</v>
      </c>
      <c r="W816" s="894">
        <f>IF(OR(U816&lt;=0,U816="n/a",V816&lt;=0,V816="n/a"),"n/a",U816/V816)</f>
        <v>1.1642500644738709</v>
      </c>
      <c r="X816" s="895">
        <f>IF(OR(AJ816&lt;=0,AJ816="n/a",U816&lt;=0,U816="n/a"),"n/a",U816/AJ816)</f>
        <v>0.78440548844663072</v>
      </c>
      <c r="Y816" s="906" t="s">
        <v>4009</v>
      </c>
      <c r="Z816" s="887">
        <f>IF(OR(AC816&lt;0.01,AC816="n/a"),"n/a",M816/AC816*100)</f>
        <v>252.8</v>
      </c>
      <c r="AA816" s="897">
        <f>IF(OR(AC816&lt;0.01,AC816="n/a"),"n/a",I816/AC816)</f>
        <v>50.792000000000002</v>
      </c>
      <c r="AB816" s="889">
        <v>12</v>
      </c>
      <c r="AC816" s="898">
        <v>1.25</v>
      </c>
      <c r="AD816" s="898">
        <v>7.38</v>
      </c>
      <c r="AE816" s="898">
        <v>6.08</v>
      </c>
      <c r="AF816" s="898">
        <v>2.13</v>
      </c>
      <c r="AG816" s="898">
        <v>6.8000000000000007</v>
      </c>
      <c r="AH816" s="898">
        <v>5.3</v>
      </c>
      <c r="AI816" s="898">
        <v>7.23</v>
      </c>
      <c r="AJ816" s="898">
        <v>9.7000000000000011</v>
      </c>
      <c r="AK816" s="898">
        <v>6.9</v>
      </c>
      <c r="AL816" s="899">
        <v>22610</v>
      </c>
      <c r="AM816" s="900">
        <v>0.3</v>
      </c>
      <c r="AN816" s="898">
        <v>0.99</v>
      </c>
      <c r="AO816" s="901">
        <f>IF(U816="n/a","n/a",IF(AA816&lt;0,"n/a",IF(AA816="n/a","n/a",J816+U816-AA816)))</f>
        <v>-38.206105004310558</v>
      </c>
      <c r="AP816" s="902">
        <f>IF(U816="n/a","n/a",J816+U816)</f>
        <v>12.585894995689447</v>
      </c>
      <c r="AQ816" s="903">
        <f>IF(OR(AC816&lt;0.01,AF816="n/a"),"n/a",(I816/SQRT(22.5*AC816*(I816/AF816))-1)*100)</f>
        <v>119.27857472478549</v>
      </c>
      <c r="AR816" s="766">
        <f>INDEX(Historical!$C$7:$C$1455,MATCH(B816,Historical!$B$7:$B$1455,0))*IF(AH816="n/a",1.03,IF(AH816&lt;0,1.01,IF(AH816&gt;10,1.1,(1+AH816/100))))</f>
        <v>3.2800950000000002</v>
      </c>
      <c r="AS816" s="897">
        <f>IF($AI816="n/a",1.03*AR816,IF($AI816&lt;0,1.01*AR816,IF($AI816&gt;10,1.1*AR816,(1+$AI816/100)*AR816)))</f>
        <v>3.5172458685000003</v>
      </c>
      <c r="AT816" s="897">
        <f>IF($AK816="n/a",1.03*AS816,IF($AK816&lt;0,1.01*AS816,IF($AK816&gt;10,1.1*AS816,(1+$AK816/100)*AS816)))</f>
        <v>3.7599358334265003</v>
      </c>
      <c r="AU816" s="897">
        <f>IF($AK816="n/a",1.03*AT816,IF($AK816&lt;0,1.01*AT816,IF($AK816&gt;10,1.1*AT816,(1+$AK816/100)*AT816)))</f>
        <v>4.0193714059329286</v>
      </c>
      <c r="AV816" s="897">
        <f>IF($AK816="n/a",1.03*AU816,IF($AK816&lt;0,1.01*AU816,IF($AK816&gt;10,1.1*AU816,(1+$AK816/100)*AU816)))</f>
        <v>4.2967080329423002</v>
      </c>
      <c r="AW816" s="887">
        <f>SUM(AR816:AV816)</f>
        <v>18.873356140801732</v>
      </c>
      <c r="AX816" s="904">
        <f>AW816/I816*100</f>
        <v>29.726502033078798</v>
      </c>
      <c r="AY816" s="1213">
        <v>0.05</v>
      </c>
      <c r="AZ816" s="900">
        <v>36.4</v>
      </c>
      <c r="BA816" s="900">
        <v>-2.27</v>
      </c>
      <c r="BB816" s="900">
        <v>10.99</v>
      </c>
      <c r="BC816" s="900">
        <v>15.790000000000001</v>
      </c>
      <c r="BD816" s="1079"/>
      <c r="BE816" s="721">
        <v>2011</v>
      </c>
      <c r="BF816" s="1057">
        <f>IF(BE816&gt;2008,0,IF(BE816&gt;2001,1,IF(BE816&gt;1990,2,IF(BE816&gt;1980,3,IF(BE816&gt;1973,4,IF(BE816&gt;1970,5,IF(BE816&gt;1960,6,IF(BE816&gt;1958,7,IF(BE816&gt;1953,8,9)))))))))</f>
        <v>0</v>
      </c>
    </row>
    <row r="817" spans="1:58" ht="11.25" customHeight="1" x14ac:dyDescent="0.2">
      <c r="A817" s="1027" t="s">
        <v>851</v>
      </c>
      <c r="B817" s="1031" t="s">
        <v>852</v>
      </c>
      <c r="C817" s="1181" t="s">
        <v>4438</v>
      </c>
      <c r="D817" s="1181" t="s">
        <v>4447</v>
      </c>
      <c r="E817" s="857">
        <v>14</v>
      </c>
      <c r="F817" s="1245">
        <v>270</v>
      </c>
      <c r="G817" s="1088" t="s">
        <v>116</v>
      </c>
      <c r="H817" s="1088" t="s">
        <v>38</v>
      </c>
      <c r="I817" s="1030">
        <v>60.3</v>
      </c>
      <c r="J817" s="766">
        <f>(M817/I817)*100</f>
        <v>3.9966832504145939</v>
      </c>
      <c r="K817" s="1033">
        <v>0.60250000000000004</v>
      </c>
      <c r="L817" s="1043">
        <v>4</v>
      </c>
      <c r="M817" s="756">
        <f>K817*L817</f>
        <v>2.41</v>
      </c>
      <c r="N817" s="1026" t="s">
        <v>141</v>
      </c>
      <c r="O817" s="860">
        <v>0.59</v>
      </c>
      <c r="P817" s="1016">
        <v>43382</v>
      </c>
      <c r="Q817" s="1016">
        <v>43405</v>
      </c>
      <c r="R817" s="756">
        <f>(K817-O817)/O817*100</f>
        <v>2.1186440677966214</v>
      </c>
      <c r="S817" s="824">
        <f>IF(INDEX(Historical!$D$7:$D$1455,MATCH(B817,Historical!$B$7:$B$1455,0))=0,"n/a",(INDEX(Historical!$C$7:$C$1455,MATCH(B817,Historical!$B$7:$B$1455,0))/INDEX(Historical!$D$7:$D$1455,MATCH(B817,Historical!$B$7:$B$1455,0))-1)*100)</f>
        <v>2.2002200220021972</v>
      </c>
      <c r="T817" s="824">
        <f>IF(INDEX(Historical!$F$7:$F$1455,MATCH(B817,Historical!$B$7:$B$1455,0))=0,"n/a",((INDEX(Historical!$C$7:$C$1455,MATCH(B817,Historical!$B$7:$B$1455,0))/INDEX(Historical!$F$7:$F$1455,MATCH(B817,Historical!$B$7:$B$1455,0)))^(1/3)-1)*100)</f>
        <v>2.7654945155314747</v>
      </c>
      <c r="U817" s="824">
        <f>IF(INDEX(Historical!$I$7:$I$1455,MATCH(B817,Historical!$B$7:$B$1455,0))=0,"n/a",((INDEX(Historical!$C$7:$C$1455,MATCH(B817,Historical!$B$7:$B$1455,0))/INDEX(Historical!$I$7:$I$1455,MATCH(B817,Historical!$B$7:$B$1455,0)))^(1/5)-1)*100)</f>
        <v>2.8812268266466434</v>
      </c>
      <c r="V817" s="824">
        <f>IF(INDEX(Historical!$O$7:$O$1455,MATCH(B817,Historical!$B$7:$B$1455,0))=0,"n/a",((INDEX(Historical!$C$7:$C$1455,MATCH(B817,Historical!$B$7:$B$1455,0))/INDEX(Historical!$O$7:$O$1455,MATCH(B817,Historical!$B$7:$B$1455,0)))^(1/10)-1)*100)</f>
        <v>3.5092071517628609</v>
      </c>
      <c r="W817" s="825">
        <f>IF(OR(U817&lt;=0,U817="n/a",V817&lt;=0,V817="n/a"),"n/a",U817/V817)</f>
        <v>0.82104780425950352</v>
      </c>
      <c r="X817" s="826">
        <f>IF(OR(AJ817&lt;=0,AJ817="n/a",U817&lt;=0,U817="n/a"),"n/a",U817/AJ817)</f>
        <v>4.762358391151477E-2</v>
      </c>
      <c r="Y817" s="780"/>
      <c r="Z817" s="766">
        <f>IF(OR(AC817&lt;0.01,AC817="n/a"),"n/a",M817/AC817*100)</f>
        <v>64.266666666666666</v>
      </c>
      <c r="AA817" s="1042">
        <f>IF(OR(AC817&lt;0.01,AC817="n/a"),"n/a",I817/AC817)</f>
        <v>16.079999999999998</v>
      </c>
      <c r="AB817" s="1043">
        <v>12</v>
      </c>
      <c r="AC817" s="1021">
        <v>3.75</v>
      </c>
      <c r="AD817" s="1021">
        <v>2.73</v>
      </c>
      <c r="AE817" s="1021">
        <v>1.93</v>
      </c>
      <c r="AF817" s="1021">
        <v>4.58</v>
      </c>
      <c r="AG817" s="1023">
        <v>64.400000000000006</v>
      </c>
      <c r="AH817" s="1021">
        <v>1.3</v>
      </c>
      <c r="AI817" s="1021">
        <v>0.91999999999999993</v>
      </c>
      <c r="AJ817" s="1021">
        <v>60.5</v>
      </c>
      <c r="AK817" s="1021">
        <v>5.8999999999999995</v>
      </c>
      <c r="AL817" s="1034">
        <v>251370</v>
      </c>
      <c r="AM817" s="1028">
        <v>0.03</v>
      </c>
      <c r="AN817" s="1021">
        <v>2.0699999999999998</v>
      </c>
      <c r="AO817" s="868">
        <f>IF(U817="n/a","n/a",IF(AA817&lt;0,"n/a",IF(AA817="n/a","n/a",J817+U817-AA817)))</f>
        <v>-9.2020899229387609</v>
      </c>
      <c r="AP817" s="869">
        <f>IF(U817="n/a","n/a",J817+U817)</f>
        <v>6.8779100770612374</v>
      </c>
      <c r="AQ817" s="1044">
        <f>IF(OR(AC817&lt;0.01,AF817="n/a"),"n/a",(I817/SQRT(22.5*AC817*(I817/AF817))-1)*100)</f>
        <v>80.919134790472995</v>
      </c>
      <c r="AR817" s="766">
        <f>INDEX(Historical!$C$7:$C$1455,MATCH(B817,Historical!$B$7:$B$1455,0))*IF(AH817="n/a",1.03,IF(AH817&lt;0,1.01,IF(AH817&gt;10,1.1,(1+AH817/100))))</f>
        <v>2.3526924999999994</v>
      </c>
      <c r="AS817" s="1042">
        <f>IF($AI817="n/a",1.03*AR817,IF($AI817&lt;0,1.01*AR817,IF($AI817&gt;10,1.1*AR817,(1+$AI817/100)*AR817)))</f>
        <v>2.3743372709999995</v>
      </c>
      <c r="AT817" s="1042">
        <f>IF($AK817="n/a",1.03*AS817,IF($AK817&lt;0,1.01*AS817,IF($AK817&gt;10,1.1*AS817,(1+$AK817/100)*AS817)))</f>
        <v>2.5144231699889992</v>
      </c>
      <c r="AU817" s="1042">
        <f>IF($AK817="n/a",1.03*AT817,IF($AK817&lt;0,1.01*AT817,IF($AK817&gt;10,1.1*AT817,(1+$AK817/100)*AT817)))</f>
        <v>2.6627741370183502</v>
      </c>
      <c r="AV817" s="1042">
        <f>IF($AK817="n/a",1.03*AU817,IF($AK817&lt;0,1.01*AU817,IF($AK817&gt;10,1.1*AU817,(1+$AK817/100)*AU817)))</f>
        <v>2.8198778111024327</v>
      </c>
      <c r="AW817" s="766">
        <f>SUM(AR817:AV817)</f>
        <v>12.724104889109782</v>
      </c>
      <c r="AX817" s="877">
        <f>AW817/I817*100</f>
        <v>21.101334807810584</v>
      </c>
      <c r="AY817" s="1212">
        <v>0.46</v>
      </c>
      <c r="AZ817" s="1028">
        <v>30.85</v>
      </c>
      <c r="BA817" s="1028">
        <v>-2.08</v>
      </c>
      <c r="BB817" s="1028">
        <v>7.01</v>
      </c>
      <c r="BC817" s="1028">
        <v>16.830000000000002</v>
      </c>
      <c r="BE817" s="721">
        <v>2005</v>
      </c>
      <c r="BF817" s="1057">
        <f>IF(BE817&gt;2008,0,IF(BE817&gt;2001,1,IF(BE817&gt;1990,2,IF(BE817&gt;1980,3,IF(BE817&gt;1973,4,IF(BE817&gt;1970,5,IF(BE817&gt;1960,6,IF(BE817&gt;1958,7,IF(BE817&gt;1953,8,9)))))))))</f>
        <v>1</v>
      </c>
    </row>
    <row r="818" spans="1:58" ht="11.25" customHeight="1" x14ac:dyDescent="0.2">
      <c r="A818" s="1019" t="s">
        <v>381</v>
      </c>
      <c r="B818" s="1031" t="s">
        <v>382</v>
      </c>
      <c r="C818" s="1181" t="s">
        <v>248</v>
      </c>
      <c r="D818" s="1181" t="s">
        <v>4453</v>
      </c>
      <c r="E818" s="857">
        <v>46</v>
      </c>
      <c r="F818" s="1245">
        <v>47</v>
      </c>
      <c r="G818" s="1182" t="s">
        <v>116</v>
      </c>
      <c r="H818" s="1182" t="s">
        <v>116</v>
      </c>
      <c r="I818" s="1021">
        <v>81.290000000000006</v>
      </c>
      <c r="J818" s="766">
        <f>(M818/I818)*100</f>
        <v>2.5095337679911429</v>
      </c>
      <c r="K818" s="1033">
        <v>0.51</v>
      </c>
      <c r="L818" s="1043">
        <v>4</v>
      </c>
      <c r="M818" s="756">
        <f>K818*L818</f>
        <v>2.04</v>
      </c>
      <c r="N818" s="1026" t="s">
        <v>383</v>
      </c>
      <c r="O818" s="860">
        <v>0.46</v>
      </c>
      <c r="P818" s="1016">
        <v>43441</v>
      </c>
      <c r="Q818" s="1016">
        <v>43454</v>
      </c>
      <c r="R818" s="756">
        <f>(K818-O818)/O818*100</f>
        <v>10.869565217391301</v>
      </c>
      <c r="S818" s="824">
        <f>IF(INDEX(Historical!$D$7:$D$1455,MATCH(B818,Historical!$B$7:$B$1455,0))=0,"n/a",(INDEX(Historical!$C$7:$C$1455,MATCH(B818,Historical!$B$7:$B$1455,0))/INDEX(Historical!$D$7:$D$1455,MATCH(B818,Historical!$B$7:$B$1455,0))-1)*100)</f>
        <v>12.418300653594772</v>
      </c>
      <c r="T818" s="824">
        <f>IF(INDEX(Historical!$F$7:$F$1455,MATCH(B818,Historical!$B$7:$B$1455,0))=0,"n/a",((INDEX(Historical!$C$7:$C$1455,MATCH(B818,Historical!$B$7:$B$1455,0))/INDEX(Historical!$F$7:$F$1455,MATCH(B818,Historical!$B$7:$B$1455,0)))^(1/3)-1)*100)</f>
        <v>15.805247033692815</v>
      </c>
      <c r="U818" s="824">
        <f>IF(INDEX(Historical!$I$7:$I$1455,MATCH(B818,Historical!$B$7:$B$1455,0))=0,"n/a",((INDEX(Historical!$C$7:$C$1455,MATCH(B818,Historical!$B$7:$B$1455,0))/INDEX(Historical!$I$7:$I$1455,MATCH(B818,Historical!$B$7:$B$1455,0)))^(1/5)-1)*100)</f>
        <v>17.822751880751287</v>
      </c>
      <c r="V818" s="824">
        <f>IF(INDEX(Historical!$O$7:$O$1455,MATCH(B818,Historical!$B$7:$B$1455,0))=0,"n/a",((INDEX(Historical!$C$7:$C$1455,MATCH(B818,Historical!$B$7:$B$1455,0))/INDEX(Historical!$O$7:$O$1455,MATCH(B818,Historical!$B$7:$B$1455,0)))^(1/10)-1)*100)</f>
        <v>11.925323296767875</v>
      </c>
      <c r="W818" s="825">
        <f>IF(OR(U818&lt;=0,U818="n/a",V818&lt;=0,V818="n/a"),"n/a",U818/V818)</f>
        <v>1.4945298703626588</v>
      </c>
      <c r="X818" s="826" t="str">
        <f>IF(OR(AJ818&lt;=0,AJ818="n/a",U818&lt;=0,U818="n/a"),"n/a",U818/AJ818)</f>
        <v>n/a</v>
      </c>
      <c r="Y818" s="780"/>
      <c r="Z818" s="766">
        <f>IF(OR(AC818&lt;0.01,AC818="n/a"),"n/a",M818/AC818*100)</f>
        <v>57.95454545454546</v>
      </c>
      <c r="AA818" s="1042">
        <f>IF(OR(AC818&lt;0.01,AC818="n/a"),"n/a",I818/AC818)</f>
        <v>23.09375</v>
      </c>
      <c r="AB818" s="1043">
        <v>12</v>
      </c>
      <c r="AC818" s="1021">
        <v>3.52</v>
      </c>
      <c r="AD818" s="1021">
        <v>1.72</v>
      </c>
      <c r="AE818" s="1021">
        <v>2.48</v>
      </c>
      <c r="AF818" s="1021">
        <v>7.7</v>
      </c>
      <c r="AG818" s="1021">
        <v>21.7</v>
      </c>
      <c r="AH818" s="1021">
        <v>-78.3</v>
      </c>
      <c r="AI818" s="1021">
        <v>12.139999999999999</v>
      </c>
      <c r="AJ818" s="1021">
        <v>-25.1</v>
      </c>
      <c r="AK818" s="1021">
        <v>13.450000000000001</v>
      </c>
      <c r="AL818" s="1034">
        <v>32479.999999999996</v>
      </c>
      <c r="AM818" s="1028">
        <v>0.2</v>
      </c>
      <c r="AN818" s="1021">
        <v>0.89</v>
      </c>
      <c r="AO818" s="868">
        <f>IF(U818="n/a","n/a",IF(AA818&lt;0,"n/a",IF(AA818="n/a","n/a",J818+U818-AA818)))</f>
        <v>-2.7614643512575689</v>
      </c>
      <c r="AP818" s="869">
        <f>IF(U818="n/a","n/a",J818+U818)</f>
        <v>20.332285648742431</v>
      </c>
      <c r="AQ818" s="1044">
        <f>IF(OR(AC818&lt;0.01,AF818="n/a"),"n/a",(I818/SQRT(22.5*AC818*(I818/AF818))-1)*100)</f>
        <v>181.12620732412066</v>
      </c>
      <c r="AR818" s="766">
        <f>INDEX(Historical!$C$7:$C$1455,MATCH(B818,Historical!$B$7:$B$1455,0))*IF(AH818="n/a",1.03,IF(AH818&lt;0,1.01,IF(AH818&gt;10,1.1,(1+AH818/100))))</f>
        <v>1.7372000000000001</v>
      </c>
      <c r="AS818" s="1042">
        <f>IF($AI818="n/a",1.03*AR818,IF($AI818&lt;0,1.01*AR818,IF($AI818&gt;10,1.1*AR818,(1+$AI818/100)*AR818)))</f>
        <v>1.9109200000000002</v>
      </c>
      <c r="AT818" s="1042">
        <f>IF($AK818="n/a",1.03*AS818,IF($AK818&lt;0,1.01*AS818,IF($AK818&gt;10,1.1*AS818,(1+$AK818/100)*AS818)))</f>
        <v>2.1020120000000002</v>
      </c>
      <c r="AU818" s="1042">
        <f>IF($AK818="n/a",1.03*AT818,IF($AK818&lt;0,1.01*AT818,IF($AK818&gt;10,1.1*AT818,(1+$AK818/100)*AT818)))</f>
        <v>2.3122132000000004</v>
      </c>
      <c r="AV818" s="1042">
        <f>IF($AK818="n/a",1.03*AU818,IF($AK818&lt;0,1.01*AU818,IF($AK818&gt;10,1.1*AU818,(1+$AK818/100)*AU818)))</f>
        <v>2.5434345200000008</v>
      </c>
      <c r="AW818" s="766">
        <f>SUM(AR818:AV818)</f>
        <v>10.605779720000001</v>
      </c>
      <c r="AX818" s="877">
        <f>AW818/I818*100</f>
        <v>13.046844285890025</v>
      </c>
      <c r="AY818" s="1212">
        <v>1.01</v>
      </c>
      <c r="AZ818" s="1028">
        <v>15.57</v>
      </c>
      <c r="BA818" s="1028">
        <v>-16.2</v>
      </c>
      <c r="BB818" s="1028">
        <v>-4.91</v>
      </c>
      <c r="BC818" s="1028">
        <v>-2.59</v>
      </c>
      <c r="BE818" s="721">
        <v>1974</v>
      </c>
      <c r="BF818" s="1057">
        <f>IF(BE818&gt;2008,0,IF(BE818&gt;2001,1,IF(BE818&gt;1990,2,IF(BE818&gt;1980,3,IF(BE818&gt;1973,4,IF(BE818&gt;1970,5,IF(BE818&gt;1960,6,IF(BE818&gt;1958,7,IF(BE818&gt;1953,8,9)))))))))</f>
        <v>4</v>
      </c>
    </row>
    <row r="819" spans="1:58" ht="11.25" customHeight="1" x14ac:dyDescent="0.2">
      <c r="A819" s="1019" t="s">
        <v>853</v>
      </c>
      <c r="B819" s="1031" t="s">
        <v>854</v>
      </c>
      <c r="C819" s="1181" t="s">
        <v>4283</v>
      </c>
      <c r="D819" s="1181" t="s">
        <v>4420</v>
      </c>
      <c r="E819" s="857">
        <v>11</v>
      </c>
      <c r="F819" s="1245">
        <v>318</v>
      </c>
      <c r="G819" s="1051" t="s">
        <v>107</v>
      </c>
      <c r="H819" s="1051" t="s">
        <v>107</v>
      </c>
      <c r="I819" s="1030">
        <v>141.71</v>
      </c>
      <c r="J819" s="766">
        <f>(M819/I819)*100</f>
        <v>0.70566650201114955</v>
      </c>
      <c r="K819" s="1033">
        <v>0.25</v>
      </c>
      <c r="L819" s="1043">
        <v>4</v>
      </c>
      <c r="M819" s="756">
        <f>K819*L819</f>
        <v>1</v>
      </c>
      <c r="N819" s="1026" t="s">
        <v>802</v>
      </c>
      <c r="O819" s="860">
        <v>0.21</v>
      </c>
      <c r="P819" s="1016">
        <v>43419</v>
      </c>
      <c r="Q819" s="1016">
        <v>43438</v>
      </c>
      <c r="R819" s="756">
        <f>(K819-O819)/O819*100</f>
        <v>19.047619047619051</v>
      </c>
      <c r="S819" s="824">
        <f>IF(INDEX(Historical!$D$7:$D$1455,MATCH(B819,Historical!$B$7:$B$1455,0))=0,"n/a",(INDEX(Historical!$C$7:$C$1455,MATCH(B819,Historical!$B$7:$B$1455,0))/INDEX(Historical!$D$7:$D$1455,MATCH(B819,Historical!$B$7:$B$1455,0))-1)*100)</f>
        <v>17.948717948717952</v>
      </c>
      <c r="T819" s="824">
        <f>IF(INDEX(Historical!$F$7:$F$1455,MATCH(B819,Historical!$B$7:$B$1455,0))=0,"n/a",((INDEX(Historical!$C$7:$C$1455,MATCH(B819,Historical!$B$7:$B$1455,0))/INDEX(Historical!$F$7:$F$1455,MATCH(B819,Historical!$B$7:$B$1455,0)))^(1/3)-1)*100)</f>
        <v>17.995813862247644</v>
      </c>
      <c r="U819" s="824">
        <f>IF(INDEX(Historical!$I$7:$I$1455,MATCH(B819,Historical!$B$7:$B$1455,0))=0,"n/a",((INDEX(Historical!$C$7:$C$1455,MATCH(B819,Historical!$B$7:$B$1455,0))/INDEX(Historical!$I$7:$I$1455,MATCH(B819,Historical!$B$7:$B$1455,0)))^(1/5)-1)*100)</f>
        <v>22.759405763620876</v>
      </c>
      <c r="V819" s="824" t="str">
        <f>IF(INDEX(Historical!$O$7:$O$1455,MATCH(B819,Historical!$B$7:$B$1455,0))=0,"n/a",((INDEX(Historical!$C$7:$C$1455,MATCH(B819,Historical!$B$7:$B$1455,0))/INDEX(Historical!$O$7:$O$1455,MATCH(B819,Historical!$B$7:$B$1455,0)))^(1/10)-1)*100)</f>
        <v>n/a</v>
      </c>
      <c r="W819" s="825" t="str">
        <f>IF(OR(U819&lt;=0,U819="n/a",V819&lt;=0,V819="n/a"),"n/a",U819/V819)</f>
        <v>n/a</v>
      </c>
      <c r="X819" s="826">
        <f>IF(OR(AJ819&lt;=0,AJ819="n/a",U819&lt;=0,U819="n/a"),"n/a",U819/AJ819)</f>
        <v>1.4496436792115208</v>
      </c>
      <c r="Y819" s="1032"/>
      <c r="Z819" s="766">
        <f>IF(OR(AC819&lt;0.01,AC819="n/a"),"n/a",M819/AC819*100)</f>
        <v>25.380710659898476</v>
      </c>
      <c r="AA819" s="1042">
        <f>IF(OR(AC819&lt;0.01,AC819="n/a"),"n/a",I819/AC819)</f>
        <v>35.967005076142136</v>
      </c>
      <c r="AB819" s="1043">
        <v>9</v>
      </c>
      <c r="AC819" s="1021">
        <v>3.94</v>
      </c>
      <c r="AD819" s="1021">
        <v>2</v>
      </c>
      <c r="AE819" s="1021">
        <v>15.35</v>
      </c>
      <c r="AF819" s="1021">
        <v>11.03</v>
      </c>
      <c r="AG819" s="1021">
        <v>35.199999999999996</v>
      </c>
      <c r="AH819" s="1021">
        <v>40.699999999999996</v>
      </c>
      <c r="AI819" s="1021">
        <v>16.470000000000002</v>
      </c>
      <c r="AJ819" s="1021">
        <v>15.7</v>
      </c>
      <c r="AK819" s="1021">
        <v>17.990000000000002</v>
      </c>
      <c r="AL819" s="1034">
        <v>316370</v>
      </c>
      <c r="AM819" s="1028">
        <v>0.1</v>
      </c>
      <c r="AN819" s="1021">
        <v>0.57999999999999996</v>
      </c>
      <c r="AO819" s="868">
        <f>IF(U819="n/a","n/a",IF(AA819&lt;0,"n/a",IF(AA819="n/a","n/a",J819+U819-AA819)))</f>
        <v>-12.501932810510112</v>
      </c>
      <c r="AP819" s="869">
        <f>IF(U819="n/a","n/a",J819+U819)</f>
        <v>23.465072265632024</v>
      </c>
      <c r="AQ819" s="1044">
        <f>IF(OR(AC819&lt;0.01,AF819="n/a"),"n/a",(I819/SQRT(22.5*AC819*(I819/AF819))-1)*100)</f>
        <v>319.90266914017519</v>
      </c>
      <c r="AR819" s="766">
        <f>INDEX(Historical!$C$7:$C$1455,MATCH(B819,Historical!$B$7:$B$1455,0))*IF(AH819="n/a",1.03,IF(AH819&lt;0,1.01,IF(AH819&gt;10,1.1,(1+AH819/100))))</f>
        <v>0.75900000000000001</v>
      </c>
      <c r="AS819" s="1042">
        <f>IF($AI819="n/a",1.03*AR819,IF($AI819&lt;0,1.01*AR819,IF($AI819&gt;10,1.1*AR819,(1+$AI819/100)*AR819)))</f>
        <v>0.83490000000000009</v>
      </c>
      <c r="AT819" s="1042">
        <f>IF($AK819="n/a",1.03*AS819,IF($AK819&lt;0,1.01*AS819,IF($AK819&gt;10,1.1*AS819,(1+$AK819/100)*AS819)))</f>
        <v>0.91839000000000015</v>
      </c>
      <c r="AU819" s="1042">
        <f>IF($AK819="n/a",1.03*AT819,IF($AK819&lt;0,1.01*AT819,IF($AK819&gt;10,1.1*AT819,(1+$AK819/100)*AT819)))</f>
        <v>1.0102290000000003</v>
      </c>
      <c r="AV819" s="1042">
        <f>IF($AK819="n/a",1.03*AU819,IF($AK819&lt;0,1.01*AU819,IF($AK819&gt;10,1.1*AU819,(1+$AK819/100)*AU819)))</f>
        <v>1.1112519000000003</v>
      </c>
      <c r="AW819" s="766">
        <f>SUM(AR819:AV819)</f>
        <v>4.6337709000000009</v>
      </c>
      <c r="AX819" s="877">
        <f>AW819/I819*100</f>
        <v>3.2698969021240565</v>
      </c>
      <c r="AY819" s="1212">
        <v>1.1200000000000001</v>
      </c>
      <c r="AZ819" s="1028">
        <v>32.940000000000005</v>
      </c>
      <c r="BA819" s="1028">
        <v>-6.5</v>
      </c>
      <c r="BB819" s="1028">
        <v>0.28999999999999998</v>
      </c>
      <c r="BC819" s="1028">
        <v>5.4899999999999993</v>
      </c>
      <c r="BE819" s="721">
        <v>2008</v>
      </c>
      <c r="BF819" s="1057">
        <f>IF(BE819&gt;2008,0,IF(BE819&gt;2001,1,IF(BE819&gt;1990,2,IF(BE819&gt;1980,3,IF(BE819&gt;1973,4,IF(BE819&gt;1970,5,IF(BE819&gt;1960,6,IF(BE819&gt;1958,7,IF(BE819&gt;1953,8,9)))))))))</f>
        <v>1</v>
      </c>
    </row>
    <row r="820" spans="1:58" ht="11.25" customHeight="1" x14ac:dyDescent="0.2">
      <c r="A820" s="1027" t="s">
        <v>855</v>
      </c>
      <c r="B820" s="1031" t="s">
        <v>856</v>
      </c>
      <c r="C820" s="1181" t="s">
        <v>113</v>
      </c>
      <c r="D820" s="1181" t="s">
        <v>4417</v>
      </c>
      <c r="E820" s="857">
        <v>15</v>
      </c>
      <c r="F820" s="1245">
        <v>243</v>
      </c>
      <c r="G820" s="1050" t="s">
        <v>107</v>
      </c>
      <c r="H820" s="1050" t="s">
        <v>107</v>
      </c>
      <c r="I820" s="1030">
        <v>29.13</v>
      </c>
      <c r="J820" s="766">
        <f>(M820/I820)*100</f>
        <v>1.0985238585650532</v>
      </c>
      <c r="K820" s="1033">
        <v>0.08</v>
      </c>
      <c r="L820" s="1043">
        <v>4</v>
      </c>
      <c r="M820" s="756">
        <f>K820*L820</f>
        <v>0.32</v>
      </c>
      <c r="N820" s="1026" t="s">
        <v>543</v>
      </c>
      <c r="O820" s="860">
        <v>7.0000000000000007E-2</v>
      </c>
      <c r="P820" s="1016">
        <v>43298</v>
      </c>
      <c r="Q820" s="1016">
        <v>43313</v>
      </c>
      <c r="R820" s="756">
        <f>(K820-O820)/O820*100</f>
        <v>14.285714285714276</v>
      </c>
      <c r="S820" s="824">
        <f>IF(INDEX(Historical!$D$7:$D$1455,MATCH(B820,Historical!$B$7:$B$1455,0))=0,"n/a",(INDEX(Historical!$C$7:$C$1455,MATCH(B820,Historical!$B$7:$B$1455,0))/INDEX(Historical!$D$7:$D$1455,MATCH(B820,Historical!$B$7:$B$1455,0))-1)*100)</f>
        <v>13.043478260869556</v>
      </c>
      <c r="T820" s="824">
        <f>IF(INDEX(Historical!$F$7:$F$1455,MATCH(B820,Historical!$B$7:$B$1455,0))=0,"n/a",((INDEX(Historical!$C$7:$C$1455,MATCH(B820,Historical!$B$7:$B$1455,0))/INDEX(Historical!$F$7:$F$1455,MATCH(B820,Historical!$B$7:$B$1455,0)))^(1/3)-1)*100)</f>
        <v>11.021370033491195</v>
      </c>
      <c r="U820" s="824">
        <f>IF(INDEX(Historical!$I$7:$I$1455,MATCH(B820,Historical!$B$7:$B$1455,0))=0,"n/a",((INDEX(Historical!$C$7:$C$1455,MATCH(B820,Historical!$B$7:$B$1455,0))/INDEX(Historical!$I$7:$I$1455,MATCH(B820,Historical!$B$7:$B$1455,0)))^(1/5)-1)*100)</f>
        <v>11.628841548417412</v>
      </c>
      <c r="V820" s="824">
        <f>IF(INDEX(Historical!$O$7:$O$1455,MATCH(B820,Historical!$B$7:$B$1455,0))=0,"n/a",((INDEX(Historical!$C$7:$C$1455,MATCH(B820,Historical!$B$7:$B$1455,0))/INDEX(Historical!$O$7:$O$1455,MATCH(B820,Historical!$B$7:$B$1455,0)))^(1/10)-1)*100)</f>
        <v>13.237743997702346</v>
      </c>
      <c r="W820" s="825">
        <f>IF(OR(U820&lt;=0,U820="n/a",V820&lt;=0,V820="n/a"),"n/a",U820/V820)</f>
        <v>0.87846097873140716</v>
      </c>
      <c r="X820" s="826">
        <f>IF(OR(AJ820&lt;=0,AJ820="n/a",U820&lt;=0,U820="n/a"),"n/a",U820/AJ820)</f>
        <v>38.762805161391377</v>
      </c>
      <c r="Y820" s="777"/>
      <c r="Z820" s="766">
        <f>IF(OR(AC820&lt;0.01,AC820="n/a"),"n/a",M820/AC820*100)</f>
        <v>10.702341137123746</v>
      </c>
      <c r="AA820" s="1042">
        <f>IF(OR(AC820&lt;0.01,AC820="n/a"),"n/a",I820/AC820)</f>
        <v>9.7424749163879589</v>
      </c>
      <c r="AB820" s="1043">
        <v>12</v>
      </c>
      <c r="AC820" s="1021">
        <v>2.99</v>
      </c>
      <c r="AD820" s="1021">
        <v>1.22</v>
      </c>
      <c r="AE820" s="1021">
        <v>0.45</v>
      </c>
      <c r="AF820" s="1021">
        <v>0.99</v>
      </c>
      <c r="AG820" s="1021">
        <v>14.099999999999998</v>
      </c>
      <c r="AH820" s="1021">
        <v>6</v>
      </c>
      <c r="AI820" s="1021" t="s">
        <v>138</v>
      </c>
      <c r="AJ820" s="1021">
        <v>0.3</v>
      </c>
      <c r="AK820" s="1021">
        <v>8</v>
      </c>
      <c r="AL820" s="1034">
        <v>322.47000000000003</v>
      </c>
      <c r="AM820" s="1028">
        <v>0.3</v>
      </c>
      <c r="AN820" s="1021">
        <v>0.61</v>
      </c>
      <c r="AO820" s="868">
        <f>IF(U820="n/a","n/a",IF(AA820&lt;0,"n/a",IF(AA820="n/a","n/a",J820+U820-AA820)))</f>
        <v>2.9848904905945073</v>
      </c>
      <c r="AP820" s="869">
        <f>IF(U820="n/a","n/a",J820+U820)</f>
        <v>12.727365406982466</v>
      </c>
      <c r="AQ820" s="1044">
        <f>IF(OR(AC820&lt;0.01,AF820="n/a"),"n/a",(I820/SQRT(22.5*AC820*(I820/AF820))-1)*100)</f>
        <v>-34.527189130061778</v>
      </c>
      <c r="AR820" s="766">
        <f>INDEX(Historical!$C$7:$C$1455,MATCH(B820,Historical!$B$7:$B$1455,0))*IF(AH820="n/a",1.03,IF(AH820&lt;0,1.01,IF(AH820&gt;10,1.1,(1+AH820/100))))</f>
        <v>0.27560000000000001</v>
      </c>
      <c r="AS820" s="1042">
        <f>IF($AI820="n/a",1.03*AR820,IF($AI820&lt;0,1.01*AR820,IF($AI820&gt;10,1.1*AR820,(1+$AI820/100)*AR820)))</f>
        <v>0.28386800000000001</v>
      </c>
      <c r="AT820" s="1042">
        <f>IF($AK820="n/a",1.03*AS820,IF($AK820&lt;0,1.01*AS820,IF($AK820&gt;10,1.1*AS820,(1+$AK820/100)*AS820)))</f>
        <v>0.30657744000000003</v>
      </c>
      <c r="AU820" s="1042">
        <f>IF($AK820="n/a",1.03*AT820,IF($AK820&lt;0,1.01*AT820,IF($AK820&gt;10,1.1*AT820,(1+$AK820/100)*AT820)))</f>
        <v>0.33110363520000008</v>
      </c>
      <c r="AV820" s="1042">
        <f>IF($AK820="n/a",1.03*AU820,IF($AK820&lt;0,1.01*AU820,IF($AK820&gt;10,1.1*AU820,(1+$AK820/100)*AU820)))</f>
        <v>0.35759192601600009</v>
      </c>
      <c r="AW820" s="766">
        <f>SUM(AR820:AV820)</f>
        <v>1.5547410012160003</v>
      </c>
      <c r="AX820" s="877">
        <f>AW820/I820*100</f>
        <v>5.3372502616409214</v>
      </c>
      <c r="AY820" s="1212">
        <v>1.62</v>
      </c>
      <c r="AZ820" s="1028">
        <v>8.07</v>
      </c>
      <c r="BA820" s="1028">
        <v>-48.010000000000005</v>
      </c>
      <c r="BB820" s="1028">
        <v>-4.68</v>
      </c>
      <c r="BC820" s="1028">
        <v>-32.14</v>
      </c>
      <c r="BE820" s="721">
        <v>2004</v>
      </c>
      <c r="BF820" s="1057">
        <f>IF(BE820&gt;2008,0,IF(BE820&gt;2001,1,IF(BE820&gt;1990,2,IF(BE820&gt;1980,3,IF(BE820&gt;1973,4,IF(BE820&gt;1970,5,IF(BE820&gt;1960,6,IF(BE820&gt;1958,7,IF(BE820&gt;1953,8,9)))))))))</f>
        <v>1</v>
      </c>
    </row>
    <row r="821" spans="1:58" ht="11.25" customHeight="1" x14ac:dyDescent="0.2">
      <c r="A821" s="1019" t="s">
        <v>2969</v>
      </c>
      <c r="B821" s="1031" t="s">
        <v>2970</v>
      </c>
      <c r="C821" s="1181" t="s">
        <v>124</v>
      </c>
      <c r="D821" s="1181" t="s">
        <v>4468</v>
      </c>
      <c r="E821" s="857">
        <v>5</v>
      </c>
      <c r="F821" s="1245">
        <v>786</v>
      </c>
      <c r="G821" s="1182" t="s">
        <v>107</v>
      </c>
      <c r="H821" s="1182" t="s">
        <v>107</v>
      </c>
      <c r="I821" s="1030">
        <v>105.71</v>
      </c>
      <c r="J821" s="766">
        <f>(M821/I821)*100</f>
        <v>1.0595024122599566</v>
      </c>
      <c r="K821" s="1033">
        <v>0.28000000000000003</v>
      </c>
      <c r="L821" s="1043">
        <v>4</v>
      </c>
      <c r="M821" s="756">
        <f>K821*L821</f>
        <v>1.1200000000000001</v>
      </c>
      <c r="N821" s="1026" t="s">
        <v>229</v>
      </c>
      <c r="O821" s="860">
        <v>0.25</v>
      </c>
      <c r="P821" s="1016">
        <v>43153</v>
      </c>
      <c r="Q821" s="1016">
        <v>43168</v>
      </c>
      <c r="R821" s="756">
        <f>(K821-O821)/O821*100</f>
        <v>12.000000000000011</v>
      </c>
      <c r="S821" s="824">
        <f>IF(INDEX(Historical!$D$7:$D$1455,MATCH(B821,Historical!$B$7:$B$1455,0))=0,"n/a",(INDEX(Historical!$C$7:$C$1455,MATCH(B821,Historical!$B$7:$B$1455,0))/INDEX(Historical!$D$7:$D$1455,MATCH(B821,Historical!$B$7:$B$1455,0))-1)*100)</f>
        <v>25</v>
      </c>
      <c r="T821" s="824">
        <f>IF(INDEX(Historical!$F$7:$F$1455,MATCH(B821,Historical!$B$7:$B$1455,0))=0,"n/a",((INDEX(Historical!$C$7:$C$1455,MATCH(B821,Historical!$B$7:$B$1455,0))/INDEX(Historical!$F$7:$F$1455,MATCH(B821,Historical!$B$7:$B$1455,0)))^(1/3)-1)*100)</f>
        <v>65.650381235980987</v>
      </c>
      <c r="U821" s="824">
        <f>IF(INDEX(Historical!$I$7:$I$1455,MATCH(B821,Historical!$B$7:$B$1455,0))=0,"n/a",((INDEX(Historical!$C$7:$C$1455,MATCH(B821,Historical!$B$7:$B$1455,0))/INDEX(Historical!$I$7:$I$1455,MATCH(B821,Historical!$B$7:$B$1455,0)))^(1/5)-1)*100)</f>
        <v>90.365393871587855</v>
      </c>
      <c r="V821" s="824">
        <f>IF(INDEX(Historical!$O$7:$O$1455,MATCH(B821,Historical!$B$7:$B$1455,0))=0,"n/a",((INDEX(Historical!$C$7:$C$1455,MATCH(B821,Historical!$B$7:$B$1455,0))/INDEX(Historical!$O$7:$O$1455,MATCH(B821,Historical!$B$7:$B$1455,0)))^(1/10)-1)*100)</f>
        <v>-5.915470439875314</v>
      </c>
      <c r="W821" s="825" t="str">
        <f>IF(OR(U821&lt;=0,U821="n/a",V821&lt;=0,V821="n/a"),"n/a",U821/V821)</f>
        <v>n/a</v>
      </c>
      <c r="X821" s="826">
        <f>IF(OR(AJ821&lt;=0,AJ821="n/a",U821&lt;=0,U821="n/a"),"n/a",U821/AJ821)</f>
        <v>1.851749874417784</v>
      </c>
      <c r="Y821" s="777"/>
      <c r="Z821" s="766">
        <f>IF(OR(AC821&lt;0.01,AC821="n/a"),"n/a",M821/AC821*100)</f>
        <v>35.331230283911673</v>
      </c>
      <c r="AA821" s="1042">
        <f>IF(OR(AC821&lt;0.01,AC821="n/a"),"n/a",I821/AC821)</f>
        <v>33.347003154574132</v>
      </c>
      <c r="AB821" s="1043">
        <v>12</v>
      </c>
      <c r="AC821" s="1021">
        <v>3.17</v>
      </c>
      <c r="AD821" s="1021">
        <v>1.29</v>
      </c>
      <c r="AE821" s="1021">
        <v>3.29</v>
      </c>
      <c r="AF821" s="1021">
        <v>2.72</v>
      </c>
      <c r="AG821" s="1021">
        <v>8.9</v>
      </c>
      <c r="AH821" s="1021">
        <v>-29.4</v>
      </c>
      <c r="AI821" s="1021">
        <v>24.14</v>
      </c>
      <c r="AJ821" s="1021">
        <v>48.8</v>
      </c>
      <c r="AK821" s="1021">
        <v>25.85</v>
      </c>
      <c r="AL821" s="1034">
        <v>14050</v>
      </c>
      <c r="AM821" s="1028">
        <v>0.1</v>
      </c>
      <c r="AN821" s="1021">
        <v>0.57999999999999996</v>
      </c>
      <c r="AO821" s="868">
        <f>IF(U821="n/a","n/a",IF(AA821&lt;0,"n/a",IF(AA821="n/a","n/a",J821+U821-AA821)))</f>
        <v>58.077893129273683</v>
      </c>
      <c r="AP821" s="869">
        <f>IF(U821="n/a","n/a",J821+U821)</f>
        <v>91.424896283847815</v>
      </c>
      <c r="AQ821" s="1044">
        <f>IF(OR(AC821&lt;0.01,AF821="n/a"),"n/a",(I821/SQRT(22.5*AC821*(I821/AF821))-1)*100)</f>
        <v>100.78053090702643</v>
      </c>
      <c r="AR821" s="766">
        <f>INDEX(Historical!$C$7:$C$1455,MATCH(B821,Historical!$B$7:$B$1455,0))*IF(AH821="n/a",1.03,IF(AH821&lt;0,1.01,IF(AH821&gt;10,1.1,(1+AH821/100))))</f>
        <v>1.01</v>
      </c>
      <c r="AS821" s="1042">
        <f>IF($AI821="n/a",1.03*AR821,IF($AI821&lt;0,1.01*AR821,IF($AI821&gt;10,1.1*AR821,(1+$AI821/100)*AR821)))</f>
        <v>1.1110000000000002</v>
      </c>
      <c r="AT821" s="1042">
        <f>IF($AK821="n/a",1.03*AS821,IF($AK821&lt;0,1.01*AS821,IF($AK821&gt;10,1.1*AS821,(1+$AK821/100)*AS821)))</f>
        <v>1.2221000000000004</v>
      </c>
      <c r="AU821" s="1042">
        <f>IF($AK821="n/a",1.03*AT821,IF($AK821&lt;0,1.01*AT821,IF($AK821&gt;10,1.1*AT821,(1+$AK821/100)*AT821)))</f>
        <v>1.3443100000000006</v>
      </c>
      <c r="AV821" s="1042">
        <f>IF($AK821="n/a",1.03*AU821,IF($AK821&lt;0,1.01*AU821,IF($AK821&gt;10,1.1*AU821,(1+$AK821/100)*AU821)))</f>
        <v>1.4787410000000007</v>
      </c>
      <c r="AW821" s="766">
        <f>SUM(AR821:AV821)</f>
        <v>6.1661510000000028</v>
      </c>
      <c r="AX821" s="877">
        <f>AW821/I821*100</f>
        <v>5.8330820168385236</v>
      </c>
      <c r="AY821" s="1212">
        <v>0.94</v>
      </c>
      <c r="AZ821" s="1028">
        <v>28.1</v>
      </c>
      <c r="BA821" s="1028">
        <v>-25.130000000000003</v>
      </c>
      <c r="BB821" s="1028">
        <v>1.59</v>
      </c>
      <c r="BC821" s="1028">
        <v>-8.77</v>
      </c>
      <c r="BE821" s="721">
        <v>2014</v>
      </c>
      <c r="BF821" s="1057">
        <f>IF(BE821&gt;2008,0,IF(BE821&gt;2001,1,IF(BE821&gt;1990,2,IF(BE821&gt;1980,3,IF(BE821&gt;1973,4,IF(BE821&gt;1970,5,IF(BE821&gt;1960,6,IF(BE821&gt;1958,7,IF(BE821&gt;1953,8,9)))))))))</f>
        <v>0</v>
      </c>
    </row>
    <row r="822" spans="1:58" ht="11.25" customHeight="1" x14ac:dyDescent="0.2">
      <c r="A822" s="1027" t="s">
        <v>857</v>
      </c>
      <c r="B822" s="1031" t="s">
        <v>858</v>
      </c>
      <c r="C822" s="1181" t="s">
        <v>4414</v>
      </c>
      <c r="D822" s="1181" t="s">
        <v>4415</v>
      </c>
      <c r="E822" s="857">
        <v>21</v>
      </c>
      <c r="F822" s="1245">
        <v>157</v>
      </c>
      <c r="G822" s="1103" t="s">
        <v>38</v>
      </c>
      <c r="H822" s="1103" t="s">
        <v>38</v>
      </c>
      <c r="I822" s="1030">
        <v>67.75</v>
      </c>
      <c r="J822" s="766">
        <f>(M822/I822)*100</f>
        <v>6.0516605166051649</v>
      </c>
      <c r="K822" s="1040">
        <v>1.0249999999999999</v>
      </c>
      <c r="L822" s="1043">
        <v>4</v>
      </c>
      <c r="M822" s="756">
        <f>K822*L822</f>
        <v>4.0999999999999996</v>
      </c>
      <c r="N822" s="1026" t="s">
        <v>221</v>
      </c>
      <c r="O822" s="861">
        <v>1.02</v>
      </c>
      <c r="P822" s="1016">
        <v>43371</v>
      </c>
      <c r="Q822" s="1016">
        <v>43388</v>
      </c>
      <c r="R822" s="756">
        <f>(K822-O822)/O822*100</f>
        <v>0.49019607843136215</v>
      </c>
      <c r="S822" s="824">
        <f>IF(INDEX(Historical!$D$7:$D$1455,MATCH(B822,Historical!$B$7:$B$1455,0))=0,"n/a",(INDEX(Historical!$C$7:$C$1455,MATCH(B822,Historical!$B$7:$B$1455,0))/INDEX(Historical!$D$7:$D$1455,MATCH(B822,Historical!$B$7:$B$1455,0))-1)*100)</f>
        <v>2.0304568527918621</v>
      </c>
      <c r="T822" s="824">
        <f>IF(INDEX(Historical!$F$7:$F$1455,MATCH(B822,Historical!$B$7:$B$1455,0))=0,"n/a",((INDEX(Historical!$C$7:$C$1455,MATCH(B822,Historical!$B$7:$B$1455,0))/INDEX(Historical!$F$7:$F$1455,MATCH(B822,Historical!$B$7:$B$1455,0)))^(1/3)-1)*100)</f>
        <v>3.6030602340847206</v>
      </c>
      <c r="U822" s="824">
        <f>IF(INDEX(Historical!$I$7:$I$1455,MATCH(B822,Historical!$B$7:$B$1455,0))=0,"n/a",((INDEX(Historical!$C$7:$C$1455,MATCH(B822,Historical!$B$7:$B$1455,0))/INDEX(Historical!$I$7:$I$1455,MATCH(B822,Historical!$B$7:$B$1455,0)))^(1/5)-1)*100)</f>
        <v>11.382417860287886</v>
      </c>
      <c r="V822" s="824">
        <f>IF(INDEX(Historical!$O$7:$O$1455,MATCH(B822,Historical!$B$7:$B$1455,0))=0,"n/a",((INDEX(Historical!$C$7:$C$1455,MATCH(B822,Historical!$B$7:$B$1455,0))/INDEX(Historical!$O$7:$O$1455,MATCH(B822,Historical!$B$7:$B$1455,0)))^(1/10)-1)*100)</f>
        <v>8.0176354910345804</v>
      </c>
      <c r="W822" s="825">
        <f>IF(OR(U822&lt;=0,U822="n/a",V822&lt;=0,V822="n/a"),"n/a",U822/V822)</f>
        <v>1.4196726544896991</v>
      </c>
      <c r="X822" s="826">
        <f>IF(OR(AJ822&lt;=0,AJ822="n/a",U822&lt;=0,U822="n/a"),"n/a",U822/AJ822)</f>
        <v>1.6988683373564009</v>
      </c>
      <c r="Y822" s="1032" t="s">
        <v>4077</v>
      </c>
      <c r="Z822" s="766">
        <f>IF(OR(AC822&lt;0.01,AC822="n/a"),"n/a",M822/AC822*100)</f>
        <v>155.30303030303028</v>
      </c>
      <c r="AA822" s="1042">
        <f>IF(OR(AC822&lt;0.01,AC822="n/a"),"n/a",I822/AC822)</f>
        <v>25.662878787878785</v>
      </c>
      <c r="AB822" s="1043">
        <v>12</v>
      </c>
      <c r="AC822" s="1021">
        <v>2.64</v>
      </c>
      <c r="AD822" s="1021" t="s">
        <v>138</v>
      </c>
      <c r="AE822" s="1021">
        <v>13.44</v>
      </c>
      <c r="AF822" s="1021">
        <v>2.39</v>
      </c>
      <c r="AG822" s="1021">
        <v>9.4</v>
      </c>
      <c r="AH822" s="1021">
        <v>-0.2</v>
      </c>
      <c r="AI822" s="1021">
        <v>-12.31</v>
      </c>
      <c r="AJ822" s="1021">
        <v>6.7</v>
      </c>
      <c r="AK822" s="1021" t="s">
        <v>138</v>
      </c>
      <c r="AL822" s="1034">
        <v>10880</v>
      </c>
      <c r="AM822" s="1028">
        <v>0.1</v>
      </c>
      <c r="AN822" s="1021">
        <v>1.52</v>
      </c>
      <c r="AO822" s="868">
        <f>IF(U822="n/a","n/a",IF(AA822&lt;0,"n/a",IF(AA822="n/a","n/a",J822+U822-AA822)))</f>
        <v>-8.228800410985734</v>
      </c>
      <c r="AP822" s="869">
        <f>IF(U822="n/a","n/a",J822+U822)</f>
        <v>17.434078376893051</v>
      </c>
      <c r="AQ822" s="1044">
        <f>IF(OR(AC822&lt;0.01,AF822="n/a"),"n/a",(I822/SQRT(22.5*AC822*(I822/AF822))-1)*100)</f>
        <v>65.105057871284288</v>
      </c>
      <c r="AR822" s="766">
        <f>INDEX(Historical!$C$7:$C$1455,MATCH(B822,Historical!$B$7:$B$1455,0))*IF(AH822="n/a",1.03,IF(AH822&lt;0,1.01,IF(AH822&gt;10,1.1,(1+AH822/100))))</f>
        <v>4.0602</v>
      </c>
      <c r="AS822" s="1042">
        <f>IF($AI822="n/a",1.03*AR822,IF($AI822&lt;0,1.01*AR822,IF($AI822&gt;10,1.1*AR822,(1+$AI822/100)*AR822)))</f>
        <v>4.1008019999999998</v>
      </c>
      <c r="AT822" s="1042">
        <f>IF($AK822="n/a",1.03*AS822,IF($AK822&lt;0,1.01*AS822,IF($AK822&gt;10,1.1*AS822,(1+$AK822/100)*AS822)))</f>
        <v>4.2238260600000004</v>
      </c>
      <c r="AU822" s="1042">
        <f>IF($AK822="n/a",1.03*AT822,IF($AK822&lt;0,1.01*AT822,IF($AK822&gt;10,1.1*AT822,(1+$AK822/100)*AT822)))</f>
        <v>4.3505408418000009</v>
      </c>
      <c r="AV822" s="1042">
        <f>IF($AK822="n/a",1.03*AU822,IF($AK822&lt;0,1.01*AU822,IF($AK822&gt;10,1.1*AU822,(1+$AK822/100)*AU822)))</f>
        <v>4.4810570670540013</v>
      </c>
      <c r="AW822" s="766">
        <f>SUM(AR822:AV822)</f>
        <v>21.216425968854004</v>
      </c>
      <c r="AX822" s="877">
        <f>AW822/I822*100</f>
        <v>31.315757887607386</v>
      </c>
      <c r="AY822" s="1212">
        <v>0.59</v>
      </c>
      <c r="AZ822" s="1028">
        <v>14.38</v>
      </c>
      <c r="BA822" s="1028">
        <v>-5.43</v>
      </c>
      <c r="BB822" s="1028">
        <v>3.4799999999999995</v>
      </c>
      <c r="BC822" s="1028">
        <v>4.74</v>
      </c>
      <c r="BE822" s="721">
        <v>1998</v>
      </c>
      <c r="BF822" s="1057">
        <f>IF(BE822&gt;2008,0,IF(BE822&gt;2001,1,IF(BE822&gt;1990,2,IF(BE822&gt;1980,3,IF(BE822&gt;1973,4,IF(BE822&gt;1970,5,IF(BE822&gt;1960,6,IF(BE822&gt;1958,7,IF(BE822&gt;1953,8,9)))))))))</f>
        <v>2</v>
      </c>
    </row>
    <row r="823" spans="1:58" ht="11.25" customHeight="1" x14ac:dyDescent="0.2">
      <c r="A823" s="1019" t="s">
        <v>859</v>
      </c>
      <c r="B823" s="1031" t="s">
        <v>860</v>
      </c>
      <c r="C823" s="1181" t="s">
        <v>109</v>
      </c>
      <c r="D823" s="1181" t="s">
        <v>119</v>
      </c>
      <c r="E823" s="857">
        <v>17</v>
      </c>
      <c r="F823" s="1245">
        <v>187</v>
      </c>
      <c r="G823" s="1187" t="s">
        <v>107</v>
      </c>
      <c r="H823" s="1187" t="s">
        <v>107</v>
      </c>
      <c r="I823" s="1030">
        <v>78.78</v>
      </c>
      <c r="J823" s="766">
        <f>(M823/I823)*100</f>
        <v>0.76161462300076166</v>
      </c>
      <c r="K823" s="1033">
        <v>0.15</v>
      </c>
      <c r="L823" s="1043">
        <v>4</v>
      </c>
      <c r="M823" s="756">
        <f>K823*L823</f>
        <v>0.6</v>
      </c>
      <c r="N823" s="1026" t="s">
        <v>510</v>
      </c>
      <c r="O823" s="860">
        <v>0.14000000000000001</v>
      </c>
      <c r="P823" s="1016">
        <v>43265</v>
      </c>
      <c r="Q823" s="1016">
        <v>43286</v>
      </c>
      <c r="R823" s="756">
        <f>(K823-O823)/O823*100</f>
        <v>7.1428571428571281</v>
      </c>
      <c r="S823" s="824">
        <f>IF(INDEX(Historical!$D$7:$D$1455,MATCH(B823,Historical!$B$7:$B$1455,0))=0,"n/a",(INDEX(Historical!$C$7:$C$1455,MATCH(B823,Historical!$B$7:$B$1455,0))/INDEX(Historical!$D$7:$D$1455,MATCH(B823,Historical!$B$7:$B$1455,0))-1)*100)</f>
        <v>8.0000000000000071</v>
      </c>
      <c r="T823" s="824">
        <f>IF(INDEX(Historical!$F$7:$F$1455,MATCH(B823,Historical!$B$7:$B$1455,0))=0,"n/a",((INDEX(Historical!$C$7:$C$1455,MATCH(B823,Historical!$B$7:$B$1455,0))/INDEX(Historical!$F$7:$F$1455,MATCH(B823,Historical!$B$7:$B$1455,0)))^(1/3)-1)*100)</f>
        <v>7.888486678770068</v>
      </c>
      <c r="U823" s="824">
        <f>IF(INDEX(Historical!$I$7:$I$1455,MATCH(B823,Historical!$B$7:$B$1455,0))=0,"n/a",((INDEX(Historical!$C$7:$C$1455,MATCH(B823,Historical!$B$7:$B$1455,0))/INDEX(Historical!$I$7:$I$1455,MATCH(B823,Historical!$B$7:$B$1455,0)))^(1/5)-1)*100)</f>
        <v>9.6940240464664651</v>
      </c>
      <c r="V823" s="824">
        <f>IF(INDEX(Historical!$O$7:$O$1455,MATCH(B823,Historical!$B$7:$B$1455,0))=0,"n/a",((INDEX(Historical!$C$7:$C$1455,MATCH(B823,Historical!$B$7:$B$1455,0))/INDEX(Historical!$O$7:$O$1455,MATCH(B823,Historical!$B$7:$B$1455,0)))^(1/10)-1)*100)</f>
        <v>10.442537523679473</v>
      </c>
      <c r="W823" s="825">
        <f>IF(OR(U823&lt;=0,U823="n/a",V823&lt;=0,V823="n/a"),"n/a",U823/V823)</f>
        <v>0.92832072898798013</v>
      </c>
      <c r="X823" s="826">
        <f>IF(OR(AJ823&lt;=0,AJ823="n/a",U823&lt;=0,U823="n/a"),"n/a",U823/AJ823)</f>
        <v>3.4621514451665942</v>
      </c>
      <c r="Y823" s="781"/>
      <c r="Z823" s="766">
        <f>IF(OR(AC823&lt;0.01,AC823="n/a"),"n/a",M823/AC823*100)</f>
        <v>11.976047904191617</v>
      </c>
      <c r="AA823" s="1042">
        <f>IF(OR(AC823&lt;0.01,AC823="n/a"),"n/a",I823/AC823)</f>
        <v>15.724550898203594</v>
      </c>
      <c r="AB823" s="1043">
        <v>12</v>
      </c>
      <c r="AC823" s="1021">
        <v>5.01</v>
      </c>
      <c r="AD823" s="1021">
        <v>0.84</v>
      </c>
      <c r="AE823" s="1021">
        <v>1.26</v>
      </c>
      <c r="AF823" s="1021">
        <v>1.84</v>
      </c>
      <c r="AG823" s="1021">
        <v>12.2</v>
      </c>
      <c r="AH823" s="1021">
        <v>-12.5</v>
      </c>
      <c r="AI823" s="1021">
        <v>-1.81</v>
      </c>
      <c r="AJ823" s="1021">
        <v>2.8000000000000003</v>
      </c>
      <c r="AK823" s="1021">
        <v>18.64</v>
      </c>
      <c r="AL823" s="1034">
        <v>9660</v>
      </c>
      <c r="AM823" s="1028">
        <v>5.3</v>
      </c>
      <c r="AN823" s="1021">
        <v>0.5</v>
      </c>
      <c r="AO823" s="868">
        <f>IF(U823="n/a","n/a",IF(AA823&lt;0,"n/a",IF(AA823="n/a","n/a",J823+U823-AA823)))</f>
        <v>-5.268912228736367</v>
      </c>
      <c r="AP823" s="869">
        <f>IF(U823="n/a","n/a",J823+U823)</f>
        <v>10.455638669467227</v>
      </c>
      <c r="AQ823" s="1044">
        <f>IF(OR(AC823&lt;0.01,AF823="n/a"),"n/a",(I823/SQRT(22.5*AC823*(I823/AF823))-1)*100)</f>
        <v>13.398361055557118</v>
      </c>
      <c r="AR823" s="766">
        <f>INDEX(Historical!$C$7:$C$1455,MATCH(B823,Historical!$B$7:$B$1455,0))*IF(AH823="n/a",1.03,IF(AH823&lt;0,1.01,IF(AH823&gt;10,1.1,(1+AH823/100))))</f>
        <v>0.5454</v>
      </c>
      <c r="AS823" s="1042">
        <f>IF($AI823="n/a",1.03*AR823,IF($AI823&lt;0,1.01*AR823,IF($AI823&gt;10,1.1*AR823,(1+$AI823/100)*AR823)))</f>
        <v>0.55085399999999995</v>
      </c>
      <c r="AT823" s="1042">
        <f>IF($AK823="n/a",1.03*AS823,IF($AK823&lt;0,1.01*AS823,IF($AK823&gt;10,1.1*AS823,(1+$AK823/100)*AS823)))</f>
        <v>0.60593940000000002</v>
      </c>
      <c r="AU823" s="1042">
        <f>IF($AK823="n/a",1.03*AT823,IF($AK823&lt;0,1.01*AT823,IF($AK823&gt;10,1.1*AT823,(1+$AK823/100)*AT823)))</f>
        <v>0.66653334000000009</v>
      </c>
      <c r="AV823" s="1042">
        <f>IF($AK823="n/a",1.03*AU823,IF($AK823&lt;0,1.01*AU823,IF($AK823&gt;10,1.1*AU823,(1+$AK823/100)*AU823)))</f>
        <v>0.73318667400000015</v>
      </c>
      <c r="AW823" s="766">
        <f>SUM(AR823:AV823)</f>
        <v>3.1019134140000002</v>
      </c>
      <c r="AX823" s="877">
        <f>AW823/I823*100</f>
        <v>3.9374376923076921</v>
      </c>
      <c r="AY823" s="1212">
        <v>0.82</v>
      </c>
      <c r="AZ823" s="1028">
        <v>19.64</v>
      </c>
      <c r="BA823" s="1028">
        <v>-1.4200000000000002</v>
      </c>
      <c r="BB823" s="1028">
        <v>3.02</v>
      </c>
      <c r="BC823" s="1028">
        <v>6.17</v>
      </c>
      <c r="BE823" s="721">
        <v>2002</v>
      </c>
      <c r="BF823" s="1057">
        <f>IF(BE823&gt;2008,0,IF(BE823&gt;2001,1,IF(BE823&gt;1990,2,IF(BE823&gt;1980,3,IF(BE823&gt;1973,4,IF(BE823&gt;1970,5,IF(BE823&gt;1960,6,IF(BE823&gt;1958,7,IF(BE823&gt;1953,8,9)))))))))</f>
        <v>1</v>
      </c>
    </row>
    <row r="824" spans="1:58" ht="11.25" customHeight="1" x14ac:dyDescent="0.2">
      <c r="A824" s="1027" t="s">
        <v>1787</v>
      </c>
      <c r="B824" s="1031" t="s">
        <v>1788</v>
      </c>
      <c r="C824" s="1181" t="s">
        <v>109</v>
      </c>
      <c r="D824" s="1181" t="s">
        <v>4434</v>
      </c>
      <c r="E824" s="857">
        <v>6</v>
      </c>
      <c r="F824" s="1245">
        <v>680</v>
      </c>
      <c r="G824" s="1187" t="s">
        <v>107</v>
      </c>
      <c r="H824" s="1187" t="s">
        <v>107</v>
      </c>
      <c r="I824" s="1030">
        <v>400</v>
      </c>
      <c r="J824" s="766">
        <f>(M824/I824)*100</f>
        <v>1.1499999999999999</v>
      </c>
      <c r="K824" s="1033">
        <v>1.1499999999999999</v>
      </c>
      <c r="L824" s="1043">
        <v>4</v>
      </c>
      <c r="M824" s="756">
        <f>K824*L824</f>
        <v>4.5999999999999996</v>
      </c>
      <c r="N824" s="1026" t="s">
        <v>599</v>
      </c>
      <c r="O824" s="860">
        <v>0.84</v>
      </c>
      <c r="P824" s="1016">
        <v>43161</v>
      </c>
      <c r="Q824" s="1016">
        <v>43175</v>
      </c>
      <c r="R824" s="756">
        <f>(K824-O824)/O824*100</f>
        <v>36.904761904761898</v>
      </c>
      <c r="S824" s="824">
        <f>IF(INDEX(Historical!$D$7:$D$1455,MATCH(B824,Historical!$B$7:$B$1455,0))=0,"n/a",(INDEX(Historical!$C$7:$C$1455,MATCH(B824,Historical!$B$7:$B$1455,0))/INDEX(Historical!$D$7:$D$1455,MATCH(B824,Historical!$B$7:$B$1455,0))-1)*100)</f>
        <v>11.999999999999989</v>
      </c>
      <c r="T824" s="824">
        <f>IF(INDEX(Historical!$F$7:$F$1455,MATCH(B824,Historical!$B$7:$B$1455,0))=0,"n/a",((INDEX(Historical!$C$7:$C$1455,MATCH(B824,Historical!$B$7:$B$1455,0))/INDEX(Historical!$F$7:$F$1455,MATCH(B824,Historical!$B$7:$B$1455,0)))^(1/3)-1)*100)</f>
        <v>11.868894208139679</v>
      </c>
      <c r="U824" s="824">
        <f>IF(INDEX(Historical!$I$7:$I$1455,MATCH(B824,Historical!$B$7:$B$1455,0))=0,"n/a",((INDEX(Historical!$C$7:$C$1455,MATCH(B824,Historical!$B$7:$B$1455,0))/INDEX(Historical!$I$7:$I$1455,MATCH(B824,Historical!$B$7:$B$1455,0)))^(1/5)-1)*100)</f>
        <v>53.057937649194884</v>
      </c>
      <c r="V824" s="824" t="str">
        <f>IF(INDEX(Historical!$O$7:$O$1455,MATCH(B824,Historical!$B$7:$B$1455,0))=0,"n/a",((INDEX(Historical!$C$7:$C$1455,MATCH(B824,Historical!$B$7:$B$1455,0))/INDEX(Historical!$O$7:$O$1455,MATCH(B824,Historical!$B$7:$B$1455,0)))^(1/10)-1)*100)</f>
        <v>n/a</v>
      </c>
      <c r="W824" s="825" t="str">
        <f>IF(OR(U824&lt;=0,U824="n/a",V824&lt;=0,V824="n/a"),"n/a",U824/V824)</f>
        <v>n/a</v>
      </c>
      <c r="X824" s="826" t="str">
        <f>IF(OR(AJ824&lt;=0,AJ824="n/a",U824&lt;=0,U824="n/a"),"n/a",U824/AJ824)</f>
        <v>n/a</v>
      </c>
      <c r="Y824" s="1032"/>
      <c r="Z824" s="766" t="str">
        <f>IF(OR(AC824&lt;0.01,AC824="n/a"),"n/a",M824/AC824*100)</f>
        <v>n/a</v>
      </c>
      <c r="AA824" s="1042" t="str">
        <f>IF(OR(AC824&lt;0.01,AC824="n/a"),"n/a",I824/AC824)</f>
        <v>n/a</v>
      </c>
      <c r="AB824" s="1043">
        <v>12</v>
      </c>
      <c r="AC824" s="1021" t="s">
        <v>138</v>
      </c>
      <c r="AD824" s="1021" t="s">
        <v>138</v>
      </c>
      <c r="AE824" s="1021" t="s">
        <v>138</v>
      </c>
      <c r="AF824" s="1021" t="s">
        <v>138</v>
      </c>
      <c r="AG824" s="1021" t="s">
        <v>138</v>
      </c>
      <c r="AH824" s="1021" t="s">
        <v>138</v>
      </c>
      <c r="AI824" s="1021" t="s">
        <v>138</v>
      </c>
      <c r="AJ824" s="1021" t="s">
        <v>138</v>
      </c>
      <c r="AK824" s="1021" t="s">
        <v>138</v>
      </c>
      <c r="AL824" s="1034" t="s">
        <v>138</v>
      </c>
      <c r="AM824" s="1028" t="s">
        <v>138</v>
      </c>
      <c r="AN824" s="1021" t="s">
        <v>138</v>
      </c>
      <c r="AO824" s="868" t="str">
        <f>IF(U824="n/a","n/a",IF(AA824&lt;0,"n/a",IF(AA824="n/a","n/a",J824+U824-AA824)))</f>
        <v>n/a</v>
      </c>
      <c r="AP824" s="869">
        <f>IF(U824="n/a","n/a",J824+U824)</f>
        <v>54.207937649194882</v>
      </c>
      <c r="AQ824" s="1044" t="str">
        <f>IF(OR(AC824&lt;0.01,AF824="n/a"),"n/a",(I824/SQRT(22.5*AC824*(I824/AF824))-1)*100)</f>
        <v>n/a</v>
      </c>
      <c r="AR824" s="766">
        <f>INDEX(Historical!$C$7:$C$1455,MATCH(B824,Historical!$B$7:$B$1455,0))*IF(AH824="n/a",1.03,IF(AH824&lt;0,1.01,IF(AH824&gt;10,1.1,(1+AH824/100))))</f>
        <v>3.4607999999999999</v>
      </c>
      <c r="AS824" s="1042">
        <f>IF($AI824="n/a",1.03*AR824,IF($AI824&lt;0,1.01*AR824,IF($AI824&gt;10,1.1*AR824,(1+$AI824/100)*AR824)))</f>
        <v>3.5646239999999998</v>
      </c>
      <c r="AT824" s="1042">
        <f>IF($AK824="n/a",1.03*AS824,IF($AK824&lt;0,1.01*AS824,IF($AK824&gt;10,1.1*AS824,(1+$AK824/100)*AS824)))</f>
        <v>3.6715627199999998</v>
      </c>
      <c r="AU824" s="1042">
        <f>IF($AK824="n/a",1.03*AT824,IF($AK824&lt;0,1.01*AT824,IF($AK824&gt;10,1.1*AT824,(1+$AK824/100)*AT824)))</f>
        <v>3.7817096015999998</v>
      </c>
      <c r="AV824" s="1042">
        <f>IF($AK824="n/a",1.03*AU824,IF($AK824&lt;0,1.01*AU824,IF($AK824&gt;10,1.1*AU824,(1+$AK824/100)*AU824)))</f>
        <v>3.8951608896479999</v>
      </c>
      <c r="AW824" s="766">
        <f>SUM(AR824:AV824)</f>
        <v>18.373857211247998</v>
      </c>
      <c r="AX824" s="877">
        <f>AW824/I824*100</f>
        <v>4.5934643028119995</v>
      </c>
      <c r="AY824" s="1212" t="s">
        <v>138</v>
      </c>
      <c r="AZ824" s="1028" t="s">
        <v>138</v>
      </c>
      <c r="BA824" s="1028" t="s">
        <v>138</v>
      </c>
      <c r="BB824" s="1028" t="s">
        <v>138</v>
      </c>
      <c r="BC824" s="1028" t="s">
        <v>138</v>
      </c>
      <c r="BD824" s="1078" t="s">
        <v>4357</v>
      </c>
      <c r="BE824" s="721">
        <v>2013</v>
      </c>
      <c r="BF824" s="1057">
        <f>IF(BE824&gt;2008,0,IF(BE824&gt;2001,1,IF(BE824&gt;1990,2,IF(BE824&gt;1980,3,IF(BE824&gt;1973,4,IF(BE824&gt;1970,5,IF(BE824&gt;1960,6,IF(BE824&gt;1958,7,IF(BE824&gt;1953,8,9)))))))))</f>
        <v>0</v>
      </c>
    </row>
    <row r="825" spans="1:58" ht="11.25" customHeight="1" x14ac:dyDescent="0.2">
      <c r="A825" s="1019" t="s">
        <v>384</v>
      </c>
      <c r="B825" s="1031" t="s">
        <v>385</v>
      </c>
      <c r="C825" s="1181" t="s">
        <v>113</v>
      </c>
      <c r="D825" s="1181" t="s">
        <v>4427</v>
      </c>
      <c r="E825" s="857">
        <v>47</v>
      </c>
      <c r="F825" s="1245">
        <v>34</v>
      </c>
      <c r="G825" s="1209" t="s">
        <v>107</v>
      </c>
      <c r="H825" s="1209" t="s">
        <v>107</v>
      </c>
      <c r="I825" s="1021">
        <v>314.04000000000002</v>
      </c>
      <c r="J825" s="766">
        <f>(M825/I825)*100</f>
        <v>1.7322634059355497</v>
      </c>
      <c r="K825" s="1033">
        <v>1.36</v>
      </c>
      <c r="L825" s="1043">
        <v>4</v>
      </c>
      <c r="M825" s="756">
        <f>K825*L825</f>
        <v>5.44</v>
      </c>
      <c r="N825" s="1026" t="s">
        <v>120</v>
      </c>
      <c r="O825" s="860">
        <v>1.28</v>
      </c>
      <c r="P825" s="1016">
        <v>43231</v>
      </c>
      <c r="Q825" s="1016">
        <v>43252</v>
      </c>
      <c r="R825" s="756">
        <f>(K825-O825)/O825*100</f>
        <v>6.2500000000000053</v>
      </c>
      <c r="S825" s="824">
        <f>IF(INDEX(Historical!$D$7:$D$1455,MATCH(B825,Historical!$B$7:$B$1455,0))=0,"n/a",(INDEX(Historical!$C$7:$C$1455,MATCH(B825,Historical!$B$7:$B$1455,0))/INDEX(Historical!$D$7:$D$1455,MATCH(B825,Historical!$B$7:$B$1455,0))-1)*100)</f>
        <v>4.761904761904745</v>
      </c>
      <c r="T825" s="824">
        <f>IF(INDEX(Historical!$F$7:$F$1455,MATCH(B825,Historical!$B$7:$B$1455,0))=0,"n/a",((INDEX(Historical!$C$7:$C$1455,MATCH(B825,Historical!$B$7:$B$1455,0))/INDEX(Historical!$F$7:$F$1455,MATCH(B825,Historical!$B$7:$B$1455,0)))^(1/3)-1)*100)</f>
        <v>6.6607960398131549</v>
      </c>
      <c r="U825" s="824">
        <f>IF(INDEX(Historical!$I$7:$I$1455,MATCH(B825,Historical!$B$7:$B$1455,0))=0,"n/a",((INDEX(Historical!$C$7:$C$1455,MATCH(B825,Historical!$B$7:$B$1455,0))/INDEX(Historical!$I$7:$I$1455,MATCH(B825,Historical!$B$7:$B$1455,0)))^(1/5)-1)*100)</f>
        <v>10.582350794928796</v>
      </c>
      <c r="V825" s="824">
        <f>IF(INDEX(Historical!$O$7:$O$1455,MATCH(B825,Historical!$B$7:$B$1455,0))=0,"n/a",((INDEX(Historical!$C$7:$C$1455,MATCH(B825,Historical!$B$7:$B$1455,0))/INDEX(Historical!$O$7:$O$1455,MATCH(B825,Historical!$B$7:$B$1455,0)))^(1/10)-1)*100)</f>
        <v>14.210115792921485</v>
      </c>
      <c r="W825" s="825">
        <f>IF(OR(U825&lt;=0,U825="n/a",V825&lt;=0,V825="n/a"),"n/a",U825/V825)</f>
        <v>0.74470545836088153</v>
      </c>
      <c r="X825" s="826">
        <f>IF(OR(AJ825&lt;=0,AJ825="n/a",U825&lt;=0,U825="n/a"),"n/a",U825/AJ825)</f>
        <v>11.758167549920886</v>
      </c>
      <c r="Y825" s="1031"/>
      <c r="Z825" s="766">
        <f>IF(OR(AC825&lt;0.01,AC825="n/a"),"n/a",M825/AC825*100)</f>
        <v>43.174603174603178</v>
      </c>
      <c r="AA825" s="1042">
        <f>IF(OR(AC825&lt;0.01,AC825="n/a"),"n/a",I825/AC825)</f>
        <v>24.923809523809528</v>
      </c>
      <c r="AB825" s="1043">
        <v>12</v>
      </c>
      <c r="AC825" s="1021">
        <v>12.6</v>
      </c>
      <c r="AD825" s="1021">
        <v>1.83</v>
      </c>
      <c r="AE825" s="1021">
        <v>1.62</v>
      </c>
      <c r="AF825" s="1021">
        <v>9.1300000000000008</v>
      </c>
      <c r="AG825" s="1021">
        <v>43.8</v>
      </c>
      <c r="AH825" s="1021">
        <v>1</v>
      </c>
      <c r="AI825" s="1021">
        <v>10.92</v>
      </c>
      <c r="AJ825" s="1021">
        <v>0.89999999999999991</v>
      </c>
      <c r="AK825" s="1021">
        <v>13.600000000000001</v>
      </c>
      <c r="AL825" s="1034">
        <v>17960</v>
      </c>
      <c r="AM825" s="1028">
        <v>1.7000000000000002</v>
      </c>
      <c r="AN825" s="1021">
        <v>1.1499999999999999</v>
      </c>
      <c r="AO825" s="868">
        <f>IF(U825="n/a","n/a",IF(AA825&lt;0,"n/a",IF(AA825="n/a","n/a",J825+U825-AA825)))</f>
        <v>-12.609195322945181</v>
      </c>
      <c r="AP825" s="869">
        <f>IF(U825="n/a","n/a",J825+U825)</f>
        <v>12.314614200864346</v>
      </c>
      <c r="AQ825" s="1044">
        <f>IF(OR(AC825&lt;0.01,AF825="n/a"),"n/a",(I825/SQRT(22.5*AC825*(I825/AF825))-1)*100)</f>
        <v>218.01773601999065</v>
      </c>
      <c r="AR825" s="766">
        <f>INDEX(Historical!$C$7:$C$1455,MATCH(B825,Historical!$B$7:$B$1455,0))*IF(AH825="n/a",1.03,IF(AH825&lt;0,1.01,IF(AH825&gt;10,1.1,(1+AH825/100))))</f>
        <v>5.1105999999999998</v>
      </c>
      <c r="AS825" s="1042">
        <f>IF($AI825="n/a",1.03*AR825,IF($AI825&lt;0,1.01*AR825,IF($AI825&gt;10,1.1*AR825,(1+$AI825/100)*AR825)))</f>
        <v>5.6216600000000003</v>
      </c>
      <c r="AT825" s="1042">
        <f>IF($AK825="n/a",1.03*AS825,IF($AK825&lt;0,1.01*AS825,IF($AK825&gt;10,1.1*AS825,(1+$AK825/100)*AS825)))</f>
        <v>6.1838260000000007</v>
      </c>
      <c r="AU825" s="1042">
        <f>IF($AK825="n/a",1.03*AT825,IF($AK825&lt;0,1.01*AT825,IF($AK825&gt;10,1.1*AT825,(1+$AK825/100)*AT825)))</f>
        <v>6.802208600000001</v>
      </c>
      <c r="AV825" s="1042">
        <f>IF($AK825="n/a",1.03*AU825,IF($AK825&lt;0,1.01*AU825,IF($AK825&gt;10,1.1*AU825,(1+$AK825/100)*AU825)))</f>
        <v>7.4824294600000014</v>
      </c>
      <c r="AW825" s="766">
        <f>SUM(AR825:AV825)</f>
        <v>31.200724060000002</v>
      </c>
      <c r="AX825" s="877">
        <f>AW825/I825*100</f>
        <v>9.9352706852630241</v>
      </c>
      <c r="AY825" s="1212">
        <v>1.02</v>
      </c>
      <c r="AZ825" s="1028">
        <v>46.07</v>
      </c>
      <c r="BA825" s="1028">
        <v>-15.590000000000002</v>
      </c>
      <c r="BB825" s="1028">
        <v>1.3599999999999999</v>
      </c>
      <c r="BC825" s="1028">
        <v>1.32</v>
      </c>
      <c r="BE825" s="721">
        <v>1972</v>
      </c>
      <c r="BF825" s="1057">
        <f>IF(BE825&gt;2008,0,IF(BE825&gt;2001,1,IF(BE825&gt;1990,2,IF(BE825&gt;1980,3,IF(BE825&gt;1973,4,IF(BE825&gt;1970,5,IF(BE825&gt;1960,6,IF(BE825&gt;1958,7,IF(BE825&gt;1953,8,9)))))))))</f>
        <v>5</v>
      </c>
    </row>
    <row r="826" spans="1:58" s="905" customFormat="1" ht="11.25" customHeight="1" x14ac:dyDescent="0.2">
      <c r="A826" s="884" t="s">
        <v>388</v>
      </c>
      <c r="B826" s="914" t="s">
        <v>389</v>
      </c>
      <c r="C826" s="1181" t="s">
        <v>129</v>
      </c>
      <c r="D826" s="1181" t="s">
        <v>4431</v>
      </c>
      <c r="E826" s="885">
        <v>43</v>
      </c>
      <c r="F826" s="1245">
        <v>59</v>
      </c>
      <c r="G826" s="1244" t="s">
        <v>38</v>
      </c>
      <c r="H826" s="1244" t="s">
        <v>116</v>
      </c>
      <c r="I826" s="898">
        <v>84.67</v>
      </c>
      <c r="J826" s="887">
        <f>(M826/I826)*100</f>
        <v>2.0786583205385614</v>
      </c>
      <c r="K826" s="888">
        <v>0.44</v>
      </c>
      <c r="L826" s="889">
        <v>4</v>
      </c>
      <c r="M826" s="890">
        <f>K826*L826</f>
        <v>1.76</v>
      </c>
      <c r="N826" s="891" t="s">
        <v>112</v>
      </c>
      <c r="O826" s="892">
        <v>0.4</v>
      </c>
      <c r="P826" s="893">
        <v>43329</v>
      </c>
      <c r="Q826" s="893">
        <v>43355</v>
      </c>
      <c r="R826" s="890">
        <f>(K826-O826)/O826*100</f>
        <v>9.9999999999999947</v>
      </c>
      <c r="S826" s="824">
        <f>IF(INDEX(Historical!$D$7:$D$1455,MATCH(B826,Historical!$B$7:$B$1455,0))=0,"n/a",(INDEX(Historical!$C$7:$C$1455,MATCH(B826,Historical!$B$7:$B$1455,0))/INDEX(Historical!$D$7:$D$1455,MATCH(B826,Historical!$B$7:$B$1455,0))-1)*100)</f>
        <v>5.4421768707483054</v>
      </c>
      <c r="T826" s="824">
        <f>IF(INDEX(Historical!$F$7:$F$1455,MATCH(B826,Historical!$B$7:$B$1455,0))=0,"n/a",((INDEX(Historical!$C$7:$C$1455,MATCH(B826,Historical!$B$7:$B$1455,0))/INDEX(Historical!$F$7:$F$1455,MATCH(B826,Historical!$B$7:$B$1455,0)))^(1/3)-1)*100)</f>
        <v>5.9027072021463178</v>
      </c>
      <c r="U826" s="824">
        <f>IF(INDEX(Historical!$I$7:$I$1455,MATCH(B826,Historical!$B$7:$B$1455,0))=0,"n/a",((INDEX(Historical!$C$7:$C$1455,MATCH(B826,Historical!$B$7:$B$1455,0))/INDEX(Historical!$I$7:$I$1455,MATCH(B826,Historical!$B$7:$B$1455,0)))^(1/5)-1)*100)</f>
        <v>9.1607069589288557</v>
      </c>
      <c r="V826" s="824">
        <f>IF(INDEX(Historical!$O$7:$O$1455,MATCH(B826,Historical!$B$7:$B$1455,0))=0,"n/a",((INDEX(Historical!$C$7:$C$1455,MATCH(B826,Historical!$B$7:$B$1455,0))/INDEX(Historical!$O$7:$O$1455,MATCH(B826,Historical!$B$7:$B$1455,0)))^(1/10)-1)*100)</f>
        <v>16.212076231229954</v>
      </c>
      <c r="W826" s="894">
        <f>IF(OR(U826&lt;=0,U826="n/a",V826&lt;=0,V826="n/a"),"n/a",U826/V826)</f>
        <v>0.56505452036317405</v>
      </c>
      <c r="X826" s="895">
        <f>IF(OR(AJ826&lt;=0,AJ826="n/a",U826&lt;=0,U826="n/a"),"n/a",U826/AJ826)</f>
        <v>0.70466976607145049</v>
      </c>
      <c r="Y826" s="914"/>
      <c r="Z826" s="887">
        <f>IF(OR(AC826&lt;0.01,AC826="n/a"),"n/a",M826/AC826*100)</f>
        <v>35.699797160243406</v>
      </c>
      <c r="AA826" s="897">
        <f>IF(OR(AC826&lt;0.01,AC826="n/a"),"n/a",I826/AC826)</f>
        <v>17.174442190669371</v>
      </c>
      <c r="AB826" s="889">
        <v>8</v>
      </c>
      <c r="AC826" s="898">
        <v>4.93</v>
      </c>
      <c r="AD826" s="898">
        <v>1.62</v>
      </c>
      <c r="AE826" s="898">
        <v>0.6</v>
      </c>
      <c r="AF826" s="898">
        <v>3.17</v>
      </c>
      <c r="AG826" s="898">
        <v>18.8</v>
      </c>
      <c r="AH826" s="898">
        <v>30.2</v>
      </c>
      <c r="AI826" s="898">
        <v>8.07</v>
      </c>
      <c r="AJ826" s="898">
        <v>13</v>
      </c>
      <c r="AK826" s="898">
        <v>10.63</v>
      </c>
      <c r="AL826" s="899">
        <v>79320</v>
      </c>
      <c r="AM826" s="900">
        <v>0.2</v>
      </c>
      <c r="AN826" s="898">
        <v>0.55000000000000004</v>
      </c>
      <c r="AO826" s="901">
        <f>IF(U826="n/a","n/a",IF(AA826&lt;0,"n/a",IF(AA826="n/a","n/a",J826+U826-AA826)))</f>
        <v>-5.9350769112019535</v>
      </c>
      <c r="AP826" s="902">
        <f>IF(U826="n/a","n/a",J826+U826)</f>
        <v>11.239365279467417</v>
      </c>
      <c r="AQ826" s="903">
        <f>IF(OR(AC826&lt;0.01,AF826="n/a"),"n/a",(I826/SQRT(22.5*AC826*(I826/AF826))-1)*100)</f>
        <v>55.553465970060032</v>
      </c>
      <c r="AR826" s="766">
        <f>INDEX(Historical!$C$7:$C$1455,MATCH(B826,Historical!$B$7:$B$1455,0))*IF(AH826="n/a",1.03,IF(AH826&lt;0,1.01,IF(AH826&gt;10,1.1,(1+AH826/100))))</f>
        <v>1.7050000000000003</v>
      </c>
      <c r="AS826" s="897">
        <f>IF($AI826="n/a",1.03*AR826,IF($AI826&lt;0,1.01*AR826,IF($AI826&gt;10,1.1*AR826,(1+$AI826/100)*AR826)))</f>
        <v>1.8425935000000002</v>
      </c>
      <c r="AT826" s="897">
        <f>IF($AK826="n/a",1.03*AS826,IF($AK826&lt;0,1.01*AS826,IF($AK826&gt;10,1.1*AS826,(1+$AK826/100)*AS826)))</f>
        <v>2.0268528500000005</v>
      </c>
      <c r="AU826" s="897">
        <f>IF($AK826="n/a",1.03*AT826,IF($AK826&lt;0,1.01*AT826,IF($AK826&gt;10,1.1*AT826,(1+$AK826/100)*AT826)))</f>
        <v>2.2295381350000008</v>
      </c>
      <c r="AV826" s="897">
        <f>IF($AK826="n/a",1.03*AU826,IF($AK826&lt;0,1.01*AU826,IF($AK826&gt;10,1.1*AU826,(1+$AK826/100)*AU826)))</f>
        <v>2.452491948500001</v>
      </c>
      <c r="AW826" s="887">
        <f>SUM(AR826:AV826)</f>
        <v>10.256476433500001</v>
      </c>
      <c r="AX826" s="904">
        <f>AW826/I826*100</f>
        <v>12.113471635171845</v>
      </c>
      <c r="AY826" s="1213">
        <v>0.72</v>
      </c>
      <c r="AZ826" s="900">
        <v>43.34</v>
      </c>
      <c r="BA826" s="900">
        <v>-0.54</v>
      </c>
      <c r="BB826" s="900">
        <v>9.34</v>
      </c>
      <c r="BC826" s="900">
        <v>22.53</v>
      </c>
      <c r="BD826" s="1079"/>
      <c r="BE826" s="721">
        <v>1976</v>
      </c>
      <c r="BF826" s="1057">
        <f>IF(BE826&gt;2008,0,IF(BE826&gt;2001,1,IF(BE826&gt;1990,2,IF(BE826&gt;1980,3,IF(BE826&gt;1973,4,IF(BE826&gt;1970,5,IF(BE826&gt;1960,6,IF(BE826&gt;1958,7,IF(BE826&gt;1953,8,9)))))))))</f>
        <v>4</v>
      </c>
    </row>
    <row r="827" spans="1:58" ht="11.25" customHeight="1" x14ac:dyDescent="0.2">
      <c r="A827" s="1019" t="s">
        <v>4118</v>
      </c>
      <c r="B827" s="1031" t="s">
        <v>387</v>
      </c>
      <c r="C827" s="1181" t="s">
        <v>129</v>
      </c>
      <c r="D827" s="1181" t="s">
        <v>4431</v>
      </c>
      <c r="E827" s="857">
        <v>45</v>
      </c>
      <c r="F827" s="1245">
        <v>50</v>
      </c>
      <c r="G827" s="1187" t="s">
        <v>38</v>
      </c>
      <c r="H827" s="1187" t="s">
        <v>116</v>
      </c>
      <c r="I827" s="1021">
        <v>97.65</v>
      </c>
      <c r="J827" s="766">
        <f>(M827/I827)*100</f>
        <v>2.1300563236047108</v>
      </c>
      <c r="K827" s="1033">
        <v>0.52</v>
      </c>
      <c r="L827" s="1043">
        <v>4</v>
      </c>
      <c r="M827" s="756">
        <f>K827*L827</f>
        <v>2.08</v>
      </c>
      <c r="N827" s="1026" t="s">
        <v>165</v>
      </c>
      <c r="O827" s="860">
        <v>0.51</v>
      </c>
      <c r="P827" s="1016">
        <v>43167</v>
      </c>
      <c r="Q827" s="1016">
        <v>43192</v>
      </c>
      <c r="R827" s="756">
        <f>(K827-O827)/O827*100</f>
        <v>1.9607843137254919</v>
      </c>
      <c r="S827" s="824">
        <f>IF(INDEX(Historical!$D$7:$D$1455,MATCH(B827,Historical!$B$7:$B$1455,0))=0,"n/a",(INDEX(Historical!$C$7:$C$1455,MATCH(B827,Historical!$B$7:$B$1455,0))/INDEX(Historical!$D$7:$D$1455,MATCH(B827,Historical!$B$7:$B$1455,0))-1)*100)</f>
        <v>2.0100502512562901</v>
      </c>
      <c r="T827" s="824">
        <f>IF(INDEX(Historical!$F$7:$F$1455,MATCH(B827,Historical!$B$7:$B$1455,0))=0,"n/a",((INDEX(Historical!$C$7:$C$1455,MATCH(B827,Historical!$B$7:$B$1455,0))/INDEX(Historical!$F$7:$F$1455,MATCH(B827,Historical!$B$7:$B$1455,0)))^(1/3)-1)*100)</f>
        <v>2.0518519246802258</v>
      </c>
      <c r="U827" s="824">
        <f>IF(INDEX(Historical!$I$7:$I$1455,MATCH(B827,Historical!$B$7:$B$1455,0))=0,"n/a",((INDEX(Historical!$C$7:$C$1455,MATCH(B827,Historical!$B$7:$B$1455,0))/INDEX(Historical!$I$7:$I$1455,MATCH(B827,Historical!$B$7:$B$1455,0)))^(1/5)-1)*100)</f>
        <v>5.441990674192887</v>
      </c>
      <c r="V827" s="824">
        <f>IF(INDEX(Historical!$O$7:$O$1455,MATCH(B827,Historical!$B$7:$B$1455,0))=0,"n/a",((INDEX(Historical!$C$7:$C$1455,MATCH(B827,Historical!$B$7:$B$1455,0))/INDEX(Historical!$O$7:$O$1455,MATCH(B827,Historical!$B$7:$B$1455,0)))^(1/10)-1)*100)</f>
        <v>9.3887862519232979</v>
      </c>
      <c r="W827" s="825">
        <f>IF(OR(U827&lt;=0,U827="n/a",V827&lt;=0,V827="n/a"),"n/a",U827/V827)</f>
        <v>0.57962664482622472</v>
      </c>
      <c r="X827" s="826" t="str">
        <f>IF(OR(AJ827&lt;=0,AJ827="n/a",U827&lt;=0,U827="n/a"),"n/a",U827/AJ827)</f>
        <v>n/a</v>
      </c>
      <c r="Y827" s="1031"/>
      <c r="Z827" s="766">
        <f>IF(OR(AC827&lt;0.01,AC827="n/a"),"n/a",M827/AC827*100)</f>
        <v>124.55089820359282</v>
      </c>
      <c r="AA827" s="1042">
        <f>IF(OR(AC827&lt;0.01,AC827="n/a"),"n/a",I827/AC827)</f>
        <v>58.473053892215574</v>
      </c>
      <c r="AB827" s="1043">
        <v>1</v>
      </c>
      <c r="AC827" s="1021">
        <v>1.67</v>
      </c>
      <c r="AD827" s="1021">
        <v>14.06</v>
      </c>
      <c r="AE827" s="1021">
        <v>0.55000000000000004</v>
      </c>
      <c r="AF827" s="1021">
        <v>4.04</v>
      </c>
      <c r="AG827" s="1021">
        <v>11.899999999999999</v>
      </c>
      <c r="AH827" s="1021">
        <v>-26.8</v>
      </c>
      <c r="AI827" s="1021">
        <v>-2.58</v>
      </c>
      <c r="AJ827" s="1021">
        <v>-8.5</v>
      </c>
      <c r="AK827" s="1021">
        <v>4.17</v>
      </c>
      <c r="AL827" s="1034">
        <v>283190</v>
      </c>
      <c r="AM827" s="1028">
        <v>0.89999999999999991</v>
      </c>
      <c r="AN827" s="1021">
        <v>0.7</v>
      </c>
      <c r="AO827" s="868">
        <f>IF(U827="n/a","n/a",IF(AA827&lt;0,"n/a",IF(AA827="n/a","n/a",J827+U827-AA827)))</f>
        <v>-50.901006894417975</v>
      </c>
      <c r="AP827" s="869">
        <f>IF(U827="n/a","n/a",J827+U827)</f>
        <v>7.5720469977975977</v>
      </c>
      <c r="AQ827" s="1044">
        <f>IF(OR(AC827&lt;0.01,AF827="n/a"),"n/a",(I827/SQRT(22.5*AC827*(I827/AF827))-1)*100)</f>
        <v>224.02409905201046</v>
      </c>
      <c r="AR827" s="766">
        <f>INDEX(Historical!$C$7:$C$1455,MATCH(B827,Historical!$B$7:$B$1455,0))*IF(AH827="n/a",1.03,IF(AH827&lt;0,1.01,IF(AH827&gt;10,1.1,(1+AH827/100))))</f>
        <v>2.0503000000000005</v>
      </c>
      <c r="AS827" s="1042">
        <f>IF($AI827="n/a",1.03*AR827,IF($AI827&lt;0,1.01*AR827,IF($AI827&gt;10,1.1*AR827,(1+$AI827/100)*AR827)))</f>
        <v>2.0708030000000006</v>
      </c>
      <c r="AT827" s="1042">
        <f>IF($AK827="n/a",1.03*AS827,IF($AK827&lt;0,1.01*AS827,IF($AK827&gt;10,1.1*AS827,(1+$AK827/100)*AS827)))</f>
        <v>2.157155485100001</v>
      </c>
      <c r="AU827" s="1042">
        <f>IF($AK827="n/a",1.03*AT827,IF($AK827&lt;0,1.01*AT827,IF($AK827&gt;10,1.1*AT827,(1+$AK827/100)*AT827)))</f>
        <v>2.2471088688286711</v>
      </c>
      <c r="AV827" s="1042">
        <f>IF($AK827="n/a",1.03*AU827,IF($AK827&lt;0,1.01*AU827,IF($AK827&gt;10,1.1*AU827,(1+$AK827/100)*AU827)))</f>
        <v>2.3408133086588268</v>
      </c>
      <c r="AW827" s="766">
        <f>SUM(AR827:AV827)</f>
        <v>10.866180662587499</v>
      </c>
      <c r="AX827" s="877">
        <f>AW827/I827*100</f>
        <v>11.127681170084484</v>
      </c>
      <c r="AY827" s="1212">
        <v>0.37</v>
      </c>
      <c r="AZ827" s="1028">
        <v>19.41</v>
      </c>
      <c r="BA827" s="1028">
        <v>-11.21</v>
      </c>
      <c r="BB827" s="1028">
        <v>0.09</v>
      </c>
      <c r="BC827" s="1028">
        <v>7.57</v>
      </c>
      <c r="BE827" s="721">
        <v>1974</v>
      </c>
      <c r="BF827" s="1057">
        <f>IF(BE827&gt;2008,0,IF(BE827&gt;2001,1,IF(BE827&gt;1990,2,IF(BE827&gt;1980,3,IF(BE827&gt;1973,4,IF(BE827&gt;1970,5,IF(BE827&gt;1960,6,IF(BE827&gt;1958,7,IF(BE827&gt;1953,8,9)))))))))</f>
        <v>4</v>
      </c>
    </row>
    <row r="828" spans="1:58" ht="11.25" customHeight="1" x14ac:dyDescent="0.2">
      <c r="A828" s="1019" t="s">
        <v>1789</v>
      </c>
      <c r="B828" s="1031" t="s">
        <v>1790</v>
      </c>
      <c r="C828" s="1181" t="s">
        <v>4438</v>
      </c>
      <c r="D828" s="1181" t="s">
        <v>1791</v>
      </c>
      <c r="E828" s="857">
        <v>9</v>
      </c>
      <c r="F828" s="1245">
        <v>410</v>
      </c>
      <c r="G828" s="1187" t="s">
        <v>107</v>
      </c>
      <c r="H828" s="1187" t="s">
        <v>107</v>
      </c>
      <c r="I828" s="1030">
        <v>115.49</v>
      </c>
      <c r="J828" s="766">
        <f>(M828/I828)*100</f>
        <v>1.5239414667936619</v>
      </c>
      <c r="K828" s="1033">
        <v>0.88</v>
      </c>
      <c r="L828" s="1043">
        <v>2</v>
      </c>
      <c r="M828" s="756">
        <f>K828*L828</f>
        <v>1.76</v>
      </c>
      <c r="N828" s="1026" t="s">
        <v>232</v>
      </c>
      <c r="O828" s="860">
        <v>0.84</v>
      </c>
      <c r="P828" s="1016">
        <v>43441</v>
      </c>
      <c r="Q828" s="1016">
        <v>43475</v>
      </c>
      <c r="R828" s="756">
        <f>(K828-O828)/O828*100</f>
        <v>4.7619047619047663</v>
      </c>
      <c r="S828" s="824">
        <f>IF(INDEX(Historical!$D$7:$D$1455,MATCH(B828,Historical!$B$7:$B$1455,0))=0,"n/a",(INDEX(Historical!$C$7:$C$1455,MATCH(B828,Historical!$B$7:$B$1455,0))/INDEX(Historical!$D$7:$D$1455,MATCH(B828,Historical!$B$7:$B$1455,0))-1)*100)</f>
        <v>4.6979865771812124</v>
      </c>
      <c r="T828" s="824">
        <f>IF(INDEX(Historical!$F$7:$F$1455,MATCH(B828,Historical!$B$7:$B$1455,0))=0,"n/a",((INDEX(Historical!$C$7:$C$1455,MATCH(B828,Historical!$B$7:$B$1455,0))/INDEX(Historical!$F$7:$F$1455,MATCH(B828,Historical!$B$7:$B$1455,0)))^(1/3)-1)*100)</f>
        <v>21.957556864842175</v>
      </c>
      <c r="U828" s="824">
        <f>IF(INDEX(Historical!$I$7:$I$1455,MATCH(B828,Historical!$B$7:$B$1455,0))=0,"n/a",((INDEX(Historical!$C$7:$C$1455,MATCH(B828,Historical!$B$7:$B$1455,0))/INDEX(Historical!$I$7:$I$1455,MATCH(B828,Historical!$B$7:$B$1455,0)))^(1/5)-1)*100)</f>
        <v>21.058327510759469</v>
      </c>
      <c r="V828" s="824">
        <f>IF(INDEX(Historical!$O$7:$O$1455,MATCH(B828,Historical!$B$7:$B$1455,0))=0,"n/a",((INDEX(Historical!$C$7:$C$1455,MATCH(B828,Historical!$B$7:$B$1455,0))/INDEX(Historical!$O$7:$O$1455,MATCH(B828,Historical!$B$7:$B$1455,0)))^(1/10)-1)*100)</f>
        <v>17.700978880690442</v>
      </c>
      <c r="W828" s="825">
        <f>IF(OR(U828&lt;=0,U828="n/a",V828&lt;=0,V828="n/a"),"n/a",U828/V828)</f>
        <v>1.1896702240423254</v>
      </c>
      <c r="X828" s="826">
        <f>IF(OR(AJ828&lt;=0,AJ828="n/a",U828&lt;=0,U828="n/a"),"n/a",U828/AJ828)</f>
        <v>1.2840443604121625</v>
      </c>
      <c r="Y828" s="1032"/>
      <c r="Z828" s="766">
        <f>IF(OR(AC828&lt;0.01,AC828="n/a"),"n/a",M828/AC828*100)</f>
        <v>24.343015214384508</v>
      </c>
      <c r="AA828" s="1042">
        <f>IF(OR(AC828&lt;0.01,AC828="n/a"),"n/a",I828/AC828)</f>
        <v>15.973720608575379</v>
      </c>
      <c r="AB828" s="1043">
        <v>9</v>
      </c>
      <c r="AC828" s="1021">
        <v>7.23</v>
      </c>
      <c r="AD828" s="1021">
        <v>2.1800000000000002</v>
      </c>
      <c r="AE828" s="1021">
        <v>2.91</v>
      </c>
      <c r="AF828" s="1021">
        <v>3.53</v>
      </c>
      <c r="AG828" s="1021">
        <v>27.500000000000004</v>
      </c>
      <c r="AH828" s="1021">
        <v>27.1</v>
      </c>
      <c r="AI828" s="1021">
        <v>4.6899999999999995</v>
      </c>
      <c r="AJ828" s="1021">
        <v>16.400000000000002</v>
      </c>
      <c r="AK828" s="1021">
        <v>7.32</v>
      </c>
      <c r="AL828" s="1034">
        <v>173220</v>
      </c>
      <c r="AM828" s="1028">
        <v>0.1</v>
      </c>
      <c r="AN828" s="1021">
        <v>0.43</v>
      </c>
      <c r="AO828" s="868">
        <f>IF(U828="n/a","n/a",IF(AA828&lt;0,"n/a",IF(AA828="n/a","n/a",J828+U828-AA828)))</f>
        <v>6.6085483689777522</v>
      </c>
      <c r="AP828" s="869">
        <f>IF(U828="n/a","n/a",J828+U828)</f>
        <v>22.582268977553131</v>
      </c>
      <c r="AQ828" s="1044">
        <f>IF(OR(AC828&lt;0.01,AF828="n/a"),"n/a",(I828/SQRT(22.5*AC828*(I828/AF828))-1)*100)</f>
        <v>58.306641607386034</v>
      </c>
      <c r="AR828" s="766">
        <f>INDEX(Historical!$C$7:$C$1455,MATCH(B828,Historical!$B$7:$B$1455,0))*IF(AH828="n/a",1.03,IF(AH828&lt;0,1.01,IF(AH828&gt;10,1.1,(1+AH828/100))))</f>
        <v>1.7160000000000002</v>
      </c>
      <c r="AS828" s="1042">
        <f>IF($AI828="n/a",1.03*AR828,IF($AI828&lt;0,1.01*AR828,IF($AI828&gt;10,1.1*AR828,(1+$AI828/100)*AR828)))</f>
        <v>1.7964804000000001</v>
      </c>
      <c r="AT828" s="1042">
        <f>IF($AK828="n/a",1.03*AS828,IF($AK828&lt;0,1.01*AS828,IF($AK828&gt;10,1.1*AS828,(1+$AK828/100)*AS828)))</f>
        <v>1.9279827652799999</v>
      </c>
      <c r="AU828" s="1042">
        <f>IF($AK828="n/a",1.03*AT828,IF($AK828&lt;0,1.01*AT828,IF($AK828&gt;10,1.1*AT828,(1+$AK828/100)*AT828)))</f>
        <v>2.0691111036984959</v>
      </c>
      <c r="AV828" s="1042">
        <f>IF($AK828="n/a",1.03*AU828,IF($AK828&lt;0,1.01*AU828,IF($AK828&gt;10,1.1*AU828,(1+$AK828/100)*AU828)))</f>
        <v>2.2205700364892258</v>
      </c>
      <c r="AW828" s="766">
        <f>SUM(AR828:AV828)</f>
        <v>9.7301443054677232</v>
      </c>
      <c r="AX828" s="877">
        <f>AW828/I828*100</f>
        <v>8.4250968096525458</v>
      </c>
      <c r="AY828" s="1212">
        <v>1.17</v>
      </c>
      <c r="AZ828" s="1028">
        <v>18.23</v>
      </c>
      <c r="BA828" s="1028">
        <v>-3.92</v>
      </c>
      <c r="BB828" s="1028">
        <v>0.3</v>
      </c>
      <c r="BC828" s="1028">
        <v>6.84</v>
      </c>
      <c r="BE828" s="721">
        <v>2011</v>
      </c>
      <c r="BF828" s="1057">
        <f>IF(BE828&gt;2008,0,IF(BE828&gt;2001,1,IF(BE828&gt;1990,2,IF(BE828&gt;1980,3,IF(BE828&gt;1973,4,IF(BE828&gt;1970,5,IF(BE828&gt;1960,6,IF(BE828&gt;1958,7,IF(BE828&gt;1953,8,9)))))))))</f>
        <v>0</v>
      </c>
    </row>
    <row r="829" spans="1:58" x14ac:dyDescent="0.2">
      <c r="A829" s="1019" t="s">
        <v>1792</v>
      </c>
      <c r="B829" s="1031" t="s">
        <v>1793</v>
      </c>
      <c r="C829" s="1181" t="s">
        <v>109</v>
      </c>
      <c r="D829" s="1181" t="s">
        <v>4426</v>
      </c>
      <c r="E829" s="857">
        <v>8</v>
      </c>
      <c r="F829" s="1245">
        <v>512</v>
      </c>
      <c r="G829" s="1086" t="s">
        <v>107</v>
      </c>
      <c r="H829" s="1086" t="s">
        <v>107</v>
      </c>
      <c r="I829" s="1030">
        <v>28.81</v>
      </c>
      <c r="J829" s="766">
        <f>(M829/I829)*100</f>
        <v>2.4991322457480045</v>
      </c>
      <c r="K829" s="1033">
        <v>0.18</v>
      </c>
      <c r="L829" s="1043">
        <v>4</v>
      </c>
      <c r="M829" s="756">
        <f>K829*L829</f>
        <v>0.72</v>
      </c>
      <c r="N829" s="1026" t="s">
        <v>438</v>
      </c>
      <c r="O829" s="860">
        <v>0.17</v>
      </c>
      <c r="P829" s="1016">
        <v>43321</v>
      </c>
      <c r="Q829" s="1016">
        <v>43336</v>
      </c>
      <c r="R829" s="756">
        <f>(K829-O829)/O829*100</f>
        <v>5.8823529411764595</v>
      </c>
      <c r="S829" s="824">
        <f>IF(INDEX(Historical!$D$7:$D$1455,MATCH(B829,Historical!$B$7:$B$1455,0))=0,"n/a",(INDEX(Historical!$C$7:$C$1455,MATCH(B829,Historical!$B$7:$B$1455,0))/INDEX(Historical!$D$7:$D$1455,MATCH(B829,Historical!$B$7:$B$1455,0))-1)*100)</f>
        <v>7.1428571428571397</v>
      </c>
      <c r="T829" s="824">
        <f>IF(INDEX(Historical!$F$7:$F$1455,MATCH(B829,Historical!$B$7:$B$1455,0))=0,"n/a",((INDEX(Historical!$C$7:$C$1455,MATCH(B829,Historical!$B$7:$B$1455,0))/INDEX(Historical!$F$7:$F$1455,MATCH(B829,Historical!$B$7:$B$1455,0)))^(1/3)-1)*100)</f>
        <v>12.624788044360603</v>
      </c>
      <c r="U829" s="824">
        <f>IF(INDEX(Historical!$I$7:$I$1455,MATCH(B829,Historical!$B$7:$B$1455,0))=0,"n/a",((INDEX(Historical!$C$7:$C$1455,MATCH(B829,Historical!$B$7:$B$1455,0))/INDEX(Historical!$I$7:$I$1455,MATCH(B829,Historical!$B$7:$B$1455,0)))^(1/5)-1)*100)</f>
        <v>13.396657763302722</v>
      </c>
      <c r="V829" s="824">
        <f>IF(INDEX(Historical!$O$7:$O$1455,MATCH(B829,Historical!$B$7:$B$1455,0))=0,"n/a",((INDEX(Historical!$C$7:$C$1455,MATCH(B829,Historical!$B$7:$B$1455,0))/INDEX(Historical!$O$7:$O$1455,MATCH(B829,Historical!$B$7:$B$1455,0)))^(1/10)-1)*100)</f>
        <v>-3.192876501967179</v>
      </c>
      <c r="W829" s="825" t="str">
        <f>IF(OR(U829&lt;=0,U829="n/a",V829&lt;=0,V829="n/a"),"n/a",U829/V829)</f>
        <v>n/a</v>
      </c>
      <c r="X829" s="826">
        <f>IF(OR(AJ829&lt;=0,AJ829="n/a",U829&lt;=0,U829="n/a"),"n/a",U829/AJ829)</f>
        <v>1.3396657763302722</v>
      </c>
      <c r="Y829" s="781" t="s">
        <v>4077</v>
      </c>
      <c r="Z829" s="766">
        <f>IF(OR(AC829&lt;0.01,AC829="n/a"),"n/a",M829/AC829*100)</f>
        <v>30.901287553648064</v>
      </c>
      <c r="AA829" s="1042">
        <f>IF(OR(AC829&lt;0.01,AC829="n/a"),"n/a",I829/AC829)</f>
        <v>12.364806866952788</v>
      </c>
      <c r="AB829" s="1043">
        <v>9</v>
      </c>
      <c r="AC829" s="1021">
        <v>2.33</v>
      </c>
      <c r="AD829" s="1021">
        <v>1.76</v>
      </c>
      <c r="AE829" s="1021">
        <v>3.92</v>
      </c>
      <c r="AF829" s="1021">
        <v>1.2</v>
      </c>
      <c r="AG829" s="1021">
        <v>10.199999999999999</v>
      </c>
      <c r="AH829" s="1021">
        <v>19.900000000000002</v>
      </c>
      <c r="AI829" s="1021">
        <v>6.1</v>
      </c>
      <c r="AJ829" s="1021">
        <v>10</v>
      </c>
      <c r="AK829" s="1021">
        <v>7.0000000000000009</v>
      </c>
      <c r="AL829" s="1034">
        <v>2380</v>
      </c>
      <c r="AM829" s="1028">
        <v>1</v>
      </c>
      <c r="AN829" s="1021">
        <v>0</v>
      </c>
      <c r="AO829" s="868">
        <f>IF(U829="n/a","n/a",IF(AA829&lt;0,"n/a",IF(AA829="n/a","n/a",J829+U829-AA829)))</f>
        <v>3.5309831420979378</v>
      </c>
      <c r="AP829" s="869">
        <f>IF(U829="n/a","n/a",J829+U829)</f>
        <v>15.895790009050726</v>
      </c>
      <c r="AQ829" s="1044">
        <f>IF(OR(AC829&lt;0.01,AF829="n/a"),"n/a",(I829/SQRT(22.5*AC829*(I829/AF829))-1)*100)</f>
        <v>-18.79308119147224</v>
      </c>
      <c r="AR829" s="766">
        <f>INDEX(Historical!$C$7:$C$1455,MATCH(B829,Historical!$B$7:$B$1455,0))*IF(AH829="n/a",1.03,IF(AH829&lt;0,1.01,IF(AH829&gt;10,1.1,(1+AH829/100))))</f>
        <v>0.66</v>
      </c>
      <c r="AS829" s="1042">
        <f>IF($AI829="n/a",1.03*AR829,IF($AI829&lt;0,1.01*AR829,IF($AI829&gt;10,1.1*AR829,(1+$AI829/100)*AR829)))</f>
        <v>0.70025999999999999</v>
      </c>
      <c r="AT829" s="1042">
        <f>IF($AK829="n/a",1.03*AS829,IF($AK829&lt;0,1.01*AS829,IF($AK829&gt;10,1.1*AS829,(1+$AK829/100)*AS829)))</f>
        <v>0.74927820000000001</v>
      </c>
      <c r="AU829" s="1042">
        <f>IF($AK829="n/a",1.03*AT829,IF($AK829&lt;0,1.01*AT829,IF($AK829&gt;10,1.1*AT829,(1+$AK829/100)*AT829)))</f>
        <v>0.801727674</v>
      </c>
      <c r="AV829" s="1042">
        <f>IF($AK829="n/a",1.03*AU829,IF($AK829&lt;0,1.01*AU829,IF($AK829&gt;10,1.1*AU829,(1+$AK829/100)*AU829)))</f>
        <v>0.85784861118</v>
      </c>
      <c r="AW829" s="766">
        <f>SUM(AR829:AV829)</f>
        <v>3.7691144851800003</v>
      </c>
      <c r="AX829" s="877">
        <f>AW829/I829*100</f>
        <v>13.082660483096149</v>
      </c>
      <c r="AY829" s="1212">
        <v>1.17</v>
      </c>
      <c r="AZ829" s="1028">
        <v>8.06</v>
      </c>
      <c r="BA829" s="1028">
        <v>-23.580000000000002</v>
      </c>
      <c r="BB829" s="1028">
        <v>-1.6500000000000001</v>
      </c>
      <c r="BC829" s="1028">
        <v>-11.66</v>
      </c>
      <c r="BE829" s="721">
        <v>2011</v>
      </c>
      <c r="BF829" s="1057">
        <f>IF(BE829&gt;2008,0,IF(BE829&gt;2001,1,IF(BE829&gt;1990,2,IF(BE829&gt;1980,3,IF(BE829&gt;1973,4,IF(BE829&gt;1970,5,IF(BE829&gt;1960,6,IF(BE829&gt;1958,7,IF(BE829&gt;1953,8,9)))))))))</f>
        <v>0</v>
      </c>
    </row>
    <row r="830" spans="1:58" x14ac:dyDescent="0.2">
      <c r="A830" s="1027" t="s">
        <v>1794</v>
      </c>
      <c r="B830" s="1031" t="s">
        <v>1795</v>
      </c>
      <c r="C830" s="1181" t="s">
        <v>109</v>
      </c>
      <c r="D830" s="1181" t="s">
        <v>4434</v>
      </c>
      <c r="E830" s="857">
        <v>8</v>
      </c>
      <c r="F830" s="1245">
        <v>471</v>
      </c>
      <c r="G830" s="1187" t="s">
        <v>38</v>
      </c>
      <c r="H830" s="1187" t="s">
        <v>38</v>
      </c>
      <c r="I830" s="1030">
        <v>52.6</v>
      </c>
      <c r="J830" s="766">
        <f>(M830/I830)*100</f>
        <v>3.2699619771863113</v>
      </c>
      <c r="K830" s="1033">
        <v>0.43</v>
      </c>
      <c r="L830" s="1043">
        <v>4</v>
      </c>
      <c r="M830" s="756">
        <f>K830*L830</f>
        <v>1.72</v>
      </c>
      <c r="N830" s="1026" t="s">
        <v>242</v>
      </c>
      <c r="O830" s="860">
        <v>0.39</v>
      </c>
      <c r="P830" s="1016">
        <v>43188</v>
      </c>
      <c r="Q830" s="1016">
        <v>43203</v>
      </c>
      <c r="R830" s="756">
        <f>(K830-O830)/O830*100</f>
        <v>10.25641025641025</v>
      </c>
      <c r="S830" s="824">
        <f>IF(INDEX(Historical!$D$7:$D$1455,MATCH(B830,Historical!$B$7:$B$1455,0))=0,"n/a",(INDEX(Historical!$C$7:$C$1455,MATCH(B830,Historical!$B$7:$B$1455,0))/INDEX(Historical!$D$7:$D$1455,MATCH(B830,Historical!$B$7:$B$1455,0))-1)*100)</f>
        <v>5.4794520547945202</v>
      </c>
      <c r="T830" s="824">
        <f>IF(INDEX(Historical!$F$7:$F$1455,MATCH(B830,Historical!$B$7:$B$1455,0))=0,"n/a",((INDEX(Historical!$C$7:$C$1455,MATCH(B830,Historical!$B$7:$B$1455,0))/INDEX(Historical!$F$7:$F$1455,MATCH(B830,Historical!$B$7:$B$1455,0)))^(1/3)-1)*100)</f>
        <v>9.5918570969794494</v>
      </c>
      <c r="U830" s="824">
        <f>IF(INDEX(Historical!$I$7:$I$1455,MATCH(B830,Historical!$B$7:$B$1455,0))=0,"n/a",((INDEX(Historical!$C$7:$C$1455,MATCH(B830,Historical!$B$7:$B$1455,0))/INDEX(Historical!$I$7:$I$1455,MATCH(B830,Historical!$B$7:$B$1455,0)))^(1/5)-1)*100)</f>
        <v>10.852777381398138</v>
      </c>
      <c r="V830" s="824">
        <f>IF(INDEX(Historical!$O$7:$O$1455,MATCH(B830,Historical!$B$7:$B$1455,0))=0,"n/a",((INDEX(Historical!$C$7:$C$1455,MATCH(B830,Historical!$B$7:$B$1455,0))/INDEX(Historical!$O$7:$O$1455,MATCH(B830,Historical!$B$7:$B$1455,0)))^(1/10)-1)*100)</f>
        <v>6.902869550055768</v>
      </c>
      <c r="W830" s="825">
        <f>IF(OR(U830&lt;=0,U830="n/a",V830&lt;=0,V830="n/a"),"n/a",U830/V830)</f>
        <v>1.5722124404495603</v>
      </c>
      <c r="X830" s="826">
        <f>IF(OR(AJ830&lt;=0,AJ830="n/a",U830&lt;=0,U830="n/a"),"n/a",U830/AJ830)</f>
        <v>1.528560194563118</v>
      </c>
      <c r="Y830" s="1032"/>
      <c r="Z830" s="766">
        <f>IF(OR(AC830&lt;0.01,AC830="n/a"),"n/a",M830/AC830*100)</f>
        <v>45.623342175066313</v>
      </c>
      <c r="AA830" s="1042">
        <f>IF(OR(AC830&lt;0.01,AC830="n/a"),"n/a",I830/AC830)</f>
        <v>13.952254641909814</v>
      </c>
      <c r="AB830" s="1043">
        <v>12</v>
      </c>
      <c r="AC830" s="1021">
        <v>3.77</v>
      </c>
      <c r="AD830" s="1021">
        <v>2.79</v>
      </c>
      <c r="AE830" s="1021">
        <v>5.37</v>
      </c>
      <c r="AF830" s="1021">
        <v>2.12</v>
      </c>
      <c r="AG830" s="1021">
        <v>14.099999999999998</v>
      </c>
      <c r="AH830" s="1021">
        <v>11.3</v>
      </c>
      <c r="AI830" s="1021">
        <v>6.83</v>
      </c>
      <c r="AJ830" s="1021">
        <v>7.1</v>
      </c>
      <c r="AK830" s="1021">
        <v>5</v>
      </c>
      <c r="AL830" s="1034">
        <v>900.51</v>
      </c>
      <c r="AM830" s="1028">
        <v>0.8</v>
      </c>
      <c r="AN830" s="1021">
        <v>0.05</v>
      </c>
      <c r="AO830" s="868">
        <f>IF(U830="n/a","n/a",IF(AA830&lt;0,"n/a",IF(AA830="n/a","n/a",J830+U830-AA830)))</f>
        <v>0.17048471667463438</v>
      </c>
      <c r="AP830" s="869">
        <f>IF(U830="n/a","n/a",J830+U830)</f>
        <v>14.122739358584449</v>
      </c>
      <c r="AQ830" s="1044">
        <f>IF(OR(AC830&lt;0.01,AF830="n/a"),"n/a",(I830/SQRT(22.5*AC830*(I830/AF830))-1)*100)</f>
        <v>14.656549632851679</v>
      </c>
      <c r="AR830" s="766">
        <f>INDEX(Historical!$C$7:$C$1455,MATCH(B830,Historical!$B$7:$B$1455,0))*IF(AH830="n/a",1.03,IF(AH830&lt;0,1.01,IF(AH830&gt;10,1.1,(1+AH830/100))))</f>
        <v>1.6940000000000002</v>
      </c>
      <c r="AS830" s="1042">
        <f>IF($AI830="n/a",1.03*AR830,IF($AI830&lt;0,1.01*AR830,IF($AI830&gt;10,1.1*AR830,(1+$AI830/100)*AR830)))</f>
        <v>1.8097002000000002</v>
      </c>
      <c r="AT830" s="1042">
        <f>IF($AK830="n/a",1.03*AS830,IF($AK830&lt;0,1.01*AS830,IF($AK830&gt;10,1.1*AS830,(1+$AK830/100)*AS830)))</f>
        <v>1.9001852100000003</v>
      </c>
      <c r="AU830" s="1042">
        <f>IF($AK830="n/a",1.03*AT830,IF($AK830&lt;0,1.01*AT830,IF($AK830&gt;10,1.1*AT830,(1+$AK830/100)*AT830)))</f>
        <v>1.9951944705000004</v>
      </c>
      <c r="AV830" s="1042">
        <f>IF($AK830="n/a",1.03*AU830,IF($AK830&lt;0,1.01*AU830,IF($AK830&gt;10,1.1*AU830,(1+$AK830/100)*AU830)))</f>
        <v>2.0949541940250005</v>
      </c>
      <c r="AW830" s="766">
        <f>SUM(AR830:AV830)</f>
        <v>9.4940340745250023</v>
      </c>
      <c r="AX830" s="877">
        <f>AW830/I830*100</f>
        <v>18.04949443826046</v>
      </c>
      <c r="AY830" s="1212">
        <v>0.64</v>
      </c>
      <c r="AZ830" s="1028">
        <v>5.2</v>
      </c>
      <c r="BA830" s="1028">
        <v>-16.84</v>
      </c>
      <c r="BB830" s="1028">
        <v>-1.0999999999999999</v>
      </c>
      <c r="BC830" s="1028">
        <v>-7.1499999999999995</v>
      </c>
      <c r="BE830" s="721">
        <v>2011</v>
      </c>
      <c r="BF830" s="1057">
        <f>IF(BE830&gt;2008,0,IF(BE830&gt;2001,1,IF(BE830&gt;1990,2,IF(BE830&gt;1980,3,IF(BE830&gt;1973,4,IF(BE830&gt;1970,5,IF(BE830&gt;1960,6,IF(BE830&gt;1958,7,IF(BE830&gt;1953,8,9)))))))))</f>
        <v>0</v>
      </c>
    </row>
    <row r="831" spans="1:58" x14ac:dyDescent="0.2">
      <c r="A831" s="1027" t="s">
        <v>1796</v>
      </c>
      <c r="B831" s="1031" t="s">
        <v>1797</v>
      </c>
      <c r="C831" s="1181" t="s">
        <v>113</v>
      </c>
      <c r="D831" s="1181" t="s">
        <v>4417</v>
      </c>
      <c r="E831" s="857">
        <v>9</v>
      </c>
      <c r="F831" s="1245">
        <v>398</v>
      </c>
      <c r="G831" s="1182" t="s">
        <v>107</v>
      </c>
      <c r="H831" s="1182" t="s">
        <v>107</v>
      </c>
      <c r="I831" s="1030">
        <v>78.48</v>
      </c>
      <c r="J831" s="766">
        <f>(M831/I831)*100</f>
        <v>0.8154943934760448</v>
      </c>
      <c r="K831" s="1033">
        <v>0.16</v>
      </c>
      <c r="L831" s="1043">
        <v>4</v>
      </c>
      <c r="M831" s="756">
        <f>K831*L831</f>
        <v>0.64</v>
      </c>
      <c r="N831" s="1026" t="s">
        <v>446</v>
      </c>
      <c r="O831" s="860">
        <v>0.14000000000000001</v>
      </c>
      <c r="P831" s="1016">
        <v>43413</v>
      </c>
      <c r="Q831" s="1016">
        <v>43431</v>
      </c>
      <c r="R831" s="756">
        <f>(K831-O831)/O831*100</f>
        <v>14.285714285714276</v>
      </c>
      <c r="S831" s="824">
        <f>IF(INDEX(Historical!$D$7:$D$1455,MATCH(B831,Historical!$B$7:$B$1455,0))=0,"n/a",(INDEX(Historical!$C$7:$C$1455,MATCH(B831,Historical!$B$7:$B$1455,0))/INDEX(Historical!$D$7:$D$1455,MATCH(B831,Historical!$B$7:$B$1455,0))-1)*100)</f>
        <v>21.95121951219512</v>
      </c>
      <c r="T831" s="824">
        <f>IF(INDEX(Historical!$F$7:$F$1455,MATCH(B831,Historical!$B$7:$B$1455,0))=0,"n/a",((INDEX(Historical!$C$7:$C$1455,MATCH(B831,Historical!$B$7:$B$1455,0))/INDEX(Historical!$F$7:$F$1455,MATCH(B831,Historical!$B$7:$B$1455,0)))^(1/3)-1)*100)</f>
        <v>16.445457431121579</v>
      </c>
      <c r="U831" s="824">
        <f>IF(INDEX(Historical!$I$7:$I$1455,MATCH(B831,Historical!$B$7:$B$1455,0))=0,"n/a",((INDEX(Historical!$C$7:$C$1455,MATCH(B831,Historical!$B$7:$B$1455,0))/INDEX(Historical!$I$7:$I$1455,MATCH(B831,Historical!$B$7:$B$1455,0)))^(1/5)-1)*100)</f>
        <v>15.178629837003488</v>
      </c>
      <c r="V831" s="824" t="str">
        <f>IF(INDEX(Historical!$O$7:$O$1455,MATCH(B831,Historical!$B$7:$B$1455,0))=0,"n/a",((INDEX(Historical!$C$7:$C$1455,MATCH(B831,Historical!$B$7:$B$1455,0))/INDEX(Historical!$O$7:$O$1455,MATCH(B831,Historical!$B$7:$B$1455,0)))^(1/10)-1)*100)</f>
        <v>n/a</v>
      </c>
      <c r="W831" s="825" t="str">
        <f>IF(OR(U831&lt;=0,U831="n/a",V831&lt;=0,V831="n/a"),"n/a",U831/V831)</f>
        <v>n/a</v>
      </c>
      <c r="X831" s="826">
        <f>IF(OR(AJ831&lt;=0,AJ831="n/a",U831&lt;=0,U831="n/a"),"n/a",U831/AJ831)</f>
        <v>21.683756910004981</v>
      </c>
      <c r="Y831" s="1031"/>
      <c r="Z831" s="766">
        <f>IF(OR(AC831&lt;0.01,AC831="n/a"),"n/a",M831/AC831*100)</f>
        <v>36.781609195402297</v>
      </c>
      <c r="AA831" s="1042">
        <f>IF(OR(AC831&lt;0.01,AC831="n/a"),"n/a",I831/AC831)</f>
        <v>45.103448275862071</v>
      </c>
      <c r="AB831" s="1043">
        <v>12</v>
      </c>
      <c r="AC831" s="1021">
        <v>1.74</v>
      </c>
      <c r="AD831" s="1021">
        <v>3.96</v>
      </c>
      <c r="AE831" s="1021">
        <v>4.29</v>
      </c>
      <c r="AF831" s="1021">
        <v>3.18</v>
      </c>
      <c r="AG831" s="1021">
        <v>11.5</v>
      </c>
      <c r="AH831" s="1023">
        <v>8.9</v>
      </c>
      <c r="AI831" s="1023">
        <v>11.93</v>
      </c>
      <c r="AJ831" s="1021">
        <v>0.70000000000000007</v>
      </c>
      <c r="AK831" s="1021">
        <v>11.4</v>
      </c>
      <c r="AL831" s="1034">
        <v>20690</v>
      </c>
      <c r="AM831" s="1028">
        <v>1</v>
      </c>
      <c r="AN831" s="1021">
        <v>0.57999999999999996</v>
      </c>
      <c r="AO831" s="868">
        <f>IF(U831="n/a","n/a",IF(AA831&lt;0,"n/a",IF(AA831="n/a","n/a",J831+U831-AA831)))</f>
        <v>-29.109324045382539</v>
      </c>
      <c r="AP831" s="869">
        <f>IF(U831="n/a","n/a",J831+U831)</f>
        <v>15.994124230479532</v>
      </c>
      <c r="AQ831" s="1044">
        <f>IF(OR(AC831&lt;0.01,AF831="n/a"),"n/a",(I831/SQRT(22.5*AC831*(I831/AF831))-1)*100)</f>
        <v>152.48011188319711</v>
      </c>
      <c r="AR831" s="766">
        <f>INDEX(Historical!$C$7:$C$1455,MATCH(B831,Historical!$B$7:$B$1455,0))*IF(AH831="n/a",1.03,IF(AH831&lt;0,1.01,IF(AH831&gt;10,1.1,(1+AH831/100))))</f>
        <v>0.54449999999999998</v>
      </c>
      <c r="AS831" s="1042">
        <f>IF($AI831="n/a",1.03*AR831,IF($AI831&lt;0,1.01*AR831,IF($AI831&gt;10,1.1*AR831,(1+$AI831/100)*AR831)))</f>
        <v>0.59894999999999998</v>
      </c>
      <c r="AT831" s="1042">
        <f>IF($AK831="n/a",1.03*AS831,IF($AK831&lt;0,1.01*AS831,IF($AK831&gt;10,1.1*AS831,(1+$AK831/100)*AS831)))</f>
        <v>0.65884500000000001</v>
      </c>
      <c r="AU831" s="1042">
        <f>IF($AK831="n/a",1.03*AT831,IF($AK831&lt;0,1.01*AT831,IF($AK831&gt;10,1.1*AT831,(1+$AK831/100)*AT831)))</f>
        <v>0.72472950000000003</v>
      </c>
      <c r="AV831" s="1042">
        <f>IF($AK831="n/a",1.03*AU831,IF($AK831&lt;0,1.01*AU831,IF($AK831&gt;10,1.1*AU831,(1+$AK831/100)*AU831)))</f>
        <v>0.79720245000000012</v>
      </c>
      <c r="AW831" s="766">
        <f>SUM(AR831:AV831)</f>
        <v>3.3242269499999999</v>
      </c>
      <c r="AX831" s="877">
        <f>AW831/I831*100</f>
        <v>4.2357631880733946</v>
      </c>
      <c r="AY831" s="1212">
        <v>0.14000000000000001</v>
      </c>
      <c r="AZ831" s="1028">
        <v>20.630000000000003</v>
      </c>
      <c r="BA831" s="1028">
        <v>-3.54</v>
      </c>
      <c r="BB831" s="1028">
        <v>2.1999999999999997</v>
      </c>
      <c r="BC831" s="1028">
        <v>3.46</v>
      </c>
      <c r="BE831" s="721">
        <v>2011</v>
      </c>
      <c r="BF831" s="1057">
        <f>IF(BE831&gt;2008,0,IF(BE831&gt;2001,1,IF(BE831&gt;1990,2,IF(BE831&gt;1980,3,IF(BE831&gt;1973,4,IF(BE831&gt;1970,5,IF(BE831&gt;1960,6,IF(BE831&gt;1958,7,IF(BE831&gt;1953,8,9)))))))))</f>
        <v>0</v>
      </c>
    </row>
    <row r="832" spans="1:58" x14ac:dyDescent="0.2">
      <c r="A832" s="1027" t="s">
        <v>773</v>
      </c>
      <c r="B832" s="1031" t="s">
        <v>861</v>
      </c>
      <c r="C832" s="1181" t="s">
        <v>113</v>
      </c>
      <c r="D832" s="1181" t="s">
        <v>4417</v>
      </c>
      <c r="E832" s="857">
        <v>15</v>
      </c>
      <c r="F832" s="1245">
        <v>233</v>
      </c>
      <c r="G832" s="1187" t="s">
        <v>38</v>
      </c>
      <c r="H832" s="1187" t="s">
        <v>116</v>
      </c>
      <c r="I832" s="1030">
        <v>93.75</v>
      </c>
      <c r="J832" s="766">
        <f>(M832/I832)*100</f>
        <v>1.984</v>
      </c>
      <c r="K832" s="1033">
        <v>0.46500000000000002</v>
      </c>
      <c r="L832" s="1043">
        <v>4</v>
      </c>
      <c r="M832" s="756">
        <f>K832*L832</f>
        <v>1.86</v>
      </c>
      <c r="N832" s="1026" t="s">
        <v>4010</v>
      </c>
      <c r="O832" s="860">
        <v>0.42499999999999999</v>
      </c>
      <c r="P832" s="1016">
        <v>43168</v>
      </c>
      <c r="Q832" s="1016">
        <v>43185</v>
      </c>
      <c r="R832" s="756">
        <f>(K832-O832)/O832*100</f>
        <v>9.4117647058823604</v>
      </c>
      <c r="S832" s="824">
        <f>IF(INDEX(Historical!$D$7:$D$1455,MATCH(B832,Historical!$B$7:$B$1455,0))=0,"n/a",(INDEX(Historical!$C$7:$C$1455,MATCH(B832,Historical!$B$7:$B$1455,0))/INDEX(Historical!$D$7:$D$1455,MATCH(B832,Historical!$B$7:$B$1455,0))-1)*100)</f>
        <v>13.414634146341475</v>
      </c>
      <c r="T832" s="824">
        <f>IF(INDEX(Historical!$F$7:$F$1455,MATCH(B832,Historical!$B$7:$B$1455,0))=0,"n/a",((INDEX(Historical!$C$7:$C$1455,MATCH(B832,Historical!$B$7:$B$1455,0))/INDEX(Historical!$F$7:$F$1455,MATCH(B832,Historical!$B$7:$B$1455,0)))^(1/3)-1)*100)</f>
        <v>7.4337070988966358</v>
      </c>
      <c r="U832" s="824">
        <f>IF(INDEX(Historical!$I$7:$I$1455,MATCH(B832,Historical!$B$7:$B$1455,0))=0,"n/a",((INDEX(Historical!$C$7:$C$1455,MATCH(B832,Historical!$B$7:$B$1455,0))/INDEX(Historical!$I$7:$I$1455,MATCH(B832,Historical!$B$7:$B$1455,0)))^(1/5)-1)*100)</f>
        <v>5.5467633500259517</v>
      </c>
      <c r="V832" s="824">
        <f>IF(INDEX(Historical!$O$7:$O$1455,MATCH(B832,Historical!$B$7:$B$1455,0))=0,"n/a",((INDEX(Historical!$C$7:$C$1455,MATCH(B832,Historical!$B$7:$B$1455,0))/INDEX(Historical!$O$7:$O$1455,MATCH(B832,Historical!$B$7:$B$1455,0)))^(1/10)-1)*100)</f>
        <v>6.8376117222214372</v>
      </c>
      <c r="W832" s="825">
        <f>IF(OR(U832&lt;=0,U832="n/a",V832&lt;=0,V832="n/a"),"n/a",U832/V832)</f>
        <v>0.81121356043070136</v>
      </c>
      <c r="X832" s="826">
        <f>IF(OR(AJ832&lt;=0,AJ832="n/a",U832&lt;=0,U832="n/a"),"n/a",U832/AJ832)</f>
        <v>0.20774394569385585</v>
      </c>
      <c r="Y832" s="789" t="s">
        <v>4047</v>
      </c>
      <c r="Z832" s="766">
        <f>IF(OR(AC832&lt;0.01,AC832="n/a"),"n/a",M832/AC832*100)</f>
        <v>28.01204819277109</v>
      </c>
      <c r="AA832" s="1042">
        <f>IF(OR(AC832&lt;0.01,AC832="n/a"),"n/a",I832/AC832)</f>
        <v>14.118975903614459</v>
      </c>
      <c r="AB832" s="1043">
        <v>12</v>
      </c>
      <c r="AC832" s="1021">
        <v>6.64</v>
      </c>
      <c r="AD832" s="1021">
        <v>0.99</v>
      </c>
      <c r="AE832" s="1021">
        <v>2.72</v>
      </c>
      <c r="AF832" s="1021">
        <v>6.43</v>
      </c>
      <c r="AG832" s="1021">
        <v>37.700000000000003</v>
      </c>
      <c r="AH832" s="1021">
        <v>117.5</v>
      </c>
      <c r="AI832" s="1021">
        <v>7.04</v>
      </c>
      <c r="AJ832" s="1021">
        <v>26.700000000000003</v>
      </c>
      <c r="AK832" s="1021">
        <v>14.299999999999999</v>
      </c>
      <c r="AL832" s="1034">
        <v>40090</v>
      </c>
      <c r="AM832" s="1028">
        <v>0.1</v>
      </c>
      <c r="AN832" s="1021">
        <v>1.61</v>
      </c>
      <c r="AO832" s="868">
        <f>IF(U832="n/a","n/a",IF(AA832&lt;0,"n/a",IF(AA832="n/a","n/a",J832+U832-AA832)))</f>
        <v>-6.588212553588507</v>
      </c>
      <c r="AP832" s="869">
        <f>IF(U832="n/a","n/a",J832+U832)</f>
        <v>7.5307633500259517</v>
      </c>
      <c r="AQ832" s="1044">
        <f>IF(OR(AC832&lt;0.01,AF832="n/a"),"n/a",(I832/SQRT(22.5*AC832*(I832/AF832))-1)*100)</f>
        <v>100.87034520388842</v>
      </c>
      <c r="AR832" s="766">
        <f>INDEX(Historical!$C$7:$C$1455,MATCH(B832,Historical!$B$7:$B$1455,0))*IF(AH832="n/a",1.03,IF(AH832&lt;0,1.01,IF(AH832&gt;10,1.1,(1+AH832/100))))</f>
        <v>2.0460000000000003</v>
      </c>
      <c r="AS832" s="1042">
        <f>IF($AI832="n/a",1.03*AR832,IF($AI832&lt;0,1.01*AR832,IF($AI832&gt;10,1.1*AR832,(1+$AI832/100)*AR832)))</f>
        <v>2.1900384000000002</v>
      </c>
      <c r="AT832" s="1042">
        <f>IF($AK832="n/a",1.03*AS832,IF($AK832&lt;0,1.01*AS832,IF($AK832&gt;10,1.1*AS832,(1+$AK832/100)*AS832)))</f>
        <v>2.4090422400000002</v>
      </c>
      <c r="AU832" s="1042">
        <f>IF($AK832="n/a",1.03*AT832,IF($AK832&lt;0,1.01*AT832,IF($AK832&gt;10,1.1*AT832,(1+$AK832/100)*AT832)))</f>
        <v>2.6499464640000006</v>
      </c>
      <c r="AV832" s="1042">
        <f>IF($AK832="n/a",1.03*AU832,IF($AK832&lt;0,1.01*AU832,IF($AK832&gt;10,1.1*AU832,(1+$AK832/100)*AU832)))</f>
        <v>2.9149411104000009</v>
      </c>
      <c r="AW832" s="766">
        <f>SUM(AR832:AV832)</f>
        <v>12.209968214400002</v>
      </c>
      <c r="AX832" s="877">
        <f>AW832/I832*100</f>
        <v>13.02396609536</v>
      </c>
      <c r="AY832" s="1212">
        <v>0.63</v>
      </c>
      <c r="AZ832" s="1028">
        <v>19.59</v>
      </c>
      <c r="BA832" s="1028">
        <v>0.49</v>
      </c>
      <c r="BB832" s="1028">
        <v>4.33</v>
      </c>
      <c r="BC832" s="1028">
        <v>8.35</v>
      </c>
      <c r="BE832" s="721">
        <v>2004</v>
      </c>
      <c r="BF832" s="1057">
        <f>IF(BE832&gt;2008,0,IF(BE832&gt;2001,1,IF(BE832&gt;1990,2,IF(BE832&gt;1980,3,IF(BE832&gt;1973,4,IF(BE832&gt;1970,5,IF(BE832&gt;1960,6,IF(BE832&gt;1958,7,IF(BE832&gt;1953,8,9)))))))))</f>
        <v>1</v>
      </c>
    </row>
    <row r="833" spans="1:58" x14ac:dyDescent="0.2">
      <c r="A833" s="1027" t="s">
        <v>2985</v>
      </c>
      <c r="B833" s="1031" t="s">
        <v>2986</v>
      </c>
      <c r="C833" s="1181" t="s">
        <v>113</v>
      </c>
      <c r="D833" s="1181" t="s">
        <v>4427</v>
      </c>
      <c r="E833" s="857">
        <v>5</v>
      </c>
      <c r="F833" s="1245">
        <v>806</v>
      </c>
      <c r="G833" s="1187" t="s">
        <v>107</v>
      </c>
      <c r="H833" s="1187" t="s">
        <v>107</v>
      </c>
      <c r="I833" s="1030">
        <v>153.69999999999999</v>
      </c>
      <c r="J833" s="766">
        <f>(M833/I833)*100</f>
        <v>3.7735849056603774</v>
      </c>
      <c r="K833" s="1033">
        <v>1.45</v>
      </c>
      <c r="L833" s="1043">
        <v>4</v>
      </c>
      <c r="M833" s="756">
        <f>K833*L833</f>
        <v>5.8</v>
      </c>
      <c r="N833" s="1026" t="s">
        <v>729</v>
      </c>
      <c r="O833" s="860">
        <v>1.25</v>
      </c>
      <c r="P833" s="1016">
        <v>43203</v>
      </c>
      <c r="Q833" s="1016">
        <v>43220</v>
      </c>
      <c r="R833" s="756">
        <f>(K833-O833)/O833*100</f>
        <v>15.999999999999998</v>
      </c>
      <c r="S833" s="824">
        <f>IF(INDEX(Historical!$D$7:$D$1455,MATCH(B833,Historical!$B$7:$B$1455,0))=0,"n/a",(INDEX(Historical!$C$7:$C$1455,MATCH(B833,Historical!$B$7:$B$1455,0))/INDEX(Historical!$D$7:$D$1455,MATCH(B833,Historical!$B$7:$B$1455,0))-1)*100)</f>
        <v>21.052631578947366</v>
      </c>
      <c r="T833" s="824">
        <f>IF(INDEX(Historical!$F$7:$F$1455,MATCH(B833,Historical!$B$7:$B$1455,0))=0,"n/a",((INDEX(Historical!$C$7:$C$1455,MATCH(B833,Historical!$B$7:$B$1455,0))/INDEX(Historical!$F$7:$F$1455,MATCH(B833,Historical!$B$7:$B$1455,0)))^(1/3)-1)*100)</f>
        <v>32.000612179591229</v>
      </c>
      <c r="U833" s="824">
        <f>IF(INDEX(Historical!$I$7:$I$1455,MATCH(B833,Historical!$B$7:$B$1455,0))=0,"n/a",((INDEX(Historical!$C$7:$C$1455,MATCH(B833,Historical!$B$7:$B$1455,0))/INDEX(Historical!$I$7:$I$1455,MATCH(B833,Historical!$B$7:$B$1455,0)))^(1/5)-1)*100)</f>
        <v>13.151738288394043</v>
      </c>
      <c r="V833" s="824">
        <f>IF(INDEX(Historical!$O$7:$O$1455,MATCH(B833,Historical!$B$7:$B$1455,0))=0,"n/a",((INDEX(Historical!$C$7:$C$1455,MATCH(B833,Historical!$B$7:$B$1455,0))/INDEX(Historical!$O$7:$O$1455,MATCH(B833,Historical!$B$7:$B$1455,0)))^(1/10)-1)*100)</f>
        <v>13.383185310732038</v>
      </c>
      <c r="W833" s="825">
        <f>IF(OR(U833&lt;=0,U833="n/a",V833&lt;=0,V833="n/a"),"n/a",U833/V833)</f>
        <v>0.98270613333341528</v>
      </c>
      <c r="X833" s="826">
        <f>IF(OR(AJ833&lt;=0,AJ833="n/a",U833&lt;=0,U833="n/a"),"n/a",U833/AJ833)</f>
        <v>0.85959073780353223</v>
      </c>
      <c r="Y833" s="1032" t="s">
        <v>4199</v>
      </c>
      <c r="Z833" s="766">
        <f>IF(OR(AC833&lt;0.01,AC833="n/a"),"n/a",M833/AC833*100)</f>
        <v>91.772151898734165</v>
      </c>
      <c r="AA833" s="1042">
        <f>IF(OR(AC833&lt;0.01,AC833="n/a"),"n/a",I833/AC833)</f>
        <v>24.319620253164555</v>
      </c>
      <c r="AB833" s="1043">
        <v>12</v>
      </c>
      <c r="AC833" s="1021">
        <v>6.32</v>
      </c>
      <c r="AD833" s="1021">
        <v>1.62</v>
      </c>
      <c r="AE833" s="1021">
        <v>1.28</v>
      </c>
      <c r="AF833" s="1021">
        <v>3.86</v>
      </c>
      <c r="AG833" s="1021">
        <v>17.100000000000001</v>
      </c>
      <c r="AH833" s="1021">
        <v>6.8000000000000007</v>
      </c>
      <c r="AI833" s="1021">
        <v>9.15</v>
      </c>
      <c r="AJ833" s="1021">
        <v>15.299999999999999</v>
      </c>
      <c r="AK833" s="1021">
        <v>15</v>
      </c>
      <c r="AL833" s="1034">
        <v>5800</v>
      </c>
      <c r="AM833" s="1028">
        <v>0.1</v>
      </c>
      <c r="AN833" s="1021">
        <v>0.09</v>
      </c>
      <c r="AO833" s="868">
        <f>IF(U833="n/a","n/a",IF(AA833&lt;0,"n/a",IF(AA833="n/a","n/a",J833+U833-AA833)))</f>
        <v>-7.3942970591101336</v>
      </c>
      <c r="AP833" s="869">
        <f>IF(U833="n/a","n/a",J833+U833)</f>
        <v>16.925323194054421</v>
      </c>
      <c r="AQ833" s="1044">
        <f>IF(OR(AC833&lt;0.01,AF833="n/a"),"n/a",(I833/SQRT(22.5*AC833*(I833/AF833))-1)*100)</f>
        <v>104.2588055245547</v>
      </c>
      <c r="AR833" s="766">
        <f>INDEX(Historical!$C$7:$C$1455,MATCH(B833,Historical!$B$7:$B$1455,0))*IF(AH833="n/a",1.03,IF(AH833&lt;0,1.01,IF(AH833&gt;10,1.1,(1+AH833/100))))</f>
        <v>4.9127999999999998</v>
      </c>
      <c r="AS833" s="1042">
        <f>IF($AI833="n/a",1.03*AR833,IF($AI833&lt;0,1.01*AR833,IF($AI833&gt;10,1.1*AR833,(1+$AI833/100)*AR833)))</f>
        <v>5.3623211999999993</v>
      </c>
      <c r="AT833" s="1042">
        <f>IF($AK833="n/a",1.03*AS833,IF($AK833&lt;0,1.01*AS833,IF($AK833&gt;10,1.1*AS833,(1+$AK833/100)*AS833)))</f>
        <v>5.8985533199999995</v>
      </c>
      <c r="AU833" s="1042">
        <f>IF($AK833="n/a",1.03*AT833,IF($AK833&lt;0,1.01*AT833,IF($AK833&gt;10,1.1*AT833,(1+$AK833/100)*AT833)))</f>
        <v>6.4884086520000004</v>
      </c>
      <c r="AV833" s="1042">
        <f>IF($AK833="n/a",1.03*AU833,IF($AK833&lt;0,1.01*AU833,IF($AK833&gt;10,1.1*AU833,(1+$AK833/100)*AU833)))</f>
        <v>7.1372495172000008</v>
      </c>
      <c r="AW833" s="766">
        <f>SUM(AR833:AV833)</f>
        <v>29.7993326892</v>
      </c>
      <c r="AX833" s="877">
        <f>AW833/I833*100</f>
        <v>19.387984833571895</v>
      </c>
      <c r="AY833" s="1212">
        <v>0.9</v>
      </c>
      <c r="AZ833" s="1028">
        <v>10.89</v>
      </c>
      <c r="BA833" s="1028">
        <v>-20.34</v>
      </c>
      <c r="BB833" s="1028">
        <v>-3.2099999999999995</v>
      </c>
      <c r="BC833" s="1028">
        <v>-11.35</v>
      </c>
      <c r="BE833" s="721">
        <v>2014</v>
      </c>
      <c r="BF833" s="1057">
        <f>IF(BE833&gt;2008,0,IF(BE833&gt;2001,1,IF(BE833&gt;1990,2,IF(BE833&gt;1980,3,IF(BE833&gt;1973,4,IF(BE833&gt;1970,5,IF(BE833&gt;1960,6,IF(BE833&gt;1958,7,IF(BE833&gt;1953,8,9)))))))))</f>
        <v>0</v>
      </c>
    </row>
    <row r="834" spans="1:58" x14ac:dyDescent="0.2">
      <c r="A834" s="1027" t="s">
        <v>1798</v>
      </c>
      <c r="B834" s="1031" t="s">
        <v>1799</v>
      </c>
      <c r="C834" s="1181" t="s">
        <v>113</v>
      </c>
      <c r="D834" s="1181" t="s">
        <v>214</v>
      </c>
      <c r="E834" s="857">
        <v>6</v>
      </c>
      <c r="F834" s="1245">
        <v>714</v>
      </c>
      <c r="G834" s="1187" t="s">
        <v>107</v>
      </c>
      <c r="H834" s="1187" t="s">
        <v>107</v>
      </c>
      <c r="I834" s="1030">
        <v>73.760000000000005</v>
      </c>
      <c r="J834" s="766">
        <f>(M834/I834)*100</f>
        <v>1.1388286334056399</v>
      </c>
      <c r="K834" s="1033">
        <v>0.21</v>
      </c>
      <c r="L834" s="1043">
        <v>4</v>
      </c>
      <c r="M834" s="756">
        <f>K834*L834</f>
        <v>0.84</v>
      </c>
      <c r="N834" s="1026" t="s">
        <v>599</v>
      </c>
      <c r="O834" s="860">
        <v>0.19</v>
      </c>
      <c r="P834" s="1016">
        <v>43251</v>
      </c>
      <c r="Q834" s="1016">
        <v>43266</v>
      </c>
      <c r="R834" s="756">
        <f>(K834-O834)/O834*100</f>
        <v>10.52631578947368</v>
      </c>
      <c r="S834" s="824">
        <f>IF(INDEX(Historical!$D$7:$D$1455,MATCH(B834,Historical!$B$7:$B$1455,0))=0,"n/a",(INDEX(Historical!$C$7:$C$1455,MATCH(B834,Historical!$B$7:$B$1455,0))/INDEX(Historical!$D$7:$D$1455,MATCH(B834,Historical!$B$7:$B$1455,0))-1)*100)</f>
        <v>5.6338028169014231</v>
      </c>
      <c r="T834" s="824">
        <f>IF(INDEX(Historical!$F$7:$F$1455,MATCH(B834,Historical!$B$7:$B$1455,0))=0,"n/a",((INDEX(Historical!$C$7:$C$1455,MATCH(B834,Historical!$B$7:$B$1455,0))/INDEX(Historical!$F$7:$F$1455,MATCH(B834,Historical!$B$7:$B$1455,0)))^(1/3)-1)*100)</f>
        <v>8.9459499237564799</v>
      </c>
      <c r="U834" s="824">
        <f>IF(INDEX(Historical!$I$7:$I$1455,MATCH(B834,Historical!$B$7:$B$1455,0))=0,"n/a",((INDEX(Historical!$C$7:$C$1455,MATCH(B834,Historical!$B$7:$B$1455,0))/INDEX(Historical!$I$7:$I$1455,MATCH(B834,Historical!$B$7:$B$1455,0)))^(1/5)-1)*100)</f>
        <v>11.255558285117573</v>
      </c>
      <c r="V834" s="824">
        <f>IF(INDEX(Historical!$O$7:$O$1455,MATCH(B834,Historical!$B$7:$B$1455,0))=0,"n/a",((INDEX(Historical!$C$7:$C$1455,MATCH(B834,Historical!$B$7:$B$1455,0))/INDEX(Historical!$O$7:$O$1455,MATCH(B834,Historical!$B$7:$B$1455,0)))^(1/10)-1)*100)</f>
        <v>6.4878668033606202</v>
      </c>
      <c r="W834" s="825">
        <f>IF(OR(U834&lt;=0,U834="n/a",V834&lt;=0,V834="n/a"),"n/a",U834/V834)</f>
        <v>1.7348627254935873</v>
      </c>
      <c r="X834" s="826">
        <f>IF(OR(AJ834&lt;=0,AJ834="n/a",U834&lt;=0,U834="n/a"),"n/a",U834/AJ834)</f>
        <v>1.4247542133060218</v>
      </c>
      <c r="Y834" s="790"/>
      <c r="Z834" s="766">
        <f>IF(OR(AC834&lt;0.01,AC834="n/a"),"n/a",M834/AC834*100)</f>
        <v>24.34782608695652</v>
      </c>
      <c r="AA834" s="1042">
        <f>IF(OR(AC834&lt;0.01,AC834="n/a"),"n/a",I834/AC834)</f>
        <v>21.379710144927536</v>
      </c>
      <c r="AB834" s="1043">
        <v>12</v>
      </c>
      <c r="AC834" s="1021">
        <v>3.45</v>
      </c>
      <c r="AD834" s="1021">
        <v>2.14</v>
      </c>
      <c r="AE834" s="1021">
        <v>1.63</v>
      </c>
      <c r="AF834" s="1021">
        <v>2.86</v>
      </c>
      <c r="AG834" s="1021">
        <v>10.9</v>
      </c>
      <c r="AH834" s="1021">
        <v>17</v>
      </c>
      <c r="AI834" s="1021">
        <v>10.050000000000001</v>
      </c>
      <c r="AJ834" s="1021">
        <v>7.9</v>
      </c>
      <c r="AK834" s="1021">
        <v>10</v>
      </c>
      <c r="AL834" s="1034">
        <v>2520</v>
      </c>
      <c r="AM834" s="1028">
        <v>1</v>
      </c>
      <c r="AN834" s="1021">
        <v>0.43</v>
      </c>
      <c r="AO834" s="868">
        <f>IF(U834="n/a","n/a",IF(AA834&lt;0,"n/a",IF(AA834="n/a","n/a",J834+U834-AA834)))</f>
        <v>-8.9853232264043239</v>
      </c>
      <c r="AP834" s="869">
        <f>IF(U834="n/a","n/a",J834+U834)</f>
        <v>12.394386918523212</v>
      </c>
      <c r="AQ834" s="1044">
        <f>IF(OR(AC834&lt;0.01,AF834="n/a"),"n/a",(I834/SQRT(22.5*AC834*(I834/AF834))-1)*100)</f>
        <v>64.851409207056321</v>
      </c>
      <c r="AR834" s="766">
        <f>INDEX(Historical!$C$7:$C$1455,MATCH(B834,Historical!$B$7:$B$1455,0))*IF(AH834="n/a",1.03,IF(AH834&lt;0,1.01,IF(AH834&gt;10,1.1,(1+AH834/100))))</f>
        <v>0.82500000000000007</v>
      </c>
      <c r="AS834" s="1042">
        <f>IF($AI834="n/a",1.03*AR834,IF($AI834&lt;0,1.01*AR834,IF($AI834&gt;10,1.1*AR834,(1+$AI834/100)*AR834)))</f>
        <v>0.9075000000000002</v>
      </c>
      <c r="AT834" s="1042">
        <f>IF($AK834="n/a",1.03*AS834,IF($AK834&lt;0,1.01*AS834,IF($AK834&gt;10,1.1*AS834,(1+$AK834/100)*AS834)))</f>
        <v>0.9982500000000003</v>
      </c>
      <c r="AU834" s="1042">
        <f>IF($AK834="n/a",1.03*AT834,IF($AK834&lt;0,1.01*AT834,IF($AK834&gt;10,1.1*AT834,(1+$AK834/100)*AT834)))</f>
        <v>1.0980750000000004</v>
      </c>
      <c r="AV834" s="1042">
        <f>IF($AK834="n/a",1.03*AU834,IF($AK834&lt;0,1.01*AU834,IF($AK834&gt;10,1.1*AU834,(1+$AK834/100)*AU834)))</f>
        <v>1.2078825000000004</v>
      </c>
      <c r="AW834" s="766">
        <f>SUM(AR834:AV834)</f>
        <v>5.0367075000000012</v>
      </c>
      <c r="AX834" s="877">
        <f>AW834/I834*100</f>
        <v>6.8285079989154021</v>
      </c>
      <c r="AY834" s="1212">
        <v>1.1000000000000001</v>
      </c>
      <c r="AZ834" s="1028">
        <v>9.6199999999999992</v>
      </c>
      <c r="BA834" s="1028">
        <v>-20.990000000000002</v>
      </c>
      <c r="BB834" s="1028">
        <v>-1.47</v>
      </c>
      <c r="BC834" s="1028">
        <v>-5.9700000000000006</v>
      </c>
      <c r="BE834" s="721">
        <v>2013</v>
      </c>
      <c r="BF834" s="1057">
        <f>IF(BE834&gt;2008,0,IF(BE834&gt;2001,1,IF(BE834&gt;1990,2,IF(BE834&gt;1980,3,IF(BE834&gt;1973,4,IF(BE834&gt;1970,5,IF(BE834&gt;1960,6,IF(BE834&gt;1958,7,IF(BE834&gt;1953,8,9)))))))))</f>
        <v>0</v>
      </c>
    </row>
    <row r="835" spans="1:58" s="905" customFormat="1" x14ac:dyDescent="0.2">
      <c r="A835" s="760" t="s">
        <v>1800</v>
      </c>
      <c r="B835" s="914" t="s">
        <v>1801</v>
      </c>
      <c r="C835" s="1181" t="s">
        <v>129</v>
      </c>
      <c r="D835" s="1181" t="s">
        <v>4449</v>
      </c>
      <c r="E835" s="885">
        <v>9</v>
      </c>
      <c r="F835" s="1245">
        <v>338</v>
      </c>
      <c r="G835" s="1244" t="s">
        <v>107</v>
      </c>
      <c r="H835" s="1244" t="s">
        <v>107</v>
      </c>
      <c r="I835" s="886">
        <v>174.68</v>
      </c>
      <c r="J835" s="887">
        <f>(M835/I835)*100</f>
        <v>1.2365468284863752</v>
      </c>
      <c r="K835" s="888">
        <v>0.54</v>
      </c>
      <c r="L835" s="889">
        <v>4</v>
      </c>
      <c r="M835" s="890">
        <f>K835*L835</f>
        <v>2.16</v>
      </c>
      <c r="N835" s="891" t="s">
        <v>162</v>
      </c>
      <c r="O835" s="892">
        <v>0.49</v>
      </c>
      <c r="P835" s="910">
        <v>43118</v>
      </c>
      <c r="Q835" s="910">
        <v>43131</v>
      </c>
      <c r="R835" s="890">
        <f>(K835-O835)/O835*100</f>
        <v>10.204081632653072</v>
      </c>
      <c r="S835" s="824">
        <f>IF(INDEX(Historical!$D$7:$D$1455,MATCH(B835,Historical!$B$7:$B$1455,0))=0,"n/a",(INDEX(Historical!$C$7:$C$1455,MATCH(B835,Historical!$B$7:$B$1455,0))/INDEX(Historical!$D$7:$D$1455,MATCH(B835,Historical!$B$7:$B$1455,0))-1)*100)</f>
        <v>16.666666666666675</v>
      </c>
      <c r="T835" s="824">
        <f>IF(INDEX(Historical!$F$7:$F$1455,MATCH(B835,Historical!$B$7:$B$1455,0))=0,"n/a",((INDEX(Historical!$C$7:$C$1455,MATCH(B835,Historical!$B$7:$B$1455,0))/INDEX(Historical!$F$7:$F$1455,MATCH(B835,Historical!$B$7:$B$1455,0)))^(1/3)-1)*100)</f>
        <v>12.955067905975316</v>
      </c>
      <c r="U835" s="824">
        <f>IF(INDEX(Historical!$I$7:$I$1455,MATCH(B835,Historical!$B$7:$B$1455,0))=0,"n/a",((INDEX(Historical!$C$7:$C$1455,MATCH(B835,Historical!$B$7:$B$1455,0))/INDEX(Historical!$I$7:$I$1455,MATCH(B835,Historical!$B$7:$B$1455,0)))^(1/5)-1)*100)</f>
        <v>11.060497971884509</v>
      </c>
      <c r="V835" s="824">
        <f>IF(INDEX(Historical!$O$7:$O$1455,MATCH(B835,Historical!$B$7:$B$1455,0))=0,"n/a",((INDEX(Historical!$C$7:$C$1455,MATCH(B835,Historical!$B$7:$B$1455,0))/INDEX(Historical!$O$7:$O$1455,MATCH(B835,Historical!$B$7:$B$1455,0)))^(1/10)-1)*100)</f>
        <v>6.9610375725068785</v>
      </c>
      <c r="W835" s="894">
        <f>IF(OR(U835&lt;=0,U835="n/a",V835&lt;=0,V835="n/a"),"n/a",U835/V835)</f>
        <v>1.5889151375319026</v>
      </c>
      <c r="X835" s="895">
        <f>IF(OR(AJ835&lt;=0,AJ835="n/a",U835&lt;=0,U835="n/a"),"n/a",U835/AJ835)</f>
        <v>1.0738347545518943</v>
      </c>
      <c r="Y835" s="896"/>
      <c r="Z835" s="887">
        <f>IF(OR(AC835&lt;0.01,AC835="n/a"),"n/a",M835/AC835*100)</f>
        <v>52.300242130750604</v>
      </c>
      <c r="AA835" s="897">
        <f>IF(OR(AC835&lt;0.01,AC835="n/a"),"n/a",I835/AC835)</f>
        <v>42.295399515738502</v>
      </c>
      <c r="AB835" s="889">
        <v>8</v>
      </c>
      <c r="AC835" s="898">
        <v>4.13</v>
      </c>
      <c r="AD835" s="898">
        <v>3.25</v>
      </c>
      <c r="AE835" s="898">
        <v>5.83</v>
      </c>
      <c r="AF835" s="898">
        <v>15.58</v>
      </c>
      <c r="AG835" s="898">
        <v>42.9</v>
      </c>
      <c r="AH835" s="898">
        <v>10.9</v>
      </c>
      <c r="AI835" s="898">
        <v>8.89</v>
      </c>
      <c r="AJ835" s="898">
        <v>10.299999999999999</v>
      </c>
      <c r="AK835" s="898">
        <v>13</v>
      </c>
      <c r="AL835" s="899">
        <v>2380</v>
      </c>
      <c r="AM835" s="900">
        <v>1.4000000000000001</v>
      </c>
      <c r="AN835" s="898">
        <v>0.56000000000000005</v>
      </c>
      <c r="AO835" s="901">
        <f>IF(U835="n/a","n/a",IF(AA835&lt;0,"n/a",IF(AA835="n/a","n/a",J835+U835-AA835)))</f>
        <v>-29.998354715367618</v>
      </c>
      <c r="AP835" s="902">
        <f>IF(U835="n/a","n/a",J835+U835)</f>
        <v>12.297044800370884</v>
      </c>
      <c r="AQ835" s="903">
        <f>IF(OR(AC835&lt;0.01,AF835="n/a"),"n/a",(I835/SQRT(22.5*AC835*(I835/AF835))-1)*100)</f>
        <v>441.17662939405812</v>
      </c>
      <c r="AR835" s="766">
        <f>INDEX(Historical!$C$7:$C$1455,MATCH(B835,Historical!$B$7:$B$1455,0))*IF(AH835="n/a",1.03,IF(AH835&lt;0,1.01,IF(AH835&gt;10,1.1,(1+AH835/100))))</f>
        <v>2.1560000000000001</v>
      </c>
      <c r="AS835" s="897">
        <f>IF($AI835="n/a",1.03*AR835,IF($AI835&lt;0,1.01*AR835,IF($AI835&gt;10,1.1*AR835,(1+$AI835/100)*AR835)))</f>
        <v>2.3476684000000003</v>
      </c>
      <c r="AT835" s="897">
        <f>IF($AK835="n/a",1.03*AS835,IF($AK835&lt;0,1.01*AS835,IF($AK835&gt;10,1.1*AS835,(1+$AK835/100)*AS835)))</f>
        <v>2.5824352400000006</v>
      </c>
      <c r="AU835" s="897">
        <f>IF($AK835="n/a",1.03*AT835,IF($AK835&lt;0,1.01*AT835,IF($AK835&gt;10,1.1*AT835,(1+$AK835/100)*AT835)))</f>
        <v>2.8406787640000011</v>
      </c>
      <c r="AV835" s="897">
        <f>IF($AK835="n/a",1.03*AU835,IF($AK835&lt;0,1.01*AU835,IF($AK835&gt;10,1.1*AU835,(1+$AK835/100)*AU835)))</f>
        <v>3.1247466404000015</v>
      </c>
      <c r="AW835" s="887">
        <f>SUM(AR835:AV835)</f>
        <v>13.051529044400004</v>
      </c>
      <c r="AX835" s="904">
        <f>AW835/I835*100</f>
        <v>7.4716790957178851</v>
      </c>
      <c r="AY835" s="1213">
        <v>0.51</v>
      </c>
      <c r="AZ835" s="900">
        <v>51.17</v>
      </c>
      <c r="BA835" s="900">
        <v>-5.19</v>
      </c>
      <c r="BB835" s="900">
        <v>4.92</v>
      </c>
      <c r="BC835" s="900">
        <v>15.079999999999998</v>
      </c>
      <c r="BD835" s="1079"/>
      <c r="BE835" s="721">
        <v>2010</v>
      </c>
      <c r="BF835" s="1057">
        <f>IF(BE835&gt;2008,0,IF(BE835&gt;2001,1,IF(BE835&gt;1990,2,IF(BE835&gt;1980,3,IF(BE835&gt;1973,4,IF(BE835&gt;1970,5,IF(BE835&gt;1960,6,IF(BE835&gt;1958,7,IF(BE835&gt;1953,8,9)))))))))</f>
        <v>0</v>
      </c>
    </row>
    <row r="836" spans="1:58" x14ac:dyDescent="0.2">
      <c r="A836" s="1019" t="s">
        <v>1802</v>
      </c>
      <c r="B836" s="1031" t="s">
        <v>1803</v>
      </c>
      <c r="C836" s="1181" t="s">
        <v>109</v>
      </c>
      <c r="D836" s="1181" t="s">
        <v>4434</v>
      </c>
      <c r="E836" s="857">
        <v>8</v>
      </c>
      <c r="F836" s="1245">
        <v>483</v>
      </c>
      <c r="G836" s="1187" t="s">
        <v>38</v>
      </c>
      <c r="H836" s="1187" t="s">
        <v>116</v>
      </c>
      <c r="I836" s="1030">
        <v>60.17</v>
      </c>
      <c r="J836" s="766">
        <f>(M836/I836)*100</f>
        <v>2.1937842778793417</v>
      </c>
      <c r="K836" s="1033">
        <v>0.33</v>
      </c>
      <c r="L836" s="1043">
        <v>4</v>
      </c>
      <c r="M836" s="756">
        <f>K836*L836</f>
        <v>1.32</v>
      </c>
      <c r="N836" s="1026" t="s">
        <v>715</v>
      </c>
      <c r="O836" s="860">
        <v>0.26</v>
      </c>
      <c r="P836" s="1016">
        <v>43224</v>
      </c>
      <c r="Q836" s="1016">
        <v>43241</v>
      </c>
      <c r="R836" s="756">
        <f>(K836-O836)/O836*100</f>
        <v>26.923076923076927</v>
      </c>
      <c r="S836" s="824">
        <f>IF(INDEX(Historical!$D$7:$D$1455,MATCH(B836,Historical!$B$7:$B$1455,0))=0,"n/a",(INDEX(Historical!$C$7:$C$1455,MATCH(B836,Historical!$B$7:$B$1455,0))/INDEX(Historical!$D$7:$D$1455,MATCH(B836,Historical!$B$7:$B$1455,0))-1)*100)</f>
        <v>5.1020408163265252</v>
      </c>
      <c r="T836" s="824">
        <f>IF(INDEX(Historical!$F$7:$F$1455,MATCH(B836,Historical!$B$7:$B$1455,0))=0,"n/a",((INDEX(Historical!$C$7:$C$1455,MATCH(B836,Historical!$B$7:$B$1455,0))/INDEX(Historical!$F$7:$F$1455,MATCH(B836,Historical!$B$7:$B$1455,0)))^(1/3)-1)*100)</f>
        <v>11.15405747242586</v>
      </c>
      <c r="U836" s="824">
        <f>IF(INDEX(Historical!$I$7:$I$1455,MATCH(B836,Historical!$B$7:$B$1455,0))=0,"n/a",((INDEX(Historical!$C$7:$C$1455,MATCH(B836,Historical!$B$7:$B$1455,0))/INDEX(Historical!$I$7:$I$1455,MATCH(B836,Historical!$B$7:$B$1455,0)))^(1/5)-1)*100)</f>
        <v>24.094872185427384</v>
      </c>
      <c r="V836" s="824">
        <f>IF(INDEX(Historical!$O$7:$O$1455,MATCH(B836,Historical!$B$7:$B$1455,0))=0,"n/a",((INDEX(Historical!$C$7:$C$1455,MATCH(B836,Historical!$B$7:$B$1455,0))/INDEX(Historical!$O$7:$O$1455,MATCH(B836,Historical!$B$7:$B$1455,0)))^(1/10)-1)*100)</f>
        <v>-1.2663627486397266</v>
      </c>
      <c r="W836" s="825" t="str">
        <f>IF(OR(U836&lt;=0,U836="n/a",V836&lt;=0,V836="n/a"),"n/a",U836/V836)</f>
        <v>n/a</v>
      </c>
      <c r="X836" s="826">
        <f>IF(OR(AJ836&lt;=0,AJ836="n/a",U836&lt;=0,U836="n/a"),"n/a",U836/AJ836)</f>
        <v>2.5908464715513313</v>
      </c>
      <c r="Y836" s="787"/>
      <c r="Z836" s="766">
        <f>IF(OR(AC836&lt;0.01,AC836="n/a"),"n/a",M836/AC836*100)</f>
        <v>35.388739946380696</v>
      </c>
      <c r="AA836" s="1042">
        <f>IF(OR(AC836&lt;0.01,AC836="n/a"),"n/a",I836/AC836)</f>
        <v>16.131367292225203</v>
      </c>
      <c r="AB836" s="1043">
        <v>12</v>
      </c>
      <c r="AC836" s="1021">
        <v>3.73</v>
      </c>
      <c r="AD836" s="1021">
        <v>2.02</v>
      </c>
      <c r="AE836" s="1021">
        <v>5.46</v>
      </c>
      <c r="AF836" s="1021">
        <v>2.0699999999999998</v>
      </c>
      <c r="AG836" s="1021">
        <v>12.8</v>
      </c>
      <c r="AH836" s="1021">
        <v>34.200000000000003</v>
      </c>
      <c r="AI836" s="1021">
        <v>9.7799999999999994</v>
      </c>
      <c r="AJ836" s="1021">
        <v>9.3000000000000007</v>
      </c>
      <c r="AK836" s="1021">
        <v>8</v>
      </c>
      <c r="AL836" s="1034">
        <v>5520</v>
      </c>
      <c r="AM836" s="1028">
        <v>0.5</v>
      </c>
      <c r="AN836" s="1021">
        <v>0.08</v>
      </c>
      <c r="AO836" s="868">
        <f>IF(U836="n/a","n/a",IF(AA836&lt;0,"n/a",IF(AA836="n/a","n/a",J836+U836-AA836)))</f>
        <v>10.157289171081523</v>
      </c>
      <c r="AP836" s="869">
        <f>IF(U836="n/a","n/a",J836+U836)</f>
        <v>26.288656463306726</v>
      </c>
      <c r="AQ836" s="1044">
        <f>IF(OR(AC836&lt;0.01,AF836="n/a"),"n/a",(I836/SQRT(22.5*AC836*(I836/AF836))-1)*100)</f>
        <v>21.823059840274862</v>
      </c>
      <c r="AR836" s="766">
        <f>INDEX(Historical!$C$7:$C$1455,MATCH(B836,Historical!$B$7:$B$1455,0))*IF(AH836="n/a",1.03,IF(AH836&lt;0,1.01,IF(AH836&gt;10,1.1,(1+AH836/100))))</f>
        <v>1.1330000000000002</v>
      </c>
      <c r="AS836" s="1042">
        <f>IF($AI836="n/a",1.03*AR836,IF($AI836&lt;0,1.01*AR836,IF($AI836&gt;10,1.1*AR836,(1+$AI836/100)*AR836)))</f>
        <v>1.2438074000000001</v>
      </c>
      <c r="AT836" s="1042">
        <f>IF($AK836="n/a",1.03*AS836,IF($AK836&lt;0,1.01*AS836,IF($AK836&gt;10,1.1*AS836,(1+$AK836/100)*AS836)))</f>
        <v>1.3433119920000003</v>
      </c>
      <c r="AU836" s="1042">
        <f>IF($AK836="n/a",1.03*AT836,IF($AK836&lt;0,1.01*AT836,IF($AK836&gt;10,1.1*AT836,(1+$AK836/100)*AT836)))</f>
        <v>1.4507769513600004</v>
      </c>
      <c r="AV836" s="1042">
        <f>IF($AK836="n/a",1.03*AU836,IF($AK836&lt;0,1.01*AU836,IF($AK836&gt;10,1.1*AU836,(1+$AK836/100)*AU836)))</f>
        <v>1.5668391074688006</v>
      </c>
      <c r="AW836" s="766">
        <f>SUM(AR836:AV836)</f>
        <v>6.7377354508288017</v>
      </c>
      <c r="AX836" s="877">
        <f>AW836/I836*100</f>
        <v>11.197831894347351</v>
      </c>
      <c r="AY836" s="1212">
        <v>1</v>
      </c>
      <c r="AZ836" s="1028">
        <v>16.41</v>
      </c>
      <c r="BA836" s="1028">
        <v>-13.59</v>
      </c>
      <c r="BB836" s="1028">
        <v>0.61</v>
      </c>
      <c r="BC836" s="1028">
        <v>-2.4500000000000002</v>
      </c>
      <c r="BE836" s="721">
        <v>2011</v>
      </c>
      <c r="BF836" s="1057">
        <f>IF(BE836&gt;2008,0,IF(BE836&gt;2001,1,IF(BE836&gt;1990,2,IF(BE836&gt;1980,3,IF(BE836&gt;1973,4,IF(BE836&gt;1970,5,IF(BE836&gt;1960,6,IF(BE836&gt;1958,7,IF(BE836&gt;1953,8,9)))))))))</f>
        <v>0</v>
      </c>
    </row>
    <row r="837" spans="1:58" x14ac:dyDescent="0.2">
      <c r="A837" s="1027" t="s">
        <v>862</v>
      </c>
      <c r="B837" s="1031" t="s">
        <v>863</v>
      </c>
      <c r="C837" s="1181" t="s">
        <v>132</v>
      </c>
      <c r="D837" s="1181" t="s">
        <v>4423</v>
      </c>
      <c r="E837" s="857">
        <v>15</v>
      </c>
      <c r="F837" s="1245">
        <v>228</v>
      </c>
      <c r="G837" s="1245" t="s">
        <v>38</v>
      </c>
      <c r="H837" s="1245" t="s">
        <v>38</v>
      </c>
      <c r="I837" s="1030">
        <v>72.48</v>
      </c>
      <c r="J837" s="766">
        <f>(M837/I837)*100</f>
        <v>3.0491169977924941</v>
      </c>
      <c r="K837" s="1033">
        <v>0.55249999999999999</v>
      </c>
      <c r="L837" s="1043">
        <v>4</v>
      </c>
      <c r="M837" s="756">
        <f>K837*L837</f>
        <v>2.21</v>
      </c>
      <c r="N837" s="1026" t="s">
        <v>120</v>
      </c>
      <c r="O837" s="860">
        <v>0.52</v>
      </c>
      <c r="P837" s="1016">
        <v>43144</v>
      </c>
      <c r="Q837" s="1016">
        <v>43160</v>
      </c>
      <c r="R837" s="756">
        <f>(K837-O837)/O837*100</f>
        <v>6.2499999999999947</v>
      </c>
      <c r="S837" s="824">
        <f>IF(INDEX(Historical!$D$7:$D$1455,MATCH(B837,Historical!$B$7:$B$1455,0))=0,"n/a",(INDEX(Historical!$C$7:$C$1455,MATCH(B837,Historical!$B$7:$B$1455,0))/INDEX(Historical!$D$7:$D$1455,MATCH(B837,Historical!$B$7:$B$1455,0))-1)*100)</f>
        <v>5.0505050505050608</v>
      </c>
      <c r="T837" s="824">
        <f>IF(INDEX(Historical!$F$7:$F$1455,MATCH(B837,Historical!$B$7:$B$1455,0))=0,"n/a",((INDEX(Historical!$C$7:$C$1455,MATCH(B837,Historical!$B$7:$B$1455,0))/INDEX(Historical!$F$7:$F$1455,MATCH(B837,Historical!$B$7:$B$1455,0)))^(1/3)-1)*100)</f>
        <v>10.064241629820891</v>
      </c>
      <c r="U837" s="824">
        <f>IF(INDEX(Historical!$I$7:$I$1455,MATCH(B837,Historical!$B$7:$B$1455,0))=0,"n/a",((INDEX(Historical!$C$7:$C$1455,MATCH(B837,Historical!$B$7:$B$1455,0))/INDEX(Historical!$I$7:$I$1455,MATCH(B837,Historical!$B$7:$B$1455,0)))^(1/5)-1)*100)</f>
        <v>11.628841548417412</v>
      </c>
      <c r="V837" s="824">
        <f>IF(INDEX(Historical!$O$7:$O$1455,MATCH(B837,Historical!$B$7:$B$1455,0))=0,"n/a",((INDEX(Historical!$C$7:$C$1455,MATCH(B837,Historical!$B$7:$B$1455,0))/INDEX(Historical!$O$7:$O$1455,MATCH(B837,Historical!$B$7:$B$1455,0)))^(1/10)-1)*100)</f>
        <v>15.321247843556506</v>
      </c>
      <c r="W837" s="825">
        <f>IF(OR(U837&lt;=0,U837="n/a",V837&lt;=0,V837="n/a"),"n/a",U837/V837)</f>
        <v>0.7590009421659496</v>
      </c>
      <c r="X837" s="826">
        <f>IF(OR(AJ837&lt;=0,AJ837="n/a",U837&lt;=0,U837="n/a"),"n/a",U837/AJ837)</f>
        <v>1.9381402580695688</v>
      </c>
      <c r="Y837" s="777"/>
      <c r="Z837" s="766">
        <f>IF(OR(AC837&lt;0.01,AC837="n/a"),"n/a",M837/AC837*100)</f>
        <v>64.809384164222877</v>
      </c>
      <c r="AA837" s="1042">
        <f>IF(OR(AC837&lt;0.01,AC837="n/a"),"n/a",I837/AC837)</f>
        <v>21.255131964809383</v>
      </c>
      <c r="AB837" s="1043">
        <v>12</v>
      </c>
      <c r="AC837" s="1021">
        <v>3.41</v>
      </c>
      <c r="AD837" s="1021">
        <v>4.55</v>
      </c>
      <c r="AE837" s="1021">
        <v>3</v>
      </c>
      <c r="AF837" s="1021">
        <v>2.34</v>
      </c>
      <c r="AG837" s="1021">
        <v>13.3</v>
      </c>
      <c r="AH837" s="1021">
        <v>6.1</v>
      </c>
      <c r="AI837" s="1021">
        <v>5.28</v>
      </c>
      <c r="AJ837" s="1021">
        <v>6</v>
      </c>
      <c r="AK837" s="1021">
        <v>4.67</v>
      </c>
      <c r="AL837" s="1034">
        <v>22970</v>
      </c>
      <c r="AM837" s="1028">
        <v>0.1</v>
      </c>
      <c r="AN837" s="1021">
        <v>1.1499999999999999</v>
      </c>
      <c r="AO837" s="868">
        <f>IF(U837="n/a","n/a",IF(AA837&lt;0,"n/a",IF(AA837="n/a","n/a",J837+U837-AA837)))</f>
        <v>-6.577173418599477</v>
      </c>
      <c r="AP837" s="869">
        <f>IF(U837="n/a","n/a",J837+U837)</f>
        <v>14.677958546209906</v>
      </c>
      <c r="AQ837" s="1044">
        <f>IF(OR(AC837&lt;0.01,AF837="n/a"),"n/a",(I837/SQRT(22.5*AC837*(I837/AF837))-1)*100)</f>
        <v>48.67863748165626</v>
      </c>
      <c r="AR837" s="766">
        <f>INDEX(Historical!$C$7:$C$1455,MATCH(B837,Historical!$B$7:$B$1455,0))*IF(AH837="n/a",1.03,IF(AH837&lt;0,1.01,IF(AH837&gt;10,1.1,(1+AH837/100))))</f>
        <v>2.20688</v>
      </c>
      <c r="AS837" s="1042">
        <f>IF($AI837="n/a",1.03*AR837,IF($AI837&lt;0,1.01*AR837,IF($AI837&gt;10,1.1*AR837,(1+$AI837/100)*AR837)))</f>
        <v>2.323403264</v>
      </c>
      <c r="AT837" s="1042">
        <f>IF($AK837="n/a",1.03*AS837,IF($AK837&lt;0,1.01*AS837,IF($AK837&gt;10,1.1*AS837,(1+$AK837/100)*AS837)))</f>
        <v>2.4319061964288</v>
      </c>
      <c r="AU837" s="1042">
        <f>IF($AK837="n/a",1.03*AT837,IF($AK837&lt;0,1.01*AT837,IF($AK837&gt;10,1.1*AT837,(1+$AK837/100)*AT837)))</f>
        <v>2.545476215802025</v>
      </c>
      <c r="AV837" s="1042">
        <f>IF($AK837="n/a",1.03*AU837,IF($AK837&lt;0,1.01*AU837,IF($AK837&gt;10,1.1*AU837,(1+$AK837/100)*AU837)))</f>
        <v>2.6643499550799796</v>
      </c>
      <c r="AW837" s="766">
        <f>SUM(AR837:AV837)</f>
        <v>12.172015631310805</v>
      </c>
      <c r="AX837" s="877">
        <f>AW837/I837*100</f>
        <v>16.793619800373627</v>
      </c>
      <c r="AY837" s="1212">
        <v>-0.05</v>
      </c>
      <c r="AZ837" s="1028">
        <v>23.94</v>
      </c>
      <c r="BA837" s="1028">
        <v>-0.21</v>
      </c>
      <c r="BB837" s="1028">
        <v>5.1100000000000003</v>
      </c>
      <c r="BC837" s="1028">
        <v>11.58</v>
      </c>
      <c r="BE837" s="721">
        <v>2004</v>
      </c>
      <c r="BF837" s="1057">
        <f>IF(BE837&gt;2008,0,IF(BE837&gt;2001,1,IF(BE837&gt;1990,2,IF(BE837&gt;1980,3,IF(BE837&gt;1973,4,IF(BE837&gt;1970,5,IF(BE837&gt;1960,6,IF(BE837&gt;1958,7,IF(BE837&gt;1953,8,9)))))))))</f>
        <v>1</v>
      </c>
    </row>
    <row r="838" spans="1:58" x14ac:dyDescent="0.2">
      <c r="A838" s="1019" t="s">
        <v>1804</v>
      </c>
      <c r="B838" s="1031" t="s">
        <v>1805</v>
      </c>
      <c r="C838" s="1181" t="s">
        <v>4414</v>
      </c>
      <c r="D838" s="1181" t="s">
        <v>4415</v>
      </c>
      <c r="E838" s="857">
        <v>8</v>
      </c>
      <c r="F838" s="1245">
        <v>443</v>
      </c>
      <c r="G838" s="1209" t="s">
        <v>38</v>
      </c>
      <c r="H838" s="1209" t="s">
        <v>116</v>
      </c>
      <c r="I838" s="1030">
        <v>28.86</v>
      </c>
      <c r="J838" s="766">
        <f>(M838/I838)*100</f>
        <v>5.4747054747054751</v>
      </c>
      <c r="K838" s="1033">
        <v>0.39500000000000002</v>
      </c>
      <c r="L838" s="1043">
        <v>4</v>
      </c>
      <c r="M838" s="756">
        <f>K838*L838</f>
        <v>1.58</v>
      </c>
      <c r="N838" s="1026" t="s">
        <v>150</v>
      </c>
      <c r="O838" s="860">
        <v>0.38500000000000001</v>
      </c>
      <c r="P838" s="1016">
        <v>43166</v>
      </c>
      <c r="Q838" s="1016">
        <v>43174</v>
      </c>
      <c r="R838" s="756">
        <f>(K838-O838)/O838*100</f>
        <v>2.5974025974025996</v>
      </c>
      <c r="S838" s="824">
        <f>IF(INDEX(Historical!$D$7:$D$1455,MATCH(B838,Historical!$B$7:$B$1455,0))=0,"n/a",(INDEX(Historical!$C$7:$C$1455,MATCH(B838,Historical!$B$7:$B$1455,0))/INDEX(Historical!$D$7:$D$1455,MATCH(B838,Historical!$B$7:$B$1455,0))-1)*100)</f>
        <v>5.4794520547945202</v>
      </c>
      <c r="T838" s="824">
        <f>IF(INDEX(Historical!$F$7:$F$1455,MATCH(B838,Historical!$B$7:$B$1455,0))=0,"n/a",((INDEX(Historical!$C$7:$C$1455,MATCH(B838,Historical!$B$7:$B$1455,0))/INDEX(Historical!$F$7:$F$1455,MATCH(B838,Historical!$B$7:$B$1455,0)))^(1/3)-1)*100)</f>
        <v>5.8097746663507976</v>
      </c>
      <c r="U838" s="824">
        <f>IF(INDEX(Historical!$I$7:$I$1455,MATCH(B838,Historical!$B$7:$B$1455,0))=0,"n/a",((INDEX(Historical!$C$7:$C$1455,MATCH(B838,Historical!$B$7:$B$1455,0))/INDEX(Historical!$I$7:$I$1455,MATCH(B838,Historical!$B$7:$B$1455,0)))^(1/5)-1)*100)</f>
        <v>5.8309138612257838</v>
      </c>
      <c r="V838" s="824">
        <f>IF(INDEX(Historical!$O$7:$O$1455,MATCH(B838,Historical!$B$7:$B$1455,0))=0,"n/a",((INDEX(Historical!$C$7:$C$1455,MATCH(B838,Historical!$B$7:$B$1455,0))/INDEX(Historical!$O$7:$O$1455,MATCH(B838,Historical!$B$7:$B$1455,0)))^(1/10)-1)*100)</f>
        <v>-2.481827703981776</v>
      </c>
      <c r="W838" s="825" t="str">
        <f>IF(OR(U838&lt;=0,U838="n/a",V838&lt;=0,V838="n/a"),"n/a",U838/V838)</f>
        <v>n/a</v>
      </c>
      <c r="X838" s="826">
        <f>IF(OR(AJ838&lt;=0,AJ838="n/a",U838&lt;=0,U838="n/a"),"n/a",U838/AJ838)</f>
        <v>6.8679786351304881E-2</v>
      </c>
      <c r="Y838" s="799"/>
      <c r="Z838" s="766">
        <f>IF(OR(AC838&lt;0.01,AC838="n/a"),"n/a",M838/AC838*100)</f>
        <v>46.745562130177518</v>
      </c>
      <c r="AA838" s="1042">
        <f>IF(OR(AC838&lt;0.01,AC838="n/a"),"n/a",I838/AC838)</f>
        <v>8.5384615384615383</v>
      </c>
      <c r="AB838" s="1043">
        <v>12</v>
      </c>
      <c r="AC838" s="1021">
        <v>3.38</v>
      </c>
      <c r="AD838" s="1021">
        <v>0.95</v>
      </c>
      <c r="AE838" s="1021">
        <v>6.86</v>
      </c>
      <c r="AF838" s="1021">
        <v>2.11</v>
      </c>
      <c r="AG838" s="1021">
        <v>25.5</v>
      </c>
      <c r="AH838" s="1021">
        <v>40.1</v>
      </c>
      <c r="AI838" s="1021">
        <v>-61.5</v>
      </c>
      <c r="AJ838" s="1021">
        <v>84.899999999999991</v>
      </c>
      <c r="AK838" s="1021">
        <v>9</v>
      </c>
      <c r="AL838" s="1034">
        <v>3720</v>
      </c>
      <c r="AM838" s="1028">
        <v>1.2</v>
      </c>
      <c r="AN838" s="1021">
        <v>1.03</v>
      </c>
      <c r="AO838" s="868">
        <f>IF(U838="n/a","n/a",IF(AA838&lt;0,"n/a",IF(AA838="n/a","n/a",J838+U838-AA838)))</f>
        <v>2.7671577974697197</v>
      </c>
      <c r="AP838" s="869">
        <f>IF(U838="n/a","n/a",J838+U838)</f>
        <v>11.305619335931258</v>
      </c>
      <c r="AQ838" s="1044">
        <f>IF(OR(AC838&lt;0.01,AF838="n/a"),"n/a",(I838/SQRT(22.5*AC838*(I838/AF838))-1)*100)</f>
        <v>-10.517155347075114</v>
      </c>
      <c r="AR838" s="766">
        <f>INDEX(Historical!$C$7:$C$1455,MATCH(B838,Historical!$B$7:$B$1455,0))*IF(AH838="n/a",1.03,IF(AH838&lt;0,1.01,IF(AH838&gt;10,1.1,(1+AH838/100))))</f>
        <v>1.6940000000000002</v>
      </c>
      <c r="AS838" s="1042">
        <f>IF($AI838="n/a",1.03*AR838,IF($AI838&lt;0,1.01*AR838,IF($AI838&gt;10,1.1*AR838,(1+$AI838/100)*AR838)))</f>
        <v>1.7109400000000001</v>
      </c>
      <c r="AT838" s="1042">
        <f>IF($AK838="n/a",1.03*AS838,IF($AK838&lt;0,1.01*AS838,IF($AK838&gt;10,1.1*AS838,(1+$AK838/100)*AS838)))</f>
        <v>1.8649246000000004</v>
      </c>
      <c r="AU838" s="1042">
        <f>IF($AK838="n/a",1.03*AT838,IF($AK838&lt;0,1.01*AT838,IF($AK838&gt;10,1.1*AT838,(1+$AK838/100)*AT838)))</f>
        <v>2.0327678140000005</v>
      </c>
      <c r="AV838" s="1042">
        <f>IF($AK838="n/a",1.03*AU838,IF($AK838&lt;0,1.01*AU838,IF($AK838&gt;10,1.1*AU838,(1+$AK838/100)*AU838)))</f>
        <v>2.2157169172600009</v>
      </c>
      <c r="AW838" s="766">
        <f>SUM(AR838:AV838)</f>
        <v>9.5183493312600014</v>
      </c>
      <c r="AX838" s="877">
        <f>AW838/I838*100</f>
        <v>32.981113413929322</v>
      </c>
      <c r="AY838" s="1212">
        <v>0.53</v>
      </c>
      <c r="AZ838" s="1028">
        <v>12.43</v>
      </c>
      <c r="BA838" s="1028">
        <v>-12.839999999999998</v>
      </c>
      <c r="BB838" s="1028">
        <v>1.71</v>
      </c>
      <c r="BC838" s="1028">
        <v>-0.18</v>
      </c>
      <c r="BE838" s="721">
        <v>2011</v>
      </c>
      <c r="BF838" s="1057">
        <f>IF(BE838&gt;2008,0,IF(BE838&gt;2001,1,IF(BE838&gt;1990,2,IF(BE838&gt;1980,3,IF(BE838&gt;1973,4,IF(BE838&gt;1970,5,IF(BE838&gt;1960,6,IF(BE838&gt;1958,7,IF(BE838&gt;1953,8,9)))))))))</f>
        <v>0</v>
      </c>
    </row>
    <row r="839" spans="1:58" x14ac:dyDescent="0.2">
      <c r="A839" s="827" t="s">
        <v>3976</v>
      </c>
      <c r="B839" s="925" t="s">
        <v>3977</v>
      </c>
      <c r="C839" s="1181" t="s">
        <v>109</v>
      </c>
      <c r="D839" s="1181" t="s">
        <v>4434</v>
      </c>
      <c r="E839" s="857">
        <v>5</v>
      </c>
      <c r="F839" s="1245">
        <v>818</v>
      </c>
      <c r="G839" s="1187" t="s">
        <v>107</v>
      </c>
      <c r="H839" s="1187" t="s">
        <v>107</v>
      </c>
      <c r="I839" s="1039">
        <v>32.14</v>
      </c>
      <c r="J839" s="766">
        <f>(M839/I839)*100</f>
        <v>0.68450528935905408</v>
      </c>
      <c r="K839" s="1019">
        <v>5.5E-2</v>
      </c>
      <c r="L839" s="1245">
        <v>4</v>
      </c>
      <c r="M839" s="756">
        <f>K839*L839</f>
        <v>0.22</v>
      </c>
      <c r="N839" s="1245" t="s">
        <v>4260</v>
      </c>
      <c r="O839" s="696">
        <v>0.05</v>
      </c>
      <c r="P839" s="745">
        <v>43256</v>
      </c>
      <c r="Q839" s="745">
        <v>43271</v>
      </c>
      <c r="R839" s="756">
        <f>(K839-O839)/O839*100</f>
        <v>9.9999999999999947</v>
      </c>
      <c r="S839" s="824">
        <f>IF(INDEX(Historical!$D$7:$D$1455,MATCH(B839,Historical!$B$7:$B$1455,0))=0,"n/a",(INDEX(Historical!$C$7:$C$1455,MATCH(B839,Historical!$B$7:$B$1455,0))/INDEX(Historical!$D$7:$D$1455,MATCH(B839,Historical!$B$7:$B$1455,0))-1)*100)</f>
        <v>26.666666666666682</v>
      </c>
      <c r="T839" s="824">
        <f>IF(INDEX(Historical!$F$7:$F$1455,MATCH(B839,Historical!$B$7:$B$1455,0))=0,"n/a",((INDEX(Historical!$C$7:$C$1455,MATCH(B839,Historical!$B$7:$B$1455,0))/INDEX(Historical!$F$7:$F$1455,MATCH(B839,Historical!$B$7:$B$1455,0)))^(1/3)-1)*100)</f>
        <v>39.492819854327486</v>
      </c>
      <c r="U839" s="824" t="str">
        <f>IF(INDEX(Historical!$I$7:$I$1455,MATCH(B839,Historical!$B$7:$B$1455,0))=0,"n/a",((INDEX(Historical!$C$7:$C$1455,MATCH(B839,Historical!$B$7:$B$1455,0))/INDEX(Historical!$I$7:$I$1455,MATCH(B839,Historical!$B$7:$B$1455,0)))^(1/5)-1)*100)</f>
        <v>n/a</v>
      </c>
      <c r="V839" s="824" t="str">
        <f>IF(INDEX(Historical!$O$7:$O$1455,MATCH(B839,Historical!$B$7:$B$1455,0))=0,"n/a",((INDEX(Historical!$C$7:$C$1455,MATCH(B839,Historical!$B$7:$B$1455,0))/INDEX(Historical!$O$7:$O$1455,MATCH(B839,Historical!$B$7:$B$1455,0)))^(1/10)-1)*100)</f>
        <v>n/a</v>
      </c>
      <c r="W839" s="825" t="str">
        <f>IF(OR(U839&lt;=0,U839="n/a",V839&lt;=0,V839="n/a"),"n/a",U839/V839)</f>
        <v>n/a</v>
      </c>
      <c r="X839" s="826" t="str">
        <f>IF(OR(AJ839&lt;=0,AJ839="n/a",U839&lt;=0,U839="n/a"),"n/a",U839/AJ839)</f>
        <v>n/a</v>
      </c>
      <c r="Y839" s="767"/>
      <c r="Z839" s="766">
        <f>IF(OR(AC839&lt;0.01,AC839="n/a"),"n/a",M839/AC839*100)</f>
        <v>9.8214285714285712</v>
      </c>
      <c r="AA839" s="1042">
        <f>IF(OR(AC839&lt;0.01,AC839="n/a"),"n/a",I839/AC839)</f>
        <v>14.348214285714285</v>
      </c>
      <c r="AB839" s="1043">
        <v>12</v>
      </c>
      <c r="AC839" s="1038">
        <v>2.2400000000000002</v>
      </c>
      <c r="AD839" s="1038" t="s">
        <v>138</v>
      </c>
      <c r="AE839" s="1021">
        <v>2.5099999999999998</v>
      </c>
      <c r="AF839" s="1021">
        <v>1.23</v>
      </c>
      <c r="AG839" s="1021">
        <v>7.6</v>
      </c>
      <c r="AH839" s="1021">
        <v>36.799999999999997</v>
      </c>
      <c r="AI839" s="1021" t="s">
        <v>138</v>
      </c>
      <c r="AJ839" s="804">
        <v>29.9</v>
      </c>
      <c r="AK839" s="804" t="s">
        <v>138</v>
      </c>
      <c r="AL839" s="1038">
        <v>80.989999999999995</v>
      </c>
      <c r="AM839" s="1038">
        <v>1</v>
      </c>
      <c r="AN839" s="1038">
        <v>1.1499999999999999</v>
      </c>
      <c r="AO839" s="868" t="str">
        <f>IF(U839="n/a","n/a",IF(AA839&lt;0,"n/a",IF(AA839="n/a","n/a",J839+U839-AA839)))</f>
        <v>n/a</v>
      </c>
      <c r="AP839" s="869" t="str">
        <f>IF(U839="n/a","n/a",J839+U839)</f>
        <v>n/a</v>
      </c>
      <c r="AQ839" s="1044">
        <f>IF(OR(AC839&lt;0.01,AF839="n/a"),"n/a",(I839/SQRT(22.5*AC839*(I839/AF839))-1)*100)</f>
        <v>-11.435388127139213</v>
      </c>
      <c r="AR839" s="766">
        <f>INDEX(Historical!$C$7:$C$1455,MATCH(B839,Historical!$B$7:$B$1455,0))*IF(AH839="n/a",1.03,IF(AH839&lt;0,1.01,IF(AH839&gt;10,1.1,(1+AH839/100))))</f>
        <v>0.20900000000000002</v>
      </c>
      <c r="AS839" s="1042">
        <f>IF($AI839="n/a",1.03*AR839,IF($AI839&lt;0,1.01*AR839,IF($AI839&gt;10,1.1*AR839,(1+$AI839/100)*AR839)))</f>
        <v>0.21527000000000002</v>
      </c>
      <c r="AT839" s="1042">
        <f>IF($AK839="n/a",1.03*AS839,IF($AK839&lt;0,1.01*AS839,IF($AK839&gt;10,1.1*AS839,(1+$AK839/100)*AS839)))</f>
        <v>0.22172810000000001</v>
      </c>
      <c r="AU839" s="1042">
        <f>IF($AK839="n/a",1.03*AT839,IF($AK839&lt;0,1.01*AT839,IF($AK839&gt;10,1.1*AT839,(1+$AK839/100)*AT839)))</f>
        <v>0.22837994300000003</v>
      </c>
      <c r="AV839" s="1042">
        <f>IF($AK839="n/a",1.03*AU839,IF($AK839&lt;0,1.01*AU839,IF($AK839&gt;10,1.1*AU839,(1+$AK839/100)*AU839)))</f>
        <v>0.23523134129000003</v>
      </c>
      <c r="AW839" s="766">
        <f>SUM(AR839:AV839)</f>
        <v>1.1096093842900001</v>
      </c>
      <c r="AX839" s="877">
        <f>AW839/I839*100</f>
        <v>3.4524249666770381</v>
      </c>
      <c r="AY839" s="853">
        <v>0.34</v>
      </c>
      <c r="AZ839" s="1021">
        <v>20.150000000000002</v>
      </c>
      <c r="BA839" s="1021">
        <v>-6.84</v>
      </c>
      <c r="BB839" s="1021">
        <v>-1.6199999999999999</v>
      </c>
      <c r="BC839" s="1021">
        <v>2.37</v>
      </c>
      <c r="BE839" s="721">
        <v>2014</v>
      </c>
      <c r="BF839" s="1057">
        <f>IF(BE839&gt;2008,0,IF(BE839&gt;2001,1,IF(BE839&gt;1990,2,IF(BE839&gt;1980,3,IF(BE839&gt;1973,4,IF(BE839&gt;1970,5,IF(BE839&gt;1960,6,IF(BE839&gt;1958,7,IF(BE839&gt;1953,8,9)))))))))</f>
        <v>0</v>
      </c>
    </row>
    <row r="840" spans="1:58" x14ac:dyDescent="0.2">
      <c r="A840" s="1027" t="s">
        <v>1806</v>
      </c>
      <c r="B840" s="1031" t="s">
        <v>1807</v>
      </c>
      <c r="C840" s="1181" t="s">
        <v>109</v>
      </c>
      <c r="D840" s="1181" t="s">
        <v>4434</v>
      </c>
      <c r="E840" s="857">
        <v>8</v>
      </c>
      <c r="F840" s="1245">
        <v>516</v>
      </c>
      <c r="G840" s="1245" t="s">
        <v>116</v>
      </c>
      <c r="H840" s="1245" t="s">
        <v>116</v>
      </c>
      <c r="I840" s="1030">
        <v>54.28</v>
      </c>
      <c r="J840" s="766">
        <f>(M840/I840)*100</f>
        <v>3.1687546057479734</v>
      </c>
      <c r="K840" s="1033">
        <v>0.43</v>
      </c>
      <c r="L840" s="1043">
        <v>4</v>
      </c>
      <c r="M840" s="756">
        <f>K840*L840</f>
        <v>1.72</v>
      </c>
      <c r="N840" s="1026" t="s">
        <v>120</v>
      </c>
      <c r="O840" s="860">
        <v>0.39</v>
      </c>
      <c r="P840" s="1016">
        <v>43321</v>
      </c>
      <c r="Q840" s="1016">
        <v>43344</v>
      </c>
      <c r="R840" s="756">
        <f>(K840-O840)/O840*100</f>
        <v>10.25641025641025</v>
      </c>
      <c r="S840" s="824">
        <f>IF(INDEX(Historical!$D$7:$D$1455,MATCH(B840,Historical!$B$7:$B$1455,0))=0,"n/a",(INDEX(Historical!$C$7:$C$1455,MATCH(B840,Historical!$B$7:$B$1455,0))/INDEX(Historical!$D$7:$D$1455,MATCH(B840,Historical!$B$7:$B$1455,0))-1)*100)</f>
        <v>1.650165016501659</v>
      </c>
      <c r="T840" s="824">
        <f>IF(INDEX(Historical!$F$7:$F$1455,MATCH(B840,Historical!$B$7:$B$1455,0))=0,"n/a",((INDEX(Historical!$C$7:$C$1455,MATCH(B840,Historical!$B$7:$B$1455,0))/INDEX(Historical!$F$7:$F$1455,MATCH(B840,Historical!$B$7:$B$1455,0)))^(1/3)-1)*100)</f>
        <v>4.4870138160446604</v>
      </c>
      <c r="U840" s="824">
        <f>IF(INDEX(Historical!$I$7:$I$1455,MATCH(B840,Historical!$B$7:$B$1455,0))=0,"n/a",((INDEX(Historical!$C$7:$C$1455,MATCH(B840,Historical!$B$7:$B$1455,0))/INDEX(Historical!$I$7:$I$1455,MATCH(B840,Historical!$B$7:$B$1455,0)))^(1/5)-1)*100)</f>
        <v>11.842691472014465</v>
      </c>
      <c r="V840" s="824">
        <f>IF(INDEX(Historical!$O$7:$O$1455,MATCH(B840,Historical!$B$7:$B$1455,0))=0,"n/a",((INDEX(Historical!$C$7:$C$1455,MATCH(B840,Historical!$B$7:$B$1455,0))/INDEX(Historical!$O$7:$O$1455,MATCH(B840,Historical!$B$7:$B$1455,0)))^(1/10)-1)*100)</f>
        <v>2.6984458370878706</v>
      </c>
      <c r="W840" s="825">
        <f>IF(OR(U840&lt;=0,U840="n/a",V840&lt;=0,V840="n/a"),"n/a",U840/V840)</f>
        <v>4.3887082368845878</v>
      </c>
      <c r="X840" s="826">
        <f>IF(OR(AJ840&lt;=0,AJ840="n/a",U840&lt;=0,U840="n/a"),"n/a",U840/AJ840)</f>
        <v>7.8951276480096437</v>
      </c>
      <c r="Y840" s="780"/>
      <c r="Z840" s="766">
        <f>IF(OR(AC840&lt;0.01,AC840="n/a"),"n/a",M840/AC840*100)</f>
        <v>45.623342175066313</v>
      </c>
      <c r="AA840" s="1042">
        <f>IF(OR(AC840&lt;0.01,AC840="n/a"),"n/a",I840/AC840)</f>
        <v>14.397877984084881</v>
      </c>
      <c r="AB840" s="1043">
        <v>12</v>
      </c>
      <c r="AC840" s="1021">
        <v>3.77</v>
      </c>
      <c r="AD840" s="1021">
        <v>1.32</v>
      </c>
      <c r="AE840" s="1021">
        <v>4.13</v>
      </c>
      <c r="AF840" s="1021">
        <v>1.48</v>
      </c>
      <c r="AG840" s="1021">
        <v>11.700000000000001</v>
      </c>
      <c r="AH840" s="1021">
        <v>-9.4</v>
      </c>
      <c r="AI840" s="1021">
        <v>20.150000000000002</v>
      </c>
      <c r="AJ840" s="1021">
        <v>1.5</v>
      </c>
      <c r="AK840" s="1021">
        <v>10.94</v>
      </c>
      <c r="AL840" s="1034">
        <v>258470.00000000003</v>
      </c>
      <c r="AM840" s="1028">
        <v>77.8</v>
      </c>
      <c r="AN840" s="1021">
        <v>1.26</v>
      </c>
      <c r="AO840" s="868">
        <f>IF(U840="n/a","n/a",IF(AA840&lt;0,"n/a",IF(AA840="n/a","n/a",J840+U840-AA840)))</f>
        <v>0.61356809367755893</v>
      </c>
      <c r="AP840" s="869">
        <f>IF(U840="n/a","n/a",J840+U840)</f>
        <v>15.011446077762439</v>
      </c>
      <c r="AQ840" s="1044">
        <f>IF(OR(AC840&lt;0.01,AF840="n/a"),"n/a",(I840/SQRT(22.5*AC840*(I840/AF840))-1)*100)</f>
        <v>-2.6829707343727915</v>
      </c>
      <c r="AR840" s="766">
        <f>INDEX(Historical!$C$7:$C$1455,MATCH(B840,Historical!$B$7:$B$1455,0))*IF(AH840="n/a",1.03,IF(AH840&lt;0,1.01,IF(AH840&gt;10,1.1,(1+AH840/100))))</f>
        <v>1.5554000000000001</v>
      </c>
      <c r="AS840" s="1042">
        <f>IF($AI840="n/a",1.03*AR840,IF($AI840&lt;0,1.01*AR840,IF($AI840&gt;10,1.1*AR840,(1+$AI840/100)*AR840)))</f>
        <v>1.7109400000000003</v>
      </c>
      <c r="AT840" s="1042">
        <f>IF($AK840="n/a",1.03*AS840,IF($AK840&lt;0,1.01*AS840,IF($AK840&gt;10,1.1*AS840,(1+$AK840/100)*AS840)))</f>
        <v>1.8820340000000004</v>
      </c>
      <c r="AU840" s="1042">
        <f>IF($AK840="n/a",1.03*AT840,IF($AK840&lt;0,1.01*AT840,IF($AK840&gt;10,1.1*AT840,(1+$AK840/100)*AT840)))</f>
        <v>2.0702374000000008</v>
      </c>
      <c r="AV840" s="1042">
        <f>IF($AK840="n/a",1.03*AU840,IF($AK840&lt;0,1.01*AU840,IF($AK840&gt;10,1.1*AU840,(1+$AK840/100)*AU840)))</f>
        <v>2.2772611400000011</v>
      </c>
      <c r="AW840" s="766">
        <f>SUM(AR840:AV840)</f>
        <v>9.4958725400000024</v>
      </c>
      <c r="AX840" s="877">
        <f>AW840/I840*100</f>
        <v>17.494238282977157</v>
      </c>
      <c r="AY840" s="1212">
        <v>0.98</v>
      </c>
      <c r="AZ840" s="1028">
        <v>8.52</v>
      </c>
      <c r="BA840" s="1028">
        <v>-18.14</v>
      </c>
      <c r="BB840" s="1028">
        <v>2.48</v>
      </c>
      <c r="BC840" s="1028">
        <v>-1.25</v>
      </c>
      <c r="BE840" s="721">
        <v>2011</v>
      </c>
      <c r="BF840" s="1057">
        <f>IF(BE840&gt;2008,0,IF(BE840&gt;2001,1,IF(BE840&gt;1990,2,IF(BE840&gt;1980,3,IF(BE840&gt;1973,4,IF(BE840&gt;1970,5,IF(BE840&gt;1960,6,IF(BE840&gt;1958,7,IF(BE840&gt;1953,8,9)))))))))</f>
        <v>0</v>
      </c>
    </row>
    <row r="841" spans="1:58" x14ac:dyDescent="0.2">
      <c r="A841" s="1019" t="s">
        <v>1808</v>
      </c>
      <c r="B841" s="1031" t="s">
        <v>1809</v>
      </c>
      <c r="C841" s="1181" t="s">
        <v>248</v>
      </c>
      <c r="D841" s="1181" t="s">
        <v>4448</v>
      </c>
      <c r="E841" s="857">
        <v>9</v>
      </c>
      <c r="F841" s="1245">
        <v>347</v>
      </c>
      <c r="G841" s="1209" t="s">
        <v>107</v>
      </c>
      <c r="H841" s="1209" t="s">
        <v>107</v>
      </c>
      <c r="I841" s="1030">
        <v>17.93</v>
      </c>
      <c r="J841" s="766">
        <f>(M841/I841)*100</f>
        <v>1.8962632459564976</v>
      </c>
      <c r="K841" s="1033">
        <v>8.5000000000000006E-2</v>
      </c>
      <c r="L841" s="1043">
        <v>4</v>
      </c>
      <c r="M841" s="756">
        <f>K841*L841</f>
        <v>0.34</v>
      </c>
      <c r="N841" s="1026" t="s">
        <v>150</v>
      </c>
      <c r="O841" s="860">
        <v>7.0000000000000007E-2</v>
      </c>
      <c r="P841" s="1016">
        <v>43159</v>
      </c>
      <c r="Q841" s="1016">
        <v>43174</v>
      </c>
      <c r="R841" s="756">
        <f>(K841-O841)/O841*100</f>
        <v>21.428571428571423</v>
      </c>
      <c r="S841" s="824">
        <f>IF(INDEX(Historical!$D$7:$D$1455,MATCH(B841,Historical!$B$7:$B$1455,0))=0,"n/a",(INDEX(Historical!$C$7:$C$1455,MATCH(B841,Historical!$B$7:$B$1455,0))/INDEX(Historical!$D$7:$D$1455,MATCH(B841,Historical!$B$7:$B$1455,0))-1)*100)</f>
        <v>14.285714285714302</v>
      </c>
      <c r="T841" s="824">
        <f>IF(INDEX(Historical!$F$7:$F$1455,MATCH(B841,Historical!$B$7:$B$1455,0))=0,"n/a",((INDEX(Historical!$C$7:$C$1455,MATCH(B841,Historical!$B$7:$B$1455,0))/INDEX(Historical!$F$7:$F$1455,MATCH(B841,Historical!$B$7:$B$1455,0)))^(1/3)-1)*100)</f>
        <v>10.951894815076436</v>
      </c>
      <c r="U841" s="824">
        <f>IF(INDEX(Historical!$I$7:$I$1455,MATCH(B841,Historical!$B$7:$B$1455,0))=0,"n/a",((INDEX(Historical!$C$7:$C$1455,MATCH(B841,Historical!$B$7:$B$1455,0))/INDEX(Historical!$I$7:$I$1455,MATCH(B841,Historical!$B$7:$B$1455,0)))^(1/5)-1)*100)</f>
        <v>22.865967908314722</v>
      </c>
      <c r="V841" s="824">
        <f>IF(INDEX(Historical!$O$7:$O$1455,MATCH(B841,Historical!$B$7:$B$1455,0))=0,"n/a",((INDEX(Historical!$C$7:$C$1455,MATCH(B841,Historical!$B$7:$B$1455,0))/INDEX(Historical!$O$7:$O$1455,MATCH(B841,Historical!$B$7:$B$1455,0)))^(1/10)-1)*100)</f>
        <v>-1.326438160205845</v>
      </c>
      <c r="W841" s="825" t="str">
        <f>IF(OR(U841&lt;=0,U841="n/a",V841&lt;=0,V841="n/a"),"n/a",U841/V841)</f>
        <v>n/a</v>
      </c>
      <c r="X841" s="826">
        <f>IF(OR(AJ841&lt;=0,AJ841="n/a",U841&lt;=0,U841="n/a"),"n/a",U841/AJ841)</f>
        <v>0.32526270139850244</v>
      </c>
      <c r="Y841" s="777"/>
      <c r="Z841" s="766">
        <f>IF(OR(AC841&lt;0.01,AC841="n/a"),"n/a",M841/AC841*100)</f>
        <v>18.085106382978726</v>
      </c>
      <c r="AA841" s="1042">
        <f>IF(OR(AC841&lt;0.01,AC841="n/a"),"n/a",I841/AC841)</f>
        <v>9.5372340425531927</v>
      </c>
      <c r="AB841" s="1043">
        <v>12</v>
      </c>
      <c r="AC841" s="1021">
        <v>1.88</v>
      </c>
      <c r="AD841" s="1021">
        <v>0.36</v>
      </c>
      <c r="AE841" s="1021">
        <v>2.82</v>
      </c>
      <c r="AF841" s="1021">
        <v>5.43</v>
      </c>
      <c r="AG841" s="1021">
        <v>106.80000000000001</v>
      </c>
      <c r="AH841" s="1021">
        <v>-58.099999999999994</v>
      </c>
      <c r="AI841" s="1021">
        <v>16.489999999999998</v>
      </c>
      <c r="AJ841" s="1021">
        <v>70.3</v>
      </c>
      <c r="AK841" s="1021">
        <v>26.8</v>
      </c>
      <c r="AL841" s="1034">
        <v>4230</v>
      </c>
      <c r="AM841" s="1028">
        <v>6.6000000000000005</v>
      </c>
      <c r="AN841" s="1021">
        <v>3.56</v>
      </c>
      <c r="AO841" s="868">
        <f>IF(U841="n/a","n/a",IF(AA841&lt;0,"n/a",IF(AA841="n/a","n/a",J841+U841-AA841)))</f>
        <v>15.224997111718027</v>
      </c>
      <c r="AP841" s="869">
        <f>IF(U841="n/a","n/a",J841+U841)</f>
        <v>24.76223115427122</v>
      </c>
      <c r="AQ841" s="1044">
        <f>IF(OR(AC841&lt;0.01,AF841="n/a"),"n/a",(I841/SQRT(22.5*AC841*(I841/AF841))-1)*100)</f>
        <v>51.711979825902475</v>
      </c>
      <c r="AR841" s="766">
        <f>INDEX(Historical!$C$7:$C$1455,MATCH(B841,Historical!$B$7:$B$1455,0))*IF(AH841="n/a",1.03,IF(AH841&lt;0,1.01,IF(AH841&gt;10,1.1,(1+AH841/100))))</f>
        <v>0.28280000000000005</v>
      </c>
      <c r="AS841" s="1042">
        <f>IF($AI841="n/a",1.03*AR841,IF($AI841&lt;0,1.01*AR841,IF($AI841&gt;10,1.1*AR841,(1+$AI841/100)*AR841)))</f>
        <v>0.31108000000000008</v>
      </c>
      <c r="AT841" s="1042">
        <f>IF($AK841="n/a",1.03*AS841,IF($AK841&lt;0,1.01*AS841,IF($AK841&gt;10,1.1*AS841,(1+$AK841/100)*AS841)))</f>
        <v>0.3421880000000001</v>
      </c>
      <c r="AU841" s="1042">
        <f>IF($AK841="n/a",1.03*AT841,IF($AK841&lt;0,1.01*AT841,IF($AK841&gt;10,1.1*AT841,(1+$AK841/100)*AT841)))</f>
        <v>0.37640680000000015</v>
      </c>
      <c r="AV841" s="1042">
        <f>IF($AK841="n/a",1.03*AU841,IF($AK841&lt;0,1.01*AU841,IF($AK841&gt;10,1.1*AU841,(1+$AK841/100)*AU841)))</f>
        <v>0.41404748000000019</v>
      </c>
      <c r="AW841" s="766">
        <f>SUM(AR841:AV841)</f>
        <v>1.7265222800000006</v>
      </c>
      <c r="AX841" s="877">
        <f>AW841/I841*100</f>
        <v>9.6292374790853348</v>
      </c>
      <c r="AY841" s="1212">
        <v>0.51</v>
      </c>
      <c r="AZ841" s="1028">
        <v>24.77</v>
      </c>
      <c r="BA841" s="1028">
        <v>-4.04</v>
      </c>
      <c r="BB841" s="1028">
        <v>3.7199999999999998</v>
      </c>
      <c r="BC841" s="1028">
        <v>4.3600000000000003</v>
      </c>
      <c r="BE841" s="721">
        <v>2010</v>
      </c>
      <c r="BF841" s="1057">
        <f>IF(BE841&gt;2008,0,IF(BE841&gt;2001,1,IF(BE841&gt;1990,2,IF(BE841&gt;1980,3,IF(BE841&gt;1973,4,IF(BE841&gt;1970,5,IF(BE841&gt;1960,6,IF(BE841&gt;1958,7,IF(BE841&gt;1953,8,9)))))))))</f>
        <v>0</v>
      </c>
    </row>
    <row r="842" spans="1:58" x14ac:dyDescent="0.2">
      <c r="A842" s="1019" t="s">
        <v>1810</v>
      </c>
      <c r="B842" s="1031" t="s">
        <v>1811</v>
      </c>
      <c r="C842" s="1181" t="s">
        <v>109</v>
      </c>
      <c r="D842" s="1181" t="s">
        <v>4434</v>
      </c>
      <c r="E842" s="857">
        <v>8</v>
      </c>
      <c r="F842" s="1245">
        <v>464</v>
      </c>
      <c r="G842" s="1245" t="s">
        <v>38</v>
      </c>
      <c r="H842" s="1245" t="s">
        <v>38</v>
      </c>
      <c r="I842" s="1030">
        <v>43.48</v>
      </c>
      <c r="J842" s="766">
        <f>(M842/I842)*100</f>
        <v>2.6678932842686289</v>
      </c>
      <c r="K842" s="1033">
        <v>0.28999999999999998</v>
      </c>
      <c r="L842" s="1043">
        <v>4</v>
      </c>
      <c r="M842" s="756">
        <f>K842*L842</f>
        <v>1.1599999999999999</v>
      </c>
      <c r="N842" s="1026" t="s">
        <v>165</v>
      </c>
      <c r="O842" s="860">
        <v>0.26</v>
      </c>
      <c r="P842" s="1016">
        <v>43167</v>
      </c>
      <c r="Q842" s="1016">
        <v>43192</v>
      </c>
      <c r="R842" s="756">
        <f>(K842-O842)/O842*100</f>
        <v>11.538461538461526</v>
      </c>
      <c r="S842" s="824">
        <f>IF(INDEX(Historical!$D$7:$D$1455,MATCH(B842,Historical!$B$7:$B$1455,0))=0,"n/a",(INDEX(Historical!$C$7:$C$1455,MATCH(B842,Historical!$B$7:$B$1455,0))/INDEX(Historical!$D$7:$D$1455,MATCH(B842,Historical!$B$7:$B$1455,0))-1)*100)</f>
        <v>7.3684210526315796</v>
      </c>
      <c r="T842" s="824">
        <f>IF(INDEX(Historical!$F$7:$F$1455,MATCH(B842,Historical!$B$7:$B$1455,0))=0,"n/a",((INDEX(Historical!$C$7:$C$1455,MATCH(B842,Historical!$B$7:$B$1455,0))/INDEX(Historical!$F$7:$F$1455,MATCH(B842,Historical!$B$7:$B$1455,0)))^(1/3)-1)*100)</f>
        <v>5.8523669119355803</v>
      </c>
      <c r="U842" s="824">
        <f>IF(INDEX(Historical!$I$7:$I$1455,MATCH(B842,Historical!$B$7:$B$1455,0))=0,"n/a",((INDEX(Historical!$C$7:$C$1455,MATCH(B842,Historical!$B$7:$B$1455,0))/INDEX(Historical!$I$7:$I$1455,MATCH(B842,Historical!$B$7:$B$1455,0)))^(1/5)-1)*100)</f>
        <v>8.4471771197698544</v>
      </c>
      <c r="V842" s="824">
        <f>IF(INDEX(Historical!$O$7:$O$1455,MATCH(B842,Historical!$B$7:$B$1455,0))=0,"n/a",((INDEX(Historical!$C$7:$C$1455,MATCH(B842,Historical!$B$7:$B$1455,0))/INDEX(Historical!$O$7:$O$1455,MATCH(B842,Historical!$B$7:$B$1455,0)))^(1/10)-1)*100)</f>
        <v>-0.66155273023846828</v>
      </c>
      <c r="W842" s="825" t="str">
        <f>IF(OR(U842&lt;=0,U842="n/a",V842&lt;=0,V842="n/a"),"n/a",U842/V842)</f>
        <v>n/a</v>
      </c>
      <c r="X842" s="826">
        <f>IF(OR(AJ842&lt;=0,AJ842="n/a",U842&lt;=0,U842="n/a"),"n/a",U842/AJ842)</f>
        <v>1.4819608982052375</v>
      </c>
      <c r="Y842" s="781"/>
      <c r="Z842" s="766">
        <f>IF(OR(AC842&lt;0.01,AC842="n/a"),"n/a",M842/AC842*100)</f>
        <v>42.028985507246375</v>
      </c>
      <c r="AA842" s="1042">
        <f>IF(OR(AC842&lt;0.01,AC842="n/a"),"n/a",I842/AC842)</f>
        <v>15.753623188405797</v>
      </c>
      <c r="AB842" s="1043">
        <v>12</v>
      </c>
      <c r="AC842" s="1021">
        <v>2.76</v>
      </c>
      <c r="AD842" s="1021">
        <v>1.57</v>
      </c>
      <c r="AE842" s="1021">
        <v>6.28</v>
      </c>
      <c r="AF842" s="1021">
        <v>1.1299999999999999</v>
      </c>
      <c r="AG842" s="1021">
        <v>7.3999999999999995</v>
      </c>
      <c r="AH842" s="1021">
        <v>12.7</v>
      </c>
      <c r="AI842" s="1021">
        <v>15.509999999999998</v>
      </c>
      <c r="AJ842" s="1021">
        <v>5.7</v>
      </c>
      <c r="AK842" s="1021">
        <v>10</v>
      </c>
      <c r="AL842" s="1034">
        <v>2380</v>
      </c>
      <c r="AM842" s="1028">
        <v>0.4</v>
      </c>
      <c r="AN842" s="1021">
        <v>0.1</v>
      </c>
      <c r="AO842" s="868">
        <f>IF(U842="n/a","n/a",IF(AA842&lt;0,"n/a",IF(AA842="n/a","n/a",J842+U842-AA842)))</f>
        <v>-4.6385527843673131</v>
      </c>
      <c r="AP842" s="869">
        <f>IF(U842="n/a","n/a",J842+U842)</f>
        <v>11.115070404038484</v>
      </c>
      <c r="AQ842" s="1044">
        <f>IF(OR(AC842&lt;0.01,AF842="n/a"),"n/a",(I842/SQRT(22.5*AC842*(I842/AF842))-1)*100)</f>
        <v>-11.051589976365017</v>
      </c>
      <c r="AR842" s="766">
        <f>INDEX(Historical!$C$7:$C$1455,MATCH(B842,Historical!$B$7:$B$1455,0))*IF(AH842="n/a",1.03,IF(AH842&lt;0,1.01,IF(AH842&gt;10,1.1,(1+AH842/100))))</f>
        <v>1.1220000000000001</v>
      </c>
      <c r="AS842" s="1042">
        <f>IF($AI842="n/a",1.03*AR842,IF($AI842&lt;0,1.01*AR842,IF($AI842&gt;10,1.1*AR842,(1+$AI842/100)*AR842)))</f>
        <v>1.2342000000000002</v>
      </c>
      <c r="AT842" s="1042">
        <f>IF($AK842="n/a",1.03*AS842,IF($AK842&lt;0,1.01*AS842,IF($AK842&gt;10,1.1*AS842,(1+$AK842/100)*AS842)))</f>
        <v>1.3576200000000003</v>
      </c>
      <c r="AU842" s="1042">
        <f>IF($AK842="n/a",1.03*AT842,IF($AK842&lt;0,1.01*AT842,IF($AK842&gt;10,1.1*AT842,(1+$AK842/100)*AT842)))</f>
        <v>1.4933820000000004</v>
      </c>
      <c r="AV842" s="1042">
        <f>IF($AK842="n/a",1.03*AU842,IF($AK842&lt;0,1.01*AU842,IF($AK842&gt;10,1.1*AU842,(1+$AK842/100)*AU842)))</f>
        <v>1.6427202000000005</v>
      </c>
      <c r="AW842" s="766">
        <f>SUM(AR842:AV842)</f>
        <v>6.8499222000000008</v>
      </c>
      <c r="AX842" s="877">
        <f>AW842/I842*100</f>
        <v>15.754190892364308</v>
      </c>
      <c r="AY842" s="1212">
        <v>0.95</v>
      </c>
      <c r="AZ842" s="1028">
        <v>16.59</v>
      </c>
      <c r="BA842" s="1028">
        <v>-14.95</v>
      </c>
      <c r="BB842" s="1028">
        <v>2.7199999999999998</v>
      </c>
      <c r="BC842" s="1028">
        <v>-3.36</v>
      </c>
      <c r="BE842" s="721">
        <v>2011</v>
      </c>
      <c r="BF842" s="1057">
        <f>IF(BE842&gt;2008,0,IF(BE842&gt;2001,1,IF(BE842&gt;1990,2,IF(BE842&gt;1980,3,IF(BE842&gt;1973,4,IF(BE842&gt;1970,5,IF(BE842&gt;1960,6,IF(BE842&gt;1958,7,IF(BE842&gt;1953,8,9)))))))))</f>
        <v>0</v>
      </c>
    </row>
    <row r="843" spans="1:58" x14ac:dyDescent="0.2">
      <c r="A843" s="1019" t="s">
        <v>1812</v>
      </c>
      <c r="B843" s="1031" t="s">
        <v>1813</v>
      </c>
      <c r="C843" s="1181" t="s">
        <v>109</v>
      </c>
      <c r="D843" s="1181" t="s">
        <v>4434</v>
      </c>
      <c r="E843" s="857">
        <v>8</v>
      </c>
      <c r="F843" s="1245">
        <v>485</v>
      </c>
      <c r="G843" s="1103" t="s">
        <v>107</v>
      </c>
      <c r="H843" s="1103" t="s">
        <v>107</v>
      </c>
      <c r="I843" s="1030">
        <v>20.5</v>
      </c>
      <c r="J843" s="766">
        <f>(M843/I843)*100</f>
        <v>3.9024390243902438</v>
      </c>
      <c r="K843" s="1033">
        <v>0.2</v>
      </c>
      <c r="L843" s="1043">
        <v>4</v>
      </c>
      <c r="M843" s="756">
        <f>K843*L843</f>
        <v>0.8</v>
      </c>
      <c r="N843" s="1026" t="s">
        <v>438</v>
      </c>
      <c r="O843" s="860">
        <v>0.18</v>
      </c>
      <c r="P843" s="1016">
        <v>43228</v>
      </c>
      <c r="Q843" s="1016">
        <v>43243</v>
      </c>
      <c r="R843" s="756">
        <f>(K843-O843)/O843*100</f>
        <v>11.111111111111121</v>
      </c>
      <c r="S843" s="824">
        <f>IF(INDEX(Historical!$D$7:$D$1455,MATCH(B843,Historical!$B$7:$B$1455,0))=0,"n/a",(INDEX(Historical!$C$7:$C$1455,MATCH(B843,Historical!$B$7:$B$1455,0))/INDEX(Historical!$D$7:$D$1455,MATCH(B843,Historical!$B$7:$B$1455,0))-1)*100)</f>
        <v>5.9701492537313383</v>
      </c>
      <c r="T843" s="824">
        <f>IF(INDEX(Historical!$F$7:$F$1455,MATCH(B843,Historical!$B$7:$B$1455,0))=0,"n/a",((INDEX(Historical!$C$7:$C$1455,MATCH(B843,Historical!$B$7:$B$1455,0))/INDEX(Historical!$F$7:$F$1455,MATCH(B843,Historical!$B$7:$B$1455,0)))^(1/3)-1)*100)</f>
        <v>13.15856278640517</v>
      </c>
      <c r="U843" s="824">
        <f>IF(INDEX(Historical!$I$7:$I$1455,MATCH(B843,Historical!$B$7:$B$1455,0))=0,"n/a",((INDEX(Historical!$C$7:$C$1455,MATCH(B843,Historical!$B$7:$B$1455,0))/INDEX(Historical!$I$7:$I$1455,MATCH(B843,Historical!$B$7:$B$1455,0)))^(1/5)-1)*100)</f>
        <v>14.548965023160299</v>
      </c>
      <c r="V843" s="824">
        <f>IF(INDEX(Historical!$O$7:$O$1455,MATCH(B843,Historical!$B$7:$B$1455,0))=0,"n/a",((INDEX(Historical!$C$7:$C$1455,MATCH(B843,Historical!$B$7:$B$1455,0))/INDEX(Historical!$O$7:$O$1455,MATCH(B843,Historical!$B$7:$B$1455,0)))^(1/10)-1)*100)</f>
        <v>1.0433735105245034</v>
      </c>
      <c r="W843" s="825">
        <f>IF(OR(U843&lt;=0,U843="n/a",V843&lt;=0,V843="n/a"),"n/a",U843/V843)</f>
        <v>13.944157941911465</v>
      </c>
      <c r="X843" s="826">
        <f>IF(OR(AJ843&lt;=0,AJ843="n/a",U843&lt;=0,U843="n/a"),"n/a",U843/AJ843)</f>
        <v>1.3107175696540811</v>
      </c>
      <c r="Y843" s="780"/>
      <c r="Z843" s="766">
        <f>IF(OR(AC843&lt;0.01,AC843="n/a"),"n/a",M843/AC843*100)</f>
        <v>47.058823529411768</v>
      </c>
      <c r="AA843" s="1042">
        <f>IF(OR(AC843&lt;0.01,AC843="n/a"),"n/a",I843/AC843)</f>
        <v>12.058823529411764</v>
      </c>
      <c r="AB843" s="1043">
        <v>12</v>
      </c>
      <c r="AC843" s="1021">
        <v>1.7</v>
      </c>
      <c r="AD843" s="1021" t="s">
        <v>138</v>
      </c>
      <c r="AE843" s="1021">
        <v>4.09</v>
      </c>
      <c r="AF843" s="1021">
        <v>1.81</v>
      </c>
      <c r="AG843" s="1021">
        <v>14.099999999999998</v>
      </c>
      <c r="AH843" s="1021">
        <v>9.3000000000000007</v>
      </c>
      <c r="AI843" s="1021">
        <v>3.49</v>
      </c>
      <c r="AJ843" s="1021">
        <v>11.1</v>
      </c>
      <c r="AK843" s="1021" t="s">
        <v>138</v>
      </c>
      <c r="AL843" s="1034">
        <v>333.95</v>
      </c>
      <c r="AM843" s="1028">
        <v>0.70000000000000007</v>
      </c>
      <c r="AN843" s="1021">
        <v>0.21</v>
      </c>
      <c r="AO843" s="868">
        <f>IF(U843="n/a","n/a",IF(AA843&lt;0,"n/a",IF(AA843="n/a","n/a",J843+U843-AA843)))</f>
        <v>6.3925805181387787</v>
      </c>
      <c r="AP843" s="869">
        <f>IF(U843="n/a","n/a",J843+U843)</f>
        <v>18.451404047550543</v>
      </c>
      <c r="AQ843" s="1044">
        <f>IF(OR(AC843&lt;0.01,AF843="n/a"),"n/a",(I843/SQRT(22.5*AC843*(I843/AF843))-1)*100)</f>
        <v>-1.5081039132089802</v>
      </c>
      <c r="AR843" s="766">
        <f>INDEX(Historical!$C$7:$C$1455,MATCH(B843,Historical!$B$7:$B$1455,0))*IF(AH843="n/a",1.03,IF(AH843&lt;0,1.01,IF(AH843&gt;10,1.1,(1+AH843/100))))</f>
        <v>0.77603000000000011</v>
      </c>
      <c r="AS843" s="1042">
        <f>IF($AI843="n/a",1.03*AR843,IF($AI843&lt;0,1.01*AR843,IF($AI843&gt;10,1.1*AR843,(1+$AI843/100)*AR843)))</f>
        <v>0.80311344700000009</v>
      </c>
      <c r="AT843" s="1042">
        <f>IF($AK843="n/a",1.03*AS843,IF($AK843&lt;0,1.01*AS843,IF($AK843&gt;10,1.1*AS843,(1+$AK843/100)*AS843)))</f>
        <v>0.82720685041000008</v>
      </c>
      <c r="AU843" s="1042">
        <f>IF($AK843="n/a",1.03*AT843,IF($AK843&lt;0,1.01*AT843,IF($AK843&gt;10,1.1*AT843,(1+$AK843/100)*AT843)))</f>
        <v>0.8520230559223001</v>
      </c>
      <c r="AV843" s="1042">
        <f>IF($AK843="n/a",1.03*AU843,IF($AK843&lt;0,1.01*AU843,IF($AK843&gt;10,1.1*AU843,(1+$AK843/100)*AU843)))</f>
        <v>0.87758374759996916</v>
      </c>
      <c r="AW843" s="766">
        <f>SUM(AR843:AV843)</f>
        <v>4.13595710093227</v>
      </c>
      <c r="AX843" s="877">
        <f>AW843/I843*100</f>
        <v>20.175400492352537</v>
      </c>
      <c r="AY843" s="1212">
        <v>0.75</v>
      </c>
      <c r="AZ843" s="1028">
        <v>2.91</v>
      </c>
      <c r="BA843" s="1028">
        <v>-26.790000000000003</v>
      </c>
      <c r="BB843" s="1028">
        <v>-7.1499999999999995</v>
      </c>
      <c r="BC843" s="1028">
        <v>-15.989999999999998</v>
      </c>
      <c r="BE843" s="721">
        <v>2011</v>
      </c>
      <c r="BF843" s="1057">
        <f>IF(BE843&gt;2008,0,IF(BE843&gt;2001,1,IF(BE843&gt;1990,2,IF(BE843&gt;1980,3,IF(BE843&gt;1973,4,IF(BE843&gt;1970,5,IF(BE843&gt;1960,6,IF(BE843&gt;1958,7,IF(BE843&gt;1953,8,9)))))))))</f>
        <v>0</v>
      </c>
    </row>
    <row r="844" spans="1:58" x14ac:dyDescent="0.2">
      <c r="A844" s="1027" t="s">
        <v>390</v>
      </c>
      <c r="B844" s="1031" t="s">
        <v>391</v>
      </c>
      <c r="C844" s="1181" t="s">
        <v>155</v>
      </c>
      <c r="D844" s="1181" t="s">
        <v>4419</v>
      </c>
      <c r="E844" s="857">
        <v>25</v>
      </c>
      <c r="F844" s="1245">
        <v>126</v>
      </c>
      <c r="G844" s="1245" t="s">
        <v>38</v>
      </c>
      <c r="H844" s="1245" t="s">
        <v>38</v>
      </c>
      <c r="I844" s="1021">
        <v>109.56</v>
      </c>
      <c r="J844" s="766">
        <f>(M844/I844)*100</f>
        <v>0.547645125958379</v>
      </c>
      <c r="K844" s="1040">
        <v>0.15</v>
      </c>
      <c r="L844" s="1043">
        <v>4</v>
      </c>
      <c r="M844" s="756">
        <f>K844*L844</f>
        <v>0.6</v>
      </c>
      <c r="N844" s="1026" t="s">
        <v>141</v>
      </c>
      <c r="O844" s="861">
        <v>0.14000000000000001</v>
      </c>
      <c r="P844" s="1016">
        <v>43396</v>
      </c>
      <c r="Q844" s="1016">
        <v>43411</v>
      </c>
      <c r="R844" s="756">
        <f>(K844-O844)/O844*100</f>
        <v>7.1428571428571281</v>
      </c>
      <c r="S844" s="824">
        <f>IF(INDEX(Historical!$D$7:$D$1455,MATCH(B844,Historical!$B$7:$B$1455,0))=0,"n/a",(INDEX(Historical!$C$7:$C$1455,MATCH(B844,Historical!$B$7:$B$1455,0))/INDEX(Historical!$D$7:$D$1455,MATCH(B844,Historical!$B$7:$B$1455,0))-1)*100)</f>
        <v>8.163265306122458</v>
      </c>
      <c r="T844" s="824">
        <f>IF(INDEX(Historical!$F$7:$F$1455,MATCH(B844,Historical!$B$7:$B$1455,0))=0,"n/a",((INDEX(Historical!$C$7:$C$1455,MATCH(B844,Historical!$B$7:$B$1455,0))/INDEX(Historical!$F$7:$F$1455,MATCH(B844,Historical!$B$7:$B$1455,0)))^(1/3)-1)*100)</f>
        <v>8.9341387842532871</v>
      </c>
      <c r="U844" s="824">
        <f>IF(INDEX(Historical!$I$7:$I$1455,MATCH(B844,Historical!$B$7:$B$1455,0))=0,"n/a",((INDEX(Historical!$C$7:$C$1455,MATCH(B844,Historical!$B$7:$B$1455,0))/INDEX(Historical!$I$7:$I$1455,MATCH(B844,Historical!$B$7:$B$1455,0)))^(1/5)-1)*100)</f>
        <v>7.7448698857029541</v>
      </c>
      <c r="V844" s="824">
        <f>IF(INDEX(Historical!$O$7:$O$1455,MATCH(B844,Historical!$B$7:$B$1455,0))=0,"n/a",((INDEX(Historical!$C$7:$C$1455,MATCH(B844,Historical!$B$7:$B$1455,0))/INDEX(Historical!$O$7:$O$1455,MATCH(B844,Historical!$B$7:$B$1455,0)))^(1/10)-1)*100)</f>
        <v>7.1773462536293131</v>
      </c>
      <c r="W844" s="825">
        <f>IF(OR(U844&lt;=0,U844="n/a",V844&lt;=0,V844="n/a"),"n/a",U844/V844)</f>
        <v>1.0790715136233906</v>
      </c>
      <c r="X844" s="826">
        <f>IF(OR(AJ844&lt;=0,AJ844="n/a",U844&lt;=0,U844="n/a"),"n/a",U844/AJ844)</f>
        <v>0.3585587910047664</v>
      </c>
      <c r="Y844" s="780"/>
      <c r="Z844" s="766">
        <f>IF(OR(AC844&lt;0.01,AC844="n/a"),"n/a",M844/AC844*100)</f>
        <v>19.108280254777068</v>
      </c>
      <c r="AA844" s="1042">
        <f>IF(OR(AC844&lt;0.01,AC844="n/a"),"n/a",I844/AC844)</f>
        <v>34.891719745222929</v>
      </c>
      <c r="AB844" s="1043">
        <v>12</v>
      </c>
      <c r="AC844" s="1021">
        <v>3.14</v>
      </c>
      <c r="AD844" s="1021">
        <v>5.92</v>
      </c>
      <c r="AE844" s="1021">
        <v>4.72</v>
      </c>
      <c r="AF844" s="1021">
        <v>5.99</v>
      </c>
      <c r="AG844" s="1021">
        <v>11.899999999999999</v>
      </c>
      <c r="AH844" s="1021">
        <v>60.3</v>
      </c>
      <c r="AI844" s="1021">
        <v>10.58</v>
      </c>
      <c r="AJ844" s="1021">
        <v>21.6</v>
      </c>
      <c r="AK844" s="1021">
        <v>5.8999999999999995</v>
      </c>
      <c r="AL844" s="1034">
        <v>8080</v>
      </c>
      <c r="AM844" s="1028">
        <v>0.6</v>
      </c>
      <c r="AN844" s="1021">
        <v>0</v>
      </c>
      <c r="AO844" s="868">
        <f>IF(U844="n/a","n/a",IF(AA844&lt;0,"n/a",IF(AA844="n/a","n/a",J844+U844-AA844)))</f>
        <v>-26.599204733561596</v>
      </c>
      <c r="AP844" s="869">
        <f>IF(U844="n/a","n/a",J844+U844)</f>
        <v>8.2925150116613331</v>
      </c>
      <c r="AQ844" s="1044">
        <f>IF(OR(AC844&lt;0.01,AF844="n/a"),"n/a",(I844/SQRT(22.5*AC844*(I844/AF844))-1)*100)</f>
        <v>204.77780706160735</v>
      </c>
      <c r="AR844" s="766">
        <f>INDEX(Historical!$C$7:$C$1455,MATCH(B844,Historical!$B$7:$B$1455,0))*IF(AH844="n/a",1.03,IF(AH844&lt;0,1.01,IF(AH844&gt;10,1.1,(1+AH844/100))))</f>
        <v>0.58300000000000007</v>
      </c>
      <c r="AS844" s="1042">
        <f>IF($AI844="n/a",1.03*AR844,IF($AI844&lt;0,1.01*AR844,IF($AI844&gt;10,1.1*AR844,(1+$AI844/100)*AR844)))</f>
        <v>0.64130000000000009</v>
      </c>
      <c r="AT844" s="1042">
        <f>IF($AK844="n/a",1.03*AS844,IF($AK844&lt;0,1.01*AS844,IF($AK844&gt;10,1.1*AS844,(1+$AK844/100)*AS844)))</f>
        <v>0.67913670000000004</v>
      </c>
      <c r="AU844" s="1042">
        <f>IF($AK844="n/a",1.03*AT844,IF($AK844&lt;0,1.01*AT844,IF($AK844&gt;10,1.1*AT844,(1+$AK844/100)*AT844)))</f>
        <v>0.71920576530000002</v>
      </c>
      <c r="AV844" s="1042">
        <f>IF($AK844="n/a",1.03*AU844,IF($AK844&lt;0,1.01*AU844,IF($AK844&gt;10,1.1*AU844,(1+$AK844/100)*AU844)))</f>
        <v>0.76163890545269997</v>
      </c>
      <c r="AW844" s="766">
        <f>SUM(AR844:AV844)</f>
        <v>3.3842813707527002</v>
      </c>
      <c r="AX844" s="877">
        <f>AW844/I844*100</f>
        <v>3.0889753292740965</v>
      </c>
      <c r="AY844" s="1212">
        <v>1.18</v>
      </c>
      <c r="AZ844" s="1028">
        <v>32.409999999999997</v>
      </c>
      <c r="BA844" s="1028">
        <v>-12.42</v>
      </c>
      <c r="BB844" s="1028">
        <v>-2.85</v>
      </c>
      <c r="BC844" s="1028">
        <v>7.42</v>
      </c>
      <c r="BE844" s="721">
        <v>1994</v>
      </c>
      <c r="BF844" s="1057">
        <f>IF(BE844&gt;2008,0,IF(BE844&gt;2001,1,IF(BE844&gt;1990,2,IF(BE844&gt;1980,3,IF(BE844&gt;1973,4,IF(BE844&gt;1970,5,IF(BE844&gt;1960,6,IF(BE844&gt;1958,7,IF(BE844&gt;1953,8,9)))))))))</f>
        <v>2</v>
      </c>
    </row>
    <row r="845" spans="1:58" s="905" customFormat="1" x14ac:dyDescent="0.2">
      <c r="A845" s="760" t="s">
        <v>392</v>
      </c>
      <c r="B845" s="914" t="s">
        <v>393</v>
      </c>
      <c r="C845" s="1181" t="s">
        <v>109</v>
      </c>
      <c r="D845" s="1181" t="s">
        <v>4434</v>
      </c>
      <c r="E845" s="885">
        <v>26</v>
      </c>
      <c r="F845" s="1245">
        <v>103</v>
      </c>
      <c r="G845" s="1244" t="s">
        <v>38</v>
      </c>
      <c r="H845" s="1244" t="s">
        <v>116</v>
      </c>
      <c r="I845" s="898">
        <v>63.2</v>
      </c>
      <c r="J845" s="887">
        <f>(M845/I845)*100</f>
        <v>2.5316455696202533</v>
      </c>
      <c r="K845" s="912">
        <v>0.4</v>
      </c>
      <c r="L845" s="889">
        <v>4</v>
      </c>
      <c r="M845" s="890">
        <f>K845*L845</f>
        <v>1.6</v>
      </c>
      <c r="N845" s="891" t="s">
        <v>170</v>
      </c>
      <c r="O845" s="913">
        <v>0.39</v>
      </c>
      <c r="P845" s="915">
        <v>43042</v>
      </c>
      <c r="Q845" s="915">
        <v>43056</v>
      </c>
      <c r="R845" s="890">
        <f>(K845-O845)/O845*100</f>
        <v>2.5641025641025665</v>
      </c>
      <c r="S845" s="824">
        <f>IF(INDEX(Historical!$D$7:$D$1455,MATCH(B845,Historical!$B$7:$B$1455,0))=0,"n/a",(INDEX(Historical!$C$7:$C$1455,MATCH(B845,Historical!$B$7:$B$1455,0))/INDEX(Historical!$D$7:$D$1455,MATCH(B845,Historical!$B$7:$B$1455,0))-1)*100)</f>
        <v>0.64102564102561654</v>
      </c>
      <c r="T845" s="824">
        <f>IF(INDEX(Historical!$F$7:$F$1455,MATCH(B845,Historical!$B$7:$B$1455,0))=0,"n/a",((INDEX(Historical!$C$7:$C$1455,MATCH(B845,Historical!$B$7:$B$1455,0))/INDEX(Historical!$F$7:$F$1455,MATCH(B845,Historical!$B$7:$B$1455,0)))^(1/3)-1)*100)</f>
        <v>1.0846833102023279</v>
      </c>
      <c r="U845" s="824">
        <f>IF(INDEX(Historical!$I$7:$I$1455,MATCH(B845,Historical!$B$7:$B$1455,0))=0,"n/a",((INDEX(Historical!$C$7:$C$1455,MATCH(B845,Historical!$B$7:$B$1455,0))/INDEX(Historical!$I$7:$I$1455,MATCH(B845,Historical!$B$7:$B$1455,0)))^(1/5)-1)*100)</f>
        <v>1.1876680591268229</v>
      </c>
      <c r="V845" s="824">
        <f>IF(INDEX(Historical!$O$7:$O$1455,MATCH(B845,Historical!$B$7:$B$1455,0))=0,"n/a",((INDEX(Historical!$C$7:$C$1455,MATCH(B845,Historical!$B$7:$B$1455,0))/INDEX(Historical!$O$7:$O$1455,MATCH(B845,Historical!$B$7:$B$1455,0)))^(1/10)-1)*100)</f>
        <v>1.446267893331088</v>
      </c>
      <c r="W845" s="894">
        <f>IF(OR(U845&lt;=0,U845="n/a",V845&lt;=0,V845="n/a"),"n/a",U845/V845)</f>
        <v>0.82119506669774012</v>
      </c>
      <c r="X845" s="895" t="str">
        <f>IF(OR(AJ845&lt;=0,AJ845="n/a",U845&lt;=0,U845="n/a"),"n/a",U845/AJ845)</f>
        <v>n/a</v>
      </c>
      <c r="Y845" s="911"/>
      <c r="Z845" s="887">
        <f>IF(OR(AC845&lt;0.01,AC845="n/a"),"n/a",M845/AC845*100)</f>
        <v>61.776061776061788</v>
      </c>
      <c r="AA845" s="897">
        <f>IF(OR(AC845&lt;0.01,AC845="n/a"),"n/a",I845/AC845)</f>
        <v>24.401544401544403</v>
      </c>
      <c r="AB845" s="889">
        <v>12</v>
      </c>
      <c r="AC845" s="898">
        <v>2.59</v>
      </c>
      <c r="AD845" s="898">
        <v>8.15</v>
      </c>
      <c r="AE845" s="898">
        <v>11.91</v>
      </c>
      <c r="AF845" s="898">
        <v>2.85</v>
      </c>
      <c r="AG845" s="898">
        <v>9.6</v>
      </c>
      <c r="AH845" s="898">
        <v>3</v>
      </c>
      <c r="AI845" s="898">
        <v>9.74</v>
      </c>
      <c r="AJ845" s="898">
        <v>-4.2</v>
      </c>
      <c r="AK845" s="898">
        <v>3</v>
      </c>
      <c r="AL845" s="899">
        <v>1670</v>
      </c>
      <c r="AM845" s="900">
        <v>4.08</v>
      </c>
      <c r="AN845" s="898">
        <v>0</v>
      </c>
      <c r="AO845" s="901">
        <f>IF(U845="n/a","n/a",IF(AA845&lt;0,"n/a",IF(AA845="n/a","n/a",J845+U845-AA845)))</f>
        <v>-20.682230772797325</v>
      </c>
      <c r="AP845" s="902">
        <f>IF(U845="n/a","n/a",J845+U845)</f>
        <v>3.7193136287470763</v>
      </c>
      <c r="AQ845" s="903">
        <f>IF(OR(AC845&lt;0.01,AF845="n/a"),"n/a",(I845/SQRT(22.5*AC845*(I845/AF845))-1)*100)</f>
        <v>75.808483608223256</v>
      </c>
      <c r="AR845" s="766">
        <f>INDEX(Historical!$C$7:$C$1455,MATCH(B845,Historical!$B$7:$B$1455,0))*IF(AH845="n/a",1.03,IF(AH845&lt;0,1.01,IF(AH845&gt;10,1.1,(1+AH845/100))))</f>
        <v>1.6171</v>
      </c>
      <c r="AS845" s="897">
        <f>IF($AI845="n/a",1.03*AR845,IF($AI845&lt;0,1.01*AR845,IF($AI845&gt;10,1.1*AR845,(1+$AI845/100)*AR845)))</f>
        <v>1.7746055399999998</v>
      </c>
      <c r="AT845" s="897">
        <f>IF($AK845="n/a",1.03*AS845,IF($AK845&lt;0,1.01*AS845,IF($AK845&gt;10,1.1*AS845,(1+$AK845/100)*AS845)))</f>
        <v>1.8278437061999999</v>
      </c>
      <c r="AU845" s="897">
        <f>IF($AK845="n/a",1.03*AT845,IF($AK845&lt;0,1.01*AT845,IF($AK845&gt;10,1.1*AT845,(1+$AK845/100)*AT845)))</f>
        <v>1.882679017386</v>
      </c>
      <c r="AV845" s="897">
        <f>IF($AK845="n/a",1.03*AU845,IF($AK845&lt;0,1.01*AU845,IF($AK845&gt;10,1.1*AU845,(1+$AK845/100)*AU845)))</f>
        <v>1.9391593879075799</v>
      </c>
      <c r="AW845" s="887">
        <f>SUM(AR845:AV845)</f>
        <v>9.0413876514935794</v>
      </c>
      <c r="AX845" s="904">
        <f>AW845/I845*100</f>
        <v>14.305993119451866</v>
      </c>
      <c r="AY845" s="1213">
        <v>0.89</v>
      </c>
      <c r="AZ845" s="900">
        <v>17.8</v>
      </c>
      <c r="BA845" s="900">
        <v>-2.41</v>
      </c>
      <c r="BB845" s="900">
        <v>5.38</v>
      </c>
      <c r="BC845" s="900">
        <v>6.03</v>
      </c>
      <c r="BD845" s="1079"/>
      <c r="BE845" s="721">
        <v>1993</v>
      </c>
      <c r="BF845" s="1057">
        <f>IF(BE845&gt;2008,0,IF(BE845&gt;2001,1,IF(BE845&gt;1990,2,IF(BE845&gt;1980,3,IF(BE845&gt;1973,4,IF(BE845&gt;1970,5,IF(BE845&gt;1960,6,IF(BE845&gt;1958,7,IF(BE845&gt;1953,8,9)))))))))</f>
        <v>2</v>
      </c>
    </row>
    <row r="846" spans="1:58" x14ac:dyDescent="0.2">
      <c r="A846" s="1027" t="s">
        <v>1814</v>
      </c>
      <c r="B846" s="1031" t="s">
        <v>1815</v>
      </c>
      <c r="C846" s="1181" t="s">
        <v>180</v>
      </c>
      <c r="D846" s="1181" t="s">
        <v>4432</v>
      </c>
      <c r="E846" s="857">
        <v>6</v>
      </c>
      <c r="F846" s="1245">
        <v>738</v>
      </c>
      <c r="G846" s="1209" t="s">
        <v>107</v>
      </c>
      <c r="H846" s="1209" t="s">
        <v>107</v>
      </c>
      <c r="I846" s="1030">
        <v>28.98</v>
      </c>
      <c r="J846" s="766">
        <f>(M846/I846)*100</f>
        <v>8.2125603864734291</v>
      </c>
      <c r="K846" s="1033">
        <v>0.59499999999999997</v>
      </c>
      <c r="L846" s="1043">
        <v>4</v>
      </c>
      <c r="M846" s="756">
        <f>K846*L846</f>
        <v>2.38</v>
      </c>
      <c r="N846" s="1026" t="s">
        <v>653</v>
      </c>
      <c r="O846" s="860">
        <v>0.58250000000000002</v>
      </c>
      <c r="P846" s="1016">
        <v>43403</v>
      </c>
      <c r="Q846" s="1016">
        <v>43425</v>
      </c>
      <c r="R846" s="756">
        <f>(K846-O846)/O846*100</f>
        <v>2.1459227467811082</v>
      </c>
      <c r="S846" s="824">
        <f>IF(INDEX(Historical!$D$7:$D$1455,MATCH(B846,Historical!$B$7:$B$1455,0))=0,"n/a",(INDEX(Historical!$C$7:$C$1455,MATCH(B846,Historical!$B$7:$B$1455,0))/INDEX(Historical!$D$7:$D$1455,MATCH(B846,Historical!$B$7:$B$1455,0))-1)*100)</f>
        <v>18.124634289057905</v>
      </c>
      <c r="T846" s="824">
        <f>IF(INDEX(Historical!$F$7:$F$1455,MATCH(B846,Historical!$B$7:$B$1455,0))=0,"n/a",((INDEX(Historical!$C$7:$C$1455,MATCH(B846,Historical!$B$7:$B$1455,0))/INDEX(Historical!$F$7:$F$1455,MATCH(B846,Historical!$B$7:$B$1455,0)))^(1/3)-1)*100)</f>
        <v>24.623346864014238</v>
      </c>
      <c r="U846" s="824" t="str">
        <f>IF(INDEX(Historical!$I$7:$I$1455,MATCH(B846,Historical!$B$7:$B$1455,0))=0,"n/a",((INDEX(Historical!$C$7:$C$1455,MATCH(B846,Historical!$B$7:$B$1455,0))/INDEX(Historical!$I$7:$I$1455,MATCH(B846,Historical!$B$7:$B$1455,0)))^(1/5)-1)*100)</f>
        <v>n/a</v>
      </c>
      <c r="V846" s="824" t="str">
        <f>IF(INDEX(Historical!$O$7:$O$1455,MATCH(B846,Historical!$B$7:$B$1455,0))=0,"n/a",((INDEX(Historical!$C$7:$C$1455,MATCH(B846,Historical!$B$7:$B$1455,0))/INDEX(Historical!$O$7:$O$1455,MATCH(B846,Historical!$B$7:$B$1455,0)))^(1/10)-1)*100)</f>
        <v>n/a</v>
      </c>
      <c r="W846" s="825" t="str">
        <f>IF(OR(U846&lt;=0,U846="n/a",V846&lt;=0,V846="n/a"),"n/a",U846/V846)</f>
        <v>n/a</v>
      </c>
      <c r="X846" s="826" t="str">
        <f>IF(OR(AJ846&lt;=0,AJ846="n/a",U846&lt;=0,U846="n/a"),"n/a",U846/AJ846)</f>
        <v>n/a</v>
      </c>
      <c r="Y846" s="1032" t="s">
        <v>4077</v>
      </c>
      <c r="Z846" s="766">
        <f>IF(OR(AC846&lt;0.01,AC846="n/a"),"n/a",M846/AC846*100)</f>
        <v>138.37209302325581</v>
      </c>
      <c r="AA846" s="1042">
        <f>IF(OR(AC846&lt;0.01,AC846="n/a"),"n/a",I846/AC846)</f>
        <v>16.848837209302324</v>
      </c>
      <c r="AB846" s="1043">
        <v>12</v>
      </c>
      <c r="AC846" s="1021">
        <v>1.72</v>
      </c>
      <c r="AD846" s="1021">
        <v>0.92</v>
      </c>
      <c r="AE846" s="1021">
        <v>3.12</v>
      </c>
      <c r="AF846" s="1021">
        <v>6.47</v>
      </c>
      <c r="AG846" s="1021">
        <v>37</v>
      </c>
      <c r="AH846" s="1021">
        <v>12.6</v>
      </c>
      <c r="AI846" s="1021">
        <v>26.75</v>
      </c>
      <c r="AJ846" s="1021">
        <v>166.4</v>
      </c>
      <c r="AK846" s="1021">
        <v>18.27</v>
      </c>
      <c r="AL846" s="1034">
        <v>6450</v>
      </c>
      <c r="AM846" s="1028">
        <v>77.900000000000006</v>
      </c>
      <c r="AN846" s="1021">
        <v>4.68</v>
      </c>
      <c r="AO846" s="868" t="str">
        <f>IF(U846="n/a","n/a",IF(AA846&lt;0,"n/a",IF(AA846="n/a","n/a",J846+U846-AA846)))</f>
        <v>n/a</v>
      </c>
      <c r="AP846" s="869" t="str">
        <f>IF(U846="n/a","n/a",J846+U846)</f>
        <v>n/a</v>
      </c>
      <c r="AQ846" s="1044">
        <f>IF(OR(AC846&lt;0.01,AF846="n/a"),"n/a",(I846/SQRT(22.5*AC846*(I846/AF846))-1)*100)</f>
        <v>120.11307876148676</v>
      </c>
      <c r="AR846" s="766">
        <f>INDEX(Historical!$C$7:$C$1455,MATCH(B846,Historical!$B$7:$B$1455,0))*IF(AH846="n/a",1.03,IF(AH846&lt;0,1.01,IF(AH846&gt;10,1.1,(1+AH846/100))))</f>
        <v>2.2206250000000001</v>
      </c>
      <c r="AS846" s="1042">
        <f>IF($AI846="n/a",1.03*AR846,IF($AI846&lt;0,1.01*AR846,IF($AI846&gt;10,1.1*AR846,(1+$AI846/100)*AR846)))</f>
        <v>2.4426875000000003</v>
      </c>
      <c r="AT846" s="1042">
        <f>IF($AK846="n/a",1.03*AS846,IF($AK846&lt;0,1.01*AS846,IF($AK846&gt;10,1.1*AS846,(1+$AK846/100)*AS846)))</f>
        <v>2.6869562500000006</v>
      </c>
      <c r="AU846" s="1042">
        <f>IF($AK846="n/a",1.03*AT846,IF($AK846&lt;0,1.01*AT846,IF($AK846&gt;10,1.1*AT846,(1+$AK846/100)*AT846)))</f>
        <v>2.9556518750000009</v>
      </c>
      <c r="AV846" s="1042">
        <f>IF($AK846="n/a",1.03*AU846,IF($AK846&lt;0,1.01*AU846,IF($AK846&gt;10,1.1*AU846,(1+$AK846/100)*AU846)))</f>
        <v>3.2512170625000012</v>
      </c>
      <c r="AW846" s="766">
        <f>SUM(AR846:AV846)</f>
        <v>13.557137687500003</v>
      </c>
      <c r="AX846" s="877">
        <f>AW846/I846*100</f>
        <v>46.781013414423747</v>
      </c>
      <c r="AY846" s="1212">
        <v>1.53</v>
      </c>
      <c r="AZ846" s="1028">
        <v>4.66</v>
      </c>
      <c r="BA846" s="1028">
        <v>-32.479999999999997</v>
      </c>
      <c r="BB846" s="1028">
        <v>-4.95</v>
      </c>
      <c r="BC846" s="1028">
        <v>-15.15</v>
      </c>
      <c r="BE846" s="721">
        <v>2013</v>
      </c>
      <c r="BF846" s="1057">
        <f>IF(BE846&gt;2008,0,IF(BE846&gt;2001,1,IF(BE846&gt;1990,2,IF(BE846&gt;1980,3,IF(BE846&gt;1973,4,IF(BE846&gt;1970,5,IF(BE846&gt;1960,6,IF(BE846&gt;1958,7,IF(BE846&gt;1953,8,9)))))))))</f>
        <v>0</v>
      </c>
    </row>
    <row r="847" spans="1:58" s="713" customFormat="1" x14ac:dyDescent="0.2">
      <c r="A847" s="1027" t="s">
        <v>866</v>
      </c>
      <c r="B847" s="1031" t="s">
        <v>867</v>
      </c>
      <c r="C847" s="1181" t="s">
        <v>180</v>
      </c>
      <c r="D847" s="1181" t="s">
        <v>4432</v>
      </c>
      <c r="E847" s="857">
        <v>11</v>
      </c>
      <c r="F847" s="1245">
        <v>317</v>
      </c>
      <c r="G847" s="1118" t="s">
        <v>107</v>
      </c>
      <c r="H847" s="1118" t="s">
        <v>107</v>
      </c>
      <c r="I847" s="1030">
        <v>44.44</v>
      </c>
      <c r="J847" s="766">
        <f>(M847/I847)*100</f>
        <v>8.6858685868586853</v>
      </c>
      <c r="K847" s="1033">
        <v>0.96499999999999997</v>
      </c>
      <c r="L847" s="1043">
        <v>4</v>
      </c>
      <c r="M847" s="756">
        <f>K847*L847</f>
        <v>3.86</v>
      </c>
      <c r="N847" s="1026" t="s">
        <v>564</v>
      </c>
      <c r="O847" s="860">
        <v>0.95</v>
      </c>
      <c r="P847" s="1016">
        <v>43403</v>
      </c>
      <c r="Q847" s="1016">
        <v>43417</v>
      </c>
      <c r="R847" s="756">
        <f>(K847-O847)/O847*100</f>
        <v>1.578947368421054</v>
      </c>
      <c r="S847" s="824">
        <f>IF(INDEX(Historical!$D$7:$D$1455,MATCH(B847,Historical!$B$7:$B$1455,0))=0,"n/a",(INDEX(Historical!$C$7:$C$1455,MATCH(B847,Historical!$B$7:$B$1455,0))/INDEX(Historical!$D$7:$D$1455,MATCH(B847,Historical!$B$7:$B$1455,0))-1)*100)</f>
        <v>7.2948328267477214</v>
      </c>
      <c r="T847" s="824">
        <f>IF(INDEX(Historical!$F$7:$F$1455,MATCH(B847,Historical!$B$7:$B$1455,0))=0,"n/a",((INDEX(Historical!$C$7:$C$1455,MATCH(B847,Historical!$B$7:$B$1455,0))/INDEX(Historical!$F$7:$F$1455,MATCH(B847,Historical!$B$7:$B$1455,0)))^(1/3)-1)*100)</f>
        <v>11.449512973610565</v>
      </c>
      <c r="U847" s="824">
        <f>IF(INDEX(Historical!$I$7:$I$1455,MATCH(B847,Historical!$B$7:$B$1455,0))=0,"n/a",((INDEX(Historical!$C$7:$C$1455,MATCH(B847,Historical!$B$7:$B$1455,0))/INDEX(Historical!$I$7:$I$1455,MATCH(B847,Historical!$B$7:$B$1455,0)))^(1/5)-1)*100)</f>
        <v>13.428808791369651</v>
      </c>
      <c r="V847" s="824" t="str">
        <f>IF(INDEX(Historical!$O$7:$O$1455,MATCH(B847,Historical!$B$7:$B$1455,0))=0,"n/a",((INDEX(Historical!$C$7:$C$1455,MATCH(B847,Historical!$B$7:$B$1455,0))/INDEX(Historical!$O$7:$O$1455,MATCH(B847,Historical!$B$7:$B$1455,0)))^(1/10)-1)*100)</f>
        <v>n/a</v>
      </c>
      <c r="W847" s="825" t="str">
        <f>IF(OR(U847&lt;=0,U847="n/a",V847&lt;=0,V847="n/a"),"n/a",U847/V847)</f>
        <v>n/a</v>
      </c>
      <c r="X847" s="826">
        <f>IF(OR(AJ847&lt;=0,AJ847="n/a",U847&lt;=0,U847="n/a"),"n/a",U847/AJ847)</f>
        <v>1.4756932737768849</v>
      </c>
      <c r="Y847" s="1032" t="s">
        <v>4077</v>
      </c>
      <c r="Z847" s="766">
        <f>IF(OR(AC847&lt;0.01,AC847="n/a"),"n/a",M847/AC847*100)</f>
        <v>454.11764705882354</v>
      </c>
      <c r="AA847" s="1042">
        <f>IF(OR(AC847&lt;0.01,AC847="n/a"),"n/a",I847/AC847)</f>
        <v>52.28235294117647</v>
      </c>
      <c r="AB847" s="1043">
        <v>12</v>
      </c>
      <c r="AC847" s="1021">
        <v>0.85</v>
      </c>
      <c r="AD847" s="1021" t="s">
        <v>138</v>
      </c>
      <c r="AE847" s="1021">
        <v>3.32</v>
      </c>
      <c r="AF847" s="1021">
        <v>2</v>
      </c>
      <c r="AG847" s="1021">
        <v>3.5999999999999996</v>
      </c>
      <c r="AH847" s="1023">
        <v>-25.3</v>
      </c>
      <c r="AI847" s="1023">
        <v>160.25</v>
      </c>
      <c r="AJ847" s="1021">
        <v>9.1</v>
      </c>
      <c r="AK847" s="1021" t="s">
        <v>138</v>
      </c>
      <c r="AL847" s="1034">
        <v>6850</v>
      </c>
      <c r="AM847" s="1028">
        <v>0.1</v>
      </c>
      <c r="AN847" s="1021">
        <v>1.35</v>
      </c>
      <c r="AO847" s="868">
        <f>IF(U847="n/a","n/a",IF(AA847&lt;0,"n/a",IF(AA847="n/a","n/a",J847+U847-AA847)))</f>
        <v>-30.167675562948133</v>
      </c>
      <c r="AP847" s="869">
        <f>IF(U847="n/a","n/a",J847+U847)</f>
        <v>22.114677378228336</v>
      </c>
      <c r="AQ847" s="1044">
        <f>IF(OR(AC847&lt;0.01,AF847="n/a"),"n/a",(I847/SQRT(22.5*AC847*(I847/AF847))-1)*100)</f>
        <v>115.57644262390797</v>
      </c>
      <c r="AR847" s="766">
        <f>INDEX(Historical!$C$7:$C$1455,MATCH(B847,Historical!$B$7:$B$1455,0))*IF(AH847="n/a",1.03,IF(AH847&lt;0,1.01,IF(AH847&gt;10,1.1,(1+AH847/100))))</f>
        <v>3.5652999999999997</v>
      </c>
      <c r="AS847" s="1042">
        <f>IF($AI847="n/a",1.03*AR847,IF($AI847&lt;0,1.01*AR847,IF($AI847&gt;10,1.1*AR847,(1+$AI847/100)*AR847)))</f>
        <v>3.9218299999999999</v>
      </c>
      <c r="AT847" s="1042">
        <f>IF($AK847="n/a",1.03*AS847,IF($AK847&lt;0,1.01*AS847,IF($AK847&gt;10,1.1*AS847,(1+$AK847/100)*AS847)))</f>
        <v>4.0394848999999997</v>
      </c>
      <c r="AU847" s="1042">
        <f>IF($AK847="n/a",1.03*AT847,IF($AK847&lt;0,1.01*AT847,IF($AK847&gt;10,1.1*AT847,(1+$AK847/100)*AT847)))</f>
        <v>4.1606694470000001</v>
      </c>
      <c r="AV847" s="1042">
        <f>IF($AK847="n/a",1.03*AU847,IF($AK847&lt;0,1.01*AU847,IF($AK847&gt;10,1.1*AU847,(1+$AK847/100)*AU847)))</f>
        <v>4.2854895304100005</v>
      </c>
      <c r="AW847" s="766">
        <f>SUM(AR847:AV847)</f>
        <v>19.972773877409999</v>
      </c>
      <c r="AX847" s="877">
        <f>AW847/I847*100</f>
        <v>44.943235547727269</v>
      </c>
      <c r="AY847" s="1212">
        <v>1.17</v>
      </c>
      <c r="AZ847" s="1028">
        <v>15.879999999999999</v>
      </c>
      <c r="BA847" s="1028">
        <v>-18.310000000000002</v>
      </c>
      <c r="BB847" s="1028">
        <v>0.15</v>
      </c>
      <c r="BC847" s="1028">
        <v>-6.65</v>
      </c>
      <c r="BD847" s="1078"/>
      <c r="BE847" s="721">
        <v>2008</v>
      </c>
      <c r="BF847" s="1057">
        <f>IF(BE847&gt;2008,0,IF(BE847&gt;2001,1,IF(BE847&gt;1990,2,IF(BE847&gt;1980,3,IF(BE847&gt;1973,4,IF(BE847&gt;1970,5,IF(BE847&gt;1960,6,IF(BE847&gt;1958,7,IF(BE847&gt;1953,8,9)))))))))</f>
        <v>1</v>
      </c>
    </row>
    <row r="848" spans="1:58" s="713" customFormat="1" x14ac:dyDescent="0.2">
      <c r="A848" s="1019" t="s">
        <v>1816</v>
      </c>
      <c r="B848" s="1031" t="s">
        <v>1817</v>
      </c>
      <c r="C848" s="1181" t="s">
        <v>113</v>
      </c>
      <c r="D848" s="1181" t="s">
        <v>214</v>
      </c>
      <c r="E848" s="857">
        <v>7</v>
      </c>
      <c r="F848" s="1245">
        <v>561</v>
      </c>
      <c r="G848" s="1050" t="s">
        <v>107</v>
      </c>
      <c r="H848" s="1050" t="s">
        <v>107</v>
      </c>
      <c r="I848" s="1030">
        <v>94.6</v>
      </c>
      <c r="J848" s="766">
        <f>(M848/I848)*100</f>
        <v>0.507399577167019</v>
      </c>
      <c r="K848" s="1033">
        <v>0.12</v>
      </c>
      <c r="L848" s="1043">
        <v>4</v>
      </c>
      <c r="M848" s="756">
        <f>K848*L848</f>
        <v>0.48</v>
      </c>
      <c r="N848" s="1026" t="s">
        <v>809</v>
      </c>
      <c r="O848" s="860">
        <v>0.1</v>
      </c>
      <c r="P848" s="1022">
        <v>42957</v>
      </c>
      <c r="Q848" s="1022">
        <v>42975</v>
      </c>
      <c r="R848" s="756">
        <f>(K848-O848)/O848*100</f>
        <v>19.999999999999989</v>
      </c>
      <c r="S848" s="824">
        <f>IF(INDEX(Historical!$D$7:$D$1455,MATCH(B848,Historical!$B$7:$B$1455,0))=0,"n/a",(INDEX(Historical!$C$7:$C$1455,MATCH(B848,Historical!$B$7:$B$1455,0))/INDEX(Historical!$D$7:$D$1455,MATCH(B848,Historical!$B$7:$B$1455,0))-1)*100)</f>
        <v>22.222222222222232</v>
      </c>
      <c r="T848" s="824">
        <f>IF(INDEX(Historical!$F$7:$F$1455,MATCH(B848,Historical!$B$7:$B$1455,0))=0,"n/a",((INDEX(Historical!$C$7:$C$1455,MATCH(B848,Historical!$B$7:$B$1455,0))/INDEX(Historical!$F$7:$F$1455,MATCH(B848,Historical!$B$7:$B$1455,0)))^(1/3)-1)*100)</f>
        <v>30.059144685138683</v>
      </c>
      <c r="U848" s="824">
        <f>IF(INDEX(Historical!$I$7:$I$1455,MATCH(B848,Historical!$B$7:$B$1455,0))=0,"n/a",((INDEX(Historical!$C$7:$C$1455,MATCH(B848,Historical!$B$7:$B$1455,0))/INDEX(Historical!$I$7:$I$1455,MATCH(B848,Historical!$B$7:$B$1455,0)))^(1/5)-1)*100)</f>
        <v>40.628238838763522</v>
      </c>
      <c r="V848" s="824">
        <f>IF(INDEX(Historical!$O$7:$O$1455,MATCH(B848,Historical!$B$7:$B$1455,0))=0,"n/a",((INDEX(Historical!$C$7:$C$1455,MATCH(B848,Historical!$B$7:$B$1455,0))/INDEX(Historical!$O$7:$O$1455,MATCH(B848,Historical!$B$7:$B$1455,0)))^(1/10)-1)*100)</f>
        <v>36.220436655374314</v>
      </c>
      <c r="W848" s="825">
        <f>IF(OR(U848&lt;=0,U848="n/a",V848&lt;=0,V848="n/a"),"n/a",U848/V848)</f>
        <v>1.1216937892087833</v>
      </c>
      <c r="X848" s="826">
        <f>IF(OR(AJ848&lt;=0,AJ848="n/a",U848&lt;=0,U848="n/a"),"n/a",U848/AJ848)</f>
        <v>11.949482011401034</v>
      </c>
      <c r="Y848" s="770"/>
      <c r="Z848" s="766">
        <f>IF(OR(AC848&lt;0.01,AC848="n/a"),"n/a",M848/AC848*100)</f>
        <v>13.872832369942195</v>
      </c>
      <c r="AA848" s="1042">
        <f>IF(OR(AC848&lt;0.01,AC848="n/a"),"n/a",I848/AC848)</f>
        <v>27.341040462427745</v>
      </c>
      <c r="AB848" s="1043">
        <v>12</v>
      </c>
      <c r="AC848" s="1021">
        <v>3.46</v>
      </c>
      <c r="AD848" s="1021">
        <v>1.82</v>
      </c>
      <c r="AE848" s="1021">
        <v>2.12</v>
      </c>
      <c r="AF848" s="1021">
        <v>3.14</v>
      </c>
      <c r="AG848" s="1021">
        <v>10.7</v>
      </c>
      <c r="AH848" s="1021">
        <v>-8.6</v>
      </c>
      <c r="AI848" s="1021">
        <v>16.14</v>
      </c>
      <c r="AJ848" s="1021">
        <v>3.4000000000000004</v>
      </c>
      <c r="AK848" s="1021">
        <v>15</v>
      </c>
      <c r="AL848" s="1034">
        <v>9180</v>
      </c>
      <c r="AM848" s="1028">
        <v>2.1</v>
      </c>
      <c r="AN848" s="1021">
        <v>1.34</v>
      </c>
      <c r="AO848" s="868">
        <f>IF(U848="n/a","n/a",IF(AA848&lt;0,"n/a",IF(AA848="n/a","n/a",J848+U848-AA848)))</f>
        <v>13.794597953502798</v>
      </c>
      <c r="AP848" s="869">
        <f>IF(U848="n/a","n/a",J848+U848)</f>
        <v>41.135638415930543</v>
      </c>
      <c r="AQ848" s="1044">
        <f>IF(OR(AC848&lt;0.01,AF848="n/a"),"n/a",(I848/SQRT(22.5*AC848*(I848/AF848))-1)*100)</f>
        <v>95.335457385519945</v>
      </c>
      <c r="AR848" s="766">
        <f>INDEX(Historical!$C$7:$C$1455,MATCH(B848,Historical!$B$7:$B$1455,0))*IF(AH848="n/a",1.03,IF(AH848&lt;0,1.01,IF(AH848&gt;10,1.1,(1+AH848/100))))</f>
        <v>0.44440000000000002</v>
      </c>
      <c r="AS848" s="1042">
        <f>IF($AI848="n/a",1.03*AR848,IF($AI848&lt;0,1.01*AR848,IF($AI848&gt;10,1.1*AR848,(1+$AI848/100)*AR848)))</f>
        <v>0.48884000000000005</v>
      </c>
      <c r="AT848" s="1042">
        <f>IF($AK848="n/a",1.03*AS848,IF($AK848&lt;0,1.01*AS848,IF($AK848&gt;10,1.1*AS848,(1+$AK848/100)*AS848)))</f>
        <v>0.53772400000000009</v>
      </c>
      <c r="AU848" s="1042">
        <f>IF($AK848="n/a",1.03*AT848,IF($AK848&lt;0,1.01*AT848,IF($AK848&gt;10,1.1*AT848,(1+$AK848/100)*AT848)))</f>
        <v>0.59149640000000014</v>
      </c>
      <c r="AV848" s="1042">
        <f>IF($AK848="n/a",1.03*AU848,IF($AK848&lt;0,1.01*AU848,IF($AK848&gt;10,1.1*AU848,(1+$AK848/100)*AU848)))</f>
        <v>0.65064604000000026</v>
      </c>
      <c r="AW848" s="766">
        <f>SUM(AR848:AV848)</f>
        <v>2.7131064400000007</v>
      </c>
      <c r="AX848" s="877">
        <f>AW848/I848*100</f>
        <v>2.8679772093023264</v>
      </c>
      <c r="AY848" s="1212">
        <v>1.1000000000000001</v>
      </c>
      <c r="AZ848" s="1028">
        <v>35.630000000000003</v>
      </c>
      <c r="BA848" s="1028">
        <v>-18.02</v>
      </c>
      <c r="BB848" s="1028">
        <v>0.62</v>
      </c>
      <c r="BC848" s="1028">
        <v>-1.1599999999999999</v>
      </c>
      <c r="BD848" s="1078"/>
      <c r="BE848" s="721">
        <v>2012</v>
      </c>
      <c r="BF848" s="1057">
        <f>IF(BE848&gt;2008,0,IF(BE848&gt;2001,1,IF(BE848&gt;1990,2,IF(BE848&gt;1980,3,IF(BE848&gt;1973,4,IF(BE848&gt;1970,5,IF(BE848&gt;1960,6,IF(BE848&gt;1958,7,IF(BE848&gt;1953,8,9)))))))))</f>
        <v>0</v>
      </c>
    </row>
    <row r="849" spans="1:58" s="713" customFormat="1" x14ac:dyDescent="0.2">
      <c r="A849" s="1027" t="s">
        <v>868</v>
      </c>
      <c r="B849" s="1031" t="s">
        <v>869</v>
      </c>
      <c r="C849" s="1181" t="s">
        <v>124</v>
      </c>
      <c r="D849" s="1181" t="s">
        <v>4262</v>
      </c>
      <c r="E849" s="857">
        <v>15</v>
      </c>
      <c r="F849" s="1245">
        <v>245</v>
      </c>
      <c r="G849" s="1245" t="s">
        <v>107</v>
      </c>
      <c r="H849" s="1245" t="s">
        <v>107</v>
      </c>
      <c r="I849" s="1030">
        <v>72.489999999999995</v>
      </c>
      <c r="J849" s="766">
        <f>(M849/I849)*100</f>
        <v>1.3795006207752794</v>
      </c>
      <c r="K849" s="1033">
        <v>0.25</v>
      </c>
      <c r="L849" s="1043">
        <v>4</v>
      </c>
      <c r="M849" s="756">
        <f>K849*L849</f>
        <v>1</v>
      </c>
      <c r="N849" s="1026" t="s">
        <v>383</v>
      </c>
      <c r="O849" s="860">
        <v>0.21</v>
      </c>
      <c r="P849" s="1016">
        <v>43339</v>
      </c>
      <c r="Q849" s="1016">
        <v>43355</v>
      </c>
      <c r="R849" s="756">
        <f>(K849-O849)/O849*100</f>
        <v>19.047619047619051</v>
      </c>
      <c r="S849" s="824">
        <f>IF(INDEX(Historical!$D$7:$D$1455,MATCH(B849,Historical!$B$7:$B$1455,0))=0,"n/a",(INDEX(Historical!$C$7:$C$1455,MATCH(B849,Historical!$B$7:$B$1455,0))/INDEX(Historical!$D$7:$D$1455,MATCH(B849,Historical!$B$7:$B$1455,0))-1)*100)</f>
        <v>7.6592313894114472</v>
      </c>
      <c r="T849" s="824">
        <f>IF(INDEX(Historical!$F$7:$F$1455,MATCH(B849,Historical!$B$7:$B$1455,0))=0,"n/a",((INDEX(Historical!$C$7:$C$1455,MATCH(B849,Historical!$B$7:$B$1455,0))/INDEX(Historical!$F$7:$F$1455,MATCH(B849,Historical!$B$7:$B$1455,0)))^(1/3)-1)*100)</f>
        <v>11.242989649554524</v>
      </c>
      <c r="U849" s="824">
        <f>IF(INDEX(Historical!$I$7:$I$1455,MATCH(B849,Historical!$B$7:$B$1455,0))=0,"n/a",((INDEX(Historical!$C$7:$C$1455,MATCH(B849,Historical!$B$7:$B$1455,0))/INDEX(Historical!$I$7:$I$1455,MATCH(B849,Historical!$B$7:$B$1455,0)))^(1/5)-1)*100)</f>
        <v>25.122936512476414</v>
      </c>
      <c r="V849" s="824">
        <f>IF(INDEX(Historical!$O$7:$O$1455,MATCH(B849,Historical!$B$7:$B$1455,0))=0,"n/a",((INDEX(Historical!$C$7:$C$1455,MATCH(B849,Historical!$B$7:$B$1455,0))/INDEX(Historical!$O$7:$O$1455,MATCH(B849,Historical!$B$7:$B$1455,0)))^(1/10)-1)*100)</f>
        <v>24.437089047056325</v>
      </c>
      <c r="W849" s="825">
        <f>IF(OR(U849&lt;=0,U849="n/a",V849&lt;=0,V849="n/a"),"n/a",U849/V849)</f>
        <v>1.0280658413978609</v>
      </c>
      <c r="X849" s="826">
        <f>IF(OR(AJ849&lt;=0,AJ849="n/a",U849&lt;=0,U849="n/a"),"n/a",U849/AJ849)</f>
        <v>1.8472747435644421</v>
      </c>
      <c r="Y849" s="1032"/>
      <c r="Z849" s="766">
        <f>IF(OR(AC849&lt;0.01,AC849="n/a"),"n/a",M849/AC849*100)</f>
        <v>12.106537530266344</v>
      </c>
      <c r="AA849" s="1042">
        <f>IF(OR(AC849&lt;0.01,AC849="n/a"),"n/a",I849/AC849)</f>
        <v>8.7760290556900724</v>
      </c>
      <c r="AB849" s="1043">
        <v>12</v>
      </c>
      <c r="AC849" s="1021">
        <v>8.26</v>
      </c>
      <c r="AD849" s="1021">
        <v>0.47</v>
      </c>
      <c r="AE849" s="1021">
        <v>1.1000000000000001</v>
      </c>
      <c r="AF849" s="1021">
        <v>1.67</v>
      </c>
      <c r="AG849" s="1021">
        <v>31.8</v>
      </c>
      <c r="AH849" s="1021">
        <v>78.400000000000006</v>
      </c>
      <c r="AI849" s="1021">
        <v>-2.1800000000000002</v>
      </c>
      <c r="AJ849" s="1021">
        <v>13.600000000000001</v>
      </c>
      <c r="AK849" s="1021">
        <v>18.47</v>
      </c>
      <c r="AL849" s="1034">
        <v>9500</v>
      </c>
      <c r="AM849" s="1028">
        <v>0.4</v>
      </c>
      <c r="AN849" s="1021">
        <v>0.48</v>
      </c>
      <c r="AO849" s="868">
        <f>IF(U849="n/a","n/a",IF(AA849&lt;0,"n/a",IF(AA849="n/a","n/a",J849+U849-AA849)))</f>
        <v>17.726408077561622</v>
      </c>
      <c r="AP849" s="869">
        <f>IF(U849="n/a","n/a",J849+U849)</f>
        <v>26.502437133251693</v>
      </c>
      <c r="AQ849" s="1044">
        <f>IF(OR(AC849&lt;0.01,AF849="n/a"),"n/a",(I849/SQRT(22.5*AC849*(I849/AF849))-1)*100)</f>
        <v>-19.292108266904428</v>
      </c>
      <c r="AR849" s="766">
        <f>INDEX(Historical!$C$7:$C$1455,MATCH(B849,Historical!$B$7:$B$1455,0))*IF(AH849="n/a",1.03,IF(AH849&lt;0,1.01,IF(AH849&gt;10,1.1,(1+AH849/100))))</f>
        <v>0.88131999999999999</v>
      </c>
      <c r="AS849" s="1042">
        <f>IF($AI849="n/a",1.03*AR849,IF($AI849&lt;0,1.01*AR849,IF($AI849&gt;10,1.1*AR849,(1+$AI849/100)*AR849)))</f>
        <v>0.89013319999999996</v>
      </c>
      <c r="AT849" s="1042">
        <f>IF($AK849="n/a",1.03*AS849,IF($AK849&lt;0,1.01*AS849,IF($AK849&gt;10,1.1*AS849,(1+$AK849/100)*AS849)))</f>
        <v>0.97914652000000002</v>
      </c>
      <c r="AU849" s="1042">
        <f>IF($AK849="n/a",1.03*AT849,IF($AK849&lt;0,1.01*AT849,IF($AK849&gt;10,1.1*AT849,(1+$AK849/100)*AT849)))</f>
        <v>1.0770611720000001</v>
      </c>
      <c r="AV849" s="1042">
        <f>IF($AK849="n/a",1.03*AU849,IF($AK849&lt;0,1.01*AU849,IF($AK849&gt;10,1.1*AU849,(1+$AK849/100)*AU849)))</f>
        <v>1.1847672892000001</v>
      </c>
      <c r="AW849" s="766">
        <f>SUM(AR849:AV849)</f>
        <v>5.0124281811999998</v>
      </c>
      <c r="AX849" s="877">
        <f>AW849/I849*100</f>
        <v>6.9146477875569046</v>
      </c>
      <c r="AY849" s="1212">
        <v>1.58</v>
      </c>
      <c r="AZ849" s="1028">
        <v>8.34</v>
      </c>
      <c r="BA849" s="1028">
        <v>-41.68</v>
      </c>
      <c r="BB849" s="1028">
        <v>-5.3199999999999994</v>
      </c>
      <c r="BC849" s="1028">
        <v>-27.35</v>
      </c>
      <c r="BD849" s="1078"/>
      <c r="BE849" s="721">
        <v>2004</v>
      </c>
      <c r="BF849" s="1057">
        <f>IF(BE849&gt;2008,0,IF(BE849&gt;2001,1,IF(BE849&gt;1990,2,IF(BE849&gt;1980,3,IF(BE849&gt;1973,4,IF(BE849&gt;1970,5,IF(BE849&gt;1960,6,IF(BE849&gt;1958,7,IF(BE849&gt;1953,8,9)))))))))</f>
        <v>1</v>
      </c>
    </row>
    <row r="850" spans="1:58" s="713" customFormat="1" x14ac:dyDescent="0.2">
      <c r="A850" s="1027" t="s">
        <v>3978</v>
      </c>
      <c r="B850" s="1031" t="s">
        <v>3979</v>
      </c>
      <c r="C850" s="1181" t="s">
        <v>124</v>
      </c>
      <c r="D850" s="1181" t="s">
        <v>4262</v>
      </c>
      <c r="E850" s="857">
        <v>5</v>
      </c>
      <c r="F850" s="1245">
        <v>851</v>
      </c>
      <c r="G850" s="1209" t="s">
        <v>107</v>
      </c>
      <c r="H850" s="1209" t="s">
        <v>107</v>
      </c>
      <c r="I850" s="1030">
        <v>22.72</v>
      </c>
      <c r="J850" s="766">
        <f>(M850/I850)*100</f>
        <v>7.4066901408450709</v>
      </c>
      <c r="K850" s="1033">
        <v>0.42070000000000002</v>
      </c>
      <c r="L850" s="1043">
        <v>4</v>
      </c>
      <c r="M850" s="756">
        <f>K850*L850</f>
        <v>1.6828000000000001</v>
      </c>
      <c r="N850" s="1026" t="s">
        <v>653</v>
      </c>
      <c r="O850" s="860">
        <v>0.4088</v>
      </c>
      <c r="P850" s="1016">
        <v>43412</v>
      </c>
      <c r="Q850" s="1016">
        <v>43430</v>
      </c>
      <c r="R850" s="756">
        <f>(K850-O850)/O850*100</f>
        <v>2.9109589041095942</v>
      </c>
      <c r="S850" s="824">
        <f>IF(INDEX(Historical!$D$7:$D$1455,MATCH(B850,Historical!$B$7:$B$1455,0))=0,"n/a",(INDEX(Historical!$C$7:$C$1455,MATCH(B850,Historical!$B$7:$B$1455,0))/INDEX(Historical!$D$7:$D$1455,MATCH(B850,Historical!$B$7:$B$1455,0))-1)*100)</f>
        <v>12.013996889580092</v>
      </c>
      <c r="T850" s="824">
        <f>IF(INDEX(Historical!$F$7:$F$1455,MATCH(B850,Historical!$B$7:$B$1455,0))=0,"n/a",((INDEX(Historical!$C$7:$C$1455,MATCH(B850,Historical!$B$7:$B$1455,0))/INDEX(Historical!$F$7:$F$1455,MATCH(B850,Historical!$B$7:$B$1455,0)))^(1/3)-1)*100)</f>
        <v>103.71103597698563</v>
      </c>
      <c r="U850" s="824" t="str">
        <f>IF(INDEX(Historical!$I$7:$I$1455,MATCH(B850,Historical!$B$7:$B$1455,0))=0,"n/a",((INDEX(Historical!$C$7:$C$1455,MATCH(B850,Historical!$B$7:$B$1455,0))/INDEX(Historical!$I$7:$I$1455,MATCH(B850,Historical!$B$7:$B$1455,0)))^(1/5)-1)*100)</f>
        <v>n/a</v>
      </c>
      <c r="V850" s="824" t="str">
        <f>IF(INDEX(Historical!$O$7:$O$1455,MATCH(B850,Historical!$B$7:$B$1455,0))=0,"n/a",((INDEX(Historical!$C$7:$C$1455,MATCH(B850,Historical!$B$7:$B$1455,0))/INDEX(Historical!$O$7:$O$1455,MATCH(B850,Historical!$B$7:$B$1455,0)))^(1/10)-1)*100)</f>
        <v>n/a</v>
      </c>
      <c r="W850" s="825" t="str">
        <f>IF(OR(U850&lt;=0,U850="n/a",V850&lt;=0,V850="n/a"),"n/a",U850/V850)</f>
        <v>n/a</v>
      </c>
      <c r="X850" s="826" t="str">
        <f>IF(OR(AJ850&lt;=0,AJ850="n/a",U850&lt;=0,U850="n/a"),"n/a",U850/AJ850)</f>
        <v>n/a</v>
      </c>
      <c r="Y850" s="1032" t="s">
        <v>4077</v>
      </c>
      <c r="Z850" s="766">
        <f>IF(OR(AC850&lt;0.01,AC850="n/a"),"n/a",M850/AC850*100)</f>
        <v>98.409356725146196</v>
      </c>
      <c r="AA850" s="1042">
        <f>IF(OR(AC850&lt;0.01,AC850="n/a"),"n/a",I850/AC850)</f>
        <v>13.286549707602338</v>
      </c>
      <c r="AB850" s="1043">
        <v>12</v>
      </c>
      <c r="AC850" s="1021">
        <v>1.71</v>
      </c>
      <c r="AD850" s="1021">
        <v>4.75</v>
      </c>
      <c r="AE850" s="1021">
        <v>0.57999999999999996</v>
      </c>
      <c r="AF850" s="1021">
        <v>1.59</v>
      </c>
      <c r="AG850" s="1021">
        <v>11.5</v>
      </c>
      <c r="AH850" s="1021">
        <v>13.3</v>
      </c>
      <c r="AI850" s="1021">
        <v>19.72</v>
      </c>
      <c r="AJ850" s="1021">
        <v>-35.699999999999996</v>
      </c>
      <c r="AK850" s="1021">
        <v>2.8000000000000003</v>
      </c>
      <c r="AL850" s="1034">
        <v>734.08</v>
      </c>
      <c r="AM850" s="1028">
        <v>0.89999999999999991</v>
      </c>
      <c r="AN850" s="1021">
        <v>1.04</v>
      </c>
      <c r="AO850" s="868" t="str">
        <f>IF(U850="n/a","n/a",IF(AA850&lt;0,"n/a",IF(AA850="n/a","n/a",J850+U850-AA850)))</f>
        <v>n/a</v>
      </c>
      <c r="AP850" s="869" t="str">
        <f>IF(U850="n/a","n/a",J850+U850)</f>
        <v>n/a</v>
      </c>
      <c r="AQ850" s="1044">
        <f>IF(OR(AC850&lt;0.01,AF850="n/a"),"n/a",(I850/SQRT(22.5*AC850*(I850/AF850))-1)*100)</f>
        <v>-3.1023127552967877</v>
      </c>
      <c r="AR850" s="766">
        <f>INDEX(Historical!$C$7:$C$1455,MATCH(B850,Historical!$B$7:$B$1455,0))*IF(AH850="n/a",1.03,IF(AH850&lt;0,1.01,IF(AH850&gt;10,1.1,(1+AH850/100))))</f>
        <v>1.5845499999999999</v>
      </c>
      <c r="AS850" s="1042">
        <f>IF($AI850="n/a",1.03*AR850,IF($AI850&lt;0,1.01*AR850,IF($AI850&gt;10,1.1*AR850,(1+$AI850/100)*AR850)))</f>
        <v>1.7430050000000001</v>
      </c>
      <c r="AT850" s="1042">
        <f>IF($AK850="n/a",1.03*AS850,IF($AK850&lt;0,1.01*AS850,IF($AK850&gt;10,1.1*AS850,(1+$AK850/100)*AS850)))</f>
        <v>1.7918091400000002</v>
      </c>
      <c r="AU850" s="1042">
        <f>IF($AK850="n/a",1.03*AT850,IF($AK850&lt;0,1.01*AT850,IF($AK850&gt;10,1.1*AT850,(1+$AK850/100)*AT850)))</f>
        <v>1.8419797959200004</v>
      </c>
      <c r="AV850" s="1042">
        <f>IF($AK850="n/a",1.03*AU850,IF($AK850&lt;0,1.01*AU850,IF($AK850&gt;10,1.1*AU850,(1+$AK850/100)*AU850)))</f>
        <v>1.8935552302057603</v>
      </c>
      <c r="AW850" s="766">
        <f>SUM(AR850:AV850)</f>
        <v>8.8548991661257617</v>
      </c>
      <c r="AX850" s="877">
        <f>AW850/I850*100</f>
        <v>38.974028019919729</v>
      </c>
      <c r="AY850" s="1212">
        <v>1.03</v>
      </c>
      <c r="AZ850" s="1028">
        <v>4.46</v>
      </c>
      <c r="BA850" s="1028">
        <v>-18.13</v>
      </c>
      <c r="BB850" s="1028">
        <v>-4.46</v>
      </c>
      <c r="BC850" s="1028">
        <v>-5.1400000000000006</v>
      </c>
      <c r="BD850" s="1078"/>
      <c r="BE850" s="721">
        <v>2014</v>
      </c>
      <c r="BF850" s="1057">
        <f>IF(BE850&gt;2008,0,IF(BE850&gt;2001,1,IF(BE850&gt;1990,2,IF(BE850&gt;1980,3,IF(BE850&gt;1973,4,IF(BE850&gt;1970,5,IF(BE850&gt;1960,6,IF(BE850&gt;1958,7,IF(BE850&gt;1953,8,9)))))))))</f>
        <v>0</v>
      </c>
    </row>
    <row r="851" spans="1:58" s="713" customFormat="1" x14ac:dyDescent="0.2">
      <c r="A851" s="1019" t="s">
        <v>1818</v>
      </c>
      <c r="B851" s="1031" t="s">
        <v>1819</v>
      </c>
      <c r="C851" s="1181" t="s">
        <v>124</v>
      </c>
      <c r="D851" s="1181" t="s">
        <v>4437</v>
      </c>
      <c r="E851" s="857">
        <v>10</v>
      </c>
      <c r="F851" s="1245">
        <v>327</v>
      </c>
      <c r="G851" s="1245" t="s">
        <v>107</v>
      </c>
      <c r="H851" s="1245" t="s">
        <v>107</v>
      </c>
      <c r="I851" s="1030">
        <v>47.11</v>
      </c>
      <c r="J851" s="766">
        <f>(M851/I851)*100</f>
        <v>3.8632986627043091</v>
      </c>
      <c r="K851" s="1033">
        <v>0.45500000000000002</v>
      </c>
      <c r="L851" s="1043">
        <v>4</v>
      </c>
      <c r="M851" s="756">
        <f>K851*L851</f>
        <v>1.82</v>
      </c>
      <c r="N851" s="1026" t="s">
        <v>1254</v>
      </c>
      <c r="O851" s="860">
        <v>0.43</v>
      </c>
      <c r="P851" s="1016">
        <v>43412</v>
      </c>
      <c r="Q851" s="1016">
        <v>43423</v>
      </c>
      <c r="R851" s="756">
        <f>(K851-O851)/O851*100</f>
        <v>5.8139534883720989</v>
      </c>
      <c r="S851" s="824">
        <f>IF(INDEX(Historical!$D$7:$D$1455,MATCH(B851,Historical!$B$7:$B$1455,0))=0,"n/a",(INDEX(Historical!$C$7:$C$1455,MATCH(B851,Historical!$B$7:$B$1455,0))/INDEX(Historical!$D$7:$D$1455,MATCH(B851,Historical!$B$7:$B$1455,0))-1)*100)</f>
        <v>6.8852459016393475</v>
      </c>
      <c r="T851" s="824">
        <f>IF(INDEX(Historical!$F$7:$F$1455,MATCH(B851,Historical!$B$7:$B$1455,0))=0,"n/a",((INDEX(Historical!$C$7:$C$1455,MATCH(B851,Historical!$B$7:$B$1455,0))/INDEX(Historical!$F$7:$F$1455,MATCH(B851,Historical!$B$7:$B$1455,0)))^(1/3)-1)*100)</f>
        <v>36.550797307188219</v>
      </c>
      <c r="U851" s="824">
        <f>IF(INDEX(Historical!$I$7:$I$1455,MATCH(B851,Historical!$B$7:$B$1455,0))=0,"n/a",((INDEX(Historical!$C$7:$C$1455,MATCH(B851,Historical!$B$7:$B$1455,0))/INDEX(Historical!$I$7:$I$1455,MATCH(B851,Historical!$B$7:$B$1455,0)))^(1/5)-1)*100)</f>
        <v>34.477221493555007</v>
      </c>
      <c r="V851" s="824">
        <f>IF(INDEX(Historical!$O$7:$O$1455,MATCH(B851,Historical!$B$7:$B$1455,0))=0,"n/a",((INDEX(Historical!$C$7:$C$1455,MATCH(B851,Historical!$B$7:$B$1455,0))/INDEX(Historical!$O$7:$O$1455,MATCH(B851,Historical!$B$7:$B$1455,0)))^(1/10)-1)*100)</f>
        <v>24.67051668926652</v>
      </c>
      <c r="W851" s="825">
        <f>IF(OR(U851&lt;=0,U851="n/a",V851&lt;=0,V851="n/a"),"n/a",U851/V851)</f>
        <v>1.3975070699899497</v>
      </c>
      <c r="X851" s="826" t="str">
        <f>IF(OR(AJ851&lt;=0,AJ851="n/a",U851&lt;=0,U851="n/a"),"n/a",U851/AJ851)</f>
        <v>n/a</v>
      </c>
      <c r="Y851" s="1032"/>
      <c r="Z851" s="766">
        <f>IF(OR(AC851&lt;0.01,AC851="n/a"),"n/a",M851/AC851*100)</f>
        <v>68.679245283018872</v>
      </c>
      <c r="AA851" s="1042">
        <f>IF(OR(AC851&lt;0.01,AC851="n/a"),"n/a",I851/AC851)</f>
        <v>17.777358490566037</v>
      </c>
      <c r="AB851" s="1043">
        <v>9</v>
      </c>
      <c r="AC851" s="1021">
        <v>2.65</v>
      </c>
      <c r="AD851" s="1021">
        <v>1.19</v>
      </c>
      <c r="AE851" s="1021">
        <v>0.74</v>
      </c>
      <c r="AF851" s="1021">
        <v>1.05</v>
      </c>
      <c r="AG851" s="1021">
        <v>16.7</v>
      </c>
      <c r="AH851" s="1021">
        <v>-4.1000000000000005</v>
      </c>
      <c r="AI851" s="1021">
        <v>7.6899999999999995</v>
      </c>
      <c r="AJ851" s="1021">
        <v>-11.799999999999999</v>
      </c>
      <c r="AK851" s="1021">
        <v>14.97</v>
      </c>
      <c r="AL851" s="1034">
        <v>12010</v>
      </c>
      <c r="AM851" s="1028">
        <v>0.89999999999999991</v>
      </c>
      <c r="AN851" s="1021">
        <v>0.56000000000000005</v>
      </c>
      <c r="AO851" s="868">
        <f>IF(U851="n/a","n/a",IF(AA851&lt;0,"n/a",IF(AA851="n/a","n/a",J851+U851-AA851)))</f>
        <v>20.563161665693279</v>
      </c>
      <c r="AP851" s="869">
        <f>IF(U851="n/a","n/a",J851+U851)</f>
        <v>38.340520156259316</v>
      </c>
      <c r="AQ851" s="1044">
        <f>IF(OR(AC851&lt;0.01,AF851="n/a"),"n/a",(I851/SQRT(22.5*AC851*(I851/AF851))-1)*100)</f>
        <v>-8.9170673016573438</v>
      </c>
      <c r="AR851" s="766">
        <f>INDEX(Historical!$C$7:$C$1455,MATCH(B851,Historical!$B$7:$B$1455,0))*IF(AH851="n/a",1.03,IF(AH851&lt;0,1.01,IF(AH851&gt;10,1.1,(1+AH851/100))))</f>
        <v>1.6463000000000001</v>
      </c>
      <c r="AS851" s="1042">
        <f>IF($AI851="n/a",1.03*AR851,IF($AI851&lt;0,1.01*AR851,IF($AI851&gt;10,1.1*AR851,(1+$AI851/100)*AR851)))</f>
        <v>1.77290047</v>
      </c>
      <c r="AT851" s="1042">
        <f>IF($AK851="n/a",1.03*AS851,IF($AK851&lt;0,1.01*AS851,IF($AK851&gt;10,1.1*AS851,(1+$AK851/100)*AS851)))</f>
        <v>1.950190517</v>
      </c>
      <c r="AU851" s="1042">
        <f>IF($AK851="n/a",1.03*AT851,IF($AK851&lt;0,1.01*AT851,IF($AK851&gt;10,1.1*AT851,(1+$AK851/100)*AT851)))</f>
        <v>2.1452095687000003</v>
      </c>
      <c r="AV851" s="1042">
        <f>IF($AK851="n/a",1.03*AU851,IF($AK851&lt;0,1.01*AU851,IF($AK851&gt;10,1.1*AU851,(1+$AK851/100)*AU851)))</f>
        <v>2.3597305255700007</v>
      </c>
      <c r="AW851" s="766">
        <f>SUM(AR851:AV851)</f>
        <v>9.8743310812700003</v>
      </c>
      <c r="AX851" s="877">
        <f>AW851/I851*100</f>
        <v>20.960159374379113</v>
      </c>
      <c r="AY851" s="1212">
        <v>1.67</v>
      </c>
      <c r="AZ851" s="1028">
        <v>20.150000000000002</v>
      </c>
      <c r="BA851" s="1028">
        <v>-34.160000000000004</v>
      </c>
      <c r="BB851" s="1028">
        <v>1.1499999999999999</v>
      </c>
      <c r="BC851" s="1028">
        <v>-17.07</v>
      </c>
      <c r="BD851" s="1078"/>
      <c r="BE851" s="721">
        <v>2010</v>
      </c>
      <c r="BF851" s="1057">
        <f>IF(BE851&gt;2008,0,IF(BE851&gt;2001,1,IF(BE851&gt;1990,2,IF(BE851&gt;1980,3,IF(BE851&gt;1973,4,IF(BE851&gt;1970,5,IF(BE851&gt;1960,6,IF(BE851&gt;1958,7,IF(BE851&gt;1953,8,9)))))))))</f>
        <v>0</v>
      </c>
    </row>
    <row r="852" spans="1:58" s="713" customFormat="1" x14ac:dyDescent="0.2">
      <c r="A852" s="1019" t="s">
        <v>870</v>
      </c>
      <c r="B852" s="1031" t="s">
        <v>871</v>
      </c>
      <c r="C852" s="1181" t="s">
        <v>109</v>
      </c>
      <c r="D852" s="1181" t="s">
        <v>4430</v>
      </c>
      <c r="E852" s="857">
        <v>17</v>
      </c>
      <c r="F852" s="1245">
        <v>196</v>
      </c>
      <c r="G852" s="966" t="s">
        <v>107</v>
      </c>
      <c r="H852" s="966" t="s">
        <v>107</v>
      </c>
      <c r="I852" s="1030">
        <v>39.22</v>
      </c>
      <c r="J852" s="766">
        <f>(M852/I852)*100</f>
        <v>7.3431922488526258</v>
      </c>
      <c r="K852" s="1040">
        <v>0.72</v>
      </c>
      <c r="L852" s="1043">
        <v>4</v>
      </c>
      <c r="M852" s="756">
        <f>K852*L852</f>
        <v>2.88</v>
      </c>
      <c r="N852" s="1026" t="s">
        <v>165</v>
      </c>
      <c r="O852" s="861">
        <v>0.68</v>
      </c>
      <c r="P852" s="1016">
        <v>43440</v>
      </c>
      <c r="Q852" s="1016">
        <v>43467</v>
      </c>
      <c r="R852" s="756">
        <f>(K852-O852)/O852*100</f>
        <v>5.8823529411764595</v>
      </c>
      <c r="S852" s="824">
        <f>IF(INDEX(Historical!$D$7:$D$1455,MATCH(B852,Historical!$B$7:$B$1455,0))=0,"n/a",(INDEX(Historical!$C$7:$C$1455,MATCH(B852,Historical!$B$7:$B$1455,0))/INDEX(Historical!$D$7:$D$1455,MATCH(B852,Historical!$B$7:$B$1455,0))-1)*100)</f>
        <v>8.7719298245614077</v>
      </c>
      <c r="T852" s="824">
        <f>IF(INDEX(Historical!$F$7:$F$1455,MATCH(B852,Historical!$B$7:$B$1455,0))=0,"n/a",((INDEX(Historical!$C$7:$C$1455,MATCH(B852,Historical!$B$7:$B$1455,0))/INDEX(Historical!$F$7:$F$1455,MATCH(B852,Historical!$B$7:$B$1455,0)))^(1/3)-1)*100)</f>
        <v>12.110512440831279</v>
      </c>
      <c r="U852" s="824">
        <f>IF(INDEX(Historical!$I$7:$I$1455,MATCH(B852,Historical!$B$7:$B$1455,0))=0,"n/a",((INDEX(Historical!$C$7:$C$1455,MATCH(B852,Historical!$B$7:$B$1455,0))/INDEX(Historical!$I$7:$I$1455,MATCH(B852,Historical!$B$7:$B$1455,0)))^(1/5)-1)*100)</f>
        <v>10.876113172684065</v>
      </c>
      <c r="V852" s="824">
        <f>IF(INDEX(Historical!$O$7:$O$1455,MATCH(B852,Historical!$B$7:$B$1455,0))=0,"n/a",((INDEX(Historical!$C$7:$C$1455,MATCH(B852,Historical!$B$7:$B$1455,0))/INDEX(Historical!$O$7:$O$1455,MATCH(B852,Historical!$B$7:$B$1455,0)))^(1/10)-1)*100)</f>
        <v>11.978892883451465</v>
      </c>
      <c r="W852" s="825">
        <f>IF(OR(U852&lt;=0,U852="n/a",V852&lt;=0,V852="n/a"),"n/a",U852/V852)</f>
        <v>0.90793976359110262</v>
      </c>
      <c r="X852" s="826">
        <f>IF(OR(AJ852&lt;=0,AJ852="n/a",U852&lt;=0,U852="n/a"),"n/a",U852/AJ852)</f>
        <v>0.98873756115309674</v>
      </c>
      <c r="Y852" s="1032" t="s">
        <v>4045</v>
      </c>
      <c r="Z852" s="766">
        <f>IF(OR(AC852&lt;0.01,AC852="n/a"),"n/a",M852/AC852*100)</f>
        <v>89.164086687306494</v>
      </c>
      <c r="AA852" s="689">
        <f>IF(OR(AC852&lt;0.01,AC852="n/a"),"n/a",I852/AC852)</f>
        <v>12.142414860681114</v>
      </c>
      <c r="AB852" s="690">
        <v>12</v>
      </c>
      <c r="AC852" s="1021">
        <v>3.23</v>
      </c>
      <c r="AD852" s="1021" t="s">
        <v>138</v>
      </c>
      <c r="AE852" s="649">
        <v>2.66</v>
      </c>
      <c r="AF852" s="1021">
        <v>2</v>
      </c>
      <c r="AG852" s="1021">
        <v>15.2</v>
      </c>
      <c r="AH852" s="1021">
        <v>0.4</v>
      </c>
      <c r="AI852" s="1021" t="s">
        <v>138</v>
      </c>
      <c r="AJ852" s="1021">
        <v>11</v>
      </c>
      <c r="AK852" s="1021" t="s">
        <v>138</v>
      </c>
      <c r="AL852" s="1034">
        <v>345.92</v>
      </c>
      <c r="AM852" s="1028">
        <v>4</v>
      </c>
      <c r="AN852" s="1021">
        <v>0</v>
      </c>
      <c r="AO852" s="868">
        <f>IF(U852="n/a","n/a",IF(AA852&lt;0,"n/a",IF(AA852="n/a","n/a",J852+U852-AA852)))</f>
        <v>6.0768905608555741</v>
      </c>
      <c r="AP852" s="869">
        <f>IF(U852="n/a","n/a",J852+U852)</f>
        <v>18.219305421536689</v>
      </c>
      <c r="AQ852" s="691">
        <f>IF(OR(AC852&lt;0.01,AF852="n/a"),"n/a",(I852/SQRT(22.5*AC852*(I852/AF852))-1)*100)</f>
        <v>3.8906042620735271</v>
      </c>
      <c r="AR852" s="766">
        <f>INDEX(Historical!$C$7:$C$1455,MATCH(B852,Historical!$B$7:$B$1455,0))*IF(AH852="n/a",1.03,IF(AH852&lt;0,1.01,IF(AH852&gt;10,1.1,(1+AH852/100))))</f>
        <v>2.4899200000000001</v>
      </c>
      <c r="AS852" s="689">
        <f>IF($AI852="n/a",1.03*AR852,IF($AI852&lt;0,1.01*AR852,IF($AI852&gt;10,1.1*AR852,(1+$AI852/100)*AR852)))</f>
        <v>2.5646176000000001</v>
      </c>
      <c r="AT852" s="689">
        <f>IF($AK852="n/a",1.03*AS852,IF($AK852&lt;0,1.01*AS852,IF($AK852&gt;10,1.1*AS852,(1+$AK852/100)*AS852)))</f>
        <v>2.6415561279999999</v>
      </c>
      <c r="AU852" s="689">
        <f>IF($AK852="n/a",1.03*AT852,IF($AK852&lt;0,1.01*AT852,IF($AK852&gt;10,1.1*AT852,(1+$AK852/100)*AT852)))</f>
        <v>2.7208028118400001</v>
      </c>
      <c r="AV852" s="689">
        <f>IF($AK852="n/a",1.03*AU852,IF($AK852&lt;0,1.01*AU852,IF($AK852&gt;10,1.1*AU852,(1+$AK852/100)*AU852)))</f>
        <v>2.8024268961951999</v>
      </c>
      <c r="AW852" s="766">
        <f>SUM(AR852:AV852)</f>
        <v>13.2193234360352</v>
      </c>
      <c r="AX852" s="877">
        <f>AW852/I852*100</f>
        <v>33.705567149503317</v>
      </c>
      <c r="AY852" s="1212">
        <v>1.52</v>
      </c>
      <c r="AZ852" s="1028">
        <v>1.37</v>
      </c>
      <c r="BA852" s="1028">
        <v>-44.529999999999994</v>
      </c>
      <c r="BB852" s="1028">
        <v>-11.85</v>
      </c>
      <c r="BC852" s="1028">
        <v>-27.900000000000002</v>
      </c>
      <c r="BD852" s="1078"/>
      <c r="BE852" s="721">
        <v>2003</v>
      </c>
      <c r="BF852" s="1057">
        <f>IF(BE852&gt;2008,0,IF(BE852&gt;2001,1,IF(BE852&gt;1990,2,IF(BE852&gt;1980,3,IF(BE852&gt;1973,4,IF(BE852&gt;1970,5,IF(BE852&gt;1960,6,IF(BE852&gt;1958,7,IF(BE852&gt;1953,8,9)))))))))</f>
        <v>1</v>
      </c>
    </row>
    <row r="853" spans="1:58" s="713" customFormat="1" x14ac:dyDescent="0.2">
      <c r="A853" s="1019" t="s">
        <v>394</v>
      </c>
      <c r="B853" s="1031" t="s">
        <v>395</v>
      </c>
      <c r="C853" s="1181" t="s">
        <v>248</v>
      </c>
      <c r="D853" s="1181" t="s">
        <v>4454</v>
      </c>
      <c r="E853" s="857">
        <v>37</v>
      </c>
      <c r="F853" s="1245">
        <v>71</v>
      </c>
      <c r="G853" s="1051" t="s">
        <v>107</v>
      </c>
      <c r="H853" s="1051" t="s">
        <v>107</v>
      </c>
      <c r="I853" s="1021">
        <v>33.119999999999997</v>
      </c>
      <c r="J853" s="766">
        <f>(M853/I853)*100</f>
        <v>2.7777777777777781</v>
      </c>
      <c r="K853" s="1033">
        <v>0.23</v>
      </c>
      <c r="L853" s="1043">
        <v>4</v>
      </c>
      <c r="M853" s="756">
        <f>K853*L853</f>
        <v>0.92</v>
      </c>
      <c r="N853" s="1026" t="s">
        <v>322</v>
      </c>
      <c r="O853" s="860">
        <v>0.22</v>
      </c>
      <c r="P853" s="1016">
        <v>43244</v>
      </c>
      <c r="Q853" s="1016">
        <v>43280</v>
      </c>
      <c r="R853" s="756">
        <f>(K853-O853)/O853*100</f>
        <v>4.5454545454545494</v>
      </c>
      <c r="S853" s="824">
        <f>IF(INDEX(Historical!$D$7:$D$1455,MATCH(B853,Historical!$B$7:$B$1455,0))=0,"n/a",(INDEX(Historical!$C$7:$C$1455,MATCH(B853,Historical!$B$7:$B$1455,0))/INDEX(Historical!$D$7:$D$1455,MATCH(B853,Historical!$B$7:$B$1455,0))-1)*100)</f>
        <v>4.8192771084337505</v>
      </c>
      <c r="T853" s="824">
        <f>IF(INDEX(Historical!$F$7:$F$1455,MATCH(B853,Historical!$B$7:$B$1455,0))=0,"n/a",((INDEX(Historical!$C$7:$C$1455,MATCH(B853,Historical!$B$7:$B$1455,0))/INDEX(Historical!$F$7:$F$1455,MATCH(B853,Historical!$B$7:$B$1455,0)))^(1/3)-1)*100)</f>
        <v>5.0717574498580165</v>
      </c>
      <c r="U853" s="824">
        <f>IF(INDEX(Historical!$I$7:$I$1455,MATCH(B853,Historical!$B$7:$B$1455,0))=0,"n/a",((INDEX(Historical!$C$7:$C$1455,MATCH(B853,Historical!$B$7:$B$1455,0))/INDEX(Historical!$I$7:$I$1455,MATCH(B853,Historical!$B$7:$B$1455,0)))^(1/5)-1)*100)</f>
        <v>5.6805496536407318</v>
      </c>
      <c r="V853" s="824">
        <f>IF(INDEX(Historical!$O$7:$O$1455,MATCH(B853,Historical!$B$7:$B$1455,0))=0,"n/a",((INDEX(Historical!$C$7:$C$1455,MATCH(B853,Historical!$B$7:$B$1455,0))/INDEX(Historical!$O$7:$O$1455,MATCH(B853,Historical!$B$7:$B$1455,0)))^(1/10)-1)*100)</f>
        <v>8.0801468581459535</v>
      </c>
      <c r="W853" s="825">
        <f>IF(OR(U853&lt;=0,U853="n/a",V853&lt;=0,V853="n/a"),"n/a",U853/V853)</f>
        <v>0.70302554562036434</v>
      </c>
      <c r="X853" s="826" t="str">
        <f>IF(OR(AJ853&lt;=0,AJ853="n/a",U853&lt;=0,U853="n/a"),"n/a",U853/AJ853)</f>
        <v>n/a</v>
      </c>
      <c r="Y853" s="774"/>
      <c r="Z853" s="766">
        <f>IF(OR(AC853&lt;0.01,AC853="n/a"),"n/a",M853/AC853*100)</f>
        <v>54.117647058823536</v>
      </c>
      <c r="AA853" s="1042">
        <f>IF(OR(AC853&lt;0.01,AC853="n/a"),"n/a",I853/AC853)</f>
        <v>19.482352941176469</v>
      </c>
      <c r="AB853" s="1043">
        <v>12</v>
      </c>
      <c r="AC853" s="1021">
        <v>1.7</v>
      </c>
      <c r="AD853" s="1021" t="s">
        <v>138</v>
      </c>
      <c r="AE853" s="1021">
        <v>1.1499999999999999</v>
      </c>
      <c r="AF853" s="1021">
        <v>1.65</v>
      </c>
      <c r="AG853" s="1021">
        <v>9.5</v>
      </c>
      <c r="AH853" s="1021">
        <v>-6.7</v>
      </c>
      <c r="AI853" s="1021" t="s">
        <v>138</v>
      </c>
      <c r="AJ853" s="1021">
        <v>-3.4000000000000004</v>
      </c>
      <c r="AK853" s="1021" t="s">
        <v>138</v>
      </c>
      <c r="AL853" s="1038">
        <v>333.52</v>
      </c>
      <c r="AM853" s="1028">
        <v>12.5</v>
      </c>
      <c r="AN853" s="1021">
        <v>0.04</v>
      </c>
      <c r="AO853" s="868">
        <f>IF(U853="n/a","n/a",IF(AA853&lt;0,"n/a",IF(AA853="n/a","n/a",J853+U853-AA853)))</f>
        <v>-11.024025509757958</v>
      </c>
      <c r="AP853" s="869">
        <f>IF(U853="n/a","n/a",J853+U853)</f>
        <v>8.4583274314185104</v>
      </c>
      <c r="AQ853" s="1044">
        <f>IF(OR(AC853&lt;0.01,AF853="n/a"),"n/a",(I853/SQRT(22.5*AC853*(I853/AF853))-1)*100)</f>
        <v>19.528485406322325</v>
      </c>
      <c r="AR853" s="766">
        <f>INDEX(Historical!$C$7:$C$1455,MATCH(B853,Historical!$B$7:$B$1455,0))*IF(AH853="n/a",1.03,IF(AH853&lt;0,1.01,IF(AH853&gt;10,1.1,(1+AH853/100))))</f>
        <v>0.87870000000000004</v>
      </c>
      <c r="AS853" s="1042">
        <f>IF($AI853="n/a",1.03*AR853,IF($AI853&lt;0,1.01*AR853,IF($AI853&gt;10,1.1*AR853,(1+$AI853/100)*AR853)))</f>
        <v>0.90506100000000012</v>
      </c>
      <c r="AT853" s="1042">
        <f>IF($AK853="n/a",1.03*AS853,IF($AK853&lt;0,1.01*AS853,IF($AK853&gt;10,1.1*AS853,(1+$AK853/100)*AS853)))</f>
        <v>0.9322128300000001</v>
      </c>
      <c r="AU853" s="1042">
        <f>IF($AK853="n/a",1.03*AT853,IF($AK853&lt;0,1.01*AT853,IF($AK853&gt;10,1.1*AT853,(1+$AK853/100)*AT853)))</f>
        <v>0.96017921490000013</v>
      </c>
      <c r="AV853" s="1042">
        <f>IF($AK853="n/a",1.03*AU853,IF($AK853&lt;0,1.01*AU853,IF($AK853&gt;10,1.1*AU853,(1+$AK853/100)*AU853)))</f>
        <v>0.98898459134700012</v>
      </c>
      <c r="AW853" s="766">
        <f>SUM(AR853:AV853)</f>
        <v>4.6651376362470005</v>
      </c>
      <c r="AX853" s="877">
        <f>AW853/I853*100</f>
        <v>14.085560495914859</v>
      </c>
      <c r="AY853" s="1212">
        <v>0.49</v>
      </c>
      <c r="AZ853" s="1028">
        <v>22.58</v>
      </c>
      <c r="BA853" s="1028">
        <v>-17.05</v>
      </c>
      <c r="BB853" s="1028">
        <v>1.4500000000000002</v>
      </c>
      <c r="BC853" s="1028">
        <v>-3.9800000000000004</v>
      </c>
      <c r="BD853" s="1078"/>
      <c r="BE853" s="721">
        <v>1982</v>
      </c>
      <c r="BF853" s="1057">
        <f>IF(BE853&gt;2008,0,IF(BE853&gt;2001,1,IF(BE853&gt;1990,2,IF(BE853&gt;1980,3,IF(BE853&gt;1973,4,IF(BE853&gt;1970,5,IF(BE853&gt;1960,6,IF(BE853&gt;1958,7,IF(BE853&gt;1953,8,9)))))))))</f>
        <v>3</v>
      </c>
    </row>
    <row r="854" spans="1:58" s="713" customFormat="1" x14ac:dyDescent="0.2">
      <c r="A854" s="1019" t="s">
        <v>1820</v>
      </c>
      <c r="B854" s="1031" t="s">
        <v>1821</v>
      </c>
      <c r="C854" s="1181" t="s">
        <v>4414</v>
      </c>
      <c r="D854" s="1181" t="s">
        <v>4415</v>
      </c>
      <c r="E854" s="857">
        <v>8</v>
      </c>
      <c r="F854" s="1245">
        <v>524</v>
      </c>
      <c r="G854" s="1245" t="s">
        <v>38</v>
      </c>
      <c r="H854" s="1245" t="s">
        <v>116</v>
      </c>
      <c r="I854" s="1030">
        <v>26.41</v>
      </c>
      <c r="J854" s="766">
        <f>(M854/I854)*100</f>
        <v>5.1495645588792129</v>
      </c>
      <c r="K854" s="1033">
        <v>0.34</v>
      </c>
      <c r="L854" s="1043">
        <v>4</v>
      </c>
      <c r="M854" s="756">
        <f>K854*L854</f>
        <v>1.36</v>
      </c>
      <c r="N854" s="1026" t="s">
        <v>150</v>
      </c>
      <c r="O854" s="860">
        <v>0.32</v>
      </c>
      <c r="P854" s="1016">
        <v>43356</v>
      </c>
      <c r="Q854" s="1016">
        <v>43371</v>
      </c>
      <c r="R854" s="756">
        <f>(K854-O854)/O854*100</f>
        <v>6.2500000000000053</v>
      </c>
      <c r="S854" s="824">
        <f>IF(INDEX(Historical!$D$7:$D$1455,MATCH(B854,Historical!$B$7:$B$1455,0))=0,"n/a",(INDEX(Historical!$C$7:$C$1455,MATCH(B854,Historical!$B$7:$B$1455,0))/INDEX(Historical!$D$7:$D$1455,MATCH(B854,Historical!$B$7:$B$1455,0))-1)*100)</f>
        <v>0.80645161290322509</v>
      </c>
      <c r="T854" s="824">
        <f>IF(INDEX(Historical!$F$7:$F$1455,MATCH(B854,Historical!$B$7:$B$1455,0))=0,"n/a",((INDEX(Historical!$C$7:$C$1455,MATCH(B854,Historical!$B$7:$B$1455,0))/INDEX(Historical!$F$7:$F$1455,MATCH(B854,Historical!$B$7:$B$1455,0)))^(1/3)-1)*100)</f>
        <v>7.0130183618327457</v>
      </c>
      <c r="U854" s="824">
        <f>IF(INDEX(Historical!$I$7:$I$1455,MATCH(B854,Historical!$B$7:$B$1455,0))=0,"n/a",((INDEX(Historical!$C$7:$C$1455,MATCH(B854,Historical!$B$7:$B$1455,0))/INDEX(Historical!$I$7:$I$1455,MATCH(B854,Historical!$B$7:$B$1455,0)))^(1/5)-1)*100)</f>
        <v>15.054514645762795</v>
      </c>
      <c r="V854" s="824">
        <f>IF(INDEX(Historical!$O$7:$O$1455,MATCH(B854,Historical!$B$7:$B$1455,0))=0,"n/a",((INDEX(Historical!$C$7:$C$1455,MATCH(B854,Historical!$B$7:$B$1455,0))/INDEX(Historical!$O$7:$O$1455,MATCH(B854,Historical!$B$7:$B$1455,0)))^(1/10)-1)*100)</f>
        <v>3.523254108310292</v>
      </c>
      <c r="W854" s="825">
        <f>IF(OR(U854&lt;=0,U854="n/a",V854&lt;=0,V854="n/a"),"n/a",U854/V854)</f>
        <v>4.2729006148758168</v>
      </c>
      <c r="X854" s="826">
        <f>IF(OR(AJ854&lt;=0,AJ854="n/a",U854&lt;=0,U854="n/a"),"n/a",U854/AJ854)</f>
        <v>1.9551317721769863</v>
      </c>
      <c r="Y854" s="780"/>
      <c r="Z854" s="766">
        <f>IF(OR(AC854&lt;0.01,AC854="n/a"),"n/a",M854/AC854*100)</f>
        <v>88.8888888888889</v>
      </c>
      <c r="AA854" s="1042">
        <f>IF(OR(AC854&lt;0.01,AC854="n/a"),"n/a",I854/AC854)</f>
        <v>17.261437908496731</v>
      </c>
      <c r="AB854" s="1043">
        <v>12</v>
      </c>
      <c r="AC854" s="1021">
        <v>1.53</v>
      </c>
      <c r="AD854" s="1021">
        <v>3.44</v>
      </c>
      <c r="AE854" s="1021">
        <v>2.62</v>
      </c>
      <c r="AF854" s="1021">
        <v>2.2000000000000002</v>
      </c>
      <c r="AG854" s="1021">
        <v>12.3</v>
      </c>
      <c r="AH854" s="1021">
        <v>54</v>
      </c>
      <c r="AI854" s="1021">
        <v>-7.31</v>
      </c>
      <c r="AJ854" s="1021">
        <v>7.7</v>
      </c>
      <c r="AK854" s="1021">
        <v>5</v>
      </c>
      <c r="AL854" s="1034">
        <v>20040</v>
      </c>
      <c r="AM854" s="1028">
        <v>0.22999999999999998</v>
      </c>
      <c r="AN854" s="1021">
        <v>0.71</v>
      </c>
      <c r="AO854" s="868">
        <f>IF(U854="n/a","n/a",IF(AA854&lt;0,"n/a",IF(AA854="n/a","n/a",J854+U854-AA854)))</f>
        <v>2.9426412961452755</v>
      </c>
      <c r="AP854" s="869">
        <f>IF(U854="n/a","n/a",J854+U854)</f>
        <v>20.204079204642007</v>
      </c>
      <c r="AQ854" s="1044">
        <f>IF(OR(AC854&lt;0.01,AF854="n/a"),"n/a",(I854/SQRT(22.5*AC854*(I854/AF854))-1)*100)</f>
        <v>29.914781296891046</v>
      </c>
      <c r="AR854" s="766">
        <f>INDEX(Historical!$C$7:$C$1455,MATCH(B854,Historical!$B$7:$B$1455,0))*IF(AH854="n/a",1.03,IF(AH854&lt;0,1.01,IF(AH854&gt;10,1.1,(1+AH854/100))))</f>
        <v>1.375</v>
      </c>
      <c r="AS854" s="1042">
        <f>IF($AI854="n/a",1.03*AR854,IF($AI854&lt;0,1.01*AR854,IF($AI854&gt;10,1.1*AR854,(1+$AI854/100)*AR854)))</f>
        <v>1.3887499999999999</v>
      </c>
      <c r="AT854" s="1042">
        <f>IF($AK854="n/a",1.03*AS854,IF($AK854&lt;0,1.01*AS854,IF($AK854&gt;10,1.1*AS854,(1+$AK854/100)*AS854)))</f>
        <v>1.4581875</v>
      </c>
      <c r="AU854" s="1042">
        <f>IF($AK854="n/a",1.03*AT854,IF($AK854&lt;0,1.01*AT854,IF($AK854&gt;10,1.1*AT854,(1+$AK854/100)*AT854)))</f>
        <v>1.531096875</v>
      </c>
      <c r="AV854" s="1042">
        <f>IF($AK854="n/a",1.03*AU854,IF($AK854&lt;0,1.01*AU854,IF($AK854&gt;10,1.1*AU854,(1+$AK854/100)*AU854)))</f>
        <v>1.6076517187500001</v>
      </c>
      <c r="AW854" s="766">
        <f>SUM(AR854:AV854)</f>
        <v>7.3606860937500009</v>
      </c>
      <c r="AX854" s="877">
        <f>AW854/I854*100</f>
        <v>27.870829586330935</v>
      </c>
      <c r="AY854" s="1212">
        <v>1.44</v>
      </c>
      <c r="AZ854" s="1028">
        <v>2.56</v>
      </c>
      <c r="BA854" s="1028">
        <v>-31.209999999999997</v>
      </c>
      <c r="BB854" s="1028">
        <v>-7.8100000000000005</v>
      </c>
      <c r="BC854" s="1028">
        <v>-22.08</v>
      </c>
      <c r="BD854" s="1078"/>
      <c r="BE854" s="721">
        <v>2011</v>
      </c>
      <c r="BF854" s="1057">
        <f>IF(BE854&gt;2008,0,IF(BE854&gt;2001,1,IF(BE854&gt;1990,2,IF(BE854&gt;1980,3,IF(BE854&gt;1973,4,IF(BE854&gt;1970,5,IF(BE854&gt;1960,6,IF(BE854&gt;1958,7,IF(BE854&gt;1953,8,9)))))))))</f>
        <v>0</v>
      </c>
    </row>
    <row r="855" spans="1:58" s="713" customFormat="1" x14ac:dyDescent="0.2">
      <c r="A855" s="1019" t="s">
        <v>1822</v>
      </c>
      <c r="B855" s="1031" t="s">
        <v>1823</v>
      </c>
      <c r="C855" s="1181" t="s">
        <v>248</v>
      </c>
      <c r="D855" s="1181" t="s">
        <v>4446</v>
      </c>
      <c r="E855" s="857">
        <v>8</v>
      </c>
      <c r="F855" s="1245">
        <v>494</v>
      </c>
      <c r="G855" s="1245" t="s">
        <v>116</v>
      </c>
      <c r="H855" s="1245" t="s">
        <v>116</v>
      </c>
      <c r="I855" s="1030">
        <v>126.13</v>
      </c>
      <c r="J855" s="766">
        <f>(M855/I855)*100</f>
        <v>3.6470308411955914</v>
      </c>
      <c r="K855" s="1033">
        <v>1.1499999999999999</v>
      </c>
      <c r="L855" s="1043">
        <v>4</v>
      </c>
      <c r="M855" s="756">
        <f>K855*L855</f>
        <v>4.5999999999999996</v>
      </c>
      <c r="N855" s="1026" t="s">
        <v>150</v>
      </c>
      <c r="O855" s="860">
        <v>1.1000000000000001</v>
      </c>
      <c r="P855" s="1016">
        <v>43237</v>
      </c>
      <c r="Q855" s="1016">
        <v>43266</v>
      </c>
      <c r="R855" s="756">
        <f>(K855-O855)/O855*100</f>
        <v>4.545454545454529</v>
      </c>
      <c r="S855" s="824">
        <f>IF(INDEX(Historical!$D$7:$D$1455,MATCH(B855,Historical!$B$7:$B$1455,0))=0,"n/a",(INDEX(Historical!$C$7:$C$1455,MATCH(B855,Historical!$B$7:$B$1455,0))/INDEX(Historical!$D$7:$D$1455,MATCH(B855,Historical!$B$7:$B$1455,0))-1)*100)</f>
        <v>10.256410256410287</v>
      </c>
      <c r="T855" s="824">
        <f>IF(INDEX(Historical!$F$7:$F$1455,MATCH(B855,Historical!$B$7:$B$1455,0))=0,"n/a",((INDEX(Historical!$C$7:$C$1455,MATCH(B855,Historical!$B$7:$B$1455,0))/INDEX(Historical!$F$7:$F$1455,MATCH(B855,Historical!$B$7:$B$1455,0)))^(1/3)-1)*100)</f>
        <v>14.360716812714225</v>
      </c>
      <c r="U855" s="824">
        <f>IF(INDEX(Historical!$I$7:$I$1455,MATCH(B855,Historical!$B$7:$B$1455,0))=0,"n/a",((INDEX(Historical!$C$7:$C$1455,MATCH(B855,Historical!$B$7:$B$1455,0))/INDEX(Historical!$I$7:$I$1455,MATCH(B855,Historical!$B$7:$B$1455,0)))^(1/5)-1)*100)</f>
        <v>16.543402167042554</v>
      </c>
      <c r="V855" s="824">
        <f>IF(INDEX(Historical!$O$7:$O$1455,MATCH(B855,Historical!$B$7:$B$1455,0))=0,"n/a",((INDEX(Historical!$C$7:$C$1455,MATCH(B855,Historical!$B$7:$B$1455,0))/INDEX(Historical!$O$7:$O$1455,MATCH(B855,Historical!$B$7:$B$1455,0)))^(1/10)-1)*100)</f>
        <v>9.5958226385217227</v>
      </c>
      <c r="W855" s="825">
        <f>IF(OR(U855&lt;=0,U855="n/a",V855&lt;=0,V855="n/a"),"n/a",U855/V855)</f>
        <v>1.7240212528137282</v>
      </c>
      <c r="X855" s="826">
        <f>IF(OR(AJ855&lt;=0,AJ855="n/a",U855&lt;=0,U855="n/a"),"n/a",U855/AJ855)</f>
        <v>1.0742468939638021</v>
      </c>
      <c r="Y855" s="780"/>
      <c r="Z855" s="766" t="str">
        <f>IF(OR(AC855&lt;0.01,AC855="n/a"),"n/a",M855/AC855*100)</f>
        <v>n/a</v>
      </c>
      <c r="AA855" s="1042" t="str">
        <f>IF(OR(AC855&lt;0.01,AC855="n/a"),"n/a",I855/AC855)</f>
        <v>n/a</v>
      </c>
      <c r="AB855" s="1043">
        <v>12</v>
      </c>
      <c r="AC855" s="1021">
        <v>-2.86</v>
      </c>
      <c r="AD855" s="1021" t="s">
        <v>138</v>
      </c>
      <c r="AE855" s="1021">
        <v>0.38</v>
      </c>
      <c r="AF855" s="1021">
        <v>3.45</v>
      </c>
      <c r="AG855" s="1021">
        <v>-18.8</v>
      </c>
      <c r="AH855" s="1021">
        <v>-10</v>
      </c>
      <c r="AI855" s="1021">
        <v>8.77</v>
      </c>
      <c r="AJ855" s="1021">
        <v>15.4</v>
      </c>
      <c r="AK855" s="1021">
        <v>10.23</v>
      </c>
      <c r="AL855" s="1034">
        <v>8000</v>
      </c>
      <c r="AM855" s="1028">
        <v>0.4</v>
      </c>
      <c r="AN855" s="1021">
        <v>3.04</v>
      </c>
      <c r="AO855" s="868" t="str">
        <f>IF(U855="n/a","n/a",IF(AA855&lt;0,"n/a",IF(AA855="n/a","n/a",J855+U855-AA855)))</f>
        <v>n/a</v>
      </c>
      <c r="AP855" s="869">
        <f>IF(U855="n/a","n/a",J855+U855)</f>
        <v>20.190433008238145</v>
      </c>
      <c r="AQ855" s="1044" t="str">
        <f>IF(OR(AC855&lt;0.01,AF855="n/a"),"n/a",(I855/SQRT(22.5*AC855*(I855/AF855))-1)*100)</f>
        <v>n/a</v>
      </c>
      <c r="AR855" s="766">
        <f>INDEX(Historical!$C$7:$C$1455,MATCH(B855,Historical!$B$7:$B$1455,0))*IF(AH855="n/a",1.03,IF(AH855&lt;0,1.01,IF(AH855&gt;10,1.1,(1+AH855/100))))</f>
        <v>4.3430000000000009</v>
      </c>
      <c r="AS855" s="1042">
        <f>IF($AI855="n/a",1.03*AR855,IF($AI855&lt;0,1.01*AR855,IF($AI855&gt;10,1.1*AR855,(1+$AI855/100)*AR855)))</f>
        <v>4.7238811000000007</v>
      </c>
      <c r="AT855" s="1042">
        <f>IF($AK855="n/a",1.03*AS855,IF($AK855&lt;0,1.01*AS855,IF($AK855&gt;10,1.1*AS855,(1+$AK855/100)*AS855)))</f>
        <v>5.1962692100000014</v>
      </c>
      <c r="AU855" s="1042">
        <f>IF($AK855="n/a",1.03*AT855,IF($AK855&lt;0,1.01*AT855,IF($AK855&gt;10,1.1*AT855,(1+$AK855/100)*AT855)))</f>
        <v>5.7158961310000018</v>
      </c>
      <c r="AV855" s="1042">
        <f>IF($AK855="n/a",1.03*AU855,IF($AK855&lt;0,1.01*AU855,IF($AK855&gt;10,1.1*AU855,(1+$AK855/100)*AU855)))</f>
        <v>6.2874857441000023</v>
      </c>
      <c r="AW855" s="766">
        <f>SUM(AR855:AV855)</f>
        <v>26.266532185100008</v>
      </c>
      <c r="AX855" s="877">
        <f>AW855/I855*100</f>
        <v>20.8249680370253</v>
      </c>
      <c r="AY855" s="1212">
        <v>1.41</v>
      </c>
      <c r="AZ855" s="1028">
        <v>23.5</v>
      </c>
      <c r="BA855" s="1028">
        <v>-32.72</v>
      </c>
      <c r="BB855" s="1028">
        <v>10.24</v>
      </c>
      <c r="BC855" s="1028">
        <v>-9.2200000000000006</v>
      </c>
      <c r="BD855" s="1078"/>
      <c r="BE855" s="721">
        <v>2011</v>
      </c>
      <c r="BF855" s="1057">
        <f>IF(BE855&gt;2008,0,IF(BE855&gt;2001,1,IF(BE855&gt;1990,2,IF(BE855&gt;1980,3,IF(BE855&gt;1973,4,IF(BE855&gt;1970,5,IF(BE855&gt;1960,6,IF(BE855&gt;1958,7,IF(BE855&gt;1953,8,9)))))))))</f>
        <v>0</v>
      </c>
    </row>
    <row r="856" spans="1:58" s="1019" customFormat="1" x14ac:dyDescent="0.2">
      <c r="A856" s="1019" t="s">
        <v>1824</v>
      </c>
      <c r="B856" s="1031" t="s">
        <v>1825</v>
      </c>
      <c r="C856" s="1181" t="s">
        <v>109</v>
      </c>
      <c r="D856" s="1181" t="s">
        <v>4434</v>
      </c>
      <c r="E856" s="857">
        <v>8</v>
      </c>
      <c r="F856" s="1245">
        <v>507</v>
      </c>
      <c r="G856" s="1103" t="s">
        <v>107</v>
      </c>
      <c r="H856" s="1103" t="s">
        <v>107</v>
      </c>
      <c r="I856" s="1030">
        <v>33.25</v>
      </c>
      <c r="J856" s="766">
        <f>(M856/I856)*100</f>
        <v>0.96240601503759393</v>
      </c>
      <c r="K856" s="1033">
        <v>0.32</v>
      </c>
      <c r="L856" s="1043">
        <v>1</v>
      </c>
      <c r="M856" s="756">
        <f>K856*L856</f>
        <v>0.32</v>
      </c>
      <c r="N856" s="1026" t="s">
        <v>1826</v>
      </c>
      <c r="O856" s="860">
        <v>0.31</v>
      </c>
      <c r="P856" s="1016">
        <v>43311</v>
      </c>
      <c r="Q856" s="1016">
        <v>43321</v>
      </c>
      <c r="R856" s="756">
        <f>(K856-O856)/O856*100</f>
        <v>3.2258064516129057</v>
      </c>
      <c r="S856" s="824">
        <f>IF(INDEX(Historical!$D$7:$D$1455,MATCH(B856,Historical!$B$7:$B$1455,0))=0,"n/a",(INDEX(Historical!$C$7:$C$1455,MATCH(B856,Historical!$B$7:$B$1455,0))/INDEX(Historical!$D$7:$D$1455,MATCH(B856,Historical!$B$7:$B$1455,0))-1)*100)</f>
        <v>10.714285714285698</v>
      </c>
      <c r="T856" s="824">
        <f>IF(INDEX(Historical!$F$7:$F$1455,MATCH(B856,Historical!$B$7:$B$1455,0))=0,"n/a",((INDEX(Historical!$C$7:$C$1455,MATCH(B856,Historical!$B$7:$B$1455,0))/INDEX(Historical!$F$7:$F$1455,MATCH(B856,Historical!$B$7:$B$1455,0)))^(1/3)-1)*100)</f>
        <v>6.0383062071096782</v>
      </c>
      <c r="U856" s="824">
        <f>IF(INDEX(Historical!$I$7:$I$1455,MATCH(B856,Historical!$B$7:$B$1455,0))=0,"n/a",((INDEX(Historical!$C$7:$C$1455,MATCH(B856,Historical!$B$7:$B$1455,0))/INDEX(Historical!$I$7:$I$1455,MATCH(B856,Historical!$B$7:$B$1455,0)))^(1/5)-1)*100)</f>
        <v>9.1607069589288557</v>
      </c>
      <c r="V856" s="824" t="str">
        <f>IF(INDEX(Historical!$O$7:$O$1455,MATCH(B856,Historical!$B$7:$B$1455,0))=0,"n/a",((INDEX(Historical!$C$7:$C$1455,MATCH(B856,Historical!$B$7:$B$1455,0))/INDEX(Historical!$O$7:$O$1455,MATCH(B856,Historical!$B$7:$B$1455,0)))^(1/10)-1)*100)</f>
        <v>n/a</v>
      </c>
      <c r="W856" s="825" t="str">
        <f>IF(OR(U856&lt;=0,U856="n/a",V856&lt;=0,V856="n/a"),"n/a",U856/V856)</f>
        <v>n/a</v>
      </c>
      <c r="X856" s="826" t="str">
        <f>IF(OR(AJ856&lt;=0,AJ856="n/a",U856&lt;=0,U856="n/a"),"n/a",U856/AJ856)</f>
        <v>n/a</v>
      </c>
      <c r="Y856" s="1032"/>
      <c r="Z856" s="766" t="str">
        <f>IF(OR(AC856&lt;0.01,AC856="n/a"),"n/a",M856/AC856*100)</f>
        <v>n/a</v>
      </c>
      <c r="AA856" s="1042" t="str">
        <f>IF(OR(AC856&lt;0.01,AC856="n/a"),"n/a",I856/AC856)</f>
        <v>n/a</v>
      </c>
      <c r="AB856" s="1043">
        <v>12</v>
      </c>
      <c r="AC856" s="1021" t="s">
        <v>138</v>
      </c>
      <c r="AD856" s="1021" t="s">
        <v>138</v>
      </c>
      <c r="AE856" s="1021" t="s">
        <v>138</v>
      </c>
      <c r="AF856" s="1021" t="s">
        <v>138</v>
      </c>
      <c r="AG856" s="1021" t="s">
        <v>138</v>
      </c>
      <c r="AH856" s="1021" t="s">
        <v>138</v>
      </c>
      <c r="AI856" s="1021" t="s">
        <v>138</v>
      </c>
      <c r="AJ856" s="1021" t="s">
        <v>138</v>
      </c>
      <c r="AK856" s="1021" t="s">
        <v>138</v>
      </c>
      <c r="AL856" s="1034" t="s">
        <v>138</v>
      </c>
      <c r="AM856" s="1028" t="s">
        <v>138</v>
      </c>
      <c r="AN856" s="1021" t="s">
        <v>138</v>
      </c>
      <c r="AO856" s="868" t="str">
        <f>IF(U856="n/a","n/a",IF(AA856&lt;0,"n/a",IF(AA856="n/a","n/a",J856+U856-AA856)))</f>
        <v>n/a</v>
      </c>
      <c r="AP856" s="869">
        <f>IF(U856="n/a","n/a",J856+U856)</f>
        <v>10.12311297396645</v>
      </c>
      <c r="AQ856" s="1044" t="str">
        <f>IF(OR(AC856&lt;0.01,AF856="n/a"),"n/a",(I856/SQRT(22.5*AC856*(I856/AF856))-1)*100)</f>
        <v>n/a</v>
      </c>
      <c r="AR856" s="766">
        <f>INDEX(Historical!$C$7:$C$1455,MATCH(B856,Historical!$B$7:$B$1455,0))*IF(AH856="n/a",1.03,IF(AH856&lt;0,1.01,IF(AH856&gt;10,1.1,(1+AH856/100))))</f>
        <v>0.31930000000000003</v>
      </c>
      <c r="AS856" s="1042">
        <f>IF($AI856="n/a",1.03*AR856,IF($AI856&lt;0,1.01*AR856,IF($AI856&gt;10,1.1*AR856,(1+$AI856/100)*AR856)))</f>
        <v>0.32887900000000003</v>
      </c>
      <c r="AT856" s="1042">
        <f>IF($AK856="n/a",1.03*AS856,IF($AK856&lt;0,1.01*AS856,IF($AK856&gt;10,1.1*AS856,(1+$AK856/100)*AS856)))</f>
        <v>0.33874537000000005</v>
      </c>
      <c r="AU856" s="1042">
        <f>IF($AK856="n/a",1.03*AT856,IF($AK856&lt;0,1.01*AT856,IF($AK856&gt;10,1.1*AT856,(1+$AK856/100)*AT856)))</f>
        <v>0.34890773110000006</v>
      </c>
      <c r="AV856" s="1042">
        <f>IF($AK856="n/a",1.03*AU856,IF($AK856&lt;0,1.01*AU856,IF($AK856&gt;10,1.1*AU856,(1+$AK856/100)*AU856)))</f>
        <v>0.35937496303300009</v>
      </c>
      <c r="AW856" s="766">
        <f>SUM(AR856:AV856)</f>
        <v>1.6952070641330004</v>
      </c>
      <c r="AX856" s="877">
        <f>AW856/I856*100</f>
        <v>5.0983671101744372</v>
      </c>
      <c r="AY856" s="1212" t="s">
        <v>138</v>
      </c>
      <c r="AZ856" s="1028" t="s">
        <v>138</v>
      </c>
      <c r="BA856" s="1028" t="s">
        <v>138</v>
      </c>
      <c r="BB856" s="1028" t="s">
        <v>138</v>
      </c>
      <c r="BC856" s="1028" t="s">
        <v>138</v>
      </c>
      <c r="BD856" s="1078" t="s">
        <v>4357</v>
      </c>
      <c r="BE856" s="721">
        <v>2011</v>
      </c>
      <c r="BF856" s="1057">
        <f>IF(BE856&gt;2008,0,IF(BE856&gt;2001,1,IF(BE856&gt;1990,2,IF(BE856&gt;1980,3,IF(BE856&gt;1973,4,IF(BE856&gt;1970,5,IF(BE856&gt;1960,6,IF(BE856&gt;1958,7,IF(BE856&gt;1953,8,9)))))))))</f>
        <v>0</v>
      </c>
    </row>
    <row r="857" spans="1:58" s="1019" customFormat="1" x14ac:dyDescent="0.2">
      <c r="A857" s="1019" t="s">
        <v>872</v>
      </c>
      <c r="B857" s="1031" t="s">
        <v>873</v>
      </c>
      <c r="C857" s="1181" t="s">
        <v>248</v>
      </c>
      <c r="D857" s="1181" t="s">
        <v>4412</v>
      </c>
      <c r="E857" s="857">
        <v>13</v>
      </c>
      <c r="F857" s="1245">
        <v>286</v>
      </c>
      <c r="G857" s="1050" t="s">
        <v>107</v>
      </c>
      <c r="H857" s="1050" t="s">
        <v>107</v>
      </c>
      <c r="I857" s="1030">
        <v>56.63</v>
      </c>
      <c r="J857" s="766">
        <f>(M857/I857)*100</f>
        <v>3.0372594031432101</v>
      </c>
      <c r="K857" s="1033">
        <v>0.43</v>
      </c>
      <c r="L857" s="1043">
        <v>4</v>
      </c>
      <c r="M857" s="756">
        <f>K857*L857</f>
        <v>1.72</v>
      </c>
      <c r="N857" s="1026" t="s">
        <v>1001</v>
      </c>
      <c r="O857" s="860">
        <v>0.39</v>
      </c>
      <c r="P857" s="1016">
        <v>43216</v>
      </c>
      <c r="Q857" s="1016">
        <v>43245</v>
      </c>
      <c r="R857" s="756">
        <f>(K857-O857)/O857*100</f>
        <v>10.25641025641025</v>
      </c>
      <c r="S857" s="824">
        <f>IF(INDEX(Historical!$D$7:$D$1455,MATCH(B857,Historical!$B$7:$B$1455,0))=0,"n/a",(INDEX(Historical!$C$7:$C$1455,MATCH(B857,Historical!$B$7:$B$1455,0))/INDEX(Historical!$D$7:$D$1455,MATCH(B857,Historical!$B$7:$B$1455,0))-1)*100)</f>
        <v>5.4794520547945202</v>
      </c>
      <c r="T857" s="824">
        <f>IF(INDEX(Historical!$F$7:$F$1455,MATCH(B857,Historical!$B$7:$B$1455,0))=0,"n/a",((INDEX(Historical!$C$7:$C$1455,MATCH(B857,Historical!$B$7:$B$1455,0))/INDEX(Historical!$F$7:$F$1455,MATCH(B857,Historical!$B$7:$B$1455,0)))^(1/3)-1)*100)</f>
        <v>5.8097746663507976</v>
      </c>
      <c r="U857" s="824">
        <f>IF(INDEX(Historical!$I$7:$I$1455,MATCH(B857,Historical!$B$7:$B$1455,0))=0,"n/a",((INDEX(Historical!$C$7:$C$1455,MATCH(B857,Historical!$B$7:$B$1455,0))/INDEX(Historical!$I$7:$I$1455,MATCH(B857,Historical!$B$7:$B$1455,0)))^(1/5)-1)*100)</f>
        <v>11.842691472014465</v>
      </c>
      <c r="V857" s="824">
        <f>IF(INDEX(Historical!$O$7:$O$1455,MATCH(B857,Historical!$B$7:$B$1455,0))=0,"n/a",((INDEX(Historical!$C$7:$C$1455,MATCH(B857,Historical!$B$7:$B$1455,0))/INDEX(Historical!$O$7:$O$1455,MATCH(B857,Historical!$B$7:$B$1455,0)))^(1/10)-1)*100)</f>
        <v>13.218154382278314</v>
      </c>
      <c r="W857" s="825">
        <f>IF(OR(U857&lt;=0,U857="n/a",V857&lt;=0,V857="n/a"),"n/a",U857/V857)</f>
        <v>0.89594137952360864</v>
      </c>
      <c r="X857" s="826">
        <f>IF(OR(AJ857&lt;=0,AJ857="n/a",U857&lt;=0,U857="n/a"),"n/a",U857/AJ857)</f>
        <v>1.7943471927294643</v>
      </c>
      <c r="Y857" s="1031"/>
      <c r="Z857" s="766">
        <f>IF(OR(AC857&lt;0.01,AC857="n/a"),"n/a",M857/AC857*100)</f>
        <v>44.908616187989551</v>
      </c>
      <c r="AA857" s="1042">
        <f>IF(OR(AC857&lt;0.01,AC857="n/a"),"n/a",I857/AC857)</f>
        <v>14.785900783289817</v>
      </c>
      <c r="AB857" s="1043">
        <v>1</v>
      </c>
      <c r="AC857" s="1021">
        <v>3.83</v>
      </c>
      <c r="AD857" s="1021">
        <v>1.92</v>
      </c>
      <c r="AE857" s="1021">
        <v>0.85</v>
      </c>
      <c r="AF857" s="1021">
        <v>4.3099999999999996</v>
      </c>
      <c r="AG857" s="1021">
        <v>22.8</v>
      </c>
      <c r="AH857" s="1021">
        <v>2.5</v>
      </c>
      <c r="AI857" s="1021">
        <v>2.86</v>
      </c>
      <c r="AJ857" s="1021">
        <v>6.6000000000000005</v>
      </c>
      <c r="AK857" s="1021">
        <v>7.7</v>
      </c>
      <c r="AL857" s="1034">
        <v>4660</v>
      </c>
      <c r="AM857" s="1028">
        <v>0.3</v>
      </c>
      <c r="AN857" s="1021">
        <v>0.28000000000000003</v>
      </c>
      <c r="AO857" s="868">
        <f>IF(U857="n/a","n/a",IF(AA857&lt;0,"n/a",IF(AA857="n/a","n/a",J857+U857-AA857)))</f>
        <v>9.4050091867858399E-2</v>
      </c>
      <c r="AP857" s="869">
        <f>IF(U857="n/a","n/a",J857+U857)</f>
        <v>14.879950875157675</v>
      </c>
      <c r="AQ857" s="1044">
        <f>IF(OR(AC857&lt;0.01,AF857="n/a"),"n/a",(I857/SQRT(22.5*AC857*(I857/AF857))-1)*100)</f>
        <v>68.295021879210836</v>
      </c>
      <c r="AR857" s="766">
        <f>INDEX(Historical!$C$7:$C$1455,MATCH(B857,Historical!$B$7:$B$1455,0))*IF(AH857="n/a",1.03,IF(AH857&lt;0,1.01,IF(AH857&gt;10,1.1,(1+AH857/100))))</f>
        <v>1.5784999999999998</v>
      </c>
      <c r="AS857" s="1042">
        <f>IF($AI857="n/a",1.03*AR857,IF($AI857&lt;0,1.01*AR857,IF($AI857&gt;10,1.1*AR857,(1+$AI857/100)*AR857)))</f>
        <v>1.6236450999999996</v>
      </c>
      <c r="AT857" s="1042">
        <f>IF($AK857="n/a",1.03*AS857,IF($AK857&lt;0,1.01*AS857,IF($AK857&gt;10,1.1*AS857,(1+$AK857/100)*AS857)))</f>
        <v>1.7486657726999995</v>
      </c>
      <c r="AU857" s="1042">
        <f>IF($AK857="n/a",1.03*AT857,IF($AK857&lt;0,1.01*AT857,IF($AK857&gt;10,1.1*AT857,(1+$AK857/100)*AT857)))</f>
        <v>1.8833130371978994</v>
      </c>
      <c r="AV857" s="1042">
        <f>IF($AK857="n/a",1.03*AU857,IF($AK857&lt;0,1.01*AU857,IF($AK857&gt;10,1.1*AU857,(1+$AK857/100)*AU857)))</f>
        <v>2.0283281410621377</v>
      </c>
      <c r="AW857" s="766">
        <f>SUM(AR857:AV857)</f>
        <v>8.8624520509600355</v>
      </c>
      <c r="AX857" s="877">
        <f>AW857/I857*100</f>
        <v>15.649747573653602</v>
      </c>
      <c r="AY857" s="1212">
        <v>0.95</v>
      </c>
      <c r="AZ857" s="1028">
        <v>20.69</v>
      </c>
      <c r="BA857" s="1028">
        <v>-23.46</v>
      </c>
      <c r="BB857" s="1028">
        <v>-6.58</v>
      </c>
      <c r="BC857" s="1028">
        <v>-2.1399999999999997</v>
      </c>
      <c r="BD857" s="1078"/>
      <c r="BE857" s="721">
        <v>2006</v>
      </c>
      <c r="BF857" s="1057">
        <f>IF(BE857&gt;2008,0,IF(BE857&gt;2001,1,IF(BE857&gt;1990,2,IF(BE857&gt;1980,3,IF(BE857&gt;1973,4,IF(BE857&gt;1970,5,IF(BE857&gt;1960,6,IF(BE857&gt;1958,7,IF(BE857&gt;1953,8,9)))))))))</f>
        <v>1</v>
      </c>
    </row>
    <row r="858" spans="1:58" s="1019" customFormat="1" x14ac:dyDescent="0.2">
      <c r="A858" s="1037" t="s">
        <v>1827</v>
      </c>
      <c r="B858" s="1031" t="s">
        <v>1828</v>
      </c>
      <c r="C858" s="1181" t="s">
        <v>109</v>
      </c>
      <c r="D858" s="1181" t="s">
        <v>119</v>
      </c>
      <c r="E858" s="857">
        <v>7</v>
      </c>
      <c r="F858" s="1245">
        <v>592</v>
      </c>
      <c r="G858" s="1245" t="s">
        <v>107</v>
      </c>
      <c r="H858" s="1245" t="s">
        <v>107</v>
      </c>
      <c r="I858" s="1030">
        <v>159.44999999999999</v>
      </c>
      <c r="J858" s="766">
        <f>(M858/I858)*100</f>
        <v>1.5051740357478833</v>
      </c>
      <c r="K858" s="1033">
        <v>0.6</v>
      </c>
      <c r="L858" s="1043">
        <v>4</v>
      </c>
      <c r="M858" s="756">
        <f>K858*L858</f>
        <v>2.4</v>
      </c>
      <c r="N858" s="1026" t="s">
        <v>221</v>
      </c>
      <c r="O858" s="860">
        <v>0.53</v>
      </c>
      <c r="P858" s="1016">
        <v>43187</v>
      </c>
      <c r="Q858" s="1016">
        <v>43206</v>
      </c>
      <c r="R858" s="756">
        <f>(K858-O858)/O858*100</f>
        <v>13.20754716981131</v>
      </c>
      <c r="S858" s="824">
        <f>IF(INDEX(Historical!$D$7:$D$1455,MATCH(B858,Historical!$B$7:$B$1455,0))=0,"n/a",(INDEX(Historical!$C$7:$C$1455,MATCH(B858,Historical!$B$7:$B$1455,0))/INDEX(Historical!$D$7:$D$1455,MATCH(B858,Historical!$B$7:$B$1455,0))-1)*100)</f>
        <v>18.285714285714306</v>
      </c>
      <c r="T858" s="824">
        <f>IF(INDEX(Historical!$F$7:$F$1455,MATCH(B858,Historical!$B$7:$B$1455,0))=0,"n/a",((INDEX(Historical!$C$7:$C$1455,MATCH(B858,Historical!$B$7:$B$1455,0))/INDEX(Historical!$F$7:$F$1455,MATCH(B858,Historical!$B$7:$B$1455,0)))^(1/3)-1)*100)</f>
        <v>20.604296406694367</v>
      </c>
      <c r="U858" s="824">
        <f>IF(INDEX(Historical!$I$7:$I$1455,MATCH(B858,Historical!$B$7:$B$1455,0))=0,"n/a",((INDEX(Historical!$C$7:$C$1455,MATCH(B858,Historical!$B$7:$B$1455,0))/INDEX(Historical!$I$7:$I$1455,MATCH(B858,Historical!$B$7:$B$1455,0)))^(1/5)-1)*100)</f>
        <v>14.108320575862198</v>
      </c>
      <c r="V858" s="824">
        <f>IF(INDEX(Historical!$O$7:$O$1455,MATCH(B858,Historical!$B$7:$B$1455,0))=0,"n/a",((INDEX(Historical!$C$7:$C$1455,MATCH(B858,Historical!$B$7:$B$1455,0))/INDEX(Historical!$O$7:$O$1455,MATCH(B858,Historical!$B$7:$B$1455,0)))^(1/10)-1)*100)</f>
        <v>7.7093516022004094</v>
      </c>
      <c r="W858" s="825">
        <f>IF(OR(U858&lt;=0,U858="n/a",V858&lt;=0,V858="n/a"),"n/a",U858/V858)</f>
        <v>1.8300268691643782</v>
      </c>
      <c r="X858" s="826">
        <f>IF(OR(AJ858&lt;=0,AJ858="n/a",U858&lt;=0,U858="n/a"),"n/a",U858/AJ858)</f>
        <v>0.64421555140923281</v>
      </c>
      <c r="Y858" s="1032" t="s">
        <v>814</v>
      </c>
      <c r="Z858" s="766">
        <f>IF(OR(AC858&lt;0.01,AC858="n/a"),"n/a",M858/AC858*100)</f>
        <v>50.526315789473685</v>
      </c>
      <c r="AA858" s="1042">
        <f>IF(OR(AC858&lt;0.01,AC858="n/a"),"n/a",I858/AC858)</f>
        <v>33.568421052631578</v>
      </c>
      <c r="AB858" s="1043">
        <v>12</v>
      </c>
      <c r="AC858" s="1021">
        <v>4.75</v>
      </c>
      <c r="AD858" s="1021">
        <v>2.5</v>
      </c>
      <c r="AE858" s="1021">
        <v>2.5299999999999998</v>
      </c>
      <c r="AF858" s="1021">
        <v>2.08</v>
      </c>
      <c r="AG858" s="1021">
        <v>5.5</v>
      </c>
      <c r="AH858" s="1021">
        <v>54.1</v>
      </c>
      <c r="AI858" s="1021">
        <v>11.92</v>
      </c>
      <c r="AJ858" s="1021">
        <v>21.9</v>
      </c>
      <c r="AK858" s="1021">
        <v>13.4</v>
      </c>
      <c r="AL858" s="1034">
        <v>20820</v>
      </c>
      <c r="AM858" s="1028">
        <v>0.2</v>
      </c>
      <c r="AN858" s="1021">
        <v>0.47</v>
      </c>
      <c r="AO858" s="868">
        <f>IF(U858="n/a","n/a",IF(AA858&lt;0,"n/a",IF(AA858="n/a","n/a",J858+U858-AA858)))</f>
        <v>-17.954926441021499</v>
      </c>
      <c r="AP858" s="869">
        <f>IF(U858="n/a","n/a",J858+U858)</f>
        <v>15.613494611610081</v>
      </c>
      <c r="AQ858" s="1044">
        <f>IF(OR(AC858&lt;0.01,AF858="n/a"),"n/a",(I858/SQRT(22.5*AC858*(I858/AF858))-1)*100)</f>
        <v>76.159417434541936</v>
      </c>
      <c r="AR858" s="766">
        <f>INDEX(Historical!$C$7:$C$1455,MATCH(B858,Historical!$B$7:$B$1455,0))*IF(AH858="n/a",1.03,IF(AH858&lt;0,1.01,IF(AH858&gt;10,1.1,(1+AH858/100))))</f>
        <v>2.2770000000000006</v>
      </c>
      <c r="AS858" s="1042">
        <f>IF($AI858="n/a",1.03*AR858,IF($AI858&lt;0,1.01*AR858,IF($AI858&gt;10,1.1*AR858,(1+$AI858/100)*AR858)))</f>
        <v>2.504700000000001</v>
      </c>
      <c r="AT858" s="1042">
        <f>IF($AK858="n/a",1.03*AS858,IF($AK858&lt;0,1.01*AS858,IF($AK858&gt;10,1.1*AS858,(1+$AK858/100)*AS858)))</f>
        <v>2.7551700000000015</v>
      </c>
      <c r="AU858" s="1042">
        <f>IF($AK858="n/a",1.03*AT858,IF($AK858&lt;0,1.01*AT858,IF($AK858&gt;10,1.1*AT858,(1+$AK858/100)*AT858)))</f>
        <v>3.0306870000000017</v>
      </c>
      <c r="AV858" s="1042">
        <f>IF($AK858="n/a",1.03*AU858,IF($AK858&lt;0,1.01*AU858,IF($AK858&gt;10,1.1*AU858,(1+$AK858/100)*AU858)))</f>
        <v>3.333755700000002</v>
      </c>
      <c r="AW858" s="766">
        <f>SUM(AR858:AV858)</f>
        <v>13.901312700000005</v>
      </c>
      <c r="AX858" s="877">
        <f>AW858/I858*100</f>
        <v>8.7182895578551314</v>
      </c>
      <c r="AY858" s="1212">
        <v>0.69</v>
      </c>
      <c r="AZ858" s="1028">
        <v>18.55</v>
      </c>
      <c r="BA858" s="1028">
        <v>-3.36</v>
      </c>
      <c r="BB858" s="1028">
        <v>8.16</v>
      </c>
      <c r="BC858" s="1028">
        <v>4.99</v>
      </c>
      <c r="BD858" s="1078"/>
      <c r="BE858" s="721">
        <v>2012</v>
      </c>
      <c r="BF858" s="1057">
        <f>IF(BE858&gt;2008,0,IF(BE858&gt;2001,1,IF(BE858&gt;1990,2,IF(BE858&gt;1980,3,IF(BE858&gt;1973,4,IF(BE858&gt;1970,5,IF(BE858&gt;1960,6,IF(BE858&gt;1958,7,IF(BE858&gt;1953,8,9)))))))))</f>
        <v>0</v>
      </c>
    </row>
    <row r="859" spans="1:58" s="1019" customFormat="1" x14ac:dyDescent="0.2">
      <c r="A859" s="1036" t="s">
        <v>1829</v>
      </c>
      <c r="B859" s="696" t="s">
        <v>1830</v>
      </c>
      <c r="C859" s="1181" t="s">
        <v>248</v>
      </c>
      <c r="D859" s="1181" t="s">
        <v>4412</v>
      </c>
      <c r="E859" s="857">
        <v>9</v>
      </c>
      <c r="F859" s="1245">
        <v>368</v>
      </c>
      <c r="G859" s="1187" t="s">
        <v>107</v>
      </c>
      <c r="H859" s="1187" t="s">
        <v>107</v>
      </c>
      <c r="I859" s="1030">
        <v>148.31</v>
      </c>
      <c r="J859" s="766">
        <f>(M859/I859)*100</f>
        <v>0.40455802036275368</v>
      </c>
      <c r="K859" s="1033">
        <v>0.15</v>
      </c>
      <c r="L859" s="1043">
        <v>4</v>
      </c>
      <c r="M859" s="756">
        <f>K859*L859</f>
        <v>0.6</v>
      </c>
      <c r="N859" s="1026" t="s">
        <v>120</v>
      </c>
      <c r="O859" s="860">
        <v>0.11</v>
      </c>
      <c r="P859" s="1016">
        <v>43228</v>
      </c>
      <c r="Q859" s="1016">
        <v>43252</v>
      </c>
      <c r="R859" s="756">
        <f>(K859-O859)/O859*100</f>
        <v>36.36363636363636</v>
      </c>
      <c r="S859" s="824">
        <f>IF(INDEX(Historical!$D$7:$D$1455,MATCH(B859,Historical!$B$7:$B$1455,0))=0,"n/a",(INDEX(Historical!$C$7:$C$1455,MATCH(B859,Historical!$B$7:$B$1455,0))/INDEX(Historical!$D$7:$D$1455,MATCH(B859,Historical!$B$7:$B$1455,0))-1)*100)</f>
        <v>16.216216216216228</v>
      </c>
      <c r="T859" s="824">
        <f>IF(INDEX(Historical!$F$7:$F$1455,MATCH(B859,Historical!$B$7:$B$1455,0))=0,"n/a",((INDEX(Historical!$C$7:$C$1455,MATCH(B859,Historical!$B$7:$B$1455,0))/INDEX(Historical!$F$7:$F$1455,MATCH(B859,Historical!$B$7:$B$1455,0)))^(1/3)-1)*100)</f>
        <v>23.191347739112</v>
      </c>
      <c r="U859" s="824">
        <f>IF(INDEX(Historical!$I$7:$I$1455,MATCH(B859,Historical!$B$7:$B$1455,0))=0,"n/a",((INDEX(Historical!$C$7:$C$1455,MATCH(B859,Historical!$B$7:$B$1455,0))/INDEX(Historical!$I$7:$I$1455,MATCH(B859,Historical!$B$7:$B$1455,0)))^(1/5)-1)*100)</f>
        <v>23.445550092271294</v>
      </c>
      <c r="V859" s="824" t="str">
        <f>IF(INDEX(Historical!$O$7:$O$1455,MATCH(B859,Historical!$B$7:$B$1455,0))=0,"n/a",((INDEX(Historical!$C$7:$C$1455,MATCH(B859,Historical!$B$7:$B$1455,0))/INDEX(Historical!$O$7:$O$1455,MATCH(B859,Historical!$B$7:$B$1455,0)))^(1/10)-1)*100)</f>
        <v>n/a</v>
      </c>
      <c r="W859" s="825" t="str">
        <f>IF(OR(U859&lt;=0,U859="n/a",V859&lt;=0,V859="n/a"),"n/a",U859/V859)</f>
        <v>n/a</v>
      </c>
      <c r="X859" s="826">
        <f>IF(OR(AJ859&lt;=0,AJ859="n/a",U859&lt;=0,U859="n/a"),"n/a",U859/AJ859)</f>
        <v>1.4123825356789934</v>
      </c>
      <c r="Y859" s="1031"/>
      <c r="Z859" s="766">
        <f>IF(OR(AC859&lt;0.01,AC859="n/a"),"n/a",M859/AC859*100)</f>
        <v>8.6705202312138727</v>
      </c>
      <c r="AA859" s="1042">
        <f>IF(OR(AC859&lt;0.01,AC859="n/a"),"n/a",I859/AC859)</f>
        <v>21.432080924855491</v>
      </c>
      <c r="AB859" s="1043">
        <v>12</v>
      </c>
      <c r="AC859" s="1021">
        <v>6.92</v>
      </c>
      <c r="AD859" s="1021" t="s">
        <v>138</v>
      </c>
      <c r="AE859" s="1021">
        <v>7.84</v>
      </c>
      <c r="AF859" s="1023" t="s">
        <v>138</v>
      </c>
      <c r="AG859" s="1024">
        <v>-124.50000000000001</v>
      </c>
      <c r="AH859" s="1021">
        <v>3.5999999999999996</v>
      </c>
      <c r="AI859" s="1021" t="s">
        <v>138</v>
      </c>
      <c r="AJ859" s="1021">
        <v>16.600000000000001</v>
      </c>
      <c r="AK859" s="1021" t="s">
        <v>138</v>
      </c>
      <c r="AL859" s="1034">
        <v>573.96</v>
      </c>
      <c r="AM859" s="1028">
        <v>17.299999999999997</v>
      </c>
      <c r="AN859" s="1021" t="s">
        <v>138</v>
      </c>
      <c r="AO859" s="868">
        <f>IF(U859="n/a","n/a",IF(AA859&lt;0,"n/a",IF(AA859="n/a","n/a",J859+U859-AA859)))</f>
        <v>2.4180271877785557</v>
      </c>
      <c r="AP859" s="869">
        <f>IF(U859="n/a","n/a",J859+U859)</f>
        <v>23.850108112634047</v>
      </c>
      <c r="AQ859" s="1044" t="str">
        <f>IF(OR(AC859&lt;0.01,AF859="n/a"),"n/a",(I859/SQRT(22.5*AC859*(I859/AF859))-1)*100)</f>
        <v>n/a</v>
      </c>
      <c r="AR859" s="766">
        <f>INDEX(Historical!$C$7:$C$1455,MATCH(B859,Historical!$B$7:$B$1455,0))*IF(AH859="n/a",1.03,IF(AH859&lt;0,1.01,IF(AH859&gt;10,1.1,(1+AH859/100))))</f>
        <v>0.44548000000000004</v>
      </c>
      <c r="AS859" s="1042">
        <f>IF($AI859="n/a",1.03*AR859,IF($AI859&lt;0,1.01*AR859,IF($AI859&gt;10,1.1*AR859,(1+$AI859/100)*AR859)))</f>
        <v>0.45884440000000004</v>
      </c>
      <c r="AT859" s="1042">
        <f>IF($AK859="n/a",1.03*AS859,IF($AK859&lt;0,1.01*AS859,IF($AK859&gt;10,1.1*AS859,(1+$AK859/100)*AS859)))</f>
        <v>0.47260973200000006</v>
      </c>
      <c r="AU859" s="1042">
        <f>IF($AK859="n/a",1.03*AT859,IF($AK859&lt;0,1.01*AT859,IF($AK859&gt;10,1.1*AT859,(1+$AK859/100)*AT859)))</f>
        <v>0.48678802396000009</v>
      </c>
      <c r="AV859" s="1042">
        <f>IF($AK859="n/a",1.03*AU859,IF($AK859&lt;0,1.01*AU859,IF($AK859&gt;10,1.1*AU859,(1+$AK859/100)*AU859)))</f>
        <v>0.50139166467880014</v>
      </c>
      <c r="AW859" s="766">
        <f>SUM(AR859:AV859)</f>
        <v>2.3651138206388005</v>
      </c>
      <c r="AX859" s="877">
        <f>AW859/I859*100</f>
        <v>1.5947096086837036</v>
      </c>
      <c r="AY859" s="1212">
        <v>0.5</v>
      </c>
      <c r="AZ859" s="1028">
        <v>19.939999999999998</v>
      </c>
      <c r="BA859" s="1028">
        <v>-20.73</v>
      </c>
      <c r="BB859" s="1028">
        <v>-4.1399999999999997</v>
      </c>
      <c r="BC859" s="1028">
        <v>2.79</v>
      </c>
      <c r="BD859" s="1078"/>
      <c r="BE859" s="721">
        <v>2010</v>
      </c>
      <c r="BF859" s="1057">
        <f>IF(BE859&gt;2008,0,IF(BE859&gt;2001,1,IF(BE859&gt;1990,2,IF(BE859&gt;1980,3,IF(BE859&gt;1973,4,IF(BE859&gt;1970,5,IF(BE859&gt;1960,6,IF(BE859&gt;1958,7,IF(BE859&gt;1953,8,9)))))))))</f>
        <v>0</v>
      </c>
    </row>
    <row r="860" spans="1:58" s="713" customFormat="1" x14ac:dyDescent="0.2">
      <c r="A860" s="1027" t="s">
        <v>3980</v>
      </c>
      <c r="B860" s="696" t="s">
        <v>3981</v>
      </c>
      <c r="C860" s="1181" t="s">
        <v>109</v>
      </c>
      <c r="D860" s="1181" t="s">
        <v>4434</v>
      </c>
      <c r="E860" s="857">
        <v>5</v>
      </c>
      <c r="F860" s="1245">
        <v>780</v>
      </c>
      <c r="G860" s="1245" t="s">
        <v>107</v>
      </c>
      <c r="H860" s="1245" t="s">
        <v>107</v>
      </c>
      <c r="I860" s="1030">
        <v>77.349999999999994</v>
      </c>
      <c r="J860" s="766">
        <f>(M860/I860)*100</f>
        <v>0.98254686489980625</v>
      </c>
      <c r="K860" s="1033">
        <v>0.19</v>
      </c>
      <c r="L860" s="1043">
        <v>4</v>
      </c>
      <c r="M860" s="756">
        <f>K860*L860</f>
        <v>0.76</v>
      </c>
      <c r="N860" s="1026" t="s">
        <v>446</v>
      </c>
      <c r="O860" s="860">
        <v>0.14000000000000001</v>
      </c>
      <c r="P860" s="1016">
        <v>43138</v>
      </c>
      <c r="Q860" s="1016">
        <v>43153</v>
      </c>
      <c r="R860" s="756">
        <f>(K860-O860)/O860*100</f>
        <v>35.714285714285701</v>
      </c>
      <c r="S860" s="824">
        <f>IF(INDEX(Historical!$D$7:$D$1455,MATCH(B860,Historical!$B$7:$B$1455,0))=0,"n/a",(INDEX(Historical!$C$7:$C$1455,MATCH(B860,Historical!$B$7:$B$1455,0))/INDEX(Historical!$D$7:$D$1455,MATCH(B860,Historical!$B$7:$B$1455,0))-1)*100)</f>
        <v>16.666666666666675</v>
      </c>
      <c r="T860" s="824">
        <f>IF(INDEX(Historical!$F$7:$F$1455,MATCH(B860,Historical!$B$7:$B$1455,0))=0,"n/a",((INDEX(Historical!$C$7:$C$1455,MATCH(B860,Historical!$B$7:$B$1455,0))/INDEX(Historical!$F$7:$F$1455,MATCH(B860,Historical!$B$7:$B$1455,0)))^(1/3)-1)*100)</f>
        <v>11.868894208139679</v>
      </c>
      <c r="U860" s="824">
        <f>IF(INDEX(Historical!$I$7:$I$1455,MATCH(B860,Historical!$B$7:$B$1455,0))=0,"n/a",((INDEX(Historical!$C$7:$C$1455,MATCH(B860,Historical!$B$7:$B$1455,0))/INDEX(Historical!$I$7:$I$1455,MATCH(B860,Historical!$B$7:$B$1455,0)))^(1/5)-1)*100)</f>
        <v>25.48248317757842</v>
      </c>
      <c r="V860" s="824">
        <f>IF(INDEX(Historical!$O$7:$O$1455,MATCH(B860,Historical!$B$7:$B$1455,0))=0,"n/a",((INDEX(Historical!$C$7:$C$1455,MATCH(B860,Historical!$B$7:$B$1455,0))/INDEX(Historical!$O$7:$O$1455,MATCH(B860,Historical!$B$7:$B$1455,0)))^(1/10)-1)*100)</f>
        <v>5.7557050338252314</v>
      </c>
      <c r="W860" s="825">
        <f>IF(OR(U860&lt;=0,U860="n/a",V860&lt;=0,V860="n/a"),"n/a",U860/V860)</f>
        <v>4.4273434840427894</v>
      </c>
      <c r="X860" s="826">
        <f>IF(OR(AJ860&lt;=0,AJ860="n/a",U860&lt;=0,U860="n/a"),"n/a",U860/AJ860)</f>
        <v>1.9601910136598784</v>
      </c>
      <c r="Y860" s="780"/>
      <c r="Z860" s="766">
        <f>IF(OR(AC860&lt;0.01,AC860="n/a"),"n/a",M860/AC860*100)</f>
        <v>13.669064748201439</v>
      </c>
      <c r="AA860" s="1042">
        <f>IF(OR(AC860&lt;0.01,AC860="n/a"),"n/a",I860/AC860)</f>
        <v>13.911870503597122</v>
      </c>
      <c r="AB860" s="1043">
        <v>12</v>
      </c>
      <c r="AC860" s="1021">
        <v>5.56</v>
      </c>
      <c r="AD860" s="1021">
        <v>1.39</v>
      </c>
      <c r="AE860" s="1021">
        <v>3.97</v>
      </c>
      <c r="AF860" s="1021">
        <v>1.43</v>
      </c>
      <c r="AG860" s="1021">
        <v>11</v>
      </c>
      <c r="AH860" s="1021">
        <v>16.600000000000001</v>
      </c>
      <c r="AI860" s="1021">
        <v>8.43</v>
      </c>
      <c r="AJ860" s="1021">
        <v>13</v>
      </c>
      <c r="AK860" s="1021">
        <v>10</v>
      </c>
      <c r="AL860" s="1034">
        <v>4380</v>
      </c>
      <c r="AM860" s="1028">
        <v>1</v>
      </c>
      <c r="AN860" s="1021">
        <v>0.13</v>
      </c>
      <c r="AO860" s="868">
        <f>IF(U860="n/a","n/a",IF(AA860&lt;0,"n/a",IF(AA860="n/a","n/a",J860+U860-AA860)))</f>
        <v>12.553159538881104</v>
      </c>
      <c r="AP860" s="869">
        <f>IF(U860="n/a","n/a",J860+U860)</f>
        <v>26.465030042478226</v>
      </c>
      <c r="AQ860" s="1044">
        <f>IF(OR(AC860&lt;0.01,AF860="n/a"),"n/a",(I860/SQRT(22.5*AC860*(I860/AF860))-1)*100)</f>
        <v>-5.9693316692334903</v>
      </c>
      <c r="AR860" s="766">
        <f>INDEX(Historical!$C$7:$C$1455,MATCH(B860,Historical!$B$7:$B$1455,0))*IF(AH860="n/a",1.03,IF(AH860&lt;0,1.01,IF(AH860&gt;10,1.1,(1+AH860/100))))</f>
        <v>0.6160000000000001</v>
      </c>
      <c r="AS860" s="1042">
        <f>IF($AI860="n/a",1.03*AR860,IF($AI860&lt;0,1.01*AR860,IF($AI860&gt;10,1.1*AR860,(1+$AI860/100)*AR860)))</f>
        <v>0.6679288000000001</v>
      </c>
      <c r="AT860" s="1042">
        <f>IF($AK860="n/a",1.03*AS860,IF($AK860&lt;0,1.01*AS860,IF($AK860&gt;10,1.1*AS860,(1+$AK860/100)*AS860)))</f>
        <v>0.73472168000000015</v>
      </c>
      <c r="AU860" s="1042">
        <f>IF($AK860="n/a",1.03*AT860,IF($AK860&lt;0,1.01*AT860,IF($AK860&gt;10,1.1*AT860,(1+$AK860/100)*AT860)))</f>
        <v>0.80819384800000027</v>
      </c>
      <c r="AV860" s="1042">
        <f>IF($AK860="n/a",1.03*AU860,IF($AK860&lt;0,1.01*AU860,IF($AK860&gt;10,1.1*AU860,(1+$AK860/100)*AU860)))</f>
        <v>0.88901323280000033</v>
      </c>
      <c r="AW860" s="766">
        <f>SUM(AR860:AV860)</f>
        <v>3.7158575608000008</v>
      </c>
      <c r="AX860" s="877">
        <f>AW860/I860*100</f>
        <v>4.8039528904977393</v>
      </c>
      <c r="AY860" s="1212">
        <v>0.85</v>
      </c>
      <c r="AZ860" s="1028">
        <v>7.1800000000000006</v>
      </c>
      <c r="BA860" s="1028">
        <v>-22.62</v>
      </c>
      <c r="BB860" s="1028">
        <v>-3.93</v>
      </c>
      <c r="BC860" s="1028">
        <v>-11.62</v>
      </c>
      <c r="BD860" s="1078"/>
      <c r="BE860" s="721">
        <v>2014</v>
      </c>
      <c r="BF860" s="1057">
        <f>IF(BE860&gt;2008,0,IF(BE860&gt;2001,1,IF(BE860&gt;1990,2,IF(BE860&gt;1980,3,IF(BE860&gt;1973,4,IF(BE860&gt;1970,5,IF(BE860&gt;1960,6,IF(BE860&gt;1958,7,IF(BE860&gt;1953,8,9)))))))))</f>
        <v>0</v>
      </c>
    </row>
    <row r="861" spans="1:58" s="713" customFormat="1" x14ac:dyDescent="0.2">
      <c r="A861" s="1036" t="s">
        <v>4103</v>
      </c>
      <c r="B861" s="696" t="s">
        <v>4102</v>
      </c>
      <c r="C861" s="1181" t="s">
        <v>109</v>
      </c>
      <c r="D861" s="1181" t="s">
        <v>4434</v>
      </c>
      <c r="E861" s="857">
        <v>5</v>
      </c>
      <c r="F861" s="1245">
        <v>833</v>
      </c>
      <c r="G861" s="1086" t="s">
        <v>107</v>
      </c>
      <c r="H861" s="1086" t="s">
        <v>107</v>
      </c>
      <c r="I861" s="1030">
        <v>30.84</v>
      </c>
      <c r="J861" s="766">
        <f>(M861/I861)*100</f>
        <v>3.1128404669260701</v>
      </c>
      <c r="K861" s="1033">
        <v>0.24</v>
      </c>
      <c r="L861" s="1043">
        <v>4</v>
      </c>
      <c r="M861" s="756">
        <f>K861*L861</f>
        <v>0.96</v>
      </c>
      <c r="N861" s="1026" t="s">
        <v>438</v>
      </c>
      <c r="O861" s="860">
        <v>0.23</v>
      </c>
      <c r="P861" s="1016">
        <v>43321</v>
      </c>
      <c r="Q861" s="1016">
        <v>43336</v>
      </c>
      <c r="R861" s="756">
        <f>(K861-O861)/O861*100</f>
        <v>4.3478260869565135</v>
      </c>
      <c r="S861" s="824">
        <f>IF(INDEX(Historical!$D$7:$D$1455,MATCH(B861,Historical!$B$7:$B$1455,0))=0,"n/a",(INDEX(Historical!$C$7:$C$1455,MATCH(B861,Historical!$B$7:$B$1455,0))/INDEX(Historical!$D$7:$D$1455,MATCH(B861,Historical!$B$7:$B$1455,0))-1)*100)</f>
        <v>2.4999999999999911</v>
      </c>
      <c r="T861" s="824">
        <f>IF(INDEX(Historical!$F$7:$F$1455,MATCH(B861,Historical!$B$7:$B$1455,0))=0,"n/a",((INDEX(Historical!$C$7:$C$1455,MATCH(B861,Historical!$B$7:$B$1455,0))/INDEX(Historical!$F$7:$F$1455,MATCH(B861,Historical!$B$7:$B$1455,0)))^(1/3)-1)*100)</f>
        <v>2.5652131008858436</v>
      </c>
      <c r="U861" s="824">
        <f>IF(INDEX(Historical!$I$7:$I$1455,MATCH(B861,Historical!$B$7:$B$1455,0))=0,"n/a",((INDEX(Historical!$C$7:$C$1455,MATCH(B861,Historical!$B$7:$B$1455,0))/INDEX(Historical!$I$7:$I$1455,MATCH(B861,Historical!$B$7:$B$1455,0)))^(1/5)-1)*100)</f>
        <v>4.5958637042693207</v>
      </c>
      <c r="V861" s="824">
        <f>IF(INDEX(Historical!$O$7:$O$1455,MATCH(B861,Historical!$B$7:$B$1455,0))=0,"n/a",((INDEX(Historical!$C$7:$C$1455,MATCH(B861,Historical!$B$7:$B$1455,0))/INDEX(Historical!$O$7:$O$1455,MATCH(B861,Historical!$B$7:$B$1455,0)))^(1/10)-1)*100)</f>
        <v>12.612703406527404</v>
      </c>
      <c r="W861" s="825">
        <f>IF(OR(U861&lt;=0,U861="n/a",V861&lt;=0,V861="n/a"),"n/a",U861/V861)</f>
        <v>0.364383713478178</v>
      </c>
      <c r="X861" s="826" t="str">
        <f>IF(OR(AJ861&lt;=0,AJ861="n/a",U861&lt;=0,U861="n/a"),"n/a",U861/AJ861)</f>
        <v>n/a</v>
      </c>
      <c r="Y861" s="1032" t="s">
        <v>4077</v>
      </c>
      <c r="Z861" s="766" t="str">
        <f>IF(OR(AC861&lt;0.01,AC861="n/a"),"n/a",M861/AC861*100)</f>
        <v>n/a</v>
      </c>
      <c r="AA861" s="1042" t="str">
        <f>IF(OR(AC861&lt;0.01,AC861="n/a"),"n/a",I861/AC861)</f>
        <v>n/a</v>
      </c>
      <c r="AB861" s="1043">
        <v>12</v>
      </c>
      <c r="AC861" s="1021" t="s">
        <v>138</v>
      </c>
      <c r="AD861" s="1021" t="s">
        <v>138</v>
      </c>
      <c r="AE861" s="1021" t="s">
        <v>138</v>
      </c>
      <c r="AF861" s="1021" t="s">
        <v>138</v>
      </c>
      <c r="AG861" s="1021" t="s">
        <v>138</v>
      </c>
      <c r="AH861" s="1021" t="s">
        <v>138</v>
      </c>
      <c r="AI861" s="1021" t="s">
        <v>138</v>
      </c>
      <c r="AJ861" s="1021" t="s">
        <v>138</v>
      </c>
      <c r="AK861" s="1021" t="s">
        <v>138</v>
      </c>
      <c r="AL861" s="1034" t="s">
        <v>138</v>
      </c>
      <c r="AM861" s="1028" t="s">
        <v>138</v>
      </c>
      <c r="AN861" s="1021" t="s">
        <v>138</v>
      </c>
      <c r="AO861" s="868" t="str">
        <f>IF(U861="n/a","n/a",IF(AA861&lt;0,"n/a",IF(AA861="n/a","n/a",J861+U861-AA861)))</f>
        <v>n/a</v>
      </c>
      <c r="AP861" s="869">
        <f>IF(U861="n/a","n/a",J861+U861)</f>
        <v>7.7087041711953912</v>
      </c>
      <c r="AQ861" s="1044" t="str">
        <f>IF(OR(AC861&lt;0.01,AF861="n/a"),"n/a",(I861/SQRT(22.5*AC861*(I861/AF861))-1)*100)</f>
        <v>n/a</v>
      </c>
      <c r="AR861" s="766">
        <f>INDEX(Historical!$C$7:$C$1455,MATCH(B861,Historical!$B$7:$B$1455,0))*IF(AH861="n/a",1.03,IF(AH861&lt;0,1.01,IF(AH861&gt;10,1.1,(1+AH861/100))))</f>
        <v>0.84460000000000002</v>
      </c>
      <c r="AS861" s="1042">
        <f>IF($AI861="n/a",1.03*AR861,IF($AI861&lt;0,1.01*AR861,IF($AI861&gt;10,1.1*AR861,(1+$AI861/100)*AR861)))</f>
        <v>0.86993799999999999</v>
      </c>
      <c r="AT861" s="1042">
        <f>IF($AK861="n/a",1.03*AS861,IF($AK861&lt;0,1.01*AS861,IF($AK861&gt;10,1.1*AS861,(1+$AK861/100)*AS861)))</f>
        <v>0.89603613999999998</v>
      </c>
      <c r="AU861" s="1042">
        <f>IF($AK861="n/a",1.03*AT861,IF($AK861&lt;0,1.01*AT861,IF($AK861&gt;10,1.1*AT861,(1+$AK861/100)*AT861)))</f>
        <v>0.9229172242</v>
      </c>
      <c r="AV861" s="1042">
        <f>IF($AK861="n/a",1.03*AU861,IF($AK861&lt;0,1.01*AU861,IF($AK861&gt;10,1.1*AU861,(1+$AK861/100)*AU861)))</f>
        <v>0.950604740926</v>
      </c>
      <c r="AW861" s="766">
        <f>SUM(AR861:AV861)</f>
        <v>4.4840961051260004</v>
      </c>
      <c r="AX861" s="877">
        <f>AW861/I861*100</f>
        <v>14.539870639189367</v>
      </c>
      <c r="AY861" s="1212" t="s">
        <v>138</v>
      </c>
      <c r="AZ861" s="1028" t="s">
        <v>138</v>
      </c>
      <c r="BA861" s="1028" t="s">
        <v>138</v>
      </c>
      <c r="BB861" s="1028" t="s">
        <v>138</v>
      </c>
      <c r="BC861" s="1028" t="s">
        <v>138</v>
      </c>
      <c r="BD861" s="1078" t="s">
        <v>4357</v>
      </c>
      <c r="BE861" s="721">
        <v>2014</v>
      </c>
      <c r="BF861" s="1057">
        <f>IF(BE861&gt;2008,0,IF(BE861&gt;2001,1,IF(BE861&gt;1990,2,IF(BE861&gt;1980,3,IF(BE861&gt;1973,4,IF(BE861&gt;1970,5,IF(BE861&gt;1960,6,IF(BE861&gt;1958,7,IF(BE861&gt;1953,8,9)))))))))</f>
        <v>0</v>
      </c>
    </row>
    <row r="862" spans="1:58" s="1019" customFormat="1" x14ac:dyDescent="0.2">
      <c r="A862" s="1036" t="s">
        <v>1831</v>
      </c>
      <c r="B862" s="1031" t="s">
        <v>1832</v>
      </c>
      <c r="C862" s="1181" t="s">
        <v>124</v>
      </c>
      <c r="D862" s="1181" t="s">
        <v>4451</v>
      </c>
      <c r="E862" s="857">
        <v>8</v>
      </c>
      <c r="F862" s="1245">
        <v>525</v>
      </c>
      <c r="G862" s="1118" t="s">
        <v>38</v>
      </c>
      <c r="H862" s="1118" t="s">
        <v>38</v>
      </c>
      <c r="I862" s="1030">
        <v>41.42</v>
      </c>
      <c r="J862" s="766">
        <f>(M862/I862)*100</f>
        <v>2.2211492032834381</v>
      </c>
      <c r="K862" s="1033">
        <v>0.23</v>
      </c>
      <c r="L862" s="1043">
        <v>4</v>
      </c>
      <c r="M862" s="756">
        <f>K862*L862</f>
        <v>0.92</v>
      </c>
      <c r="N862" s="1026" t="s">
        <v>153</v>
      </c>
      <c r="O862" s="860">
        <v>0.21</v>
      </c>
      <c r="P862" s="1016">
        <v>43356</v>
      </c>
      <c r="Q862" s="1016">
        <v>43371</v>
      </c>
      <c r="R862" s="756">
        <f>(K862-O862)/O862*100</f>
        <v>9.5238095238095326</v>
      </c>
      <c r="S862" s="824">
        <f>IF(INDEX(Historical!$D$7:$D$1455,MATCH(B862,Historical!$B$7:$B$1455,0))=0,"n/a",(INDEX(Historical!$C$7:$C$1455,MATCH(B862,Historical!$B$7:$B$1455,0))/INDEX(Historical!$D$7:$D$1455,MATCH(B862,Historical!$B$7:$B$1455,0))-1)*100)</f>
        <v>5.1282051282051322</v>
      </c>
      <c r="T862" s="824">
        <f>IF(INDEX(Historical!$F$7:$F$1455,MATCH(B862,Historical!$B$7:$B$1455,0))=0,"n/a",((INDEX(Historical!$C$7:$C$1455,MATCH(B862,Historical!$B$7:$B$1455,0))/INDEX(Historical!$F$7:$F$1455,MATCH(B862,Historical!$B$7:$B$1455,0)))^(1/3)-1)*100)</f>
        <v>7.5036737139838161</v>
      </c>
      <c r="U862" s="824">
        <f>IF(INDEX(Historical!$I$7:$I$1455,MATCH(B862,Historical!$B$7:$B$1455,0))=0,"n/a",((INDEX(Historical!$C$7:$C$1455,MATCH(B862,Historical!$B$7:$B$1455,0))/INDEX(Historical!$I$7:$I$1455,MATCH(B862,Historical!$B$7:$B$1455,0)))^(1/5)-1)*100)</f>
        <v>10.399922776586902</v>
      </c>
      <c r="V862" s="824">
        <f>IF(INDEX(Historical!$O$7:$O$1455,MATCH(B862,Historical!$B$7:$B$1455,0))=0,"n/a",((INDEX(Historical!$C$7:$C$1455,MATCH(B862,Historical!$B$7:$B$1455,0))/INDEX(Historical!$O$7:$O$1455,MATCH(B862,Historical!$B$7:$B$1455,0)))^(1/10)-1)*100)</f>
        <v>1.8897493723776915</v>
      </c>
      <c r="W862" s="825">
        <f>IF(OR(U862&lt;=0,U862="n/a",V862&lt;=0,V862="n/a"),"n/a",U862/V862)</f>
        <v>5.5033344255072674</v>
      </c>
      <c r="X862" s="826">
        <f>IF(OR(AJ862&lt;=0,AJ862="n/a",U862&lt;=0,U862="n/a"),"n/a",U862/AJ862)</f>
        <v>1.7626987756926953</v>
      </c>
      <c r="Y862" s="780"/>
      <c r="Z862" s="766">
        <f>IF(OR(AC862&lt;0.01,AC862="n/a"),"n/a",M862/AC862*100)</f>
        <v>33.454545454545453</v>
      </c>
      <c r="AA862" s="1042">
        <f>IF(OR(AC862&lt;0.01,AC862="n/a"),"n/a",I862/AC862)</f>
        <v>15.061818181818182</v>
      </c>
      <c r="AB862" s="1043">
        <v>5</v>
      </c>
      <c r="AC862" s="1021">
        <v>2.75</v>
      </c>
      <c r="AD862" s="1021">
        <v>0.36</v>
      </c>
      <c r="AE862" s="1021">
        <v>0.67</v>
      </c>
      <c r="AF862" s="1021">
        <v>2.64</v>
      </c>
      <c r="AG862" s="1021">
        <v>22</v>
      </c>
      <c r="AH862" s="1021">
        <v>-19.2</v>
      </c>
      <c r="AI862" s="1021">
        <v>3.4099999999999997</v>
      </c>
      <c r="AJ862" s="1021">
        <v>5.8999999999999995</v>
      </c>
      <c r="AK862" s="1021">
        <v>41.5</v>
      </c>
      <c r="AL862" s="1034">
        <v>2480</v>
      </c>
      <c r="AM862" s="1028">
        <v>6.3</v>
      </c>
      <c r="AN862" s="1021">
        <v>0.82</v>
      </c>
      <c r="AO862" s="868">
        <f>IF(U862="n/a","n/a",IF(AA862&lt;0,"n/a",IF(AA862="n/a","n/a",J862+U862-AA862)))</f>
        <v>-2.4407462019478423</v>
      </c>
      <c r="AP862" s="869">
        <f>IF(U862="n/a","n/a",J862+U862)</f>
        <v>12.62107197987034</v>
      </c>
      <c r="AQ862" s="1044">
        <f>IF(OR(AC862&lt;0.01,AF862="n/a"),"n/a",(I862/SQRT(22.5*AC862*(I862/AF862))-1)*100)</f>
        <v>32.938080824620506</v>
      </c>
      <c r="AR862" s="766">
        <f>INDEX(Historical!$C$7:$C$1455,MATCH(B862,Historical!$B$7:$B$1455,0))*IF(AH862="n/a",1.03,IF(AH862&lt;0,1.01,IF(AH862&gt;10,1.1,(1+AH862/100))))</f>
        <v>0.82820000000000005</v>
      </c>
      <c r="AS862" s="1042">
        <f>IF($AI862="n/a",1.03*AR862,IF($AI862&lt;0,1.01*AR862,IF($AI862&gt;10,1.1*AR862,(1+$AI862/100)*AR862)))</f>
        <v>0.85644162000000001</v>
      </c>
      <c r="AT862" s="1042">
        <f>IF($AK862="n/a",1.03*AS862,IF($AK862&lt;0,1.01*AS862,IF($AK862&gt;10,1.1*AS862,(1+$AK862/100)*AS862)))</f>
        <v>0.94208578200000004</v>
      </c>
      <c r="AU862" s="1042">
        <f>IF($AK862="n/a",1.03*AT862,IF($AK862&lt;0,1.01*AT862,IF($AK862&gt;10,1.1*AT862,(1+$AK862/100)*AT862)))</f>
        <v>1.0362943602000001</v>
      </c>
      <c r="AV862" s="1042">
        <f>IF($AK862="n/a",1.03*AU862,IF($AK862&lt;0,1.01*AU862,IF($AK862&gt;10,1.1*AU862,(1+$AK862/100)*AU862)))</f>
        <v>1.1399237962200002</v>
      </c>
      <c r="AW862" s="766">
        <f>SUM(AR862:AV862)</f>
        <v>4.8029455584200011</v>
      </c>
      <c r="AX862" s="877">
        <f>AW862/I862*100</f>
        <v>11.595715978802513</v>
      </c>
      <c r="AY862" s="1212">
        <v>0.85</v>
      </c>
      <c r="AZ862" s="1028">
        <v>6.8900000000000006</v>
      </c>
      <c r="BA862" s="1028">
        <v>-17.04</v>
      </c>
      <c r="BB862" s="1028">
        <v>-2.13</v>
      </c>
      <c r="BC862" s="1028">
        <v>-7.3999999999999995</v>
      </c>
      <c r="BD862" s="759"/>
      <c r="BE862" s="721">
        <v>2011</v>
      </c>
      <c r="BF862" s="1057">
        <f>IF(BE862&gt;2008,0,IF(BE862&gt;2001,1,IF(BE862&gt;1990,2,IF(BE862&gt;1980,3,IF(BE862&gt;1973,4,IF(BE862&gt;1970,5,IF(BE862&gt;1960,6,IF(BE862&gt;1958,7,IF(BE862&gt;1953,8,9)))))))))</f>
        <v>0</v>
      </c>
    </row>
    <row r="863" spans="1:58" s="1019" customFormat="1" x14ac:dyDescent="0.2">
      <c r="A863" s="1036" t="s">
        <v>1833</v>
      </c>
      <c r="B863" s="1031" t="s">
        <v>4030</v>
      </c>
      <c r="C863" s="1181" t="s">
        <v>4438</v>
      </c>
      <c r="D863" s="1181" t="s">
        <v>527</v>
      </c>
      <c r="E863" s="857">
        <v>9</v>
      </c>
      <c r="F863" s="1245">
        <v>377</v>
      </c>
      <c r="G863" s="1245" t="s">
        <v>107</v>
      </c>
      <c r="H863" s="1245" t="s">
        <v>107</v>
      </c>
      <c r="I863" s="1030">
        <v>55.18</v>
      </c>
      <c r="J863" s="766">
        <f>(M863/I863)*100</f>
        <v>7.1765132294309533</v>
      </c>
      <c r="K863" s="1033">
        <v>1.98</v>
      </c>
      <c r="L863" s="1043">
        <v>2</v>
      </c>
      <c r="M863" s="756">
        <f>K863*L863</f>
        <v>3.96</v>
      </c>
      <c r="N863" s="1026" t="s">
        <v>1835</v>
      </c>
      <c r="O863" s="860">
        <v>1.9260999999999999</v>
      </c>
      <c r="P863" s="1016">
        <v>43265</v>
      </c>
      <c r="Q863" s="1016">
        <v>43290</v>
      </c>
      <c r="R863" s="756">
        <f>(K863-O863)/O863*100</f>
        <v>2.7984009137635666</v>
      </c>
      <c r="S863" s="824">
        <f>IF(INDEX(Historical!$D$7:$D$1455,MATCH(B863,Historical!$B$7:$B$1455,0))=0,"n/a",(INDEX(Historical!$C$7:$C$1455,MATCH(B863,Historical!$B$7:$B$1455,0))/INDEX(Historical!$D$7:$D$1455,MATCH(B863,Historical!$B$7:$B$1455,0))-1)*100)</f>
        <v>5.1608334906376285</v>
      </c>
      <c r="T863" s="824">
        <f>IF(INDEX(Historical!$F$7:$F$1455,MATCH(B863,Historical!$B$7:$B$1455,0))=0,"n/a",((INDEX(Historical!$C$7:$C$1455,MATCH(B863,Historical!$B$7:$B$1455,0))/INDEX(Historical!$F$7:$F$1455,MATCH(B863,Historical!$B$7:$B$1455,0)))^(1/3)-1)*100)</f>
        <v>7.1483705234349104</v>
      </c>
      <c r="U863" s="824">
        <f>IF(INDEX(Historical!$I$7:$I$1455,MATCH(B863,Historical!$B$7:$B$1455,0))=0,"n/a",((INDEX(Historical!$C$7:$C$1455,MATCH(B863,Historical!$B$7:$B$1455,0))/INDEX(Historical!$I$7:$I$1455,MATCH(B863,Historical!$B$7:$B$1455,0)))^(1/5)-1)*100)</f>
        <v>12.096968876210855</v>
      </c>
      <c r="V863" s="824">
        <f>IF(INDEX(Historical!$O$7:$O$1455,MATCH(B863,Historical!$B$7:$B$1455,0))=0,"n/a",((INDEX(Historical!$C$7:$C$1455,MATCH(B863,Historical!$B$7:$B$1455,0))/INDEX(Historical!$O$7:$O$1455,MATCH(B863,Historical!$B$7:$B$1455,0)))^(1/10)-1)*100)</f>
        <v>11.515135389500951</v>
      </c>
      <c r="W863" s="825">
        <f>IF(OR(U863&lt;=0,U863="n/a",V863&lt;=0,V863="n/a"),"n/a",U863/V863)</f>
        <v>1.0505277156567692</v>
      </c>
      <c r="X863" s="826">
        <f>IF(OR(AJ863&lt;=0,AJ863="n/a",U863&lt;=0,U863="n/a"),"n/a",U863/AJ863)</f>
        <v>0.80646459174739038</v>
      </c>
      <c r="Y863" s="1031" t="s">
        <v>4247</v>
      </c>
      <c r="Z863" s="766">
        <f>IF(OR(AC863&lt;0.01,AC863="n/a"),"n/a",M863/AC863*100)</f>
        <v>46.207701283547252</v>
      </c>
      <c r="AA863" s="1042">
        <f>IF(OR(AC863&lt;0.01,AC863="n/a"),"n/a",I863/AC863)</f>
        <v>6.4387397899649939</v>
      </c>
      <c r="AB863" s="1043">
        <v>12</v>
      </c>
      <c r="AC863" s="1021">
        <v>8.57</v>
      </c>
      <c r="AD863" s="1021">
        <v>7.15</v>
      </c>
      <c r="AE863" s="1021">
        <v>0.68</v>
      </c>
      <c r="AF863" s="1021">
        <v>1.0900000000000001</v>
      </c>
      <c r="AG863" s="1021" t="s">
        <v>138</v>
      </c>
      <c r="AH863" s="1021">
        <v>16.900000000000002</v>
      </c>
      <c r="AI863" s="1021">
        <v>-10.57</v>
      </c>
      <c r="AJ863" s="1021">
        <v>15</v>
      </c>
      <c r="AK863" s="1021">
        <v>0.89999999999999991</v>
      </c>
      <c r="AL863" s="1034">
        <v>13750</v>
      </c>
      <c r="AM863" s="1028">
        <v>2.8000000000000003</v>
      </c>
      <c r="AN863" s="1021" t="s">
        <v>138</v>
      </c>
      <c r="AO863" s="868">
        <f>IF(U863="n/a","n/a",IF(AA863&lt;0,"n/a",IF(AA863="n/a","n/a",J863+U863-AA863)))</f>
        <v>12.834742315676813</v>
      </c>
      <c r="AP863" s="869">
        <f>IF(U863="n/a","n/a",J863+U863)</f>
        <v>19.273482105641808</v>
      </c>
      <c r="AQ863" s="1044">
        <f>IF(OR(AC863&lt;0.01,AF863="n/a"),"n/a",(I863/SQRT(22.5*AC863*(I863/AF863))-1)*100)</f>
        <v>-44.150096504363326</v>
      </c>
      <c r="AR863" s="766">
        <f>INDEX(Historical!$C$7:$C$1455,MATCH(B863,Historical!$B$7:$B$1455,0))*IF(AH863="n/a",1.03,IF(AH863&lt;0,1.01,IF(AH863&gt;10,1.1,(1+AH863/100))))</f>
        <v>3.9403595</v>
      </c>
      <c r="AS863" s="1042">
        <f>IF($AI863="n/a",1.03*AR863,IF($AI863&lt;0,1.01*AR863,IF($AI863&gt;10,1.1*AR863,(1+$AI863/100)*AR863)))</f>
        <v>3.979763095</v>
      </c>
      <c r="AT863" s="1042">
        <f>IF($AK863="n/a",1.03*AS863,IF($AK863&lt;0,1.01*AS863,IF($AK863&gt;10,1.1*AS863,(1+$AK863/100)*AS863)))</f>
        <v>4.0155809628549992</v>
      </c>
      <c r="AU863" s="1042">
        <f>IF($AK863="n/a",1.03*AT863,IF($AK863&lt;0,1.01*AT863,IF($AK863&gt;10,1.1*AT863,(1+$AK863/100)*AT863)))</f>
        <v>4.0517211915206941</v>
      </c>
      <c r="AV863" s="1042">
        <f>IF($AK863="n/a",1.03*AU863,IF($AK863&lt;0,1.01*AU863,IF($AK863&gt;10,1.1*AU863,(1+$AK863/100)*AU863)))</f>
        <v>4.0881866822443795</v>
      </c>
      <c r="AW863" s="766">
        <f>SUM(AR863:AV863)</f>
        <v>20.075611431620075</v>
      </c>
      <c r="AX863" s="877">
        <f>AW863/I863*100</f>
        <v>36.382043188872913</v>
      </c>
      <c r="AY863" s="1212">
        <v>1.31</v>
      </c>
      <c r="AZ863" s="1028">
        <v>3.4299999999999997</v>
      </c>
      <c r="BA863" s="1028">
        <v>-46.7</v>
      </c>
      <c r="BB863" s="1028">
        <v>-13.8</v>
      </c>
      <c r="BC863" s="1028">
        <v>-28.78</v>
      </c>
      <c r="BD863" s="1078"/>
      <c r="BE863" s="721">
        <v>2010</v>
      </c>
      <c r="BF863" s="1057">
        <f>IF(BE863&gt;2008,0,IF(BE863&gt;2001,1,IF(BE863&gt;1990,2,IF(BE863&gt;1980,3,IF(BE863&gt;1973,4,IF(BE863&gt;1970,5,IF(BE863&gt;1960,6,IF(BE863&gt;1958,7,IF(BE863&gt;1953,8,9)))))))))</f>
        <v>0</v>
      </c>
    </row>
    <row r="864" spans="1:58" s="1019" customFormat="1" x14ac:dyDescent="0.2">
      <c r="A864" s="1019" t="s">
        <v>3023</v>
      </c>
      <c r="B864" s="1031" t="s">
        <v>3024</v>
      </c>
      <c r="C864" s="1181" t="s">
        <v>109</v>
      </c>
      <c r="D864" s="1181" t="s">
        <v>4426</v>
      </c>
      <c r="E864" s="857">
        <v>5</v>
      </c>
      <c r="F864" s="1245">
        <v>812</v>
      </c>
      <c r="G864" s="1088" t="s">
        <v>107</v>
      </c>
      <c r="H864" s="1088" t="s">
        <v>107</v>
      </c>
      <c r="I864" s="1030">
        <v>42.07</v>
      </c>
      <c r="J864" s="766">
        <f>(M864/I864)*100</f>
        <v>1.0458759210839077</v>
      </c>
      <c r="K864" s="1033">
        <v>0.11</v>
      </c>
      <c r="L864" s="1043">
        <v>4</v>
      </c>
      <c r="M864" s="756">
        <f>K864*L864</f>
        <v>0.44</v>
      </c>
      <c r="N864" s="1026" t="s">
        <v>1001</v>
      </c>
      <c r="O864" s="860">
        <v>0.09</v>
      </c>
      <c r="P864" s="1016">
        <v>43230</v>
      </c>
      <c r="Q864" s="1016">
        <v>43245</v>
      </c>
      <c r="R864" s="756">
        <f>(K864-O864)/O864*100</f>
        <v>22.222222222222225</v>
      </c>
      <c r="S864" s="824">
        <f>IF(INDEX(Historical!$D$7:$D$1455,MATCH(B864,Historical!$B$7:$B$1455,0))=0,"n/a",(INDEX(Historical!$C$7:$C$1455,MATCH(B864,Historical!$B$7:$B$1455,0))/INDEX(Historical!$D$7:$D$1455,MATCH(B864,Historical!$B$7:$B$1455,0))-1)*100)</f>
        <v>19.999999999999996</v>
      </c>
      <c r="T864" s="824">
        <f>IF(INDEX(Historical!$F$7:$F$1455,MATCH(B864,Historical!$B$7:$B$1455,0))=0,"n/a",((INDEX(Historical!$C$7:$C$1455,MATCH(B864,Historical!$B$7:$B$1455,0))/INDEX(Historical!$F$7:$F$1455,MATCH(B864,Historical!$B$7:$B$1455,0)))^(1/3)-1)*100)</f>
        <v>20.843727005349997</v>
      </c>
      <c r="U864" s="824">
        <f>IF(INDEX(Historical!$I$7:$I$1455,MATCH(B864,Historical!$B$7:$B$1455,0))=0,"n/a",((INDEX(Historical!$C$7:$C$1455,MATCH(B864,Historical!$B$7:$B$1455,0))/INDEX(Historical!$I$7:$I$1455,MATCH(B864,Historical!$B$7:$B$1455,0)))^(1/5)-1)*100)</f>
        <v>13.396657763302722</v>
      </c>
      <c r="V864" s="824">
        <f>IF(INDEX(Historical!$O$7:$O$1455,MATCH(B864,Historical!$B$7:$B$1455,0))=0,"n/a",((INDEX(Historical!$C$7:$C$1455,MATCH(B864,Historical!$B$7:$B$1455,0))/INDEX(Historical!$O$7:$O$1455,MATCH(B864,Historical!$B$7:$B$1455,0)))^(1/10)-1)*100)</f>
        <v>9.0048674839850804</v>
      </c>
      <c r="W864" s="825">
        <f>IF(OR(U864&lt;=0,U864="n/a",V864&lt;=0,V864="n/a"),"n/a",U864/V864)</f>
        <v>1.4877129271617073</v>
      </c>
      <c r="X864" s="826">
        <f>IF(OR(AJ864&lt;=0,AJ864="n/a",U864&lt;=0,U864="n/a"),"n/a",U864/AJ864)</f>
        <v>1.0548549419923403</v>
      </c>
      <c r="Y864" s="780"/>
      <c r="Z864" s="766">
        <f>IF(OR(AC864&lt;0.01,AC864="n/a"),"n/a",M864/AC864*100)</f>
        <v>13.056379821958455</v>
      </c>
      <c r="AA864" s="1042">
        <f>IF(OR(AC864&lt;0.01,AC864="n/a"),"n/a",I864/AC864)</f>
        <v>12.483679525222552</v>
      </c>
      <c r="AB864" s="1043">
        <v>12</v>
      </c>
      <c r="AC864" s="1021">
        <v>3.37</v>
      </c>
      <c r="AD864" s="1021">
        <v>1.25</v>
      </c>
      <c r="AE864" s="1021">
        <v>4.7</v>
      </c>
      <c r="AF864" s="1021">
        <v>1.67</v>
      </c>
      <c r="AG864" s="1021">
        <v>12.5</v>
      </c>
      <c r="AH864" s="1021">
        <v>-4.3999999999999995</v>
      </c>
      <c r="AI864" s="1021">
        <v>3.2199999999999998</v>
      </c>
      <c r="AJ864" s="1021">
        <v>12.7</v>
      </c>
      <c r="AK864" s="1021">
        <v>10</v>
      </c>
      <c r="AL864" s="1034">
        <v>1320</v>
      </c>
      <c r="AM864" s="1028">
        <v>1</v>
      </c>
      <c r="AN864" s="1021">
        <v>0.26</v>
      </c>
      <c r="AO864" s="868">
        <f>IF(U864="n/a","n/a",IF(AA864&lt;0,"n/a",IF(AA864="n/a","n/a",J864+U864-AA864)))</f>
        <v>1.958854159164078</v>
      </c>
      <c r="AP864" s="869">
        <f>IF(U864="n/a","n/a",J864+U864)</f>
        <v>14.44253368438663</v>
      </c>
      <c r="AQ864" s="1044">
        <f>IF(OR(AC864&lt;0.01,AF864="n/a"),"n/a",(I864/SQRT(22.5*AC864*(I864/AF864))-1)*100)</f>
        <v>-3.7416790156781343</v>
      </c>
      <c r="AR864" s="766">
        <f>INDEX(Historical!$C$7:$C$1455,MATCH(B864,Historical!$B$7:$B$1455,0))*IF(AH864="n/a",1.03,IF(AH864&lt;0,1.01,IF(AH864&gt;10,1.1,(1+AH864/100))))</f>
        <v>0.30299999999999999</v>
      </c>
      <c r="AS864" s="1042">
        <f>IF($AI864="n/a",1.03*AR864,IF($AI864&lt;0,1.01*AR864,IF($AI864&gt;10,1.1*AR864,(1+$AI864/100)*AR864)))</f>
        <v>0.3127566</v>
      </c>
      <c r="AT864" s="1042">
        <f>IF($AK864="n/a",1.03*AS864,IF($AK864&lt;0,1.01*AS864,IF($AK864&gt;10,1.1*AS864,(1+$AK864/100)*AS864)))</f>
        <v>0.34403226000000003</v>
      </c>
      <c r="AU864" s="1042">
        <f>IF($AK864="n/a",1.03*AT864,IF($AK864&lt;0,1.01*AT864,IF($AK864&gt;10,1.1*AT864,(1+$AK864/100)*AT864)))</f>
        <v>0.37843548600000004</v>
      </c>
      <c r="AV864" s="1042">
        <f>IF($AK864="n/a",1.03*AU864,IF($AK864&lt;0,1.01*AU864,IF($AK864&gt;10,1.1*AU864,(1+$AK864/100)*AU864)))</f>
        <v>0.4162790346000001</v>
      </c>
      <c r="AW864" s="766">
        <f>SUM(AR864:AV864)</f>
        <v>1.7545033806000001</v>
      </c>
      <c r="AX864" s="877">
        <f>AW864/I864*100</f>
        <v>4.1704382709769439</v>
      </c>
      <c r="AY864" s="1212">
        <v>1.1200000000000001</v>
      </c>
      <c r="AZ864" s="1028">
        <v>5.07</v>
      </c>
      <c r="BA864" s="1028">
        <v>-27.089999999999996</v>
      </c>
      <c r="BB864" s="1028">
        <v>-4.67</v>
      </c>
      <c r="BC864" s="1028">
        <v>-15.110000000000001</v>
      </c>
      <c r="BD864" s="1078"/>
      <c r="BE864" s="721">
        <v>2014</v>
      </c>
      <c r="BF864" s="1057">
        <f>IF(BE864&gt;2008,0,IF(BE864&gt;2001,1,IF(BE864&gt;1990,2,IF(BE864&gt;1980,3,IF(BE864&gt;1973,4,IF(BE864&gt;1970,5,IF(BE864&gt;1960,6,IF(BE864&gt;1958,7,IF(BE864&gt;1953,8,9)))))))))</f>
        <v>0</v>
      </c>
    </row>
    <row r="865" spans="1:58" s="1019" customFormat="1" x14ac:dyDescent="0.2">
      <c r="A865" s="1036" t="s">
        <v>4347</v>
      </c>
      <c r="B865" s="1031" t="s">
        <v>4346</v>
      </c>
      <c r="C865" s="1181" t="s">
        <v>248</v>
      </c>
      <c r="D865" s="1181" t="s">
        <v>4448</v>
      </c>
      <c r="E865" s="857">
        <v>9</v>
      </c>
      <c r="F865" s="1245">
        <v>359</v>
      </c>
      <c r="G865" s="1187" t="s">
        <v>107</v>
      </c>
      <c r="H865" s="1187" t="s">
        <v>107</v>
      </c>
      <c r="I865" s="1030">
        <v>41.47</v>
      </c>
      <c r="J865" s="766">
        <f>(M865/I865)*100</f>
        <v>3.9546660236315407</v>
      </c>
      <c r="K865" s="1041">
        <v>0.41</v>
      </c>
      <c r="L865" s="1043">
        <v>4</v>
      </c>
      <c r="M865" s="756">
        <f>K865*L865</f>
        <v>1.64</v>
      </c>
      <c r="N865" s="1026" t="s">
        <v>322</v>
      </c>
      <c r="O865" s="864">
        <v>0.36</v>
      </c>
      <c r="P865" s="1016">
        <v>43175</v>
      </c>
      <c r="Q865" s="1016">
        <v>43189</v>
      </c>
      <c r="R865" s="756">
        <f>(K865-O865)/O865*100</f>
        <v>13.888888888888888</v>
      </c>
      <c r="S865" s="824">
        <f>IF(INDEX(Historical!$D$7:$D$1455,MATCH(B865,Historical!$B$7:$B$1455,0))=0,"n/a",(INDEX(Historical!$C$7:$C$1455,MATCH(B865,Historical!$B$7:$B$1455,0))/INDEX(Historical!$D$7:$D$1455,MATCH(B865,Historical!$B$7:$B$1455,0))-1)*100)</f>
        <v>15.999999999999993</v>
      </c>
      <c r="T865" s="824">
        <f>IF(INDEX(Historical!$F$7:$F$1455,MATCH(B865,Historical!$B$7:$B$1455,0))=0,"n/a",((INDEX(Historical!$C$7:$C$1455,MATCH(B865,Historical!$B$7:$B$1455,0))/INDEX(Historical!$F$7:$F$1455,MATCH(B865,Historical!$B$7:$B$1455,0)))^(1/3)-1)*100)</f>
        <v>18.336844122387276</v>
      </c>
      <c r="U865" s="824">
        <f>IF(INDEX(Historical!$I$7:$I$1455,MATCH(B865,Historical!$B$7:$B$1455,0))=0,"n/a",((INDEX(Historical!$C$7:$C$1455,MATCH(B865,Historical!$B$7:$B$1455,0))/INDEX(Historical!$I$7:$I$1455,MATCH(B865,Historical!$B$7:$B$1455,0)))^(1/5)-1)*100)</f>
        <v>20.320611793864462</v>
      </c>
      <c r="V865" s="824">
        <f>IF(INDEX(Historical!$O$7:$O$1455,MATCH(B865,Historical!$B$7:$B$1455,0))=0,"n/a",((INDEX(Historical!$C$7:$C$1455,MATCH(B865,Historical!$B$7:$B$1455,0))/INDEX(Historical!$O$7:$O$1455,MATCH(B865,Historical!$B$7:$B$1455,0)))^(1/10)-1)*100)</f>
        <v>40.036033129139589</v>
      </c>
      <c r="W865" s="825">
        <f>IF(OR(U865&lt;=0,U865="n/a",V865&lt;=0,V865="n/a"),"n/a",U865/V865)</f>
        <v>0.5075580722075691</v>
      </c>
      <c r="X865" s="826">
        <f>IF(OR(AJ865&lt;=0,AJ865="n/a",U865&lt;=0,U865="n/a"),"n/a",U865/AJ865)</f>
        <v>2.8620579991358399</v>
      </c>
      <c r="Y865" s="792" t="s">
        <v>961</v>
      </c>
      <c r="Z865" s="766">
        <f>IF(OR(AC865&lt;0.01,AC865="n/a"),"n/a",M865/AC865*100)</f>
        <v>115.49295774647888</v>
      </c>
      <c r="AA865" s="1042">
        <f>IF(OR(AC865&lt;0.01,AC865="n/a"),"n/a",I865/AC865)</f>
        <v>29.204225352112676</v>
      </c>
      <c r="AB865" s="1043">
        <v>12</v>
      </c>
      <c r="AC865" s="1021">
        <v>1.42</v>
      </c>
      <c r="AD865" s="1021">
        <v>15.58</v>
      </c>
      <c r="AE865" s="1021">
        <v>1.1200000000000001</v>
      </c>
      <c r="AF865" s="1021" t="s">
        <v>138</v>
      </c>
      <c r="AG865" s="1023" t="s">
        <v>138</v>
      </c>
      <c r="AH865" s="1021">
        <v>-21</v>
      </c>
      <c r="AI865" s="1021">
        <v>12.13</v>
      </c>
      <c r="AJ865" s="1021">
        <v>7.1</v>
      </c>
      <c r="AK865" s="1021">
        <v>1.8800000000000001</v>
      </c>
      <c r="AL865" s="1034">
        <v>4070.0000000000005</v>
      </c>
      <c r="AM865" s="1028">
        <v>1.7999999999999998</v>
      </c>
      <c r="AN865" s="1021" t="s">
        <v>138</v>
      </c>
      <c r="AO865" s="868">
        <f>IF(U865="n/a","n/a",IF(AA865&lt;0,"n/a",IF(AA865="n/a","n/a",J865+U865-AA865)))</f>
        <v>-4.9289475346166718</v>
      </c>
      <c r="AP865" s="869">
        <f>IF(U865="n/a","n/a",J865+U865)</f>
        <v>24.275277817496004</v>
      </c>
      <c r="AQ865" s="1044" t="str">
        <f>IF(OR(AC865&lt;0.01,AF865="n/a"),"n/a",(I865/SQRT(22.5*AC865*(I865/AF865))-1)*100)</f>
        <v>n/a</v>
      </c>
      <c r="AR865" s="766">
        <f>INDEX(Historical!$C$7:$C$1455,MATCH(B865,Historical!$B$7:$B$1455,0))*IF(AH865="n/a",1.03,IF(AH865&lt;0,1.01,IF(AH865&gt;10,1.1,(1+AH865/100))))</f>
        <v>2.3431999999999999</v>
      </c>
      <c r="AS865" s="1042">
        <f>IF($AI865="n/a",1.03*AR865,IF($AI865&lt;0,1.01*AR865,IF($AI865&gt;10,1.1*AR865,(1+$AI865/100)*AR865)))</f>
        <v>2.5775200000000003</v>
      </c>
      <c r="AT865" s="1042">
        <f>IF($AK865="n/a",1.03*AS865,IF($AK865&lt;0,1.01*AS865,IF($AK865&gt;10,1.1*AS865,(1+$AK865/100)*AS865)))</f>
        <v>2.6259773760000003</v>
      </c>
      <c r="AU865" s="1042">
        <f>IF($AK865="n/a",1.03*AT865,IF($AK865&lt;0,1.01*AT865,IF($AK865&gt;10,1.1*AT865,(1+$AK865/100)*AT865)))</f>
        <v>2.6753457506688001</v>
      </c>
      <c r="AV865" s="1042">
        <f>IF($AK865="n/a",1.03*AU865,IF($AK865&lt;0,1.01*AU865,IF($AK865&gt;10,1.1*AU865,(1+$AK865/100)*AU865)))</f>
        <v>2.7256422507813731</v>
      </c>
      <c r="AW865" s="766">
        <f>SUM(AR865:AV865)</f>
        <v>12.947685377450174</v>
      </c>
      <c r="AX865" s="877">
        <f>AW865/I865*100</f>
        <v>31.221811857849467</v>
      </c>
      <c r="AY865" s="1212">
        <v>1.25</v>
      </c>
      <c r="AZ865" s="1028">
        <v>23.39</v>
      </c>
      <c r="BA865" s="1028">
        <v>-28.189999999999998</v>
      </c>
      <c r="BB865" s="1028">
        <v>3.54</v>
      </c>
      <c r="BC865" s="1028">
        <v>-10.220000000000001</v>
      </c>
      <c r="BD865" s="1078"/>
      <c r="BE865" s="721">
        <v>2010</v>
      </c>
      <c r="BF865" s="1057">
        <f>IF(BE865&gt;2008,0,IF(BE865&gt;2001,1,IF(BE865&gt;1990,2,IF(BE865&gt;1980,3,IF(BE865&gt;1973,4,IF(BE865&gt;1970,5,IF(BE865&gt;1960,6,IF(BE865&gt;1958,7,IF(BE865&gt;1953,8,9)))))))))</f>
        <v>0</v>
      </c>
    </row>
    <row r="866" spans="1:58" s="1019" customFormat="1" x14ac:dyDescent="0.2">
      <c r="A866" s="1019" t="s">
        <v>874</v>
      </c>
      <c r="B866" s="1031" t="s">
        <v>875</v>
      </c>
      <c r="C866" s="1181" t="s">
        <v>132</v>
      </c>
      <c r="D866" s="1181" t="s">
        <v>4424</v>
      </c>
      <c r="E866" s="857">
        <v>15</v>
      </c>
      <c r="F866" s="1245">
        <v>237</v>
      </c>
      <c r="G866" s="1245" t="s">
        <v>38</v>
      </c>
      <c r="H866" s="1245" t="s">
        <v>116</v>
      </c>
      <c r="I866" s="1030">
        <v>52.45</v>
      </c>
      <c r="J866" s="766">
        <f>(M866/I866)*100</f>
        <v>2.8979980934223071</v>
      </c>
      <c r="K866" s="1033">
        <v>0.38</v>
      </c>
      <c r="L866" s="1043">
        <v>4</v>
      </c>
      <c r="M866" s="756">
        <f>K866*L866</f>
        <v>1.52</v>
      </c>
      <c r="N866" s="1026" t="s">
        <v>464</v>
      </c>
      <c r="O866" s="860">
        <v>0.36</v>
      </c>
      <c r="P866" s="1016">
        <v>43173</v>
      </c>
      <c r="Q866" s="1016">
        <v>43210</v>
      </c>
      <c r="R866" s="756">
        <f>(K866-O866)/O866*100</f>
        <v>5.5555555555555607</v>
      </c>
      <c r="S866" s="824">
        <f>IF(INDEX(Historical!$D$7:$D$1455,MATCH(B866,Historical!$B$7:$B$1455,0))=0,"n/a",(INDEX(Historical!$C$7:$C$1455,MATCH(B866,Historical!$B$7:$B$1455,0))/INDEX(Historical!$D$7:$D$1455,MATCH(B866,Historical!$B$7:$B$1455,0))-1)*100)</f>
        <v>5.9701492537313383</v>
      </c>
      <c r="T866" s="824">
        <f>IF(INDEX(Historical!$F$7:$F$1455,MATCH(B866,Historical!$B$7:$B$1455,0))=0,"n/a",((INDEX(Historical!$C$7:$C$1455,MATCH(B866,Historical!$B$7:$B$1455,0))/INDEX(Historical!$F$7:$F$1455,MATCH(B866,Historical!$B$7:$B$1455,0)))^(1/3)-1)*100)</f>
        <v>6.3658248576630827</v>
      </c>
      <c r="U866" s="824">
        <f>IF(INDEX(Historical!$I$7:$I$1455,MATCH(B866,Historical!$B$7:$B$1455,0))=0,"n/a",((INDEX(Historical!$C$7:$C$1455,MATCH(B866,Historical!$B$7:$B$1455,0))/INDEX(Historical!$I$7:$I$1455,MATCH(B866,Historical!$B$7:$B$1455,0)))^(1/5)-1)*100)</f>
        <v>6.0221228731003551</v>
      </c>
      <c r="V866" s="824">
        <f>IF(INDEX(Historical!$O$7:$O$1455,MATCH(B866,Historical!$B$7:$B$1455,0))=0,"n/a",((INDEX(Historical!$C$7:$C$1455,MATCH(B866,Historical!$B$7:$B$1455,0))/INDEX(Historical!$O$7:$O$1455,MATCH(B866,Historical!$B$7:$B$1455,0)))^(1/10)-1)*100)</f>
        <v>4.6077778270527725</v>
      </c>
      <c r="W866" s="825">
        <f>IF(OR(U866&lt;=0,U866="n/a",V866&lt;=0,V866="n/a"),"n/a",U866/V866)</f>
        <v>1.3069473180203712</v>
      </c>
      <c r="X866" s="826">
        <f>IF(OR(AJ866&lt;=0,AJ866="n/a",U866&lt;=0,U866="n/a"),"n/a",U866/AJ866)</f>
        <v>1.3686642893409899</v>
      </c>
      <c r="Y866" s="1031"/>
      <c r="Z866" s="766">
        <f>IF(OR(AC866&lt;0.01,AC866="n/a"),"n/a",M866/AC866*100)</f>
        <v>86.36363636363636</v>
      </c>
      <c r="AA866" s="1042">
        <f>IF(OR(AC866&lt;0.01,AC866="n/a"),"n/a",I866/AC866)</f>
        <v>29.801136363636367</v>
      </c>
      <c r="AB866" s="1043">
        <v>12</v>
      </c>
      <c r="AC866" s="1021">
        <v>1.76</v>
      </c>
      <c r="AD866" s="1021">
        <v>4.5999999999999996</v>
      </c>
      <c r="AE866" s="1021">
        <v>2.35</v>
      </c>
      <c r="AF866" s="1021">
        <v>2.2000000000000002</v>
      </c>
      <c r="AG866" s="1021">
        <v>10.6</v>
      </c>
      <c r="AH866" s="1021">
        <v>4.3</v>
      </c>
      <c r="AI866" s="1021">
        <v>5.56</v>
      </c>
      <c r="AJ866" s="1021">
        <v>4.3999999999999995</v>
      </c>
      <c r="AK866" s="1021">
        <v>6.49</v>
      </c>
      <c r="AL866" s="1034">
        <v>26890</v>
      </c>
      <c r="AM866" s="1028">
        <v>0.22</v>
      </c>
      <c r="AN866" s="1021">
        <v>1.36</v>
      </c>
      <c r="AO866" s="868">
        <f>IF(U866="n/a","n/a",IF(AA866&lt;0,"n/a",IF(AA866="n/a","n/a",J866+U866-AA866)))</f>
        <v>-20.881015397113707</v>
      </c>
      <c r="AP866" s="869">
        <f>IF(U866="n/a","n/a",J866+U866)</f>
        <v>8.9201209665226617</v>
      </c>
      <c r="AQ866" s="1044">
        <f>IF(OR(AC866&lt;0.01,AF866="n/a"),"n/a",(I866/SQRT(22.5*AC866*(I866/AF866))-1)*100)</f>
        <v>70.701168387591579</v>
      </c>
      <c r="AR866" s="766">
        <f>INDEX(Historical!$C$7:$C$1455,MATCH(B866,Historical!$B$7:$B$1455,0))*IF(AH866="n/a",1.03,IF(AH866&lt;0,1.01,IF(AH866&gt;10,1.1,(1+AH866/100))))</f>
        <v>1.48106</v>
      </c>
      <c r="AS866" s="1042">
        <f>IF($AI866="n/a",1.03*AR866,IF($AI866&lt;0,1.01*AR866,IF($AI866&gt;10,1.1*AR866,(1+$AI866/100)*AR866)))</f>
        <v>1.5634069360000002</v>
      </c>
      <c r="AT866" s="1042">
        <f>IF($AK866="n/a",1.03*AS866,IF($AK866&lt;0,1.01*AS866,IF($AK866&gt;10,1.1*AS866,(1+$AK866/100)*AS866)))</f>
        <v>1.6648720461464002</v>
      </c>
      <c r="AU866" s="1042">
        <f>IF($AK866="n/a",1.03*AT866,IF($AK866&lt;0,1.01*AT866,IF($AK866&gt;10,1.1*AT866,(1+$AK866/100)*AT866)))</f>
        <v>1.7729222419413015</v>
      </c>
      <c r="AV866" s="1042">
        <f>IF($AK866="n/a",1.03*AU866,IF($AK866&lt;0,1.01*AU866,IF($AK866&gt;10,1.1*AU866,(1+$AK866/100)*AU866)))</f>
        <v>1.8879848954432918</v>
      </c>
      <c r="AW866" s="766">
        <f>SUM(AR866:AV866)</f>
        <v>8.3702461195309947</v>
      </c>
      <c r="AX866" s="877">
        <f>AW866/I866*100</f>
        <v>15.958524536760713</v>
      </c>
      <c r="AY866" s="1212">
        <v>-0.01</v>
      </c>
      <c r="AZ866" s="1028">
        <v>26.36</v>
      </c>
      <c r="BA866" s="1028">
        <v>-0.02</v>
      </c>
      <c r="BB866" s="1028">
        <v>6.88</v>
      </c>
      <c r="BC866" s="1028">
        <v>12.98</v>
      </c>
      <c r="BD866" s="1078"/>
      <c r="BE866" s="721">
        <v>2004</v>
      </c>
      <c r="BF866" s="1057">
        <f>IF(BE866&gt;2008,0,IF(BE866&gt;2001,1,IF(BE866&gt;1990,2,IF(BE866&gt;1980,3,IF(BE866&gt;1973,4,IF(BE866&gt;1970,5,IF(BE866&gt;1960,6,IF(BE866&gt;1958,7,IF(BE866&gt;1953,8,9)))))))))</f>
        <v>1</v>
      </c>
    </row>
    <row r="867" spans="1:58" s="1019" customFormat="1" x14ac:dyDescent="0.2">
      <c r="A867" s="1019" t="s">
        <v>876</v>
      </c>
      <c r="B867" s="1031" t="s">
        <v>877</v>
      </c>
      <c r="C867" s="1181" t="s">
        <v>4283</v>
      </c>
      <c r="D867" s="1181" t="s">
        <v>4421</v>
      </c>
      <c r="E867" s="857">
        <v>16</v>
      </c>
      <c r="F867" s="1245">
        <v>207</v>
      </c>
      <c r="G867" s="1245" t="s">
        <v>107</v>
      </c>
      <c r="H867" s="1245" t="s">
        <v>107</v>
      </c>
      <c r="I867" s="1030">
        <v>92.48</v>
      </c>
      <c r="J867" s="766">
        <f>(M867/I867)*100</f>
        <v>1.5570934256055362</v>
      </c>
      <c r="K867" s="1033">
        <v>0.36</v>
      </c>
      <c r="L867" s="1043">
        <v>4</v>
      </c>
      <c r="M867" s="756">
        <f>K867*L867</f>
        <v>1.44</v>
      </c>
      <c r="N867" s="1026" t="s">
        <v>426</v>
      </c>
      <c r="O867" s="860">
        <v>0.35</v>
      </c>
      <c r="P867" s="1016">
        <v>43234</v>
      </c>
      <c r="Q867" s="1016">
        <v>43255</v>
      </c>
      <c r="R867" s="756">
        <f>(K867-O867)/O867*100</f>
        <v>2.8571428571428599</v>
      </c>
      <c r="S867" s="824">
        <f>IF(INDEX(Historical!$D$7:$D$1455,MATCH(B867,Historical!$B$7:$B$1455,0))=0,"n/a",(INDEX(Historical!$C$7:$C$1455,MATCH(B867,Historical!$B$7:$B$1455,0))/INDEX(Historical!$D$7:$D$1455,MATCH(B867,Historical!$B$7:$B$1455,0))-1)*100)</f>
        <v>6.153846153846132</v>
      </c>
      <c r="T867" s="824">
        <f>IF(INDEX(Historical!$F$7:$F$1455,MATCH(B867,Historical!$B$7:$B$1455,0))=0,"n/a",((INDEX(Historical!$C$7:$C$1455,MATCH(B867,Historical!$B$7:$B$1455,0))/INDEX(Historical!$F$7:$F$1455,MATCH(B867,Historical!$B$7:$B$1455,0)))^(1/3)-1)*100)</f>
        <v>8.5138345254405436</v>
      </c>
      <c r="U867" s="824">
        <f>IF(INDEX(Historical!$I$7:$I$1455,MATCH(B867,Historical!$B$7:$B$1455,0))=0,"n/a",((INDEX(Historical!$C$7:$C$1455,MATCH(B867,Historical!$B$7:$B$1455,0))/INDEX(Historical!$I$7:$I$1455,MATCH(B867,Historical!$B$7:$B$1455,0)))^(1/5)-1)*100)</f>
        <v>10.177276348465591</v>
      </c>
      <c r="V867" s="824">
        <f>IF(INDEX(Historical!$O$7:$O$1455,MATCH(B867,Historical!$B$7:$B$1455,0))=0,"n/a",((INDEX(Historical!$C$7:$C$1455,MATCH(B867,Historical!$B$7:$B$1455,0))/INDEX(Historical!$O$7:$O$1455,MATCH(B867,Historical!$B$7:$B$1455,0)))^(1/10)-1)*100)</f>
        <v>11.857898856409044</v>
      </c>
      <c r="W867" s="825">
        <f>IF(OR(U867&lt;=0,U867="n/a",V867&lt;=0,V867="n/a"),"n/a",U867/V867)</f>
        <v>0.8582697889149985</v>
      </c>
      <c r="X867" s="826">
        <f>IF(OR(AJ867&lt;=0,AJ867="n/a",U867&lt;=0,U867="n/a"),"n/a",U867/AJ867)</f>
        <v>1.0076511236104544</v>
      </c>
      <c r="Y867" s="1031"/>
      <c r="Z867" s="766">
        <f>IF(OR(AC867&lt;0.01,AC867="n/a"),"n/a",M867/AC867*100)</f>
        <v>45.141065830720997</v>
      </c>
      <c r="AA867" s="1042">
        <f>IF(OR(AC867&lt;0.01,AC867="n/a"),"n/a",I867/AC867)</f>
        <v>28.990595611285269</v>
      </c>
      <c r="AB867" s="1043">
        <v>3</v>
      </c>
      <c r="AC867" s="1021">
        <v>3.19</v>
      </c>
      <c r="AD867" s="1021">
        <v>1.68</v>
      </c>
      <c r="AE867" s="1021">
        <v>8.56</v>
      </c>
      <c r="AF867" s="1021">
        <v>9.57</v>
      </c>
      <c r="AG867" s="1021">
        <v>24.6</v>
      </c>
      <c r="AH867" s="1021">
        <v>24.9</v>
      </c>
      <c r="AI867" s="1021">
        <v>8.48</v>
      </c>
      <c r="AJ867" s="1021">
        <v>10.100000000000001</v>
      </c>
      <c r="AK867" s="1021">
        <v>17.21</v>
      </c>
      <c r="AL867" s="1034">
        <v>23400</v>
      </c>
      <c r="AM867" s="1028">
        <v>0.1</v>
      </c>
      <c r="AN867" s="1021">
        <v>0.7</v>
      </c>
      <c r="AO867" s="868">
        <f>IF(U867="n/a","n/a",IF(AA867&lt;0,"n/a",IF(AA867="n/a","n/a",J867+U867-AA867)))</f>
        <v>-17.256225837214139</v>
      </c>
      <c r="AP867" s="869">
        <f>IF(U867="n/a","n/a",J867+U867)</f>
        <v>11.734369774071128</v>
      </c>
      <c r="AQ867" s="1044">
        <f>IF(OR(AC867&lt;0.01,AF867="n/a"),"n/a",(I867/SQRT(22.5*AC867*(I867/AF867))-1)*100)</f>
        <v>251.15049005613918</v>
      </c>
      <c r="AR867" s="766">
        <f>INDEX(Historical!$C$7:$C$1455,MATCH(B867,Historical!$B$7:$B$1455,0))*IF(AH867="n/a",1.03,IF(AH867&lt;0,1.01,IF(AH867&gt;10,1.1,(1+AH867/100))))</f>
        <v>1.518</v>
      </c>
      <c r="AS867" s="1042">
        <f>IF($AI867="n/a",1.03*AR867,IF($AI867&lt;0,1.01*AR867,IF($AI867&gt;10,1.1*AR867,(1+$AI867/100)*AR867)))</f>
        <v>1.6467263999999999</v>
      </c>
      <c r="AT867" s="1042">
        <f>IF($AK867="n/a",1.03*AS867,IF($AK867&lt;0,1.01*AS867,IF($AK867&gt;10,1.1*AS867,(1+$AK867/100)*AS867)))</f>
        <v>1.81139904</v>
      </c>
      <c r="AU867" s="1042">
        <f>IF($AK867="n/a",1.03*AT867,IF($AK867&lt;0,1.01*AT867,IF($AK867&gt;10,1.1*AT867,(1+$AK867/100)*AT867)))</f>
        <v>1.9925389440000001</v>
      </c>
      <c r="AV867" s="1042">
        <f>IF($AK867="n/a",1.03*AU867,IF($AK867&lt;0,1.01*AU867,IF($AK867&gt;10,1.1*AU867,(1+$AK867/100)*AU867)))</f>
        <v>2.1917928384000001</v>
      </c>
      <c r="AW867" s="766">
        <f>SUM(AR867:AV867)</f>
        <v>9.1604572223999998</v>
      </c>
      <c r="AX867" s="877">
        <f>AW867/I867*100</f>
        <v>9.9053386920415232</v>
      </c>
      <c r="AY867" s="1212">
        <v>0.84</v>
      </c>
      <c r="AZ867" s="1028">
        <v>48.51</v>
      </c>
      <c r="BA867" s="1028">
        <v>0.45999999999999996</v>
      </c>
      <c r="BB867" s="1028">
        <v>13.48</v>
      </c>
      <c r="BC867" s="1028">
        <v>26</v>
      </c>
      <c r="BD867" s="1078"/>
      <c r="BE867" s="721">
        <v>2003</v>
      </c>
      <c r="BF867" s="1057">
        <f>IF(BE867&gt;2008,0,IF(BE867&gt;2001,1,IF(BE867&gt;1990,2,IF(BE867&gt;1980,3,IF(BE867&gt;1973,4,IF(BE867&gt;1970,5,IF(BE867&gt;1960,6,IF(BE867&gt;1958,7,IF(BE867&gt;1953,8,9)))))))))</f>
        <v>1</v>
      </c>
    </row>
    <row r="868" spans="1:58" s="1019" customFormat="1" x14ac:dyDescent="0.2">
      <c r="A868" s="1036" t="s">
        <v>1839</v>
      </c>
      <c r="B868" s="1031" t="s">
        <v>1840</v>
      </c>
      <c r="C868" s="1181" t="s">
        <v>113</v>
      </c>
      <c r="D868" s="1181" t="s">
        <v>214</v>
      </c>
      <c r="E868" s="857">
        <v>8</v>
      </c>
      <c r="F868" s="1245">
        <v>440</v>
      </c>
      <c r="G868" s="1245" t="s">
        <v>38</v>
      </c>
      <c r="H868" s="1245" t="s">
        <v>38</v>
      </c>
      <c r="I868" s="1030">
        <v>72.98</v>
      </c>
      <c r="J868" s="766">
        <f>(M868/I868)*100</f>
        <v>1.1510002740476841</v>
      </c>
      <c r="K868" s="1033">
        <v>0.21</v>
      </c>
      <c r="L868" s="1043">
        <v>4</v>
      </c>
      <c r="M868" s="756">
        <f>K868*L868</f>
        <v>0.84</v>
      </c>
      <c r="N868" s="1026" t="s">
        <v>150</v>
      </c>
      <c r="O868" s="860">
        <v>0.18</v>
      </c>
      <c r="P868" s="1016">
        <v>43145</v>
      </c>
      <c r="Q868" s="1016">
        <v>43174</v>
      </c>
      <c r="R868" s="756">
        <f>(K868-O868)/O868*100</f>
        <v>16.666666666666664</v>
      </c>
      <c r="S868" s="824">
        <f>IF(INDEX(Historical!$D$7:$D$1455,MATCH(B868,Historical!$B$7:$B$1455,0))=0,"n/a",(INDEX(Historical!$C$7:$C$1455,MATCH(B868,Historical!$B$7:$B$1455,0))/INDEX(Historical!$D$7:$D$1455,MATCH(B868,Historical!$B$7:$B$1455,0))-1)*100)</f>
        <v>16.204002582311162</v>
      </c>
      <c r="T868" s="824">
        <f>IF(INDEX(Historical!$F$7:$F$1455,MATCH(B868,Historical!$B$7:$B$1455,0))=0,"n/a",((INDEX(Historical!$C$7:$C$1455,MATCH(B868,Historical!$B$7:$B$1455,0))/INDEX(Historical!$F$7:$F$1455,MATCH(B868,Historical!$B$7:$B$1455,0)))^(1/3)-1)*100)</f>
        <v>12.035118663929122</v>
      </c>
      <c r="U868" s="824">
        <f>IF(INDEX(Historical!$I$7:$I$1455,MATCH(B868,Historical!$B$7:$B$1455,0))=0,"n/a",((INDEX(Historical!$C$7:$C$1455,MATCH(B868,Historical!$B$7:$B$1455,0))/INDEX(Historical!$I$7:$I$1455,MATCH(B868,Historical!$B$7:$B$1455,0)))^(1/5)-1)*100)</f>
        <v>12.251001967673748</v>
      </c>
      <c r="V868" s="824" t="str">
        <f>IF(INDEX(Historical!$O$7:$O$1455,MATCH(B868,Historical!$B$7:$B$1455,0))=0,"n/a",((INDEX(Historical!$C$7:$C$1455,MATCH(B868,Historical!$B$7:$B$1455,0))/INDEX(Historical!$O$7:$O$1455,MATCH(B868,Historical!$B$7:$B$1455,0)))^(1/10)-1)*100)</f>
        <v>n/a</v>
      </c>
      <c r="W868" s="825" t="str">
        <f>IF(OR(U868&lt;=0,U868="n/a",V868&lt;=0,V868="n/a"),"n/a",U868/V868)</f>
        <v>n/a</v>
      </c>
      <c r="X868" s="826">
        <f>IF(OR(AJ868&lt;=0,AJ868="n/a",U868&lt;=0,U868="n/a"),"n/a",U868/AJ868)</f>
        <v>2.2274549032134088</v>
      </c>
      <c r="Y868" s="790"/>
      <c r="Z868" s="766">
        <f>IF(OR(AC868&lt;0.01,AC868="n/a"),"n/a",M868/AC868*100)</f>
        <v>34.567901234567898</v>
      </c>
      <c r="AA868" s="1042">
        <f>IF(OR(AC868&lt;0.01,AC868="n/a"),"n/a",I868/AC868)</f>
        <v>30.032921810699587</v>
      </c>
      <c r="AB868" s="1043">
        <v>12</v>
      </c>
      <c r="AC868" s="1021">
        <v>2.4300000000000002</v>
      </c>
      <c r="AD868" s="1021">
        <v>1.58</v>
      </c>
      <c r="AE868" s="1021">
        <v>2.58</v>
      </c>
      <c r="AF868" s="1021">
        <v>5.01</v>
      </c>
      <c r="AG868" s="1021">
        <v>15.5</v>
      </c>
      <c r="AH868" s="1021">
        <v>44.3</v>
      </c>
      <c r="AI868" s="1021">
        <v>17.22</v>
      </c>
      <c r="AJ868" s="1021">
        <v>5.5</v>
      </c>
      <c r="AK868" s="1021">
        <v>19.03</v>
      </c>
      <c r="AL868" s="1034">
        <v>13160</v>
      </c>
      <c r="AM868" s="1028">
        <v>0.1</v>
      </c>
      <c r="AN868" s="1021">
        <v>0.97</v>
      </c>
      <c r="AO868" s="868">
        <f>IF(U868="n/a","n/a",IF(AA868&lt;0,"n/a",IF(AA868="n/a","n/a",J868+U868-AA868)))</f>
        <v>-16.630919568978157</v>
      </c>
      <c r="AP868" s="869">
        <f>IF(U868="n/a","n/a",J868+U868)</f>
        <v>13.402002241721432</v>
      </c>
      <c r="AQ868" s="1044">
        <f>IF(OR(AC868&lt;0.01,AF868="n/a"),"n/a",(I868/SQRT(22.5*AC868*(I868/AF868))-1)*100)</f>
        <v>158.59873529948106</v>
      </c>
      <c r="AR868" s="766">
        <f>INDEX(Historical!$C$7:$C$1455,MATCH(B868,Historical!$B$7:$B$1455,0))*IF(AH868="n/a",1.03,IF(AH868&lt;0,1.01,IF(AH868&gt;10,1.1,(1+AH868/100))))</f>
        <v>0.79200000000000004</v>
      </c>
      <c r="AS868" s="1042">
        <f>IF($AI868="n/a",1.03*AR868,IF($AI868&lt;0,1.01*AR868,IF($AI868&gt;10,1.1*AR868,(1+$AI868/100)*AR868)))</f>
        <v>0.87120000000000009</v>
      </c>
      <c r="AT868" s="1042">
        <f>IF($AK868="n/a",1.03*AS868,IF($AK868&lt;0,1.01*AS868,IF($AK868&gt;10,1.1*AS868,(1+$AK868/100)*AS868)))</f>
        <v>0.95832000000000017</v>
      </c>
      <c r="AU868" s="1042">
        <f>IF($AK868="n/a",1.03*AT868,IF($AK868&lt;0,1.01*AT868,IF($AK868&gt;10,1.1*AT868,(1+$AK868/100)*AT868)))</f>
        <v>1.0541520000000002</v>
      </c>
      <c r="AV868" s="1042">
        <f>IF($AK868="n/a",1.03*AU868,IF($AK868&lt;0,1.01*AU868,IF($AK868&gt;10,1.1*AU868,(1+$AK868/100)*AU868)))</f>
        <v>1.1595672000000004</v>
      </c>
      <c r="AW868" s="766">
        <f>SUM(AR868:AV868)</f>
        <v>4.8352392000000011</v>
      </c>
      <c r="AX868" s="877">
        <f>AW868/I868*100</f>
        <v>6.6254305289120321</v>
      </c>
      <c r="AY868" s="1212">
        <v>1.22</v>
      </c>
      <c r="AZ868" s="1028">
        <v>14.549999999999999</v>
      </c>
      <c r="BA868" s="1028">
        <v>-11.48</v>
      </c>
      <c r="BB868" s="1028">
        <v>1.26</v>
      </c>
      <c r="BC868" s="1028">
        <v>-0.59</v>
      </c>
      <c r="BD868" s="1078"/>
      <c r="BE868" s="721">
        <v>2011</v>
      </c>
      <c r="BF868" s="1057">
        <f>IF(BE868&gt;2008,0,IF(BE868&gt;2001,1,IF(BE868&gt;1990,2,IF(BE868&gt;1980,3,IF(BE868&gt;1973,4,IF(BE868&gt;1970,5,IF(BE868&gt;1960,6,IF(BE868&gt;1958,7,IF(BE868&gt;1953,8,9)))))))))</f>
        <v>0</v>
      </c>
    </row>
    <row r="869" spans="1:58" s="1019" customFormat="1" x14ac:dyDescent="0.2">
      <c r="A869" s="1027" t="s">
        <v>878</v>
      </c>
      <c r="B869" s="1031" t="s">
        <v>879</v>
      </c>
      <c r="C869" s="1181" t="s">
        <v>132</v>
      </c>
      <c r="D869" s="1181" t="s">
        <v>4436</v>
      </c>
      <c r="E869" s="857">
        <v>22</v>
      </c>
      <c r="F869" s="1245">
        <v>152</v>
      </c>
      <c r="G869" s="1245" t="s">
        <v>38</v>
      </c>
      <c r="H869" s="1245" t="s">
        <v>38</v>
      </c>
      <c r="I869" s="1030">
        <v>33.119999999999997</v>
      </c>
      <c r="J869" s="766">
        <f>(M869/I869)*100</f>
        <v>2.0929951690821258</v>
      </c>
      <c r="K869" s="1040">
        <v>0.17330000000000001</v>
      </c>
      <c r="L869" s="1043">
        <v>4</v>
      </c>
      <c r="M869" s="756">
        <f>K869*L869</f>
        <v>0.69320000000000004</v>
      </c>
      <c r="N869" s="1026" t="s">
        <v>221</v>
      </c>
      <c r="O869" s="861">
        <v>0.1666</v>
      </c>
      <c r="P869" s="1016">
        <v>43462</v>
      </c>
      <c r="Q869" s="1016">
        <v>43480</v>
      </c>
      <c r="R869" s="756">
        <f>(K869-O869)/O869*100</f>
        <v>4.0216086434573892</v>
      </c>
      <c r="S869" s="824">
        <f>IF(INDEX(Historical!$D$7:$D$1455,MATCH(B869,Historical!$B$7:$B$1455,0))=0,"n/a",(INDEX(Historical!$C$7:$C$1455,MATCH(B869,Historical!$B$7:$B$1455,0))/INDEX(Historical!$D$7:$D$1455,MATCH(B869,Historical!$B$7:$B$1455,0))-1)*100)</f>
        <v>3.0225080385852143</v>
      </c>
      <c r="T869" s="824">
        <f>IF(INDEX(Historical!$F$7:$F$1455,MATCH(B869,Historical!$B$7:$B$1455,0))=0,"n/a",((INDEX(Historical!$C$7:$C$1455,MATCH(B869,Historical!$B$7:$B$1455,0))/INDEX(Historical!$F$7:$F$1455,MATCH(B869,Historical!$B$7:$B$1455,0)))^(1/3)-1)*100)</f>
        <v>3.8343286622145145</v>
      </c>
      <c r="U869" s="824">
        <f>IF(INDEX(Historical!$I$7:$I$1455,MATCH(B869,Historical!$B$7:$B$1455,0))=0,"n/a",((INDEX(Historical!$C$7:$C$1455,MATCH(B869,Historical!$B$7:$B$1455,0))/INDEX(Historical!$I$7:$I$1455,MATCH(B869,Historical!$B$7:$B$1455,0)))^(1/5)-1)*100)</f>
        <v>3.6981982757454901</v>
      </c>
      <c r="V869" s="824">
        <f>IF(INDEX(Historical!$O$7:$O$1455,MATCH(B869,Historical!$B$7:$B$1455,0))=0,"n/a",((INDEX(Historical!$C$7:$C$1455,MATCH(B869,Historical!$B$7:$B$1455,0))/INDEX(Historical!$O$7:$O$1455,MATCH(B869,Historical!$B$7:$B$1455,0)))^(1/10)-1)*100)</f>
        <v>3.1046020724562196</v>
      </c>
      <c r="W869" s="825">
        <f>IF(OR(U869&lt;=0,U869="n/a",V869&lt;=0,V869="n/a"),"n/a",U869/V869)</f>
        <v>1.1911988040450041</v>
      </c>
      <c r="X869" s="826">
        <f>IF(OR(AJ869&lt;=0,AJ869="n/a",U869&lt;=0,U869="n/a"),"n/a",U869/AJ869)</f>
        <v>0.52087299658387187</v>
      </c>
      <c r="Y869" s="774"/>
      <c r="Z869" s="766">
        <f>IF(OR(AC869&lt;0.01,AC869="n/a"),"n/a",M869/AC869*100)</f>
        <v>66.653846153846146</v>
      </c>
      <c r="AA869" s="1042">
        <f>IF(OR(AC869&lt;0.01,AC869="n/a"),"n/a",I869/AC869)</f>
        <v>31.846153846153843</v>
      </c>
      <c r="AB869" s="1043">
        <v>12</v>
      </c>
      <c r="AC869" s="1021">
        <v>1.04</v>
      </c>
      <c r="AD869" s="1021">
        <v>6.52</v>
      </c>
      <c r="AE869" s="1021">
        <v>8.8699999999999992</v>
      </c>
      <c r="AF869" s="1021">
        <v>3.44</v>
      </c>
      <c r="AG869" s="1021">
        <v>10.9</v>
      </c>
      <c r="AH869" s="1021">
        <v>10.6</v>
      </c>
      <c r="AI869" s="1021">
        <v>16</v>
      </c>
      <c r="AJ869" s="1021">
        <v>7.1</v>
      </c>
      <c r="AK869" s="1021">
        <v>4.9000000000000004</v>
      </c>
      <c r="AL869" s="1034">
        <v>431.88</v>
      </c>
      <c r="AM869" s="1028">
        <v>0.8</v>
      </c>
      <c r="AN869" s="1021">
        <v>0.73</v>
      </c>
      <c r="AO869" s="868">
        <f>IF(U869="n/a","n/a",IF(AA869&lt;0,"n/a",IF(AA869="n/a","n/a",J869+U869-AA869)))</f>
        <v>-26.054960401326227</v>
      </c>
      <c r="AP869" s="869">
        <f>IF(U869="n/a","n/a",J869+U869)</f>
        <v>5.7911934448276163</v>
      </c>
      <c r="AQ869" s="1044">
        <f>IF(OR(AC869&lt;0.01,AF869="n/a"),"n/a",(I869/SQRT(22.5*AC869*(I869/AF869))-1)*100)</f>
        <v>120.65636353667837</v>
      </c>
      <c r="AR869" s="766">
        <f>INDEX(Historical!$C$7:$C$1455,MATCH(B869,Historical!$B$7:$B$1455,0))*IF(AH869="n/a",1.03,IF(AH869&lt;0,1.01,IF(AH869&gt;10,1.1,(1+AH869/100))))</f>
        <v>0.70488000000000006</v>
      </c>
      <c r="AS869" s="1042">
        <f>IF($AI869="n/a",1.03*AR869,IF($AI869&lt;0,1.01*AR869,IF($AI869&gt;10,1.1*AR869,(1+$AI869/100)*AR869)))</f>
        <v>0.77536800000000017</v>
      </c>
      <c r="AT869" s="1042">
        <f>IF($AK869="n/a",1.03*AS869,IF($AK869&lt;0,1.01*AS869,IF($AK869&gt;10,1.1*AS869,(1+$AK869/100)*AS869)))</f>
        <v>0.81336103200000009</v>
      </c>
      <c r="AU869" s="1042">
        <f>IF($AK869="n/a",1.03*AT869,IF($AK869&lt;0,1.01*AT869,IF($AK869&gt;10,1.1*AT869,(1+$AK869/100)*AT869)))</f>
        <v>0.85321572256800005</v>
      </c>
      <c r="AV869" s="1042">
        <f>IF($AK869="n/a",1.03*AU869,IF($AK869&lt;0,1.01*AU869,IF($AK869&gt;10,1.1*AU869,(1+$AK869/100)*AU869)))</f>
        <v>0.89502329297383199</v>
      </c>
      <c r="AW869" s="766">
        <f>SUM(AR869:AV869)</f>
        <v>4.0418480475418326</v>
      </c>
      <c r="AX869" s="877">
        <f>AW869/I869*100</f>
        <v>12.203647486539349</v>
      </c>
      <c r="AY869" s="1212">
        <v>0.17</v>
      </c>
      <c r="AZ869" s="1028">
        <v>20.66</v>
      </c>
      <c r="BA869" s="1028">
        <v>-14.64</v>
      </c>
      <c r="BB869" s="1028">
        <v>5.42</v>
      </c>
      <c r="BC869" s="1028">
        <v>5.87</v>
      </c>
      <c r="BD869" s="1078"/>
      <c r="BE869" s="721">
        <v>1998</v>
      </c>
      <c r="BF869" s="1057">
        <f>IF(BE869&gt;2008,0,IF(BE869&gt;2001,1,IF(BE869&gt;1990,2,IF(BE869&gt;1980,3,IF(BE869&gt;1973,4,IF(BE869&gt;1970,5,IF(BE869&gt;1960,6,IF(BE869&gt;1958,7,IF(BE869&gt;1953,8,9)))))))))</f>
        <v>2</v>
      </c>
    </row>
    <row r="870" spans="1:58" s="1019" customFormat="1" x14ac:dyDescent="0.2">
      <c r="A870" s="1037" t="s">
        <v>1849</v>
      </c>
      <c r="B870" s="1031" t="s">
        <v>1850</v>
      </c>
      <c r="C870" s="1181" t="s">
        <v>109</v>
      </c>
      <c r="D870" s="1181" t="s">
        <v>4434</v>
      </c>
      <c r="E870" s="857">
        <v>6</v>
      </c>
      <c r="F870" s="1245">
        <v>723</v>
      </c>
      <c r="G870" s="1245" t="s">
        <v>38</v>
      </c>
      <c r="H870" s="1245" t="s">
        <v>38</v>
      </c>
      <c r="I870" s="1030">
        <v>48.66</v>
      </c>
      <c r="J870" s="766">
        <f>(M870/I870)*100</f>
        <v>2.466091245376079</v>
      </c>
      <c r="K870" s="1033">
        <v>0.3</v>
      </c>
      <c r="L870" s="1043">
        <v>4</v>
      </c>
      <c r="M870" s="756">
        <f>K870*L870</f>
        <v>1.2</v>
      </c>
      <c r="N870" s="1026" t="s">
        <v>653</v>
      </c>
      <c r="O870" s="860">
        <v>0.24</v>
      </c>
      <c r="P870" s="1016">
        <v>43327</v>
      </c>
      <c r="Q870" s="1016">
        <v>43335</v>
      </c>
      <c r="R870" s="756">
        <f>(K870-O870)/O870*100</f>
        <v>25</v>
      </c>
      <c r="S870" s="824">
        <f>IF(INDEX(Historical!$D$7:$D$1455,MATCH(B870,Historical!$B$7:$B$1455,0))=0,"n/a",(INDEX(Historical!$C$7:$C$1455,MATCH(B870,Historical!$B$7:$B$1455,0))/INDEX(Historical!$D$7:$D$1455,MATCH(B870,Historical!$B$7:$B$1455,0))-1)*100)</f>
        <v>57.142857142857139</v>
      </c>
      <c r="T870" s="824">
        <f>IF(INDEX(Historical!$F$7:$F$1455,MATCH(B870,Historical!$B$7:$B$1455,0))=0,"n/a",((INDEX(Historical!$C$7:$C$1455,MATCH(B870,Historical!$B$7:$B$1455,0))/INDEX(Historical!$F$7:$F$1455,MATCH(B870,Historical!$B$7:$B$1455,0)))^(1/3)-1)*100)</f>
        <v>40.10196653276936</v>
      </c>
      <c r="U870" s="824">
        <f>IF(INDEX(Historical!$I$7:$I$1455,MATCH(B870,Historical!$B$7:$B$1455,0))=0,"n/a",((INDEX(Historical!$C$7:$C$1455,MATCH(B870,Historical!$B$7:$B$1455,0))/INDEX(Historical!$I$7:$I$1455,MATCH(B870,Historical!$B$7:$B$1455,0)))^(1/5)-1)*100)</f>
        <v>61.53942662021781</v>
      </c>
      <c r="V870" s="824">
        <f>IF(INDEX(Historical!$O$7:$O$1455,MATCH(B870,Historical!$B$7:$B$1455,0))=0,"n/a",((INDEX(Historical!$C$7:$C$1455,MATCH(B870,Historical!$B$7:$B$1455,0))/INDEX(Historical!$O$7:$O$1455,MATCH(B870,Historical!$B$7:$B$1455,0)))^(1/10)-1)*100)</f>
        <v>-12.539019965430843</v>
      </c>
      <c r="W870" s="825" t="str">
        <f>IF(OR(U870&lt;=0,U870="n/a",V870&lt;=0,V870="n/a"),"n/a",U870/V870)</f>
        <v>n/a</v>
      </c>
      <c r="X870" s="826">
        <f>IF(OR(AJ870&lt;=0,AJ870="n/a",U870&lt;=0,U870="n/a"),"n/a",U870/AJ870)</f>
        <v>2.5535031792621501</v>
      </c>
      <c r="Y870" s="1032" t="s">
        <v>4077</v>
      </c>
      <c r="Z870" s="766">
        <f>IF(OR(AC870&lt;0.01,AC870="n/a"),"n/a",M870/AC870*100)</f>
        <v>31.578947368421051</v>
      </c>
      <c r="AA870" s="1042">
        <f>IF(OR(AC870&lt;0.01,AC870="n/a"),"n/a",I870/AC870)</f>
        <v>12.805263157894737</v>
      </c>
      <c r="AB870" s="1043">
        <v>12</v>
      </c>
      <c r="AC870" s="1021">
        <v>3.8</v>
      </c>
      <c r="AD870" s="1021">
        <v>1.83</v>
      </c>
      <c r="AE870" s="1021">
        <v>3.92</v>
      </c>
      <c r="AF870" s="1021">
        <v>1.34</v>
      </c>
      <c r="AG870" s="1021">
        <v>10.6</v>
      </c>
      <c r="AH870" s="1021">
        <v>42.9</v>
      </c>
      <c r="AI870" s="1021">
        <v>5.64</v>
      </c>
      <c r="AJ870" s="1021">
        <v>24.099999999999998</v>
      </c>
      <c r="AK870" s="1021">
        <v>7.0000000000000009</v>
      </c>
      <c r="AL870" s="1034">
        <v>9370</v>
      </c>
      <c r="AM870" s="1028">
        <v>1</v>
      </c>
      <c r="AN870" s="1021">
        <v>0.13</v>
      </c>
      <c r="AO870" s="868">
        <f>IF(U870="n/a","n/a",IF(AA870&lt;0,"n/a",IF(AA870="n/a","n/a",J870+U870-AA870)))</f>
        <v>51.200254707699152</v>
      </c>
      <c r="AP870" s="869">
        <f>IF(U870="n/a","n/a",J870+U870)</f>
        <v>64.005517865593887</v>
      </c>
      <c r="AQ870" s="1044">
        <f>IF(OR(AC870&lt;0.01,AF870="n/a"),"n/a",(I870/SQRT(22.5*AC870*(I870/AF870))-1)*100)</f>
        <v>-12.671621943178824</v>
      </c>
      <c r="AR870" s="766">
        <f>INDEX(Historical!$C$7:$C$1455,MATCH(B870,Historical!$B$7:$B$1455,0))*IF(AH870="n/a",1.03,IF(AH870&lt;0,1.01,IF(AH870&gt;10,1.1,(1+AH870/100))))</f>
        <v>0.48400000000000004</v>
      </c>
      <c r="AS870" s="1042">
        <f>IF($AI870="n/a",1.03*AR870,IF($AI870&lt;0,1.01*AR870,IF($AI870&gt;10,1.1*AR870,(1+$AI870/100)*AR870)))</f>
        <v>0.51129760000000002</v>
      </c>
      <c r="AT870" s="1042">
        <f>IF($AK870="n/a",1.03*AS870,IF($AK870&lt;0,1.01*AS870,IF($AK870&gt;10,1.1*AS870,(1+$AK870/100)*AS870)))</f>
        <v>0.54708843200000001</v>
      </c>
      <c r="AU870" s="1042">
        <f>IF($AK870="n/a",1.03*AT870,IF($AK870&lt;0,1.01*AT870,IF($AK870&gt;10,1.1*AT870,(1+$AK870/100)*AT870)))</f>
        <v>0.5853846222400001</v>
      </c>
      <c r="AV870" s="1042">
        <f>IF($AK870="n/a",1.03*AU870,IF($AK870&lt;0,1.01*AU870,IF($AK870&gt;10,1.1*AU870,(1+$AK870/100)*AU870)))</f>
        <v>0.62636154579680015</v>
      </c>
      <c r="AW870" s="766">
        <f>SUM(AR870:AV870)</f>
        <v>2.7541322000367998</v>
      </c>
      <c r="AX870" s="877">
        <f>AW870/I870*100</f>
        <v>5.6599510892659275</v>
      </c>
      <c r="AY870" s="1212">
        <v>1.34</v>
      </c>
      <c r="AZ870" s="1028">
        <v>7.6499999999999995</v>
      </c>
      <c r="BA870" s="1028">
        <v>-17.79</v>
      </c>
      <c r="BB870" s="1028">
        <v>-0.53</v>
      </c>
      <c r="BC870" s="1028">
        <v>-8.1100000000000012</v>
      </c>
      <c r="BD870" s="1078"/>
      <c r="BE870" s="721">
        <v>2013</v>
      </c>
      <c r="BF870" s="1057">
        <f>IF(BE870&gt;2008,0,IF(BE870&gt;2001,1,IF(BE870&gt;1990,2,IF(BE870&gt;1980,3,IF(BE870&gt;1973,4,IF(BE870&gt;1970,5,IF(BE870&gt;1960,6,IF(BE870&gt;1958,7,IF(BE870&gt;1953,8,9)))))))))</f>
        <v>0</v>
      </c>
    </row>
    <row r="871" spans="1:58" s="1019" customFormat="1" x14ac:dyDescent="0.2">
      <c r="A871" s="1036" t="s">
        <v>1851</v>
      </c>
      <c r="B871" s="1031" t="s">
        <v>1852</v>
      </c>
      <c r="C871" s="1181" t="s">
        <v>155</v>
      </c>
      <c r="D871" s="1181" t="s">
        <v>4444</v>
      </c>
      <c r="E871" s="857">
        <v>6</v>
      </c>
      <c r="F871" s="1245">
        <v>671</v>
      </c>
      <c r="G871" s="1187" t="s">
        <v>107</v>
      </c>
      <c r="H871" s="1187" t="s">
        <v>107</v>
      </c>
      <c r="I871" s="1030">
        <v>93.87</v>
      </c>
      <c r="J871" s="766">
        <f>(M871/I871)*100</f>
        <v>0.53691275167785235</v>
      </c>
      <c r="K871" s="1033">
        <v>0.126</v>
      </c>
      <c r="L871" s="1043">
        <v>4</v>
      </c>
      <c r="M871" s="756">
        <f>K871*L871</f>
        <v>0.504</v>
      </c>
      <c r="N871" s="1026" t="s">
        <v>120</v>
      </c>
      <c r="O871" s="860">
        <v>0.105</v>
      </c>
      <c r="P871" s="714">
        <v>43118</v>
      </c>
      <c r="Q871" s="714">
        <v>43160</v>
      </c>
      <c r="R871" s="756">
        <f>(K871-O871)/O871*100</f>
        <v>20.000000000000007</v>
      </c>
      <c r="S871" s="824">
        <f>IF(INDEX(Historical!$D$7:$D$1455,MATCH(B871,Historical!$B$7:$B$1455,0))=0,"n/a",(INDEX(Historical!$C$7:$C$1455,MATCH(B871,Historical!$B$7:$B$1455,0))/INDEX(Historical!$D$7:$D$1455,MATCH(B871,Historical!$B$7:$B$1455,0))-1)*100)</f>
        <v>10.526315789473673</v>
      </c>
      <c r="T871" s="824">
        <f>IF(INDEX(Historical!$F$7:$F$1455,MATCH(B871,Historical!$B$7:$B$1455,0))=0,"n/a",((INDEX(Historical!$C$7:$C$1455,MATCH(B871,Historical!$B$7:$B$1455,0))/INDEX(Historical!$F$7:$F$1455,MATCH(B871,Historical!$B$7:$B$1455,0)))^(1/3)-1)*100)</f>
        <v>13.401535265889454</v>
      </c>
      <c r="U871" s="824" t="str">
        <f>IF(INDEX(Historical!$I$7:$I$1455,MATCH(B871,Historical!$B$7:$B$1455,0))=0,"n/a",((INDEX(Historical!$C$7:$C$1455,MATCH(B871,Historical!$B$7:$B$1455,0))/INDEX(Historical!$I$7:$I$1455,MATCH(B871,Historical!$B$7:$B$1455,0)))^(1/5)-1)*100)</f>
        <v>n/a</v>
      </c>
      <c r="V871" s="824" t="str">
        <f>IF(INDEX(Historical!$O$7:$O$1455,MATCH(B871,Historical!$B$7:$B$1455,0))=0,"n/a",((INDEX(Historical!$C$7:$C$1455,MATCH(B871,Historical!$B$7:$B$1455,0))/INDEX(Historical!$O$7:$O$1455,MATCH(B871,Historical!$B$7:$B$1455,0)))^(1/10)-1)*100)</f>
        <v>n/a</v>
      </c>
      <c r="W871" s="825" t="str">
        <f>IF(OR(U871&lt;=0,U871="n/a",V871&lt;=0,V871="n/a"),"n/a",U871/V871)</f>
        <v>n/a</v>
      </c>
      <c r="X871" s="826" t="str">
        <f>IF(OR(AJ871&lt;=0,AJ871="n/a",U871&lt;=0,U871="n/a"),"n/a",U871/AJ871)</f>
        <v>n/a</v>
      </c>
      <c r="Y871" s="777"/>
      <c r="Z871" s="766">
        <f>IF(OR(AC871&lt;0.01,AC871="n/a"),"n/a",M871/AC871*100)</f>
        <v>17.142857142857142</v>
      </c>
      <c r="AA871" s="1042">
        <f>IF(OR(AC871&lt;0.01,AC871="n/a"),"n/a",I871/AC871)</f>
        <v>31.928571428571431</v>
      </c>
      <c r="AB871" s="1043">
        <v>12</v>
      </c>
      <c r="AC871" s="1021">
        <v>2.94</v>
      </c>
      <c r="AD871" s="1021">
        <v>1.92</v>
      </c>
      <c r="AE871" s="1021">
        <v>7.91</v>
      </c>
      <c r="AF871" s="1021">
        <v>21.38</v>
      </c>
      <c r="AG871" s="1021">
        <v>59.599999999999994</v>
      </c>
      <c r="AH871" s="1021">
        <v>32.4</v>
      </c>
      <c r="AI871" s="1021">
        <v>11.12</v>
      </c>
      <c r="AJ871" s="1021">
        <v>20.100000000000001</v>
      </c>
      <c r="AK871" s="1021">
        <v>16.64</v>
      </c>
      <c r="AL871" s="1034">
        <v>45250</v>
      </c>
      <c r="AM871" s="1028" t="s">
        <v>138</v>
      </c>
      <c r="AN871" s="1021">
        <v>0</v>
      </c>
      <c r="AO871" s="868" t="str">
        <f>IF(U871="n/a","n/a",IF(AA871&lt;0,"n/a",IF(AA871="n/a","n/a",J871+U871-AA871)))</f>
        <v>n/a</v>
      </c>
      <c r="AP871" s="869" t="str">
        <f>IF(U871="n/a","n/a",J871+U871)</f>
        <v>n/a</v>
      </c>
      <c r="AQ871" s="1044">
        <f>IF(OR(AC871&lt;0.01,AF871="n/a"),"n/a",(I871/SQRT(22.5*AC871*(I871/AF871))-1)*100)</f>
        <v>450.81065798728065</v>
      </c>
      <c r="AR871" s="766">
        <f>INDEX(Historical!$C$7:$C$1455,MATCH(B871,Historical!$B$7:$B$1455,0))*IF(AH871="n/a",1.03,IF(AH871&lt;0,1.01,IF(AH871&gt;10,1.1,(1+AH871/100))))</f>
        <v>0.46200000000000002</v>
      </c>
      <c r="AS871" s="1042">
        <f>IF($AI871="n/a",1.03*AR871,IF($AI871&lt;0,1.01*AR871,IF($AI871&gt;10,1.1*AR871,(1+$AI871/100)*AR871)))</f>
        <v>0.5082000000000001</v>
      </c>
      <c r="AT871" s="1042">
        <f>IF($AK871="n/a",1.03*AS871,IF($AK871&lt;0,1.01*AS871,IF($AK871&gt;10,1.1*AS871,(1+$AK871/100)*AS871)))</f>
        <v>0.55902000000000018</v>
      </c>
      <c r="AU871" s="1042">
        <f>IF($AK871="n/a",1.03*AT871,IF($AK871&lt;0,1.01*AT871,IF($AK871&gt;10,1.1*AT871,(1+$AK871/100)*AT871)))</f>
        <v>0.6149220000000003</v>
      </c>
      <c r="AV871" s="1042">
        <f>IF($AK871="n/a",1.03*AU871,IF($AK871&lt;0,1.01*AU871,IF($AK871&gt;10,1.1*AU871,(1+$AK871/100)*AU871)))</f>
        <v>0.67641420000000041</v>
      </c>
      <c r="AW871" s="766">
        <f>SUM(AR871:AV871)</f>
        <v>2.8205562000000013</v>
      </c>
      <c r="AX871" s="877">
        <f>AW871/I871*100</f>
        <v>3.0047472035794196</v>
      </c>
      <c r="AY871" s="1212">
        <v>0.99</v>
      </c>
      <c r="AZ871" s="1028">
        <v>33.72</v>
      </c>
      <c r="BA871" s="1028">
        <v>-2.8000000000000003</v>
      </c>
      <c r="BB871" s="1028">
        <v>2.76</v>
      </c>
      <c r="BC871" s="1028">
        <v>7.9200000000000008</v>
      </c>
      <c r="BD871" s="1078"/>
      <c r="BE871" s="721">
        <v>2013</v>
      </c>
      <c r="BF871" s="1057">
        <f>IF(BE871&gt;2008,0,IF(BE871&gt;2001,1,IF(BE871&gt;1990,2,IF(BE871&gt;1980,3,IF(BE871&gt;1973,4,IF(BE871&gt;1970,5,IF(BE871&gt;1960,6,IF(BE871&gt;1958,7,IF(BE871&gt;1953,8,9)))))))))</f>
        <v>0</v>
      </c>
    </row>
    <row r="872" spans="1:58" s="839" customFormat="1" ht="13.5" thickBot="1" x14ac:dyDescent="0.25">
      <c r="B872" s="976"/>
      <c r="E872" s="977"/>
      <c r="F872" s="954"/>
      <c r="J872" s="854"/>
      <c r="L872" s="955"/>
      <c r="M872" s="954"/>
      <c r="N872" s="954"/>
      <c r="O872" s="854"/>
      <c r="R872" s="954"/>
      <c r="S872" s="956"/>
      <c r="T872" s="956"/>
      <c r="U872" s="956"/>
      <c r="V872" s="956"/>
      <c r="W872" s="956"/>
      <c r="X872" s="956"/>
      <c r="Y872" s="976"/>
      <c r="Z872" s="854"/>
      <c r="AC872" s="957"/>
      <c r="AD872" s="957"/>
      <c r="AE872" s="957"/>
      <c r="AF872" s="957"/>
      <c r="AG872" s="957"/>
      <c r="AH872" s="957"/>
      <c r="AI872" s="957"/>
      <c r="AJ872" s="957"/>
      <c r="AK872" s="957"/>
      <c r="AL872" s="957"/>
      <c r="AM872" s="957"/>
      <c r="AN872" s="957"/>
      <c r="AO872" s="854"/>
      <c r="AR872" s="958"/>
      <c r="AS872" s="959"/>
      <c r="AT872" s="959"/>
      <c r="AU872" s="959"/>
      <c r="AV872" s="959"/>
      <c r="AW872" s="958"/>
      <c r="AX872" s="959"/>
      <c r="AY872" s="854"/>
      <c r="BD872" s="977"/>
      <c r="BE872" s="954"/>
      <c r="BF872" s="954"/>
    </row>
    <row r="873" spans="1:58" x14ac:dyDescent="0.2">
      <c r="A873" s="713" t="s">
        <v>4385</v>
      </c>
      <c r="B873" s="772">
        <f>COUNTA(B7:B871)</f>
        <v>865</v>
      </c>
      <c r="E873" s="982">
        <f>AVERAGE(E7:E871)</f>
        <v>13.935260115606937</v>
      </c>
      <c r="I873" s="960">
        <f>AVERAGE(I7:I871)</f>
        <v>72.488277456647324</v>
      </c>
      <c r="J873" s="962">
        <f>AVERAGE(J7:J871)</f>
        <v>2.7891470940335927</v>
      </c>
      <c r="K873" s="960">
        <f>AVERAGE(K7:K871)</f>
        <v>0.44214402658959545</v>
      </c>
      <c r="M873" s="960">
        <f>AVERAGE(M7:M871)</f>
        <v>1.6490005734104038</v>
      </c>
      <c r="O873" s="978">
        <f>AVERAGE(O7:O871)</f>
        <v>0.40085669771505839</v>
      </c>
      <c r="R873" s="960">
        <f t="shared" ref="R873:X873" si="0">AVERAGE(R7:R871)</f>
        <v>12.142527666844209</v>
      </c>
      <c r="S873" s="979">
        <f t="shared" si="0"/>
        <v>11.44743261479892</v>
      </c>
      <c r="T873" s="979">
        <f t="shared" si="0"/>
        <v>14.72661888818196</v>
      </c>
      <c r="U873" s="979">
        <f t="shared" si="0"/>
        <v>14.640557104582513</v>
      </c>
      <c r="V873" s="979">
        <f t="shared" si="0"/>
        <v>7.4500482221391602</v>
      </c>
      <c r="W873" s="980">
        <f t="shared" si="0"/>
        <v>2.4990841180958094</v>
      </c>
      <c r="X873" s="981">
        <f t="shared" si="0"/>
        <v>2.5554533000909592</v>
      </c>
      <c r="Z873" s="962">
        <f t="shared" ref="Z873:BC873" si="1">AVERAGE(Z7:Z871)</f>
        <v>62.407688646268284</v>
      </c>
      <c r="AA873" s="960">
        <f t="shared" si="1"/>
        <v>22.962744684740201</v>
      </c>
      <c r="AB873" s="830">
        <f t="shared" si="1"/>
        <v>10.895953757225433</v>
      </c>
      <c r="AC873" s="960">
        <f t="shared" si="1"/>
        <v>3.7790060606060609</v>
      </c>
      <c r="AD873" s="960">
        <f t="shared" si="1"/>
        <v>3.6415611192930792</v>
      </c>
      <c r="AE873" s="960">
        <f t="shared" si="1"/>
        <v>3.4669939393939364</v>
      </c>
      <c r="AF873" s="960">
        <f t="shared" si="1"/>
        <v>4.588731343283583</v>
      </c>
      <c r="AG873" s="960">
        <f t="shared" si="1"/>
        <v>17.298221941992455</v>
      </c>
      <c r="AH873" s="960">
        <f t="shared" si="1"/>
        <v>15.186797066014678</v>
      </c>
      <c r="AI873" s="960">
        <f t="shared" si="1"/>
        <v>9.8744415243101145</v>
      </c>
      <c r="AJ873" s="960">
        <f t="shared" si="1"/>
        <v>13.181672771672755</v>
      </c>
      <c r="AK873" s="960">
        <f t="shared" si="1"/>
        <v>11.056146408839773</v>
      </c>
      <c r="AL873" s="960">
        <f t="shared" si="1"/>
        <v>22591.640981818182</v>
      </c>
      <c r="AM873" s="960">
        <f t="shared" si="1"/>
        <v>3.1351097560975543</v>
      </c>
      <c r="AN873" s="960">
        <f t="shared" si="1"/>
        <v>1.1333054088050318</v>
      </c>
      <c r="AO873" s="1087">
        <f t="shared" si="1"/>
        <v>-5.5305376282810208</v>
      </c>
      <c r="AP873" s="960">
        <f t="shared" si="1"/>
        <v>17.348629543626434</v>
      </c>
      <c r="AQ873" s="960">
        <f t="shared" si="1"/>
        <v>81.553700400396366</v>
      </c>
      <c r="AR873" s="1087">
        <f t="shared" si="1"/>
        <v>1.5277810541260244</v>
      </c>
      <c r="AS873" s="960">
        <f t="shared" si="1"/>
        <v>1.6201976623981833</v>
      </c>
      <c r="AT873" s="960">
        <f t="shared" si="1"/>
        <v>1.7392712200841562</v>
      </c>
      <c r="AU873" s="960">
        <f t="shared" si="1"/>
        <v>1.8685891780640709</v>
      </c>
      <c r="AV873" s="960">
        <f t="shared" si="1"/>
        <v>2.0090922346578983</v>
      </c>
      <c r="AW873" s="960">
        <f t="shared" si="1"/>
        <v>8.7649313493303271</v>
      </c>
      <c r="AX873" s="960">
        <f t="shared" si="1"/>
        <v>14.774556812757405</v>
      </c>
      <c r="AY873" s="1087">
        <f t="shared" si="1"/>
        <v>0.85260073260073244</v>
      </c>
      <c r="AZ873" s="960">
        <f t="shared" si="1"/>
        <v>19.093575757575774</v>
      </c>
      <c r="BA873" s="960">
        <f t="shared" si="1"/>
        <v>-15.986153575757585</v>
      </c>
      <c r="BB873" s="960">
        <f t="shared" si="1"/>
        <v>-0.49329696969696912</v>
      </c>
      <c r="BC873" s="960">
        <f t="shared" si="1"/>
        <v>-1.9378181818181817</v>
      </c>
    </row>
    <row r="874" spans="1:58" x14ac:dyDescent="0.2">
      <c r="A874" s="614" t="s">
        <v>396</v>
      </c>
      <c r="B874" s="772">
        <f>COUNTIF($E$7:$E$871,"&gt;=25")</f>
        <v>130</v>
      </c>
      <c r="E874" s="982">
        <f>AVERAGEIF($E$7:$E$871,"&gt;=25")</f>
        <v>39.715384615384615</v>
      </c>
      <c r="I874" s="982">
        <f>AVERAGEIF($E$7:$E$871,"&gt;=25",I7:I871)</f>
        <v>91.594076923076955</v>
      </c>
      <c r="J874" s="962">
        <f>AVERAGEIF($E$7:$E$871,"&gt;=25",J7:J871)</f>
        <v>2.4293928742606741</v>
      </c>
      <c r="K874" s="960">
        <f>AVERAGEIF($E$7:$E$871,"&gt;=25",K7:K871)</f>
        <v>0.53965769230769234</v>
      </c>
      <c r="L874" s="960"/>
      <c r="M874" s="960">
        <f>AVERAGEIF($E$7:$E$871,"&gt;=25",M7:M871)</f>
        <v>1.9737384615384612</v>
      </c>
      <c r="N874" s="960"/>
      <c r="O874" s="960">
        <f>AVERAGEIF($E$7:$E$871,"&gt;=25",O7:O871)</f>
        <v>0.49924883323124936</v>
      </c>
      <c r="R874" s="960">
        <f t="shared" ref="R874:X874" si="2">AVERAGEIF($E$7:$E$871,"&gt;=25",R7:R871)</f>
        <v>8.9628285739387064</v>
      </c>
      <c r="S874" s="960">
        <f t="shared" si="2"/>
        <v>6.1830970150869877</v>
      </c>
      <c r="T874" s="960">
        <f t="shared" si="2"/>
        <v>6.7884028475007137</v>
      </c>
      <c r="U874" s="960">
        <f t="shared" si="2"/>
        <v>7.9159162178217004</v>
      </c>
      <c r="V874" s="960">
        <f t="shared" si="2"/>
        <v>7.8838262615963934</v>
      </c>
      <c r="W874" s="960">
        <f t="shared" si="2"/>
        <v>0.98302943695259426</v>
      </c>
      <c r="X874" s="960">
        <f t="shared" si="2"/>
        <v>2.147754248266359</v>
      </c>
      <c r="Z874" s="962">
        <f>AVERAGEIF($E$7:$E$871,"&gt;=25",Z7:Z871)</f>
        <v>57.639658466635865</v>
      </c>
      <c r="AA874" s="960">
        <f>AVERAGEIF($E$7:$E$871,"&gt;=25",AA7:AA871)</f>
        <v>25.419122511417878</v>
      </c>
    </row>
    <row r="875" spans="1:58" x14ac:dyDescent="0.2">
      <c r="A875" s="614" t="s">
        <v>397</v>
      </c>
      <c r="B875" s="772">
        <f>COUNTIFS($E$7:$E$871,"&lt;25",$E$7:$E$871,"&gt;=10")</f>
        <v>200</v>
      </c>
      <c r="E875" s="982">
        <f>AVERAGEIFS($E$7:$E$871,$E$7:$E$871,"&lt;25",$E$7:$E$871,"&gt;=10")</f>
        <v>15.79</v>
      </c>
      <c r="I875" s="982">
        <f>AVERAGEIFS(I7:I871,$E$7:$E$871,"&lt;25",$E$7:$E$871,"&gt;=10")</f>
        <v>88.683150000000012</v>
      </c>
      <c r="J875" s="962">
        <f>AVERAGEIFS(J7:J871,$E$7:$E$871,"&lt;25",$E$7:$E$871,"&gt;=10")</f>
        <v>2.7764630303213851</v>
      </c>
      <c r="K875" s="960">
        <f>AVERAGEIFS(K7:K871,$E$7:$E$871,"&lt;25",$E$7:$E$871,"&gt;=10")</f>
        <v>0.51768925000000021</v>
      </c>
      <c r="L875" s="960"/>
      <c r="M875" s="960">
        <f>AVERAGEIFS(M7:M871,$E$7:$E$871,"&lt;25",$E$7:$E$871,"&gt;=10")</f>
        <v>1.9267335000000008</v>
      </c>
      <c r="N875" s="960"/>
      <c r="O875" s="960">
        <f>AVERAGEIFS(O7:O871,$E$7:$E$871,"&lt;25",$E$7:$E$871,"&gt;=10")</f>
        <v>0.47663655194805182</v>
      </c>
      <c r="P875" s="1020"/>
      <c r="Q875" s="1020"/>
      <c r="R875" s="960">
        <f t="shared" ref="R875:X875" si="3">AVERAGEIFS(R7:R871,$E$7:$E$871,"&lt;25",$E$7:$E$871,"&gt;=10")</f>
        <v>9.9114766589155447</v>
      </c>
      <c r="S875" s="960">
        <f t="shared" si="3"/>
        <v>8.2470501844636832</v>
      </c>
      <c r="T875" s="960">
        <f t="shared" si="3"/>
        <v>9.4450428674964613</v>
      </c>
      <c r="U875" s="960">
        <f t="shared" si="3"/>
        <v>10.529779804425257</v>
      </c>
      <c r="V875" s="960">
        <f t="shared" si="3"/>
        <v>11.382602186086803</v>
      </c>
      <c r="W875" s="960">
        <f t="shared" si="3"/>
        <v>0.94336500712560367</v>
      </c>
      <c r="X875" s="960">
        <f t="shared" si="3"/>
        <v>2.161029027570764</v>
      </c>
      <c r="Z875" s="962">
        <f>AVERAGEIFS(Z7:Z871,$E$7:$E$871,"&lt;25",$E$7:$E$871,"&gt;=10")</f>
        <v>60.926518330147374</v>
      </c>
      <c r="AA875" s="960">
        <f>AVERAGEIFS(AA7:AA871,$E$7:$E$871,"&lt;25",$E$7:$E$871,"&gt;=10")</f>
        <v>23.429962618882222</v>
      </c>
    </row>
    <row r="876" spans="1:58" x14ac:dyDescent="0.2">
      <c r="A876" s="1036" t="s">
        <v>880</v>
      </c>
      <c r="B876" s="772">
        <f>COUNTIF($E$7:$E$871,"&lt;10")</f>
        <v>535</v>
      </c>
      <c r="C876" s="1052"/>
      <c r="D876" s="13"/>
      <c r="E876" s="982">
        <f>AVERAGEIF($E$7:$E$871,"&lt;10")</f>
        <v>6.9775700934579437</v>
      </c>
      <c r="I876" s="982">
        <f>AVERAGEIF($E$7:$E$871,"&lt;10",I7:I871)</f>
        <v>61.791588785046798</v>
      </c>
      <c r="J876" s="962">
        <f>AVERAGEIF($E$7:$E$871,"&lt;10",J7:J871)</f>
        <v>2.8813057133100783</v>
      </c>
      <c r="K876" s="960">
        <f>AVERAGEIF($E$7:$E$871,"&lt;10",K7:K871)</f>
        <v>0.39020791214953232</v>
      </c>
      <c r="L876" s="960"/>
      <c r="M876" s="960">
        <f>AVERAGEIF($E$7:$E$871,"&lt;10",M7:M871)</f>
        <v>1.4662669084112134</v>
      </c>
      <c r="N876" s="960"/>
      <c r="O876" s="960">
        <f>AVERAGEIF($E$7:$E$871,"&lt;10",O7:O871)</f>
        <v>0.3486194108670147</v>
      </c>
      <c r="P876" s="1020"/>
      <c r="Q876" s="1020"/>
      <c r="R876" s="960">
        <f t="shared" ref="R876:X876" si="4">AVERAGEIF($E$7:$E$871,"&lt;10",R7:R871)</f>
        <v>13.749202589579637</v>
      </c>
      <c r="S876" s="960">
        <f t="shared" si="4"/>
        <v>13.923021612985094</v>
      </c>
      <c r="T876" s="960">
        <f t="shared" si="4"/>
        <v>18.629952139444885</v>
      </c>
      <c r="U876" s="960">
        <f t="shared" si="4"/>
        <v>18.698831686664693</v>
      </c>
      <c r="V876" s="960">
        <f t="shared" si="4"/>
        <v>5.1169719469612929</v>
      </c>
      <c r="W876" s="960">
        <f t="shared" si="4"/>
        <v>4.5624677099175379</v>
      </c>
      <c r="X876" s="960">
        <f t="shared" si="4"/>
        <v>2.8340743512558491</v>
      </c>
      <c r="Z876" s="962">
        <f>AVERAGEIF($E$7:$E$871,"&lt;10",Z7:Z871)</f>
        <v>64.121917732302265</v>
      </c>
      <c r="AA876" s="960">
        <f>AVERAGEIF($E$7:$E$871,"&lt;10",AA7:AA871)</f>
        <v>22.186813297966701</v>
      </c>
    </row>
  </sheetData>
  <sheetProtection selectLockedCells="1" selectUnlockedCells="1"/>
  <sortState ref="A7:BF871">
    <sortCondition descending="1" ref="E7:E871"/>
    <sortCondition ref="Q7:Q871"/>
  </sortState>
  <mergeCells count="2">
    <mergeCell ref="P5:Q5"/>
    <mergeCell ref="AZ4:BC4"/>
  </mergeCells>
  <conditionalFormatting sqref="R860:V871 R7:V855">
    <cfRule type="cellIs" dxfId="29" priority="482" stopIfTrue="1" operator="lessThan">
      <formula>2</formula>
    </cfRule>
  </conditionalFormatting>
  <conditionalFormatting sqref="A476 A490 A492 A517 A565 A598 A665 A689 A705 A711 A713 A715 A754:A757 A759:A761 A828">
    <cfRule type="cellIs" dxfId="28" priority="429" stopIfTrue="1" operator="lessThan">
      <formula>2</formula>
    </cfRule>
  </conditionalFormatting>
  <conditionalFormatting sqref="AQ860:AQ871 AQ7:AQ855">
    <cfRule type="cellIs" dxfId="27" priority="30" stopIfTrue="1" operator="lessThan">
      <formula>0</formula>
    </cfRule>
  </conditionalFormatting>
  <conditionalFormatting sqref="AP860:AP871 AP7:AP855">
    <cfRule type="cellIs" dxfId="26" priority="28" stopIfTrue="1" operator="greaterThan">
      <formula>11.99</formula>
    </cfRule>
    <cfRule type="cellIs" dxfId="25" priority="29" stopIfTrue="1" operator="lessThan">
      <formula>8</formula>
    </cfRule>
  </conditionalFormatting>
  <conditionalFormatting sqref="R836">
    <cfRule type="cellIs" dxfId="24" priority="21" stopIfTrue="1" operator="lessThan">
      <formula>2</formula>
    </cfRule>
  </conditionalFormatting>
  <conditionalFormatting sqref="J860:J871 J7:J855">
    <cfRule type="cellIs" dxfId="23" priority="19" stopIfTrue="1" operator="greaterThan">
      <formula>10</formula>
    </cfRule>
    <cfRule type="cellIs" dxfId="22" priority="20" stopIfTrue="1" operator="lessThan">
      <formula>2</formula>
    </cfRule>
  </conditionalFormatting>
  <conditionalFormatting sqref="R856:V857">
    <cfRule type="cellIs" dxfId="21" priority="18" stopIfTrue="1" operator="lessThan">
      <formula>2</formula>
    </cfRule>
  </conditionalFormatting>
  <conditionalFormatting sqref="AQ856:AQ857">
    <cfRule type="cellIs" dxfId="20" priority="17" stopIfTrue="1" operator="lessThan">
      <formula>0</formula>
    </cfRule>
  </conditionalFormatting>
  <conditionalFormatting sqref="AP856:AP857">
    <cfRule type="cellIs" dxfId="19" priority="15" stopIfTrue="1" operator="greaterThan">
      <formula>11.99</formula>
    </cfRule>
    <cfRule type="cellIs" dxfId="18" priority="16" stopIfTrue="1" operator="lessThan">
      <formula>8</formula>
    </cfRule>
  </conditionalFormatting>
  <conditionalFormatting sqref="J856:J857">
    <cfRule type="cellIs" dxfId="17" priority="13" stopIfTrue="1" operator="greaterThan">
      <formula>10</formula>
    </cfRule>
    <cfRule type="cellIs" dxfId="16" priority="14" stopIfTrue="1" operator="lessThan">
      <formula>2</formula>
    </cfRule>
  </conditionalFormatting>
  <conditionalFormatting sqref="R858:V858">
    <cfRule type="cellIs" dxfId="15" priority="12" stopIfTrue="1" operator="lessThan">
      <formula>2</formula>
    </cfRule>
  </conditionalFormatting>
  <conditionalFormatting sqref="AQ858">
    <cfRule type="cellIs" dxfId="14" priority="11" stopIfTrue="1" operator="lessThan">
      <formula>0</formula>
    </cfRule>
  </conditionalFormatting>
  <conditionalFormatting sqref="AP858">
    <cfRule type="cellIs" dxfId="13" priority="9" stopIfTrue="1" operator="greaterThan">
      <formula>11.99</formula>
    </cfRule>
    <cfRule type="cellIs" dxfId="12" priority="10" stopIfTrue="1" operator="lessThan">
      <formula>8</formula>
    </cfRule>
  </conditionalFormatting>
  <conditionalFormatting sqref="J858">
    <cfRule type="cellIs" dxfId="11" priority="7" stopIfTrue="1" operator="greaterThan">
      <formula>10</formula>
    </cfRule>
    <cfRule type="cellIs" dxfId="10" priority="8" stopIfTrue="1" operator="lessThan">
      <formula>2</formula>
    </cfRule>
  </conditionalFormatting>
  <conditionalFormatting sqref="R859:V859">
    <cfRule type="cellIs" dxfId="9" priority="6" stopIfTrue="1" operator="lessThan">
      <formula>2</formula>
    </cfRule>
  </conditionalFormatting>
  <conditionalFormatting sqref="AQ859">
    <cfRule type="cellIs" dxfId="8" priority="5" stopIfTrue="1" operator="lessThan">
      <formula>0</formula>
    </cfRule>
  </conditionalFormatting>
  <conditionalFormatting sqref="AP859">
    <cfRule type="cellIs" dxfId="7" priority="3" stopIfTrue="1" operator="greaterThan">
      <formula>11.99</formula>
    </cfRule>
    <cfRule type="cellIs" dxfId="6" priority="4" stopIfTrue="1" operator="lessThan">
      <formula>8</formula>
    </cfRule>
  </conditionalFormatting>
  <conditionalFormatting sqref="J859">
    <cfRule type="cellIs" dxfId="5" priority="1" stopIfTrue="1" operator="greaterThan">
      <formula>10</formula>
    </cfRule>
    <cfRule type="cellIs" dxfId="4" priority="2" stopIfTrue="1" operator="lessThan">
      <formula>2</formula>
    </cfRule>
  </conditionalFormatting>
  <hyperlinks>
    <hyperlink ref="C2" r:id="rId1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71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520" customWidth="1"/>
    <col min="2" max="2" width="6" style="520" customWidth="1"/>
    <col min="3" max="6" width="5.5703125" style="520" customWidth="1"/>
    <col min="7" max="7" width="6" style="520" customWidth="1"/>
    <col min="8" max="8" width="1.5703125" style="520" customWidth="1"/>
    <col min="9" max="10" width="6" style="520" customWidth="1"/>
    <col min="11" max="11" width="1.5703125" style="520" customWidth="1"/>
    <col min="12" max="23" width="6" style="520" customWidth="1"/>
    <col min="24" max="24" width="7.7109375" style="520" bestFit="1" customWidth="1"/>
    <col min="25" max="44" width="5.140625" style="742" customWidth="1"/>
    <col min="45" max="16384" width="8.85546875" style="520"/>
  </cols>
  <sheetData>
    <row r="1" spans="1:44" ht="12.75" customHeight="1" x14ac:dyDescent="0.2">
      <c r="A1" s="606" t="s">
        <v>4268</v>
      </c>
      <c r="B1" s="607"/>
      <c r="C1" s="608" t="s">
        <v>3</v>
      </c>
      <c r="D1" s="609"/>
      <c r="E1" s="609"/>
      <c r="F1" s="609"/>
      <c r="G1" s="609"/>
      <c r="H1" s="609"/>
      <c r="I1" s="609"/>
      <c r="J1" s="609"/>
      <c r="K1" s="609"/>
      <c r="L1" s="609"/>
      <c r="O1" s="609"/>
      <c r="P1" s="609"/>
      <c r="Q1" s="609"/>
      <c r="R1" s="609"/>
      <c r="S1" s="609"/>
      <c r="T1" s="609"/>
      <c r="U1" s="609"/>
      <c r="V1" s="609"/>
      <c r="W1" s="609"/>
      <c r="X1" s="610"/>
      <c r="Y1" s="1074" t="s">
        <v>4</v>
      </c>
      <c r="Z1" s="718"/>
      <c r="AA1" s="718"/>
      <c r="AB1" s="719"/>
      <c r="AC1" s="718"/>
      <c r="AD1" s="718"/>
      <c r="AE1" s="718"/>
      <c r="AF1" s="718"/>
      <c r="AG1" s="719"/>
      <c r="AH1" s="719"/>
      <c r="AI1" s="719"/>
      <c r="AJ1" s="719"/>
      <c r="AK1" s="719"/>
      <c r="AL1" s="719"/>
      <c r="AM1" s="719"/>
      <c r="AN1" s="719"/>
      <c r="AO1" s="719"/>
      <c r="AP1" s="719"/>
      <c r="AQ1" s="719"/>
      <c r="AR1" s="720"/>
    </row>
    <row r="2" spans="1:44" ht="9.6" customHeight="1" x14ac:dyDescent="0.2">
      <c r="A2" s="611"/>
      <c r="B2" s="612"/>
      <c r="C2" s="613" t="s">
        <v>9</v>
      </c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  <c r="R2" s="614"/>
      <c r="S2" s="614"/>
      <c r="T2" s="614"/>
      <c r="U2" s="614"/>
      <c r="V2" s="614"/>
      <c r="W2" s="614"/>
      <c r="X2" s="615"/>
      <c r="Y2" s="721"/>
      <c r="Z2" s="721"/>
      <c r="AA2" s="721"/>
      <c r="AB2" s="721"/>
      <c r="AC2" s="721"/>
      <c r="AD2" s="721"/>
      <c r="AE2" s="722"/>
      <c r="AF2" s="722"/>
      <c r="AG2" s="721"/>
      <c r="AH2" s="721"/>
      <c r="AI2" s="721"/>
      <c r="AJ2" s="721"/>
      <c r="AK2" s="721"/>
      <c r="AL2" s="721"/>
      <c r="AM2" s="721"/>
      <c r="AN2" s="721"/>
      <c r="AO2" s="721"/>
      <c r="AP2" s="721"/>
      <c r="AQ2" s="721"/>
      <c r="AR2" s="723"/>
    </row>
    <row r="3" spans="1:44" ht="9.6" customHeight="1" x14ac:dyDescent="0.2">
      <c r="A3" s="616"/>
      <c r="B3" s="15"/>
      <c r="C3" s="614"/>
      <c r="D3" s="614"/>
      <c r="E3" s="614"/>
      <c r="F3" s="614"/>
      <c r="G3" s="614"/>
      <c r="H3" s="614"/>
      <c r="I3" s="614"/>
      <c r="J3" s="614"/>
      <c r="K3" s="614"/>
      <c r="L3" s="614"/>
      <c r="M3" s="617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5"/>
      <c r="Y3" s="721"/>
      <c r="Z3" s="724"/>
      <c r="AA3" s="724"/>
      <c r="AB3" s="721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5"/>
    </row>
    <row r="4" spans="1:44" ht="12.75" customHeight="1" x14ac:dyDescent="0.2">
      <c r="A4" s="620" t="s">
        <v>1854</v>
      </c>
      <c r="B4" s="621"/>
      <c r="C4" s="614"/>
      <c r="D4" s="614"/>
      <c r="E4" s="614"/>
      <c r="F4" s="614"/>
      <c r="G4" s="614"/>
      <c r="H4" s="622" t="s">
        <v>16</v>
      </c>
      <c r="I4" s="614"/>
      <c r="J4" s="614"/>
      <c r="K4" s="622"/>
      <c r="L4" s="614"/>
      <c r="M4" s="622"/>
      <c r="N4" s="614"/>
      <c r="O4" s="614"/>
      <c r="P4" s="614"/>
      <c r="Q4" s="614"/>
      <c r="R4" s="614"/>
      <c r="S4" s="614"/>
      <c r="T4" s="614"/>
      <c r="U4" s="614"/>
      <c r="V4" s="614"/>
      <c r="W4" s="615"/>
      <c r="X4" s="623" t="s">
        <v>4027</v>
      </c>
      <c r="Y4" s="624">
        <v>2017</v>
      </c>
      <c r="Z4" s="624">
        <v>2016</v>
      </c>
      <c r="AA4" s="624">
        <v>2015</v>
      </c>
      <c r="AB4" s="624">
        <v>2014</v>
      </c>
      <c r="AC4" s="625" t="s">
        <v>17</v>
      </c>
      <c r="AD4" s="624">
        <v>2012</v>
      </c>
      <c r="AE4" s="624">
        <v>2011</v>
      </c>
      <c r="AF4" s="626">
        <v>2010</v>
      </c>
      <c r="AG4" s="627">
        <v>2009</v>
      </c>
      <c r="AH4" s="627">
        <v>2008</v>
      </c>
      <c r="AI4" s="627">
        <v>2007</v>
      </c>
      <c r="AJ4" s="627">
        <v>2006</v>
      </c>
      <c r="AK4" s="627">
        <v>2005</v>
      </c>
      <c r="AL4" s="627">
        <v>2004</v>
      </c>
      <c r="AM4" s="627">
        <v>2003</v>
      </c>
      <c r="AN4" s="627">
        <v>2002</v>
      </c>
      <c r="AO4" s="627">
        <v>2001</v>
      </c>
      <c r="AP4" s="628">
        <v>2000</v>
      </c>
      <c r="AQ4" s="624" t="s">
        <v>18</v>
      </c>
      <c r="AR4" s="624"/>
    </row>
    <row r="5" spans="1:44" ht="12.75" customHeight="1" x14ac:dyDescent="0.2">
      <c r="A5" s="551" t="s">
        <v>21</v>
      </c>
      <c r="B5" s="623" t="s">
        <v>22</v>
      </c>
      <c r="C5" s="629"/>
      <c r="D5" s="629"/>
      <c r="E5" s="629"/>
      <c r="F5" s="629"/>
      <c r="G5" s="630"/>
      <c r="H5" s="630"/>
      <c r="I5" s="631" t="s">
        <v>44</v>
      </c>
      <c r="J5" s="630"/>
      <c r="K5" s="630"/>
      <c r="L5" s="631"/>
      <c r="M5" s="631"/>
      <c r="N5" s="618"/>
      <c r="O5" s="618"/>
      <c r="P5" s="618"/>
      <c r="Q5" s="618"/>
      <c r="R5" s="618"/>
      <c r="S5" s="618"/>
      <c r="T5" s="618"/>
      <c r="U5" s="618"/>
      <c r="V5" s="618"/>
      <c r="W5" s="619"/>
      <c r="X5" s="632" t="s">
        <v>4028</v>
      </c>
      <c r="Y5" s="633" t="s">
        <v>45</v>
      </c>
      <c r="Z5" s="633" t="s">
        <v>45</v>
      </c>
      <c r="AA5" s="633" t="s">
        <v>45</v>
      </c>
      <c r="AB5" s="633" t="s">
        <v>45</v>
      </c>
      <c r="AC5" s="628" t="s">
        <v>45</v>
      </c>
      <c r="AD5" s="633" t="s">
        <v>45</v>
      </c>
      <c r="AE5" s="633" t="s">
        <v>45</v>
      </c>
      <c r="AF5" s="626" t="s">
        <v>45</v>
      </c>
      <c r="AG5" s="627" t="s">
        <v>45</v>
      </c>
      <c r="AH5" s="627" t="s">
        <v>45</v>
      </c>
      <c r="AI5" s="627" t="s">
        <v>45</v>
      </c>
      <c r="AJ5" s="627" t="s">
        <v>45</v>
      </c>
      <c r="AK5" s="627" t="s">
        <v>45</v>
      </c>
      <c r="AL5" s="627" t="s">
        <v>45</v>
      </c>
      <c r="AM5" s="627" t="s">
        <v>45</v>
      </c>
      <c r="AN5" s="627" t="s">
        <v>45</v>
      </c>
      <c r="AO5" s="627" t="s">
        <v>45</v>
      </c>
      <c r="AP5" s="628" t="s">
        <v>45</v>
      </c>
      <c r="AQ5" s="633" t="s">
        <v>46</v>
      </c>
      <c r="AR5" s="633" t="s">
        <v>47</v>
      </c>
    </row>
    <row r="6" spans="1:44" ht="12.75" customHeight="1" x14ac:dyDescent="0.2">
      <c r="A6" s="536" t="s">
        <v>56</v>
      </c>
      <c r="B6" s="634" t="s">
        <v>57</v>
      </c>
      <c r="C6" s="634">
        <v>2017</v>
      </c>
      <c r="D6" s="634">
        <v>2016</v>
      </c>
      <c r="E6" s="634">
        <v>2015</v>
      </c>
      <c r="F6" s="634">
        <v>2014</v>
      </c>
      <c r="G6" s="634">
        <v>2013</v>
      </c>
      <c r="H6" s="635" t="s">
        <v>91</v>
      </c>
      <c r="I6" s="634">
        <v>2012</v>
      </c>
      <c r="J6" s="636">
        <v>2011</v>
      </c>
      <c r="K6" s="635" t="s">
        <v>91</v>
      </c>
      <c r="L6" s="634">
        <v>2010</v>
      </c>
      <c r="M6" s="629">
        <v>2009</v>
      </c>
      <c r="N6" s="629">
        <v>2008</v>
      </c>
      <c r="O6" s="629">
        <v>2007</v>
      </c>
      <c r="P6" s="629">
        <v>2006</v>
      </c>
      <c r="Q6" s="629">
        <v>2005</v>
      </c>
      <c r="R6" s="629">
        <v>2004</v>
      </c>
      <c r="S6" s="629">
        <v>2003</v>
      </c>
      <c r="T6" s="629">
        <v>2002</v>
      </c>
      <c r="U6" s="629">
        <v>2001</v>
      </c>
      <c r="V6" s="629">
        <v>2000</v>
      </c>
      <c r="W6" s="508">
        <v>1999</v>
      </c>
      <c r="X6" s="634" t="s">
        <v>92</v>
      </c>
      <c r="Y6" s="637">
        <v>2016</v>
      </c>
      <c r="Z6" s="637">
        <v>2015</v>
      </c>
      <c r="AA6" s="637">
        <v>2014</v>
      </c>
      <c r="AB6" s="637">
        <v>2013</v>
      </c>
      <c r="AC6" s="628" t="s">
        <v>93</v>
      </c>
      <c r="AD6" s="637">
        <v>2011</v>
      </c>
      <c r="AE6" s="637">
        <v>2010</v>
      </c>
      <c r="AF6" s="638">
        <v>2009</v>
      </c>
      <c r="AG6" s="639">
        <v>2008</v>
      </c>
      <c r="AH6" s="639">
        <v>2007</v>
      </c>
      <c r="AI6" s="639">
        <v>2006</v>
      </c>
      <c r="AJ6" s="639">
        <v>2005</v>
      </c>
      <c r="AK6" s="639">
        <v>2004</v>
      </c>
      <c r="AL6" s="639">
        <v>2003</v>
      </c>
      <c r="AM6" s="639">
        <v>2002</v>
      </c>
      <c r="AN6" s="639">
        <v>2001</v>
      </c>
      <c r="AO6" s="639">
        <v>2000</v>
      </c>
      <c r="AP6" s="640">
        <v>1999</v>
      </c>
      <c r="AQ6" s="637" t="s">
        <v>94</v>
      </c>
      <c r="AR6" s="637" t="s">
        <v>95</v>
      </c>
    </row>
    <row r="7" spans="1:44" ht="11.25" customHeight="1" x14ac:dyDescent="0.2">
      <c r="A7" s="712" t="s">
        <v>105</v>
      </c>
      <c r="B7" s="539" t="s">
        <v>106</v>
      </c>
      <c r="C7" s="524">
        <v>0.76</v>
      </c>
      <c r="D7" s="544">
        <v>0.72</v>
      </c>
      <c r="E7" s="545">
        <v>0.6709090909090909</v>
      </c>
      <c r="F7" s="545">
        <v>0.64545454545454539</v>
      </c>
      <c r="G7" s="544">
        <v>0.61818181818181817</v>
      </c>
      <c r="H7" s="546"/>
      <c r="I7" s="545">
        <v>0.6</v>
      </c>
      <c r="J7" s="547">
        <v>0.58181818181818179</v>
      </c>
      <c r="K7" s="546"/>
      <c r="L7" s="542">
        <v>0.55454545454545445</v>
      </c>
      <c r="M7" s="548">
        <v>0.53636363636363626</v>
      </c>
      <c r="N7" s="548">
        <v>0.52727272727272723</v>
      </c>
      <c r="O7" s="549">
        <v>0.50909090909090915</v>
      </c>
      <c r="P7" s="548">
        <v>0.48594545454545451</v>
      </c>
      <c r="Q7" s="548">
        <v>0.40495454545454546</v>
      </c>
      <c r="R7" s="548">
        <v>0.34710909090909087</v>
      </c>
      <c r="S7" s="548">
        <v>0.30579090909090906</v>
      </c>
      <c r="T7" s="549">
        <v>0.2975272727272727</v>
      </c>
      <c r="U7" s="548">
        <v>0.29398181818181818</v>
      </c>
      <c r="V7" s="548">
        <v>0.27659999999999996</v>
      </c>
      <c r="W7" s="549">
        <v>0.23985454545454546</v>
      </c>
      <c r="X7" s="550">
        <f t="shared" ref="X7:X70" si="0">SUM(C7:W7)</f>
        <v>9.3753999999999991</v>
      </c>
      <c r="Y7" s="726">
        <f t="shared" ref="Y7:Y70" si="1">IF(ISERROR((C7/D7-1)*100),"n/a",(C7/D7-1)*100)</f>
        <v>5.555555555555558</v>
      </c>
      <c r="Z7" s="726">
        <f t="shared" ref="Z7:Z70" si="2">IF(ISERROR((D7/E7-1)*100),"n/a",(D7/E7-1)*100)</f>
        <v>7.3170731707317138</v>
      </c>
      <c r="AA7" s="726">
        <f t="shared" ref="AA7:AA70" si="3">IF(ISERROR((E7/F7-1)*100),"n/a",(E7/F7-1)*100)</f>
        <v>3.9436619718310029</v>
      </c>
      <c r="AB7" s="726">
        <f t="shared" ref="AB7:AB70" si="4">IF(ISERROR((F7/G7-1)*100),"n/a",(F7/G7-1)*100)</f>
        <v>4.4117647058823373</v>
      </c>
      <c r="AC7" s="726">
        <f t="shared" ref="AC7:AC70" si="5">IF(ISERROR((G7/I7-1)*100),"n/a",(G7/I7-1)*100)</f>
        <v>3.0303030303030276</v>
      </c>
      <c r="AD7" s="726">
        <f t="shared" ref="AD7:AD70" si="6">IF(ISERROR((I7/J7-1)*100),"n/a",(I7/J7-1)*100)</f>
        <v>3.125</v>
      </c>
      <c r="AE7" s="726">
        <f t="shared" ref="AE7:AE70" si="7">IF(ISERROR((J7/L7-1)*100),"n/a",(J7/L7-1)*100)</f>
        <v>4.9180327868852514</v>
      </c>
      <c r="AF7" s="726">
        <f t="shared" ref="AF7:AF70" si="8">IF(ISERROR((L7/M7-1)*100),"n/a",(L7/M7-1)*100)</f>
        <v>3.3898305084745672</v>
      </c>
      <c r="AG7" s="726">
        <f t="shared" ref="AG7:AG70" si="9">IF(ISERROR((M7/N7-1)*100),"n/a",(M7/N7-1)*100)</f>
        <v>1.7241379310344751</v>
      </c>
      <c r="AH7" s="726">
        <f t="shared" ref="AH7:AH70" si="10">IF(ISERROR((N7/O7-1)*100),"n/a",(N7/O7-1)*100)</f>
        <v>3.5714285714285587</v>
      </c>
      <c r="AI7" s="726">
        <f t="shared" ref="AI7:AI70" si="11">IF(ISERROR((O7/P7-1)*100),"n/a",(O7/P7-1)*100)</f>
        <v>4.7629737718412279</v>
      </c>
      <c r="AJ7" s="726">
        <f t="shared" ref="AJ7:AJ70" si="12">IF(ISERROR((P7/Q7-1)*100),"n/a",(P7/Q7-1)*100)</f>
        <v>19.999999999999996</v>
      </c>
      <c r="AK7" s="726">
        <f t="shared" ref="AK7:AK70" si="13">IF(ISERROR((Q7/R7-1)*100),"n/a",(Q7/R7-1)*100)</f>
        <v>16.664920643235035</v>
      </c>
      <c r="AL7" s="726">
        <f t="shared" ref="AL7:AL70" si="14">IF(ISERROR((R7/S7-1)*100),"n/a",(R7/S7-1)*100)</f>
        <v>13.511906531498052</v>
      </c>
      <c r="AM7" s="726">
        <f t="shared" ref="AM7:AM70" si="15">IF(ISERROR((S7/T7-1)*100),"n/a",(S7/T7-1)*100)</f>
        <v>2.7774382791493579</v>
      </c>
      <c r="AN7" s="726">
        <f t="shared" ref="AN7:AN70" si="16">IF(ISERROR((T7/U7-1)*100),"n/a",(T7/U7-1)*100)</f>
        <v>1.2060115034943308</v>
      </c>
      <c r="AO7" s="726">
        <f t="shared" ref="AO7:AO70" si="17">IF(ISERROR((U7/V7-1)*100),"n/a",(U7/V7-1)*100)</f>
        <v>6.2840991257477219</v>
      </c>
      <c r="AP7" s="726">
        <f t="shared" ref="AP7:AP70" si="18">IF(ISERROR((V7/W7-1)*100),"n/a",(V7/W7-1)*100)</f>
        <v>15.319890842935102</v>
      </c>
      <c r="AQ7" s="727">
        <f t="shared" ref="AQ7:AQ70" si="19">AVERAGE(Y7:AP7)</f>
        <v>6.7507793850015174</v>
      </c>
      <c r="AR7" s="728">
        <f t="shared" ref="AR7:AR70" si="20">STDEV(Y7:AP7)</f>
        <v>5.6140281626178767</v>
      </c>
    </row>
    <row r="8" spans="1:44" ht="11.25" customHeight="1" x14ac:dyDescent="0.2">
      <c r="A8" s="530" t="s">
        <v>110</v>
      </c>
      <c r="B8" s="1015" t="s">
        <v>111</v>
      </c>
      <c r="C8" s="524">
        <v>4.7</v>
      </c>
      <c r="D8" s="525">
        <v>4.4400000000000004</v>
      </c>
      <c r="E8" s="525">
        <v>4.0999999999999996</v>
      </c>
      <c r="F8" s="525">
        <v>3.42</v>
      </c>
      <c r="G8" s="525">
        <v>2.54</v>
      </c>
      <c r="H8" s="526"/>
      <c r="I8" s="525">
        <v>2.36</v>
      </c>
      <c r="J8" s="523">
        <v>2.2000000000000002</v>
      </c>
      <c r="K8" s="526"/>
      <c r="L8" s="710">
        <v>2.1</v>
      </c>
      <c r="M8" s="711">
        <v>2.04</v>
      </c>
      <c r="N8" s="535">
        <v>2</v>
      </c>
      <c r="O8" s="535">
        <v>1.92</v>
      </c>
      <c r="P8" s="711">
        <v>1.84</v>
      </c>
      <c r="Q8" s="535">
        <v>1.68</v>
      </c>
      <c r="R8" s="535">
        <v>1.44</v>
      </c>
      <c r="S8" s="711">
        <v>1.32</v>
      </c>
      <c r="T8" s="711">
        <v>1.24</v>
      </c>
      <c r="U8" s="711">
        <v>1.2</v>
      </c>
      <c r="V8" s="711">
        <v>1.1599999999999999</v>
      </c>
      <c r="W8" s="535">
        <v>1.1200000000000001</v>
      </c>
      <c r="X8" s="708">
        <f t="shared" si="0"/>
        <v>42.82</v>
      </c>
      <c r="Y8" s="726">
        <f t="shared" si="1"/>
        <v>5.8558558558558405</v>
      </c>
      <c r="Z8" s="726">
        <f t="shared" si="2"/>
        <v>8.292682926829297</v>
      </c>
      <c r="AA8" s="726">
        <f t="shared" si="3"/>
        <v>19.883040935672504</v>
      </c>
      <c r="AB8" s="726">
        <f t="shared" si="4"/>
        <v>34.645669291338585</v>
      </c>
      <c r="AC8" s="726">
        <f t="shared" si="5"/>
        <v>7.6271186440677985</v>
      </c>
      <c r="AD8" s="726">
        <f t="shared" si="6"/>
        <v>7.2727272727272529</v>
      </c>
      <c r="AE8" s="726">
        <f t="shared" si="7"/>
        <v>4.7619047619047672</v>
      </c>
      <c r="AF8" s="726">
        <f t="shared" si="8"/>
        <v>2.941176470588247</v>
      </c>
      <c r="AG8" s="726">
        <f t="shared" si="9"/>
        <v>2.0000000000000018</v>
      </c>
      <c r="AH8" s="726">
        <f t="shared" si="10"/>
        <v>4.1666666666666741</v>
      </c>
      <c r="AI8" s="726">
        <f t="shared" si="11"/>
        <v>4.3478260869565188</v>
      </c>
      <c r="AJ8" s="726">
        <f t="shared" si="12"/>
        <v>9.5238095238095344</v>
      </c>
      <c r="AK8" s="726">
        <f t="shared" si="13"/>
        <v>16.666666666666675</v>
      </c>
      <c r="AL8" s="726">
        <f t="shared" si="14"/>
        <v>9.0909090909090828</v>
      </c>
      <c r="AM8" s="726">
        <f t="shared" si="15"/>
        <v>6.4516129032258229</v>
      </c>
      <c r="AN8" s="726">
        <f t="shared" si="16"/>
        <v>3.3333333333333437</v>
      </c>
      <c r="AO8" s="726">
        <f t="shared" si="17"/>
        <v>3.4482758620689724</v>
      </c>
      <c r="AP8" s="726">
        <f t="shared" si="18"/>
        <v>3.5714285714285587</v>
      </c>
      <c r="AQ8" s="727">
        <f t="shared" si="19"/>
        <v>8.5489280480027485</v>
      </c>
      <c r="AR8" s="728">
        <f t="shared" si="20"/>
        <v>8.0233637639018145</v>
      </c>
    </row>
    <row r="9" spans="1:44" ht="11.25" customHeight="1" x14ac:dyDescent="0.2">
      <c r="A9" s="530" t="s">
        <v>398</v>
      </c>
      <c r="B9" s="1015" t="s">
        <v>399</v>
      </c>
      <c r="C9" s="524">
        <v>0.56000000000000005</v>
      </c>
      <c r="D9" s="704">
        <v>0.48</v>
      </c>
      <c r="E9" s="704">
        <v>0.38</v>
      </c>
      <c r="F9" s="704">
        <v>0.3</v>
      </c>
      <c r="G9" s="704">
        <v>0.23</v>
      </c>
      <c r="H9" s="705"/>
      <c r="I9" s="704">
        <v>0.18</v>
      </c>
      <c r="J9" s="523">
        <v>0.15</v>
      </c>
      <c r="K9" s="705"/>
      <c r="L9" s="710">
        <v>0.13500000000000001</v>
      </c>
      <c r="M9" s="711">
        <v>0.12833333333333333</v>
      </c>
      <c r="N9" s="711">
        <v>0.12333333333333334</v>
      </c>
      <c r="O9" s="711">
        <v>0.11666666666666665</v>
      </c>
      <c r="P9" s="711">
        <v>0.11</v>
      </c>
      <c r="Q9" s="707">
        <v>0.10666666666666667</v>
      </c>
      <c r="R9" s="711">
        <v>0.10333333333333333</v>
      </c>
      <c r="S9" s="711">
        <v>9.6666666666666665E-2</v>
      </c>
      <c r="T9" s="711">
        <v>0.09</v>
      </c>
      <c r="U9" s="707">
        <v>8.666666666666667E-2</v>
      </c>
      <c r="V9" s="711">
        <v>8.3333333333333329E-2</v>
      </c>
      <c r="W9" s="707">
        <v>0.08</v>
      </c>
      <c r="X9" s="708">
        <f t="shared" si="0"/>
        <v>3.5400000000000005</v>
      </c>
      <c r="Y9" s="726">
        <f t="shared" si="1"/>
        <v>16.666666666666675</v>
      </c>
      <c r="Z9" s="726">
        <f t="shared" si="2"/>
        <v>26.315789473684205</v>
      </c>
      <c r="AA9" s="726">
        <f t="shared" si="3"/>
        <v>26.666666666666682</v>
      </c>
      <c r="AB9" s="726">
        <f t="shared" si="4"/>
        <v>30.434782608695631</v>
      </c>
      <c r="AC9" s="726">
        <f t="shared" si="5"/>
        <v>27.777777777777789</v>
      </c>
      <c r="AD9" s="726">
        <f t="shared" si="6"/>
        <v>19.999999999999996</v>
      </c>
      <c r="AE9" s="726">
        <f t="shared" si="7"/>
        <v>11.111111111111093</v>
      </c>
      <c r="AF9" s="726">
        <f t="shared" si="8"/>
        <v>5.1948051948051965</v>
      </c>
      <c r="AG9" s="726">
        <f t="shared" si="9"/>
        <v>4.0540540540540571</v>
      </c>
      <c r="AH9" s="726">
        <f t="shared" si="10"/>
        <v>5.7142857142857384</v>
      </c>
      <c r="AI9" s="726">
        <f t="shared" si="11"/>
        <v>6.0606060606060552</v>
      </c>
      <c r="AJ9" s="726">
        <f t="shared" si="12"/>
        <v>3.125</v>
      </c>
      <c r="AK9" s="726">
        <f t="shared" si="13"/>
        <v>3.2258064516129004</v>
      </c>
      <c r="AL9" s="726">
        <f t="shared" si="14"/>
        <v>6.8965517241379226</v>
      </c>
      <c r="AM9" s="726">
        <f t="shared" si="15"/>
        <v>7.4074074074074181</v>
      </c>
      <c r="AN9" s="726">
        <f t="shared" si="16"/>
        <v>3.8461538461538325</v>
      </c>
      <c r="AO9" s="726">
        <f t="shared" si="17"/>
        <v>4.0000000000000036</v>
      </c>
      <c r="AP9" s="726">
        <f t="shared" si="18"/>
        <v>4.1666666666666519</v>
      </c>
      <c r="AQ9" s="727">
        <f t="shared" si="19"/>
        <v>11.814673968018436</v>
      </c>
      <c r="AR9" s="728">
        <f t="shared" si="20"/>
        <v>9.9225024807628852</v>
      </c>
    </row>
    <row r="10" spans="1:44" ht="11.25" customHeight="1" x14ac:dyDescent="0.2">
      <c r="A10" s="1017" t="s">
        <v>400</v>
      </c>
      <c r="B10" s="557" t="s">
        <v>401</v>
      </c>
      <c r="C10" s="524">
        <v>0.11</v>
      </c>
      <c r="D10" s="525">
        <v>0.1</v>
      </c>
      <c r="E10" s="525">
        <v>9.4E-2</v>
      </c>
      <c r="F10" s="525">
        <v>8.5999999999999993E-2</v>
      </c>
      <c r="G10" s="525">
        <v>6.8000000000000005E-2</v>
      </c>
      <c r="H10" s="526"/>
      <c r="I10" s="704">
        <v>0.06</v>
      </c>
      <c r="J10" s="523">
        <v>5.1999999999999998E-2</v>
      </c>
      <c r="K10" s="526"/>
      <c r="L10" s="710">
        <v>4.8000000000000001E-2</v>
      </c>
      <c r="M10" s="711">
        <v>4.5332999999999998E-2</v>
      </c>
      <c r="N10" s="711">
        <v>4.2666999999999997E-2</v>
      </c>
      <c r="O10" s="711">
        <v>0.04</v>
      </c>
      <c r="P10" s="528">
        <v>3.7332999999999998E-2</v>
      </c>
      <c r="Q10" s="711">
        <v>3.5333000000000003E-2</v>
      </c>
      <c r="R10" s="711">
        <v>2.6450000000000001E-2</v>
      </c>
      <c r="S10" s="528">
        <v>1.1860000000000001E-2</v>
      </c>
      <c r="T10" s="528">
        <v>1.1860000000000001E-2</v>
      </c>
      <c r="U10" s="528">
        <v>1.1860000000000001E-2</v>
      </c>
      <c r="V10" s="528">
        <v>1.1860000000000001E-2</v>
      </c>
      <c r="W10" s="711">
        <v>1.1860000000000001E-2</v>
      </c>
      <c r="X10" s="708">
        <f t="shared" si="0"/>
        <v>0.904416</v>
      </c>
      <c r="Y10" s="726">
        <f t="shared" si="1"/>
        <v>9.9999999999999858</v>
      </c>
      <c r="Z10" s="726">
        <f t="shared" si="2"/>
        <v>6.3829787234042534</v>
      </c>
      <c r="AA10" s="726">
        <f t="shared" si="3"/>
        <v>9.3023255813953654</v>
      </c>
      <c r="AB10" s="726">
        <f t="shared" si="4"/>
        <v>26.470588235294091</v>
      </c>
      <c r="AC10" s="726">
        <f t="shared" si="5"/>
        <v>13.333333333333353</v>
      </c>
      <c r="AD10" s="726">
        <f t="shared" si="6"/>
        <v>15.384615384615397</v>
      </c>
      <c r="AE10" s="726">
        <f t="shared" si="7"/>
        <v>8.333333333333325</v>
      </c>
      <c r="AF10" s="726">
        <f t="shared" si="8"/>
        <v>5.8831314936139245</v>
      </c>
      <c r="AG10" s="726">
        <f t="shared" si="9"/>
        <v>6.2483886844634018</v>
      </c>
      <c r="AH10" s="726">
        <f t="shared" si="10"/>
        <v>6.6674999999999818</v>
      </c>
      <c r="AI10" s="726">
        <f t="shared" si="11"/>
        <v>7.1438137840516447</v>
      </c>
      <c r="AJ10" s="726">
        <f t="shared" si="12"/>
        <v>5.6604307587807323</v>
      </c>
      <c r="AK10" s="726">
        <f t="shared" si="13"/>
        <v>33.584120982986775</v>
      </c>
      <c r="AL10" s="726">
        <f t="shared" si="14"/>
        <v>123.01854974704889</v>
      </c>
      <c r="AM10" s="726">
        <f t="shared" si="15"/>
        <v>0</v>
      </c>
      <c r="AN10" s="726">
        <f t="shared" si="16"/>
        <v>0</v>
      </c>
      <c r="AO10" s="726">
        <f t="shared" si="17"/>
        <v>0</v>
      </c>
      <c r="AP10" s="726">
        <f t="shared" si="18"/>
        <v>0</v>
      </c>
      <c r="AQ10" s="727">
        <f t="shared" si="19"/>
        <v>15.411839446795618</v>
      </c>
      <c r="AR10" s="728">
        <f t="shared" si="20"/>
        <v>28.283304667835143</v>
      </c>
    </row>
    <row r="11" spans="1:44" ht="11.25" customHeight="1" x14ac:dyDescent="0.2">
      <c r="A11" s="551" t="s">
        <v>1879</v>
      </c>
      <c r="B11" s="539" t="s">
        <v>1880</v>
      </c>
      <c r="C11" s="542">
        <v>1.06</v>
      </c>
      <c r="D11" s="525">
        <v>1.04</v>
      </c>
      <c r="E11" s="525">
        <v>0.96</v>
      </c>
      <c r="F11" s="525">
        <v>0.88</v>
      </c>
      <c r="G11" s="575">
        <v>0.56000000000000005</v>
      </c>
      <c r="H11" s="526"/>
      <c r="I11" s="704">
        <v>0.96439999999999992</v>
      </c>
      <c r="J11" s="523">
        <v>0.90201000000000009</v>
      </c>
      <c r="K11" s="526"/>
      <c r="L11" s="710">
        <v>0.82524999999999993</v>
      </c>
      <c r="M11" s="711">
        <v>0.7484900000000001</v>
      </c>
      <c r="N11" s="711">
        <v>0.6741299999999999</v>
      </c>
      <c r="O11" s="711">
        <v>0.60936000000000001</v>
      </c>
      <c r="P11" s="711">
        <v>0.55657000000000001</v>
      </c>
      <c r="Q11" s="711">
        <v>0.52060000000000006</v>
      </c>
      <c r="R11" s="711">
        <v>0.49095999999999995</v>
      </c>
      <c r="S11" s="711">
        <v>0.43991999999999998</v>
      </c>
      <c r="T11" s="711">
        <v>0.41074000000000005</v>
      </c>
      <c r="U11" s="711">
        <v>0.36809999999999998</v>
      </c>
      <c r="V11" s="711">
        <v>0.33218000000000003</v>
      </c>
      <c r="W11" s="711">
        <v>0.29627000000000003</v>
      </c>
      <c r="X11" s="708">
        <f t="shared" si="0"/>
        <v>12.63898</v>
      </c>
      <c r="Y11" s="726">
        <f t="shared" si="1"/>
        <v>1.9230769230769162</v>
      </c>
      <c r="Z11" s="726">
        <f t="shared" si="2"/>
        <v>8.3333333333333481</v>
      </c>
      <c r="AA11" s="726">
        <f t="shared" si="3"/>
        <v>9.0909090909090828</v>
      </c>
      <c r="AB11" s="726">
        <f t="shared" si="4"/>
        <v>57.142857142857139</v>
      </c>
      <c r="AC11" s="726">
        <f t="shared" si="5"/>
        <v>-41.932807963500608</v>
      </c>
      <c r="AD11" s="726">
        <f t="shared" si="6"/>
        <v>6.9167747585946682</v>
      </c>
      <c r="AE11" s="726">
        <f t="shared" si="7"/>
        <v>9.3014238109663907</v>
      </c>
      <c r="AF11" s="726">
        <f t="shared" si="8"/>
        <v>10.255314032251572</v>
      </c>
      <c r="AG11" s="726">
        <f t="shared" si="9"/>
        <v>11.030513402459508</v>
      </c>
      <c r="AH11" s="726">
        <f t="shared" si="10"/>
        <v>10.629184718393049</v>
      </c>
      <c r="AI11" s="726">
        <f t="shared" si="11"/>
        <v>9.4848806080097816</v>
      </c>
      <c r="AJ11" s="726">
        <f t="shared" si="12"/>
        <v>6.9093353822512471</v>
      </c>
      <c r="AK11" s="726">
        <f t="shared" si="13"/>
        <v>6.037151702786403</v>
      </c>
      <c r="AL11" s="726">
        <f t="shared" si="14"/>
        <v>11.602109474449884</v>
      </c>
      <c r="AM11" s="726">
        <f t="shared" si="15"/>
        <v>7.104250864293693</v>
      </c>
      <c r="AN11" s="726">
        <f t="shared" si="16"/>
        <v>11.583808747622948</v>
      </c>
      <c r="AO11" s="726">
        <f t="shared" si="17"/>
        <v>10.81341441387198</v>
      </c>
      <c r="AP11" s="726">
        <f t="shared" si="18"/>
        <v>12.120700712188203</v>
      </c>
      <c r="AQ11" s="727">
        <f t="shared" si="19"/>
        <v>8.797012841934178</v>
      </c>
      <c r="AR11" s="728">
        <f t="shared" si="20"/>
        <v>17.180556443732627</v>
      </c>
    </row>
    <row r="12" spans="1:44" ht="11.25" customHeight="1" x14ac:dyDescent="0.2">
      <c r="A12" s="983" t="s">
        <v>881</v>
      </c>
      <c r="B12" s="1015" t="s">
        <v>882</v>
      </c>
      <c r="C12" s="710">
        <v>2.56</v>
      </c>
      <c r="D12" s="704">
        <v>2.2799999999999998</v>
      </c>
      <c r="E12" s="704">
        <v>2.02</v>
      </c>
      <c r="F12" s="704">
        <v>1.66</v>
      </c>
      <c r="G12" s="704">
        <v>1.6</v>
      </c>
      <c r="H12" s="705"/>
      <c r="I12" s="532">
        <v>0</v>
      </c>
      <c r="J12" s="709">
        <v>0</v>
      </c>
      <c r="K12" s="705"/>
      <c r="L12" s="533">
        <v>0</v>
      </c>
      <c r="M12" s="707">
        <v>0</v>
      </c>
      <c r="N12" s="707">
        <v>0</v>
      </c>
      <c r="O12" s="707">
        <v>0</v>
      </c>
      <c r="P12" s="707">
        <v>0</v>
      </c>
      <c r="Q12" s="707">
        <v>0</v>
      </c>
      <c r="R12" s="707">
        <v>0</v>
      </c>
      <c r="S12" s="707">
        <v>0</v>
      </c>
      <c r="T12" s="707">
        <v>0</v>
      </c>
      <c r="U12" s="707">
        <v>0</v>
      </c>
      <c r="V12" s="707">
        <v>0</v>
      </c>
      <c r="W12" s="707">
        <v>0</v>
      </c>
      <c r="X12" s="708">
        <f t="shared" si="0"/>
        <v>10.119999999999999</v>
      </c>
      <c r="Y12" s="726">
        <f t="shared" si="1"/>
        <v>12.28070175438598</v>
      </c>
      <c r="Z12" s="726">
        <f t="shared" si="2"/>
        <v>12.871287128712861</v>
      </c>
      <c r="AA12" s="726">
        <f t="shared" si="3"/>
        <v>21.68674698795181</v>
      </c>
      <c r="AB12" s="726">
        <f t="shared" si="4"/>
        <v>3.7499999999999867</v>
      </c>
      <c r="AC12" s="726" t="str">
        <f t="shared" si="5"/>
        <v>n/a</v>
      </c>
      <c r="AD12" s="726" t="str">
        <f t="shared" si="6"/>
        <v>n/a</v>
      </c>
      <c r="AE12" s="726" t="str">
        <f t="shared" si="7"/>
        <v>n/a</v>
      </c>
      <c r="AF12" s="726" t="str">
        <f t="shared" si="8"/>
        <v>n/a</v>
      </c>
      <c r="AG12" s="726" t="str">
        <f t="shared" si="9"/>
        <v>n/a</v>
      </c>
      <c r="AH12" s="726" t="str">
        <f t="shared" si="10"/>
        <v>n/a</v>
      </c>
      <c r="AI12" s="726" t="str">
        <f t="shared" si="11"/>
        <v>n/a</v>
      </c>
      <c r="AJ12" s="726" t="str">
        <f t="shared" si="12"/>
        <v>n/a</v>
      </c>
      <c r="AK12" s="726" t="str">
        <f t="shared" si="13"/>
        <v>n/a</v>
      </c>
      <c r="AL12" s="726" t="str">
        <f t="shared" si="14"/>
        <v>n/a</v>
      </c>
      <c r="AM12" s="726" t="str">
        <f t="shared" si="15"/>
        <v>n/a</v>
      </c>
      <c r="AN12" s="726" t="str">
        <f t="shared" si="16"/>
        <v>n/a</v>
      </c>
      <c r="AO12" s="726" t="str">
        <f t="shared" si="17"/>
        <v>n/a</v>
      </c>
      <c r="AP12" s="726" t="str">
        <f t="shared" si="18"/>
        <v>n/a</v>
      </c>
      <c r="AQ12" s="727">
        <f t="shared" si="19"/>
        <v>12.647183967762659</v>
      </c>
      <c r="AR12" s="728">
        <f t="shared" si="20"/>
        <v>7.3270756693161392</v>
      </c>
    </row>
    <row r="13" spans="1:44" ht="11.25" customHeight="1" x14ac:dyDescent="0.2">
      <c r="A13" s="530" t="s">
        <v>114</v>
      </c>
      <c r="B13" s="507" t="s">
        <v>115</v>
      </c>
      <c r="C13" s="534">
        <v>0.68</v>
      </c>
      <c r="D13" s="525">
        <v>0.66</v>
      </c>
      <c r="E13" s="525">
        <v>0.64</v>
      </c>
      <c r="F13" s="525">
        <v>0.62</v>
      </c>
      <c r="G13" s="525">
        <v>0.6</v>
      </c>
      <c r="H13" s="526" t="s">
        <v>91</v>
      </c>
      <c r="I13" s="525">
        <v>0.57999999999999996</v>
      </c>
      <c r="J13" s="523">
        <v>0.56000000000000005</v>
      </c>
      <c r="K13" s="526"/>
      <c r="L13" s="534">
        <v>0.54</v>
      </c>
      <c r="M13" s="535">
        <v>0.52</v>
      </c>
      <c r="N13" s="535">
        <v>0.5</v>
      </c>
      <c r="O13" s="535">
        <v>0.48</v>
      </c>
      <c r="P13" s="535">
        <v>0.44</v>
      </c>
      <c r="Q13" s="535">
        <v>0.42</v>
      </c>
      <c r="R13" s="535">
        <v>0.4</v>
      </c>
      <c r="S13" s="535">
        <v>0.38</v>
      </c>
      <c r="T13" s="535">
        <v>0.36</v>
      </c>
      <c r="U13" s="535">
        <v>0.33</v>
      </c>
      <c r="V13" s="535">
        <v>0.31</v>
      </c>
      <c r="W13" s="535">
        <v>0.28000000000000003</v>
      </c>
      <c r="X13" s="708">
        <f t="shared" si="0"/>
        <v>9.3000000000000007</v>
      </c>
      <c r="Y13" s="726">
        <f t="shared" si="1"/>
        <v>3.0303030303030276</v>
      </c>
      <c r="Z13" s="726">
        <f t="shared" si="2"/>
        <v>3.125</v>
      </c>
      <c r="AA13" s="726">
        <f t="shared" si="3"/>
        <v>3.2258064516129004</v>
      </c>
      <c r="AB13" s="726">
        <f t="shared" si="4"/>
        <v>3.3333333333333437</v>
      </c>
      <c r="AC13" s="726">
        <f t="shared" si="5"/>
        <v>3.4482758620689724</v>
      </c>
      <c r="AD13" s="726">
        <f t="shared" si="6"/>
        <v>3.5714285714285587</v>
      </c>
      <c r="AE13" s="726">
        <f t="shared" si="7"/>
        <v>3.7037037037036979</v>
      </c>
      <c r="AF13" s="726">
        <f t="shared" si="8"/>
        <v>3.8461538461538547</v>
      </c>
      <c r="AG13" s="726">
        <f t="shared" si="9"/>
        <v>4.0000000000000036</v>
      </c>
      <c r="AH13" s="726">
        <f t="shared" si="10"/>
        <v>4.1666666666666741</v>
      </c>
      <c r="AI13" s="726">
        <f t="shared" si="11"/>
        <v>9.0909090909090828</v>
      </c>
      <c r="AJ13" s="726">
        <f t="shared" si="12"/>
        <v>4.7619047619047672</v>
      </c>
      <c r="AK13" s="726">
        <f t="shared" si="13"/>
        <v>4.9999999999999822</v>
      </c>
      <c r="AL13" s="726">
        <f t="shared" si="14"/>
        <v>5.2631578947368363</v>
      </c>
      <c r="AM13" s="726">
        <f t="shared" si="15"/>
        <v>5.555555555555558</v>
      </c>
      <c r="AN13" s="726">
        <f t="shared" si="16"/>
        <v>9.0909090909090828</v>
      </c>
      <c r="AO13" s="726">
        <f t="shared" si="17"/>
        <v>6.4516129032258229</v>
      </c>
      <c r="AP13" s="726">
        <f t="shared" si="18"/>
        <v>10.714285714285698</v>
      </c>
      <c r="AQ13" s="727">
        <f t="shared" si="19"/>
        <v>5.0766114709332131</v>
      </c>
      <c r="AR13" s="728">
        <f t="shared" si="20"/>
        <v>2.3140997053768255</v>
      </c>
    </row>
    <row r="14" spans="1:44" ht="11.25" customHeight="1" x14ac:dyDescent="0.2">
      <c r="A14" s="530" t="s">
        <v>883</v>
      </c>
      <c r="B14" s="1015" t="s">
        <v>884</v>
      </c>
      <c r="C14" s="710">
        <v>1.04</v>
      </c>
      <c r="D14" s="704">
        <v>1</v>
      </c>
      <c r="E14" s="704">
        <v>0.96</v>
      </c>
      <c r="F14" s="704">
        <v>0.92</v>
      </c>
      <c r="G14" s="704">
        <v>0.81</v>
      </c>
      <c r="H14" s="705"/>
      <c r="I14" s="532">
        <v>0.72</v>
      </c>
      <c r="J14" s="709">
        <v>0.72</v>
      </c>
      <c r="K14" s="705"/>
      <c r="L14" s="533">
        <v>0.72</v>
      </c>
      <c r="M14" s="707">
        <v>0.78</v>
      </c>
      <c r="N14" s="711">
        <v>0.84</v>
      </c>
      <c r="O14" s="711">
        <v>0.8</v>
      </c>
      <c r="P14" s="711">
        <v>0.74</v>
      </c>
      <c r="Q14" s="711">
        <v>0.69</v>
      </c>
      <c r="R14" s="711">
        <v>0.64</v>
      </c>
      <c r="S14" s="711">
        <v>0.56499999999999995</v>
      </c>
      <c r="T14" s="711">
        <v>0.51</v>
      </c>
      <c r="U14" s="707">
        <v>0.48</v>
      </c>
      <c r="V14" s="711">
        <v>0.48</v>
      </c>
      <c r="W14" s="711">
        <v>0.36</v>
      </c>
      <c r="X14" s="708">
        <f t="shared" si="0"/>
        <v>13.775</v>
      </c>
      <c r="Y14" s="726">
        <f t="shared" si="1"/>
        <v>4.0000000000000036</v>
      </c>
      <c r="Z14" s="726">
        <f t="shared" si="2"/>
        <v>4.1666666666666741</v>
      </c>
      <c r="AA14" s="726">
        <f t="shared" si="3"/>
        <v>4.3478260869565188</v>
      </c>
      <c r="AB14" s="726">
        <f t="shared" si="4"/>
        <v>13.58024691358024</v>
      </c>
      <c r="AC14" s="726">
        <f t="shared" si="5"/>
        <v>12.500000000000021</v>
      </c>
      <c r="AD14" s="726">
        <f t="shared" si="6"/>
        <v>0</v>
      </c>
      <c r="AE14" s="726">
        <f t="shared" si="7"/>
        <v>0</v>
      </c>
      <c r="AF14" s="726">
        <f t="shared" si="8"/>
        <v>-7.6923076923076987</v>
      </c>
      <c r="AG14" s="726">
        <f t="shared" si="9"/>
        <v>-7.1428571428571397</v>
      </c>
      <c r="AH14" s="726">
        <f t="shared" si="10"/>
        <v>4.9999999999999822</v>
      </c>
      <c r="AI14" s="726">
        <f t="shared" si="11"/>
        <v>8.1081081081081141</v>
      </c>
      <c r="AJ14" s="726">
        <f t="shared" si="12"/>
        <v>7.2463768115942129</v>
      </c>
      <c r="AK14" s="726">
        <f t="shared" si="13"/>
        <v>7.8125</v>
      </c>
      <c r="AL14" s="726">
        <f t="shared" si="14"/>
        <v>13.27433628318586</v>
      </c>
      <c r="AM14" s="726">
        <f t="shared" si="15"/>
        <v>10.784313725490179</v>
      </c>
      <c r="AN14" s="726">
        <f t="shared" si="16"/>
        <v>6.25</v>
      </c>
      <c r="AO14" s="726">
        <f t="shared" si="17"/>
        <v>0</v>
      </c>
      <c r="AP14" s="726">
        <f t="shared" si="18"/>
        <v>33.333333333333329</v>
      </c>
      <c r="AQ14" s="727">
        <f t="shared" si="19"/>
        <v>6.4204746163194608</v>
      </c>
      <c r="AR14" s="728">
        <f t="shared" si="20"/>
        <v>9.1010487601338728</v>
      </c>
    </row>
    <row r="15" spans="1:44" ht="11.25" customHeight="1" x14ac:dyDescent="0.2">
      <c r="A15" s="504" t="s">
        <v>402</v>
      </c>
      <c r="B15" s="509" t="s">
        <v>403</v>
      </c>
      <c r="C15" s="517">
        <v>2.66</v>
      </c>
      <c r="D15" s="525">
        <v>2.31</v>
      </c>
      <c r="E15" s="525">
        <v>2.12</v>
      </c>
      <c r="F15" s="525">
        <v>1.95</v>
      </c>
      <c r="G15" s="704">
        <v>1.74</v>
      </c>
      <c r="H15" s="526"/>
      <c r="I15" s="525">
        <v>1.4850000000000001</v>
      </c>
      <c r="J15" s="523">
        <v>1.125</v>
      </c>
      <c r="K15" s="526"/>
      <c r="L15" s="534">
        <v>0.82499999999999996</v>
      </c>
      <c r="M15" s="535">
        <v>0.75</v>
      </c>
      <c r="N15" s="535">
        <v>0.5</v>
      </c>
      <c r="O15" s="535">
        <v>0.42</v>
      </c>
      <c r="P15" s="535">
        <v>0.35</v>
      </c>
      <c r="Q15" s="535">
        <v>0.3</v>
      </c>
      <c r="R15" s="707">
        <v>0</v>
      </c>
      <c r="S15" s="707">
        <v>0</v>
      </c>
      <c r="T15" s="707">
        <v>0</v>
      </c>
      <c r="U15" s="707">
        <v>0</v>
      </c>
      <c r="V15" s="707">
        <v>0</v>
      </c>
      <c r="W15" s="707">
        <v>0</v>
      </c>
      <c r="X15" s="708">
        <f t="shared" si="0"/>
        <v>16.535</v>
      </c>
      <c r="Y15" s="726">
        <f t="shared" si="1"/>
        <v>15.151515151515159</v>
      </c>
      <c r="Z15" s="726">
        <f t="shared" si="2"/>
        <v>8.9622641509433887</v>
      </c>
      <c r="AA15" s="726">
        <f t="shared" si="3"/>
        <v>8.7179487179487314</v>
      </c>
      <c r="AB15" s="726">
        <f t="shared" si="4"/>
        <v>12.06896551724137</v>
      </c>
      <c r="AC15" s="726">
        <f t="shared" si="5"/>
        <v>17.171717171717169</v>
      </c>
      <c r="AD15" s="726">
        <f t="shared" si="6"/>
        <v>32.000000000000007</v>
      </c>
      <c r="AE15" s="726">
        <f t="shared" si="7"/>
        <v>36.363636363636374</v>
      </c>
      <c r="AF15" s="726">
        <f t="shared" si="8"/>
        <v>9.9999999999999858</v>
      </c>
      <c r="AG15" s="726">
        <f t="shared" si="9"/>
        <v>50</v>
      </c>
      <c r="AH15" s="726">
        <f t="shared" si="10"/>
        <v>19.047619047619047</v>
      </c>
      <c r="AI15" s="726">
        <f t="shared" si="11"/>
        <v>19.999999999999996</v>
      </c>
      <c r="AJ15" s="726">
        <f t="shared" si="12"/>
        <v>16.666666666666675</v>
      </c>
      <c r="AK15" s="726" t="str">
        <f t="shared" si="13"/>
        <v>n/a</v>
      </c>
      <c r="AL15" s="726" t="str">
        <f t="shared" si="14"/>
        <v>n/a</v>
      </c>
      <c r="AM15" s="726" t="str">
        <f t="shared" si="15"/>
        <v>n/a</v>
      </c>
      <c r="AN15" s="726" t="str">
        <f t="shared" si="16"/>
        <v>n/a</v>
      </c>
      <c r="AO15" s="726" t="str">
        <f t="shared" si="17"/>
        <v>n/a</v>
      </c>
      <c r="AP15" s="726" t="str">
        <f t="shared" si="18"/>
        <v>n/a</v>
      </c>
      <c r="AQ15" s="727">
        <f t="shared" si="19"/>
        <v>20.512527732273995</v>
      </c>
      <c r="AR15" s="728">
        <f t="shared" si="20"/>
        <v>12.664047573449556</v>
      </c>
    </row>
    <row r="16" spans="1:44" ht="11.25" customHeight="1" x14ac:dyDescent="0.2">
      <c r="A16" s="712" t="s">
        <v>405</v>
      </c>
      <c r="B16" s="538" t="s">
        <v>406</v>
      </c>
      <c r="C16" s="542">
        <v>0.42000000000000004</v>
      </c>
      <c r="D16" s="545">
        <v>0.4</v>
      </c>
      <c r="E16" s="545">
        <v>0.36</v>
      </c>
      <c r="F16" s="545">
        <v>0.33</v>
      </c>
      <c r="G16" s="545">
        <v>0.3</v>
      </c>
      <c r="H16" s="546" t="s">
        <v>91</v>
      </c>
      <c r="I16" s="544">
        <v>0.28000000000000003</v>
      </c>
      <c r="J16" s="541">
        <v>0.25</v>
      </c>
      <c r="K16" s="546"/>
      <c r="L16" s="542">
        <v>0.21</v>
      </c>
      <c r="M16" s="549">
        <v>0.2</v>
      </c>
      <c r="N16" s="548">
        <v>0.17</v>
      </c>
      <c r="O16" s="548">
        <v>0.15</v>
      </c>
      <c r="P16" s="549">
        <v>0.12</v>
      </c>
      <c r="Q16" s="548">
        <v>0.1</v>
      </c>
      <c r="R16" s="548">
        <v>0.04</v>
      </c>
      <c r="S16" s="549">
        <v>0</v>
      </c>
      <c r="T16" s="549">
        <v>0</v>
      </c>
      <c r="U16" s="549">
        <v>0</v>
      </c>
      <c r="V16" s="549">
        <v>0</v>
      </c>
      <c r="W16" s="549">
        <v>0</v>
      </c>
      <c r="X16" s="708">
        <f t="shared" si="0"/>
        <v>3.3300000000000005</v>
      </c>
      <c r="Y16" s="726">
        <f t="shared" si="1"/>
        <v>5.0000000000000044</v>
      </c>
      <c r="Z16" s="726">
        <f t="shared" si="2"/>
        <v>11.111111111111116</v>
      </c>
      <c r="AA16" s="726">
        <f t="shared" si="3"/>
        <v>9.0909090909090828</v>
      </c>
      <c r="AB16" s="726">
        <f t="shared" si="4"/>
        <v>10.000000000000009</v>
      </c>
      <c r="AC16" s="726">
        <f t="shared" si="5"/>
        <v>7.1428571428571397</v>
      </c>
      <c r="AD16" s="726">
        <f t="shared" si="6"/>
        <v>12.000000000000011</v>
      </c>
      <c r="AE16" s="726">
        <f t="shared" si="7"/>
        <v>19.047619047619047</v>
      </c>
      <c r="AF16" s="726">
        <f t="shared" si="8"/>
        <v>4.9999999999999822</v>
      </c>
      <c r="AG16" s="726">
        <f t="shared" si="9"/>
        <v>17.647058823529417</v>
      </c>
      <c r="AH16" s="726">
        <f t="shared" si="10"/>
        <v>13.333333333333353</v>
      </c>
      <c r="AI16" s="726">
        <f t="shared" si="11"/>
        <v>25</v>
      </c>
      <c r="AJ16" s="726">
        <f t="shared" si="12"/>
        <v>19.999999999999996</v>
      </c>
      <c r="AK16" s="726">
        <f t="shared" si="13"/>
        <v>150</v>
      </c>
      <c r="AL16" s="726" t="str">
        <f t="shared" si="14"/>
        <v>n/a</v>
      </c>
      <c r="AM16" s="726" t="str">
        <f t="shared" si="15"/>
        <v>n/a</v>
      </c>
      <c r="AN16" s="726" t="str">
        <f t="shared" si="16"/>
        <v>n/a</v>
      </c>
      <c r="AO16" s="726" t="str">
        <f t="shared" si="17"/>
        <v>n/a</v>
      </c>
      <c r="AP16" s="726" t="str">
        <f t="shared" si="18"/>
        <v>n/a</v>
      </c>
      <c r="AQ16" s="727">
        <f t="shared" si="19"/>
        <v>23.413299119181474</v>
      </c>
      <c r="AR16" s="728">
        <f t="shared" si="20"/>
        <v>38.515967032401605</v>
      </c>
    </row>
    <row r="17" spans="1:44" ht="11.25" customHeight="1" x14ac:dyDescent="0.2">
      <c r="A17" s="530" t="s">
        <v>885</v>
      </c>
      <c r="B17" s="1015" t="s">
        <v>886</v>
      </c>
      <c r="C17" s="710">
        <v>0.3</v>
      </c>
      <c r="D17" s="525">
        <v>0.26</v>
      </c>
      <c r="E17" s="525">
        <v>0.23</v>
      </c>
      <c r="F17" s="525">
        <v>0.2</v>
      </c>
      <c r="G17" s="525">
        <v>0.19</v>
      </c>
      <c r="H17" s="526"/>
      <c r="I17" s="525">
        <v>0.18</v>
      </c>
      <c r="J17" s="523">
        <v>0.16500000000000001</v>
      </c>
      <c r="K17" s="526"/>
      <c r="L17" s="534">
        <v>0.15</v>
      </c>
      <c r="M17" s="707">
        <v>0</v>
      </c>
      <c r="N17" s="707">
        <v>0</v>
      </c>
      <c r="O17" s="707">
        <v>0</v>
      </c>
      <c r="P17" s="707">
        <v>0</v>
      </c>
      <c r="Q17" s="707">
        <v>0</v>
      </c>
      <c r="R17" s="528">
        <v>0</v>
      </c>
      <c r="S17" s="528">
        <v>0</v>
      </c>
      <c r="T17" s="528">
        <v>0</v>
      </c>
      <c r="U17" s="528">
        <v>0</v>
      </c>
      <c r="V17" s="528">
        <v>0</v>
      </c>
      <c r="W17" s="528">
        <v>0</v>
      </c>
      <c r="X17" s="708">
        <f t="shared" si="0"/>
        <v>1.6749999999999998</v>
      </c>
      <c r="Y17" s="726">
        <f t="shared" si="1"/>
        <v>15.384615384615374</v>
      </c>
      <c r="Z17" s="726">
        <f t="shared" si="2"/>
        <v>13.043478260869556</v>
      </c>
      <c r="AA17" s="726">
        <f t="shared" si="3"/>
        <v>14.999999999999991</v>
      </c>
      <c r="AB17" s="726">
        <f t="shared" si="4"/>
        <v>5.2631578947368363</v>
      </c>
      <c r="AC17" s="726">
        <f t="shared" si="5"/>
        <v>5.555555555555558</v>
      </c>
      <c r="AD17" s="726">
        <f t="shared" si="6"/>
        <v>9.0909090909090828</v>
      </c>
      <c r="AE17" s="726">
        <f t="shared" si="7"/>
        <v>10.000000000000009</v>
      </c>
      <c r="AF17" s="726" t="str">
        <f t="shared" si="8"/>
        <v>n/a</v>
      </c>
      <c r="AG17" s="726" t="str">
        <f t="shared" si="9"/>
        <v>n/a</v>
      </c>
      <c r="AH17" s="726" t="str">
        <f t="shared" si="10"/>
        <v>n/a</v>
      </c>
      <c r="AI17" s="726" t="str">
        <f t="shared" si="11"/>
        <v>n/a</v>
      </c>
      <c r="AJ17" s="726" t="str">
        <f t="shared" si="12"/>
        <v>n/a</v>
      </c>
      <c r="AK17" s="726" t="str">
        <f t="shared" si="13"/>
        <v>n/a</v>
      </c>
      <c r="AL17" s="726" t="str">
        <f t="shared" si="14"/>
        <v>n/a</v>
      </c>
      <c r="AM17" s="726" t="str">
        <f t="shared" si="15"/>
        <v>n/a</v>
      </c>
      <c r="AN17" s="726" t="str">
        <f t="shared" si="16"/>
        <v>n/a</v>
      </c>
      <c r="AO17" s="726" t="str">
        <f t="shared" si="17"/>
        <v>n/a</v>
      </c>
      <c r="AP17" s="726" t="str">
        <f t="shared" si="18"/>
        <v>n/a</v>
      </c>
      <c r="AQ17" s="727">
        <f t="shared" si="19"/>
        <v>10.476816598098058</v>
      </c>
      <c r="AR17" s="728">
        <f t="shared" si="20"/>
        <v>4.1769719917265453</v>
      </c>
    </row>
    <row r="18" spans="1:44" ht="11.25" customHeight="1" x14ac:dyDescent="0.2">
      <c r="A18" s="663" t="s">
        <v>3821</v>
      </c>
      <c r="B18" s="1002" t="s">
        <v>3822</v>
      </c>
      <c r="C18" s="1002">
        <v>0.27</v>
      </c>
      <c r="D18" s="1006">
        <v>0.22</v>
      </c>
      <c r="E18" s="1006">
        <v>0.19</v>
      </c>
      <c r="F18" s="1006">
        <v>0.04</v>
      </c>
      <c r="G18" s="532">
        <v>0</v>
      </c>
      <c r="H18" s="1006"/>
      <c r="I18" s="532">
        <v>0</v>
      </c>
      <c r="J18" s="709">
        <v>0</v>
      </c>
      <c r="K18" s="998"/>
      <c r="L18" s="533">
        <v>0</v>
      </c>
      <c r="M18" s="707">
        <v>0</v>
      </c>
      <c r="N18" s="707">
        <v>0</v>
      </c>
      <c r="O18" s="707">
        <v>0</v>
      </c>
      <c r="P18" s="707">
        <v>0</v>
      </c>
      <c r="Q18" s="707">
        <v>0</v>
      </c>
      <c r="R18" s="707">
        <v>0</v>
      </c>
      <c r="S18" s="707">
        <v>0</v>
      </c>
      <c r="T18" s="707">
        <v>0</v>
      </c>
      <c r="U18" s="707">
        <v>0</v>
      </c>
      <c r="V18" s="707">
        <v>0</v>
      </c>
      <c r="W18" s="707">
        <v>0</v>
      </c>
      <c r="X18" s="708">
        <f t="shared" si="0"/>
        <v>0.72</v>
      </c>
      <c r="Y18" s="726">
        <f t="shared" si="1"/>
        <v>22.72727272727273</v>
      </c>
      <c r="Z18" s="726">
        <f t="shared" si="2"/>
        <v>15.789473684210531</v>
      </c>
      <c r="AA18" s="726">
        <f t="shared" si="3"/>
        <v>375</v>
      </c>
      <c r="AB18" s="726" t="str">
        <f t="shared" si="4"/>
        <v>n/a</v>
      </c>
      <c r="AC18" s="726" t="str">
        <f t="shared" si="5"/>
        <v>n/a</v>
      </c>
      <c r="AD18" s="726" t="str">
        <f t="shared" si="6"/>
        <v>n/a</v>
      </c>
      <c r="AE18" s="726" t="str">
        <f t="shared" si="7"/>
        <v>n/a</v>
      </c>
      <c r="AF18" s="726" t="str">
        <f t="shared" si="8"/>
        <v>n/a</v>
      </c>
      <c r="AG18" s="726" t="str">
        <f t="shared" si="9"/>
        <v>n/a</v>
      </c>
      <c r="AH18" s="726" t="str">
        <f t="shared" si="10"/>
        <v>n/a</v>
      </c>
      <c r="AI18" s="726" t="str">
        <f t="shared" si="11"/>
        <v>n/a</v>
      </c>
      <c r="AJ18" s="726" t="str">
        <f t="shared" si="12"/>
        <v>n/a</v>
      </c>
      <c r="AK18" s="726" t="str">
        <f t="shared" si="13"/>
        <v>n/a</v>
      </c>
      <c r="AL18" s="726" t="str">
        <f t="shared" si="14"/>
        <v>n/a</v>
      </c>
      <c r="AM18" s="726" t="str">
        <f t="shared" si="15"/>
        <v>n/a</v>
      </c>
      <c r="AN18" s="726" t="str">
        <f t="shared" si="16"/>
        <v>n/a</v>
      </c>
      <c r="AO18" s="726" t="str">
        <f t="shared" si="17"/>
        <v>n/a</v>
      </c>
      <c r="AP18" s="726" t="str">
        <f t="shared" si="18"/>
        <v>n/a</v>
      </c>
      <c r="AQ18" s="727">
        <f t="shared" si="19"/>
        <v>137.83891547049441</v>
      </c>
      <c r="AR18" s="728">
        <f t="shared" si="20"/>
        <v>205.41681595063963</v>
      </c>
    </row>
    <row r="19" spans="1:44" ht="11.25" customHeight="1" x14ac:dyDescent="0.2">
      <c r="A19" s="530" t="s">
        <v>888</v>
      </c>
      <c r="B19" s="1015" t="s">
        <v>889</v>
      </c>
      <c r="C19" s="710">
        <v>0.48</v>
      </c>
      <c r="D19" s="704">
        <v>0.44</v>
      </c>
      <c r="E19" s="704">
        <v>0.4</v>
      </c>
      <c r="F19" s="704">
        <v>0.2</v>
      </c>
      <c r="G19" s="704">
        <v>0.16</v>
      </c>
      <c r="H19" s="705"/>
      <c r="I19" s="704">
        <v>0.04</v>
      </c>
      <c r="J19" s="709">
        <v>0</v>
      </c>
      <c r="K19" s="705"/>
      <c r="L19" s="533">
        <v>0</v>
      </c>
      <c r="M19" s="707">
        <v>0</v>
      </c>
      <c r="N19" s="707">
        <v>0</v>
      </c>
      <c r="O19" s="707">
        <v>0</v>
      </c>
      <c r="P19" s="707">
        <v>0</v>
      </c>
      <c r="Q19" s="707">
        <v>0</v>
      </c>
      <c r="R19" s="707">
        <v>0</v>
      </c>
      <c r="S19" s="707">
        <v>0</v>
      </c>
      <c r="T19" s="707">
        <v>0</v>
      </c>
      <c r="U19" s="707">
        <v>0</v>
      </c>
      <c r="V19" s="707">
        <v>0</v>
      </c>
      <c r="W19" s="707">
        <v>0</v>
      </c>
      <c r="X19" s="708">
        <f t="shared" si="0"/>
        <v>1.7199999999999998</v>
      </c>
      <c r="Y19" s="726">
        <f t="shared" si="1"/>
        <v>9.0909090909090828</v>
      </c>
      <c r="Z19" s="726">
        <f t="shared" si="2"/>
        <v>9.9999999999999858</v>
      </c>
      <c r="AA19" s="726">
        <f t="shared" si="3"/>
        <v>100</v>
      </c>
      <c r="AB19" s="726">
        <f t="shared" si="4"/>
        <v>25</v>
      </c>
      <c r="AC19" s="726">
        <f t="shared" si="5"/>
        <v>300</v>
      </c>
      <c r="AD19" s="726" t="str">
        <f t="shared" si="6"/>
        <v>n/a</v>
      </c>
      <c r="AE19" s="726" t="str">
        <f t="shared" si="7"/>
        <v>n/a</v>
      </c>
      <c r="AF19" s="726" t="str">
        <f t="shared" si="8"/>
        <v>n/a</v>
      </c>
      <c r="AG19" s="726" t="str">
        <f t="shared" si="9"/>
        <v>n/a</v>
      </c>
      <c r="AH19" s="726" t="str">
        <f t="shared" si="10"/>
        <v>n/a</v>
      </c>
      <c r="AI19" s="726" t="str">
        <f t="shared" si="11"/>
        <v>n/a</v>
      </c>
      <c r="AJ19" s="726" t="str">
        <f t="shared" si="12"/>
        <v>n/a</v>
      </c>
      <c r="AK19" s="726" t="str">
        <f t="shared" si="13"/>
        <v>n/a</v>
      </c>
      <c r="AL19" s="726" t="str">
        <f t="shared" si="14"/>
        <v>n/a</v>
      </c>
      <c r="AM19" s="726" t="str">
        <f t="shared" si="15"/>
        <v>n/a</v>
      </c>
      <c r="AN19" s="726" t="str">
        <f t="shared" si="16"/>
        <v>n/a</v>
      </c>
      <c r="AO19" s="726" t="str">
        <f t="shared" si="17"/>
        <v>n/a</v>
      </c>
      <c r="AP19" s="726" t="str">
        <f t="shared" si="18"/>
        <v>n/a</v>
      </c>
      <c r="AQ19" s="727">
        <f t="shared" si="19"/>
        <v>88.818181818181813</v>
      </c>
      <c r="AR19" s="728">
        <f t="shared" si="20"/>
        <v>123.85909082568502</v>
      </c>
    </row>
    <row r="20" spans="1:44" ht="11.25" customHeight="1" x14ac:dyDescent="0.2">
      <c r="A20" s="536" t="s">
        <v>117</v>
      </c>
      <c r="B20" s="1000" t="s">
        <v>118</v>
      </c>
      <c r="C20" s="517">
        <v>0.87</v>
      </c>
      <c r="D20" s="513">
        <v>0.83</v>
      </c>
      <c r="E20" s="513">
        <v>0.79</v>
      </c>
      <c r="F20" s="513">
        <v>0.74</v>
      </c>
      <c r="G20" s="513">
        <v>0.71</v>
      </c>
      <c r="H20" s="514"/>
      <c r="I20" s="513">
        <v>0.67</v>
      </c>
      <c r="J20" s="511">
        <v>0.61499999999999999</v>
      </c>
      <c r="K20" s="514"/>
      <c r="L20" s="517">
        <v>0.56999999999999995</v>
      </c>
      <c r="M20" s="519">
        <v>0.56000000000000005</v>
      </c>
      <c r="N20" s="519">
        <v>0.48</v>
      </c>
      <c r="O20" s="519">
        <v>0.4</v>
      </c>
      <c r="P20" s="519">
        <v>0.27500000000000002</v>
      </c>
      <c r="Q20" s="519">
        <v>0.22</v>
      </c>
      <c r="R20" s="519">
        <v>0.19</v>
      </c>
      <c r="S20" s="519">
        <v>0.15</v>
      </c>
      <c r="T20" s="519">
        <v>0.115</v>
      </c>
      <c r="U20" s="519">
        <v>9.6250000000000002E-2</v>
      </c>
      <c r="V20" s="519">
        <v>8.2500000000000004E-2</v>
      </c>
      <c r="W20" s="519">
        <v>7.2499999999999995E-2</v>
      </c>
      <c r="X20" s="708">
        <f t="shared" si="0"/>
        <v>8.4362500000000011</v>
      </c>
      <c r="Y20" s="726">
        <f t="shared" si="1"/>
        <v>4.8192771084337505</v>
      </c>
      <c r="Z20" s="726">
        <f t="shared" si="2"/>
        <v>5.0632911392404889</v>
      </c>
      <c r="AA20" s="726">
        <f t="shared" si="3"/>
        <v>6.7567567567567544</v>
      </c>
      <c r="AB20" s="726">
        <f t="shared" si="4"/>
        <v>4.2253521126760507</v>
      </c>
      <c r="AC20" s="726">
        <f t="shared" si="5"/>
        <v>5.9701492537313383</v>
      </c>
      <c r="AD20" s="726">
        <f t="shared" si="6"/>
        <v>8.9430894308943252</v>
      </c>
      <c r="AE20" s="726">
        <f t="shared" si="7"/>
        <v>7.8947368421052655</v>
      </c>
      <c r="AF20" s="726">
        <f t="shared" si="8"/>
        <v>1.7857142857142572</v>
      </c>
      <c r="AG20" s="726">
        <f t="shared" si="9"/>
        <v>16.666666666666675</v>
      </c>
      <c r="AH20" s="726">
        <f t="shared" si="10"/>
        <v>19.999999999999996</v>
      </c>
      <c r="AI20" s="726">
        <f t="shared" si="11"/>
        <v>45.45454545454546</v>
      </c>
      <c r="AJ20" s="726">
        <f t="shared" si="12"/>
        <v>25</v>
      </c>
      <c r="AK20" s="726">
        <f t="shared" si="13"/>
        <v>15.789473684210531</v>
      </c>
      <c r="AL20" s="726">
        <f t="shared" si="14"/>
        <v>26.666666666666682</v>
      </c>
      <c r="AM20" s="726">
        <f t="shared" si="15"/>
        <v>30.434782608695631</v>
      </c>
      <c r="AN20" s="726">
        <f t="shared" si="16"/>
        <v>19.480519480519476</v>
      </c>
      <c r="AO20" s="726">
        <f t="shared" si="17"/>
        <v>16.666666666666675</v>
      </c>
      <c r="AP20" s="726">
        <f t="shared" si="18"/>
        <v>13.793103448275868</v>
      </c>
      <c r="AQ20" s="727">
        <f t="shared" si="19"/>
        <v>15.300599533655511</v>
      </c>
      <c r="AR20" s="728">
        <f t="shared" si="20"/>
        <v>11.331016361970301</v>
      </c>
    </row>
    <row r="21" spans="1:44" ht="11.25" customHeight="1" x14ac:dyDescent="0.2">
      <c r="A21" s="551" t="s">
        <v>890</v>
      </c>
      <c r="B21" s="539" t="s">
        <v>891</v>
      </c>
      <c r="C21" s="542">
        <v>0.56000000000000005</v>
      </c>
      <c r="D21" s="704">
        <v>0.52</v>
      </c>
      <c r="E21" s="704">
        <v>0.48</v>
      </c>
      <c r="F21" s="704">
        <v>0.44</v>
      </c>
      <c r="G21" s="704">
        <v>0.4</v>
      </c>
      <c r="H21" s="705"/>
      <c r="I21" s="532">
        <v>0</v>
      </c>
      <c r="J21" s="709">
        <v>0</v>
      </c>
      <c r="K21" s="705"/>
      <c r="L21" s="533">
        <v>0</v>
      </c>
      <c r="M21" s="707">
        <v>0</v>
      </c>
      <c r="N21" s="707">
        <v>0</v>
      </c>
      <c r="O21" s="707">
        <v>0</v>
      </c>
      <c r="P21" s="707">
        <v>0</v>
      </c>
      <c r="Q21" s="707">
        <v>0</v>
      </c>
      <c r="R21" s="707">
        <v>0</v>
      </c>
      <c r="S21" s="707">
        <v>0</v>
      </c>
      <c r="T21" s="707">
        <v>0</v>
      </c>
      <c r="U21" s="707">
        <v>0</v>
      </c>
      <c r="V21" s="707">
        <v>0</v>
      </c>
      <c r="W21" s="707">
        <v>0</v>
      </c>
      <c r="X21" s="708">
        <f t="shared" si="0"/>
        <v>2.4</v>
      </c>
      <c r="Y21" s="726">
        <f t="shared" si="1"/>
        <v>7.6923076923077094</v>
      </c>
      <c r="Z21" s="726">
        <f t="shared" si="2"/>
        <v>8.3333333333333481</v>
      </c>
      <c r="AA21" s="726">
        <f t="shared" si="3"/>
        <v>9.0909090909090828</v>
      </c>
      <c r="AB21" s="726">
        <f t="shared" si="4"/>
        <v>9.9999999999999858</v>
      </c>
      <c r="AC21" s="726" t="str">
        <f t="shared" si="5"/>
        <v>n/a</v>
      </c>
      <c r="AD21" s="726" t="str">
        <f t="shared" si="6"/>
        <v>n/a</v>
      </c>
      <c r="AE21" s="726" t="str">
        <f t="shared" si="7"/>
        <v>n/a</v>
      </c>
      <c r="AF21" s="726" t="str">
        <f t="shared" si="8"/>
        <v>n/a</v>
      </c>
      <c r="AG21" s="726" t="str">
        <f t="shared" si="9"/>
        <v>n/a</v>
      </c>
      <c r="AH21" s="726" t="str">
        <f t="shared" si="10"/>
        <v>n/a</v>
      </c>
      <c r="AI21" s="726" t="str">
        <f t="shared" si="11"/>
        <v>n/a</v>
      </c>
      <c r="AJ21" s="726" t="str">
        <f t="shared" si="12"/>
        <v>n/a</v>
      </c>
      <c r="AK21" s="726" t="str">
        <f t="shared" si="13"/>
        <v>n/a</v>
      </c>
      <c r="AL21" s="726" t="str">
        <f t="shared" si="14"/>
        <v>n/a</v>
      </c>
      <c r="AM21" s="726" t="str">
        <f t="shared" si="15"/>
        <v>n/a</v>
      </c>
      <c r="AN21" s="726" t="str">
        <f t="shared" si="16"/>
        <v>n/a</v>
      </c>
      <c r="AO21" s="726" t="str">
        <f t="shared" si="17"/>
        <v>n/a</v>
      </c>
      <c r="AP21" s="726" t="str">
        <f t="shared" si="18"/>
        <v>n/a</v>
      </c>
      <c r="AQ21" s="727">
        <f t="shared" si="19"/>
        <v>8.7791375291375324</v>
      </c>
      <c r="AR21" s="728">
        <f t="shared" si="20"/>
        <v>0.99459324260557247</v>
      </c>
    </row>
    <row r="22" spans="1:44" ht="11.25" customHeight="1" x14ac:dyDescent="0.2">
      <c r="A22" s="530" t="s">
        <v>892</v>
      </c>
      <c r="B22" s="1015" t="s">
        <v>82</v>
      </c>
      <c r="C22" s="710">
        <v>0.52800000000000002</v>
      </c>
      <c r="D22" s="704">
        <v>0.46</v>
      </c>
      <c r="E22" s="704">
        <v>0.4</v>
      </c>
      <c r="F22" s="704">
        <v>0.37768000000000002</v>
      </c>
      <c r="G22" s="704">
        <v>0.32904999999999995</v>
      </c>
      <c r="H22" s="705"/>
      <c r="I22" s="704">
        <v>0.21459</v>
      </c>
      <c r="J22" s="709">
        <v>0</v>
      </c>
      <c r="K22" s="705"/>
      <c r="L22" s="533">
        <v>0</v>
      </c>
      <c r="M22" s="707">
        <v>0</v>
      </c>
      <c r="N22" s="707">
        <v>0</v>
      </c>
      <c r="O22" s="707">
        <v>0</v>
      </c>
      <c r="P22" s="707">
        <v>0</v>
      </c>
      <c r="Q22" s="707">
        <v>0</v>
      </c>
      <c r="R22" s="707">
        <v>0</v>
      </c>
      <c r="S22" s="707">
        <v>0</v>
      </c>
      <c r="T22" s="707">
        <v>0</v>
      </c>
      <c r="U22" s="707">
        <v>0</v>
      </c>
      <c r="V22" s="707">
        <v>0</v>
      </c>
      <c r="W22" s="707">
        <v>0</v>
      </c>
      <c r="X22" s="708">
        <f t="shared" si="0"/>
        <v>2.3093199999999996</v>
      </c>
      <c r="Y22" s="726">
        <f t="shared" si="1"/>
        <v>14.782608695652177</v>
      </c>
      <c r="Z22" s="726">
        <f t="shared" si="2"/>
        <v>14.999999999999991</v>
      </c>
      <c r="AA22" s="726">
        <f t="shared" si="3"/>
        <v>5.9097648803219771</v>
      </c>
      <c r="AB22" s="726">
        <f t="shared" si="4"/>
        <v>14.778908980398132</v>
      </c>
      <c r="AC22" s="726">
        <f t="shared" si="5"/>
        <v>53.338925392609141</v>
      </c>
      <c r="AD22" s="726" t="str">
        <f t="shared" si="6"/>
        <v>n/a</v>
      </c>
      <c r="AE22" s="726" t="str">
        <f t="shared" si="7"/>
        <v>n/a</v>
      </c>
      <c r="AF22" s="726" t="str">
        <f t="shared" si="8"/>
        <v>n/a</v>
      </c>
      <c r="AG22" s="726" t="str">
        <f t="shared" si="9"/>
        <v>n/a</v>
      </c>
      <c r="AH22" s="726" t="str">
        <f t="shared" si="10"/>
        <v>n/a</v>
      </c>
      <c r="AI22" s="726" t="str">
        <f t="shared" si="11"/>
        <v>n/a</v>
      </c>
      <c r="AJ22" s="726" t="str">
        <f t="shared" si="12"/>
        <v>n/a</v>
      </c>
      <c r="AK22" s="726" t="str">
        <f t="shared" si="13"/>
        <v>n/a</v>
      </c>
      <c r="AL22" s="726" t="str">
        <f t="shared" si="14"/>
        <v>n/a</v>
      </c>
      <c r="AM22" s="726" t="str">
        <f t="shared" si="15"/>
        <v>n/a</v>
      </c>
      <c r="AN22" s="726" t="str">
        <f t="shared" si="16"/>
        <v>n/a</v>
      </c>
      <c r="AO22" s="726" t="str">
        <f t="shared" si="17"/>
        <v>n/a</v>
      </c>
      <c r="AP22" s="726" t="str">
        <f t="shared" si="18"/>
        <v>n/a</v>
      </c>
      <c r="AQ22" s="727">
        <f t="shared" si="19"/>
        <v>20.762041589796283</v>
      </c>
      <c r="AR22" s="728">
        <f t="shared" si="20"/>
        <v>18.618512954828876</v>
      </c>
    </row>
    <row r="23" spans="1:44" ht="11.25" customHeight="1" x14ac:dyDescent="0.2">
      <c r="A23" s="530" t="s">
        <v>893</v>
      </c>
      <c r="B23" s="1015" t="s">
        <v>894</v>
      </c>
      <c r="C23" s="710">
        <v>2.02</v>
      </c>
      <c r="D23" s="704">
        <v>1.92</v>
      </c>
      <c r="E23" s="704">
        <v>1.83</v>
      </c>
      <c r="F23" s="704">
        <v>1.7</v>
      </c>
      <c r="G23" s="704">
        <v>1.63</v>
      </c>
      <c r="H23" s="705"/>
      <c r="I23" s="532">
        <v>1.6</v>
      </c>
      <c r="J23" s="709">
        <v>1.71</v>
      </c>
      <c r="K23" s="705"/>
      <c r="L23" s="533">
        <v>2.04</v>
      </c>
      <c r="M23" s="711">
        <v>2.0099999999999998</v>
      </c>
      <c r="N23" s="711">
        <v>2</v>
      </c>
      <c r="O23" s="707">
        <v>1.96</v>
      </c>
      <c r="P23" s="707">
        <v>1.96</v>
      </c>
      <c r="Q23" s="711">
        <v>1.96</v>
      </c>
      <c r="R23" s="711">
        <v>1.9450000000000001</v>
      </c>
      <c r="S23" s="711">
        <v>1.91</v>
      </c>
      <c r="T23" s="707">
        <v>1.84</v>
      </c>
      <c r="U23" s="707">
        <v>1.84</v>
      </c>
      <c r="V23" s="707">
        <v>1.84</v>
      </c>
      <c r="W23" s="707">
        <v>1.84</v>
      </c>
      <c r="X23" s="708">
        <f t="shared" si="0"/>
        <v>35.555000000000007</v>
      </c>
      <c r="Y23" s="726">
        <f t="shared" si="1"/>
        <v>5.2083333333333481</v>
      </c>
      <c r="Z23" s="726">
        <f t="shared" si="2"/>
        <v>4.9180327868852292</v>
      </c>
      <c r="AA23" s="726">
        <f t="shared" si="3"/>
        <v>7.647058823529429</v>
      </c>
      <c r="AB23" s="726">
        <f t="shared" si="4"/>
        <v>4.2944785276073594</v>
      </c>
      <c r="AC23" s="726">
        <f t="shared" si="5"/>
        <v>1.8749999999999822</v>
      </c>
      <c r="AD23" s="726">
        <f t="shared" si="6"/>
        <v>-6.4327485380116904</v>
      </c>
      <c r="AE23" s="726">
        <f t="shared" si="7"/>
        <v>-16.176470588235293</v>
      </c>
      <c r="AF23" s="726">
        <f t="shared" si="8"/>
        <v>1.4925373134328401</v>
      </c>
      <c r="AG23" s="726">
        <f t="shared" si="9"/>
        <v>0.49999999999998934</v>
      </c>
      <c r="AH23" s="726">
        <f t="shared" si="10"/>
        <v>2.0408163265306145</v>
      </c>
      <c r="AI23" s="726">
        <f t="shared" si="11"/>
        <v>0</v>
      </c>
      <c r="AJ23" s="726">
        <f t="shared" si="12"/>
        <v>0</v>
      </c>
      <c r="AK23" s="726">
        <f t="shared" si="13"/>
        <v>0.77120822622107621</v>
      </c>
      <c r="AL23" s="726">
        <f t="shared" si="14"/>
        <v>1.832460732984309</v>
      </c>
      <c r="AM23" s="726">
        <f t="shared" si="15"/>
        <v>3.8043478260869401</v>
      </c>
      <c r="AN23" s="726">
        <f t="shared" si="16"/>
        <v>0</v>
      </c>
      <c r="AO23" s="726">
        <f t="shared" si="17"/>
        <v>0</v>
      </c>
      <c r="AP23" s="726">
        <f t="shared" si="18"/>
        <v>0</v>
      </c>
      <c r="AQ23" s="727">
        <f t="shared" si="19"/>
        <v>0.65416970946467401</v>
      </c>
      <c r="AR23" s="728">
        <f t="shared" si="20"/>
        <v>5.157366907549414</v>
      </c>
    </row>
    <row r="24" spans="1:44" ht="11.25" customHeight="1" x14ac:dyDescent="0.2">
      <c r="A24" s="530" t="s">
        <v>895</v>
      </c>
      <c r="B24" s="1015" t="s">
        <v>896</v>
      </c>
      <c r="C24" s="710">
        <v>0.3</v>
      </c>
      <c r="D24" s="704">
        <v>0.2</v>
      </c>
      <c r="E24" s="704">
        <v>0.16</v>
      </c>
      <c r="F24" s="704">
        <v>0.12</v>
      </c>
      <c r="G24" s="704">
        <v>7.4999999999999997E-2</v>
      </c>
      <c r="H24" s="705"/>
      <c r="I24" s="532">
        <v>0</v>
      </c>
      <c r="J24" s="709">
        <v>0</v>
      </c>
      <c r="K24" s="705"/>
      <c r="L24" s="533">
        <v>0</v>
      </c>
      <c r="M24" s="707">
        <v>0</v>
      </c>
      <c r="N24" s="707">
        <v>0</v>
      </c>
      <c r="O24" s="707">
        <v>0</v>
      </c>
      <c r="P24" s="707">
        <v>0</v>
      </c>
      <c r="Q24" s="707">
        <v>0</v>
      </c>
      <c r="R24" s="707">
        <v>0</v>
      </c>
      <c r="S24" s="707">
        <v>0</v>
      </c>
      <c r="T24" s="707">
        <v>0</v>
      </c>
      <c r="U24" s="707">
        <v>0</v>
      </c>
      <c r="V24" s="707">
        <v>0</v>
      </c>
      <c r="W24" s="707">
        <v>0</v>
      </c>
      <c r="X24" s="708">
        <f t="shared" si="0"/>
        <v>0.85499999999999998</v>
      </c>
      <c r="Y24" s="726">
        <f t="shared" si="1"/>
        <v>49.999999999999979</v>
      </c>
      <c r="Z24" s="726">
        <f t="shared" si="2"/>
        <v>25</v>
      </c>
      <c r="AA24" s="726">
        <f t="shared" si="3"/>
        <v>33.33333333333335</v>
      </c>
      <c r="AB24" s="726">
        <f t="shared" si="4"/>
        <v>60.000000000000007</v>
      </c>
      <c r="AC24" s="726" t="str">
        <f t="shared" si="5"/>
        <v>n/a</v>
      </c>
      <c r="AD24" s="726" t="str">
        <f t="shared" si="6"/>
        <v>n/a</v>
      </c>
      <c r="AE24" s="726" t="str">
        <f t="shared" si="7"/>
        <v>n/a</v>
      </c>
      <c r="AF24" s="726" t="str">
        <f t="shared" si="8"/>
        <v>n/a</v>
      </c>
      <c r="AG24" s="726" t="str">
        <f t="shared" si="9"/>
        <v>n/a</v>
      </c>
      <c r="AH24" s="726" t="str">
        <f t="shared" si="10"/>
        <v>n/a</v>
      </c>
      <c r="AI24" s="726" t="str">
        <f t="shared" si="11"/>
        <v>n/a</v>
      </c>
      <c r="AJ24" s="726" t="str">
        <f t="shared" si="12"/>
        <v>n/a</v>
      </c>
      <c r="AK24" s="726" t="str">
        <f t="shared" si="13"/>
        <v>n/a</v>
      </c>
      <c r="AL24" s="726" t="str">
        <f t="shared" si="14"/>
        <v>n/a</v>
      </c>
      <c r="AM24" s="726" t="str">
        <f t="shared" si="15"/>
        <v>n/a</v>
      </c>
      <c r="AN24" s="726" t="str">
        <f t="shared" si="16"/>
        <v>n/a</v>
      </c>
      <c r="AO24" s="726" t="str">
        <f t="shared" si="17"/>
        <v>n/a</v>
      </c>
      <c r="AP24" s="726" t="str">
        <f t="shared" si="18"/>
        <v>n/a</v>
      </c>
      <c r="AQ24" s="727">
        <f t="shared" si="19"/>
        <v>42.083333333333329</v>
      </c>
      <c r="AR24" s="728">
        <f t="shared" si="20"/>
        <v>15.833333333333339</v>
      </c>
    </row>
    <row r="25" spans="1:44" ht="11.25" customHeight="1" x14ac:dyDescent="0.2">
      <c r="A25" s="536" t="s">
        <v>121</v>
      </c>
      <c r="B25" s="1000" t="s">
        <v>122</v>
      </c>
      <c r="C25" s="517">
        <v>3.7099999999999995</v>
      </c>
      <c r="D25" s="704">
        <v>3.39</v>
      </c>
      <c r="E25" s="704">
        <v>3.2</v>
      </c>
      <c r="F25" s="704">
        <v>3.02</v>
      </c>
      <c r="G25" s="704">
        <v>2.77</v>
      </c>
      <c r="H25" s="705"/>
      <c r="I25" s="704">
        <v>2.5</v>
      </c>
      <c r="J25" s="523">
        <v>2.23</v>
      </c>
      <c r="K25" s="705"/>
      <c r="L25" s="710">
        <v>1.92</v>
      </c>
      <c r="M25" s="711">
        <v>1.79</v>
      </c>
      <c r="N25" s="711">
        <v>1.7</v>
      </c>
      <c r="O25" s="711">
        <v>1.48</v>
      </c>
      <c r="P25" s="711">
        <v>1.34</v>
      </c>
      <c r="Q25" s="711">
        <v>1.25</v>
      </c>
      <c r="R25" s="711">
        <v>1.04</v>
      </c>
      <c r="S25" s="711">
        <v>0.88</v>
      </c>
      <c r="T25" s="711">
        <v>0.82</v>
      </c>
      <c r="U25" s="711">
        <v>0.78</v>
      </c>
      <c r="V25" s="711">
        <v>0.74</v>
      </c>
      <c r="W25" s="711">
        <v>0.7</v>
      </c>
      <c r="X25" s="708">
        <f t="shared" si="0"/>
        <v>35.260000000000005</v>
      </c>
      <c r="Y25" s="726">
        <f t="shared" si="1"/>
        <v>9.4395280235987968</v>
      </c>
      <c r="Z25" s="726">
        <f t="shared" si="2"/>
        <v>5.9374999999999956</v>
      </c>
      <c r="AA25" s="726">
        <f t="shared" si="3"/>
        <v>5.9602649006622599</v>
      </c>
      <c r="AB25" s="726">
        <f t="shared" si="4"/>
        <v>9.0252707581227387</v>
      </c>
      <c r="AC25" s="726">
        <f t="shared" si="5"/>
        <v>10.80000000000001</v>
      </c>
      <c r="AD25" s="726">
        <f t="shared" si="6"/>
        <v>12.107623318385642</v>
      </c>
      <c r="AE25" s="726">
        <f t="shared" si="7"/>
        <v>16.145833333333325</v>
      </c>
      <c r="AF25" s="726">
        <f t="shared" si="8"/>
        <v>7.2625698324022325</v>
      </c>
      <c r="AG25" s="726">
        <f t="shared" si="9"/>
        <v>5.2941176470588269</v>
      </c>
      <c r="AH25" s="726">
        <f t="shared" si="10"/>
        <v>14.864864864864868</v>
      </c>
      <c r="AI25" s="726">
        <f t="shared" si="11"/>
        <v>10.447761194029837</v>
      </c>
      <c r="AJ25" s="726">
        <f t="shared" si="12"/>
        <v>7.2000000000000064</v>
      </c>
      <c r="AK25" s="726">
        <f t="shared" si="13"/>
        <v>20.192307692307686</v>
      </c>
      <c r="AL25" s="726">
        <f t="shared" si="14"/>
        <v>18.181818181818187</v>
      </c>
      <c r="AM25" s="726">
        <f t="shared" si="15"/>
        <v>7.3170731707317138</v>
      </c>
      <c r="AN25" s="726">
        <f t="shared" si="16"/>
        <v>5.12820512820511</v>
      </c>
      <c r="AO25" s="726">
        <f t="shared" si="17"/>
        <v>5.4054054054054168</v>
      </c>
      <c r="AP25" s="726">
        <f t="shared" si="18"/>
        <v>5.7142857142857162</v>
      </c>
      <c r="AQ25" s="727">
        <f t="shared" si="19"/>
        <v>9.8013571758451317</v>
      </c>
      <c r="AR25" s="728">
        <f t="shared" si="20"/>
        <v>4.7204956094974175</v>
      </c>
    </row>
    <row r="26" spans="1:44" ht="11.25" customHeight="1" x14ac:dyDescent="0.2">
      <c r="A26" s="551" t="s">
        <v>897</v>
      </c>
      <c r="B26" s="539" t="s">
        <v>898</v>
      </c>
      <c r="C26" s="542">
        <v>1.06</v>
      </c>
      <c r="D26" s="545">
        <v>0.98</v>
      </c>
      <c r="E26" s="545">
        <v>0.9</v>
      </c>
      <c r="F26" s="545">
        <v>0.82</v>
      </c>
      <c r="G26" s="545">
        <v>0.69499999999999995</v>
      </c>
      <c r="H26" s="546"/>
      <c r="I26" s="545">
        <v>0.61499999999999999</v>
      </c>
      <c r="J26" s="541">
        <v>0.5</v>
      </c>
      <c r="K26" s="546"/>
      <c r="L26" s="565">
        <v>0.4</v>
      </c>
      <c r="M26" s="549">
        <v>0.4</v>
      </c>
      <c r="N26" s="549">
        <v>1.45</v>
      </c>
      <c r="O26" s="548">
        <v>2.1875</v>
      </c>
      <c r="P26" s="548">
        <v>0.35</v>
      </c>
      <c r="Q26" s="549">
        <v>0</v>
      </c>
      <c r="R26" s="549">
        <v>0</v>
      </c>
      <c r="S26" s="549">
        <v>0</v>
      </c>
      <c r="T26" s="549">
        <v>0</v>
      </c>
      <c r="U26" s="549">
        <v>0</v>
      </c>
      <c r="V26" s="549">
        <v>0</v>
      </c>
      <c r="W26" s="549">
        <v>0</v>
      </c>
      <c r="X26" s="708">
        <f t="shared" si="0"/>
        <v>10.3575</v>
      </c>
      <c r="Y26" s="726">
        <f t="shared" si="1"/>
        <v>8.163265306122458</v>
      </c>
      <c r="Z26" s="726">
        <f t="shared" si="2"/>
        <v>8.8888888888888786</v>
      </c>
      <c r="AA26" s="726">
        <f t="shared" si="3"/>
        <v>9.7560975609756184</v>
      </c>
      <c r="AB26" s="726">
        <f t="shared" si="4"/>
        <v>17.985611510791365</v>
      </c>
      <c r="AC26" s="726">
        <f t="shared" si="5"/>
        <v>13.008130081300816</v>
      </c>
      <c r="AD26" s="726">
        <f t="shared" si="6"/>
        <v>23</v>
      </c>
      <c r="AE26" s="726">
        <f t="shared" si="7"/>
        <v>25</v>
      </c>
      <c r="AF26" s="726">
        <f t="shared" si="8"/>
        <v>0</v>
      </c>
      <c r="AG26" s="726">
        <f t="shared" si="9"/>
        <v>-72.41379310344827</v>
      </c>
      <c r="AH26" s="726">
        <f t="shared" si="10"/>
        <v>-33.714285714285722</v>
      </c>
      <c r="AI26" s="726">
        <f t="shared" si="11"/>
        <v>525</v>
      </c>
      <c r="AJ26" s="726" t="str">
        <f t="shared" si="12"/>
        <v>n/a</v>
      </c>
      <c r="AK26" s="726" t="str">
        <f t="shared" si="13"/>
        <v>n/a</v>
      </c>
      <c r="AL26" s="726" t="str">
        <f t="shared" si="14"/>
        <v>n/a</v>
      </c>
      <c r="AM26" s="726" t="str">
        <f t="shared" si="15"/>
        <v>n/a</v>
      </c>
      <c r="AN26" s="726" t="str">
        <f t="shared" si="16"/>
        <v>n/a</v>
      </c>
      <c r="AO26" s="726" t="str">
        <f t="shared" si="17"/>
        <v>n/a</v>
      </c>
      <c r="AP26" s="726" t="str">
        <f t="shared" si="18"/>
        <v>n/a</v>
      </c>
      <c r="AQ26" s="727">
        <f t="shared" si="19"/>
        <v>47.697628593667744</v>
      </c>
      <c r="AR26" s="728">
        <f t="shared" si="20"/>
        <v>160.89351613417642</v>
      </c>
    </row>
    <row r="27" spans="1:44" ht="11.25" customHeight="1" x14ac:dyDescent="0.2">
      <c r="A27" s="530" t="s">
        <v>899</v>
      </c>
      <c r="B27" s="703" t="s">
        <v>900</v>
      </c>
      <c r="C27" s="710">
        <v>1.2</v>
      </c>
      <c r="D27" s="704">
        <v>1.1000000000000001</v>
      </c>
      <c r="E27" s="704">
        <v>0.8</v>
      </c>
      <c r="F27" s="704">
        <v>0.5</v>
      </c>
      <c r="G27" s="704">
        <v>0.2</v>
      </c>
      <c r="H27" s="705"/>
      <c r="I27" s="532">
        <v>0</v>
      </c>
      <c r="J27" s="709">
        <v>0</v>
      </c>
      <c r="K27" s="705"/>
      <c r="L27" s="533">
        <v>0</v>
      </c>
      <c r="M27" s="707">
        <v>0</v>
      </c>
      <c r="N27" s="707">
        <v>0</v>
      </c>
      <c r="O27" s="707">
        <v>0</v>
      </c>
      <c r="P27" s="707">
        <v>0</v>
      </c>
      <c r="Q27" s="707">
        <v>0</v>
      </c>
      <c r="R27" s="707">
        <v>0</v>
      </c>
      <c r="S27" s="707">
        <v>0</v>
      </c>
      <c r="T27" s="707">
        <v>0</v>
      </c>
      <c r="U27" s="707">
        <v>0</v>
      </c>
      <c r="V27" s="707">
        <v>0</v>
      </c>
      <c r="W27" s="707">
        <v>0</v>
      </c>
      <c r="X27" s="708">
        <f t="shared" si="0"/>
        <v>3.8</v>
      </c>
      <c r="Y27" s="726">
        <f t="shared" si="1"/>
        <v>9.0909090909090828</v>
      </c>
      <c r="Z27" s="726">
        <f t="shared" si="2"/>
        <v>37.5</v>
      </c>
      <c r="AA27" s="726">
        <f t="shared" si="3"/>
        <v>60.000000000000007</v>
      </c>
      <c r="AB27" s="726">
        <f t="shared" si="4"/>
        <v>150</v>
      </c>
      <c r="AC27" s="726" t="str">
        <f t="shared" si="5"/>
        <v>n/a</v>
      </c>
      <c r="AD27" s="726" t="str">
        <f t="shared" si="6"/>
        <v>n/a</v>
      </c>
      <c r="AE27" s="726" t="str">
        <f t="shared" si="7"/>
        <v>n/a</v>
      </c>
      <c r="AF27" s="726" t="str">
        <f t="shared" si="8"/>
        <v>n/a</v>
      </c>
      <c r="AG27" s="726" t="str">
        <f t="shared" si="9"/>
        <v>n/a</v>
      </c>
      <c r="AH27" s="726" t="str">
        <f t="shared" si="10"/>
        <v>n/a</v>
      </c>
      <c r="AI27" s="726" t="str">
        <f t="shared" si="11"/>
        <v>n/a</v>
      </c>
      <c r="AJ27" s="726" t="str">
        <f t="shared" si="12"/>
        <v>n/a</v>
      </c>
      <c r="AK27" s="726" t="str">
        <f t="shared" si="13"/>
        <v>n/a</v>
      </c>
      <c r="AL27" s="726" t="str">
        <f t="shared" si="14"/>
        <v>n/a</v>
      </c>
      <c r="AM27" s="726" t="str">
        <f t="shared" si="15"/>
        <v>n/a</v>
      </c>
      <c r="AN27" s="726" t="str">
        <f t="shared" si="16"/>
        <v>n/a</v>
      </c>
      <c r="AO27" s="726" t="str">
        <f t="shared" si="17"/>
        <v>n/a</v>
      </c>
      <c r="AP27" s="726" t="str">
        <f t="shared" si="18"/>
        <v>n/a</v>
      </c>
      <c r="AQ27" s="727">
        <f t="shared" si="19"/>
        <v>64.14772727272728</v>
      </c>
      <c r="AR27" s="728">
        <f t="shared" si="20"/>
        <v>60.907500827277353</v>
      </c>
    </row>
    <row r="28" spans="1:44" ht="11.25" customHeight="1" x14ac:dyDescent="0.2">
      <c r="A28" s="530" t="s">
        <v>408</v>
      </c>
      <c r="B28" s="1015" t="s">
        <v>409</v>
      </c>
      <c r="C28" s="710">
        <v>1.2649999999999999</v>
      </c>
      <c r="D28" s="704">
        <v>1.2050000000000001</v>
      </c>
      <c r="E28" s="704">
        <v>1.145</v>
      </c>
      <c r="F28" s="704">
        <v>1.0649999999999999</v>
      </c>
      <c r="G28" s="704">
        <v>0.96</v>
      </c>
      <c r="H28" s="705"/>
      <c r="I28" s="704">
        <v>0.77500000000000002</v>
      </c>
      <c r="J28" s="523">
        <v>0.63500000000000001</v>
      </c>
      <c r="K28" s="705"/>
      <c r="L28" s="710">
        <v>0.56000000000000005</v>
      </c>
      <c r="M28" s="711">
        <v>0.5</v>
      </c>
      <c r="N28" s="711">
        <v>0.48</v>
      </c>
      <c r="O28" s="711">
        <v>0.42</v>
      </c>
      <c r="P28" s="711">
        <v>0.34499999999999997</v>
      </c>
      <c r="Q28" s="711">
        <v>0.31</v>
      </c>
      <c r="R28" s="711">
        <v>0.29249999999999998</v>
      </c>
      <c r="S28" s="711">
        <v>0.28249999999999997</v>
      </c>
      <c r="T28" s="711">
        <v>0.27</v>
      </c>
      <c r="U28" s="707">
        <v>0.26</v>
      </c>
      <c r="V28" s="711">
        <v>0.23</v>
      </c>
      <c r="W28" s="707">
        <v>0.2</v>
      </c>
      <c r="X28" s="708">
        <f t="shared" si="0"/>
        <v>11.200000000000001</v>
      </c>
      <c r="Y28" s="726">
        <f t="shared" si="1"/>
        <v>4.9792531120331773</v>
      </c>
      <c r="Z28" s="726">
        <f t="shared" si="2"/>
        <v>5.2401746724890952</v>
      </c>
      <c r="AA28" s="726">
        <f t="shared" si="3"/>
        <v>7.5117370892018753</v>
      </c>
      <c r="AB28" s="726">
        <f t="shared" si="4"/>
        <v>10.9375</v>
      </c>
      <c r="AC28" s="726">
        <f t="shared" si="5"/>
        <v>23.870967741935466</v>
      </c>
      <c r="AD28" s="726">
        <f t="shared" si="6"/>
        <v>22.047244094488192</v>
      </c>
      <c r="AE28" s="726">
        <f t="shared" si="7"/>
        <v>13.392857142857139</v>
      </c>
      <c r="AF28" s="726">
        <f t="shared" si="8"/>
        <v>12.000000000000011</v>
      </c>
      <c r="AG28" s="726">
        <f t="shared" si="9"/>
        <v>4.1666666666666741</v>
      </c>
      <c r="AH28" s="726">
        <f t="shared" si="10"/>
        <v>14.285714285714279</v>
      </c>
      <c r="AI28" s="726">
        <f t="shared" si="11"/>
        <v>21.739130434782616</v>
      </c>
      <c r="AJ28" s="726">
        <f t="shared" si="12"/>
        <v>11.290322580645151</v>
      </c>
      <c r="AK28" s="726">
        <f t="shared" si="13"/>
        <v>5.9829059829059839</v>
      </c>
      <c r="AL28" s="726">
        <f t="shared" si="14"/>
        <v>3.539823008849563</v>
      </c>
      <c r="AM28" s="726">
        <f t="shared" si="15"/>
        <v>4.6296296296296058</v>
      </c>
      <c r="AN28" s="726">
        <f t="shared" si="16"/>
        <v>3.8461538461538547</v>
      </c>
      <c r="AO28" s="726">
        <f t="shared" si="17"/>
        <v>13.043478260869556</v>
      </c>
      <c r="AP28" s="726">
        <f t="shared" si="18"/>
        <v>14.999999999999991</v>
      </c>
      <c r="AQ28" s="727">
        <f t="shared" si="19"/>
        <v>10.972419919401238</v>
      </c>
      <c r="AR28" s="728">
        <f t="shared" si="20"/>
        <v>6.6051509928863963</v>
      </c>
    </row>
    <row r="29" spans="1:44" ht="11.25" customHeight="1" x14ac:dyDescent="0.2">
      <c r="A29" s="536" t="s">
        <v>3823</v>
      </c>
      <c r="B29" s="1000" t="s">
        <v>3824</v>
      </c>
      <c r="C29" s="1160">
        <v>17</v>
      </c>
      <c r="D29" s="1163">
        <v>16</v>
      </c>
      <c r="E29" s="1163">
        <v>14</v>
      </c>
      <c r="F29" s="1163">
        <v>13</v>
      </c>
      <c r="G29" s="1167">
        <v>11</v>
      </c>
      <c r="H29" s="514"/>
      <c r="I29" s="1163">
        <v>15</v>
      </c>
      <c r="J29" s="1170">
        <v>12</v>
      </c>
      <c r="K29" s="514"/>
      <c r="L29" s="517">
        <v>7.5</v>
      </c>
      <c r="M29" s="518">
        <v>0</v>
      </c>
      <c r="N29" s="589">
        <v>0</v>
      </c>
      <c r="O29" s="589">
        <v>0</v>
      </c>
      <c r="P29" s="589">
        <v>0</v>
      </c>
      <c r="Q29" s="589">
        <v>0</v>
      </c>
      <c r="R29" s="589">
        <v>0</v>
      </c>
      <c r="S29" s="589">
        <v>0</v>
      </c>
      <c r="T29" s="589">
        <v>0</v>
      </c>
      <c r="U29" s="589">
        <v>0</v>
      </c>
      <c r="V29" s="518">
        <v>0</v>
      </c>
      <c r="W29" s="518">
        <v>0</v>
      </c>
      <c r="X29" s="708">
        <f t="shared" si="0"/>
        <v>105.5</v>
      </c>
      <c r="Y29" s="726">
        <f t="shared" si="1"/>
        <v>6.25</v>
      </c>
      <c r="Z29" s="726">
        <f t="shared" si="2"/>
        <v>14.285714285714279</v>
      </c>
      <c r="AA29" s="726">
        <f t="shared" si="3"/>
        <v>7.6923076923076872</v>
      </c>
      <c r="AB29" s="726">
        <f t="shared" si="4"/>
        <v>18.181818181818187</v>
      </c>
      <c r="AC29" s="726">
        <f t="shared" si="5"/>
        <v>-26.666666666666671</v>
      </c>
      <c r="AD29" s="726">
        <f t="shared" si="6"/>
        <v>25</v>
      </c>
      <c r="AE29" s="726">
        <f t="shared" si="7"/>
        <v>60.000000000000007</v>
      </c>
      <c r="AF29" s="726" t="str">
        <f t="shared" si="8"/>
        <v>n/a</v>
      </c>
      <c r="AG29" s="726" t="str">
        <f t="shared" si="9"/>
        <v>n/a</v>
      </c>
      <c r="AH29" s="726" t="str">
        <f t="shared" si="10"/>
        <v>n/a</v>
      </c>
      <c r="AI29" s="726" t="str">
        <f t="shared" si="11"/>
        <v>n/a</v>
      </c>
      <c r="AJ29" s="726" t="str">
        <f t="shared" si="12"/>
        <v>n/a</v>
      </c>
      <c r="AK29" s="726" t="str">
        <f t="shared" si="13"/>
        <v>n/a</v>
      </c>
      <c r="AL29" s="726" t="str">
        <f t="shared" si="14"/>
        <v>n/a</v>
      </c>
      <c r="AM29" s="726" t="str">
        <f t="shared" si="15"/>
        <v>n/a</v>
      </c>
      <c r="AN29" s="726" t="str">
        <f t="shared" si="16"/>
        <v>n/a</v>
      </c>
      <c r="AO29" s="726" t="str">
        <f t="shared" si="17"/>
        <v>n/a</v>
      </c>
      <c r="AP29" s="726" t="str">
        <f t="shared" si="18"/>
        <v>n/a</v>
      </c>
      <c r="AQ29" s="727">
        <f t="shared" si="19"/>
        <v>14.963310499024784</v>
      </c>
      <c r="AR29" s="728">
        <f t="shared" si="20"/>
        <v>25.825377461463582</v>
      </c>
    </row>
    <row r="30" spans="1:44" ht="11.25" customHeight="1" x14ac:dyDescent="0.2">
      <c r="A30" s="712" t="s">
        <v>901</v>
      </c>
      <c r="B30" s="539" t="s">
        <v>902</v>
      </c>
      <c r="C30" s="553">
        <v>3.44</v>
      </c>
      <c r="D30" s="525">
        <v>3.2</v>
      </c>
      <c r="E30" s="525">
        <v>3.02</v>
      </c>
      <c r="F30" s="525">
        <v>2.82</v>
      </c>
      <c r="G30" s="704">
        <v>2.4900000000000002</v>
      </c>
      <c r="H30" s="526"/>
      <c r="I30" s="704">
        <v>2.02</v>
      </c>
      <c r="J30" s="523">
        <v>1.82</v>
      </c>
      <c r="K30" s="526"/>
      <c r="L30" s="533">
        <v>1.4</v>
      </c>
      <c r="M30" s="528">
        <v>2.2999999999999998</v>
      </c>
      <c r="N30" s="711">
        <v>3.16</v>
      </c>
      <c r="O30" s="711">
        <v>3</v>
      </c>
      <c r="P30" s="711">
        <v>2.82</v>
      </c>
      <c r="Q30" s="711">
        <v>2.68</v>
      </c>
      <c r="R30" s="711">
        <v>2.44</v>
      </c>
      <c r="S30" s="711">
        <v>2.12</v>
      </c>
      <c r="T30" s="711">
        <v>1.96</v>
      </c>
      <c r="U30" s="711">
        <v>1.81</v>
      </c>
      <c r="V30" s="528">
        <v>1.72</v>
      </c>
      <c r="W30" s="711">
        <v>1.66</v>
      </c>
      <c r="X30" s="708">
        <f t="shared" si="0"/>
        <v>45.879999999999995</v>
      </c>
      <c r="Y30" s="726">
        <f t="shared" si="1"/>
        <v>7.4999999999999956</v>
      </c>
      <c r="Z30" s="726">
        <f t="shared" si="2"/>
        <v>5.9602649006622599</v>
      </c>
      <c r="AA30" s="726">
        <f t="shared" si="3"/>
        <v>7.0921985815602939</v>
      </c>
      <c r="AB30" s="726">
        <f t="shared" si="4"/>
        <v>13.253012048192758</v>
      </c>
      <c r="AC30" s="726">
        <f t="shared" si="5"/>
        <v>23.267326732673265</v>
      </c>
      <c r="AD30" s="726">
        <f t="shared" si="6"/>
        <v>10.989010989010994</v>
      </c>
      <c r="AE30" s="726">
        <f t="shared" si="7"/>
        <v>30.000000000000004</v>
      </c>
      <c r="AF30" s="726">
        <f t="shared" si="8"/>
        <v>-39.130434782608688</v>
      </c>
      <c r="AG30" s="726">
        <f t="shared" si="9"/>
        <v>-27.215189873417735</v>
      </c>
      <c r="AH30" s="726">
        <f t="shared" si="10"/>
        <v>5.3333333333333455</v>
      </c>
      <c r="AI30" s="726">
        <f t="shared" si="11"/>
        <v>6.3829787234042534</v>
      </c>
      <c r="AJ30" s="726">
        <f t="shared" si="12"/>
        <v>5.2238805970149071</v>
      </c>
      <c r="AK30" s="726">
        <f t="shared" si="13"/>
        <v>9.8360655737705027</v>
      </c>
      <c r="AL30" s="726">
        <f t="shared" si="14"/>
        <v>15.094339622641506</v>
      </c>
      <c r="AM30" s="726">
        <f t="shared" si="15"/>
        <v>8.163265306122458</v>
      </c>
      <c r="AN30" s="726">
        <f t="shared" si="16"/>
        <v>8.287292817679548</v>
      </c>
      <c r="AO30" s="726">
        <f t="shared" si="17"/>
        <v>5.232558139534893</v>
      </c>
      <c r="AP30" s="726">
        <f t="shared" si="18"/>
        <v>3.6144578313253017</v>
      </c>
      <c r="AQ30" s="727">
        <f t="shared" si="19"/>
        <v>5.4935755856055462</v>
      </c>
      <c r="AR30" s="728">
        <f t="shared" si="20"/>
        <v>15.728013893445384</v>
      </c>
    </row>
    <row r="31" spans="1:44" ht="11.25" customHeight="1" x14ac:dyDescent="0.2">
      <c r="A31" s="530" t="s">
        <v>3825</v>
      </c>
      <c r="B31" s="1015" t="s">
        <v>3826</v>
      </c>
      <c r="C31" s="524">
        <v>0.64</v>
      </c>
      <c r="D31" s="704">
        <v>0.48</v>
      </c>
      <c r="E31" s="704">
        <v>0.4</v>
      </c>
      <c r="F31" s="704">
        <v>0.32</v>
      </c>
      <c r="G31" s="575">
        <v>0</v>
      </c>
      <c r="H31" s="705"/>
      <c r="I31" s="532">
        <v>0</v>
      </c>
      <c r="J31" s="709">
        <v>0</v>
      </c>
      <c r="K31" s="705"/>
      <c r="L31" s="533">
        <v>0</v>
      </c>
      <c r="M31" s="707">
        <v>0</v>
      </c>
      <c r="N31" s="707">
        <v>0</v>
      </c>
      <c r="O31" s="707">
        <v>0</v>
      </c>
      <c r="P31" s="707">
        <v>0</v>
      </c>
      <c r="Q31" s="707">
        <v>0</v>
      </c>
      <c r="R31" s="707">
        <v>0</v>
      </c>
      <c r="S31" s="707">
        <v>0</v>
      </c>
      <c r="T31" s="707">
        <v>0</v>
      </c>
      <c r="U31" s="707">
        <v>0</v>
      </c>
      <c r="V31" s="707">
        <v>0</v>
      </c>
      <c r="W31" s="707">
        <v>0</v>
      </c>
      <c r="X31" s="708">
        <f t="shared" si="0"/>
        <v>1.84</v>
      </c>
      <c r="Y31" s="726">
        <f t="shared" si="1"/>
        <v>33.33333333333335</v>
      </c>
      <c r="Z31" s="726">
        <f t="shared" si="2"/>
        <v>19.999999999999996</v>
      </c>
      <c r="AA31" s="726">
        <f t="shared" si="3"/>
        <v>25</v>
      </c>
      <c r="AB31" s="726" t="str">
        <f t="shared" si="4"/>
        <v>n/a</v>
      </c>
      <c r="AC31" s="726" t="str">
        <f t="shared" si="5"/>
        <v>n/a</v>
      </c>
      <c r="AD31" s="726" t="str">
        <f t="shared" si="6"/>
        <v>n/a</v>
      </c>
      <c r="AE31" s="726" t="str">
        <f t="shared" si="7"/>
        <v>n/a</v>
      </c>
      <c r="AF31" s="726" t="str">
        <f t="shared" si="8"/>
        <v>n/a</v>
      </c>
      <c r="AG31" s="726" t="str">
        <f t="shared" si="9"/>
        <v>n/a</v>
      </c>
      <c r="AH31" s="726" t="str">
        <f t="shared" si="10"/>
        <v>n/a</v>
      </c>
      <c r="AI31" s="726" t="str">
        <f t="shared" si="11"/>
        <v>n/a</v>
      </c>
      <c r="AJ31" s="726" t="str">
        <f t="shared" si="12"/>
        <v>n/a</v>
      </c>
      <c r="AK31" s="726" t="str">
        <f t="shared" si="13"/>
        <v>n/a</v>
      </c>
      <c r="AL31" s="726" t="str">
        <f t="shared" si="14"/>
        <v>n/a</v>
      </c>
      <c r="AM31" s="726" t="str">
        <f t="shared" si="15"/>
        <v>n/a</v>
      </c>
      <c r="AN31" s="726" t="str">
        <f t="shared" si="16"/>
        <v>n/a</v>
      </c>
      <c r="AO31" s="726" t="str">
        <f t="shared" si="17"/>
        <v>n/a</v>
      </c>
      <c r="AP31" s="726" t="str">
        <f t="shared" si="18"/>
        <v>n/a</v>
      </c>
      <c r="AQ31" s="727">
        <f t="shared" si="19"/>
        <v>26.111111111111114</v>
      </c>
      <c r="AR31" s="728">
        <f t="shared" si="20"/>
        <v>6.7357531405456639</v>
      </c>
    </row>
    <row r="32" spans="1:44" ht="11.25" customHeight="1" x14ac:dyDescent="0.2">
      <c r="A32" s="530" t="s">
        <v>903</v>
      </c>
      <c r="B32" s="703" t="s">
        <v>904</v>
      </c>
      <c r="C32" s="524">
        <v>2.14</v>
      </c>
      <c r="D32" s="525">
        <v>2.08</v>
      </c>
      <c r="E32" s="525">
        <v>2.02</v>
      </c>
      <c r="F32" s="704">
        <v>1.96</v>
      </c>
      <c r="G32" s="525">
        <v>1.9</v>
      </c>
      <c r="H32" s="526"/>
      <c r="I32" s="704">
        <v>1.84</v>
      </c>
      <c r="J32" s="523">
        <v>1.78</v>
      </c>
      <c r="K32" s="526"/>
      <c r="L32" s="533">
        <v>1.76</v>
      </c>
      <c r="M32" s="711">
        <v>1.76</v>
      </c>
      <c r="N32" s="711">
        <v>1.72</v>
      </c>
      <c r="O32" s="711">
        <v>1.64</v>
      </c>
      <c r="P32" s="711">
        <v>1.45</v>
      </c>
      <c r="Q32" s="711">
        <v>1.2450000000000001</v>
      </c>
      <c r="R32" s="711">
        <v>1.149</v>
      </c>
      <c r="S32" s="711">
        <v>1.1319999999999999</v>
      </c>
      <c r="T32" s="711">
        <v>1.1000000000000001</v>
      </c>
      <c r="U32" s="528">
        <v>1.0720000000000001</v>
      </c>
      <c r="V32" s="711">
        <v>1.0720000000000001</v>
      </c>
      <c r="W32" s="711">
        <v>1.0590000000000002</v>
      </c>
      <c r="X32" s="708">
        <f t="shared" si="0"/>
        <v>29.879000000000001</v>
      </c>
      <c r="Y32" s="726">
        <f t="shared" si="1"/>
        <v>2.8846153846153966</v>
      </c>
      <c r="Z32" s="726">
        <f t="shared" si="2"/>
        <v>2.9702970297029729</v>
      </c>
      <c r="AA32" s="726">
        <f t="shared" si="3"/>
        <v>3.0612244897959107</v>
      </c>
      <c r="AB32" s="726">
        <f t="shared" si="4"/>
        <v>3.1578947368421151</v>
      </c>
      <c r="AC32" s="726">
        <f t="shared" si="5"/>
        <v>3.2608695652173836</v>
      </c>
      <c r="AD32" s="726">
        <f t="shared" si="6"/>
        <v>3.3707865168539408</v>
      </c>
      <c r="AE32" s="726">
        <f t="shared" si="7"/>
        <v>1.1363636363636465</v>
      </c>
      <c r="AF32" s="726">
        <f t="shared" si="8"/>
        <v>0</v>
      </c>
      <c r="AG32" s="726">
        <f t="shared" si="9"/>
        <v>2.3255813953488413</v>
      </c>
      <c r="AH32" s="726">
        <f t="shared" si="10"/>
        <v>4.8780487804878092</v>
      </c>
      <c r="AI32" s="726">
        <f t="shared" si="11"/>
        <v>13.103448275862073</v>
      </c>
      <c r="AJ32" s="726">
        <f t="shared" si="12"/>
        <v>16.465863453815246</v>
      </c>
      <c r="AK32" s="726">
        <f t="shared" si="13"/>
        <v>8.3550913838120078</v>
      </c>
      <c r="AL32" s="726">
        <f t="shared" si="14"/>
        <v>1.5017667844523075</v>
      </c>
      <c r="AM32" s="726">
        <f t="shared" si="15"/>
        <v>2.9090909090908834</v>
      </c>
      <c r="AN32" s="726">
        <f t="shared" si="16"/>
        <v>2.6119402985074647</v>
      </c>
      <c r="AO32" s="726">
        <f t="shared" si="17"/>
        <v>0</v>
      </c>
      <c r="AP32" s="726">
        <f t="shared" si="18"/>
        <v>1.227573182247399</v>
      </c>
      <c r="AQ32" s="727">
        <f t="shared" si="19"/>
        <v>4.0678031012786331</v>
      </c>
      <c r="AR32" s="728">
        <f t="shared" si="20"/>
        <v>4.3576234767383673</v>
      </c>
    </row>
    <row r="33" spans="1:44" ht="11.25" customHeight="1" x14ac:dyDescent="0.2">
      <c r="A33" s="1017" t="s">
        <v>410</v>
      </c>
      <c r="B33" s="703" t="s">
        <v>411</v>
      </c>
      <c r="C33" s="524">
        <v>1.26</v>
      </c>
      <c r="D33" s="704">
        <v>1.175</v>
      </c>
      <c r="E33" s="525">
        <v>1.1000000000000001</v>
      </c>
      <c r="F33" s="525">
        <v>1.02</v>
      </c>
      <c r="G33" s="525">
        <v>0.94</v>
      </c>
      <c r="H33" s="526"/>
      <c r="I33" s="525">
        <v>0.9</v>
      </c>
      <c r="J33" s="523">
        <v>0.85</v>
      </c>
      <c r="K33" s="526"/>
      <c r="L33" s="710">
        <v>0.79</v>
      </c>
      <c r="M33" s="711">
        <v>0.75</v>
      </c>
      <c r="N33" s="711">
        <v>0.7</v>
      </c>
      <c r="O33" s="711">
        <v>0.63500000000000001</v>
      </c>
      <c r="P33" s="711">
        <v>0.57499999999999996</v>
      </c>
      <c r="Q33" s="707">
        <v>0.52500000000000002</v>
      </c>
      <c r="R33" s="711">
        <v>0.50624999999999998</v>
      </c>
      <c r="S33" s="707">
        <v>0.5</v>
      </c>
      <c r="T33" s="707">
        <v>1</v>
      </c>
      <c r="U33" s="707">
        <v>1</v>
      </c>
      <c r="V33" s="707">
        <v>1</v>
      </c>
      <c r="W33" s="707">
        <v>1</v>
      </c>
      <c r="X33" s="708">
        <f t="shared" si="0"/>
        <v>16.22625</v>
      </c>
      <c r="Y33" s="726">
        <f t="shared" si="1"/>
        <v>7.2340425531914887</v>
      </c>
      <c r="Z33" s="726">
        <f t="shared" si="2"/>
        <v>6.8181818181818121</v>
      </c>
      <c r="AA33" s="726">
        <f t="shared" si="3"/>
        <v>7.8431372549019773</v>
      </c>
      <c r="AB33" s="726">
        <f t="shared" si="4"/>
        <v>8.5106382978723527</v>
      </c>
      <c r="AC33" s="726">
        <f t="shared" si="5"/>
        <v>4.4444444444444287</v>
      </c>
      <c r="AD33" s="726">
        <f t="shared" si="6"/>
        <v>5.8823529411764719</v>
      </c>
      <c r="AE33" s="726">
        <f t="shared" si="7"/>
        <v>7.5949367088607556</v>
      </c>
      <c r="AF33" s="726">
        <f t="shared" si="8"/>
        <v>5.3333333333333455</v>
      </c>
      <c r="AG33" s="726">
        <f t="shared" si="9"/>
        <v>7.1428571428571397</v>
      </c>
      <c r="AH33" s="726">
        <f t="shared" si="10"/>
        <v>10.236220472440927</v>
      </c>
      <c r="AI33" s="726">
        <f t="shared" si="11"/>
        <v>10.434782608695659</v>
      </c>
      <c r="AJ33" s="726">
        <f t="shared" si="12"/>
        <v>9.5238095238095113</v>
      </c>
      <c r="AK33" s="726">
        <f t="shared" si="13"/>
        <v>3.7037037037037202</v>
      </c>
      <c r="AL33" s="726">
        <f t="shared" si="14"/>
        <v>1.2499999999999956</v>
      </c>
      <c r="AM33" s="726">
        <f t="shared" si="15"/>
        <v>-50</v>
      </c>
      <c r="AN33" s="726">
        <f t="shared" si="16"/>
        <v>0</v>
      </c>
      <c r="AO33" s="726">
        <f t="shared" si="17"/>
        <v>0</v>
      </c>
      <c r="AP33" s="726">
        <f t="shared" si="18"/>
        <v>0</v>
      </c>
      <c r="AQ33" s="727">
        <f t="shared" si="19"/>
        <v>2.5529133779705324</v>
      </c>
      <c r="AR33" s="728">
        <f t="shared" si="20"/>
        <v>13.561630532089762</v>
      </c>
    </row>
    <row r="34" spans="1:44" ht="11.25" customHeight="1" x14ac:dyDescent="0.2">
      <c r="A34" s="536" t="s">
        <v>905</v>
      </c>
      <c r="B34" s="505" t="s">
        <v>906</v>
      </c>
      <c r="C34" s="554">
        <v>1.44</v>
      </c>
      <c r="D34" s="704">
        <v>1.29</v>
      </c>
      <c r="E34" s="525">
        <v>1.18</v>
      </c>
      <c r="F34" s="525">
        <v>1.1200000000000001</v>
      </c>
      <c r="G34" s="525">
        <v>1</v>
      </c>
      <c r="H34" s="526"/>
      <c r="I34" s="525">
        <v>0.88</v>
      </c>
      <c r="J34" s="523">
        <v>0.84</v>
      </c>
      <c r="K34" s="526"/>
      <c r="L34" s="533">
        <v>0.8</v>
      </c>
      <c r="M34" s="528">
        <v>0.8</v>
      </c>
      <c r="N34" s="711">
        <v>1.64</v>
      </c>
      <c r="O34" s="711">
        <v>1.52</v>
      </c>
      <c r="P34" s="711">
        <v>1.4</v>
      </c>
      <c r="Q34" s="711">
        <v>1.28</v>
      </c>
      <c r="R34" s="711">
        <v>1.1200000000000001</v>
      </c>
      <c r="S34" s="711">
        <v>0.92</v>
      </c>
      <c r="T34" s="711">
        <v>0.84</v>
      </c>
      <c r="U34" s="711">
        <v>0.76</v>
      </c>
      <c r="V34" s="711">
        <v>0.68</v>
      </c>
      <c r="W34" s="711">
        <v>0.6</v>
      </c>
      <c r="X34" s="708">
        <f t="shared" si="0"/>
        <v>20.110000000000007</v>
      </c>
      <c r="Y34" s="726">
        <f t="shared" si="1"/>
        <v>11.627906976744185</v>
      </c>
      <c r="Z34" s="726">
        <f t="shared" si="2"/>
        <v>9.3220338983051043</v>
      </c>
      <c r="AA34" s="726">
        <f t="shared" si="3"/>
        <v>5.3571428571428381</v>
      </c>
      <c r="AB34" s="726">
        <f t="shared" si="4"/>
        <v>12.000000000000011</v>
      </c>
      <c r="AC34" s="726">
        <f t="shared" si="5"/>
        <v>13.636363636363647</v>
      </c>
      <c r="AD34" s="726">
        <f t="shared" si="6"/>
        <v>4.7619047619047672</v>
      </c>
      <c r="AE34" s="726">
        <f t="shared" si="7"/>
        <v>4.9999999999999822</v>
      </c>
      <c r="AF34" s="726">
        <f t="shared" si="8"/>
        <v>0</v>
      </c>
      <c r="AG34" s="726">
        <f t="shared" si="9"/>
        <v>-51.219512195121951</v>
      </c>
      <c r="AH34" s="726">
        <f t="shared" si="10"/>
        <v>7.8947368421052655</v>
      </c>
      <c r="AI34" s="726">
        <f t="shared" si="11"/>
        <v>8.5714285714285854</v>
      </c>
      <c r="AJ34" s="726">
        <f t="shared" si="12"/>
        <v>9.375</v>
      </c>
      <c r="AK34" s="726">
        <f t="shared" si="13"/>
        <v>14.285714285714279</v>
      </c>
      <c r="AL34" s="726">
        <f t="shared" si="14"/>
        <v>21.739130434782616</v>
      </c>
      <c r="AM34" s="726">
        <f t="shared" si="15"/>
        <v>9.5238095238095344</v>
      </c>
      <c r="AN34" s="726">
        <f t="shared" si="16"/>
        <v>10.526315789473673</v>
      </c>
      <c r="AO34" s="726">
        <f t="shared" si="17"/>
        <v>11.764705882352944</v>
      </c>
      <c r="AP34" s="726">
        <f t="shared" si="18"/>
        <v>13.333333333333353</v>
      </c>
      <c r="AQ34" s="727">
        <f t="shared" si="19"/>
        <v>6.5277785887966022</v>
      </c>
      <c r="AR34" s="728">
        <f t="shared" si="20"/>
        <v>15.151992060765751</v>
      </c>
    </row>
    <row r="35" spans="1:44" ht="11.25" customHeight="1" x14ac:dyDescent="0.2">
      <c r="A35" s="551" t="s">
        <v>907</v>
      </c>
      <c r="B35" s="539" t="s">
        <v>908</v>
      </c>
      <c r="C35" s="524">
        <v>0.64</v>
      </c>
      <c r="D35" s="544">
        <v>0.6</v>
      </c>
      <c r="E35" s="545">
        <v>0.54</v>
      </c>
      <c r="F35" s="545">
        <v>0.44</v>
      </c>
      <c r="G35" s="545">
        <v>0.34</v>
      </c>
      <c r="H35" s="546" t="s">
        <v>91</v>
      </c>
      <c r="I35" s="545">
        <v>0.1</v>
      </c>
      <c r="J35" s="547">
        <v>0</v>
      </c>
      <c r="K35" s="546"/>
      <c r="L35" s="565">
        <v>0</v>
      </c>
      <c r="M35" s="549">
        <v>0</v>
      </c>
      <c r="N35" s="549">
        <v>0</v>
      </c>
      <c r="O35" s="549">
        <v>0</v>
      </c>
      <c r="P35" s="549">
        <v>0</v>
      </c>
      <c r="Q35" s="549">
        <v>0</v>
      </c>
      <c r="R35" s="549">
        <v>0</v>
      </c>
      <c r="S35" s="549">
        <v>0</v>
      </c>
      <c r="T35" s="549">
        <v>0</v>
      </c>
      <c r="U35" s="549">
        <v>0</v>
      </c>
      <c r="V35" s="549">
        <v>0</v>
      </c>
      <c r="W35" s="549">
        <v>0</v>
      </c>
      <c r="X35" s="708">
        <f t="shared" si="0"/>
        <v>2.66</v>
      </c>
      <c r="Y35" s="726">
        <f t="shared" si="1"/>
        <v>6.6666666666666652</v>
      </c>
      <c r="Z35" s="726">
        <f t="shared" si="2"/>
        <v>11.111111111111093</v>
      </c>
      <c r="AA35" s="726">
        <f t="shared" si="3"/>
        <v>22.72727272727273</v>
      </c>
      <c r="AB35" s="726">
        <f t="shared" si="4"/>
        <v>29.411764705882337</v>
      </c>
      <c r="AC35" s="726">
        <f t="shared" si="5"/>
        <v>240</v>
      </c>
      <c r="AD35" s="726" t="str">
        <f t="shared" si="6"/>
        <v>n/a</v>
      </c>
      <c r="AE35" s="726" t="str">
        <f t="shared" si="7"/>
        <v>n/a</v>
      </c>
      <c r="AF35" s="726" t="str">
        <f t="shared" si="8"/>
        <v>n/a</v>
      </c>
      <c r="AG35" s="726" t="str">
        <f t="shared" si="9"/>
        <v>n/a</v>
      </c>
      <c r="AH35" s="726" t="str">
        <f t="shared" si="10"/>
        <v>n/a</v>
      </c>
      <c r="AI35" s="726" t="str">
        <f t="shared" si="11"/>
        <v>n/a</v>
      </c>
      <c r="AJ35" s="726" t="str">
        <f t="shared" si="12"/>
        <v>n/a</v>
      </c>
      <c r="AK35" s="726" t="str">
        <f t="shared" si="13"/>
        <v>n/a</v>
      </c>
      <c r="AL35" s="726" t="str">
        <f t="shared" si="14"/>
        <v>n/a</v>
      </c>
      <c r="AM35" s="726" t="str">
        <f t="shared" si="15"/>
        <v>n/a</v>
      </c>
      <c r="AN35" s="726" t="str">
        <f t="shared" si="16"/>
        <v>n/a</v>
      </c>
      <c r="AO35" s="726" t="str">
        <f t="shared" si="17"/>
        <v>n/a</v>
      </c>
      <c r="AP35" s="726" t="str">
        <f t="shared" si="18"/>
        <v>n/a</v>
      </c>
      <c r="AQ35" s="727">
        <f t="shared" si="19"/>
        <v>61.983363042186568</v>
      </c>
      <c r="AR35" s="728">
        <f t="shared" si="20"/>
        <v>99.924716153217588</v>
      </c>
    </row>
    <row r="36" spans="1:44" ht="11.25" customHeight="1" x14ac:dyDescent="0.2">
      <c r="A36" s="530" t="s">
        <v>125</v>
      </c>
      <c r="B36" s="1015" t="s">
        <v>126</v>
      </c>
      <c r="C36" s="524">
        <v>2.4900000000000002</v>
      </c>
      <c r="D36" s="704">
        <v>2.3050000000000002</v>
      </c>
      <c r="E36" s="704">
        <v>2.125</v>
      </c>
      <c r="F36" s="704">
        <v>1.96</v>
      </c>
      <c r="G36" s="704">
        <v>1.8</v>
      </c>
      <c r="H36" s="705"/>
      <c r="I36" s="704">
        <v>1.67</v>
      </c>
      <c r="J36" s="523">
        <v>1.55</v>
      </c>
      <c r="K36" s="705"/>
      <c r="L36" s="710">
        <v>1.42</v>
      </c>
      <c r="M36" s="711">
        <v>1.3</v>
      </c>
      <c r="N36" s="711">
        <v>1.1587499999999999</v>
      </c>
      <c r="O36" s="711">
        <v>0.85703536000000002</v>
      </c>
      <c r="P36" s="711">
        <v>0.77119615999999991</v>
      </c>
      <c r="Q36" s="711">
        <v>0.71080127999999998</v>
      </c>
      <c r="R36" s="711">
        <v>0.65505215999999999</v>
      </c>
      <c r="S36" s="711">
        <v>0.61324031999999995</v>
      </c>
      <c r="T36" s="711">
        <v>0.56678271999999996</v>
      </c>
      <c r="U36" s="711">
        <v>0.51567936000000003</v>
      </c>
      <c r="V36" s="711">
        <v>0.46922175999999999</v>
      </c>
      <c r="W36" s="711">
        <v>0.42740992</v>
      </c>
      <c r="X36" s="708">
        <f t="shared" si="0"/>
        <v>23.365169039999998</v>
      </c>
      <c r="Y36" s="726">
        <f t="shared" si="1"/>
        <v>8.0260303687635481</v>
      </c>
      <c r="Z36" s="726">
        <f t="shared" si="2"/>
        <v>8.4705882352941195</v>
      </c>
      <c r="AA36" s="726">
        <f t="shared" si="3"/>
        <v>8.418367346938771</v>
      </c>
      <c r="AB36" s="726">
        <f t="shared" si="4"/>
        <v>8.8888888888888786</v>
      </c>
      <c r="AC36" s="726">
        <f t="shared" si="5"/>
        <v>7.7844311377245567</v>
      </c>
      <c r="AD36" s="726">
        <f t="shared" si="6"/>
        <v>7.7419354838709653</v>
      </c>
      <c r="AE36" s="726">
        <f t="shared" si="7"/>
        <v>9.1549295774647987</v>
      </c>
      <c r="AF36" s="726">
        <f t="shared" si="8"/>
        <v>9.2307692307692193</v>
      </c>
      <c r="AG36" s="726">
        <f t="shared" si="9"/>
        <v>12.189859762675304</v>
      </c>
      <c r="AH36" s="726">
        <f t="shared" si="10"/>
        <v>35.204456441563849</v>
      </c>
      <c r="AI36" s="726">
        <f t="shared" si="11"/>
        <v>11.130657082109963</v>
      </c>
      <c r="AJ36" s="726">
        <f t="shared" si="12"/>
        <v>8.496732026143782</v>
      </c>
      <c r="AK36" s="726">
        <f t="shared" si="13"/>
        <v>8.5106382978723296</v>
      </c>
      <c r="AL36" s="726">
        <f t="shared" si="14"/>
        <v>6.8181818181818343</v>
      </c>
      <c r="AM36" s="726">
        <f t="shared" si="15"/>
        <v>8.196721311475418</v>
      </c>
      <c r="AN36" s="726">
        <f t="shared" si="16"/>
        <v>9.9099099099098975</v>
      </c>
      <c r="AO36" s="726">
        <f t="shared" si="17"/>
        <v>9.9009900990099098</v>
      </c>
      <c r="AP36" s="726">
        <f t="shared" si="18"/>
        <v>9.7826086956521721</v>
      </c>
      <c r="AQ36" s="727">
        <f t="shared" si="19"/>
        <v>10.436483095239405</v>
      </c>
      <c r="AR36" s="728">
        <f t="shared" si="20"/>
        <v>6.3111171744484462</v>
      </c>
    </row>
    <row r="37" spans="1:44" ht="11.25" customHeight="1" x14ac:dyDescent="0.2">
      <c r="A37" s="510" t="s">
        <v>909</v>
      </c>
      <c r="B37" s="1015" t="s">
        <v>910</v>
      </c>
      <c r="C37" s="524">
        <v>0.85499999999999998</v>
      </c>
      <c r="D37" s="704">
        <v>0.755</v>
      </c>
      <c r="E37" s="704">
        <v>0.66500000000000004</v>
      </c>
      <c r="F37" s="704">
        <v>0.59499999999999997</v>
      </c>
      <c r="G37" s="532">
        <v>0.52</v>
      </c>
      <c r="H37" s="705"/>
      <c r="I37" s="704">
        <v>0.13</v>
      </c>
      <c r="J37" s="709">
        <v>0</v>
      </c>
      <c r="K37" s="705"/>
      <c r="L37" s="533">
        <v>0</v>
      </c>
      <c r="M37" s="707">
        <v>0</v>
      </c>
      <c r="N37" s="707">
        <v>0</v>
      </c>
      <c r="O37" s="707">
        <v>0</v>
      </c>
      <c r="P37" s="707">
        <v>0</v>
      </c>
      <c r="Q37" s="707">
        <v>0</v>
      </c>
      <c r="R37" s="707">
        <v>0</v>
      </c>
      <c r="S37" s="707">
        <v>0</v>
      </c>
      <c r="T37" s="707">
        <v>0</v>
      </c>
      <c r="U37" s="707">
        <v>0</v>
      </c>
      <c r="V37" s="707">
        <v>0</v>
      </c>
      <c r="W37" s="707">
        <v>0</v>
      </c>
      <c r="X37" s="708">
        <f t="shared" si="0"/>
        <v>3.52</v>
      </c>
      <c r="Y37" s="726">
        <f t="shared" si="1"/>
        <v>13.245033112582782</v>
      </c>
      <c r="Z37" s="726">
        <f t="shared" si="2"/>
        <v>13.533834586466153</v>
      </c>
      <c r="AA37" s="726">
        <f t="shared" si="3"/>
        <v>11.764705882352944</v>
      </c>
      <c r="AB37" s="726">
        <f t="shared" si="4"/>
        <v>14.423076923076916</v>
      </c>
      <c r="AC37" s="726">
        <f t="shared" si="5"/>
        <v>300</v>
      </c>
      <c r="AD37" s="726" t="str">
        <f t="shared" si="6"/>
        <v>n/a</v>
      </c>
      <c r="AE37" s="726" t="str">
        <f t="shared" si="7"/>
        <v>n/a</v>
      </c>
      <c r="AF37" s="726" t="str">
        <f t="shared" si="8"/>
        <v>n/a</v>
      </c>
      <c r="AG37" s="726" t="str">
        <f t="shared" si="9"/>
        <v>n/a</v>
      </c>
      <c r="AH37" s="726" t="str">
        <f t="shared" si="10"/>
        <v>n/a</v>
      </c>
      <c r="AI37" s="726" t="str">
        <f t="shared" si="11"/>
        <v>n/a</v>
      </c>
      <c r="AJ37" s="726" t="str">
        <f t="shared" si="12"/>
        <v>n/a</v>
      </c>
      <c r="AK37" s="726" t="str">
        <f t="shared" si="13"/>
        <v>n/a</v>
      </c>
      <c r="AL37" s="726" t="str">
        <f t="shared" si="14"/>
        <v>n/a</v>
      </c>
      <c r="AM37" s="726" t="str">
        <f t="shared" si="15"/>
        <v>n/a</v>
      </c>
      <c r="AN37" s="726" t="str">
        <f t="shared" si="16"/>
        <v>n/a</v>
      </c>
      <c r="AO37" s="726" t="str">
        <f t="shared" si="17"/>
        <v>n/a</v>
      </c>
      <c r="AP37" s="726" t="str">
        <f t="shared" si="18"/>
        <v>n/a</v>
      </c>
      <c r="AQ37" s="727">
        <f t="shared" si="19"/>
        <v>70.59333010089577</v>
      </c>
      <c r="AR37" s="728">
        <f t="shared" si="20"/>
        <v>128.24579696770215</v>
      </c>
    </row>
    <row r="38" spans="1:44" ht="11.25" customHeight="1" x14ac:dyDescent="0.2">
      <c r="A38" s="510" t="s">
        <v>4394</v>
      </c>
      <c r="B38" s="1002" t="s">
        <v>3828</v>
      </c>
      <c r="C38" s="998">
        <v>1.7775000000000001</v>
      </c>
      <c r="D38" s="998">
        <v>1.7150000000000001</v>
      </c>
      <c r="E38" s="998">
        <v>1.655</v>
      </c>
      <c r="F38" s="998">
        <v>1.61</v>
      </c>
      <c r="G38" s="998">
        <v>1.6</v>
      </c>
      <c r="H38" s="998"/>
      <c r="I38" s="998">
        <v>1.6</v>
      </c>
      <c r="J38" s="1015">
        <v>1.5549999999999999</v>
      </c>
      <c r="K38" s="998"/>
      <c r="L38" s="1015">
        <v>1.54</v>
      </c>
      <c r="M38" s="676">
        <v>1.54</v>
      </c>
      <c r="N38" s="676">
        <v>2.54</v>
      </c>
      <c r="O38" s="676">
        <v>2.54</v>
      </c>
      <c r="P38" s="676">
        <v>2.54</v>
      </c>
      <c r="Q38" s="676">
        <v>2.54</v>
      </c>
      <c r="R38" s="676">
        <v>2.54</v>
      </c>
      <c r="S38" s="676">
        <v>2.54</v>
      </c>
      <c r="T38" s="676">
        <v>2.54</v>
      </c>
      <c r="U38" s="676">
        <v>2.54</v>
      </c>
      <c r="V38" s="676">
        <v>2.54</v>
      </c>
      <c r="W38" s="676">
        <v>2.54</v>
      </c>
      <c r="X38" s="708">
        <f t="shared" si="0"/>
        <v>39.992499999999993</v>
      </c>
      <c r="Y38" s="726">
        <f t="shared" si="1"/>
        <v>3.6443148688046545</v>
      </c>
      <c r="Z38" s="726">
        <f t="shared" si="2"/>
        <v>3.6253776435045459</v>
      </c>
      <c r="AA38" s="726">
        <f t="shared" si="3"/>
        <v>2.7950310559006208</v>
      </c>
      <c r="AB38" s="726">
        <f t="shared" si="4"/>
        <v>0.62500000000000888</v>
      </c>
      <c r="AC38" s="726">
        <f t="shared" si="5"/>
        <v>0</v>
      </c>
      <c r="AD38" s="726">
        <f t="shared" si="6"/>
        <v>2.893890675241173</v>
      </c>
      <c r="AE38" s="726">
        <f t="shared" si="7"/>
        <v>0.97402597402596047</v>
      </c>
      <c r="AF38" s="726">
        <f t="shared" si="8"/>
        <v>0</v>
      </c>
      <c r="AG38" s="726">
        <f t="shared" si="9"/>
        <v>-39.370078740157474</v>
      </c>
      <c r="AH38" s="726">
        <f t="shared" si="10"/>
        <v>0</v>
      </c>
      <c r="AI38" s="726">
        <f t="shared" si="11"/>
        <v>0</v>
      </c>
      <c r="AJ38" s="726">
        <f t="shared" si="12"/>
        <v>0</v>
      </c>
      <c r="AK38" s="726">
        <f t="shared" si="13"/>
        <v>0</v>
      </c>
      <c r="AL38" s="726">
        <f t="shared" si="14"/>
        <v>0</v>
      </c>
      <c r="AM38" s="726">
        <f t="shared" si="15"/>
        <v>0</v>
      </c>
      <c r="AN38" s="726">
        <f t="shared" si="16"/>
        <v>0</v>
      </c>
      <c r="AO38" s="726">
        <f t="shared" si="17"/>
        <v>0</v>
      </c>
      <c r="AP38" s="726">
        <f t="shared" si="18"/>
        <v>0</v>
      </c>
      <c r="AQ38" s="727">
        <f t="shared" si="19"/>
        <v>-1.3784688068155839</v>
      </c>
      <c r="AR38" s="728">
        <f t="shared" si="20"/>
        <v>9.5786234883737862</v>
      </c>
    </row>
    <row r="39" spans="1:44" ht="11.25" customHeight="1" x14ac:dyDescent="0.2">
      <c r="A39" s="536" t="s">
        <v>912</v>
      </c>
      <c r="B39" s="1000" t="s">
        <v>913</v>
      </c>
      <c r="C39" s="524">
        <v>1.05</v>
      </c>
      <c r="D39" s="513">
        <v>1.01</v>
      </c>
      <c r="E39" s="513">
        <v>0.94750000000000001</v>
      </c>
      <c r="F39" s="513">
        <v>0.89249999999999996</v>
      </c>
      <c r="G39" s="513">
        <v>0.85</v>
      </c>
      <c r="H39" s="514"/>
      <c r="I39" s="515">
        <v>0.84</v>
      </c>
      <c r="J39" s="511">
        <v>0.8</v>
      </c>
      <c r="K39" s="514"/>
      <c r="L39" s="537">
        <v>0</v>
      </c>
      <c r="M39" s="518">
        <v>0</v>
      </c>
      <c r="N39" s="518">
        <v>0</v>
      </c>
      <c r="O39" s="518">
        <v>0</v>
      </c>
      <c r="P39" s="518">
        <v>0</v>
      </c>
      <c r="Q39" s="518">
        <v>0</v>
      </c>
      <c r="R39" s="518">
        <v>0</v>
      </c>
      <c r="S39" s="518">
        <v>0</v>
      </c>
      <c r="T39" s="518">
        <v>0</v>
      </c>
      <c r="U39" s="518">
        <v>0</v>
      </c>
      <c r="V39" s="518">
        <v>0</v>
      </c>
      <c r="W39" s="518">
        <v>0</v>
      </c>
      <c r="X39" s="708">
        <f t="shared" si="0"/>
        <v>6.39</v>
      </c>
      <c r="Y39" s="726">
        <f t="shared" si="1"/>
        <v>3.9603960396039639</v>
      </c>
      <c r="Z39" s="726">
        <f t="shared" si="2"/>
        <v>6.5963060686015762</v>
      </c>
      <c r="AA39" s="726">
        <f t="shared" si="3"/>
        <v>6.1624649859943981</v>
      </c>
      <c r="AB39" s="726">
        <f t="shared" si="4"/>
        <v>5.0000000000000044</v>
      </c>
      <c r="AC39" s="726">
        <f t="shared" si="5"/>
        <v>1.1904761904761862</v>
      </c>
      <c r="AD39" s="726">
        <f t="shared" si="6"/>
        <v>4.9999999999999822</v>
      </c>
      <c r="AE39" s="726" t="str">
        <f t="shared" si="7"/>
        <v>n/a</v>
      </c>
      <c r="AF39" s="726" t="str">
        <f t="shared" si="8"/>
        <v>n/a</v>
      </c>
      <c r="AG39" s="726" t="str">
        <f t="shared" si="9"/>
        <v>n/a</v>
      </c>
      <c r="AH39" s="726" t="str">
        <f t="shared" si="10"/>
        <v>n/a</v>
      </c>
      <c r="AI39" s="726" t="str">
        <f t="shared" si="11"/>
        <v>n/a</v>
      </c>
      <c r="AJ39" s="726" t="str">
        <f t="shared" si="12"/>
        <v>n/a</v>
      </c>
      <c r="AK39" s="726" t="str">
        <f t="shared" si="13"/>
        <v>n/a</v>
      </c>
      <c r="AL39" s="726" t="str">
        <f t="shared" si="14"/>
        <v>n/a</v>
      </c>
      <c r="AM39" s="726" t="str">
        <f t="shared" si="15"/>
        <v>n/a</v>
      </c>
      <c r="AN39" s="726" t="str">
        <f t="shared" si="16"/>
        <v>n/a</v>
      </c>
      <c r="AO39" s="726" t="str">
        <f t="shared" si="17"/>
        <v>n/a</v>
      </c>
      <c r="AP39" s="726" t="str">
        <f t="shared" si="18"/>
        <v>n/a</v>
      </c>
      <c r="AQ39" s="727">
        <f t="shared" si="19"/>
        <v>4.6516072141126852</v>
      </c>
      <c r="AR39" s="728">
        <f t="shared" si="20"/>
        <v>1.9372403443335151</v>
      </c>
    </row>
    <row r="40" spans="1:44" ht="11.25" customHeight="1" x14ac:dyDescent="0.2">
      <c r="A40" s="712" t="s">
        <v>914</v>
      </c>
      <c r="B40" s="539" t="s">
        <v>915</v>
      </c>
      <c r="C40" s="553">
        <v>1.74</v>
      </c>
      <c r="D40" s="704">
        <v>1.66</v>
      </c>
      <c r="E40" s="704">
        <v>1.58</v>
      </c>
      <c r="F40" s="704">
        <v>1.5</v>
      </c>
      <c r="G40" s="704">
        <v>1.4175</v>
      </c>
      <c r="H40" s="705"/>
      <c r="I40" s="532">
        <v>1.35</v>
      </c>
      <c r="J40" s="709">
        <v>1.35</v>
      </c>
      <c r="K40" s="705"/>
      <c r="L40" s="533">
        <v>1.35</v>
      </c>
      <c r="M40" s="707">
        <v>1.35</v>
      </c>
      <c r="N40" s="707">
        <v>1.35</v>
      </c>
      <c r="O40" s="707">
        <v>1.35</v>
      </c>
      <c r="P40" s="707">
        <v>1.35</v>
      </c>
      <c r="Q40" s="711">
        <v>1.35</v>
      </c>
      <c r="R40" s="711">
        <v>0.1651</v>
      </c>
      <c r="S40" s="707">
        <v>0</v>
      </c>
      <c r="T40" s="707">
        <v>0</v>
      </c>
      <c r="U40" s="707">
        <v>0</v>
      </c>
      <c r="V40" s="707">
        <v>0</v>
      </c>
      <c r="W40" s="707">
        <v>0</v>
      </c>
      <c r="X40" s="708">
        <f t="shared" si="0"/>
        <v>18.8626</v>
      </c>
      <c r="Y40" s="726">
        <f t="shared" si="1"/>
        <v>4.8192771084337505</v>
      </c>
      <c r="Z40" s="726">
        <f t="shared" si="2"/>
        <v>5.0632911392404889</v>
      </c>
      <c r="AA40" s="726">
        <f t="shared" si="3"/>
        <v>5.3333333333333455</v>
      </c>
      <c r="AB40" s="726">
        <f t="shared" si="4"/>
        <v>5.8201058201058142</v>
      </c>
      <c r="AC40" s="726">
        <f t="shared" si="5"/>
        <v>4.9999999999999822</v>
      </c>
      <c r="AD40" s="726">
        <f t="shared" si="6"/>
        <v>0</v>
      </c>
      <c r="AE40" s="726">
        <f t="shared" si="7"/>
        <v>0</v>
      </c>
      <c r="AF40" s="726">
        <f t="shared" si="8"/>
        <v>0</v>
      </c>
      <c r="AG40" s="726">
        <f t="shared" si="9"/>
        <v>0</v>
      </c>
      <c r="AH40" s="726">
        <f t="shared" si="10"/>
        <v>0</v>
      </c>
      <c r="AI40" s="726">
        <f t="shared" si="11"/>
        <v>0</v>
      </c>
      <c r="AJ40" s="726">
        <f t="shared" si="12"/>
        <v>0</v>
      </c>
      <c r="AK40" s="726">
        <f t="shared" si="13"/>
        <v>717.68625075711691</v>
      </c>
      <c r="AL40" s="726" t="str">
        <f t="shared" si="14"/>
        <v>n/a</v>
      </c>
      <c r="AM40" s="726" t="str">
        <f t="shared" si="15"/>
        <v>n/a</v>
      </c>
      <c r="AN40" s="726" t="str">
        <f t="shared" si="16"/>
        <v>n/a</v>
      </c>
      <c r="AO40" s="726" t="str">
        <f t="shared" si="17"/>
        <v>n/a</v>
      </c>
      <c r="AP40" s="726" t="str">
        <f t="shared" si="18"/>
        <v>n/a</v>
      </c>
      <c r="AQ40" s="727">
        <f t="shared" si="19"/>
        <v>57.209404473710023</v>
      </c>
      <c r="AR40" s="728">
        <f t="shared" si="20"/>
        <v>198.46532599506779</v>
      </c>
    </row>
    <row r="41" spans="1:44" ht="11.25" customHeight="1" x14ac:dyDescent="0.2">
      <c r="A41" s="530" t="s">
        <v>916</v>
      </c>
      <c r="B41" s="1015" t="s">
        <v>917</v>
      </c>
      <c r="C41" s="524">
        <v>2.39</v>
      </c>
      <c r="D41" s="525">
        <v>2.27</v>
      </c>
      <c r="E41" s="525">
        <v>2.15</v>
      </c>
      <c r="F41" s="525">
        <v>2.0299999999999998</v>
      </c>
      <c r="G41" s="525">
        <v>1.95</v>
      </c>
      <c r="H41" s="526"/>
      <c r="I41" s="532">
        <v>1.88</v>
      </c>
      <c r="J41" s="523">
        <v>1.85</v>
      </c>
      <c r="K41" s="526"/>
      <c r="L41" s="710">
        <v>1.71</v>
      </c>
      <c r="M41" s="707">
        <v>1.64</v>
      </c>
      <c r="N41" s="535">
        <v>1.64</v>
      </c>
      <c r="O41" s="535">
        <v>1.58</v>
      </c>
      <c r="P41" s="535">
        <v>1.5</v>
      </c>
      <c r="Q41" s="535">
        <v>1.42</v>
      </c>
      <c r="R41" s="707">
        <v>1.4</v>
      </c>
      <c r="S41" s="707">
        <v>1.65</v>
      </c>
      <c r="T41" s="707">
        <v>2.4</v>
      </c>
      <c r="U41" s="528">
        <v>2.4</v>
      </c>
      <c r="V41" s="707">
        <v>2.4</v>
      </c>
      <c r="W41" s="707">
        <v>2.4</v>
      </c>
      <c r="X41" s="708">
        <f t="shared" si="0"/>
        <v>36.659999999999989</v>
      </c>
      <c r="Y41" s="726">
        <f t="shared" si="1"/>
        <v>5.2863436123347984</v>
      </c>
      <c r="Z41" s="726">
        <f t="shared" si="2"/>
        <v>5.5813953488372148</v>
      </c>
      <c r="AA41" s="726">
        <f t="shared" si="3"/>
        <v>5.9113300492610987</v>
      </c>
      <c r="AB41" s="726">
        <f t="shared" si="4"/>
        <v>4.102564102564088</v>
      </c>
      <c r="AC41" s="726">
        <f t="shared" si="5"/>
        <v>3.7234042553191626</v>
      </c>
      <c r="AD41" s="726">
        <f t="shared" si="6"/>
        <v>1.6216216216216051</v>
      </c>
      <c r="AE41" s="726">
        <f t="shared" si="7"/>
        <v>8.1871345029239873</v>
      </c>
      <c r="AF41" s="726">
        <f t="shared" si="8"/>
        <v>4.2682926829268331</v>
      </c>
      <c r="AG41" s="726">
        <f t="shared" si="9"/>
        <v>0</v>
      </c>
      <c r="AH41" s="726">
        <f t="shared" si="10"/>
        <v>3.7974683544303778</v>
      </c>
      <c r="AI41" s="726">
        <f t="shared" si="11"/>
        <v>5.3333333333333455</v>
      </c>
      <c r="AJ41" s="726">
        <f t="shared" si="12"/>
        <v>5.6338028169014231</v>
      </c>
      <c r="AK41" s="726">
        <f t="shared" si="13"/>
        <v>1.4285714285714235</v>
      </c>
      <c r="AL41" s="726">
        <f t="shared" si="14"/>
        <v>-15.151515151515149</v>
      </c>
      <c r="AM41" s="726">
        <f t="shared" si="15"/>
        <v>-31.25</v>
      </c>
      <c r="AN41" s="726">
        <f t="shared" si="16"/>
        <v>0</v>
      </c>
      <c r="AO41" s="726">
        <f t="shared" si="17"/>
        <v>0</v>
      </c>
      <c r="AP41" s="726">
        <f t="shared" si="18"/>
        <v>0</v>
      </c>
      <c r="AQ41" s="727">
        <f t="shared" si="19"/>
        <v>0.47076371986167825</v>
      </c>
      <c r="AR41" s="728">
        <f t="shared" si="20"/>
        <v>9.366400172720903</v>
      </c>
    </row>
    <row r="42" spans="1:44" ht="11.25" customHeight="1" x14ac:dyDescent="0.2">
      <c r="A42" s="1017" t="s">
        <v>412</v>
      </c>
      <c r="B42" s="703" t="s">
        <v>413</v>
      </c>
      <c r="C42" s="524">
        <v>0.26</v>
      </c>
      <c r="D42" s="704">
        <v>0.24</v>
      </c>
      <c r="E42" s="704">
        <v>0.22</v>
      </c>
      <c r="F42" s="704">
        <v>0.2</v>
      </c>
      <c r="G42" s="704">
        <v>0.18</v>
      </c>
      <c r="H42" s="705"/>
      <c r="I42" s="704">
        <v>0.15</v>
      </c>
      <c r="J42" s="523">
        <v>0.12</v>
      </c>
      <c r="K42" s="705"/>
      <c r="L42" s="710">
        <v>0.1</v>
      </c>
      <c r="M42" s="711">
        <v>0.08</v>
      </c>
      <c r="N42" s="711">
        <v>7.0000000000000007E-2</v>
      </c>
      <c r="O42" s="711">
        <v>0.06</v>
      </c>
      <c r="P42" s="711">
        <v>0.05</v>
      </c>
      <c r="Q42" s="711">
        <v>0.04</v>
      </c>
      <c r="R42" s="711">
        <v>0.02</v>
      </c>
      <c r="S42" s="707">
        <v>0.01</v>
      </c>
      <c r="T42" s="707">
        <v>0.01</v>
      </c>
      <c r="U42" s="707">
        <v>0.01</v>
      </c>
      <c r="V42" s="707">
        <v>0.01</v>
      </c>
      <c r="W42" s="707">
        <v>0.01</v>
      </c>
      <c r="X42" s="708">
        <f t="shared" si="0"/>
        <v>1.84</v>
      </c>
      <c r="Y42" s="726">
        <f t="shared" si="1"/>
        <v>8.3333333333333481</v>
      </c>
      <c r="Z42" s="726">
        <f t="shared" si="2"/>
        <v>9.0909090909090828</v>
      </c>
      <c r="AA42" s="726">
        <f t="shared" si="3"/>
        <v>9.9999999999999858</v>
      </c>
      <c r="AB42" s="726">
        <f t="shared" si="4"/>
        <v>11.111111111111116</v>
      </c>
      <c r="AC42" s="726">
        <f t="shared" si="5"/>
        <v>19.999999999999996</v>
      </c>
      <c r="AD42" s="726">
        <f t="shared" si="6"/>
        <v>25</v>
      </c>
      <c r="AE42" s="726">
        <f t="shared" si="7"/>
        <v>19.999999999999996</v>
      </c>
      <c r="AF42" s="726">
        <f t="shared" si="8"/>
        <v>25</v>
      </c>
      <c r="AG42" s="726">
        <f t="shared" si="9"/>
        <v>14.285714285714279</v>
      </c>
      <c r="AH42" s="726">
        <f t="shared" si="10"/>
        <v>16.666666666666675</v>
      </c>
      <c r="AI42" s="726">
        <f t="shared" si="11"/>
        <v>19.999999999999996</v>
      </c>
      <c r="AJ42" s="726">
        <f t="shared" si="12"/>
        <v>25</v>
      </c>
      <c r="AK42" s="726">
        <f t="shared" si="13"/>
        <v>100</v>
      </c>
      <c r="AL42" s="726">
        <f t="shared" si="14"/>
        <v>100</v>
      </c>
      <c r="AM42" s="726">
        <f t="shared" si="15"/>
        <v>0</v>
      </c>
      <c r="AN42" s="726">
        <f t="shared" si="16"/>
        <v>0</v>
      </c>
      <c r="AO42" s="726">
        <f t="shared" si="17"/>
        <v>0</v>
      </c>
      <c r="AP42" s="726">
        <f t="shared" si="18"/>
        <v>0</v>
      </c>
      <c r="AQ42" s="727">
        <f t="shared" si="19"/>
        <v>22.471540804874138</v>
      </c>
      <c r="AR42" s="728">
        <f t="shared" si="20"/>
        <v>29.548507121128701</v>
      </c>
    </row>
    <row r="43" spans="1:44" ht="11.25" customHeight="1" x14ac:dyDescent="0.2">
      <c r="A43" s="530" t="s">
        <v>918</v>
      </c>
      <c r="B43" s="703" t="s">
        <v>919</v>
      </c>
      <c r="C43" s="524">
        <v>1.31</v>
      </c>
      <c r="D43" s="704">
        <v>1.19</v>
      </c>
      <c r="E43" s="704">
        <v>1.1000000000000001</v>
      </c>
      <c r="F43" s="704">
        <v>0.98</v>
      </c>
      <c r="G43" s="704">
        <v>0.86</v>
      </c>
      <c r="H43" s="705"/>
      <c r="I43" s="704">
        <v>0.78</v>
      </c>
      <c r="J43" s="709">
        <v>0.72</v>
      </c>
      <c r="K43" s="705"/>
      <c r="L43" s="533">
        <v>0.72</v>
      </c>
      <c r="M43" s="707">
        <v>0.72</v>
      </c>
      <c r="N43" s="711">
        <v>0.72</v>
      </c>
      <c r="O43" s="711">
        <v>0.6</v>
      </c>
      <c r="P43" s="711">
        <v>0.54</v>
      </c>
      <c r="Q43" s="711">
        <v>0.43511999999999995</v>
      </c>
      <c r="R43" s="711">
        <v>0.36763000000000001</v>
      </c>
      <c r="S43" s="711">
        <v>0.31509999999999999</v>
      </c>
      <c r="T43" s="707">
        <v>0.28008</v>
      </c>
      <c r="U43" s="707">
        <v>0.28008</v>
      </c>
      <c r="V43" s="711">
        <v>0.27571000000000001</v>
      </c>
      <c r="W43" s="707">
        <v>0.2626</v>
      </c>
      <c r="X43" s="708">
        <f t="shared" si="0"/>
        <v>12.456320000000002</v>
      </c>
      <c r="Y43" s="726">
        <f t="shared" si="1"/>
        <v>10.084033613445387</v>
      </c>
      <c r="Z43" s="726">
        <f t="shared" si="2"/>
        <v>8.1818181818181799</v>
      </c>
      <c r="AA43" s="726">
        <f t="shared" si="3"/>
        <v>12.244897959183687</v>
      </c>
      <c r="AB43" s="726">
        <f t="shared" si="4"/>
        <v>13.953488372093027</v>
      </c>
      <c r="AC43" s="726">
        <f t="shared" si="5"/>
        <v>10.256410256410241</v>
      </c>
      <c r="AD43" s="726">
        <f t="shared" si="6"/>
        <v>8.3333333333333481</v>
      </c>
      <c r="AE43" s="726">
        <f t="shared" si="7"/>
        <v>0</v>
      </c>
      <c r="AF43" s="726">
        <f t="shared" si="8"/>
        <v>0</v>
      </c>
      <c r="AG43" s="726">
        <f t="shared" si="9"/>
        <v>0</v>
      </c>
      <c r="AH43" s="726">
        <f t="shared" si="10"/>
        <v>19.999999999999996</v>
      </c>
      <c r="AI43" s="726">
        <f t="shared" si="11"/>
        <v>11.111111111111093</v>
      </c>
      <c r="AJ43" s="726">
        <f t="shared" si="12"/>
        <v>24.10369553226699</v>
      </c>
      <c r="AK43" s="726">
        <f t="shared" si="13"/>
        <v>18.358131817316313</v>
      </c>
      <c r="AL43" s="726">
        <f t="shared" si="14"/>
        <v>16.67089812757856</v>
      </c>
      <c r="AM43" s="726">
        <f t="shared" si="15"/>
        <v>12.503570408454735</v>
      </c>
      <c r="AN43" s="726">
        <f t="shared" si="16"/>
        <v>0</v>
      </c>
      <c r="AO43" s="726">
        <f t="shared" si="17"/>
        <v>1.5849987305502022</v>
      </c>
      <c r="AP43" s="726">
        <f t="shared" si="18"/>
        <v>4.9923838537699883</v>
      </c>
      <c r="AQ43" s="727">
        <f t="shared" si="19"/>
        <v>9.5765984054073208</v>
      </c>
      <c r="AR43" s="728">
        <f t="shared" si="20"/>
        <v>7.4370437795209279</v>
      </c>
    </row>
    <row r="44" spans="1:44" ht="11.25" customHeight="1" x14ac:dyDescent="0.2">
      <c r="A44" s="504" t="s">
        <v>414</v>
      </c>
      <c r="B44" s="1000" t="s">
        <v>415</v>
      </c>
      <c r="C44" s="554">
        <v>1.2875000000000001</v>
      </c>
      <c r="D44" s="525">
        <v>1.1525000000000001</v>
      </c>
      <c r="E44" s="525">
        <v>1.03</v>
      </c>
      <c r="F44" s="525">
        <v>0.91</v>
      </c>
      <c r="G44" s="704">
        <v>0.80500000000000005</v>
      </c>
      <c r="H44" s="526"/>
      <c r="I44" s="704">
        <v>0.72</v>
      </c>
      <c r="J44" s="523">
        <v>0.66249999999999998</v>
      </c>
      <c r="K44" s="526"/>
      <c r="L44" s="710">
        <v>0.57499999999999996</v>
      </c>
      <c r="M44" s="711">
        <v>0.52</v>
      </c>
      <c r="N44" s="711">
        <v>0.5</v>
      </c>
      <c r="O44" s="711">
        <v>0.4</v>
      </c>
      <c r="P44" s="711">
        <v>0.36799999999999999</v>
      </c>
      <c r="Q44" s="707">
        <v>0.33332000000000001</v>
      </c>
      <c r="R44" s="707">
        <v>0.33332000000000001</v>
      </c>
      <c r="S44" s="707">
        <v>0.33332000000000001</v>
      </c>
      <c r="T44" s="707">
        <v>0.33332000000000001</v>
      </c>
      <c r="U44" s="707">
        <v>0.66668000000000005</v>
      </c>
      <c r="V44" s="707">
        <v>0.66668000000000005</v>
      </c>
      <c r="W44" s="707">
        <v>0.66668000000000005</v>
      </c>
      <c r="X44" s="708">
        <f t="shared" si="0"/>
        <v>12.263820000000001</v>
      </c>
      <c r="Y44" s="726">
        <f t="shared" si="1"/>
        <v>11.713665943600859</v>
      </c>
      <c r="Z44" s="726">
        <f t="shared" si="2"/>
        <v>11.893203883495151</v>
      </c>
      <c r="AA44" s="726">
        <f t="shared" si="3"/>
        <v>13.186813186813184</v>
      </c>
      <c r="AB44" s="726">
        <f t="shared" si="4"/>
        <v>13.043478260869556</v>
      </c>
      <c r="AC44" s="726">
        <f t="shared" si="5"/>
        <v>11.805555555555557</v>
      </c>
      <c r="AD44" s="726">
        <f t="shared" si="6"/>
        <v>8.6792452830188651</v>
      </c>
      <c r="AE44" s="726">
        <f t="shared" si="7"/>
        <v>15.217391304347828</v>
      </c>
      <c r="AF44" s="726">
        <f t="shared" si="8"/>
        <v>10.576923076923062</v>
      </c>
      <c r="AG44" s="726">
        <f t="shared" si="9"/>
        <v>4.0000000000000036</v>
      </c>
      <c r="AH44" s="726">
        <f t="shared" si="10"/>
        <v>25</v>
      </c>
      <c r="AI44" s="726">
        <f t="shared" si="11"/>
        <v>8.6956521739130608</v>
      </c>
      <c r="AJ44" s="726">
        <f t="shared" si="12"/>
        <v>10.404416176647068</v>
      </c>
      <c r="AK44" s="726">
        <f t="shared" si="13"/>
        <v>0</v>
      </c>
      <c r="AL44" s="726">
        <f t="shared" si="14"/>
        <v>0</v>
      </c>
      <c r="AM44" s="726">
        <f t="shared" si="15"/>
        <v>0</v>
      </c>
      <c r="AN44" s="726">
        <f t="shared" si="16"/>
        <v>-50.002999940001203</v>
      </c>
      <c r="AO44" s="726">
        <f t="shared" si="17"/>
        <v>0</v>
      </c>
      <c r="AP44" s="726">
        <f t="shared" si="18"/>
        <v>0</v>
      </c>
      <c r="AQ44" s="727">
        <f t="shared" si="19"/>
        <v>5.23407471695461</v>
      </c>
      <c r="AR44" s="728">
        <f t="shared" si="20"/>
        <v>15.363956933833272</v>
      </c>
    </row>
    <row r="45" spans="1:44" ht="11.25" customHeight="1" x14ac:dyDescent="0.2">
      <c r="A45" s="551" t="s">
        <v>130</v>
      </c>
      <c r="B45" s="539" t="s">
        <v>131</v>
      </c>
      <c r="C45" s="524">
        <v>0.99399999999999999</v>
      </c>
      <c r="D45" s="545">
        <v>0.91400000000000003</v>
      </c>
      <c r="E45" s="545">
        <v>0.874</v>
      </c>
      <c r="F45" s="545">
        <v>0.83</v>
      </c>
      <c r="G45" s="545">
        <v>0.76</v>
      </c>
      <c r="H45" s="546"/>
      <c r="I45" s="545">
        <v>0.63500000000000001</v>
      </c>
      <c r="J45" s="541">
        <v>0.55000000000000004</v>
      </c>
      <c r="K45" s="546"/>
      <c r="L45" s="542">
        <v>0.52</v>
      </c>
      <c r="M45" s="548">
        <v>0.505</v>
      </c>
      <c r="N45" s="549">
        <v>0.5</v>
      </c>
      <c r="O45" s="548">
        <v>0.47749999999999998</v>
      </c>
      <c r="P45" s="548">
        <v>0.46500000000000002</v>
      </c>
      <c r="Q45" s="549">
        <v>0.45</v>
      </c>
      <c r="R45" s="548">
        <v>0.4425</v>
      </c>
      <c r="S45" s="548">
        <v>0.44</v>
      </c>
      <c r="T45" s="548">
        <v>0.43567</v>
      </c>
      <c r="U45" s="549">
        <v>0.43334</v>
      </c>
      <c r="V45" s="548">
        <v>0.42832999999999999</v>
      </c>
      <c r="W45" s="548">
        <v>0.42665999999999998</v>
      </c>
      <c r="X45" s="708">
        <f t="shared" si="0"/>
        <v>11.081</v>
      </c>
      <c r="Y45" s="726">
        <f t="shared" si="1"/>
        <v>8.7527352297593009</v>
      </c>
      <c r="Z45" s="726">
        <f t="shared" si="2"/>
        <v>4.5766590389016093</v>
      </c>
      <c r="AA45" s="726">
        <f t="shared" si="3"/>
        <v>5.3012048192771166</v>
      </c>
      <c r="AB45" s="726">
        <f t="shared" si="4"/>
        <v>9.210526315789469</v>
      </c>
      <c r="AC45" s="726">
        <f t="shared" si="5"/>
        <v>19.685039370078748</v>
      </c>
      <c r="AD45" s="726">
        <f t="shared" si="6"/>
        <v>15.454545454545453</v>
      </c>
      <c r="AE45" s="726">
        <f t="shared" si="7"/>
        <v>5.7692307692307709</v>
      </c>
      <c r="AF45" s="726">
        <f t="shared" si="8"/>
        <v>2.9702970297029729</v>
      </c>
      <c r="AG45" s="726">
        <f t="shared" si="9"/>
        <v>1.0000000000000009</v>
      </c>
      <c r="AH45" s="726">
        <f t="shared" si="10"/>
        <v>4.7120418848167533</v>
      </c>
      <c r="AI45" s="726">
        <f t="shared" si="11"/>
        <v>2.6881720430107503</v>
      </c>
      <c r="AJ45" s="726">
        <f t="shared" si="12"/>
        <v>3.3333333333333437</v>
      </c>
      <c r="AK45" s="726">
        <f t="shared" si="13"/>
        <v>1.6949152542372836</v>
      </c>
      <c r="AL45" s="726">
        <f t="shared" si="14"/>
        <v>0.56818181818181213</v>
      </c>
      <c r="AM45" s="726">
        <f t="shared" si="15"/>
        <v>0.9938715082516536</v>
      </c>
      <c r="AN45" s="726">
        <f t="shared" si="16"/>
        <v>0.53768403563021483</v>
      </c>
      <c r="AO45" s="726">
        <f t="shared" si="17"/>
        <v>1.1696589078514341</v>
      </c>
      <c r="AP45" s="726">
        <f t="shared" si="18"/>
        <v>0.39141236581821115</v>
      </c>
      <c r="AQ45" s="727">
        <f t="shared" si="19"/>
        <v>4.9338616210231621</v>
      </c>
      <c r="AR45" s="728">
        <f t="shared" si="20"/>
        <v>5.3594547367424799</v>
      </c>
    </row>
    <row r="46" spans="1:44" ht="11.25" customHeight="1" x14ac:dyDescent="0.2">
      <c r="A46" s="510" t="s">
        <v>920</v>
      </c>
      <c r="B46" s="1015" t="s">
        <v>921</v>
      </c>
      <c r="C46" s="524">
        <v>2.64</v>
      </c>
      <c r="D46" s="704">
        <v>2.2000000000000002</v>
      </c>
      <c r="E46" s="704">
        <v>1.81</v>
      </c>
      <c r="F46" s="704">
        <v>1.4</v>
      </c>
      <c r="G46" s="704">
        <v>1.1000000000000001</v>
      </c>
      <c r="H46" s="705"/>
      <c r="I46" s="704">
        <v>0.9</v>
      </c>
      <c r="J46" s="523">
        <v>0.35</v>
      </c>
      <c r="K46" s="705"/>
      <c r="L46" s="533">
        <v>0</v>
      </c>
      <c r="M46" s="707">
        <v>0</v>
      </c>
      <c r="N46" s="707">
        <v>0</v>
      </c>
      <c r="O46" s="707">
        <v>0</v>
      </c>
      <c r="P46" s="707">
        <v>0</v>
      </c>
      <c r="Q46" s="707">
        <v>0</v>
      </c>
      <c r="R46" s="707">
        <v>0</v>
      </c>
      <c r="S46" s="707">
        <v>0</v>
      </c>
      <c r="T46" s="707">
        <v>0</v>
      </c>
      <c r="U46" s="707">
        <v>0</v>
      </c>
      <c r="V46" s="707">
        <v>0</v>
      </c>
      <c r="W46" s="707">
        <v>0</v>
      </c>
      <c r="X46" s="708">
        <f t="shared" si="0"/>
        <v>10.4</v>
      </c>
      <c r="Y46" s="726">
        <f t="shared" si="1"/>
        <v>19.999999999999996</v>
      </c>
      <c r="Z46" s="726">
        <f t="shared" si="2"/>
        <v>21.546961325966851</v>
      </c>
      <c r="AA46" s="726">
        <f t="shared" si="3"/>
        <v>29.285714285714292</v>
      </c>
      <c r="AB46" s="726">
        <f t="shared" si="4"/>
        <v>27.272727272727249</v>
      </c>
      <c r="AC46" s="726">
        <f t="shared" si="5"/>
        <v>22.222222222222232</v>
      </c>
      <c r="AD46" s="726">
        <f t="shared" si="6"/>
        <v>157.14285714285717</v>
      </c>
      <c r="AE46" s="726" t="str">
        <f t="shared" si="7"/>
        <v>n/a</v>
      </c>
      <c r="AF46" s="726" t="str">
        <f t="shared" si="8"/>
        <v>n/a</v>
      </c>
      <c r="AG46" s="726" t="str">
        <f t="shared" si="9"/>
        <v>n/a</v>
      </c>
      <c r="AH46" s="726" t="str">
        <f t="shared" si="10"/>
        <v>n/a</v>
      </c>
      <c r="AI46" s="726" t="str">
        <f t="shared" si="11"/>
        <v>n/a</v>
      </c>
      <c r="AJ46" s="726" t="str">
        <f t="shared" si="12"/>
        <v>n/a</v>
      </c>
      <c r="AK46" s="726" t="str">
        <f t="shared" si="13"/>
        <v>n/a</v>
      </c>
      <c r="AL46" s="726" t="str">
        <f t="shared" si="14"/>
        <v>n/a</v>
      </c>
      <c r="AM46" s="726" t="str">
        <f t="shared" si="15"/>
        <v>n/a</v>
      </c>
      <c r="AN46" s="726" t="str">
        <f t="shared" si="16"/>
        <v>n/a</v>
      </c>
      <c r="AO46" s="726" t="str">
        <f t="shared" si="17"/>
        <v>n/a</v>
      </c>
      <c r="AP46" s="726" t="str">
        <f t="shared" si="18"/>
        <v>n/a</v>
      </c>
      <c r="AQ46" s="727">
        <f t="shared" si="19"/>
        <v>46.245080374914629</v>
      </c>
      <c r="AR46" s="728">
        <f t="shared" si="20"/>
        <v>54.445911168278045</v>
      </c>
    </row>
    <row r="47" spans="1:44" ht="11.25" customHeight="1" x14ac:dyDescent="0.2">
      <c r="A47" s="1017" t="s">
        <v>417</v>
      </c>
      <c r="B47" s="1015" t="s">
        <v>418</v>
      </c>
      <c r="C47" s="524">
        <v>1.6199999999999999</v>
      </c>
      <c r="D47" s="704">
        <v>1.4650000000000001</v>
      </c>
      <c r="E47" s="704">
        <v>1.33</v>
      </c>
      <c r="F47" s="704">
        <v>1.21</v>
      </c>
      <c r="G47" s="704">
        <v>1.0900000000000001</v>
      </c>
      <c r="H47" s="705" t="s">
        <v>91</v>
      </c>
      <c r="I47" s="704">
        <v>0.96</v>
      </c>
      <c r="J47" s="523">
        <v>0.9</v>
      </c>
      <c r="K47" s="705"/>
      <c r="L47" s="710">
        <v>0.86</v>
      </c>
      <c r="M47" s="711">
        <v>0.82</v>
      </c>
      <c r="N47" s="711">
        <v>0.4</v>
      </c>
      <c r="O47" s="707">
        <v>0</v>
      </c>
      <c r="P47" s="707">
        <v>0</v>
      </c>
      <c r="Q47" s="707">
        <v>0</v>
      </c>
      <c r="R47" s="707">
        <v>0</v>
      </c>
      <c r="S47" s="707">
        <v>0</v>
      </c>
      <c r="T47" s="707">
        <v>0</v>
      </c>
      <c r="U47" s="707">
        <v>0</v>
      </c>
      <c r="V47" s="707">
        <v>0</v>
      </c>
      <c r="W47" s="707">
        <v>0</v>
      </c>
      <c r="X47" s="708">
        <f t="shared" si="0"/>
        <v>10.654999999999999</v>
      </c>
      <c r="Y47" s="726">
        <f t="shared" si="1"/>
        <v>10.580204778156975</v>
      </c>
      <c r="Z47" s="726">
        <f t="shared" si="2"/>
        <v>10.150375939849621</v>
      </c>
      <c r="AA47" s="726">
        <f t="shared" si="3"/>
        <v>9.9173553719008378</v>
      </c>
      <c r="AB47" s="726">
        <f t="shared" si="4"/>
        <v>11.009174311926584</v>
      </c>
      <c r="AC47" s="726">
        <f t="shared" si="5"/>
        <v>13.541666666666675</v>
      </c>
      <c r="AD47" s="726">
        <f t="shared" si="6"/>
        <v>6.6666666666666652</v>
      </c>
      <c r="AE47" s="726">
        <f t="shared" si="7"/>
        <v>4.6511627906976827</v>
      </c>
      <c r="AF47" s="726">
        <f t="shared" si="8"/>
        <v>4.8780487804878092</v>
      </c>
      <c r="AG47" s="726">
        <f t="shared" si="9"/>
        <v>104.99999999999999</v>
      </c>
      <c r="AH47" s="726" t="str">
        <f t="shared" si="10"/>
        <v>n/a</v>
      </c>
      <c r="AI47" s="726" t="str">
        <f t="shared" si="11"/>
        <v>n/a</v>
      </c>
      <c r="AJ47" s="726" t="str">
        <f t="shared" si="12"/>
        <v>n/a</v>
      </c>
      <c r="AK47" s="726" t="str">
        <f t="shared" si="13"/>
        <v>n/a</v>
      </c>
      <c r="AL47" s="726" t="str">
        <f t="shared" si="14"/>
        <v>n/a</v>
      </c>
      <c r="AM47" s="726" t="str">
        <f t="shared" si="15"/>
        <v>n/a</v>
      </c>
      <c r="AN47" s="726" t="str">
        <f t="shared" si="16"/>
        <v>n/a</v>
      </c>
      <c r="AO47" s="726" t="str">
        <f t="shared" si="17"/>
        <v>n/a</v>
      </c>
      <c r="AP47" s="726" t="str">
        <f t="shared" si="18"/>
        <v>n/a</v>
      </c>
      <c r="AQ47" s="727">
        <f t="shared" si="19"/>
        <v>19.599406145150315</v>
      </c>
      <c r="AR47" s="728">
        <f t="shared" si="20"/>
        <v>32.162762020024623</v>
      </c>
    </row>
    <row r="48" spans="1:44" ht="11.25" customHeight="1" x14ac:dyDescent="0.2">
      <c r="A48" s="1017" t="s">
        <v>419</v>
      </c>
      <c r="B48" s="1015" t="s">
        <v>420</v>
      </c>
      <c r="C48" s="524">
        <v>3.7899999999999996</v>
      </c>
      <c r="D48" s="704">
        <v>3.74</v>
      </c>
      <c r="E48" s="704">
        <v>3.64</v>
      </c>
      <c r="F48" s="704">
        <v>3.48</v>
      </c>
      <c r="G48" s="704">
        <v>3.32</v>
      </c>
      <c r="H48" s="705"/>
      <c r="I48" s="704">
        <v>3.1625000000000001</v>
      </c>
      <c r="J48" s="523">
        <v>2.9249999999999998</v>
      </c>
      <c r="K48" s="705"/>
      <c r="L48" s="710">
        <v>2.7850000000000001</v>
      </c>
      <c r="M48" s="711">
        <v>2.65</v>
      </c>
      <c r="N48" s="711">
        <v>2.5299999999999998</v>
      </c>
      <c r="O48" s="711">
        <v>2.41</v>
      </c>
      <c r="P48" s="711">
        <v>2.2999999999999998</v>
      </c>
      <c r="Q48" s="711">
        <v>2.23</v>
      </c>
      <c r="R48" s="707">
        <v>2.2000000000000002</v>
      </c>
      <c r="S48" s="707">
        <v>2.2000000000000002</v>
      </c>
      <c r="T48" s="707">
        <v>2.2000000000000002</v>
      </c>
      <c r="U48" s="707">
        <v>2.2000000000000002</v>
      </c>
      <c r="V48" s="707">
        <v>2.2000000000000002</v>
      </c>
      <c r="W48" s="707">
        <v>2.2000000000000002</v>
      </c>
      <c r="X48" s="708">
        <f t="shared" si="0"/>
        <v>52.162500000000016</v>
      </c>
      <c r="Y48" s="726">
        <f t="shared" si="1"/>
        <v>1.3368983957219083</v>
      </c>
      <c r="Z48" s="726">
        <f t="shared" si="2"/>
        <v>2.7472527472527597</v>
      </c>
      <c r="AA48" s="726">
        <f t="shared" si="3"/>
        <v>4.5977011494252817</v>
      </c>
      <c r="AB48" s="726">
        <f t="shared" si="4"/>
        <v>4.8192771084337505</v>
      </c>
      <c r="AC48" s="726">
        <f t="shared" si="5"/>
        <v>4.9802371541501911</v>
      </c>
      <c r="AD48" s="726">
        <f t="shared" si="6"/>
        <v>8.1196581196581352</v>
      </c>
      <c r="AE48" s="726">
        <f t="shared" si="7"/>
        <v>5.0269299820466573</v>
      </c>
      <c r="AF48" s="726">
        <f t="shared" si="8"/>
        <v>5.0943396226415194</v>
      </c>
      <c r="AG48" s="726">
        <f t="shared" si="9"/>
        <v>4.743083003952564</v>
      </c>
      <c r="AH48" s="726">
        <f t="shared" si="10"/>
        <v>4.9792531120331773</v>
      </c>
      <c r="AI48" s="726">
        <f t="shared" si="11"/>
        <v>4.7826086956521907</v>
      </c>
      <c r="AJ48" s="726">
        <f t="shared" si="12"/>
        <v>3.1390134529147851</v>
      </c>
      <c r="AK48" s="726">
        <f t="shared" si="13"/>
        <v>1.3636363636363447</v>
      </c>
      <c r="AL48" s="726">
        <f t="shared" si="14"/>
        <v>0</v>
      </c>
      <c r="AM48" s="726">
        <f t="shared" si="15"/>
        <v>0</v>
      </c>
      <c r="AN48" s="726">
        <f t="shared" si="16"/>
        <v>0</v>
      </c>
      <c r="AO48" s="726">
        <f t="shared" si="17"/>
        <v>0</v>
      </c>
      <c r="AP48" s="726">
        <f t="shared" si="18"/>
        <v>0</v>
      </c>
      <c r="AQ48" s="727">
        <f t="shared" si="19"/>
        <v>3.0961049393066258</v>
      </c>
      <c r="AR48" s="728">
        <f t="shared" si="20"/>
        <v>2.4850539485211569</v>
      </c>
    </row>
    <row r="49" spans="1:44" ht="11.25" customHeight="1" x14ac:dyDescent="0.2">
      <c r="A49" s="504" t="s">
        <v>421</v>
      </c>
      <c r="B49" s="1000" t="s">
        <v>422</v>
      </c>
      <c r="C49" s="524">
        <v>3.2399999999999998</v>
      </c>
      <c r="D49" s="513">
        <v>2.92</v>
      </c>
      <c r="E49" s="513">
        <v>2.59</v>
      </c>
      <c r="F49" s="513">
        <v>2.2599999999999998</v>
      </c>
      <c r="G49" s="513">
        <v>2.0099999999999998</v>
      </c>
      <c r="H49" s="514"/>
      <c r="I49" s="513">
        <v>1.43</v>
      </c>
      <c r="J49" s="511">
        <v>0.87</v>
      </c>
      <c r="K49" s="514"/>
      <c r="L49" s="517">
        <v>0.71</v>
      </c>
      <c r="M49" s="518">
        <v>0.68</v>
      </c>
      <c r="N49" s="519">
        <v>0.66</v>
      </c>
      <c r="O49" s="519">
        <v>0.56000000000000005</v>
      </c>
      <c r="P49" s="518">
        <v>0.44</v>
      </c>
      <c r="Q49" s="519">
        <v>0.11</v>
      </c>
      <c r="R49" s="518">
        <v>0</v>
      </c>
      <c r="S49" s="518">
        <v>0</v>
      </c>
      <c r="T49" s="518">
        <v>0</v>
      </c>
      <c r="U49" s="518">
        <v>0</v>
      </c>
      <c r="V49" s="518">
        <v>0</v>
      </c>
      <c r="W49" s="518">
        <v>0</v>
      </c>
      <c r="X49" s="708">
        <f t="shared" si="0"/>
        <v>18.479999999999997</v>
      </c>
      <c r="Y49" s="726">
        <f t="shared" si="1"/>
        <v>10.95890410958904</v>
      </c>
      <c r="Z49" s="726">
        <f t="shared" si="2"/>
        <v>12.741312741312738</v>
      </c>
      <c r="AA49" s="726">
        <f t="shared" si="3"/>
        <v>14.601769911504437</v>
      </c>
      <c r="AB49" s="726">
        <f t="shared" si="4"/>
        <v>12.437810945273631</v>
      </c>
      <c r="AC49" s="726">
        <f t="shared" si="5"/>
        <v>40.559440559440539</v>
      </c>
      <c r="AD49" s="726">
        <f t="shared" si="6"/>
        <v>64.367816091954012</v>
      </c>
      <c r="AE49" s="726">
        <f t="shared" si="7"/>
        <v>22.535211267605646</v>
      </c>
      <c r="AF49" s="726">
        <f t="shared" si="8"/>
        <v>4.4117647058823373</v>
      </c>
      <c r="AG49" s="726">
        <f t="shared" si="9"/>
        <v>3.0303030303030276</v>
      </c>
      <c r="AH49" s="726">
        <f t="shared" si="10"/>
        <v>17.857142857142861</v>
      </c>
      <c r="AI49" s="726">
        <f t="shared" si="11"/>
        <v>27.272727272727295</v>
      </c>
      <c r="AJ49" s="726">
        <f t="shared" si="12"/>
        <v>300</v>
      </c>
      <c r="AK49" s="726" t="str">
        <f t="shared" si="13"/>
        <v>n/a</v>
      </c>
      <c r="AL49" s="726" t="str">
        <f t="shared" si="14"/>
        <v>n/a</v>
      </c>
      <c r="AM49" s="726" t="str">
        <f t="shared" si="15"/>
        <v>n/a</v>
      </c>
      <c r="AN49" s="726" t="str">
        <f t="shared" si="16"/>
        <v>n/a</v>
      </c>
      <c r="AO49" s="726" t="str">
        <f t="shared" si="17"/>
        <v>n/a</v>
      </c>
      <c r="AP49" s="726" t="str">
        <f t="shared" si="18"/>
        <v>n/a</v>
      </c>
      <c r="AQ49" s="727">
        <f t="shared" si="19"/>
        <v>44.231183624394625</v>
      </c>
      <c r="AR49" s="728">
        <f t="shared" si="20"/>
        <v>82.330279153011915</v>
      </c>
    </row>
    <row r="50" spans="1:44" ht="11.25" customHeight="1" x14ac:dyDescent="0.2">
      <c r="A50" s="712" t="s">
        <v>922</v>
      </c>
      <c r="B50" s="539" t="s">
        <v>923</v>
      </c>
      <c r="C50" s="542">
        <v>0.8</v>
      </c>
      <c r="D50" s="525">
        <v>0.72</v>
      </c>
      <c r="E50" s="525">
        <v>0.6</v>
      </c>
      <c r="F50" s="525">
        <v>0.48</v>
      </c>
      <c r="G50" s="525">
        <v>0.32</v>
      </c>
      <c r="H50" s="526"/>
      <c r="I50" s="532">
        <v>0</v>
      </c>
      <c r="J50" s="709">
        <v>0</v>
      </c>
      <c r="K50" s="526"/>
      <c r="L50" s="533">
        <v>0</v>
      </c>
      <c r="M50" s="528">
        <v>0</v>
      </c>
      <c r="N50" s="707">
        <v>0</v>
      </c>
      <c r="O50" s="707">
        <v>0</v>
      </c>
      <c r="P50" s="707">
        <v>0</v>
      </c>
      <c r="Q50" s="707">
        <v>0</v>
      </c>
      <c r="R50" s="707">
        <v>0</v>
      </c>
      <c r="S50" s="707">
        <v>0</v>
      </c>
      <c r="T50" s="707">
        <v>0</v>
      </c>
      <c r="U50" s="528">
        <v>0</v>
      </c>
      <c r="V50" s="528">
        <v>0</v>
      </c>
      <c r="W50" s="528">
        <v>0</v>
      </c>
      <c r="X50" s="708">
        <f t="shared" si="0"/>
        <v>2.92</v>
      </c>
      <c r="Y50" s="726">
        <f t="shared" si="1"/>
        <v>11.111111111111116</v>
      </c>
      <c r="Z50" s="726">
        <f t="shared" si="2"/>
        <v>19.999999999999996</v>
      </c>
      <c r="AA50" s="726">
        <f t="shared" si="3"/>
        <v>25</v>
      </c>
      <c r="AB50" s="726">
        <f t="shared" si="4"/>
        <v>50</v>
      </c>
      <c r="AC50" s="726" t="str">
        <f t="shared" si="5"/>
        <v>n/a</v>
      </c>
      <c r="AD50" s="726" t="str">
        <f t="shared" si="6"/>
        <v>n/a</v>
      </c>
      <c r="AE50" s="726" t="str">
        <f t="shared" si="7"/>
        <v>n/a</v>
      </c>
      <c r="AF50" s="726" t="str">
        <f t="shared" si="8"/>
        <v>n/a</v>
      </c>
      <c r="AG50" s="726" t="str">
        <f t="shared" si="9"/>
        <v>n/a</v>
      </c>
      <c r="AH50" s="726" t="str">
        <f t="shared" si="10"/>
        <v>n/a</v>
      </c>
      <c r="AI50" s="726" t="str">
        <f t="shared" si="11"/>
        <v>n/a</v>
      </c>
      <c r="AJ50" s="726" t="str">
        <f t="shared" si="12"/>
        <v>n/a</v>
      </c>
      <c r="AK50" s="726" t="str">
        <f t="shared" si="13"/>
        <v>n/a</v>
      </c>
      <c r="AL50" s="726" t="str">
        <f t="shared" si="14"/>
        <v>n/a</v>
      </c>
      <c r="AM50" s="726" t="str">
        <f t="shared" si="15"/>
        <v>n/a</v>
      </c>
      <c r="AN50" s="726" t="str">
        <f t="shared" si="16"/>
        <v>n/a</v>
      </c>
      <c r="AO50" s="726" t="str">
        <f t="shared" si="17"/>
        <v>n/a</v>
      </c>
      <c r="AP50" s="726" t="str">
        <f t="shared" si="18"/>
        <v>n/a</v>
      </c>
      <c r="AQ50" s="727">
        <f t="shared" si="19"/>
        <v>26.527777777777779</v>
      </c>
      <c r="AR50" s="728">
        <f t="shared" si="20"/>
        <v>16.668981320752774</v>
      </c>
    </row>
    <row r="51" spans="1:44" ht="11.25" customHeight="1" x14ac:dyDescent="0.2">
      <c r="A51" s="1017" t="s">
        <v>424</v>
      </c>
      <c r="B51" s="703" t="s">
        <v>425</v>
      </c>
      <c r="C51" s="710">
        <v>1.4750000000000001</v>
      </c>
      <c r="D51" s="525">
        <v>1.385</v>
      </c>
      <c r="E51" s="525">
        <v>1.21</v>
      </c>
      <c r="F51" s="525">
        <v>0.995</v>
      </c>
      <c r="G51" s="525">
        <v>0.86499999999999999</v>
      </c>
      <c r="H51" s="526"/>
      <c r="I51" s="704">
        <v>0.6</v>
      </c>
      <c r="J51" s="523">
        <v>0.46</v>
      </c>
      <c r="K51" s="526"/>
      <c r="L51" s="710">
        <v>0.34</v>
      </c>
      <c r="M51" s="711">
        <v>0.24</v>
      </c>
      <c r="N51" s="711">
        <v>0.16250000000000001</v>
      </c>
      <c r="O51" s="711">
        <v>0.1125</v>
      </c>
      <c r="P51" s="711">
        <v>6.25E-2</v>
      </c>
      <c r="Q51" s="711">
        <v>3.125E-2</v>
      </c>
      <c r="R51" s="528">
        <v>2.5000000000000001E-2</v>
      </c>
      <c r="S51" s="528">
        <v>2.5000000000000001E-2</v>
      </c>
      <c r="T51" s="528">
        <v>2.5000000000000001E-2</v>
      </c>
      <c r="U51" s="528">
        <v>6.2500000000000003E-3</v>
      </c>
      <c r="V51" s="528">
        <v>0</v>
      </c>
      <c r="W51" s="528">
        <v>0</v>
      </c>
      <c r="X51" s="708">
        <f t="shared" si="0"/>
        <v>8.02</v>
      </c>
      <c r="Y51" s="726">
        <f t="shared" si="1"/>
        <v>6.498194945848379</v>
      </c>
      <c r="Z51" s="726">
        <f t="shared" si="2"/>
        <v>14.462809917355379</v>
      </c>
      <c r="AA51" s="726">
        <f t="shared" si="3"/>
        <v>21.608040201005018</v>
      </c>
      <c r="AB51" s="726">
        <f t="shared" si="4"/>
        <v>15.02890173410405</v>
      </c>
      <c r="AC51" s="726">
        <f t="shared" si="5"/>
        <v>44.166666666666664</v>
      </c>
      <c r="AD51" s="726">
        <f t="shared" si="6"/>
        <v>30.434782608695631</v>
      </c>
      <c r="AE51" s="726">
        <f t="shared" si="7"/>
        <v>35.294117647058812</v>
      </c>
      <c r="AF51" s="726">
        <f t="shared" si="8"/>
        <v>41.666666666666671</v>
      </c>
      <c r="AG51" s="726">
        <f t="shared" si="9"/>
        <v>47.692307692307679</v>
      </c>
      <c r="AH51" s="726">
        <f t="shared" si="10"/>
        <v>44.444444444444443</v>
      </c>
      <c r="AI51" s="726">
        <f t="shared" si="11"/>
        <v>80</v>
      </c>
      <c r="AJ51" s="726">
        <f t="shared" si="12"/>
        <v>100</v>
      </c>
      <c r="AK51" s="726">
        <f t="shared" si="13"/>
        <v>25</v>
      </c>
      <c r="AL51" s="726">
        <f t="shared" si="14"/>
        <v>0</v>
      </c>
      <c r="AM51" s="726">
        <f t="shared" si="15"/>
        <v>0</v>
      </c>
      <c r="AN51" s="726">
        <f t="shared" si="16"/>
        <v>300</v>
      </c>
      <c r="AO51" s="726" t="str">
        <f t="shared" si="17"/>
        <v>n/a</v>
      </c>
      <c r="AP51" s="726" t="str">
        <f t="shared" si="18"/>
        <v>n/a</v>
      </c>
      <c r="AQ51" s="727">
        <f t="shared" si="19"/>
        <v>50.393558282759543</v>
      </c>
      <c r="AR51" s="728">
        <f t="shared" si="20"/>
        <v>71.854308327349386</v>
      </c>
    </row>
    <row r="52" spans="1:44" ht="11.25" customHeight="1" x14ac:dyDescent="0.2">
      <c r="A52" s="530" t="s">
        <v>924</v>
      </c>
      <c r="B52" s="1015" t="s">
        <v>925</v>
      </c>
      <c r="C52" s="710">
        <v>0.87</v>
      </c>
      <c r="D52" s="525">
        <v>0.83</v>
      </c>
      <c r="E52" s="525">
        <v>0.78</v>
      </c>
      <c r="F52" s="525">
        <v>0.7</v>
      </c>
      <c r="G52" s="525">
        <v>0.63</v>
      </c>
      <c r="H52" s="526"/>
      <c r="I52" s="525">
        <v>0.57999999999999996</v>
      </c>
      <c r="J52" s="523">
        <v>0.5</v>
      </c>
      <c r="K52" s="526"/>
      <c r="L52" s="533">
        <v>0.43</v>
      </c>
      <c r="M52" s="707">
        <v>0.57999999999999996</v>
      </c>
      <c r="N52" s="711">
        <v>1.1100000000000001</v>
      </c>
      <c r="O52" s="711">
        <v>1.07</v>
      </c>
      <c r="P52" s="711">
        <v>1.03</v>
      </c>
      <c r="Q52" s="711">
        <v>0.91332999999999998</v>
      </c>
      <c r="R52" s="711">
        <v>0.63331999999999999</v>
      </c>
      <c r="S52" s="711">
        <v>0.6</v>
      </c>
      <c r="T52" s="711">
        <v>0.54666000000000003</v>
      </c>
      <c r="U52" s="528">
        <v>0</v>
      </c>
      <c r="V52" s="528">
        <v>0</v>
      </c>
      <c r="W52" s="528">
        <v>0</v>
      </c>
      <c r="X52" s="708">
        <f t="shared" si="0"/>
        <v>11.803309999999998</v>
      </c>
      <c r="Y52" s="726">
        <f t="shared" si="1"/>
        <v>4.8192771084337505</v>
      </c>
      <c r="Z52" s="726">
        <f t="shared" si="2"/>
        <v>6.4102564102564097</v>
      </c>
      <c r="AA52" s="726">
        <f t="shared" si="3"/>
        <v>11.428571428571432</v>
      </c>
      <c r="AB52" s="726">
        <f t="shared" si="4"/>
        <v>11.111111111111093</v>
      </c>
      <c r="AC52" s="726">
        <f t="shared" si="5"/>
        <v>8.6206896551724199</v>
      </c>
      <c r="AD52" s="726">
        <f t="shared" si="6"/>
        <v>15.999999999999993</v>
      </c>
      <c r="AE52" s="726">
        <f t="shared" si="7"/>
        <v>16.279069767441868</v>
      </c>
      <c r="AF52" s="726">
        <f t="shared" si="8"/>
        <v>-25.862068965517238</v>
      </c>
      <c r="AG52" s="726">
        <f t="shared" si="9"/>
        <v>-47.747747747747759</v>
      </c>
      <c r="AH52" s="726">
        <f t="shared" si="10"/>
        <v>3.7383177570093462</v>
      </c>
      <c r="AI52" s="726">
        <f t="shared" si="11"/>
        <v>3.8834951456310662</v>
      </c>
      <c r="AJ52" s="726">
        <f t="shared" si="12"/>
        <v>12.774134212168665</v>
      </c>
      <c r="AK52" s="726">
        <f t="shared" si="13"/>
        <v>44.21303606391713</v>
      </c>
      <c r="AL52" s="726">
        <f t="shared" si="14"/>
        <v>5.5533333333333434</v>
      </c>
      <c r="AM52" s="726">
        <f t="shared" si="15"/>
        <v>9.75743606629349</v>
      </c>
      <c r="AN52" s="726" t="str">
        <f t="shared" si="16"/>
        <v>n/a</v>
      </c>
      <c r="AO52" s="726" t="str">
        <f t="shared" si="17"/>
        <v>n/a</v>
      </c>
      <c r="AP52" s="726" t="str">
        <f t="shared" si="18"/>
        <v>n/a</v>
      </c>
      <c r="AQ52" s="727">
        <f t="shared" si="19"/>
        <v>5.3985940897383342</v>
      </c>
      <c r="AR52" s="728">
        <f t="shared" si="20"/>
        <v>20.174783938423651</v>
      </c>
    </row>
    <row r="53" spans="1:44" ht="11.25" customHeight="1" x14ac:dyDescent="0.2">
      <c r="A53" s="530" t="s">
        <v>926</v>
      </c>
      <c r="B53" s="507" t="s">
        <v>927</v>
      </c>
      <c r="C53" s="710">
        <v>4.5999999999999996</v>
      </c>
      <c r="D53" s="525">
        <v>4</v>
      </c>
      <c r="E53" s="525">
        <v>3.16</v>
      </c>
      <c r="F53" s="525">
        <v>2.44</v>
      </c>
      <c r="G53" s="525">
        <v>1.88</v>
      </c>
      <c r="H53" s="526"/>
      <c r="I53" s="525">
        <v>1.44</v>
      </c>
      <c r="J53" s="523">
        <v>0.56000000000000005</v>
      </c>
      <c r="K53" s="526"/>
      <c r="L53" s="533">
        <v>0</v>
      </c>
      <c r="M53" s="707">
        <v>0</v>
      </c>
      <c r="N53" s="707">
        <v>0</v>
      </c>
      <c r="O53" s="707">
        <v>0</v>
      </c>
      <c r="P53" s="707">
        <v>0</v>
      </c>
      <c r="Q53" s="707">
        <v>0</v>
      </c>
      <c r="R53" s="707">
        <v>0</v>
      </c>
      <c r="S53" s="707">
        <v>0</v>
      </c>
      <c r="T53" s="528">
        <v>0</v>
      </c>
      <c r="U53" s="707">
        <v>0</v>
      </c>
      <c r="V53" s="707">
        <v>0</v>
      </c>
      <c r="W53" s="707">
        <v>0</v>
      </c>
      <c r="X53" s="708">
        <f t="shared" si="0"/>
        <v>18.079999999999998</v>
      </c>
      <c r="Y53" s="726">
        <f t="shared" si="1"/>
        <v>14.999999999999991</v>
      </c>
      <c r="Z53" s="726">
        <f t="shared" si="2"/>
        <v>26.582278481012644</v>
      </c>
      <c r="AA53" s="726">
        <f t="shared" si="3"/>
        <v>29.508196721311485</v>
      </c>
      <c r="AB53" s="726">
        <f t="shared" si="4"/>
        <v>29.787234042553191</v>
      </c>
      <c r="AC53" s="726">
        <f t="shared" si="5"/>
        <v>30.555555555555557</v>
      </c>
      <c r="AD53" s="726">
        <f t="shared" si="6"/>
        <v>157.14285714285711</v>
      </c>
      <c r="AE53" s="726" t="str">
        <f t="shared" si="7"/>
        <v>n/a</v>
      </c>
      <c r="AF53" s="726" t="str">
        <f t="shared" si="8"/>
        <v>n/a</v>
      </c>
      <c r="AG53" s="726" t="str">
        <f t="shared" si="9"/>
        <v>n/a</v>
      </c>
      <c r="AH53" s="726" t="str">
        <f t="shared" si="10"/>
        <v>n/a</v>
      </c>
      <c r="AI53" s="726" t="str">
        <f t="shared" si="11"/>
        <v>n/a</v>
      </c>
      <c r="AJ53" s="726" t="str">
        <f t="shared" si="12"/>
        <v>n/a</v>
      </c>
      <c r="AK53" s="726" t="str">
        <f t="shared" si="13"/>
        <v>n/a</v>
      </c>
      <c r="AL53" s="726" t="str">
        <f t="shared" si="14"/>
        <v>n/a</v>
      </c>
      <c r="AM53" s="726" t="str">
        <f t="shared" si="15"/>
        <v>n/a</v>
      </c>
      <c r="AN53" s="726" t="str">
        <f t="shared" si="16"/>
        <v>n/a</v>
      </c>
      <c r="AO53" s="726" t="str">
        <f t="shared" si="17"/>
        <v>n/a</v>
      </c>
      <c r="AP53" s="726" t="str">
        <f t="shared" si="18"/>
        <v>n/a</v>
      </c>
      <c r="AQ53" s="727">
        <f t="shared" si="19"/>
        <v>48.096020323881667</v>
      </c>
      <c r="AR53" s="728">
        <f t="shared" si="20"/>
        <v>53.735997274172142</v>
      </c>
    </row>
    <row r="54" spans="1:44" ht="11.25" customHeight="1" x14ac:dyDescent="0.2">
      <c r="A54" s="504" t="s">
        <v>929</v>
      </c>
      <c r="B54" s="1000" t="s">
        <v>930</v>
      </c>
      <c r="C54" s="517">
        <v>0.67</v>
      </c>
      <c r="D54" s="704">
        <v>0.56000000000000005</v>
      </c>
      <c r="E54" s="704">
        <v>0.51500000000000001</v>
      </c>
      <c r="F54" s="704">
        <v>0.42499999999999999</v>
      </c>
      <c r="G54" s="704">
        <v>0.25750000000000001</v>
      </c>
      <c r="H54" s="705"/>
      <c r="I54" s="704">
        <v>0.16500000000000001</v>
      </c>
      <c r="J54" s="709">
        <v>0.03</v>
      </c>
      <c r="K54" s="705"/>
      <c r="L54" s="533">
        <v>0.03</v>
      </c>
      <c r="M54" s="707">
        <v>0.03</v>
      </c>
      <c r="N54" s="707">
        <v>0.03</v>
      </c>
      <c r="O54" s="707">
        <v>0.03</v>
      </c>
      <c r="P54" s="707">
        <v>0.03</v>
      </c>
      <c r="Q54" s="711">
        <v>2.2499999999999999E-2</v>
      </c>
      <c r="R54" s="707">
        <v>0</v>
      </c>
      <c r="S54" s="707">
        <v>0</v>
      </c>
      <c r="T54" s="707">
        <v>0</v>
      </c>
      <c r="U54" s="707">
        <v>0</v>
      </c>
      <c r="V54" s="707">
        <v>0</v>
      </c>
      <c r="W54" s="707">
        <v>0</v>
      </c>
      <c r="X54" s="708">
        <f t="shared" si="0"/>
        <v>2.7949999999999986</v>
      </c>
      <c r="Y54" s="726">
        <f t="shared" si="1"/>
        <v>19.642857142857139</v>
      </c>
      <c r="Z54" s="726">
        <f t="shared" si="2"/>
        <v>8.7378640776699221</v>
      </c>
      <c r="AA54" s="726">
        <f t="shared" si="3"/>
        <v>21.176470588235308</v>
      </c>
      <c r="AB54" s="726">
        <f t="shared" si="4"/>
        <v>65.048543689320383</v>
      </c>
      <c r="AC54" s="726">
        <f t="shared" si="5"/>
        <v>56.060606060606055</v>
      </c>
      <c r="AD54" s="726">
        <f t="shared" si="6"/>
        <v>450.00000000000011</v>
      </c>
      <c r="AE54" s="726">
        <f t="shared" si="7"/>
        <v>0</v>
      </c>
      <c r="AF54" s="726">
        <f t="shared" si="8"/>
        <v>0</v>
      </c>
      <c r="AG54" s="726">
        <f t="shared" si="9"/>
        <v>0</v>
      </c>
      <c r="AH54" s="726">
        <f t="shared" si="10"/>
        <v>0</v>
      </c>
      <c r="AI54" s="726">
        <f t="shared" si="11"/>
        <v>0</v>
      </c>
      <c r="AJ54" s="726">
        <f t="shared" si="12"/>
        <v>33.333333333333329</v>
      </c>
      <c r="AK54" s="726" t="str">
        <f t="shared" si="13"/>
        <v>n/a</v>
      </c>
      <c r="AL54" s="726" t="str">
        <f t="shared" si="14"/>
        <v>n/a</v>
      </c>
      <c r="AM54" s="726" t="str">
        <f t="shared" si="15"/>
        <v>n/a</v>
      </c>
      <c r="AN54" s="726" t="str">
        <f t="shared" si="16"/>
        <v>n/a</v>
      </c>
      <c r="AO54" s="726" t="str">
        <f t="shared" si="17"/>
        <v>n/a</v>
      </c>
      <c r="AP54" s="726" t="str">
        <f t="shared" si="18"/>
        <v>n/a</v>
      </c>
      <c r="AQ54" s="727">
        <f t="shared" si="19"/>
        <v>54.499972907668528</v>
      </c>
      <c r="AR54" s="728">
        <f t="shared" si="20"/>
        <v>126.58194835678758</v>
      </c>
    </row>
    <row r="55" spans="1:44" ht="11.25" customHeight="1" x14ac:dyDescent="0.2">
      <c r="A55" s="1017" t="s">
        <v>430</v>
      </c>
      <c r="B55" s="1015" t="s">
        <v>431</v>
      </c>
      <c r="C55" s="708">
        <v>1.8</v>
      </c>
      <c r="D55" s="704">
        <v>1.68</v>
      </c>
      <c r="E55" s="704">
        <v>1.6</v>
      </c>
      <c r="F55" s="704">
        <v>1.48</v>
      </c>
      <c r="G55" s="704">
        <v>1.36</v>
      </c>
      <c r="H55" s="705"/>
      <c r="I55" s="704">
        <v>1.2</v>
      </c>
      <c r="J55" s="523">
        <v>0.97</v>
      </c>
      <c r="K55" s="705"/>
      <c r="L55" s="710">
        <v>0.86</v>
      </c>
      <c r="M55" s="707">
        <v>0.8</v>
      </c>
      <c r="N55" s="711">
        <v>0.78</v>
      </c>
      <c r="O55" s="711">
        <v>0.72</v>
      </c>
      <c r="P55" s="711">
        <v>0.6</v>
      </c>
      <c r="Q55" s="711">
        <v>0.36</v>
      </c>
      <c r="R55" s="711">
        <v>0.22</v>
      </c>
      <c r="S55" s="711">
        <v>0.04</v>
      </c>
      <c r="T55" s="707">
        <v>0</v>
      </c>
      <c r="U55" s="707">
        <v>0</v>
      </c>
      <c r="V55" s="707">
        <v>0</v>
      </c>
      <c r="W55" s="707">
        <v>0</v>
      </c>
      <c r="X55" s="708">
        <f t="shared" si="0"/>
        <v>14.47</v>
      </c>
      <c r="Y55" s="726">
        <f t="shared" si="1"/>
        <v>7.1428571428571397</v>
      </c>
      <c r="Z55" s="726">
        <f t="shared" si="2"/>
        <v>4.9999999999999822</v>
      </c>
      <c r="AA55" s="726">
        <f t="shared" si="3"/>
        <v>8.1081081081081141</v>
      </c>
      <c r="AB55" s="726">
        <f t="shared" si="4"/>
        <v>8.8235294117646959</v>
      </c>
      <c r="AC55" s="726">
        <f t="shared" si="5"/>
        <v>13.333333333333353</v>
      </c>
      <c r="AD55" s="726">
        <f t="shared" si="6"/>
        <v>23.711340206185572</v>
      </c>
      <c r="AE55" s="726">
        <f t="shared" si="7"/>
        <v>12.790697674418606</v>
      </c>
      <c r="AF55" s="726">
        <f t="shared" si="8"/>
        <v>7.4999999999999956</v>
      </c>
      <c r="AG55" s="726">
        <f t="shared" si="9"/>
        <v>2.5641025641025772</v>
      </c>
      <c r="AH55" s="726">
        <f t="shared" si="10"/>
        <v>8.3333333333333481</v>
      </c>
      <c r="AI55" s="726">
        <f t="shared" si="11"/>
        <v>19.999999999999996</v>
      </c>
      <c r="AJ55" s="726">
        <f t="shared" si="12"/>
        <v>66.666666666666671</v>
      </c>
      <c r="AK55" s="726">
        <f t="shared" si="13"/>
        <v>63.636363636363626</v>
      </c>
      <c r="AL55" s="726">
        <f t="shared" si="14"/>
        <v>450</v>
      </c>
      <c r="AM55" s="726" t="str">
        <f t="shared" si="15"/>
        <v>n/a</v>
      </c>
      <c r="AN55" s="726" t="str">
        <f t="shared" si="16"/>
        <v>n/a</v>
      </c>
      <c r="AO55" s="726" t="str">
        <f t="shared" si="17"/>
        <v>n/a</v>
      </c>
      <c r="AP55" s="726" t="str">
        <f t="shared" si="18"/>
        <v>n/a</v>
      </c>
      <c r="AQ55" s="727">
        <f t="shared" si="19"/>
        <v>49.829309434080983</v>
      </c>
      <c r="AR55" s="728">
        <f t="shared" si="20"/>
        <v>116.97734266544956</v>
      </c>
    </row>
    <row r="56" spans="1:44" ht="11.25" customHeight="1" x14ac:dyDescent="0.2">
      <c r="A56" s="1017" t="s">
        <v>934</v>
      </c>
      <c r="B56" s="703" t="s">
        <v>935</v>
      </c>
      <c r="C56" s="708">
        <v>3.8062</v>
      </c>
      <c r="D56" s="704">
        <v>3.3070000000000004</v>
      </c>
      <c r="E56" s="704">
        <v>2.835</v>
      </c>
      <c r="F56" s="704">
        <v>2.4125000000000001</v>
      </c>
      <c r="G56" s="704">
        <v>2.0175000000000001</v>
      </c>
      <c r="H56" s="705"/>
      <c r="I56" s="704">
        <v>1.605</v>
      </c>
      <c r="J56" s="523">
        <v>0.59499999999999997</v>
      </c>
      <c r="K56" s="705"/>
      <c r="L56" s="533">
        <v>0</v>
      </c>
      <c r="M56" s="707">
        <v>0</v>
      </c>
      <c r="N56" s="707">
        <v>0</v>
      </c>
      <c r="O56" s="707">
        <v>0</v>
      </c>
      <c r="P56" s="707">
        <v>0</v>
      </c>
      <c r="Q56" s="707">
        <v>0</v>
      </c>
      <c r="R56" s="707">
        <v>0</v>
      </c>
      <c r="S56" s="707">
        <v>0</v>
      </c>
      <c r="T56" s="707">
        <v>0</v>
      </c>
      <c r="U56" s="707">
        <v>0</v>
      </c>
      <c r="V56" s="707">
        <v>0</v>
      </c>
      <c r="W56" s="707">
        <v>0</v>
      </c>
      <c r="X56" s="708">
        <f t="shared" si="0"/>
        <v>16.578199999999999</v>
      </c>
      <c r="Y56" s="726">
        <f t="shared" si="1"/>
        <v>15.095252494708177</v>
      </c>
      <c r="Z56" s="726">
        <f t="shared" si="2"/>
        <v>16.649029982363327</v>
      </c>
      <c r="AA56" s="726">
        <f t="shared" si="3"/>
        <v>17.512953367875639</v>
      </c>
      <c r="AB56" s="726">
        <f t="shared" si="4"/>
        <v>19.578686493184637</v>
      </c>
      <c r="AC56" s="726">
        <f t="shared" si="5"/>
        <v>25.700934579439249</v>
      </c>
      <c r="AD56" s="726">
        <f t="shared" si="6"/>
        <v>169.74789915966389</v>
      </c>
      <c r="AE56" s="726" t="str">
        <f t="shared" si="7"/>
        <v>n/a</v>
      </c>
      <c r="AF56" s="726" t="str">
        <f t="shared" si="8"/>
        <v>n/a</v>
      </c>
      <c r="AG56" s="726" t="str">
        <f t="shared" si="9"/>
        <v>n/a</v>
      </c>
      <c r="AH56" s="726" t="str">
        <f t="shared" si="10"/>
        <v>n/a</v>
      </c>
      <c r="AI56" s="726" t="str">
        <f t="shared" si="11"/>
        <v>n/a</v>
      </c>
      <c r="AJ56" s="726" t="str">
        <f t="shared" si="12"/>
        <v>n/a</v>
      </c>
      <c r="AK56" s="726" t="str">
        <f t="shared" si="13"/>
        <v>n/a</v>
      </c>
      <c r="AL56" s="726" t="str">
        <f t="shared" si="14"/>
        <v>n/a</v>
      </c>
      <c r="AM56" s="726" t="str">
        <f t="shared" si="15"/>
        <v>n/a</v>
      </c>
      <c r="AN56" s="726" t="str">
        <f t="shared" si="16"/>
        <v>n/a</v>
      </c>
      <c r="AO56" s="726" t="str">
        <f t="shared" si="17"/>
        <v>n/a</v>
      </c>
      <c r="AP56" s="726" t="str">
        <f t="shared" si="18"/>
        <v>n/a</v>
      </c>
      <c r="AQ56" s="727">
        <f t="shared" si="19"/>
        <v>44.047459346205819</v>
      </c>
      <c r="AR56" s="728">
        <f t="shared" si="20"/>
        <v>61.691005188663489</v>
      </c>
    </row>
    <row r="57" spans="1:44" ht="11.25" customHeight="1" x14ac:dyDescent="0.2">
      <c r="A57" s="1017" t="s">
        <v>433</v>
      </c>
      <c r="B57" s="1015" t="s">
        <v>434</v>
      </c>
      <c r="C57" s="708">
        <v>0.64</v>
      </c>
      <c r="D57" s="704">
        <v>0.62</v>
      </c>
      <c r="E57" s="704">
        <v>0.56000000000000005</v>
      </c>
      <c r="F57" s="704">
        <v>0.44</v>
      </c>
      <c r="G57" s="704">
        <v>0.42666666666666669</v>
      </c>
      <c r="H57" s="705"/>
      <c r="I57" s="704">
        <v>0.4</v>
      </c>
      <c r="J57" s="523">
        <v>0.29333333333333333</v>
      </c>
      <c r="K57" s="705"/>
      <c r="L57" s="710">
        <v>0.23833333333333331</v>
      </c>
      <c r="M57" s="711">
        <v>0.23166666666666666</v>
      </c>
      <c r="N57" s="711">
        <v>0.21666666666666667</v>
      </c>
      <c r="O57" s="711">
        <v>0.14666666666666667</v>
      </c>
      <c r="P57" s="711">
        <v>0.11833333333333333</v>
      </c>
      <c r="Q57" s="711">
        <v>0.11</v>
      </c>
      <c r="R57" s="711">
        <v>0.10333333333333333</v>
      </c>
      <c r="S57" s="711">
        <v>9.6666666666666665E-2</v>
      </c>
      <c r="T57" s="707">
        <v>8.666666666666667E-2</v>
      </c>
      <c r="U57" s="711">
        <v>8.666666666666667E-2</v>
      </c>
      <c r="V57" s="711">
        <v>0.08</v>
      </c>
      <c r="W57" s="711">
        <v>6.6666666666666666E-2</v>
      </c>
      <c r="X57" s="708">
        <f t="shared" si="0"/>
        <v>4.9616666666666669</v>
      </c>
      <c r="Y57" s="726">
        <f t="shared" si="1"/>
        <v>3.2258064516129004</v>
      </c>
      <c r="Z57" s="726">
        <f t="shared" si="2"/>
        <v>10.714285714285698</v>
      </c>
      <c r="AA57" s="726">
        <f t="shared" si="3"/>
        <v>27.272727272727295</v>
      </c>
      <c r="AB57" s="726">
        <f t="shared" si="4"/>
        <v>3.125</v>
      </c>
      <c r="AC57" s="726">
        <f t="shared" si="5"/>
        <v>6.6666666666666652</v>
      </c>
      <c r="AD57" s="726">
        <f t="shared" si="6"/>
        <v>36.363636363636374</v>
      </c>
      <c r="AE57" s="726">
        <f t="shared" si="7"/>
        <v>23.076923076923084</v>
      </c>
      <c r="AF57" s="726">
        <f t="shared" si="8"/>
        <v>2.877697841726623</v>
      </c>
      <c r="AG57" s="726">
        <f t="shared" si="9"/>
        <v>6.9230769230769207</v>
      </c>
      <c r="AH57" s="726">
        <f t="shared" si="10"/>
        <v>47.727272727272727</v>
      </c>
      <c r="AI57" s="726">
        <f t="shared" si="11"/>
        <v>23.943661971830998</v>
      </c>
      <c r="AJ57" s="726">
        <f t="shared" si="12"/>
        <v>7.575757575757569</v>
      </c>
      <c r="AK57" s="726">
        <f t="shared" si="13"/>
        <v>6.4516129032258007</v>
      </c>
      <c r="AL57" s="726">
        <f t="shared" si="14"/>
        <v>6.8965517241379226</v>
      </c>
      <c r="AM57" s="726">
        <f t="shared" si="15"/>
        <v>11.538461538461542</v>
      </c>
      <c r="AN57" s="726">
        <f t="shared" si="16"/>
        <v>0</v>
      </c>
      <c r="AO57" s="726">
        <f t="shared" si="17"/>
        <v>8.333333333333325</v>
      </c>
      <c r="AP57" s="726">
        <f t="shared" si="18"/>
        <v>19.999999999999996</v>
      </c>
      <c r="AQ57" s="727">
        <f t="shared" si="19"/>
        <v>14.039581782481969</v>
      </c>
      <c r="AR57" s="728">
        <f t="shared" si="20"/>
        <v>13.030855922465575</v>
      </c>
    </row>
    <row r="58" spans="1:44" ht="11.25" customHeight="1" x14ac:dyDescent="0.2">
      <c r="A58" s="536" t="s">
        <v>936</v>
      </c>
      <c r="B58" s="1000" t="s">
        <v>937</v>
      </c>
      <c r="C58" s="512">
        <v>2.7</v>
      </c>
      <c r="D58" s="513">
        <v>2.6</v>
      </c>
      <c r="E58" s="513">
        <v>2.5</v>
      </c>
      <c r="F58" s="513">
        <v>1.75</v>
      </c>
      <c r="G58" s="513">
        <v>1.5</v>
      </c>
      <c r="H58" s="514"/>
      <c r="I58" s="513">
        <v>1.1499999999999999</v>
      </c>
      <c r="J58" s="511">
        <v>1</v>
      </c>
      <c r="K58" s="514"/>
      <c r="L58" s="537">
        <v>0</v>
      </c>
      <c r="M58" s="518">
        <v>0</v>
      </c>
      <c r="N58" s="518">
        <v>0</v>
      </c>
      <c r="O58" s="518">
        <v>0</v>
      </c>
      <c r="P58" s="518">
        <v>0</v>
      </c>
      <c r="Q58" s="518">
        <v>0</v>
      </c>
      <c r="R58" s="518">
        <v>0</v>
      </c>
      <c r="S58" s="518">
        <v>0</v>
      </c>
      <c r="T58" s="518">
        <v>0</v>
      </c>
      <c r="U58" s="518">
        <v>0</v>
      </c>
      <c r="V58" s="518">
        <v>0</v>
      </c>
      <c r="W58" s="518">
        <v>0</v>
      </c>
      <c r="X58" s="708">
        <f t="shared" si="0"/>
        <v>13.200000000000001</v>
      </c>
      <c r="Y58" s="726">
        <f t="shared" si="1"/>
        <v>3.8461538461538547</v>
      </c>
      <c r="Z58" s="726">
        <f t="shared" si="2"/>
        <v>4.0000000000000036</v>
      </c>
      <c r="AA58" s="726">
        <f t="shared" si="3"/>
        <v>42.857142857142861</v>
      </c>
      <c r="AB58" s="726">
        <f t="shared" si="4"/>
        <v>16.666666666666675</v>
      </c>
      <c r="AC58" s="726">
        <f t="shared" si="5"/>
        <v>30.434782608695656</v>
      </c>
      <c r="AD58" s="726">
        <f t="shared" si="6"/>
        <v>14.999999999999991</v>
      </c>
      <c r="AE58" s="726" t="str">
        <f t="shared" si="7"/>
        <v>n/a</v>
      </c>
      <c r="AF58" s="726" t="str">
        <f t="shared" si="8"/>
        <v>n/a</v>
      </c>
      <c r="AG58" s="726" t="str">
        <f t="shared" si="9"/>
        <v>n/a</v>
      </c>
      <c r="AH58" s="726" t="str">
        <f t="shared" si="10"/>
        <v>n/a</v>
      </c>
      <c r="AI58" s="726" t="str">
        <f t="shared" si="11"/>
        <v>n/a</v>
      </c>
      <c r="AJ58" s="726" t="str">
        <f t="shared" si="12"/>
        <v>n/a</v>
      </c>
      <c r="AK58" s="726" t="str">
        <f t="shared" si="13"/>
        <v>n/a</v>
      </c>
      <c r="AL58" s="726" t="str">
        <f t="shared" si="14"/>
        <v>n/a</v>
      </c>
      <c r="AM58" s="726" t="str">
        <f t="shared" si="15"/>
        <v>n/a</v>
      </c>
      <c r="AN58" s="726" t="str">
        <f t="shared" si="16"/>
        <v>n/a</v>
      </c>
      <c r="AO58" s="726" t="str">
        <f t="shared" si="17"/>
        <v>n/a</v>
      </c>
      <c r="AP58" s="726" t="str">
        <f t="shared" si="18"/>
        <v>n/a</v>
      </c>
      <c r="AQ58" s="727">
        <f t="shared" si="19"/>
        <v>18.800790996443173</v>
      </c>
      <c r="AR58" s="728">
        <f t="shared" si="20"/>
        <v>15.334685591498406</v>
      </c>
    </row>
    <row r="59" spans="1:44" ht="11.25" customHeight="1" x14ac:dyDescent="0.2">
      <c r="A59" s="712" t="s">
        <v>938</v>
      </c>
      <c r="B59" s="539" t="s">
        <v>939</v>
      </c>
      <c r="C59" s="550">
        <v>1.4100000000000001</v>
      </c>
      <c r="D59" s="704">
        <v>1.29</v>
      </c>
      <c r="E59" s="704">
        <v>1.1499999999999999</v>
      </c>
      <c r="F59" s="704">
        <v>0.92500000000000004</v>
      </c>
      <c r="G59" s="704">
        <v>0.6825</v>
      </c>
      <c r="H59" s="705"/>
      <c r="I59" s="704">
        <v>0.62250000000000005</v>
      </c>
      <c r="J59" s="709">
        <v>0.6</v>
      </c>
      <c r="K59" s="705"/>
      <c r="L59" s="533">
        <v>0.6</v>
      </c>
      <c r="M59" s="707">
        <v>0.6</v>
      </c>
      <c r="N59" s="707">
        <v>0.6</v>
      </c>
      <c r="O59" s="711">
        <v>0.6</v>
      </c>
      <c r="P59" s="711">
        <v>0.3</v>
      </c>
      <c r="Q59" s="707">
        <v>0</v>
      </c>
      <c r="R59" s="707">
        <v>0</v>
      </c>
      <c r="S59" s="707">
        <v>0</v>
      </c>
      <c r="T59" s="707">
        <v>0</v>
      </c>
      <c r="U59" s="707">
        <v>0</v>
      </c>
      <c r="V59" s="707">
        <v>0</v>
      </c>
      <c r="W59" s="707">
        <v>0</v>
      </c>
      <c r="X59" s="708">
        <f t="shared" si="0"/>
        <v>9.379999999999999</v>
      </c>
      <c r="Y59" s="726">
        <f t="shared" si="1"/>
        <v>9.3023255813953654</v>
      </c>
      <c r="Z59" s="726">
        <f t="shared" si="2"/>
        <v>12.173913043478279</v>
      </c>
      <c r="AA59" s="726">
        <f t="shared" si="3"/>
        <v>24.324324324324298</v>
      </c>
      <c r="AB59" s="726">
        <f t="shared" si="4"/>
        <v>35.53113553113554</v>
      </c>
      <c r="AC59" s="726">
        <f t="shared" si="5"/>
        <v>9.6385542168674565</v>
      </c>
      <c r="AD59" s="726">
        <f t="shared" si="6"/>
        <v>3.7500000000000089</v>
      </c>
      <c r="AE59" s="726">
        <f t="shared" si="7"/>
        <v>0</v>
      </c>
      <c r="AF59" s="726">
        <f t="shared" si="8"/>
        <v>0</v>
      </c>
      <c r="AG59" s="726">
        <f t="shared" si="9"/>
        <v>0</v>
      </c>
      <c r="AH59" s="726">
        <f t="shared" si="10"/>
        <v>0</v>
      </c>
      <c r="AI59" s="726">
        <f t="shared" si="11"/>
        <v>100</v>
      </c>
      <c r="AJ59" s="726" t="str">
        <f t="shared" si="12"/>
        <v>n/a</v>
      </c>
      <c r="AK59" s="726" t="str">
        <f t="shared" si="13"/>
        <v>n/a</v>
      </c>
      <c r="AL59" s="726" t="str">
        <f t="shared" si="14"/>
        <v>n/a</v>
      </c>
      <c r="AM59" s="726" t="str">
        <f t="shared" si="15"/>
        <v>n/a</v>
      </c>
      <c r="AN59" s="726" t="str">
        <f t="shared" si="16"/>
        <v>n/a</v>
      </c>
      <c r="AO59" s="726" t="str">
        <f t="shared" si="17"/>
        <v>n/a</v>
      </c>
      <c r="AP59" s="726" t="str">
        <f t="shared" si="18"/>
        <v>n/a</v>
      </c>
      <c r="AQ59" s="727">
        <f t="shared" si="19"/>
        <v>17.701841154290996</v>
      </c>
      <c r="AR59" s="728">
        <f t="shared" si="20"/>
        <v>29.578588557606206</v>
      </c>
    </row>
    <row r="60" spans="1:44" ht="11.25" customHeight="1" x14ac:dyDescent="0.2">
      <c r="A60" s="531" t="s">
        <v>940</v>
      </c>
      <c r="B60" s="507" t="s">
        <v>941</v>
      </c>
      <c r="C60" s="708">
        <v>1.44</v>
      </c>
      <c r="D60" s="525">
        <v>1.32</v>
      </c>
      <c r="E60" s="525">
        <v>1.18</v>
      </c>
      <c r="F60" s="525">
        <v>1.04</v>
      </c>
      <c r="G60" s="704">
        <v>0.96</v>
      </c>
      <c r="H60" s="526"/>
      <c r="I60" s="525">
        <v>0.76</v>
      </c>
      <c r="J60" s="523">
        <v>0.48</v>
      </c>
      <c r="K60" s="705"/>
      <c r="L60" s="533">
        <v>0.4</v>
      </c>
      <c r="M60" s="707">
        <v>0.90739999999999998</v>
      </c>
      <c r="N60" s="707">
        <v>2.4</v>
      </c>
      <c r="O60" s="707">
        <v>2.4</v>
      </c>
      <c r="P60" s="707">
        <v>2.4</v>
      </c>
      <c r="Q60" s="707">
        <v>2.4</v>
      </c>
      <c r="R60" s="707">
        <v>2.4</v>
      </c>
      <c r="S60" s="711">
        <v>3.06</v>
      </c>
      <c r="T60" s="711">
        <v>3.28</v>
      </c>
      <c r="U60" s="711">
        <v>3.12</v>
      </c>
      <c r="V60" s="711">
        <v>2.8</v>
      </c>
      <c r="W60" s="711">
        <v>2.5</v>
      </c>
      <c r="X60" s="708">
        <f t="shared" si="0"/>
        <v>35.247399999999999</v>
      </c>
      <c r="Y60" s="726">
        <f t="shared" si="1"/>
        <v>9.0909090909090828</v>
      </c>
      <c r="Z60" s="726">
        <f t="shared" si="2"/>
        <v>11.86440677966103</v>
      </c>
      <c r="AA60" s="726">
        <f t="shared" si="3"/>
        <v>13.461538461538458</v>
      </c>
      <c r="AB60" s="726">
        <f t="shared" si="4"/>
        <v>8.3333333333333481</v>
      </c>
      <c r="AC60" s="726">
        <f t="shared" si="5"/>
        <v>26.315789473684205</v>
      </c>
      <c r="AD60" s="726">
        <f t="shared" si="6"/>
        <v>58.33333333333335</v>
      </c>
      <c r="AE60" s="726">
        <f t="shared" si="7"/>
        <v>19.999999999999996</v>
      </c>
      <c r="AF60" s="726">
        <f t="shared" si="8"/>
        <v>-55.918007493938717</v>
      </c>
      <c r="AG60" s="726">
        <f t="shared" si="9"/>
        <v>-62.19166666666667</v>
      </c>
      <c r="AH60" s="726">
        <f t="shared" si="10"/>
        <v>0</v>
      </c>
      <c r="AI60" s="726">
        <f t="shared" si="11"/>
        <v>0</v>
      </c>
      <c r="AJ60" s="726">
        <f t="shared" si="12"/>
        <v>0</v>
      </c>
      <c r="AK60" s="726">
        <f t="shared" si="13"/>
        <v>0</v>
      </c>
      <c r="AL60" s="726">
        <f t="shared" si="14"/>
        <v>-21.568627450980394</v>
      </c>
      <c r="AM60" s="726">
        <f t="shared" si="15"/>
        <v>-6.7073170731707261</v>
      </c>
      <c r="AN60" s="726">
        <f t="shared" si="16"/>
        <v>5.12820512820511</v>
      </c>
      <c r="AO60" s="726">
        <f t="shared" si="17"/>
        <v>11.428571428571432</v>
      </c>
      <c r="AP60" s="726">
        <f t="shared" si="18"/>
        <v>11.999999999999989</v>
      </c>
      <c r="AQ60" s="727">
        <f t="shared" si="19"/>
        <v>1.6428037969155271</v>
      </c>
      <c r="AR60" s="728">
        <f t="shared" si="20"/>
        <v>27.360897177735705</v>
      </c>
    </row>
    <row r="61" spans="1:44" ht="11.25" customHeight="1" x14ac:dyDescent="0.2">
      <c r="A61" s="1017" t="s">
        <v>942</v>
      </c>
      <c r="B61" s="507" t="s">
        <v>943</v>
      </c>
      <c r="C61" s="529">
        <v>0.56000000000000005</v>
      </c>
      <c r="D61" s="525">
        <v>0.5</v>
      </c>
      <c r="E61" s="525">
        <v>0.44</v>
      </c>
      <c r="F61" s="525">
        <v>0.4</v>
      </c>
      <c r="G61" s="532">
        <v>0.36</v>
      </c>
      <c r="H61" s="526"/>
      <c r="I61" s="525">
        <v>0.35149999999999998</v>
      </c>
      <c r="J61" s="709">
        <v>0.32600000000000001</v>
      </c>
      <c r="K61" s="577"/>
      <c r="L61" s="709">
        <v>0.32600000000000001</v>
      </c>
      <c r="M61" s="568">
        <v>0.32600000000000001</v>
      </c>
      <c r="N61" s="535">
        <v>0.30349999999999999</v>
      </c>
      <c r="O61" s="535">
        <v>0.27650000000000002</v>
      </c>
      <c r="P61" s="711">
        <v>0.26250000000000001</v>
      </c>
      <c r="Q61" s="711">
        <v>0.2525</v>
      </c>
      <c r="R61" s="711">
        <v>0.24249999999999999</v>
      </c>
      <c r="S61" s="711">
        <v>0.23250000000000001</v>
      </c>
      <c r="T61" s="711">
        <v>0.2225</v>
      </c>
      <c r="U61" s="711">
        <v>0.21249999999999999</v>
      </c>
      <c r="V61" s="528">
        <v>0.21</v>
      </c>
      <c r="W61" s="528">
        <v>0.21</v>
      </c>
      <c r="X61" s="708">
        <f t="shared" si="0"/>
        <v>6.0145000000000008</v>
      </c>
      <c r="Y61" s="726">
        <f t="shared" si="1"/>
        <v>12.000000000000011</v>
      </c>
      <c r="Z61" s="726">
        <f t="shared" si="2"/>
        <v>13.636363636363647</v>
      </c>
      <c r="AA61" s="726">
        <f t="shared" si="3"/>
        <v>9.9999999999999858</v>
      </c>
      <c r="AB61" s="726">
        <f t="shared" si="4"/>
        <v>11.111111111111116</v>
      </c>
      <c r="AC61" s="726">
        <f t="shared" si="5"/>
        <v>2.4182076813655806</v>
      </c>
      <c r="AD61" s="726">
        <f t="shared" si="6"/>
        <v>7.8220858895705403</v>
      </c>
      <c r="AE61" s="726">
        <f t="shared" si="7"/>
        <v>0</v>
      </c>
      <c r="AF61" s="726">
        <f t="shared" si="8"/>
        <v>0</v>
      </c>
      <c r="AG61" s="726">
        <f t="shared" si="9"/>
        <v>7.4135090609555254</v>
      </c>
      <c r="AH61" s="726">
        <f t="shared" si="10"/>
        <v>9.7649186256780993</v>
      </c>
      <c r="AI61" s="726">
        <f t="shared" si="11"/>
        <v>5.3333333333333455</v>
      </c>
      <c r="AJ61" s="726">
        <f t="shared" si="12"/>
        <v>3.9603960396039639</v>
      </c>
      <c r="AK61" s="726">
        <f t="shared" si="13"/>
        <v>4.1237113402061931</v>
      </c>
      <c r="AL61" s="726">
        <f t="shared" si="14"/>
        <v>4.3010752688172005</v>
      </c>
      <c r="AM61" s="726">
        <f t="shared" si="15"/>
        <v>4.4943820224719211</v>
      </c>
      <c r="AN61" s="726">
        <f t="shared" si="16"/>
        <v>4.705882352941182</v>
      </c>
      <c r="AO61" s="726">
        <f t="shared" si="17"/>
        <v>1.1904761904761862</v>
      </c>
      <c r="AP61" s="726">
        <f t="shared" si="18"/>
        <v>0</v>
      </c>
      <c r="AQ61" s="727">
        <f t="shared" si="19"/>
        <v>5.6819695862719168</v>
      </c>
      <c r="AR61" s="728">
        <f t="shared" si="20"/>
        <v>4.2910519613831806</v>
      </c>
    </row>
    <row r="62" spans="1:44" ht="11.25" customHeight="1" x14ac:dyDescent="0.2">
      <c r="A62" s="510" t="s">
        <v>944</v>
      </c>
      <c r="B62" s="507" t="s">
        <v>945</v>
      </c>
      <c r="C62" s="708">
        <v>2.02</v>
      </c>
      <c r="D62" s="525">
        <v>1.93</v>
      </c>
      <c r="E62" s="525">
        <v>1.89</v>
      </c>
      <c r="F62" s="525">
        <v>1.85</v>
      </c>
      <c r="G62" s="704">
        <v>1.75</v>
      </c>
      <c r="H62" s="526"/>
      <c r="I62" s="525">
        <v>1.63</v>
      </c>
      <c r="J62" s="523">
        <v>1.52</v>
      </c>
      <c r="K62" s="705"/>
      <c r="L62" s="533">
        <v>1.26</v>
      </c>
      <c r="M62" s="707">
        <v>1.44</v>
      </c>
      <c r="N62" s="711">
        <v>1.68</v>
      </c>
      <c r="O62" s="711">
        <v>1.64</v>
      </c>
      <c r="P62" s="707">
        <v>0</v>
      </c>
      <c r="Q62" s="707">
        <v>0</v>
      </c>
      <c r="R62" s="707">
        <v>0</v>
      </c>
      <c r="S62" s="707">
        <v>0</v>
      </c>
      <c r="T62" s="707">
        <v>0</v>
      </c>
      <c r="U62" s="707">
        <v>0</v>
      </c>
      <c r="V62" s="528">
        <v>0</v>
      </c>
      <c r="W62" s="528">
        <v>0</v>
      </c>
      <c r="X62" s="708">
        <f t="shared" si="0"/>
        <v>18.61</v>
      </c>
      <c r="Y62" s="726">
        <f t="shared" si="1"/>
        <v>4.663212435233155</v>
      </c>
      <c r="Z62" s="726">
        <f t="shared" si="2"/>
        <v>2.1164021164021163</v>
      </c>
      <c r="AA62" s="726">
        <f t="shared" si="3"/>
        <v>2.1621621621621623</v>
      </c>
      <c r="AB62" s="726">
        <f t="shared" si="4"/>
        <v>5.7142857142857162</v>
      </c>
      <c r="AC62" s="726">
        <f t="shared" si="5"/>
        <v>7.361963190184051</v>
      </c>
      <c r="AD62" s="726">
        <f t="shared" si="6"/>
        <v>7.2368421052631415</v>
      </c>
      <c r="AE62" s="726">
        <f t="shared" si="7"/>
        <v>20.634920634920629</v>
      </c>
      <c r="AF62" s="726">
        <f t="shared" si="8"/>
        <v>-12.5</v>
      </c>
      <c r="AG62" s="726">
        <f t="shared" si="9"/>
        <v>-14.28571428571429</v>
      </c>
      <c r="AH62" s="726">
        <f t="shared" si="10"/>
        <v>2.4390243902439046</v>
      </c>
      <c r="AI62" s="726" t="str">
        <f t="shared" si="11"/>
        <v>n/a</v>
      </c>
      <c r="AJ62" s="726" t="str">
        <f t="shared" si="12"/>
        <v>n/a</v>
      </c>
      <c r="AK62" s="726" t="str">
        <f t="shared" si="13"/>
        <v>n/a</v>
      </c>
      <c r="AL62" s="726" t="str">
        <f t="shared" si="14"/>
        <v>n/a</v>
      </c>
      <c r="AM62" s="726" t="str">
        <f t="shared" si="15"/>
        <v>n/a</v>
      </c>
      <c r="AN62" s="726" t="str">
        <f t="shared" si="16"/>
        <v>n/a</v>
      </c>
      <c r="AO62" s="726" t="str">
        <f t="shared" si="17"/>
        <v>n/a</v>
      </c>
      <c r="AP62" s="726" t="str">
        <f t="shared" si="18"/>
        <v>n/a</v>
      </c>
      <c r="AQ62" s="727">
        <f t="shared" si="19"/>
        <v>2.5543098462980582</v>
      </c>
      <c r="AR62" s="728">
        <f t="shared" si="20"/>
        <v>9.9830886702035677</v>
      </c>
    </row>
    <row r="63" spans="1:44" ht="11.25" customHeight="1" x14ac:dyDescent="0.2">
      <c r="A63" s="504" t="s">
        <v>946</v>
      </c>
      <c r="B63" s="1000" t="s">
        <v>947</v>
      </c>
      <c r="C63" s="512">
        <v>2.46</v>
      </c>
      <c r="D63" s="525">
        <v>2.23</v>
      </c>
      <c r="E63" s="525">
        <v>2.0299999999999998</v>
      </c>
      <c r="F63" s="525">
        <v>1.84571</v>
      </c>
      <c r="G63" s="525">
        <v>1.6857</v>
      </c>
      <c r="H63" s="526"/>
      <c r="I63" s="525">
        <v>0.75714000000000004</v>
      </c>
      <c r="J63" s="709">
        <v>0</v>
      </c>
      <c r="K63" s="526"/>
      <c r="L63" s="533">
        <v>0</v>
      </c>
      <c r="M63" s="707">
        <v>0</v>
      </c>
      <c r="N63" s="707">
        <v>0</v>
      </c>
      <c r="O63" s="707">
        <v>0</v>
      </c>
      <c r="P63" s="707">
        <v>0</v>
      </c>
      <c r="Q63" s="707">
        <v>0</v>
      </c>
      <c r="R63" s="707">
        <v>0</v>
      </c>
      <c r="S63" s="528">
        <v>0</v>
      </c>
      <c r="T63" s="528">
        <v>0</v>
      </c>
      <c r="U63" s="528">
        <v>0</v>
      </c>
      <c r="V63" s="528">
        <v>0</v>
      </c>
      <c r="W63" s="528">
        <v>0</v>
      </c>
      <c r="X63" s="708">
        <f t="shared" si="0"/>
        <v>11.00855</v>
      </c>
      <c r="Y63" s="726">
        <f t="shared" si="1"/>
        <v>10.313901345291487</v>
      </c>
      <c r="Z63" s="726">
        <f t="shared" si="2"/>
        <v>9.852216748768484</v>
      </c>
      <c r="AA63" s="726">
        <f t="shared" si="3"/>
        <v>9.9847755064446773</v>
      </c>
      <c r="AB63" s="726">
        <f t="shared" si="4"/>
        <v>9.4921990864329295</v>
      </c>
      <c r="AC63" s="726">
        <f t="shared" si="5"/>
        <v>122.64046279419922</v>
      </c>
      <c r="AD63" s="726" t="str">
        <f t="shared" si="6"/>
        <v>n/a</v>
      </c>
      <c r="AE63" s="726" t="str">
        <f t="shared" si="7"/>
        <v>n/a</v>
      </c>
      <c r="AF63" s="726" t="str">
        <f t="shared" si="8"/>
        <v>n/a</v>
      </c>
      <c r="AG63" s="726" t="str">
        <f t="shared" si="9"/>
        <v>n/a</v>
      </c>
      <c r="AH63" s="726" t="str">
        <f t="shared" si="10"/>
        <v>n/a</v>
      </c>
      <c r="AI63" s="726" t="str">
        <f t="shared" si="11"/>
        <v>n/a</v>
      </c>
      <c r="AJ63" s="726" t="str">
        <f t="shared" si="12"/>
        <v>n/a</v>
      </c>
      <c r="AK63" s="726" t="str">
        <f t="shared" si="13"/>
        <v>n/a</v>
      </c>
      <c r="AL63" s="726" t="str">
        <f t="shared" si="14"/>
        <v>n/a</v>
      </c>
      <c r="AM63" s="726" t="str">
        <f t="shared" si="15"/>
        <v>n/a</v>
      </c>
      <c r="AN63" s="726" t="str">
        <f t="shared" si="16"/>
        <v>n/a</v>
      </c>
      <c r="AO63" s="726" t="str">
        <f t="shared" si="17"/>
        <v>n/a</v>
      </c>
      <c r="AP63" s="726" t="str">
        <f t="shared" si="18"/>
        <v>n/a</v>
      </c>
      <c r="AQ63" s="727">
        <f t="shared" si="19"/>
        <v>32.456711096227359</v>
      </c>
      <c r="AR63" s="728">
        <f t="shared" si="20"/>
        <v>50.415109242396809</v>
      </c>
    </row>
    <row r="64" spans="1:44" ht="11.25" customHeight="1" x14ac:dyDescent="0.2">
      <c r="A64" s="551" t="s">
        <v>948</v>
      </c>
      <c r="B64" s="539" t="s">
        <v>949</v>
      </c>
      <c r="C64" s="550">
        <v>1.1599999999999999</v>
      </c>
      <c r="D64" s="545">
        <v>1.1200000000000001</v>
      </c>
      <c r="E64" s="545">
        <v>1.08</v>
      </c>
      <c r="F64" s="545">
        <v>1</v>
      </c>
      <c r="G64" s="545">
        <v>0.92</v>
      </c>
      <c r="H64" s="546"/>
      <c r="I64" s="545">
        <v>0.84</v>
      </c>
      <c r="J64" s="541">
        <v>0.74</v>
      </c>
      <c r="K64" s="546"/>
      <c r="L64" s="542">
        <v>0.64</v>
      </c>
      <c r="M64" s="549">
        <v>0.6</v>
      </c>
      <c r="N64" s="548">
        <v>0.6</v>
      </c>
      <c r="O64" s="548">
        <v>0.54</v>
      </c>
      <c r="P64" s="548">
        <v>0.46</v>
      </c>
      <c r="Q64" s="548">
        <v>0.34</v>
      </c>
      <c r="R64" s="548">
        <v>0.23</v>
      </c>
      <c r="S64" s="549">
        <v>0.21332000000000001</v>
      </c>
      <c r="T64" s="549">
        <v>0.21332000000000001</v>
      </c>
      <c r="U64" s="549">
        <v>0.21332000000000001</v>
      </c>
      <c r="V64" s="549">
        <v>0.21332000000000001</v>
      </c>
      <c r="W64" s="549">
        <v>0.21332000000000001</v>
      </c>
      <c r="X64" s="708">
        <f t="shared" si="0"/>
        <v>11.336599999999997</v>
      </c>
      <c r="Y64" s="726">
        <f t="shared" si="1"/>
        <v>3.5714285714285587</v>
      </c>
      <c r="Z64" s="726">
        <f t="shared" si="2"/>
        <v>3.7037037037036979</v>
      </c>
      <c r="AA64" s="726">
        <f t="shared" si="3"/>
        <v>8.0000000000000071</v>
      </c>
      <c r="AB64" s="726">
        <f t="shared" si="4"/>
        <v>8.6956521739130377</v>
      </c>
      <c r="AC64" s="726">
        <f t="shared" si="5"/>
        <v>9.5238095238095344</v>
      </c>
      <c r="AD64" s="726">
        <f t="shared" si="6"/>
        <v>13.513513513513509</v>
      </c>
      <c r="AE64" s="726">
        <f t="shared" si="7"/>
        <v>15.625</v>
      </c>
      <c r="AF64" s="726">
        <f t="shared" si="8"/>
        <v>6.6666666666666652</v>
      </c>
      <c r="AG64" s="726">
        <f t="shared" si="9"/>
        <v>0</v>
      </c>
      <c r="AH64" s="726">
        <f t="shared" si="10"/>
        <v>11.111111111111093</v>
      </c>
      <c r="AI64" s="726">
        <f t="shared" si="11"/>
        <v>17.391304347826097</v>
      </c>
      <c r="AJ64" s="726">
        <f t="shared" si="12"/>
        <v>35.294117647058812</v>
      </c>
      <c r="AK64" s="726">
        <f t="shared" si="13"/>
        <v>47.826086956521749</v>
      </c>
      <c r="AL64" s="726">
        <f t="shared" si="14"/>
        <v>7.8192387024188958</v>
      </c>
      <c r="AM64" s="726">
        <f t="shared" si="15"/>
        <v>0</v>
      </c>
      <c r="AN64" s="726">
        <f t="shared" si="16"/>
        <v>0</v>
      </c>
      <c r="AO64" s="726">
        <f t="shared" si="17"/>
        <v>0</v>
      </c>
      <c r="AP64" s="726">
        <f t="shared" si="18"/>
        <v>0</v>
      </c>
      <c r="AQ64" s="727">
        <f t="shared" si="19"/>
        <v>10.485646273220647</v>
      </c>
      <c r="AR64" s="728">
        <f t="shared" si="20"/>
        <v>12.762481871491097</v>
      </c>
    </row>
    <row r="65" spans="1:44" ht="11.25" customHeight="1" x14ac:dyDescent="0.2">
      <c r="A65" s="530" t="s">
        <v>436</v>
      </c>
      <c r="B65" s="1015" t="s">
        <v>437</v>
      </c>
      <c r="C65" s="556">
        <v>1.28</v>
      </c>
      <c r="D65" s="704">
        <v>1.22</v>
      </c>
      <c r="E65" s="704">
        <v>1.1399999999999999</v>
      </c>
      <c r="F65" s="704">
        <v>1.0900000000000001</v>
      </c>
      <c r="G65" s="704">
        <v>1</v>
      </c>
      <c r="H65" s="705"/>
      <c r="I65" s="532">
        <v>0.88</v>
      </c>
      <c r="J65" s="523">
        <v>0.8</v>
      </c>
      <c r="K65" s="705"/>
      <c r="L65" s="710">
        <v>0.66</v>
      </c>
      <c r="M65" s="707">
        <v>0.6</v>
      </c>
      <c r="N65" s="711">
        <v>0.56000000000000005</v>
      </c>
      <c r="O65" s="711">
        <v>0.5</v>
      </c>
      <c r="P65" s="711">
        <v>0.42</v>
      </c>
      <c r="Q65" s="711">
        <v>0.35</v>
      </c>
      <c r="R65" s="711">
        <v>0.22</v>
      </c>
      <c r="S65" s="711">
        <v>0.125</v>
      </c>
      <c r="T65" s="707">
        <v>0.12</v>
      </c>
      <c r="U65" s="711">
        <v>0.11</v>
      </c>
      <c r="V65" s="707">
        <v>0.1</v>
      </c>
      <c r="W65" s="711">
        <v>0.09</v>
      </c>
      <c r="X65" s="708">
        <f t="shared" si="0"/>
        <v>11.264999999999997</v>
      </c>
      <c r="Y65" s="726">
        <f t="shared" si="1"/>
        <v>4.9180327868852514</v>
      </c>
      <c r="Z65" s="726">
        <f t="shared" si="2"/>
        <v>7.0175438596491224</v>
      </c>
      <c r="AA65" s="726">
        <f t="shared" si="3"/>
        <v>4.5871559633027248</v>
      </c>
      <c r="AB65" s="726">
        <f t="shared" si="4"/>
        <v>9.0000000000000071</v>
      </c>
      <c r="AC65" s="726">
        <f t="shared" si="5"/>
        <v>13.636363636363647</v>
      </c>
      <c r="AD65" s="726">
        <f t="shared" si="6"/>
        <v>9.9999999999999858</v>
      </c>
      <c r="AE65" s="726">
        <f t="shared" si="7"/>
        <v>21.212121212121215</v>
      </c>
      <c r="AF65" s="726">
        <f t="shared" si="8"/>
        <v>10.000000000000009</v>
      </c>
      <c r="AG65" s="726">
        <f t="shared" si="9"/>
        <v>7.1428571428571397</v>
      </c>
      <c r="AH65" s="726">
        <f t="shared" si="10"/>
        <v>12.000000000000011</v>
      </c>
      <c r="AI65" s="726">
        <f t="shared" si="11"/>
        <v>19.047619047619047</v>
      </c>
      <c r="AJ65" s="726">
        <f t="shared" si="12"/>
        <v>19.999999999999996</v>
      </c>
      <c r="AK65" s="726">
        <f t="shared" si="13"/>
        <v>59.090909090909079</v>
      </c>
      <c r="AL65" s="726">
        <f t="shared" si="14"/>
        <v>76</v>
      </c>
      <c r="AM65" s="726">
        <f t="shared" si="15"/>
        <v>4.1666666666666741</v>
      </c>
      <c r="AN65" s="726">
        <f t="shared" si="16"/>
        <v>9.0909090909090828</v>
      </c>
      <c r="AO65" s="726">
        <f t="shared" si="17"/>
        <v>9.9999999999999858</v>
      </c>
      <c r="AP65" s="726">
        <f t="shared" si="18"/>
        <v>11.111111111111116</v>
      </c>
      <c r="AQ65" s="727">
        <f t="shared" si="19"/>
        <v>17.112293867133005</v>
      </c>
      <c r="AR65" s="728">
        <f t="shared" si="20"/>
        <v>19.234556690935339</v>
      </c>
    </row>
    <row r="66" spans="1:44" ht="11.25" customHeight="1" x14ac:dyDescent="0.2">
      <c r="A66" s="1017" t="s">
        <v>133</v>
      </c>
      <c r="B66" s="1015" t="s">
        <v>134</v>
      </c>
      <c r="C66" s="708">
        <v>0.79200000000000004</v>
      </c>
      <c r="D66" s="704">
        <v>0.73859999999999992</v>
      </c>
      <c r="E66" s="704">
        <v>0.68599999999999994</v>
      </c>
      <c r="F66" s="704">
        <v>0.63400000000000012</v>
      </c>
      <c r="G66" s="704">
        <v>0.58399999999999996</v>
      </c>
      <c r="H66" s="705"/>
      <c r="I66" s="704">
        <v>0.53600000000000003</v>
      </c>
      <c r="J66" s="523">
        <v>0.504</v>
      </c>
      <c r="K66" s="705"/>
      <c r="L66" s="710">
        <v>0.47199999999999998</v>
      </c>
      <c r="M66" s="711">
        <v>0.44</v>
      </c>
      <c r="N66" s="711">
        <v>0.40800000000000003</v>
      </c>
      <c r="O66" s="711">
        <v>0.38400000000000001</v>
      </c>
      <c r="P66" s="711">
        <v>0.35504000000000002</v>
      </c>
      <c r="Q66" s="535">
        <v>0.31952000000000003</v>
      </c>
      <c r="R66" s="711">
        <v>0.29399999999999998</v>
      </c>
      <c r="S66" s="711">
        <v>0.27360000000000001</v>
      </c>
      <c r="T66" s="711">
        <v>0.25800000000000001</v>
      </c>
      <c r="U66" s="711">
        <v>0.24216000000000004</v>
      </c>
      <c r="V66" s="711">
        <v>0.22544</v>
      </c>
      <c r="W66" s="711">
        <v>0.20432000000000003</v>
      </c>
      <c r="X66" s="708">
        <f t="shared" si="0"/>
        <v>8.3506800000000005</v>
      </c>
      <c r="Y66" s="726">
        <f t="shared" si="1"/>
        <v>7.2298943948009953</v>
      </c>
      <c r="Z66" s="726">
        <f t="shared" si="2"/>
        <v>7.6676384839650114</v>
      </c>
      <c r="AA66" s="726">
        <f t="shared" si="3"/>
        <v>8.2018927444794656</v>
      </c>
      <c r="AB66" s="726">
        <f t="shared" si="4"/>
        <v>8.5616438356164615</v>
      </c>
      <c r="AC66" s="726">
        <f t="shared" si="5"/>
        <v>8.9552238805969964</v>
      </c>
      <c r="AD66" s="726">
        <f t="shared" si="6"/>
        <v>6.3492063492063489</v>
      </c>
      <c r="AE66" s="726">
        <f t="shared" si="7"/>
        <v>6.7796610169491567</v>
      </c>
      <c r="AF66" s="726">
        <f t="shared" si="8"/>
        <v>7.2727272727272751</v>
      </c>
      <c r="AG66" s="726">
        <f t="shared" si="9"/>
        <v>7.8431372549019551</v>
      </c>
      <c r="AH66" s="726">
        <f t="shared" si="10"/>
        <v>6.25</v>
      </c>
      <c r="AI66" s="726">
        <f t="shared" si="11"/>
        <v>8.1568273997296039</v>
      </c>
      <c r="AJ66" s="726">
        <f t="shared" si="12"/>
        <v>11.116675012518783</v>
      </c>
      <c r="AK66" s="726">
        <f t="shared" si="13"/>
        <v>8.6802721088435462</v>
      </c>
      <c r="AL66" s="726">
        <f t="shared" si="14"/>
        <v>7.4561403508771829</v>
      </c>
      <c r="AM66" s="726">
        <f t="shared" si="15"/>
        <v>6.0465116279069697</v>
      </c>
      <c r="AN66" s="726">
        <f t="shared" si="16"/>
        <v>6.5411298315163346</v>
      </c>
      <c r="AO66" s="726">
        <f t="shared" si="17"/>
        <v>7.4166075230660322</v>
      </c>
      <c r="AP66" s="726">
        <f t="shared" si="18"/>
        <v>10.33672670321064</v>
      </c>
      <c r="AQ66" s="727">
        <f t="shared" si="19"/>
        <v>7.8256619883840415</v>
      </c>
      <c r="AR66" s="728">
        <f t="shared" si="20"/>
        <v>1.3611704291944875</v>
      </c>
    </row>
    <row r="67" spans="1:44" ht="11.25" customHeight="1" x14ac:dyDescent="0.2">
      <c r="A67" s="1110" t="s">
        <v>4469</v>
      </c>
      <c r="B67" s="1000" t="s">
        <v>3830</v>
      </c>
      <c r="C67" s="1159">
        <v>0.41399999999999998</v>
      </c>
      <c r="D67" s="1004">
        <v>0.38800000000000001</v>
      </c>
      <c r="E67" s="1004">
        <v>0.35360000000000003</v>
      </c>
      <c r="F67" s="1004">
        <v>0.31119999999999998</v>
      </c>
      <c r="G67" s="515">
        <v>0</v>
      </c>
      <c r="H67" s="506"/>
      <c r="I67" s="515">
        <v>0</v>
      </c>
      <c r="J67" s="516">
        <v>0</v>
      </c>
      <c r="K67" s="514"/>
      <c r="L67" s="537">
        <v>0</v>
      </c>
      <c r="M67" s="518">
        <v>0</v>
      </c>
      <c r="N67" s="518">
        <v>0</v>
      </c>
      <c r="O67" s="518">
        <v>0</v>
      </c>
      <c r="P67" s="518">
        <v>0</v>
      </c>
      <c r="Q67" s="518">
        <v>0</v>
      </c>
      <c r="R67" s="518">
        <v>0</v>
      </c>
      <c r="S67" s="518">
        <v>0</v>
      </c>
      <c r="T67" s="518">
        <v>0</v>
      </c>
      <c r="U67" s="518">
        <v>0</v>
      </c>
      <c r="V67" s="518">
        <v>0</v>
      </c>
      <c r="W67" s="518">
        <v>0</v>
      </c>
      <c r="X67" s="708">
        <f t="shared" si="0"/>
        <v>1.4668000000000001</v>
      </c>
      <c r="Y67" s="726">
        <f t="shared" si="1"/>
        <v>6.7010309278350499</v>
      </c>
      <c r="Z67" s="726">
        <f t="shared" si="2"/>
        <v>9.7285067873303035</v>
      </c>
      <c r="AA67" s="726">
        <f t="shared" si="3"/>
        <v>13.624678663239088</v>
      </c>
      <c r="AB67" s="726" t="str">
        <f t="shared" si="4"/>
        <v>n/a</v>
      </c>
      <c r="AC67" s="726" t="str">
        <f t="shared" si="5"/>
        <v>n/a</v>
      </c>
      <c r="AD67" s="726" t="str">
        <f t="shared" si="6"/>
        <v>n/a</v>
      </c>
      <c r="AE67" s="726" t="str">
        <f t="shared" si="7"/>
        <v>n/a</v>
      </c>
      <c r="AF67" s="726" t="str">
        <f t="shared" si="8"/>
        <v>n/a</v>
      </c>
      <c r="AG67" s="726" t="str">
        <f t="shared" si="9"/>
        <v>n/a</v>
      </c>
      <c r="AH67" s="726" t="str">
        <f t="shared" si="10"/>
        <v>n/a</v>
      </c>
      <c r="AI67" s="726" t="str">
        <f t="shared" si="11"/>
        <v>n/a</v>
      </c>
      <c r="AJ67" s="726" t="str">
        <f t="shared" si="12"/>
        <v>n/a</v>
      </c>
      <c r="AK67" s="726" t="str">
        <f t="shared" si="13"/>
        <v>n/a</v>
      </c>
      <c r="AL67" s="726" t="str">
        <f t="shared" si="14"/>
        <v>n/a</v>
      </c>
      <c r="AM67" s="726" t="str">
        <f t="shared" si="15"/>
        <v>n/a</v>
      </c>
      <c r="AN67" s="726" t="str">
        <f t="shared" si="16"/>
        <v>n/a</v>
      </c>
      <c r="AO67" s="726" t="str">
        <f t="shared" si="17"/>
        <v>n/a</v>
      </c>
      <c r="AP67" s="726" t="str">
        <f t="shared" si="18"/>
        <v>n/a</v>
      </c>
      <c r="AQ67" s="727">
        <f t="shared" si="19"/>
        <v>10.018072126134813</v>
      </c>
      <c r="AR67" s="728">
        <f t="shared" si="20"/>
        <v>3.470894777297219</v>
      </c>
    </row>
    <row r="68" spans="1:44" ht="11.25" customHeight="1" x14ac:dyDescent="0.2">
      <c r="A68" s="712" t="s">
        <v>952</v>
      </c>
      <c r="B68" s="539" t="s">
        <v>953</v>
      </c>
      <c r="C68" s="550">
        <v>0.72</v>
      </c>
      <c r="D68" s="704">
        <v>0.62</v>
      </c>
      <c r="E68" s="704">
        <v>0.57999999999999996</v>
      </c>
      <c r="F68" s="532">
        <v>0.52</v>
      </c>
      <c r="G68" s="704">
        <v>0.5</v>
      </c>
      <c r="H68" s="705"/>
      <c r="I68" s="704">
        <v>0.28499999999999998</v>
      </c>
      <c r="J68" s="709">
        <v>0</v>
      </c>
      <c r="K68" s="705"/>
      <c r="L68" s="533">
        <v>0</v>
      </c>
      <c r="M68" s="707">
        <v>0</v>
      </c>
      <c r="N68" s="707">
        <v>2.1</v>
      </c>
      <c r="O68" s="707">
        <v>2.46</v>
      </c>
      <c r="P68" s="711">
        <v>2.57</v>
      </c>
      <c r="Q68" s="711">
        <v>2.2400000000000002</v>
      </c>
      <c r="R68" s="711">
        <v>0.78</v>
      </c>
      <c r="S68" s="707">
        <v>0</v>
      </c>
      <c r="T68" s="707">
        <v>0</v>
      </c>
      <c r="U68" s="707">
        <v>0</v>
      </c>
      <c r="V68" s="707">
        <v>0</v>
      </c>
      <c r="W68" s="707">
        <v>0</v>
      </c>
      <c r="X68" s="708">
        <f t="shared" si="0"/>
        <v>13.375</v>
      </c>
      <c r="Y68" s="726">
        <f t="shared" si="1"/>
        <v>16.129032258064502</v>
      </c>
      <c r="Z68" s="726">
        <f t="shared" si="2"/>
        <v>6.8965517241379448</v>
      </c>
      <c r="AA68" s="726">
        <f t="shared" si="3"/>
        <v>11.538461538461519</v>
      </c>
      <c r="AB68" s="726">
        <f t="shared" si="4"/>
        <v>4.0000000000000036</v>
      </c>
      <c r="AC68" s="726">
        <f t="shared" si="5"/>
        <v>75.438596491228083</v>
      </c>
      <c r="AD68" s="726" t="str">
        <f t="shared" si="6"/>
        <v>n/a</v>
      </c>
      <c r="AE68" s="726" t="str">
        <f t="shared" si="7"/>
        <v>n/a</v>
      </c>
      <c r="AF68" s="726" t="str">
        <f t="shared" si="8"/>
        <v>n/a</v>
      </c>
      <c r="AG68" s="726">
        <f t="shared" si="9"/>
        <v>-100</v>
      </c>
      <c r="AH68" s="726">
        <f t="shared" si="10"/>
        <v>-14.634146341463406</v>
      </c>
      <c r="AI68" s="726">
        <f t="shared" si="11"/>
        <v>-4.2801556420233418</v>
      </c>
      <c r="AJ68" s="726">
        <f t="shared" si="12"/>
        <v>14.732142857142838</v>
      </c>
      <c r="AK68" s="726">
        <f t="shared" si="13"/>
        <v>187.17948717948718</v>
      </c>
      <c r="AL68" s="726" t="str">
        <f t="shared" si="14"/>
        <v>n/a</v>
      </c>
      <c r="AM68" s="726" t="str">
        <f t="shared" si="15"/>
        <v>n/a</v>
      </c>
      <c r="AN68" s="726" t="str">
        <f t="shared" si="16"/>
        <v>n/a</v>
      </c>
      <c r="AO68" s="726" t="str">
        <f t="shared" si="17"/>
        <v>n/a</v>
      </c>
      <c r="AP68" s="726" t="str">
        <f t="shared" si="18"/>
        <v>n/a</v>
      </c>
      <c r="AQ68" s="727">
        <f t="shared" si="19"/>
        <v>19.69999700650353</v>
      </c>
      <c r="AR68" s="728">
        <f t="shared" si="20"/>
        <v>72.84122889876933</v>
      </c>
    </row>
    <row r="69" spans="1:44" ht="11.25" customHeight="1" x14ac:dyDescent="0.2">
      <c r="A69" s="530" t="s">
        <v>135</v>
      </c>
      <c r="B69" s="1015" t="s">
        <v>136</v>
      </c>
      <c r="C69" s="708">
        <v>1.28</v>
      </c>
      <c r="D69" s="704">
        <v>1.2</v>
      </c>
      <c r="E69" s="525">
        <v>1.1200000000000001</v>
      </c>
      <c r="F69" s="704">
        <v>0.96</v>
      </c>
      <c r="G69" s="525">
        <v>0.76</v>
      </c>
      <c r="H69" s="526"/>
      <c r="I69" s="532">
        <v>0.7</v>
      </c>
      <c r="J69" s="523">
        <v>0.65500000000000003</v>
      </c>
      <c r="K69" s="526"/>
      <c r="L69" s="710">
        <v>0.6</v>
      </c>
      <c r="M69" s="711">
        <v>0.56000000000000005</v>
      </c>
      <c r="N69" s="711">
        <v>0.52</v>
      </c>
      <c r="O69" s="711">
        <v>0.46</v>
      </c>
      <c r="P69" s="711">
        <v>0.4</v>
      </c>
      <c r="Q69" s="711">
        <v>0.34</v>
      </c>
      <c r="R69" s="711">
        <v>0.3</v>
      </c>
      <c r="S69" s="711">
        <v>0.24</v>
      </c>
      <c r="T69" s="711">
        <v>0.22</v>
      </c>
      <c r="U69" s="711">
        <v>0.19286000000000003</v>
      </c>
      <c r="V69" s="711">
        <v>0.18367</v>
      </c>
      <c r="W69" s="711">
        <v>0.17491999999999999</v>
      </c>
      <c r="X69" s="708">
        <f t="shared" si="0"/>
        <v>10.866450000000002</v>
      </c>
      <c r="Y69" s="726">
        <f t="shared" si="1"/>
        <v>6.6666666666666652</v>
      </c>
      <c r="Z69" s="726">
        <f t="shared" si="2"/>
        <v>7.1428571428571397</v>
      </c>
      <c r="AA69" s="726">
        <f t="shared" si="3"/>
        <v>16.666666666666675</v>
      </c>
      <c r="AB69" s="726">
        <f t="shared" si="4"/>
        <v>26.315789473684205</v>
      </c>
      <c r="AC69" s="726">
        <f t="shared" si="5"/>
        <v>8.5714285714285854</v>
      </c>
      <c r="AD69" s="726">
        <f t="shared" si="6"/>
        <v>6.8702290076335659</v>
      </c>
      <c r="AE69" s="726">
        <f t="shared" si="7"/>
        <v>9.1666666666666785</v>
      </c>
      <c r="AF69" s="726">
        <f t="shared" si="8"/>
        <v>7.1428571428571397</v>
      </c>
      <c r="AG69" s="726">
        <f t="shared" si="9"/>
        <v>7.6923076923077094</v>
      </c>
      <c r="AH69" s="726">
        <f t="shared" si="10"/>
        <v>13.043478260869556</v>
      </c>
      <c r="AI69" s="726">
        <f t="shared" si="11"/>
        <v>14.999999999999991</v>
      </c>
      <c r="AJ69" s="726">
        <f t="shared" si="12"/>
        <v>17.647058823529417</v>
      </c>
      <c r="AK69" s="726">
        <f t="shared" si="13"/>
        <v>13.333333333333353</v>
      </c>
      <c r="AL69" s="726">
        <f t="shared" si="14"/>
        <v>25</v>
      </c>
      <c r="AM69" s="726">
        <f t="shared" si="15"/>
        <v>9.0909090909090828</v>
      </c>
      <c r="AN69" s="726">
        <f t="shared" si="16"/>
        <v>14.07238411282794</v>
      </c>
      <c r="AO69" s="726">
        <f t="shared" si="17"/>
        <v>5.0035389557358423</v>
      </c>
      <c r="AP69" s="726">
        <f t="shared" si="18"/>
        <v>5.0022867596615672</v>
      </c>
      <c r="AQ69" s="727">
        <f t="shared" si="19"/>
        <v>11.857136575979728</v>
      </c>
      <c r="AR69" s="728">
        <f t="shared" si="20"/>
        <v>6.3711940406238483</v>
      </c>
    </row>
    <row r="70" spans="1:44" ht="11.25" customHeight="1" x14ac:dyDescent="0.2">
      <c r="A70" s="531" t="s">
        <v>954</v>
      </c>
      <c r="B70" s="703" t="s">
        <v>4237</v>
      </c>
      <c r="C70" s="708">
        <v>0.93913043478260883</v>
      </c>
      <c r="D70" s="704">
        <v>0.76521739130434785</v>
      </c>
      <c r="E70" s="525">
        <v>0.69565217391304357</v>
      </c>
      <c r="F70" s="704">
        <v>0.6</v>
      </c>
      <c r="G70" s="525">
        <v>0.52173913043478259</v>
      </c>
      <c r="H70" s="526"/>
      <c r="I70" s="532">
        <v>0.41739130434782612</v>
      </c>
      <c r="J70" s="709">
        <v>0.41739130434782612</v>
      </c>
      <c r="K70" s="526"/>
      <c r="L70" s="710">
        <v>0.41739130434782612</v>
      </c>
      <c r="M70" s="707">
        <v>0</v>
      </c>
      <c r="N70" s="707">
        <v>0</v>
      </c>
      <c r="O70" s="707">
        <v>0</v>
      </c>
      <c r="P70" s="707">
        <v>0</v>
      </c>
      <c r="Q70" s="711">
        <v>0.36521739130434783</v>
      </c>
      <c r="R70" s="707">
        <v>0.20869565217391306</v>
      </c>
      <c r="S70" s="707">
        <v>0.20869565217391306</v>
      </c>
      <c r="T70" s="707">
        <v>0.20869565217391306</v>
      </c>
      <c r="U70" s="707">
        <v>0.20869565217391306</v>
      </c>
      <c r="V70" s="707">
        <v>0.20869565217391306</v>
      </c>
      <c r="W70" s="528">
        <v>0.39130434782608697</v>
      </c>
      <c r="X70" s="708">
        <f t="shared" si="0"/>
        <v>6.5739130434782602</v>
      </c>
      <c r="Y70" s="726">
        <f t="shared" si="1"/>
        <v>22.727272727272751</v>
      </c>
      <c r="Z70" s="726">
        <f t="shared" si="2"/>
        <v>9.9999999999999858</v>
      </c>
      <c r="AA70" s="726">
        <f t="shared" si="3"/>
        <v>15.942028985507273</v>
      </c>
      <c r="AB70" s="726">
        <f t="shared" si="4"/>
        <v>14.999999999999991</v>
      </c>
      <c r="AC70" s="726">
        <f t="shared" si="5"/>
        <v>24.999999999999979</v>
      </c>
      <c r="AD70" s="726">
        <f t="shared" si="6"/>
        <v>0</v>
      </c>
      <c r="AE70" s="726">
        <f t="shared" si="7"/>
        <v>0</v>
      </c>
      <c r="AF70" s="726" t="str">
        <f t="shared" si="8"/>
        <v>n/a</v>
      </c>
      <c r="AG70" s="726" t="str">
        <f t="shared" si="9"/>
        <v>n/a</v>
      </c>
      <c r="AH70" s="726" t="str">
        <f t="shared" si="10"/>
        <v>n/a</v>
      </c>
      <c r="AI70" s="726" t="str">
        <f t="shared" si="11"/>
        <v>n/a</v>
      </c>
      <c r="AJ70" s="726">
        <f t="shared" si="12"/>
        <v>-100</v>
      </c>
      <c r="AK70" s="726">
        <f t="shared" si="13"/>
        <v>74.999999999999972</v>
      </c>
      <c r="AL70" s="726">
        <f t="shared" si="14"/>
        <v>0</v>
      </c>
      <c r="AM70" s="726">
        <f t="shared" si="15"/>
        <v>0</v>
      </c>
      <c r="AN70" s="726">
        <f t="shared" si="16"/>
        <v>0</v>
      </c>
      <c r="AO70" s="726">
        <f t="shared" si="17"/>
        <v>0</v>
      </c>
      <c r="AP70" s="726">
        <f t="shared" si="18"/>
        <v>-46.666666666666664</v>
      </c>
      <c r="AQ70" s="727">
        <f t="shared" si="19"/>
        <v>1.214473931865234</v>
      </c>
      <c r="AR70" s="728">
        <f t="shared" si="20"/>
        <v>38.732619660094336</v>
      </c>
    </row>
    <row r="71" spans="1:44" ht="11.25" customHeight="1" x14ac:dyDescent="0.2">
      <c r="A71" s="1017" t="s">
        <v>955</v>
      </c>
      <c r="B71" s="1015" t="s">
        <v>956</v>
      </c>
      <c r="C71" s="708">
        <v>0.75</v>
      </c>
      <c r="D71" s="704">
        <v>0.71</v>
      </c>
      <c r="E71" s="704">
        <v>0.67</v>
      </c>
      <c r="F71" s="532">
        <v>0.64</v>
      </c>
      <c r="G71" s="704">
        <v>0.16</v>
      </c>
      <c r="H71" s="705"/>
      <c r="I71" s="532">
        <v>0</v>
      </c>
      <c r="J71" s="709">
        <v>0</v>
      </c>
      <c r="K71" s="705"/>
      <c r="L71" s="533">
        <v>0</v>
      </c>
      <c r="M71" s="707">
        <v>0</v>
      </c>
      <c r="N71" s="707">
        <v>0</v>
      </c>
      <c r="O71" s="707">
        <v>0</v>
      </c>
      <c r="P71" s="707">
        <v>0</v>
      </c>
      <c r="Q71" s="707">
        <v>0</v>
      </c>
      <c r="R71" s="707">
        <v>0</v>
      </c>
      <c r="S71" s="707">
        <v>0</v>
      </c>
      <c r="T71" s="707">
        <v>0</v>
      </c>
      <c r="U71" s="707">
        <v>0</v>
      </c>
      <c r="V71" s="707">
        <v>0</v>
      </c>
      <c r="W71" s="707">
        <v>0</v>
      </c>
      <c r="X71" s="708">
        <f t="shared" ref="X71:X134" si="21">SUM(C71:W71)</f>
        <v>2.93</v>
      </c>
      <c r="Y71" s="726">
        <f t="shared" ref="Y71:Y134" si="22">IF(ISERROR((C71/D71-1)*100),"n/a",(C71/D71-1)*100)</f>
        <v>5.6338028169014231</v>
      </c>
      <c r="Z71" s="726">
        <f t="shared" ref="Z71:Z134" si="23">IF(ISERROR((D71/E71-1)*100),"n/a",(D71/E71-1)*100)</f>
        <v>5.9701492537313383</v>
      </c>
      <c r="AA71" s="726">
        <f t="shared" ref="AA71:AA134" si="24">IF(ISERROR((E71/F71-1)*100),"n/a",(E71/F71-1)*100)</f>
        <v>4.6875</v>
      </c>
      <c r="AB71" s="726">
        <f t="shared" ref="AB71:AB134" si="25">IF(ISERROR((F71/G71-1)*100),"n/a",(F71/G71-1)*100)</f>
        <v>300</v>
      </c>
      <c r="AC71" s="726" t="str">
        <f t="shared" ref="AC71:AC134" si="26">IF(ISERROR((G71/I71-1)*100),"n/a",(G71/I71-1)*100)</f>
        <v>n/a</v>
      </c>
      <c r="AD71" s="726" t="str">
        <f t="shared" ref="AD71:AD134" si="27">IF(ISERROR((I71/J71-1)*100),"n/a",(I71/J71-1)*100)</f>
        <v>n/a</v>
      </c>
      <c r="AE71" s="726" t="str">
        <f t="shared" ref="AE71:AE134" si="28">IF(ISERROR((J71/L71-1)*100),"n/a",(J71/L71-1)*100)</f>
        <v>n/a</v>
      </c>
      <c r="AF71" s="726" t="str">
        <f t="shared" ref="AF71:AF134" si="29">IF(ISERROR((L71/M71-1)*100),"n/a",(L71/M71-1)*100)</f>
        <v>n/a</v>
      </c>
      <c r="AG71" s="726" t="str">
        <f t="shared" ref="AG71:AG134" si="30">IF(ISERROR((M71/N71-1)*100),"n/a",(M71/N71-1)*100)</f>
        <v>n/a</v>
      </c>
      <c r="AH71" s="726" t="str">
        <f t="shared" ref="AH71:AH134" si="31">IF(ISERROR((N71/O71-1)*100),"n/a",(N71/O71-1)*100)</f>
        <v>n/a</v>
      </c>
      <c r="AI71" s="726" t="str">
        <f t="shared" ref="AI71:AI134" si="32">IF(ISERROR((O71/P71-1)*100),"n/a",(O71/P71-1)*100)</f>
        <v>n/a</v>
      </c>
      <c r="AJ71" s="726" t="str">
        <f t="shared" ref="AJ71:AJ134" si="33">IF(ISERROR((P71/Q71-1)*100),"n/a",(P71/Q71-1)*100)</f>
        <v>n/a</v>
      </c>
      <c r="AK71" s="726" t="str">
        <f t="shared" ref="AK71:AK134" si="34">IF(ISERROR((Q71/R71-1)*100),"n/a",(Q71/R71-1)*100)</f>
        <v>n/a</v>
      </c>
      <c r="AL71" s="726" t="str">
        <f t="shared" ref="AL71:AL134" si="35">IF(ISERROR((R71/S71-1)*100),"n/a",(R71/S71-1)*100)</f>
        <v>n/a</v>
      </c>
      <c r="AM71" s="726" t="str">
        <f t="shared" ref="AM71:AM134" si="36">IF(ISERROR((S71/T71-1)*100),"n/a",(S71/T71-1)*100)</f>
        <v>n/a</v>
      </c>
      <c r="AN71" s="726" t="str">
        <f t="shared" ref="AN71:AN134" si="37">IF(ISERROR((T71/U71-1)*100),"n/a",(T71/U71-1)*100)</f>
        <v>n/a</v>
      </c>
      <c r="AO71" s="726" t="str">
        <f t="shared" ref="AO71:AO134" si="38">IF(ISERROR((U71/V71-1)*100),"n/a",(U71/V71-1)*100)</f>
        <v>n/a</v>
      </c>
      <c r="AP71" s="726" t="str">
        <f t="shared" ref="AP71:AP134" si="39">IF(ISERROR((V71/W71-1)*100),"n/a",(V71/W71-1)*100)</f>
        <v>n/a</v>
      </c>
      <c r="AQ71" s="727">
        <f t="shared" ref="AQ71:AQ134" si="40">AVERAGE(Y71:AP71)</f>
        <v>79.072863017658193</v>
      </c>
      <c r="AR71" s="728">
        <f t="shared" ref="AR71:AR134" si="41">STDEV(Y71:AP71)</f>
        <v>147.28575899624988</v>
      </c>
    </row>
    <row r="72" spans="1:44" ht="11.25" customHeight="1" x14ac:dyDescent="0.2">
      <c r="A72" s="504" t="s">
        <v>439</v>
      </c>
      <c r="B72" s="1000" t="s">
        <v>440</v>
      </c>
      <c r="C72" s="1193">
        <v>0.08</v>
      </c>
      <c r="D72" s="704">
        <v>7.8E-2</v>
      </c>
      <c r="E72" s="704">
        <v>7.2999999999999995E-2</v>
      </c>
      <c r="F72" s="704">
        <v>6.6000000000000003E-2</v>
      </c>
      <c r="G72" s="704">
        <v>5.1999999999999998E-2</v>
      </c>
      <c r="H72" s="705"/>
      <c r="I72" s="704">
        <v>4.8000000000000001E-2</v>
      </c>
      <c r="J72" s="523">
        <v>4.2000000000000003E-2</v>
      </c>
      <c r="K72" s="705"/>
      <c r="L72" s="710">
        <v>3.3000000000000002E-2</v>
      </c>
      <c r="M72" s="711">
        <v>0.03</v>
      </c>
      <c r="N72" s="711">
        <v>2.8750000000000001E-2</v>
      </c>
      <c r="O72" s="711">
        <v>2.5999999999999999E-2</v>
      </c>
      <c r="P72" s="711">
        <v>2.4500000000000001E-2</v>
      </c>
      <c r="Q72" s="707">
        <v>0.02</v>
      </c>
      <c r="R72" s="707">
        <v>0.02</v>
      </c>
      <c r="S72" s="707">
        <v>0.02</v>
      </c>
      <c r="T72" s="711">
        <v>0.02</v>
      </c>
      <c r="U72" s="707">
        <v>1.7999999999999999E-2</v>
      </c>
      <c r="V72" s="711">
        <v>5.0000000000000001E-3</v>
      </c>
      <c r="W72" s="707">
        <v>0</v>
      </c>
      <c r="X72" s="708">
        <f t="shared" si="21"/>
        <v>0.68425000000000014</v>
      </c>
      <c r="Y72" s="726">
        <f t="shared" si="22"/>
        <v>2.5641025641025772</v>
      </c>
      <c r="Z72" s="726">
        <f t="shared" si="23"/>
        <v>6.8493150684931559</v>
      </c>
      <c r="AA72" s="726">
        <f t="shared" si="24"/>
        <v>10.606060606060597</v>
      </c>
      <c r="AB72" s="726">
        <f t="shared" si="25"/>
        <v>26.923076923076938</v>
      </c>
      <c r="AC72" s="726">
        <f t="shared" si="26"/>
        <v>8.333333333333325</v>
      </c>
      <c r="AD72" s="726">
        <f t="shared" si="27"/>
        <v>14.285714285714279</v>
      </c>
      <c r="AE72" s="726">
        <f t="shared" si="28"/>
        <v>27.27272727272727</v>
      </c>
      <c r="AF72" s="726">
        <f t="shared" si="29"/>
        <v>10.000000000000009</v>
      </c>
      <c r="AG72" s="726">
        <f t="shared" si="30"/>
        <v>4.3478260869565188</v>
      </c>
      <c r="AH72" s="726">
        <f t="shared" si="31"/>
        <v>10.576923076923084</v>
      </c>
      <c r="AI72" s="726">
        <f t="shared" si="32"/>
        <v>6.1224489795918213</v>
      </c>
      <c r="AJ72" s="726">
        <f t="shared" si="33"/>
        <v>22.500000000000007</v>
      </c>
      <c r="AK72" s="726">
        <f t="shared" si="34"/>
        <v>0</v>
      </c>
      <c r="AL72" s="726">
        <f t="shared" si="35"/>
        <v>0</v>
      </c>
      <c r="AM72" s="726">
        <f t="shared" si="36"/>
        <v>0</v>
      </c>
      <c r="AN72" s="726">
        <f t="shared" si="37"/>
        <v>11.111111111111116</v>
      </c>
      <c r="AO72" s="726">
        <f t="shared" si="38"/>
        <v>259.99999999999994</v>
      </c>
      <c r="AP72" s="726" t="str">
        <f t="shared" si="39"/>
        <v>n/a</v>
      </c>
      <c r="AQ72" s="727">
        <f t="shared" si="40"/>
        <v>24.793684665181804</v>
      </c>
      <c r="AR72" s="728">
        <f t="shared" si="41"/>
        <v>61.214666614112396</v>
      </c>
    </row>
    <row r="73" spans="1:44" ht="11.25" customHeight="1" x14ac:dyDescent="0.2">
      <c r="A73" s="551" t="s">
        <v>441</v>
      </c>
      <c r="B73" s="539" t="s">
        <v>442</v>
      </c>
      <c r="C73" s="550">
        <v>0.97815533980582525</v>
      </c>
      <c r="D73" s="545">
        <v>0.94966537845225751</v>
      </c>
      <c r="E73" s="545">
        <v>0.92873420458766964</v>
      </c>
      <c r="F73" s="545">
        <v>0.91052372998791142</v>
      </c>
      <c r="G73" s="545">
        <v>0.90599376118200137</v>
      </c>
      <c r="H73" s="546"/>
      <c r="I73" s="545">
        <v>0.87516698384074509</v>
      </c>
      <c r="J73" s="541">
        <v>0.85179030693092939</v>
      </c>
      <c r="K73" s="546"/>
      <c r="L73" s="542">
        <v>0.8028978839553419</v>
      </c>
      <c r="M73" s="548">
        <v>0.77951250869450672</v>
      </c>
      <c r="N73" s="548">
        <v>0.76597288580794443</v>
      </c>
      <c r="O73" s="548">
        <v>0.72652548540271633</v>
      </c>
      <c r="P73" s="548">
        <v>0.70535936510447672</v>
      </c>
      <c r="Q73" s="548">
        <v>0.67066956026327273</v>
      </c>
      <c r="R73" s="548">
        <v>0.63032961261655251</v>
      </c>
      <c r="S73" s="548">
        <v>0.57469682428748203</v>
      </c>
      <c r="T73" s="548">
        <v>0.51981313810752117</v>
      </c>
      <c r="U73" s="548">
        <v>0.45468906616579863</v>
      </c>
      <c r="V73" s="548">
        <v>0.39905627783672842</v>
      </c>
      <c r="W73" s="548">
        <v>0.3525641295611523</v>
      </c>
      <c r="X73" s="708">
        <f t="shared" si="21"/>
        <v>13.78211644259083</v>
      </c>
      <c r="Y73" s="726">
        <f t="shared" si="22"/>
        <v>3.0000000000000027</v>
      </c>
      <c r="Z73" s="726">
        <f t="shared" si="23"/>
        <v>2.2537313432835937</v>
      </c>
      <c r="AA73" s="726">
        <f t="shared" si="24"/>
        <v>2.0000000000000018</v>
      </c>
      <c r="AB73" s="726">
        <f t="shared" si="25"/>
        <v>0.50000000000001155</v>
      </c>
      <c r="AC73" s="726">
        <f t="shared" si="26"/>
        <v>3.5223880597015089</v>
      </c>
      <c r="AD73" s="726">
        <f t="shared" si="27"/>
        <v>2.7444168734490404</v>
      </c>
      <c r="AE73" s="726">
        <f t="shared" si="28"/>
        <v>6.0894945612170792</v>
      </c>
      <c r="AF73" s="726">
        <f t="shared" si="29"/>
        <v>3.0000000000000027</v>
      </c>
      <c r="AG73" s="726">
        <f t="shared" si="30"/>
        <v>1.767637358635854</v>
      </c>
      <c r="AH73" s="726">
        <f t="shared" si="31"/>
        <v>5.4295962354799165</v>
      </c>
      <c r="AI73" s="726">
        <f t="shared" si="32"/>
        <v>3.0007569680604584</v>
      </c>
      <c r="AJ73" s="726">
        <f t="shared" si="33"/>
        <v>5.1724137931034919</v>
      </c>
      <c r="AK73" s="726">
        <f t="shared" si="34"/>
        <v>6.3998179427531054</v>
      </c>
      <c r="AL73" s="726">
        <f t="shared" si="35"/>
        <v>9.6803716286486985</v>
      </c>
      <c r="AM73" s="726">
        <f t="shared" si="36"/>
        <v>10.558349175200799</v>
      </c>
      <c r="AN73" s="726">
        <f t="shared" si="37"/>
        <v>14.322770611329272</v>
      </c>
      <c r="AO73" s="726">
        <f t="shared" si="38"/>
        <v>13.941088367448785</v>
      </c>
      <c r="AP73" s="726">
        <f t="shared" si="39"/>
        <v>13.186862864763471</v>
      </c>
      <c r="AQ73" s="727">
        <f t="shared" si="40"/>
        <v>5.9205386546152834</v>
      </c>
      <c r="AR73" s="728">
        <f t="shared" si="41"/>
        <v>4.4806696465502371</v>
      </c>
    </row>
    <row r="74" spans="1:44" ht="11.25" customHeight="1" x14ac:dyDescent="0.2">
      <c r="A74" s="530" t="s">
        <v>444</v>
      </c>
      <c r="B74" s="1015" t="s">
        <v>445</v>
      </c>
      <c r="C74" s="708">
        <v>0.92690000000000006</v>
      </c>
      <c r="D74" s="704">
        <v>0.89969999999999994</v>
      </c>
      <c r="E74" s="704">
        <v>0.87319999999999998</v>
      </c>
      <c r="F74" s="704">
        <v>0.84789999999999999</v>
      </c>
      <c r="G74" s="704">
        <v>0.82269999999999999</v>
      </c>
      <c r="H74" s="705"/>
      <c r="I74" s="704">
        <v>0.79610000000000003</v>
      </c>
      <c r="J74" s="523">
        <v>0.76239999999999997</v>
      </c>
      <c r="K74" s="705"/>
      <c r="L74" s="710">
        <v>0.75290000000000001</v>
      </c>
      <c r="M74" s="711">
        <v>0.72250000000000003</v>
      </c>
      <c r="N74" s="711">
        <v>0.70720000000000005</v>
      </c>
      <c r="O74" s="711">
        <v>0.66400000000000003</v>
      </c>
      <c r="P74" s="711">
        <v>0.61339999999999995</v>
      </c>
      <c r="Q74" s="711">
        <v>0.58050000000000002</v>
      </c>
      <c r="R74" s="711">
        <v>0.55330000000000001</v>
      </c>
      <c r="S74" s="711">
        <v>0.53268000000000004</v>
      </c>
      <c r="T74" s="711">
        <v>0.51556000000000002</v>
      </c>
      <c r="U74" s="711">
        <v>0.49334</v>
      </c>
      <c r="V74" s="711">
        <v>0.48665999999999998</v>
      </c>
      <c r="W74" s="711">
        <v>0.47109999999999996</v>
      </c>
      <c r="X74" s="708">
        <f t="shared" si="21"/>
        <v>13.022040000000004</v>
      </c>
      <c r="Y74" s="726">
        <f t="shared" si="22"/>
        <v>3.023229965544072</v>
      </c>
      <c r="Z74" s="726">
        <f t="shared" si="23"/>
        <v>3.0348144754924311</v>
      </c>
      <c r="AA74" s="726">
        <f t="shared" si="24"/>
        <v>2.9838424342493175</v>
      </c>
      <c r="AB74" s="726">
        <f t="shared" si="25"/>
        <v>3.0630849641424485</v>
      </c>
      <c r="AC74" s="726">
        <f t="shared" si="26"/>
        <v>3.3412887828162319</v>
      </c>
      <c r="AD74" s="726">
        <f t="shared" si="27"/>
        <v>4.4202518363064103</v>
      </c>
      <c r="AE74" s="726">
        <f t="shared" si="28"/>
        <v>1.2617877540177957</v>
      </c>
      <c r="AF74" s="726">
        <f t="shared" si="29"/>
        <v>4.2076124567474116</v>
      </c>
      <c r="AG74" s="726">
        <f t="shared" si="30"/>
        <v>2.1634615384615419</v>
      </c>
      <c r="AH74" s="726">
        <f t="shared" si="31"/>
        <v>6.5060240963855431</v>
      </c>
      <c r="AI74" s="726">
        <f t="shared" si="32"/>
        <v>8.2491033583306219</v>
      </c>
      <c r="AJ74" s="726">
        <f t="shared" si="33"/>
        <v>5.6675279931093669</v>
      </c>
      <c r="AK74" s="726">
        <f t="shared" si="34"/>
        <v>4.9159587926983495</v>
      </c>
      <c r="AL74" s="726">
        <f t="shared" si="35"/>
        <v>3.8709919651573221</v>
      </c>
      <c r="AM74" s="726">
        <f t="shared" si="36"/>
        <v>3.3206610287842331</v>
      </c>
      <c r="AN74" s="726">
        <f t="shared" si="37"/>
        <v>4.5039931892812302</v>
      </c>
      <c r="AO74" s="726">
        <f t="shared" si="38"/>
        <v>1.3726215427608546</v>
      </c>
      <c r="AP74" s="726">
        <f t="shared" si="39"/>
        <v>3.3029080874549033</v>
      </c>
      <c r="AQ74" s="727">
        <f t="shared" si="40"/>
        <v>3.8449535700966724</v>
      </c>
      <c r="AR74" s="728">
        <f t="shared" si="41"/>
        <v>1.731431048203385</v>
      </c>
    </row>
    <row r="75" spans="1:44" ht="11.25" customHeight="1" x14ac:dyDescent="0.2">
      <c r="A75" s="530" t="s">
        <v>957</v>
      </c>
      <c r="B75" s="703" t="s">
        <v>958</v>
      </c>
      <c r="C75" s="708">
        <v>1.56</v>
      </c>
      <c r="D75" s="704">
        <v>1.52</v>
      </c>
      <c r="E75" s="525">
        <v>1.48</v>
      </c>
      <c r="F75" s="704">
        <v>1.44</v>
      </c>
      <c r="G75" s="525">
        <v>1.4</v>
      </c>
      <c r="H75" s="526"/>
      <c r="I75" s="525">
        <v>1.36</v>
      </c>
      <c r="J75" s="523">
        <v>1.32</v>
      </c>
      <c r="K75" s="526"/>
      <c r="L75" s="533">
        <v>1.28</v>
      </c>
      <c r="M75" s="707">
        <v>1.28</v>
      </c>
      <c r="N75" s="711">
        <v>1.28</v>
      </c>
      <c r="O75" s="711">
        <v>1.24</v>
      </c>
      <c r="P75" s="711">
        <v>1.2</v>
      </c>
      <c r="Q75" s="711">
        <v>1.1200000000000001</v>
      </c>
      <c r="R75" s="711">
        <v>1</v>
      </c>
      <c r="S75" s="711">
        <v>0.72</v>
      </c>
      <c r="T75" s="711">
        <v>0.57999999999999996</v>
      </c>
      <c r="U75" s="711">
        <v>0.52</v>
      </c>
      <c r="V75" s="711">
        <v>0.46</v>
      </c>
      <c r="W75" s="711">
        <v>0.4</v>
      </c>
      <c r="X75" s="708">
        <f t="shared" si="21"/>
        <v>21.159999999999997</v>
      </c>
      <c r="Y75" s="726">
        <f t="shared" si="22"/>
        <v>2.6315789473684292</v>
      </c>
      <c r="Z75" s="726">
        <f t="shared" si="23"/>
        <v>2.7027027027026973</v>
      </c>
      <c r="AA75" s="726">
        <f t="shared" si="24"/>
        <v>2.7777777777777901</v>
      </c>
      <c r="AB75" s="726">
        <f t="shared" si="25"/>
        <v>2.8571428571428692</v>
      </c>
      <c r="AC75" s="726">
        <f t="shared" si="26"/>
        <v>2.9411764705882248</v>
      </c>
      <c r="AD75" s="726">
        <f t="shared" si="27"/>
        <v>3.0303030303030276</v>
      </c>
      <c r="AE75" s="726">
        <f t="shared" si="28"/>
        <v>3.125</v>
      </c>
      <c r="AF75" s="726">
        <f t="shared" si="29"/>
        <v>0</v>
      </c>
      <c r="AG75" s="726">
        <f t="shared" si="30"/>
        <v>0</v>
      </c>
      <c r="AH75" s="726">
        <f t="shared" si="31"/>
        <v>3.2258064516129004</v>
      </c>
      <c r="AI75" s="726">
        <f t="shared" si="32"/>
        <v>3.3333333333333437</v>
      </c>
      <c r="AJ75" s="726">
        <f t="shared" si="33"/>
        <v>7.1428571428571397</v>
      </c>
      <c r="AK75" s="726">
        <f t="shared" si="34"/>
        <v>12.000000000000011</v>
      </c>
      <c r="AL75" s="726">
        <f t="shared" si="35"/>
        <v>38.888888888888886</v>
      </c>
      <c r="AM75" s="726">
        <f t="shared" si="36"/>
        <v>24.137931034482762</v>
      </c>
      <c r="AN75" s="726">
        <f t="shared" si="37"/>
        <v>11.538461538461519</v>
      </c>
      <c r="AO75" s="726">
        <f t="shared" si="38"/>
        <v>13.043478260869556</v>
      </c>
      <c r="AP75" s="726">
        <f t="shared" si="39"/>
        <v>14.999999999999991</v>
      </c>
      <c r="AQ75" s="727">
        <f t="shared" si="40"/>
        <v>8.2431354686882869</v>
      </c>
      <c r="AR75" s="728">
        <f t="shared" si="41"/>
        <v>9.9244560746791137</v>
      </c>
    </row>
    <row r="76" spans="1:44" ht="11.25" customHeight="1" x14ac:dyDescent="0.2">
      <c r="A76" s="1017" t="s">
        <v>959</v>
      </c>
      <c r="B76" s="1015" t="s">
        <v>960</v>
      </c>
      <c r="C76" s="708">
        <v>0.86580000000000001</v>
      </c>
      <c r="D76" s="532">
        <v>0.76329999999999998</v>
      </c>
      <c r="E76" s="704">
        <v>0.73880000000000001</v>
      </c>
      <c r="F76" s="532">
        <v>0.66539999999999999</v>
      </c>
      <c r="G76" s="704">
        <v>0.60909999999999997</v>
      </c>
      <c r="H76" s="705"/>
      <c r="I76" s="704">
        <v>0.41589999999999999</v>
      </c>
      <c r="J76" s="523">
        <v>0.33029999999999998</v>
      </c>
      <c r="K76" s="705"/>
      <c r="L76" s="710">
        <v>0.25690000000000002</v>
      </c>
      <c r="M76" s="707">
        <v>0.14680000000000001</v>
      </c>
      <c r="N76" s="707">
        <v>0.44030000000000002</v>
      </c>
      <c r="O76" s="707">
        <v>0.53820000000000001</v>
      </c>
      <c r="P76" s="711">
        <v>0.53820000000000001</v>
      </c>
      <c r="Q76" s="711">
        <v>0.49099999999999999</v>
      </c>
      <c r="R76" s="707">
        <v>0.44369999999999998</v>
      </c>
      <c r="S76" s="707">
        <v>0.44369999999999998</v>
      </c>
      <c r="T76" s="707">
        <v>0.44369999999999998</v>
      </c>
      <c r="U76" s="711">
        <v>0.44369999999999998</v>
      </c>
      <c r="V76" s="711">
        <v>0.43759999999999999</v>
      </c>
      <c r="W76" s="707">
        <v>0.4194</v>
      </c>
      <c r="X76" s="708">
        <f t="shared" si="21"/>
        <v>9.4317999999999973</v>
      </c>
      <c r="Y76" s="726">
        <f t="shared" si="22"/>
        <v>13.428533997117786</v>
      </c>
      <c r="Z76" s="726">
        <f t="shared" si="23"/>
        <v>3.3161884136437392</v>
      </c>
      <c r="AA76" s="726">
        <f t="shared" si="24"/>
        <v>11.030958821761349</v>
      </c>
      <c r="AB76" s="726">
        <f t="shared" si="25"/>
        <v>9.2431456246921719</v>
      </c>
      <c r="AC76" s="726">
        <f t="shared" si="26"/>
        <v>46.453474392882896</v>
      </c>
      <c r="AD76" s="726">
        <f t="shared" si="27"/>
        <v>25.915834090221026</v>
      </c>
      <c r="AE76" s="726">
        <f t="shared" si="28"/>
        <v>28.571428571428559</v>
      </c>
      <c r="AF76" s="726">
        <f t="shared" si="29"/>
        <v>75</v>
      </c>
      <c r="AG76" s="726">
        <f t="shared" si="30"/>
        <v>-66.659096070860784</v>
      </c>
      <c r="AH76" s="726">
        <f t="shared" si="31"/>
        <v>-18.190263842437748</v>
      </c>
      <c r="AI76" s="726">
        <f t="shared" si="32"/>
        <v>0</v>
      </c>
      <c r="AJ76" s="726">
        <f t="shared" si="33"/>
        <v>9.6130346232179207</v>
      </c>
      <c r="AK76" s="726">
        <f t="shared" si="34"/>
        <v>10.660356096461566</v>
      </c>
      <c r="AL76" s="726">
        <f t="shared" si="35"/>
        <v>0</v>
      </c>
      <c r="AM76" s="726">
        <f t="shared" si="36"/>
        <v>0</v>
      </c>
      <c r="AN76" s="726">
        <f t="shared" si="37"/>
        <v>0</v>
      </c>
      <c r="AO76" s="726">
        <f t="shared" si="38"/>
        <v>1.3939670932358261</v>
      </c>
      <c r="AP76" s="726">
        <f t="shared" si="39"/>
        <v>4.3395326657129196</v>
      </c>
      <c r="AQ76" s="727">
        <f t="shared" si="40"/>
        <v>8.5620608042820656</v>
      </c>
      <c r="AR76" s="728">
        <f t="shared" si="41"/>
        <v>28.024056748970285</v>
      </c>
    </row>
    <row r="77" spans="1:44" ht="11.25" customHeight="1" x14ac:dyDescent="0.2">
      <c r="A77" s="504" t="s">
        <v>962</v>
      </c>
      <c r="B77" s="1000" t="s">
        <v>963</v>
      </c>
      <c r="C77" s="512">
        <v>0.94</v>
      </c>
      <c r="D77" s="513">
        <v>0.87</v>
      </c>
      <c r="E77" s="513">
        <v>0.83</v>
      </c>
      <c r="F77" s="513">
        <v>0.78</v>
      </c>
      <c r="G77" s="513">
        <v>0.71</v>
      </c>
      <c r="H77" s="514"/>
      <c r="I77" s="513">
        <v>0.66</v>
      </c>
      <c r="J77" s="516">
        <v>0.6</v>
      </c>
      <c r="K77" s="514"/>
      <c r="L77" s="537">
        <v>0.6</v>
      </c>
      <c r="M77" s="518">
        <v>0.6</v>
      </c>
      <c r="N77" s="518">
        <v>0.6</v>
      </c>
      <c r="O77" s="518">
        <v>0.6</v>
      </c>
      <c r="P77" s="518">
        <v>0.6</v>
      </c>
      <c r="Q77" s="519">
        <v>0.6</v>
      </c>
      <c r="R77" s="519">
        <v>0.12</v>
      </c>
      <c r="S77" s="518">
        <v>0</v>
      </c>
      <c r="T77" s="518">
        <v>0</v>
      </c>
      <c r="U77" s="518">
        <v>0</v>
      </c>
      <c r="V77" s="518">
        <v>0</v>
      </c>
      <c r="W77" s="518">
        <v>0</v>
      </c>
      <c r="X77" s="708">
        <f t="shared" si="21"/>
        <v>9.1099999999999977</v>
      </c>
      <c r="Y77" s="726">
        <f t="shared" si="22"/>
        <v>8.045977011494255</v>
      </c>
      <c r="Z77" s="726">
        <f t="shared" si="23"/>
        <v>4.8192771084337505</v>
      </c>
      <c r="AA77" s="726">
        <f t="shared" si="24"/>
        <v>6.4102564102564097</v>
      </c>
      <c r="AB77" s="726">
        <f t="shared" si="25"/>
        <v>9.8591549295774747</v>
      </c>
      <c r="AC77" s="726">
        <f t="shared" si="26"/>
        <v>7.575757575757569</v>
      </c>
      <c r="AD77" s="726">
        <f t="shared" si="27"/>
        <v>10.000000000000009</v>
      </c>
      <c r="AE77" s="726">
        <f t="shared" si="28"/>
        <v>0</v>
      </c>
      <c r="AF77" s="726">
        <f t="shared" si="29"/>
        <v>0</v>
      </c>
      <c r="AG77" s="726">
        <f t="shared" si="30"/>
        <v>0</v>
      </c>
      <c r="AH77" s="726">
        <f t="shared" si="31"/>
        <v>0</v>
      </c>
      <c r="AI77" s="726">
        <f t="shared" si="32"/>
        <v>0</v>
      </c>
      <c r="AJ77" s="726">
        <f t="shared" si="33"/>
        <v>0</v>
      </c>
      <c r="AK77" s="726">
        <f t="shared" si="34"/>
        <v>400</v>
      </c>
      <c r="AL77" s="726" t="str">
        <f t="shared" si="35"/>
        <v>n/a</v>
      </c>
      <c r="AM77" s="726" t="str">
        <f t="shared" si="36"/>
        <v>n/a</v>
      </c>
      <c r="AN77" s="726" t="str">
        <f t="shared" si="37"/>
        <v>n/a</v>
      </c>
      <c r="AO77" s="726" t="str">
        <f t="shared" si="38"/>
        <v>n/a</v>
      </c>
      <c r="AP77" s="726" t="str">
        <f t="shared" si="39"/>
        <v>n/a</v>
      </c>
      <c r="AQ77" s="727">
        <f t="shared" si="40"/>
        <v>34.362340233501499</v>
      </c>
      <c r="AR77" s="728">
        <f t="shared" si="41"/>
        <v>109.9369645379178</v>
      </c>
    </row>
    <row r="78" spans="1:44" ht="11.25" customHeight="1" x14ac:dyDescent="0.2">
      <c r="A78" s="551" t="s">
        <v>964</v>
      </c>
      <c r="B78" s="539" t="s">
        <v>965</v>
      </c>
      <c r="C78" s="550">
        <v>0.5</v>
      </c>
      <c r="D78" s="704">
        <v>0.45</v>
      </c>
      <c r="E78" s="704">
        <v>0.41</v>
      </c>
      <c r="F78" s="704">
        <v>0.37</v>
      </c>
      <c r="G78" s="704">
        <v>0.33</v>
      </c>
      <c r="H78" s="705"/>
      <c r="I78" s="704">
        <v>0.23</v>
      </c>
      <c r="J78" s="709">
        <v>0.04</v>
      </c>
      <c r="K78" s="705"/>
      <c r="L78" s="533">
        <v>0.04</v>
      </c>
      <c r="M78" s="707">
        <v>0.47</v>
      </c>
      <c r="N78" s="711">
        <v>1.27</v>
      </c>
      <c r="O78" s="711">
        <v>1.22</v>
      </c>
      <c r="P78" s="711">
        <v>1.1399999999999999</v>
      </c>
      <c r="Q78" s="711">
        <v>1.06</v>
      </c>
      <c r="R78" s="711">
        <v>0.97667000000000004</v>
      </c>
      <c r="S78" s="711">
        <v>0.88668000000000002</v>
      </c>
      <c r="T78" s="711">
        <v>0.80789</v>
      </c>
      <c r="U78" s="711">
        <v>0.73939999999999995</v>
      </c>
      <c r="V78" s="711">
        <v>0.67108000000000001</v>
      </c>
      <c r="W78" s="707">
        <v>0.63912000000000002</v>
      </c>
      <c r="X78" s="708">
        <f t="shared" si="21"/>
        <v>12.25084</v>
      </c>
      <c r="Y78" s="726">
        <f t="shared" si="22"/>
        <v>11.111111111111116</v>
      </c>
      <c r="Z78" s="726">
        <f t="shared" si="23"/>
        <v>9.7560975609756184</v>
      </c>
      <c r="AA78" s="726">
        <f t="shared" si="24"/>
        <v>10.810810810810811</v>
      </c>
      <c r="AB78" s="726">
        <f t="shared" si="25"/>
        <v>12.12121212121211</v>
      </c>
      <c r="AC78" s="726">
        <f t="shared" si="26"/>
        <v>43.478260869565212</v>
      </c>
      <c r="AD78" s="726">
        <f t="shared" si="27"/>
        <v>475</v>
      </c>
      <c r="AE78" s="726">
        <f t="shared" si="28"/>
        <v>0</v>
      </c>
      <c r="AF78" s="726">
        <f t="shared" si="29"/>
        <v>-91.489361702127653</v>
      </c>
      <c r="AG78" s="726">
        <f t="shared" si="30"/>
        <v>-62.99212598425197</v>
      </c>
      <c r="AH78" s="726">
        <f t="shared" si="31"/>
        <v>4.0983606557376984</v>
      </c>
      <c r="AI78" s="726">
        <f t="shared" si="32"/>
        <v>7.0175438596491224</v>
      </c>
      <c r="AJ78" s="726">
        <f t="shared" si="33"/>
        <v>7.5471698113207308</v>
      </c>
      <c r="AK78" s="726">
        <f t="shared" si="34"/>
        <v>8.532052791628697</v>
      </c>
      <c r="AL78" s="726">
        <f t="shared" si="35"/>
        <v>10.149095502323281</v>
      </c>
      <c r="AM78" s="726">
        <f t="shared" si="36"/>
        <v>9.7525653244872501</v>
      </c>
      <c r="AN78" s="726">
        <f t="shared" si="37"/>
        <v>9.2629158777387097</v>
      </c>
      <c r="AO78" s="726">
        <f t="shared" si="38"/>
        <v>10.180604398879399</v>
      </c>
      <c r="AP78" s="726">
        <f t="shared" si="39"/>
        <v>5.0006258605582721</v>
      </c>
      <c r="AQ78" s="727">
        <f t="shared" si="40"/>
        <v>26.62982993720102</v>
      </c>
      <c r="AR78" s="728">
        <f t="shared" si="41"/>
        <v>115.85483114959341</v>
      </c>
    </row>
    <row r="79" spans="1:44" ht="11.25" customHeight="1" x14ac:dyDescent="0.2">
      <c r="A79" s="1017" t="s">
        <v>447</v>
      </c>
      <c r="B79" s="1015" t="s">
        <v>448</v>
      </c>
      <c r="C79" s="708">
        <v>2.1500000000000004</v>
      </c>
      <c r="D79" s="704">
        <v>2.0299999999999998</v>
      </c>
      <c r="E79" s="704">
        <v>43</v>
      </c>
      <c r="F79" s="704">
        <v>1.06</v>
      </c>
      <c r="G79" s="704">
        <v>0.96</v>
      </c>
      <c r="H79" s="705"/>
      <c r="I79" s="704">
        <v>0.81</v>
      </c>
      <c r="J79" s="523">
        <v>0.7</v>
      </c>
      <c r="K79" s="705"/>
      <c r="L79" s="710">
        <v>0.63</v>
      </c>
      <c r="M79" s="711">
        <v>0.59</v>
      </c>
      <c r="N79" s="711">
        <v>0.54</v>
      </c>
      <c r="O79" s="711">
        <v>0.46</v>
      </c>
      <c r="P79" s="711">
        <v>0.38</v>
      </c>
      <c r="Q79" s="711">
        <v>0.31</v>
      </c>
      <c r="R79" s="711">
        <v>0.21</v>
      </c>
      <c r="S79" s="707">
        <v>0</v>
      </c>
      <c r="T79" s="707">
        <v>0</v>
      </c>
      <c r="U79" s="707">
        <v>0</v>
      </c>
      <c r="V79" s="707">
        <v>0</v>
      </c>
      <c r="W79" s="707">
        <v>0</v>
      </c>
      <c r="X79" s="708">
        <f t="shared" si="21"/>
        <v>53.83000000000002</v>
      </c>
      <c r="Y79" s="726">
        <f t="shared" si="22"/>
        <v>5.9113300492611209</v>
      </c>
      <c r="Z79" s="726">
        <f t="shared" si="23"/>
        <v>-95.279069767441854</v>
      </c>
      <c r="AA79" s="726">
        <f t="shared" si="24"/>
        <v>3956.6037735849059</v>
      </c>
      <c r="AB79" s="726">
        <f t="shared" si="25"/>
        <v>10.416666666666675</v>
      </c>
      <c r="AC79" s="726">
        <f t="shared" si="26"/>
        <v>18.518518518518512</v>
      </c>
      <c r="AD79" s="726">
        <f t="shared" si="27"/>
        <v>15.714285714285726</v>
      </c>
      <c r="AE79" s="726">
        <f t="shared" si="28"/>
        <v>11.111111111111093</v>
      </c>
      <c r="AF79" s="726">
        <f t="shared" si="29"/>
        <v>6.7796610169491567</v>
      </c>
      <c r="AG79" s="726">
        <f t="shared" si="30"/>
        <v>9.259259259259256</v>
      </c>
      <c r="AH79" s="726">
        <f t="shared" si="31"/>
        <v>17.391304347826097</v>
      </c>
      <c r="AI79" s="726">
        <f t="shared" si="32"/>
        <v>21.052631578947366</v>
      </c>
      <c r="AJ79" s="726">
        <f t="shared" si="33"/>
        <v>22.580645161290324</v>
      </c>
      <c r="AK79" s="726">
        <f t="shared" si="34"/>
        <v>47.619047619047628</v>
      </c>
      <c r="AL79" s="726" t="str">
        <f t="shared" si="35"/>
        <v>n/a</v>
      </c>
      <c r="AM79" s="726" t="str">
        <f t="shared" si="36"/>
        <v>n/a</v>
      </c>
      <c r="AN79" s="726" t="str">
        <f t="shared" si="37"/>
        <v>n/a</v>
      </c>
      <c r="AO79" s="726" t="str">
        <f t="shared" si="38"/>
        <v>n/a</v>
      </c>
      <c r="AP79" s="726" t="str">
        <f t="shared" si="39"/>
        <v>n/a</v>
      </c>
      <c r="AQ79" s="727">
        <f t="shared" si="40"/>
        <v>311.35993575850978</v>
      </c>
      <c r="AR79" s="728">
        <f t="shared" si="41"/>
        <v>1095.7500478014306</v>
      </c>
    </row>
    <row r="80" spans="1:44" ht="11.25" customHeight="1" x14ac:dyDescent="0.2">
      <c r="A80" s="530" t="s">
        <v>966</v>
      </c>
      <c r="B80" s="1015" t="s">
        <v>967</v>
      </c>
      <c r="C80" s="708">
        <v>0.56999999999999995</v>
      </c>
      <c r="D80" s="704">
        <v>0.52</v>
      </c>
      <c r="E80" s="704">
        <v>0.48</v>
      </c>
      <c r="F80" s="525">
        <v>0.44</v>
      </c>
      <c r="G80" s="525">
        <v>0.4</v>
      </c>
      <c r="H80" s="526"/>
      <c r="I80" s="704">
        <v>0.36</v>
      </c>
      <c r="J80" s="709">
        <v>0.18</v>
      </c>
      <c r="K80" s="526"/>
      <c r="L80" s="533">
        <v>0.18</v>
      </c>
      <c r="M80" s="707">
        <v>0.18</v>
      </c>
      <c r="N80" s="711">
        <v>0.18</v>
      </c>
      <c r="O80" s="711">
        <v>0.16</v>
      </c>
      <c r="P80" s="711">
        <v>0.14000000000000001</v>
      </c>
      <c r="Q80" s="711">
        <v>0.12</v>
      </c>
      <c r="R80" s="711">
        <v>0.06</v>
      </c>
      <c r="S80" s="707">
        <v>0</v>
      </c>
      <c r="T80" s="707">
        <v>0</v>
      </c>
      <c r="U80" s="707">
        <v>0</v>
      </c>
      <c r="V80" s="707">
        <v>0</v>
      </c>
      <c r="W80" s="707">
        <v>0</v>
      </c>
      <c r="X80" s="708">
        <f t="shared" si="21"/>
        <v>3.9700000000000006</v>
      </c>
      <c r="Y80" s="726">
        <f t="shared" si="22"/>
        <v>9.6153846153846025</v>
      </c>
      <c r="Z80" s="726">
        <f t="shared" si="23"/>
        <v>8.3333333333333481</v>
      </c>
      <c r="AA80" s="726">
        <f t="shared" si="24"/>
        <v>9.0909090909090828</v>
      </c>
      <c r="AB80" s="726">
        <f t="shared" si="25"/>
        <v>9.9999999999999858</v>
      </c>
      <c r="AC80" s="726">
        <f t="shared" si="26"/>
        <v>11.111111111111116</v>
      </c>
      <c r="AD80" s="726">
        <f t="shared" si="27"/>
        <v>100</v>
      </c>
      <c r="AE80" s="726">
        <f t="shared" si="28"/>
        <v>0</v>
      </c>
      <c r="AF80" s="726">
        <f t="shared" si="29"/>
        <v>0</v>
      </c>
      <c r="AG80" s="726">
        <f t="shared" si="30"/>
        <v>0</v>
      </c>
      <c r="AH80" s="726">
        <f t="shared" si="31"/>
        <v>12.5</v>
      </c>
      <c r="AI80" s="726">
        <f t="shared" si="32"/>
        <v>14.285714285714279</v>
      </c>
      <c r="AJ80" s="726">
        <f t="shared" si="33"/>
        <v>16.666666666666675</v>
      </c>
      <c r="AK80" s="726">
        <f t="shared" si="34"/>
        <v>100</v>
      </c>
      <c r="AL80" s="726" t="str">
        <f t="shared" si="35"/>
        <v>n/a</v>
      </c>
      <c r="AM80" s="726" t="str">
        <f t="shared" si="36"/>
        <v>n/a</v>
      </c>
      <c r="AN80" s="726" t="str">
        <f t="shared" si="37"/>
        <v>n/a</v>
      </c>
      <c r="AO80" s="726" t="str">
        <f t="shared" si="38"/>
        <v>n/a</v>
      </c>
      <c r="AP80" s="726" t="str">
        <f t="shared" si="39"/>
        <v>n/a</v>
      </c>
      <c r="AQ80" s="727">
        <f t="shared" si="40"/>
        <v>22.431009161778391</v>
      </c>
      <c r="AR80" s="728">
        <f t="shared" si="41"/>
        <v>34.839104774896349</v>
      </c>
    </row>
    <row r="81" spans="1:44" ht="11.25" customHeight="1" x14ac:dyDescent="0.2">
      <c r="A81" s="530" t="s">
        <v>139</v>
      </c>
      <c r="B81" s="1015" t="s">
        <v>140</v>
      </c>
      <c r="C81" s="708">
        <v>1.96</v>
      </c>
      <c r="D81" s="704">
        <v>1.92</v>
      </c>
      <c r="E81" s="704">
        <v>1.88</v>
      </c>
      <c r="F81" s="704">
        <v>1.84</v>
      </c>
      <c r="G81" s="704">
        <v>1.8</v>
      </c>
      <c r="H81" s="705"/>
      <c r="I81" s="704">
        <v>1.76</v>
      </c>
      <c r="J81" s="523">
        <v>1.72</v>
      </c>
      <c r="K81" s="705"/>
      <c r="L81" s="710">
        <v>1.68</v>
      </c>
      <c r="M81" s="711">
        <v>1.64</v>
      </c>
      <c r="N81" s="711">
        <v>1.6</v>
      </c>
      <c r="O81" s="711">
        <v>1.42</v>
      </c>
      <c r="P81" s="711">
        <v>1.33</v>
      </c>
      <c r="Q81" s="711">
        <v>1.29</v>
      </c>
      <c r="R81" s="711">
        <v>1.25</v>
      </c>
      <c r="S81" s="711">
        <v>1.1174999999999999</v>
      </c>
      <c r="T81" s="711">
        <v>1.0625</v>
      </c>
      <c r="U81" s="711">
        <v>1.0225</v>
      </c>
      <c r="V81" s="711">
        <v>1.0049999999999999</v>
      </c>
      <c r="W81" s="711">
        <v>0.96499999999999997</v>
      </c>
      <c r="X81" s="708">
        <f t="shared" si="21"/>
        <v>28.262499999999996</v>
      </c>
      <c r="Y81" s="726">
        <f t="shared" si="22"/>
        <v>2.0833333333333259</v>
      </c>
      <c r="Z81" s="726">
        <f t="shared" si="23"/>
        <v>2.1276595744680771</v>
      </c>
      <c r="AA81" s="726">
        <f t="shared" si="24"/>
        <v>2.1739130434782483</v>
      </c>
      <c r="AB81" s="726">
        <f t="shared" si="25"/>
        <v>2.2222222222222143</v>
      </c>
      <c r="AC81" s="726">
        <f t="shared" si="26"/>
        <v>2.2727272727272707</v>
      </c>
      <c r="AD81" s="726">
        <f t="shared" si="27"/>
        <v>2.3255813953488413</v>
      </c>
      <c r="AE81" s="726">
        <f t="shared" si="28"/>
        <v>2.3809523809523725</v>
      </c>
      <c r="AF81" s="726">
        <f t="shared" si="29"/>
        <v>2.4390243902439046</v>
      </c>
      <c r="AG81" s="726">
        <f t="shared" si="30"/>
        <v>2.4999999999999911</v>
      </c>
      <c r="AH81" s="726">
        <f t="shared" si="31"/>
        <v>12.676056338028175</v>
      </c>
      <c r="AI81" s="726">
        <f t="shared" si="32"/>
        <v>6.7669172932330657</v>
      </c>
      <c r="AJ81" s="726">
        <f t="shared" si="33"/>
        <v>3.1007751937984551</v>
      </c>
      <c r="AK81" s="726">
        <f t="shared" si="34"/>
        <v>3.2000000000000028</v>
      </c>
      <c r="AL81" s="726">
        <f t="shared" si="35"/>
        <v>11.856823266219241</v>
      </c>
      <c r="AM81" s="726">
        <f t="shared" si="36"/>
        <v>5.1764705882352935</v>
      </c>
      <c r="AN81" s="726">
        <f t="shared" si="37"/>
        <v>3.9119804400977953</v>
      </c>
      <c r="AO81" s="726">
        <f t="shared" si="38"/>
        <v>1.7412935323383172</v>
      </c>
      <c r="AP81" s="726">
        <f t="shared" si="39"/>
        <v>4.1450777202072464</v>
      </c>
      <c r="AQ81" s="727">
        <f t="shared" si="40"/>
        <v>4.0611559991628789</v>
      </c>
      <c r="AR81" s="728">
        <f t="shared" si="41"/>
        <v>3.247848517455052</v>
      </c>
    </row>
    <row r="82" spans="1:44" ht="11.25" customHeight="1" x14ac:dyDescent="0.2">
      <c r="A82" s="504" t="s">
        <v>142</v>
      </c>
      <c r="B82" s="1000" t="s">
        <v>143</v>
      </c>
      <c r="C82" s="708">
        <v>1.835</v>
      </c>
      <c r="D82" s="704">
        <v>1.71</v>
      </c>
      <c r="E82" s="704">
        <v>1.59</v>
      </c>
      <c r="F82" s="704">
        <v>1.5</v>
      </c>
      <c r="G82" s="704">
        <v>1.42</v>
      </c>
      <c r="H82" s="705"/>
      <c r="I82" s="704">
        <v>1.385</v>
      </c>
      <c r="J82" s="523">
        <v>1.365</v>
      </c>
      <c r="K82" s="705"/>
      <c r="L82" s="710">
        <v>1.345</v>
      </c>
      <c r="M82" s="711">
        <v>1.325</v>
      </c>
      <c r="N82" s="711">
        <v>1.3049999999999999</v>
      </c>
      <c r="O82" s="711">
        <v>1.2849999999999999</v>
      </c>
      <c r="P82" s="711">
        <v>1.2649999999999999</v>
      </c>
      <c r="Q82" s="711">
        <v>1.2450000000000001</v>
      </c>
      <c r="R82" s="711">
        <v>1.2250000000000001</v>
      </c>
      <c r="S82" s="711">
        <v>1.2050000000000001</v>
      </c>
      <c r="T82" s="711">
        <v>1.1850000000000001</v>
      </c>
      <c r="U82" s="711">
        <v>1.165</v>
      </c>
      <c r="V82" s="711">
        <v>1.145</v>
      </c>
      <c r="W82" s="711">
        <v>1.1100000000000001</v>
      </c>
      <c r="X82" s="708">
        <f t="shared" si="21"/>
        <v>25.61</v>
      </c>
      <c r="Y82" s="726">
        <f t="shared" si="22"/>
        <v>7.3099415204678442</v>
      </c>
      <c r="Z82" s="726">
        <f t="shared" si="23"/>
        <v>7.547169811320753</v>
      </c>
      <c r="AA82" s="726">
        <f t="shared" si="24"/>
        <v>6.0000000000000053</v>
      </c>
      <c r="AB82" s="726">
        <f t="shared" si="25"/>
        <v>5.6338028169014231</v>
      </c>
      <c r="AC82" s="726">
        <f t="shared" si="26"/>
        <v>2.5270758122743597</v>
      </c>
      <c r="AD82" s="726">
        <f t="shared" si="27"/>
        <v>1.46520146520146</v>
      </c>
      <c r="AE82" s="726">
        <f t="shared" si="28"/>
        <v>1.4869888475836479</v>
      </c>
      <c r="AF82" s="726">
        <f t="shared" si="29"/>
        <v>1.5094339622641506</v>
      </c>
      <c r="AG82" s="726">
        <f t="shared" si="30"/>
        <v>1.5325670498084198</v>
      </c>
      <c r="AH82" s="726">
        <f t="shared" si="31"/>
        <v>1.5564202334630295</v>
      </c>
      <c r="AI82" s="726">
        <f t="shared" si="32"/>
        <v>1.5810276679841806</v>
      </c>
      <c r="AJ82" s="726">
        <f t="shared" si="33"/>
        <v>1.6064257028112205</v>
      </c>
      <c r="AK82" s="726">
        <f t="shared" si="34"/>
        <v>1.6326530612244872</v>
      </c>
      <c r="AL82" s="726">
        <f t="shared" si="35"/>
        <v>1.6597510373443924</v>
      </c>
      <c r="AM82" s="726">
        <f t="shared" si="36"/>
        <v>1.6877637130801704</v>
      </c>
      <c r="AN82" s="726">
        <f t="shared" si="37"/>
        <v>1.7167381974249052</v>
      </c>
      <c r="AO82" s="726">
        <f t="shared" si="38"/>
        <v>1.7467248908296984</v>
      </c>
      <c r="AP82" s="726">
        <f t="shared" si="39"/>
        <v>3.1531531531531432</v>
      </c>
      <c r="AQ82" s="727">
        <f t="shared" si="40"/>
        <v>2.8529354968409608</v>
      </c>
      <c r="AR82" s="728">
        <f t="shared" si="41"/>
        <v>2.1517682851291258</v>
      </c>
    </row>
    <row r="83" spans="1:44" ht="11.25" customHeight="1" x14ac:dyDescent="0.2">
      <c r="A83" s="712" t="s">
        <v>449</v>
      </c>
      <c r="B83" s="539" t="s">
        <v>450</v>
      </c>
      <c r="C83" s="542">
        <v>4.5</v>
      </c>
      <c r="D83" s="545">
        <v>3.9</v>
      </c>
      <c r="E83" s="545">
        <v>3.3</v>
      </c>
      <c r="F83" s="545">
        <v>2.78</v>
      </c>
      <c r="G83" s="545">
        <v>2.4</v>
      </c>
      <c r="H83" s="546"/>
      <c r="I83" s="545">
        <v>2.1</v>
      </c>
      <c r="J83" s="541">
        <v>1.82</v>
      </c>
      <c r="K83" s="546"/>
      <c r="L83" s="542">
        <v>1.56</v>
      </c>
      <c r="M83" s="548">
        <v>1.32</v>
      </c>
      <c r="N83" s="548">
        <v>1.08</v>
      </c>
      <c r="O83" s="548">
        <v>0.88</v>
      </c>
      <c r="P83" s="548">
        <v>0.74</v>
      </c>
      <c r="Q83" s="548">
        <v>0.62</v>
      </c>
      <c r="R83" s="548">
        <v>0.52</v>
      </c>
      <c r="S83" s="548">
        <v>0.24</v>
      </c>
      <c r="T83" s="549">
        <v>0</v>
      </c>
      <c r="U83" s="549">
        <v>0</v>
      </c>
      <c r="V83" s="549">
        <v>0</v>
      </c>
      <c r="W83" s="549">
        <v>0</v>
      </c>
      <c r="X83" s="708">
        <f t="shared" si="21"/>
        <v>27.759999999999994</v>
      </c>
      <c r="Y83" s="726">
        <f t="shared" si="22"/>
        <v>15.384615384615397</v>
      </c>
      <c r="Z83" s="726">
        <f t="shared" si="23"/>
        <v>18.181818181818187</v>
      </c>
      <c r="AA83" s="726">
        <f t="shared" si="24"/>
        <v>18.705035971223015</v>
      </c>
      <c r="AB83" s="726">
        <f t="shared" si="25"/>
        <v>15.833333333333321</v>
      </c>
      <c r="AC83" s="726">
        <f t="shared" si="26"/>
        <v>14.285714285714279</v>
      </c>
      <c r="AD83" s="726">
        <f t="shared" si="27"/>
        <v>15.384615384615397</v>
      </c>
      <c r="AE83" s="726">
        <f t="shared" si="28"/>
        <v>16.666666666666675</v>
      </c>
      <c r="AF83" s="726">
        <f t="shared" si="29"/>
        <v>18.181818181818187</v>
      </c>
      <c r="AG83" s="726">
        <f t="shared" si="30"/>
        <v>22.222222222222211</v>
      </c>
      <c r="AH83" s="726">
        <f t="shared" si="31"/>
        <v>22.72727272727273</v>
      </c>
      <c r="AI83" s="726">
        <f t="shared" si="32"/>
        <v>18.918918918918926</v>
      </c>
      <c r="AJ83" s="726">
        <f t="shared" si="33"/>
        <v>19.354838709677423</v>
      </c>
      <c r="AK83" s="726">
        <f t="shared" si="34"/>
        <v>19.23076923076923</v>
      </c>
      <c r="AL83" s="726">
        <f t="shared" si="35"/>
        <v>116.6666666666667</v>
      </c>
      <c r="AM83" s="726" t="str">
        <f t="shared" si="36"/>
        <v>n/a</v>
      </c>
      <c r="AN83" s="726" t="str">
        <f t="shared" si="37"/>
        <v>n/a</v>
      </c>
      <c r="AO83" s="726" t="str">
        <f t="shared" si="38"/>
        <v>n/a</v>
      </c>
      <c r="AP83" s="726" t="str">
        <f t="shared" si="39"/>
        <v>n/a</v>
      </c>
      <c r="AQ83" s="727">
        <f t="shared" si="40"/>
        <v>25.124593276095116</v>
      </c>
      <c r="AR83" s="728">
        <f t="shared" si="41"/>
        <v>26.462388935619245</v>
      </c>
    </row>
    <row r="84" spans="1:44" ht="11.25" customHeight="1" x14ac:dyDescent="0.2">
      <c r="A84" s="530" t="s">
        <v>451</v>
      </c>
      <c r="B84" s="1015" t="s">
        <v>452</v>
      </c>
      <c r="C84" s="710">
        <v>0.92</v>
      </c>
      <c r="D84" s="704">
        <v>0.9</v>
      </c>
      <c r="E84" s="704">
        <v>0.88</v>
      </c>
      <c r="F84" s="704">
        <v>0.86</v>
      </c>
      <c r="G84" s="704">
        <v>0.84</v>
      </c>
      <c r="H84" s="705"/>
      <c r="I84" s="704">
        <v>0.82</v>
      </c>
      <c r="J84" s="523">
        <v>0.8</v>
      </c>
      <c r="K84" s="705"/>
      <c r="L84" s="710">
        <v>0.78</v>
      </c>
      <c r="M84" s="711">
        <v>0.76</v>
      </c>
      <c r="N84" s="711">
        <v>0.74</v>
      </c>
      <c r="O84" s="711">
        <v>0.7</v>
      </c>
      <c r="P84" s="711">
        <v>0.64</v>
      </c>
      <c r="Q84" s="711">
        <v>0.57999999999999996</v>
      </c>
      <c r="R84" s="711">
        <v>0.5</v>
      </c>
      <c r="S84" s="711">
        <v>0.48</v>
      </c>
      <c r="T84" s="711">
        <v>0.44</v>
      </c>
      <c r="U84" s="707">
        <v>0.4</v>
      </c>
      <c r="V84" s="707">
        <v>0.4</v>
      </c>
      <c r="W84" s="711">
        <v>0.32</v>
      </c>
      <c r="X84" s="708">
        <f t="shared" si="21"/>
        <v>12.760000000000002</v>
      </c>
      <c r="Y84" s="726">
        <f t="shared" si="22"/>
        <v>2.2222222222222143</v>
      </c>
      <c r="Z84" s="726">
        <f t="shared" si="23"/>
        <v>2.2727272727272707</v>
      </c>
      <c r="AA84" s="726">
        <f t="shared" si="24"/>
        <v>2.3255813953488413</v>
      </c>
      <c r="AB84" s="726">
        <f t="shared" si="25"/>
        <v>2.3809523809523725</v>
      </c>
      <c r="AC84" s="726">
        <f t="shared" si="26"/>
        <v>2.4390243902439046</v>
      </c>
      <c r="AD84" s="726">
        <f t="shared" si="27"/>
        <v>2.4999999999999911</v>
      </c>
      <c r="AE84" s="726">
        <f t="shared" si="28"/>
        <v>2.5641025641025772</v>
      </c>
      <c r="AF84" s="726">
        <f t="shared" si="29"/>
        <v>2.6315789473684292</v>
      </c>
      <c r="AG84" s="726">
        <f t="shared" si="30"/>
        <v>2.7027027027026973</v>
      </c>
      <c r="AH84" s="726">
        <f t="shared" si="31"/>
        <v>5.7142857142857162</v>
      </c>
      <c r="AI84" s="726">
        <f t="shared" si="32"/>
        <v>9.375</v>
      </c>
      <c r="AJ84" s="726">
        <f t="shared" si="33"/>
        <v>10.344827586206918</v>
      </c>
      <c r="AK84" s="726">
        <f t="shared" si="34"/>
        <v>15.999999999999993</v>
      </c>
      <c r="AL84" s="726">
        <f t="shared" si="35"/>
        <v>4.1666666666666741</v>
      </c>
      <c r="AM84" s="726">
        <f t="shared" si="36"/>
        <v>9.0909090909090828</v>
      </c>
      <c r="AN84" s="726">
        <f t="shared" si="37"/>
        <v>9.9999999999999858</v>
      </c>
      <c r="AO84" s="726">
        <f t="shared" si="38"/>
        <v>0</v>
      </c>
      <c r="AP84" s="726">
        <f t="shared" si="39"/>
        <v>25</v>
      </c>
      <c r="AQ84" s="727">
        <f t="shared" si="40"/>
        <v>6.2072544963187033</v>
      </c>
      <c r="AR84" s="728">
        <f t="shared" si="41"/>
        <v>6.2741712734438995</v>
      </c>
    </row>
    <row r="85" spans="1:44" ht="11.25" customHeight="1" x14ac:dyDescent="0.2">
      <c r="A85" s="530" t="s">
        <v>968</v>
      </c>
      <c r="B85" s="703" t="s">
        <v>969</v>
      </c>
      <c r="C85" s="710">
        <v>2.38</v>
      </c>
      <c r="D85" s="704">
        <v>2.2999999999999998</v>
      </c>
      <c r="E85" s="704">
        <v>2.2200000000000002</v>
      </c>
      <c r="F85" s="704">
        <v>2.12</v>
      </c>
      <c r="G85" s="532">
        <v>2</v>
      </c>
      <c r="H85" s="705"/>
      <c r="I85" s="704">
        <v>1.89</v>
      </c>
      <c r="J85" s="523">
        <v>1.73</v>
      </c>
      <c r="K85" s="705"/>
      <c r="L85" s="710">
        <v>0.65</v>
      </c>
      <c r="M85" s="707">
        <v>0.21</v>
      </c>
      <c r="N85" s="711">
        <v>1.6</v>
      </c>
      <c r="O85" s="711">
        <v>1.54</v>
      </c>
      <c r="P85" s="711">
        <v>1.36</v>
      </c>
      <c r="Q85" s="711">
        <v>1.17</v>
      </c>
      <c r="R85" s="711">
        <v>0.77</v>
      </c>
      <c r="S85" s="711">
        <v>0.54</v>
      </c>
      <c r="T85" s="707">
        <v>0.44</v>
      </c>
      <c r="U85" s="707">
        <v>0.44</v>
      </c>
      <c r="V85" s="707">
        <v>0.44</v>
      </c>
      <c r="W85" s="707">
        <v>0.44</v>
      </c>
      <c r="X85" s="708">
        <f t="shared" si="21"/>
        <v>24.240000000000006</v>
      </c>
      <c r="Y85" s="726">
        <f t="shared" si="22"/>
        <v>3.4782608695652195</v>
      </c>
      <c r="Z85" s="726">
        <f t="shared" si="23"/>
        <v>3.603603603603589</v>
      </c>
      <c r="AA85" s="726">
        <f t="shared" si="24"/>
        <v>4.7169811320754818</v>
      </c>
      <c r="AB85" s="726">
        <f t="shared" si="25"/>
        <v>6.0000000000000053</v>
      </c>
      <c r="AC85" s="726">
        <f t="shared" si="26"/>
        <v>5.8201058201058364</v>
      </c>
      <c r="AD85" s="726">
        <f t="shared" si="27"/>
        <v>9.2485549132947931</v>
      </c>
      <c r="AE85" s="726">
        <f t="shared" si="28"/>
        <v>166.15384615384613</v>
      </c>
      <c r="AF85" s="726">
        <f t="shared" si="29"/>
        <v>209.52380952380955</v>
      </c>
      <c r="AG85" s="726">
        <f t="shared" si="30"/>
        <v>-86.875</v>
      </c>
      <c r="AH85" s="726">
        <f t="shared" si="31"/>
        <v>3.8961038961039085</v>
      </c>
      <c r="AI85" s="726">
        <f t="shared" si="32"/>
        <v>13.235294117647056</v>
      </c>
      <c r="AJ85" s="726">
        <f t="shared" si="33"/>
        <v>16.239316239316249</v>
      </c>
      <c r="AK85" s="726">
        <f t="shared" si="34"/>
        <v>51.94805194805194</v>
      </c>
      <c r="AL85" s="726">
        <f t="shared" si="35"/>
        <v>42.592592592592581</v>
      </c>
      <c r="AM85" s="726">
        <f t="shared" si="36"/>
        <v>22.72727272727273</v>
      </c>
      <c r="AN85" s="726">
        <f t="shared" si="37"/>
        <v>0</v>
      </c>
      <c r="AO85" s="726">
        <f t="shared" si="38"/>
        <v>0</v>
      </c>
      <c r="AP85" s="726">
        <f t="shared" si="39"/>
        <v>0</v>
      </c>
      <c r="AQ85" s="727">
        <f t="shared" si="40"/>
        <v>26.239377418738066</v>
      </c>
      <c r="AR85" s="728">
        <f t="shared" si="41"/>
        <v>65.23603021475563</v>
      </c>
    </row>
    <row r="86" spans="1:44" ht="11.25" customHeight="1" x14ac:dyDescent="0.2">
      <c r="A86" s="530" t="s">
        <v>145</v>
      </c>
      <c r="B86" s="1015" t="s">
        <v>146</v>
      </c>
      <c r="C86" s="710">
        <v>2.2799999999999998</v>
      </c>
      <c r="D86" s="704">
        <v>2.12</v>
      </c>
      <c r="E86" s="704">
        <v>1.96</v>
      </c>
      <c r="F86" s="704">
        <v>1.6856800000000001</v>
      </c>
      <c r="G86" s="704">
        <v>1.5200640000000001</v>
      </c>
      <c r="H86" s="705"/>
      <c r="I86" s="704">
        <v>1.3802880000000002</v>
      </c>
      <c r="J86" s="523">
        <v>1.257984</v>
      </c>
      <c r="K86" s="705"/>
      <c r="L86" s="710">
        <v>1.188096</v>
      </c>
      <c r="M86" s="711">
        <v>1.1531520000000002</v>
      </c>
      <c r="N86" s="711">
        <v>1.0133760000000001</v>
      </c>
      <c r="O86" s="711">
        <v>0.80371200000000009</v>
      </c>
      <c r="P86" s="711">
        <v>0.64646400000000004</v>
      </c>
      <c r="Q86" s="711">
        <v>0.541632</v>
      </c>
      <c r="R86" s="711">
        <v>0.4892160000000001</v>
      </c>
      <c r="S86" s="711">
        <v>0.41932799999999998</v>
      </c>
      <c r="T86" s="711">
        <v>0.40185600000000005</v>
      </c>
      <c r="U86" s="711">
        <v>0.35817599999999999</v>
      </c>
      <c r="V86" s="711">
        <v>0.30575999999999998</v>
      </c>
      <c r="W86" s="711">
        <v>0.26644800000000002</v>
      </c>
      <c r="X86" s="708">
        <f t="shared" si="21"/>
        <v>19.791232000000001</v>
      </c>
      <c r="Y86" s="726">
        <f t="shared" si="22"/>
        <v>7.5471698113207308</v>
      </c>
      <c r="Z86" s="726">
        <f t="shared" si="23"/>
        <v>8.163265306122458</v>
      </c>
      <c r="AA86" s="726">
        <f t="shared" si="24"/>
        <v>16.273551326467661</v>
      </c>
      <c r="AB86" s="726">
        <f t="shared" si="25"/>
        <v>10.895330722916929</v>
      </c>
      <c r="AC86" s="726">
        <f t="shared" si="26"/>
        <v>10.126582278480999</v>
      </c>
      <c r="AD86" s="726">
        <f t="shared" si="27"/>
        <v>9.7222222222222321</v>
      </c>
      <c r="AE86" s="726">
        <f t="shared" si="28"/>
        <v>5.8823529411764719</v>
      </c>
      <c r="AF86" s="726">
        <f t="shared" si="29"/>
        <v>3.0303030303030276</v>
      </c>
      <c r="AG86" s="726">
        <f t="shared" si="30"/>
        <v>13.793103448275868</v>
      </c>
      <c r="AH86" s="726">
        <f t="shared" si="31"/>
        <v>26.086956521739111</v>
      </c>
      <c r="AI86" s="726">
        <f t="shared" si="32"/>
        <v>24.324324324324344</v>
      </c>
      <c r="AJ86" s="726">
        <f t="shared" si="33"/>
        <v>19.354838709677423</v>
      </c>
      <c r="AK86" s="726">
        <f t="shared" si="34"/>
        <v>10.714285714285698</v>
      </c>
      <c r="AL86" s="726">
        <f t="shared" si="35"/>
        <v>16.666666666666696</v>
      </c>
      <c r="AM86" s="726">
        <f t="shared" si="36"/>
        <v>4.3478260869564966</v>
      </c>
      <c r="AN86" s="726">
        <f t="shared" si="37"/>
        <v>12.195121951219523</v>
      </c>
      <c r="AO86" s="726">
        <f t="shared" si="38"/>
        <v>17.142857142857149</v>
      </c>
      <c r="AP86" s="726">
        <f t="shared" si="39"/>
        <v>14.754098360655732</v>
      </c>
      <c r="AQ86" s="727">
        <f t="shared" si="40"/>
        <v>12.834492031426031</v>
      </c>
      <c r="AR86" s="728">
        <f t="shared" si="41"/>
        <v>6.3790784680920796</v>
      </c>
    </row>
    <row r="87" spans="1:44" ht="11.25" customHeight="1" x14ac:dyDescent="0.2">
      <c r="A87" s="536" t="s">
        <v>971</v>
      </c>
      <c r="B87" s="1000" t="s">
        <v>972</v>
      </c>
      <c r="C87" s="710">
        <v>5.6099999999999994</v>
      </c>
      <c r="D87" s="513">
        <v>5.3</v>
      </c>
      <c r="E87" s="513">
        <v>4.91</v>
      </c>
      <c r="F87" s="513">
        <v>4.55</v>
      </c>
      <c r="G87" s="513">
        <v>4.18</v>
      </c>
      <c r="H87" s="514"/>
      <c r="I87" s="513">
        <v>3.8025000000000002</v>
      </c>
      <c r="J87" s="516">
        <v>3.57</v>
      </c>
      <c r="K87" s="514"/>
      <c r="L87" s="537">
        <v>3.57</v>
      </c>
      <c r="M87" s="519">
        <v>3.57</v>
      </c>
      <c r="N87" s="519">
        <v>3.5274999999999999</v>
      </c>
      <c r="O87" s="519">
        <v>3.33</v>
      </c>
      <c r="P87" s="519">
        <v>3.05</v>
      </c>
      <c r="Q87" s="519">
        <v>2.83</v>
      </c>
      <c r="R87" s="518">
        <v>2.8</v>
      </c>
      <c r="S87" s="519">
        <v>2.8</v>
      </c>
      <c r="T87" s="519">
        <v>2.74</v>
      </c>
      <c r="U87" s="519">
        <v>2.48</v>
      </c>
      <c r="V87" s="519">
        <v>2.2000000000000002</v>
      </c>
      <c r="W87" s="519">
        <v>2.0499999999999998</v>
      </c>
      <c r="X87" s="708">
        <f t="shared" si="21"/>
        <v>66.86999999999999</v>
      </c>
      <c r="Y87" s="726">
        <f t="shared" si="22"/>
        <v>5.8490566037735725</v>
      </c>
      <c r="Z87" s="726">
        <f t="shared" si="23"/>
        <v>7.9429735234215926</v>
      </c>
      <c r="AA87" s="726">
        <f t="shared" si="24"/>
        <v>7.9120879120879284</v>
      </c>
      <c r="AB87" s="726">
        <f t="shared" si="25"/>
        <v>8.8516746411483318</v>
      </c>
      <c r="AC87" s="726">
        <f t="shared" si="26"/>
        <v>9.9276791584483668</v>
      </c>
      <c r="AD87" s="726">
        <f t="shared" si="27"/>
        <v>6.512605042016828</v>
      </c>
      <c r="AE87" s="726">
        <f t="shared" si="28"/>
        <v>0</v>
      </c>
      <c r="AF87" s="726">
        <f t="shared" si="29"/>
        <v>0</v>
      </c>
      <c r="AG87" s="726">
        <f t="shared" si="30"/>
        <v>1.2048192771084265</v>
      </c>
      <c r="AH87" s="726">
        <f t="shared" si="31"/>
        <v>5.9309309309309333</v>
      </c>
      <c r="AI87" s="726">
        <f t="shared" si="32"/>
        <v>9.1803278688524781</v>
      </c>
      <c r="AJ87" s="726">
        <f t="shared" si="33"/>
        <v>7.7738515901059957</v>
      </c>
      <c r="AK87" s="726">
        <f t="shared" si="34"/>
        <v>1.0714285714285898</v>
      </c>
      <c r="AL87" s="726">
        <f t="shared" si="35"/>
        <v>0</v>
      </c>
      <c r="AM87" s="726">
        <f t="shared" si="36"/>
        <v>2.1897810218977964</v>
      </c>
      <c r="AN87" s="726">
        <f t="shared" si="37"/>
        <v>10.483870967741948</v>
      </c>
      <c r="AO87" s="726">
        <f t="shared" si="38"/>
        <v>12.72727272727272</v>
      </c>
      <c r="AP87" s="726">
        <f t="shared" si="39"/>
        <v>7.317073170731736</v>
      </c>
      <c r="AQ87" s="727">
        <f t="shared" si="40"/>
        <v>5.8264129448315138</v>
      </c>
      <c r="AR87" s="728">
        <f t="shared" si="41"/>
        <v>4.0648943914193998</v>
      </c>
    </row>
    <row r="88" spans="1:44" ht="11.25" customHeight="1" x14ac:dyDescent="0.2">
      <c r="A88" s="530" t="s">
        <v>973</v>
      </c>
      <c r="B88" s="1015" t="s">
        <v>974</v>
      </c>
      <c r="C88" s="708">
        <v>1.76</v>
      </c>
      <c r="D88" s="704">
        <v>1.6</v>
      </c>
      <c r="E88" s="704">
        <v>1.46</v>
      </c>
      <c r="F88" s="704">
        <v>1.34</v>
      </c>
      <c r="G88" s="704">
        <v>1.1399999999999999</v>
      </c>
      <c r="H88" s="705"/>
      <c r="I88" s="704">
        <v>1.08</v>
      </c>
      <c r="J88" s="523">
        <v>1</v>
      </c>
      <c r="K88" s="705"/>
      <c r="L88" s="533">
        <v>0.8</v>
      </c>
      <c r="M88" s="707">
        <v>1.22</v>
      </c>
      <c r="N88" s="707">
        <v>1.64</v>
      </c>
      <c r="O88" s="711">
        <v>1.61</v>
      </c>
      <c r="P88" s="711">
        <v>1.57</v>
      </c>
      <c r="Q88" s="711">
        <v>1.53</v>
      </c>
      <c r="R88" s="711">
        <v>1.49</v>
      </c>
      <c r="S88" s="711">
        <v>1.45</v>
      </c>
      <c r="T88" s="711">
        <v>1.35</v>
      </c>
      <c r="U88" s="711">
        <v>1.23</v>
      </c>
      <c r="V88" s="711">
        <v>1.1100000000000001</v>
      </c>
      <c r="W88" s="711">
        <v>0.99</v>
      </c>
      <c r="X88" s="708">
        <f t="shared" si="21"/>
        <v>25.369999999999997</v>
      </c>
      <c r="Y88" s="726">
        <f t="shared" si="22"/>
        <v>9.9999999999999858</v>
      </c>
      <c r="Z88" s="726">
        <f t="shared" si="23"/>
        <v>9.5890410958904262</v>
      </c>
      <c r="AA88" s="726">
        <f t="shared" si="24"/>
        <v>8.9552238805969964</v>
      </c>
      <c r="AB88" s="726">
        <f t="shared" si="25"/>
        <v>17.543859649122815</v>
      </c>
      <c r="AC88" s="726">
        <f t="shared" si="26"/>
        <v>5.5555555555555358</v>
      </c>
      <c r="AD88" s="726">
        <f t="shared" si="27"/>
        <v>8.0000000000000071</v>
      </c>
      <c r="AE88" s="726">
        <f t="shared" si="28"/>
        <v>25</v>
      </c>
      <c r="AF88" s="726">
        <f t="shared" si="29"/>
        <v>-34.426229508196712</v>
      </c>
      <c r="AG88" s="726">
        <f t="shared" si="30"/>
        <v>-25.609756097560975</v>
      </c>
      <c r="AH88" s="726">
        <f t="shared" si="31"/>
        <v>1.8633540372670732</v>
      </c>
      <c r="AI88" s="726">
        <f t="shared" si="32"/>
        <v>2.5477707006369421</v>
      </c>
      <c r="AJ88" s="726">
        <f t="shared" si="33"/>
        <v>2.6143790849673332</v>
      </c>
      <c r="AK88" s="726">
        <f t="shared" si="34"/>
        <v>2.6845637583892579</v>
      </c>
      <c r="AL88" s="726">
        <f t="shared" si="35"/>
        <v>2.7586206896551779</v>
      </c>
      <c r="AM88" s="726">
        <f t="shared" si="36"/>
        <v>7.4074074074073959</v>
      </c>
      <c r="AN88" s="726">
        <f t="shared" si="37"/>
        <v>9.7560975609756184</v>
      </c>
      <c r="AO88" s="726">
        <f t="shared" si="38"/>
        <v>10.810810810810789</v>
      </c>
      <c r="AP88" s="726">
        <f t="shared" si="39"/>
        <v>12.121212121212132</v>
      </c>
      <c r="AQ88" s="727">
        <f t="shared" si="40"/>
        <v>4.2873283748183217</v>
      </c>
      <c r="AR88" s="728">
        <f t="shared" si="41"/>
        <v>13.83819124091008</v>
      </c>
    </row>
    <row r="89" spans="1:44" ht="11.25" customHeight="1" x14ac:dyDescent="0.2">
      <c r="A89" s="1017" t="s">
        <v>453</v>
      </c>
      <c r="B89" s="1015" t="s">
        <v>454</v>
      </c>
      <c r="C89" s="708">
        <v>1.43</v>
      </c>
      <c r="D89" s="704">
        <v>1.37</v>
      </c>
      <c r="E89" s="704">
        <v>1.32</v>
      </c>
      <c r="F89" s="704">
        <v>1.27</v>
      </c>
      <c r="G89" s="704">
        <v>1.22</v>
      </c>
      <c r="H89" s="705"/>
      <c r="I89" s="704">
        <v>1.1599999999999999</v>
      </c>
      <c r="J89" s="523">
        <v>1.1000000000000001</v>
      </c>
      <c r="K89" s="705"/>
      <c r="L89" s="710">
        <v>1</v>
      </c>
      <c r="M89" s="711">
        <v>0.81</v>
      </c>
      <c r="N89" s="711">
        <v>0.69</v>
      </c>
      <c r="O89" s="711">
        <v>0.59499999999999997</v>
      </c>
      <c r="P89" s="711">
        <v>0.56999999999999995</v>
      </c>
      <c r="Q89" s="711">
        <v>0.54500000000000004</v>
      </c>
      <c r="R89" s="711">
        <v>0.51500000000000001</v>
      </c>
      <c r="S89" s="711">
        <v>0.49</v>
      </c>
      <c r="T89" s="707">
        <v>0.48</v>
      </c>
      <c r="U89" s="707">
        <v>0.48</v>
      </c>
      <c r="V89" s="707">
        <v>0.48</v>
      </c>
      <c r="W89" s="707">
        <v>0.48</v>
      </c>
      <c r="X89" s="708">
        <f t="shared" si="21"/>
        <v>16.005000000000003</v>
      </c>
      <c r="Y89" s="726">
        <f t="shared" si="22"/>
        <v>4.3795620437956151</v>
      </c>
      <c r="Z89" s="726">
        <f t="shared" si="23"/>
        <v>3.7878787878787845</v>
      </c>
      <c r="AA89" s="726">
        <f t="shared" si="24"/>
        <v>3.937007874015741</v>
      </c>
      <c r="AB89" s="726">
        <f t="shared" si="25"/>
        <v>4.0983606557376984</v>
      </c>
      <c r="AC89" s="726">
        <f t="shared" si="26"/>
        <v>5.1724137931034475</v>
      </c>
      <c r="AD89" s="726">
        <f t="shared" si="27"/>
        <v>5.4545454545454453</v>
      </c>
      <c r="AE89" s="726">
        <f t="shared" si="28"/>
        <v>10.000000000000009</v>
      </c>
      <c r="AF89" s="726">
        <f t="shared" si="29"/>
        <v>23.456790123456784</v>
      </c>
      <c r="AG89" s="726">
        <f t="shared" si="30"/>
        <v>17.391304347826097</v>
      </c>
      <c r="AH89" s="726">
        <f t="shared" si="31"/>
        <v>15.966386554621836</v>
      </c>
      <c r="AI89" s="726">
        <f t="shared" si="32"/>
        <v>4.3859649122807154</v>
      </c>
      <c r="AJ89" s="726">
        <f t="shared" si="33"/>
        <v>4.5871559633027248</v>
      </c>
      <c r="AK89" s="726">
        <f t="shared" si="34"/>
        <v>5.8252427184465994</v>
      </c>
      <c r="AL89" s="726">
        <f t="shared" si="35"/>
        <v>5.1020408163265252</v>
      </c>
      <c r="AM89" s="726">
        <f t="shared" si="36"/>
        <v>2.0833333333333259</v>
      </c>
      <c r="AN89" s="726">
        <f t="shared" si="37"/>
        <v>0</v>
      </c>
      <c r="AO89" s="726">
        <f t="shared" si="38"/>
        <v>0</v>
      </c>
      <c r="AP89" s="726">
        <f t="shared" si="39"/>
        <v>0</v>
      </c>
      <c r="AQ89" s="727">
        <f t="shared" si="40"/>
        <v>6.4237770765928524</v>
      </c>
      <c r="AR89" s="728">
        <f t="shared" si="41"/>
        <v>6.3789631499654451</v>
      </c>
    </row>
    <row r="90" spans="1:44" ht="11.25" customHeight="1" x14ac:dyDescent="0.2">
      <c r="A90" s="1017" t="s">
        <v>975</v>
      </c>
      <c r="B90" s="1015" t="s">
        <v>976</v>
      </c>
      <c r="C90" s="708">
        <v>0.72</v>
      </c>
      <c r="D90" s="532">
        <v>0.68</v>
      </c>
      <c r="E90" s="704">
        <v>0.66</v>
      </c>
      <c r="F90" s="704">
        <v>0.62</v>
      </c>
      <c r="G90" s="704">
        <v>0.3</v>
      </c>
      <c r="H90" s="705"/>
      <c r="I90" s="532">
        <v>0</v>
      </c>
      <c r="J90" s="709">
        <v>0</v>
      </c>
      <c r="K90" s="705"/>
      <c r="L90" s="533">
        <v>0</v>
      </c>
      <c r="M90" s="707">
        <v>0</v>
      </c>
      <c r="N90" s="707">
        <v>0</v>
      </c>
      <c r="O90" s="707">
        <v>0</v>
      </c>
      <c r="P90" s="707">
        <v>0</v>
      </c>
      <c r="Q90" s="707">
        <v>0</v>
      </c>
      <c r="R90" s="707">
        <v>0</v>
      </c>
      <c r="S90" s="707">
        <v>0</v>
      </c>
      <c r="T90" s="707">
        <v>0</v>
      </c>
      <c r="U90" s="707">
        <v>0.3</v>
      </c>
      <c r="V90" s="707">
        <v>0.3</v>
      </c>
      <c r="W90" s="707">
        <v>0.3</v>
      </c>
      <c r="X90" s="708">
        <f t="shared" si="21"/>
        <v>3.8799999999999994</v>
      </c>
      <c r="Y90" s="726">
        <f t="shared" si="22"/>
        <v>5.8823529411764497</v>
      </c>
      <c r="Z90" s="726">
        <f t="shared" si="23"/>
        <v>3.0303030303030276</v>
      </c>
      <c r="AA90" s="726">
        <f t="shared" si="24"/>
        <v>6.4516129032258229</v>
      </c>
      <c r="AB90" s="726">
        <f t="shared" si="25"/>
        <v>106.66666666666669</v>
      </c>
      <c r="AC90" s="726" t="str">
        <f t="shared" si="26"/>
        <v>n/a</v>
      </c>
      <c r="AD90" s="726" t="str">
        <f t="shared" si="27"/>
        <v>n/a</v>
      </c>
      <c r="AE90" s="726" t="str">
        <f t="shared" si="28"/>
        <v>n/a</v>
      </c>
      <c r="AF90" s="726" t="str">
        <f t="shared" si="29"/>
        <v>n/a</v>
      </c>
      <c r="AG90" s="726" t="str">
        <f t="shared" si="30"/>
        <v>n/a</v>
      </c>
      <c r="AH90" s="726" t="str">
        <f t="shared" si="31"/>
        <v>n/a</v>
      </c>
      <c r="AI90" s="726" t="str">
        <f t="shared" si="32"/>
        <v>n/a</v>
      </c>
      <c r="AJ90" s="726" t="str">
        <f t="shared" si="33"/>
        <v>n/a</v>
      </c>
      <c r="AK90" s="726" t="str">
        <f t="shared" si="34"/>
        <v>n/a</v>
      </c>
      <c r="AL90" s="726" t="str">
        <f t="shared" si="35"/>
        <v>n/a</v>
      </c>
      <c r="AM90" s="726" t="str">
        <f t="shared" si="36"/>
        <v>n/a</v>
      </c>
      <c r="AN90" s="726">
        <f t="shared" si="37"/>
        <v>-100</v>
      </c>
      <c r="AO90" s="726">
        <f t="shared" si="38"/>
        <v>0</v>
      </c>
      <c r="AP90" s="726">
        <f t="shared" si="39"/>
        <v>0</v>
      </c>
      <c r="AQ90" s="727">
        <f t="shared" si="40"/>
        <v>3.1472765059102841</v>
      </c>
      <c r="AR90" s="728">
        <f t="shared" si="41"/>
        <v>59.712991960960359</v>
      </c>
    </row>
    <row r="91" spans="1:44" ht="11.25" customHeight="1" x14ac:dyDescent="0.2">
      <c r="A91" s="536" t="s">
        <v>977</v>
      </c>
      <c r="B91" s="1000" t="s">
        <v>978</v>
      </c>
      <c r="C91" s="708">
        <v>0.44500000000000001</v>
      </c>
      <c r="D91" s="525">
        <v>0.42499999999999999</v>
      </c>
      <c r="E91" s="532">
        <v>0.42</v>
      </c>
      <c r="F91" s="525">
        <v>0.39</v>
      </c>
      <c r="G91" s="525">
        <v>0.35</v>
      </c>
      <c r="H91" s="526"/>
      <c r="I91" s="525">
        <v>0.3</v>
      </c>
      <c r="J91" s="523">
        <v>0.24</v>
      </c>
      <c r="K91" s="526"/>
      <c r="L91" s="710">
        <v>0.17499999999999999</v>
      </c>
      <c r="M91" s="707">
        <v>0.16</v>
      </c>
      <c r="N91" s="711">
        <v>0.16</v>
      </c>
      <c r="O91" s="711">
        <v>0.1575</v>
      </c>
      <c r="P91" s="707">
        <v>0.15</v>
      </c>
      <c r="Q91" s="707">
        <v>0.15</v>
      </c>
      <c r="R91" s="707">
        <v>0.15</v>
      </c>
      <c r="S91" s="707">
        <v>0.15</v>
      </c>
      <c r="T91" s="711">
        <v>0.15</v>
      </c>
      <c r="U91" s="711">
        <v>0.14499999999999999</v>
      </c>
      <c r="V91" s="711">
        <v>0.14000000000000001</v>
      </c>
      <c r="W91" s="711">
        <v>0.13</v>
      </c>
      <c r="X91" s="708">
        <f t="shared" si="21"/>
        <v>4.3874999999999993</v>
      </c>
      <c r="Y91" s="726">
        <f t="shared" si="22"/>
        <v>4.705882352941182</v>
      </c>
      <c r="Z91" s="726">
        <f t="shared" si="23"/>
        <v>1.1904761904761862</v>
      </c>
      <c r="AA91" s="726">
        <f t="shared" si="24"/>
        <v>7.6923076923076872</v>
      </c>
      <c r="AB91" s="726">
        <f t="shared" si="25"/>
        <v>11.428571428571432</v>
      </c>
      <c r="AC91" s="726">
        <f t="shared" si="26"/>
        <v>16.666666666666675</v>
      </c>
      <c r="AD91" s="726">
        <f t="shared" si="27"/>
        <v>25</v>
      </c>
      <c r="AE91" s="726">
        <f t="shared" si="28"/>
        <v>37.142857142857146</v>
      </c>
      <c r="AF91" s="726">
        <f t="shared" si="29"/>
        <v>9.375</v>
      </c>
      <c r="AG91" s="726">
        <f t="shared" si="30"/>
        <v>0</v>
      </c>
      <c r="AH91" s="726">
        <f t="shared" si="31"/>
        <v>1.5873015873015817</v>
      </c>
      <c r="AI91" s="726">
        <f t="shared" si="32"/>
        <v>5.0000000000000044</v>
      </c>
      <c r="AJ91" s="726">
        <f t="shared" si="33"/>
        <v>0</v>
      </c>
      <c r="AK91" s="726">
        <f t="shared" si="34"/>
        <v>0</v>
      </c>
      <c r="AL91" s="726">
        <f t="shared" si="35"/>
        <v>0</v>
      </c>
      <c r="AM91" s="726">
        <f t="shared" si="36"/>
        <v>0</v>
      </c>
      <c r="AN91" s="726">
        <f t="shared" si="37"/>
        <v>3.4482758620689724</v>
      </c>
      <c r="AO91" s="726">
        <f t="shared" si="38"/>
        <v>3.5714285714285587</v>
      </c>
      <c r="AP91" s="726">
        <f t="shared" si="39"/>
        <v>7.6923076923077094</v>
      </c>
      <c r="AQ91" s="727">
        <f t="shared" si="40"/>
        <v>7.4722819548292847</v>
      </c>
      <c r="AR91" s="728">
        <f t="shared" si="41"/>
        <v>9.9702897465800255</v>
      </c>
    </row>
    <row r="92" spans="1:44" ht="11.25" customHeight="1" x14ac:dyDescent="0.2">
      <c r="A92" s="538" t="s">
        <v>456</v>
      </c>
      <c r="B92" s="539" t="s">
        <v>457</v>
      </c>
      <c r="C92" s="542">
        <v>1.52</v>
      </c>
      <c r="D92" s="545">
        <v>1.4</v>
      </c>
      <c r="E92" s="545">
        <v>1.1599999999999999</v>
      </c>
      <c r="F92" s="545">
        <v>1.08</v>
      </c>
      <c r="G92" s="545">
        <v>1</v>
      </c>
      <c r="H92" s="546"/>
      <c r="I92" s="545">
        <v>0.96</v>
      </c>
      <c r="J92" s="541">
        <v>0.92</v>
      </c>
      <c r="K92" s="546"/>
      <c r="L92" s="542">
        <v>0.84</v>
      </c>
      <c r="M92" s="548">
        <v>0.8</v>
      </c>
      <c r="N92" s="548">
        <v>0.74</v>
      </c>
      <c r="O92" s="548">
        <v>0.66</v>
      </c>
      <c r="P92" s="549">
        <v>0.6</v>
      </c>
      <c r="Q92" s="548">
        <v>0.57499999999999996</v>
      </c>
      <c r="R92" s="548">
        <v>0.44500000000000001</v>
      </c>
      <c r="S92" s="548">
        <v>7.0000000000000007E-2</v>
      </c>
      <c r="T92" s="549">
        <v>0</v>
      </c>
      <c r="U92" s="549">
        <v>0</v>
      </c>
      <c r="V92" s="549">
        <v>0</v>
      </c>
      <c r="W92" s="549">
        <v>0</v>
      </c>
      <c r="X92" s="708">
        <f t="shared" si="21"/>
        <v>12.770000000000001</v>
      </c>
      <c r="Y92" s="726">
        <f t="shared" si="22"/>
        <v>8.5714285714285854</v>
      </c>
      <c r="Z92" s="726">
        <f t="shared" si="23"/>
        <v>20.68965517241379</v>
      </c>
      <c r="AA92" s="726">
        <f t="shared" si="24"/>
        <v>7.4074074074073959</v>
      </c>
      <c r="AB92" s="726">
        <f t="shared" si="25"/>
        <v>8.0000000000000071</v>
      </c>
      <c r="AC92" s="726">
        <f t="shared" si="26"/>
        <v>4.1666666666666741</v>
      </c>
      <c r="AD92" s="726">
        <f t="shared" si="27"/>
        <v>4.3478260869565188</v>
      </c>
      <c r="AE92" s="726">
        <f t="shared" si="28"/>
        <v>9.5238095238095344</v>
      </c>
      <c r="AF92" s="726">
        <f t="shared" si="29"/>
        <v>4.9999999999999822</v>
      </c>
      <c r="AG92" s="726">
        <f t="shared" si="30"/>
        <v>8.1081081081081141</v>
      </c>
      <c r="AH92" s="726">
        <f t="shared" si="31"/>
        <v>12.12121212121211</v>
      </c>
      <c r="AI92" s="726">
        <f t="shared" si="32"/>
        <v>10.000000000000009</v>
      </c>
      <c r="AJ92" s="726">
        <f t="shared" si="33"/>
        <v>4.3478260869565188</v>
      </c>
      <c r="AK92" s="726">
        <f t="shared" si="34"/>
        <v>29.213483146067396</v>
      </c>
      <c r="AL92" s="726">
        <f t="shared" si="35"/>
        <v>535.71428571428567</v>
      </c>
      <c r="AM92" s="726" t="str">
        <f t="shared" si="36"/>
        <v>n/a</v>
      </c>
      <c r="AN92" s="726" t="str">
        <f t="shared" si="37"/>
        <v>n/a</v>
      </c>
      <c r="AO92" s="726" t="str">
        <f t="shared" si="38"/>
        <v>n/a</v>
      </c>
      <c r="AP92" s="726" t="str">
        <f t="shared" si="39"/>
        <v>n/a</v>
      </c>
      <c r="AQ92" s="727">
        <f t="shared" si="40"/>
        <v>47.657979186093733</v>
      </c>
      <c r="AR92" s="728">
        <f t="shared" si="41"/>
        <v>140.64390362258115</v>
      </c>
    </row>
    <row r="93" spans="1:44" ht="11.25" customHeight="1" x14ac:dyDescent="0.2">
      <c r="A93" s="530" t="s">
        <v>982</v>
      </c>
      <c r="B93" s="1015" t="s">
        <v>983</v>
      </c>
      <c r="C93" s="552">
        <v>1.86</v>
      </c>
      <c r="D93" s="704">
        <v>1.61</v>
      </c>
      <c r="E93" s="704">
        <v>1.37</v>
      </c>
      <c r="F93" s="704">
        <v>1.35</v>
      </c>
      <c r="G93" s="704">
        <v>1.19</v>
      </c>
      <c r="H93" s="705"/>
      <c r="I93" s="704">
        <v>1.04</v>
      </c>
      <c r="J93" s="523">
        <v>0.8</v>
      </c>
      <c r="K93" s="705"/>
      <c r="L93" s="533">
        <v>0.68</v>
      </c>
      <c r="M93" s="707">
        <v>0.68</v>
      </c>
      <c r="N93" s="707">
        <v>0.84799999999999998</v>
      </c>
      <c r="O93" s="707">
        <v>0.84799999999999998</v>
      </c>
      <c r="P93" s="711">
        <v>0.84799999999999998</v>
      </c>
      <c r="Q93" s="711">
        <v>0.82799999999999996</v>
      </c>
      <c r="R93" s="707">
        <v>0</v>
      </c>
      <c r="S93" s="707">
        <v>0</v>
      </c>
      <c r="T93" s="707">
        <v>0</v>
      </c>
      <c r="U93" s="707">
        <v>0</v>
      </c>
      <c r="V93" s="707">
        <v>0</v>
      </c>
      <c r="W93" s="707">
        <v>0</v>
      </c>
      <c r="X93" s="708">
        <f t="shared" si="21"/>
        <v>13.952</v>
      </c>
      <c r="Y93" s="726">
        <f t="shared" si="22"/>
        <v>15.527950310559003</v>
      </c>
      <c r="Z93" s="726">
        <f t="shared" si="23"/>
        <v>17.518248175182482</v>
      </c>
      <c r="AA93" s="726">
        <f t="shared" si="24"/>
        <v>1.4814814814814836</v>
      </c>
      <c r="AB93" s="726">
        <f t="shared" si="25"/>
        <v>13.445378151260524</v>
      </c>
      <c r="AC93" s="726">
        <f t="shared" si="26"/>
        <v>14.423076923076916</v>
      </c>
      <c r="AD93" s="726">
        <f t="shared" si="27"/>
        <v>30.000000000000004</v>
      </c>
      <c r="AE93" s="726">
        <f t="shared" si="28"/>
        <v>17.647058823529417</v>
      </c>
      <c r="AF93" s="726">
        <f t="shared" si="29"/>
        <v>0</v>
      </c>
      <c r="AG93" s="726">
        <f t="shared" si="30"/>
        <v>-19.811320754716977</v>
      </c>
      <c r="AH93" s="726">
        <f t="shared" si="31"/>
        <v>0</v>
      </c>
      <c r="AI93" s="726">
        <f t="shared" si="32"/>
        <v>0</v>
      </c>
      <c r="AJ93" s="726">
        <f t="shared" si="33"/>
        <v>2.4154589371980784</v>
      </c>
      <c r="AK93" s="726" t="str">
        <f t="shared" si="34"/>
        <v>n/a</v>
      </c>
      <c r="AL93" s="726" t="str">
        <f t="shared" si="35"/>
        <v>n/a</v>
      </c>
      <c r="AM93" s="726" t="str">
        <f t="shared" si="36"/>
        <v>n/a</v>
      </c>
      <c r="AN93" s="726" t="str">
        <f t="shared" si="37"/>
        <v>n/a</v>
      </c>
      <c r="AO93" s="726" t="str">
        <f t="shared" si="38"/>
        <v>n/a</v>
      </c>
      <c r="AP93" s="726" t="str">
        <f t="shared" si="39"/>
        <v>n/a</v>
      </c>
      <c r="AQ93" s="727">
        <f t="shared" si="40"/>
        <v>7.7206110039642448</v>
      </c>
      <c r="AR93" s="728">
        <f t="shared" si="41"/>
        <v>12.910362063312856</v>
      </c>
    </row>
    <row r="94" spans="1:44" ht="11.25" customHeight="1" x14ac:dyDescent="0.2">
      <c r="A94" s="530" t="s">
        <v>148</v>
      </c>
      <c r="B94" s="703" t="s">
        <v>149</v>
      </c>
      <c r="C94" s="710">
        <v>0.49</v>
      </c>
      <c r="D94" s="704">
        <v>0.43</v>
      </c>
      <c r="E94" s="704">
        <v>0.39</v>
      </c>
      <c r="F94" s="704">
        <v>0.37</v>
      </c>
      <c r="G94" s="704">
        <v>0.35</v>
      </c>
      <c r="H94" s="705"/>
      <c r="I94" s="704">
        <v>0.33</v>
      </c>
      <c r="J94" s="523">
        <v>0.3</v>
      </c>
      <c r="K94" s="705"/>
      <c r="L94" s="710">
        <v>0.26</v>
      </c>
      <c r="M94" s="711">
        <v>0.23</v>
      </c>
      <c r="N94" s="711">
        <v>0.2</v>
      </c>
      <c r="O94" s="711">
        <v>0.17</v>
      </c>
      <c r="P94" s="711">
        <v>0.155</v>
      </c>
      <c r="Q94" s="711">
        <v>0.14499999999999999</v>
      </c>
      <c r="R94" s="711">
        <v>0.13750000000000001</v>
      </c>
      <c r="S94" s="711">
        <v>0.13250000000000001</v>
      </c>
      <c r="T94" s="711">
        <v>0.1275</v>
      </c>
      <c r="U94" s="711">
        <v>0.125</v>
      </c>
      <c r="V94" s="711">
        <v>0.1075</v>
      </c>
      <c r="W94" s="711">
        <v>0.09</v>
      </c>
      <c r="X94" s="708">
        <f t="shared" si="21"/>
        <v>4.54</v>
      </c>
      <c r="Y94" s="726">
        <f t="shared" si="22"/>
        <v>13.953488372093027</v>
      </c>
      <c r="Z94" s="726">
        <f t="shared" si="23"/>
        <v>10.256410256410241</v>
      </c>
      <c r="AA94" s="726">
        <f t="shared" si="24"/>
        <v>5.4054054054054168</v>
      </c>
      <c r="AB94" s="726">
        <f t="shared" si="25"/>
        <v>5.7142857142857162</v>
      </c>
      <c r="AC94" s="726">
        <f t="shared" si="26"/>
        <v>6.0606060606060552</v>
      </c>
      <c r="AD94" s="726">
        <f t="shared" si="27"/>
        <v>10.000000000000009</v>
      </c>
      <c r="AE94" s="726">
        <f t="shared" si="28"/>
        <v>15.384615384615374</v>
      </c>
      <c r="AF94" s="726">
        <f t="shared" si="29"/>
        <v>13.043478260869556</v>
      </c>
      <c r="AG94" s="726">
        <f t="shared" si="30"/>
        <v>14.999999999999991</v>
      </c>
      <c r="AH94" s="726">
        <f t="shared" si="31"/>
        <v>17.647058823529417</v>
      </c>
      <c r="AI94" s="726">
        <f t="shared" si="32"/>
        <v>9.6774193548387224</v>
      </c>
      <c r="AJ94" s="726">
        <f t="shared" si="33"/>
        <v>6.8965517241379448</v>
      </c>
      <c r="AK94" s="726">
        <f t="shared" si="34"/>
        <v>5.4545454545454453</v>
      </c>
      <c r="AL94" s="726">
        <f t="shared" si="35"/>
        <v>3.7735849056603765</v>
      </c>
      <c r="AM94" s="726">
        <f t="shared" si="36"/>
        <v>3.9215686274509887</v>
      </c>
      <c r="AN94" s="726">
        <f t="shared" si="37"/>
        <v>2.0000000000000018</v>
      </c>
      <c r="AO94" s="726">
        <f t="shared" si="38"/>
        <v>16.279069767441868</v>
      </c>
      <c r="AP94" s="726">
        <f t="shared" si="39"/>
        <v>19.444444444444443</v>
      </c>
      <c r="AQ94" s="727">
        <f t="shared" si="40"/>
        <v>9.9951406975741452</v>
      </c>
      <c r="AR94" s="728">
        <f t="shared" si="41"/>
        <v>5.3751204710669969</v>
      </c>
    </row>
    <row r="95" spans="1:44" ht="11.25" customHeight="1" x14ac:dyDescent="0.2">
      <c r="A95" s="530" t="s">
        <v>984</v>
      </c>
      <c r="B95" s="1015" t="s">
        <v>985</v>
      </c>
      <c r="C95" s="710">
        <v>0.38</v>
      </c>
      <c r="D95" s="704">
        <v>0.34</v>
      </c>
      <c r="E95" s="704">
        <v>0.3</v>
      </c>
      <c r="F95" s="704">
        <v>0.26</v>
      </c>
      <c r="G95" s="704">
        <v>0.22</v>
      </c>
      <c r="H95" s="705"/>
      <c r="I95" s="704">
        <v>0.18</v>
      </c>
      <c r="J95" s="523">
        <v>0.15</v>
      </c>
      <c r="K95" s="705"/>
      <c r="L95" s="710">
        <v>0.11</v>
      </c>
      <c r="M95" s="707">
        <v>7.3330000000000006E-2</v>
      </c>
      <c r="N95" s="711">
        <v>7.3330000000000006E-2</v>
      </c>
      <c r="O95" s="711">
        <v>0.04</v>
      </c>
      <c r="P95" s="711">
        <v>2.6669999999999999E-2</v>
      </c>
      <c r="Q95" s="711">
        <v>1.7780000000000001E-2</v>
      </c>
      <c r="R95" s="707">
        <v>1.5800000000000002E-2</v>
      </c>
      <c r="S95" s="711">
        <v>1.5800000000000002E-2</v>
      </c>
      <c r="T95" s="711">
        <v>1.2840000000000001E-2</v>
      </c>
      <c r="U95" s="711">
        <v>1.1849999999999999E-2</v>
      </c>
      <c r="V95" s="711">
        <v>9.8700000000000003E-3</v>
      </c>
      <c r="W95" s="707">
        <v>6.5199999999999998E-3</v>
      </c>
      <c r="X95" s="708">
        <f t="shared" si="21"/>
        <v>2.2437900000000002</v>
      </c>
      <c r="Y95" s="726">
        <f t="shared" si="22"/>
        <v>11.764705882352944</v>
      </c>
      <c r="Z95" s="726">
        <f t="shared" si="23"/>
        <v>13.333333333333353</v>
      </c>
      <c r="AA95" s="726">
        <f t="shared" si="24"/>
        <v>15.384615384615374</v>
      </c>
      <c r="AB95" s="726">
        <f t="shared" si="25"/>
        <v>18.181818181818187</v>
      </c>
      <c r="AC95" s="726">
        <f t="shared" si="26"/>
        <v>22.222222222222232</v>
      </c>
      <c r="AD95" s="726">
        <f t="shared" si="27"/>
        <v>19.999999999999996</v>
      </c>
      <c r="AE95" s="726">
        <f t="shared" si="28"/>
        <v>36.363636363636353</v>
      </c>
      <c r="AF95" s="726">
        <f t="shared" si="29"/>
        <v>50.006818491749613</v>
      </c>
      <c r="AG95" s="726">
        <f t="shared" si="30"/>
        <v>0</v>
      </c>
      <c r="AH95" s="726">
        <f t="shared" si="31"/>
        <v>83.325000000000003</v>
      </c>
      <c r="AI95" s="726">
        <f t="shared" si="32"/>
        <v>49.981252343457072</v>
      </c>
      <c r="AJ95" s="726">
        <f t="shared" si="33"/>
        <v>50</v>
      </c>
      <c r="AK95" s="726">
        <f t="shared" si="34"/>
        <v>12.531645569620252</v>
      </c>
      <c r="AL95" s="726">
        <f t="shared" si="35"/>
        <v>0</v>
      </c>
      <c r="AM95" s="726">
        <f t="shared" si="36"/>
        <v>23.052959501557634</v>
      </c>
      <c r="AN95" s="726">
        <f t="shared" si="37"/>
        <v>8.3544303797468586</v>
      </c>
      <c r="AO95" s="726">
        <f t="shared" si="38"/>
        <v>20.060790273556229</v>
      </c>
      <c r="AP95" s="726">
        <f t="shared" si="39"/>
        <v>51.380368098159515</v>
      </c>
      <c r="AQ95" s="727">
        <f t="shared" si="40"/>
        <v>26.996866445879203</v>
      </c>
      <c r="AR95" s="728">
        <f t="shared" si="41"/>
        <v>21.993523192827606</v>
      </c>
    </row>
    <row r="96" spans="1:44" ht="11.25" customHeight="1" x14ac:dyDescent="0.2">
      <c r="A96" s="536" t="s">
        <v>458</v>
      </c>
      <c r="B96" s="1000" t="s">
        <v>459</v>
      </c>
      <c r="C96" s="710">
        <v>0.78</v>
      </c>
      <c r="D96" s="513">
        <v>0.73</v>
      </c>
      <c r="E96" s="513">
        <v>0.69</v>
      </c>
      <c r="F96" s="513">
        <v>0.63500000000000001</v>
      </c>
      <c r="G96" s="513">
        <v>0.59</v>
      </c>
      <c r="H96" s="514"/>
      <c r="I96" s="513">
        <v>0.55000000000000004</v>
      </c>
      <c r="J96" s="511">
        <v>0.51</v>
      </c>
      <c r="K96" s="514"/>
      <c r="L96" s="517">
        <v>0.47</v>
      </c>
      <c r="M96" s="519">
        <v>0.44500000000000001</v>
      </c>
      <c r="N96" s="519">
        <v>0.41</v>
      </c>
      <c r="O96" s="519">
        <v>0.37</v>
      </c>
      <c r="P96" s="519">
        <v>0.33</v>
      </c>
      <c r="Q96" s="519">
        <v>0.28999999999999998</v>
      </c>
      <c r="R96" s="519">
        <v>0.25750000000000001</v>
      </c>
      <c r="S96" s="519">
        <v>0.22750000000000001</v>
      </c>
      <c r="T96" s="519">
        <v>0.19</v>
      </c>
      <c r="U96" s="519">
        <v>0.18</v>
      </c>
      <c r="V96" s="519">
        <v>0.16</v>
      </c>
      <c r="W96" s="519">
        <v>0.125</v>
      </c>
      <c r="X96" s="708">
        <f t="shared" si="21"/>
        <v>7.94</v>
      </c>
      <c r="Y96" s="726">
        <f t="shared" si="22"/>
        <v>6.8493150684931559</v>
      </c>
      <c r="Z96" s="726">
        <f t="shared" si="23"/>
        <v>5.7971014492753659</v>
      </c>
      <c r="AA96" s="726">
        <f t="shared" si="24"/>
        <v>8.6614173228346303</v>
      </c>
      <c r="AB96" s="726">
        <f t="shared" si="25"/>
        <v>7.6271186440677985</v>
      </c>
      <c r="AC96" s="726">
        <f t="shared" si="26"/>
        <v>7.2727272727272529</v>
      </c>
      <c r="AD96" s="726">
        <f t="shared" si="27"/>
        <v>7.8431372549019773</v>
      </c>
      <c r="AE96" s="726">
        <f t="shared" si="28"/>
        <v>8.5106382978723527</v>
      </c>
      <c r="AF96" s="726">
        <f t="shared" si="29"/>
        <v>5.6179775280898792</v>
      </c>
      <c r="AG96" s="726">
        <f t="shared" si="30"/>
        <v>8.5365853658536661</v>
      </c>
      <c r="AH96" s="726">
        <f t="shared" si="31"/>
        <v>10.810810810810811</v>
      </c>
      <c r="AI96" s="726">
        <f t="shared" si="32"/>
        <v>12.12121212121211</v>
      </c>
      <c r="AJ96" s="726">
        <f t="shared" si="33"/>
        <v>13.793103448275868</v>
      </c>
      <c r="AK96" s="726">
        <f t="shared" si="34"/>
        <v>12.621359223300965</v>
      </c>
      <c r="AL96" s="726">
        <f t="shared" si="35"/>
        <v>13.186813186813184</v>
      </c>
      <c r="AM96" s="726">
        <f t="shared" si="36"/>
        <v>19.736842105263165</v>
      </c>
      <c r="AN96" s="726">
        <f t="shared" si="37"/>
        <v>5.555555555555558</v>
      </c>
      <c r="AO96" s="726">
        <f t="shared" si="38"/>
        <v>12.5</v>
      </c>
      <c r="AP96" s="726">
        <f t="shared" si="39"/>
        <v>28.000000000000004</v>
      </c>
      <c r="AQ96" s="727">
        <f t="shared" si="40"/>
        <v>10.835650814185987</v>
      </c>
      <c r="AR96" s="728">
        <f t="shared" si="41"/>
        <v>5.633288492610526</v>
      </c>
    </row>
    <row r="97" spans="1:44" ht="11.25" customHeight="1" x14ac:dyDescent="0.2">
      <c r="A97" s="551" t="s">
        <v>987</v>
      </c>
      <c r="B97" s="539" t="s">
        <v>988</v>
      </c>
      <c r="C97" s="550">
        <v>0.51500000000000001</v>
      </c>
      <c r="D97" s="704">
        <v>0.42499999999999999</v>
      </c>
      <c r="E97" s="704">
        <v>0.32500000000000001</v>
      </c>
      <c r="F97" s="704">
        <v>0.22500000000000001</v>
      </c>
      <c r="G97" s="704">
        <v>0.08</v>
      </c>
      <c r="H97" s="705"/>
      <c r="I97" s="532">
        <v>0.04</v>
      </c>
      <c r="J97" s="709">
        <v>0.35</v>
      </c>
      <c r="K97" s="705"/>
      <c r="L97" s="533">
        <v>0.88</v>
      </c>
      <c r="M97" s="711">
        <v>0.88</v>
      </c>
      <c r="N97" s="711">
        <v>0.86</v>
      </c>
      <c r="O97" s="711">
        <v>0.82</v>
      </c>
      <c r="P97" s="711">
        <v>0.78</v>
      </c>
      <c r="Q97" s="711">
        <v>0.75</v>
      </c>
      <c r="R97" s="711">
        <v>0.72</v>
      </c>
      <c r="S97" s="711">
        <v>0.65</v>
      </c>
      <c r="T97" s="711">
        <v>0.6</v>
      </c>
      <c r="U97" s="711">
        <v>0.56000000000000005</v>
      </c>
      <c r="V97" s="711">
        <v>0.52</v>
      </c>
      <c r="W97" s="711">
        <v>0.48</v>
      </c>
      <c r="X97" s="708">
        <f t="shared" si="21"/>
        <v>10.46</v>
      </c>
      <c r="Y97" s="726">
        <f t="shared" si="22"/>
        <v>21.176470588235308</v>
      </c>
      <c r="Z97" s="726">
        <f t="shared" si="23"/>
        <v>30.76923076923077</v>
      </c>
      <c r="AA97" s="726">
        <f t="shared" si="24"/>
        <v>44.444444444444443</v>
      </c>
      <c r="AB97" s="726">
        <f t="shared" si="25"/>
        <v>181.25</v>
      </c>
      <c r="AC97" s="726">
        <f t="shared" si="26"/>
        <v>100</v>
      </c>
      <c r="AD97" s="726">
        <f t="shared" si="27"/>
        <v>-88.571428571428569</v>
      </c>
      <c r="AE97" s="726">
        <f t="shared" si="28"/>
        <v>-60.227272727272727</v>
      </c>
      <c r="AF97" s="726">
        <f t="shared" si="29"/>
        <v>0</v>
      </c>
      <c r="AG97" s="726">
        <f t="shared" si="30"/>
        <v>2.3255813953488413</v>
      </c>
      <c r="AH97" s="726">
        <f t="shared" si="31"/>
        <v>4.8780487804878092</v>
      </c>
      <c r="AI97" s="726">
        <f t="shared" si="32"/>
        <v>5.12820512820511</v>
      </c>
      <c r="AJ97" s="726">
        <f t="shared" si="33"/>
        <v>4.0000000000000036</v>
      </c>
      <c r="AK97" s="726">
        <f t="shared" si="34"/>
        <v>4.1666666666666741</v>
      </c>
      <c r="AL97" s="726">
        <f t="shared" si="35"/>
        <v>10.769230769230752</v>
      </c>
      <c r="AM97" s="726">
        <f t="shared" si="36"/>
        <v>8.3333333333333481</v>
      </c>
      <c r="AN97" s="726">
        <f t="shared" si="37"/>
        <v>7.1428571428571397</v>
      </c>
      <c r="AO97" s="726">
        <f t="shared" si="38"/>
        <v>7.6923076923077094</v>
      </c>
      <c r="AP97" s="726">
        <f t="shared" si="39"/>
        <v>8.3333333333333481</v>
      </c>
      <c r="AQ97" s="727">
        <f t="shared" si="40"/>
        <v>16.20061159694334</v>
      </c>
      <c r="AR97" s="728">
        <f t="shared" si="41"/>
        <v>56.058753723573275</v>
      </c>
    </row>
    <row r="98" spans="1:44" ht="11.25" customHeight="1" x14ac:dyDescent="0.2">
      <c r="A98" s="510" t="s">
        <v>4280</v>
      </c>
      <c r="B98" s="1015" t="s">
        <v>1976</v>
      </c>
      <c r="C98" s="1058">
        <v>0.39</v>
      </c>
      <c r="D98" s="716">
        <v>0.25</v>
      </c>
      <c r="E98" s="716">
        <v>0.2</v>
      </c>
      <c r="F98" s="716">
        <v>0.12</v>
      </c>
      <c r="G98" s="749">
        <v>0.04</v>
      </c>
      <c r="H98" s="555"/>
      <c r="I98" s="749">
        <v>0.04</v>
      </c>
      <c r="J98" s="750">
        <v>0.04</v>
      </c>
      <c r="K98" s="555"/>
      <c r="L98" s="751">
        <v>0.04</v>
      </c>
      <c r="M98" s="751">
        <v>0.04</v>
      </c>
      <c r="N98" s="992">
        <v>2.88</v>
      </c>
      <c r="O98" s="992">
        <v>2.4</v>
      </c>
      <c r="P98" s="992">
        <v>2.12</v>
      </c>
      <c r="Q98" s="992">
        <v>1.9</v>
      </c>
      <c r="R98" s="992">
        <v>1.7</v>
      </c>
      <c r="S98" s="992">
        <v>1.44</v>
      </c>
      <c r="T98" s="992">
        <v>1.22</v>
      </c>
      <c r="U98" s="992">
        <v>1.1399999999999999</v>
      </c>
      <c r="V98" s="992">
        <v>1.03</v>
      </c>
      <c r="W98" s="992">
        <v>0.92500000000000004</v>
      </c>
      <c r="X98" s="708">
        <f t="shared" si="21"/>
        <v>17.914999999999999</v>
      </c>
      <c r="Y98" s="726">
        <f t="shared" si="22"/>
        <v>56.000000000000007</v>
      </c>
      <c r="Z98" s="726">
        <f t="shared" si="23"/>
        <v>25</v>
      </c>
      <c r="AA98" s="726">
        <f t="shared" si="24"/>
        <v>66.666666666666671</v>
      </c>
      <c r="AB98" s="726">
        <f t="shared" si="25"/>
        <v>200</v>
      </c>
      <c r="AC98" s="726">
        <f t="shared" si="26"/>
        <v>0</v>
      </c>
      <c r="AD98" s="726">
        <f t="shared" si="27"/>
        <v>0</v>
      </c>
      <c r="AE98" s="726">
        <f t="shared" si="28"/>
        <v>0</v>
      </c>
      <c r="AF98" s="726">
        <f t="shared" si="29"/>
        <v>0</v>
      </c>
      <c r="AG98" s="726">
        <f t="shared" si="30"/>
        <v>-98.611111111111114</v>
      </c>
      <c r="AH98" s="726">
        <f t="shared" si="31"/>
        <v>19.999999999999996</v>
      </c>
      <c r="AI98" s="726">
        <f t="shared" si="32"/>
        <v>13.207547169811317</v>
      </c>
      <c r="AJ98" s="726">
        <f t="shared" si="33"/>
        <v>11.578947368421066</v>
      </c>
      <c r="AK98" s="726">
        <f t="shared" si="34"/>
        <v>11.764705882352944</v>
      </c>
      <c r="AL98" s="726">
        <f t="shared" si="35"/>
        <v>18.055555555555557</v>
      </c>
      <c r="AM98" s="726">
        <f t="shared" si="36"/>
        <v>18.032786885245898</v>
      </c>
      <c r="AN98" s="726">
        <f t="shared" si="37"/>
        <v>7.0175438596491224</v>
      </c>
      <c r="AO98" s="726">
        <f t="shared" si="38"/>
        <v>10.679611650485432</v>
      </c>
      <c r="AP98" s="726">
        <f t="shared" si="39"/>
        <v>11.351351351351347</v>
      </c>
      <c r="AQ98" s="727">
        <f t="shared" si="40"/>
        <v>20.596866959912674</v>
      </c>
      <c r="AR98" s="728">
        <f t="shared" si="41"/>
        <v>55.35112320840976</v>
      </c>
    </row>
    <row r="99" spans="1:44" ht="11.25" customHeight="1" x14ac:dyDescent="0.2">
      <c r="A99" s="592" t="s">
        <v>989</v>
      </c>
      <c r="B99" s="703" t="s">
        <v>990</v>
      </c>
      <c r="C99" s="708">
        <v>0.56000000000000005</v>
      </c>
      <c r="D99" s="525">
        <v>0.48</v>
      </c>
      <c r="E99" s="704">
        <v>0.4</v>
      </c>
      <c r="F99" s="525">
        <v>0.2</v>
      </c>
      <c r="G99" s="525">
        <v>0.04</v>
      </c>
      <c r="H99" s="526"/>
      <c r="I99" s="532">
        <v>0</v>
      </c>
      <c r="J99" s="523">
        <v>0.04</v>
      </c>
      <c r="K99" s="526"/>
      <c r="L99" s="706">
        <v>0</v>
      </c>
      <c r="M99" s="706">
        <v>0</v>
      </c>
      <c r="N99" s="707">
        <v>0</v>
      </c>
      <c r="O99" s="707">
        <v>0</v>
      </c>
      <c r="P99" s="707">
        <v>0</v>
      </c>
      <c r="Q99" s="707">
        <v>0</v>
      </c>
      <c r="R99" s="707">
        <v>0</v>
      </c>
      <c r="S99" s="707">
        <v>0</v>
      </c>
      <c r="T99" s="707">
        <v>0</v>
      </c>
      <c r="U99" s="707">
        <v>0</v>
      </c>
      <c r="V99" s="707">
        <v>0</v>
      </c>
      <c r="W99" s="707">
        <v>0</v>
      </c>
      <c r="X99" s="708">
        <f t="shared" si="21"/>
        <v>1.72</v>
      </c>
      <c r="Y99" s="726">
        <f t="shared" si="22"/>
        <v>16.666666666666675</v>
      </c>
      <c r="Z99" s="726">
        <f t="shared" si="23"/>
        <v>19.999999999999996</v>
      </c>
      <c r="AA99" s="726">
        <f t="shared" si="24"/>
        <v>100</v>
      </c>
      <c r="AB99" s="726">
        <f t="shared" si="25"/>
        <v>400</v>
      </c>
      <c r="AC99" s="726" t="str">
        <f t="shared" si="26"/>
        <v>n/a</v>
      </c>
      <c r="AD99" s="726">
        <f t="shared" si="27"/>
        <v>-100</v>
      </c>
      <c r="AE99" s="726" t="str">
        <f t="shared" si="28"/>
        <v>n/a</v>
      </c>
      <c r="AF99" s="726" t="str">
        <f t="shared" si="29"/>
        <v>n/a</v>
      </c>
      <c r="AG99" s="726" t="str">
        <f t="shared" si="30"/>
        <v>n/a</v>
      </c>
      <c r="AH99" s="726" t="str">
        <f t="shared" si="31"/>
        <v>n/a</v>
      </c>
      <c r="AI99" s="726" t="str">
        <f t="shared" si="32"/>
        <v>n/a</v>
      </c>
      <c r="AJ99" s="726" t="str">
        <f t="shared" si="33"/>
        <v>n/a</v>
      </c>
      <c r="AK99" s="726" t="str">
        <f t="shared" si="34"/>
        <v>n/a</v>
      </c>
      <c r="AL99" s="726" t="str">
        <f t="shared" si="35"/>
        <v>n/a</v>
      </c>
      <c r="AM99" s="726" t="str">
        <f t="shared" si="36"/>
        <v>n/a</v>
      </c>
      <c r="AN99" s="726" t="str">
        <f t="shared" si="37"/>
        <v>n/a</v>
      </c>
      <c r="AO99" s="726" t="str">
        <f t="shared" si="38"/>
        <v>n/a</v>
      </c>
      <c r="AP99" s="726" t="str">
        <f t="shared" si="39"/>
        <v>n/a</v>
      </c>
      <c r="AQ99" s="727">
        <f t="shared" si="40"/>
        <v>87.333333333333343</v>
      </c>
      <c r="AR99" s="728">
        <f t="shared" si="41"/>
        <v>188.77382116055063</v>
      </c>
    </row>
    <row r="100" spans="1:44" ht="11.25" customHeight="1" x14ac:dyDescent="0.2">
      <c r="A100" s="1017" t="s">
        <v>460</v>
      </c>
      <c r="B100" s="703" t="s">
        <v>461</v>
      </c>
      <c r="C100" s="708">
        <v>1.1200000000000001</v>
      </c>
      <c r="D100" s="704">
        <v>1.02</v>
      </c>
      <c r="E100" s="704">
        <v>0.9</v>
      </c>
      <c r="F100" s="704">
        <v>0.8</v>
      </c>
      <c r="G100" s="704">
        <v>0.73</v>
      </c>
      <c r="H100" s="705"/>
      <c r="I100" s="704">
        <v>0.7</v>
      </c>
      <c r="J100" s="523">
        <v>0.65</v>
      </c>
      <c r="K100" s="705"/>
      <c r="L100" s="543">
        <v>0.61</v>
      </c>
      <c r="M100" s="543">
        <v>0.56999999999999995</v>
      </c>
      <c r="N100" s="711">
        <v>0.56000000000000005</v>
      </c>
      <c r="O100" s="711">
        <v>0.51</v>
      </c>
      <c r="P100" s="711">
        <v>0.45523999999999998</v>
      </c>
      <c r="Q100" s="711">
        <v>0.19048000000000001</v>
      </c>
      <c r="R100" s="707">
        <v>0</v>
      </c>
      <c r="S100" s="707">
        <v>0</v>
      </c>
      <c r="T100" s="707">
        <v>0</v>
      </c>
      <c r="U100" s="707">
        <v>0</v>
      </c>
      <c r="V100" s="707">
        <v>0</v>
      </c>
      <c r="W100" s="707">
        <v>0</v>
      </c>
      <c r="X100" s="708">
        <f t="shared" si="21"/>
        <v>8.8157200000000024</v>
      </c>
      <c r="Y100" s="726">
        <f t="shared" si="22"/>
        <v>9.8039215686274606</v>
      </c>
      <c r="Z100" s="726">
        <f t="shared" si="23"/>
        <v>13.33333333333333</v>
      </c>
      <c r="AA100" s="726">
        <f t="shared" si="24"/>
        <v>12.5</v>
      </c>
      <c r="AB100" s="726">
        <f t="shared" si="25"/>
        <v>9.5890410958904262</v>
      </c>
      <c r="AC100" s="726">
        <f t="shared" si="26"/>
        <v>4.2857142857142927</v>
      </c>
      <c r="AD100" s="726">
        <f t="shared" si="27"/>
        <v>7.6923076923076872</v>
      </c>
      <c r="AE100" s="726">
        <f t="shared" si="28"/>
        <v>6.5573770491803351</v>
      </c>
      <c r="AF100" s="726">
        <f t="shared" si="29"/>
        <v>7.0175438596491224</v>
      </c>
      <c r="AG100" s="726">
        <f t="shared" si="30"/>
        <v>1.7857142857142572</v>
      </c>
      <c r="AH100" s="726">
        <f t="shared" si="31"/>
        <v>9.8039215686274606</v>
      </c>
      <c r="AI100" s="726">
        <f t="shared" si="32"/>
        <v>12.028819963096392</v>
      </c>
      <c r="AJ100" s="726">
        <f t="shared" si="33"/>
        <v>138.99622007559844</v>
      </c>
      <c r="AK100" s="726" t="str">
        <f t="shared" si="34"/>
        <v>n/a</v>
      </c>
      <c r="AL100" s="726" t="str">
        <f t="shared" si="35"/>
        <v>n/a</v>
      </c>
      <c r="AM100" s="726" t="str">
        <f t="shared" si="36"/>
        <v>n/a</v>
      </c>
      <c r="AN100" s="726" t="str">
        <f t="shared" si="37"/>
        <v>n/a</v>
      </c>
      <c r="AO100" s="726" t="str">
        <f t="shared" si="38"/>
        <v>n/a</v>
      </c>
      <c r="AP100" s="726" t="str">
        <f t="shared" si="39"/>
        <v>n/a</v>
      </c>
      <c r="AQ100" s="727">
        <f t="shared" si="40"/>
        <v>19.449492898144936</v>
      </c>
      <c r="AR100" s="728">
        <f t="shared" si="41"/>
        <v>37.799028962879078</v>
      </c>
    </row>
    <row r="101" spans="1:44" ht="11.25" customHeight="1" x14ac:dyDescent="0.2">
      <c r="A101" s="530" t="s">
        <v>991</v>
      </c>
      <c r="B101" s="1015" t="s">
        <v>992</v>
      </c>
      <c r="C101" s="708">
        <v>0.86</v>
      </c>
      <c r="D101" s="704">
        <v>0.72</v>
      </c>
      <c r="E101" s="532">
        <v>0.68</v>
      </c>
      <c r="F101" s="704">
        <v>0.66</v>
      </c>
      <c r="G101" s="704">
        <v>0.57999999999999996</v>
      </c>
      <c r="H101" s="705"/>
      <c r="I101" s="532">
        <v>0.52</v>
      </c>
      <c r="J101" s="523">
        <v>0.48</v>
      </c>
      <c r="K101" s="705"/>
      <c r="L101" s="533">
        <v>0.36</v>
      </c>
      <c r="M101" s="707">
        <v>0.51</v>
      </c>
      <c r="N101" s="707">
        <v>0.96</v>
      </c>
      <c r="O101" s="711">
        <v>0.94640000000000002</v>
      </c>
      <c r="P101" s="711">
        <v>0.91159999999999997</v>
      </c>
      <c r="Q101" s="711">
        <v>0.86919999999999997</v>
      </c>
      <c r="R101" s="711">
        <v>0.83740000000000003</v>
      </c>
      <c r="S101" s="707">
        <v>0.80559999999999998</v>
      </c>
      <c r="T101" s="711">
        <v>0.80559999999999998</v>
      </c>
      <c r="U101" s="711">
        <v>0.76319999999999999</v>
      </c>
      <c r="V101" s="711">
        <v>0.6996</v>
      </c>
      <c r="W101" s="711">
        <v>0.61480000000000001</v>
      </c>
      <c r="X101" s="708">
        <f t="shared" si="21"/>
        <v>13.583399999999999</v>
      </c>
      <c r="Y101" s="726">
        <f t="shared" si="22"/>
        <v>19.444444444444443</v>
      </c>
      <c r="Z101" s="726">
        <f t="shared" si="23"/>
        <v>5.8823529411764497</v>
      </c>
      <c r="AA101" s="726">
        <f t="shared" si="24"/>
        <v>3.0303030303030276</v>
      </c>
      <c r="AB101" s="726">
        <f t="shared" si="25"/>
        <v>13.793103448275868</v>
      </c>
      <c r="AC101" s="726">
        <f t="shared" si="26"/>
        <v>11.538461538461519</v>
      </c>
      <c r="AD101" s="726">
        <f t="shared" si="27"/>
        <v>8.3333333333333481</v>
      </c>
      <c r="AE101" s="726">
        <f t="shared" si="28"/>
        <v>33.333333333333329</v>
      </c>
      <c r="AF101" s="726">
        <f t="shared" si="29"/>
        <v>-29.411764705882359</v>
      </c>
      <c r="AG101" s="726">
        <f t="shared" si="30"/>
        <v>-46.875</v>
      </c>
      <c r="AH101" s="726">
        <f t="shared" si="31"/>
        <v>1.4370245139475823</v>
      </c>
      <c r="AI101" s="726">
        <f t="shared" si="32"/>
        <v>3.8174637999122574</v>
      </c>
      <c r="AJ101" s="726">
        <f t="shared" si="33"/>
        <v>4.8780487804878092</v>
      </c>
      <c r="AK101" s="726">
        <f t="shared" si="34"/>
        <v>3.7974683544303778</v>
      </c>
      <c r="AL101" s="726">
        <f t="shared" si="35"/>
        <v>3.9473684210526327</v>
      </c>
      <c r="AM101" s="726">
        <f t="shared" si="36"/>
        <v>0</v>
      </c>
      <c r="AN101" s="726">
        <f t="shared" si="37"/>
        <v>5.555555555555558</v>
      </c>
      <c r="AO101" s="726">
        <f t="shared" si="38"/>
        <v>9.0909090909090828</v>
      </c>
      <c r="AP101" s="726">
        <f t="shared" si="39"/>
        <v>13.793103448275868</v>
      </c>
      <c r="AQ101" s="727">
        <f t="shared" si="40"/>
        <v>3.6325282960009329</v>
      </c>
      <c r="AR101" s="728">
        <f t="shared" si="41"/>
        <v>17.362586283309508</v>
      </c>
    </row>
    <row r="102" spans="1:44" ht="11.25" customHeight="1" x14ac:dyDescent="0.2">
      <c r="A102" s="551" t="s">
        <v>993</v>
      </c>
      <c r="B102" s="539" t="s">
        <v>994</v>
      </c>
      <c r="C102" s="542">
        <v>0.57000000000000006</v>
      </c>
      <c r="D102" s="545">
        <v>0.53</v>
      </c>
      <c r="E102" s="545">
        <v>0.48454545454545456</v>
      </c>
      <c r="F102" s="545">
        <v>0.47272727272727272</v>
      </c>
      <c r="G102" s="545">
        <v>0.44545454545454544</v>
      </c>
      <c r="H102" s="546"/>
      <c r="I102" s="559">
        <v>0.4</v>
      </c>
      <c r="J102" s="717">
        <v>0.37272727272727268</v>
      </c>
      <c r="K102" s="560"/>
      <c r="L102" s="565">
        <v>0.34710909090909087</v>
      </c>
      <c r="M102" s="549">
        <v>0.39668181818181819</v>
      </c>
      <c r="N102" s="548">
        <v>0.52890909090909088</v>
      </c>
      <c r="O102" s="548">
        <v>0.49581818181818177</v>
      </c>
      <c r="P102" s="548">
        <v>0.42972727272727268</v>
      </c>
      <c r="Q102" s="548">
        <v>0.29699999999999999</v>
      </c>
      <c r="R102" s="548">
        <v>0.26436363636363636</v>
      </c>
      <c r="S102" s="548">
        <v>0.24636363636363637</v>
      </c>
      <c r="T102" s="549">
        <v>0.24036363636363636</v>
      </c>
      <c r="U102" s="549">
        <v>0.24036363636363636</v>
      </c>
      <c r="V102" s="548">
        <v>0.21854545454545454</v>
      </c>
      <c r="W102" s="548">
        <v>0.17472727272727273</v>
      </c>
      <c r="X102" s="708">
        <f t="shared" si="21"/>
        <v>7.1554272727272714</v>
      </c>
      <c r="Y102" s="726">
        <f t="shared" si="22"/>
        <v>7.547169811320753</v>
      </c>
      <c r="Z102" s="726">
        <f t="shared" si="23"/>
        <v>9.3808630393996228</v>
      </c>
      <c r="AA102" s="726">
        <f t="shared" si="24"/>
        <v>2.5000000000000133</v>
      </c>
      <c r="AB102" s="726">
        <f t="shared" si="25"/>
        <v>6.1224489795918435</v>
      </c>
      <c r="AC102" s="726">
        <f t="shared" si="26"/>
        <v>11.363636363636353</v>
      </c>
      <c r="AD102" s="726">
        <f t="shared" si="27"/>
        <v>7.317073170731736</v>
      </c>
      <c r="AE102" s="726">
        <f t="shared" si="28"/>
        <v>7.3804410455188263</v>
      </c>
      <c r="AF102" s="726">
        <f t="shared" si="29"/>
        <v>-12.496848859860222</v>
      </c>
      <c r="AG102" s="726">
        <f t="shared" si="30"/>
        <v>-25</v>
      </c>
      <c r="AH102" s="726">
        <f t="shared" si="31"/>
        <v>6.6740007334066709</v>
      </c>
      <c r="AI102" s="726">
        <f t="shared" si="32"/>
        <v>15.379733446160348</v>
      </c>
      <c r="AJ102" s="726">
        <f t="shared" si="33"/>
        <v>44.689317416590121</v>
      </c>
      <c r="AK102" s="726">
        <f t="shared" si="34"/>
        <v>12.345254470426404</v>
      </c>
      <c r="AL102" s="726">
        <f t="shared" si="35"/>
        <v>7.3062730627306172</v>
      </c>
      <c r="AM102" s="726">
        <f t="shared" si="36"/>
        <v>2.4962178517397904</v>
      </c>
      <c r="AN102" s="726">
        <f t="shared" si="37"/>
        <v>0</v>
      </c>
      <c r="AO102" s="726">
        <f t="shared" si="38"/>
        <v>9.9833610648918381</v>
      </c>
      <c r="AP102" s="726">
        <f t="shared" si="39"/>
        <v>25.078043704474506</v>
      </c>
      <c r="AQ102" s="727">
        <f t="shared" si="40"/>
        <v>7.6703880722644016</v>
      </c>
      <c r="AR102" s="728">
        <f t="shared" si="41"/>
        <v>14.072895747086802</v>
      </c>
    </row>
    <row r="103" spans="1:44" ht="11.25" customHeight="1" x14ac:dyDescent="0.2">
      <c r="A103" s="530" t="s">
        <v>463</v>
      </c>
      <c r="B103" s="1015" t="s">
        <v>4274</v>
      </c>
      <c r="C103" s="710">
        <v>0.71</v>
      </c>
      <c r="D103" s="704">
        <v>0.63</v>
      </c>
      <c r="E103" s="704">
        <v>0.55000000000000004</v>
      </c>
      <c r="F103" s="704">
        <v>0.47</v>
      </c>
      <c r="G103" s="704">
        <v>0.36</v>
      </c>
      <c r="H103" s="705"/>
      <c r="I103" s="704">
        <v>0.25</v>
      </c>
      <c r="J103" s="523">
        <v>0.185</v>
      </c>
      <c r="K103" s="705"/>
      <c r="L103" s="710">
        <v>0.15</v>
      </c>
      <c r="M103" s="711">
        <v>0.13</v>
      </c>
      <c r="N103" s="711">
        <v>0.125</v>
      </c>
      <c r="O103" s="711">
        <v>0.1075</v>
      </c>
      <c r="P103" s="707">
        <v>0.1</v>
      </c>
      <c r="Q103" s="711">
        <v>9.2499999999999999E-2</v>
      </c>
      <c r="R103" s="711">
        <v>7.4999999999999997E-2</v>
      </c>
      <c r="S103" s="711">
        <v>5.7500000000000002E-2</v>
      </c>
      <c r="T103" s="711">
        <v>3.875E-2</v>
      </c>
      <c r="U103" s="711">
        <v>2.8750000000000001E-2</v>
      </c>
      <c r="V103" s="711">
        <v>2.6249999999999999E-2</v>
      </c>
      <c r="W103" s="711">
        <v>2.5000000000000001E-2</v>
      </c>
      <c r="X103" s="708">
        <f t="shared" si="21"/>
        <v>4.1112500000000001</v>
      </c>
      <c r="Y103" s="726">
        <f t="shared" si="22"/>
        <v>12.698412698412698</v>
      </c>
      <c r="Z103" s="726">
        <f t="shared" si="23"/>
        <v>14.545454545454529</v>
      </c>
      <c r="AA103" s="726">
        <f t="shared" si="24"/>
        <v>17.021276595744705</v>
      </c>
      <c r="AB103" s="726">
        <f t="shared" si="25"/>
        <v>30.555555555555557</v>
      </c>
      <c r="AC103" s="726">
        <f t="shared" si="26"/>
        <v>43.999999999999993</v>
      </c>
      <c r="AD103" s="726">
        <f t="shared" si="27"/>
        <v>35.13513513513513</v>
      </c>
      <c r="AE103" s="726">
        <f t="shared" si="28"/>
        <v>23.333333333333339</v>
      </c>
      <c r="AF103" s="726">
        <f t="shared" si="29"/>
        <v>15.384615384615374</v>
      </c>
      <c r="AG103" s="726">
        <f t="shared" si="30"/>
        <v>4.0000000000000036</v>
      </c>
      <c r="AH103" s="726">
        <f t="shared" si="31"/>
        <v>16.279069767441868</v>
      </c>
      <c r="AI103" s="726">
        <f t="shared" si="32"/>
        <v>7.4999999999999956</v>
      </c>
      <c r="AJ103" s="726">
        <f t="shared" si="33"/>
        <v>8.1081081081081141</v>
      </c>
      <c r="AK103" s="726">
        <f t="shared" si="34"/>
        <v>23.333333333333339</v>
      </c>
      <c r="AL103" s="726">
        <f t="shared" si="35"/>
        <v>30.434782608695631</v>
      </c>
      <c r="AM103" s="726">
        <f t="shared" si="36"/>
        <v>48.387096774193552</v>
      </c>
      <c r="AN103" s="726">
        <f t="shared" si="37"/>
        <v>34.782608695652172</v>
      </c>
      <c r="AO103" s="726">
        <f t="shared" si="38"/>
        <v>9.5238095238095344</v>
      </c>
      <c r="AP103" s="726">
        <f t="shared" si="39"/>
        <v>4.9999999999999822</v>
      </c>
      <c r="AQ103" s="727">
        <f t="shared" si="40"/>
        <v>21.112366225526976</v>
      </c>
      <c r="AR103" s="728">
        <f t="shared" si="41"/>
        <v>13.427763380580778</v>
      </c>
    </row>
    <row r="104" spans="1:44" ht="11.25" customHeight="1" x14ac:dyDescent="0.2">
      <c r="A104" s="1015" t="s">
        <v>465</v>
      </c>
      <c r="B104" s="522" t="s">
        <v>466</v>
      </c>
      <c r="C104" s="582">
        <v>13.7</v>
      </c>
      <c r="D104" s="564">
        <v>12.8</v>
      </c>
      <c r="E104" s="564">
        <v>12.2</v>
      </c>
      <c r="F104" s="564">
        <v>11.6</v>
      </c>
      <c r="G104" s="564">
        <v>10.7</v>
      </c>
      <c r="H104" s="526" t="s">
        <v>91</v>
      </c>
      <c r="I104" s="704">
        <v>9.6999999999999993</v>
      </c>
      <c r="J104" s="523">
        <v>8.9</v>
      </c>
      <c r="K104" s="526"/>
      <c r="L104" s="543">
        <v>7.9</v>
      </c>
      <c r="M104" s="543">
        <v>7.5</v>
      </c>
      <c r="N104" s="711">
        <v>7.3</v>
      </c>
      <c r="O104" s="711">
        <v>6.8</v>
      </c>
      <c r="P104" s="535">
        <v>6.5</v>
      </c>
      <c r="Q104" s="711">
        <v>6.3</v>
      </c>
      <c r="R104" s="711">
        <v>6</v>
      </c>
      <c r="S104" s="711">
        <v>5.5</v>
      </c>
      <c r="T104" s="711">
        <v>5</v>
      </c>
      <c r="U104" s="711">
        <v>4.5</v>
      </c>
      <c r="V104" s="711">
        <v>4</v>
      </c>
      <c r="W104" s="711">
        <v>3.5</v>
      </c>
      <c r="X104" s="708">
        <f t="shared" si="21"/>
        <v>150.4</v>
      </c>
      <c r="Y104" s="726">
        <f t="shared" si="22"/>
        <v>7.0312499999999778</v>
      </c>
      <c r="Z104" s="726">
        <f t="shared" si="23"/>
        <v>4.9180327868852514</v>
      </c>
      <c r="AA104" s="726">
        <f t="shared" si="24"/>
        <v>5.1724137931034475</v>
      </c>
      <c r="AB104" s="726">
        <f t="shared" si="25"/>
        <v>8.4112149532710401</v>
      </c>
      <c r="AC104" s="726">
        <f t="shared" si="26"/>
        <v>10.309278350515472</v>
      </c>
      <c r="AD104" s="726">
        <f t="shared" si="27"/>
        <v>8.9887640449437978</v>
      </c>
      <c r="AE104" s="726">
        <f t="shared" si="28"/>
        <v>12.658227848101266</v>
      </c>
      <c r="AF104" s="726">
        <f t="shared" si="29"/>
        <v>5.3333333333333455</v>
      </c>
      <c r="AG104" s="726">
        <f t="shared" si="30"/>
        <v>2.7397260273972712</v>
      </c>
      <c r="AH104" s="726">
        <f t="shared" si="31"/>
        <v>7.3529411764705843</v>
      </c>
      <c r="AI104" s="726">
        <f t="shared" si="32"/>
        <v>4.6153846153846212</v>
      </c>
      <c r="AJ104" s="726">
        <f t="shared" si="33"/>
        <v>3.1746031746031855</v>
      </c>
      <c r="AK104" s="726">
        <f t="shared" si="34"/>
        <v>5.0000000000000044</v>
      </c>
      <c r="AL104" s="726">
        <f t="shared" si="35"/>
        <v>9.0909090909090828</v>
      </c>
      <c r="AM104" s="726">
        <f t="shared" si="36"/>
        <v>10.000000000000009</v>
      </c>
      <c r="AN104" s="726">
        <f t="shared" si="37"/>
        <v>11.111111111111116</v>
      </c>
      <c r="AO104" s="726">
        <f t="shared" si="38"/>
        <v>12.5</v>
      </c>
      <c r="AP104" s="726">
        <f t="shared" si="39"/>
        <v>14.285714285714279</v>
      </c>
      <c r="AQ104" s="727">
        <f t="shared" si="40"/>
        <v>7.9273835884302075</v>
      </c>
      <c r="AR104" s="728">
        <f t="shared" si="41"/>
        <v>3.4307055036674172</v>
      </c>
    </row>
    <row r="105" spans="1:44" ht="11.25" customHeight="1" x14ac:dyDescent="0.2">
      <c r="A105" s="1015" t="s">
        <v>3834</v>
      </c>
      <c r="B105" s="703" t="s">
        <v>3835</v>
      </c>
      <c r="C105" s="710">
        <v>0.28000000000000003</v>
      </c>
      <c r="D105" s="704">
        <v>0.21</v>
      </c>
      <c r="E105" s="704">
        <v>0.16</v>
      </c>
      <c r="F105" s="704">
        <v>0.08</v>
      </c>
      <c r="G105" s="575">
        <v>0.04</v>
      </c>
      <c r="H105" s="705"/>
      <c r="I105" s="532">
        <v>0.04</v>
      </c>
      <c r="J105" s="709">
        <v>0.22</v>
      </c>
      <c r="K105" s="705"/>
      <c r="L105" s="706">
        <v>0.28000000000000003</v>
      </c>
      <c r="M105" s="706">
        <v>0.28000000000000003</v>
      </c>
      <c r="N105" s="576">
        <v>0.28000000000000003</v>
      </c>
      <c r="O105" s="711">
        <v>0.28000000000000003</v>
      </c>
      <c r="P105" s="711">
        <v>0.18</v>
      </c>
      <c r="Q105" s="576">
        <v>0</v>
      </c>
      <c r="R105" s="576">
        <v>0</v>
      </c>
      <c r="S105" s="576">
        <v>0</v>
      </c>
      <c r="T105" s="576">
        <v>0</v>
      </c>
      <c r="U105" s="576">
        <v>0</v>
      </c>
      <c r="V105" s="576">
        <v>0</v>
      </c>
      <c r="W105" s="576">
        <v>0</v>
      </c>
      <c r="X105" s="708">
        <f t="shared" si="21"/>
        <v>2.3300000000000005</v>
      </c>
      <c r="Y105" s="726">
        <f t="shared" si="22"/>
        <v>33.33333333333335</v>
      </c>
      <c r="Z105" s="726">
        <f t="shared" si="23"/>
        <v>31.25</v>
      </c>
      <c r="AA105" s="726">
        <f t="shared" si="24"/>
        <v>100</v>
      </c>
      <c r="AB105" s="726">
        <f t="shared" si="25"/>
        <v>100</v>
      </c>
      <c r="AC105" s="726">
        <f t="shared" si="26"/>
        <v>0</v>
      </c>
      <c r="AD105" s="726">
        <f t="shared" si="27"/>
        <v>-81.818181818181813</v>
      </c>
      <c r="AE105" s="726">
        <f t="shared" si="28"/>
        <v>-21.428571428571431</v>
      </c>
      <c r="AF105" s="726">
        <f t="shared" si="29"/>
        <v>0</v>
      </c>
      <c r="AG105" s="726">
        <f t="shared" si="30"/>
        <v>0</v>
      </c>
      <c r="AH105" s="726">
        <f t="shared" si="31"/>
        <v>0</v>
      </c>
      <c r="AI105" s="726">
        <f t="shared" si="32"/>
        <v>55.555555555555578</v>
      </c>
      <c r="AJ105" s="726" t="str">
        <f t="shared" si="33"/>
        <v>n/a</v>
      </c>
      <c r="AK105" s="726" t="str">
        <f t="shared" si="34"/>
        <v>n/a</v>
      </c>
      <c r="AL105" s="726" t="str">
        <f t="shared" si="35"/>
        <v>n/a</v>
      </c>
      <c r="AM105" s="726" t="str">
        <f t="shared" si="36"/>
        <v>n/a</v>
      </c>
      <c r="AN105" s="726" t="str">
        <f t="shared" si="37"/>
        <v>n/a</v>
      </c>
      <c r="AO105" s="726" t="str">
        <f t="shared" si="38"/>
        <v>n/a</v>
      </c>
      <c r="AP105" s="726" t="str">
        <f t="shared" si="39"/>
        <v>n/a</v>
      </c>
      <c r="AQ105" s="727">
        <f t="shared" si="40"/>
        <v>19.71746687655779</v>
      </c>
      <c r="AR105" s="728">
        <f t="shared" si="41"/>
        <v>52.963127186175747</v>
      </c>
    </row>
    <row r="106" spans="1:44" ht="11.25" customHeight="1" x14ac:dyDescent="0.2">
      <c r="A106" s="579" t="s">
        <v>995</v>
      </c>
      <c r="B106" s="539" t="s">
        <v>996</v>
      </c>
      <c r="C106" s="550">
        <v>0.98</v>
      </c>
      <c r="D106" s="545">
        <v>0.83</v>
      </c>
      <c r="E106" s="544">
        <v>0.72</v>
      </c>
      <c r="F106" s="545">
        <v>0.69</v>
      </c>
      <c r="G106" s="545">
        <v>0.4</v>
      </c>
      <c r="H106" s="546"/>
      <c r="I106" s="544">
        <v>0.04</v>
      </c>
      <c r="J106" s="547">
        <v>0.04</v>
      </c>
      <c r="K106" s="546"/>
      <c r="L106" s="572">
        <v>0.04</v>
      </c>
      <c r="M106" s="572">
        <v>0.08</v>
      </c>
      <c r="N106" s="549">
        <v>0.65</v>
      </c>
      <c r="O106" s="548">
        <v>0.76</v>
      </c>
      <c r="P106" s="548">
        <v>0.72</v>
      </c>
      <c r="Q106" s="548">
        <v>0.68</v>
      </c>
      <c r="R106" s="548">
        <v>0.64</v>
      </c>
      <c r="S106" s="549">
        <v>0.6</v>
      </c>
      <c r="T106" s="548">
        <v>0.59</v>
      </c>
      <c r="U106" s="549">
        <v>0.56000000000000005</v>
      </c>
      <c r="V106" s="548">
        <v>0.54</v>
      </c>
      <c r="W106" s="549">
        <v>0.45</v>
      </c>
      <c r="X106" s="708">
        <f t="shared" si="21"/>
        <v>10.009999999999998</v>
      </c>
      <c r="Y106" s="726">
        <f t="shared" si="22"/>
        <v>18.07228915662651</v>
      </c>
      <c r="Z106" s="726">
        <f t="shared" si="23"/>
        <v>15.277777777777768</v>
      </c>
      <c r="AA106" s="726">
        <f t="shared" si="24"/>
        <v>4.3478260869565188</v>
      </c>
      <c r="AB106" s="726">
        <f t="shared" si="25"/>
        <v>72.499999999999986</v>
      </c>
      <c r="AC106" s="726">
        <f t="shared" si="26"/>
        <v>900</v>
      </c>
      <c r="AD106" s="726">
        <f t="shared" si="27"/>
        <v>0</v>
      </c>
      <c r="AE106" s="726">
        <f t="shared" si="28"/>
        <v>0</v>
      </c>
      <c r="AF106" s="726">
        <f t="shared" si="29"/>
        <v>-50</v>
      </c>
      <c r="AG106" s="726">
        <f t="shared" si="30"/>
        <v>-87.692307692307693</v>
      </c>
      <c r="AH106" s="726">
        <f t="shared" si="31"/>
        <v>-14.473684210526317</v>
      </c>
      <c r="AI106" s="726">
        <f t="shared" si="32"/>
        <v>5.555555555555558</v>
      </c>
      <c r="AJ106" s="726">
        <f t="shared" si="33"/>
        <v>5.8823529411764497</v>
      </c>
      <c r="AK106" s="726">
        <f t="shared" si="34"/>
        <v>6.25</v>
      </c>
      <c r="AL106" s="726">
        <f t="shared" si="35"/>
        <v>6.6666666666666652</v>
      </c>
      <c r="AM106" s="726">
        <f t="shared" si="36"/>
        <v>1.6949152542372836</v>
      </c>
      <c r="AN106" s="726">
        <f t="shared" si="37"/>
        <v>5.3571428571428381</v>
      </c>
      <c r="AO106" s="726">
        <f t="shared" si="38"/>
        <v>3.7037037037036979</v>
      </c>
      <c r="AP106" s="726">
        <f t="shared" si="39"/>
        <v>19.999999999999996</v>
      </c>
      <c r="AQ106" s="727">
        <f t="shared" si="40"/>
        <v>50.730124338722732</v>
      </c>
      <c r="AR106" s="728">
        <f t="shared" si="41"/>
        <v>214.27099981686655</v>
      </c>
    </row>
    <row r="107" spans="1:44" ht="11.25" customHeight="1" x14ac:dyDescent="0.2">
      <c r="A107" s="522" t="s">
        <v>467</v>
      </c>
      <c r="B107" s="998" t="s">
        <v>468</v>
      </c>
      <c r="C107" s="556">
        <v>0.7466666666666667</v>
      </c>
      <c r="D107" s="704">
        <v>0.72666666666666668</v>
      </c>
      <c r="E107" s="704">
        <v>0.67333333333333334</v>
      </c>
      <c r="F107" s="704">
        <v>0.60277999999999998</v>
      </c>
      <c r="G107" s="704">
        <v>0.55555555555555558</v>
      </c>
      <c r="H107" s="705"/>
      <c r="I107" s="704">
        <v>0.52</v>
      </c>
      <c r="J107" s="523">
        <v>0.48666666666666664</v>
      </c>
      <c r="K107" s="705"/>
      <c r="L107" s="543">
        <v>0.46444444444444444</v>
      </c>
      <c r="M107" s="706">
        <v>0.46222222222222226</v>
      </c>
      <c r="N107" s="711">
        <v>0.45333333333333337</v>
      </c>
      <c r="O107" s="711">
        <v>0.4244444444444444</v>
      </c>
      <c r="P107" s="711">
        <v>0.40222222222222226</v>
      </c>
      <c r="Q107" s="711">
        <v>0.37333333333333335</v>
      </c>
      <c r="R107" s="711">
        <v>0.35555555555555557</v>
      </c>
      <c r="S107" s="707">
        <v>0.33777777777777779</v>
      </c>
      <c r="T107" s="707">
        <v>0.33777777777777779</v>
      </c>
      <c r="U107" s="707">
        <v>0.33777777777777779</v>
      </c>
      <c r="V107" s="711">
        <v>0.33777777777777779</v>
      </c>
      <c r="W107" s="711">
        <v>0.32</v>
      </c>
      <c r="X107" s="708">
        <f t="shared" si="21"/>
        <v>8.9183355555555544</v>
      </c>
      <c r="Y107" s="726">
        <f t="shared" si="22"/>
        <v>2.7522935779816571</v>
      </c>
      <c r="Z107" s="726">
        <f t="shared" si="23"/>
        <v>7.9207920792079278</v>
      </c>
      <c r="AA107" s="726">
        <f t="shared" si="24"/>
        <v>11.70465731001913</v>
      </c>
      <c r="AB107" s="726">
        <f t="shared" si="25"/>
        <v>8.5003999999999849</v>
      </c>
      <c r="AC107" s="726">
        <f t="shared" si="26"/>
        <v>6.8376068376068355</v>
      </c>
      <c r="AD107" s="726">
        <f t="shared" si="27"/>
        <v>6.8493150684931559</v>
      </c>
      <c r="AE107" s="726">
        <f t="shared" si="28"/>
        <v>4.7846889952153138</v>
      </c>
      <c r="AF107" s="726">
        <f t="shared" si="29"/>
        <v>0.48076923076922906</v>
      </c>
      <c r="AG107" s="726">
        <f t="shared" si="30"/>
        <v>1.9607843137254832</v>
      </c>
      <c r="AH107" s="726">
        <f t="shared" si="31"/>
        <v>6.8062827225131128</v>
      </c>
      <c r="AI107" s="726">
        <f t="shared" si="32"/>
        <v>5.5248618784530246</v>
      </c>
      <c r="AJ107" s="726">
        <f t="shared" si="33"/>
        <v>7.7380952380952328</v>
      </c>
      <c r="AK107" s="726">
        <f t="shared" si="34"/>
        <v>5.0000000000000044</v>
      </c>
      <c r="AL107" s="726">
        <f t="shared" si="35"/>
        <v>5.2631578947368363</v>
      </c>
      <c r="AM107" s="726">
        <f t="shared" si="36"/>
        <v>0</v>
      </c>
      <c r="AN107" s="726">
        <f t="shared" si="37"/>
        <v>0</v>
      </c>
      <c r="AO107" s="726">
        <f t="shared" si="38"/>
        <v>0</v>
      </c>
      <c r="AP107" s="726">
        <f t="shared" si="39"/>
        <v>5.555555555555558</v>
      </c>
      <c r="AQ107" s="727">
        <f t="shared" si="40"/>
        <v>4.8710700390206929</v>
      </c>
      <c r="AR107" s="728">
        <f t="shared" si="41"/>
        <v>3.3729532097025126</v>
      </c>
    </row>
    <row r="108" spans="1:44" ht="11.25" customHeight="1" x14ac:dyDescent="0.2">
      <c r="A108" s="1015" t="s">
        <v>997</v>
      </c>
      <c r="B108" s="1015" t="s">
        <v>998</v>
      </c>
      <c r="C108" s="708">
        <v>0.55000000000000004</v>
      </c>
      <c r="D108" s="704">
        <v>0.51</v>
      </c>
      <c r="E108" s="532">
        <v>0.48</v>
      </c>
      <c r="F108" s="532">
        <v>0.48</v>
      </c>
      <c r="G108" s="704">
        <v>0.45</v>
      </c>
      <c r="H108" s="705"/>
      <c r="I108" s="532">
        <v>0.4</v>
      </c>
      <c r="J108" s="523">
        <v>0.34</v>
      </c>
      <c r="K108" s="705"/>
      <c r="L108" s="706">
        <v>0.32</v>
      </c>
      <c r="M108" s="706">
        <v>0.48</v>
      </c>
      <c r="N108" s="711">
        <v>0.62</v>
      </c>
      <c r="O108" s="711">
        <v>0.54500000000000004</v>
      </c>
      <c r="P108" s="711">
        <v>0.48499999999999999</v>
      </c>
      <c r="Q108" s="711">
        <v>0.42</v>
      </c>
      <c r="R108" s="707">
        <v>0.4</v>
      </c>
      <c r="S108" s="707">
        <v>0.4</v>
      </c>
      <c r="T108" s="707">
        <v>0.4</v>
      </c>
      <c r="U108" s="707">
        <v>0.4</v>
      </c>
      <c r="V108" s="711">
        <v>0.39500000000000002</v>
      </c>
      <c r="W108" s="711">
        <v>0.375</v>
      </c>
      <c r="X108" s="708">
        <f t="shared" si="21"/>
        <v>8.4500000000000011</v>
      </c>
      <c r="Y108" s="726">
        <f t="shared" si="22"/>
        <v>7.8431372549019773</v>
      </c>
      <c r="Z108" s="726">
        <f t="shared" si="23"/>
        <v>6.25</v>
      </c>
      <c r="AA108" s="726">
        <f t="shared" si="24"/>
        <v>0</v>
      </c>
      <c r="AB108" s="726">
        <f t="shared" si="25"/>
        <v>6.6666666666666652</v>
      </c>
      <c r="AC108" s="726">
        <f t="shared" si="26"/>
        <v>12.5</v>
      </c>
      <c r="AD108" s="726">
        <f t="shared" si="27"/>
        <v>17.647058823529417</v>
      </c>
      <c r="AE108" s="726">
        <f t="shared" si="28"/>
        <v>6.25</v>
      </c>
      <c r="AF108" s="726">
        <f t="shared" si="29"/>
        <v>-33.333333333333329</v>
      </c>
      <c r="AG108" s="726">
        <f t="shared" si="30"/>
        <v>-22.580645161290324</v>
      </c>
      <c r="AH108" s="726">
        <f t="shared" si="31"/>
        <v>13.761467889908241</v>
      </c>
      <c r="AI108" s="726">
        <f t="shared" si="32"/>
        <v>12.371134020618557</v>
      </c>
      <c r="AJ108" s="726">
        <f t="shared" si="33"/>
        <v>15.476190476190489</v>
      </c>
      <c r="AK108" s="726">
        <f t="shared" si="34"/>
        <v>4.9999999999999822</v>
      </c>
      <c r="AL108" s="726">
        <f t="shared" si="35"/>
        <v>0</v>
      </c>
      <c r="AM108" s="726">
        <f t="shared" si="36"/>
        <v>0</v>
      </c>
      <c r="AN108" s="726">
        <f t="shared" si="37"/>
        <v>0</v>
      </c>
      <c r="AO108" s="726">
        <f t="shared" si="38"/>
        <v>1.2658227848101333</v>
      </c>
      <c r="AP108" s="726">
        <f t="shared" si="39"/>
        <v>5.3333333333333455</v>
      </c>
      <c r="AQ108" s="727">
        <f t="shared" si="40"/>
        <v>3.0250462641852867</v>
      </c>
      <c r="AR108" s="728">
        <f t="shared" si="41"/>
        <v>12.707143588944936</v>
      </c>
    </row>
    <row r="109" spans="1:44" ht="11.25" customHeight="1" x14ac:dyDescent="0.2">
      <c r="A109" s="1015" t="s">
        <v>999</v>
      </c>
      <c r="B109" s="998" t="s">
        <v>1000</v>
      </c>
      <c r="C109" s="708">
        <v>0.42000000000000004</v>
      </c>
      <c r="D109" s="704">
        <v>0.38</v>
      </c>
      <c r="E109" s="704">
        <v>0.34</v>
      </c>
      <c r="F109" s="704">
        <v>0.28000000000000003</v>
      </c>
      <c r="G109" s="704">
        <v>0.22</v>
      </c>
      <c r="H109" s="705"/>
      <c r="I109" s="532">
        <v>0.2</v>
      </c>
      <c r="J109" s="523">
        <v>9.5000000000000001E-2</v>
      </c>
      <c r="K109" s="705"/>
      <c r="L109" s="706">
        <v>0</v>
      </c>
      <c r="M109" s="706">
        <v>0</v>
      </c>
      <c r="N109" s="711">
        <v>0.875</v>
      </c>
      <c r="O109" s="707">
        <v>0.8</v>
      </c>
      <c r="P109" s="707">
        <v>0.8</v>
      </c>
      <c r="Q109" s="707">
        <v>0.8</v>
      </c>
      <c r="R109" s="707">
        <v>0.8</v>
      </c>
      <c r="S109" s="707">
        <v>0.8</v>
      </c>
      <c r="T109" s="707">
        <v>0.8</v>
      </c>
      <c r="U109" s="707">
        <v>0.8</v>
      </c>
      <c r="V109" s="707">
        <v>0.8</v>
      </c>
      <c r="W109" s="707">
        <v>0.8</v>
      </c>
      <c r="X109" s="708">
        <f t="shared" si="21"/>
        <v>10.010000000000002</v>
      </c>
      <c r="Y109" s="726">
        <f t="shared" si="22"/>
        <v>10.526315789473696</v>
      </c>
      <c r="Z109" s="726">
        <f t="shared" si="23"/>
        <v>11.764705882352944</v>
      </c>
      <c r="AA109" s="726">
        <f t="shared" si="24"/>
        <v>21.42857142857142</v>
      </c>
      <c r="AB109" s="726">
        <f t="shared" si="25"/>
        <v>27.272727272727295</v>
      </c>
      <c r="AC109" s="726">
        <f t="shared" si="26"/>
        <v>9.9999999999999858</v>
      </c>
      <c r="AD109" s="726">
        <f t="shared" si="27"/>
        <v>110.52631578947367</v>
      </c>
      <c r="AE109" s="726" t="str">
        <f t="shared" si="28"/>
        <v>n/a</v>
      </c>
      <c r="AF109" s="726" t="str">
        <f t="shared" si="29"/>
        <v>n/a</v>
      </c>
      <c r="AG109" s="726">
        <f t="shared" si="30"/>
        <v>-100</v>
      </c>
      <c r="AH109" s="726">
        <f t="shared" si="31"/>
        <v>9.375</v>
      </c>
      <c r="AI109" s="726">
        <f t="shared" si="32"/>
        <v>0</v>
      </c>
      <c r="AJ109" s="726">
        <f t="shared" si="33"/>
        <v>0</v>
      </c>
      <c r="AK109" s="726">
        <f t="shared" si="34"/>
        <v>0</v>
      </c>
      <c r="AL109" s="726">
        <f t="shared" si="35"/>
        <v>0</v>
      </c>
      <c r="AM109" s="726">
        <f t="shared" si="36"/>
        <v>0</v>
      </c>
      <c r="AN109" s="726">
        <f t="shared" si="37"/>
        <v>0</v>
      </c>
      <c r="AO109" s="726">
        <f t="shared" si="38"/>
        <v>0</v>
      </c>
      <c r="AP109" s="726">
        <f t="shared" si="39"/>
        <v>0</v>
      </c>
      <c r="AQ109" s="727">
        <f t="shared" si="40"/>
        <v>6.3058522601624389</v>
      </c>
      <c r="AR109" s="728">
        <f t="shared" si="41"/>
        <v>39.344574974043937</v>
      </c>
    </row>
    <row r="110" spans="1:44" ht="11.25" customHeight="1" x14ac:dyDescent="0.2">
      <c r="A110" s="1015" t="s">
        <v>1002</v>
      </c>
      <c r="B110" s="1015" t="s">
        <v>1003</v>
      </c>
      <c r="C110" s="708">
        <v>1.26</v>
      </c>
      <c r="D110" s="525">
        <v>1.1499999999999999</v>
      </c>
      <c r="E110" s="704">
        <v>1.05</v>
      </c>
      <c r="F110" s="525">
        <v>0.95</v>
      </c>
      <c r="G110" s="704">
        <v>0.92</v>
      </c>
      <c r="H110" s="526" t="s">
        <v>91</v>
      </c>
      <c r="I110" s="704">
        <v>0.76</v>
      </c>
      <c r="J110" s="523">
        <v>0.64</v>
      </c>
      <c r="K110" s="526"/>
      <c r="L110" s="706">
        <v>0.6</v>
      </c>
      <c r="M110" s="706">
        <v>1.24</v>
      </c>
      <c r="N110" s="711">
        <v>1.86</v>
      </c>
      <c r="O110" s="711">
        <v>1.76</v>
      </c>
      <c r="P110" s="711">
        <v>1.6</v>
      </c>
      <c r="Q110" s="711">
        <v>1.46</v>
      </c>
      <c r="R110" s="711">
        <v>1.34</v>
      </c>
      <c r="S110" s="711">
        <v>1.22</v>
      </c>
      <c r="T110" s="711">
        <v>1.1000000000000001</v>
      </c>
      <c r="U110" s="711">
        <v>0.98</v>
      </c>
      <c r="V110" s="711">
        <v>0.86</v>
      </c>
      <c r="W110" s="711">
        <v>0.75</v>
      </c>
      <c r="X110" s="708">
        <f t="shared" si="21"/>
        <v>21.499999999999996</v>
      </c>
      <c r="Y110" s="726">
        <f t="shared" si="22"/>
        <v>9.5652173913043583</v>
      </c>
      <c r="Z110" s="726">
        <f t="shared" si="23"/>
        <v>9.5238095238095113</v>
      </c>
      <c r="AA110" s="726">
        <f t="shared" si="24"/>
        <v>10.526315789473696</v>
      </c>
      <c r="AB110" s="726">
        <f t="shared" si="25"/>
        <v>3.2608695652173836</v>
      </c>
      <c r="AC110" s="726">
        <f t="shared" si="26"/>
        <v>21.052631578947366</v>
      </c>
      <c r="AD110" s="726">
        <f t="shared" si="27"/>
        <v>18.75</v>
      </c>
      <c r="AE110" s="726">
        <f t="shared" si="28"/>
        <v>6.6666666666666652</v>
      </c>
      <c r="AF110" s="726">
        <f t="shared" si="29"/>
        <v>-51.612903225806448</v>
      </c>
      <c r="AG110" s="726">
        <f t="shared" si="30"/>
        <v>-33.333333333333336</v>
      </c>
      <c r="AH110" s="726">
        <f t="shared" si="31"/>
        <v>5.6818181818181879</v>
      </c>
      <c r="AI110" s="726">
        <f t="shared" si="32"/>
        <v>9.9999999999999858</v>
      </c>
      <c r="AJ110" s="726">
        <f t="shared" si="33"/>
        <v>9.5890410958904262</v>
      </c>
      <c r="AK110" s="726">
        <f t="shared" si="34"/>
        <v>8.9552238805969964</v>
      </c>
      <c r="AL110" s="726">
        <f t="shared" si="35"/>
        <v>9.8360655737705027</v>
      </c>
      <c r="AM110" s="726">
        <f t="shared" si="36"/>
        <v>10.909090909090891</v>
      </c>
      <c r="AN110" s="726">
        <f t="shared" si="37"/>
        <v>12.244897959183687</v>
      </c>
      <c r="AO110" s="726">
        <f t="shared" si="38"/>
        <v>13.953488372093027</v>
      </c>
      <c r="AP110" s="726">
        <f t="shared" si="39"/>
        <v>14.666666666666671</v>
      </c>
      <c r="AQ110" s="727">
        <f t="shared" si="40"/>
        <v>5.0130870330771993</v>
      </c>
      <c r="AR110" s="728">
        <f t="shared" si="41"/>
        <v>18.061058264230692</v>
      </c>
    </row>
    <row r="111" spans="1:44" ht="11.25" customHeight="1" x14ac:dyDescent="0.2">
      <c r="A111" s="539" t="s">
        <v>151</v>
      </c>
      <c r="B111" s="540" t="s">
        <v>152</v>
      </c>
      <c r="C111" s="542">
        <v>2.94</v>
      </c>
      <c r="D111" s="545">
        <v>2.71</v>
      </c>
      <c r="E111" s="545">
        <v>2.46</v>
      </c>
      <c r="F111" s="545">
        <v>2.2349999999999999</v>
      </c>
      <c r="G111" s="545">
        <v>2.0299999999999998</v>
      </c>
      <c r="H111" s="546"/>
      <c r="I111" s="545">
        <v>1.845</v>
      </c>
      <c r="J111" s="541">
        <v>1.64</v>
      </c>
      <c r="K111" s="546" t="s">
        <v>91</v>
      </c>
      <c r="L111" s="561">
        <v>1.48</v>
      </c>
      <c r="M111" s="561">
        <v>1.32</v>
      </c>
      <c r="N111" s="548">
        <v>1.1399999999999999</v>
      </c>
      <c r="O111" s="548">
        <v>0.98</v>
      </c>
      <c r="P111" s="548">
        <v>0.86</v>
      </c>
      <c r="Q111" s="548">
        <v>0.72</v>
      </c>
      <c r="R111" s="548">
        <v>0.6</v>
      </c>
      <c r="S111" s="548">
        <v>0.4</v>
      </c>
      <c r="T111" s="548">
        <v>0.39</v>
      </c>
      <c r="U111" s="548">
        <v>0.38</v>
      </c>
      <c r="V111" s="548">
        <v>0.37</v>
      </c>
      <c r="W111" s="548">
        <v>0.34</v>
      </c>
      <c r="X111" s="708">
        <f t="shared" si="21"/>
        <v>24.84</v>
      </c>
      <c r="Y111" s="726">
        <f t="shared" si="22"/>
        <v>8.4870848708487046</v>
      </c>
      <c r="Z111" s="726">
        <f t="shared" si="23"/>
        <v>10.162601626016254</v>
      </c>
      <c r="AA111" s="726">
        <f t="shared" si="24"/>
        <v>10.067114093959727</v>
      </c>
      <c r="AB111" s="726">
        <f t="shared" si="25"/>
        <v>10.098522167487701</v>
      </c>
      <c r="AC111" s="726">
        <f t="shared" si="26"/>
        <v>10.027100271002709</v>
      </c>
      <c r="AD111" s="726">
        <f t="shared" si="27"/>
        <v>12.5</v>
      </c>
      <c r="AE111" s="726">
        <f t="shared" si="28"/>
        <v>10.810810810810811</v>
      </c>
      <c r="AF111" s="726">
        <f t="shared" si="29"/>
        <v>12.12121212121211</v>
      </c>
      <c r="AG111" s="726">
        <f t="shared" si="30"/>
        <v>15.789473684210531</v>
      </c>
      <c r="AH111" s="726">
        <f t="shared" si="31"/>
        <v>16.326530612244895</v>
      </c>
      <c r="AI111" s="726">
        <f t="shared" si="32"/>
        <v>13.953488372093027</v>
      </c>
      <c r="AJ111" s="726">
        <f t="shared" si="33"/>
        <v>19.444444444444443</v>
      </c>
      <c r="AK111" s="726">
        <f t="shared" si="34"/>
        <v>19.999999999999996</v>
      </c>
      <c r="AL111" s="726">
        <f t="shared" si="35"/>
        <v>49.999999999999979</v>
      </c>
      <c r="AM111" s="726">
        <f t="shared" si="36"/>
        <v>2.5641025641025772</v>
      </c>
      <c r="AN111" s="726">
        <f t="shared" si="37"/>
        <v>2.6315789473684292</v>
      </c>
      <c r="AO111" s="726">
        <f t="shared" si="38"/>
        <v>2.7027027027026973</v>
      </c>
      <c r="AP111" s="726">
        <f t="shared" si="39"/>
        <v>8.8235294117646959</v>
      </c>
      <c r="AQ111" s="727">
        <f t="shared" si="40"/>
        <v>13.139460927792738</v>
      </c>
      <c r="AR111" s="728">
        <f t="shared" si="41"/>
        <v>10.513064169718993</v>
      </c>
    </row>
    <row r="112" spans="1:44" ht="11.25" customHeight="1" x14ac:dyDescent="0.2">
      <c r="A112" s="1015" t="s">
        <v>156</v>
      </c>
      <c r="B112" s="998" t="s">
        <v>157</v>
      </c>
      <c r="C112" s="710">
        <v>1.2</v>
      </c>
      <c r="D112" s="704">
        <v>1.1599999999999999</v>
      </c>
      <c r="E112" s="704">
        <v>1.1200000000000001</v>
      </c>
      <c r="F112" s="704">
        <v>1.08</v>
      </c>
      <c r="G112" s="704">
        <v>1.04</v>
      </c>
      <c r="H112" s="705"/>
      <c r="I112" s="704">
        <v>1</v>
      </c>
      <c r="J112" s="523">
        <v>0.96</v>
      </c>
      <c r="K112" s="705"/>
      <c r="L112" s="543">
        <v>0.92</v>
      </c>
      <c r="M112" s="543">
        <v>0.9</v>
      </c>
      <c r="N112" s="711">
        <v>0.88</v>
      </c>
      <c r="O112" s="711">
        <v>0.84</v>
      </c>
      <c r="P112" s="711">
        <v>0.76</v>
      </c>
      <c r="Q112" s="711">
        <v>0.72</v>
      </c>
      <c r="R112" s="711">
        <v>0.64</v>
      </c>
      <c r="S112" s="711">
        <v>0.56000000000000005</v>
      </c>
      <c r="T112" s="711">
        <v>0.52</v>
      </c>
      <c r="U112" s="711">
        <v>0.5</v>
      </c>
      <c r="V112" s="711">
        <v>0.48</v>
      </c>
      <c r="W112" s="711">
        <v>0.46</v>
      </c>
      <c r="X112" s="708">
        <f t="shared" si="21"/>
        <v>15.740000000000004</v>
      </c>
      <c r="Y112" s="726">
        <f t="shared" si="22"/>
        <v>3.4482758620689724</v>
      </c>
      <c r="Z112" s="726">
        <f t="shared" si="23"/>
        <v>3.5714285714285587</v>
      </c>
      <c r="AA112" s="726">
        <f t="shared" si="24"/>
        <v>3.7037037037036979</v>
      </c>
      <c r="AB112" s="726">
        <f t="shared" si="25"/>
        <v>3.8461538461538547</v>
      </c>
      <c r="AC112" s="726">
        <f t="shared" si="26"/>
        <v>4.0000000000000036</v>
      </c>
      <c r="AD112" s="726">
        <f t="shared" si="27"/>
        <v>4.1666666666666741</v>
      </c>
      <c r="AE112" s="726">
        <f t="shared" si="28"/>
        <v>4.3478260869565188</v>
      </c>
      <c r="AF112" s="726">
        <f t="shared" si="29"/>
        <v>2.2222222222222143</v>
      </c>
      <c r="AG112" s="726">
        <f t="shared" si="30"/>
        <v>2.2727272727272707</v>
      </c>
      <c r="AH112" s="726">
        <f t="shared" si="31"/>
        <v>4.7619047619047672</v>
      </c>
      <c r="AI112" s="726">
        <f t="shared" si="32"/>
        <v>10.526315789473673</v>
      </c>
      <c r="AJ112" s="726">
        <f t="shared" si="33"/>
        <v>5.555555555555558</v>
      </c>
      <c r="AK112" s="726">
        <f t="shared" si="34"/>
        <v>12.5</v>
      </c>
      <c r="AL112" s="726">
        <f t="shared" si="35"/>
        <v>14.285714285714279</v>
      </c>
      <c r="AM112" s="726">
        <f t="shared" si="36"/>
        <v>7.6923076923077094</v>
      </c>
      <c r="AN112" s="726">
        <f t="shared" si="37"/>
        <v>4.0000000000000036</v>
      </c>
      <c r="AO112" s="726">
        <f t="shared" si="38"/>
        <v>4.1666666666666741</v>
      </c>
      <c r="AP112" s="726">
        <f t="shared" si="39"/>
        <v>4.3478260869565188</v>
      </c>
      <c r="AQ112" s="727">
        <f t="shared" si="40"/>
        <v>5.5230719483614967</v>
      </c>
      <c r="AR112" s="728">
        <f t="shared" si="41"/>
        <v>3.4518337571524498</v>
      </c>
    </row>
    <row r="113" spans="1:44" ht="11.25" customHeight="1" x14ac:dyDescent="0.2">
      <c r="A113" s="522" t="s">
        <v>469</v>
      </c>
      <c r="B113" s="998" t="s">
        <v>470</v>
      </c>
      <c r="C113" s="708">
        <v>1.3</v>
      </c>
      <c r="D113" s="704">
        <v>1.07</v>
      </c>
      <c r="E113" s="704">
        <v>0.88</v>
      </c>
      <c r="F113" s="704">
        <v>0.7</v>
      </c>
      <c r="G113" s="532">
        <v>0.68</v>
      </c>
      <c r="H113" s="705"/>
      <c r="I113" s="704">
        <v>0.65</v>
      </c>
      <c r="J113" s="523">
        <v>0.61</v>
      </c>
      <c r="K113" s="705"/>
      <c r="L113" s="543">
        <v>0.56999999999999995</v>
      </c>
      <c r="M113" s="706">
        <v>0.56000000000000005</v>
      </c>
      <c r="N113" s="711">
        <v>0.53</v>
      </c>
      <c r="O113" s="711">
        <v>0.43</v>
      </c>
      <c r="P113" s="711">
        <v>0.34</v>
      </c>
      <c r="Q113" s="711">
        <v>0.29999000000000003</v>
      </c>
      <c r="R113" s="711">
        <v>0.27334000000000003</v>
      </c>
      <c r="S113" s="707">
        <v>0</v>
      </c>
      <c r="T113" s="707">
        <v>0</v>
      </c>
      <c r="U113" s="707">
        <v>0</v>
      </c>
      <c r="V113" s="707">
        <v>0</v>
      </c>
      <c r="W113" s="707">
        <v>0</v>
      </c>
      <c r="X113" s="708">
        <f t="shared" si="21"/>
        <v>8.8933300000000006</v>
      </c>
      <c r="Y113" s="726">
        <f t="shared" si="22"/>
        <v>21.495327102803728</v>
      </c>
      <c r="Z113" s="726">
        <f t="shared" si="23"/>
        <v>21.590909090909104</v>
      </c>
      <c r="AA113" s="726">
        <f t="shared" si="24"/>
        <v>25.714285714285733</v>
      </c>
      <c r="AB113" s="726">
        <f t="shared" si="25"/>
        <v>2.9411764705882248</v>
      </c>
      <c r="AC113" s="726">
        <f t="shared" si="26"/>
        <v>4.6153846153846212</v>
      </c>
      <c r="AD113" s="726">
        <f t="shared" si="27"/>
        <v>6.5573770491803351</v>
      </c>
      <c r="AE113" s="726">
        <f t="shared" si="28"/>
        <v>7.0175438596491224</v>
      </c>
      <c r="AF113" s="726">
        <f t="shared" si="29"/>
        <v>1.7857142857142572</v>
      </c>
      <c r="AG113" s="726">
        <f t="shared" si="30"/>
        <v>5.6603773584905648</v>
      </c>
      <c r="AH113" s="726">
        <f t="shared" si="31"/>
        <v>23.255813953488392</v>
      </c>
      <c r="AI113" s="726">
        <f t="shared" si="32"/>
        <v>26.470588235294112</v>
      </c>
      <c r="AJ113" s="726">
        <f t="shared" si="33"/>
        <v>13.337111237041221</v>
      </c>
      <c r="AK113" s="726">
        <f t="shared" si="34"/>
        <v>9.7497622009219409</v>
      </c>
      <c r="AL113" s="726" t="str">
        <f t="shared" si="35"/>
        <v>n/a</v>
      </c>
      <c r="AM113" s="726" t="str">
        <f t="shared" si="36"/>
        <v>n/a</v>
      </c>
      <c r="AN113" s="726" t="str">
        <f t="shared" si="37"/>
        <v>n/a</v>
      </c>
      <c r="AO113" s="726" t="str">
        <f t="shared" si="38"/>
        <v>n/a</v>
      </c>
      <c r="AP113" s="726" t="str">
        <f t="shared" si="39"/>
        <v>n/a</v>
      </c>
      <c r="AQ113" s="727">
        <f t="shared" si="40"/>
        <v>13.091643936442413</v>
      </c>
      <c r="AR113" s="728">
        <f t="shared" si="41"/>
        <v>9.2792038108754404</v>
      </c>
    </row>
    <row r="114" spans="1:44" ht="11.25" customHeight="1" x14ac:dyDescent="0.2">
      <c r="A114" s="1015" t="s">
        <v>3836</v>
      </c>
      <c r="B114" s="998" t="s">
        <v>3837</v>
      </c>
      <c r="C114" s="524">
        <v>1</v>
      </c>
      <c r="D114" s="704">
        <v>0.84</v>
      </c>
      <c r="E114" s="704">
        <v>0.76</v>
      </c>
      <c r="F114" s="704">
        <v>0.51</v>
      </c>
      <c r="G114" s="575">
        <v>0</v>
      </c>
      <c r="H114" s="705"/>
      <c r="I114" s="575">
        <v>0</v>
      </c>
      <c r="J114" s="580">
        <v>0</v>
      </c>
      <c r="K114" s="705"/>
      <c r="L114" s="581">
        <v>0</v>
      </c>
      <c r="M114" s="706">
        <v>0</v>
      </c>
      <c r="N114" s="707">
        <v>0</v>
      </c>
      <c r="O114" s="707">
        <v>0</v>
      </c>
      <c r="P114" s="707">
        <v>0</v>
      </c>
      <c r="Q114" s="707">
        <v>0</v>
      </c>
      <c r="R114" s="707">
        <v>0</v>
      </c>
      <c r="S114" s="707">
        <v>0</v>
      </c>
      <c r="T114" s="707">
        <v>0</v>
      </c>
      <c r="U114" s="707">
        <v>0</v>
      </c>
      <c r="V114" s="707">
        <v>0</v>
      </c>
      <c r="W114" s="707">
        <v>0</v>
      </c>
      <c r="X114" s="708">
        <f t="shared" si="21"/>
        <v>3.1099999999999994</v>
      </c>
      <c r="Y114" s="726">
        <f t="shared" si="22"/>
        <v>19.047619047619047</v>
      </c>
      <c r="Z114" s="726">
        <f t="shared" si="23"/>
        <v>10.526315789473673</v>
      </c>
      <c r="AA114" s="726">
        <f t="shared" si="24"/>
        <v>49.019607843137258</v>
      </c>
      <c r="AB114" s="726" t="str">
        <f t="shared" si="25"/>
        <v>n/a</v>
      </c>
      <c r="AC114" s="726" t="str">
        <f t="shared" si="26"/>
        <v>n/a</v>
      </c>
      <c r="AD114" s="726" t="str">
        <f t="shared" si="27"/>
        <v>n/a</v>
      </c>
      <c r="AE114" s="726" t="str">
        <f t="shared" si="28"/>
        <v>n/a</v>
      </c>
      <c r="AF114" s="726" t="str">
        <f t="shared" si="29"/>
        <v>n/a</v>
      </c>
      <c r="AG114" s="726" t="str">
        <f t="shared" si="30"/>
        <v>n/a</v>
      </c>
      <c r="AH114" s="726" t="str">
        <f t="shared" si="31"/>
        <v>n/a</v>
      </c>
      <c r="AI114" s="726" t="str">
        <f t="shared" si="32"/>
        <v>n/a</v>
      </c>
      <c r="AJ114" s="726" t="str">
        <f t="shared" si="33"/>
        <v>n/a</v>
      </c>
      <c r="AK114" s="726" t="str">
        <f t="shared" si="34"/>
        <v>n/a</v>
      </c>
      <c r="AL114" s="726" t="str">
        <f t="shared" si="35"/>
        <v>n/a</v>
      </c>
      <c r="AM114" s="726" t="str">
        <f t="shared" si="36"/>
        <v>n/a</v>
      </c>
      <c r="AN114" s="726" t="str">
        <f t="shared" si="37"/>
        <v>n/a</v>
      </c>
      <c r="AO114" s="726" t="str">
        <f t="shared" si="38"/>
        <v>n/a</v>
      </c>
      <c r="AP114" s="726" t="str">
        <f t="shared" si="39"/>
        <v>n/a</v>
      </c>
      <c r="AQ114" s="727">
        <f t="shared" si="40"/>
        <v>26.197847560076656</v>
      </c>
      <c r="AR114" s="728">
        <f t="shared" si="41"/>
        <v>20.218251880848445</v>
      </c>
    </row>
    <row r="115" spans="1:44" ht="11.25" customHeight="1" x14ac:dyDescent="0.2">
      <c r="A115" s="536" t="s">
        <v>158</v>
      </c>
      <c r="B115" s="1000" t="s">
        <v>159</v>
      </c>
      <c r="C115" s="1192">
        <v>1.81</v>
      </c>
      <c r="D115" s="513">
        <v>1.68</v>
      </c>
      <c r="E115" s="513">
        <v>1.62</v>
      </c>
      <c r="F115" s="513">
        <v>1.56</v>
      </c>
      <c r="G115" s="513">
        <v>1.52</v>
      </c>
      <c r="H115" s="514"/>
      <c r="I115" s="513">
        <v>1.48</v>
      </c>
      <c r="J115" s="511">
        <v>1.46</v>
      </c>
      <c r="K115" s="514"/>
      <c r="L115" s="563">
        <v>1.44</v>
      </c>
      <c r="M115" s="563">
        <v>1.42</v>
      </c>
      <c r="N115" s="518">
        <v>1.4</v>
      </c>
      <c r="O115" s="519">
        <v>1.37</v>
      </c>
      <c r="P115" s="519">
        <v>1.32</v>
      </c>
      <c r="Q115" s="519">
        <v>1.28</v>
      </c>
      <c r="R115" s="519">
        <v>1.24</v>
      </c>
      <c r="S115" s="519">
        <v>1.2</v>
      </c>
      <c r="T115" s="519">
        <v>1.1599999999999999</v>
      </c>
      <c r="U115" s="519">
        <v>1.1200000000000001</v>
      </c>
      <c r="V115" s="519">
        <v>1.08</v>
      </c>
      <c r="W115" s="519">
        <v>1.04</v>
      </c>
      <c r="X115" s="708">
        <f t="shared" si="21"/>
        <v>26.199999999999996</v>
      </c>
      <c r="Y115" s="726">
        <f t="shared" si="22"/>
        <v>7.738095238095255</v>
      </c>
      <c r="Z115" s="726">
        <f t="shared" si="23"/>
        <v>3.7037037037036979</v>
      </c>
      <c r="AA115" s="726">
        <f t="shared" si="24"/>
        <v>3.8461538461538547</v>
      </c>
      <c r="AB115" s="726">
        <f t="shared" si="25"/>
        <v>2.6315789473684292</v>
      </c>
      <c r="AC115" s="726">
        <f t="shared" si="26"/>
        <v>2.7027027027026973</v>
      </c>
      <c r="AD115" s="726">
        <f t="shared" si="27"/>
        <v>1.3698630136986356</v>
      </c>
      <c r="AE115" s="726">
        <f t="shared" si="28"/>
        <v>1.388888888888884</v>
      </c>
      <c r="AF115" s="726">
        <f t="shared" si="29"/>
        <v>1.4084507042253502</v>
      </c>
      <c r="AG115" s="726">
        <f t="shared" si="30"/>
        <v>1.4285714285714235</v>
      </c>
      <c r="AH115" s="726">
        <f t="shared" si="31"/>
        <v>2.1897810218977964</v>
      </c>
      <c r="AI115" s="726">
        <f t="shared" si="32"/>
        <v>3.7878787878787845</v>
      </c>
      <c r="AJ115" s="726">
        <f t="shared" si="33"/>
        <v>3.125</v>
      </c>
      <c r="AK115" s="726">
        <f t="shared" si="34"/>
        <v>3.2258064516129004</v>
      </c>
      <c r="AL115" s="726">
        <f t="shared" si="35"/>
        <v>3.3333333333333437</v>
      </c>
      <c r="AM115" s="726">
        <f t="shared" si="36"/>
        <v>3.4482758620689724</v>
      </c>
      <c r="AN115" s="726">
        <f t="shared" si="37"/>
        <v>3.5714285714285587</v>
      </c>
      <c r="AO115" s="726">
        <f t="shared" si="38"/>
        <v>3.7037037037036979</v>
      </c>
      <c r="AP115" s="726">
        <f t="shared" si="39"/>
        <v>3.8461538461538547</v>
      </c>
      <c r="AQ115" s="727">
        <f t="shared" si="40"/>
        <v>3.1360761139714524</v>
      </c>
      <c r="AR115" s="728">
        <f t="shared" si="41"/>
        <v>1.4752980312002335</v>
      </c>
    </row>
    <row r="116" spans="1:44" ht="11.25" customHeight="1" x14ac:dyDescent="0.2">
      <c r="A116" s="530" t="s">
        <v>1004</v>
      </c>
      <c r="B116" s="1015" t="s">
        <v>1005</v>
      </c>
      <c r="C116" s="582">
        <v>10</v>
      </c>
      <c r="D116" s="704">
        <v>9.16</v>
      </c>
      <c r="E116" s="704">
        <v>8.7200000000000006</v>
      </c>
      <c r="F116" s="704">
        <v>7.72</v>
      </c>
      <c r="G116" s="704">
        <v>6.72</v>
      </c>
      <c r="H116" s="705"/>
      <c r="I116" s="704">
        <v>6</v>
      </c>
      <c r="J116" s="523">
        <v>5.5</v>
      </c>
      <c r="K116" s="564"/>
      <c r="L116" s="543">
        <v>4</v>
      </c>
      <c r="M116" s="706">
        <v>3.12</v>
      </c>
      <c r="N116" s="711">
        <v>3.12</v>
      </c>
      <c r="O116" s="711">
        <v>2.68</v>
      </c>
      <c r="P116" s="711">
        <v>1.68</v>
      </c>
      <c r="Q116" s="711">
        <v>1.2</v>
      </c>
      <c r="R116" s="711">
        <v>1</v>
      </c>
      <c r="S116" s="711">
        <v>0.4</v>
      </c>
      <c r="T116" s="707">
        <v>0</v>
      </c>
      <c r="U116" s="707">
        <v>0</v>
      </c>
      <c r="V116" s="707">
        <v>0</v>
      </c>
      <c r="W116" s="707">
        <v>0</v>
      </c>
      <c r="X116" s="708">
        <f t="shared" si="21"/>
        <v>71.020000000000024</v>
      </c>
      <c r="Y116" s="726">
        <f t="shared" si="22"/>
        <v>9.1703056768558824</v>
      </c>
      <c r="Z116" s="726">
        <f t="shared" si="23"/>
        <v>5.0458715596330306</v>
      </c>
      <c r="AA116" s="726">
        <f t="shared" si="24"/>
        <v>12.95336787564767</v>
      </c>
      <c r="AB116" s="726">
        <f t="shared" si="25"/>
        <v>14.880952380952372</v>
      </c>
      <c r="AC116" s="726">
        <f t="shared" si="26"/>
        <v>11.999999999999989</v>
      </c>
      <c r="AD116" s="726">
        <f t="shared" si="27"/>
        <v>9.0909090909090828</v>
      </c>
      <c r="AE116" s="726">
        <f t="shared" si="28"/>
        <v>37.5</v>
      </c>
      <c r="AF116" s="726">
        <f t="shared" si="29"/>
        <v>28.205128205128194</v>
      </c>
      <c r="AG116" s="726">
        <f t="shared" si="30"/>
        <v>0</v>
      </c>
      <c r="AH116" s="726">
        <f t="shared" si="31"/>
        <v>16.417910447761198</v>
      </c>
      <c r="AI116" s="726">
        <f t="shared" si="32"/>
        <v>59.523809523809533</v>
      </c>
      <c r="AJ116" s="726">
        <f t="shared" si="33"/>
        <v>39.999999999999993</v>
      </c>
      <c r="AK116" s="726">
        <f t="shared" si="34"/>
        <v>19.999999999999996</v>
      </c>
      <c r="AL116" s="726">
        <f t="shared" si="35"/>
        <v>150</v>
      </c>
      <c r="AM116" s="726" t="str">
        <f t="shared" si="36"/>
        <v>n/a</v>
      </c>
      <c r="AN116" s="726" t="str">
        <f t="shared" si="37"/>
        <v>n/a</v>
      </c>
      <c r="AO116" s="726" t="str">
        <f t="shared" si="38"/>
        <v>n/a</v>
      </c>
      <c r="AP116" s="726" t="str">
        <f t="shared" si="39"/>
        <v>n/a</v>
      </c>
      <c r="AQ116" s="727">
        <f t="shared" si="40"/>
        <v>29.627732482906925</v>
      </c>
      <c r="AR116" s="728">
        <f t="shared" si="41"/>
        <v>38.180349284024977</v>
      </c>
    </row>
    <row r="117" spans="1:44" ht="11.25" customHeight="1" x14ac:dyDescent="0.2">
      <c r="A117" s="1015" t="s">
        <v>1006</v>
      </c>
      <c r="B117" s="998" t="s">
        <v>1007</v>
      </c>
      <c r="C117" s="524">
        <v>5.68</v>
      </c>
      <c r="D117" s="704">
        <v>4.3600000000000003</v>
      </c>
      <c r="E117" s="704">
        <v>3.64</v>
      </c>
      <c r="F117" s="704">
        <v>2.92</v>
      </c>
      <c r="G117" s="704">
        <v>1.94</v>
      </c>
      <c r="H117" s="705"/>
      <c r="I117" s="704">
        <v>1.76</v>
      </c>
      <c r="J117" s="709">
        <v>1.68</v>
      </c>
      <c r="K117" s="705"/>
      <c r="L117" s="533">
        <v>1.68</v>
      </c>
      <c r="M117" s="711">
        <v>1.68</v>
      </c>
      <c r="N117" s="711">
        <v>1.6</v>
      </c>
      <c r="O117" s="711">
        <v>1.4</v>
      </c>
      <c r="P117" s="711">
        <v>1.2</v>
      </c>
      <c r="Q117" s="711">
        <v>1</v>
      </c>
      <c r="R117" s="711">
        <v>0.77</v>
      </c>
      <c r="S117" s="707">
        <v>0.68</v>
      </c>
      <c r="T117" s="707">
        <v>0.68</v>
      </c>
      <c r="U117" s="711">
        <v>0.68</v>
      </c>
      <c r="V117" s="707">
        <v>0.56000000000000005</v>
      </c>
      <c r="W117" s="707">
        <v>0.56000000000000005</v>
      </c>
      <c r="X117" s="708">
        <f t="shared" si="21"/>
        <v>34.470000000000006</v>
      </c>
      <c r="Y117" s="726">
        <f t="shared" si="22"/>
        <v>30.275229357798139</v>
      </c>
      <c r="Z117" s="726">
        <f t="shared" si="23"/>
        <v>19.780219780219777</v>
      </c>
      <c r="AA117" s="726">
        <f t="shared" si="24"/>
        <v>24.657534246575352</v>
      </c>
      <c r="AB117" s="726">
        <f t="shared" si="25"/>
        <v>50.515463917525771</v>
      </c>
      <c r="AC117" s="726">
        <f t="shared" si="26"/>
        <v>10.22727272727273</v>
      </c>
      <c r="AD117" s="726">
        <f t="shared" si="27"/>
        <v>4.7619047619047672</v>
      </c>
      <c r="AE117" s="726">
        <f t="shared" si="28"/>
        <v>0</v>
      </c>
      <c r="AF117" s="726">
        <f t="shared" si="29"/>
        <v>0</v>
      </c>
      <c r="AG117" s="726">
        <f t="shared" si="30"/>
        <v>4.9999999999999822</v>
      </c>
      <c r="AH117" s="726">
        <f t="shared" si="31"/>
        <v>14.285714285714302</v>
      </c>
      <c r="AI117" s="726">
        <f t="shared" si="32"/>
        <v>16.666666666666675</v>
      </c>
      <c r="AJ117" s="726">
        <f t="shared" si="33"/>
        <v>19.999999999999996</v>
      </c>
      <c r="AK117" s="726">
        <f t="shared" si="34"/>
        <v>29.870129870129869</v>
      </c>
      <c r="AL117" s="726">
        <f t="shared" si="35"/>
        <v>13.235294117647056</v>
      </c>
      <c r="AM117" s="726">
        <f t="shared" si="36"/>
        <v>0</v>
      </c>
      <c r="AN117" s="726">
        <f t="shared" si="37"/>
        <v>0</v>
      </c>
      <c r="AO117" s="726">
        <f t="shared" si="38"/>
        <v>21.42857142857142</v>
      </c>
      <c r="AP117" s="726">
        <f t="shared" si="39"/>
        <v>0</v>
      </c>
      <c r="AQ117" s="727">
        <f t="shared" si="40"/>
        <v>14.483555620001434</v>
      </c>
      <c r="AR117" s="728">
        <f t="shared" si="41"/>
        <v>13.831858777571425</v>
      </c>
    </row>
    <row r="118" spans="1:44" ht="11.25" customHeight="1" x14ac:dyDescent="0.2">
      <c r="A118" s="522" t="s">
        <v>472</v>
      </c>
      <c r="B118" s="998" t="s">
        <v>473</v>
      </c>
      <c r="C118" s="710">
        <v>1.77</v>
      </c>
      <c r="D118" s="704">
        <v>1.73</v>
      </c>
      <c r="E118" s="704">
        <v>1.69</v>
      </c>
      <c r="F118" s="704">
        <v>1.62</v>
      </c>
      <c r="G118" s="704">
        <v>1.54</v>
      </c>
      <c r="H118" s="705"/>
      <c r="I118" s="704">
        <v>1.47</v>
      </c>
      <c r="J118" s="704">
        <v>1.1299999999999999</v>
      </c>
      <c r="K118" s="705"/>
      <c r="L118" s="524">
        <v>0.99</v>
      </c>
      <c r="M118" s="711">
        <v>0.94499999999999995</v>
      </c>
      <c r="N118" s="711">
        <v>0.875</v>
      </c>
      <c r="O118" s="711">
        <v>0.75</v>
      </c>
      <c r="P118" s="711">
        <v>0.55000000000000004</v>
      </c>
      <c r="Q118" s="711">
        <v>0.3</v>
      </c>
      <c r="R118" s="707">
        <v>0</v>
      </c>
      <c r="S118" s="707">
        <v>0</v>
      </c>
      <c r="T118" s="707">
        <v>0</v>
      </c>
      <c r="U118" s="707">
        <v>0</v>
      </c>
      <c r="V118" s="707">
        <v>0</v>
      </c>
      <c r="W118" s="707">
        <v>0</v>
      </c>
      <c r="X118" s="708">
        <f t="shared" si="21"/>
        <v>15.360000000000001</v>
      </c>
      <c r="Y118" s="726">
        <f t="shared" si="22"/>
        <v>2.3121387283236983</v>
      </c>
      <c r="Z118" s="726">
        <f t="shared" si="23"/>
        <v>2.3668639053254559</v>
      </c>
      <c r="AA118" s="726">
        <f t="shared" si="24"/>
        <v>4.3209876543209846</v>
      </c>
      <c r="AB118" s="726">
        <f t="shared" si="25"/>
        <v>5.1948051948051965</v>
      </c>
      <c r="AC118" s="726">
        <f t="shared" si="26"/>
        <v>4.7619047619047672</v>
      </c>
      <c r="AD118" s="726">
        <f t="shared" si="27"/>
        <v>30.088495575221241</v>
      </c>
      <c r="AE118" s="726">
        <f t="shared" si="28"/>
        <v>14.141414141414121</v>
      </c>
      <c r="AF118" s="726">
        <f t="shared" si="29"/>
        <v>4.7619047619047672</v>
      </c>
      <c r="AG118" s="726">
        <f t="shared" si="30"/>
        <v>7.9999999999999849</v>
      </c>
      <c r="AH118" s="726">
        <f t="shared" si="31"/>
        <v>16.666666666666675</v>
      </c>
      <c r="AI118" s="726">
        <f t="shared" si="32"/>
        <v>36.363636363636353</v>
      </c>
      <c r="AJ118" s="726">
        <f t="shared" si="33"/>
        <v>83.333333333333343</v>
      </c>
      <c r="AK118" s="726" t="str">
        <f t="shared" si="34"/>
        <v>n/a</v>
      </c>
      <c r="AL118" s="726" t="str">
        <f t="shared" si="35"/>
        <v>n/a</v>
      </c>
      <c r="AM118" s="726" t="str">
        <f t="shared" si="36"/>
        <v>n/a</v>
      </c>
      <c r="AN118" s="726" t="str">
        <f t="shared" si="37"/>
        <v>n/a</v>
      </c>
      <c r="AO118" s="726" t="str">
        <f t="shared" si="38"/>
        <v>n/a</v>
      </c>
      <c r="AP118" s="726" t="str">
        <f t="shared" si="39"/>
        <v>n/a</v>
      </c>
      <c r="AQ118" s="727">
        <f t="shared" si="40"/>
        <v>17.692679257238051</v>
      </c>
      <c r="AR118" s="728">
        <f t="shared" si="41"/>
        <v>23.470327649266377</v>
      </c>
    </row>
    <row r="119" spans="1:44" ht="11.25" customHeight="1" x14ac:dyDescent="0.2">
      <c r="A119" s="522" t="s">
        <v>1009</v>
      </c>
      <c r="B119" s="998" t="s">
        <v>1010</v>
      </c>
      <c r="C119" s="710">
        <v>0.68</v>
      </c>
      <c r="D119" s="704">
        <v>0.6</v>
      </c>
      <c r="E119" s="704">
        <v>0.52</v>
      </c>
      <c r="F119" s="704">
        <v>0.43</v>
      </c>
      <c r="G119" s="704">
        <v>0.39</v>
      </c>
      <c r="H119" s="705"/>
      <c r="I119" s="704">
        <v>0.36</v>
      </c>
      <c r="J119" s="709">
        <v>0</v>
      </c>
      <c r="K119" s="705"/>
      <c r="L119" s="706">
        <v>0</v>
      </c>
      <c r="M119" s="706">
        <v>0</v>
      </c>
      <c r="N119" s="707">
        <v>0</v>
      </c>
      <c r="O119" s="707">
        <v>0</v>
      </c>
      <c r="P119" s="707">
        <v>0</v>
      </c>
      <c r="Q119" s="707">
        <v>0</v>
      </c>
      <c r="R119" s="707">
        <v>0</v>
      </c>
      <c r="S119" s="707">
        <v>0</v>
      </c>
      <c r="T119" s="707">
        <v>0</v>
      </c>
      <c r="U119" s="707">
        <v>0</v>
      </c>
      <c r="V119" s="707">
        <v>0</v>
      </c>
      <c r="W119" s="707">
        <v>0</v>
      </c>
      <c r="X119" s="708">
        <f t="shared" si="21"/>
        <v>2.98</v>
      </c>
      <c r="Y119" s="726">
        <f t="shared" si="22"/>
        <v>13.333333333333353</v>
      </c>
      <c r="Z119" s="726">
        <f t="shared" si="23"/>
        <v>15.384615384615374</v>
      </c>
      <c r="AA119" s="726">
        <f t="shared" si="24"/>
        <v>20.930232558139551</v>
      </c>
      <c r="AB119" s="726">
        <f t="shared" si="25"/>
        <v>10.256410256410241</v>
      </c>
      <c r="AC119" s="726">
        <f t="shared" si="26"/>
        <v>8.3333333333333481</v>
      </c>
      <c r="AD119" s="726" t="str">
        <f t="shared" si="27"/>
        <v>n/a</v>
      </c>
      <c r="AE119" s="726" t="str">
        <f t="shared" si="28"/>
        <v>n/a</v>
      </c>
      <c r="AF119" s="726" t="str">
        <f t="shared" si="29"/>
        <v>n/a</v>
      </c>
      <c r="AG119" s="726" t="str">
        <f t="shared" si="30"/>
        <v>n/a</v>
      </c>
      <c r="AH119" s="726" t="str">
        <f t="shared" si="31"/>
        <v>n/a</v>
      </c>
      <c r="AI119" s="726" t="str">
        <f t="shared" si="32"/>
        <v>n/a</v>
      </c>
      <c r="AJ119" s="726" t="str">
        <f t="shared" si="33"/>
        <v>n/a</v>
      </c>
      <c r="AK119" s="726" t="str">
        <f t="shared" si="34"/>
        <v>n/a</v>
      </c>
      <c r="AL119" s="726" t="str">
        <f t="shared" si="35"/>
        <v>n/a</v>
      </c>
      <c r="AM119" s="726" t="str">
        <f t="shared" si="36"/>
        <v>n/a</v>
      </c>
      <c r="AN119" s="726" t="str">
        <f t="shared" si="37"/>
        <v>n/a</v>
      </c>
      <c r="AO119" s="726" t="str">
        <f t="shared" si="38"/>
        <v>n/a</v>
      </c>
      <c r="AP119" s="726" t="str">
        <f t="shared" si="39"/>
        <v>n/a</v>
      </c>
      <c r="AQ119" s="727">
        <f t="shared" si="40"/>
        <v>13.647584973166374</v>
      </c>
      <c r="AR119" s="728">
        <f t="shared" si="41"/>
        <v>4.8962822896914879</v>
      </c>
    </row>
    <row r="120" spans="1:44" ht="11.25" customHeight="1" x14ac:dyDescent="0.2">
      <c r="A120" s="1130" t="s">
        <v>1011</v>
      </c>
      <c r="B120" s="1000" t="s">
        <v>1012</v>
      </c>
      <c r="C120" s="517">
        <v>0.59000000000000008</v>
      </c>
      <c r="D120" s="513">
        <v>0.53</v>
      </c>
      <c r="E120" s="515">
        <v>0.52</v>
      </c>
      <c r="F120" s="513">
        <v>0.505</v>
      </c>
      <c r="G120" s="513">
        <v>0.25</v>
      </c>
      <c r="H120" s="514"/>
      <c r="I120" s="515">
        <v>0</v>
      </c>
      <c r="J120" s="516">
        <v>0</v>
      </c>
      <c r="K120" s="514"/>
      <c r="L120" s="571">
        <v>0</v>
      </c>
      <c r="M120" s="571">
        <v>0.06</v>
      </c>
      <c r="N120" s="519">
        <v>0.19500000000000001</v>
      </c>
      <c r="O120" s="519">
        <v>0.17</v>
      </c>
      <c r="P120" s="519">
        <v>0.16</v>
      </c>
      <c r="Q120" s="519">
        <v>0.14000000000000001</v>
      </c>
      <c r="R120" s="519">
        <v>0.124</v>
      </c>
      <c r="S120" s="519">
        <v>9.1999999999999998E-2</v>
      </c>
      <c r="T120" s="518">
        <v>7.5999999999999998E-2</v>
      </c>
      <c r="U120" s="518">
        <v>7.5999999999999998E-2</v>
      </c>
      <c r="V120" s="519">
        <v>1.9E-2</v>
      </c>
      <c r="W120" s="518">
        <v>0</v>
      </c>
      <c r="X120" s="708">
        <f t="shared" si="21"/>
        <v>3.5070000000000006</v>
      </c>
      <c r="Y120" s="726">
        <f t="shared" si="22"/>
        <v>11.320754716981153</v>
      </c>
      <c r="Z120" s="726">
        <f t="shared" si="23"/>
        <v>1.9230769230769162</v>
      </c>
      <c r="AA120" s="726">
        <f t="shared" si="24"/>
        <v>2.9702970297029729</v>
      </c>
      <c r="AB120" s="726">
        <f t="shared" si="25"/>
        <v>102</v>
      </c>
      <c r="AC120" s="726" t="str">
        <f t="shared" si="26"/>
        <v>n/a</v>
      </c>
      <c r="AD120" s="726" t="str">
        <f t="shared" si="27"/>
        <v>n/a</v>
      </c>
      <c r="AE120" s="726" t="str">
        <f t="shared" si="28"/>
        <v>n/a</v>
      </c>
      <c r="AF120" s="726">
        <f t="shared" si="29"/>
        <v>-100</v>
      </c>
      <c r="AG120" s="726">
        <f t="shared" si="30"/>
        <v>-69.230769230769226</v>
      </c>
      <c r="AH120" s="726">
        <f t="shared" si="31"/>
        <v>14.705882352941169</v>
      </c>
      <c r="AI120" s="726">
        <f t="shared" si="32"/>
        <v>6.25</v>
      </c>
      <c r="AJ120" s="726">
        <f t="shared" si="33"/>
        <v>14.285714285714279</v>
      </c>
      <c r="AK120" s="726">
        <f t="shared" si="34"/>
        <v>12.903225806451623</v>
      </c>
      <c r="AL120" s="726">
        <f t="shared" si="35"/>
        <v>34.782608695652172</v>
      </c>
      <c r="AM120" s="726">
        <f t="shared" si="36"/>
        <v>21.052631578947366</v>
      </c>
      <c r="AN120" s="726">
        <f t="shared" si="37"/>
        <v>0</v>
      </c>
      <c r="AO120" s="726">
        <f t="shared" si="38"/>
        <v>300</v>
      </c>
      <c r="AP120" s="726" t="str">
        <f t="shared" si="39"/>
        <v>n/a</v>
      </c>
      <c r="AQ120" s="727">
        <f t="shared" si="40"/>
        <v>25.211673011335602</v>
      </c>
      <c r="AR120" s="728">
        <f t="shared" si="41"/>
        <v>91.448903307228747</v>
      </c>
    </row>
    <row r="121" spans="1:44" ht="11.25" customHeight="1" x14ac:dyDescent="0.2">
      <c r="A121" s="551" t="s">
        <v>1013</v>
      </c>
      <c r="B121" s="539" t="s">
        <v>1014</v>
      </c>
      <c r="C121" s="553">
        <v>0.44</v>
      </c>
      <c r="D121" s="545">
        <v>0.4</v>
      </c>
      <c r="E121" s="545">
        <v>0.36</v>
      </c>
      <c r="F121" s="545">
        <v>0.32</v>
      </c>
      <c r="G121" s="545">
        <v>0.24</v>
      </c>
      <c r="H121" s="546"/>
      <c r="I121" s="544">
        <v>0.04</v>
      </c>
      <c r="J121" s="547">
        <v>0.04</v>
      </c>
      <c r="K121" s="1202"/>
      <c r="L121" s="565">
        <v>0.04</v>
      </c>
      <c r="M121" s="549">
        <v>0.04</v>
      </c>
      <c r="N121" s="549">
        <v>0.22</v>
      </c>
      <c r="O121" s="548">
        <v>0.36</v>
      </c>
      <c r="P121" s="548">
        <v>0.32</v>
      </c>
      <c r="Q121" s="548">
        <v>0.28000000000000003</v>
      </c>
      <c r="R121" s="548">
        <v>0.24</v>
      </c>
      <c r="S121" s="548">
        <v>0.2</v>
      </c>
      <c r="T121" s="548">
        <v>0.16</v>
      </c>
      <c r="U121" s="548">
        <v>0.14000000000000001</v>
      </c>
      <c r="V121" s="548">
        <v>0.12</v>
      </c>
      <c r="W121" s="549">
        <v>0</v>
      </c>
      <c r="X121" s="708">
        <f t="shared" si="21"/>
        <v>3.9600000000000013</v>
      </c>
      <c r="Y121" s="726">
        <f t="shared" si="22"/>
        <v>9.9999999999999858</v>
      </c>
      <c r="Z121" s="726">
        <f t="shared" si="23"/>
        <v>11.111111111111116</v>
      </c>
      <c r="AA121" s="726">
        <f t="shared" si="24"/>
        <v>12.5</v>
      </c>
      <c r="AB121" s="726">
        <f t="shared" si="25"/>
        <v>33.33333333333335</v>
      </c>
      <c r="AC121" s="726">
        <f t="shared" si="26"/>
        <v>500</v>
      </c>
      <c r="AD121" s="726">
        <f t="shared" si="27"/>
        <v>0</v>
      </c>
      <c r="AE121" s="726">
        <f t="shared" si="28"/>
        <v>0</v>
      </c>
      <c r="AF121" s="726">
        <f t="shared" si="29"/>
        <v>0</v>
      </c>
      <c r="AG121" s="726">
        <f t="shared" si="30"/>
        <v>-81.818181818181813</v>
      </c>
      <c r="AH121" s="726">
        <f t="shared" si="31"/>
        <v>-38.888888888888886</v>
      </c>
      <c r="AI121" s="726">
        <f t="shared" si="32"/>
        <v>12.5</v>
      </c>
      <c r="AJ121" s="726">
        <f t="shared" si="33"/>
        <v>14.285714285714279</v>
      </c>
      <c r="AK121" s="726">
        <f t="shared" si="34"/>
        <v>16.666666666666675</v>
      </c>
      <c r="AL121" s="726">
        <f t="shared" si="35"/>
        <v>19.999999999999996</v>
      </c>
      <c r="AM121" s="726">
        <f t="shared" si="36"/>
        <v>25</v>
      </c>
      <c r="AN121" s="726">
        <f t="shared" si="37"/>
        <v>14.285714285714279</v>
      </c>
      <c r="AO121" s="726">
        <f t="shared" si="38"/>
        <v>16.666666666666675</v>
      </c>
      <c r="AP121" s="726" t="str">
        <f t="shared" si="39"/>
        <v>n/a</v>
      </c>
      <c r="AQ121" s="727">
        <f t="shared" si="40"/>
        <v>33.273066802478574</v>
      </c>
      <c r="AR121" s="728">
        <f t="shared" si="41"/>
        <v>123.24307757223735</v>
      </c>
    </row>
    <row r="122" spans="1:44" ht="11.25" customHeight="1" x14ac:dyDescent="0.2">
      <c r="A122" s="1017" t="s">
        <v>160</v>
      </c>
      <c r="B122" s="1015" t="s">
        <v>161</v>
      </c>
      <c r="C122" s="524">
        <v>0.82250000000000001</v>
      </c>
      <c r="D122" s="704">
        <v>0.8125</v>
      </c>
      <c r="E122" s="704">
        <v>0.80249999999999999</v>
      </c>
      <c r="F122" s="704">
        <v>0.78500000000000003</v>
      </c>
      <c r="G122" s="704">
        <v>0.76500000000000001</v>
      </c>
      <c r="H122" s="705"/>
      <c r="I122" s="704">
        <v>0.745</v>
      </c>
      <c r="J122" s="523">
        <v>0.72499999999999998</v>
      </c>
      <c r="K122" s="705"/>
      <c r="L122" s="710">
        <v>0.70499999999999996</v>
      </c>
      <c r="M122" s="711">
        <v>0.68500000000000005</v>
      </c>
      <c r="N122" s="711">
        <v>0.62</v>
      </c>
      <c r="O122" s="711">
        <v>0.56999999999999995</v>
      </c>
      <c r="P122" s="711">
        <v>0.53</v>
      </c>
      <c r="Q122" s="711">
        <v>0.46</v>
      </c>
      <c r="R122" s="711">
        <v>0.42499999999999999</v>
      </c>
      <c r="S122" s="711">
        <v>0.40500000000000003</v>
      </c>
      <c r="T122" s="711">
        <v>0.38500000000000001</v>
      </c>
      <c r="U122" s="711">
        <v>0.36499999999999999</v>
      </c>
      <c r="V122" s="711">
        <v>0.34499999999999997</v>
      </c>
      <c r="W122" s="711">
        <v>0.32500000000000001</v>
      </c>
      <c r="X122" s="708">
        <f t="shared" si="21"/>
        <v>11.2775</v>
      </c>
      <c r="Y122" s="726">
        <f t="shared" si="22"/>
        <v>1.2307692307692353</v>
      </c>
      <c r="Z122" s="726">
        <f t="shared" si="23"/>
        <v>1.2461059190031154</v>
      </c>
      <c r="AA122" s="726">
        <f t="shared" si="24"/>
        <v>2.2292993630573132</v>
      </c>
      <c r="AB122" s="726">
        <f t="shared" si="25"/>
        <v>2.6143790849673332</v>
      </c>
      <c r="AC122" s="726">
        <f t="shared" si="26"/>
        <v>2.6845637583892579</v>
      </c>
      <c r="AD122" s="726">
        <f t="shared" si="27"/>
        <v>2.7586206896551779</v>
      </c>
      <c r="AE122" s="726">
        <f t="shared" si="28"/>
        <v>2.8368794326241176</v>
      </c>
      <c r="AF122" s="726">
        <f t="shared" si="29"/>
        <v>2.9197080291970767</v>
      </c>
      <c r="AG122" s="726">
        <f t="shared" si="30"/>
        <v>10.483870967741948</v>
      </c>
      <c r="AH122" s="726">
        <f t="shared" si="31"/>
        <v>8.7719298245614077</v>
      </c>
      <c r="AI122" s="726">
        <f t="shared" si="32"/>
        <v>7.5471698113207308</v>
      </c>
      <c r="AJ122" s="726">
        <f t="shared" si="33"/>
        <v>15.217391304347828</v>
      </c>
      <c r="AK122" s="726">
        <f t="shared" si="34"/>
        <v>8.235294117647074</v>
      </c>
      <c r="AL122" s="726">
        <f t="shared" si="35"/>
        <v>4.9382716049382713</v>
      </c>
      <c r="AM122" s="726">
        <f t="shared" si="36"/>
        <v>5.1948051948051965</v>
      </c>
      <c r="AN122" s="726">
        <f t="shared" si="37"/>
        <v>5.4794520547945202</v>
      </c>
      <c r="AO122" s="726">
        <f t="shared" si="38"/>
        <v>5.7971014492753659</v>
      </c>
      <c r="AP122" s="726">
        <f t="shared" si="39"/>
        <v>6.153846153846132</v>
      </c>
      <c r="AQ122" s="727">
        <f t="shared" si="40"/>
        <v>5.3521921106078381</v>
      </c>
      <c r="AR122" s="728">
        <f t="shared" si="41"/>
        <v>3.6518710985726215</v>
      </c>
    </row>
    <row r="123" spans="1:44" ht="11.25" customHeight="1" x14ac:dyDescent="0.2">
      <c r="A123" s="1017" t="s">
        <v>475</v>
      </c>
      <c r="B123" s="1015" t="s">
        <v>476</v>
      </c>
      <c r="C123" s="524">
        <v>1.44</v>
      </c>
      <c r="D123" s="704">
        <v>1.32</v>
      </c>
      <c r="E123" s="704">
        <v>1.2</v>
      </c>
      <c r="F123" s="704">
        <v>1.04</v>
      </c>
      <c r="G123" s="704">
        <v>0.88</v>
      </c>
      <c r="H123" s="705"/>
      <c r="I123" s="704">
        <v>0.72</v>
      </c>
      <c r="J123" s="523">
        <v>0.6</v>
      </c>
      <c r="K123" s="705"/>
      <c r="L123" s="710">
        <v>0.53</v>
      </c>
      <c r="M123" s="707">
        <v>0.44</v>
      </c>
      <c r="N123" s="711">
        <v>0.44</v>
      </c>
      <c r="O123" s="711">
        <v>0.38</v>
      </c>
      <c r="P123" s="711">
        <v>0.28999999999999998</v>
      </c>
      <c r="Q123" s="711">
        <v>6.6669999999999993E-2</v>
      </c>
      <c r="R123" s="707">
        <v>0</v>
      </c>
      <c r="S123" s="707">
        <v>0</v>
      </c>
      <c r="T123" s="707">
        <v>0</v>
      </c>
      <c r="U123" s="707">
        <v>0</v>
      </c>
      <c r="V123" s="707">
        <v>0</v>
      </c>
      <c r="W123" s="707">
        <v>0</v>
      </c>
      <c r="X123" s="708">
        <f t="shared" si="21"/>
        <v>9.3466699999999996</v>
      </c>
      <c r="Y123" s="726">
        <f t="shared" si="22"/>
        <v>9.0909090909090828</v>
      </c>
      <c r="Z123" s="726">
        <f t="shared" si="23"/>
        <v>10.000000000000009</v>
      </c>
      <c r="AA123" s="726">
        <f t="shared" si="24"/>
        <v>15.384615384615374</v>
      </c>
      <c r="AB123" s="726">
        <f t="shared" si="25"/>
        <v>18.181818181818187</v>
      </c>
      <c r="AC123" s="726">
        <f t="shared" si="26"/>
        <v>22.222222222222232</v>
      </c>
      <c r="AD123" s="726">
        <f t="shared" si="27"/>
        <v>19.999999999999996</v>
      </c>
      <c r="AE123" s="726">
        <f t="shared" si="28"/>
        <v>13.207547169811317</v>
      </c>
      <c r="AF123" s="726">
        <f t="shared" si="29"/>
        <v>20.45454545454546</v>
      </c>
      <c r="AG123" s="726">
        <f t="shared" si="30"/>
        <v>0</v>
      </c>
      <c r="AH123" s="726">
        <f t="shared" si="31"/>
        <v>15.789473684210531</v>
      </c>
      <c r="AI123" s="726">
        <f t="shared" si="32"/>
        <v>31.034482758620708</v>
      </c>
      <c r="AJ123" s="726">
        <f t="shared" si="33"/>
        <v>334.9782510874457</v>
      </c>
      <c r="AK123" s="726" t="str">
        <f t="shared" si="34"/>
        <v>n/a</v>
      </c>
      <c r="AL123" s="726" t="str">
        <f t="shared" si="35"/>
        <v>n/a</v>
      </c>
      <c r="AM123" s="726" t="str">
        <f t="shared" si="36"/>
        <v>n/a</v>
      </c>
      <c r="AN123" s="726" t="str">
        <f t="shared" si="37"/>
        <v>n/a</v>
      </c>
      <c r="AO123" s="726" t="str">
        <f t="shared" si="38"/>
        <v>n/a</v>
      </c>
      <c r="AP123" s="726" t="str">
        <f t="shared" si="39"/>
        <v>n/a</v>
      </c>
      <c r="AQ123" s="727">
        <f t="shared" si="40"/>
        <v>42.528655419516546</v>
      </c>
      <c r="AR123" s="728">
        <f t="shared" si="41"/>
        <v>92.419597165682205</v>
      </c>
    </row>
    <row r="124" spans="1:44" ht="11.25" customHeight="1" x14ac:dyDescent="0.2">
      <c r="A124" s="530" t="s">
        <v>1017</v>
      </c>
      <c r="B124" s="703" t="s">
        <v>1018</v>
      </c>
      <c r="C124" s="524">
        <v>1.56</v>
      </c>
      <c r="D124" s="525">
        <v>1.52</v>
      </c>
      <c r="E124" s="525">
        <v>1.48</v>
      </c>
      <c r="F124" s="525">
        <v>1.45</v>
      </c>
      <c r="G124" s="704">
        <v>1.4</v>
      </c>
      <c r="H124" s="526"/>
      <c r="I124" s="704">
        <v>1.36</v>
      </c>
      <c r="J124" s="523">
        <v>1.32</v>
      </c>
      <c r="K124" s="526"/>
      <c r="L124" s="710">
        <v>1.28</v>
      </c>
      <c r="M124" s="707">
        <v>1.24</v>
      </c>
      <c r="N124" s="711">
        <v>1.24</v>
      </c>
      <c r="O124" s="707">
        <v>1.1200000000000001</v>
      </c>
      <c r="P124" s="707">
        <v>1.1200000000000001</v>
      </c>
      <c r="Q124" s="707">
        <v>1.1200000000000001</v>
      </c>
      <c r="R124" s="707">
        <v>1.1200000000000001</v>
      </c>
      <c r="S124" s="707">
        <v>1.1200000000000001</v>
      </c>
      <c r="T124" s="711">
        <v>1.1200000000000001</v>
      </c>
      <c r="U124" s="711">
        <v>1.0602199999999999</v>
      </c>
      <c r="V124" s="711">
        <v>0.93276000000000003</v>
      </c>
      <c r="W124" s="711">
        <v>0.81852000000000003</v>
      </c>
      <c r="X124" s="708">
        <f t="shared" si="21"/>
        <v>23.381500000000003</v>
      </c>
      <c r="Y124" s="726">
        <f t="shared" si="22"/>
        <v>2.6315789473684292</v>
      </c>
      <c r="Z124" s="726">
        <f t="shared" si="23"/>
        <v>2.7027027027026973</v>
      </c>
      <c r="AA124" s="726">
        <f t="shared" si="24"/>
        <v>2.0689655172413834</v>
      </c>
      <c r="AB124" s="726">
        <f t="shared" si="25"/>
        <v>3.5714285714285809</v>
      </c>
      <c r="AC124" s="726">
        <f t="shared" si="26"/>
        <v>2.9411764705882248</v>
      </c>
      <c r="AD124" s="726">
        <f t="shared" si="27"/>
        <v>3.0303030303030276</v>
      </c>
      <c r="AE124" s="726">
        <f t="shared" si="28"/>
        <v>3.125</v>
      </c>
      <c r="AF124" s="726">
        <f t="shared" si="29"/>
        <v>3.2258064516129004</v>
      </c>
      <c r="AG124" s="726">
        <f t="shared" si="30"/>
        <v>0</v>
      </c>
      <c r="AH124" s="726">
        <f t="shared" si="31"/>
        <v>10.714285714285698</v>
      </c>
      <c r="AI124" s="726">
        <f t="shared" si="32"/>
        <v>0</v>
      </c>
      <c r="AJ124" s="726">
        <f t="shared" si="33"/>
        <v>0</v>
      </c>
      <c r="AK124" s="726">
        <f t="shared" si="34"/>
        <v>0</v>
      </c>
      <c r="AL124" s="726">
        <f t="shared" si="35"/>
        <v>0</v>
      </c>
      <c r="AM124" s="726">
        <f t="shared" si="36"/>
        <v>0</v>
      </c>
      <c r="AN124" s="726">
        <f t="shared" si="37"/>
        <v>5.6384523966723998</v>
      </c>
      <c r="AO124" s="726">
        <f t="shared" si="38"/>
        <v>13.664822676787169</v>
      </c>
      <c r="AP124" s="726">
        <f t="shared" si="39"/>
        <v>13.956897815569569</v>
      </c>
      <c r="AQ124" s="727">
        <f t="shared" si="40"/>
        <v>3.7373011274755594</v>
      </c>
      <c r="AR124" s="728">
        <f t="shared" si="41"/>
        <v>4.5112090596847212</v>
      </c>
    </row>
    <row r="125" spans="1:44" ht="11.25" customHeight="1" x14ac:dyDescent="0.2">
      <c r="A125" s="536" t="s">
        <v>1019</v>
      </c>
      <c r="B125" s="1000" t="s">
        <v>1020</v>
      </c>
      <c r="C125" s="524">
        <v>1.04</v>
      </c>
      <c r="D125" s="513">
        <v>0.98</v>
      </c>
      <c r="E125" s="513">
        <v>0.9</v>
      </c>
      <c r="F125" s="513">
        <v>0.72699999999999998</v>
      </c>
      <c r="G125" s="515">
        <v>0</v>
      </c>
      <c r="H125" s="514"/>
      <c r="I125" s="515">
        <v>0</v>
      </c>
      <c r="J125" s="516">
        <v>0</v>
      </c>
      <c r="K125" s="514"/>
      <c r="L125" s="516">
        <v>0</v>
      </c>
      <c r="M125" s="518">
        <v>0</v>
      </c>
      <c r="N125" s="518">
        <v>0</v>
      </c>
      <c r="O125" s="518">
        <v>0</v>
      </c>
      <c r="P125" s="518">
        <v>0</v>
      </c>
      <c r="Q125" s="518">
        <v>0</v>
      </c>
      <c r="R125" s="518">
        <v>0</v>
      </c>
      <c r="S125" s="518">
        <v>0</v>
      </c>
      <c r="T125" s="518">
        <v>0</v>
      </c>
      <c r="U125" s="518">
        <v>0</v>
      </c>
      <c r="V125" s="518">
        <v>0</v>
      </c>
      <c r="W125" s="518">
        <v>0</v>
      </c>
      <c r="X125" s="708">
        <f t="shared" si="21"/>
        <v>3.6469999999999998</v>
      </c>
      <c r="Y125" s="726">
        <f t="shared" si="22"/>
        <v>6.1224489795918435</v>
      </c>
      <c r="Z125" s="726">
        <f t="shared" si="23"/>
        <v>8.8888888888888786</v>
      </c>
      <c r="AA125" s="726">
        <f t="shared" si="24"/>
        <v>23.79642365887209</v>
      </c>
      <c r="AB125" s="726" t="str">
        <f t="shared" si="25"/>
        <v>n/a</v>
      </c>
      <c r="AC125" s="726" t="str">
        <f t="shared" si="26"/>
        <v>n/a</v>
      </c>
      <c r="AD125" s="726" t="str">
        <f t="shared" si="27"/>
        <v>n/a</v>
      </c>
      <c r="AE125" s="726" t="str">
        <f t="shared" si="28"/>
        <v>n/a</v>
      </c>
      <c r="AF125" s="726" t="str">
        <f t="shared" si="29"/>
        <v>n/a</v>
      </c>
      <c r="AG125" s="726" t="str">
        <f t="shared" si="30"/>
        <v>n/a</v>
      </c>
      <c r="AH125" s="726" t="str">
        <f t="shared" si="31"/>
        <v>n/a</v>
      </c>
      <c r="AI125" s="726" t="str">
        <f t="shared" si="32"/>
        <v>n/a</v>
      </c>
      <c r="AJ125" s="726" t="str">
        <f t="shared" si="33"/>
        <v>n/a</v>
      </c>
      <c r="AK125" s="726" t="str">
        <f t="shared" si="34"/>
        <v>n/a</v>
      </c>
      <c r="AL125" s="726" t="str">
        <f t="shared" si="35"/>
        <v>n/a</v>
      </c>
      <c r="AM125" s="726" t="str">
        <f t="shared" si="36"/>
        <v>n/a</v>
      </c>
      <c r="AN125" s="726" t="str">
        <f t="shared" si="37"/>
        <v>n/a</v>
      </c>
      <c r="AO125" s="726" t="str">
        <f t="shared" si="38"/>
        <v>n/a</v>
      </c>
      <c r="AP125" s="726" t="str">
        <f t="shared" si="39"/>
        <v>n/a</v>
      </c>
      <c r="AQ125" s="727">
        <f t="shared" si="40"/>
        <v>12.935920509117603</v>
      </c>
      <c r="AR125" s="728">
        <f t="shared" si="41"/>
        <v>9.5066394663050211</v>
      </c>
    </row>
    <row r="126" spans="1:44" ht="11.25" customHeight="1" x14ac:dyDescent="0.2">
      <c r="A126" s="530" t="s">
        <v>1021</v>
      </c>
      <c r="B126" s="1015" t="s">
        <v>1022</v>
      </c>
      <c r="C126" s="553">
        <v>4.8099999999999996</v>
      </c>
      <c r="D126" s="704">
        <v>2.04</v>
      </c>
      <c r="E126" s="704">
        <v>1.64</v>
      </c>
      <c r="F126" s="704">
        <v>1.23</v>
      </c>
      <c r="G126" s="704">
        <v>0.88</v>
      </c>
      <c r="H126" s="705"/>
      <c r="I126" s="704">
        <v>0.61</v>
      </c>
      <c r="J126" s="523">
        <v>0.4</v>
      </c>
      <c r="K126" s="705"/>
      <c r="L126" s="710">
        <v>7.0000000000000007E-2</v>
      </c>
      <c r="M126" s="707">
        <v>0</v>
      </c>
      <c r="N126" s="707">
        <v>0</v>
      </c>
      <c r="O126" s="707">
        <v>0</v>
      </c>
      <c r="P126" s="707">
        <v>0</v>
      </c>
      <c r="Q126" s="707">
        <v>0</v>
      </c>
      <c r="R126" s="707">
        <v>0</v>
      </c>
      <c r="S126" s="707">
        <v>0</v>
      </c>
      <c r="T126" s="707">
        <v>0</v>
      </c>
      <c r="U126" s="707">
        <v>0</v>
      </c>
      <c r="V126" s="707">
        <v>0</v>
      </c>
      <c r="W126" s="707">
        <v>0</v>
      </c>
      <c r="X126" s="708">
        <f t="shared" si="21"/>
        <v>11.680000000000001</v>
      </c>
      <c r="Y126" s="726">
        <f t="shared" si="22"/>
        <v>135.78431372549016</v>
      </c>
      <c r="Z126" s="726">
        <f t="shared" si="23"/>
        <v>24.390243902439025</v>
      </c>
      <c r="AA126" s="726">
        <f t="shared" si="24"/>
        <v>33.333333333333329</v>
      </c>
      <c r="AB126" s="726">
        <f t="shared" si="25"/>
        <v>39.772727272727273</v>
      </c>
      <c r="AC126" s="726">
        <f t="shared" si="26"/>
        <v>44.262295081967217</v>
      </c>
      <c r="AD126" s="726">
        <f t="shared" si="27"/>
        <v>52.499999999999993</v>
      </c>
      <c r="AE126" s="726">
        <f t="shared" si="28"/>
        <v>471.42857142857144</v>
      </c>
      <c r="AF126" s="726" t="str">
        <f t="shared" si="29"/>
        <v>n/a</v>
      </c>
      <c r="AG126" s="726" t="str">
        <f t="shared" si="30"/>
        <v>n/a</v>
      </c>
      <c r="AH126" s="726" t="str">
        <f t="shared" si="31"/>
        <v>n/a</v>
      </c>
      <c r="AI126" s="726" t="str">
        <f t="shared" si="32"/>
        <v>n/a</v>
      </c>
      <c r="AJ126" s="726" t="str">
        <f t="shared" si="33"/>
        <v>n/a</v>
      </c>
      <c r="AK126" s="726" t="str">
        <f t="shared" si="34"/>
        <v>n/a</v>
      </c>
      <c r="AL126" s="726" t="str">
        <f t="shared" si="35"/>
        <v>n/a</v>
      </c>
      <c r="AM126" s="726" t="str">
        <f t="shared" si="36"/>
        <v>n/a</v>
      </c>
      <c r="AN126" s="726" t="str">
        <f t="shared" si="37"/>
        <v>n/a</v>
      </c>
      <c r="AO126" s="726" t="str">
        <f t="shared" si="38"/>
        <v>n/a</v>
      </c>
      <c r="AP126" s="726" t="str">
        <f t="shared" si="39"/>
        <v>n/a</v>
      </c>
      <c r="AQ126" s="727">
        <f t="shared" si="40"/>
        <v>114.49592639207549</v>
      </c>
      <c r="AR126" s="728">
        <f t="shared" si="41"/>
        <v>161.72008914571833</v>
      </c>
    </row>
    <row r="127" spans="1:44" ht="11.25" customHeight="1" x14ac:dyDescent="0.2">
      <c r="A127" s="1017" t="s">
        <v>477</v>
      </c>
      <c r="B127" s="1015" t="s">
        <v>478</v>
      </c>
      <c r="C127" s="524">
        <v>1.355</v>
      </c>
      <c r="D127" s="704">
        <v>1.23</v>
      </c>
      <c r="E127" s="704">
        <v>1.1100000000000001</v>
      </c>
      <c r="F127" s="704">
        <v>0.9</v>
      </c>
      <c r="G127" s="704">
        <v>0.75</v>
      </c>
      <c r="H127" s="705"/>
      <c r="I127" s="704">
        <v>0.66</v>
      </c>
      <c r="J127" s="523">
        <v>0.61</v>
      </c>
      <c r="K127" s="705"/>
      <c r="L127" s="710">
        <v>0.56999999999999995</v>
      </c>
      <c r="M127" s="711">
        <v>0.35</v>
      </c>
      <c r="N127" s="711">
        <v>0.25</v>
      </c>
      <c r="O127" s="711">
        <v>0.12</v>
      </c>
      <c r="P127" s="707">
        <v>0</v>
      </c>
      <c r="Q127" s="707">
        <v>0</v>
      </c>
      <c r="R127" s="707">
        <v>0</v>
      </c>
      <c r="S127" s="707">
        <v>0</v>
      </c>
      <c r="T127" s="707">
        <v>0</v>
      </c>
      <c r="U127" s="707">
        <v>0</v>
      </c>
      <c r="V127" s="707">
        <v>0</v>
      </c>
      <c r="W127" s="707">
        <v>0</v>
      </c>
      <c r="X127" s="708">
        <f t="shared" si="21"/>
        <v>7.9050000000000011</v>
      </c>
      <c r="Y127" s="726">
        <f t="shared" si="22"/>
        <v>10.162601626016254</v>
      </c>
      <c r="Z127" s="726">
        <f t="shared" si="23"/>
        <v>10.810810810810789</v>
      </c>
      <c r="AA127" s="726">
        <f t="shared" si="24"/>
        <v>23.333333333333339</v>
      </c>
      <c r="AB127" s="726">
        <f t="shared" si="25"/>
        <v>19.999999999999996</v>
      </c>
      <c r="AC127" s="726">
        <f t="shared" si="26"/>
        <v>13.636363636363624</v>
      </c>
      <c r="AD127" s="726">
        <f t="shared" si="27"/>
        <v>8.196721311475418</v>
      </c>
      <c r="AE127" s="726">
        <f t="shared" si="28"/>
        <v>7.0175438596491224</v>
      </c>
      <c r="AF127" s="726">
        <f t="shared" si="29"/>
        <v>62.857142857142854</v>
      </c>
      <c r="AG127" s="726">
        <f t="shared" si="30"/>
        <v>39.999999999999993</v>
      </c>
      <c r="AH127" s="726">
        <f t="shared" si="31"/>
        <v>108.33333333333334</v>
      </c>
      <c r="AI127" s="726" t="str">
        <f t="shared" si="32"/>
        <v>n/a</v>
      </c>
      <c r="AJ127" s="726" t="str">
        <f t="shared" si="33"/>
        <v>n/a</v>
      </c>
      <c r="AK127" s="726" t="str">
        <f t="shared" si="34"/>
        <v>n/a</v>
      </c>
      <c r="AL127" s="726" t="str">
        <f t="shared" si="35"/>
        <v>n/a</v>
      </c>
      <c r="AM127" s="726" t="str">
        <f t="shared" si="36"/>
        <v>n/a</v>
      </c>
      <c r="AN127" s="726" t="str">
        <f t="shared" si="37"/>
        <v>n/a</v>
      </c>
      <c r="AO127" s="726" t="str">
        <f t="shared" si="38"/>
        <v>n/a</v>
      </c>
      <c r="AP127" s="726" t="str">
        <f t="shared" si="39"/>
        <v>n/a</v>
      </c>
      <c r="AQ127" s="727">
        <f t="shared" si="40"/>
        <v>30.434785076812478</v>
      </c>
      <c r="AR127" s="728">
        <f t="shared" si="41"/>
        <v>32.474518582524624</v>
      </c>
    </row>
    <row r="128" spans="1:44" ht="11.25" customHeight="1" x14ac:dyDescent="0.2">
      <c r="A128" s="530" t="s">
        <v>1024</v>
      </c>
      <c r="B128" s="1015" t="s">
        <v>1025</v>
      </c>
      <c r="C128" s="524">
        <v>0.56000000000000005</v>
      </c>
      <c r="D128" s="525">
        <v>0.52</v>
      </c>
      <c r="E128" s="525">
        <v>0.47332999999999997</v>
      </c>
      <c r="F128" s="525">
        <v>0.42668</v>
      </c>
      <c r="G128" s="704">
        <v>0.39034999999999997</v>
      </c>
      <c r="H128" s="526"/>
      <c r="I128" s="704">
        <v>0.33580999999999994</v>
      </c>
      <c r="J128" s="709">
        <v>0.29871999999999999</v>
      </c>
      <c r="K128" s="526"/>
      <c r="L128" s="709">
        <v>0.29871999999999999</v>
      </c>
      <c r="M128" s="568">
        <v>0.29871999999999999</v>
      </c>
      <c r="N128" s="711">
        <v>0.29298000000000002</v>
      </c>
      <c r="O128" s="711">
        <v>0.2681</v>
      </c>
      <c r="P128" s="711">
        <v>0.22214</v>
      </c>
      <c r="Q128" s="707">
        <v>0.15065000000000001</v>
      </c>
      <c r="R128" s="707">
        <v>0.16170999999999999</v>
      </c>
      <c r="S128" s="711">
        <v>0.17359999999999998</v>
      </c>
      <c r="T128" s="707">
        <v>0.17019999999999999</v>
      </c>
      <c r="U128" s="528">
        <v>0.17019999999999999</v>
      </c>
      <c r="V128" s="711">
        <v>0.16764999999999999</v>
      </c>
      <c r="W128" s="707">
        <v>0.1668</v>
      </c>
      <c r="X128" s="708">
        <f t="shared" si="21"/>
        <v>5.54636</v>
      </c>
      <c r="Y128" s="726">
        <f t="shared" si="22"/>
        <v>7.6923076923077094</v>
      </c>
      <c r="Z128" s="726">
        <f t="shared" si="23"/>
        <v>9.8599285910464296</v>
      </c>
      <c r="AA128" s="726">
        <f t="shared" si="24"/>
        <v>10.933252085872303</v>
      </c>
      <c r="AB128" s="726">
        <f t="shared" si="25"/>
        <v>9.3070321506340647</v>
      </c>
      <c r="AC128" s="726">
        <f t="shared" si="26"/>
        <v>16.241326940829648</v>
      </c>
      <c r="AD128" s="726">
        <f t="shared" si="27"/>
        <v>12.416309587573625</v>
      </c>
      <c r="AE128" s="726">
        <f t="shared" si="28"/>
        <v>0</v>
      </c>
      <c r="AF128" s="726">
        <f t="shared" si="29"/>
        <v>0</v>
      </c>
      <c r="AG128" s="726">
        <f t="shared" si="30"/>
        <v>1.9591781008942544</v>
      </c>
      <c r="AH128" s="726">
        <f t="shared" si="31"/>
        <v>9.2801193584483457</v>
      </c>
      <c r="AI128" s="726">
        <f t="shared" si="32"/>
        <v>20.68965517241379</v>
      </c>
      <c r="AJ128" s="726">
        <f t="shared" si="33"/>
        <v>47.454364420843007</v>
      </c>
      <c r="AK128" s="726">
        <f t="shared" si="34"/>
        <v>-6.8394038711273142</v>
      </c>
      <c r="AL128" s="726">
        <f t="shared" si="35"/>
        <v>-6.849078341013815</v>
      </c>
      <c r="AM128" s="726">
        <f t="shared" si="36"/>
        <v>1.9976498237367801</v>
      </c>
      <c r="AN128" s="726">
        <f t="shared" si="37"/>
        <v>0</v>
      </c>
      <c r="AO128" s="726">
        <f t="shared" si="38"/>
        <v>1.5210259469132126</v>
      </c>
      <c r="AP128" s="726">
        <f t="shared" si="39"/>
        <v>0.50959232613907446</v>
      </c>
      <c r="AQ128" s="727">
        <f t="shared" si="40"/>
        <v>7.5651811103061739</v>
      </c>
      <c r="AR128" s="728">
        <f t="shared" si="41"/>
        <v>12.415610110051247</v>
      </c>
    </row>
    <row r="129" spans="1:44" ht="11.25" customHeight="1" x14ac:dyDescent="0.2">
      <c r="A129" s="1017" t="s">
        <v>479</v>
      </c>
      <c r="B129" s="1015" t="s">
        <v>480</v>
      </c>
      <c r="C129" s="524">
        <v>1.74</v>
      </c>
      <c r="D129" s="704">
        <v>1.5433300000000001</v>
      </c>
      <c r="E129" s="704">
        <v>1.4133333333333333</v>
      </c>
      <c r="F129" s="704">
        <v>1.28</v>
      </c>
      <c r="G129" s="704">
        <v>1.1466666666666667</v>
      </c>
      <c r="H129" s="705"/>
      <c r="I129" s="704">
        <v>1</v>
      </c>
      <c r="J129" s="704">
        <v>0.88</v>
      </c>
      <c r="K129" s="705"/>
      <c r="L129" s="710">
        <v>0.73333333333333339</v>
      </c>
      <c r="M129" s="711">
        <v>0.70666666666666667</v>
      </c>
      <c r="N129" s="711">
        <v>0.58866666666666667</v>
      </c>
      <c r="O129" s="707">
        <v>0</v>
      </c>
      <c r="P129" s="707">
        <v>0</v>
      </c>
      <c r="Q129" s="707">
        <v>0</v>
      </c>
      <c r="R129" s="707">
        <v>0</v>
      </c>
      <c r="S129" s="707">
        <v>0</v>
      </c>
      <c r="T129" s="707">
        <v>0</v>
      </c>
      <c r="U129" s="707">
        <v>0</v>
      </c>
      <c r="V129" s="707">
        <v>0</v>
      </c>
      <c r="W129" s="707">
        <v>0</v>
      </c>
      <c r="X129" s="708">
        <f t="shared" si="21"/>
        <v>11.031996666666666</v>
      </c>
      <c r="Y129" s="726">
        <f t="shared" si="22"/>
        <v>12.743224067438575</v>
      </c>
      <c r="Z129" s="726">
        <f t="shared" si="23"/>
        <v>9.1978773584905795</v>
      </c>
      <c r="AA129" s="726">
        <f t="shared" si="24"/>
        <v>10.416666666666675</v>
      </c>
      <c r="AB129" s="726">
        <f t="shared" si="25"/>
        <v>11.627906976744185</v>
      </c>
      <c r="AC129" s="726">
        <f t="shared" si="26"/>
        <v>14.666666666666671</v>
      </c>
      <c r="AD129" s="726">
        <f t="shared" si="27"/>
        <v>13.636363636363647</v>
      </c>
      <c r="AE129" s="726">
        <f t="shared" si="28"/>
        <v>19.999999999999996</v>
      </c>
      <c r="AF129" s="726">
        <f t="shared" si="29"/>
        <v>3.7735849056603765</v>
      </c>
      <c r="AG129" s="726">
        <f t="shared" si="30"/>
        <v>20.045300113250274</v>
      </c>
      <c r="AH129" s="726" t="str">
        <f t="shared" si="31"/>
        <v>n/a</v>
      </c>
      <c r="AI129" s="726" t="str">
        <f t="shared" si="32"/>
        <v>n/a</v>
      </c>
      <c r="AJ129" s="726" t="str">
        <f t="shared" si="33"/>
        <v>n/a</v>
      </c>
      <c r="AK129" s="726" t="str">
        <f t="shared" si="34"/>
        <v>n/a</v>
      </c>
      <c r="AL129" s="726" t="str">
        <f t="shared" si="35"/>
        <v>n/a</v>
      </c>
      <c r="AM129" s="726" t="str">
        <f t="shared" si="36"/>
        <v>n/a</v>
      </c>
      <c r="AN129" s="726" t="str">
        <f t="shared" si="37"/>
        <v>n/a</v>
      </c>
      <c r="AO129" s="726" t="str">
        <f t="shared" si="38"/>
        <v>n/a</v>
      </c>
      <c r="AP129" s="726" t="str">
        <f t="shared" si="39"/>
        <v>n/a</v>
      </c>
      <c r="AQ129" s="727">
        <f t="shared" si="40"/>
        <v>12.900843376809</v>
      </c>
      <c r="AR129" s="728">
        <f t="shared" si="41"/>
        <v>5.1226892125521104</v>
      </c>
    </row>
    <row r="130" spans="1:44" ht="11.25" customHeight="1" x14ac:dyDescent="0.2">
      <c r="A130" s="510" t="s">
        <v>1026</v>
      </c>
      <c r="B130" s="1015" t="s">
        <v>1027</v>
      </c>
      <c r="C130" s="554">
        <v>1.18</v>
      </c>
      <c r="D130" s="704">
        <v>1.1200000000000001</v>
      </c>
      <c r="E130" s="704">
        <v>1.06</v>
      </c>
      <c r="F130" s="704">
        <v>1</v>
      </c>
      <c r="G130" s="704">
        <v>0.62749999999999995</v>
      </c>
      <c r="H130" s="705"/>
      <c r="I130" s="532">
        <v>0</v>
      </c>
      <c r="J130" s="709">
        <v>0</v>
      </c>
      <c r="K130" s="705"/>
      <c r="L130" s="533">
        <v>0</v>
      </c>
      <c r="M130" s="707">
        <v>0</v>
      </c>
      <c r="N130" s="707">
        <v>0</v>
      </c>
      <c r="O130" s="707">
        <v>0</v>
      </c>
      <c r="P130" s="707">
        <v>0</v>
      </c>
      <c r="Q130" s="707">
        <v>0</v>
      </c>
      <c r="R130" s="707">
        <v>0</v>
      </c>
      <c r="S130" s="707">
        <v>0</v>
      </c>
      <c r="T130" s="707">
        <v>0</v>
      </c>
      <c r="U130" s="707">
        <v>0</v>
      </c>
      <c r="V130" s="707">
        <v>0</v>
      </c>
      <c r="W130" s="707">
        <v>0</v>
      </c>
      <c r="X130" s="708">
        <f t="shared" si="21"/>
        <v>4.9874999999999989</v>
      </c>
      <c r="Y130" s="726">
        <f t="shared" si="22"/>
        <v>5.3571428571428381</v>
      </c>
      <c r="Z130" s="726">
        <f t="shared" si="23"/>
        <v>5.6603773584905648</v>
      </c>
      <c r="AA130" s="726">
        <f t="shared" si="24"/>
        <v>6.0000000000000053</v>
      </c>
      <c r="AB130" s="726">
        <f t="shared" si="25"/>
        <v>59.362549800796828</v>
      </c>
      <c r="AC130" s="726" t="str">
        <f t="shared" si="26"/>
        <v>n/a</v>
      </c>
      <c r="AD130" s="726" t="str">
        <f t="shared" si="27"/>
        <v>n/a</v>
      </c>
      <c r="AE130" s="726" t="str">
        <f t="shared" si="28"/>
        <v>n/a</v>
      </c>
      <c r="AF130" s="726" t="str">
        <f t="shared" si="29"/>
        <v>n/a</v>
      </c>
      <c r="AG130" s="726" t="str">
        <f t="shared" si="30"/>
        <v>n/a</v>
      </c>
      <c r="AH130" s="726" t="str">
        <f t="shared" si="31"/>
        <v>n/a</v>
      </c>
      <c r="AI130" s="726" t="str">
        <f t="shared" si="32"/>
        <v>n/a</v>
      </c>
      <c r="AJ130" s="726" t="str">
        <f t="shared" si="33"/>
        <v>n/a</v>
      </c>
      <c r="AK130" s="726" t="str">
        <f t="shared" si="34"/>
        <v>n/a</v>
      </c>
      <c r="AL130" s="726" t="str">
        <f t="shared" si="35"/>
        <v>n/a</v>
      </c>
      <c r="AM130" s="726" t="str">
        <f t="shared" si="36"/>
        <v>n/a</v>
      </c>
      <c r="AN130" s="726" t="str">
        <f t="shared" si="37"/>
        <v>n/a</v>
      </c>
      <c r="AO130" s="726" t="str">
        <f t="shared" si="38"/>
        <v>n/a</v>
      </c>
      <c r="AP130" s="726" t="str">
        <f t="shared" si="39"/>
        <v>n/a</v>
      </c>
      <c r="AQ130" s="727">
        <f t="shared" si="40"/>
        <v>19.09501750410756</v>
      </c>
      <c r="AR130" s="728">
        <f t="shared" si="41"/>
        <v>26.846305744339922</v>
      </c>
    </row>
    <row r="131" spans="1:44" ht="11.25" customHeight="1" x14ac:dyDescent="0.2">
      <c r="A131" s="579" t="s">
        <v>4128</v>
      </c>
      <c r="B131" s="539" t="s">
        <v>4129</v>
      </c>
      <c r="C131" s="524">
        <v>1.87</v>
      </c>
      <c r="D131" s="545">
        <v>1.78</v>
      </c>
      <c r="E131" s="545">
        <v>1.66</v>
      </c>
      <c r="F131" s="545">
        <v>1.5250000000000001</v>
      </c>
      <c r="G131" s="545">
        <v>1.4324999999999999</v>
      </c>
      <c r="H131" s="546"/>
      <c r="I131" s="545">
        <v>1.3725000000000001</v>
      </c>
      <c r="J131" s="541">
        <v>1.2999800000000001</v>
      </c>
      <c r="K131" s="546"/>
      <c r="L131" s="542">
        <v>1.2916399999999999</v>
      </c>
      <c r="M131" s="574">
        <v>1.25004</v>
      </c>
      <c r="N131" s="574">
        <v>1.25004</v>
      </c>
      <c r="O131" s="548">
        <v>1.25004</v>
      </c>
      <c r="P131" s="548">
        <v>0.48989387500000003</v>
      </c>
      <c r="Q131" s="548">
        <v>0.10125000000000001</v>
      </c>
      <c r="R131" s="549">
        <v>0</v>
      </c>
      <c r="S131" s="549">
        <v>0</v>
      </c>
      <c r="T131" s="549">
        <v>0</v>
      </c>
      <c r="U131" s="549">
        <v>0</v>
      </c>
      <c r="V131" s="549">
        <v>0</v>
      </c>
      <c r="W131" s="549">
        <v>0</v>
      </c>
      <c r="X131" s="708">
        <f t="shared" si="21"/>
        <v>16.572883875000002</v>
      </c>
      <c r="Y131" s="726">
        <f t="shared" si="22"/>
        <v>5.0561797752809001</v>
      </c>
      <c r="Z131" s="726">
        <f t="shared" si="23"/>
        <v>7.2289156626506035</v>
      </c>
      <c r="AA131" s="726">
        <f t="shared" si="24"/>
        <v>8.8524590163934214</v>
      </c>
      <c r="AB131" s="726">
        <f t="shared" si="25"/>
        <v>6.4572425828970603</v>
      </c>
      <c r="AC131" s="726">
        <f t="shared" si="26"/>
        <v>4.3715846994535346</v>
      </c>
      <c r="AD131" s="726">
        <f t="shared" si="27"/>
        <v>5.5785473622671056</v>
      </c>
      <c r="AE131" s="726">
        <f t="shared" si="28"/>
        <v>0.64569074974452079</v>
      </c>
      <c r="AF131" s="726">
        <f t="shared" si="29"/>
        <v>3.327893507407742</v>
      </c>
      <c r="AG131" s="726">
        <f t="shared" si="30"/>
        <v>0</v>
      </c>
      <c r="AH131" s="726">
        <f t="shared" si="31"/>
        <v>0</v>
      </c>
      <c r="AI131" s="726">
        <f t="shared" si="32"/>
        <v>155.16546823533974</v>
      </c>
      <c r="AJ131" s="726">
        <f t="shared" si="33"/>
        <v>383.84580246913583</v>
      </c>
      <c r="AK131" s="726" t="str">
        <f t="shared" si="34"/>
        <v>n/a</v>
      </c>
      <c r="AL131" s="726" t="str">
        <f t="shared" si="35"/>
        <v>n/a</v>
      </c>
      <c r="AM131" s="726" t="str">
        <f t="shared" si="36"/>
        <v>n/a</v>
      </c>
      <c r="AN131" s="726" t="str">
        <f t="shared" si="37"/>
        <v>n/a</v>
      </c>
      <c r="AO131" s="726" t="str">
        <f t="shared" si="38"/>
        <v>n/a</v>
      </c>
      <c r="AP131" s="726" t="str">
        <f t="shared" si="39"/>
        <v>n/a</v>
      </c>
      <c r="AQ131" s="727">
        <f t="shared" si="40"/>
        <v>48.37748200504754</v>
      </c>
      <c r="AR131" s="728">
        <f t="shared" si="41"/>
        <v>114.25209779147092</v>
      </c>
    </row>
    <row r="132" spans="1:44" ht="11.25" customHeight="1" x14ac:dyDescent="0.2">
      <c r="A132" s="530" t="s">
        <v>482</v>
      </c>
      <c r="B132" s="1015" t="s">
        <v>483</v>
      </c>
      <c r="C132" s="524">
        <v>0.27750000000000002</v>
      </c>
      <c r="D132" s="704">
        <v>0.25124999999999997</v>
      </c>
      <c r="E132" s="704">
        <v>0.22625000000000001</v>
      </c>
      <c r="F132" s="704">
        <v>0.20499999999999999</v>
      </c>
      <c r="G132" s="704">
        <v>0.185</v>
      </c>
      <c r="H132" s="705"/>
      <c r="I132" s="704">
        <v>0.17249999999999999</v>
      </c>
      <c r="J132" s="523">
        <v>0.16250000000000001</v>
      </c>
      <c r="K132" s="705"/>
      <c r="L132" s="710">
        <v>0.15625</v>
      </c>
      <c r="M132" s="711">
        <v>0.15125</v>
      </c>
      <c r="N132" s="711">
        <v>0.14249999999999999</v>
      </c>
      <c r="O132" s="711">
        <v>0.125</v>
      </c>
      <c r="P132" s="711">
        <v>0.105</v>
      </c>
      <c r="Q132" s="711">
        <v>8.5000000000000006E-2</v>
      </c>
      <c r="R132" s="711">
        <v>7.2499999999999995E-2</v>
      </c>
      <c r="S132" s="711">
        <v>5.7500000000000002E-2</v>
      </c>
      <c r="T132" s="711">
        <v>4.4999999999999998E-2</v>
      </c>
      <c r="U132" s="711">
        <v>0.04</v>
      </c>
      <c r="V132" s="711">
        <v>3.3750000000000002E-2</v>
      </c>
      <c r="W132" s="711">
        <v>2.8750000000000001E-2</v>
      </c>
      <c r="X132" s="708">
        <f t="shared" si="21"/>
        <v>2.5225</v>
      </c>
      <c r="Y132" s="726">
        <f t="shared" si="22"/>
        <v>10.44776119402988</v>
      </c>
      <c r="Z132" s="726">
        <f t="shared" si="23"/>
        <v>11.049723756906072</v>
      </c>
      <c r="AA132" s="726">
        <f t="shared" si="24"/>
        <v>10.365853658536594</v>
      </c>
      <c r="AB132" s="726">
        <f t="shared" si="25"/>
        <v>10.810810810810811</v>
      </c>
      <c r="AC132" s="726">
        <f t="shared" si="26"/>
        <v>7.2463768115942129</v>
      </c>
      <c r="AD132" s="726">
        <f t="shared" si="27"/>
        <v>6.153846153846132</v>
      </c>
      <c r="AE132" s="726">
        <f t="shared" si="28"/>
        <v>4.0000000000000036</v>
      </c>
      <c r="AF132" s="726">
        <f t="shared" si="29"/>
        <v>3.3057851239669533</v>
      </c>
      <c r="AG132" s="726">
        <f t="shared" si="30"/>
        <v>6.1403508771929793</v>
      </c>
      <c r="AH132" s="726">
        <f t="shared" si="31"/>
        <v>13.999999999999989</v>
      </c>
      <c r="AI132" s="726">
        <f t="shared" si="32"/>
        <v>19.047619047619047</v>
      </c>
      <c r="AJ132" s="726">
        <f t="shared" si="33"/>
        <v>23.529411764705866</v>
      </c>
      <c r="AK132" s="726">
        <f t="shared" si="34"/>
        <v>17.24137931034484</v>
      </c>
      <c r="AL132" s="726">
        <f t="shared" si="35"/>
        <v>26.086956521739111</v>
      </c>
      <c r="AM132" s="726">
        <f t="shared" si="36"/>
        <v>27.777777777777789</v>
      </c>
      <c r="AN132" s="726">
        <f t="shared" si="37"/>
        <v>12.5</v>
      </c>
      <c r="AO132" s="726">
        <f t="shared" si="38"/>
        <v>18.518518518518512</v>
      </c>
      <c r="AP132" s="726">
        <f t="shared" si="39"/>
        <v>17.391304347826097</v>
      </c>
      <c r="AQ132" s="727">
        <f t="shared" si="40"/>
        <v>13.645193093078605</v>
      </c>
      <c r="AR132" s="728">
        <f t="shared" si="41"/>
        <v>7.3669879191481806</v>
      </c>
    </row>
    <row r="133" spans="1:44" ht="11.25" customHeight="1" x14ac:dyDescent="0.2">
      <c r="A133" s="1017" t="s">
        <v>163</v>
      </c>
      <c r="B133" s="1015" t="s">
        <v>164</v>
      </c>
      <c r="C133" s="524">
        <v>0.58399999999999996</v>
      </c>
      <c r="D133" s="525">
        <v>0.54400000000000004</v>
      </c>
      <c r="E133" s="704">
        <v>0.51400000000000001</v>
      </c>
      <c r="F133" s="525">
        <v>0.47199999999999998</v>
      </c>
      <c r="G133" s="525">
        <v>0.42199999999999999</v>
      </c>
      <c r="H133" s="526"/>
      <c r="I133" s="704">
        <v>0.38200000000000001</v>
      </c>
      <c r="J133" s="523">
        <v>0.34933333333333338</v>
      </c>
      <c r="K133" s="526"/>
      <c r="L133" s="710">
        <v>0.32000000000000006</v>
      </c>
      <c r="M133" s="711">
        <v>0.30666666666666664</v>
      </c>
      <c r="N133" s="711">
        <v>0.29013333333333335</v>
      </c>
      <c r="O133" s="711">
        <v>0.25813333333333333</v>
      </c>
      <c r="P133" s="711">
        <v>0.23893333333333336</v>
      </c>
      <c r="Q133" s="711">
        <v>0.20906666666666671</v>
      </c>
      <c r="R133" s="711">
        <v>0.18133333333333335</v>
      </c>
      <c r="S133" s="711">
        <v>0.16000000000000003</v>
      </c>
      <c r="T133" s="711">
        <v>0.14933333333333335</v>
      </c>
      <c r="U133" s="711">
        <v>0.14080000000000001</v>
      </c>
      <c r="V133" s="711">
        <v>0.13226666666666667</v>
      </c>
      <c r="W133" s="711">
        <v>0.12586666666666665</v>
      </c>
      <c r="X133" s="708">
        <f t="shared" si="21"/>
        <v>5.7798666666666669</v>
      </c>
      <c r="Y133" s="726">
        <f t="shared" si="22"/>
        <v>7.3529411764705843</v>
      </c>
      <c r="Z133" s="726">
        <f t="shared" si="23"/>
        <v>5.8365758754863828</v>
      </c>
      <c r="AA133" s="726">
        <f t="shared" si="24"/>
        <v>8.8983050847457612</v>
      </c>
      <c r="AB133" s="726">
        <f t="shared" si="25"/>
        <v>11.848341232227488</v>
      </c>
      <c r="AC133" s="726">
        <f t="shared" si="26"/>
        <v>10.471204188481664</v>
      </c>
      <c r="AD133" s="726">
        <f t="shared" si="27"/>
        <v>9.3511450381679175</v>
      </c>
      <c r="AE133" s="726">
        <f t="shared" si="28"/>
        <v>9.1666666666666572</v>
      </c>
      <c r="AF133" s="726">
        <f t="shared" si="29"/>
        <v>4.347826086956541</v>
      </c>
      <c r="AG133" s="726">
        <f t="shared" si="30"/>
        <v>5.6985294117646967</v>
      </c>
      <c r="AH133" s="726">
        <f t="shared" si="31"/>
        <v>12.396694214876035</v>
      </c>
      <c r="AI133" s="726">
        <f t="shared" si="32"/>
        <v>8.0357142857142794</v>
      </c>
      <c r="AJ133" s="726">
        <f t="shared" si="33"/>
        <v>14.285714285714279</v>
      </c>
      <c r="AK133" s="726">
        <f t="shared" si="34"/>
        <v>15.294117647058837</v>
      </c>
      <c r="AL133" s="726">
        <f t="shared" si="35"/>
        <v>13.33333333333333</v>
      </c>
      <c r="AM133" s="726">
        <f t="shared" si="36"/>
        <v>7.1428571428571619</v>
      </c>
      <c r="AN133" s="726">
        <f t="shared" si="37"/>
        <v>6.0606060606060552</v>
      </c>
      <c r="AO133" s="726">
        <f t="shared" si="38"/>
        <v>6.4516129032258007</v>
      </c>
      <c r="AP133" s="726">
        <f t="shared" si="39"/>
        <v>5.0847457627118731</v>
      </c>
      <c r="AQ133" s="727">
        <f t="shared" si="40"/>
        <v>8.9476072442814072</v>
      </c>
      <c r="AR133" s="728">
        <f t="shared" si="41"/>
        <v>3.328701785000558</v>
      </c>
    </row>
    <row r="134" spans="1:44" ht="11.25" customHeight="1" x14ac:dyDescent="0.2">
      <c r="A134" s="530" t="s">
        <v>1028</v>
      </c>
      <c r="B134" s="1015" t="s">
        <v>1029</v>
      </c>
      <c r="C134" s="524">
        <v>0.68500000000000005</v>
      </c>
      <c r="D134" s="704">
        <v>0.61499999999999999</v>
      </c>
      <c r="E134" s="704">
        <v>0.52500000000000002</v>
      </c>
      <c r="F134" s="704">
        <v>0.45</v>
      </c>
      <c r="G134" s="704">
        <v>0.1</v>
      </c>
      <c r="H134" s="705"/>
      <c r="I134" s="532">
        <v>0.05</v>
      </c>
      <c r="J134" s="709">
        <v>0.05</v>
      </c>
      <c r="K134" s="705"/>
      <c r="L134" s="533">
        <v>0.05</v>
      </c>
      <c r="M134" s="707">
        <v>0.05</v>
      </c>
      <c r="N134" s="707">
        <v>0.05</v>
      </c>
      <c r="O134" s="707">
        <v>0.6</v>
      </c>
      <c r="P134" s="707">
        <v>0.6</v>
      </c>
      <c r="Q134" s="707">
        <v>0.6</v>
      </c>
      <c r="R134" s="711">
        <v>0.6</v>
      </c>
      <c r="S134" s="707">
        <v>0.5</v>
      </c>
      <c r="T134" s="707">
        <v>0.5</v>
      </c>
      <c r="U134" s="707">
        <v>0.5</v>
      </c>
      <c r="V134" s="707">
        <v>0.5</v>
      </c>
      <c r="W134" s="707">
        <v>0.5</v>
      </c>
      <c r="X134" s="708">
        <f t="shared" si="21"/>
        <v>7.5249999999999995</v>
      </c>
      <c r="Y134" s="726">
        <f t="shared" si="22"/>
        <v>11.38211382113823</v>
      </c>
      <c r="Z134" s="726">
        <f t="shared" si="23"/>
        <v>17.142857142857125</v>
      </c>
      <c r="AA134" s="726">
        <f t="shared" si="24"/>
        <v>16.666666666666675</v>
      </c>
      <c r="AB134" s="726">
        <f t="shared" si="25"/>
        <v>350</v>
      </c>
      <c r="AC134" s="726">
        <f t="shared" si="26"/>
        <v>100</v>
      </c>
      <c r="AD134" s="726">
        <f t="shared" si="27"/>
        <v>0</v>
      </c>
      <c r="AE134" s="726">
        <f t="shared" si="28"/>
        <v>0</v>
      </c>
      <c r="AF134" s="726">
        <f t="shared" si="29"/>
        <v>0</v>
      </c>
      <c r="AG134" s="726">
        <f t="shared" si="30"/>
        <v>0</v>
      </c>
      <c r="AH134" s="726">
        <f t="shared" si="31"/>
        <v>-91.666666666666657</v>
      </c>
      <c r="AI134" s="726">
        <f t="shared" si="32"/>
        <v>0</v>
      </c>
      <c r="AJ134" s="726">
        <f t="shared" si="33"/>
        <v>0</v>
      </c>
      <c r="AK134" s="726">
        <f t="shared" si="34"/>
        <v>0</v>
      </c>
      <c r="AL134" s="726">
        <f t="shared" si="35"/>
        <v>19.999999999999996</v>
      </c>
      <c r="AM134" s="726">
        <f t="shared" si="36"/>
        <v>0</v>
      </c>
      <c r="AN134" s="726">
        <f t="shared" si="37"/>
        <v>0</v>
      </c>
      <c r="AO134" s="726">
        <f t="shared" si="38"/>
        <v>0</v>
      </c>
      <c r="AP134" s="726">
        <f t="shared" si="39"/>
        <v>0</v>
      </c>
      <c r="AQ134" s="727">
        <f t="shared" si="40"/>
        <v>23.529165053555303</v>
      </c>
      <c r="AR134" s="728">
        <f t="shared" si="41"/>
        <v>88.130517074026343</v>
      </c>
    </row>
    <row r="135" spans="1:44" ht="11.25" customHeight="1" x14ac:dyDescent="0.2">
      <c r="A135" s="536" t="s">
        <v>1030</v>
      </c>
      <c r="B135" s="1000" t="s">
        <v>1031</v>
      </c>
      <c r="C135" s="524">
        <v>0.86</v>
      </c>
      <c r="D135" s="513">
        <v>0.82</v>
      </c>
      <c r="E135" s="513">
        <v>0.78</v>
      </c>
      <c r="F135" s="513">
        <v>0.74</v>
      </c>
      <c r="G135" s="513">
        <v>0.69</v>
      </c>
      <c r="H135" s="514"/>
      <c r="I135" s="513">
        <v>0.64</v>
      </c>
      <c r="J135" s="511">
        <v>0.6</v>
      </c>
      <c r="K135" s="514"/>
      <c r="L135" s="537">
        <v>0.56000000000000005</v>
      </c>
      <c r="M135" s="519">
        <v>0.56000000000000005</v>
      </c>
      <c r="N135" s="519">
        <v>0.54</v>
      </c>
      <c r="O135" s="519">
        <v>0.5</v>
      </c>
      <c r="P135" s="519">
        <v>0.46</v>
      </c>
      <c r="Q135" s="519">
        <v>0.42</v>
      </c>
      <c r="R135" s="518">
        <v>0.4</v>
      </c>
      <c r="S135" s="519">
        <v>0.4</v>
      </c>
      <c r="T135" s="519">
        <v>0.38</v>
      </c>
      <c r="U135" s="519">
        <v>0.36</v>
      </c>
      <c r="V135" s="519">
        <v>0.34</v>
      </c>
      <c r="W135" s="519">
        <v>0.3</v>
      </c>
      <c r="X135" s="708">
        <f t="shared" ref="X135:X196" si="42">SUM(C135:W135)</f>
        <v>10.350000000000001</v>
      </c>
      <c r="Y135" s="726">
        <f t="shared" ref="Y135:Y196" si="43">IF(ISERROR((C135/D135-1)*100),"n/a",(C135/D135-1)*100)</f>
        <v>4.8780487804878092</v>
      </c>
      <c r="Z135" s="726">
        <f t="shared" ref="Z135:Z196" si="44">IF(ISERROR((D135/E135-1)*100),"n/a",(D135/E135-1)*100)</f>
        <v>5.12820512820511</v>
      </c>
      <c r="AA135" s="726">
        <f t="shared" ref="AA135:AA196" si="45">IF(ISERROR((E135/F135-1)*100),"n/a",(E135/F135-1)*100)</f>
        <v>5.4054054054054168</v>
      </c>
      <c r="AB135" s="726">
        <f t="shared" ref="AB135:AB196" si="46">IF(ISERROR((F135/G135-1)*100),"n/a",(F135/G135-1)*100)</f>
        <v>7.2463768115942129</v>
      </c>
      <c r="AC135" s="726">
        <f t="shared" ref="AC135:AC196" si="47">IF(ISERROR((G135/I135-1)*100),"n/a",(G135/I135-1)*100)</f>
        <v>7.8125</v>
      </c>
      <c r="AD135" s="726">
        <f t="shared" ref="AD135:AD196" si="48">IF(ISERROR((I135/J135-1)*100),"n/a",(I135/J135-1)*100)</f>
        <v>6.6666666666666652</v>
      </c>
      <c r="AE135" s="726">
        <f t="shared" ref="AE135:AE196" si="49">IF(ISERROR((J135/L135-1)*100),"n/a",(J135/L135-1)*100)</f>
        <v>7.1428571428571397</v>
      </c>
      <c r="AF135" s="726">
        <f t="shared" ref="AF135:AF196" si="50">IF(ISERROR((L135/M135-1)*100),"n/a",(L135/M135-1)*100)</f>
        <v>0</v>
      </c>
      <c r="AG135" s="726">
        <f t="shared" ref="AG135:AG196" si="51">IF(ISERROR((M135/N135-1)*100),"n/a",(M135/N135-1)*100)</f>
        <v>3.7037037037036979</v>
      </c>
      <c r="AH135" s="726">
        <f t="shared" ref="AH135:AH196" si="52">IF(ISERROR((N135/O135-1)*100),"n/a",(N135/O135-1)*100)</f>
        <v>8.0000000000000071</v>
      </c>
      <c r="AI135" s="726">
        <f t="shared" ref="AI135:AI196" si="53">IF(ISERROR((O135/P135-1)*100),"n/a",(O135/P135-1)*100)</f>
        <v>8.6956521739130377</v>
      </c>
      <c r="AJ135" s="726">
        <f t="shared" ref="AJ135:AJ196" si="54">IF(ISERROR((P135/Q135-1)*100),"n/a",(P135/Q135-1)*100)</f>
        <v>9.5238095238095344</v>
      </c>
      <c r="AK135" s="726">
        <f t="shared" ref="AK135:AK196" si="55">IF(ISERROR((Q135/R135-1)*100),"n/a",(Q135/R135-1)*100)</f>
        <v>4.9999999999999822</v>
      </c>
      <c r="AL135" s="726">
        <f t="shared" ref="AL135:AL196" si="56">IF(ISERROR((R135/S135-1)*100),"n/a",(R135/S135-1)*100)</f>
        <v>0</v>
      </c>
      <c r="AM135" s="726">
        <f t="shared" ref="AM135:AM196" si="57">IF(ISERROR((S135/T135-1)*100),"n/a",(S135/T135-1)*100)</f>
        <v>5.2631578947368363</v>
      </c>
      <c r="AN135" s="726">
        <f t="shared" ref="AN135:AN196" si="58">IF(ISERROR((T135/U135-1)*100),"n/a",(T135/U135-1)*100)</f>
        <v>5.555555555555558</v>
      </c>
      <c r="AO135" s="726">
        <f t="shared" ref="AO135:AO196" si="59">IF(ISERROR((U135/V135-1)*100),"n/a",(U135/V135-1)*100)</f>
        <v>5.8823529411764497</v>
      </c>
      <c r="AP135" s="726">
        <f t="shared" ref="AP135:AP196" si="60">IF(ISERROR((V135/W135-1)*100),"n/a",(V135/W135-1)*100)</f>
        <v>13.333333333333353</v>
      </c>
      <c r="AQ135" s="727">
        <f t="shared" ref="AQ135:AQ196" si="61">AVERAGE(Y135:AP135)</f>
        <v>6.068756947858045</v>
      </c>
      <c r="AR135" s="728">
        <f t="shared" ref="AR135:AR196" si="62">STDEV(Y135:AP135)</f>
        <v>3.1188729411455767</v>
      </c>
    </row>
    <row r="136" spans="1:44" ht="11.25" customHeight="1" x14ac:dyDescent="0.2">
      <c r="A136" s="530" t="s">
        <v>1032</v>
      </c>
      <c r="B136" s="1015" t="s">
        <v>1033</v>
      </c>
      <c r="C136" s="524">
        <v>0.97042049999999991</v>
      </c>
      <c r="D136" s="704">
        <v>0.95904</v>
      </c>
      <c r="E136" s="704">
        <v>0.94911199999999996</v>
      </c>
      <c r="F136" s="704">
        <v>0.88066</v>
      </c>
      <c r="G136" s="704">
        <v>0.74266299999999996</v>
      </c>
      <c r="H136" s="705"/>
      <c r="I136" s="704">
        <v>0.65738200000000002</v>
      </c>
      <c r="J136" s="523">
        <v>0.59178700000000006</v>
      </c>
      <c r="K136" s="705"/>
      <c r="L136" s="710">
        <v>0.531335</v>
      </c>
      <c r="M136" s="707">
        <v>0.48325899999999999</v>
      </c>
      <c r="N136" s="707">
        <v>1.451468</v>
      </c>
      <c r="O136" s="711">
        <v>1.4916199999999999</v>
      </c>
      <c r="P136" s="711">
        <v>1.0808465</v>
      </c>
      <c r="Q136" s="711">
        <v>0.95922499999999999</v>
      </c>
      <c r="R136" s="707">
        <v>0</v>
      </c>
      <c r="S136" s="707">
        <v>0</v>
      </c>
      <c r="T136" s="707">
        <v>0</v>
      </c>
      <c r="U136" s="707">
        <v>0</v>
      </c>
      <c r="V136" s="707">
        <v>0</v>
      </c>
      <c r="W136" s="707">
        <v>0</v>
      </c>
      <c r="X136" s="708">
        <f t="shared" si="42"/>
        <v>11.748818</v>
      </c>
      <c r="Y136" s="726">
        <f t="shared" si="43"/>
        <v>1.1866554054053902</v>
      </c>
      <c r="Z136" s="726">
        <f t="shared" si="44"/>
        <v>1.0460303947268601</v>
      </c>
      <c r="AA136" s="726">
        <f t="shared" si="45"/>
        <v>7.772806758567441</v>
      </c>
      <c r="AB136" s="726">
        <f t="shared" si="46"/>
        <v>18.581375401763655</v>
      </c>
      <c r="AC136" s="726">
        <f t="shared" si="47"/>
        <v>12.97282249894276</v>
      </c>
      <c r="AD136" s="726">
        <f t="shared" si="48"/>
        <v>11.084224560526001</v>
      </c>
      <c r="AE136" s="726">
        <f t="shared" si="49"/>
        <v>11.37737961926093</v>
      </c>
      <c r="AF136" s="726">
        <f t="shared" si="50"/>
        <v>9.948288598867272</v>
      </c>
      <c r="AG136" s="726">
        <f t="shared" si="51"/>
        <v>-66.705500913557856</v>
      </c>
      <c r="AH136" s="726">
        <f t="shared" si="52"/>
        <v>-2.691838403883029</v>
      </c>
      <c r="AI136" s="726">
        <f t="shared" si="53"/>
        <v>38.004795315523523</v>
      </c>
      <c r="AJ136" s="726">
        <f t="shared" si="54"/>
        <v>12.679142015689759</v>
      </c>
      <c r="AK136" s="726" t="str">
        <f t="shared" si="55"/>
        <v>n/a</v>
      </c>
      <c r="AL136" s="726" t="str">
        <f t="shared" si="56"/>
        <v>n/a</v>
      </c>
      <c r="AM136" s="726" t="str">
        <f t="shared" si="57"/>
        <v>n/a</v>
      </c>
      <c r="AN136" s="726" t="str">
        <f t="shared" si="58"/>
        <v>n/a</v>
      </c>
      <c r="AO136" s="726" t="str">
        <f t="shared" si="59"/>
        <v>n/a</v>
      </c>
      <c r="AP136" s="726" t="str">
        <f t="shared" si="60"/>
        <v>n/a</v>
      </c>
      <c r="AQ136" s="727">
        <f t="shared" si="61"/>
        <v>4.604681770986061</v>
      </c>
      <c r="AR136" s="728">
        <f t="shared" si="62"/>
        <v>24.744717641834146</v>
      </c>
    </row>
    <row r="137" spans="1:44" ht="11.25" customHeight="1" x14ac:dyDescent="0.2">
      <c r="A137" s="1017" t="s">
        <v>486</v>
      </c>
      <c r="B137" s="703" t="s">
        <v>487</v>
      </c>
      <c r="C137" s="524">
        <v>1.76</v>
      </c>
      <c r="D137" s="704">
        <v>1.6</v>
      </c>
      <c r="E137" s="704">
        <v>1.44</v>
      </c>
      <c r="F137" s="704">
        <v>1.28</v>
      </c>
      <c r="G137" s="704">
        <v>1.1399999999999999</v>
      </c>
      <c r="H137" s="705"/>
      <c r="I137" s="704">
        <v>1.04</v>
      </c>
      <c r="J137" s="523">
        <v>0.96</v>
      </c>
      <c r="K137" s="705"/>
      <c r="L137" s="710">
        <v>0.88</v>
      </c>
      <c r="M137" s="711">
        <v>0.8</v>
      </c>
      <c r="N137" s="711">
        <v>0.72</v>
      </c>
      <c r="O137" s="711">
        <v>0.66</v>
      </c>
      <c r="P137" s="711">
        <v>0.62</v>
      </c>
      <c r="Q137" s="711">
        <v>0.56000000000000005</v>
      </c>
      <c r="R137" s="711">
        <v>0.48</v>
      </c>
      <c r="S137" s="711">
        <v>0.42</v>
      </c>
      <c r="T137" s="711">
        <v>0.38500000000000001</v>
      </c>
      <c r="U137" s="707">
        <v>0</v>
      </c>
      <c r="V137" s="707">
        <v>0</v>
      </c>
      <c r="W137" s="707">
        <v>0</v>
      </c>
      <c r="X137" s="708">
        <f t="shared" si="42"/>
        <v>14.745000000000005</v>
      </c>
      <c r="Y137" s="726">
        <f t="shared" si="43"/>
        <v>9.9999999999999858</v>
      </c>
      <c r="Z137" s="726">
        <f t="shared" si="44"/>
        <v>11.111111111111116</v>
      </c>
      <c r="AA137" s="726">
        <f t="shared" si="45"/>
        <v>12.5</v>
      </c>
      <c r="AB137" s="726">
        <f t="shared" si="46"/>
        <v>12.28070175438598</v>
      </c>
      <c r="AC137" s="726">
        <f t="shared" si="47"/>
        <v>9.6153846153846025</v>
      </c>
      <c r="AD137" s="726">
        <f t="shared" si="48"/>
        <v>8.3333333333333481</v>
      </c>
      <c r="AE137" s="726">
        <f t="shared" si="49"/>
        <v>9.0909090909090828</v>
      </c>
      <c r="AF137" s="726">
        <f t="shared" si="50"/>
        <v>9.9999999999999858</v>
      </c>
      <c r="AG137" s="726">
        <f t="shared" si="51"/>
        <v>11.111111111111116</v>
      </c>
      <c r="AH137" s="726">
        <f t="shared" si="52"/>
        <v>9.0909090909090828</v>
      </c>
      <c r="AI137" s="726">
        <f t="shared" si="53"/>
        <v>6.4516129032258229</v>
      </c>
      <c r="AJ137" s="726">
        <f t="shared" si="54"/>
        <v>10.714285714285698</v>
      </c>
      <c r="AK137" s="726">
        <f t="shared" si="55"/>
        <v>16.666666666666675</v>
      </c>
      <c r="AL137" s="726">
        <f t="shared" si="56"/>
        <v>14.285714285714279</v>
      </c>
      <c r="AM137" s="726">
        <f t="shared" si="57"/>
        <v>9.0909090909090828</v>
      </c>
      <c r="AN137" s="726" t="str">
        <f t="shared" si="58"/>
        <v>n/a</v>
      </c>
      <c r="AO137" s="726" t="str">
        <f t="shared" si="59"/>
        <v>n/a</v>
      </c>
      <c r="AP137" s="726" t="str">
        <f t="shared" si="60"/>
        <v>n/a</v>
      </c>
      <c r="AQ137" s="727">
        <f t="shared" si="61"/>
        <v>10.689509917863058</v>
      </c>
      <c r="AR137" s="728">
        <f t="shared" si="62"/>
        <v>2.5086631252051577</v>
      </c>
    </row>
    <row r="138" spans="1:44" ht="11.25" customHeight="1" x14ac:dyDescent="0.2">
      <c r="A138" s="530" t="s">
        <v>1035</v>
      </c>
      <c r="B138" s="1015" t="s">
        <v>1036</v>
      </c>
      <c r="C138" s="524">
        <v>1.32</v>
      </c>
      <c r="D138" s="704">
        <v>1.28</v>
      </c>
      <c r="E138" s="532">
        <v>1.2</v>
      </c>
      <c r="F138" s="704">
        <v>1.18</v>
      </c>
      <c r="G138" s="532">
        <v>1.1599999999999999</v>
      </c>
      <c r="H138" s="705"/>
      <c r="I138" s="704">
        <v>1.05</v>
      </c>
      <c r="J138" s="709">
        <v>1</v>
      </c>
      <c r="K138" s="705"/>
      <c r="L138" s="533">
        <v>1</v>
      </c>
      <c r="M138" s="707">
        <v>1.1200000000000001</v>
      </c>
      <c r="N138" s="707">
        <v>1.24</v>
      </c>
      <c r="O138" s="711">
        <v>1.24</v>
      </c>
      <c r="P138" s="711">
        <v>1.1200000000000001</v>
      </c>
      <c r="Q138" s="711">
        <v>0.97</v>
      </c>
      <c r="R138" s="711">
        <v>0.86</v>
      </c>
      <c r="S138" s="711">
        <v>0.68</v>
      </c>
      <c r="T138" s="711">
        <v>0.61</v>
      </c>
      <c r="U138" s="711">
        <v>0.56999999999999995</v>
      </c>
      <c r="V138" s="711">
        <v>0.52</v>
      </c>
      <c r="W138" s="711">
        <v>0.47</v>
      </c>
      <c r="X138" s="708">
        <f t="shared" si="42"/>
        <v>18.59</v>
      </c>
      <c r="Y138" s="726">
        <f t="shared" si="43"/>
        <v>3.125</v>
      </c>
      <c r="Z138" s="726">
        <f t="shared" si="44"/>
        <v>6.6666666666666652</v>
      </c>
      <c r="AA138" s="726">
        <f t="shared" si="45"/>
        <v>1.6949152542372836</v>
      </c>
      <c r="AB138" s="726">
        <f t="shared" si="46"/>
        <v>1.7241379310344751</v>
      </c>
      <c r="AC138" s="726">
        <f t="shared" si="47"/>
        <v>10.47619047619046</v>
      </c>
      <c r="AD138" s="726">
        <f t="shared" si="48"/>
        <v>5.0000000000000044</v>
      </c>
      <c r="AE138" s="726">
        <f t="shared" si="49"/>
        <v>0</v>
      </c>
      <c r="AF138" s="726">
        <f t="shared" si="50"/>
        <v>-10.714285714285721</v>
      </c>
      <c r="AG138" s="726">
        <f t="shared" si="51"/>
        <v>-9.6774193548387011</v>
      </c>
      <c r="AH138" s="726">
        <f t="shared" si="52"/>
        <v>0</v>
      </c>
      <c r="AI138" s="726">
        <f t="shared" si="53"/>
        <v>10.714285714285698</v>
      </c>
      <c r="AJ138" s="726">
        <f t="shared" si="54"/>
        <v>15.463917525773208</v>
      </c>
      <c r="AK138" s="726">
        <f t="shared" si="55"/>
        <v>12.790697674418606</v>
      </c>
      <c r="AL138" s="726">
        <f t="shared" si="56"/>
        <v>26.470588235294112</v>
      </c>
      <c r="AM138" s="726">
        <f t="shared" si="57"/>
        <v>11.475409836065587</v>
      </c>
      <c r="AN138" s="726">
        <f t="shared" si="58"/>
        <v>7.0175438596491224</v>
      </c>
      <c r="AO138" s="726">
        <f t="shared" si="59"/>
        <v>9.6153846153846025</v>
      </c>
      <c r="AP138" s="726">
        <f t="shared" si="60"/>
        <v>10.638297872340431</v>
      </c>
      <c r="AQ138" s="727">
        <f t="shared" si="61"/>
        <v>6.2489628106786581</v>
      </c>
      <c r="AR138" s="728">
        <f t="shared" si="62"/>
        <v>8.7620349013591525</v>
      </c>
    </row>
    <row r="139" spans="1:44" ht="11.25" customHeight="1" x14ac:dyDescent="0.2">
      <c r="A139" s="530" t="s">
        <v>488</v>
      </c>
      <c r="B139" s="1015" t="s">
        <v>489</v>
      </c>
      <c r="C139" s="554">
        <v>1.81</v>
      </c>
      <c r="D139" s="704">
        <v>1.74</v>
      </c>
      <c r="E139" s="704">
        <v>1.57</v>
      </c>
      <c r="F139" s="704">
        <v>1.43</v>
      </c>
      <c r="G139" s="532">
        <v>1.4</v>
      </c>
      <c r="H139" s="705"/>
      <c r="I139" s="704">
        <v>1.34</v>
      </c>
      <c r="J139" s="523">
        <v>1.2</v>
      </c>
      <c r="K139" s="705" t="s">
        <v>91</v>
      </c>
      <c r="L139" s="710">
        <v>1.04</v>
      </c>
      <c r="M139" s="711">
        <v>0.96</v>
      </c>
      <c r="N139" s="711">
        <v>0.88</v>
      </c>
      <c r="O139" s="711">
        <v>0.72</v>
      </c>
      <c r="P139" s="711">
        <v>0.52</v>
      </c>
      <c r="Q139" s="711">
        <v>0.3</v>
      </c>
      <c r="R139" s="711">
        <v>0.24</v>
      </c>
      <c r="S139" s="711">
        <v>0.16</v>
      </c>
      <c r="T139" s="711">
        <v>0.12</v>
      </c>
      <c r="U139" s="711">
        <v>0.1</v>
      </c>
      <c r="V139" s="711">
        <v>0.08</v>
      </c>
      <c r="W139" s="711">
        <v>7.0000000000000007E-2</v>
      </c>
      <c r="X139" s="708">
        <f t="shared" si="42"/>
        <v>15.68</v>
      </c>
      <c r="Y139" s="726">
        <f t="shared" si="43"/>
        <v>4.0229885057471382</v>
      </c>
      <c r="Z139" s="726">
        <f t="shared" si="44"/>
        <v>10.828025477707005</v>
      </c>
      <c r="AA139" s="726">
        <f t="shared" si="45"/>
        <v>9.7902097902097918</v>
      </c>
      <c r="AB139" s="726">
        <f t="shared" si="46"/>
        <v>2.1428571428571352</v>
      </c>
      <c r="AC139" s="726">
        <f t="shared" si="47"/>
        <v>4.4776119402984982</v>
      </c>
      <c r="AD139" s="726">
        <f t="shared" si="48"/>
        <v>11.66666666666667</v>
      </c>
      <c r="AE139" s="726">
        <f t="shared" si="49"/>
        <v>15.384615384615374</v>
      </c>
      <c r="AF139" s="726">
        <f t="shared" si="50"/>
        <v>8.3333333333333481</v>
      </c>
      <c r="AG139" s="726">
        <f t="shared" si="51"/>
        <v>9.0909090909090828</v>
      </c>
      <c r="AH139" s="726">
        <f t="shared" si="52"/>
        <v>22.222222222222232</v>
      </c>
      <c r="AI139" s="726">
        <f t="shared" si="53"/>
        <v>38.46153846153846</v>
      </c>
      <c r="AJ139" s="726">
        <f t="shared" si="54"/>
        <v>73.333333333333343</v>
      </c>
      <c r="AK139" s="726">
        <f t="shared" si="55"/>
        <v>25</v>
      </c>
      <c r="AL139" s="726">
        <f t="shared" si="56"/>
        <v>50</v>
      </c>
      <c r="AM139" s="726">
        <f t="shared" si="57"/>
        <v>33.33333333333335</v>
      </c>
      <c r="AN139" s="726">
        <f t="shared" si="58"/>
        <v>19.999999999999996</v>
      </c>
      <c r="AO139" s="726">
        <f t="shared" si="59"/>
        <v>25</v>
      </c>
      <c r="AP139" s="726">
        <f t="shared" si="60"/>
        <v>14.285714285714279</v>
      </c>
      <c r="AQ139" s="727">
        <f t="shared" si="61"/>
        <v>20.965186609360316</v>
      </c>
      <c r="AR139" s="728">
        <f t="shared" si="62"/>
        <v>18.284018946639449</v>
      </c>
    </row>
    <row r="140" spans="1:44" ht="11.25" customHeight="1" x14ac:dyDescent="0.2">
      <c r="A140" s="712" t="s">
        <v>1037</v>
      </c>
      <c r="B140" s="539" t="s">
        <v>1038</v>
      </c>
      <c r="C140" s="524">
        <v>1.2450000000000001</v>
      </c>
      <c r="D140" s="545">
        <v>1.1200000000000001</v>
      </c>
      <c r="E140" s="544">
        <v>0.88</v>
      </c>
      <c r="F140" s="545">
        <v>0.86</v>
      </c>
      <c r="G140" s="544">
        <v>0.8</v>
      </c>
      <c r="H140" s="546"/>
      <c r="I140" s="545">
        <v>0.78</v>
      </c>
      <c r="J140" s="547">
        <v>0.72</v>
      </c>
      <c r="K140" s="546"/>
      <c r="L140" s="565">
        <v>0.72</v>
      </c>
      <c r="M140" s="549">
        <v>0.72</v>
      </c>
      <c r="N140" s="549">
        <v>0.72</v>
      </c>
      <c r="O140" s="549">
        <v>0.72</v>
      </c>
      <c r="P140" s="548">
        <v>0.66</v>
      </c>
      <c r="Q140" s="549">
        <v>0.64</v>
      </c>
      <c r="R140" s="548">
        <v>0.61</v>
      </c>
      <c r="S140" s="548">
        <v>0.56000000000000005</v>
      </c>
      <c r="T140" s="549">
        <v>0.52</v>
      </c>
      <c r="U140" s="548">
        <v>0.5</v>
      </c>
      <c r="V140" s="549">
        <v>0.44</v>
      </c>
      <c r="W140" s="549">
        <v>0.44</v>
      </c>
      <c r="X140" s="708">
        <f t="shared" si="42"/>
        <v>13.654999999999999</v>
      </c>
      <c r="Y140" s="726">
        <f t="shared" si="43"/>
        <v>11.160714285714279</v>
      </c>
      <c r="Z140" s="726">
        <f t="shared" si="44"/>
        <v>27.272727272727295</v>
      </c>
      <c r="AA140" s="726">
        <f t="shared" si="45"/>
        <v>2.3255813953488413</v>
      </c>
      <c r="AB140" s="726">
        <f t="shared" si="46"/>
        <v>7.4999999999999956</v>
      </c>
      <c r="AC140" s="726">
        <f t="shared" si="47"/>
        <v>2.5641025641025772</v>
      </c>
      <c r="AD140" s="726">
        <f t="shared" si="48"/>
        <v>8.3333333333333481</v>
      </c>
      <c r="AE140" s="726">
        <f t="shared" si="49"/>
        <v>0</v>
      </c>
      <c r="AF140" s="726">
        <f t="shared" si="50"/>
        <v>0</v>
      </c>
      <c r="AG140" s="726">
        <f t="shared" si="51"/>
        <v>0</v>
      </c>
      <c r="AH140" s="726">
        <f t="shared" si="52"/>
        <v>0</v>
      </c>
      <c r="AI140" s="726">
        <f t="shared" si="53"/>
        <v>9.0909090909090828</v>
      </c>
      <c r="AJ140" s="726">
        <f t="shared" si="54"/>
        <v>3.125</v>
      </c>
      <c r="AK140" s="726">
        <f t="shared" si="55"/>
        <v>4.9180327868852514</v>
      </c>
      <c r="AL140" s="726">
        <f t="shared" si="56"/>
        <v>8.9285714285714199</v>
      </c>
      <c r="AM140" s="726">
        <f t="shared" si="57"/>
        <v>7.6923076923077094</v>
      </c>
      <c r="AN140" s="726">
        <f t="shared" si="58"/>
        <v>4.0000000000000036</v>
      </c>
      <c r="AO140" s="726">
        <f t="shared" si="59"/>
        <v>13.636363636363647</v>
      </c>
      <c r="AP140" s="726">
        <f t="shared" si="60"/>
        <v>0</v>
      </c>
      <c r="AQ140" s="727">
        <f t="shared" si="61"/>
        <v>6.1415357492368576</v>
      </c>
      <c r="AR140" s="728">
        <f t="shared" si="62"/>
        <v>6.7933660773219104</v>
      </c>
    </row>
    <row r="141" spans="1:44" ht="11.25" customHeight="1" x14ac:dyDescent="0.2">
      <c r="A141" s="530" t="s">
        <v>1039</v>
      </c>
      <c r="B141" s="1015" t="s">
        <v>1040</v>
      </c>
      <c r="C141" s="524">
        <v>0.95</v>
      </c>
      <c r="D141" s="704">
        <v>0.9</v>
      </c>
      <c r="E141" s="704">
        <v>0.8</v>
      </c>
      <c r="F141" s="704">
        <v>0.75</v>
      </c>
      <c r="G141" s="704">
        <v>0.7</v>
      </c>
      <c r="H141" s="705"/>
      <c r="I141" s="704">
        <v>0.65</v>
      </c>
      <c r="J141" s="709">
        <v>0.55000000000000004</v>
      </c>
      <c r="K141" s="705"/>
      <c r="L141" s="710">
        <v>0.55000000000000004</v>
      </c>
      <c r="M141" s="711">
        <v>0.5</v>
      </c>
      <c r="N141" s="707">
        <v>0.35</v>
      </c>
      <c r="O141" s="711">
        <v>0.35</v>
      </c>
      <c r="P141" s="707">
        <v>0.32</v>
      </c>
      <c r="Q141" s="711">
        <v>0.32</v>
      </c>
      <c r="R141" s="711">
        <v>0.3</v>
      </c>
      <c r="S141" s="711">
        <v>0.25</v>
      </c>
      <c r="T141" s="711">
        <v>0.2</v>
      </c>
      <c r="U141" s="707">
        <v>0</v>
      </c>
      <c r="V141" s="707">
        <v>0</v>
      </c>
      <c r="W141" s="707">
        <v>0</v>
      </c>
      <c r="X141" s="708">
        <f t="shared" si="42"/>
        <v>8.44</v>
      </c>
      <c r="Y141" s="726">
        <f t="shared" si="43"/>
        <v>5.555555555555558</v>
      </c>
      <c r="Z141" s="726">
        <f t="shared" si="44"/>
        <v>12.5</v>
      </c>
      <c r="AA141" s="726">
        <f t="shared" si="45"/>
        <v>6.6666666666666652</v>
      </c>
      <c r="AB141" s="726">
        <f t="shared" si="46"/>
        <v>7.1428571428571397</v>
      </c>
      <c r="AC141" s="726">
        <f t="shared" si="47"/>
        <v>7.6923076923076872</v>
      </c>
      <c r="AD141" s="726">
        <f t="shared" si="48"/>
        <v>18.181818181818166</v>
      </c>
      <c r="AE141" s="726">
        <f t="shared" si="49"/>
        <v>0</v>
      </c>
      <c r="AF141" s="726">
        <f t="shared" si="50"/>
        <v>10.000000000000009</v>
      </c>
      <c r="AG141" s="726">
        <f t="shared" si="51"/>
        <v>42.857142857142861</v>
      </c>
      <c r="AH141" s="726">
        <f t="shared" si="52"/>
        <v>0</v>
      </c>
      <c r="AI141" s="726">
        <f t="shared" si="53"/>
        <v>9.375</v>
      </c>
      <c r="AJ141" s="726">
        <f t="shared" si="54"/>
        <v>0</v>
      </c>
      <c r="AK141" s="726">
        <f t="shared" si="55"/>
        <v>6.6666666666666652</v>
      </c>
      <c r="AL141" s="726">
        <f t="shared" si="56"/>
        <v>19.999999999999996</v>
      </c>
      <c r="AM141" s="726">
        <f t="shared" si="57"/>
        <v>25</v>
      </c>
      <c r="AN141" s="726" t="str">
        <f t="shared" si="58"/>
        <v>n/a</v>
      </c>
      <c r="AO141" s="726" t="str">
        <f t="shared" si="59"/>
        <v>n/a</v>
      </c>
      <c r="AP141" s="726" t="str">
        <f t="shared" si="60"/>
        <v>n/a</v>
      </c>
      <c r="AQ141" s="727">
        <f t="shared" si="61"/>
        <v>11.442534317534317</v>
      </c>
      <c r="AR141" s="728">
        <f t="shared" si="62"/>
        <v>11.346569806935175</v>
      </c>
    </row>
    <row r="142" spans="1:44" ht="11.25" customHeight="1" x14ac:dyDescent="0.2">
      <c r="A142" s="530" t="s">
        <v>168</v>
      </c>
      <c r="B142" s="1015" t="s">
        <v>169</v>
      </c>
      <c r="C142" s="524">
        <v>0.72</v>
      </c>
      <c r="D142" s="525">
        <v>0.69</v>
      </c>
      <c r="E142" s="704">
        <v>0.67</v>
      </c>
      <c r="F142" s="704">
        <v>0.65</v>
      </c>
      <c r="G142" s="704">
        <v>0.64</v>
      </c>
      <c r="H142" s="526"/>
      <c r="I142" s="525">
        <v>0.63</v>
      </c>
      <c r="J142" s="523">
        <v>0.61499999999999999</v>
      </c>
      <c r="K142" s="526"/>
      <c r="L142" s="710">
        <v>0.59499999999999997</v>
      </c>
      <c r="M142" s="711">
        <v>0.59</v>
      </c>
      <c r="N142" s="535">
        <v>0.58499999999999996</v>
      </c>
      <c r="O142" s="535">
        <v>0.57999999999999996</v>
      </c>
      <c r="P142" s="535">
        <v>0.57499999999999996</v>
      </c>
      <c r="Q142" s="711">
        <v>0.56999999999999995</v>
      </c>
      <c r="R142" s="711">
        <v>0.56499999999999995</v>
      </c>
      <c r="S142" s="711">
        <v>0.5625</v>
      </c>
      <c r="T142" s="711">
        <v>0.56000000000000005</v>
      </c>
      <c r="U142" s="711">
        <v>0.5575</v>
      </c>
      <c r="V142" s="711">
        <v>0.55000000000000004</v>
      </c>
      <c r="W142" s="711">
        <v>0.54249999999999998</v>
      </c>
      <c r="X142" s="708">
        <f t="shared" si="42"/>
        <v>11.4475</v>
      </c>
      <c r="Y142" s="726">
        <f t="shared" si="43"/>
        <v>4.3478260869565188</v>
      </c>
      <c r="Z142" s="726">
        <f t="shared" si="44"/>
        <v>2.9850746268656581</v>
      </c>
      <c r="AA142" s="726">
        <f t="shared" si="45"/>
        <v>3.0769230769230882</v>
      </c>
      <c r="AB142" s="726">
        <f t="shared" si="46"/>
        <v>1.5625</v>
      </c>
      <c r="AC142" s="726">
        <f t="shared" si="47"/>
        <v>1.5873015873015817</v>
      </c>
      <c r="AD142" s="726">
        <f t="shared" si="48"/>
        <v>2.4390243902439046</v>
      </c>
      <c r="AE142" s="726">
        <f t="shared" si="49"/>
        <v>3.3613445378151363</v>
      </c>
      <c r="AF142" s="726">
        <f t="shared" si="50"/>
        <v>0.84745762711864181</v>
      </c>
      <c r="AG142" s="726">
        <f t="shared" si="51"/>
        <v>0.85470085470085166</v>
      </c>
      <c r="AH142" s="726">
        <f t="shared" si="52"/>
        <v>0.86206896551723755</v>
      </c>
      <c r="AI142" s="726">
        <f t="shared" si="53"/>
        <v>0.86956521739129933</v>
      </c>
      <c r="AJ142" s="726">
        <f t="shared" si="54"/>
        <v>0.87719298245614308</v>
      </c>
      <c r="AK142" s="726">
        <f t="shared" si="55"/>
        <v>0.88495575221239076</v>
      </c>
      <c r="AL142" s="726">
        <f t="shared" si="56"/>
        <v>0.4444444444444251</v>
      </c>
      <c r="AM142" s="726">
        <f t="shared" si="57"/>
        <v>0.44642857142855874</v>
      </c>
      <c r="AN142" s="726">
        <f t="shared" si="58"/>
        <v>0.4484304932735439</v>
      </c>
      <c r="AO142" s="726">
        <f t="shared" si="59"/>
        <v>1.3636363636363447</v>
      </c>
      <c r="AP142" s="726">
        <f t="shared" si="60"/>
        <v>1.3824884792626779</v>
      </c>
      <c r="AQ142" s="727">
        <f t="shared" si="61"/>
        <v>1.5911868920860002</v>
      </c>
      <c r="AR142" s="728">
        <f t="shared" si="62"/>
        <v>1.1577280224810635</v>
      </c>
    </row>
    <row r="143" spans="1:44" ht="11.25" customHeight="1" x14ac:dyDescent="0.2">
      <c r="A143" s="530" t="s">
        <v>171</v>
      </c>
      <c r="B143" s="1015" t="s">
        <v>172</v>
      </c>
      <c r="C143" s="524">
        <v>0.98</v>
      </c>
      <c r="D143" s="704">
        <v>0.97</v>
      </c>
      <c r="E143" s="704">
        <v>0.96</v>
      </c>
      <c r="F143" s="704">
        <v>0.95</v>
      </c>
      <c r="G143" s="704">
        <v>0.94</v>
      </c>
      <c r="H143" s="705"/>
      <c r="I143" s="704">
        <v>0.93</v>
      </c>
      <c r="J143" s="523">
        <v>0.92</v>
      </c>
      <c r="K143" s="705"/>
      <c r="L143" s="710">
        <v>0.91</v>
      </c>
      <c r="M143" s="711">
        <v>0.9</v>
      </c>
      <c r="N143" s="711">
        <v>0.85</v>
      </c>
      <c r="O143" s="711">
        <v>0.8</v>
      </c>
      <c r="P143" s="711">
        <v>0.75</v>
      </c>
      <c r="Q143" s="711">
        <v>0.7</v>
      </c>
      <c r="R143" s="711">
        <v>0.65</v>
      </c>
      <c r="S143" s="711">
        <v>0.6</v>
      </c>
      <c r="T143" s="711">
        <v>0.4</v>
      </c>
      <c r="U143" s="711">
        <v>0.37</v>
      </c>
      <c r="V143" s="711">
        <v>0.34</v>
      </c>
      <c r="W143" s="711">
        <v>0.3</v>
      </c>
      <c r="X143" s="708">
        <f t="shared" si="42"/>
        <v>14.22</v>
      </c>
      <c r="Y143" s="726">
        <f t="shared" si="43"/>
        <v>1.0309278350515427</v>
      </c>
      <c r="Z143" s="726">
        <f t="shared" si="44"/>
        <v>1.0416666666666741</v>
      </c>
      <c r="AA143" s="726">
        <f t="shared" si="45"/>
        <v>1.0526315789473717</v>
      </c>
      <c r="AB143" s="726">
        <f t="shared" si="46"/>
        <v>1.0638297872340496</v>
      </c>
      <c r="AC143" s="726">
        <f t="shared" si="47"/>
        <v>1.0752688172043001</v>
      </c>
      <c r="AD143" s="726">
        <f t="shared" si="48"/>
        <v>1.0869565217391353</v>
      </c>
      <c r="AE143" s="726">
        <f t="shared" si="49"/>
        <v>1.098901098901095</v>
      </c>
      <c r="AF143" s="726">
        <f t="shared" si="50"/>
        <v>1.1111111111111072</v>
      </c>
      <c r="AG143" s="726">
        <f t="shared" si="51"/>
        <v>5.8823529411764719</v>
      </c>
      <c r="AH143" s="726">
        <f t="shared" si="52"/>
        <v>6.25</v>
      </c>
      <c r="AI143" s="726">
        <f t="shared" si="53"/>
        <v>6.6666666666666652</v>
      </c>
      <c r="AJ143" s="726">
        <f t="shared" si="54"/>
        <v>7.1428571428571397</v>
      </c>
      <c r="AK143" s="726">
        <f t="shared" si="55"/>
        <v>7.6923076923076872</v>
      </c>
      <c r="AL143" s="726">
        <f t="shared" si="56"/>
        <v>8.3333333333333481</v>
      </c>
      <c r="AM143" s="726">
        <f t="shared" si="57"/>
        <v>49.999999999999979</v>
      </c>
      <c r="AN143" s="726">
        <f t="shared" si="58"/>
        <v>8.1081081081081141</v>
      </c>
      <c r="AO143" s="726">
        <f t="shared" si="59"/>
        <v>8.8235294117646959</v>
      </c>
      <c r="AP143" s="726">
        <f t="shared" si="60"/>
        <v>13.333333333333353</v>
      </c>
      <c r="AQ143" s="727">
        <f t="shared" si="61"/>
        <v>7.2663212248001514</v>
      </c>
      <c r="AR143" s="728">
        <f t="shared" si="62"/>
        <v>11.318639442617377</v>
      </c>
    </row>
    <row r="144" spans="1:44" ht="11.25" customHeight="1" x14ac:dyDescent="0.2">
      <c r="A144" s="530" t="s">
        <v>490</v>
      </c>
      <c r="B144" s="1015" t="s">
        <v>491</v>
      </c>
      <c r="C144" s="524">
        <v>1.8599999999999999</v>
      </c>
      <c r="D144" s="704">
        <v>1.84</v>
      </c>
      <c r="E144" s="704">
        <v>1.8</v>
      </c>
      <c r="F144" s="532">
        <v>1.68</v>
      </c>
      <c r="G144" s="704">
        <v>1.59</v>
      </c>
      <c r="H144" s="705"/>
      <c r="I144" s="704">
        <v>1.5</v>
      </c>
      <c r="J144" s="523">
        <v>1.42</v>
      </c>
      <c r="K144" s="705"/>
      <c r="L144" s="533">
        <v>1.4</v>
      </c>
      <c r="M144" s="711">
        <v>1.34</v>
      </c>
      <c r="N144" s="711">
        <v>1.28</v>
      </c>
      <c r="O144" s="711">
        <v>1.18</v>
      </c>
      <c r="P144" s="711">
        <v>1.06</v>
      </c>
      <c r="Q144" s="711">
        <v>1.01</v>
      </c>
      <c r="R144" s="711">
        <v>0.94</v>
      </c>
      <c r="S144" s="707">
        <v>0.88</v>
      </c>
      <c r="T144" s="711">
        <v>0.84</v>
      </c>
      <c r="U144" s="711">
        <v>0.76666999999999996</v>
      </c>
      <c r="V144" s="711">
        <v>0.61333000000000004</v>
      </c>
      <c r="W144" s="711">
        <v>0.46666999999999997</v>
      </c>
      <c r="X144" s="708">
        <f t="shared" si="42"/>
        <v>23.466670000000004</v>
      </c>
      <c r="Y144" s="726">
        <f t="shared" si="43"/>
        <v>1.0869565217391131</v>
      </c>
      <c r="Z144" s="726">
        <f t="shared" si="44"/>
        <v>2.2222222222222143</v>
      </c>
      <c r="AA144" s="726">
        <f t="shared" si="45"/>
        <v>7.1428571428571397</v>
      </c>
      <c r="AB144" s="726">
        <f t="shared" si="46"/>
        <v>5.6603773584905648</v>
      </c>
      <c r="AC144" s="726">
        <f t="shared" si="47"/>
        <v>6.0000000000000053</v>
      </c>
      <c r="AD144" s="726">
        <f t="shared" si="48"/>
        <v>5.6338028169014231</v>
      </c>
      <c r="AE144" s="726">
        <f t="shared" si="49"/>
        <v>1.4285714285714235</v>
      </c>
      <c r="AF144" s="726">
        <f t="shared" si="50"/>
        <v>4.4776119402984982</v>
      </c>
      <c r="AG144" s="726">
        <f t="shared" si="51"/>
        <v>4.6875</v>
      </c>
      <c r="AH144" s="726">
        <f t="shared" si="52"/>
        <v>8.4745762711864394</v>
      </c>
      <c r="AI144" s="726">
        <f t="shared" si="53"/>
        <v>11.32075471698113</v>
      </c>
      <c r="AJ144" s="726">
        <f t="shared" si="54"/>
        <v>4.9504950495049549</v>
      </c>
      <c r="AK144" s="726">
        <f t="shared" si="55"/>
        <v>7.4468085106383031</v>
      </c>
      <c r="AL144" s="726">
        <f t="shared" si="56"/>
        <v>6.8181818181818121</v>
      </c>
      <c r="AM144" s="726">
        <f t="shared" si="57"/>
        <v>4.7619047619047672</v>
      </c>
      <c r="AN144" s="726">
        <f t="shared" si="58"/>
        <v>9.5647410228651086</v>
      </c>
      <c r="AO144" s="726">
        <f t="shared" si="59"/>
        <v>25.001222832732761</v>
      </c>
      <c r="AP144" s="726">
        <f t="shared" si="60"/>
        <v>31.426918379154458</v>
      </c>
      <c r="AQ144" s="727">
        <f t="shared" si="61"/>
        <v>8.2280834885683394</v>
      </c>
      <c r="AR144" s="728">
        <f t="shared" si="62"/>
        <v>7.8051945034999353</v>
      </c>
    </row>
    <row r="145" spans="1:44" ht="11.25" customHeight="1" x14ac:dyDescent="0.2">
      <c r="A145" s="551" t="s">
        <v>1041</v>
      </c>
      <c r="B145" s="539" t="s">
        <v>1042</v>
      </c>
      <c r="C145" s="645">
        <v>3</v>
      </c>
      <c r="D145" s="545">
        <v>2.95</v>
      </c>
      <c r="E145" s="545">
        <v>2.78</v>
      </c>
      <c r="F145" s="545">
        <v>2.61</v>
      </c>
      <c r="G145" s="545">
        <v>2.4500000000000002</v>
      </c>
      <c r="H145" s="546"/>
      <c r="I145" s="545">
        <v>2.17</v>
      </c>
      <c r="J145" s="541">
        <v>1.92</v>
      </c>
      <c r="K145" s="546"/>
      <c r="L145" s="565">
        <v>1.8</v>
      </c>
      <c r="M145" s="549">
        <v>2.2999999999999998</v>
      </c>
      <c r="N145" s="548">
        <v>2.79</v>
      </c>
      <c r="O145" s="548">
        <v>2.73</v>
      </c>
      <c r="P145" s="548">
        <v>2.6150000000000002</v>
      </c>
      <c r="Q145" s="549">
        <v>2.54</v>
      </c>
      <c r="R145" s="549">
        <v>2.54</v>
      </c>
      <c r="S145" s="548">
        <v>2.54</v>
      </c>
      <c r="T145" s="548">
        <v>2.5150000000000001</v>
      </c>
      <c r="U145" s="548">
        <v>2.3925000000000001</v>
      </c>
      <c r="V145" s="548">
        <v>2.2075</v>
      </c>
      <c r="W145" s="548">
        <v>2.0649999999999999</v>
      </c>
      <c r="X145" s="708">
        <f t="shared" si="42"/>
        <v>46.914999999999999</v>
      </c>
      <c r="Y145" s="726">
        <f t="shared" si="43"/>
        <v>1.6949152542372836</v>
      </c>
      <c r="Z145" s="726">
        <f t="shared" si="44"/>
        <v>6.1151079136690711</v>
      </c>
      <c r="AA145" s="726">
        <f t="shared" si="45"/>
        <v>6.5134099616858121</v>
      </c>
      <c r="AB145" s="726">
        <f t="shared" si="46"/>
        <v>6.5306122448979487</v>
      </c>
      <c r="AC145" s="726">
        <f t="shared" si="47"/>
        <v>12.903225806451623</v>
      </c>
      <c r="AD145" s="726">
        <f t="shared" si="48"/>
        <v>13.020833333333325</v>
      </c>
      <c r="AE145" s="726">
        <f t="shared" si="49"/>
        <v>6.6666666666666652</v>
      </c>
      <c r="AF145" s="726">
        <f t="shared" si="50"/>
        <v>-21.739130434782606</v>
      </c>
      <c r="AG145" s="726">
        <f t="shared" si="51"/>
        <v>-17.562724014336929</v>
      </c>
      <c r="AH145" s="726">
        <f t="shared" si="52"/>
        <v>2.19780219780219</v>
      </c>
      <c r="AI145" s="726">
        <f t="shared" si="53"/>
        <v>4.3977055449330615</v>
      </c>
      <c r="AJ145" s="726">
        <f t="shared" si="54"/>
        <v>2.952755905511828</v>
      </c>
      <c r="AK145" s="726">
        <f t="shared" si="55"/>
        <v>0</v>
      </c>
      <c r="AL145" s="726">
        <f t="shared" si="56"/>
        <v>0</v>
      </c>
      <c r="AM145" s="726">
        <f t="shared" si="57"/>
        <v>0.99403578528827197</v>
      </c>
      <c r="AN145" s="726">
        <f t="shared" si="58"/>
        <v>5.1201671891327072</v>
      </c>
      <c r="AO145" s="726">
        <f t="shared" si="59"/>
        <v>8.3805209513023726</v>
      </c>
      <c r="AP145" s="726">
        <f t="shared" si="60"/>
        <v>6.9007263922518103</v>
      </c>
      <c r="AQ145" s="727">
        <f t="shared" si="61"/>
        <v>2.5048128165580246</v>
      </c>
      <c r="AR145" s="728">
        <f t="shared" si="62"/>
        <v>8.9175051155703162</v>
      </c>
    </row>
    <row r="146" spans="1:44" ht="11.25" customHeight="1" x14ac:dyDescent="0.2">
      <c r="A146" s="530" t="s">
        <v>492</v>
      </c>
      <c r="B146" s="1015" t="s">
        <v>493</v>
      </c>
      <c r="C146" s="708">
        <v>1.2764099999999998</v>
      </c>
      <c r="D146" s="704">
        <v>1.1367400000000001</v>
      </c>
      <c r="E146" s="704">
        <v>0.98565999999999998</v>
      </c>
      <c r="F146" s="704">
        <v>0.90500000000000003</v>
      </c>
      <c r="G146" s="704">
        <v>0.83040000000000003</v>
      </c>
      <c r="H146" s="705"/>
      <c r="I146" s="704">
        <v>0.75022999999999995</v>
      </c>
      <c r="J146" s="523">
        <v>0.65649999999999997</v>
      </c>
      <c r="K146" s="705"/>
      <c r="L146" s="710">
        <v>0.52350000000000008</v>
      </c>
      <c r="M146" s="711">
        <v>0.44550000000000001</v>
      </c>
      <c r="N146" s="711">
        <v>0.4335</v>
      </c>
      <c r="O146" s="711">
        <v>0.39250000000000002</v>
      </c>
      <c r="P146" s="711">
        <v>0.28749999999999998</v>
      </c>
      <c r="Q146" s="711">
        <v>0.24049999999999999</v>
      </c>
      <c r="R146" s="711">
        <v>0.18124999999999999</v>
      </c>
      <c r="S146" s="711">
        <v>0.16667999999999999</v>
      </c>
      <c r="T146" s="711">
        <v>0.14334</v>
      </c>
      <c r="U146" s="711">
        <v>0.13</v>
      </c>
      <c r="V146" s="711">
        <v>0.11666</v>
      </c>
      <c r="W146" s="711">
        <v>0.1</v>
      </c>
      <c r="X146" s="708">
        <f t="shared" si="42"/>
        <v>9.7018700000000013</v>
      </c>
      <c r="Y146" s="726">
        <f t="shared" si="43"/>
        <v>12.286890581839272</v>
      </c>
      <c r="Z146" s="726">
        <f t="shared" si="44"/>
        <v>15.327800661485714</v>
      </c>
      <c r="AA146" s="726">
        <f t="shared" si="45"/>
        <v>8.912707182320446</v>
      </c>
      <c r="AB146" s="726">
        <f t="shared" si="46"/>
        <v>8.9836223506743806</v>
      </c>
      <c r="AC146" s="726">
        <f t="shared" si="47"/>
        <v>10.686056276075352</v>
      </c>
      <c r="AD146" s="726">
        <f t="shared" si="48"/>
        <v>14.277227722772267</v>
      </c>
      <c r="AE146" s="726">
        <f t="shared" si="49"/>
        <v>25.405921680993295</v>
      </c>
      <c r="AF146" s="726">
        <f t="shared" si="50"/>
        <v>17.508417508417516</v>
      </c>
      <c r="AG146" s="726">
        <f t="shared" si="51"/>
        <v>2.7681660899653959</v>
      </c>
      <c r="AH146" s="726">
        <f t="shared" si="52"/>
        <v>10.445859872611463</v>
      </c>
      <c r="AI146" s="726">
        <f t="shared" si="53"/>
        <v>36.521739130434796</v>
      </c>
      <c r="AJ146" s="726">
        <f t="shared" si="54"/>
        <v>19.542619542619533</v>
      </c>
      <c r="AK146" s="726">
        <f t="shared" si="55"/>
        <v>32.689655172413801</v>
      </c>
      <c r="AL146" s="726">
        <f t="shared" si="56"/>
        <v>8.7413006959443216</v>
      </c>
      <c r="AM146" s="726">
        <f t="shared" si="57"/>
        <v>16.28296358308916</v>
      </c>
      <c r="AN146" s="726">
        <f t="shared" si="58"/>
        <v>10.261538461538455</v>
      </c>
      <c r="AO146" s="726">
        <f t="shared" si="59"/>
        <v>11.434939139379408</v>
      </c>
      <c r="AP146" s="726">
        <f t="shared" si="60"/>
        <v>16.659999999999986</v>
      </c>
      <c r="AQ146" s="727">
        <f t="shared" si="61"/>
        <v>15.485412536254143</v>
      </c>
      <c r="AR146" s="728">
        <f t="shared" si="62"/>
        <v>8.595570194649877</v>
      </c>
    </row>
    <row r="147" spans="1:44" ht="11.25" customHeight="1" x14ac:dyDescent="0.2">
      <c r="A147" s="530" t="s">
        <v>1044</v>
      </c>
      <c r="B147" s="522" t="s">
        <v>1045</v>
      </c>
      <c r="C147" s="708">
        <v>0.14000000000000001</v>
      </c>
      <c r="D147" s="704">
        <v>0.12</v>
      </c>
      <c r="E147" s="704">
        <v>0.1</v>
      </c>
      <c r="F147" s="704">
        <v>0.09</v>
      </c>
      <c r="G147" s="704">
        <v>7.3300000000000004E-2</v>
      </c>
      <c r="H147" s="705" t="s">
        <v>91</v>
      </c>
      <c r="I147" s="704">
        <v>6.2440000000000002E-2</v>
      </c>
      <c r="J147" s="704">
        <v>5.3339999999999999E-2</v>
      </c>
      <c r="K147" s="705"/>
      <c r="L147" s="710">
        <v>4.444E-2</v>
      </c>
      <c r="M147" s="707">
        <v>0</v>
      </c>
      <c r="N147" s="707">
        <v>0</v>
      </c>
      <c r="O147" s="707">
        <v>0</v>
      </c>
      <c r="P147" s="707">
        <v>0</v>
      </c>
      <c r="Q147" s="707">
        <v>0</v>
      </c>
      <c r="R147" s="707">
        <v>0</v>
      </c>
      <c r="S147" s="707">
        <v>0</v>
      </c>
      <c r="T147" s="707">
        <v>0</v>
      </c>
      <c r="U147" s="707">
        <v>0</v>
      </c>
      <c r="V147" s="707">
        <v>0</v>
      </c>
      <c r="W147" s="707">
        <v>0</v>
      </c>
      <c r="X147" s="708">
        <f t="shared" si="42"/>
        <v>0.68352000000000013</v>
      </c>
      <c r="Y147" s="726">
        <f t="shared" si="43"/>
        <v>16.666666666666675</v>
      </c>
      <c r="Z147" s="726">
        <f t="shared" si="44"/>
        <v>19.999999999999996</v>
      </c>
      <c r="AA147" s="726">
        <f t="shared" si="45"/>
        <v>11.111111111111116</v>
      </c>
      <c r="AB147" s="726">
        <f t="shared" si="46"/>
        <v>22.783083219645285</v>
      </c>
      <c r="AC147" s="726">
        <f t="shared" si="47"/>
        <v>17.392696989109545</v>
      </c>
      <c r="AD147" s="726">
        <f t="shared" si="48"/>
        <v>17.060367454068249</v>
      </c>
      <c r="AE147" s="726">
        <f t="shared" si="49"/>
        <v>20.027002700270025</v>
      </c>
      <c r="AF147" s="726" t="str">
        <f t="shared" si="50"/>
        <v>n/a</v>
      </c>
      <c r="AG147" s="726" t="str">
        <f t="shared" si="51"/>
        <v>n/a</v>
      </c>
      <c r="AH147" s="726" t="str">
        <f t="shared" si="52"/>
        <v>n/a</v>
      </c>
      <c r="AI147" s="726" t="str">
        <f t="shared" si="53"/>
        <v>n/a</v>
      </c>
      <c r="AJ147" s="726" t="str">
        <f t="shared" si="54"/>
        <v>n/a</v>
      </c>
      <c r="AK147" s="726" t="str">
        <f t="shared" si="55"/>
        <v>n/a</v>
      </c>
      <c r="AL147" s="726" t="str">
        <f t="shared" si="56"/>
        <v>n/a</v>
      </c>
      <c r="AM147" s="726" t="str">
        <f t="shared" si="57"/>
        <v>n/a</v>
      </c>
      <c r="AN147" s="726" t="str">
        <f t="shared" si="58"/>
        <v>n/a</v>
      </c>
      <c r="AO147" s="726" t="str">
        <f t="shared" si="59"/>
        <v>n/a</v>
      </c>
      <c r="AP147" s="726" t="str">
        <f t="shared" si="60"/>
        <v>n/a</v>
      </c>
      <c r="AQ147" s="727">
        <f t="shared" si="61"/>
        <v>17.862989734410128</v>
      </c>
      <c r="AR147" s="728">
        <f t="shared" si="62"/>
        <v>3.6819722186272963</v>
      </c>
    </row>
    <row r="148" spans="1:44" ht="11.25" customHeight="1" x14ac:dyDescent="0.2">
      <c r="A148" s="983" t="s">
        <v>3840</v>
      </c>
      <c r="B148" s="984" t="s">
        <v>3841</v>
      </c>
      <c r="C148" s="1158">
        <v>0.24</v>
      </c>
      <c r="D148" s="987">
        <v>0.17</v>
      </c>
      <c r="E148" s="987">
        <v>0.13</v>
      </c>
      <c r="F148" s="987">
        <v>0.09</v>
      </c>
      <c r="G148" s="987">
        <v>0</v>
      </c>
      <c r="H148" s="987"/>
      <c r="I148" s="987">
        <v>0</v>
      </c>
      <c r="J148" s="986">
        <v>0.3</v>
      </c>
      <c r="K148" s="987"/>
      <c r="L148" s="986">
        <v>0.49</v>
      </c>
      <c r="M148" s="1062">
        <v>0.76</v>
      </c>
      <c r="N148" s="1062">
        <v>0.745</v>
      </c>
      <c r="O148" s="1062">
        <v>0.71</v>
      </c>
      <c r="P148" s="1062">
        <v>0.66249999999999998</v>
      </c>
      <c r="Q148" s="1062">
        <v>0.61850000000000005</v>
      </c>
      <c r="R148" s="1062">
        <v>0.58399999999999996</v>
      </c>
      <c r="S148" s="1062">
        <v>0.49759999999999999</v>
      </c>
      <c r="T148" s="1062">
        <v>0.40160000000000001</v>
      </c>
      <c r="U148" s="1062">
        <v>0.38080000000000003</v>
      </c>
      <c r="V148" s="1062">
        <v>0.3488</v>
      </c>
      <c r="W148" s="1062">
        <v>0.31519999999999998</v>
      </c>
      <c r="X148" s="708">
        <f t="shared" si="42"/>
        <v>7.4439999999999991</v>
      </c>
      <c r="Y148" s="726">
        <f t="shared" si="43"/>
        <v>41.176470588235283</v>
      </c>
      <c r="Z148" s="726">
        <f t="shared" si="44"/>
        <v>30.76923076923077</v>
      </c>
      <c r="AA148" s="726">
        <f t="shared" si="45"/>
        <v>44.444444444444464</v>
      </c>
      <c r="AB148" s="726" t="str">
        <f t="shared" si="46"/>
        <v>n/a</v>
      </c>
      <c r="AC148" s="726" t="str">
        <f t="shared" si="47"/>
        <v>n/a</v>
      </c>
      <c r="AD148" s="726">
        <f t="shared" si="48"/>
        <v>-100</v>
      </c>
      <c r="AE148" s="726">
        <f t="shared" si="49"/>
        <v>-38.775510204081634</v>
      </c>
      <c r="AF148" s="726">
        <f t="shared" si="50"/>
        <v>-35.526315789473685</v>
      </c>
      <c r="AG148" s="726">
        <f t="shared" si="51"/>
        <v>2.0134228187919545</v>
      </c>
      <c r="AH148" s="726">
        <f t="shared" si="52"/>
        <v>4.929577464788748</v>
      </c>
      <c r="AI148" s="726">
        <f t="shared" si="53"/>
        <v>7.1698113207547154</v>
      </c>
      <c r="AJ148" s="726">
        <f t="shared" si="54"/>
        <v>7.1139854486661047</v>
      </c>
      <c r="AK148" s="726">
        <f t="shared" si="55"/>
        <v>5.9075342465753522</v>
      </c>
      <c r="AL148" s="726">
        <f t="shared" si="56"/>
        <v>17.363344051446951</v>
      </c>
      <c r="AM148" s="726">
        <f t="shared" si="57"/>
        <v>23.904382470119522</v>
      </c>
      <c r="AN148" s="726">
        <f t="shared" si="58"/>
        <v>5.4621848739495826</v>
      </c>
      <c r="AO148" s="726">
        <f t="shared" si="59"/>
        <v>9.1743119266055153</v>
      </c>
      <c r="AP148" s="726">
        <f t="shared" si="60"/>
        <v>10.659898477157359</v>
      </c>
      <c r="AQ148" s="727">
        <f t="shared" si="61"/>
        <v>2.2366733067006872</v>
      </c>
      <c r="AR148" s="728">
        <f t="shared" si="62"/>
        <v>35.184260293215345</v>
      </c>
    </row>
    <row r="149" spans="1:44" ht="11.25" customHeight="1" x14ac:dyDescent="0.2">
      <c r="A149" s="536" t="s">
        <v>495</v>
      </c>
      <c r="B149" s="1000" t="s">
        <v>496</v>
      </c>
      <c r="C149" s="512">
        <v>1.8226</v>
      </c>
      <c r="D149" s="513">
        <v>1.6718000000000002</v>
      </c>
      <c r="E149" s="513">
        <v>1.4590000000000001</v>
      </c>
      <c r="F149" s="513">
        <v>1.29</v>
      </c>
      <c r="G149" s="513">
        <v>1.155</v>
      </c>
      <c r="H149" s="514"/>
      <c r="I149" s="513">
        <v>0.90500000000000003</v>
      </c>
      <c r="J149" s="511">
        <v>0.82</v>
      </c>
      <c r="K149" s="514"/>
      <c r="L149" s="517">
        <v>0.74</v>
      </c>
      <c r="M149" s="519">
        <v>0.50170000000000003</v>
      </c>
      <c r="N149" s="519">
        <v>0.37340000000000001</v>
      </c>
      <c r="O149" s="519">
        <v>0.30159999999999998</v>
      </c>
      <c r="P149" s="519">
        <v>0.21540000000000001</v>
      </c>
      <c r="Q149" s="519">
        <v>0.12920000000000001</v>
      </c>
      <c r="R149" s="519">
        <v>8.5999999999999993E-2</v>
      </c>
      <c r="S149" s="519">
        <v>7.9000000000000001E-2</v>
      </c>
      <c r="T149" s="519">
        <v>7.1999999999999995E-2</v>
      </c>
      <c r="U149" s="519">
        <v>6.4799999999999996E-2</v>
      </c>
      <c r="V149" s="519">
        <v>5.3199999999999997E-2</v>
      </c>
      <c r="W149" s="519">
        <v>4.8000000000000001E-2</v>
      </c>
      <c r="X149" s="708">
        <f t="shared" si="42"/>
        <v>11.787700000000003</v>
      </c>
      <c r="Y149" s="726">
        <f t="shared" si="43"/>
        <v>9.0202177293934547</v>
      </c>
      <c r="Z149" s="726">
        <f t="shared" si="44"/>
        <v>14.585332419465402</v>
      </c>
      <c r="AA149" s="726">
        <f t="shared" si="45"/>
        <v>13.100775193798441</v>
      </c>
      <c r="AB149" s="726">
        <f t="shared" si="46"/>
        <v>11.688311688311682</v>
      </c>
      <c r="AC149" s="726">
        <f t="shared" si="47"/>
        <v>27.624309392265189</v>
      </c>
      <c r="AD149" s="726">
        <f t="shared" si="48"/>
        <v>10.365853658536594</v>
      </c>
      <c r="AE149" s="726">
        <f t="shared" si="49"/>
        <v>10.810810810810811</v>
      </c>
      <c r="AF149" s="726">
        <f t="shared" si="50"/>
        <v>47.498505082718737</v>
      </c>
      <c r="AG149" s="726">
        <f t="shared" si="51"/>
        <v>34.359935725763258</v>
      </c>
      <c r="AH149" s="726">
        <f t="shared" si="52"/>
        <v>23.806366047745374</v>
      </c>
      <c r="AI149" s="726">
        <f t="shared" si="53"/>
        <v>40.018570102135541</v>
      </c>
      <c r="AJ149" s="726">
        <f t="shared" si="54"/>
        <v>66.718266253869956</v>
      </c>
      <c r="AK149" s="726">
        <f t="shared" si="55"/>
        <v>50.232558139534909</v>
      </c>
      <c r="AL149" s="726">
        <f t="shared" si="56"/>
        <v>8.8607594936708658</v>
      </c>
      <c r="AM149" s="726">
        <f t="shared" si="57"/>
        <v>9.7222222222222321</v>
      </c>
      <c r="AN149" s="726">
        <f t="shared" si="58"/>
        <v>11.111111111111116</v>
      </c>
      <c r="AO149" s="726">
        <f t="shared" si="59"/>
        <v>21.804511278195491</v>
      </c>
      <c r="AP149" s="726">
        <f t="shared" si="60"/>
        <v>10.833333333333318</v>
      </c>
      <c r="AQ149" s="727">
        <f t="shared" si="61"/>
        <v>23.453430537937905</v>
      </c>
      <c r="AR149" s="728">
        <f t="shared" si="62"/>
        <v>17.417870053113624</v>
      </c>
    </row>
    <row r="150" spans="1:44" ht="11.25" customHeight="1" x14ac:dyDescent="0.2">
      <c r="A150" s="663" t="s">
        <v>4184</v>
      </c>
      <c r="B150" s="1002" t="s">
        <v>4185</v>
      </c>
      <c r="C150" s="1006">
        <v>0.74</v>
      </c>
      <c r="D150" s="1006">
        <v>0.68</v>
      </c>
      <c r="E150" s="1006">
        <v>0.64</v>
      </c>
      <c r="F150" s="1006">
        <v>0.125</v>
      </c>
      <c r="G150" s="532">
        <v>0</v>
      </c>
      <c r="H150" s="1006"/>
      <c r="I150" s="532">
        <v>0</v>
      </c>
      <c r="J150" s="709">
        <v>0</v>
      </c>
      <c r="K150" s="998"/>
      <c r="L150" s="533">
        <v>0</v>
      </c>
      <c r="M150" s="707">
        <v>0</v>
      </c>
      <c r="N150" s="707">
        <v>0</v>
      </c>
      <c r="O150" s="707">
        <v>0</v>
      </c>
      <c r="P150" s="707">
        <v>0</v>
      </c>
      <c r="Q150" s="707">
        <v>0</v>
      </c>
      <c r="R150" s="707">
        <v>0</v>
      </c>
      <c r="S150" s="707">
        <v>0</v>
      </c>
      <c r="T150" s="707">
        <v>0</v>
      </c>
      <c r="U150" s="707">
        <v>0</v>
      </c>
      <c r="V150" s="707">
        <v>0</v>
      </c>
      <c r="W150" s="707">
        <v>0</v>
      </c>
      <c r="X150" s="708">
        <f t="shared" si="42"/>
        <v>2.1850000000000001</v>
      </c>
      <c r="Y150" s="726">
        <f t="shared" si="43"/>
        <v>8.8235294117646959</v>
      </c>
      <c r="Z150" s="726">
        <f t="shared" si="44"/>
        <v>6.25</v>
      </c>
      <c r="AA150" s="726">
        <f t="shared" si="45"/>
        <v>412</v>
      </c>
      <c r="AB150" s="726" t="str">
        <f t="shared" si="46"/>
        <v>n/a</v>
      </c>
      <c r="AC150" s="726" t="str">
        <f t="shared" si="47"/>
        <v>n/a</v>
      </c>
      <c r="AD150" s="726" t="str">
        <f t="shared" si="48"/>
        <v>n/a</v>
      </c>
      <c r="AE150" s="726" t="str">
        <f t="shared" si="49"/>
        <v>n/a</v>
      </c>
      <c r="AF150" s="726" t="str">
        <f t="shared" si="50"/>
        <v>n/a</v>
      </c>
      <c r="AG150" s="726" t="str">
        <f t="shared" si="51"/>
        <v>n/a</v>
      </c>
      <c r="AH150" s="726" t="str">
        <f t="shared" si="52"/>
        <v>n/a</v>
      </c>
      <c r="AI150" s="726" t="str">
        <f t="shared" si="53"/>
        <v>n/a</v>
      </c>
      <c r="AJ150" s="726" t="str">
        <f t="shared" si="54"/>
        <v>n/a</v>
      </c>
      <c r="AK150" s="726" t="str">
        <f t="shared" si="55"/>
        <v>n/a</v>
      </c>
      <c r="AL150" s="726" t="str">
        <f t="shared" si="56"/>
        <v>n/a</v>
      </c>
      <c r="AM150" s="726" t="str">
        <f t="shared" si="57"/>
        <v>n/a</v>
      </c>
      <c r="AN150" s="726" t="str">
        <f t="shared" si="58"/>
        <v>n/a</v>
      </c>
      <c r="AO150" s="726" t="str">
        <f t="shared" si="59"/>
        <v>n/a</v>
      </c>
      <c r="AP150" s="726" t="str">
        <f t="shared" si="60"/>
        <v>n/a</v>
      </c>
      <c r="AQ150" s="727">
        <f t="shared" si="61"/>
        <v>142.35784313725489</v>
      </c>
      <c r="AR150" s="728">
        <f t="shared" si="62"/>
        <v>233.52050302190435</v>
      </c>
    </row>
    <row r="151" spans="1:44" ht="11.25" customHeight="1" x14ac:dyDescent="0.2">
      <c r="A151" s="530" t="s">
        <v>174</v>
      </c>
      <c r="B151" s="1015" t="s">
        <v>175</v>
      </c>
      <c r="C151" s="524">
        <v>1.44</v>
      </c>
      <c r="D151" s="704">
        <v>1.3</v>
      </c>
      <c r="E151" s="704">
        <v>1.1000000000000001</v>
      </c>
      <c r="F151" s="704">
        <v>0.94</v>
      </c>
      <c r="G151" s="704">
        <v>0.84</v>
      </c>
      <c r="H151" s="705"/>
      <c r="I151" s="704">
        <v>0.76</v>
      </c>
      <c r="J151" s="523">
        <v>0.7</v>
      </c>
      <c r="K151" s="705"/>
      <c r="L151" s="710">
        <v>0.66</v>
      </c>
      <c r="M151" s="711">
        <v>0.63</v>
      </c>
      <c r="N151" s="711">
        <v>0.6</v>
      </c>
      <c r="O151" s="711">
        <v>0.56000000000000005</v>
      </c>
      <c r="P151" s="711">
        <v>0.52</v>
      </c>
      <c r="Q151" s="711">
        <v>0.48</v>
      </c>
      <c r="R151" s="711">
        <v>0.47</v>
      </c>
      <c r="S151" s="711">
        <v>0.435</v>
      </c>
      <c r="T151" s="711">
        <v>0.42499999999999999</v>
      </c>
      <c r="U151" s="711">
        <v>0.41499999999999998</v>
      </c>
      <c r="V151" s="711">
        <v>0.38</v>
      </c>
      <c r="W151" s="711">
        <v>0.34</v>
      </c>
      <c r="X151" s="708">
        <f t="shared" si="42"/>
        <v>12.995000000000003</v>
      </c>
      <c r="Y151" s="726">
        <f t="shared" si="43"/>
        <v>10.769230769230752</v>
      </c>
      <c r="Z151" s="726">
        <f t="shared" si="44"/>
        <v>18.181818181818166</v>
      </c>
      <c r="AA151" s="726">
        <f t="shared" si="45"/>
        <v>17.021276595744705</v>
      </c>
      <c r="AB151" s="726">
        <f t="shared" si="46"/>
        <v>11.904761904761907</v>
      </c>
      <c r="AC151" s="726">
        <f t="shared" si="47"/>
        <v>10.526315789473673</v>
      </c>
      <c r="AD151" s="726">
        <f t="shared" si="48"/>
        <v>8.5714285714285854</v>
      </c>
      <c r="AE151" s="726">
        <f t="shared" si="49"/>
        <v>6.0606060606060552</v>
      </c>
      <c r="AF151" s="726">
        <f t="shared" si="50"/>
        <v>4.7619047619047672</v>
      </c>
      <c r="AG151" s="726">
        <f t="shared" si="51"/>
        <v>5.0000000000000044</v>
      </c>
      <c r="AH151" s="726">
        <f t="shared" si="52"/>
        <v>7.1428571428571397</v>
      </c>
      <c r="AI151" s="726">
        <f t="shared" si="53"/>
        <v>7.6923076923077094</v>
      </c>
      <c r="AJ151" s="726">
        <f t="shared" si="54"/>
        <v>8.3333333333333481</v>
      </c>
      <c r="AK151" s="726">
        <f t="shared" si="55"/>
        <v>2.1276595744680771</v>
      </c>
      <c r="AL151" s="726">
        <f t="shared" si="56"/>
        <v>8.045977011494255</v>
      </c>
      <c r="AM151" s="726">
        <f t="shared" si="57"/>
        <v>2.3529411764705799</v>
      </c>
      <c r="AN151" s="726">
        <f t="shared" si="58"/>
        <v>2.4096385542168752</v>
      </c>
      <c r="AO151" s="726">
        <f t="shared" si="59"/>
        <v>9.210526315789469</v>
      </c>
      <c r="AP151" s="726">
        <f t="shared" si="60"/>
        <v>11.764705882352944</v>
      </c>
      <c r="AQ151" s="727">
        <f t="shared" si="61"/>
        <v>8.4376271843477255</v>
      </c>
      <c r="AR151" s="728">
        <f t="shared" si="62"/>
        <v>4.5288839525485907</v>
      </c>
    </row>
    <row r="152" spans="1:44" ht="11.25" customHeight="1" x14ac:dyDescent="0.2">
      <c r="A152" s="983" t="s">
        <v>4304</v>
      </c>
      <c r="B152" s="984" t="s">
        <v>4008</v>
      </c>
      <c r="C152" s="987">
        <v>0.17</v>
      </c>
      <c r="D152" s="987">
        <v>0.13</v>
      </c>
      <c r="E152" s="987">
        <v>0.12</v>
      </c>
      <c r="F152" s="987">
        <v>0.105</v>
      </c>
      <c r="G152" s="987">
        <v>2.5000000000000001E-2</v>
      </c>
      <c r="H152" s="987"/>
      <c r="I152" s="988">
        <v>0</v>
      </c>
      <c r="J152" s="990">
        <v>0</v>
      </c>
      <c r="K152" s="987"/>
      <c r="L152" s="990">
        <v>0</v>
      </c>
      <c r="M152" s="975">
        <v>0</v>
      </c>
      <c r="N152" s="975">
        <v>0</v>
      </c>
      <c r="O152" s="975">
        <v>0</v>
      </c>
      <c r="P152" s="975">
        <v>0</v>
      </c>
      <c r="Q152" s="975">
        <v>0</v>
      </c>
      <c r="R152" s="975">
        <v>0</v>
      </c>
      <c r="S152" s="975">
        <v>0</v>
      </c>
      <c r="T152" s="975">
        <v>0</v>
      </c>
      <c r="U152" s="975">
        <v>0</v>
      </c>
      <c r="V152" s="975">
        <v>0</v>
      </c>
      <c r="W152" s="975">
        <v>0</v>
      </c>
      <c r="X152" s="708">
        <f t="shared" si="42"/>
        <v>0.55000000000000004</v>
      </c>
      <c r="Y152" s="726">
        <f t="shared" si="43"/>
        <v>30.76923076923077</v>
      </c>
      <c r="Z152" s="726">
        <f t="shared" si="44"/>
        <v>8.3333333333333481</v>
      </c>
      <c r="AA152" s="726">
        <f t="shared" si="45"/>
        <v>14.285714285714279</v>
      </c>
      <c r="AB152" s="726">
        <f t="shared" si="46"/>
        <v>319.99999999999994</v>
      </c>
      <c r="AC152" s="726" t="str">
        <f t="shared" si="47"/>
        <v>n/a</v>
      </c>
      <c r="AD152" s="726" t="str">
        <f t="shared" si="48"/>
        <v>n/a</v>
      </c>
      <c r="AE152" s="726" t="str">
        <f t="shared" si="49"/>
        <v>n/a</v>
      </c>
      <c r="AF152" s="726" t="str">
        <f t="shared" si="50"/>
        <v>n/a</v>
      </c>
      <c r="AG152" s="726" t="str">
        <f t="shared" si="51"/>
        <v>n/a</v>
      </c>
      <c r="AH152" s="726" t="str">
        <f t="shared" si="52"/>
        <v>n/a</v>
      </c>
      <c r="AI152" s="726" t="str">
        <f t="shared" si="53"/>
        <v>n/a</v>
      </c>
      <c r="AJ152" s="726" t="str">
        <f t="shared" si="54"/>
        <v>n/a</v>
      </c>
      <c r="AK152" s="726" t="str">
        <f t="shared" si="55"/>
        <v>n/a</v>
      </c>
      <c r="AL152" s="726" t="str">
        <f t="shared" si="56"/>
        <v>n/a</v>
      </c>
      <c r="AM152" s="726" t="str">
        <f t="shared" si="57"/>
        <v>n/a</v>
      </c>
      <c r="AN152" s="726" t="str">
        <f t="shared" si="58"/>
        <v>n/a</v>
      </c>
      <c r="AO152" s="726" t="str">
        <f t="shared" si="59"/>
        <v>n/a</v>
      </c>
      <c r="AP152" s="726" t="str">
        <f t="shared" si="60"/>
        <v>n/a</v>
      </c>
      <c r="AQ152" s="727">
        <f t="shared" si="61"/>
        <v>93.347069597069577</v>
      </c>
      <c r="AR152" s="728">
        <f t="shared" si="62"/>
        <v>151.39965877304903</v>
      </c>
    </row>
    <row r="153" spans="1:44" ht="11.25" customHeight="1" x14ac:dyDescent="0.2">
      <c r="A153" s="530" t="s">
        <v>1046</v>
      </c>
      <c r="B153" s="1015" t="s">
        <v>1047</v>
      </c>
      <c r="C153" s="524">
        <v>1.48</v>
      </c>
      <c r="D153" s="525">
        <v>1.32</v>
      </c>
      <c r="E153" s="704">
        <v>0.88</v>
      </c>
      <c r="F153" s="525">
        <v>0.76</v>
      </c>
      <c r="G153" s="704">
        <v>0.48</v>
      </c>
      <c r="H153" s="526"/>
      <c r="I153" s="532">
        <v>0</v>
      </c>
      <c r="J153" s="709">
        <v>0</v>
      </c>
      <c r="K153" s="526"/>
      <c r="L153" s="533">
        <v>0</v>
      </c>
      <c r="M153" s="707">
        <v>0</v>
      </c>
      <c r="N153" s="707">
        <v>0</v>
      </c>
      <c r="O153" s="707">
        <v>0</v>
      </c>
      <c r="P153" s="707">
        <v>0</v>
      </c>
      <c r="Q153" s="707">
        <v>0</v>
      </c>
      <c r="R153" s="707">
        <v>0</v>
      </c>
      <c r="S153" s="707">
        <v>0</v>
      </c>
      <c r="T153" s="707">
        <v>0</v>
      </c>
      <c r="U153" s="707">
        <v>0</v>
      </c>
      <c r="V153" s="707">
        <v>0</v>
      </c>
      <c r="W153" s="707">
        <v>0</v>
      </c>
      <c r="X153" s="708">
        <f t="shared" si="42"/>
        <v>4.92</v>
      </c>
      <c r="Y153" s="726">
        <f t="shared" si="43"/>
        <v>12.12121212121211</v>
      </c>
      <c r="Z153" s="726">
        <f t="shared" si="44"/>
        <v>50</v>
      </c>
      <c r="AA153" s="726">
        <f t="shared" si="45"/>
        <v>15.789473684210531</v>
      </c>
      <c r="AB153" s="726">
        <f t="shared" si="46"/>
        <v>58.33333333333335</v>
      </c>
      <c r="AC153" s="726" t="str">
        <f t="shared" si="47"/>
        <v>n/a</v>
      </c>
      <c r="AD153" s="726" t="str">
        <f t="shared" si="48"/>
        <v>n/a</v>
      </c>
      <c r="AE153" s="726" t="str">
        <f t="shared" si="49"/>
        <v>n/a</v>
      </c>
      <c r="AF153" s="726" t="str">
        <f t="shared" si="50"/>
        <v>n/a</v>
      </c>
      <c r="AG153" s="726" t="str">
        <f t="shared" si="51"/>
        <v>n/a</v>
      </c>
      <c r="AH153" s="726" t="str">
        <f t="shared" si="52"/>
        <v>n/a</v>
      </c>
      <c r="AI153" s="726" t="str">
        <f t="shared" si="53"/>
        <v>n/a</v>
      </c>
      <c r="AJ153" s="726" t="str">
        <f t="shared" si="54"/>
        <v>n/a</v>
      </c>
      <c r="AK153" s="726" t="str">
        <f t="shared" si="55"/>
        <v>n/a</v>
      </c>
      <c r="AL153" s="726" t="str">
        <f t="shared" si="56"/>
        <v>n/a</v>
      </c>
      <c r="AM153" s="726" t="str">
        <f t="shared" si="57"/>
        <v>n/a</v>
      </c>
      <c r="AN153" s="726" t="str">
        <f t="shared" si="58"/>
        <v>n/a</v>
      </c>
      <c r="AO153" s="726" t="str">
        <f t="shared" si="59"/>
        <v>n/a</v>
      </c>
      <c r="AP153" s="726" t="str">
        <f t="shared" si="60"/>
        <v>n/a</v>
      </c>
      <c r="AQ153" s="727">
        <f t="shared" si="61"/>
        <v>34.061004784688997</v>
      </c>
      <c r="AR153" s="728">
        <f t="shared" si="62"/>
        <v>23.511705258722724</v>
      </c>
    </row>
    <row r="154" spans="1:44" ht="11.25" customHeight="1" x14ac:dyDescent="0.2">
      <c r="A154" s="536" t="s">
        <v>498</v>
      </c>
      <c r="B154" s="1000" t="s">
        <v>499</v>
      </c>
      <c r="C154" s="524">
        <v>1</v>
      </c>
      <c r="D154" s="513">
        <v>0.92</v>
      </c>
      <c r="E154" s="513">
        <v>0.84</v>
      </c>
      <c r="F154" s="513">
        <v>0.76</v>
      </c>
      <c r="G154" s="513">
        <v>0.69</v>
      </c>
      <c r="H154" s="514"/>
      <c r="I154" s="513">
        <v>0.63</v>
      </c>
      <c r="J154" s="511">
        <v>0.56999999999999995</v>
      </c>
      <c r="K154" s="514"/>
      <c r="L154" s="517">
        <v>0.40500000000000003</v>
      </c>
      <c r="M154" s="519">
        <v>0.32</v>
      </c>
      <c r="N154" s="519">
        <v>0.28000000000000003</v>
      </c>
      <c r="O154" s="519">
        <v>0.23</v>
      </c>
      <c r="P154" s="519">
        <v>0.19</v>
      </c>
      <c r="Q154" s="519">
        <v>0.17</v>
      </c>
      <c r="R154" s="519">
        <v>0.15</v>
      </c>
      <c r="S154" s="519">
        <v>0.12</v>
      </c>
      <c r="T154" s="519">
        <v>0.1</v>
      </c>
      <c r="U154" s="519">
        <v>0.08</v>
      </c>
      <c r="V154" s="519">
        <v>7.0000000000000007E-2</v>
      </c>
      <c r="W154" s="518">
        <v>0.06</v>
      </c>
      <c r="X154" s="708">
        <f t="shared" si="42"/>
        <v>7.5850000000000009</v>
      </c>
      <c r="Y154" s="726">
        <f t="shared" si="43"/>
        <v>8.6956521739130377</v>
      </c>
      <c r="Z154" s="726">
        <f t="shared" si="44"/>
        <v>9.5238095238095344</v>
      </c>
      <c r="AA154" s="726">
        <f t="shared" si="45"/>
        <v>10.526315789473673</v>
      </c>
      <c r="AB154" s="726">
        <f t="shared" si="46"/>
        <v>10.144927536231885</v>
      </c>
      <c r="AC154" s="726">
        <f t="shared" si="47"/>
        <v>9.5238095238095113</v>
      </c>
      <c r="AD154" s="726">
        <f t="shared" si="48"/>
        <v>10.526315789473696</v>
      </c>
      <c r="AE154" s="726">
        <f t="shared" si="49"/>
        <v>40.740740740740719</v>
      </c>
      <c r="AF154" s="726">
        <f t="shared" si="50"/>
        <v>26.5625</v>
      </c>
      <c r="AG154" s="726">
        <f t="shared" si="51"/>
        <v>14.285714285714279</v>
      </c>
      <c r="AH154" s="726">
        <f t="shared" si="52"/>
        <v>21.739130434782616</v>
      </c>
      <c r="AI154" s="726">
        <f t="shared" si="53"/>
        <v>21.052631578947366</v>
      </c>
      <c r="AJ154" s="726">
        <f t="shared" si="54"/>
        <v>11.764705882352944</v>
      </c>
      <c r="AK154" s="726">
        <f t="shared" si="55"/>
        <v>13.333333333333353</v>
      </c>
      <c r="AL154" s="726">
        <f t="shared" si="56"/>
        <v>25</v>
      </c>
      <c r="AM154" s="726">
        <f t="shared" si="57"/>
        <v>19.999999999999996</v>
      </c>
      <c r="AN154" s="726">
        <f t="shared" si="58"/>
        <v>25</v>
      </c>
      <c r="AO154" s="726">
        <f t="shared" si="59"/>
        <v>14.285714285714279</v>
      </c>
      <c r="AP154" s="726">
        <f t="shared" si="60"/>
        <v>16.666666666666675</v>
      </c>
      <c r="AQ154" s="727">
        <f t="shared" si="61"/>
        <v>17.187331530275756</v>
      </c>
      <c r="AR154" s="728">
        <f t="shared" si="62"/>
        <v>8.3931781442561153</v>
      </c>
    </row>
    <row r="155" spans="1:44" ht="11.25" customHeight="1" x14ac:dyDescent="0.2">
      <c r="A155" s="1017" t="s">
        <v>500</v>
      </c>
      <c r="B155" s="1015" t="s">
        <v>501</v>
      </c>
      <c r="C155" s="550">
        <v>0.84545454545454535</v>
      </c>
      <c r="D155" s="704">
        <v>0.80909090909090908</v>
      </c>
      <c r="E155" s="704">
        <v>0.7727272727272726</v>
      </c>
      <c r="F155" s="704">
        <v>0.73636363636363633</v>
      </c>
      <c r="G155" s="704">
        <v>0.67272727272727262</v>
      </c>
      <c r="H155" s="705"/>
      <c r="I155" s="704">
        <v>0.5702479338842974</v>
      </c>
      <c r="J155" s="710">
        <v>0.50112697220135116</v>
      </c>
      <c r="K155" s="705"/>
      <c r="L155" s="710">
        <v>0.435762584522915</v>
      </c>
      <c r="M155" s="711">
        <v>0.39819684447783615</v>
      </c>
      <c r="N155" s="711">
        <v>0.36814425244177301</v>
      </c>
      <c r="O155" s="711">
        <v>0.32784372652141242</v>
      </c>
      <c r="P155" s="711">
        <v>0.30052592036063108</v>
      </c>
      <c r="Q155" s="711">
        <v>0.26410217881292247</v>
      </c>
      <c r="R155" s="711">
        <v>0.25499624342599542</v>
      </c>
      <c r="S155" s="707">
        <v>0.23182569496619079</v>
      </c>
      <c r="T155" s="711">
        <v>0.21564237415477081</v>
      </c>
      <c r="U155" s="711">
        <v>0.21024793388429744</v>
      </c>
      <c r="V155" s="711">
        <v>0.21024793388429744</v>
      </c>
      <c r="W155" s="711">
        <v>0.19186326070623586</v>
      </c>
      <c r="X155" s="708">
        <f t="shared" si="42"/>
        <v>8.3171374906085624</v>
      </c>
      <c r="Y155" s="726">
        <f t="shared" si="43"/>
        <v>4.4943820224718989</v>
      </c>
      <c r="Z155" s="726">
        <f t="shared" si="44"/>
        <v>4.7058823529412042</v>
      </c>
      <c r="AA155" s="726">
        <f t="shared" si="45"/>
        <v>4.9382716049382491</v>
      </c>
      <c r="AB155" s="726">
        <f t="shared" si="46"/>
        <v>9.4594594594594739</v>
      </c>
      <c r="AC155" s="726">
        <f t="shared" si="47"/>
        <v>17.971014492753625</v>
      </c>
      <c r="AD155" s="726">
        <f t="shared" si="48"/>
        <v>13.793103448276112</v>
      </c>
      <c r="AE155" s="726">
        <f t="shared" si="49"/>
        <v>14.999999999999748</v>
      </c>
      <c r="AF155" s="726">
        <f t="shared" si="50"/>
        <v>9.4339622641509422</v>
      </c>
      <c r="AG155" s="726">
        <f t="shared" si="51"/>
        <v>8.163265306122458</v>
      </c>
      <c r="AH155" s="726">
        <f t="shared" si="52"/>
        <v>12.29260243835364</v>
      </c>
      <c r="AI155" s="726">
        <f t="shared" si="53"/>
        <v>9.0899999999999981</v>
      </c>
      <c r="AJ155" s="726">
        <f t="shared" si="54"/>
        <v>13.791533909877153</v>
      </c>
      <c r="AK155" s="726">
        <f t="shared" si="55"/>
        <v>3.5710076605774743</v>
      </c>
      <c r="AL155" s="726">
        <f t="shared" si="56"/>
        <v>9.9948146227637924</v>
      </c>
      <c r="AM155" s="726">
        <f t="shared" si="57"/>
        <v>7.5047035049822242</v>
      </c>
      <c r="AN155" s="726">
        <f t="shared" si="58"/>
        <v>2.5657518582047123</v>
      </c>
      <c r="AO155" s="726">
        <f t="shared" si="59"/>
        <v>0</v>
      </c>
      <c r="AP155" s="726">
        <f t="shared" si="60"/>
        <v>9.5821748835023701</v>
      </c>
      <c r="AQ155" s="727">
        <f t="shared" si="61"/>
        <v>8.6862183238541704</v>
      </c>
      <c r="AR155" s="728">
        <f t="shared" si="62"/>
        <v>4.7481515881932035</v>
      </c>
    </row>
    <row r="156" spans="1:44" ht="11.25" customHeight="1" x14ac:dyDescent="0.2">
      <c r="A156" s="530" t="s">
        <v>502</v>
      </c>
      <c r="B156" s="507" t="s">
        <v>503</v>
      </c>
      <c r="C156" s="708">
        <v>3.1</v>
      </c>
      <c r="D156" s="532">
        <v>3.08</v>
      </c>
      <c r="E156" s="704">
        <v>2.94</v>
      </c>
      <c r="F156" s="525">
        <v>2.6</v>
      </c>
      <c r="G156" s="704">
        <v>2.34</v>
      </c>
      <c r="H156" s="526" t="s">
        <v>91</v>
      </c>
      <c r="I156" s="704">
        <v>1.96</v>
      </c>
      <c r="J156" s="523">
        <v>1.8</v>
      </c>
      <c r="K156" s="526"/>
      <c r="L156" s="710">
        <v>1.72</v>
      </c>
      <c r="M156" s="707">
        <v>1.68</v>
      </c>
      <c r="N156" s="711">
        <v>1.56</v>
      </c>
      <c r="O156" s="711">
        <v>1.32</v>
      </c>
      <c r="P156" s="711">
        <v>1.1000000000000001</v>
      </c>
      <c r="Q156" s="711">
        <v>0.91</v>
      </c>
      <c r="R156" s="711">
        <v>0.78</v>
      </c>
      <c r="S156" s="711">
        <v>0.71</v>
      </c>
      <c r="T156" s="707">
        <v>0.7</v>
      </c>
      <c r="U156" s="711">
        <v>0.69</v>
      </c>
      <c r="V156" s="711">
        <v>0.66500000000000004</v>
      </c>
      <c r="W156" s="711">
        <v>0.625</v>
      </c>
      <c r="X156" s="708">
        <f t="shared" si="42"/>
        <v>30.28</v>
      </c>
      <c r="Y156" s="726">
        <f t="shared" si="43"/>
        <v>0.64935064935065512</v>
      </c>
      <c r="Z156" s="726">
        <f t="shared" si="44"/>
        <v>4.7619047619047672</v>
      </c>
      <c r="AA156" s="726">
        <f t="shared" si="45"/>
        <v>13.076923076923075</v>
      </c>
      <c r="AB156" s="726">
        <f t="shared" si="46"/>
        <v>11.111111111111116</v>
      </c>
      <c r="AC156" s="726">
        <f t="shared" si="47"/>
        <v>19.387755102040806</v>
      </c>
      <c r="AD156" s="726">
        <f t="shared" si="48"/>
        <v>8.8888888888888786</v>
      </c>
      <c r="AE156" s="726">
        <f t="shared" si="49"/>
        <v>4.6511627906976827</v>
      </c>
      <c r="AF156" s="726">
        <f t="shared" si="50"/>
        <v>2.3809523809523725</v>
      </c>
      <c r="AG156" s="726">
        <f t="shared" si="51"/>
        <v>7.6923076923076872</v>
      </c>
      <c r="AH156" s="726">
        <f t="shared" si="52"/>
        <v>18.181818181818187</v>
      </c>
      <c r="AI156" s="726">
        <f t="shared" si="53"/>
        <v>19.999999999999996</v>
      </c>
      <c r="AJ156" s="726">
        <f t="shared" si="54"/>
        <v>20.879120879120894</v>
      </c>
      <c r="AK156" s="726">
        <f t="shared" si="55"/>
        <v>16.666666666666675</v>
      </c>
      <c r="AL156" s="726">
        <f t="shared" si="56"/>
        <v>9.8591549295774747</v>
      </c>
      <c r="AM156" s="726">
        <f t="shared" si="57"/>
        <v>1.4285714285714235</v>
      </c>
      <c r="AN156" s="726">
        <f t="shared" si="58"/>
        <v>1.449275362318847</v>
      </c>
      <c r="AO156" s="726">
        <f t="shared" si="59"/>
        <v>3.7593984962405846</v>
      </c>
      <c r="AP156" s="726">
        <f t="shared" si="60"/>
        <v>6.4000000000000057</v>
      </c>
      <c r="AQ156" s="727">
        <f t="shared" si="61"/>
        <v>9.5124645776939527</v>
      </c>
      <c r="AR156" s="728">
        <f t="shared" si="62"/>
        <v>6.9911577192913219</v>
      </c>
    </row>
    <row r="157" spans="1:44" ht="11.25" customHeight="1" x14ac:dyDescent="0.2">
      <c r="A157" s="1017" t="s">
        <v>1048</v>
      </c>
      <c r="B157" s="507" t="s">
        <v>1049</v>
      </c>
      <c r="C157" s="708">
        <v>0.87</v>
      </c>
      <c r="D157" s="525">
        <v>0.75</v>
      </c>
      <c r="E157" s="704">
        <v>0.56000000000000005</v>
      </c>
      <c r="F157" s="525">
        <v>0.28999999999999998</v>
      </c>
      <c r="G157" s="704">
        <v>0.08</v>
      </c>
      <c r="H157" s="526"/>
      <c r="I157" s="532">
        <v>0.04</v>
      </c>
      <c r="J157" s="709">
        <v>0.04</v>
      </c>
      <c r="K157" s="526"/>
      <c r="L157" s="533">
        <v>0.04</v>
      </c>
      <c r="M157" s="707">
        <v>0.20499999999999999</v>
      </c>
      <c r="N157" s="711">
        <v>0.42</v>
      </c>
      <c r="O157" s="711">
        <v>0.40500000000000003</v>
      </c>
      <c r="P157" s="707">
        <v>0.36</v>
      </c>
      <c r="Q157" s="711">
        <v>0.36</v>
      </c>
      <c r="R157" s="711">
        <v>0.3</v>
      </c>
      <c r="S157" s="711">
        <v>0.28000000000000003</v>
      </c>
      <c r="T157" s="711">
        <v>0.27750000000000002</v>
      </c>
      <c r="U157" s="711">
        <v>0.25</v>
      </c>
      <c r="V157" s="711">
        <v>0.22</v>
      </c>
      <c r="W157" s="711">
        <v>0.20125000000000001</v>
      </c>
      <c r="X157" s="708">
        <f t="shared" si="42"/>
        <v>5.9487500000000004</v>
      </c>
      <c r="Y157" s="726">
        <f t="shared" si="43"/>
        <v>15.999999999999993</v>
      </c>
      <c r="Z157" s="726">
        <f t="shared" si="44"/>
        <v>33.928571428571416</v>
      </c>
      <c r="AA157" s="726">
        <f t="shared" si="45"/>
        <v>93.103448275862092</v>
      </c>
      <c r="AB157" s="726">
        <f t="shared" si="46"/>
        <v>262.49999999999994</v>
      </c>
      <c r="AC157" s="726">
        <f t="shared" si="47"/>
        <v>100</v>
      </c>
      <c r="AD157" s="726">
        <f t="shared" si="48"/>
        <v>0</v>
      </c>
      <c r="AE157" s="726">
        <f t="shared" si="49"/>
        <v>0</v>
      </c>
      <c r="AF157" s="726">
        <f t="shared" si="50"/>
        <v>-80.487804878048792</v>
      </c>
      <c r="AG157" s="726">
        <f t="shared" si="51"/>
        <v>-51.19047619047619</v>
      </c>
      <c r="AH157" s="726">
        <f t="shared" si="52"/>
        <v>3.7037037037036979</v>
      </c>
      <c r="AI157" s="726">
        <f t="shared" si="53"/>
        <v>12.500000000000021</v>
      </c>
      <c r="AJ157" s="726">
        <f t="shared" si="54"/>
        <v>0</v>
      </c>
      <c r="AK157" s="726">
        <f t="shared" si="55"/>
        <v>19.999999999999996</v>
      </c>
      <c r="AL157" s="726">
        <f t="shared" si="56"/>
        <v>7.1428571428571397</v>
      </c>
      <c r="AM157" s="726">
        <f t="shared" si="57"/>
        <v>0.9009009009008917</v>
      </c>
      <c r="AN157" s="726">
        <f t="shared" si="58"/>
        <v>11.000000000000011</v>
      </c>
      <c r="AO157" s="726">
        <f t="shared" si="59"/>
        <v>13.636363636363647</v>
      </c>
      <c r="AP157" s="726">
        <f t="shared" si="60"/>
        <v>9.316770186335388</v>
      </c>
      <c r="AQ157" s="727">
        <f t="shared" si="61"/>
        <v>25.114129678114953</v>
      </c>
      <c r="AR157" s="728">
        <f t="shared" si="62"/>
        <v>71.842557651141348</v>
      </c>
    </row>
    <row r="158" spans="1:44" ht="11.25" customHeight="1" x14ac:dyDescent="0.2">
      <c r="A158" s="530" t="s">
        <v>1050</v>
      </c>
      <c r="B158" s="1015" t="s">
        <v>1051</v>
      </c>
      <c r="C158" s="708">
        <v>1.04</v>
      </c>
      <c r="D158" s="704">
        <v>0.96</v>
      </c>
      <c r="E158" s="704">
        <v>0.88</v>
      </c>
      <c r="F158" s="704">
        <v>0.78</v>
      </c>
      <c r="G158" s="704">
        <v>0.66</v>
      </c>
      <c r="H158" s="705"/>
      <c r="I158" s="704">
        <v>0.54</v>
      </c>
      <c r="J158" s="523">
        <v>0.44</v>
      </c>
      <c r="K158" s="705"/>
      <c r="L158" s="710">
        <v>0.2</v>
      </c>
      <c r="M158" s="707">
        <v>0</v>
      </c>
      <c r="N158" s="707">
        <v>0</v>
      </c>
      <c r="O158" s="707">
        <v>0</v>
      </c>
      <c r="P158" s="707">
        <v>0</v>
      </c>
      <c r="Q158" s="707">
        <v>0</v>
      </c>
      <c r="R158" s="707">
        <v>0</v>
      </c>
      <c r="S158" s="707">
        <v>0</v>
      </c>
      <c r="T158" s="707">
        <v>0</v>
      </c>
      <c r="U158" s="707">
        <v>0</v>
      </c>
      <c r="V158" s="707">
        <v>0</v>
      </c>
      <c r="W158" s="707">
        <v>0</v>
      </c>
      <c r="X158" s="708">
        <f t="shared" si="42"/>
        <v>5.5000000000000009</v>
      </c>
      <c r="Y158" s="726">
        <f t="shared" si="43"/>
        <v>8.3333333333333481</v>
      </c>
      <c r="Z158" s="726">
        <f t="shared" si="44"/>
        <v>9.0909090909090828</v>
      </c>
      <c r="AA158" s="726">
        <f t="shared" si="45"/>
        <v>12.820512820512819</v>
      </c>
      <c r="AB158" s="726">
        <f t="shared" si="46"/>
        <v>18.181818181818187</v>
      </c>
      <c r="AC158" s="726">
        <f t="shared" si="47"/>
        <v>22.222222222222211</v>
      </c>
      <c r="AD158" s="726">
        <f t="shared" si="48"/>
        <v>22.72727272727273</v>
      </c>
      <c r="AE158" s="726">
        <f t="shared" si="49"/>
        <v>119.99999999999997</v>
      </c>
      <c r="AF158" s="726" t="str">
        <f t="shared" si="50"/>
        <v>n/a</v>
      </c>
      <c r="AG158" s="726" t="str">
        <f t="shared" si="51"/>
        <v>n/a</v>
      </c>
      <c r="AH158" s="726" t="str">
        <f t="shared" si="52"/>
        <v>n/a</v>
      </c>
      <c r="AI158" s="726" t="str">
        <f t="shared" si="53"/>
        <v>n/a</v>
      </c>
      <c r="AJ158" s="726" t="str">
        <f t="shared" si="54"/>
        <v>n/a</v>
      </c>
      <c r="AK158" s="726" t="str">
        <f t="shared" si="55"/>
        <v>n/a</v>
      </c>
      <c r="AL158" s="726" t="str">
        <f t="shared" si="56"/>
        <v>n/a</v>
      </c>
      <c r="AM158" s="726" t="str">
        <f t="shared" si="57"/>
        <v>n/a</v>
      </c>
      <c r="AN158" s="726" t="str">
        <f t="shared" si="58"/>
        <v>n/a</v>
      </c>
      <c r="AO158" s="726" t="str">
        <f t="shared" si="59"/>
        <v>n/a</v>
      </c>
      <c r="AP158" s="726" t="str">
        <f t="shared" si="60"/>
        <v>n/a</v>
      </c>
      <c r="AQ158" s="727">
        <f t="shared" si="61"/>
        <v>30.482295482295481</v>
      </c>
      <c r="AR158" s="728">
        <f t="shared" si="62"/>
        <v>39.902374313118052</v>
      </c>
    </row>
    <row r="159" spans="1:44" ht="11.25" customHeight="1" x14ac:dyDescent="0.2">
      <c r="A159" s="551" t="s">
        <v>504</v>
      </c>
      <c r="B159" s="539" t="s">
        <v>505</v>
      </c>
      <c r="C159" s="524">
        <v>1.4699999999999998</v>
      </c>
      <c r="D159" s="545">
        <v>1.4350000000000001</v>
      </c>
      <c r="E159" s="545">
        <v>1.41</v>
      </c>
      <c r="F159" s="545">
        <v>1.375</v>
      </c>
      <c r="G159" s="545">
        <v>1.35</v>
      </c>
      <c r="H159" s="546"/>
      <c r="I159" s="545">
        <v>1.3</v>
      </c>
      <c r="J159" s="541">
        <v>1.24</v>
      </c>
      <c r="K159" s="546"/>
      <c r="L159" s="542">
        <v>1.18</v>
      </c>
      <c r="M159" s="548">
        <v>1.03</v>
      </c>
      <c r="N159" s="548">
        <v>0.9</v>
      </c>
      <c r="O159" s="548">
        <v>0.82</v>
      </c>
      <c r="P159" s="548">
        <v>0.78</v>
      </c>
      <c r="Q159" s="548">
        <v>0.74</v>
      </c>
      <c r="R159" s="548">
        <v>0.7</v>
      </c>
      <c r="S159" s="548">
        <v>0.66</v>
      </c>
      <c r="T159" s="548">
        <v>0.63</v>
      </c>
      <c r="U159" s="548">
        <v>0.59</v>
      </c>
      <c r="V159" s="548">
        <v>0.56000000000000005</v>
      </c>
      <c r="W159" s="548">
        <v>0.50600000000000001</v>
      </c>
      <c r="X159" s="708">
        <f t="shared" si="42"/>
        <v>18.675999999999995</v>
      </c>
      <c r="Y159" s="726">
        <f t="shared" si="43"/>
        <v>2.4390243902438824</v>
      </c>
      <c r="Z159" s="726">
        <f t="shared" si="44"/>
        <v>1.7730496453900901</v>
      </c>
      <c r="AA159" s="726">
        <f t="shared" si="45"/>
        <v>2.5454545454545396</v>
      </c>
      <c r="AB159" s="726">
        <f t="shared" si="46"/>
        <v>1.8518518518518379</v>
      </c>
      <c r="AC159" s="726">
        <f t="shared" si="47"/>
        <v>3.8461538461538547</v>
      </c>
      <c r="AD159" s="726">
        <f t="shared" si="48"/>
        <v>4.8387096774193505</v>
      </c>
      <c r="AE159" s="726">
        <f t="shared" si="49"/>
        <v>5.0847457627118731</v>
      </c>
      <c r="AF159" s="726">
        <f t="shared" si="50"/>
        <v>14.563106796116498</v>
      </c>
      <c r="AG159" s="726">
        <f t="shared" si="51"/>
        <v>14.444444444444438</v>
      </c>
      <c r="AH159" s="726">
        <f t="shared" si="52"/>
        <v>9.7560975609756184</v>
      </c>
      <c r="AI159" s="726">
        <f t="shared" si="53"/>
        <v>5.12820512820511</v>
      </c>
      <c r="AJ159" s="726">
        <f t="shared" si="54"/>
        <v>5.4054054054054168</v>
      </c>
      <c r="AK159" s="726">
        <f t="shared" si="55"/>
        <v>5.7142857142857162</v>
      </c>
      <c r="AL159" s="726">
        <f t="shared" si="56"/>
        <v>6.0606060606060552</v>
      </c>
      <c r="AM159" s="726">
        <f t="shared" si="57"/>
        <v>4.7619047619047672</v>
      </c>
      <c r="AN159" s="726">
        <f t="shared" si="58"/>
        <v>6.7796610169491567</v>
      </c>
      <c r="AO159" s="726">
        <f t="shared" si="59"/>
        <v>5.3571428571428381</v>
      </c>
      <c r="AP159" s="726">
        <f t="shared" si="60"/>
        <v>10.671936758893285</v>
      </c>
      <c r="AQ159" s="727">
        <f t="shared" si="61"/>
        <v>6.1678770124530189</v>
      </c>
      <c r="AR159" s="728">
        <f t="shared" si="62"/>
        <v>3.8373575270809215</v>
      </c>
    </row>
    <row r="160" spans="1:44" ht="11.25" customHeight="1" x14ac:dyDescent="0.2">
      <c r="A160" s="530" t="s">
        <v>1054</v>
      </c>
      <c r="B160" s="1015" t="s">
        <v>1055</v>
      </c>
      <c r="C160" s="524">
        <v>0.69</v>
      </c>
      <c r="D160" s="704">
        <v>0.48249999999999998</v>
      </c>
      <c r="E160" s="704">
        <v>0.31</v>
      </c>
      <c r="F160" s="704">
        <v>0.19500000000000001</v>
      </c>
      <c r="G160" s="704">
        <v>4.2500000000000003E-2</v>
      </c>
      <c r="H160" s="705"/>
      <c r="I160" s="532">
        <v>0</v>
      </c>
      <c r="J160" s="709">
        <v>0</v>
      </c>
      <c r="K160" s="705"/>
      <c r="L160" s="533">
        <v>0</v>
      </c>
      <c r="M160" s="707">
        <v>0</v>
      </c>
      <c r="N160" s="707">
        <v>0</v>
      </c>
      <c r="O160" s="707">
        <v>0</v>
      </c>
      <c r="P160" s="707">
        <v>0</v>
      </c>
      <c r="Q160" s="707">
        <v>0</v>
      </c>
      <c r="R160" s="707">
        <v>0</v>
      </c>
      <c r="S160" s="707">
        <v>0</v>
      </c>
      <c r="T160" s="707">
        <v>0</v>
      </c>
      <c r="U160" s="707">
        <v>0</v>
      </c>
      <c r="V160" s="707">
        <v>0</v>
      </c>
      <c r="W160" s="707">
        <v>0</v>
      </c>
      <c r="X160" s="708">
        <f t="shared" si="42"/>
        <v>1.72</v>
      </c>
      <c r="Y160" s="726">
        <f t="shared" si="43"/>
        <v>43.005181347150256</v>
      </c>
      <c r="Z160" s="726">
        <f t="shared" si="44"/>
        <v>55.645161290322577</v>
      </c>
      <c r="AA160" s="726">
        <f t="shared" si="45"/>
        <v>58.974358974358964</v>
      </c>
      <c r="AB160" s="726">
        <f t="shared" si="46"/>
        <v>358.8235294117647</v>
      </c>
      <c r="AC160" s="726" t="str">
        <f t="shared" si="47"/>
        <v>n/a</v>
      </c>
      <c r="AD160" s="726" t="str">
        <f t="shared" si="48"/>
        <v>n/a</v>
      </c>
      <c r="AE160" s="726" t="str">
        <f t="shared" si="49"/>
        <v>n/a</v>
      </c>
      <c r="AF160" s="726" t="str">
        <f t="shared" si="50"/>
        <v>n/a</v>
      </c>
      <c r="AG160" s="726" t="str">
        <f t="shared" si="51"/>
        <v>n/a</v>
      </c>
      <c r="AH160" s="726" t="str">
        <f t="shared" si="52"/>
        <v>n/a</v>
      </c>
      <c r="AI160" s="726" t="str">
        <f t="shared" si="53"/>
        <v>n/a</v>
      </c>
      <c r="AJ160" s="726" t="str">
        <f t="shared" si="54"/>
        <v>n/a</v>
      </c>
      <c r="AK160" s="726" t="str">
        <f t="shared" si="55"/>
        <v>n/a</v>
      </c>
      <c r="AL160" s="726" t="str">
        <f t="shared" si="56"/>
        <v>n/a</v>
      </c>
      <c r="AM160" s="726" t="str">
        <f t="shared" si="57"/>
        <v>n/a</v>
      </c>
      <c r="AN160" s="726" t="str">
        <f t="shared" si="58"/>
        <v>n/a</v>
      </c>
      <c r="AO160" s="726" t="str">
        <f t="shared" si="59"/>
        <v>n/a</v>
      </c>
      <c r="AP160" s="726" t="str">
        <f t="shared" si="60"/>
        <v>n/a</v>
      </c>
      <c r="AQ160" s="727">
        <f t="shared" si="61"/>
        <v>129.11205775589912</v>
      </c>
      <c r="AR160" s="728">
        <f t="shared" si="62"/>
        <v>153.29539680176191</v>
      </c>
    </row>
    <row r="161" spans="1:44" ht="11.25" customHeight="1" x14ac:dyDescent="0.2">
      <c r="A161" s="530" t="s">
        <v>1056</v>
      </c>
      <c r="B161" s="507" t="s">
        <v>1057</v>
      </c>
      <c r="C161" s="524">
        <v>3.4550000000000001</v>
      </c>
      <c r="D161" s="525">
        <v>3.33</v>
      </c>
      <c r="E161" s="704">
        <v>3.0750000000000002</v>
      </c>
      <c r="F161" s="525">
        <v>2.85</v>
      </c>
      <c r="G161" s="525">
        <v>2.5750000000000002</v>
      </c>
      <c r="H161" s="526"/>
      <c r="I161" s="704">
        <v>1.6</v>
      </c>
      <c r="J161" s="523">
        <v>1</v>
      </c>
      <c r="K161" s="526"/>
      <c r="L161" s="533">
        <v>0.25</v>
      </c>
      <c r="M161" s="707">
        <v>1.23</v>
      </c>
      <c r="N161" s="711">
        <v>1.915</v>
      </c>
      <c r="O161" s="711">
        <v>1.895</v>
      </c>
      <c r="P161" s="711">
        <v>1.87</v>
      </c>
      <c r="Q161" s="711">
        <v>1.83</v>
      </c>
      <c r="R161" s="711">
        <v>1.79</v>
      </c>
      <c r="S161" s="711">
        <v>1.74</v>
      </c>
      <c r="T161" s="711">
        <v>1.65</v>
      </c>
      <c r="U161" s="711">
        <v>1.58</v>
      </c>
      <c r="V161" s="711">
        <v>1.5024999999999999</v>
      </c>
      <c r="W161" s="711">
        <v>1.3875</v>
      </c>
      <c r="X161" s="708">
        <f t="shared" si="42"/>
        <v>36.524999999999999</v>
      </c>
      <c r="Y161" s="726">
        <f t="shared" si="43"/>
        <v>3.7537537537537524</v>
      </c>
      <c r="Z161" s="726">
        <f t="shared" si="44"/>
        <v>8.2926829268292543</v>
      </c>
      <c r="AA161" s="726">
        <f t="shared" si="45"/>
        <v>7.8947368421052655</v>
      </c>
      <c r="AB161" s="726">
        <f t="shared" si="46"/>
        <v>10.679611650485432</v>
      </c>
      <c r="AC161" s="726">
        <f t="shared" si="47"/>
        <v>60.9375</v>
      </c>
      <c r="AD161" s="726">
        <f t="shared" si="48"/>
        <v>60.000000000000007</v>
      </c>
      <c r="AE161" s="726">
        <f t="shared" si="49"/>
        <v>300</v>
      </c>
      <c r="AF161" s="726">
        <f t="shared" si="50"/>
        <v>-79.674796747967477</v>
      </c>
      <c r="AG161" s="726">
        <f t="shared" si="51"/>
        <v>-35.770234986945169</v>
      </c>
      <c r="AH161" s="726">
        <f t="shared" si="52"/>
        <v>1.055408970976246</v>
      </c>
      <c r="AI161" s="726">
        <f t="shared" si="53"/>
        <v>1.3368983957219305</v>
      </c>
      <c r="AJ161" s="726">
        <f t="shared" si="54"/>
        <v>2.1857923497267784</v>
      </c>
      <c r="AK161" s="726">
        <f t="shared" si="55"/>
        <v>2.2346368715083775</v>
      </c>
      <c r="AL161" s="726">
        <f t="shared" si="56"/>
        <v>2.8735632183908066</v>
      </c>
      <c r="AM161" s="726">
        <f t="shared" si="57"/>
        <v>5.4545454545454675</v>
      </c>
      <c r="AN161" s="726">
        <f t="shared" si="58"/>
        <v>4.4303797468354222</v>
      </c>
      <c r="AO161" s="726">
        <f t="shared" si="59"/>
        <v>5.1580698835274719</v>
      </c>
      <c r="AP161" s="726">
        <f t="shared" si="60"/>
        <v>8.2882882882882924</v>
      </c>
      <c r="AQ161" s="727">
        <f t="shared" si="61"/>
        <v>20.507268700987876</v>
      </c>
      <c r="AR161" s="728">
        <f t="shared" si="62"/>
        <v>75.846574397638278</v>
      </c>
    </row>
    <row r="162" spans="1:44" ht="11.25" customHeight="1" x14ac:dyDescent="0.2">
      <c r="A162" s="530" t="s">
        <v>1058</v>
      </c>
      <c r="B162" s="507" t="s">
        <v>1059</v>
      </c>
      <c r="C162" s="524">
        <v>1.7400000000000002</v>
      </c>
      <c r="D162" s="525">
        <v>1.38</v>
      </c>
      <c r="E162" s="704">
        <v>1.1499999999999999</v>
      </c>
      <c r="F162" s="525">
        <v>0.93</v>
      </c>
      <c r="G162" s="525">
        <v>0.52500000000000002</v>
      </c>
      <c r="H162" s="526"/>
      <c r="I162" s="704">
        <v>0.27</v>
      </c>
      <c r="J162" s="523">
        <v>0.24</v>
      </c>
      <c r="K162" s="526"/>
      <c r="L162" s="710">
        <v>0.18</v>
      </c>
      <c r="M162" s="707">
        <v>0.16</v>
      </c>
      <c r="N162" s="707">
        <v>0.16</v>
      </c>
      <c r="O162" s="707">
        <v>0.16</v>
      </c>
      <c r="P162" s="711">
        <v>0.16</v>
      </c>
      <c r="Q162" s="711">
        <v>0.08</v>
      </c>
      <c r="R162" s="707">
        <v>0</v>
      </c>
      <c r="S162" s="707">
        <v>0</v>
      </c>
      <c r="T162" s="707">
        <v>0</v>
      </c>
      <c r="U162" s="707">
        <v>0</v>
      </c>
      <c r="V162" s="707">
        <v>0</v>
      </c>
      <c r="W162" s="707">
        <v>0</v>
      </c>
      <c r="X162" s="708">
        <f t="shared" si="42"/>
        <v>7.1349999999999998</v>
      </c>
      <c r="Y162" s="726">
        <f t="shared" si="43"/>
        <v>26.086956521739157</v>
      </c>
      <c r="Z162" s="726">
        <f t="shared" si="44"/>
        <v>19.999999999999996</v>
      </c>
      <c r="AA162" s="726">
        <f t="shared" si="45"/>
        <v>23.655913978494603</v>
      </c>
      <c r="AB162" s="726">
        <f t="shared" si="46"/>
        <v>77.142857142857139</v>
      </c>
      <c r="AC162" s="726">
        <f t="shared" si="47"/>
        <v>94.444444444444443</v>
      </c>
      <c r="AD162" s="726">
        <f t="shared" si="48"/>
        <v>12.500000000000021</v>
      </c>
      <c r="AE162" s="726">
        <f t="shared" si="49"/>
        <v>33.333333333333329</v>
      </c>
      <c r="AF162" s="726">
        <f t="shared" si="50"/>
        <v>12.5</v>
      </c>
      <c r="AG162" s="726">
        <f t="shared" si="51"/>
        <v>0</v>
      </c>
      <c r="AH162" s="726">
        <f t="shared" si="52"/>
        <v>0</v>
      </c>
      <c r="AI162" s="726">
        <f t="shared" si="53"/>
        <v>0</v>
      </c>
      <c r="AJ162" s="726">
        <f t="shared" si="54"/>
        <v>100</v>
      </c>
      <c r="AK162" s="726" t="str">
        <f t="shared" si="55"/>
        <v>n/a</v>
      </c>
      <c r="AL162" s="726" t="str">
        <f t="shared" si="56"/>
        <v>n/a</v>
      </c>
      <c r="AM162" s="726" t="str">
        <f t="shared" si="57"/>
        <v>n/a</v>
      </c>
      <c r="AN162" s="726" t="str">
        <f t="shared" si="58"/>
        <v>n/a</v>
      </c>
      <c r="AO162" s="726" t="str">
        <f t="shared" si="59"/>
        <v>n/a</v>
      </c>
      <c r="AP162" s="726" t="str">
        <f t="shared" si="60"/>
        <v>n/a</v>
      </c>
      <c r="AQ162" s="727">
        <f t="shared" si="61"/>
        <v>33.305292118405724</v>
      </c>
      <c r="AR162" s="728">
        <f t="shared" si="62"/>
        <v>36.461195281996979</v>
      </c>
    </row>
    <row r="163" spans="1:44" ht="11.25" customHeight="1" x14ac:dyDescent="0.2">
      <c r="A163" s="504" t="s">
        <v>506</v>
      </c>
      <c r="B163" s="1000" t="s">
        <v>507</v>
      </c>
      <c r="C163" s="524">
        <v>1.07</v>
      </c>
      <c r="D163" s="513">
        <v>1.03</v>
      </c>
      <c r="E163" s="513">
        <v>0.99</v>
      </c>
      <c r="F163" s="513">
        <v>0.95</v>
      </c>
      <c r="G163" s="513">
        <v>0.83</v>
      </c>
      <c r="H163" s="514"/>
      <c r="I163" s="513">
        <v>0.81</v>
      </c>
      <c r="J163" s="511">
        <v>0.79</v>
      </c>
      <c r="K163" s="514"/>
      <c r="L163" s="517">
        <v>0.78</v>
      </c>
      <c r="M163" s="519">
        <v>0.76</v>
      </c>
      <c r="N163" s="519">
        <v>0.73</v>
      </c>
      <c r="O163" s="519">
        <v>0.68</v>
      </c>
      <c r="P163" s="519">
        <v>0.6</v>
      </c>
      <c r="Q163" s="518">
        <v>0.3</v>
      </c>
      <c r="R163" s="518">
        <v>0.4</v>
      </c>
      <c r="S163" s="518">
        <v>0.79249999999999998</v>
      </c>
      <c r="T163" s="518">
        <v>1.07</v>
      </c>
      <c r="U163" s="518">
        <v>1.5</v>
      </c>
      <c r="V163" s="518">
        <v>1.5</v>
      </c>
      <c r="W163" s="518">
        <v>1.5</v>
      </c>
      <c r="X163" s="708">
        <f t="shared" si="42"/>
        <v>17.082500000000003</v>
      </c>
      <c r="Y163" s="726">
        <f t="shared" si="43"/>
        <v>3.8834951456310662</v>
      </c>
      <c r="Z163" s="726">
        <f t="shared" si="44"/>
        <v>4.0404040404040442</v>
      </c>
      <c r="AA163" s="726">
        <f t="shared" si="45"/>
        <v>4.2105263157894868</v>
      </c>
      <c r="AB163" s="726">
        <f t="shared" si="46"/>
        <v>14.457831325301207</v>
      </c>
      <c r="AC163" s="726">
        <f t="shared" si="47"/>
        <v>2.4691358024691246</v>
      </c>
      <c r="AD163" s="726">
        <f t="shared" si="48"/>
        <v>2.5316455696202445</v>
      </c>
      <c r="AE163" s="726">
        <f t="shared" si="49"/>
        <v>1.2820512820512775</v>
      </c>
      <c r="AF163" s="726">
        <f t="shared" si="50"/>
        <v>2.6315789473684292</v>
      </c>
      <c r="AG163" s="726">
        <f t="shared" si="51"/>
        <v>4.1095890410958846</v>
      </c>
      <c r="AH163" s="726">
        <f t="shared" si="52"/>
        <v>7.3529411764705843</v>
      </c>
      <c r="AI163" s="726">
        <f t="shared" si="53"/>
        <v>13.333333333333353</v>
      </c>
      <c r="AJ163" s="726">
        <f t="shared" si="54"/>
        <v>100</v>
      </c>
      <c r="AK163" s="726">
        <f t="shared" si="55"/>
        <v>-25.000000000000011</v>
      </c>
      <c r="AL163" s="726">
        <f t="shared" si="56"/>
        <v>-49.526813880126177</v>
      </c>
      <c r="AM163" s="726">
        <f t="shared" si="57"/>
        <v>-25.934579439252346</v>
      </c>
      <c r="AN163" s="726">
        <f t="shared" si="58"/>
        <v>-28.666666666666664</v>
      </c>
      <c r="AO163" s="726">
        <f t="shared" si="59"/>
        <v>0</v>
      </c>
      <c r="AP163" s="726">
        <f t="shared" si="60"/>
        <v>0</v>
      </c>
      <c r="AQ163" s="727">
        <f t="shared" si="61"/>
        <v>1.7319151107494173</v>
      </c>
      <c r="AR163" s="728">
        <f t="shared" si="62"/>
        <v>29.75019992841294</v>
      </c>
    </row>
    <row r="164" spans="1:44" ht="11.25" customHeight="1" x14ac:dyDescent="0.2">
      <c r="A164" s="530" t="s">
        <v>1060</v>
      </c>
      <c r="B164" s="1015" t="s">
        <v>1061</v>
      </c>
      <c r="C164" s="542">
        <v>0.70000000000000007</v>
      </c>
      <c r="D164" s="704">
        <v>0.6</v>
      </c>
      <c r="E164" s="704">
        <v>0.5</v>
      </c>
      <c r="F164" s="704">
        <v>0.36</v>
      </c>
      <c r="G164" s="704">
        <v>0.16</v>
      </c>
      <c r="H164" s="705"/>
      <c r="I164" s="532">
        <v>0</v>
      </c>
      <c r="J164" s="709">
        <v>0</v>
      </c>
      <c r="K164" s="705"/>
      <c r="L164" s="533">
        <v>0</v>
      </c>
      <c r="M164" s="707">
        <v>0</v>
      </c>
      <c r="N164" s="707">
        <v>0.7</v>
      </c>
      <c r="O164" s="711">
        <v>0.98</v>
      </c>
      <c r="P164" s="711">
        <v>0.88</v>
      </c>
      <c r="Q164" s="711">
        <v>0.73</v>
      </c>
      <c r="R164" s="707">
        <v>0.64</v>
      </c>
      <c r="S164" s="711">
        <v>0.64</v>
      </c>
      <c r="T164" s="711">
        <v>0.4</v>
      </c>
      <c r="U164" s="711">
        <v>0.33500000000000002</v>
      </c>
      <c r="V164" s="711">
        <v>0.30499999999999999</v>
      </c>
      <c r="W164" s="711">
        <v>0.27500000000000002</v>
      </c>
      <c r="X164" s="708">
        <f t="shared" si="42"/>
        <v>8.2049999999999983</v>
      </c>
      <c r="Y164" s="726">
        <f t="shared" si="43"/>
        <v>16.666666666666675</v>
      </c>
      <c r="Z164" s="726">
        <f t="shared" si="44"/>
        <v>19.999999999999996</v>
      </c>
      <c r="AA164" s="726">
        <f t="shared" si="45"/>
        <v>38.888888888888886</v>
      </c>
      <c r="AB164" s="726">
        <f t="shared" si="46"/>
        <v>125</v>
      </c>
      <c r="AC164" s="726" t="str">
        <f t="shared" si="47"/>
        <v>n/a</v>
      </c>
      <c r="AD164" s="726" t="str">
        <f t="shared" si="48"/>
        <v>n/a</v>
      </c>
      <c r="AE164" s="726" t="str">
        <f t="shared" si="49"/>
        <v>n/a</v>
      </c>
      <c r="AF164" s="726" t="str">
        <f t="shared" si="50"/>
        <v>n/a</v>
      </c>
      <c r="AG164" s="726">
        <f t="shared" si="51"/>
        <v>-100</v>
      </c>
      <c r="AH164" s="726">
        <f t="shared" si="52"/>
        <v>-28.571428571428569</v>
      </c>
      <c r="AI164" s="726">
        <f t="shared" si="53"/>
        <v>11.363636363636353</v>
      </c>
      <c r="AJ164" s="726">
        <f t="shared" si="54"/>
        <v>20.547945205479444</v>
      </c>
      <c r="AK164" s="726">
        <f t="shared" si="55"/>
        <v>14.0625</v>
      </c>
      <c r="AL164" s="726">
        <f t="shared" si="56"/>
        <v>0</v>
      </c>
      <c r="AM164" s="726">
        <f t="shared" si="57"/>
        <v>59.999999999999986</v>
      </c>
      <c r="AN164" s="726">
        <f t="shared" si="58"/>
        <v>19.402985074626855</v>
      </c>
      <c r="AO164" s="726">
        <f t="shared" si="59"/>
        <v>9.8360655737705027</v>
      </c>
      <c r="AP164" s="726">
        <f t="shared" si="60"/>
        <v>10.909090909090891</v>
      </c>
      <c r="AQ164" s="727">
        <f t="shared" si="61"/>
        <v>15.579025007909355</v>
      </c>
      <c r="AR164" s="728">
        <f t="shared" si="62"/>
        <v>48.178276444174038</v>
      </c>
    </row>
    <row r="165" spans="1:44" ht="11.25" customHeight="1" x14ac:dyDescent="0.2">
      <c r="A165" s="530" t="s">
        <v>1062</v>
      </c>
      <c r="B165" s="1015" t="s">
        <v>1063</v>
      </c>
      <c r="C165" s="710">
        <v>0.8</v>
      </c>
      <c r="D165" s="704">
        <v>0.7</v>
      </c>
      <c r="E165" s="704">
        <v>0.65</v>
      </c>
      <c r="F165" s="704">
        <v>0.6</v>
      </c>
      <c r="G165" s="704">
        <v>0.45</v>
      </c>
      <c r="H165" s="705"/>
      <c r="I165" s="704">
        <v>0.4</v>
      </c>
      <c r="J165" s="709">
        <v>0.35</v>
      </c>
      <c r="K165" s="705"/>
      <c r="L165" s="710">
        <v>0.35</v>
      </c>
      <c r="M165" s="707">
        <v>0.2</v>
      </c>
      <c r="N165" s="711">
        <v>0.35</v>
      </c>
      <c r="O165" s="707">
        <v>0.25</v>
      </c>
      <c r="P165" s="711">
        <v>0.4</v>
      </c>
      <c r="Q165" s="707">
        <v>0.35</v>
      </c>
      <c r="R165" s="711">
        <v>0.35</v>
      </c>
      <c r="S165" s="711">
        <v>0.31</v>
      </c>
      <c r="T165" s="707">
        <v>0.27</v>
      </c>
      <c r="U165" s="707">
        <v>0.36</v>
      </c>
      <c r="V165" s="711">
        <v>0.36</v>
      </c>
      <c r="W165" s="711">
        <v>0.32</v>
      </c>
      <c r="X165" s="708">
        <f t="shared" si="42"/>
        <v>7.82</v>
      </c>
      <c r="Y165" s="726">
        <f t="shared" si="43"/>
        <v>14.285714285714302</v>
      </c>
      <c r="Z165" s="726">
        <f t="shared" si="44"/>
        <v>7.6923076923076872</v>
      </c>
      <c r="AA165" s="726">
        <f t="shared" si="45"/>
        <v>8.3333333333333481</v>
      </c>
      <c r="AB165" s="726">
        <f t="shared" si="46"/>
        <v>33.333333333333329</v>
      </c>
      <c r="AC165" s="726">
        <f t="shared" si="47"/>
        <v>12.5</v>
      </c>
      <c r="AD165" s="726">
        <f t="shared" si="48"/>
        <v>14.285714285714302</v>
      </c>
      <c r="AE165" s="726">
        <f t="shared" si="49"/>
        <v>0</v>
      </c>
      <c r="AF165" s="726">
        <f t="shared" si="50"/>
        <v>74.999999999999972</v>
      </c>
      <c r="AG165" s="726">
        <f t="shared" si="51"/>
        <v>-42.857142857142847</v>
      </c>
      <c r="AH165" s="726">
        <f t="shared" si="52"/>
        <v>39.999999999999993</v>
      </c>
      <c r="AI165" s="726">
        <f t="shared" si="53"/>
        <v>-37.5</v>
      </c>
      <c r="AJ165" s="726">
        <f t="shared" si="54"/>
        <v>14.285714285714302</v>
      </c>
      <c r="AK165" s="726">
        <f t="shared" si="55"/>
        <v>0</v>
      </c>
      <c r="AL165" s="726">
        <f t="shared" si="56"/>
        <v>12.903225806451601</v>
      </c>
      <c r="AM165" s="726">
        <f t="shared" si="57"/>
        <v>14.814814814814813</v>
      </c>
      <c r="AN165" s="726">
        <f t="shared" si="58"/>
        <v>-24.999999999999989</v>
      </c>
      <c r="AO165" s="726">
        <f t="shared" si="59"/>
        <v>0</v>
      </c>
      <c r="AP165" s="726">
        <f t="shared" si="60"/>
        <v>12.5</v>
      </c>
      <c r="AQ165" s="727">
        <f t="shared" si="61"/>
        <v>8.5876119433467117</v>
      </c>
      <c r="AR165" s="728">
        <f t="shared" si="62"/>
        <v>26.915970875850512</v>
      </c>
    </row>
    <row r="166" spans="1:44" ht="11.25" customHeight="1" x14ac:dyDescent="0.2">
      <c r="A166" s="1017" t="s">
        <v>1067</v>
      </c>
      <c r="B166" s="507" t="s">
        <v>1068</v>
      </c>
      <c r="C166" s="710">
        <v>1.06</v>
      </c>
      <c r="D166" s="525">
        <v>0.88</v>
      </c>
      <c r="E166" s="525">
        <v>0.73</v>
      </c>
      <c r="F166" s="704">
        <v>0.61</v>
      </c>
      <c r="G166" s="525">
        <v>0.52</v>
      </c>
      <c r="H166" s="526"/>
      <c r="I166" s="525">
        <v>0.24</v>
      </c>
      <c r="J166" s="709">
        <v>0</v>
      </c>
      <c r="K166" s="526"/>
      <c r="L166" s="533">
        <v>0</v>
      </c>
      <c r="M166" s="707">
        <v>0</v>
      </c>
      <c r="N166" s="707">
        <v>0</v>
      </c>
      <c r="O166" s="707">
        <v>0</v>
      </c>
      <c r="P166" s="707">
        <v>0</v>
      </c>
      <c r="Q166" s="707">
        <v>0</v>
      </c>
      <c r="R166" s="707">
        <v>0</v>
      </c>
      <c r="S166" s="707">
        <v>0</v>
      </c>
      <c r="T166" s="707">
        <v>0</v>
      </c>
      <c r="U166" s="707">
        <v>0</v>
      </c>
      <c r="V166" s="707">
        <v>0</v>
      </c>
      <c r="W166" s="707">
        <v>0</v>
      </c>
      <c r="X166" s="708">
        <f t="shared" si="42"/>
        <v>4.04</v>
      </c>
      <c r="Y166" s="726">
        <f t="shared" si="43"/>
        <v>20.45454545454546</v>
      </c>
      <c r="Z166" s="726">
        <f t="shared" si="44"/>
        <v>20.547945205479444</v>
      </c>
      <c r="AA166" s="726">
        <f t="shared" si="45"/>
        <v>19.672131147540984</v>
      </c>
      <c r="AB166" s="726">
        <f t="shared" si="46"/>
        <v>17.307692307692292</v>
      </c>
      <c r="AC166" s="726">
        <f t="shared" si="47"/>
        <v>116.6666666666667</v>
      </c>
      <c r="AD166" s="726" t="str">
        <f t="shared" si="48"/>
        <v>n/a</v>
      </c>
      <c r="AE166" s="726" t="str">
        <f t="shared" si="49"/>
        <v>n/a</v>
      </c>
      <c r="AF166" s="726" t="str">
        <f t="shared" si="50"/>
        <v>n/a</v>
      </c>
      <c r="AG166" s="726" t="str">
        <f t="shared" si="51"/>
        <v>n/a</v>
      </c>
      <c r="AH166" s="726" t="str">
        <f t="shared" si="52"/>
        <v>n/a</v>
      </c>
      <c r="AI166" s="726" t="str">
        <f t="shared" si="53"/>
        <v>n/a</v>
      </c>
      <c r="AJ166" s="726" t="str">
        <f t="shared" si="54"/>
        <v>n/a</v>
      </c>
      <c r="AK166" s="726" t="str">
        <f t="shared" si="55"/>
        <v>n/a</v>
      </c>
      <c r="AL166" s="726" t="str">
        <f t="shared" si="56"/>
        <v>n/a</v>
      </c>
      <c r="AM166" s="726" t="str">
        <f t="shared" si="57"/>
        <v>n/a</v>
      </c>
      <c r="AN166" s="726" t="str">
        <f t="shared" si="58"/>
        <v>n/a</v>
      </c>
      <c r="AO166" s="726" t="str">
        <f t="shared" si="59"/>
        <v>n/a</v>
      </c>
      <c r="AP166" s="726" t="str">
        <f t="shared" si="60"/>
        <v>n/a</v>
      </c>
      <c r="AQ166" s="727">
        <f t="shared" si="61"/>
        <v>38.929796156384974</v>
      </c>
      <c r="AR166" s="728">
        <f t="shared" si="62"/>
        <v>43.475916913982225</v>
      </c>
    </row>
    <row r="167" spans="1:44" ht="11.25" customHeight="1" x14ac:dyDescent="0.2">
      <c r="A167" s="530" t="s">
        <v>1069</v>
      </c>
      <c r="B167" s="1015" t="s">
        <v>1070</v>
      </c>
      <c r="C167" s="517">
        <v>1.08</v>
      </c>
      <c r="D167" s="704">
        <v>1</v>
      </c>
      <c r="E167" s="704">
        <v>0.92</v>
      </c>
      <c r="F167" s="704">
        <v>0.84</v>
      </c>
      <c r="G167" s="525">
        <v>0.76</v>
      </c>
      <c r="H167" s="705"/>
      <c r="I167" s="704">
        <v>0.68</v>
      </c>
      <c r="J167" s="523">
        <v>0.6</v>
      </c>
      <c r="K167" s="705"/>
      <c r="L167" s="710">
        <v>0.52</v>
      </c>
      <c r="M167" s="711">
        <v>0.36</v>
      </c>
      <c r="N167" s="707">
        <v>0.24</v>
      </c>
      <c r="O167" s="707">
        <v>0.24</v>
      </c>
      <c r="P167" s="707">
        <v>0.24</v>
      </c>
      <c r="Q167" s="707">
        <v>0.24</v>
      </c>
      <c r="R167" s="707">
        <v>0.24</v>
      </c>
      <c r="S167" s="707">
        <v>0.24</v>
      </c>
      <c r="T167" s="711">
        <v>0.22500000000000001</v>
      </c>
      <c r="U167" s="711">
        <v>0.22</v>
      </c>
      <c r="V167" s="707">
        <v>0.2</v>
      </c>
      <c r="W167" s="711">
        <v>1.06</v>
      </c>
      <c r="X167" s="708">
        <f t="shared" si="42"/>
        <v>9.9049999999999994</v>
      </c>
      <c r="Y167" s="726">
        <f t="shared" si="43"/>
        <v>8.0000000000000071</v>
      </c>
      <c r="Z167" s="726">
        <f t="shared" si="44"/>
        <v>8.6956521739130377</v>
      </c>
      <c r="AA167" s="726">
        <f t="shared" si="45"/>
        <v>9.5238095238095344</v>
      </c>
      <c r="AB167" s="726">
        <f t="shared" si="46"/>
        <v>10.526315789473673</v>
      </c>
      <c r="AC167" s="726">
        <f t="shared" si="47"/>
        <v>11.764705882352944</v>
      </c>
      <c r="AD167" s="726">
        <f t="shared" si="48"/>
        <v>13.333333333333353</v>
      </c>
      <c r="AE167" s="726">
        <f t="shared" si="49"/>
        <v>15.384615384615374</v>
      </c>
      <c r="AF167" s="726">
        <f t="shared" si="50"/>
        <v>44.444444444444464</v>
      </c>
      <c r="AG167" s="726">
        <f t="shared" si="51"/>
        <v>50</v>
      </c>
      <c r="AH167" s="726">
        <f t="shared" si="52"/>
        <v>0</v>
      </c>
      <c r="AI167" s="726">
        <f t="shared" si="53"/>
        <v>0</v>
      </c>
      <c r="AJ167" s="726">
        <f t="shared" si="54"/>
        <v>0</v>
      </c>
      <c r="AK167" s="726">
        <f t="shared" si="55"/>
        <v>0</v>
      </c>
      <c r="AL167" s="726">
        <f t="shared" si="56"/>
        <v>0</v>
      </c>
      <c r="AM167" s="726">
        <f t="shared" si="57"/>
        <v>6.6666666666666652</v>
      </c>
      <c r="AN167" s="726">
        <f t="shared" si="58"/>
        <v>2.2727272727272707</v>
      </c>
      <c r="AO167" s="726">
        <f t="shared" si="59"/>
        <v>9.9999999999999858</v>
      </c>
      <c r="AP167" s="726">
        <f t="shared" si="60"/>
        <v>-81.132075471698116</v>
      </c>
      <c r="AQ167" s="727">
        <f t="shared" si="61"/>
        <v>6.0822330555354567</v>
      </c>
      <c r="AR167" s="728">
        <f t="shared" si="62"/>
        <v>25.935940424043192</v>
      </c>
    </row>
    <row r="168" spans="1:44" ht="11.25" customHeight="1" x14ac:dyDescent="0.2">
      <c r="A168" s="712" t="s">
        <v>1071</v>
      </c>
      <c r="B168" s="539" t="s">
        <v>1072</v>
      </c>
      <c r="C168" s="524">
        <v>1.1000000000000001</v>
      </c>
      <c r="D168" s="545">
        <v>1.06</v>
      </c>
      <c r="E168" s="545">
        <v>1</v>
      </c>
      <c r="F168" s="545">
        <v>0.94</v>
      </c>
      <c r="G168" s="545">
        <v>0.87</v>
      </c>
      <c r="H168" s="546"/>
      <c r="I168" s="545">
        <v>0.82</v>
      </c>
      <c r="J168" s="547">
        <v>0.8</v>
      </c>
      <c r="K168" s="546"/>
      <c r="L168" s="565">
        <v>0.8</v>
      </c>
      <c r="M168" s="549">
        <v>1.18</v>
      </c>
      <c r="N168" s="548">
        <v>1.18</v>
      </c>
      <c r="O168" s="548">
        <v>1.1399999999999999</v>
      </c>
      <c r="P168" s="548">
        <v>1.1000000000000001</v>
      </c>
      <c r="Q168" s="549">
        <v>1.06</v>
      </c>
      <c r="R168" s="548">
        <v>1.06</v>
      </c>
      <c r="S168" s="548">
        <v>1</v>
      </c>
      <c r="T168" s="549">
        <v>0.96</v>
      </c>
      <c r="U168" s="548">
        <v>0.96</v>
      </c>
      <c r="V168" s="548">
        <v>0.88</v>
      </c>
      <c r="W168" s="548">
        <v>0.84</v>
      </c>
      <c r="X168" s="708">
        <f t="shared" si="42"/>
        <v>18.75</v>
      </c>
      <c r="Y168" s="726">
        <f t="shared" si="43"/>
        <v>3.7735849056603765</v>
      </c>
      <c r="Z168" s="726">
        <f t="shared" si="44"/>
        <v>6.0000000000000053</v>
      </c>
      <c r="AA168" s="726">
        <f t="shared" si="45"/>
        <v>6.3829787234042534</v>
      </c>
      <c r="AB168" s="726">
        <f t="shared" si="46"/>
        <v>8.045977011494255</v>
      </c>
      <c r="AC168" s="726">
        <f t="shared" si="47"/>
        <v>6.0975609756097615</v>
      </c>
      <c r="AD168" s="726">
        <f t="shared" si="48"/>
        <v>2.4999999999999911</v>
      </c>
      <c r="AE168" s="726">
        <f t="shared" si="49"/>
        <v>0</v>
      </c>
      <c r="AF168" s="726">
        <f t="shared" si="50"/>
        <v>-32.203389830508463</v>
      </c>
      <c r="AG168" s="726">
        <f t="shared" si="51"/>
        <v>0</v>
      </c>
      <c r="AH168" s="726">
        <f t="shared" si="52"/>
        <v>3.5087719298245723</v>
      </c>
      <c r="AI168" s="726">
        <f t="shared" si="53"/>
        <v>3.6363636363636154</v>
      </c>
      <c r="AJ168" s="726">
        <f t="shared" si="54"/>
        <v>3.7735849056603765</v>
      </c>
      <c r="AK168" s="726">
        <f t="shared" si="55"/>
        <v>0</v>
      </c>
      <c r="AL168" s="726">
        <f t="shared" si="56"/>
        <v>6.0000000000000053</v>
      </c>
      <c r="AM168" s="726">
        <f t="shared" si="57"/>
        <v>4.1666666666666741</v>
      </c>
      <c r="AN168" s="726">
        <f t="shared" si="58"/>
        <v>0</v>
      </c>
      <c r="AO168" s="726">
        <f t="shared" si="59"/>
        <v>9.0909090909090828</v>
      </c>
      <c r="AP168" s="726">
        <f t="shared" si="60"/>
        <v>4.7619047619047672</v>
      </c>
      <c r="AQ168" s="727">
        <f t="shared" si="61"/>
        <v>1.974161820943849</v>
      </c>
      <c r="AR168" s="728">
        <f t="shared" si="62"/>
        <v>8.9591000236321747</v>
      </c>
    </row>
    <row r="169" spans="1:44" ht="11.25" customHeight="1" x14ac:dyDescent="0.2">
      <c r="A169" s="1017" t="s">
        <v>176</v>
      </c>
      <c r="B169" s="1015" t="s">
        <v>177</v>
      </c>
      <c r="C169" s="524">
        <v>0.51</v>
      </c>
      <c r="D169" s="704">
        <v>0.49</v>
      </c>
      <c r="E169" s="704">
        <v>0.46500000000000002</v>
      </c>
      <c r="F169" s="532">
        <v>0.45</v>
      </c>
      <c r="G169" s="704">
        <v>0.42499999999999999</v>
      </c>
      <c r="H169" s="705"/>
      <c r="I169" s="704">
        <v>0.375</v>
      </c>
      <c r="J169" s="523">
        <v>0.32983333333333331</v>
      </c>
      <c r="K169" s="705"/>
      <c r="L169" s="710">
        <v>0.29866666666666669</v>
      </c>
      <c r="M169" s="711">
        <v>0.29166666666666669</v>
      </c>
      <c r="N169" s="711">
        <v>0.28116666666666662</v>
      </c>
      <c r="O169" s="711">
        <v>0.2429166666666667</v>
      </c>
      <c r="P169" s="711">
        <v>0.22291666666666668</v>
      </c>
      <c r="Q169" s="711">
        <v>0.21111111111111114</v>
      </c>
      <c r="R169" s="711">
        <v>0.19652777777777775</v>
      </c>
      <c r="S169" s="711">
        <v>0.16527777777777777</v>
      </c>
      <c r="T169" s="711">
        <v>0.14166666666666669</v>
      </c>
      <c r="U169" s="711">
        <v>0.13055555555555554</v>
      </c>
      <c r="V169" s="711">
        <v>0.11597222222222224</v>
      </c>
      <c r="W169" s="711">
        <v>9.583333333333334E-2</v>
      </c>
      <c r="X169" s="708">
        <f t="shared" si="42"/>
        <v>5.4391111111111101</v>
      </c>
      <c r="Y169" s="726">
        <f t="shared" si="43"/>
        <v>4.081632653061229</v>
      </c>
      <c r="Z169" s="726">
        <f t="shared" si="44"/>
        <v>5.3763440860215006</v>
      </c>
      <c r="AA169" s="726">
        <f t="shared" si="45"/>
        <v>3.3333333333333437</v>
      </c>
      <c r="AB169" s="726">
        <f t="shared" si="46"/>
        <v>5.8823529411764719</v>
      </c>
      <c r="AC169" s="726">
        <f t="shared" si="47"/>
        <v>13.33333333333333</v>
      </c>
      <c r="AD169" s="726">
        <f t="shared" si="48"/>
        <v>13.693784739767567</v>
      </c>
      <c r="AE169" s="726">
        <f t="shared" si="49"/>
        <v>10.435267857142838</v>
      </c>
      <c r="AF169" s="726">
        <f t="shared" si="50"/>
        <v>2.4000000000000021</v>
      </c>
      <c r="AG169" s="726">
        <f t="shared" si="51"/>
        <v>3.7344398340249274</v>
      </c>
      <c r="AH169" s="726">
        <f t="shared" si="52"/>
        <v>15.746140651800999</v>
      </c>
      <c r="AI169" s="726">
        <f t="shared" si="53"/>
        <v>8.9719626168224273</v>
      </c>
      <c r="AJ169" s="726">
        <f t="shared" si="54"/>
        <v>5.5921052631578982</v>
      </c>
      <c r="AK169" s="726">
        <f t="shared" si="55"/>
        <v>7.4204946996466736</v>
      </c>
      <c r="AL169" s="726">
        <f t="shared" si="56"/>
        <v>18.907563025210059</v>
      </c>
      <c r="AM169" s="726">
        <f t="shared" si="57"/>
        <v>16.66666666666665</v>
      </c>
      <c r="AN169" s="726">
        <f t="shared" si="58"/>
        <v>8.5106382978723758</v>
      </c>
      <c r="AO169" s="726">
        <f t="shared" si="59"/>
        <v>12.574850299401152</v>
      </c>
      <c r="AP169" s="726">
        <f t="shared" si="60"/>
        <v>21.014492753623195</v>
      </c>
      <c r="AQ169" s="727">
        <f t="shared" si="61"/>
        <v>9.8708557251145912</v>
      </c>
      <c r="AR169" s="728">
        <f t="shared" si="62"/>
        <v>5.7064513638283287</v>
      </c>
    </row>
    <row r="170" spans="1:44" ht="11.25" customHeight="1" x14ac:dyDescent="0.2">
      <c r="A170" s="1017" t="s">
        <v>508</v>
      </c>
      <c r="B170" s="507" t="s">
        <v>509</v>
      </c>
      <c r="C170" s="524">
        <v>1.26</v>
      </c>
      <c r="D170" s="525">
        <v>1.1850000000000001</v>
      </c>
      <c r="E170" s="525">
        <v>1.115</v>
      </c>
      <c r="F170" s="525">
        <v>1.0533333333333332</v>
      </c>
      <c r="G170" s="704">
        <v>1.0133333333333334</v>
      </c>
      <c r="H170" s="526"/>
      <c r="I170" s="704">
        <v>0.94666666666666666</v>
      </c>
      <c r="J170" s="523">
        <v>0.9</v>
      </c>
      <c r="K170" s="526"/>
      <c r="L170" s="710">
        <v>0.86</v>
      </c>
      <c r="M170" s="711">
        <v>0.82666666666666666</v>
      </c>
      <c r="N170" s="711">
        <v>0.8</v>
      </c>
      <c r="O170" s="711">
        <v>0.78</v>
      </c>
      <c r="P170" s="711">
        <v>0.76666666666666661</v>
      </c>
      <c r="Q170" s="711">
        <v>0.7533333333333333</v>
      </c>
      <c r="R170" s="711">
        <v>0.74</v>
      </c>
      <c r="S170" s="707">
        <v>0.73333333333333339</v>
      </c>
      <c r="T170" s="707">
        <v>0.73333333333333339</v>
      </c>
      <c r="U170" s="711">
        <v>0.72666666666666668</v>
      </c>
      <c r="V170" s="711">
        <v>0.70666666666666667</v>
      </c>
      <c r="W170" s="711">
        <v>0.68</v>
      </c>
      <c r="X170" s="708">
        <f t="shared" si="42"/>
        <v>16.580000000000002</v>
      </c>
      <c r="Y170" s="726">
        <f t="shared" si="43"/>
        <v>6.3291139240506222</v>
      </c>
      <c r="Z170" s="726">
        <f t="shared" si="44"/>
        <v>6.2780269058295923</v>
      </c>
      <c r="AA170" s="726">
        <f t="shared" si="45"/>
        <v>5.8544303797468444</v>
      </c>
      <c r="AB170" s="726">
        <f t="shared" si="46"/>
        <v>3.9473684210526105</v>
      </c>
      <c r="AC170" s="726">
        <f t="shared" si="47"/>
        <v>7.0422535211267734</v>
      </c>
      <c r="AD170" s="726">
        <f t="shared" si="48"/>
        <v>5.1851851851851816</v>
      </c>
      <c r="AE170" s="726">
        <f t="shared" si="49"/>
        <v>4.6511627906976827</v>
      </c>
      <c r="AF170" s="726">
        <f t="shared" si="50"/>
        <v>4.0322580645161255</v>
      </c>
      <c r="AG170" s="726">
        <f t="shared" si="51"/>
        <v>3.3333333333333215</v>
      </c>
      <c r="AH170" s="726">
        <f t="shared" si="52"/>
        <v>2.5641025641025772</v>
      </c>
      <c r="AI170" s="726">
        <f t="shared" si="53"/>
        <v>1.7391304347826209</v>
      </c>
      <c r="AJ170" s="726">
        <f t="shared" si="54"/>
        <v>1.7699115044247815</v>
      </c>
      <c r="AK170" s="726">
        <f t="shared" si="55"/>
        <v>1.8018018018018056</v>
      </c>
      <c r="AL170" s="726">
        <f t="shared" si="56"/>
        <v>0.90909090909090384</v>
      </c>
      <c r="AM170" s="726">
        <f t="shared" si="57"/>
        <v>0</v>
      </c>
      <c r="AN170" s="726">
        <f t="shared" si="58"/>
        <v>0.91743119266056716</v>
      </c>
      <c r="AO170" s="726">
        <f t="shared" si="59"/>
        <v>2.8301886792452935</v>
      </c>
      <c r="AP170" s="726">
        <f t="shared" si="60"/>
        <v>3.9215686274509665</v>
      </c>
      <c r="AQ170" s="727">
        <f t="shared" si="61"/>
        <v>3.5059087910610156</v>
      </c>
      <c r="AR170" s="728">
        <f t="shared" si="62"/>
        <v>2.0948160202744051</v>
      </c>
    </row>
    <row r="171" spans="1:44" ht="11.25" customHeight="1" x14ac:dyDescent="0.2">
      <c r="A171" s="1017" t="s">
        <v>178</v>
      </c>
      <c r="B171" s="1015" t="s">
        <v>179</v>
      </c>
      <c r="C171" s="555">
        <v>4.32</v>
      </c>
      <c r="D171" s="704">
        <v>4.29</v>
      </c>
      <c r="E171" s="704">
        <v>4.28</v>
      </c>
      <c r="F171" s="704">
        <v>4.21</v>
      </c>
      <c r="G171" s="704">
        <v>3.9</v>
      </c>
      <c r="H171" s="705"/>
      <c r="I171" s="704">
        <v>3.51</v>
      </c>
      <c r="J171" s="523">
        <v>3.09</v>
      </c>
      <c r="K171" s="705"/>
      <c r="L171" s="710">
        <v>2.84</v>
      </c>
      <c r="M171" s="711">
        <v>2.66</v>
      </c>
      <c r="N171" s="711">
        <v>2.5299999999999998</v>
      </c>
      <c r="O171" s="711">
        <v>2.2599999999999998</v>
      </c>
      <c r="P171" s="711">
        <v>2.0099999999999998</v>
      </c>
      <c r="Q171" s="711">
        <v>1.75</v>
      </c>
      <c r="R171" s="711">
        <v>1.53</v>
      </c>
      <c r="S171" s="711">
        <v>1.43</v>
      </c>
      <c r="T171" s="707">
        <v>1.4</v>
      </c>
      <c r="U171" s="711">
        <v>1.325</v>
      </c>
      <c r="V171" s="707">
        <v>1.3</v>
      </c>
      <c r="W171" s="711">
        <v>1.24</v>
      </c>
      <c r="X171" s="708">
        <f t="shared" si="42"/>
        <v>49.874999999999993</v>
      </c>
      <c r="Y171" s="726">
        <f t="shared" si="43"/>
        <v>0.69930069930070893</v>
      </c>
      <c r="Z171" s="726">
        <f t="shared" si="44"/>
        <v>0.23364485981307581</v>
      </c>
      <c r="AA171" s="726">
        <f t="shared" si="45"/>
        <v>1.6627078384798155</v>
      </c>
      <c r="AB171" s="726">
        <f t="shared" si="46"/>
        <v>7.9487179487179427</v>
      </c>
      <c r="AC171" s="726">
        <f t="shared" si="47"/>
        <v>11.111111111111116</v>
      </c>
      <c r="AD171" s="726">
        <f t="shared" si="48"/>
        <v>13.592233009708732</v>
      </c>
      <c r="AE171" s="726">
        <f t="shared" si="49"/>
        <v>8.8028169014084501</v>
      </c>
      <c r="AF171" s="726">
        <f t="shared" si="50"/>
        <v>6.7669172932330657</v>
      </c>
      <c r="AG171" s="726">
        <f t="shared" si="51"/>
        <v>5.1383399209486313</v>
      </c>
      <c r="AH171" s="726">
        <f t="shared" si="52"/>
        <v>11.946902654867264</v>
      </c>
      <c r="AI171" s="726">
        <f t="shared" si="53"/>
        <v>12.437810945273631</v>
      </c>
      <c r="AJ171" s="726">
        <f t="shared" si="54"/>
        <v>14.857142857142836</v>
      </c>
      <c r="AK171" s="726">
        <f t="shared" si="55"/>
        <v>14.379084967320255</v>
      </c>
      <c r="AL171" s="726">
        <f t="shared" si="56"/>
        <v>6.9930069930070005</v>
      </c>
      <c r="AM171" s="726">
        <f t="shared" si="57"/>
        <v>2.1428571428571352</v>
      </c>
      <c r="AN171" s="726">
        <f t="shared" si="58"/>
        <v>5.6603773584905648</v>
      </c>
      <c r="AO171" s="726">
        <f t="shared" si="59"/>
        <v>1.9230769230769162</v>
      </c>
      <c r="AP171" s="726">
        <f t="shared" si="60"/>
        <v>4.8387096774193505</v>
      </c>
      <c r="AQ171" s="727">
        <f t="shared" si="61"/>
        <v>7.2852643945653597</v>
      </c>
      <c r="AR171" s="728">
        <f t="shared" si="62"/>
        <v>4.8905275128085108</v>
      </c>
    </row>
    <row r="172" spans="1:44" ht="11.25" customHeight="1" x14ac:dyDescent="0.2">
      <c r="A172" s="536" t="s">
        <v>1073</v>
      </c>
      <c r="B172" s="1000" t="s">
        <v>1074</v>
      </c>
      <c r="C172" s="524">
        <v>0.33</v>
      </c>
      <c r="D172" s="513">
        <v>0.32</v>
      </c>
      <c r="E172" s="513">
        <v>0.3075</v>
      </c>
      <c r="F172" s="515">
        <v>0.3</v>
      </c>
      <c r="G172" s="513">
        <v>0.24</v>
      </c>
      <c r="H172" s="514"/>
      <c r="I172" s="513">
        <v>0.21</v>
      </c>
      <c r="J172" s="511">
        <v>0.2</v>
      </c>
      <c r="K172" s="514"/>
      <c r="L172" s="517">
        <v>0.16</v>
      </c>
      <c r="M172" s="518">
        <v>0</v>
      </c>
      <c r="N172" s="518">
        <v>0</v>
      </c>
      <c r="O172" s="518">
        <v>0</v>
      </c>
      <c r="P172" s="518">
        <v>0</v>
      </c>
      <c r="Q172" s="518">
        <v>0</v>
      </c>
      <c r="R172" s="518">
        <v>0</v>
      </c>
      <c r="S172" s="518">
        <v>0</v>
      </c>
      <c r="T172" s="518">
        <v>0</v>
      </c>
      <c r="U172" s="518">
        <v>0</v>
      </c>
      <c r="V172" s="518">
        <v>0</v>
      </c>
      <c r="W172" s="518">
        <v>0</v>
      </c>
      <c r="X172" s="708">
        <f t="shared" si="42"/>
        <v>2.0674999999999999</v>
      </c>
      <c r="Y172" s="726">
        <f t="shared" si="43"/>
        <v>3.125</v>
      </c>
      <c r="Z172" s="726">
        <f t="shared" si="44"/>
        <v>4.0650406504065151</v>
      </c>
      <c r="AA172" s="726">
        <f t="shared" si="45"/>
        <v>2.5000000000000133</v>
      </c>
      <c r="AB172" s="726">
        <f t="shared" si="46"/>
        <v>25</v>
      </c>
      <c r="AC172" s="726">
        <f t="shared" si="47"/>
        <v>14.285714285714279</v>
      </c>
      <c r="AD172" s="726">
        <f t="shared" si="48"/>
        <v>4.9999999999999822</v>
      </c>
      <c r="AE172" s="726">
        <f t="shared" si="49"/>
        <v>25</v>
      </c>
      <c r="AF172" s="726" t="str">
        <f t="shared" si="50"/>
        <v>n/a</v>
      </c>
      <c r="AG172" s="726" t="str">
        <f t="shared" si="51"/>
        <v>n/a</v>
      </c>
      <c r="AH172" s="726" t="str">
        <f t="shared" si="52"/>
        <v>n/a</v>
      </c>
      <c r="AI172" s="726" t="str">
        <f t="shared" si="53"/>
        <v>n/a</v>
      </c>
      <c r="AJ172" s="726" t="str">
        <f t="shared" si="54"/>
        <v>n/a</v>
      </c>
      <c r="AK172" s="726" t="str">
        <f t="shared" si="55"/>
        <v>n/a</v>
      </c>
      <c r="AL172" s="726" t="str">
        <f t="shared" si="56"/>
        <v>n/a</v>
      </c>
      <c r="AM172" s="726" t="str">
        <f t="shared" si="57"/>
        <v>n/a</v>
      </c>
      <c r="AN172" s="726" t="str">
        <f t="shared" si="58"/>
        <v>n/a</v>
      </c>
      <c r="AO172" s="726" t="str">
        <f t="shared" si="59"/>
        <v>n/a</v>
      </c>
      <c r="AP172" s="726" t="str">
        <f t="shared" si="60"/>
        <v>n/a</v>
      </c>
      <c r="AQ172" s="727">
        <f t="shared" si="61"/>
        <v>11.282250705160113</v>
      </c>
      <c r="AR172" s="728">
        <f t="shared" si="62"/>
        <v>10.170197853892496</v>
      </c>
    </row>
    <row r="173" spans="1:44" ht="11.25" customHeight="1" x14ac:dyDescent="0.2">
      <c r="A173" s="530" t="s">
        <v>3844</v>
      </c>
      <c r="B173" s="1015" t="s">
        <v>3845</v>
      </c>
      <c r="C173" s="553">
        <v>1.4</v>
      </c>
      <c r="D173" s="704">
        <v>0.75</v>
      </c>
      <c r="E173" s="704">
        <v>0.58250000000000002</v>
      </c>
      <c r="F173" s="704">
        <v>0.39750000000000002</v>
      </c>
      <c r="G173" s="575">
        <v>0</v>
      </c>
      <c r="H173" s="705"/>
      <c r="I173" s="575">
        <v>0</v>
      </c>
      <c r="J173" s="580">
        <v>0</v>
      </c>
      <c r="K173" s="705"/>
      <c r="L173" s="533">
        <v>0</v>
      </c>
      <c r="M173" s="707">
        <v>0</v>
      </c>
      <c r="N173" s="707">
        <v>0</v>
      </c>
      <c r="O173" s="576">
        <v>0</v>
      </c>
      <c r="P173" s="576">
        <v>0</v>
      </c>
      <c r="Q173" s="576">
        <v>0</v>
      </c>
      <c r="R173" s="576">
        <v>0</v>
      </c>
      <c r="S173" s="576">
        <v>0</v>
      </c>
      <c r="T173" s="576">
        <v>0</v>
      </c>
      <c r="U173" s="576">
        <v>0</v>
      </c>
      <c r="V173" s="576">
        <v>0</v>
      </c>
      <c r="W173" s="576">
        <v>0</v>
      </c>
      <c r="X173" s="708">
        <f t="shared" si="42"/>
        <v>3.13</v>
      </c>
      <c r="Y173" s="726">
        <f t="shared" si="43"/>
        <v>86.666666666666643</v>
      </c>
      <c r="Z173" s="726">
        <f t="shared" si="44"/>
        <v>28.755364806866957</v>
      </c>
      <c r="AA173" s="726">
        <f t="shared" si="45"/>
        <v>46.540880503144642</v>
      </c>
      <c r="AB173" s="726" t="str">
        <f t="shared" si="46"/>
        <v>n/a</v>
      </c>
      <c r="AC173" s="726" t="str">
        <f t="shared" si="47"/>
        <v>n/a</v>
      </c>
      <c r="AD173" s="726" t="str">
        <f t="shared" si="48"/>
        <v>n/a</v>
      </c>
      <c r="AE173" s="726" t="str">
        <f t="shared" si="49"/>
        <v>n/a</v>
      </c>
      <c r="AF173" s="726" t="str">
        <f t="shared" si="50"/>
        <v>n/a</v>
      </c>
      <c r="AG173" s="726" t="str">
        <f t="shared" si="51"/>
        <v>n/a</v>
      </c>
      <c r="AH173" s="726" t="str">
        <f t="shared" si="52"/>
        <v>n/a</v>
      </c>
      <c r="AI173" s="726" t="str">
        <f t="shared" si="53"/>
        <v>n/a</v>
      </c>
      <c r="AJ173" s="726" t="str">
        <f t="shared" si="54"/>
        <v>n/a</v>
      </c>
      <c r="AK173" s="726" t="str">
        <f t="shared" si="55"/>
        <v>n/a</v>
      </c>
      <c r="AL173" s="726" t="str">
        <f t="shared" si="56"/>
        <v>n/a</v>
      </c>
      <c r="AM173" s="726" t="str">
        <f t="shared" si="57"/>
        <v>n/a</v>
      </c>
      <c r="AN173" s="726" t="str">
        <f t="shared" si="58"/>
        <v>n/a</v>
      </c>
      <c r="AO173" s="726" t="str">
        <f t="shared" si="59"/>
        <v>n/a</v>
      </c>
      <c r="AP173" s="726" t="str">
        <f t="shared" si="60"/>
        <v>n/a</v>
      </c>
      <c r="AQ173" s="727">
        <f t="shared" si="61"/>
        <v>53.987637325559412</v>
      </c>
      <c r="AR173" s="728">
        <f t="shared" si="62"/>
        <v>29.665137133567161</v>
      </c>
    </row>
    <row r="174" spans="1:44" ht="11.25" customHeight="1" x14ac:dyDescent="0.2">
      <c r="A174" s="1017" t="s">
        <v>511</v>
      </c>
      <c r="B174" s="1015" t="s">
        <v>512</v>
      </c>
      <c r="C174" s="524">
        <v>2.8</v>
      </c>
      <c r="D174" s="704">
        <v>2.72</v>
      </c>
      <c r="E174" s="704">
        <v>2.64</v>
      </c>
      <c r="F174" s="704">
        <v>2.56</v>
      </c>
      <c r="G174" s="704">
        <v>2</v>
      </c>
      <c r="H174" s="705"/>
      <c r="I174" s="704">
        <v>1.92</v>
      </c>
      <c r="J174" s="523">
        <v>1.36</v>
      </c>
      <c r="K174" s="705"/>
      <c r="L174" s="710">
        <v>1.28</v>
      </c>
      <c r="M174" s="711">
        <v>1.1499999999999999</v>
      </c>
      <c r="N174" s="711">
        <v>1.0900000000000001</v>
      </c>
      <c r="O174" s="711">
        <v>1.04</v>
      </c>
      <c r="P174" s="711">
        <v>0.96</v>
      </c>
      <c r="Q174" s="711">
        <v>0.88</v>
      </c>
      <c r="R174" s="711">
        <v>0.8</v>
      </c>
      <c r="S174" s="711">
        <v>0.74</v>
      </c>
      <c r="T174" s="711">
        <v>0.68</v>
      </c>
      <c r="U174" s="711">
        <v>0.56000000000000005</v>
      </c>
      <c r="V174" s="711">
        <v>0.48</v>
      </c>
      <c r="W174" s="711">
        <v>0.4</v>
      </c>
      <c r="X174" s="708">
        <f t="shared" si="42"/>
        <v>26.059999999999995</v>
      </c>
      <c r="Y174" s="726">
        <f t="shared" si="43"/>
        <v>2.9411764705882248</v>
      </c>
      <c r="Z174" s="726">
        <f t="shared" si="44"/>
        <v>3.0303030303030276</v>
      </c>
      <c r="AA174" s="726">
        <f t="shared" si="45"/>
        <v>3.125</v>
      </c>
      <c r="AB174" s="726">
        <f t="shared" si="46"/>
        <v>28.000000000000004</v>
      </c>
      <c r="AC174" s="726">
        <f t="shared" si="47"/>
        <v>4.1666666666666741</v>
      </c>
      <c r="AD174" s="726">
        <f t="shared" si="48"/>
        <v>41.176470588235283</v>
      </c>
      <c r="AE174" s="726">
        <f t="shared" si="49"/>
        <v>6.25</v>
      </c>
      <c r="AF174" s="726">
        <f t="shared" si="50"/>
        <v>11.304347826086957</v>
      </c>
      <c r="AG174" s="726">
        <f t="shared" si="51"/>
        <v>5.504587155963292</v>
      </c>
      <c r="AH174" s="726">
        <f t="shared" si="52"/>
        <v>4.8076923076923128</v>
      </c>
      <c r="AI174" s="726">
        <f t="shared" si="53"/>
        <v>8.3333333333333481</v>
      </c>
      <c r="AJ174" s="726">
        <f t="shared" si="54"/>
        <v>9.0909090909090828</v>
      </c>
      <c r="AK174" s="726">
        <f t="shared" si="55"/>
        <v>9.9999999999999858</v>
      </c>
      <c r="AL174" s="726">
        <f t="shared" si="56"/>
        <v>8.1081081081081141</v>
      </c>
      <c r="AM174" s="726">
        <f t="shared" si="57"/>
        <v>8.8235294117646959</v>
      </c>
      <c r="AN174" s="726">
        <f t="shared" si="58"/>
        <v>21.42857142857142</v>
      </c>
      <c r="AO174" s="726">
        <f t="shared" si="59"/>
        <v>16.666666666666675</v>
      </c>
      <c r="AP174" s="726">
        <f t="shared" si="60"/>
        <v>19.999999999999996</v>
      </c>
      <c r="AQ174" s="727">
        <f t="shared" si="61"/>
        <v>11.819853449160505</v>
      </c>
      <c r="AR174" s="728">
        <f t="shared" si="62"/>
        <v>10.182489752881663</v>
      </c>
    </row>
    <row r="175" spans="1:44" ht="11.25" customHeight="1" x14ac:dyDescent="0.2">
      <c r="A175" s="530" t="s">
        <v>515</v>
      </c>
      <c r="B175" s="507" t="s">
        <v>516</v>
      </c>
      <c r="C175" s="524">
        <v>0.76</v>
      </c>
      <c r="D175" s="525">
        <v>0.71</v>
      </c>
      <c r="E175" s="525">
        <v>0.67</v>
      </c>
      <c r="F175" s="525">
        <v>0.62</v>
      </c>
      <c r="G175" s="525">
        <v>0.56000000000000005</v>
      </c>
      <c r="H175" s="526"/>
      <c r="I175" s="525">
        <v>0.48</v>
      </c>
      <c r="J175" s="523">
        <v>0.34</v>
      </c>
      <c r="K175" s="526"/>
      <c r="L175" s="710">
        <v>0.155</v>
      </c>
      <c r="M175" s="711">
        <v>0.115</v>
      </c>
      <c r="N175" s="711">
        <v>8.5000000000000006E-2</v>
      </c>
      <c r="O175" s="711">
        <v>7.4999999999999997E-2</v>
      </c>
      <c r="P175" s="711">
        <v>6.5000000000000002E-2</v>
      </c>
      <c r="Q175" s="707">
        <v>0.06</v>
      </c>
      <c r="R175" s="711">
        <v>5.6667500000000003E-2</v>
      </c>
      <c r="S175" s="711">
        <v>5.1667499999999998E-2</v>
      </c>
      <c r="T175" s="707">
        <v>0.05</v>
      </c>
      <c r="U175" s="711">
        <v>4.7500000000000001E-2</v>
      </c>
      <c r="V175" s="711">
        <v>4.6667500000000001E-2</v>
      </c>
      <c r="W175" s="711">
        <v>4.1667500000000003E-2</v>
      </c>
      <c r="X175" s="708">
        <f t="shared" si="42"/>
        <v>4.9891700000000005</v>
      </c>
      <c r="Y175" s="726">
        <f t="shared" si="43"/>
        <v>7.0422535211267734</v>
      </c>
      <c r="Z175" s="726">
        <f t="shared" si="44"/>
        <v>5.9701492537313383</v>
      </c>
      <c r="AA175" s="726">
        <f t="shared" si="45"/>
        <v>8.064516129032274</v>
      </c>
      <c r="AB175" s="726">
        <f t="shared" si="46"/>
        <v>10.714285714285698</v>
      </c>
      <c r="AC175" s="726">
        <f t="shared" si="47"/>
        <v>16.666666666666675</v>
      </c>
      <c r="AD175" s="726">
        <f t="shared" si="48"/>
        <v>41.176470588235283</v>
      </c>
      <c r="AE175" s="726">
        <f t="shared" si="49"/>
        <v>119.35483870967745</v>
      </c>
      <c r="AF175" s="726">
        <f t="shared" si="50"/>
        <v>34.782608695652172</v>
      </c>
      <c r="AG175" s="726">
        <f t="shared" si="51"/>
        <v>35.294117647058812</v>
      </c>
      <c r="AH175" s="726">
        <f t="shared" si="52"/>
        <v>13.333333333333353</v>
      </c>
      <c r="AI175" s="726">
        <f t="shared" si="53"/>
        <v>15.384615384615374</v>
      </c>
      <c r="AJ175" s="726">
        <f t="shared" si="54"/>
        <v>8.3333333333333481</v>
      </c>
      <c r="AK175" s="726">
        <f t="shared" si="55"/>
        <v>5.8807958706489583</v>
      </c>
      <c r="AL175" s="726">
        <f t="shared" si="56"/>
        <v>9.677263269947268</v>
      </c>
      <c r="AM175" s="726">
        <f t="shared" si="57"/>
        <v>3.3349999999999991</v>
      </c>
      <c r="AN175" s="726">
        <f t="shared" si="58"/>
        <v>5.2631578947368363</v>
      </c>
      <c r="AO175" s="726">
        <f t="shared" si="59"/>
        <v>1.7838967161300623</v>
      </c>
      <c r="AP175" s="726">
        <f t="shared" si="60"/>
        <v>11.999760004799898</v>
      </c>
      <c r="AQ175" s="727">
        <f t="shared" si="61"/>
        <v>19.669836818500645</v>
      </c>
      <c r="AR175" s="728">
        <f t="shared" si="62"/>
        <v>27.411168534765967</v>
      </c>
    </row>
    <row r="176" spans="1:44" ht="11.25" customHeight="1" x14ac:dyDescent="0.2">
      <c r="A176" s="1017" t="s">
        <v>1075</v>
      </c>
      <c r="B176" s="1015" t="s">
        <v>1076</v>
      </c>
      <c r="C176" s="524">
        <v>1.32</v>
      </c>
      <c r="D176" s="704">
        <v>1.1499999999999999</v>
      </c>
      <c r="E176" s="704">
        <v>1</v>
      </c>
      <c r="F176" s="704">
        <v>0.87</v>
      </c>
      <c r="G176" s="704">
        <v>0.72</v>
      </c>
      <c r="H176" s="705" t="s">
        <v>91</v>
      </c>
      <c r="I176" s="704">
        <v>0.6</v>
      </c>
      <c r="J176" s="709">
        <v>0.5</v>
      </c>
      <c r="K176" s="705"/>
      <c r="L176" s="533">
        <v>0.5</v>
      </c>
      <c r="M176" s="707">
        <v>0.5</v>
      </c>
      <c r="N176" s="707">
        <v>0.5</v>
      </c>
      <c r="O176" s="707">
        <v>0.5</v>
      </c>
      <c r="P176" s="707">
        <v>0.5</v>
      </c>
      <c r="Q176" s="707">
        <v>0.5</v>
      </c>
      <c r="R176" s="707">
        <v>0.5</v>
      </c>
      <c r="S176" s="707">
        <v>0.5</v>
      </c>
      <c r="T176" s="707">
        <v>0.5</v>
      </c>
      <c r="U176" s="707">
        <v>0.5</v>
      </c>
      <c r="V176" s="707">
        <v>0.5</v>
      </c>
      <c r="W176" s="707">
        <v>0.5</v>
      </c>
      <c r="X176" s="708">
        <f t="shared" si="42"/>
        <v>12.16</v>
      </c>
      <c r="Y176" s="726">
        <f t="shared" si="43"/>
        <v>14.782608695652177</v>
      </c>
      <c r="Z176" s="726">
        <f t="shared" si="44"/>
        <v>14.999999999999991</v>
      </c>
      <c r="AA176" s="726">
        <f t="shared" si="45"/>
        <v>14.942528735632177</v>
      </c>
      <c r="AB176" s="726">
        <f t="shared" si="46"/>
        <v>20.83333333333335</v>
      </c>
      <c r="AC176" s="726">
        <f t="shared" si="47"/>
        <v>19.999999999999996</v>
      </c>
      <c r="AD176" s="726">
        <f t="shared" si="48"/>
        <v>19.999999999999996</v>
      </c>
      <c r="AE176" s="726">
        <f t="shared" si="49"/>
        <v>0</v>
      </c>
      <c r="AF176" s="726">
        <f t="shared" si="50"/>
        <v>0</v>
      </c>
      <c r="AG176" s="726">
        <f t="shared" si="51"/>
        <v>0</v>
      </c>
      <c r="AH176" s="726">
        <f t="shared" si="52"/>
        <v>0</v>
      </c>
      <c r="AI176" s="726">
        <f t="shared" si="53"/>
        <v>0</v>
      </c>
      <c r="AJ176" s="726">
        <f t="shared" si="54"/>
        <v>0</v>
      </c>
      <c r="AK176" s="726">
        <f t="shared" si="55"/>
        <v>0</v>
      </c>
      <c r="AL176" s="726">
        <f t="shared" si="56"/>
        <v>0</v>
      </c>
      <c r="AM176" s="726">
        <f t="shared" si="57"/>
        <v>0</v>
      </c>
      <c r="AN176" s="726">
        <f t="shared" si="58"/>
        <v>0</v>
      </c>
      <c r="AO176" s="726">
        <f t="shared" si="59"/>
        <v>0</v>
      </c>
      <c r="AP176" s="726">
        <f t="shared" si="60"/>
        <v>0</v>
      </c>
      <c r="AQ176" s="727">
        <f t="shared" si="61"/>
        <v>5.8643594869232052</v>
      </c>
      <c r="AR176" s="728">
        <f t="shared" si="62"/>
        <v>8.6833161298588983</v>
      </c>
    </row>
    <row r="177" spans="1:44" ht="11.25" customHeight="1" x14ac:dyDescent="0.2">
      <c r="A177" s="530" t="s">
        <v>181</v>
      </c>
      <c r="B177" s="703" t="s">
        <v>182</v>
      </c>
      <c r="C177" s="524">
        <v>1.98</v>
      </c>
      <c r="D177" s="704">
        <v>1.9</v>
      </c>
      <c r="E177" s="704">
        <v>1.82</v>
      </c>
      <c r="F177" s="704">
        <v>1.74</v>
      </c>
      <c r="G177" s="704">
        <v>1.6425000000000001</v>
      </c>
      <c r="H177" s="705"/>
      <c r="I177" s="704">
        <v>1.615</v>
      </c>
      <c r="J177" s="523">
        <v>1.6025</v>
      </c>
      <c r="K177" s="705"/>
      <c r="L177" s="710">
        <v>1.585</v>
      </c>
      <c r="M177" s="711">
        <v>1.5649999999999999</v>
      </c>
      <c r="N177" s="711">
        <v>1.5249999999999999</v>
      </c>
      <c r="O177" s="711">
        <v>1.4</v>
      </c>
      <c r="P177" s="711">
        <v>1.31</v>
      </c>
      <c r="Q177" s="711">
        <v>1.16238</v>
      </c>
      <c r="R177" s="711">
        <v>1</v>
      </c>
      <c r="S177" s="711">
        <v>0.88254999999999995</v>
      </c>
      <c r="T177" s="711">
        <v>0.79729000000000005</v>
      </c>
      <c r="U177" s="711">
        <v>0.74377000000000004</v>
      </c>
      <c r="V177" s="711">
        <v>0.67118000000000011</v>
      </c>
      <c r="W177" s="711">
        <v>0.60043999999999997</v>
      </c>
      <c r="X177" s="708">
        <f t="shared" si="42"/>
        <v>25.542609999999996</v>
      </c>
      <c r="Y177" s="726">
        <f t="shared" si="43"/>
        <v>4.2105263157894868</v>
      </c>
      <c r="Z177" s="726">
        <f t="shared" si="44"/>
        <v>4.39560439560438</v>
      </c>
      <c r="AA177" s="726">
        <f t="shared" si="45"/>
        <v>4.5977011494252817</v>
      </c>
      <c r="AB177" s="726">
        <f t="shared" si="46"/>
        <v>5.9360730593607247</v>
      </c>
      <c r="AC177" s="726">
        <f t="shared" si="47"/>
        <v>1.7027863777089758</v>
      </c>
      <c r="AD177" s="726">
        <f t="shared" si="48"/>
        <v>0.78003120124805481</v>
      </c>
      <c r="AE177" s="726">
        <f t="shared" si="49"/>
        <v>1.1041009463722551</v>
      </c>
      <c r="AF177" s="726">
        <f t="shared" si="50"/>
        <v>1.2779552715654896</v>
      </c>
      <c r="AG177" s="726">
        <f t="shared" si="51"/>
        <v>2.6229508196721429</v>
      </c>
      <c r="AH177" s="726">
        <f t="shared" si="52"/>
        <v>8.9285714285714199</v>
      </c>
      <c r="AI177" s="726">
        <f t="shared" si="53"/>
        <v>6.8702290076335659</v>
      </c>
      <c r="AJ177" s="726">
        <f t="shared" si="54"/>
        <v>12.699805571327794</v>
      </c>
      <c r="AK177" s="726">
        <f t="shared" si="55"/>
        <v>16.237999999999996</v>
      </c>
      <c r="AL177" s="726">
        <f t="shared" si="56"/>
        <v>13.308027873774876</v>
      </c>
      <c r="AM177" s="726">
        <f t="shared" si="57"/>
        <v>10.693724993415188</v>
      </c>
      <c r="AN177" s="726">
        <f t="shared" si="58"/>
        <v>7.1957728867795057</v>
      </c>
      <c r="AO177" s="726">
        <f t="shared" si="59"/>
        <v>10.815280550671936</v>
      </c>
      <c r="AP177" s="726">
        <f t="shared" si="60"/>
        <v>11.78136033575381</v>
      </c>
      <c r="AQ177" s="727">
        <f t="shared" si="61"/>
        <v>6.9532501213708269</v>
      </c>
      <c r="AR177" s="728">
        <f t="shared" si="62"/>
        <v>4.7730476175754557</v>
      </c>
    </row>
    <row r="178" spans="1:44" ht="11.25" customHeight="1" x14ac:dyDescent="0.2">
      <c r="A178" s="551" t="s">
        <v>184</v>
      </c>
      <c r="B178" s="539" t="s">
        <v>185</v>
      </c>
      <c r="C178" s="550">
        <v>1.62</v>
      </c>
      <c r="D178" s="545">
        <v>1.33</v>
      </c>
      <c r="E178" s="545">
        <v>1.05</v>
      </c>
      <c r="F178" s="545">
        <v>0.85</v>
      </c>
      <c r="G178" s="545">
        <v>0.77</v>
      </c>
      <c r="H178" s="546"/>
      <c r="I178" s="545">
        <v>0.64</v>
      </c>
      <c r="J178" s="541">
        <v>0.54</v>
      </c>
      <c r="K178" s="546" t="s">
        <v>91</v>
      </c>
      <c r="L178" s="542">
        <v>0.48</v>
      </c>
      <c r="M178" s="548">
        <v>0.47</v>
      </c>
      <c r="N178" s="548">
        <v>0.46</v>
      </c>
      <c r="O178" s="548">
        <v>0.39</v>
      </c>
      <c r="P178" s="548">
        <v>0.35</v>
      </c>
      <c r="Q178" s="548">
        <v>0.32</v>
      </c>
      <c r="R178" s="548">
        <v>0.28999999999999998</v>
      </c>
      <c r="S178" s="548">
        <v>0.27</v>
      </c>
      <c r="T178" s="548">
        <v>0.25</v>
      </c>
      <c r="U178" s="548">
        <v>0.22</v>
      </c>
      <c r="V178" s="548">
        <v>0.18667</v>
      </c>
      <c r="W178" s="548">
        <v>3.6670000000000001E-2</v>
      </c>
      <c r="X178" s="708">
        <f t="shared" si="42"/>
        <v>10.523339999999999</v>
      </c>
      <c r="Y178" s="726">
        <f t="shared" si="43"/>
        <v>21.804511278195491</v>
      </c>
      <c r="Z178" s="726">
        <f t="shared" si="44"/>
        <v>26.666666666666661</v>
      </c>
      <c r="AA178" s="726">
        <f t="shared" si="45"/>
        <v>23.529411764705888</v>
      </c>
      <c r="AB178" s="726">
        <f t="shared" si="46"/>
        <v>10.389610389610393</v>
      </c>
      <c r="AC178" s="726">
        <f t="shared" si="47"/>
        <v>20.3125</v>
      </c>
      <c r="AD178" s="726">
        <f t="shared" si="48"/>
        <v>18.518518518518512</v>
      </c>
      <c r="AE178" s="726">
        <f t="shared" si="49"/>
        <v>12.500000000000021</v>
      </c>
      <c r="AF178" s="726">
        <f t="shared" si="50"/>
        <v>2.1276595744680771</v>
      </c>
      <c r="AG178" s="726">
        <f t="shared" si="51"/>
        <v>2.1739130434782483</v>
      </c>
      <c r="AH178" s="726">
        <f t="shared" si="52"/>
        <v>17.948717948717952</v>
      </c>
      <c r="AI178" s="726">
        <f t="shared" si="53"/>
        <v>11.428571428571432</v>
      </c>
      <c r="AJ178" s="726">
        <f t="shared" si="54"/>
        <v>9.375</v>
      </c>
      <c r="AK178" s="726">
        <f t="shared" si="55"/>
        <v>10.344827586206918</v>
      </c>
      <c r="AL178" s="726">
        <f t="shared" si="56"/>
        <v>7.4074074074073959</v>
      </c>
      <c r="AM178" s="726">
        <f t="shared" si="57"/>
        <v>8.0000000000000071</v>
      </c>
      <c r="AN178" s="726">
        <f t="shared" si="58"/>
        <v>13.636363636363647</v>
      </c>
      <c r="AO178" s="726">
        <f t="shared" si="59"/>
        <v>17.855038302887436</v>
      </c>
      <c r="AP178" s="726">
        <f t="shared" si="60"/>
        <v>409.05372238887372</v>
      </c>
      <c r="AQ178" s="727">
        <f t="shared" si="61"/>
        <v>35.726246663037323</v>
      </c>
      <c r="AR178" s="728">
        <f t="shared" si="62"/>
        <v>93.428438026710353</v>
      </c>
    </row>
    <row r="179" spans="1:44" ht="11.25" customHeight="1" x14ac:dyDescent="0.2">
      <c r="A179" s="530" t="s">
        <v>1077</v>
      </c>
      <c r="B179" s="1015" t="s">
        <v>1078</v>
      </c>
      <c r="C179" s="708">
        <v>1.1299999999999999</v>
      </c>
      <c r="D179" s="704">
        <v>0.99</v>
      </c>
      <c r="E179" s="704">
        <v>0.82</v>
      </c>
      <c r="F179" s="704">
        <v>0.74</v>
      </c>
      <c r="G179" s="704">
        <v>0.65</v>
      </c>
      <c r="H179" s="705"/>
      <c r="I179" s="704">
        <v>0.36</v>
      </c>
      <c r="J179" s="523">
        <v>0.18</v>
      </c>
      <c r="K179" s="705"/>
      <c r="L179" s="533">
        <v>0</v>
      </c>
      <c r="M179" s="707">
        <v>0</v>
      </c>
      <c r="N179" s="707">
        <v>0</v>
      </c>
      <c r="O179" s="707">
        <v>0</v>
      </c>
      <c r="P179" s="707">
        <v>0</v>
      </c>
      <c r="Q179" s="707">
        <v>0</v>
      </c>
      <c r="R179" s="707">
        <v>0</v>
      </c>
      <c r="S179" s="707">
        <v>0</v>
      </c>
      <c r="T179" s="707">
        <v>0</v>
      </c>
      <c r="U179" s="707">
        <v>0</v>
      </c>
      <c r="V179" s="707">
        <v>0</v>
      </c>
      <c r="W179" s="707">
        <v>0</v>
      </c>
      <c r="X179" s="708">
        <f t="shared" si="42"/>
        <v>4.87</v>
      </c>
      <c r="Y179" s="726">
        <f t="shared" si="43"/>
        <v>14.141414141414121</v>
      </c>
      <c r="Z179" s="726">
        <f t="shared" si="44"/>
        <v>20.731707317073166</v>
      </c>
      <c r="AA179" s="726">
        <f t="shared" si="45"/>
        <v>10.810810810810811</v>
      </c>
      <c r="AB179" s="726">
        <f t="shared" si="46"/>
        <v>13.846153846153841</v>
      </c>
      <c r="AC179" s="726">
        <f t="shared" si="47"/>
        <v>80.555555555555557</v>
      </c>
      <c r="AD179" s="726">
        <f t="shared" si="48"/>
        <v>100</v>
      </c>
      <c r="AE179" s="726" t="str">
        <f t="shared" si="49"/>
        <v>n/a</v>
      </c>
      <c r="AF179" s="726" t="str">
        <f t="shared" si="50"/>
        <v>n/a</v>
      </c>
      <c r="AG179" s="726" t="str">
        <f t="shared" si="51"/>
        <v>n/a</v>
      </c>
      <c r="AH179" s="726" t="str">
        <f t="shared" si="52"/>
        <v>n/a</v>
      </c>
      <c r="AI179" s="726" t="str">
        <f t="shared" si="53"/>
        <v>n/a</v>
      </c>
      <c r="AJ179" s="726" t="str">
        <f t="shared" si="54"/>
        <v>n/a</v>
      </c>
      <c r="AK179" s="726" t="str">
        <f t="shared" si="55"/>
        <v>n/a</v>
      </c>
      <c r="AL179" s="726" t="str">
        <f t="shared" si="56"/>
        <v>n/a</v>
      </c>
      <c r="AM179" s="726" t="str">
        <f t="shared" si="57"/>
        <v>n/a</v>
      </c>
      <c r="AN179" s="726" t="str">
        <f t="shared" si="58"/>
        <v>n/a</v>
      </c>
      <c r="AO179" s="726" t="str">
        <f t="shared" si="59"/>
        <v>n/a</v>
      </c>
      <c r="AP179" s="726" t="str">
        <f t="shared" si="60"/>
        <v>n/a</v>
      </c>
      <c r="AQ179" s="727">
        <f t="shared" si="61"/>
        <v>40.014273611834582</v>
      </c>
      <c r="AR179" s="728">
        <f t="shared" si="62"/>
        <v>39.549255021266596</v>
      </c>
    </row>
    <row r="180" spans="1:44" ht="11.25" customHeight="1" x14ac:dyDescent="0.2">
      <c r="A180" s="1017" t="s">
        <v>1079</v>
      </c>
      <c r="B180" s="703" t="s">
        <v>1080</v>
      </c>
      <c r="C180" s="708">
        <v>0.16</v>
      </c>
      <c r="D180" s="704">
        <v>0.12</v>
      </c>
      <c r="E180" s="704">
        <v>0.08</v>
      </c>
      <c r="F180" s="704">
        <v>0.04</v>
      </c>
      <c r="G180" s="704">
        <v>0.02</v>
      </c>
      <c r="H180" s="705"/>
      <c r="I180" s="532">
        <v>0</v>
      </c>
      <c r="J180" s="709">
        <v>0</v>
      </c>
      <c r="K180" s="705"/>
      <c r="L180" s="533">
        <v>0</v>
      </c>
      <c r="M180" s="707">
        <v>0.1</v>
      </c>
      <c r="N180" s="707">
        <v>0.2</v>
      </c>
      <c r="O180" s="707">
        <v>0.2</v>
      </c>
      <c r="P180" s="707">
        <v>0.2</v>
      </c>
      <c r="Q180" s="711">
        <v>0.2</v>
      </c>
      <c r="R180" s="711">
        <v>0.1</v>
      </c>
      <c r="S180" s="707">
        <v>0</v>
      </c>
      <c r="T180" s="707">
        <v>0</v>
      </c>
      <c r="U180" s="707">
        <v>0</v>
      </c>
      <c r="V180" s="707">
        <v>0</v>
      </c>
      <c r="W180" s="707">
        <v>0</v>
      </c>
      <c r="X180" s="708">
        <f t="shared" si="42"/>
        <v>1.42</v>
      </c>
      <c r="Y180" s="726">
        <f t="shared" si="43"/>
        <v>33.33333333333335</v>
      </c>
      <c r="Z180" s="726">
        <f t="shared" si="44"/>
        <v>50</v>
      </c>
      <c r="AA180" s="726">
        <f t="shared" si="45"/>
        <v>100</v>
      </c>
      <c r="AB180" s="726">
        <f t="shared" si="46"/>
        <v>100</v>
      </c>
      <c r="AC180" s="726" t="str">
        <f t="shared" si="47"/>
        <v>n/a</v>
      </c>
      <c r="AD180" s="726" t="str">
        <f t="shared" si="48"/>
        <v>n/a</v>
      </c>
      <c r="AE180" s="726" t="str">
        <f t="shared" si="49"/>
        <v>n/a</v>
      </c>
      <c r="AF180" s="726">
        <f t="shared" si="50"/>
        <v>-100</v>
      </c>
      <c r="AG180" s="726">
        <f t="shared" si="51"/>
        <v>-50</v>
      </c>
      <c r="AH180" s="726">
        <f t="shared" si="52"/>
        <v>0</v>
      </c>
      <c r="AI180" s="726">
        <f t="shared" si="53"/>
        <v>0</v>
      </c>
      <c r="AJ180" s="726">
        <f t="shared" si="54"/>
        <v>0</v>
      </c>
      <c r="AK180" s="726">
        <f t="shared" si="55"/>
        <v>100</v>
      </c>
      <c r="AL180" s="726" t="str">
        <f t="shared" si="56"/>
        <v>n/a</v>
      </c>
      <c r="AM180" s="726" t="str">
        <f t="shared" si="57"/>
        <v>n/a</v>
      </c>
      <c r="AN180" s="726" t="str">
        <f t="shared" si="58"/>
        <v>n/a</v>
      </c>
      <c r="AO180" s="726" t="str">
        <f t="shared" si="59"/>
        <v>n/a</v>
      </c>
      <c r="AP180" s="726" t="str">
        <f t="shared" si="60"/>
        <v>n/a</v>
      </c>
      <c r="AQ180" s="727">
        <f t="shared" si="61"/>
        <v>23.333333333333336</v>
      </c>
      <c r="AR180" s="728">
        <f t="shared" si="62"/>
        <v>67.219926498907441</v>
      </c>
    </row>
    <row r="181" spans="1:44" ht="11.25" customHeight="1" x14ac:dyDescent="0.2">
      <c r="A181" s="504" t="s">
        <v>3846</v>
      </c>
      <c r="B181" s="1000" t="s">
        <v>3847</v>
      </c>
      <c r="C181" s="512">
        <v>0.64</v>
      </c>
      <c r="D181" s="513">
        <v>0.46</v>
      </c>
      <c r="E181" s="587">
        <v>0.4</v>
      </c>
      <c r="F181" s="513">
        <v>0.1</v>
      </c>
      <c r="G181" s="587">
        <v>0</v>
      </c>
      <c r="H181" s="514"/>
      <c r="I181" s="515">
        <v>0</v>
      </c>
      <c r="J181" s="516">
        <v>0</v>
      </c>
      <c r="K181" s="514"/>
      <c r="L181" s="537">
        <v>0</v>
      </c>
      <c r="M181" s="518">
        <v>0</v>
      </c>
      <c r="N181" s="518">
        <v>0</v>
      </c>
      <c r="O181" s="518">
        <v>0</v>
      </c>
      <c r="P181" s="518">
        <v>0</v>
      </c>
      <c r="Q181" s="518">
        <v>0</v>
      </c>
      <c r="R181" s="518">
        <v>0</v>
      </c>
      <c r="S181" s="518">
        <v>0</v>
      </c>
      <c r="T181" s="518">
        <v>0</v>
      </c>
      <c r="U181" s="518">
        <v>0</v>
      </c>
      <c r="V181" s="518">
        <v>0</v>
      </c>
      <c r="W181" s="518">
        <v>0</v>
      </c>
      <c r="X181" s="708">
        <f t="shared" si="42"/>
        <v>1.6</v>
      </c>
      <c r="Y181" s="726">
        <f t="shared" si="43"/>
        <v>39.130434782608688</v>
      </c>
      <c r="Z181" s="726">
        <f t="shared" si="44"/>
        <v>14.999999999999991</v>
      </c>
      <c r="AA181" s="726">
        <f t="shared" si="45"/>
        <v>300</v>
      </c>
      <c r="AB181" s="726" t="str">
        <f t="shared" si="46"/>
        <v>n/a</v>
      </c>
      <c r="AC181" s="726" t="str">
        <f t="shared" si="47"/>
        <v>n/a</v>
      </c>
      <c r="AD181" s="726" t="str">
        <f t="shared" si="48"/>
        <v>n/a</v>
      </c>
      <c r="AE181" s="726" t="str">
        <f t="shared" si="49"/>
        <v>n/a</v>
      </c>
      <c r="AF181" s="726" t="str">
        <f t="shared" si="50"/>
        <v>n/a</v>
      </c>
      <c r="AG181" s="726" t="str">
        <f t="shared" si="51"/>
        <v>n/a</v>
      </c>
      <c r="AH181" s="726" t="str">
        <f t="shared" si="52"/>
        <v>n/a</v>
      </c>
      <c r="AI181" s="726" t="str">
        <f t="shared" si="53"/>
        <v>n/a</v>
      </c>
      <c r="AJ181" s="726" t="str">
        <f t="shared" si="54"/>
        <v>n/a</v>
      </c>
      <c r="AK181" s="726" t="str">
        <f t="shared" si="55"/>
        <v>n/a</v>
      </c>
      <c r="AL181" s="726" t="str">
        <f t="shared" si="56"/>
        <v>n/a</v>
      </c>
      <c r="AM181" s="726" t="str">
        <f t="shared" si="57"/>
        <v>n/a</v>
      </c>
      <c r="AN181" s="726" t="str">
        <f t="shared" si="58"/>
        <v>n/a</v>
      </c>
      <c r="AO181" s="726" t="str">
        <f t="shared" si="59"/>
        <v>n/a</v>
      </c>
      <c r="AP181" s="726" t="str">
        <f t="shared" si="60"/>
        <v>n/a</v>
      </c>
      <c r="AQ181" s="727">
        <f t="shared" si="61"/>
        <v>118.04347826086956</v>
      </c>
      <c r="AR181" s="728">
        <f t="shared" si="62"/>
        <v>158.04018894968272</v>
      </c>
    </row>
    <row r="182" spans="1:44" ht="11.25" customHeight="1" x14ac:dyDescent="0.2">
      <c r="A182" s="530" t="s">
        <v>517</v>
      </c>
      <c r="B182" s="1015" t="s">
        <v>518</v>
      </c>
      <c r="C182" s="524">
        <v>1.7</v>
      </c>
      <c r="D182" s="704">
        <v>1.6658909999999998</v>
      </c>
      <c r="E182" s="704">
        <v>1.63</v>
      </c>
      <c r="F182" s="704">
        <v>1.5623762376237624</v>
      </c>
      <c r="G182" s="704">
        <v>1.2079207920792079</v>
      </c>
      <c r="H182" s="705"/>
      <c r="I182" s="704">
        <v>1.1231588873173028</v>
      </c>
      <c r="J182" s="523">
        <v>0.99952852428099948</v>
      </c>
      <c r="K182" s="705"/>
      <c r="L182" s="710">
        <v>0.95709570957095702</v>
      </c>
      <c r="M182" s="711">
        <v>0.91051390853371039</v>
      </c>
      <c r="N182" s="711">
        <v>0.8646864686468646</v>
      </c>
      <c r="O182" s="711">
        <v>0.81961338991041954</v>
      </c>
      <c r="P182" s="711">
        <v>0.77736916548797741</v>
      </c>
      <c r="Q182" s="711">
        <v>0.73210749646393214</v>
      </c>
      <c r="R182" s="711">
        <v>0.68948609146628959</v>
      </c>
      <c r="S182" s="711">
        <v>0.64761904761904754</v>
      </c>
      <c r="T182" s="711">
        <v>0.5907590759075908</v>
      </c>
      <c r="U182" s="711">
        <v>0.54766619519094772</v>
      </c>
      <c r="V182" s="711">
        <v>0.50966525223950965</v>
      </c>
      <c r="W182" s="711">
        <v>0.47100424328147106</v>
      </c>
      <c r="X182" s="708">
        <f t="shared" si="42"/>
        <v>18.406461485619992</v>
      </c>
      <c r="Y182" s="726">
        <f t="shared" si="43"/>
        <v>2.0474929031971678</v>
      </c>
      <c r="Z182" s="726">
        <f t="shared" si="44"/>
        <v>2.2019018404907831</v>
      </c>
      <c r="AA182" s="726">
        <f t="shared" si="45"/>
        <v>4.3282636248415551</v>
      </c>
      <c r="AB182" s="726">
        <f t="shared" si="46"/>
        <v>29.344262295081979</v>
      </c>
      <c r="AC182" s="726">
        <f t="shared" si="47"/>
        <v>7.5467421144982616</v>
      </c>
      <c r="AD182" s="726">
        <f t="shared" si="48"/>
        <v>12.368867924528271</v>
      </c>
      <c r="AE182" s="726">
        <f t="shared" si="49"/>
        <v>4.4334975369458185</v>
      </c>
      <c r="AF182" s="726">
        <f t="shared" si="50"/>
        <v>5.1159900579950346</v>
      </c>
      <c r="AG182" s="726">
        <f t="shared" si="51"/>
        <v>5.2998909487459001</v>
      </c>
      <c r="AH182" s="726">
        <f t="shared" si="52"/>
        <v>5.4993097100782373</v>
      </c>
      <c r="AI182" s="726">
        <f t="shared" si="53"/>
        <v>5.4342552159145852</v>
      </c>
      <c r="AJ182" s="726">
        <f t="shared" si="54"/>
        <v>6.1823802163833097</v>
      </c>
      <c r="AK182" s="726">
        <f t="shared" si="55"/>
        <v>6.181619256017501</v>
      </c>
      <c r="AL182" s="726">
        <f t="shared" si="56"/>
        <v>6.4647641234711894</v>
      </c>
      <c r="AM182" s="726">
        <f t="shared" si="57"/>
        <v>9.6249002394253491</v>
      </c>
      <c r="AN182" s="726">
        <f t="shared" si="58"/>
        <v>7.8684573002754776</v>
      </c>
      <c r="AO182" s="726">
        <f t="shared" si="59"/>
        <v>7.4560592044403462</v>
      </c>
      <c r="AP182" s="726">
        <f t="shared" si="60"/>
        <v>8.2082082082082017</v>
      </c>
      <c r="AQ182" s="727">
        <f t="shared" si="61"/>
        <v>7.5337145955854981</v>
      </c>
      <c r="AR182" s="728">
        <f t="shared" si="62"/>
        <v>5.9735538854216834</v>
      </c>
    </row>
    <row r="183" spans="1:44" ht="11.25" customHeight="1" x14ac:dyDescent="0.2">
      <c r="A183" s="1017" t="s">
        <v>1081</v>
      </c>
      <c r="B183" s="1015" t="s">
        <v>1082</v>
      </c>
      <c r="C183" s="524">
        <v>1.76</v>
      </c>
      <c r="D183" s="525">
        <v>1.71</v>
      </c>
      <c r="E183" s="704">
        <v>1.66</v>
      </c>
      <c r="F183" s="525">
        <v>1.57</v>
      </c>
      <c r="G183" s="525">
        <v>1.46</v>
      </c>
      <c r="H183" s="526"/>
      <c r="I183" s="704">
        <v>1.4</v>
      </c>
      <c r="J183" s="709">
        <v>1.36</v>
      </c>
      <c r="K183" s="526"/>
      <c r="L183" s="533">
        <v>1.36</v>
      </c>
      <c r="M183" s="711">
        <v>1.36</v>
      </c>
      <c r="N183" s="711">
        <v>1.33</v>
      </c>
      <c r="O183" s="711">
        <v>1.21</v>
      </c>
      <c r="P183" s="711">
        <v>1.0900000000000001</v>
      </c>
      <c r="Q183" s="711">
        <v>0.97</v>
      </c>
      <c r="R183" s="711">
        <v>0.86</v>
      </c>
      <c r="S183" s="711">
        <v>0.75</v>
      </c>
      <c r="T183" s="711">
        <v>0.3</v>
      </c>
      <c r="U183" s="707">
        <v>0</v>
      </c>
      <c r="V183" s="707">
        <v>0.44</v>
      </c>
      <c r="W183" s="711">
        <v>0.8</v>
      </c>
      <c r="X183" s="708">
        <f t="shared" si="42"/>
        <v>21.39</v>
      </c>
      <c r="Y183" s="726">
        <f t="shared" si="43"/>
        <v>2.9239766081871288</v>
      </c>
      <c r="Z183" s="726">
        <f t="shared" si="44"/>
        <v>3.0120481927710774</v>
      </c>
      <c r="AA183" s="726">
        <f t="shared" si="45"/>
        <v>5.7324840764331197</v>
      </c>
      <c r="AB183" s="726">
        <f t="shared" si="46"/>
        <v>7.5342465753424737</v>
      </c>
      <c r="AC183" s="726">
        <f t="shared" si="47"/>
        <v>4.2857142857142927</v>
      </c>
      <c r="AD183" s="726">
        <f t="shared" si="48"/>
        <v>2.9411764705882248</v>
      </c>
      <c r="AE183" s="726">
        <f t="shared" si="49"/>
        <v>0</v>
      </c>
      <c r="AF183" s="726">
        <f t="shared" si="50"/>
        <v>0</v>
      </c>
      <c r="AG183" s="726">
        <f t="shared" si="51"/>
        <v>2.2556390977443552</v>
      </c>
      <c r="AH183" s="726">
        <f t="shared" si="52"/>
        <v>9.9173553719008378</v>
      </c>
      <c r="AI183" s="726">
        <f t="shared" si="53"/>
        <v>11.009174311926584</v>
      </c>
      <c r="AJ183" s="726">
        <f t="shared" si="54"/>
        <v>12.371134020618557</v>
      </c>
      <c r="AK183" s="726">
        <f t="shared" si="55"/>
        <v>12.790697674418606</v>
      </c>
      <c r="AL183" s="726">
        <f t="shared" si="56"/>
        <v>14.666666666666671</v>
      </c>
      <c r="AM183" s="726">
        <f t="shared" si="57"/>
        <v>150</v>
      </c>
      <c r="AN183" s="726" t="str">
        <f t="shared" si="58"/>
        <v>n/a</v>
      </c>
      <c r="AO183" s="726">
        <f t="shared" si="59"/>
        <v>-100</v>
      </c>
      <c r="AP183" s="726">
        <f t="shared" si="60"/>
        <v>-45.000000000000007</v>
      </c>
      <c r="AQ183" s="727">
        <f t="shared" si="61"/>
        <v>5.5553125501359961</v>
      </c>
      <c r="AR183" s="728">
        <f t="shared" si="62"/>
        <v>46.697846916398547</v>
      </c>
    </row>
    <row r="184" spans="1:44" ht="11.25" customHeight="1" x14ac:dyDescent="0.2">
      <c r="A184" s="644" t="s">
        <v>1083</v>
      </c>
      <c r="B184" s="1015" t="s">
        <v>1084</v>
      </c>
      <c r="C184" s="524">
        <v>0.25</v>
      </c>
      <c r="D184" s="704">
        <v>0.22</v>
      </c>
      <c r="E184" s="532">
        <v>0.2</v>
      </c>
      <c r="F184" s="704">
        <v>0.19</v>
      </c>
      <c r="G184" s="704">
        <v>0.15</v>
      </c>
      <c r="H184" s="705"/>
      <c r="I184" s="532">
        <v>0.12</v>
      </c>
      <c r="J184" s="523">
        <v>0.03</v>
      </c>
      <c r="K184" s="705"/>
      <c r="L184" s="533">
        <v>0</v>
      </c>
      <c r="M184" s="707">
        <v>0.25</v>
      </c>
      <c r="N184" s="707">
        <v>0.91</v>
      </c>
      <c r="O184" s="707">
        <v>1.1200000000000001</v>
      </c>
      <c r="P184" s="707">
        <v>1.1200000000000001</v>
      </c>
      <c r="Q184" s="711">
        <v>1.1200000000000001</v>
      </c>
      <c r="R184" s="711">
        <v>1.08</v>
      </c>
      <c r="S184" s="711">
        <v>1.04</v>
      </c>
      <c r="T184" s="711">
        <v>0.94</v>
      </c>
      <c r="U184" s="711">
        <v>0.55000000000000004</v>
      </c>
      <c r="V184" s="707">
        <v>0</v>
      </c>
      <c r="W184" s="707">
        <v>0</v>
      </c>
      <c r="X184" s="708">
        <f t="shared" si="42"/>
        <v>9.2900000000000009</v>
      </c>
      <c r="Y184" s="726">
        <f t="shared" si="43"/>
        <v>13.636363636363647</v>
      </c>
      <c r="Z184" s="726">
        <f t="shared" si="44"/>
        <v>9.9999999999999858</v>
      </c>
      <c r="AA184" s="726">
        <f t="shared" si="45"/>
        <v>5.2631578947368363</v>
      </c>
      <c r="AB184" s="726">
        <f t="shared" si="46"/>
        <v>26.666666666666682</v>
      </c>
      <c r="AC184" s="726">
        <f t="shared" si="47"/>
        <v>25</v>
      </c>
      <c r="AD184" s="726">
        <f t="shared" si="48"/>
        <v>300</v>
      </c>
      <c r="AE184" s="726" t="str">
        <f t="shared" si="49"/>
        <v>n/a</v>
      </c>
      <c r="AF184" s="726">
        <f t="shared" si="50"/>
        <v>-100</v>
      </c>
      <c r="AG184" s="726">
        <f t="shared" si="51"/>
        <v>-72.52747252747254</v>
      </c>
      <c r="AH184" s="726">
        <f t="shared" si="52"/>
        <v>-18.75</v>
      </c>
      <c r="AI184" s="726">
        <f t="shared" si="53"/>
        <v>0</v>
      </c>
      <c r="AJ184" s="726">
        <f t="shared" si="54"/>
        <v>0</v>
      </c>
      <c r="AK184" s="726">
        <f t="shared" si="55"/>
        <v>3.7037037037036979</v>
      </c>
      <c r="AL184" s="726">
        <f t="shared" si="56"/>
        <v>3.8461538461538547</v>
      </c>
      <c r="AM184" s="726">
        <f t="shared" si="57"/>
        <v>10.638297872340431</v>
      </c>
      <c r="AN184" s="726">
        <f t="shared" si="58"/>
        <v>70.909090909090878</v>
      </c>
      <c r="AO184" s="726" t="str">
        <f t="shared" si="59"/>
        <v>n/a</v>
      </c>
      <c r="AP184" s="726" t="str">
        <f t="shared" si="60"/>
        <v>n/a</v>
      </c>
      <c r="AQ184" s="727">
        <f t="shared" si="61"/>
        <v>18.559064133438898</v>
      </c>
      <c r="AR184" s="728">
        <f t="shared" si="62"/>
        <v>87.531528637911578</v>
      </c>
    </row>
    <row r="185" spans="1:44" ht="11.25" customHeight="1" x14ac:dyDescent="0.2">
      <c r="A185" s="510" t="s">
        <v>4345</v>
      </c>
      <c r="B185" s="703" t="s">
        <v>4344</v>
      </c>
      <c r="C185" s="524">
        <v>1.0980000000000001</v>
      </c>
      <c r="D185" s="704">
        <v>0.94499999999999995</v>
      </c>
      <c r="E185" s="704">
        <v>0.82000000000000006</v>
      </c>
      <c r="F185" s="704">
        <v>0.71</v>
      </c>
      <c r="G185" s="704">
        <v>0.115</v>
      </c>
      <c r="H185" s="705"/>
      <c r="I185" s="575">
        <v>0</v>
      </c>
      <c r="J185" s="709">
        <v>0</v>
      </c>
      <c r="K185" s="705"/>
      <c r="L185" s="580">
        <v>0</v>
      </c>
      <c r="M185" s="576">
        <v>0</v>
      </c>
      <c r="N185" s="576">
        <v>0</v>
      </c>
      <c r="O185" s="576">
        <v>0</v>
      </c>
      <c r="P185" s="576">
        <v>0</v>
      </c>
      <c r="Q185" s="576">
        <v>0</v>
      </c>
      <c r="R185" s="576">
        <v>0</v>
      </c>
      <c r="S185" s="707">
        <v>0</v>
      </c>
      <c r="T185" s="707">
        <v>0</v>
      </c>
      <c r="U185" s="707">
        <v>0</v>
      </c>
      <c r="V185" s="707">
        <v>0</v>
      </c>
      <c r="W185" s="707">
        <v>0</v>
      </c>
      <c r="X185" s="708">
        <f t="shared" si="42"/>
        <v>3.6880000000000006</v>
      </c>
      <c r="Y185" s="726">
        <f t="shared" si="43"/>
        <v>16.1904761904762</v>
      </c>
      <c r="Z185" s="726">
        <f t="shared" si="44"/>
        <v>15.243902439024382</v>
      </c>
      <c r="AA185" s="726">
        <f t="shared" si="45"/>
        <v>15.492957746478897</v>
      </c>
      <c r="AB185" s="726">
        <f t="shared" si="46"/>
        <v>517.39130434782601</v>
      </c>
      <c r="AC185" s="726" t="str">
        <f t="shared" si="47"/>
        <v>n/a</v>
      </c>
      <c r="AD185" s="726" t="str">
        <f t="shared" si="48"/>
        <v>n/a</v>
      </c>
      <c r="AE185" s="726" t="str">
        <f t="shared" si="49"/>
        <v>n/a</v>
      </c>
      <c r="AF185" s="726" t="str">
        <f t="shared" si="50"/>
        <v>n/a</v>
      </c>
      <c r="AG185" s="726" t="str">
        <f t="shared" si="51"/>
        <v>n/a</v>
      </c>
      <c r="AH185" s="726" t="str">
        <f t="shared" si="52"/>
        <v>n/a</v>
      </c>
      <c r="AI185" s="726" t="str">
        <f t="shared" si="53"/>
        <v>n/a</v>
      </c>
      <c r="AJ185" s="726" t="str">
        <f t="shared" si="54"/>
        <v>n/a</v>
      </c>
      <c r="AK185" s="726" t="str">
        <f t="shared" si="55"/>
        <v>n/a</v>
      </c>
      <c r="AL185" s="726" t="str">
        <f t="shared" si="56"/>
        <v>n/a</v>
      </c>
      <c r="AM185" s="726" t="str">
        <f t="shared" si="57"/>
        <v>n/a</v>
      </c>
      <c r="AN185" s="726" t="str">
        <f t="shared" si="58"/>
        <v>n/a</v>
      </c>
      <c r="AO185" s="726" t="str">
        <f t="shared" si="59"/>
        <v>n/a</v>
      </c>
      <c r="AP185" s="726" t="str">
        <f t="shared" si="60"/>
        <v>n/a</v>
      </c>
      <c r="AQ185" s="727">
        <f t="shared" si="61"/>
        <v>141.07966018095138</v>
      </c>
      <c r="AR185" s="728">
        <f t="shared" si="62"/>
        <v>250.87474933934192</v>
      </c>
    </row>
    <row r="186" spans="1:44" ht="11.25" customHeight="1" x14ac:dyDescent="0.2">
      <c r="A186" s="551" t="s">
        <v>186</v>
      </c>
      <c r="B186" s="539" t="s">
        <v>187</v>
      </c>
      <c r="C186" s="524">
        <v>3.2800000000000002</v>
      </c>
      <c r="D186" s="545">
        <v>3.14</v>
      </c>
      <c r="E186" s="545">
        <v>3.02</v>
      </c>
      <c r="F186" s="545">
        <v>2.9</v>
      </c>
      <c r="G186" s="545">
        <v>2.7</v>
      </c>
      <c r="H186" s="546"/>
      <c r="I186" s="545">
        <v>2.48</v>
      </c>
      <c r="J186" s="541">
        <v>2.2999999999999998</v>
      </c>
      <c r="K186" s="546"/>
      <c r="L186" s="542">
        <v>2.1</v>
      </c>
      <c r="M186" s="548">
        <v>1.92</v>
      </c>
      <c r="N186" s="548">
        <v>1.72</v>
      </c>
      <c r="O186" s="548">
        <v>1.52</v>
      </c>
      <c r="P186" s="548">
        <v>1.1599999999999999</v>
      </c>
      <c r="Q186" s="548">
        <v>1.1200000000000001</v>
      </c>
      <c r="R186" s="549">
        <v>1.08</v>
      </c>
      <c r="S186" s="548">
        <v>0.98</v>
      </c>
      <c r="T186" s="548">
        <v>0.85</v>
      </c>
      <c r="U186" s="549">
        <v>0.84</v>
      </c>
      <c r="V186" s="548">
        <v>0.82</v>
      </c>
      <c r="W186" s="548">
        <v>0.76</v>
      </c>
      <c r="X186" s="708">
        <f t="shared" si="42"/>
        <v>34.690000000000005</v>
      </c>
      <c r="Y186" s="726">
        <f t="shared" si="43"/>
        <v>4.4585987261146487</v>
      </c>
      <c r="Z186" s="726">
        <f t="shared" si="44"/>
        <v>3.9735099337748325</v>
      </c>
      <c r="AA186" s="726">
        <f t="shared" si="45"/>
        <v>4.1379310344827669</v>
      </c>
      <c r="AB186" s="726">
        <f t="shared" si="46"/>
        <v>7.4074074074073959</v>
      </c>
      <c r="AC186" s="726">
        <f t="shared" si="47"/>
        <v>8.8709677419354982</v>
      </c>
      <c r="AD186" s="726">
        <f t="shared" si="48"/>
        <v>7.8260869565217384</v>
      </c>
      <c r="AE186" s="726">
        <f t="shared" si="49"/>
        <v>9.5238095238095113</v>
      </c>
      <c r="AF186" s="726">
        <f t="shared" si="50"/>
        <v>9.375</v>
      </c>
      <c r="AG186" s="726">
        <f t="shared" si="51"/>
        <v>11.627906976744185</v>
      </c>
      <c r="AH186" s="726">
        <f t="shared" si="52"/>
        <v>13.157894736842103</v>
      </c>
      <c r="AI186" s="726">
        <f t="shared" si="53"/>
        <v>31.034482758620708</v>
      </c>
      <c r="AJ186" s="726">
        <f t="shared" si="54"/>
        <v>3.5714285714285587</v>
      </c>
      <c r="AK186" s="726">
        <f t="shared" si="55"/>
        <v>3.7037037037036979</v>
      </c>
      <c r="AL186" s="726">
        <f t="shared" si="56"/>
        <v>10.204081632653072</v>
      </c>
      <c r="AM186" s="726">
        <f t="shared" si="57"/>
        <v>15.294117647058814</v>
      </c>
      <c r="AN186" s="726">
        <f t="shared" si="58"/>
        <v>1.1904761904761862</v>
      </c>
      <c r="AO186" s="726">
        <f t="shared" si="59"/>
        <v>2.4390243902439046</v>
      </c>
      <c r="AP186" s="726">
        <f t="shared" si="60"/>
        <v>7.8947368421052655</v>
      </c>
      <c r="AQ186" s="727">
        <f t="shared" si="61"/>
        <v>8.649509154106827</v>
      </c>
      <c r="AR186" s="728">
        <f t="shared" si="62"/>
        <v>6.7962770211785326</v>
      </c>
    </row>
    <row r="187" spans="1:44" ht="11.25" customHeight="1" x14ac:dyDescent="0.2">
      <c r="A187" s="530" t="s">
        <v>1085</v>
      </c>
      <c r="B187" s="1015" t="s">
        <v>1086</v>
      </c>
      <c r="C187" s="524">
        <v>2.64</v>
      </c>
      <c r="D187" s="704">
        <v>2.4</v>
      </c>
      <c r="E187" s="704">
        <v>2</v>
      </c>
      <c r="F187" s="704">
        <v>1.88</v>
      </c>
      <c r="G187" s="704">
        <v>1.8</v>
      </c>
      <c r="H187" s="705"/>
      <c r="I187" s="704">
        <v>1.792</v>
      </c>
      <c r="J187" s="523">
        <v>1.1200000000000001</v>
      </c>
      <c r="K187" s="705"/>
      <c r="L187" s="533">
        <v>0.92</v>
      </c>
      <c r="M187" s="707">
        <v>0.92</v>
      </c>
      <c r="N187" s="711">
        <v>0.92</v>
      </c>
      <c r="O187" s="711">
        <v>0.68799999999999994</v>
      </c>
      <c r="P187" s="711">
        <v>0.504</v>
      </c>
      <c r="Q187" s="711">
        <v>0.36799999999999999</v>
      </c>
      <c r="R187" s="711">
        <v>0.20799999999999999</v>
      </c>
      <c r="S187" s="711">
        <v>0.112</v>
      </c>
      <c r="T187" s="707">
        <v>0</v>
      </c>
      <c r="U187" s="707">
        <v>0</v>
      </c>
      <c r="V187" s="707">
        <v>0</v>
      </c>
      <c r="W187" s="707">
        <v>0</v>
      </c>
      <c r="X187" s="708">
        <f t="shared" si="42"/>
        <v>18.271999999999998</v>
      </c>
      <c r="Y187" s="726">
        <f t="shared" si="43"/>
        <v>10.000000000000009</v>
      </c>
      <c r="Z187" s="726">
        <f t="shared" si="44"/>
        <v>19.999999999999996</v>
      </c>
      <c r="AA187" s="726">
        <f t="shared" si="45"/>
        <v>6.3829787234042534</v>
      </c>
      <c r="AB187" s="726">
        <f t="shared" si="46"/>
        <v>4.4444444444444287</v>
      </c>
      <c r="AC187" s="726">
        <f t="shared" si="47"/>
        <v>0.44642857142858094</v>
      </c>
      <c r="AD187" s="726">
        <f t="shared" si="48"/>
        <v>59.999999999999986</v>
      </c>
      <c r="AE187" s="726">
        <f t="shared" si="49"/>
        <v>21.739130434782616</v>
      </c>
      <c r="AF187" s="726">
        <f t="shared" si="50"/>
        <v>0</v>
      </c>
      <c r="AG187" s="726">
        <f t="shared" si="51"/>
        <v>0</v>
      </c>
      <c r="AH187" s="726">
        <f t="shared" si="52"/>
        <v>33.720930232558153</v>
      </c>
      <c r="AI187" s="726">
        <f t="shared" si="53"/>
        <v>36.507936507936492</v>
      </c>
      <c r="AJ187" s="726">
        <f t="shared" si="54"/>
        <v>36.956521739130444</v>
      </c>
      <c r="AK187" s="726">
        <f t="shared" si="55"/>
        <v>76.923076923076934</v>
      </c>
      <c r="AL187" s="726">
        <f t="shared" si="56"/>
        <v>85.714285714285694</v>
      </c>
      <c r="AM187" s="726" t="str">
        <f t="shared" si="57"/>
        <v>n/a</v>
      </c>
      <c r="AN187" s="726" t="str">
        <f t="shared" si="58"/>
        <v>n/a</v>
      </c>
      <c r="AO187" s="726" t="str">
        <f t="shared" si="59"/>
        <v>n/a</v>
      </c>
      <c r="AP187" s="726" t="str">
        <f t="shared" si="60"/>
        <v>n/a</v>
      </c>
      <c r="AQ187" s="727">
        <f t="shared" si="61"/>
        <v>28.059695235074823</v>
      </c>
      <c r="AR187" s="728">
        <f t="shared" si="62"/>
        <v>28.703051623389268</v>
      </c>
    </row>
    <row r="188" spans="1:44" ht="11.25" customHeight="1" x14ac:dyDescent="0.2">
      <c r="A188" s="1017" t="s">
        <v>519</v>
      </c>
      <c r="B188" s="1015" t="s">
        <v>520</v>
      </c>
      <c r="C188" s="524">
        <v>1.33</v>
      </c>
      <c r="D188" s="704">
        <v>1.24</v>
      </c>
      <c r="E188" s="704">
        <v>1.1599999999999999</v>
      </c>
      <c r="F188" s="704">
        <v>1.08</v>
      </c>
      <c r="G188" s="704">
        <v>1.02</v>
      </c>
      <c r="H188" s="705"/>
      <c r="I188" s="704">
        <v>0.96</v>
      </c>
      <c r="J188" s="709">
        <v>0.84</v>
      </c>
      <c r="K188" s="705"/>
      <c r="L188" s="710">
        <v>0.66</v>
      </c>
      <c r="M188" s="711">
        <v>0.5</v>
      </c>
      <c r="N188" s="711">
        <v>0.36</v>
      </c>
      <c r="O188" s="711">
        <v>0.2</v>
      </c>
      <c r="P188" s="707">
        <v>0</v>
      </c>
      <c r="Q188" s="707">
        <v>0</v>
      </c>
      <c r="R188" s="707">
        <v>0</v>
      </c>
      <c r="S188" s="707">
        <v>0</v>
      </c>
      <c r="T188" s="707">
        <v>1.0900000000000001</v>
      </c>
      <c r="U188" s="707">
        <v>1.46</v>
      </c>
      <c r="V188" s="707">
        <v>1.46</v>
      </c>
      <c r="W188" s="707">
        <v>1.39</v>
      </c>
      <c r="X188" s="708">
        <f t="shared" si="42"/>
        <v>14.75</v>
      </c>
      <c r="Y188" s="726">
        <f t="shared" si="43"/>
        <v>7.258064516129048</v>
      </c>
      <c r="Z188" s="726">
        <f t="shared" si="44"/>
        <v>6.8965517241379448</v>
      </c>
      <c r="AA188" s="726">
        <f t="shared" si="45"/>
        <v>7.4074074074073959</v>
      </c>
      <c r="AB188" s="726">
        <f t="shared" si="46"/>
        <v>5.8823529411764719</v>
      </c>
      <c r="AC188" s="726">
        <f t="shared" si="47"/>
        <v>6.25</v>
      </c>
      <c r="AD188" s="726">
        <f t="shared" si="48"/>
        <v>14.285714285714279</v>
      </c>
      <c r="AE188" s="726">
        <f t="shared" si="49"/>
        <v>27.27272727272727</v>
      </c>
      <c r="AF188" s="726">
        <f t="shared" si="50"/>
        <v>32.000000000000007</v>
      </c>
      <c r="AG188" s="726">
        <f t="shared" si="51"/>
        <v>38.888888888888886</v>
      </c>
      <c r="AH188" s="726">
        <f t="shared" si="52"/>
        <v>79.999999999999986</v>
      </c>
      <c r="AI188" s="726" t="str">
        <f t="shared" si="53"/>
        <v>n/a</v>
      </c>
      <c r="AJ188" s="726" t="str">
        <f t="shared" si="54"/>
        <v>n/a</v>
      </c>
      <c r="AK188" s="726" t="str">
        <f t="shared" si="55"/>
        <v>n/a</v>
      </c>
      <c r="AL188" s="726" t="str">
        <f t="shared" si="56"/>
        <v>n/a</v>
      </c>
      <c r="AM188" s="726">
        <f t="shared" si="57"/>
        <v>-100</v>
      </c>
      <c r="AN188" s="726">
        <f t="shared" si="58"/>
        <v>-25.342465753424648</v>
      </c>
      <c r="AO188" s="726">
        <f t="shared" si="59"/>
        <v>0</v>
      </c>
      <c r="AP188" s="726">
        <f t="shared" si="60"/>
        <v>5.0359712230215958</v>
      </c>
      <c r="AQ188" s="727">
        <f t="shared" si="61"/>
        <v>7.5596580361270167</v>
      </c>
      <c r="AR188" s="728">
        <f t="shared" si="62"/>
        <v>39.204129210781957</v>
      </c>
    </row>
    <row r="189" spans="1:44" ht="11.25" customHeight="1" x14ac:dyDescent="0.2">
      <c r="A189" s="1017" t="s">
        <v>1087</v>
      </c>
      <c r="B189" s="1015" t="s">
        <v>1088</v>
      </c>
      <c r="C189" s="524">
        <v>0.35000000000000003</v>
      </c>
      <c r="D189" s="704">
        <v>0.31</v>
      </c>
      <c r="E189" s="704">
        <v>0.27</v>
      </c>
      <c r="F189" s="704">
        <v>0.24</v>
      </c>
      <c r="G189" s="704">
        <v>0.11</v>
      </c>
      <c r="H189" s="705"/>
      <c r="I189" s="704">
        <v>0.06</v>
      </c>
      <c r="J189" s="709">
        <v>0</v>
      </c>
      <c r="K189" s="705"/>
      <c r="L189" s="533">
        <v>0</v>
      </c>
      <c r="M189" s="707">
        <v>0</v>
      </c>
      <c r="N189" s="707">
        <v>0</v>
      </c>
      <c r="O189" s="707">
        <v>0</v>
      </c>
      <c r="P189" s="707">
        <v>0</v>
      </c>
      <c r="Q189" s="707">
        <v>0</v>
      </c>
      <c r="R189" s="707">
        <v>0</v>
      </c>
      <c r="S189" s="707">
        <v>0</v>
      </c>
      <c r="T189" s="707">
        <v>0</v>
      </c>
      <c r="U189" s="707">
        <v>0</v>
      </c>
      <c r="V189" s="707">
        <v>0</v>
      </c>
      <c r="W189" s="707">
        <v>0</v>
      </c>
      <c r="X189" s="708">
        <f t="shared" si="42"/>
        <v>1.34</v>
      </c>
      <c r="Y189" s="726">
        <f t="shared" si="43"/>
        <v>12.903225806451623</v>
      </c>
      <c r="Z189" s="726">
        <f t="shared" si="44"/>
        <v>14.814814814814813</v>
      </c>
      <c r="AA189" s="726">
        <f t="shared" si="45"/>
        <v>12.500000000000021</v>
      </c>
      <c r="AB189" s="726">
        <f t="shared" si="46"/>
        <v>118.18181818181816</v>
      </c>
      <c r="AC189" s="726">
        <f t="shared" si="47"/>
        <v>83.333333333333343</v>
      </c>
      <c r="AD189" s="726" t="str">
        <f t="shared" si="48"/>
        <v>n/a</v>
      </c>
      <c r="AE189" s="726" t="str">
        <f t="shared" si="49"/>
        <v>n/a</v>
      </c>
      <c r="AF189" s="726" t="str">
        <f t="shared" si="50"/>
        <v>n/a</v>
      </c>
      <c r="AG189" s="726" t="str">
        <f t="shared" si="51"/>
        <v>n/a</v>
      </c>
      <c r="AH189" s="726" t="str">
        <f t="shared" si="52"/>
        <v>n/a</v>
      </c>
      <c r="AI189" s="726" t="str">
        <f t="shared" si="53"/>
        <v>n/a</v>
      </c>
      <c r="AJ189" s="726" t="str">
        <f t="shared" si="54"/>
        <v>n/a</v>
      </c>
      <c r="AK189" s="726" t="str">
        <f t="shared" si="55"/>
        <v>n/a</v>
      </c>
      <c r="AL189" s="726" t="str">
        <f t="shared" si="56"/>
        <v>n/a</v>
      </c>
      <c r="AM189" s="726" t="str">
        <f t="shared" si="57"/>
        <v>n/a</v>
      </c>
      <c r="AN189" s="726" t="str">
        <f t="shared" si="58"/>
        <v>n/a</v>
      </c>
      <c r="AO189" s="726" t="str">
        <f t="shared" si="59"/>
        <v>n/a</v>
      </c>
      <c r="AP189" s="726" t="str">
        <f t="shared" si="60"/>
        <v>n/a</v>
      </c>
      <c r="AQ189" s="727">
        <f t="shared" si="61"/>
        <v>48.346638427283594</v>
      </c>
      <c r="AR189" s="728">
        <f t="shared" si="62"/>
        <v>49.413108916870009</v>
      </c>
    </row>
    <row r="190" spans="1:44" ht="11.25" customHeight="1" x14ac:dyDescent="0.2">
      <c r="A190" s="536" t="s">
        <v>189</v>
      </c>
      <c r="B190" s="1000" t="s">
        <v>190</v>
      </c>
      <c r="C190" s="524">
        <v>1.46</v>
      </c>
      <c r="D190" s="513">
        <v>1.4</v>
      </c>
      <c r="E190" s="513">
        <v>1.32</v>
      </c>
      <c r="F190" s="513">
        <v>1.22</v>
      </c>
      <c r="G190" s="513">
        <v>1.1200000000000001</v>
      </c>
      <c r="H190" s="514"/>
      <c r="I190" s="513">
        <v>1.02</v>
      </c>
      <c r="J190" s="511">
        <v>0.94</v>
      </c>
      <c r="K190" s="514"/>
      <c r="L190" s="517">
        <v>0.88</v>
      </c>
      <c r="M190" s="519">
        <v>0.82</v>
      </c>
      <c r="N190" s="519">
        <v>0.76</v>
      </c>
      <c r="O190" s="519">
        <v>0.68</v>
      </c>
      <c r="P190" s="519">
        <v>0.62</v>
      </c>
      <c r="Q190" s="519">
        <v>0.56000000000000005</v>
      </c>
      <c r="R190" s="519">
        <v>0.5</v>
      </c>
      <c r="S190" s="519">
        <v>0.44</v>
      </c>
      <c r="T190" s="519">
        <v>0.4</v>
      </c>
      <c r="U190" s="519">
        <v>0.36</v>
      </c>
      <c r="V190" s="519">
        <v>0.34</v>
      </c>
      <c r="W190" s="519">
        <v>0.32</v>
      </c>
      <c r="X190" s="708">
        <f t="shared" si="42"/>
        <v>15.159999999999998</v>
      </c>
      <c r="Y190" s="726">
        <f t="shared" si="43"/>
        <v>4.2857142857142927</v>
      </c>
      <c r="Z190" s="726">
        <f t="shared" si="44"/>
        <v>6.0606060606060552</v>
      </c>
      <c r="AA190" s="726">
        <f t="shared" si="45"/>
        <v>8.196721311475418</v>
      </c>
      <c r="AB190" s="726">
        <f t="shared" si="46"/>
        <v>8.9285714285714199</v>
      </c>
      <c r="AC190" s="726">
        <f t="shared" si="47"/>
        <v>9.8039215686274606</v>
      </c>
      <c r="AD190" s="726">
        <f t="shared" si="48"/>
        <v>8.5106382978723527</v>
      </c>
      <c r="AE190" s="726">
        <f t="shared" si="49"/>
        <v>6.8181818181818121</v>
      </c>
      <c r="AF190" s="726">
        <f t="shared" si="50"/>
        <v>7.3170731707317138</v>
      </c>
      <c r="AG190" s="726">
        <f t="shared" si="51"/>
        <v>7.8947368421052655</v>
      </c>
      <c r="AH190" s="726">
        <f t="shared" si="52"/>
        <v>11.764705882352944</v>
      </c>
      <c r="AI190" s="726">
        <f t="shared" si="53"/>
        <v>9.6774193548387224</v>
      </c>
      <c r="AJ190" s="726">
        <f t="shared" si="54"/>
        <v>10.714285714285698</v>
      </c>
      <c r="AK190" s="726">
        <f t="shared" si="55"/>
        <v>12.000000000000011</v>
      </c>
      <c r="AL190" s="726">
        <f t="shared" si="56"/>
        <v>13.636363636363647</v>
      </c>
      <c r="AM190" s="726">
        <f t="shared" si="57"/>
        <v>9.9999999999999858</v>
      </c>
      <c r="AN190" s="726">
        <f t="shared" si="58"/>
        <v>11.111111111111116</v>
      </c>
      <c r="AO190" s="726">
        <f t="shared" si="59"/>
        <v>5.8823529411764497</v>
      </c>
      <c r="AP190" s="726">
        <f t="shared" si="60"/>
        <v>6.25</v>
      </c>
      <c r="AQ190" s="727">
        <f t="shared" si="61"/>
        <v>8.8251335235563513</v>
      </c>
      <c r="AR190" s="728">
        <f t="shared" si="62"/>
        <v>2.4845472185902953</v>
      </c>
    </row>
    <row r="191" spans="1:44" ht="11.25" customHeight="1" x14ac:dyDescent="0.2">
      <c r="A191" s="1017" t="s">
        <v>1091</v>
      </c>
      <c r="B191" s="1015" t="s">
        <v>1092</v>
      </c>
      <c r="C191" s="524">
        <v>0.5207142857142858</v>
      </c>
      <c r="D191" s="704">
        <v>0.4834467120181406</v>
      </c>
      <c r="E191" s="704">
        <v>0.4625850340136054</v>
      </c>
      <c r="F191" s="704">
        <v>0.42321995464852608</v>
      </c>
      <c r="G191" s="704">
        <v>0.37841269841269837</v>
      </c>
      <c r="H191" s="705"/>
      <c r="I191" s="704">
        <v>0.31328798185941048</v>
      </c>
      <c r="J191" s="523">
        <v>0.27410430839002264</v>
      </c>
      <c r="K191" s="705"/>
      <c r="L191" s="533">
        <v>0.19582766439909297</v>
      </c>
      <c r="M191" s="707">
        <v>0.203718820861678</v>
      </c>
      <c r="N191" s="707">
        <v>0.3970975056689342</v>
      </c>
      <c r="O191" s="711">
        <v>0.39718820861678006</v>
      </c>
      <c r="P191" s="711">
        <v>0.34693877551020402</v>
      </c>
      <c r="Q191" s="711">
        <v>0.31764172335600904</v>
      </c>
      <c r="R191" s="711">
        <v>0.29931972789115646</v>
      </c>
      <c r="S191" s="711">
        <v>0.27410430839002264</v>
      </c>
      <c r="T191" s="711">
        <v>0.26104308390022674</v>
      </c>
      <c r="U191" s="711">
        <v>0.24870748299319725</v>
      </c>
      <c r="V191" s="711">
        <v>0.22730158730158725</v>
      </c>
      <c r="W191" s="711">
        <v>0.20226757369614509</v>
      </c>
      <c r="X191" s="708">
        <f t="shared" si="42"/>
        <v>6.2269274376417236</v>
      </c>
      <c r="Y191" s="726">
        <f t="shared" si="43"/>
        <v>7.7087242026266489</v>
      </c>
      <c r="Z191" s="726">
        <f t="shared" si="44"/>
        <v>4.5098039215686336</v>
      </c>
      <c r="AA191" s="726">
        <f t="shared" si="45"/>
        <v>9.3013287612516038</v>
      </c>
      <c r="AB191" s="726">
        <f t="shared" si="46"/>
        <v>11.840843720038375</v>
      </c>
      <c r="AC191" s="726">
        <f t="shared" si="47"/>
        <v>20.787492762015013</v>
      </c>
      <c r="AD191" s="726">
        <f t="shared" si="48"/>
        <v>14.295168762409038</v>
      </c>
      <c r="AE191" s="726">
        <f t="shared" si="49"/>
        <v>39.972209356183399</v>
      </c>
      <c r="AF191" s="726">
        <f t="shared" si="50"/>
        <v>-3.87355298308103</v>
      </c>
      <c r="AG191" s="726">
        <f t="shared" si="51"/>
        <v>-48.698035632708994</v>
      </c>
      <c r="AH191" s="726">
        <f t="shared" si="52"/>
        <v>-2.2836263987224825E-2</v>
      </c>
      <c r="AI191" s="726">
        <f t="shared" si="53"/>
        <v>14.483660130718977</v>
      </c>
      <c r="AJ191" s="726">
        <f t="shared" si="54"/>
        <v>9.2233009708737832</v>
      </c>
      <c r="AK191" s="726">
        <f t="shared" si="55"/>
        <v>6.1212121212121051</v>
      </c>
      <c r="AL191" s="726">
        <f t="shared" si="56"/>
        <v>9.1992058239576568</v>
      </c>
      <c r="AM191" s="726">
        <f t="shared" si="57"/>
        <v>5.0034746351633075</v>
      </c>
      <c r="AN191" s="726">
        <f t="shared" si="58"/>
        <v>4.9598832968636097</v>
      </c>
      <c r="AO191" s="726">
        <f t="shared" si="59"/>
        <v>9.4173982442139028</v>
      </c>
      <c r="AP191" s="726">
        <f t="shared" si="60"/>
        <v>12.376681614349771</v>
      </c>
      <c r="AQ191" s="727">
        <f t="shared" si="61"/>
        <v>7.0336646357593651</v>
      </c>
      <c r="AR191" s="728">
        <f t="shared" si="62"/>
        <v>16.707126269994365</v>
      </c>
    </row>
    <row r="192" spans="1:44" ht="11.25" customHeight="1" x14ac:dyDescent="0.2">
      <c r="A192" s="510" t="s">
        <v>1093</v>
      </c>
      <c r="B192" s="1015" t="s">
        <v>1094</v>
      </c>
      <c r="C192" s="524">
        <v>1.7999999999999998</v>
      </c>
      <c r="D192" s="704">
        <v>1.51</v>
      </c>
      <c r="E192" s="704">
        <v>1.46</v>
      </c>
      <c r="F192" s="704">
        <v>1.17</v>
      </c>
      <c r="G192" s="704">
        <v>0.76</v>
      </c>
      <c r="H192" s="705"/>
      <c r="I192" s="704">
        <v>0.21</v>
      </c>
      <c r="J192" s="709">
        <v>0</v>
      </c>
      <c r="K192" s="705"/>
      <c r="L192" s="533">
        <v>0</v>
      </c>
      <c r="M192" s="707">
        <v>0</v>
      </c>
      <c r="N192" s="707">
        <v>0</v>
      </c>
      <c r="O192" s="707">
        <v>0</v>
      </c>
      <c r="P192" s="707">
        <v>0</v>
      </c>
      <c r="Q192" s="707">
        <v>0</v>
      </c>
      <c r="R192" s="707">
        <v>0</v>
      </c>
      <c r="S192" s="707">
        <v>0</v>
      </c>
      <c r="T192" s="707">
        <v>0</v>
      </c>
      <c r="U192" s="707">
        <v>0</v>
      </c>
      <c r="V192" s="707">
        <v>0</v>
      </c>
      <c r="W192" s="707">
        <v>0</v>
      </c>
      <c r="X192" s="708">
        <f t="shared" si="42"/>
        <v>6.9099999999999993</v>
      </c>
      <c r="Y192" s="726">
        <f t="shared" si="43"/>
        <v>19.20529801324502</v>
      </c>
      <c r="Z192" s="726">
        <f t="shared" si="44"/>
        <v>3.424657534246589</v>
      </c>
      <c r="AA192" s="726">
        <f t="shared" si="45"/>
        <v>24.786324786324787</v>
      </c>
      <c r="AB192" s="726">
        <f t="shared" si="46"/>
        <v>53.947368421052609</v>
      </c>
      <c r="AC192" s="726">
        <f t="shared" si="47"/>
        <v>261.90476190476193</v>
      </c>
      <c r="AD192" s="726" t="str">
        <f t="shared" si="48"/>
        <v>n/a</v>
      </c>
      <c r="AE192" s="726" t="str">
        <f t="shared" si="49"/>
        <v>n/a</v>
      </c>
      <c r="AF192" s="726" t="str">
        <f t="shared" si="50"/>
        <v>n/a</v>
      </c>
      <c r="AG192" s="726" t="str">
        <f t="shared" si="51"/>
        <v>n/a</v>
      </c>
      <c r="AH192" s="726" t="str">
        <f t="shared" si="52"/>
        <v>n/a</v>
      </c>
      <c r="AI192" s="726" t="str">
        <f t="shared" si="53"/>
        <v>n/a</v>
      </c>
      <c r="AJ192" s="726" t="str">
        <f t="shared" si="54"/>
        <v>n/a</v>
      </c>
      <c r="AK192" s="726" t="str">
        <f t="shared" si="55"/>
        <v>n/a</v>
      </c>
      <c r="AL192" s="726" t="str">
        <f t="shared" si="56"/>
        <v>n/a</v>
      </c>
      <c r="AM192" s="726" t="str">
        <f t="shared" si="57"/>
        <v>n/a</v>
      </c>
      <c r="AN192" s="726" t="str">
        <f t="shared" si="58"/>
        <v>n/a</v>
      </c>
      <c r="AO192" s="726" t="str">
        <f t="shared" si="59"/>
        <v>n/a</v>
      </c>
      <c r="AP192" s="726" t="str">
        <f t="shared" si="60"/>
        <v>n/a</v>
      </c>
      <c r="AQ192" s="727">
        <f t="shared" si="61"/>
        <v>72.653682131926189</v>
      </c>
      <c r="AR192" s="728">
        <f t="shared" si="62"/>
        <v>107.36220107506362</v>
      </c>
    </row>
    <row r="193" spans="1:44" ht="11.25" customHeight="1" x14ac:dyDescent="0.2">
      <c r="A193" s="530" t="s">
        <v>1095</v>
      </c>
      <c r="B193" s="507" t="s">
        <v>1096</v>
      </c>
      <c r="C193" s="524">
        <v>1.1200000000000001</v>
      </c>
      <c r="D193" s="525">
        <v>1.04</v>
      </c>
      <c r="E193" s="525">
        <v>1</v>
      </c>
      <c r="F193" s="525">
        <v>0.86</v>
      </c>
      <c r="G193" s="525">
        <v>0.8</v>
      </c>
      <c r="H193" s="526"/>
      <c r="I193" s="704">
        <v>0.72</v>
      </c>
      <c r="J193" s="523">
        <v>0.6</v>
      </c>
      <c r="K193" s="526"/>
      <c r="L193" s="710">
        <v>0.4</v>
      </c>
      <c r="M193" s="707">
        <v>0.2</v>
      </c>
      <c r="N193" s="707">
        <v>0.76</v>
      </c>
      <c r="O193" s="711">
        <v>0.8</v>
      </c>
      <c r="P193" s="711">
        <v>0.48</v>
      </c>
      <c r="Q193" s="711">
        <v>0.44</v>
      </c>
      <c r="R193" s="711">
        <v>0.2</v>
      </c>
      <c r="S193" s="707">
        <v>0</v>
      </c>
      <c r="T193" s="707">
        <v>0</v>
      </c>
      <c r="U193" s="707">
        <v>0</v>
      </c>
      <c r="V193" s="707">
        <v>0</v>
      </c>
      <c r="W193" s="707">
        <v>0</v>
      </c>
      <c r="X193" s="708">
        <f t="shared" si="42"/>
        <v>9.42</v>
      </c>
      <c r="Y193" s="726">
        <f t="shared" si="43"/>
        <v>7.6923076923077094</v>
      </c>
      <c r="Z193" s="726">
        <f t="shared" si="44"/>
        <v>4.0000000000000036</v>
      </c>
      <c r="AA193" s="726">
        <f t="shared" si="45"/>
        <v>16.279069767441868</v>
      </c>
      <c r="AB193" s="726">
        <f t="shared" si="46"/>
        <v>7.4999999999999956</v>
      </c>
      <c r="AC193" s="726">
        <f t="shared" si="47"/>
        <v>11.111111111111116</v>
      </c>
      <c r="AD193" s="726">
        <f t="shared" si="48"/>
        <v>19.999999999999996</v>
      </c>
      <c r="AE193" s="726">
        <f t="shared" si="49"/>
        <v>49.999999999999979</v>
      </c>
      <c r="AF193" s="726">
        <f t="shared" si="50"/>
        <v>100</v>
      </c>
      <c r="AG193" s="726">
        <f t="shared" si="51"/>
        <v>-73.684210526315795</v>
      </c>
      <c r="AH193" s="726">
        <f t="shared" si="52"/>
        <v>-5.0000000000000044</v>
      </c>
      <c r="AI193" s="726">
        <f t="shared" si="53"/>
        <v>66.666666666666671</v>
      </c>
      <c r="AJ193" s="726">
        <f t="shared" si="54"/>
        <v>9.0909090909090828</v>
      </c>
      <c r="AK193" s="726">
        <f t="shared" si="55"/>
        <v>119.99999999999997</v>
      </c>
      <c r="AL193" s="726" t="str">
        <f t="shared" si="56"/>
        <v>n/a</v>
      </c>
      <c r="AM193" s="726" t="str">
        <f t="shared" si="57"/>
        <v>n/a</v>
      </c>
      <c r="AN193" s="726" t="str">
        <f t="shared" si="58"/>
        <v>n/a</v>
      </c>
      <c r="AO193" s="726" t="str">
        <f t="shared" si="59"/>
        <v>n/a</v>
      </c>
      <c r="AP193" s="726" t="str">
        <f t="shared" si="60"/>
        <v>n/a</v>
      </c>
      <c r="AQ193" s="727">
        <f t="shared" si="61"/>
        <v>25.665834907855434</v>
      </c>
      <c r="AR193" s="728">
        <f t="shared" si="62"/>
        <v>49.360732026206058</v>
      </c>
    </row>
    <row r="194" spans="1:44" ht="11.25" customHeight="1" x14ac:dyDescent="0.2">
      <c r="A194" s="536" t="s">
        <v>192</v>
      </c>
      <c r="B194" s="1000" t="s">
        <v>193</v>
      </c>
      <c r="C194" s="554">
        <v>1.5900000000000003</v>
      </c>
      <c r="D194" s="704">
        <v>1.55</v>
      </c>
      <c r="E194" s="704">
        <v>1.5</v>
      </c>
      <c r="F194" s="704">
        <v>1.42</v>
      </c>
      <c r="G194" s="704">
        <v>1.33</v>
      </c>
      <c r="H194" s="705"/>
      <c r="I194" s="704">
        <v>1.22</v>
      </c>
      <c r="J194" s="523">
        <v>1.135</v>
      </c>
      <c r="K194" s="705"/>
      <c r="L194" s="710">
        <v>1.0149999999999999</v>
      </c>
      <c r="M194" s="711">
        <v>0.86</v>
      </c>
      <c r="N194" s="711">
        <v>0.78</v>
      </c>
      <c r="O194" s="711">
        <v>0.7</v>
      </c>
      <c r="P194" s="711">
        <v>0.625</v>
      </c>
      <c r="Q194" s="711">
        <v>0.55500000000000005</v>
      </c>
      <c r="R194" s="707">
        <v>0.48</v>
      </c>
      <c r="S194" s="711">
        <v>0.45</v>
      </c>
      <c r="T194" s="707">
        <v>0.36</v>
      </c>
      <c r="U194" s="711">
        <v>0.33750000000000002</v>
      </c>
      <c r="V194" s="711">
        <v>0.315</v>
      </c>
      <c r="W194" s="711">
        <v>0.29499999999999998</v>
      </c>
      <c r="X194" s="708">
        <f t="shared" si="42"/>
        <v>16.517500000000002</v>
      </c>
      <c r="Y194" s="726">
        <f t="shared" si="43"/>
        <v>2.5806451612903292</v>
      </c>
      <c r="Z194" s="726">
        <f t="shared" si="44"/>
        <v>3.3333333333333437</v>
      </c>
      <c r="AA194" s="726">
        <f t="shared" si="45"/>
        <v>5.6338028169014231</v>
      </c>
      <c r="AB194" s="726">
        <f t="shared" si="46"/>
        <v>6.7669172932330657</v>
      </c>
      <c r="AC194" s="726">
        <f t="shared" si="47"/>
        <v>9.0163934426229488</v>
      </c>
      <c r="AD194" s="726">
        <f t="shared" si="48"/>
        <v>7.4889867841409608</v>
      </c>
      <c r="AE194" s="726">
        <f t="shared" si="49"/>
        <v>11.822660098522174</v>
      </c>
      <c r="AF194" s="726">
        <f t="shared" si="50"/>
        <v>18.023255813953476</v>
      </c>
      <c r="AG194" s="726">
        <f t="shared" si="51"/>
        <v>10.256410256410241</v>
      </c>
      <c r="AH194" s="726">
        <f t="shared" si="52"/>
        <v>11.428571428571432</v>
      </c>
      <c r="AI194" s="726">
        <f t="shared" si="53"/>
        <v>11.999999999999989</v>
      </c>
      <c r="AJ194" s="726">
        <f t="shared" si="54"/>
        <v>12.612612612612594</v>
      </c>
      <c r="AK194" s="726">
        <f t="shared" si="55"/>
        <v>15.625000000000021</v>
      </c>
      <c r="AL194" s="726">
        <f t="shared" si="56"/>
        <v>6.6666666666666652</v>
      </c>
      <c r="AM194" s="726">
        <f t="shared" si="57"/>
        <v>25</v>
      </c>
      <c r="AN194" s="726">
        <f t="shared" si="58"/>
        <v>6.6666666666666652</v>
      </c>
      <c r="AO194" s="726">
        <f t="shared" si="59"/>
        <v>7.1428571428571397</v>
      </c>
      <c r="AP194" s="726">
        <f t="shared" si="60"/>
        <v>6.7796610169491567</v>
      </c>
      <c r="AQ194" s="727">
        <f t="shared" si="61"/>
        <v>9.9358022519295339</v>
      </c>
      <c r="AR194" s="728">
        <f t="shared" si="62"/>
        <v>5.4998929604921827</v>
      </c>
    </row>
    <row r="195" spans="1:44" ht="11.25" customHeight="1" x14ac:dyDescent="0.2">
      <c r="A195" s="712" t="s">
        <v>1097</v>
      </c>
      <c r="B195" s="539" t="s">
        <v>1098</v>
      </c>
      <c r="C195" s="524">
        <v>0.88</v>
      </c>
      <c r="D195" s="545">
        <v>0.77</v>
      </c>
      <c r="E195" s="545">
        <v>0.7</v>
      </c>
      <c r="F195" s="545">
        <v>0.54</v>
      </c>
      <c r="G195" s="545">
        <v>0.41</v>
      </c>
      <c r="H195" s="546"/>
      <c r="I195" s="545">
        <v>0.34</v>
      </c>
      <c r="J195" s="541">
        <v>0.22</v>
      </c>
      <c r="K195" s="546"/>
      <c r="L195" s="565">
        <v>0.04</v>
      </c>
      <c r="M195" s="549">
        <v>7.0000000000000007E-2</v>
      </c>
      <c r="N195" s="549">
        <v>0.57999999999999996</v>
      </c>
      <c r="O195" s="548">
        <v>0.66</v>
      </c>
      <c r="P195" s="548">
        <v>0.56999999999999995</v>
      </c>
      <c r="Q195" s="548">
        <v>0.39</v>
      </c>
      <c r="R195" s="548">
        <v>0.25762000000000002</v>
      </c>
      <c r="S195" s="548">
        <v>0.14286000000000001</v>
      </c>
      <c r="T195" s="549">
        <v>0</v>
      </c>
      <c r="U195" s="549">
        <v>0</v>
      </c>
      <c r="V195" s="549">
        <v>0</v>
      </c>
      <c r="W195" s="549">
        <v>0</v>
      </c>
      <c r="X195" s="708">
        <f t="shared" si="42"/>
        <v>6.5704799999999999</v>
      </c>
      <c r="Y195" s="726">
        <f t="shared" si="43"/>
        <v>14.285714285714279</v>
      </c>
      <c r="Z195" s="726">
        <f t="shared" si="44"/>
        <v>10.000000000000009</v>
      </c>
      <c r="AA195" s="726">
        <f t="shared" si="45"/>
        <v>29.629629629629605</v>
      </c>
      <c r="AB195" s="726">
        <f t="shared" si="46"/>
        <v>31.707317073170739</v>
      </c>
      <c r="AC195" s="726">
        <f t="shared" si="47"/>
        <v>20.588235294117641</v>
      </c>
      <c r="AD195" s="726">
        <f t="shared" si="48"/>
        <v>54.545454545454561</v>
      </c>
      <c r="AE195" s="726">
        <f t="shared" si="49"/>
        <v>450</v>
      </c>
      <c r="AF195" s="726">
        <f t="shared" si="50"/>
        <v>-42.857142857142861</v>
      </c>
      <c r="AG195" s="726">
        <f t="shared" si="51"/>
        <v>-87.931034482758619</v>
      </c>
      <c r="AH195" s="726">
        <f t="shared" si="52"/>
        <v>-12.121212121212132</v>
      </c>
      <c r="AI195" s="726">
        <f t="shared" si="53"/>
        <v>15.789473684210531</v>
      </c>
      <c r="AJ195" s="726">
        <f t="shared" si="54"/>
        <v>46.153846153846146</v>
      </c>
      <c r="AK195" s="726">
        <f t="shared" si="55"/>
        <v>51.385761975001934</v>
      </c>
      <c r="AL195" s="726">
        <f t="shared" si="56"/>
        <v>80.330393392132152</v>
      </c>
      <c r="AM195" s="726" t="str">
        <f t="shared" si="57"/>
        <v>n/a</v>
      </c>
      <c r="AN195" s="726" t="str">
        <f t="shared" si="58"/>
        <v>n/a</v>
      </c>
      <c r="AO195" s="726" t="str">
        <f t="shared" si="59"/>
        <v>n/a</v>
      </c>
      <c r="AP195" s="726" t="str">
        <f t="shared" si="60"/>
        <v>n/a</v>
      </c>
      <c r="AQ195" s="727">
        <f t="shared" si="61"/>
        <v>47.250459755154573</v>
      </c>
      <c r="AR195" s="728">
        <f t="shared" si="62"/>
        <v>123.41874569572069</v>
      </c>
    </row>
    <row r="196" spans="1:44" ht="11.25" customHeight="1" x14ac:dyDescent="0.2">
      <c r="A196" s="1017" t="s">
        <v>522</v>
      </c>
      <c r="B196" s="1015" t="s">
        <v>523</v>
      </c>
      <c r="C196" s="524">
        <v>0.73</v>
      </c>
      <c r="D196" s="704">
        <v>0.69</v>
      </c>
      <c r="E196" s="704">
        <v>0.62</v>
      </c>
      <c r="F196" s="704">
        <v>0.56999999999999995</v>
      </c>
      <c r="G196" s="704">
        <v>0.45500000000000002</v>
      </c>
      <c r="H196" s="705"/>
      <c r="I196" s="532">
        <v>0.44</v>
      </c>
      <c r="J196" s="523">
        <v>0.43</v>
      </c>
      <c r="K196" s="705"/>
      <c r="L196" s="710">
        <v>0.37</v>
      </c>
      <c r="M196" s="711">
        <v>0.33</v>
      </c>
      <c r="N196" s="707">
        <v>0.32</v>
      </c>
      <c r="O196" s="711">
        <v>0.28999999999999998</v>
      </c>
      <c r="P196" s="711">
        <v>7.0000000000000007E-2</v>
      </c>
      <c r="Q196" s="707">
        <v>0</v>
      </c>
      <c r="R196" s="707">
        <v>0</v>
      </c>
      <c r="S196" s="707">
        <v>0</v>
      </c>
      <c r="T196" s="707">
        <v>0</v>
      </c>
      <c r="U196" s="707">
        <v>0</v>
      </c>
      <c r="V196" s="707">
        <v>0</v>
      </c>
      <c r="W196" s="707">
        <v>0</v>
      </c>
      <c r="X196" s="708">
        <f t="shared" si="42"/>
        <v>5.3150000000000004</v>
      </c>
      <c r="Y196" s="726">
        <f t="shared" si="43"/>
        <v>5.7971014492753659</v>
      </c>
      <c r="Z196" s="726">
        <f t="shared" si="44"/>
        <v>11.290322580645151</v>
      </c>
      <c r="AA196" s="726">
        <f t="shared" si="45"/>
        <v>8.7719298245614077</v>
      </c>
      <c r="AB196" s="726">
        <f t="shared" si="46"/>
        <v>25.274725274725252</v>
      </c>
      <c r="AC196" s="726">
        <f t="shared" si="47"/>
        <v>3.4090909090909172</v>
      </c>
      <c r="AD196" s="726">
        <f t="shared" si="48"/>
        <v>2.3255813953488413</v>
      </c>
      <c r="AE196" s="726">
        <f t="shared" si="49"/>
        <v>16.216216216216207</v>
      </c>
      <c r="AF196" s="726">
        <f t="shared" si="50"/>
        <v>12.12121212121211</v>
      </c>
      <c r="AG196" s="726">
        <f t="shared" si="51"/>
        <v>3.125</v>
      </c>
      <c r="AH196" s="726">
        <f t="shared" si="52"/>
        <v>10.344827586206918</v>
      </c>
      <c r="AI196" s="726">
        <f t="shared" si="53"/>
        <v>314.28571428571422</v>
      </c>
      <c r="AJ196" s="726" t="str">
        <f t="shared" si="54"/>
        <v>n/a</v>
      </c>
      <c r="AK196" s="726" t="str">
        <f t="shared" si="55"/>
        <v>n/a</v>
      </c>
      <c r="AL196" s="726" t="str">
        <f t="shared" si="56"/>
        <v>n/a</v>
      </c>
      <c r="AM196" s="726" t="str">
        <f t="shared" si="57"/>
        <v>n/a</v>
      </c>
      <c r="AN196" s="726" t="str">
        <f t="shared" si="58"/>
        <v>n/a</v>
      </c>
      <c r="AO196" s="726" t="str">
        <f t="shared" si="59"/>
        <v>n/a</v>
      </c>
      <c r="AP196" s="726" t="str">
        <f t="shared" si="60"/>
        <v>n/a</v>
      </c>
      <c r="AQ196" s="727">
        <f t="shared" si="61"/>
        <v>37.541974694817853</v>
      </c>
      <c r="AR196" s="728">
        <f t="shared" si="62"/>
        <v>92.028608988770216</v>
      </c>
    </row>
    <row r="197" spans="1:44" ht="11.25" customHeight="1" x14ac:dyDescent="0.2">
      <c r="A197" s="1017" t="s">
        <v>525</v>
      </c>
      <c r="B197" s="507" t="s">
        <v>526</v>
      </c>
      <c r="C197" s="524">
        <v>0.6100000000000001</v>
      </c>
      <c r="D197" s="525">
        <v>0.53749999999999998</v>
      </c>
      <c r="E197" s="525">
        <v>0.48749999999999999</v>
      </c>
      <c r="F197" s="525">
        <v>0.435</v>
      </c>
      <c r="G197" s="704">
        <v>0.37375000000000003</v>
      </c>
      <c r="H197" s="526"/>
      <c r="I197" s="704">
        <v>0.30499999999999999</v>
      </c>
      <c r="J197" s="523">
        <v>0.21625</v>
      </c>
      <c r="K197" s="526"/>
      <c r="L197" s="710">
        <v>0.19</v>
      </c>
      <c r="M197" s="711">
        <v>0.13250000000000001</v>
      </c>
      <c r="N197" s="711">
        <v>9.375E-2</v>
      </c>
      <c r="O197" s="707">
        <v>0</v>
      </c>
      <c r="P197" s="707">
        <v>0</v>
      </c>
      <c r="Q197" s="707">
        <v>0</v>
      </c>
      <c r="R197" s="707">
        <v>0</v>
      </c>
      <c r="S197" s="707">
        <v>0</v>
      </c>
      <c r="T197" s="707">
        <v>0</v>
      </c>
      <c r="U197" s="707">
        <v>0</v>
      </c>
      <c r="V197" s="707">
        <v>0</v>
      </c>
      <c r="W197" s="707">
        <v>3.6649999999999999E-3</v>
      </c>
      <c r="X197" s="708">
        <f t="shared" ref="X197:X259" si="63">SUM(C197:W197)</f>
        <v>3.3849149999999995</v>
      </c>
      <c r="Y197" s="726">
        <f t="shared" ref="Y197:Y259" si="64">IF(ISERROR((C197/D197-1)*100),"n/a",(C197/D197-1)*100)</f>
        <v>13.488372093023271</v>
      </c>
      <c r="Z197" s="726">
        <f t="shared" ref="Z197:Z259" si="65">IF(ISERROR((D197/E197-1)*100),"n/a",(D197/E197-1)*100)</f>
        <v>10.256410256410264</v>
      </c>
      <c r="AA197" s="726">
        <f t="shared" ref="AA197:AA259" si="66">IF(ISERROR((E197/F197-1)*100),"n/a",(E197/F197-1)*100)</f>
        <v>12.06896551724137</v>
      </c>
      <c r="AB197" s="726">
        <f t="shared" ref="AB197:AB259" si="67">IF(ISERROR((F197/G197-1)*100),"n/a",(F197/G197-1)*100)</f>
        <v>16.387959866220726</v>
      </c>
      <c r="AC197" s="726">
        <f t="shared" ref="AC197:AC259" si="68">IF(ISERROR((G197/I197-1)*100),"n/a",(G197/I197-1)*100)</f>
        <v>22.540983606557386</v>
      </c>
      <c r="AD197" s="726">
        <f t="shared" ref="AD197:AD259" si="69">IF(ISERROR((I197/J197-1)*100),"n/a",(I197/J197-1)*100)</f>
        <v>41.040462427745659</v>
      </c>
      <c r="AE197" s="726">
        <f t="shared" ref="AE197:AE259" si="70">IF(ISERROR((J197/L197-1)*100),"n/a",(J197/L197-1)*100)</f>
        <v>13.815789473684204</v>
      </c>
      <c r="AF197" s="726">
        <f t="shared" ref="AF197:AF259" si="71">IF(ISERROR((L197/M197-1)*100),"n/a",(L197/M197-1)*100)</f>
        <v>43.396226415094333</v>
      </c>
      <c r="AG197" s="726">
        <f t="shared" ref="AG197:AG259" si="72">IF(ISERROR((M197/N197-1)*100),"n/a",(M197/N197-1)*100)</f>
        <v>41.333333333333336</v>
      </c>
      <c r="AH197" s="726" t="str">
        <f t="shared" ref="AH197:AH259" si="73">IF(ISERROR((N197/O197-1)*100),"n/a",(N197/O197-1)*100)</f>
        <v>n/a</v>
      </c>
      <c r="AI197" s="726" t="str">
        <f t="shared" ref="AI197:AI259" si="74">IF(ISERROR((O197/P197-1)*100),"n/a",(O197/P197-1)*100)</f>
        <v>n/a</v>
      </c>
      <c r="AJ197" s="726" t="str">
        <f t="shared" ref="AJ197:AJ259" si="75">IF(ISERROR((P197/Q197-1)*100),"n/a",(P197/Q197-1)*100)</f>
        <v>n/a</v>
      </c>
      <c r="AK197" s="726" t="str">
        <f t="shared" ref="AK197:AK259" si="76">IF(ISERROR((Q197/R197-1)*100),"n/a",(Q197/R197-1)*100)</f>
        <v>n/a</v>
      </c>
      <c r="AL197" s="726" t="str">
        <f t="shared" ref="AL197:AL259" si="77">IF(ISERROR((R197/S197-1)*100),"n/a",(R197/S197-1)*100)</f>
        <v>n/a</v>
      </c>
      <c r="AM197" s="726" t="str">
        <f t="shared" ref="AM197:AM259" si="78">IF(ISERROR((S197/T197-1)*100),"n/a",(S197/T197-1)*100)</f>
        <v>n/a</v>
      </c>
      <c r="AN197" s="726" t="str">
        <f t="shared" ref="AN197:AN259" si="79">IF(ISERROR((T197/U197-1)*100),"n/a",(T197/U197-1)*100)</f>
        <v>n/a</v>
      </c>
      <c r="AO197" s="726" t="str">
        <f t="shared" ref="AO197:AO259" si="80">IF(ISERROR((U197/V197-1)*100),"n/a",(U197/V197-1)*100)</f>
        <v>n/a</v>
      </c>
      <c r="AP197" s="726">
        <f t="shared" ref="AP197:AP259" si="81">IF(ISERROR((V197/W197-1)*100),"n/a",(V197/W197-1)*100)</f>
        <v>-100</v>
      </c>
      <c r="AQ197" s="727">
        <f t="shared" ref="AQ197:AQ259" si="82">AVERAGE(Y197:AP197)</f>
        <v>11.432850298931054</v>
      </c>
      <c r="AR197" s="728">
        <f t="shared" ref="AR197:AR259" si="83">STDEV(Y197:AP197)</f>
        <v>41.324223565003102</v>
      </c>
    </row>
    <row r="198" spans="1:44" ht="11.25" customHeight="1" x14ac:dyDescent="0.2">
      <c r="A198" s="530" t="s">
        <v>1099</v>
      </c>
      <c r="B198" s="507" t="s">
        <v>1100</v>
      </c>
      <c r="C198" s="524">
        <v>1.08</v>
      </c>
      <c r="D198" s="525">
        <v>0.87</v>
      </c>
      <c r="E198" s="525">
        <v>0.82</v>
      </c>
      <c r="F198" s="525">
        <v>0.76</v>
      </c>
      <c r="G198" s="525">
        <v>0.66</v>
      </c>
      <c r="H198" s="526"/>
      <c r="I198" s="704">
        <v>0.5</v>
      </c>
      <c r="J198" s="523">
        <v>0.4</v>
      </c>
      <c r="K198" s="526"/>
      <c r="L198" s="533">
        <v>0.2</v>
      </c>
      <c r="M198" s="707">
        <v>0.48</v>
      </c>
      <c r="N198" s="711">
        <v>2.62</v>
      </c>
      <c r="O198" s="711">
        <v>2.5099999999999998</v>
      </c>
      <c r="P198" s="711">
        <v>2.3199999999999998</v>
      </c>
      <c r="Q198" s="711">
        <v>2.17</v>
      </c>
      <c r="R198" s="711">
        <v>2.06</v>
      </c>
      <c r="S198" s="711">
        <v>1.98</v>
      </c>
      <c r="T198" s="711">
        <v>1.88</v>
      </c>
      <c r="U198" s="711">
        <v>1.72</v>
      </c>
      <c r="V198" s="711">
        <v>1.56</v>
      </c>
      <c r="W198" s="711">
        <v>1.4</v>
      </c>
      <c r="X198" s="708">
        <f t="shared" si="63"/>
        <v>25.989999999999995</v>
      </c>
      <c r="Y198" s="726">
        <f t="shared" si="64"/>
        <v>24.137931034482762</v>
      </c>
      <c r="Z198" s="726">
        <f t="shared" si="65"/>
        <v>6.0975609756097615</v>
      </c>
      <c r="AA198" s="726">
        <f t="shared" si="66"/>
        <v>7.8947368421052655</v>
      </c>
      <c r="AB198" s="726">
        <f t="shared" si="67"/>
        <v>15.151515151515138</v>
      </c>
      <c r="AC198" s="726">
        <f t="shared" si="68"/>
        <v>32.000000000000007</v>
      </c>
      <c r="AD198" s="726">
        <f t="shared" si="69"/>
        <v>25</v>
      </c>
      <c r="AE198" s="726">
        <f t="shared" si="70"/>
        <v>100</v>
      </c>
      <c r="AF198" s="726">
        <f t="shared" si="71"/>
        <v>-58.333333333333329</v>
      </c>
      <c r="AG198" s="726">
        <f t="shared" si="72"/>
        <v>-81.679389312977108</v>
      </c>
      <c r="AH198" s="726">
        <f t="shared" si="73"/>
        <v>4.3824701195219307</v>
      </c>
      <c r="AI198" s="726">
        <f t="shared" si="74"/>
        <v>8.18965517241379</v>
      </c>
      <c r="AJ198" s="726">
        <f t="shared" si="75"/>
        <v>6.9124423963133674</v>
      </c>
      <c r="AK198" s="726">
        <f t="shared" si="76"/>
        <v>5.3398058252427161</v>
      </c>
      <c r="AL198" s="726">
        <f t="shared" si="77"/>
        <v>4.0404040404040442</v>
      </c>
      <c r="AM198" s="726">
        <f t="shared" si="78"/>
        <v>5.319148936170226</v>
      </c>
      <c r="AN198" s="726">
        <f t="shared" si="79"/>
        <v>9.302325581395344</v>
      </c>
      <c r="AO198" s="726">
        <f t="shared" si="80"/>
        <v>10.256410256410241</v>
      </c>
      <c r="AP198" s="726">
        <f t="shared" si="81"/>
        <v>11.428571428571432</v>
      </c>
      <c r="AQ198" s="727">
        <f t="shared" si="82"/>
        <v>7.5244586174358652</v>
      </c>
      <c r="AR198" s="728">
        <f t="shared" si="83"/>
        <v>36.092553099641158</v>
      </c>
    </row>
    <row r="199" spans="1:44" ht="11.25" customHeight="1" x14ac:dyDescent="0.2">
      <c r="A199" s="504" t="s">
        <v>1101</v>
      </c>
      <c r="B199" s="1000" t="s">
        <v>1102</v>
      </c>
      <c r="C199" s="524">
        <v>0.29499999999999998</v>
      </c>
      <c r="D199" s="513">
        <v>0.27500000000000002</v>
      </c>
      <c r="E199" s="513">
        <v>0.25</v>
      </c>
      <c r="F199" s="513">
        <v>0.22500000000000001</v>
      </c>
      <c r="G199" s="513">
        <v>0.21</v>
      </c>
      <c r="H199" s="514"/>
      <c r="I199" s="515">
        <v>0.2</v>
      </c>
      <c r="J199" s="516">
        <v>0.2</v>
      </c>
      <c r="K199" s="514"/>
      <c r="L199" s="517">
        <v>0.2</v>
      </c>
      <c r="M199" s="519">
        <v>0.19</v>
      </c>
      <c r="N199" s="518">
        <v>0.18</v>
      </c>
      <c r="O199" s="519">
        <v>0.15</v>
      </c>
      <c r="P199" s="519">
        <v>0.14000000000000001</v>
      </c>
      <c r="Q199" s="519">
        <v>2.5000000000000001E-2</v>
      </c>
      <c r="R199" s="518">
        <v>0</v>
      </c>
      <c r="S199" s="518">
        <v>0</v>
      </c>
      <c r="T199" s="518">
        <v>0</v>
      </c>
      <c r="U199" s="518">
        <v>0</v>
      </c>
      <c r="V199" s="518">
        <v>0</v>
      </c>
      <c r="W199" s="518">
        <v>0</v>
      </c>
      <c r="X199" s="708">
        <f t="shared" si="63"/>
        <v>2.54</v>
      </c>
      <c r="Y199" s="726">
        <f t="shared" si="64"/>
        <v>7.2727272727272529</v>
      </c>
      <c r="Z199" s="726">
        <f t="shared" si="65"/>
        <v>10.000000000000009</v>
      </c>
      <c r="AA199" s="726">
        <f t="shared" si="66"/>
        <v>11.111111111111116</v>
      </c>
      <c r="AB199" s="726">
        <f t="shared" si="67"/>
        <v>7.1428571428571397</v>
      </c>
      <c r="AC199" s="726">
        <f t="shared" si="68"/>
        <v>4.9999999999999822</v>
      </c>
      <c r="AD199" s="726">
        <f t="shared" si="69"/>
        <v>0</v>
      </c>
      <c r="AE199" s="726">
        <f t="shared" si="70"/>
        <v>0</v>
      </c>
      <c r="AF199" s="726">
        <f t="shared" si="71"/>
        <v>5.2631578947368363</v>
      </c>
      <c r="AG199" s="726">
        <f t="shared" si="72"/>
        <v>5.555555555555558</v>
      </c>
      <c r="AH199" s="726">
        <f t="shared" si="73"/>
        <v>19.999999999999996</v>
      </c>
      <c r="AI199" s="726">
        <f t="shared" si="74"/>
        <v>7.1428571428571397</v>
      </c>
      <c r="AJ199" s="726">
        <f t="shared" si="75"/>
        <v>460.00000000000006</v>
      </c>
      <c r="AK199" s="726" t="str">
        <f t="shared" si="76"/>
        <v>n/a</v>
      </c>
      <c r="AL199" s="726" t="str">
        <f t="shared" si="77"/>
        <v>n/a</v>
      </c>
      <c r="AM199" s="726" t="str">
        <f t="shared" si="78"/>
        <v>n/a</v>
      </c>
      <c r="AN199" s="726" t="str">
        <f t="shared" si="79"/>
        <v>n/a</v>
      </c>
      <c r="AO199" s="726" t="str">
        <f t="shared" si="80"/>
        <v>n/a</v>
      </c>
      <c r="AP199" s="726" t="str">
        <f t="shared" si="81"/>
        <v>n/a</v>
      </c>
      <c r="AQ199" s="727">
        <f t="shared" si="82"/>
        <v>44.87402217665376</v>
      </c>
      <c r="AR199" s="728">
        <f t="shared" si="83"/>
        <v>130.83571266747248</v>
      </c>
    </row>
    <row r="200" spans="1:44" ht="11.25" customHeight="1" x14ac:dyDescent="0.2">
      <c r="A200" s="530" t="s">
        <v>195</v>
      </c>
      <c r="B200" s="1015" t="s">
        <v>196</v>
      </c>
      <c r="C200" s="553">
        <v>0.8571428571428571</v>
      </c>
      <c r="D200" s="704">
        <v>0.81632653061224481</v>
      </c>
      <c r="E200" s="704">
        <v>0.7774538386783284</v>
      </c>
      <c r="F200" s="704">
        <v>0.74043222731269365</v>
      </c>
      <c r="G200" s="704">
        <v>0.70518765329260946</v>
      </c>
      <c r="H200" s="705"/>
      <c r="I200" s="704">
        <v>0.66199965901620816</v>
      </c>
      <c r="J200" s="523">
        <v>0.63037433982541757</v>
      </c>
      <c r="K200" s="705"/>
      <c r="L200" s="710">
        <v>0.60606903833496739</v>
      </c>
      <c r="M200" s="711">
        <v>0.58929695894389666</v>
      </c>
      <c r="N200" s="711">
        <v>0.58474859843106386</v>
      </c>
      <c r="O200" s="711">
        <v>0.55688989028996305</v>
      </c>
      <c r="P200" s="711">
        <v>0.51965018859114487</v>
      </c>
      <c r="Q200" s="711">
        <v>0.48496893968079474</v>
      </c>
      <c r="R200" s="711">
        <v>0.44261233240503955</v>
      </c>
      <c r="S200" s="711">
        <v>0.35733057278942498</v>
      </c>
      <c r="T200" s="711">
        <v>0.28370398698794447</v>
      </c>
      <c r="U200" s="711">
        <v>0.2657948174686654</v>
      </c>
      <c r="V200" s="711">
        <v>0.24532719516091794</v>
      </c>
      <c r="W200" s="711">
        <v>0.22599666298137855</v>
      </c>
      <c r="X200" s="708">
        <f t="shared" si="63"/>
        <v>10.35130628794556</v>
      </c>
      <c r="Y200" s="726">
        <f t="shared" si="64"/>
        <v>5.0000000000000044</v>
      </c>
      <c r="Z200" s="726">
        <f t="shared" si="65"/>
        <v>5.0000000000000044</v>
      </c>
      <c r="AA200" s="726">
        <f t="shared" si="66"/>
        <v>5.0000000000000044</v>
      </c>
      <c r="AB200" s="726">
        <f t="shared" si="67"/>
        <v>4.9979000419991593</v>
      </c>
      <c r="AC200" s="726">
        <f t="shared" si="68"/>
        <v>6.5238695652173995</v>
      </c>
      <c r="AD200" s="726">
        <f t="shared" si="69"/>
        <v>5.0169109357384833</v>
      </c>
      <c r="AE200" s="726">
        <f t="shared" si="70"/>
        <v>4.0103189493433389</v>
      </c>
      <c r="AF200" s="726">
        <f t="shared" si="71"/>
        <v>2.8461167390255504</v>
      </c>
      <c r="AG200" s="726">
        <f t="shared" si="72"/>
        <v>0.77783179387458379</v>
      </c>
      <c r="AH200" s="726">
        <f t="shared" si="73"/>
        <v>5.0025523226135959</v>
      </c>
      <c r="AI200" s="726">
        <f t="shared" si="74"/>
        <v>7.1663019693653851</v>
      </c>
      <c r="AJ200" s="726">
        <f t="shared" si="75"/>
        <v>7.1512309495897375</v>
      </c>
      <c r="AK200" s="726">
        <f t="shared" si="76"/>
        <v>9.5696852922286357</v>
      </c>
      <c r="AL200" s="726">
        <f t="shared" si="77"/>
        <v>23.866348448687358</v>
      </c>
      <c r="AM200" s="726">
        <f t="shared" si="78"/>
        <v>25.951903807615206</v>
      </c>
      <c r="AN200" s="726">
        <f t="shared" si="79"/>
        <v>6.737967914438503</v>
      </c>
      <c r="AO200" s="726">
        <f t="shared" si="80"/>
        <v>8.3429895712630255</v>
      </c>
      <c r="AP200" s="726">
        <f t="shared" si="81"/>
        <v>8.5534591194968979</v>
      </c>
      <c r="AQ200" s="727">
        <f t="shared" si="82"/>
        <v>7.8619659678053813</v>
      </c>
      <c r="AR200" s="728">
        <f t="shared" si="83"/>
        <v>6.5542075335827219</v>
      </c>
    </row>
    <row r="201" spans="1:44" ht="11.25" customHeight="1" x14ac:dyDescent="0.2">
      <c r="A201" s="530" t="s">
        <v>198</v>
      </c>
      <c r="B201" s="703" t="s">
        <v>199</v>
      </c>
      <c r="C201" s="524">
        <v>1.3</v>
      </c>
      <c r="D201" s="704">
        <v>1.25</v>
      </c>
      <c r="E201" s="704">
        <v>1.22</v>
      </c>
      <c r="F201" s="704">
        <v>1.1399999999999999</v>
      </c>
      <c r="G201" s="704">
        <v>1.1000000000000001</v>
      </c>
      <c r="H201" s="705"/>
      <c r="I201" s="704">
        <v>1.06</v>
      </c>
      <c r="J201" s="523">
        <v>1</v>
      </c>
      <c r="K201" s="705"/>
      <c r="L201" s="710">
        <v>0.92</v>
      </c>
      <c r="M201" s="707">
        <v>0.88</v>
      </c>
      <c r="N201" s="711">
        <v>0.85</v>
      </c>
      <c r="O201" s="711">
        <v>0.81</v>
      </c>
      <c r="P201" s="711">
        <v>0.77</v>
      </c>
      <c r="Q201" s="711">
        <v>0.73</v>
      </c>
      <c r="R201" s="711">
        <v>0.66</v>
      </c>
      <c r="S201" s="711">
        <v>0.59499999999999997</v>
      </c>
      <c r="T201" s="711">
        <v>0.55000000000000004</v>
      </c>
      <c r="U201" s="707">
        <v>0.54</v>
      </c>
      <c r="V201" s="711">
        <v>0.51</v>
      </c>
      <c r="W201" s="711">
        <v>0.47</v>
      </c>
      <c r="X201" s="708">
        <f t="shared" si="63"/>
        <v>16.355000000000004</v>
      </c>
      <c r="Y201" s="726">
        <f t="shared" si="64"/>
        <v>4.0000000000000036</v>
      </c>
      <c r="Z201" s="726">
        <f t="shared" si="65"/>
        <v>2.4590163934426146</v>
      </c>
      <c r="AA201" s="726">
        <f t="shared" si="66"/>
        <v>7.0175438596491224</v>
      </c>
      <c r="AB201" s="726">
        <f t="shared" si="67"/>
        <v>3.6363636363636154</v>
      </c>
      <c r="AC201" s="726">
        <f t="shared" si="68"/>
        <v>3.7735849056603765</v>
      </c>
      <c r="AD201" s="726">
        <f t="shared" si="69"/>
        <v>6.0000000000000053</v>
      </c>
      <c r="AE201" s="726">
        <f t="shared" si="70"/>
        <v>8.6956521739130377</v>
      </c>
      <c r="AF201" s="726">
        <f t="shared" si="71"/>
        <v>4.5454545454545414</v>
      </c>
      <c r="AG201" s="726">
        <f t="shared" si="72"/>
        <v>3.529411764705892</v>
      </c>
      <c r="AH201" s="726">
        <f t="shared" si="73"/>
        <v>4.9382716049382713</v>
      </c>
      <c r="AI201" s="726">
        <f t="shared" si="74"/>
        <v>5.1948051948051965</v>
      </c>
      <c r="AJ201" s="726">
        <f t="shared" si="75"/>
        <v>5.4794520547945202</v>
      </c>
      <c r="AK201" s="726">
        <f t="shared" si="76"/>
        <v>10.606060606060597</v>
      </c>
      <c r="AL201" s="726">
        <f t="shared" si="77"/>
        <v>10.924369747899165</v>
      </c>
      <c r="AM201" s="726">
        <f t="shared" si="78"/>
        <v>8.1818181818181799</v>
      </c>
      <c r="AN201" s="726">
        <f t="shared" si="79"/>
        <v>1.8518518518518601</v>
      </c>
      <c r="AO201" s="726">
        <f t="shared" si="80"/>
        <v>5.8823529411764719</v>
      </c>
      <c r="AP201" s="726">
        <f t="shared" si="81"/>
        <v>8.5106382978723527</v>
      </c>
      <c r="AQ201" s="727">
        <f t="shared" si="82"/>
        <v>5.8459248755781026</v>
      </c>
      <c r="AR201" s="728">
        <f t="shared" si="83"/>
        <v>2.6454489563704717</v>
      </c>
    </row>
    <row r="202" spans="1:44" ht="11.25" customHeight="1" x14ac:dyDescent="0.2">
      <c r="A202" s="530" t="s">
        <v>200</v>
      </c>
      <c r="B202" s="1015" t="s">
        <v>201</v>
      </c>
      <c r="C202" s="524">
        <v>1.29</v>
      </c>
      <c r="D202" s="704">
        <v>1.25</v>
      </c>
      <c r="E202" s="704">
        <v>1.21</v>
      </c>
      <c r="F202" s="704">
        <v>1.1727300000000001</v>
      </c>
      <c r="G202" s="704">
        <v>1.1499999999999999</v>
      </c>
      <c r="H202" s="705"/>
      <c r="I202" s="704">
        <v>1.1318181818181818</v>
      </c>
      <c r="J202" s="523">
        <v>1.1181818181818182</v>
      </c>
      <c r="K202" s="705"/>
      <c r="L202" s="710">
        <v>1.1000000000000001</v>
      </c>
      <c r="M202" s="711">
        <v>1.0909090909090908</v>
      </c>
      <c r="N202" s="711">
        <v>1.0545454545454545</v>
      </c>
      <c r="O202" s="711">
        <v>0.98181818181818181</v>
      </c>
      <c r="P202" s="711">
        <v>0.94545454545454544</v>
      </c>
      <c r="Q202" s="711">
        <v>0.87272727272727257</v>
      </c>
      <c r="R202" s="711">
        <v>0.76032727272727263</v>
      </c>
      <c r="S202" s="711">
        <v>0.6461181818181817</v>
      </c>
      <c r="T202" s="711">
        <v>0.57370909090909084</v>
      </c>
      <c r="U202" s="711">
        <v>0.5464</v>
      </c>
      <c r="V202" s="711">
        <v>0.50790909090909087</v>
      </c>
      <c r="W202" s="711">
        <v>0.48543636363636361</v>
      </c>
      <c r="X202" s="708">
        <f t="shared" si="63"/>
        <v>17.888084545454543</v>
      </c>
      <c r="Y202" s="726">
        <f t="shared" si="64"/>
        <v>3.2000000000000028</v>
      </c>
      <c r="Z202" s="726">
        <f t="shared" si="65"/>
        <v>3.3057851239669533</v>
      </c>
      <c r="AA202" s="726">
        <f t="shared" si="66"/>
        <v>3.1780546246791497</v>
      </c>
      <c r="AB202" s="726">
        <f t="shared" si="67"/>
        <v>1.9765217391304546</v>
      </c>
      <c r="AC202" s="726">
        <f t="shared" si="68"/>
        <v>1.6064257028112428</v>
      </c>
      <c r="AD202" s="726">
        <f t="shared" si="69"/>
        <v>1.2195121951219523</v>
      </c>
      <c r="AE202" s="726">
        <f t="shared" si="70"/>
        <v>1.6528925619834656</v>
      </c>
      <c r="AF202" s="726">
        <f t="shared" si="71"/>
        <v>0.83333333333335258</v>
      </c>
      <c r="AG202" s="726">
        <f t="shared" si="72"/>
        <v>3.4482758620689724</v>
      </c>
      <c r="AH202" s="726">
        <f t="shared" si="73"/>
        <v>7.4074074074073959</v>
      </c>
      <c r="AI202" s="726">
        <f t="shared" si="74"/>
        <v>3.8461538461538547</v>
      </c>
      <c r="AJ202" s="726">
        <f t="shared" si="75"/>
        <v>8.3333333333333481</v>
      </c>
      <c r="AK202" s="726">
        <f t="shared" si="76"/>
        <v>14.783107752642399</v>
      </c>
      <c r="AL202" s="726">
        <f t="shared" si="77"/>
        <v>17.676192084195129</v>
      </c>
      <c r="AM202" s="726">
        <f t="shared" si="78"/>
        <v>12.621220764403883</v>
      </c>
      <c r="AN202" s="726">
        <f t="shared" si="79"/>
        <v>4.9980034606681656</v>
      </c>
      <c r="AO202" s="726">
        <f t="shared" si="80"/>
        <v>7.5783067836048046</v>
      </c>
      <c r="AP202" s="726">
        <f t="shared" si="81"/>
        <v>4.6293868684220252</v>
      </c>
      <c r="AQ202" s="727">
        <f t="shared" si="82"/>
        <v>5.6829951913292538</v>
      </c>
      <c r="AR202" s="728">
        <f t="shared" si="83"/>
        <v>4.889702644154359</v>
      </c>
    </row>
    <row r="203" spans="1:44" ht="11.25" customHeight="1" x14ac:dyDescent="0.2">
      <c r="A203" s="510" t="s">
        <v>4234</v>
      </c>
      <c r="B203" s="1015" t="s">
        <v>4235</v>
      </c>
      <c r="C203" s="524">
        <v>0.155</v>
      </c>
      <c r="D203" s="704">
        <v>0.13500000000000001</v>
      </c>
      <c r="E203" s="704">
        <v>0.11</v>
      </c>
      <c r="F203" s="704">
        <v>0.04</v>
      </c>
      <c r="G203" s="575">
        <v>0</v>
      </c>
      <c r="H203" s="705"/>
      <c r="I203" s="532">
        <v>0</v>
      </c>
      <c r="J203" s="709">
        <v>0</v>
      </c>
      <c r="K203" s="705"/>
      <c r="L203" s="533">
        <v>0</v>
      </c>
      <c r="M203" s="576">
        <v>0</v>
      </c>
      <c r="N203" s="576">
        <v>0.12</v>
      </c>
      <c r="O203" s="576">
        <v>0.24</v>
      </c>
      <c r="P203" s="711">
        <v>0.23</v>
      </c>
      <c r="Q203" s="711">
        <v>0.19</v>
      </c>
      <c r="R203" s="711">
        <v>0.12</v>
      </c>
      <c r="S203" s="576">
        <v>0</v>
      </c>
      <c r="T203" s="576">
        <v>0</v>
      </c>
      <c r="U203" s="576">
        <v>0</v>
      </c>
      <c r="V203" s="711">
        <v>0.04</v>
      </c>
      <c r="W203" s="711">
        <v>0.2</v>
      </c>
      <c r="X203" s="708">
        <f t="shared" si="63"/>
        <v>1.5799999999999998</v>
      </c>
      <c r="Y203" s="726">
        <f t="shared" si="64"/>
        <v>14.814814814814813</v>
      </c>
      <c r="Z203" s="726">
        <f t="shared" si="65"/>
        <v>22.72727272727273</v>
      </c>
      <c r="AA203" s="726">
        <f t="shared" si="66"/>
        <v>175</v>
      </c>
      <c r="AB203" s="726" t="str">
        <f t="shared" si="67"/>
        <v>n/a</v>
      </c>
      <c r="AC203" s="726" t="str">
        <f t="shared" si="68"/>
        <v>n/a</v>
      </c>
      <c r="AD203" s="726" t="str">
        <f t="shared" si="69"/>
        <v>n/a</v>
      </c>
      <c r="AE203" s="726" t="str">
        <f t="shared" si="70"/>
        <v>n/a</v>
      </c>
      <c r="AF203" s="726" t="str">
        <f t="shared" si="71"/>
        <v>n/a</v>
      </c>
      <c r="AG203" s="726">
        <f t="shared" si="72"/>
        <v>-100</v>
      </c>
      <c r="AH203" s="726">
        <f t="shared" si="73"/>
        <v>-50</v>
      </c>
      <c r="AI203" s="726">
        <f t="shared" si="74"/>
        <v>4.3478260869565188</v>
      </c>
      <c r="AJ203" s="726">
        <f t="shared" si="75"/>
        <v>21.052631578947366</v>
      </c>
      <c r="AK203" s="726">
        <f t="shared" si="76"/>
        <v>58.33333333333335</v>
      </c>
      <c r="AL203" s="726" t="str">
        <f t="shared" si="77"/>
        <v>n/a</v>
      </c>
      <c r="AM203" s="726" t="str">
        <f t="shared" si="78"/>
        <v>n/a</v>
      </c>
      <c r="AN203" s="726" t="str">
        <f t="shared" si="79"/>
        <v>n/a</v>
      </c>
      <c r="AO203" s="726">
        <f t="shared" si="80"/>
        <v>-100</v>
      </c>
      <c r="AP203" s="726">
        <f t="shared" si="81"/>
        <v>-80</v>
      </c>
      <c r="AQ203" s="727">
        <f t="shared" si="82"/>
        <v>-3.3724121458675227</v>
      </c>
      <c r="AR203" s="728">
        <f t="shared" si="83"/>
        <v>84.335422037810318</v>
      </c>
    </row>
    <row r="204" spans="1:44" ht="11.25" customHeight="1" x14ac:dyDescent="0.2">
      <c r="A204" s="1017" t="s">
        <v>202</v>
      </c>
      <c r="B204" s="1015" t="s">
        <v>203</v>
      </c>
      <c r="C204" s="524">
        <v>1.1800000000000002</v>
      </c>
      <c r="D204" s="704">
        <v>1.06</v>
      </c>
      <c r="E204" s="704">
        <v>0.94</v>
      </c>
      <c r="F204" s="704">
        <v>0.76</v>
      </c>
      <c r="G204" s="704">
        <v>0.6</v>
      </c>
      <c r="H204" s="705"/>
      <c r="I204" s="704">
        <v>0.53</v>
      </c>
      <c r="J204" s="523">
        <v>0.47</v>
      </c>
      <c r="K204" s="705"/>
      <c r="L204" s="710">
        <v>0.41</v>
      </c>
      <c r="M204" s="711">
        <v>0.36</v>
      </c>
      <c r="N204" s="711">
        <v>0.33</v>
      </c>
      <c r="O204" s="711">
        <v>0.28999999999999998</v>
      </c>
      <c r="P204" s="711">
        <v>0.25</v>
      </c>
      <c r="Q204" s="711">
        <v>0.21</v>
      </c>
      <c r="R204" s="711">
        <v>0.16</v>
      </c>
      <c r="S204" s="711">
        <v>0.125</v>
      </c>
      <c r="T204" s="711">
        <v>0.11</v>
      </c>
      <c r="U204" s="711">
        <v>0.1</v>
      </c>
      <c r="V204" s="711">
        <v>9.5000000000000001E-2</v>
      </c>
      <c r="W204" s="711">
        <v>7.4999999999999997E-2</v>
      </c>
      <c r="X204" s="708">
        <f t="shared" si="63"/>
        <v>8.0549999999999997</v>
      </c>
      <c r="Y204" s="726">
        <f t="shared" si="64"/>
        <v>11.320754716981153</v>
      </c>
      <c r="Z204" s="726">
        <f t="shared" si="65"/>
        <v>12.765957446808528</v>
      </c>
      <c r="AA204" s="726">
        <f t="shared" si="66"/>
        <v>23.684210526315773</v>
      </c>
      <c r="AB204" s="726">
        <f t="shared" si="67"/>
        <v>26.666666666666682</v>
      </c>
      <c r="AC204" s="726">
        <f t="shared" si="68"/>
        <v>13.207547169811317</v>
      </c>
      <c r="AD204" s="726">
        <f t="shared" si="69"/>
        <v>12.765957446808528</v>
      </c>
      <c r="AE204" s="726">
        <f t="shared" si="70"/>
        <v>14.634146341463406</v>
      </c>
      <c r="AF204" s="726">
        <f t="shared" si="71"/>
        <v>13.888888888888884</v>
      </c>
      <c r="AG204" s="726">
        <f t="shared" si="72"/>
        <v>9.0909090909090828</v>
      </c>
      <c r="AH204" s="726">
        <f t="shared" si="73"/>
        <v>13.793103448275868</v>
      </c>
      <c r="AI204" s="726">
        <f t="shared" si="74"/>
        <v>15.999999999999993</v>
      </c>
      <c r="AJ204" s="726">
        <f t="shared" si="75"/>
        <v>19.047619047619047</v>
      </c>
      <c r="AK204" s="726">
        <f t="shared" si="76"/>
        <v>31.25</v>
      </c>
      <c r="AL204" s="726">
        <f t="shared" si="77"/>
        <v>28.000000000000004</v>
      </c>
      <c r="AM204" s="726">
        <f t="shared" si="78"/>
        <v>13.636363636363647</v>
      </c>
      <c r="AN204" s="726">
        <f t="shared" si="79"/>
        <v>9.9999999999999858</v>
      </c>
      <c r="AO204" s="726">
        <f t="shared" si="80"/>
        <v>5.2631578947368363</v>
      </c>
      <c r="AP204" s="726">
        <f t="shared" si="81"/>
        <v>26.666666666666682</v>
      </c>
      <c r="AQ204" s="727">
        <f t="shared" si="82"/>
        <v>16.760108277128634</v>
      </c>
      <c r="AR204" s="728">
        <f t="shared" si="83"/>
        <v>7.3902136760741719</v>
      </c>
    </row>
    <row r="205" spans="1:44" ht="11.25" customHeight="1" x14ac:dyDescent="0.2">
      <c r="A205" s="1017" t="s">
        <v>205</v>
      </c>
      <c r="B205" s="507" t="s">
        <v>206</v>
      </c>
      <c r="C205" s="524">
        <v>1.1749999999999998</v>
      </c>
      <c r="D205" s="525">
        <v>1.115</v>
      </c>
      <c r="E205" s="525">
        <v>1.05</v>
      </c>
      <c r="F205" s="525">
        <v>1.01</v>
      </c>
      <c r="G205" s="525">
        <v>0.98</v>
      </c>
      <c r="H205" s="526"/>
      <c r="I205" s="704">
        <v>0.96</v>
      </c>
      <c r="J205" s="523">
        <v>0.94</v>
      </c>
      <c r="K205" s="705"/>
      <c r="L205" s="710">
        <v>0.92500000000000004</v>
      </c>
      <c r="M205" s="711">
        <v>0.9</v>
      </c>
      <c r="N205" s="711">
        <v>0.88</v>
      </c>
      <c r="O205" s="711">
        <v>0.86499999999999999</v>
      </c>
      <c r="P205" s="711">
        <v>0.85499999999999998</v>
      </c>
      <c r="Q205" s="711">
        <v>0.84499999999999997</v>
      </c>
      <c r="R205" s="711">
        <v>0.83499999999999996</v>
      </c>
      <c r="S205" s="711">
        <v>0.82499999999999996</v>
      </c>
      <c r="T205" s="711">
        <v>0.81499999999999995</v>
      </c>
      <c r="U205" s="711">
        <v>0.80500000000000005</v>
      </c>
      <c r="V205" s="711">
        <v>0.79500000000000004</v>
      </c>
      <c r="W205" s="711">
        <v>0.78500000000000003</v>
      </c>
      <c r="X205" s="708">
        <f t="shared" si="63"/>
        <v>17.360000000000003</v>
      </c>
      <c r="Y205" s="726">
        <f t="shared" si="64"/>
        <v>5.3811659192825045</v>
      </c>
      <c r="Z205" s="726">
        <f t="shared" si="65"/>
        <v>6.1904761904761907</v>
      </c>
      <c r="AA205" s="726">
        <f t="shared" si="66"/>
        <v>3.9603960396039639</v>
      </c>
      <c r="AB205" s="726">
        <f t="shared" si="67"/>
        <v>3.0612244897959107</v>
      </c>
      <c r="AC205" s="726">
        <f t="shared" si="68"/>
        <v>2.0833333333333259</v>
      </c>
      <c r="AD205" s="726">
        <f t="shared" si="69"/>
        <v>2.1276595744680771</v>
      </c>
      <c r="AE205" s="726">
        <f t="shared" si="70"/>
        <v>1.6216216216216051</v>
      </c>
      <c r="AF205" s="726">
        <f t="shared" si="71"/>
        <v>2.7777777777777901</v>
      </c>
      <c r="AG205" s="726">
        <f t="shared" si="72"/>
        <v>2.2727272727272707</v>
      </c>
      <c r="AH205" s="726">
        <f t="shared" si="73"/>
        <v>1.7341040462427681</v>
      </c>
      <c r="AI205" s="726">
        <f t="shared" si="74"/>
        <v>1.1695906432748648</v>
      </c>
      <c r="AJ205" s="726">
        <f t="shared" si="75"/>
        <v>1.1834319526627279</v>
      </c>
      <c r="AK205" s="726">
        <f t="shared" si="76"/>
        <v>1.1976047904191711</v>
      </c>
      <c r="AL205" s="726">
        <f t="shared" si="77"/>
        <v>1.2121212121212199</v>
      </c>
      <c r="AM205" s="726">
        <f t="shared" si="78"/>
        <v>1.2269938650306678</v>
      </c>
      <c r="AN205" s="726">
        <f t="shared" si="79"/>
        <v>1.2422360248447006</v>
      </c>
      <c r="AO205" s="726">
        <f t="shared" si="80"/>
        <v>1.2578616352201255</v>
      </c>
      <c r="AP205" s="726">
        <f t="shared" si="81"/>
        <v>1.2738853503184711</v>
      </c>
      <c r="AQ205" s="727">
        <f t="shared" si="82"/>
        <v>2.2763450966234084</v>
      </c>
      <c r="AR205" s="728">
        <f t="shared" si="83"/>
        <v>1.5024346144657679</v>
      </c>
    </row>
    <row r="206" spans="1:44" ht="11.25" customHeight="1" x14ac:dyDescent="0.2">
      <c r="A206" s="536" t="s">
        <v>207</v>
      </c>
      <c r="B206" s="1000" t="s">
        <v>208</v>
      </c>
      <c r="C206" s="524">
        <v>2.76</v>
      </c>
      <c r="D206" s="513">
        <v>2.68</v>
      </c>
      <c r="E206" s="513">
        <v>2.6</v>
      </c>
      <c r="F206" s="513">
        <v>2.52</v>
      </c>
      <c r="G206" s="513">
        <v>2.46</v>
      </c>
      <c r="H206" s="514"/>
      <c r="I206" s="513">
        <v>2.42</v>
      </c>
      <c r="J206" s="511">
        <v>2.4</v>
      </c>
      <c r="K206" s="514"/>
      <c r="L206" s="517">
        <v>2.38</v>
      </c>
      <c r="M206" s="519">
        <v>2.36</v>
      </c>
      <c r="N206" s="519">
        <v>2.34</v>
      </c>
      <c r="O206" s="519">
        <v>2.3199999999999998</v>
      </c>
      <c r="P206" s="519">
        <v>2.2999999999999998</v>
      </c>
      <c r="Q206" s="519">
        <v>2.2799999999999998</v>
      </c>
      <c r="R206" s="519">
        <v>2.2599999999999998</v>
      </c>
      <c r="S206" s="519">
        <v>2.2400000000000002</v>
      </c>
      <c r="T206" s="519">
        <v>2.2200000000000002</v>
      </c>
      <c r="U206" s="519">
        <v>2.2000000000000002</v>
      </c>
      <c r="V206" s="519">
        <v>2.1800000000000002</v>
      </c>
      <c r="W206" s="519">
        <v>2.14</v>
      </c>
      <c r="X206" s="708">
        <f t="shared" si="63"/>
        <v>45.06</v>
      </c>
      <c r="Y206" s="726">
        <f t="shared" si="64"/>
        <v>2.9850746268656581</v>
      </c>
      <c r="Z206" s="726">
        <f t="shared" si="65"/>
        <v>3.0769230769230882</v>
      </c>
      <c r="AA206" s="726">
        <f t="shared" si="66"/>
        <v>3.1746031746031855</v>
      </c>
      <c r="AB206" s="726">
        <f t="shared" si="67"/>
        <v>2.4390243902439046</v>
      </c>
      <c r="AC206" s="726">
        <f t="shared" si="68"/>
        <v>1.6528925619834656</v>
      </c>
      <c r="AD206" s="726">
        <f t="shared" si="69"/>
        <v>0.83333333333333037</v>
      </c>
      <c r="AE206" s="726">
        <f t="shared" si="70"/>
        <v>0.84033613445377853</v>
      </c>
      <c r="AF206" s="726">
        <f t="shared" si="71"/>
        <v>0.84745762711864181</v>
      </c>
      <c r="AG206" s="726">
        <f t="shared" si="72"/>
        <v>0.85470085470085166</v>
      </c>
      <c r="AH206" s="726">
        <f t="shared" si="73"/>
        <v>0.86206896551723755</v>
      </c>
      <c r="AI206" s="726">
        <f t="shared" si="74"/>
        <v>0.86956521739129933</v>
      </c>
      <c r="AJ206" s="726">
        <f t="shared" si="75"/>
        <v>0.87719298245614308</v>
      </c>
      <c r="AK206" s="726">
        <f t="shared" si="76"/>
        <v>0.88495575221239076</v>
      </c>
      <c r="AL206" s="726">
        <f t="shared" si="77"/>
        <v>0.89285714285711748</v>
      </c>
      <c r="AM206" s="726">
        <f t="shared" si="78"/>
        <v>0.9009009009008917</v>
      </c>
      <c r="AN206" s="726">
        <f t="shared" si="79"/>
        <v>0.90909090909090384</v>
      </c>
      <c r="AO206" s="726">
        <f t="shared" si="80"/>
        <v>0.91743119266054496</v>
      </c>
      <c r="AP206" s="726">
        <f t="shared" si="81"/>
        <v>1.8691588785046731</v>
      </c>
      <c r="AQ206" s="727">
        <f t="shared" si="82"/>
        <v>1.427087095656506</v>
      </c>
      <c r="AR206" s="728">
        <f t="shared" si="83"/>
        <v>0.87952709121947392</v>
      </c>
    </row>
    <row r="207" spans="1:44" ht="11.25" customHeight="1" x14ac:dyDescent="0.2">
      <c r="A207" s="663" t="s">
        <v>4254</v>
      </c>
      <c r="B207" s="1002" t="s">
        <v>4251</v>
      </c>
      <c r="C207" s="23">
        <v>0.18</v>
      </c>
      <c r="D207" s="1006">
        <v>0.16</v>
      </c>
      <c r="E207" s="1006">
        <v>0.08</v>
      </c>
      <c r="F207" s="1006">
        <v>7.0000000000000007E-2</v>
      </c>
      <c r="G207" s="1006">
        <v>0.06</v>
      </c>
      <c r="H207" s="1006"/>
      <c r="I207" s="1006">
        <v>0.04</v>
      </c>
      <c r="J207" s="1015">
        <v>0.04</v>
      </c>
      <c r="K207" s="998"/>
      <c r="L207" s="1015">
        <v>0.04</v>
      </c>
      <c r="M207" s="1019">
        <v>0.3</v>
      </c>
      <c r="N207" s="1019">
        <v>0.4</v>
      </c>
      <c r="O207" s="1019">
        <v>0.38</v>
      </c>
      <c r="P207" s="1019">
        <v>0.34</v>
      </c>
      <c r="Q207" s="1019">
        <v>0.3</v>
      </c>
      <c r="R207" s="1019">
        <v>0.26</v>
      </c>
      <c r="S207" s="1019">
        <v>0.22</v>
      </c>
      <c r="T207" s="1019">
        <v>0.2</v>
      </c>
      <c r="U207" s="1019">
        <v>0.2</v>
      </c>
      <c r="V207" s="1019">
        <v>0.2</v>
      </c>
      <c r="W207" s="1019">
        <v>0.35</v>
      </c>
      <c r="X207" s="708">
        <f t="shared" si="63"/>
        <v>3.8200000000000003</v>
      </c>
      <c r="Y207" s="726">
        <f t="shared" si="64"/>
        <v>12.5</v>
      </c>
      <c r="Z207" s="726">
        <f t="shared" si="65"/>
        <v>100</v>
      </c>
      <c r="AA207" s="726">
        <f t="shared" si="66"/>
        <v>14.285714285714279</v>
      </c>
      <c r="AB207" s="726">
        <f t="shared" si="67"/>
        <v>16.666666666666675</v>
      </c>
      <c r="AC207" s="726">
        <f t="shared" si="68"/>
        <v>50</v>
      </c>
      <c r="AD207" s="726">
        <f t="shared" si="69"/>
        <v>0</v>
      </c>
      <c r="AE207" s="726">
        <f t="shared" si="70"/>
        <v>0</v>
      </c>
      <c r="AF207" s="726">
        <f t="shared" si="71"/>
        <v>-86.666666666666671</v>
      </c>
      <c r="AG207" s="726">
        <f t="shared" si="72"/>
        <v>-25.000000000000011</v>
      </c>
      <c r="AH207" s="726">
        <f t="shared" si="73"/>
        <v>5.2631578947368363</v>
      </c>
      <c r="AI207" s="726">
        <f t="shared" si="74"/>
        <v>11.764705882352944</v>
      </c>
      <c r="AJ207" s="726">
        <f t="shared" si="75"/>
        <v>13.333333333333353</v>
      </c>
      <c r="AK207" s="726">
        <f t="shared" si="76"/>
        <v>15.384615384615374</v>
      </c>
      <c r="AL207" s="726">
        <f t="shared" si="77"/>
        <v>18.181818181818187</v>
      </c>
      <c r="AM207" s="726">
        <f t="shared" si="78"/>
        <v>9.9999999999999858</v>
      </c>
      <c r="AN207" s="726">
        <f t="shared" si="79"/>
        <v>0</v>
      </c>
      <c r="AO207" s="726">
        <f t="shared" si="80"/>
        <v>0</v>
      </c>
      <c r="AP207" s="726">
        <f t="shared" si="81"/>
        <v>-42.857142857142847</v>
      </c>
      <c r="AQ207" s="727">
        <f t="shared" si="82"/>
        <v>6.2697890058571168</v>
      </c>
      <c r="AR207" s="728">
        <f t="shared" si="83"/>
        <v>37.112327471868362</v>
      </c>
    </row>
    <row r="208" spans="1:44" ht="11.25" customHeight="1" x14ac:dyDescent="0.2">
      <c r="A208" s="1017" t="s">
        <v>1105</v>
      </c>
      <c r="B208" s="1015" t="s">
        <v>1106</v>
      </c>
      <c r="C208" s="524">
        <v>0.37</v>
      </c>
      <c r="D208" s="704">
        <v>0.33</v>
      </c>
      <c r="E208" s="704">
        <v>0.27500000000000002</v>
      </c>
      <c r="F208" s="704">
        <v>0.23</v>
      </c>
      <c r="G208" s="704">
        <v>0.19750000000000001</v>
      </c>
      <c r="H208" s="705"/>
      <c r="I208" s="704">
        <v>0.17499999999999999</v>
      </c>
      <c r="J208" s="523">
        <v>4.2500000000000003E-2</v>
      </c>
      <c r="K208" s="705"/>
      <c r="L208" s="533">
        <v>0</v>
      </c>
      <c r="M208" s="707">
        <v>0</v>
      </c>
      <c r="N208" s="707">
        <v>0</v>
      </c>
      <c r="O208" s="707">
        <v>0</v>
      </c>
      <c r="P208" s="707">
        <v>0</v>
      </c>
      <c r="Q208" s="707">
        <v>0</v>
      </c>
      <c r="R208" s="707">
        <v>0</v>
      </c>
      <c r="S208" s="707">
        <v>0</v>
      </c>
      <c r="T208" s="707">
        <v>0</v>
      </c>
      <c r="U208" s="707">
        <v>0</v>
      </c>
      <c r="V208" s="707">
        <v>0</v>
      </c>
      <c r="W208" s="707">
        <v>0</v>
      </c>
      <c r="X208" s="708">
        <f t="shared" si="63"/>
        <v>1.62</v>
      </c>
      <c r="Y208" s="726">
        <f t="shared" si="64"/>
        <v>12.12121212121211</v>
      </c>
      <c r="Z208" s="726">
        <f t="shared" si="65"/>
        <v>19.999999999999996</v>
      </c>
      <c r="AA208" s="726">
        <f t="shared" si="66"/>
        <v>19.565217391304344</v>
      </c>
      <c r="AB208" s="726">
        <f t="shared" si="67"/>
        <v>16.455696202531644</v>
      </c>
      <c r="AC208" s="726">
        <f t="shared" si="68"/>
        <v>12.857142857142879</v>
      </c>
      <c r="AD208" s="726">
        <f t="shared" si="69"/>
        <v>311.76470588235293</v>
      </c>
      <c r="AE208" s="726" t="str">
        <f t="shared" si="70"/>
        <v>n/a</v>
      </c>
      <c r="AF208" s="726" t="str">
        <f t="shared" si="71"/>
        <v>n/a</v>
      </c>
      <c r="AG208" s="726" t="str">
        <f t="shared" si="72"/>
        <v>n/a</v>
      </c>
      <c r="AH208" s="726" t="str">
        <f t="shared" si="73"/>
        <v>n/a</v>
      </c>
      <c r="AI208" s="726" t="str">
        <f t="shared" si="74"/>
        <v>n/a</v>
      </c>
      <c r="AJ208" s="726" t="str">
        <f t="shared" si="75"/>
        <v>n/a</v>
      </c>
      <c r="AK208" s="726" t="str">
        <f t="shared" si="76"/>
        <v>n/a</v>
      </c>
      <c r="AL208" s="726" t="str">
        <f t="shared" si="77"/>
        <v>n/a</v>
      </c>
      <c r="AM208" s="726" t="str">
        <f t="shared" si="78"/>
        <v>n/a</v>
      </c>
      <c r="AN208" s="726" t="str">
        <f t="shared" si="79"/>
        <v>n/a</v>
      </c>
      <c r="AO208" s="726" t="str">
        <f t="shared" si="80"/>
        <v>n/a</v>
      </c>
      <c r="AP208" s="726" t="str">
        <f t="shared" si="81"/>
        <v>n/a</v>
      </c>
      <c r="AQ208" s="727">
        <f t="shared" si="82"/>
        <v>65.460662409090659</v>
      </c>
      <c r="AR208" s="728">
        <f t="shared" si="83"/>
        <v>120.7082925655929</v>
      </c>
    </row>
    <row r="209" spans="1:44" ht="11.25" customHeight="1" x14ac:dyDescent="0.2">
      <c r="A209" s="1017" t="s">
        <v>1107</v>
      </c>
      <c r="B209" s="1015" t="s">
        <v>1108</v>
      </c>
      <c r="C209" s="524">
        <v>3.6</v>
      </c>
      <c r="D209" s="704">
        <v>2.12</v>
      </c>
      <c r="E209" s="525">
        <v>1.68</v>
      </c>
      <c r="F209" s="704">
        <v>1.4</v>
      </c>
      <c r="G209" s="525">
        <v>1.08</v>
      </c>
      <c r="H209" s="526"/>
      <c r="I209" s="704">
        <v>0.72</v>
      </c>
      <c r="J209" s="523">
        <v>0.52</v>
      </c>
      <c r="K209" s="526"/>
      <c r="L209" s="533">
        <v>0</v>
      </c>
      <c r="M209" s="707">
        <v>0</v>
      </c>
      <c r="N209" s="707">
        <v>0</v>
      </c>
      <c r="O209" s="707">
        <v>0</v>
      </c>
      <c r="P209" s="707">
        <v>0</v>
      </c>
      <c r="Q209" s="707">
        <v>0</v>
      </c>
      <c r="R209" s="707">
        <v>0</v>
      </c>
      <c r="S209" s="707">
        <v>0</v>
      </c>
      <c r="T209" s="707">
        <v>0</v>
      </c>
      <c r="U209" s="707">
        <v>0</v>
      </c>
      <c r="V209" s="707">
        <v>0</v>
      </c>
      <c r="W209" s="707">
        <v>0</v>
      </c>
      <c r="X209" s="708">
        <f t="shared" si="63"/>
        <v>11.120000000000001</v>
      </c>
      <c r="Y209" s="726">
        <f t="shared" si="64"/>
        <v>69.811320754716988</v>
      </c>
      <c r="Z209" s="726">
        <f t="shared" si="65"/>
        <v>26.190476190476208</v>
      </c>
      <c r="AA209" s="726">
        <f t="shared" si="66"/>
        <v>19.999999999999996</v>
      </c>
      <c r="AB209" s="726">
        <f t="shared" si="67"/>
        <v>29.629629629629605</v>
      </c>
      <c r="AC209" s="726">
        <f t="shared" si="68"/>
        <v>50.000000000000021</v>
      </c>
      <c r="AD209" s="726">
        <f t="shared" si="69"/>
        <v>38.46153846153846</v>
      </c>
      <c r="AE209" s="726" t="str">
        <f t="shared" si="70"/>
        <v>n/a</v>
      </c>
      <c r="AF209" s="726" t="str">
        <f t="shared" si="71"/>
        <v>n/a</v>
      </c>
      <c r="AG209" s="726" t="str">
        <f t="shared" si="72"/>
        <v>n/a</v>
      </c>
      <c r="AH209" s="726" t="str">
        <f t="shared" si="73"/>
        <v>n/a</v>
      </c>
      <c r="AI209" s="726" t="str">
        <f t="shared" si="74"/>
        <v>n/a</v>
      </c>
      <c r="AJ209" s="726" t="str">
        <f t="shared" si="75"/>
        <v>n/a</v>
      </c>
      <c r="AK209" s="726" t="str">
        <f t="shared" si="76"/>
        <v>n/a</v>
      </c>
      <c r="AL209" s="726" t="str">
        <f t="shared" si="77"/>
        <v>n/a</v>
      </c>
      <c r="AM209" s="726" t="str">
        <f t="shared" si="78"/>
        <v>n/a</v>
      </c>
      <c r="AN209" s="726" t="str">
        <f t="shared" si="79"/>
        <v>n/a</v>
      </c>
      <c r="AO209" s="726" t="str">
        <f t="shared" si="80"/>
        <v>n/a</v>
      </c>
      <c r="AP209" s="726" t="str">
        <f t="shared" si="81"/>
        <v>n/a</v>
      </c>
      <c r="AQ209" s="727">
        <f t="shared" si="82"/>
        <v>39.015494172726882</v>
      </c>
      <c r="AR209" s="728">
        <f t="shared" si="83"/>
        <v>18.349461725984224</v>
      </c>
    </row>
    <row r="210" spans="1:44" ht="11.25" customHeight="1" x14ac:dyDescent="0.2">
      <c r="A210" s="530" t="s">
        <v>1109</v>
      </c>
      <c r="B210" s="703" t="s">
        <v>1110</v>
      </c>
      <c r="C210" s="524">
        <v>0.62</v>
      </c>
      <c r="D210" s="704">
        <v>0.54</v>
      </c>
      <c r="E210" s="704">
        <v>0.48</v>
      </c>
      <c r="F210" s="532">
        <v>0.4</v>
      </c>
      <c r="G210" s="704">
        <v>0.39</v>
      </c>
      <c r="H210" s="705"/>
      <c r="I210" s="704">
        <v>0.315</v>
      </c>
      <c r="J210" s="523">
        <v>0.22500000000000001</v>
      </c>
      <c r="K210" s="705"/>
      <c r="L210" s="533">
        <v>0.2</v>
      </c>
      <c r="M210" s="707">
        <v>0.2</v>
      </c>
      <c r="N210" s="711">
        <v>0.2</v>
      </c>
      <c r="O210" s="711">
        <v>0.1</v>
      </c>
      <c r="P210" s="707">
        <v>0</v>
      </c>
      <c r="Q210" s="707">
        <v>0</v>
      </c>
      <c r="R210" s="707">
        <v>0</v>
      </c>
      <c r="S210" s="707">
        <v>0</v>
      </c>
      <c r="T210" s="707">
        <v>0</v>
      </c>
      <c r="U210" s="707">
        <v>0.12</v>
      </c>
      <c r="V210" s="707">
        <v>0.24</v>
      </c>
      <c r="W210" s="707">
        <v>0.24</v>
      </c>
      <c r="X210" s="708">
        <f t="shared" si="63"/>
        <v>4.2700000000000014</v>
      </c>
      <c r="Y210" s="726">
        <f t="shared" si="64"/>
        <v>14.814814814814813</v>
      </c>
      <c r="Z210" s="726">
        <f t="shared" si="65"/>
        <v>12.500000000000021</v>
      </c>
      <c r="AA210" s="726">
        <f t="shared" si="66"/>
        <v>19.999999999999996</v>
      </c>
      <c r="AB210" s="726">
        <f t="shared" si="67"/>
        <v>2.5641025641025772</v>
      </c>
      <c r="AC210" s="726">
        <f t="shared" si="68"/>
        <v>23.809523809523814</v>
      </c>
      <c r="AD210" s="726">
        <f t="shared" si="69"/>
        <v>39.999999999999993</v>
      </c>
      <c r="AE210" s="726">
        <f t="shared" si="70"/>
        <v>12.5</v>
      </c>
      <c r="AF210" s="726">
        <f t="shared" si="71"/>
        <v>0</v>
      </c>
      <c r="AG210" s="726">
        <f t="shared" si="72"/>
        <v>0</v>
      </c>
      <c r="AH210" s="726">
        <f t="shared" si="73"/>
        <v>100</v>
      </c>
      <c r="AI210" s="726" t="str">
        <f t="shared" si="74"/>
        <v>n/a</v>
      </c>
      <c r="AJ210" s="726" t="str">
        <f t="shared" si="75"/>
        <v>n/a</v>
      </c>
      <c r="AK210" s="726" t="str">
        <f t="shared" si="76"/>
        <v>n/a</v>
      </c>
      <c r="AL210" s="726" t="str">
        <f t="shared" si="77"/>
        <v>n/a</v>
      </c>
      <c r="AM210" s="726" t="str">
        <f t="shared" si="78"/>
        <v>n/a</v>
      </c>
      <c r="AN210" s="726">
        <f t="shared" si="79"/>
        <v>-100</v>
      </c>
      <c r="AO210" s="726">
        <f t="shared" si="80"/>
        <v>-50</v>
      </c>
      <c r="AP210" s="726">
        <f t="shared" si="81"/>
        <v>0</v>
      </c>
      <c r="AQ210" s="727">
        <f t="shared" si="82"/>
        <v>5.8606493221877844</v>
      </c>
      <c r="AR210" s="728">
        <f t="shared" si="83"/>
        <v>45.788401959250912</v>
      </c>
    </row>
    <row r="211" spans="1:44" ht="11.25" customHeight="1" x14ac:dyDescent="0.2">
      <c r="A211" s="530" t="s">
        <v>1111</v>
      </c>
      <c r="B211" s="1015" t="s">
        <v>1112</v>
      </c>
      <c r="C211" s="554">
        <v>0.32</v>
      </c>
      <c r="D211" s="704">
        <v>0.28000000000000003</v>
      </c>
      <c r="E211" s="704">
        <v>0.24</v>
      </c>
      <c r="F211" s="704">
        <v>0.18</v>
      </c>
      <c r="G211" s="704">
        <v>0.12</v>
      </c>
      <c r="H211" s="705"/>
      <c r="I211" s="704">
        <v>0.03</v>
      </c>
      <c r="J211" s="709">
        <v>0</v>
      </c>
      <c r="K211" s="577"/>
      <c r="L211" s="533">
        <v>0</v>
      </c>
      <c r="M211" s="707">
        <v>0</v>
      </c>
      <c r="N211" s="711">
        <v>0.86285000000000001</v>
      </c>
      <c r="O211" s="711">
        <v>0.85428999999999999</v>
      </c>
      <c r="P211" s="711">
        <v>0.83281000000000005</v>
      </c>
      <c r="Q211" s="711">
        <v>0.81299999999999994</v>
      </c>
      <c r="R211" s="711">
        <v>0.78932000000000002</v>
      </c>
      <c r="S211" s="711">
        <v>0.76632</v>
      </c>
      <c r="T211" s="711">
        <v>0.74399999999999999</v>
      </c>
      <c r="U211" s="711">
        <v>0.72231999999999996</v>
      </c>
      <c r="V211" s="711">
        <v>0.57376000000000005</v>
      </c>
      <c r="W211" s="707">
        <v>0</v>
      </c>
      <c r="X211" s="708">
        <f t="shared" si="63"/>
        <v>8.1286699999999996</v>
      </c>
      <c r="Y211" s="726">
        <f t="shared" si="64"/>
        <v>14.285714285714279</v>
      </c>
      <c r="Z211" s="726">
        <f t="shared" si="65"/>
        <v>16.666666666666675</v>
      </c>
      <c r="AA211" s="726">
        <f t="shared" si="66"/>
        <v>33.333333333333329</v>
      </c>
      <c r="AB211" s="726">
        <f t="shared" si="67"/>
        <v>50</v>
      </c>
      <c r="AC211" s="726">
        <f t="shared" si="68"/>
        <v>300</v>
      </c>
      <c r="AD211" s="726" t="str">
        <f t="shared" si="69"/>
        <v>n/a</v>
      </c>
      <c r="AE211" s="726" t="str">
        <f t="shared" si="70"/>
        <v>n/a</v>
      </c>
      <c r="AF211" s="726" t="str">
        <f t="shared" si="71"/>
        <v>n/a</v>
      </c>
      <c r="AG211" s="726">
        <f t="shared" si="72"/>
        <v>-100</v>
      </c>
      <c r="AH211" s="726">
        <f t="shared" si="73"/>
        <v>1.0020016621990147</v>
      </c>
      <c r="AI211" s="726">
        <f t="shared" si="74"/>
        <v>2.5792197500029923</v>
      </c>
      <c r="AJ211" s="726">
        <f t="shared" si="75"/>
        <v>2.436654366543678</v>
      </c>
      <c r="AK211" s="726">
        <f t="shared" si="76"/>
        <v>3.0000506765316848</v>
      </c>
      <c r="AL211" s="726">
        <f t="shared" si="77"/>
        <v>3.001357135400351</v>
      </c>
      <c r="AM211" s="726">
        <f t="shared" si="78"/>
        <v>3.0000000000000027</v>
      </c>
      <c r="AN211" s="726">
        <f t="shared" si="79"/>
        <v>3.0014398050725477</v>
      </c>
      <c r="AO211" s="726">
        <f t="shared" si="80"/>
        <v>25.892359174567737</v>
      </c>
      <c r="AP211" s="726" t="str">
        <f t="shared" si="81"/>
        <v>n/a</v>
      </c>
      <c r="AQ211" s="727">
        <f t="shared" si="82"/>
        <v>25.585628346859444</v>
      </c>
      <c r="AR211" s="728">
        <f t="shared" si="83"/>
        <v>85.776208935043655</v>
      </c>
    </row>
    <row r="212" spans="1:44" ht="11.25" customHeight="1" x14ac:dyDescent="0.2">
      <c r="A212" s="1017" t="s">
        <v>530</v>
      </c>
      <c r="B212" s="1015" t="s">
        <v>531</v>
      </c>
      <c r="C212" s="524">
        <v>1.95</v>
      </c>
      <c r="D212" s="704">
        <v>1.75</v>
      </c>
      <c r="E212" s="704">
        <v>1.5549999999999999</v>
      </c>
      <c r="F212" s="704">
        <v>1.375</v>
      </c>
      <c r="G212" s="704">
        <v>1.2050000000000001</v>
      </c>
      <c r="H212" s="705"/>
      <c r="I212" s="704">
        <v>1.0649999999999999</v>
      </c>
      <c r="J212" s="523">
        <v>0.92500000000000004</v>
      </c>
      <c r="K212" s="705"/>
      <c r="L212" s="710">
        <v>0.79500000000000004</v>
      </c>
      <c r="M212" s="711">
        <v>0.7</v>
      </c>
      <c r="N212" s="711">
        <v>0.625</v>
      </c>
      <c r="O212" s="711">
        <v>0.56499999999999995</v>
      </c>
      <c r="P212" s="711">
        <v>0.505</v>
      </c>
      <c r="Q212" s="711">
        <v>0.44500000000000001</v>
      </c>
      <c r="R212" s="711">
        <v>0.3</v>
      </c>
      <c r="S212" s="707">
        <v>0</v>
      </c>
      <c r="T212" s="707">
        <v>0</v>
      </c>
      <c r="U212" s="707">
        <v>0</v>
      </c>
      <c r="V212" s="707">
        <v>0</v>
      </c>
      <c r="W212" s="707">
        <v>0</v>
      </c>
      <c r="X212" s="708">
        <f t="shared" si="63"/>
        <v>13.760000000000002</v>
      </c>
      <c r="Y212" s="726">
        <f t="shared" si="64"/>
        <v>11.428571428571432</v>
      </c>
      <c r="Z212" s="726">
        <f t="shared" si="65"/>
        <v>12.540192926045023</v>
      </c>
      <c r="AA212" s="726">
        <f t="shared" si="66"/>
        <v>13.090909090909086</v>
      </c>
      <c r="AB212" s="726">
        <f t="shared" si="67"/>
        <v>14.10788381742738</v>
      </c>
      <c r="AC212" s="726">
        <f t="shared" si="68"/>
        <v>13.145539906103298</v>
      </c>
      <c r="AD212" s="726">
        <f t="shared" si="69"/>
        <v>15.135135135135114</v>
      </c>
      <c r="AE212" s="726">
        <f t="shared" si="70"/>
        <v>16.35220125786163</v>
      </c>
      <c r="AF212" s="726">
        <f t="shared" si="71"/>
        <v>13.571428571428591</v>
      </c>
      <c r="AG212" s="726">
        <f t="shared" si="72"/>
        <v>11.999999999999989</v>
      </c>
      <c r="AH212" s="726">
        <f t="shared" si="73"/>
        <v>10.619469026548689</v>
      </c>
      <c r="AI212" s="726">
        <f t="shared" si="74"/>
        <v>11.88118811881187</v>
      </c>
      <c r="AJ212" s="726">
        <f t="shared" si="75"/>
        <v>13.483146067415719</v>
      </c>
      <c r="AK212" s="726">
        <f t="shared" si="76"/>
        <v>48.333333333333343</v>
      </c>
      <c r="AL212" s="726" t="str">
        <f t="shared" si="77"/>
        <v>n/a</v>
      </c>
      <c r="AM212" s="726" t="str">
        <f t="shared" si="78"/>
        <v>n/a</v>
      </c>
      <c r="AN212" s="726" t="str">
        <f t="shared" si="79"/>
        <v>n/a</v>
      </c>
      <c r="AO212" s="726" t="str">
        <f t="shared" si="80"/>
        <v>n/a</v>
      </c>
      <c r="AP212" s="726" t="str">
        <f t="shared" si="81"/>
        <v>n/a</v>
      </c>
      <c r="AQ212" s="727">
        <f t="shared" si="82"/>
        <v>15.822230667660859</v>
      </c>
      <c r="AR212" s="728">
        <f t="shared" si="83"/>
        <v>9.8873318535207027</v>
      </c>
    </row>
    <row r="213" spans="1:44" ht="11.25" customHeight="1" x14ac:dyDescent="0.2">
      <c r="A213" s="1017" t="s">
        <v>533</v>
      </c>
      <c r="B213" s="1015" t="s">
        <v>534</v>
      </c>
      <c r="C213" s="524">
        <v>4.6999999999999993</v>
      </c>
      <c r="D213" s="704">
        <v>4.5</v>
      </c>
      <c r="E213" s="704">
        <v>4.2</v>
      </c>
      <c r="F213" s="704">
        <v>3.5</v>
      </c>
      <c r="G213" s="704">
        <v>2.5</v>
      </c>
      <c r="H213" s="705"/>
      <c r="I213" s="704">
        <v>1.4</v>
      </c>
      <c r="J213" s="523">
        <v>0.91</v>
      </c>
      <c r="K213" s="705"/>
      <c r="L213" s="710">
        <v>0.82</v>
      </c>
      <c r="M213" s="707">
        <v>0.8</v>
      </c>
      <c r="N213" s="711">
        <v>0.74</v>
      </c>
      <c r="O213" s="711">
        <v>0.6</v>
      </c>
      <c r="P213" s="711">
        <v>0.53</v>
      </c>
      <c r="Q213" s="711">
        <v>0.49</v>
      </c>
      <c r="R213" s="711">
        <v>0.45</v>
      </c>
      <c r="S213" s="711">
        <v>0.11</v>
      </c>
      <c r="T213" s="707">
        <v>0.02</v>
      </c>
      <c r="U213" s="707">
        <v>0.02</v>
      </c>
      <c r="V213" s="707">
        <v>0.02</v>
      </c>
      <c r="W213" s="707">
        <v>0.02</v>
      </c>
      <c r="X213" s="708">
        <f t="shared" si="63"/>
        <v>26.329999999999995</v>
      </c>
      <c r="Y213" s="726">
        <f t="shared" si="64"/>
        <v>4.4444444444444287</v>
      </c>
      <c r="Z213" s="726">
        <f t="shared" si="65"/>
        <v>7.1428571428571397</v>
      </c>
      <c r="AA213" s="726">
        <f t="shared" si="66"/>
        <v>19.999999999999996</v>
      </c>
      <c r="AB213" s="726">
        <f t="shared" si="67"/>
        <v>39.999999999999993</v>
      </c>
      <c r="AC213" s="726">
        <f t="shared" si="68"/>
        <v>78.571428571428584</v>
      </c>
      <c r="AD213" s="726">
        <f t="shared" si="69"/>
        <v>53.846153846153832</v>
      </c>
      <c r="AE213" s="726">
        <f t="shared" si="70"/>
        <v>10.975609756097571</v>
      </c>
      <c r="AF213" s="726">
        <f t="shared" si="71"/>
        <v>2.4999999999999911</v>
      </c>
      <c r="AG213" s="726">
        <f t="shared" si="72"/>
        <v>8.1081081081081141</v>
      </c>
      <c r="AH213" s="726">
        <f t="shared" si="73"/>
        <v>23.333333333333339</v>
      </c>
      <c r="AI213" s="726">
        <f t="shared" si="74"/>
        <v>13.207547169811317</v>
      </c>
      <c r="AJ213" s="726">
        <f t="shared" si="75"/>
        <v>8.163265306122458</v>
      </c>
      <c r="AK213" s="726">
        <f t="shared" si="76"/>
        <v>8.8888888888888786</v>
      </c>
      <c r="AL213" s="726">
        <f t="shared" si="77"/>
        <v>309.09090909090907</v>
      </c>
      <c r="AM213" s="726">
        <f t="shared" si="78"/>
        <v>450</v>
      </c>
      <c r="AN213" s="726">
        <f t="shared" si="79"/>
        <v>0</v>
      </c>
      <c r="AO213" s="726">
        <f t="shared" si="80"/>
        <v>0</v>
      </c>
      <c r="AP213" s="726">
        <f t="shared" si="81"/>
        <v>0</v>
      </c>
      <c r="AQ213" s="727">
        <f t="shared" si="82"/>
        <v>57.681808092119709</v>
      </c>
      <c r="AR213" s="728">
        <f t="shared" si="83"/>
        <v>121.3522810426859</v>
      </c>
    </row>
    <row r="214" spans="1:44" ht="11.25" customHeight="1" x14ac:dyDescent="0.2">
      <c r="A214" s="510" t="s">
        <v>4395</v>
      </c>
      <c r="B214" s="1002" t="s">
        <v>3851</v>
      </c>
      <c r="C214" s="1006">
        <v>3.9</v>
      </c>
      <c r="D214" s="1006">
        <v>3.605</v>
      </c>
      <c r="E214" s="1006">
        <v>3.3450000000000002</v>
      </c>
      <c r="F214" s="1006">
        <v>1.87</v>
      </c>
      <c r="G214" s="532">
        <v>0</v>
      </c>
      <c r="H214" s="998"/>
      <c r="I214" s="532">
        <v>0</v>
      </c>
      <c r="J214" s="709">
        <v>0</v>
      </c>
      <c r="K214" s="998"/>
      <c r="L214" s="709">
        <v>0</v>
      </c>
      <c r="M214" s="568">
        <v>0</v>
      </c>
      <c r="N214" s="568">
        <v>0</v>
      </c>
      <c r="O214" s="568">
        <v>0</v>
      </c>
      <c r="P214" s="568">
        <v>0</v>
      </c>
      <c r="Q214" s="568">
        <v>0</v>
      </c>
      <c r="R214" s="568">
        <v>0</v>
      </c>
      <c r="S214" s="568">
        <v>0</v>
      </c>
      <c r="T214" s="568">
        <v>0</v>
      </c>
      <c r="U214" s="568">
        <v>0</v>
      </c>
      <c r="V214" s="568">
        <v>0</v>
      </c>
      <c r="W214" s="568">
        <v>0</v>
      </c>
      <c r="X214" s="708">
        <f t="shared" si="63"/>
        <v>12.719999999999999</v>
      </c>
      <c r="Y214" s="726">
        <f t="shared" si="64"/>
        <v>8.183079056865461</v>
      </c>
      <c r="Z214" s="726">
        <f t="shared" si="65"/>
        <v>7.7727952167413905</v>
      </c>
      <c r="AA214" s="726">
        <f t="shared" si="66"/>
        <v>78.877005347593581</v>
      </c>
      <c r="AB214" s="726" t="str">
        <f t="shared" si="67"/>
        <v>n/a</v>
      </c>
      <c r="AC214" s="726" t="str">
        <f t="shared" si="68"/>
        <v>n/a</v>
      </c>
      <c r="AD214" s="726" t="str">
        <f t="shared" si="69"/>
        <v>n/a</v>
      </c>
      <c r="AE214" s="726" t="str">
        <f t="shared" si="70"/>
        <v>n/a</v>
      </c>
      <c r="AF214" s="726" t="str">
        <f t="shared" si="71"/>
        <v>n/a</v>
      </c>
      <c r="AG214" s="726" t="str">
        <f t="shared" si="72"/>
        <v>n/a</v>
      </c>
      <c r="AH214" s="726" t="str">
        <f t="shared" si="73"/>
        <v>n/a</v>
      </c>
      <c r="AI214" s="726" t="str">
        <f t="shared" si="74"/>
        <v>n/a</v>
      </c>
      <c r="AJ214" s="726" t="str">
        <f t="shared" si="75"/>
        <v>n/a</v>
      </c>
      <c r="AK214" s="726" t="str">
        <f t="shared" si="76"/>
        <v>n/a</v>
      </c>
      <c r="AL214" s="726" t="str">
        <f t="shared" si="77"/>
        <v>n/a</v>
      </c>
      <c r="AM214" s="726" t="str">
        <f t="shared" si="78"/>
        <v>n/a</v>
      </c>
      <c r="AN214" s="726" t="str">
        <f t="shared" si="79"/>
        <v>n/a</v>
      </c>
      <c r="AO214" s="726" t="str">
        <f t="shared" si="80"/>
        <v>n/a</v>
      </c>
      <c r="AP214" s="726" t="str">
        <f t="shared" si="81"/>
        <v>n/a</v>
      </c>
      <c r="AQ214" s="727">
        <f t="shared" si="82"/>
        <v>31.610959873733478</v>
      </c>
      <c r="AR214" s="728">
        <f t="shared" si="83"/>
        <v>40.934110155958258</v>
      </c>
    </row>
    <row r="215" spans="1:44" ht="11.25" customHeight="1" x14ac:dyDescent="0.2">
      <c r="A215" s="504" t="s">
        <v>1113</v>
      </c>
      <c r="B215" s="1000" t="s">
        <v>1114</v>
      </c>
      <c r="C215" s="524">
        <v>0.79</v>
      </c>
      <c r="D215" s="513">
        <v>0.74</v>
      </c>
      <c r="E215" s="513">
        <v>0.7</v>
      </c>
      <c r="F215" s="513">
        <v>0.62250000000000005</v>
      </c>
      <c r="G215" s="513">
        <v>0.45</v>
      </c>
      <c r="H215" s="514"/>
      <c r="I215" s="515">
        <v>0</v>
      </c>
      <c r="J215" s="516">
        <v>0</v>
      </c>
      <c r="K215" s="514"/>
      <c r="L215" s="537">
        <v>0</v>
      </c>
      <c r="M215" s="518">
        <v>0</v>
      </c>
      <c r="N215" s="518">
        <v>0</v>
      </c>
      <c r="O215" s="518">
        <v>0</v>
      </c>
      <c r="P215" s="518">
        <v>0</v>
      </c>
      <c r="Q215" s="518">
        <v>0</v>
      </c>
      <c r="R215" s="518">
        <v>0</v>
      </c>
      <c r="S215" s="518">
        <v>0</v>
      </c>
      <c r="T215" s="518">
        <v>0</v>
      </c>
      <c r="U215" s="518">
        <v>0</v>
      </c>
      <c r="V215" s="518">
        <v>0</v>
      </c>
      <c r="W215" s="518">
        <v>0</v>
      </c>
      <c r="X215" s="708">
        <f t="shared" si="63"/>
        <v>3.3025000000000002</v>
      </c>
      <c r="Y215" s="726">
        <f t="shared" si="64"/>
        <v>6.7567567567567544</v>
      </c>
      <c r="Z215" s="726">
        <f t="shared" si="65"/>
        <v>5.7142857142857162</v>
      </c>
      <c r="AA215" s="726">
        <f t="shared" si="66"/>
        <v>12.449799196787126</v>
      </c>
      <c r="AB215" s="726">
        <f t="shared" si="67"/>
        <v>38.33333333333335</v>
      </c>
      <c r="AC215" s="726" t="str">
        <f t="shared" si="68"/>
        <v>n/a</v>
      </c>
      <c r="AD215" s="726" t="str">
        <f t="shared" si="69"/>
        <v>n/a</v>
      </c>
      <c r="AE215" s="726" t="str">
        <f t="shared" si="70"/>
        <v>n/a</v>
      </c>
      <c r="AF215" s="726" t="str">
        <f t="shared" si="71"/>
        <v>n/a</v>
      </c>
      <c r="AG215" s="726" t="str">
        <f t="shared" si="72"/>
        <v>n/a</v>
      </c>
      <c r="AH215" s="726" t="str">
        <f t="shared" si="73"/>
        <v>n/a</v>
      </c>
      <c r="AI215" s="726" t="str">
        <f t="shared" si="74"/>
        <v>n/a</v>
      </c>
      <c r="AJ215" s="726" t="str">
        <f t="shared" si="75"/>
        <v>n/a</v>
      </c>
      <c r="AK215" s="726" t="str">
        <f t="shared" si="76"/>
        <v>n/a</v>
      </c>
      <c r="AL215" s="726" t="str">
        <f t="shared" si="77"/>
        <v>n/a</v>
      </c>
      <c r="AM215" s="726" t="str">
        <f t="shared" si="78"/>
        <v>n/a</v>
      </c>
      <c r="AN215" s="726" t="str">
        <f t="shared" si="79"/>
        <v>n/a</v>
      </c>
      <c r="AO215" s="726" t="str">
        <f t="shared" si="80"/>
        <v>n/a</v>
      </c>
      <c r="AP215" s="726" t="str">
        <f t="shared" si="81"/>
        <v>n/a</v>
      </c>
      <c r="AQ215" s="727">
        <f t="shared" si="82"/>
        <v>15.813543750290737</v>
      </c>
      <c r="AR215" s="728">
        <f t="shared" si="83"/>
        <v>15.302244974837276</v>
      </c>
    </row>
    <row r="216" spans="1:44" ht="11.25" customHeight="1" x14ac:dyDescent="0.2">
      <c r="A216" s="1017" t="s">
        <v>535</v>
      </c>
      <c r="B216" s="1015" t="s">
        <v>536</v>
      </c>
      <c r="C216" s="553">
        <v>0.78</v>
      </c>
      <c r="D216" s="532">
        <v>0.72</v>
      </c>
      <c r="E216" s="704">
        <v>0.7</v>
      </c>
      <c r="F216" s="704">
        <v>0.63</v>
      </c>
      <c r="G216" s="704">
        <v>0.59</v>
      </c>
      <c r="H216" s="705"/>
      <c r="I216" s="704">
        <v>0.54</v>
      </c>
      <c r="J216" s="523">
        <v>0.44667000000000001</v>
      </c>
      <c r="K216" s="705"/>
      <c r="L216" s="710">
        <v>0.32666666666666666</v>
      </c>
      <c r="M216" s="707">
        <v>0.29333333333333333</v>
      </c>
      <c r="N216" s="711">
        <v>0.25666666666666665</v>
      </c>
      <c r="O216" s="711">
        <v>0.18</v>
      </c>
      <c r="P216" s="711">
        <v>0.11</v>
      </c>
      <c r="Q216" s="711">
        <v>7.166666666666667E-2</v>
      </c>
      <c r="R216" s="707">
        <v>6.6666666666666666E-2</v>
      </c>
      <c r="S216" s="707">
        <v>6.6666666666666666E-2</v>
      </c>
      <c r="T216" s="707">
        <v>6.6666666666666666E-2</v>
      </c>
      <c r="U216" s="707">
        <v>0.13333333333333333</v>
      </c>
      <c r="V216" s="707">
        <v>0.2</v>
      </c>
      <c r="W216" s="707">
        <v>0.2</v>
      </c>
      <c r="X216" s="708">
        <f t="shared" si="63"/>
        <v>6.3783366666666659</v>
      </c>
      <c r="Y216" s="726">
        <f t="shared" si="64"/>
        <v>8.3333333333333481</v>
      </c>
      <c r="Z216" s="726">
        <f t="shared" si="65"/>
        <v>2.8571428571428692</v>
      </c>
      <c r="AA216" s="726">
        <f t="shared" si="66"/>
        <v>11.111111111111093</v>
      </c>
      <c r="AB216" s="726">
        <f t="shared" si="67"/>
        <v>6.7796610169491567</v>
      </c>
      <c r="AC216" s="726">
        <f t="shared" si="68"/>
        <v>9.259259259259256</v>
      </c>
      <c r="AD216" s="726">
        <f t="shared" si="69"/>
        <v>20.894620189401579</v>
      </c>
      <c r="AE216" s="726">
        <f t="shared" si="70"/>
        <v>36.735714285714295</v>
      </c>
      <c r="AF216" s="726">
        <f t="shared" si="71"/>
        <v>11.363636363636353</v>
      </c>
      <c r="AG216" s="726">
        <f t="shared" si="72"/>
        <v>14.285714285714302</v>
      </c>
      <c r="AH216" s="726">
        <f t="shared" si="73"/>
        <v>42.592592592592581</v>
      </c>
      <c r="AI216" s="726">
        <f t="shared" si="74"/>
        <v>63.636363636363626</v>
      </c>
      <c r="AJ216" s="726">
        <f t="shared" si="75"/>
        <v>53.488372093023237</v>
      </c>
      <c r="AK216" s="726">
        <f t="shared" si="76"/>
        <v>7.5000000000000178</v>
      </c>
      <c r="AL216" s="726">
        <f t="shared" si="77"/>
        <v>0</v>
      </c>
      <c r="AM216" s="726">
        <f t="shared" si="78"/>
        <v>0</v>
      </c>
      <c r="AN216" s="726">
        <f t="shared" si="79"/>
        <v>-50</v>
      </c>
      <c r="AO216" s="726">
        <f t="shared" si="80"/>
        <v>-33.333333333333336</v>
      </c>
      <c r="AP216" s="726">
        <f t="shared" si="81"/>
        <v>0</v>
      </c>
      <c r="AQ216" s="727">
        <f t="shared" si="82"/>
        <v>11.416899316161576</v>
      </c>
      <c r="AR216" s="728">
        <f t="shared" si="83"/>
        <v>27.114068485677496</v>
      </c>
    </row>
    <row r="217" spans="1:44" ht="11.25" customHeight="1" x14ac:dyDescent="0.2">
      <c r="A217" s="530" t="s">
        <v>1115</v>
      </c>
      <c r="B217" s="1015" t="s">
        <v>1116</v>
      </c>
      <c r="C217" s="524">
        <v>1.08</v>
      </c>
      <c r="D217" s="704">
        <v>0.84</v>
      </c>
      <c r="E217" s="704">
        <v>0.64</v>
      </c>
      <c r="F217" s="704">
        <v>0.52</v>
      </c>
      <c r="G217" s="704">
        <v>0.44</v>
      </c>
      <c r="H217" s="705"/>
      <c r="I217" s="704">
        <v>0.32</v>
      </c>
      <c r="J217" s="523">
        <v>0.28000000000000003</v>
      </c>
      <c r="K217" s="705"/>
      <c r="L217" s="533">
        <v>0.1</v>
      </c>
      <c r="M217" s="707">
        <v>0.1</v>
      </c>
      <c r="N217" s="707">
        <v>0.72</v>
      </c>
      <c r="O217" s="707">
        <v>1.1599999999999999</v>
      </c>
      <c r="P217" s="711">
        <v>1.1599999999999999</v>
      </c>
      <c r="Q217" s="711">
        <v>0.76100000000000001</v>
      </c>
      <c r="R217" s="707">
        <v>0</v>
      </c>
      <c r="S217" s="707">
        <v>0</v>
      </c>
      <c r="T217" s="707">
        <v>0</v>
      </c>
      <c r="U217" s="707">
        <v>0</v>
      </c>
      <c r="V217" s="707">
        <v>0</v>
      </c>
      <c r="W217" s="707">
        <v>0</v>
      </c>
      <c r="X217" s="708">
        <f t="shared" si="63"/>
        <v>8.1209999999999987</v>
      </c>
      <c r="Y217" s="726">
        <f t="shared" si="64"/>
        <v>28.57142857142858</v>
      </c>
      <c r="Z217" s="726">
        <f t="shared" si="65"/>
        <v>31.25</v>
      </c>
      <c r="AA217" s="726">
        <f t="shared" si="66"/>
        <v>23.076923076923084</v>
      </c>
      <c r="AB217" s="726">
        <f t="shared" si="67"/>
        <v>18.181818181818187</v>
      </c>
      <c r="AC217" s="726">
        <f t="shared" si="68"/>
        <v>37.5</v>
      </c>
      <c r="AD217" s="726">
        <f t="shared" si="69"/>
        <v>14.285714285714279</v>
      </c>
      <c r="AE217" s="726">
        <f t="shared" si="70"/>
        <v>180.00000000000003</v>
      </c>
      <c r="AF217" s="726">
        <f t="shared" si="71"/>
        <v>0</v>
      </c>
      <c r="AG217" s="726">
        <f t="shared" si="72"/>
        <v>-86.111111111111114</v>
      </c>
      <c r="AH217" s="726">
        <f t="shared" si="73"/>
        <v>-37.931034482758619</v>
      </c>
      <c r="AI217" s="726">
        <f t="shared" si="74"/>
        <v>0</v>
      </c>
      <c r="AJ217" s="726">
        <f t="shared" si="75"/>
        <v>52.431011826544015</v>
      </c>
      <c r="AK217" s="726" t="str">
        <f t="shared" si="76"/>
        <v>n/a</v>
      </c>
      <c r="AL217" s="726" t="str">
        <f t="shared" si="77"/>
        <v>n/a</v>
      </c>
      <c r="AM217" s="726" t="str">
        <f t="shared" si="78"/>
        <v>n/a</v>
      </c>
      <c r="AN217" s="726" t="str">
        <f t="shared" si="79"/>
        <v>n/a</v>
      </c>
      <c r="AO217" s="726" t="str">
        <f t="shared" si="80"/>
        <v>n/a</v>
      </c>
      <c r="AP217" s="726" t="str">
        <f t="shared" si="81"/>
        <v>n/a</v>
      </c>
      <c r="AQ217" s="727">
        <f t="shared" si="82"/>
        <v>21.7712291957132</v>
      </c>
      <c r="AR217" s="728">
        <f t="shared" si="83"/>
        <v>62.217656322513534</v>
      </c>
    </row>
    <row r="218" spans="1:44" ht="11.25" customHeight="1" x14ac:dyDescent="0.2">
      <c r="A218" s="530" t="s">
        <v>537</v>
      </c>
      <c r="B218" s="1015" t="s">
        <v>538</v>
      </c>
      <c r="C218" s="524">
        <v>2.25</v>
      </c>
      <c r="D218" s="704">
        <v>2.15</v>
      </c>
      <c r="E218" s="704">
        <v>2.1</v>
      </c>
      <c r="F218" s="704">
        <v>2.0299999999999998</v>
      </c>
      <c r="G218" s="704">
        <v>1.98</v>
      </c>
      <c r="H218" s="705"/>
      <c r="I218" s="704">
        <v>1.9</v>
      </c>
      <c r="J218" s="523">
        <v>1.83</v>
      </c>
      <c r="K218" s="705"/>
      <c r="L218" s="710">
        <v>1.78</v>
      </c>
      <c r="M218" s="711">
        <v>1.71</v>
      </c>
      <c r="N218" s="711">
        <v>1.66</v>
      </c>
      <c r="O218" s="711">
        <v>1.54</v>
      </c>
      <c r="P218" s="711">
        <v>1.32</v>
      </c>
      <c r="Q218" s="711">
        <v>1.165</v>
      </c>
      <c r="R218" s="711">
        <v>1.0349999999999999</v>
      </c>
      <c r="S218" s="711">
        <v>0.94</v>
      </c>
      <c r="T218" s="711">
        <v>0.875</v>
      </c>
      <c r="U218" s="711">
        <v>0.84</v>
      </c>
      <c r="V218" s="711">
        <v>0.76</v>
      </c>
      <c r="W218" s="711">
        <v>0.67500000000000004</v>
      </c>
      <c r="X218" s="708">
        <f t="shared" si="63"/>
        <v>28.540000000000003</v>
      </c>
      <c r="Y218" s="726">
        <f t="shared" si="64"/>
        <v>4.6511627906976827</v>
      </c>
      <c r="Z218" s="726">
        <f t="shared" si="65"/>
        <v>2.3809523809523725</v>
      </c>
      <c r="AA218" s="726">
        <f t="shared" si="66"/>
        <v>3.4482758620689724</v>
      </c>
      <c r="AB218" s="726">
        <f t="shared" si="67"/>
        <v>2.5252525252525082</v>
      </c>
      <c r="AC218" s="726">
        <f t="shared" si="68"/>
        <v>4.2105263157894868</v>
      </c>
      <c r="AD218" s="726">
        <f t="shared" si="69"/>
        <v>3.82513661202184</v>
      </c>
      <c r="AE218" s="726">
        <f t="shared" si="70"/>
        <v>2.8089887640449396</v>
      </c>
      <c r="AF218" s="726">
        <f t="shared" si="71"/>
        <v>4.0935672514619936</v>
      </c>
      <c r="AG218" s="726">
        <f t="shared" si="72"/>
        <v>3.0120481927710774</v>
      </c>
      <c r="AH218" s="726">
        <f t="shared" si="73"/>
        <v>7.7922077922077948</v>
      </c>
      <c r="AI218" s="726">
        <f t="shared" si="74"/>
        <v>16.666666666666675</v>
      </c>
      <c r="AJ218" s="726">
        <f t="shared" si="75"/>
        <v>13.30472103004292</v>
      </c>
      <c r="AK218" s="726">
        <f t="shared" si="76"/>
        <v>12.560386473429963</v>
      </c>
      <c r="AL218" s="726">
        <f t="shared" si="77"/>
        <v>10.106382978723394</v>
      </c>
      <c r="AM218" s="726">
        <f t="shared" si="78"/>
        <v>7.4285714285714288</v>
      </c>
      <c r="AN218" s="726">
        <f t="shared" si="79"/>
        <v>4.1666666666666741</v>
      </c>
      <c r="AO218" s="726">
        <f t="shared" si="80"/>
        <v>10.526315789473673</v>
      </c>
      <c r="AP218" s="726">
        <f t="shared" si="81"/>
        <v>12.592592592592577</v>
      </c>
      <c r="AQ218" s="727">
        <f t="shared" si="82"/>
        <v>7.005579006301998</v>
      </c>
      <c r="AR218" s="728">
        <f t="shared" si="83"/>
        <v>4.508679846761992</v>
      </c>
    </row>
    <row r="219" spans="1:44" ht="11.25" customHeight="1" x14ac:dyDescent="0.2">
      <c r="A219" s="530" t="s">
        <v>1117</v>
      </c>
      <c r="B219" s="703" t="s">
        <v>1118</v>
      </c>
      <c r="C219" s="524">
        <v>0.32</v>
      </c>
      <c r="D219" s="704">
        <v>0.28000000000000003</v>
      </c>
      <c r="E219" s="704">
        <v>0.24</v>
      </c>
      <c r="F219" s="704">
        <v>0.2</v>
      </c>
      <c r="G219" s="704">
        <v>0.14000000000000001</v>
      </c>
      <c r="H219" s="705"/>
      <c r="I219" s="704">
        <v>0.06</v>
      </c>
      <c r="J219" s="709">
        <v>0</v>
      </c>
      <c r="K219" s="705"/>
      <c r="L219" s="533">
        <v>0</v>
      </c>
      <c r="M219" s="707">
        <v>0</v>
      </c>
      <c r="N219" s="707">
        <v>0</v>
      </c>
      <c r="O219" s="707">
        <v>0</v>
      </c>
      <c r="P219" s="707">
        <v>0</v>
      </c>
      <c r="Q219" s="707">
        <v>0</v>
      </c>
      <c r="R219" s="707">
        <v>0</v>
      </c>
      <c r="S219" s="707">
        <v>0</v>
      </c>
      <c r="T219" s="707">
        <v>0</v>
      </c>
      <c r="U219" s="707">
        <v>0</v>
      </c>
      <c r="V219" s="707">
        <v>0.14000000000000001</v>
      </c>
      <c r="W219" s="707">
        <v>0.14000000000000001</v>
      </c>
      <c r="X219" s="708">
        <f t="shared" si="63"/>
        <v>1.5200000000000005</v>
      </c>
      <c r="Y219" s="726">
        <f t="shared" si="64"/>
        <v>14.285714285714279</v>
      </c>
      <c r="Z219" s="726">
        <f t="shared" si="65"/>
        <v>16.666666666666675</v>
      </c>
      <c r="AA219" s="726">
        <f t="shared" si="66"/>
        <v>19.999999999999996</v>
      </c>
      <c r="AB219" s="726">
        <f t="shared" si="67"/>
        <v>42.857142857142861</v>
      </c>
      <c r="AC219" s="726">
        <f t="shared" si="68"/>
        <v>133.33333333333334</v>
      </c>
      <c r="AD219" s="726" t="str">
        <f t="shared" si="69"/>
        <v>n/a</v>
      </c>
      <c r="AE219" s="726" t="str">
        <f t="shared" si="70"/>
        <v>n/a</v>
      </c>
      <c r="AF219" s="726" t="str">
        <f t="shared" si="71"/>
        <v>n/a</v>
      </c>
      <c r="AG219" s="726" t="str">
        <f t="shared" si="72"/>
        <v>n/a</v>
      </c>
      <c r="AH219" s="726" t="str">
        <f t="shared" si="73"/>
        <v>n/a</v>
      </c>
      <c r="AI219" s="726" t="str">
        <f t="shared" si="74"/>
        <v>n/a</v>
      </c>
      <c r="AJ219" s="726" t="str">
        <f t="shared" si="75"/>
        <v>n/a</v>
      </c>
      <c r="AK219" s="726" t="str">
        <f t="shared" si="76"/>
        <v>n/a</v>
      </c>
      <c r="AL219" s="726" t="str">
        <f t="shared" si="77"/>
        <v>n/a</v>
      </c>
      <c r="AM219" s="726" t="str">
        <f t="shared" si="78"/>
        <v>n/a</v>
      </c>
      <c r="AN219" s="726" t="str">
        <f t="shared" si="79"/>
        <v>n/a</v>
      </c>
      <c r="AO219" s="726">
        <f t="shared" si="80"/>
        <v>-100</v>
      </c>
      <c r="AP219" s="726">
        <f t="shared" si="81"/>
        <v>0</v>
      </c>
      <c r="AQ219" s="727">
        <f t="shared" si="82"/>
        <v>18.163265306122451</v>
      </c>
      <c r="AR219" s="728">
        <f t="shared" si="83"/>
        <v>68.54079373631204</v>
      </c>
    </row>
    <row r="220" spans="1:44" ht="11.25" customHeight="1" x14ac:dyDescent="0.2">
      <c r="A220" s="531" t="s">
        <v>539</v>
      </c>
      <c r="B220" s="507" t="s">
        <v>540</v>
      </c>
      <c r="C220" s="554">
        <v>4.21</v>
      </c>
      <c r="D220" s="704">
        <v>4</v>
      </c>
      <c r="E220" s="525">
        <v>3.51</v>
      </c>
      <c r="F220" s="704">
        <v>2.81</v>
      </c>
      <c r="G220" s="704">
        <v>2.25</v>
      </c>
      <c r="H220" s="526"/>
      <c r="I220" s="704">
        <v>1.8</v>
      </c>
      <c r="J220" s="523">
        <v>1.325</v>
      </c>
      <c r="K220" s="526"/>
      <c r="L220" s="710">
        <v>0.875</v>
      </c>
      <c r="M220" s="707">
        <v>0.7</v>
      </c>
      <c r="N220" s="711">
        <v>0.6</v>
      </c>
      <c r="O220" s="711">
        <v>0.43</v>
      </c>
      <c r="P220" s="711">
        <v>0.33</v>
      </c>
      <c r="Q220" s="707">
        <v>0.3</v>
      </c>
      <c r="R220" s="707">
        <v>0.3</v>
      </c>
      <c r="S220" s="707">
        <v>0.3</v>
      </c>
      <c r="T220" s="707">
        <v>0.3</v>
      </c>
      <c r="U220" s="707">
        <v>0.3</v>
      </c>
      <c r="V220" s="707">
        <v>0.3</v>
      </c>
      <c r="W220" s="711">
        <v>0.28125</v>
      </c>
      <c r="X220" s="708">
        <f t="shared" si="63"/>
        <v>24.921250000000004</v>
      </c>
      <c r="Y220" s="726">
        <f t="shared" si="64"/>
        <v>5.2499999999999991</v>
      </c>
      <c r="Z220" s="726">
        <f t="shared" si="65"/>
        <v>13.960113960113961</v>
      </c>
      <c r="AA220" s="726">
        <f t="shared" si="66"/>
        <v>24.911032028469737</v>
      </c>
      <c r="AB220" s="726">
        <f t="shared" si="67"/>
        <v>24.888888888888893</v>
      </c>
      <c r="AC220" s="726">
        <f t="shared" si="68"/>
        <v>25</v>
      </c>
      <c r="AD220" s="726">
        <f t="shared" si="69"/>
        <v>35.849056603773597</v>
      </c>
      <c r="AE220" s="726">
        <f t="shared" si="70"/>
        <v>51.428571428571423</v>
      </c>
      <c r="AF220" s="726">
        <f t="shared" si="71"/>
        <v>25</v>
      </c>
      <c r="AG220" s="726">
        <f t="shared" si="72"/>
        <v>16.666666666666675</v>
      </c>
      <c r="AH220" s="726">
        <f t="shared" si="73"/>
        <v>39.534883720930239</v>
      </c>
      <c r="AI220" s="726">
        <f t="shared" si="74"/>
        <v>30.303030303030297</v>
      </c>
      <c r="AJ220" s="726">
        <f t="shared" si="75"/>
        <v>10.000000000000009</v>
      </c>
      <c r="AK220" s="726">
        <f t="shared" si="76"/>
        <v>0</v>
      </c>
      <c r="AL220" s="726">
        <f t="shared" si="77"/>
        <v>0</v>
      </c>
      <c r="AM220" s="726">
        <f t="shared" si="78"/>
        <v>0</v>
      </c>
      <c r="AN220" s="726">
        <f t="shared" si="79"/>
        <v>0</v>
      </c>
      <c r="AO220" s="726">
        <f t="shared" si="80"/>
        <v>0</v>
      </c>
      <c r="AP220" s="726">
        <f t="shared" si="81"/>
        <v>6.6666666666666652</v>
      </c>
      <c r="AQ220" s="727">
        <f t="shared" si="82"/>
        <v>17.192161681506196</v>
      </c>
      <c r="AR220" s="728">
        <f t="shared" si="83"/>
        <v>15.766217955772472</v>
      </c>
    </row>
    <row r="221" spans="1:44" ht="11.25" customHeight="1" x14ac:dyDescent="0.2">
      <c r="A221" s="712" t="s">
        <v>1119</v>
      </c>
      <c r="B221" s="539" t="s">
        <v>1120</v>
      </c>
      <c r="C221" s="524">
        <v>1.6400000000000001</v>
      </c>
      <c r="D221" s="545">
        <v>1.4550000000000001</v>
      </c>
      <c r="E221" s="545">
        <v>1.155</v>
      </c>
      <c r="F221" s="545">
        <v>0.79</v>
      </c>
      <c r="G221" s="545">
        <v>0.48</v>
      </c>
      <c r="H221" s="546"/>
      <c r="I221" s="544">
        <v>0</v>
      </c>
      <c r="J221" s="547">
        <v>0</v>
      </c>
      <c r="K221" s="546"/>
      <c r="L221" s="565">
        <v>0</v>
      </c>
      <c r="M221" s="549">
        <v>0</v>
      </c>
      <c r="N221" s="549">
        <v>0</v>
      </c>
      <c r="O221" s="549">
        <v>0</v>
      </c>
      <c r="P221" s="549">
        <v>0</v>
      </c>
      <c r="Q221" s="549">
        <v>0</v>
      </c>
      <c r="R221" s="549">
        <v>0</v>
      </c>
      <c r="S221" s="549">
        <v>0</v>
      </c>
      <c r="T221" s="549">
        <v>0</v>
      </c>
      <c r="U221" s="549">
        <v>0</v>
      </c>
      <c r="V221" s="549">
        <v>0</v>
      </c>
      <c r="W221" s="549">
        <v>0</v>
      </c>
      <c r="X221" s="708">
        <f t="shared" si="63"/>
        <v>5.52</v>
      </c>
      <c r="Y221" s="726">
        <f t="shared" si="64"/>
        <v>12.714776632302405</v>
      </c>
      <c r="Z221" s="726">
        <f t="shared" si="65"/>
        <v>25.974025974025984</v>
      </c>
      <c r="AA221" s="726">
        <f t="shared" si="66"/>
        <v>46.202531645569621</v>
      </c>
      <c r="AB221" s="726">
        <f t="shared" si="67"/>
        <v>64.583333333333343</v>
      </c>
      <c r="AC221" s="726" t="str">
        <f t="shared" si="68"/>
        <v>n/a</v>
      </c>
      <c r="AD221" s="726" t="str">
        <f t="shared" si="69"/>
        <v>n/a</v>
      </c>
      <c r="AE221" s="726" t="str">
        <f t="shared" si="70"/>
        <v>n/a</v>
      </c>
      <c r="AF221" s="726" t="str">
        <f t="shared" si="71"/>
        <v>n/a</v>
      </c>
      <c r="AG221" s="726" t="str">
        <f t="shared" si="72"/>
        <v>n/a</v>
      </c>
      <c r="AH221" s="726" t="str">
        <f t="shared" si="73"/>
        <v>n/a</v>
      </c>
      <c r="AI221" s="726" t="str">
        <f t="shared" si="74"/>
        <v>n/a</v>
      </c>
      <c r="AJ221" s="726" t="str">
        <f t="shared" si="75"/>
        <v>n/a</v>
      </c>
      <c r="AK221" s="726" t="str">
        <f t="shared" si="76"/>
        <v>n/a</v>
      </c>
      <c r="AL221" s="726" t="str">
        <f t="shared" si="77"/>
        <v>n/a</v>
      </c>
      <c r="AM221" s="726" t="str">
        <f t="shared" si="78"/>
        <v>n/a</v>
      </c>
      <c r="AN221" s="726" t="str">
        <f t="shared" si="79"/>
        <v>n/a</v>
      </c>
      <c r="AO221" s="726" t="str">
        <f t="shared" si="80"/>
        <v>n/a</v>
      </c>
      <c r="AP221" s="726" t="str">
        <f t="shared" si="81"/>
        <v>n/a</v>
      </c>
      <c r="AQ221" s="727">
        <f t="shared" si="82"/>
        <v>37.368666896307836</v>
      </c>
      <c r="AR221" s="728">
        <f t="shared" si="83"/>
        <v>22.776650196961032</v>
      </c>
    </row>
    <row r="222" spans="1:44" ht="11.25" customHeight="1" x14ac:dyDescent="0.2">
      <c r="A222" s="1017" t="s">
        <v>2178</v>
      </c>
      <c r="B222" s="1015" t="s">
        <v>2179</v>
      </c>
      <c r="C222" s="524">
        <v>0.54500000000000004</v>
      </c>
      <c r="D222" s="704">
        <v>0.4889120545868082</v>
      </c>
      <c r="E222" s="704">
        <v>0.3645337376800607</v>
      </c>
      <c r="F222" s="704">
        <v>0.18681576952236542</v>
      </c>
      <c r="G222" s="575">
        <v>5.7467778620166804E-2</v>
      </c>
      <c r="H222" s="705"/>
      <c r="I222" s="704">
        <v>5.7467778620166804E-2</v>
      </c>
      <c r="J222" s="523">
        <v>4.8847611827141778E-2</v>
      </c>
      <c r="K222" s="705"/>
      <c r="L222" s="710">
        <v>4.5974222896133433E-2</v>
      </c>
      <c r="M222" s="576">
        <v>3.4480667172100077E-2</v>
      </c>
      <c r="N222" s="711">
        <v>3.4480667172100077E-2</v>
      </c>
      <c r="O222" s="711">
        <v>2.8733889310083402E-2</v>
      </c>
      <c r="P222" s="711">
        <v>2.2987111448066717E-2</v>
      </c>
      <c r="Q222" s="711">
        <v>1.8688400303260043E-2</v>
      </c>
      <c r="R222" s="711">
        <v>1.5815011372251706E-2</v>
      </c>
      <c r="S222" s="711">
        <v>1.4374526156178924E-2</v>
      </c>
      <c r="T222" s="711">
        <v>1.221379833206975E-2</v>
      </c>
      <c r="U222" s="711">
        <v>1.1493555724033358E-2</v>
      </c>
      <c r="V222" s="711">
        <v>9.3328278999241857E-3</v>
      </c>
      <c r="W222" s="711">
        <v>8.6125852918877942E-3</v>
      </c>
      <c r="X222" s="708">
        <f t="shared" si="63"/>
        <v>2.0062319939347995</v>
      </c>
      <c r="Y222" s="726">
        <f t="shared" si="64"/>
        <v>11.471990695871304</v>
      </c>
      <c r="Z222" s="726">
        <f t="shared" si="65"/>
        <v>34.119836945218566</v>
      </c>
      <c r="AA222" s="726">
        <f t="shared" si="66"/>
        <v>95.13006777322353</v>
      </c>
      <c r="AB222" s="726">
        <f t="shared" si="67"/>
        <v>225.07915567282316</v>
      </c>
      <c r="AC222" s="726">
        <f t="shared" si="68"/>
        <v>0</v>
      </c>
      <c r="AD222" s="726">
        <f t="shared" si="69"/>
        <v>17.647058823529417</v>
      </c>
      <c r="AE222" s="726">
        <f t="shared" si="70"/>
        <v>6.25</v>
      </c>
      <c r="AF222" s="726">
        <f t="shared" si="71"/>
        <v>33.333333333333329</v>
      </c>
      <c r="AG222" s="726">
        <f t="shared" si="72"/>
        <v>0</v>
      </c>
      <c r="AH222" s="726">
        <f t="shared" si="73"/>
        <v>19.999999999999972</v>
      </c>
      <c r="AI222" s="726">
        <f t="shared" si="74"/>
        <v>25.000000000000021</v>
      </c>
      <c r="AJ222" s="726">
        <f t="shared" si="75"/>
        <v>23.002028397565933</v>
      </c>
      <c r="AK222" s="726">
        <f t="shared" si="76"/>
        <v>18.168744007670167</v>
      </c>
      <c r="AL222" s="726">
        <f t="shared" si="77"/>
        <v>10.021097046413496</v>
      </c>
      <c r="AM222" s="726">
        <f t="shared" si="78"/>
        <v>17.690875232774683</v>
      </c>
      <c r="AN222" s="726">
        <f t="shared" si="79"/>
        <v>6.2664907651715174</v>
      </c>
      <c r="AO222" s="726">
        <f t="shared" si="80"/>
        <v>23.151909017059282</v>
      </c>
      <c r="AP222" s="726">
        <f t="shared" si="81"/>
        <v>8.3626760563380245</v>
      </c>
      <c r="AQ222" s="727">
        <f t="shared" si="82"/>
        <v>31.927514653721801</v>
      </c>
      <c r="AR222" s="728">
        <f t="shared" si="83"/>
        <v>52.615099022614451</v>
      </c>
    </row>
    <row r="223" spans="1:44" ht="11.25" customHeight="1" x14ac:dyDescent="0.2">
      <c r="A223" s="1017" t="s">
        <v>1121</v>
      </c>
      <c r="B223" s="1015" t="s">
        <v>1122</v>
      </c>
      <c r="C223" s="524">
        <v>2.79</v>
      </c>
      <c r="D223" s="704">
        <v>2.4849999999999999</v>
      </c>
      <c r="E223" s="704">
        <v>2.16</v>
      </c>
      <c r="F223" s="704">
        <v>1.8049999999999999</v>
      </c>
      <c r="G223" s="704">
        <v>1.409</v>
      </c>
      <c r="H223" s="705"/>
      <c r="I223" s="532">
        <v>0</v>
      </c>
      <c r="J223" s="709">
        <v>0</v>
      </c>
      <c r="K223" s="705"/>
      <c r="L223" s="533">
        <v>0</v>
      </c>
      <c r="M223" s="707">
        <v>0</v>
      </c>
      <c r="N223" s="707">
        <v>0</v>
      </c>
      <c r="O223" s="707">
        <v>0</v>
      </c>
      <c r="P223" s="707">
        <v>0</v>
      </c>
      <c r="Q223" s="707">
        <v>0</v>
      </c>
      <c r="R223" s="707">
        <v>0</v>
      </c>
      <c r="S223" s="707">
        <v>0</v>
      </c>
      <c r="T223" s="707">
        <v>0</v>
      </c>
      <c r="U223" s="707">
        <v>0</v>
      </c>
      <c r="V223" s="707">
        <v>0</v>
      </c>
      <c r="W223" s="707">
        <v>0</v>
      </c>
      <c r="X223" s="708">
        <f t="shared" si="63"/>
        <v>10.649000000000001</v>
      </c>
      <c r="Y223" s="726">
        <f t="shared" si="64"/>
        <v>12.273641851106643</v>
      </c>
      <c r="Z223" s="726">
        <f t="shared" si="65"/>
        <v>15.04629629629628</v>
      </c>
      <c r="AA223" s="726">
        <f t="shared" si="66"/>
        <v>19.667590027700843</v>
      </c>
      <c r="AB223" s="726">
        <f t="shared" si="67"/>
        <v>28.105039034776436</v>
      </c>
      <c r="AC223" s="726" t="str">
        <f t="shared" si="68"/>
        <v>n/a</v>
      </c>
      <c r="AD223" s="726" t="str">
        <f t="shared" si="69"/>
        <v>n/a</v>
      </c>
      <c r="AE223" s="726" t="str">
        <f t="shared" si="70"/>
        <v>n/a</v>
      </c>
      <c r="AF223" s="726" t="str">
        <f t="shared" si="71"/>
        <v>n/a</v>
      </c>
      <c r="AG223" s="726" t="str">
        <f t="shared" si="72"/>
        <v>n/a</v>
      </c>
      <c r="AH223" s="726" t="str">
        <f t="shared" si="73"/>
        <v>n/a</v>
      </c>
      <c r="AI223" s="726" t="str">
        <f t="shared" si="74"/>
        <v>n/a</v>
      </c>
      <c r="AJ223" s="726" t="str">
        <f t="shared" si="75"/>
        <v>n/a</v>
      </c>
      <c r="AK223" s="726" t="str">
        <f t="shared" si="76"/>
        <v>n/a</v>
      </c>
      <c r="AL223" s="726" t="str">
        <f t="shared" si="77"/>
        <v>n/a</v>
      </c>
      <c r="AM223" s="726" t="str">
        <f t="shared" si="78"/>
        <v>n/a</v>
      </c>
      <c r="AN223" s="726" t="str">
        <f t="shared" si="79"/>
        <v>n/a</v>
      </c>
      <c r="AO223" s="726" t="str">
        <f t="shared" si="80"/>
        <v>n/a</v>
      </c>
      <c r="AP223" s="726" t="str">
        <f t="shared" si="81"/>
        <v>n/a</v>
      </c>
      <c r="AQ223" s="727">
        <f t="shared" si="82"/>
        <v>18.77314180247005</v>
      </c>
      <c r="AR223" s="728">
        <f t="shared" si="83"/>
        <v>6.9286174817829949</v>
      </c>
    </row>
    <row r="224" spans="1:44" ht="11.25" customHeight="1" x14ac:dyDescent="0.2">
      <c r="A224" s="504" t="s">
        <v>1123</v>
      </c>
      <c r="B224" s="1000" t="s">
        <v>1124</v>
      </c>
      <c r="C224" s="524">
        <v>1.0150000000000001</v>
      </c>
      <c r="D224" s="513">
        <v>0.47499999999999998</v>
      </c>
      <c r="E224" s="513">
        <v>0.45</v>
      </c>
      <c r="F224" s="513">
        <v>0.3</v>
      </c>
      <c r="G224" s="513">
        <v>0.12</v>
      </c>
      <c r="H224" s="514"/>
      <c r="I224" s="515">
        <v>0</v>
      </c>
      <c r="J224" s="516">
        <v>0</v>
      </c>
      <c r="K224" s="514"/>
      <c r="L224" s="537">
        <v>0</v>
      </c>
      <c r="M224" s="518">
        <v>0</v>
      </c>
      <c r="N224" s="518">
        <v>0</v>
      </c>
      <c r="O224" s="518">
        <v>0</v>
      </c>
      <c r="P224" s="518">
        <v>0</v>
      </c>
      <c r="Q224" s="518">
        <v>0</v>
      </c>
      <c r="R224" s="518">
        <v>0</v>
      </c>
      <c r="S224" s="518">
        <v>0</v>
      </c>
      <c r="T224" s="518">
        <v>0</v>
      </c>
      <c r="U224" s="518">
        <v>0</v>
      </c>
      <c r="V224" s="518">
        <v>0</v>
      </c>
      <c r="W224" s="518">
        <v>0</v>
      </c>
      <c r="X224" s="708">
        <f t="shared" si="63"/>
        <v>2.3600000000000003</v>
      </c>
      <c r="Y224" s="726">
        <f t="shared" si="64"/>
        <v>113.68421052631584</v>
      </c>
      <c r="Z224" s="726">
        <f t="shared" si="65"/>
        <v>5.555555555555558</v>
      </c>
      <c r="AA224" s="726">
        <f t="shared" si="66"/>
        <v>50</v>
      </c>
      <c r="AB224" s="726">
        <f t="shared" si="67"/>
        <v>150</v>
      </c>
      <c r="AC224" s="726" t="str">
        <f t="shared" si="68"/>
        <v>n/a</v>
      </c>
      <c r="AD224" s="726" t="str">
        <f t="shared" si="69"/>
        <v>n/a</v>
      </c>
      <c r="AE224" s="726" t="str">
        <f t="shared" si="70"/>
        <v>n/a</v>
      </c>
      <c r="AF224" s="726" t="str">
        <f t="shared" si="71"/>
        <v>n/a</v>
      </c>
      <c r="AG224" s="726" t="str">
        <f t="shared" si="72"/>
        <v>n/a</v>
      </c>
      <c r="AH224" s="726" t="str">
        <f t="shared" si="73"/>
        <v>n/a</v>
      </c>
      <c r="AI224" s="726" t="str">
        <f t="shared" si="74"/>
        <v>n/a</v>
      </c>
      <c r="AJ224" s="726" t="str">
        <f t="shared" si="75"/>
        <v>n/a</v>
      </c>
      <c r="AK224" s="726" t="str">
        <f t="shared" si="76"/>
        <v>n/a</v>
      </c>
      <c r="AL224" s="726" t="str">
        <f t="shared" si="77"/>
        <v>n/a</v>
      </c>
      <c r="AM224" s="726" t="str">
        <f t="shared" si="78"/>
        <v>n/a</v>
      </c>
      <c r="AN224" s="726" t="str">
        <f t="shared" si="79"/>
        <v>n/a</v>
      </c>
      <c r="AO224" s="726" t="str">
        <f t="shared" si="80"/>
        <v>n/a</v>
      </c>
      <c r="AP224" s="726" t="str">
        <f t="shared" si="81"/>
        <v>n/a</v>
      </c>
      <c r="AQ224" s="727">
        <f t="shared" si="82"/>
        <v>79.809941520467845</v>
      </c>
      <c r="AR224" s="728">
        <f t="shared" si="83"/>
        <v>64.488905657021292</v>
      </c>
    </row>
    <row r="225" spans="1:44" ht="11.25" customHeight="1" x14ac:dyDescent="0.2">
      <c r="A225" s="1017" t="s">
        <v>1125</v>
      </c>
      <c r="B225" s="1015" t="s">
        <v>1126</v>
      </c>
      <c r="C225" s="550">
        <v>0.33999999999999997</v>
      </c>
      <c r="D225" s="704">
        <v>0.30499999999999999</v>
      </c>
      <c r="E225" s="704">
        <v>0.28375</v>
      </c>
      <c r="F225" s="704">
        <v>0.26124999999999998</v>
      </c>
      <c r="G225" s="704">
        <v>0.24249999999999999</v>
      </c>
      <c r="H225" s="705"/>
      <c r="I225" s="704">
        <v>0.22</v>
      </c>
      <c r="J225" s="709">
        <v>0.2</v>
      </c>
      <c r="K225" s="705"/>
      <c r="L225" s="533">
        <v>0.2</v>
      </c>
      <c r="M225" s="711">
        <v>0.2</v>
      </c>
      <c r="N225" s="711">
        <v>0.18</v>
      </c>
      <c r="O225" s="707">
        <v>0.16</v>
      </c>
      <c r="P225" s="711">
        <v>0.245</v>
      </c>
      <c r="Q225" s="711">
        <v>0.24</v>
      </c>
      <c r="R225" s="711">
        <v>0.21</v>
      </c>
      <c r="S225" s="707">
        <v>0.184</v>
      </c>
      <c r="T225" s="707">
        <v>0.20669999999999999</v>
      </c>
      <c r="U225" s="711">
        <v>0.27479999999999999</v>
      </c>
      <c r="V225" s="711">
        <v>0.25</v>
      </c>
      <c r="W225" s="711">
        <v>0.2248</v>
      </c>
      <c r="X225" s="708">
        <f t="shared" si="63"/>
        <v>4.4278000000000013</v>
      </c>
      <c r="Y225" s="726">
        <f t="shared" si="64"/>
        <v>11.475409836065564</v>
      </c>
      <c r="Z225" s="726">
        <f t="shared" si="65"/>
        <v>7.4889867841409608</v>
      </c>
      <c r="AA225" s="726">
        <f t="shared" si="66"/>
        <v>8.6124401913875595</v>
      </c>
      <c r="AB225" s="726">
        <f t="shared" si="67"/>
        <v>7.7319587628865927</v>
      </c>
      <c r="AC225" s="726">
        <f t="shared" si="68"/>
        <v>10.22727272727273</v>
      </c>
      <c r="AD225" s="726">
        <f t="shared" si="69"/>
        <v>9.9999999999999858</v>
      </c>
      <c r="AE225" s="726">
        <f t="shared" si="70"/>
        <v>0</v>
      </c>
      <c r="AF225" s="726">
        <f t="shared" si="71"/>
        <v>0</v>
      </c>
      <c r="AG225" s="726">
        <f t="shared" si="72"/>
        <v>11.111111111111116</v>
      </c>
      <c r="AH225" s="726">
        <f t="shared" si="73"/>
        <v>12.5</v>
      </c>
      <c r="AI225" s="726">
        <f t="shared" si="74"/>
        <v>-34.6938775510204</v>
      </c>
      <c r="AJ225" s="726">
        <f t="shared" si="75"/>
        <v>2.0833333333333259</v>
      </c>
      <c r="AK225" s="726">
        <f t="shared" si="76"/>
        <v>14.285714285714279</v>
      </c>
      <c r="AL225" s="726">
        <f t="shared" si="77"/>
        <v>14.130434782608692</v>
      </c>
      <c r="AM225" s="726">
        <f t="shared" si="78"/>
        <v>-10.982099661344947</v>
      </c>
      <c r="AN225" s="726">
        <f t="shared" si="79"/>
        <v>-24.781659388646283</v>
      </c>
      <c r="AO225" s="726">
        <f t="shared" si="80"/>
        <v>9.9199999999999946</v>
      </c>
      <c r="AP225" s="726">
        <f t="shared" si="81"/>
        <v>11.209964412811392</v>
      </c>
      <c r="AQ225" s="727">
        <f t="shared" si="82"/>
        <v>3.3510549792400308</v>
      </c>
      <c r="AR225" s="728">
        <f t="shared" si="83"/>
        <v>13.665030525817832</v>
      </c>
    </row>
    <row r="226" spans="1:44" ht="11.25" customHeight="1" x14ac:dyDescent="0.2">
      <c r="A226" s="644" t="s">
        <v>3855</v>
      </c>
      <c r="B226" s="1015" t="s">
        <v>3856</v>
      </c>
      <c r="C226" s="1031">
        <v>7</v>
      </c>
      <c r="D226" s="998">
        <v>6</v>
      </c>
      <c r="E226" s="998">
        <v>5</v>
      </c>
      <c r="F226" s="998">
        <v>4</v>
      </c>
      <c r="G226" s="998">
        <v>3</v>
      </c>
      <c r="H226" s="998"/>
      <c r="I226" s="998">
        <v>8</v>
      </c>
      <c r="J226" s="1015">
        <v>5</v>
      </c>
      <c r="K226" s="998"/>
      <c r="L226" s="1015">
        <v>13</v>
      </c>
      <c r="M226" s="676">
        <v>10</v>
      </c>
      <c r="N226" s="676">
        <v>10</v>
      </c>
      <c r="O226" s="707">
        <v>0</v>
      </c>
      <c r="P226" s="707">
        <v>0</v>
      </c>
      <c r="Q226" s="707">
        <v>0</v>
      </c>
      <c r="R226" s="707">
        <v>0</v>
      </c>
      <c r="S226" s="707">
        <v>0</v>
      </c>
      <c r="T226" s="707">
        <v>0</v>
      </c>
      <c r="U226" s="707">
        <v>0</v>
      </c>
      <c r="V226" s="707">
        <v>0</v>
      </c>
      <c r="W226" s="707">
        <v>0</v>
      </c>
      <c r="X226" s="708">
        <f t="shared" si="63"/>
        <v>71</v>
      </c>
      <c r="Y226" s="726">
        <f t="shared" si="64"/>
        <v>16.666666666666675</v>
      </c>
      <c r="Z226" s="726">
        <f t="shared" si="65"/>
        <v>19.999999999999996</v>
      </c>
      <c r="AA226" s="726">
        <f t="shared" si="66"/>
        <v>25</v>
      </c>
      <c r="AB226" s="726">
        <f t="shared" si="67"/>
        <v>33.333333333333329</v>
      </c>
      <c r="AC226" s="726">
        <f t="shared" si="68"/>
        <v>-62.5</v>
      </c>
      <c r="AD226" s="726">
        <f t="shared" si="69"/>
        <v>60.000000000000007</v>
      </c>
      <c r="AE226" s="726">
        <f t="shared" si="70"/>
        <v>-61.53846153846154</v>
      </c>
      <c r="AF226" s="726">
        <f t="shared" si="71"/>
        <v>30.000000000000004</v>
      </c>
      <c r="AG226" s="726">
        <f t="shared" si="72"/>
        <v>0</v>
      </c>
      <c r="AH226" s="726" t="str">
        <f t="shared" si="73"/>
        <v>n/a</v>
      </c>
      <c r="AI226" s="726" t="str">
        <f t="shared" si="74"/>
        <v>n/a</v>
      </c>
      <c r="AJ226" s="726" t="str">
        <f t="shared" si="75"/>
        <v>n/a</v>
      </c>
      <c r="AK226" s="726" t="str">
        <f t="shared" si="76"/>
        <v>n/a</v>
      </c>
      <c r="AL226" s="726" t="str">
        <f t="shared" si="77"/>
        <v>n/a</v>
      </c>
      <c r="AM226" s="726" t="str">
        <f t="shared" si="78"/>
        <v>n/a</v>
      </c>
      <c r="AN226" s="726" t="str">
        <f t="shared" si="79"/>
        <v>n/a</v>
      </c>
      <c r="AO226" s="726" t="str">
        <f t="shared" si="80"/>
        <v>n/a</v>
      </c>
      <c r="AP226" s="726" t="str">
        <f t="shared" si="81"/>
        <v>n/a</v>
      </c>
      <c r="AQ226" s="727">
        <f t="shared" si="82"/>
        <v>6.7735042735042743</v>
      </c>
      <c r="AR226" s="728">
        <f t="shared" si="83"/>
        <v>42.122140698391881</v>
      </c>
    </row>
    <row r="227" spans="1:44" ht="11.25" customHeight="1" x14ac:dyDescent="0.2">
      <c r="A227" s="1017" t="s">
        <v>544</v>
      </c>
      <c r="B227" s="1015" t="s">
        <v>545</v>
      </c>
      <c r="C227" s="708">
        <v>3.72</v>
      </c>
      <c r="D227" s="704">
        <v>3.52</v>
      </c>
      <c r="E227" s="704">
        <v>3.4</v>
      </c>
      <c r="F227" s="704">
        <v>3.32</v>
      </c>
      <c r="G227" s="704">
        <v>3.12</v>
      </c>
      <c r="H227" s="705"/>
      <c r="I227" s="704">
        <v>2.92</v>
      </c>
      <c r="J227" s="523">
        <v>2.72</v>
      </c>
      <c r="K227" s="705"/>
      <c r="L227" s="710">
        <v>1.94</v>
      </c>
      <c r="M227" s="711">
        <v>1.35</v>
      </c>
      <c r="N227" s="711">
        <v>1.24</v>
      </c>
      <c r="O227" s="711">
        <v>1.145</v>
      </c>
      <c r="P227" s="711">
        <v>1.06</v>
      </c>
      <c r="Q227" s="711">
        <v>0.88756799999999991</v>
      </c>
      <c r="R227" s="707">
        <v>0</v>
      </c>
      <c r="S227" s="707">
        <v>0</v>
      </c>
      <c r="T227" s="707">
        <v>0</v>
      </c>
      <c r="U227" s="707">
        <v>0</v>
      </c>
      <c r="V227" s="707">
        <v>0</v>
      </c>
      <c r="W227" s="707">
        <v>0</v>
      </c>
      <c r="X227" s="708">
        <f t="shared" si="63"/>
        <v>30.342568</v>
      </c>
      <c r="Y227" s="726">
        <f t="shared" si="64"/>
        <v>5.6818181818181879</v>
      </c>
      <c r="Z227" s="726">
        <f t="shared" si="65"/>
        <v>3.529411764705892</v>
      </c>
      <c r="AA227" s="726">
        <f t="shared" si="66"/>
        <v>2.4096385542168752</v>
      </c>
      <c r="AB227" s="726">
        <f t="shared" si="67"/>
        <v>6.4102564102564097</v>
      </c>
      <c r="AC227" s="726">
        <f t="shared" si="68"/>
        <v>6.8493150684931559</v>
      </c>
      <c r="AD227" s="726">
        <f t="shared" si="69"/>
        <v>7.3529411764705843</v>
      </c>
      <c r="AE227" s="726">
        <f t="shared" si="70"/>
        <v>40.206185567010323</v>
      </c>
      <c r="AF227" s="726">
        <f t="shared" si="71"/>
        <v>43.703703703703688</v>
      </c>
      <c r="AG227" s="726">
        <f t="shared" si="72"/>
        <v>8.8709677419354982</v>
      </c>
      <c r="AH227" s="726">
        <f t="shared" si="73"/>
        <v>8.2969432314410554</v>
      </c>
      <c r="AI227" s="726">
        <f t="shared" si="74"/>
        <v>8.0188679245283048</v>
      </c>
      <c r="AJ227" s="726">
        <f t="shared" si="75"/>
        <v>19.427469219259841</v>
      </c>
      <c r="AK227" s="726" t="str">
        <f t="shared" si="76"/>
        <v>n/a</v>
      </c>
      <c r="AL227" s="726" t="str">
        <f t="shared" si="77"/>
        <v>n/a</v>
      </c>
      <c r="AM227" s="726" t="str">
        <f t="shared" si="78"/>
        <v>n/a</v>
      </c>
      <c r="AN227" s="726" t="str">
        <f t="shared" si="79"/>
        <v>n/a</v>
      </c>
      <c r="AO227" s="726" t="str">
        <f t="shared" si="80"/>
        <v>n/a</v>
      </c>
      <c r="AP227" s="726" t="str">
        <f t="shared" si="81"/>
        <v>n/a</v>
      </c>
      <c r="AQ227" s="727">
        <f t="shared" si="82"/>
        <v>13.396459878653319</v>
      </c>
      <c r="AR227" s="728">
        <f t="shared" si="83"/>
        <v>13.996259168862089</v>
      </c>
    </row>
    <row r="228" spans="1:44" ht="11.25" customHeight="1" x14ac:dyDescent="0.2">
      <c r="A228" s="530" t="s">
        <v>1127</v>
      </c>
      <c r="B228" s="1015" t="s">
        <v>1128</v>
      </c>
      <c r="C228" s="708">
        <v>0.31000000000000005</v>
      </c>
      <c r="D228" s="532">
        <v>0.28000000000000003</v>
      </c>
      <c r="E228" s="704">
        <v>0.25</v>
      </c>
      <c r="F228" s="532">
        <v>0.24</v>
      </c>
      <c r="G228" s="704">
        <v>0.21</v>
      </c>
      <c r="H228" s="705"/>
      <c r="I228" s="532">
        <v>0.2</v>
      </c>
      <c r="J228" s="523">
        <v>0.18</v>
      </c>
      <c r="K228" s="705"/>
      <c r="L228" s="533">
        <v>0.16</v>
      </c>
      <c r="M228" s="707">
        <v>0.16</v>
      </c>
      <c r="N228" s="707">
        <v>0.16</v>
      </c>
      <c r="O228" s="707">
        <v>0.16</v>
      </c>
      <c r="P228" s="707">
        <v>0.16</v>
      </c>
      <c r="Q228" s="707">
        <v>0.16</v>
      </c>
      <c r="R228" s="707">
        <v>0.16</v>
      </c>
      <c r="S228" s="707">
        <v>0.16</v>
      </c>
      <c r="T228" s="707">
        <v>0.16</v>
      </c>
      <c r="U228" s="707">
        <v>0.16</v>
      </c>
      <c r="V228" s="707">
        <v>0.16</v>
      </c>
      <c r="W228" s="707">
        <v>0.16</v>
      </c>
      <c r="X228" s="708">
        <f t="shared" si="63"/>
        <v>3.5900000000000012</v>
      </c>
      <c r="Y228" s="726">
        <f t="shared" si="64"/>
        <v>10.714285714285721</v>
      </c>
      <c r="Z228" s="726">
        <f t="shared" si="65"/>
        <v>12.000000000000011</v>
      </c>
      <c r="AA228" s="726">
        <f t="shared" si="66"/>
        <v>4.1666666666666741</v>
      </c>
      <c r="AB228" s="726">
        <f t="shared" si="67"/>
        <v>14.285714285714279</v>
      </c>
      <c r="AC228" s="726">
        <f t="shared" si="68"/>
        <v>4.9999999999999822</v>
      </c>
      <c r="AD228" s="726">
        <f t="shared" si="69"/>
        <v>11.111111111111116</v>
      </c>
      <c r="AE228" s="726">
        <f t="shared" si="70"/>
        <v>12.5</v>
      </c>
      <c r="AF228" s="726">
        <f t="shared" si="71"/>
        <v>0</v>
      </c>
      <c r="AG228" s="726">
        <f t="shared" si="72"/>
        <v>0</v>
      </c>
      <c r="AH228" s="726">
        <f t="shared" si="73"/>
        <v>0</v>
      </c>
      <c r="AI228" s="726">
        <f t="shared" si="74"/>
        <v>0</v>
      </c>
      <c r="AJ228" s="726">
        <f t="shared" si="75"/>
        <v>0</v>
      </c>
      <c r="AK228" s="726">
        <f t="shared" si="76"/>
        <v>0</v>
      </c>
      <c r="AL228" s="726">
        <f t="shared" si="77"/>
        <v>0</v>
      </c>
      <c r="AM228" s="726">
        <f t="shared" si="78"/>
        <v>0</v>
      </c>
      <c r="AN228" s="726">
        <f t="shared" si="79"/>
        <v>0</v>
      </c>
      <c r="AO228" s="726">
        <f t="shared" si="80"/>
        <v>0</v>
      </c>
      <c r="AP228" s="726">
        <f t="shared" si="81"/>
        <v>0</v>
      </c>
      <c r="AQ228" s="727">
        <f t="shared" si="82"/>
        <v>3.8765432098765435</v>
      </c>
      <c r="AR228" s="728">
        <f t="shared" si="83"/>
        <v>5.5010634352141805</v>
      </c>
    </row>
    <row r="229" spans="1:44" ht="11.25" customHeight="1" x14ac:dyDescent="0.2">
      <c r="A229" s="530" t="s">
        <v>1129</v>
      </c>
      <c r="B229" s="507" t="s">
        <v>1130</v>
      </c>
      <c r="C229" s="512">
        <v>1.2999999999999998</v>
      </c>
      <c r="D229" s="525">
        <v>1.1599999999999999</v>
      </c>
      <c r="E229" s="525">
        <v>1.08</v>
      </c>
      <c r="F229" s="525">
        <v>0.92</v>
      </c>
      <c r="G229" s="525">
        <v>0.74</v>
      </c>
      <c r="H229" s="526"/>
      <c r="I229" s="704">
        <v>0.4</v>
      </c>
      <c r="J229" s="523">
        <v>0.2</v>
      </c>
      <c r="K229" s="526"/>
      <c r="L229" s="533">
        <v>0.08</v>
      </c>
      <c r="M229" s="707">
        <v>0.12</v>
      </c>
      <c r="N229" s="711">
        <v>0.24</v>
      </c>
      <c r="O229" s="711">
        <v>0.06</v>
      </c>
      <c r="P229" s="707">
        <v>0</v>
      </c>
      <c r="Q229" s="707">
        <v>0</v>
      </c>
      <c r="R229" s="707">
        <v>0</v>
      </c>
      <c r="S229" s="707">
        <v>0</v>
      </c>
      <c r="T229" s="707">
        <v>0</v>
      </c>
      <c r="U229" s="707">
        <v>0</v>
      </c>
      <c r="V229" s="707">
        <v>0</v>
      </c>
      <c r="W229" s="707">
        <v>0</v>
      </c>
      <c r="X229" s="708">
        <f t="shared" si="63"/>
        <v>6.3000000000000007</v>
      </c>
      <c r="Y229" s="726">
        <f t="shared" si="64"/>
        <v>12.06896551724137</v>
      </c>
      <c r="Z229" s="726">
        <f t="shared" si="65"/>
        <v>7.4074074074073959</v>
      </c>
      <c r="AA229" s="726">
        <f t="shared" si="66"/>
        <v>17.391304347826097</v>
      </c>
      <c r="AB229" s="726">
        <f t="shared" si="67"/>
        <v>24.324324324324319</v>
      </c>
      <c r="AC229" s="726">
        <f t="shared" si="68"/>
        <v>84.999999999999986</v>
      </c>
      <c r="AD229" s="726">
        <f t="shared" si="69"/>
        <v>100</v>
      </c>
      <c r="AE229" s="726">
        <f t="shared" si="70"/>
        <v>150</v>
      </c>
      <c r="AF229" s="726">
        <f t="shared" si="71"/>
        <v>-33.333333333333329</v>
      </c>
      <c r="AG229" s="726">
        <f t="shared" si="72"/>
        <v>-50</v>
      </c>
      <c r="AH229" s="726">
        <f t="shared" si="73"/>
        <v>300</v>
      </c>
      <c r="AI229" s="726" t="str">
        <f t="shared" si="74"/>
        <v>n/a</v>
      </c>
      <c r="AJ229" s="726" t="str">
        <f t="shared" si="75"/>
        <v>n/a</v>
      </c>
      <c r="AK229" s="726" t="str">
        <f t="shared" si="76"/>
        <v>n/a</v>
      </c>
      <c r="AL229" s="726" t="str">
        <f t="shared" si="77"/>
        <v>n/a</v>
      </c>
      <c r="AM229" s="726" t="str">
        <f t="shared" si="78"/>
        <v>n/a</v>
      </c>
      <c r="AN229" s="726" t="str">
        <f t="shared" si="79"/>
        <v>n/a</v>
      </c>
      <c r="AO229" s="726" t="str">
        <f t="shared" si="80"/>
        <v>n/a</v>
      </c>
      <c r="AP229" s="726" t="str">
        <f t="shared" si="81"/>
        <v>n/a</v>
      </c>
      <c r="AQ229" s="727">
        <f t="shared" si="82"/>
        <v>61.285866826346592</v>
      </c>
      <c r="AR229" s="728">
        <f t="shared" si="83"/>
        <v>103.74712644933756</v>
      </c>
    </row>
    <row r="230" spans="1:44" ht="11.25" customHeight="1" x14ac:dyDescent="0.2">
      <c r="A230" s="579" t="s">
        <v>4396</v>
      </c>
      <c r="B230" s="1003" t="s">
        <v>3858</v>
      </c>
      <c r="C230" s="1006">
        <v>0.57999999999999996</v>
      </c>
      <c r="D230" s="23">
        <v>0.5</v>
      </c>
      <c r="E230" s="23">
        <v>0.42</v>
      </c>
      <c r="F230" s="23">
        <v>0.1</v>
      </c>
      <c r="G230" s="544">
        <v>0</v>
      </c>
      <c r="H230" s="540"/>
      <c r="I230" s="544">
        <v>0</v>
      </c>
      <c r="J230" s="547">
        <v>0</v>
      </c>
      <c r="K230" s="540"/>
      <c r="L230" s="547">
        <v>0</v>
      </c>
      <c r="M230" s="1113">
        <v>0</v>
      </c>
      <c r="N230" s="1113">
        <v>0</v>
      </c>
      <c r="O230" s="1113">
        <v>0</v>
      </c>
      <c r="P230" s="1113">
        <v>0</v>
      </c>
      <c r="Q230" s="1113">
        <v>0</v>
      </c>
      <c r="R230" s="1113">
        <v>0</v>
      </c>
      <c r="S230" s="1113">
        <v>0</v>
      </c>
      <c r="T230" s="1113">
        <v>0</v>
      </c>
      <c r="U230" s="1113">
        <v>0</v>
      </c>
      <c r="V230" s="1113">
        <v>0</v>
      </c>
      <c r="W230" s="1113">
        <v>0</v>
      </c>
      <c r="X230" s="708">
        <f t="shared" si="63"/>
        <v>1.6</v>
      </c>
      <c r="Y230" s="726">
        <f t="shared" si="64"/>
        <v>15.999999999999993</v>
      </c>
      <c r="Z230" s="726">
        <f t="shared" si="65"/>
        <v>19.047619047619047</v>
      </c>
      <c r="AA230" s="726">
        <f t="shared" si="66"/>
        <v>319.99999999999994</v>
      </c>
      <c r="AB230" s="726" t="str">
        <f t="shared" si="67"/>
        <v>n/a</v>
      </c>
      <c r="AC230" s="726" t="str">
        <f t="shared" si="68"/>
        <v>n/a</v>
      </c>
      <c r="AD230" s="726" t="str">
        <f t="shared" si="69"/>
        <v>n/a</v>
      </c>
      <c r="AE230" s="726" t="str">
        <f t="shared" si="70"/>
        <v>n/a</v>
      </c>
      <c r="AF230" s="726" t="str">
        <f t="shared" si="71"/>
        <v>n/a</v>
      </c>
      <c r="AG230" s="726" t="str">
        <f t="shared" si="72"/>
        <v>n/a</v>
      </c>
      <c r="AH230" s="726" t="str">
        <f t="shared" si="73"/>
        <v>n/a</v>
      </c>
      <c r="AI230" s="726" t="str">
        <f t="shared" si="74"/>
        <v>n/a</v>
      </c>
      <c r="AJ230" s="726" t="str">
        <f t="shared" si="75"/>
        <v>n/a</v>
      </c>
      <c r="AK230" s="726" t="str">
        <f t="shared" si="76"/>
        <v>n/a</v>
      </c>
      <c r="AL230" s="726" t="str">
        <f t="shared" si="77"/>
        <v>n/a</v>
      </c>
      <c r="AM230" s="726" t="str">
        <f t="shared" si="78"/>
        <v>n/a</v>
      </c>
      <c r="AN230" s="726" t="str">
        <f t="shared" si="79"/>
        <v>n/a</v>
      </c>
      <c r="AO230" s="726" t="str">
        <f t="shared" si="80"/>
        <v>n/a</v>
      </c>
      <c r="AP230" s="726" t="str">
        <f t="shared" si="81"/>
        <v>n/a</v>
      </c>
      <c r="AQ230" s="727">
        <f t="shared" si="82"/>
        <v>118.34920634920633</v>
      </c>
      <c r="AR230" s="728">
        <f t="shared" si="83"/>
        <v>174.64135801825716</v>
      </c>
    </row>
    <row r="231" spans="1:44" ht="11.25" customHeight="1" x14ac:dyDescent="0.2">
      <c r="A231" s="1017" t="s">
        <v>546</v>
      </c>
      <c r="B231" s="1015" t="s">
        <v>547</v>
      </c>
      <c r="C231" s="524">
        <v>3.34</v>
      </c>
      <c r="D231" s="704">
        <v>2.8</v>
      </c>
      <c r="E231" s="704">
        <v>2.59</v>
      </c>
      <c r="F231" s="704">
        <v>2.4</v>
      </c>
      <c r="G231" s="704">
        <v>2.25</v>
      </c>
      <c r="H231" s="705"/>
      <c r="I231" s="704">
        <v>2.11</v>
      </c>
      <c r="J231" s="523">
        <v>1.97</v>
      </c>
      <c r="K231" s="705"/>
      <c r="L231" s="710">
        <v>1.83</v>
      </c>
      <c r="M231" s="711">
        <v>1.75</v>
      </c>
      <c r="N231" s="707">
        <v>1.58</v>
      </c>
      <c r="O231" s="711">
        <v>1.46</v>
      </c>
      <c r="P231" s="711">
        <v>1.38</v>
      </c>
      <c r="Q231" s="711">
        <v>1.34</v>
      </c>
      <c r="R231" s="711">
        <v>1.3</v>
      </c>
      <c r="S231" s="707">
        <v>1.29</v>
      </c>
      <c r="T231" s="707">
        <v>1.29</v>
      </c>
      <c r="U231" s="707">
        <v>1.29</v>
      </c>
      <c r="V231" s="707">
        <v>1.29</v>
      </c>
      <c r="W231" s="707">
        <v>1.29</v>
      </c>
      <c r="X231" s="708">
        <f t="shared" si="63"/>
        <v>34.549999999999997</v>
      </c>
      <c r="Y231" s="726">
        <f t="shared" si="64"/>
        <v>19.285714285714285</v>
      </c>
      <c r="Z231" s="726">
        <f t="shared" si="65"/>
        <v>8.1081081081081141</v>
      </c>
      <c r="AA231" s="726">
        <f t="shared" si="66"/>
        <v>7.9166666666666607</v>
      </c>
      <c r="AB231" s="726">
        <f t="shared" si="67"/>
        <v>6.6666666666666652</v>
      </c>
      <c r="AC231" s="726">
        <f t="shared" si="68"/>
        <v>6.6350710900473953</v>
      </c>
      <c r="AD231" s="726">
        <f t="shared" si="69"/>
        <v>7.1065989847715727</v>
      </c>
      <c r="AE231" s="726">
        <f t="shared" si="70"/>
        <v>7.6502732240437021</v>
      </c>
      <c r="AF231" s="726">
        <f t="shared" si="71"/>
        <v>4.5714285714285818</v>
      </c>
      <c r="AG231" s="726">
        <f t="shared" si="72"/>
        <v>10.759493670886066</v>
      </c>
      <c r="AH231" s="726">
        <f t="shared" si="73"/>
        <v>8.2191780821917924</v>
      </c>
      <c r="AI231" s="726">
        <f t="shared" si="74"/>
        <v>5.7971014492753659</v>
      </c>
      <c r="AJ231" s="726">
        <f t="shared" si="75"/>
        <v>2.9850746268656581</v>
      </c>
      <c r="AK231" s="726">
        <f t="shared" si="76"/>
        <v>3.0769230769230882</v>
      </c>
      <c r="AL231" s="726">
        <f t="shared" si="77"/>
        <v>0.77519379844961378</v>
      </c>
      <c r="AM231" s="726">
        <f t="shared" si="78"/>
        <v>0</v>
      </c>
      <c r="AN231" s="726">
        <f t="shared" si="79"/>
        <v>0</v>
      </c>
      <c r="AO231" s="726">
        <f t="shared" si="80"/>
        <v>0</v>
      </c>
      <c r="AP231" s="726">
        <f t="shared" si="81"/>
        <v>0</v>
      </c>
      <c r="AQ231" s="727">
        <f t="shared" si="82"/>
        <v>5.530749572335476</v>
      </c>
      <c r="AR231" s="728">
        <f t="shared" si="83"/>
        <v>4.8752218619758363</v>
      </c>
    </row>
    <row r="232" spans="1:44" ht="11.25" customHeight="1" x14ac:dyDescent="0.2">
      <c r="A232" s="1017" t="s">
        <v>1131</v>
      </c>
      <c r="B232" s="1015" t="s">
        <v>1132</v>
      </c>
      <c r="C232" s="524">
        <v>1.84</v>
      </c>
      <c r="D232" s="704">
        <v>1.52</v>
      </c>
      <c r="E232" s="704">
        <v>1.24</v>
      </c>
      <c r="F232" s="704">
        <v>1</v>
      </c>
      <c r="G232" s="704">
        <v>0.8</v>
      </c>
      <c r="H232" s="705"/>
      <c r="I232" s="532">
        <v>0</v>
      </c>
      <c r="J232" s="709">
        <v>0</v>
      </c>
      <c r="K232" s="705"/>
      <c r="L232" s="533">
        <v>0</v>
      </c>
      <c r="M232" s="707">
        <v>0</v>
      </c>
      <c r="N232" s="707">
        <v>0</v>
      </c>
      <c r="O232" s="707">
        <v>0</v>
      </c>
      <c r="P232" s="711">
        <v>0.48</v>
      </c>
      <c r="Q232" s="711">
        <v>0.4</v>
      </c>
      <c r="R232" s="711">
        <v>6.5000000000000002E-2</v>
      </c>
      <c r="S232" s="707">
        <v>0</v>
      </c>
      <c r="T232" s="707">
        <v>0</v>
      </c>
      <c r="U232" s="707">
        <v>0</v>
      </c>
      <c r="V232" s="707">
        <v>0</v>
      </c>
      <c r="W232" s="707">
        <v>0</v>
      </c>
      <c r="X232" s="708">
        <f t="shared" si="63"/>
        <v>7.3450000000000015</v>
      </c>
      <c r="Y232" s="726">
        <f t="shared" si="64"/>
        <v>21.052631578947366</v>
      </c>
      <c r="Z232" s="726">
        <f t="shared" si="65"/>
        <v>22.580645161290324</v>
      </c>
      <c r="AA232" s="726">
        <f t="shared" si="66"/>
        <v>24</v>
      </c>
      <c r="AB232" s="726">
        <f t="shared" si="67"/>
        <v>25</v>
      </c>
      <c r="AC232" s="726" t="str">
        <f t="shared" si="68"/>
        <v>n/a</v>
      </c>
      <c r="AD232" s="726" t="str">
        <f t="shared" si="69"/>
        <v>n/a</v>
      </c>
      <c r="AE232" s="726" t="str">
        <f t="shared" si="70"/>
        <v>n/a</v>
      </c>
      <c r="AF232" s="726" t="str">
        <f t="shared" si="71"/>
        <v>n/a</v>
      </c>
      <c r="AG232" s="726" t="str">
        <f t="shared" si="72"/>
        <v>n/a</v>
      </c>
      <c r="AH232" s="726" t="str">
        <f t="shared" si="73"/>
        <v>n/a</v>
      </c>
      <c r="AI232" s="726">
        <f t="shared" si="74"/>
        <v>-100</v>
      </c>
      <c r="AJ232" s="726">
        <f t="shared" si="75"/>
        <v>19.999999999999996</v>
      </c>
      <c r="AK232" s="726">
        <f t="shared" si="76"/>
        <v>515.38461538461547</v>
      </c>
      <c r="AL232" s="726" t="str">
        <f t="shared" si="77"/>
        <v>n/a</v>
      </c>
      <c r="AM232" s="726" t="str">
        <f t="shared" si="78"/>
        <v>n/a</v>
      </c>
      <c r="AN232" s="726" t="str">
        <f t="shared" si="79"/>
        <v>n/a</v>
      </c>
      <c r="AO232" s="726" t="str">
        <f t="shared" si="80"/>
        <v>n/a</v>
      </c>
      <c r="AP232" s="726" t="str">
        <f t="shared" si="81"/>
        <v>n/a</v>
      </c>
      <c r="AQ232" s="727">
        <f t="shared" si="82"/>
        <v>75.431127446407586</v>
      </c>
      <c r="AR232" s="728">
        <f t="shared" si="83"/>
        <v>199.30981565249687</v>
      </c>
    </row>
    <row r="233" spans="1:44" ht="11.25" customHeight="1" x14ac:dyDescent="0.2">
      <c r="A233" s="530" t="s">
        <v>1133</v>
      </c>
      <c r="B233" s="703" t="s">
        <v>1134</v>
      </c>
      <c r="C233" s="555">
        <v>1.66</v>
      </c>
      <c r="D233" s="704">
        <v>1.63</v>
      </c>
      <c r="E233" s="704">
        <v>1.575</v>
      </c>
      <c r="F233" s="704">
        <v>1.3</v>
      </c>
      <c r="G233" s="704">
        <v>1.05</v>
      </c>
      <c r="H233" s="705"/>
      <c r="I233" s="704">
        <v>0.85</v>
      </c>
      <c r="J233" s="523">
        <v>0.65</v>
      </c>
      <c r="K233" s="705"/>
      <c r="L233" s="710">
        <v>0.375</v>
      </c>
      <c r="M233" s="707">
        <v>0</v>
      </c>
      <c r="N233" s="707">
        <v>0</v>
      </c>
      <c r="O233" s="707">
        <v>0</v>
      </c>
      <c r="P233" s="707">
        <v>0</v>
      </c>
      <c r="Q233" s="707">
        <v>0</v>
      </c>
      <c r="R233" s="707">
        <v>0</v>
      </c>
      <c r="S233" s="707">
        <v>0</v>
      </c>
      <c r="T233" s="707">
        <v>0</v>
      </c>
      <c r="U233" s="707">
        <v>0</v>
      </c>
      <c r="V233" s="707">
        <v>0</v>
      </c>
      <c r="W233" s="707">
        <v>0</v>
      </c>
      <c r="X233" s="708">
        <f t="shared" si="63"/>
        <v>9.09</v>
      </c>
      <c r="Y233" s="726">
        <f t="shared" si="64"/>
        <v>1.8404907975460238</v>
      </c>
      <c r="Z233" s="726">
        <f t="shared" si="65"/>
        <v>3.4920634920634797</v>
      </c>
      <c r="AA233" s="726">
        <f t="shared" si="66"/>
        <v>21.153846153846146</v>
      </c>
      <c r="AB233" s="726">
        <f t="shared" si="67"/>
        <v>23.809523809523814</v>
      </c>
      <c r="AC233" s="726">
        <f t="shared" si="68"/>
        <v>23.529411764705888</v>
      </c>
      <c r="AD233" s="726">
        <f t="shared" si="69"/>
        <v>30.76923076923077</v>
      </c>
      <c r="AE233" s="726">
        <f t="shared" si="70"/>
        <v>73.333333333333343</v>
      </c>
      <c r="AF233" s="726" t="str">
        <f t="shared" si="71"/>
        <v>n/a</v>
      </c>
      <c r="AG233" s="726" t="str">
        <f t="shared" si="72"/>
        <v>n/a</v>
      </c>
      <c r="AH233" s="726" t="str">
        <f t="shared" si="73"/>
        <v>n/a</v>
      </c>
      <c r="AI233" s="726" t="str">
        <f t="shared" si="74"/>
        <v>n/a</v>
      </c>
      <c r="AJ233" s="726" t="str">
        <f t="shared" si="75"/>
        <v>n/a</v>
      </c>
      <c r="AK233" s="726" t="str">
        <f t="shared" si="76"/>
        <v>n/a</v>
      </c>
      <c r="AL233" s="726" t="str">
        <f t="shared" si="77"/>
        <v>n/a</v>
      </c>
      <c r="AM233" s="726" t="str">
        <f t="shared" si="78"/>
        <v>n/a</v>
      </c>
      <c r="AN233" s="726" t="str">
        <f t="shared" si="79"/>
        <v>n/a</v>
      </c>
      <c r="AO233" s="726" t="str">
        <f t="shared" si="80"/>
        <v>n/a</v>
      </c>
      <c r="AP233" s="726" t="str">
        <f t="shared" si="81"/>
        <v>n/a</v>
      </c>
      <c r="AQ233" s="727">
        <f t="shared" si="82"/>
        <v>25.418271445749923</v>
      </c>
      <c r="AR233" s="728">
        <f t="shared" si="83"/>
        <v>23.753938058834169</v>
      </c>
    </row>
    <row r="234" spans="1:44" ht="11.25" customHeight="1" x14ac:dyDescent="0.2">
      <c r="A234" s="536" t="s">
        <v>209</v>
      </c>
      <c r="B234" s="1000" t="s">
        <v>210</v>
      </c>
      <c r="C234" s="524">
        <v>0.71</v>
      </c>
      <c r="D234" s="513">
        <v>0.69499999999999995</v>
      </c>
      <c r="E234" s="513">
        <v>0.67</v>
      </c>
      <c r="F234" s="513">
        <v>0.63500000000000001</v>
      </c>
      <c r="G234" s="513">
        <v>0.5</v>
      </c>
      <c r="H234" s="514"/>
      <c r="I234" s="513">
        <v>0.35</v>
      </c>
      <c r="J234" s="511">
        <v>0.28999999999999998</v>
      </c>
      <c r="K234" s="514"/>
      <c r="L234" s="517">
        <v>0.2475</v>
      </c>
      <c r="M234" s="518">
        <v>0.23</v>
      </c>
      <c r="N234" s="519">
        <v>0.2225</v>
      </c>
      <c r="O234" s="519">
        <v>0.19</v>
      </c>
      <c r="P234" s="519">
        <v>0.17</v>
      </c>
      <c r="Q234" s="519">
        <v>0.14000000000000001</v>
      </c>
      <c r="R234" s="519">
        <v>0.1125</v>
      </c>
      <c r="S234" s="519">
        <v>9.2499999999999999E-2</v>
      </c>
      <c r="T234" s="519">
        <v>8.2500000000000004E-2</v>
      </c>
      <c r="U234" s="518">
        <v>7.4999999999999997E-2</v>
      </c>
      <c r="V234" s="519">
        <v>7.1249999999999994E-2</v>
      </c>
      <c r="W234" s="519">
        <v>6.25E-2</v>
      </c>
      <c r="X234" s="708">
        <f t="shared" si="63"/>
        <v>5.5462500000000006</v>
      </c>
      <c r="Y234" s="726">
        <f t="shared" si="64"/>
        <v>2.1582733812949728</v>
      </c>
      <c r="Z234" s="726">
        <f t="shared" si="65"/>
        <v>3.731343283582067</v>
      </c>
      <c r="AA234" s="726">
        <f t="shared" si="66"/>
        <v>5.5118110236220597</v>
      </c>
      <c r="AB234" s="726">
        <f t="shared" si="67"/>
        <v>27</v>
      </c>
      <c r="AC234" s="726">
        <f t="shared" si="68"/>
        <v>42.857142857142861</v>
      </c>
      <c r="AD234" s="726">
        <f t="shared" si="69"/>
        <v>20.68965517241379</v>
      </c>
      <c r="AE234" s="726">
        <f t="shared" si="70"/>
        <v>17.171717171717169</v>
      </c>
      <c r="AF234" s="726">
        <f t="shared" si="71"/>
        <v>7.6086956521739024</v>
      </c>
      <c r="AG234" s="726">
        <f t="shared" si="72"/>
        <v>3.3707865168539408</v>
      </c>
      <c r="AH234" s="726">
        <f t="shared" si="73"/>
        <v>17.105263157894733</v>
      </c>
      <c r="AI234" s="726">
        <f t="shared" si="74"/>
        <v>11.764705882352944</v>
      </c>
      <c r="AJ234" s="726">
        <f t="shared" si="75"/>
        <v>21.42857142857142</v>
      </c>
      <c r="AK234" s="726">
        <f t="shared" si="76"/>
        <v>24.444444444444446</v>
      </c>
      <c r="AL234" s="726">
        <f t="shared" si="77"/>
        <v>21.621621621621621</v>
      </c>
      <c r="AM234" s="726">
        <f t="shared" si="78"/>
        <v>12.12121212121211</v>
      </c>
      <c r="AN234" s="726">
        <f t="shared" si="79"/>
        <v>10.000000000000009</v>
      </c>
      <c r="AO234" s="726">
        <f t="shared" si="80"/>
        <v>5.2631578947368363</v>
      </c>
      <c r="AP234" s="726">
        <f t="shared" si="81"/>
        <v>13.999999999999989</v>
      </c>
      <c r="AQ234" s="727">
        <f t="shared" si="82"/>
        <v>14.880466756090827</v>
      </c>
      <c r="AR234" s="728">
        <f t="shared" si="83"/>
        <v>10.423397730663364</v>
      </c>
    </row>
    <row r="235" spans="1:44" ht="11.25" customHeight="1" x14ac:dyDescent="0.2">
      <c r="A235" s="712" t="s">
        <v>548</v>
      </c>
      <c r="B235" s="539" t="s">
        <v>549</v>
      </c>
      <c r="C235" s="550">
        <v>0.55750000000000011</v>
      </c>
      <c r="D235" s="704">
        <v>0.54749999999999999</v>
      </c>
      <c r="E235" s="704">
        <v>0.53649999999999998</v>
      </c>
      <c r="F235" s="704">
        <v>0.52200000000000002</v>
      </c>
      <c r="G235" s="704">
        <v>0.505</v>
      </c>
      <c r="H235" s="705"/>
      <c r="I235" s="704">
        <v>0.48749999999999999</v>
      </c>
      <c r="J235" s="523">
        <v>0.47499999999999998</v>
      </c>
      <c r="K235" s="641"/>
      <c r="L235" s="710">
        <v>0.45750000000000002</v>
      </c>
      <c r="M235" s="711">
        <v>0.4425</v>
      </c>
      <c r="N235" s="711">
        <v>0.40500000000000003</v>
      </c>
      <c r="O235" s="711">
        <v>0.35249999999999998</v>
      </c>
      <c r="P235" s="711">
        <v>0.32250000000000001</v>
      </c>
      <c r="Q235" s="711">
        <v>0.29249999999999998</v>
      </c>
      <c r="R235" s="711">
        <v>0.26437500000000003</v>
      </c>
      <c r="S235" s="711">
        <v>0.12375</v>
      </c>
      <c r="T235" s="707">
        <v>0</v>
      </c>
      <c r="U235" s="707">
        <v>0</v>
      </c>
      <c r="V235" s="707">
        <v>0</v>
      </c>
      <c r="W235" s="707">
        <v>0</v>
      </c>
      <c r="X235" s="708">
        <f t="shared" si="63"/>
        <v>6.2916249999999998</v>
      </c>
      <c r="Y235" s="726">
        <f t="shared" si="64"/>
        <v>1.8264840182648623</v>
      </c>
      <c r="Z235" s="726">
        <f t="shared" si="65"/>
        <v>2.0503261882572232</v>
      </c>
      <c r="AA235" s="726">
        <f t="shared" si="66"/>
        <v>2.7777777777777679</v>
      </c>
      <c r="AB235" s="726">
        <f t="shared" si="67"/>
        <v>3.3663366336633693</v>
      </c>
      <c r="AC235" s="726">
        <f t="shared" si="68"/>
        <v>3.5897435897435992</v>
      </c>
      <c r="AD235" s="726">
        <f t="shared" si="69"/>
        <v>2.6315789473684292</v>
      </c>
      <c r="AE235" s="726">
        <f t="shared" si="70"/>
        <v>3.82513661202184</v>
      </c>
      <c r="AF235" s="726">
        <f t="shared" si="71"/>
        <v>3.3898305084745894</v>
      </c>
      <c r="AG235" s="726">
        <f t="shared" si="72"/>
        <v>9.259259259259256</v>
      </c>
      <c r="AH235" s="726">
        <f t="shared" si="73"/>
        <v>14.893617021276606</v>
      </c>
      <c r="AI235" s="726">
        <f t="shared" si="74"/>
        <v>9.302325581395344</v>
      </c>
      <c r="AJ235" s="726">
        <f t="shared" si="75"/>
        <v>10.256410256410264</v>
      </c>
      <c r="AK235" s="726">
        <f t="shared" si="76"/>
        <v>10.638297872340408</v>
      </c>
      <c r="AL235" s="726">
        <f t="shared" si="77"/>
        <v>113.63636363636367</v>
      </c>
      <c r="AM235" s="726" t="str">
        <f t="shared" si="78"/>
        <v>n/a</v>
      </c>
      <c r="AN235" s="726" t="str">
        <f t="shared" si="79"/>
        <v>n/a</v>
      </c>
      <c r="AO235" s="726" t="str">
        <f t="shared" si="80"/>
        <v>n/a</v>
      </c>
      <c r="AP235" s="726" t="str">
        <f t="shared" si="81"/>
        <v>n/a</v>
      </c>
      <c r="AQ235" s="727">
        <f t="shared" si="82"/>
        <v>13.674534850186944</v>
      </c>
      <c r="AR235" s="728">
        <f t="shared" si="83"/>
        <v>29.062663118962313</v>
      </c>
    </row>
    <row r="236" spans="1:44" ht="11.25" customHeight="1" x14ac:dyDescent="0.2">
      <c r="A236" s="1017" t="s">
        <v>550</v>
      </c>
      <c r="B236" s="522" t="s">
        <v>551</v>
      </c>
      <c r="C236" s="708">
        <v>0.48749999999999999</v>
      </c>
      <c r="D236" s="704">
        <v>0.47749999999999998</v>
      </c>
      <c r="E236" s="704">
        <v>0.46849999999999997</v>
      </c>
      <c r="F236" s="704">
        <v>0.46300000000000002</v>
      </c>
      <c r="G236" s="704">
        <v>0.45500000000000002</v>
      </c>
      <c r="H236" s="705"/>
      <c r="I236" s="704">
        <v>0.4375</v>
      </c>
      <c r="J236" s="523">
        <v>0.42499999999999999</v>
      </c>
      <c r="K236" s="641"/>
      <c r="L236" s="710">
        <v>0.40749999999999997</v>
      </c>
      <c r="M236" s="711">
        <v>0.39250000000000002</v>
      </c>
      <c r="N236" s="711">
        <v>0.35499999999999998</v>
      </c>
      <c r="O236" s="711">
        <v>0.30249999999999999</v>
      </c>
      <c r="P236" s="711">
        <v>0.27374999999999999</v>
      </c>
      <c r="Q236" s="711">
        <v>0.25031000000000003</v>
      </c>
      <c r="R236" s="711">
        <v>0.23343</v>
      </c>
      <c r="S236" s="711">
        <v>0.21937499999999999</v>
      </c>
      <c r="T236" s="707">
        <v>0.20250000000000001</v>
      </c>
      <c r="U236" s="707">
        <v>0.20250000000000001</v>
      </c>
      <c r="V236" s="711">
        <v>0.20250000000000001</v>
      </c>
      <c r="W236" s="711">
        <v>0.199685</v>
      </c>
      <c r="X236" s="708">
        <f t="shared" si="63"/>
        <v>6.4555499999999988</v>
      </c>
      <c r="Y236" s="726">
        <f t="shared" si="64"/>
        <v>2.0942408376963373</v>
      </c>
      <c r="Z236" s="726">
        <f t="shared" si="65"/>
        <v>1.9210245464247544</v>
      </c>
      <c r="AA236" s="726">
        <f t="shared" si="66"/>
        <v>1.187904967602571</v>
      </c>
      <c r="AB236" s="726">
        <f t="shared" si="67"/>
        <v>1.758241758241752</v>
      </c>
      <c r="AC236" s="726">
        <f t="shared" si="68"/>
        <v>4.0000000000000036</v>
      </c>
      <c r="AD236" s="726">
        <f t="shared" si="69"/>
        <v>2.941176470588247</v>
      </c>
      <c r="AE236" s="726">
        <f t="shared" si="70"/>
        <v>4.2944785276073594</v>
      </c>
      <c r="AF236" s="726">
        <f t="shared" si="71"/>
        <v>3.8216560509554132</v>
      </c>
      <c r="AG236" s="726">
        <f t="shared" si="72"/>
        <v>10.563380281690149</v>
      </c>
      <c r="AH236" s="726">
        <f t="shared" si="73"/>
        <v>17.355371900826434</v>
      </c>
      <c r="AI236" s="726">
        <f t="shared" si="74"/>
        <v>10.502283105022837</v>
      </c>
      <c r="AJ236" s="726">
        <f t="shared" si="75"/>
        <v>9.3643881586832123</v>
      </c>
      <c r="AK236" s="726">
        <f t="shared" si="76"/>
        <v>7.2312898941867099</v>
      </c>
      <c r="AL236" s="726">
        <f t="shared" si="77"/>
        <v>6.4068376068376232</v>
      </c>
      <c r="AM236" s="726">
        <f t="shared" si="78"/>
        <v>8.333333333333325</v>
      </c>
      <c r="AN236" s="726">
        <f t="shared" si="79"/>
        <v>0</v>
      </c>
      <c r="AO236" s="726">
        <f t="shared" si="80"/>
        <v>0</v>
      </c>
      <c r="AP236" s="726">
        <f t="shared" si="81"/>
        <v>1.40972030948745</v>
      </c>
      <c r="AQ236" s="727">
        <f t="shared" si="82"/>
        <v>5.1769626527324553</v>
      </c>
      <c r="AR236" s="728">
        <f t="shared" si="83"/>
        <v>4.6235611486442947</v>
      </c>
    </row>
    <row r="237" spans="1:44" ht="11.25" customHeight="1" x14ac:dyDescent="0.2">
      <c r="A237" s="530" t="s">
        <v>1135</v>
      </c>
      <c r="B237" s="1015" t="s">
        <v>1136</v>
      </c>
      <c r="C237" s="708">
        <v>0.96</v>
      </c>
      <c r="D237" s="525">
        <v>0.94</v>
      </c>
      <c r="E237" s="525">
        <v>0.89</v>
      </c>
      <c r="F237" s="525">
        <v>0.87</v>
      </c>
      <c r="G237" s="525">
        <v>0.83499999999999996</v>
      </c>
      <c r="H237" s="564"/>
      <c r="I237" s="704">
        <v>0.82250000000000001</v>
      </c>
      <c r="J237" s="523">
        <v>0.80500000000000005</v>
      </c>
      <c r="K237" s="564"/>
      <c r="L237" s="710">
        <v>0.38250000000000001</v>
      </c>
      <c r="M237" s="707">
        <v>0</v>
      </c>
      <c r="N237" s="707">
        <v>0</v>
      </c>
      <c r="O237" s="707">
        <v>0</v>
      </c>
      <c r="P237" s="707">
        <v>0</v>
      </c>
      <c r="Q237" s="707">
        <v>0</v>
      </c>
      <c r="R237" s="707">
        <v>0</v>
      </c>
      <c r="S237" s="707">
        <v>0</v>
      </c>
      <c r="T237" s="707">
        <v>0</v>
      </c>
      <c r="U237" s="707">
        <v>0</v>
      </c>
      <c r="V237" s="707">
        <v>0</v>
      </c>
      <c r="W237" s="707">
        <v>0</v>
      </c>
      <c r="X237" s="708">
        <f t="shared" si="63"/>
        <v>6.5049999999999999</v>
      </c>
      <c r="Y237" s="726">
        <f t="shared" si="64"/>
        <v>2.1276595744680771</v>
      </c>
      <c r="Z237" s="726">
        <f t="shared" si="65"/>
        <v>5.6179775280898792</v>
      </c>
      <c r="AA237" s="726">
        <f t="shared" si="66"/>
        <v>2.2988505747126409</v>
      </c>
      <c r="AB237" s="726">
        <f t="shared" si="67"/>
        <v>4.1916167664670656</v>
      </c>
      <c r="AC237" s="726">
        <f t="shared" si="68"/>
        <v>1.5197568389057725</v>
      </c>
      <c r="AD237" s="726">
        <f t="shared" si="69"/>
        <v>2.1739130434782483</v>
      </c>
      <c r="AE237" s="726">
        <f t="shared" si="70"/>
        <v>110.45751633986929</v>
      </c>
      <c r="AF237" s="726" t="str">
        <f t="shared" si="71"/>
        <v>n/a</v>
      </c>
      <c r="AG237" s="726" t="str">
        <f t="shared" si="72"/>
        <v>n/a</v>
      </c>
      <c r="AH237" s="726" t="str">
        <f t="shared" si="73"/>
        <v>n/a</v>
      </c>
      <c r="AI237" s="726" t="str">
        <f t="shared" si="74"/>
        <v>n/a</v>
      </c>
      <c r="AJ237" s="726" t="str">
        <f t="shared" si="75"/>
        <v>n/a</v>
      </c>
      <c r="AK237" s="726" t="str">
        <f t="shared" si="76"/>
        <v>n/a</v>
      </c>
      <c r="AL237" s="726" t="str">
        <f t="shared" si="77"/>
        <v>n/a</v>
      </c>
      <c r="AM237" s="726" t="str">
        <f t="shared" si="78"/>
        <v>n/a</v>
      </c>
      <c r="AN237" s="726" t="str">
        <f t="shared" si="79"/>
        <v>n/a</v>
      </c>
      <c r="AO237" s="726" t="str">
        <f t="shared" si="80"/>
        <v>n/a</v>
      </c>
      <c r="AP237" s="726" t="str">
        <f t="shared" si="81"/>
        <v>n/a</v>
      </c>
      <c r="AQ237" s="727">
        <f t="shared" si="82"/>
        <v>18.341041523712995</v>
      </c>
      <c r="AR237" s="728">
        <f t="shared" si="83"/>
        <v>40.644976765018328</v>
      </c>
    </row>
    <row r="238" spans="1:44" ht="11.25" customHeight="1" x14ac:dyDescent="0.2">
      <c r="A238" s="530" t="s">
        <v>1137</v>
      </c>
      <c r="B238" s="1015" t="s">
        <v>1138</v>
      </c>
      <c r="C238" s="512">
        <v>0.92</v>
      </c>
      <c r="D238" s="704">
        <v>0.88</v>
      </c>
      <c r="E238" s="704">
        <v>0.84</v>
      </c>
      <c r="F238" s="704">
        <v>0.8</v>
      </c>
      <c r="G238" s="704">
        <v>0.72</v>
      </c>
      <c r="H238" s="705"/>
      <c r="I238" s="704">
        <v>0.57999999999999996</v>
      </c>
      <c r="J238" s="523">
        <v>0.46</v>
      </c>
      <c r="K238" s="705"/>
      <c r="L238" s="533">
        <v>0.4</v>
      </c>
      <c r="M238" s="707">
        <v>0.48749999999999999</v>
      </c>
      <c r="N238" s="711">
        <v>0.73750000000000004</v>
      </c>
      <c r="O238" s="707">
        <v>0.64500000000000002</v>
      </c>
      <c r="P238" s="707">
        <v>0</v>
      </c>
      <c r="Q238" s="707">
        <v>0</v>
      </c>
      <c r="R238" s="707">
        <v>0</v>
      </c>
      <c r="S238" s="707">
        <v>0</v>
      </c>
      <c r="T238" s="707">
        <v>0</v>
      </c>
      <c r="U238" s="707">
        <v>0</v>
      </c>
      <c r="V238" s="707">
        <v>0</v>
      </c>
      <c r="W238" s="707">
        <v>0</v>
      </c>
      <c r="X238" s="708">
        <f t="shared" si="63"/>
        <v>7.4700000000000006</v>
      </c>
      <c r="Y238" s="726">
        <f t="shared" si="64"/>
        <v>4.5454545454545414</v>
      </c>
      <c r="Z238" s="726">
        <f t="shared" si="65"/>
        <v>4.7619047619047672</v>
      </c>
      <c r="AA238" s="726">
        <f t="shared" si="66"/>
        <v>4.9999999999999822</v>
      </c>
      <c r="AB238" s="726">
        <f t="shared" si="67"/>
        <v>11.111111111111116</v>
      </c>
      <c r="AC238" s="726">
        <f t="shared" si="68"/>
        <v>24.137931034482762</v>
      </c>
      <c r="AD238" s="726">
        <f t="shared" si="69"/>
        <v>26.086956521739111</v>
      </c>
      <c r="AE238" s="726">
        <f t="shared" si="70"/>
        <v>14.999999999999991</v>
      </c>
      <c r="AF238" s="726">
        <f t="shared" si="71"/>
        <v>-17.948717948717942</v>
      </c>
      <c r="AG238" s="726">
        <f t="shared" si="72"/>
        <v>-33.898305084745772</v>
      </c>
      <c r="AH238" s="726">
        <f t="shared" si="73"/>
        <v>14.341085271317834</v>
      </c>
      <c r="AI238" s="726" t="str">
        <f t="shared" si="74"/>
        <v>n/a</v>
      </c>
      <c r="AJ238" s="726" t="str">
        <f t="shared" si="75"/>
        <v>n/a</v>
      </c>
      <c r="AK238" s="726" t="str">
        <f t="shared" si="76"/>
        <v>n/a</v>
      </c>
      <c r="AL238" s="726" t="str">
        <f t="shared" si="77"/>
        <v>n/a</v>
      </c>
      <c r="AM238" s="726" t="str">
        <f t="shared" si="78"/>
        <v>n/a</v>
      </c>
      <c r="AN238" s="726" t="str">
        <f t="shared" si="79"/>
        <v>n/a</v>
      </c>
      <c r="AO238" s="726" t="str">
        <f t="shared" si="80"/>
        <v>n/a</v>
      </c>
      <c r="AP238" s="726" t="str">
        <f t="shared" si="81"/>
        <v>n/a</v>
      </c>
      <c r="AQ238" s="727">
        <f t="shared" si="82"/>
        <v>5.3137420212546385</v>
      </c>
      <c r="AR238" s="728">
        <f t="shared" si="83"/>
        <v>18.482792138148753</v>
      </c>
    </row>
    <row r="239" spans="1:44" ht="11.25" customHeight="1" x14ac:dyDescent="0.2">
      <c r="A239" s="539" t="s">
        <v>212</v>
      </c>
      <c r="B239" s="539" t="s">
        <v>213</v>
      </c>
      <c r="C239" s="524">
        <v>1.8199999999999998</v>
      </c>
      <c r="D239" s="545">
        <v>1.72</v>
      </c>
      <c r="E239" s="545">
        <v>1.64</v>
      </c>
      <c r="F239" s="545">
        <v>1.55</v>
      </c>
      <c r="G239" s="545">
        <v>1.211185</v>
      </c>
      <c r="H239" s="546"/>
      <c r="I239" s="545">
        <v>1.1109490000000002</v>
      </c>
      <c r="J239" s="541">
        <v>0.98565400000000003</v>
      </c>
      <c r="K239" s="546"/>
      <c r="L239" s="542">
        <v>0.89377100000000009</v>
      </c>
      <c r="M239" s="548">
        <v>0.85200600000000004</v>
      </c>
      <c r="N239" s="548">
        <v>0.75177000000000005</v>
      </c>
      <c r="O239" s="548">
        <v>0.643181</v>
      </c>
      <c r="P239" s="548">
        <v>0.59306300000000001</v>
      </c>
      <c r="Q239" s="548">
        <v>0.55129800000000007</v>
      </c>
      <c r="R239" s="548">
        <v>0.50953300000000001</v>
      </c>
      <c r="S239" s="548">
        <v>0.47612099999999996</v>
      </c>
      <c r="T239" s="549">
        <v>0.45106200000000007</v>
      </c>
      <c r="U239" s="548">
        <v>0.43435600000000002</v>
      </c>
      <c r="V239" s="548">
        <v>0.40094400000000002</v>
      </c>
      <c r="W239" s="548">
        <v>0.36753200000000003</v>
      </c>
      <c r="X239" s="708">
        <f t="shared" si="63"/>
        <v>16.962425</v>
      </c>
      <c r="Y239" s="726">
        <f t="shared" si="64"/>
        <v>5.8139534883720811</v>
      </c>
      <c r="Z239" s="726">
        <f t="shared" si="65"/>
        <v>4.8780487804878092</v>
      </c>
      <c r="AA239" s="726">
        <f t="shared" si="66"/>
        <v>5.8064516129032073</v>
      </c>
      <c r="AB239" s="726">
        <f t="shared" si="67"/>
        <v>27.973843797603195</v>
      </c>
      <c r="AC239" s="726">
        <f t="shared" si="68"/>
        <v>9.0225563909774209</v>
      </c>
      <c r="AD239" s="726">
        <f t="shared" si="69"/>
        <v>12.711864406779672</v>
      </c>
      <c r="AE239" s="726">
        <f t="shared" si="70"/>
        <v>10.280373831775691</v>
      </c>
      <c r="AF239" s="726">
        <f t="shared" si="71"/>
        <v>4.9019607843137303</v>
      </c>
      <c r="AG239" s="726">
        <f t="shared" si="72"/>
        <v>13.33333333333333</v>
      </c>
      <c r="AH239" s="726">
        <f t="shared" si="73"/>
        <v>16.883116883116898</v>
      </c>
      <c r="AI239" s="726">
        <f t="shared" si="74"/>
        <v>8.4507042253521014</v>
      </c>
      <c r="AJ239" s="726">
        <f t="shared" si="75"/>
        <v>7.575757575757569</v>
      </c>
      <c r="AK239" s="726">
        <f t="shared" si="76"/>
        <v>8.196721311475418</v>
      </c>
      <c r="AL239" s="726">
        <f t="shared" si="77"/>
        <v>7.0175438596491446</v>
      </c>
      <c r="AM239" s="726">
        <f t="shared" si="78"/>
        <v>5.5555555555555358</v>
      </c>
      <c r="AN239" s="726">
        <f t="shared" si="79"/>
        <v>3.8461538461538547</v>
      </c>
      <c r="AO239" s="726">
        <f t="shared" si="80"/>
        <v>8.333333333333325</v>
      </c>
      <c r="AP239" s="726">
        <f t="shared" si="81"/>
        <v>9.0909090909090828</v>
      </c>
      <c r="AQ239" s="727">
        <f t="shared" si="82"/>
        <v>9.4262323393249492</v>
      </c>
      <c r="AR239" s="728">
        <f t="shared" si="83"/>
        <v>5.7034272364440799</v>
      </c>
    </row>
    <row r="240" spans="1:44" ht="11.25" customHeight="1" x14ac:dyDescent="0.2">
      <c r="A240" s="1015" t="s">
        <v>1139</v>
      </c>
      <c r="B240" s="1015" t="s">
        <v>1140</v>
      </c>
      <c r="C240" s="524">
        <v>3.3</v>
      </c>
      <c r="D240" s="704">
        <v>3.08</v>
      </c>
      <c r="E240" s="704">
        <v>2.8</v>
      </c>
      <c r="F240" s="704">
        <v>2.6549999999999998</v>
      </c>
      <c r="G240" s="704">
        <v>2.5499999999999998</v>
      </c>
      <c r="H240" s="705"/>
      <c r="I240" s="704">
        <v>2.3824999999999998</v>
      </c>
      <c r="J240" s="523">
        <v>2.2949999999999999</v>
      </c>
      <c r="K240" s="705"/>
      <c r="L240" s="710">
        <v>2.15</v>
      </c>
      <c r="M240" s="707">
        <v>2.12</v>
      </c>
      <c r="N240" s="707">
        <v>2.12</v>
      </c>
      <c r="O240" s="711">
        <v>2.12</v>
      </c>
      <c r="P240" s="707">
        <v>2.06</v>
      </c>
      <c r="Q240" s="707">
        <v>2.06</v>
      </c>
      <c r="R240" s="707">
        <v>2.06</v>
      </c>
      <c r="S240" s="707">
        <v>2.06</v>
      </c>
      <c r="T240" s="707">
        <v>2.06</v>
      </c>
      <c r="U240" s="707">
        <v>2.06</v>
      </c>
      <c r="V240" s="707">
        <v>2.06</v>
      </c>
      <c r="W240" s="707">
        <v>2.06</v>
      </c>
      <c r="X240" s="708">
        <f t="shared" si="63"/>
        <v>44.052500000000009</v>
      </c>
      <c r="Y240" s="726">
        <f t="shared" si="64"/>
        <v>7.1428571428571397</v>
      </c>
      <c r="Z240" s="726">
        <f t="shared" si="65"/>
        <v>10.000000000000009</v>
      </c>
      <c r="AA240" s="726">
        <f t="shared" si="66"/>
        <v>5.4613935969868077</v>
      </c>
      <c r="AB240" s="726">
        <f t="shared" si="67"/>
        <v>4.117647058823537</v>
      </c>
      <c r="AC240" s="726">
        <f t="shared" si="68"/>
        <v>7.0304302203567648</v>
      </c>
      <c r="AD240" s="726">
        <f t="shared" si="69"/>
        <v>3.8126361655773433</v>
      </c>
      <c r="AE240" s="726">
        <f t="shared" si="70"/>
        <v>6.7441860465116354</v>
      </c>
      <c r="AF240" s="726">
        <f t="shared" si="71"/>
        <v>1.4150943396226356</v>
      </c>
      <c r="AG240" s="726">
        <f t="shared" si="72"/>
        <v>0</v>
      </c>
      <c r="AH240" s="726">
        <f t="shared" si="73"/>
        <v>0</v>
      </c>
      <c r="AI240" s="726">
        <f t="shared" si="74"/>
        <v>2.9126213592232997</v>
      </c>
      <c r="AJ240" s="726">
        <f t="shared" si="75"/>
        <v>0</v>
      </c>
      <c r="AK240" s="726">
        <f t="shared" si="76"/>
        <v>0</v>
      </c>
      <c r="AL240" s="726">
        <f t="shared" si="77"/>
        <v>0</v>
      </c>
      <c r="AM240" s="726">
        <f t="shared" si="78"/>
        <v>0</v>
      </c>
      <c r="AN240" s="726">
        <f t="shared" si="79"/>
        <v>0</v>
      </c>
      <c r="AO240" s="726">
        <f t="shared" si="80"/>
        <v>0</v>
      </c>
      <c r="AP240" s="726">
        <f t="shared" si="81"/>
        <v>0</v>
      </c>
      <c r="AQ240" s="727">
        <f t="shared" si="82"/>
        <v>2.7020481072199538</v>
      </c>
      <c r="AR240" s="728">
        <f t="shared" si="83"/>
        <v>3.310554762244426</v>
      </c>
    </row>
    <row r="241" spans="1:44" ht="11.25" customHeight="1" x14ac:dyDescent="0.2">
      <c r="A241" s="1017" t="s">
        <v>552</v>
      </c>
      <c r="B241" s="1015" t="s">
        <v>553</v>
      </c>
      <c r="C241" s="524">
        <v>3.49</v>
      </c>
      <c r="D241" s="704">
        <v>3.36</v>
      </c>
      <c r="E241" s="704">
        <v>3.24</v>
      </c>
      <c r="F241" s="704">
        <v>3.15</v>
      </c>
      <c r="G241" s="704">
        <v>3.09</v>
      </c>
      <c r="H241" s="705"/>
      <c r="I241" s="704">
        <v>3.03</v>
      </c>
      <c r="J241" s="523">
        <v>2.97</v>
      </c>
      <c r="K241" s="705"/>
      <c r="L241" s="710">
        <v>2.91</v>
      </c>
      <c r="M241" s="711">
        <v>2.82</v>
      </c>
      <c r="N241" s="711">
        <v>2.7</v>
      </c>
      <c r="O241" s="711">
        <v>2.58</v>
      </c>
      <c r="P241" s="711">
        <v>2.196558</v>
      </c>
      <c r="Q241" s="711">
        <v>2.0396610000000002</v>
      </c>
      <c r="R241" s="707">
        <v>1.9176299999999999</v>
      </c>
      <c r="S241" s="707">
        <v>1.9176299999999999</v>
      </c>
      <c r="T241" s="707">
        <v>1.9176299999999999</v>
      </c>
      <c r="U241" s="707">
        <v>1.9176299999999999</v>
      </c>
      <c r="V241" s="707">
        <v>1.9176299999999999</v>
      </c>
      <c r="W241" s="707">
        <v>1.9176299999999999</v>
      </c>
      <c r="X241" s="708">
        <f t="shared" si="63"/>
        <v>49.081999000000017</v>
      </c>
      <c r="Y241" s="726">
        <f t="shared" si="64"/>
        <v>3.8690476190476275</v>
      </c>
      <c r="Z241" s="726">
        <f t="shared" si="65"/>
        <v>3.7037037037036979</v>
      </c>
      <c r="AA241" s="726">
        <f t="shared" si="66"/>
        <v>2.8571428571428692</v>
      </c>
      <c r="AB241" s="726">
        <f t="shared" si="67"/>
        <v>1.9417475728155331</v>
      </c>
      <c r="AC241" s="726">
        <f t="shared" si="68"/>
        <v>1.980198019801982</v>
      </c>
      <c r="AD241" s="726">
        <f t="shared" si="69"/>
        <v>2.020202020202011</v>
      </c>
      <c r="AE241" s="726">
        <f t="shared" si="70"/>
        <v>2.0618556701030855</v>
      </c>
      <c r="AF241" s="726">
        <f t="shared" si="71"/>
        <v>3.1914893617021489</v>
      </c>
      <c r="AG241" s="726">
        <f t="shared" si="72"/>
        <v>4.4444444444444287</v>
      </c>
      <c r="AH241" s="726">
        <f t="shared" si="73"/>
        <v>4.6511627906976827</v>
      </c>
      <c r="AI241" s="726">
        <f t="shared" si="74"/>
        <v>17.456493295419474</v>
      </c>
      <c r="AJ241" s="726">
        <f t="shared" si="75"/>
        <v>7.6923076923076872</v>
      </c>
      <c r="AK241" s="726">
        <f t="shared" si="76"/>
        <v>6.3636363636363713</v>
      </c>
      <c r="AL241" s="726">
        <f t="shared" si="77"/>
        <v>0</v>
      </c>
      <c r="AM241" s="726">
        <f t="shared" si="78"/>
        <v>0</v>
      </c>
      <c r="AN241" s="726">
        <f t="shared" si="79"/>
        <v>0</v>
      </c>
      <c r="AO241" s="726">
        <f t="shared" si="80"/>
        <v>0</v>
      </c>
      <c r="AP241" s="726">
        <f t="shared" si="81"/>
        <v>0</v>
      </c>
      <c r="AQ241" s="727">
        <f t="shared" si="82"/>
        <v>3.4574128561680335</v>
      </c>
      <c r="AR241" s="728">
        <f t="shared" si="83"/>
        <v>4.1563290686143457</v>
      </c>
    </row>
    <row r="242" spans="1:44" ht="11.25" customHeight="1" x14ac:dyDescent="0.2">
      <c r="A242" s="1017" t="s">
        <v>554</v>
      </c>
      <c r="B242" s="507" t="s">
        <v>555</v>
      </c>
      <c r="C242" s="524">
        <v>2.0099999999999998</v>
      </c>
      <c r="D242" s="525">
        <v>1.93</v>
      </c>
      <c r="E242" s="525">
        <v>1.85</v>
      </c>
      <c r="F242" s="525">
        <v>1.76</v>
      </c>
      <c r="G242" s="525">
        <v>1.6</v>
      </c>
      <c r="H242" s="526"/>
      <c r="I242" s="523">
        <v>1.52</v>
      </c>
      <c r="J242" s="523">
        <v>1.44</v>
      </c>
      <c r="K242" s="526"/>
      <c r="L242" s="710">
        <v>1.4</v>
      </c>
      <c r="M242" s="711">
        <v>1.36</v>
      </c>
      <c r="N242" s="711">
        <v>1.2</v>
      </c>
      <c r="O242" s="711">
        <v>1</v>
      </c>
      <c r="P242" s="707">
        <v>0</v>
      </c>
      <c r="Q242" s="707">
        <v>0</v>
      </c>
      <c r="R242" s="707">
        <v>0</v>
      </c>
      <c r="S242" s="707">
        <v>0</v>
      </c>
      <c r="T242" s="707">
        <v>0</v>
      </c>
      <c r="U242" s="707">
        <v>0</v>
      </c>
      <c r="V242" s="707">
        <v>0.27750000000000002</v>
      </c>
      <c r="W242" s="707">
        <v>0.37</v>
      </c>
      <c r="X242" s="708">
        <f t="shared" si="63"/>
        <v>17.717499999999998</v>
      </c>
      <c r="Y242" s="726">
        <f t="shared" si="64"/>
        <v>4.1450777202072464</v>
      </c>
      <c r="Z242" s="726">
        <f t="shared" si="65"/>
        <v>4.3243243243243246</v>
      </c>
      <c r="AA242" s="726">
        <f t="shared" si="66"/>
        <v>5.1136363636363757</v>
      </c>
      <c r="AB242" s="726">
        <f t="shared" si="67"/>
        <v>9.9999999999999858</v>
      </c>
      <c r="AC242" s="726">
        <f t="shared" si="68"/>
        <v>5.2631578947368363</v>
      </c>
      <c r="AD242" s="726">
        <f t="shared" si="69"/>
        <v>5.555555555555558</v>
      </c>
      <c r="AE242" s="726">
        <f t="shared" si="70"/>
        <v>2.8571428571428692</v>
      </c>
      <c r="AF242" s="726">
        <f t="shared" si="71"/>
        <v>2.9411764705882248</v>
      </c>
      <c r="AG242" s="726">
        <f t="shared" si="72"/>
        <v>13.333333333333353</v>
      </c>
      <c r="AH242" s="726">
        <f t="shared" si="73"/>
        <v>19.999999999999996</v>
      </c>
      <c r="AI242" s="726" t="str">
        <f t="shared" si="74"/>
        <v>n/a</v>
      </c>
      <c r="AJ242" s="726" t="str">
        <f t="shared" si="75"/>
        <v>n/a</v>
      </c>
      <c r="AK242" s="726" t="str">
        <f t="shared" si="76"/>
        <v>n/a</v>
      </c>
      <c r="AL242" s="726" t="str">
        <f t="shared" si="77"/>
        <v>n/a</v>
      </c>
      <c r="AM242" s="726" t="str">
        <f t="shared" si="78"/>
        <v>n/a</v>
      </c>
      <c r="AN242" s="726" t="str">
        <f t="shared" si="79"/>
        <v>n/a</v>
      </c>
      <c r="AO242" s="726">
        <f t="shared" si="80"/>
        <v>-100</v>
      </c>
      <c r="AP242" s="726">
        <f t="shared" si="81"/>
        <v>-24.999999999999989</v>
      </c>
      <c r="AQ242" s="727">
        <f t="shared" si="82"/>
        <v>-4.2888829567062681</v>
      </c>
      <c r="AR242" s="728">
        <f t="shared" si="83"/>
        <v>31.9366604867466</v>
      </c>
    </row>
    <row r="243" spans="1:44" ht="11.25" customHeight="1" x14ac:dyDescent="0.2">
      <c r="A243" s="522" t="s">
        <v>1141</v>
      </c>
      <c r="B243" s="507" t="s">
        <v>1142</v>
      </c>
      <c r="C243" s="524">
        <v>1.29</v>
      </c>
      <c r="D243" s="513">
        <v>1.2</v>
      </c>
      <c r="E243" s="513">
        <v>1.06</v>
      </c>
      <c r="F243" s="513">
        <v>0.92</v>
      </c>
      <c r="G243" s="513">
        <v>0.76</v>
      </c>
      <c r="H243" s="514"/>
      <c r="I243" s="513">
        <v>0.6</v>
      </c>
      <c r="J243" s="516">
        <v>0</v>
      </c>
      <c r="K243" s="514"/>
      <c r="L243" s="537">
        <v>0</v>
      </c>
      <c r="M243" s="518">
        <v>0</v>
      </c>
      <c r="N243" s="518">
        <v>0</v>
      </c>
      <c r="O243" s="518">
        <v>0</v>
      </c>
      <c r="P243" s="518">
        <v>0</v>
      </c>
      <c r="Q243" s="518">
        <v>0</v>
      </c>
      <c r="R243" s="518">
        <v>0</v>
      </c>
      <c r="S243" s="518">
        <v>0</v>
      </c>
      <c r="T243" s="518">
        <v>0</v>
      </c>
      <c r="U243" s="518">
        <v>0</v>
      </c>
      <c r="V243" s="518">
        <v>0</v>
      </c>
      <c r="W243" s="518">
        <v>0</v>
      </c>
      <c r="X243" s="708">
        <f t="shared" si="63"/>
        <v>5.83</v>
      </c>
      <c r="Y243" s="726">
        <f t="shared" si="64"/>
        <v>7.5000000000000178</v>
      </c>
      <c r="Z243" s="726">
        <f t="shared" si="65"/>
        <v>13.207547169811317</v>
      </c>
      <c r="AA243" s="726">
        <f t="shared" si="66"/>
        <v>15.217391304347828</v>
      </c>
      <c r="AB243" s="726">
        <f t="shared" si="67"/>
        <v>21.052631578947366</v>
      </c>
      <c r="AC243" s="726">
        <f t="shared" si="68"/>
        <v>26.666666666666682</v>
      </c>
      <c r="AD243" s="726" t="str">
        <f t="shared" si="69"/>
        <v>n/a</v>
      </c>
      <c r="AE243" s="726" t="str">
        <f t="shared" si="70"/>
        <v>n/a</v>
      </c>
      <c r="AF243" s="726" t="str">
        <f t="shared" si="71"/>
        <v>n/a</v>
      </c>
      <c r="AG243" s="726" t="str">
        <f t="shared" si="72"/>
        <v>n/a</v>
      </c>
      <c r="AH243" s="726" t="str">
        <f t="shared" si="73"/>
        <v>n/a</v>
      </c>
      <c r="AI243" s="726" t="str">
        <f t="shared" si="74"/>
        <v>n/a</v>
      </c>
      <c r="AJ243" s="726" t="str">
        <f t="shared" si="75"/>
        <v>n/a</v>
      </c>
      <c r="AK243" s="726" t="str">
        <f t="shared" si="76"/>
        <v>n/a</v>
      </c>
      <c r="AL243" s="726" t="str">
        <f t="shared" si="77"/>
        <v>n/a</v>
      </c>
      <c r="AM243" s="726" t="str">
        <f t="shared" si="78"/>
        <v>n/a</v>
      </c>
      <c r="AN243" s="726" t="str">
        <f t="shared" si="79"/>
        <v>n/a</v>
      </c>
      <c r="AO243" s="726" t="str">
        <f t="shared" si="80"/>
        <v>n/a</v>
      </c>
      <c r="AP243" s="726" t="str">
        <f t="shared" si="81"/>
        <v>n/a</v>
      </c>
      <c r="AQ243" s="727">
        <f t="shared" si="82"/>
        <v>16.728847343954644</v>
      </c>
      <c r="AR243" s="728">
        <f t="shared" si="83"/>
        <v>7.3707367436326248</v>
      </c>
    </row>
    <row r="244" spans="1:44" ht="11.25" customHeight="1" x14ac:dyDescent="0.2">
      <c r="A244" s="539" t="s">
        <v>556</v>
      </c>
      <c r="B244" s="539" t="s">
        <v>557</v>
      </c>
      <c r="C244" s="550">
        <v>0.33999999999999997</v>
      </c>
      <c r="D244" s="704">
        <v>0.315</v>
      </c>
      <c r="E244" s="704">
        <v>0.30499999999999999</v>
      </c>
      <c r="F244" s="704">
        <v>0.29499999999999998</v>
      </c>
      <c r="G244" s="704">
        <v>0.28875000000000001</v>
      </c>
      <c r="H244" s="705"/>
      <c r="I244" s="532">
        <v>0.28499999999999998</v>
      </c>
      <c r="J244" s="523">
        <v>0.28249999999999997</v>
      </c>
      <c r="K244" s="705"/>
      <c r="L244" s="710">
        <v>0.27680000000000005</v>
      </c>
      <c r="M244" s="711">
        <v>0.27100000000000002</v>
      </c>
      <c r="N244" s="711">
        <v>0.26060000000000005</v>
      </c>
      <c r="O244" s="711">
        <v>0.24220000000000003</v>
      </c>
      <c r="P244" s="711">
        <v>0.221</v>
      </c>
      <c r="Q244" s="711">
        <v>0.2</v>
      </c>
      <c r="R244" s="711">
        <v>0.17899999999999999</v>
      </c>
      <c r="S244" s="711">
        <v>0.15260000000000001</v>
      </c>
      <c r="T244" s="711">
        <v>0.12100000000000001</v>
      </c>
      <c r="U244" s="711">
        <v>8.9400000000000007E-2</v>
      </c>
      <c r="V244" s="711">
        <v>3.6799999999999999E-2</v>
      </c>
      <c r="W244" s="711">
        <v>0</v>
      </c>
      <c r="X244" s="708">
        <f t="shared" si="63"/>
        <v>4.1616500000000016</v>
      </c>
      <c r="Y244" s="726">
        <f t="shared" si="64"/>
        <v>7.9365079365079305</v>
      </c>
      <c r="Z244" s="726">
        <f t="shared" si="65"/>
        <v>3.2786885245901676</v>
      </c>
      <c r="AA244" s="726">
        <f t="shared" si="66"/>
        <v>3.3898305084745894</v>
      </c>
      <c r="AB244" s="726">
        <f t="shared" si="67"/>
        <v>2.1645021645021467</v>
      </c>
      <c r="AC244" s="726">
        <f t="shared" si="68"/>
        <v>1.3157894736842257</v>
      </c>
      <c r="AD244" s="726">
        <f t="shared" si="69"/>
        <v>0.88495575221239076</v>
      </c>
      <c r="AE244" s="726">
        <f t="shared" si="70"/>
        <v>2.0592485549132622</v>
      </c>
      <c r="AF244" s="726">
        <f t="shared" si="71"/>
        <v>2.1402214022140376</v>
      </c>
      <c r="AG244" s="726">
        <f t="shared" si="72"/>
        <v>3.9907904834995955</v>
      </c>
      <c r="AH244" s="726">
        <f t="shared" si="73"/>
        <v>7.5970272502064562</v>
      </c>
      <c r="AI244" s="726">
        <f t="shared" si="74"/>
        <v>9.5927601809954854</v>
      </c>
      <c r="AJ244" s="726">
        <f t="shared" si="75"/>
        <v>10.499999999999998</v>
      </c>
      <c r="AK244" s="726">
        <f t="shared" si="76"/>
        <v>11.73184357541901</v>
      </c>
      <c r="AL244" s="726">
        <f t="shared" si="77"/>
        <v>17.300131061598933</v>
      </c>
      <c r="AM244" s="726">
        <f t="shared" si="78"/>
        <v>26.115702479338854</v>
      </c>
      <c r="AN244" s="726">
        <f t="shared" si="79"/>
        <v>35.34675615212528</v>
      </c>
      <c r="AO244" s="726">
        <f t="shared" si="80"/>
        <v>142.93478260869566</v>
      </c>
      <c r="AP244" s="726" t="str">
        <f t="shared" si="81"/>
        <v>n/a</v>
      </c>
      <c r="AQ244" s="727">
        <f t="shared" si="82"/>
        <v>16.957619888763414</v>
      </c>
      <c r="AR244" s="728">
        <f t="shared" si="83"/>
        <v>33.807666274631643</v>
      </c>
    </row>
    <row r="245" spans="1:44" ht="11.25" customHeight="1" x14ac:dyDescent="0.2">
      <c r="A245" s="1017" t="s">
        <v>215</v>
      </c>
      <c r="B245" s="1015" t="s">
        <v>216</v>
      </c>
      <c r="C245" s="556">
        <v>0.88</v>
      </c>
      <c r="D245" s="704">
        <v>0.82</v>
      </c>
      <c r="E245" s="532">
        <v>0.8</v>
      </c>
      <c r="F245" s="704">
        <v>0.77</v>
      </c>
      <c r="G245" s="532">
        <v>0.76</v>
      </c>
      <c r="H245" s="705"/>
      <c r="I245" s="704">
        <v>0.73</v>
      </c>
      <c r="J245" s="709">
        <v>0.72</v>
      </c>
      <c r="K245" s="705"/>
      <c r="L245" s="710">
        <v>0.69</v>
      </c>
      <c r="M245" s="711">
        <v>0.68</v>
      </c>
      <c r="N245" s="711">
        <v>0.67</v>
      </c>
      <c r="O245" s="711">
        <v>0.64</v>
      </c>
      <c r="P245" s="711">
        <v>0.6</v>
      </c>
      <c r="Q245" s="711">
        <v>0.5</v>
      </c>
      <c r="R245" s="711">
        <v>0.41499999999999998</v>
      </c>
      <c r="S245" s="711">
        <v>0.375</v>
      </c>
      <c r="T245" s="711">
        <v>0.32</v>
      </c>
      <c r="U245" s="711">
        <v>0.27500000000000002</v>
      </c>
      <c r="V245" s="711">
        <v>0.23</v>
      </c>
      <c r="W245" s="711">
        <v>0.19</v>
      </c>
      <c r="X245" s="708">
        <f t="shared" si="63"/>
        <v>11.065</v>
      </c>
      <c r="Y245" s="726">
        <f t="shared" si="64"/>
        <v>7.3170731707317138</v>
      </c>
      <c r="Z245" s="726">
        <f t="shared" si="65"/>
        <v>2.4999999999999911</v>
      </c>
      <c r="AA245" s="726">
        <f t="shared" si="66"/>
        <v>3.8961038961039085</v>
      </c>
      <c r="AB245" s="726">
        <f t="shared" si="67"/>
        <v>1.3157894736842035</v>
      </c>
      <c r="AC245" s="726">
        <f t="shared" si="68"/>
        <v>4.1095890410958846</v>
      </c>
      <c r="AD245" s="726">
        <f t="shared" si="69"/>
        <v>1.388888888888884</v>
      </c>
      <c r="AE245" s="726">
        <f t="shared" si="70"/>
        <v>4.3478260869565188</v>
      </c>
      <c r="AF245" s="726">
        <f t="shared" si="71"/>
        <v>1.4705882352941124</v>
      </c>
      <c r="AG245" s="726">
        <f t="shared" si="72"/>
        <v>1.4925373134328401</v>
      </c>
      <c r="AH245" s="726">
        <f t="shared" si="73"/>
        <v>4.6875</v>
      </c>
      <c r="AI245" s="726">
        <f t="shared" si="74"/>
        <v>6.6666666666666652</v>
      </c>
      <c r="AJ245" s="726">
        <f t="shared" si="75"/>
        <v>19.999999999999996</v>
      </c>
      <c r="AK245" s="726">
        <f t="shared" si="76"/>
        <v>20.481927710843383</v>
      </c>
      <c r="AL245" s="726">
        <f t="shared" si="77"/>
        <v>10.666666666666668</v>
      </c>
      <c r="AM245" s="726">
        <f t="shared" si="78"/>
        <v>17.1875</v>
      </c>
      <c r="AN245" s="726">
        <f t="shared" si="79"/>
        <v>16.36363636363636</v>
      </c>
      <c r="AO245" s="726">
        <f t="shared" si="80"/>
        <v>19.565217391304344</v>
      </c>
      <c r="AP245" s="726">
        <f t="shared" si="81"/>
        <v>21.052631578947366</v>
      </c>
      <c r="AQ245" s="727">
        <f t="shared" si="82"/>
        <v>9.1394523602362696</v>
      </c>
      <c r="AR245" s="728">
        <f t="shared" si="83"/>
        <v>7.6856379476950138</v>
      </c>
    </row>
    <row r="246" spans="1:44" ht="11.25" customHeight="1" x14ac:dyDescent="0.2">
      <c r="A246" s="1017" t="s">
        <v>1143</v>
      </c>
      <c r="B246" s="1015" t="s">
        <v>1144</v>
      </c>
      <c r="C246" s="708">
        <v>2.52</v>
      </c>
      <c r="D246" s="525">
        <v>2.44</v>
      </c>
      <c r="E246" s="525">
        <v>2.34</v>
      </c>
      <c r="F246" s="525">
        <v>2.2200000000000002</v>
      </c>
      <c r="G246" s="525">
        <v>2.14</v>
      </c>
      <c r="H246" s="526"/>
      <c r="I246" s="525">
        <v>2.1</v>
      </c>
      <c r="J246" s="709">
        <v>2.08</v>
      </c>
      <c r="K246" s="526"/>
      <c r="L246" s="533">
        <v>2.08</v>
      </c>
      <c r="M246" s="707">
        <v>2.08</v>
      </c>
      <c r="N246" s="711">
        <v>2.08</v>
      </c>
      <c r="O246" s="711">
        <v>2</v>
      </c>
      <c r="P246" s="711">
        <v>1.96</v>
      </c>
      <c r="Q246" s="711">
        <v>1.94</v>
      </c>
      <c r="R246" s="711">
        <v>1.92</v>
      </c>
      <c r="S246" s="711">
        <v>1.9</v>
      </c>
      <c r="T246" s="711">
        <v>1.88</v>
      </c>
      <c r="U246" s="711">
        <v>1.8</v>
      </c>
      <c r="V246" s="711">
        <v>1.58</v>
      </c>
      <c r="W246" s="711">
        <v>1.48</v>
      </c>
      <c r="X246" s="708">
        <f t="shared" si="63"/>
        <v>38.539999999999992</v>
      </c>
      <c r="Y246" s="726">
        <f t="shared" si="64"/>
        <v>3.2786885245901676</v>
      </c>
      <c r="Z246" s="726">
        <f t="shared" si="65"/>
        <v>4.2735042735042805</v>
      </c>
      <c r="AA246" s="726">
        <f t="shared" si="66"/>
        <v>5.4054054054053946</v>
      </c>
      <c r="AB246" s="726">
        <f t="shared" si="67"/>
        <v>3.7383177570093462</v>
      </c>
      <c r="AC246" s="726">
        <f t="shared" si="68"/>
        <v>1.904761904761898</v>
      </c>
      <c r="AD246" s="726">
        <f t="shared" si="69"/>
        <v>0.96153846153845812</v>
      </c>
      <c r="AE246" s="726">
        <f t="shared" si="70"/>
        <v>0</v>
      </c>
      <c r="AF246" s="726">
        <f t="shared" si="71"/>
        <v>0</v>
      </c>
      <c r="AG246" s="726">
        <f t="shared" si="72"/>
        <v>0</v>
      </c>
      <c r="AH246" s="726">
        <f t="shared" si="73"/>
        <v>4.0000000000000036</v>
      </c>
      <c r="AI246" s="726">
        <f t="shared" si="74"/>
        <v>2.0408163265306145</v>
      </c>
      <c r="AJ246" s="726">
        <f t="shared" si="75"/>
        <v>1.0309278350515427</v>
      </c>
      <c r="AK246" s="726">
        <f t="shared" si="76"/>
        <v>1.0416666666666741</v>
      </c>
      <c r="AL246" s="726">
        <f t="shared" si="77"/>
        <v>1.0526315789473717</v>
      </c>
      <c r="AM246" s="726">
        <f t="shared" si="78"/>
        <v>1.0638297872340496</v>
      </c>
      <c r="AN246" s="726">
        <f t="shared" si="79"/>
        <v>4.4444444444444287</v>
      </c>
      <c r="AO246" s="726">
        <f t="shared" si="80"/>
        <v>13.924050632911399</v>
      </c>
      <c r="AP246" s="726">
        <f t="shared" si="81"/>
        <v>6.7567567567567544</v>
      </c>
      <c r="AQ246" s="727">
        <f t="shared" si="82"/>
        <v>3.050963353075133</v>
      </c>
      <c r="AR246" s="728">
        <f t="shared" si="83"/>
        <v>3.3698189864057277</v>
      </c>
    </row>
    <row r="247" spans="1:44" ht="11.25" customHeight="1" x14ac:dyDescent="0.2">
      <c r="A247" s="530" t="s">
        <v>1145</v>
      </c>
      <c r="B247" s="507" t="s">
        <v>1146</v>
      </c>
      <c r="C247" s="708">
        <v>2.04</v>
      </c>
      <c r="D247" s="704">
        <v>1.84</v>
      </c>
      <c r="E247" s="704">
        <v>1.6</v>
      </c>
      <c r="F247" s="704">
        <v>1.4</v>
      </c>
      <c r="G247" s="704">
        <v>1.2</v>
      </c>
      <c r="H247" s="705"/>
      <c r="I247" s="704">
        <v>1.04</v>
      </c>
      <c r="J247" s="523">
        <v>0.96499999999999997</v>
      </c>
      <c r="K247" s="705"/>
      <c r="L247" s="533">
        <v>0.88</v>
      </c>
      <c r="M247" s="707">
        <v>0.88</v>
      </c>
      <c r="N247" s="707">
        <v>0.88</v>
      </c>
      <c r="O247" s="707">
        <v>0.88</v>
      </c>
      <c r="P247" s="707">
        <v>0.88</v>
      </c>
      <c r="Q247" s="707">
        <v>0.88</v>
      </c>
      <c r="R247" s="707">
        <v>0.88</v>
      </c>
      <c r="S247" s="707">
        <v>0.88</v>
      </c>
      <c r="T247" s="707">
        <v>0.88</v>
      </c>
      <c r="U247" s="707">
        <v>0.88</v>
      </c>
      <c r="V247" s="707">
        <v>0.88</v>
      </c>
      <c r="W247" s="707">
        <v>0.88</v>
      </c>
      <c r="X247" s="708">
        <f t="shared" si="63"/>
        <v>20.645</v>
      </c>
      <c r="Y247" s="726">
        <f t="shared" si="64"/>
        <v>10.869565217391308</v>
      </c>
      <c r="Z247" s="726">
        <f t="shared" si="65"/>
        <v>14.999999999999991</v>
      </c>
      <c r="AA247" s="726">
        <f t="shared" si="66"/>
        <v>14.285714285714302</v>
      </c>
      <c r="AB247" s="726">
        <f t="shared" si="67"/>
        <v>16.666666666666675</v>
      </c>
      <c r="AC247" s="726">
        <f t="shared" si="68"/>
        <v>15.384615384615374</v>
      </c>
      <c r="AD247" s="726">
        <f t="shared" si="69"/>
        <v>7.7720207253886064</v>
      </c>
      <c r="AE247" s="726">
        <f t="shared" si="70"/>
        <v>9.6590909090908958</v>
      </c>
      <c r="AF247" s="726">
        <f t="shared" si="71"/>
        <v>0</v>
      </c>
      <c r="AG247" s="726">
        <f t="shared" si="72"/>
        <v>0</v>
      </c>
      <c r="AH247" s="726">
        <f t="shared" si="73"/>
        <v>0</v>
      </c>
      <c r="AI247" s="726">
        <f t="shared" si="74"/>
        <v>0</v>
      </c>
      <c r="AJ247" s="726">
        <f t="shared" si="75"/>
        <v>0</v>
      </c>
      <c r="AK247" s="726">
        <f t="shared" si="76"/>
        <v>0</v>
      </c>
      <c r="AL247" s="726">
        <f t="shared" si="77"/>
        <v>0</v>
      </c>
      <c r="AM247" s="726">
        <f t="shared" si="78"/>
        <v>0</v>
      </c>
      <c r="AN247" s="726">
        <f t="shared" si="79"/>
        <v>0</v>
      </c>
      <c r="AO247" s="726">
        <f t="shared" si="80"/>
        <v>0</v>
      </c>
      <c r="AP247" s="726">
        <f t="shared" si="81"/>
        <v>0</v>
      </c>
      <c r="AQ247" s="727">
        <f t="shared" si="82"/>
        <v>4.9798707327148408</v>
      </c>
      <c r="AR247" s="728">
        <f t="shared" si="83"/>
        <v>6.7257694379968056</v>
      </c>
    </row>
    <row r="248" spans="1:44" ht="11.25" customHeight="1" x14ac:dyDescent="0.2">
      <c r="A248" s="530" t="s">
        <v>1147</v>
      </c>
      <c r="B248" s="1015" t="s">
        <v>1148</v>
      </c>
      <c r="C248" s="512">
        <v>2.4</v>
      </c>
      <c r="D248" s="704">
        <v>2.2799999999999998</v>
      </c>
      <c r="E248" s="704">
        <v>2.2000000000000002</v>
      </c>
      <c r="F248" s="704">
        <v>1.96</v>
      </c>
      <c r="G248" s="704">
        <v>1.68</v>
      </c>
      <c r="H248" s="705"/>
      <c r="I248" s="704">
        <v>1.52</v>
      </c>
      <c r="J248" s="523">
        <v>1.36</v>
      </c>
      <c r="K248" s="705"/>
      <c r="L248" s="710">
        <v>1.08</v>
      </c>
      <c r="M248" s="707">
        <v>1</v>
      </c>
      <c r="N248" s="711">
        <v>1</v>
      </c>
      <c r="O248" s="711">
        <v>0.86</v>
      </c>
      <c r="P248" s="711">
        <v>0.74</v>
      </c>
      <c r="Q248" s="711">
        <v>0.62</v>
      </c>
      <c r="R248" s="711">
        <v>0.54</v>
      </c>
      <c r="S248" s="711">
        <v>0.46</v>
      </c>
      <c r="T248" s="707">
        <v>0.44</v>
      </c>
      <c r="U248" s="711">
        <v>0.42544999999999999</v>
      </c>
      <c r="V248" s="707">
        <v>0.38179999999999997</v>
      </c>
      <c r="W248" s="711">
        <v>0.38179999999999997</v>
      </c>
      <c r="X248" s="708">
        <f t="shared" si="63"/>
        <v>21.329049999999995</v>
      </c>
      <c r="Y248" s="726">
        <f t="shared" si="64"/>
        <v>5.2631578947368363</v>
      </c>
      <c r="Z248" s="726">
        <f t="shared" si="65"/>
        <v>3.6363636363636154</v>
      </c>
      <c r="AA248" s="726">
        <f t="shared" si="66"/>
        <v>12.244897959183687</v>
      </c>
      <c r="AB248" s="726">
        <f t="shared" si="67"/>
        <v>16.666666666666675</v>
      </c>
      <c r="AC248" s="726">
        <f t="shared" si="68"/>
        <v>10.526315789473673</v>
      </c>
      <c r="AD248" s="726">
        <f t="shared" si="69"/>
        <v>11.764705882352944</v>
      </c>
      <c r="AE248" s="726">
        <f t="shared" si="70"/>
        <v>25.925925925925931</v>
      </c>
      <c r="AF248" s="726">
        <f t="shared" si="71"/>
        <v>8.0000000000000071</v>
      </c>
      <c r="AG248" s="726">
        <f t="shared" si="72"/>
        <v>0</v>
      </c>
      <c r="AH248" s="726">
        <f t="shared" si="73"/>
        <v>16.279069767441868</v>
      </c>
      <c r="AI248" s="726">
        <f t="shared" si="74"/>
        <v>16.216216216216207</v>
      </c>
      <c r="AJ248" s="726">
        <f t="shared" si="75"/>
        <v>19.354838709677423</v>
      </c>
      <c r="AK248" s="726">
        <f t="shared" si="76"/>
        <v>14.814814814814813</v>
      </c>
      <c r="AL248" s="726">
        <f t="shared" si="77"/>
        <v>17.391304347826097</v>
      </c>
      <c r="AM248" s="726">
        <f t="shared" si="78"/>
        <v>4.5454545454545414</v>
      </c>
      <c r="AN248" s="726">
        <f t="shared" si="79"/>
        <v>3.4199083323539714</v>
      </c>
      <c r="AO248" s="726">
        <f t="shared" si="80"/>
        <v>11.432687270822427</v>
      </c>
      <c r="AP248" s="726">
        <f t="shared" si="81"/>
        <v>0</v>
      </c>
      <c r="AQ248" s="727">
        <f t="shared" si="82"/>
        <v>10.971240431072816</v>
      </c>
      <c r="AR248" s="728">
        <f t="shared" si="83"/>
        <v>7.1741426043383285</v>
      </c>
    </row>
    <row r="249" spans="1:44" ht="11.25" customHeight="1" x14ac:dyDescent="0.2">
      <c r="A249" s="539" t="s">
        <v>217</v>
      </c>
      <c r="B249" s="539" t="s">
        <v>218</v>
      </c>
      <c r="C249" s="524">
        <v>1.1500000000000001</v>
      </c>
      <c r="D249" s="545">
        <v>1.075</v>
      </c>
      <c r="E249" s="545">
        <v>1.0149999999999999</v>
      </c>
      <c r="F249" s="545">
        <v>0.91</v>
      </c>
      <c r="G249" s="545">
        <v>0.82</v>
      </c>
      <c r="H249" s="546"/>
      <c r="I249" s="545">
        <v>0.78</v>
      </c>
      <c r="J249" s="541">
        <v>0.73</v>
      </c>
      <c r="K249" s="560"/>
      <c r="L249" s="542">
        <v>0.66</v>
      </c>
      <c r="M249" s="548">
        <v>0.625</v>
      </c>
      <c r="N249" s="548">
        <v>0.60499999999999998</v>
      </c>
      <c r="O249" s="548">
        <v>0.51</v>
      </c>
      <c r="P249" s="548">
        <v>0.42</v>
      </c>
      <c r="Q249" s="548">
        <v>0.34</v>
      </c>
      <c r="R249" s="548">
        <v>0.27500000000000002</v>
      </c>
      <c r="S249" s="548">
        <v>0.2</v>
      </c>
      <c r="T249" s="548">
        <v>0.14949999999999999</v>
      </c>
      <c r="U249" s="548">
        <v>0.1265</v>
      </c>
      <c r="V249" s="548">
        <v>0.10125000000000001</v>
      </c>
      <c r="W249" s="548">
        <v>0.08</v>
      </c>
      <c r="X249" s="708">
        <f t="shared" si="63"/>
        <v>10.57225</v>
      </c>
      <c r="Y249" s="726">
        <f t="shared" si="64"/>
        <v>6.976744186046524</v>
      </c>
      <c r="Z249" s="726">
        <f t="shared" si="65"/>
        <v>5.9113300492610987</v>
      </c>
      <c r="AA249" s="726">
        <f t="shared" si="66"/>
        <v>11.538461538461519</v>
      </c>
      <c r="AB249" s="726">
        <f t="shared" si="67"/>
        <v>10.975609756097571</v>
      </c>
      <c r="AC249" s="726">
        <f t="shared" si="68"/>
        <v>5.12820512820511</v>
      </c>
      <c r="AD249" s="726">
        <f t="shared" si="69"/>
        <v>6.8493150684931559</v>
      </c>
      <c r="AE249" s="726">
        <f t="shared" si="70"/>
        <v>10.606060606060597</v>
      </c>
      <c r="AF249" s="726">
        <f t="shared" si="71"/>
        <v>5.600000000000005</v>
      </c>
      <c r="AG249" s="726">
        <f t="shared" si="72"/>
        <v>3.3057851239669533</v>
      </c>
      <c r="AH249" s="726">
        <f t="shared" si="73"/>
        <v>18.627450980392158</v>
      </c>
      <c r="AI249" s="726">
        <f t="shared" si="74"/>
        <v>21.428571428571441</v>
      </c>
      <c r="AJ249" s="726">
        <f t="shared" si="75"/>
        <v>23.529411764705866</v>
      </c>
      <c r="AK249" s="726">
        <f t="shared" si="76"/>
        <v>23.636363636363633</v>
      </c>
      <c r="AL249" s="726">
        <f t="shared" si="77"/>
        <v>37.5</v>
      </c>
      <c r="AM249" s="726">
        <f t="shared" si="78"/>
        <v>33.779264214046847</v>
      </c>
      <c r="AN249" s="726">
        <f t="shared" si="79"/>
        <v>18.181818181818166</v>
      </c>
      <c r="AO249" s="726">
        <f t="shared" si="80"/>
        <v>24.938271604938265</v>
      </c>
      <c r="AP249" s="726">
        <f t="shared" si="81"/>
        <v>26.5625</v>
      </c>
      <c r="AQ249" s="727">
        <f t="shared" si="82"/>
        <v>16.393064625968272</v>
      </c>
      <c r="AR249" s="728">
        <f t="shared" si="83"/>
        <v>10.437062114240319</v>
      </c>
    </row>
    <row r="250" spans="1:44" ht="11.25" customHeight="1" x14ac:dyDescent="0.2">
      <c r="A250" s="1017" t="s">
        <v>219</v>
      </c>
      <c r="B250" s="1015" t="s">
        <v>220</v>
      </c>
      <c r="C250" s="524">
        <v>1.48</v>
      </c>
      <c r="D250" s="704">
        <v>1.4</v>
      </c>
      <c r="E250" s="704">
        <v>1.32</v>
      </c>
      <c r="F250" s="704">
        <v>1.1000000000000001</v>
      </c>
      <c r="G250" s="704">
        <v>0.92</v>
      </c>
      <c r="H250" s="705" t="s">
        <v>91</v>
      </c>
      <c r="I250" s="704">
        <v>0.8</v>
      </c>
      <c r="J250" s="523">
        <v>0.7</v>
      </c>
      <c r="K250" s="705"/>
      <c r="L250" s="710">
        <v>0.62</v>
      </c>
      <c r="M250" s="711">
        <v>0.56000000000000005</v>
      </c>
      <c r="N250" s="711">
        <v>0.52</v>
      </c>
      <c r="O250" s="711">
        <v>0.46</v>
      </c>
      <c r="P250" s="711">
        <v>0.4</v>
      </c>
      <c r="Q250" s="711">
        <v>0.35</v>
      </c>
      <c r="R250" s="711">
        <v>0.32</v>
      </c>
      <c r="S250" s="711">
        <v>0.28999999999999998</v>
      </c>
      <c r="T250" s="711">
        <v>0.27</v>
      </c>
      <c r="U250" s="711">
        <v>0.26</v>
      </c>
      <c r="V250" s="711">
        <v>0.24</v>
      </c>
      <c r="W250" s="711">
        <v>0.21</v>
      </c>
      <c r="X250" s="708">
        <f t="shared" si="63"/>
        <v>12.22</v>
      </c>
      <c r="Y250" s="726">
        <f t="shared" si="64"/>
        <v>5.7142857142857162</v>
      </c>
      <c r="Z250" s="726">
        <f t="shared" si="65"/>
        <v>6.0606060606060552</v>
      </c>
      <c r="AA250" s="726">
        <f t="shared" si="66"/>
        <v>19.999999999999996</v>
      </c>
      <c r="AB250" s="726">
        <f t="shared" si="67"/>
        <v>19.565217391304344</v>
      </c>
      <c r="AC250" s="726">
        <f t="shared" si="68"/>
        <v>14.999999999999991</v>
      </c>
      <c r="AD250" s="726">
        <f t="shared" si="69"/>
        <v>14.285714285714302</v>
      </c>
      <c r="AE250" s="726">
        <f t="shared" si="70"/>
        <v>12.903225806451601</v>
      </c>
      <c r="AF250" s="726">
        <f t="shared" si="71"/>
        <v>10.714285714285698</v>
      </c>
      <c r="AG250" s="726">
        <f t="shared" si="72"/>
        <v>7.6923076923077094</v>
      </c>
      <c r="AH250" s="726">
        <f t="shared" si="73"/>
        <v>13.043478260869556</v>
      </c>
      <c r="AI250" s="726">
        <f t="shared" si="74"/>
        <v>14.999999999999991</v>
      </c>
      <c r="AJ250" s="726">
        <f t="shared" si="75"/>
        <v>14.285714285714302</v>
      </c>
      <c r="AK250" s="726">
        <f t="shared" si="76"/>
        <v>9.375</v>
      </c>
      <c r="AL250" s="726">
        <f t="shared" si="77"/>
        <v>10.344827586206918</v>
      </c>
      <c r="AM250" s="726">
        <f t="shared" si="78"/>
        <v>7.4074074074073959</v>
      </c>
      <c r="AN250" s="726">
        <f t="shared" si="79"/>
        <v>3.8461538461538547</v>
      </c>
      <c r="AO250" s="726">
        <f t="shared" si="80"/>
        <v>8.3333333333333481</v>
      </c>
      <c r="AP250" s="726">
        <f t="shared" si="81"/>
        <v>14.285714285714279</v>
      </c>
      <c r="AQ250" s="727">
        <f t="shared" si="82"/>
        <v>11.547626203908614</v>
      </c>
      <c r="AR250" s="728">
        <f t="shared" si="83"/>
        <v>4.5939522139945419</v>
      </c>
    </row>
    <row r="251" spans="1:44" ht="11.25" customHeight="1" x14ac:dyDescent="0.2">
      <c r="A251" s="1017" t="s">
        <v>558</v>
      </c>
      <c r="B251" s="1015" t="s">
        <v>559</v>
      </c>
      <c r="C251" s="524">
        <v>2.17</v>
      </c>
      <c r="D251" s="704">
        <v>1.92</v>
      </c>
      <c r="E251" s="704">
        <v>1.67</v>
      </c>
      <c r="F251" s="704">
        <v>1.42</v>
      </c>
      <c r="G251" s="704">
        <v>1.35</v>
      </c>
      <c r="H251" s="705"/>
      <c r="I251" s="704">
        <v>1.3</v>
      </c>
      <c r="J251" s="523">
        <v>1.28</v>
      </c>
      <c r="K251" s="705"/>
      <c r="L251" s="710">
        <v>1.26</v>
      </c>
      <c r="M251" s="711">
        <v>1.24</v>
      </c>
      <c r="N251" s="711">
        <v>1.22</v>
      </c>
      <c r="O251" s="711">
        <v>1.1599999999999999</v>
      </c>
      <c r="P251" s="711">
        <v>1.08</v>
      </c>
      <c r="Q251" s="711">
        <v>1</v>
      </c>
      <c r="R251" s="711">
        <v>0.8</v>
      </c>
      <c r="S251" s="707">
        <v>0</v>
      </c>
      <c r="T251" s="707">
        <v>0</v>
      </c>
      <c r="U251" s="707">
        <v>0</v>
      </c>
      <c r="V251" s="711">
        <v>1.1100000000000001</v>
      </c>
      <c r="W251" s="711">
        <v>1.07</v>
      </c>
      <c r="X251" s="708">
        <f t="shared" si="63"/>
        <v>21.05</v>
      </c>
      <c r="Y251" s="726">
        <f t="shared" si="64"/>
        <v>13.020833333333325</v>
      </c>
      <c r="Z251" s="726">
        <f t="shared" si="65"/>
        <v>14.970059880239518</v>
      </c>
      <c r="AA251" s="726">
        <f t="shared" si="66"/>
        <v>17.6056338028169</v>
      </c>
      <c r="AB251" s="726">
        <f t="shared" si="67"/>
        <v>5.1851851851851816</v>
      </c>
      <c r="AC251" s="726">
        <f t="shared" si="68"/>
        <v>3.8461538461538547</v>
      </c>
      <c r="AD251" s="726">
        <f t="shared" si="69"/>
        <v>1.5625</v>
      </c>
      <c r="AE251" s="726">
        <f t="shared" si="70"/>
        <v>1.5873015873015817</v>
      </c>
      <c r="AF251" s="726">
        <f t="shared" si="71"/>
        <v>1.6129032258064502</v>
      </c>
      <c r="AG251" s="726">
        <f t="shared" si="72"/>
        <v>1.6393442622950838</v>
      </c>
      <c r="AH251" s="726">
        <f t="shared" si="73"/>
        <v>5.1724137931034475</v>
      </c>
      <c r="AI251" s="726">
        <f t="shared" si="74"/>
        <v>7.4074074074073959</v>
      </c>
      <c r="AJ251" s="726">
        <f t="shared" si="75"/>
        <v>8.0000000000000071</v>
      </c>
      <c r="AK251" s="726">
        <f t="shared" si="76"/>
        <v>25</v>
      </c>
      <c r="AL251" s="726" t="str">
        <f t="shared" si="77"/>
        <v>n/a</v>
      </c>
      <c r="AM251" s="726" t="str">
        <f t="shared" si="78"/>
        <v>n/a</v>
      </c>
      <c r="AN251" s="726" t="str">
        <f t="shared" si="79"/>
        <v>n/a</v>
      </c>
      <c r="AO251" s="726">
        <f t="shared" si="80"/>
        <v>-100</v>
      </c>
      <c r="AP251" s="726">
        <f t="shared" si="81"/>
        <v>3.7383177570093462</v>
      </c>
      <c r="AQ251" s="727">
        <f t="shared" si="82"/>
        <v>0.68987027204347307</v>
      </c>
      <c r="AR251" s="728">
        <f t="shared" si="83"/>
        <v>28.701657210298176</v>
      </c>
    </row>
    <row r="252" spans="1:44" ht="11.25" customHeight="1" x14ac:dyDescent="0.2">
      <c r="A252" s="530" t="s">
        <v>1151</v>
      </c>
      <c r="B252" s="507" t="s">
        <v>1152</v>
      </c>
      <c r="C252" s="524">
        <v>1.3150000000000002</v>
      </c>
      <c r="D252" s="704">
        <v>1.2250000000000001</v>
      </c>
      <c r="E252" s="704">
        <v>1.165</v>
      </c>
      <c r="F252" s="704">
        <v>1.105</v>
      </c>
      <c r="G252" s="704">
        <v>1.0449999999999999</v>
      </c>
      <c r="H252" s="705"/>
      <c r="I252" s="704">
        <v>0.97</v>
      </c>
      <c r="J252" s="523">
        <v>0.66</v>
      </c>
      <c r="K252" s="705"/>
      <c r="L252" s="533">
        <v>0</v>
      </c>
      <c r="M252" s="707">
        <v>0</v>
      </c>
      <c r="N252" s="707">
        <v>0</v>
      </c>
      <c r="O252" s="707">
        <v>0</v>
      </c>
      <c r="P252" s="707">
        <v>0</v>
      </c>
      <c r="Q252" s="707">
        <v>0</v>
      </c>
      <c r="R252" s="707">
        <v>0</v>
      </c>
      <c r="S252" s="707">
        <v>0</v>
      </c>
      <c r="T252" s="707">
        <v>0</v>
      </c>
      <c r="U252" s="707">
        <v>0</v>
      </c>
      <c r="V252" s="707">
        <v>0</v>
      </c>
      <c r="W252" s="707">
        <v>0</v>
      </c>
      <c r="X252" s="708">
        <f t="shared" si="63"/>
        <v>7.4850000000000003</v>
      </c>
      <c r="Y252" s="726">
        <f t="shared" si="64"/>
        <v>7.3469387755102034</v>
      </c>
      <c r="Z252" s="726">
        <f t="shared" si="65"/>
        <v>5.1502145922746934</v>
      </c>
      <c r="AA252" s="726">
        <f t="shared" si="66"/>
        <v>5.4298642533936681</v>
      </c>
      <c r="AB252" s="726">
        <f t="shared" si="67"/>
        <v>5.741626794258381</v>
      </c>
      <c r="AC252" s="726">
        <f t="shared" si="68"/>
        <v>7.7319587628865927</v>
      </c>
      <c r="AD252" s="726">
        <f t="shared" si="69"/>
        <v>46.969696969696948</v>
      </c>
      <c r="AE252" s="726" t="str">
        <f t="shared" si="70"/>
        <v>n/a</v>
      </c>
      <c r="AF252" s="726" t="str">
        <f t="shared" si="71"/>
        <v>n/a</v>
      </c>
      <c r="AG252" s="726" t="str">
        <f t="shared" si="72"/>
        <v>n/a</v>
      </c>
      <c r="AH252" s="726" t="str">
        <f t="shared" si="73"/>
        <v>n/a</v>
      </c>
      <c r="AI252" s="726" t="str">
        <f t="shared" si="74"/>
        <v>n/a</v>
      </c>
      <c r="AJ252" s="726" t="str">
        <f t="shared" si="75"/>
        <v>n/a</v>
      </c>
      <c r="AK252" s="726" t="str">
        <f t="shared" si="76"/>
        <v>n/a</v>
      </c>
      <c r="AL252" s="726" t="str">
        <f t="shared" si="77"/>
        <v>n/a</v>
      </c>
      <c r="AM252" s="726" t="str">
        <f t="shared" si="78"/>
        <v>n/a</v>
      </c>
      <c r="AN252" s="726" t="str">
        <f t="shared" si="79"/>
        <v>n/a</v>
      </c>
      <c r="AO252" s="726" t="str">
        <f t="shared" si="80"/>
        <v>n/a</v>
      </c>
      <c r="AP252" s="726" t="str">
        <f t="shared" si="81"/>
        <v>n/a</v>
      </c>
      <c r="AQ252" s="727">
        <f t="shared" si="82"/>
        <v>13.061716691336747</v>
      </c>
      <c r="AR252" s="728">
        <f t="shared" si="83"/>
        <v>16.644740226029786</v>
      </c>
    </row>
    <row r="253" spans="1:44" ht="11.25" customHeight="1" x14ac:dyDescent="0.2">
      <c r="A253" s="530" t="s">
        <v>1153</v>
      </c>
      <c r="B253" s="507" t="s">
        <v>1154</v>
      </c>
      <c r="C253" s="524">
        <v>0.85</v>
      </c>
      <c r="D253" s="513">
        <v>0.78</v>
      </c>
      <c r="E253" s="513">
        <v>0.69334000000000007</v>
      </c>
      <c r="F253" s="513">
        <v>0.62666666666666659</v>
      </c>
      <c r="G253" s="513">
        <v>0.57333333333333336</v>
      </c>
      <c r="H253" s="514"/>
      <c r="I253" s="513">
        <v>0.54</v>
      </c>
      <c r="J253" s="511">
        <v>0.51333333333333331</v>
      </c>
      <c r="K253" s="514"/>
      <c r="L253" s="517">
        <v>0.48666666666666664</v>
      </c>
      <c r="M253" s="518">
        <v>0.48</v>
      </c>
      <c r="N253" s="519">
        <v>0.48</v>
      </c>
      <c r="O253" s="519">
        <v>0.46</v>
      </c>
      <c r="P253" s="519">
        <v>0.43333333333333335</v>
      </c>
      <c r="Q253" s="519">
        <v>0.40666666666666668</v>
      </c>
      <c r="R253" s="518">
        <v>0.4</v>
      </c>
      <c r="S253" s="518">
        <v>0.4</v>
      </c>
      <c r="T253" s="518">
        <v>0.4</v>
      </c>
      <c r="U253" s="518">
        <v>0.4</v>
      </c>
      <c r="V253" s="518">
        <v>0.4</v>
      </c>
      <c r="W253" s="518">
        <v>0.4</v>
      </c>
      <c r="X253" s="708">
        <f t="shared" si="63"/>
        <v>9.7233400000000021</v>
      </c>
      <c r="Y253" s="726">
        <f t="shared" si="64"/>
        <v>8.9743589743589638</v>
      </c>
      <c r="Z253" s="726">
        <f t="shared" si="65"/>
        <v>12.498918279631921</v>
      </c>
      <c r="AA253" s="726">
        <f t="shared" si="66"/>
        <v>10.639361702127692</v>
      </c>
      <c r="AB253" s="726">
        <f t="shared" si="67"/>
        <v>9.302325581395321</v>
      </c>
      <c r="AC253" s="726">
        <f t="shared" si="68"/>
        <v>6.1728395061728447</v>
      </c>
      <c r="AD253" s="726">
        <f t="shared" si="69"/>
        <v>5.1948051948051965</v>
      </c>
      <c r="AE253" s="726">
        <f t="shared" si="70"/>
        <v>5.4794520547945202</v>
      </c>
      <c r="AF253" s="726">
        <f t="shared" si="71"/>
        <v>1.388888888888884</v>
      </c>
      <c r="AG253" s="726">
        <f t="shared" si="72"/>
        <v>0</v>
      </c>
      <c r="AH253" s="726">
        <f t="shared" si="73"/>
        <v>4.3478260869565188</v>
      </c>
      <c r="AI253" s="726">
        <f t="shared" si="74"/>
        <v>6.1538461538461542</v>
      </c>
      <c r="AJ253" s="726">
        <f t="shared" si="75"/>
        <v>6.5573770491803351</v>
      </c>
      <c r="AK253" s="726">
        <f t="shared" si="76"/>
        <v>1.6666666666666607</v>
      </c>
      <c r="AL253" s="726">
        <f t="shared" si="77"/>
        <v>0</v>
      </c>
      <c r="AM253" s="726">
        <f t="shared" si="78"/>
        <v>0</v>
      </c>
      <c r="AN253" s="726">
        <f t="shared" si="79"/>
        <v>0</v>
      </c>
      <c r="AO253" s="726">
        <f t="shared" si="80"/>
        <v>0</v>
      </c>
      <c r="AP253" s="726">
        <f t="shared" si="81"/>
        <v>0</v>
      </c>
      <c r="AQ253" s="727">
        <f t="shared" si="82"/>
        <v>4.3542592299347227</v>
      </c>
      <c r="AR253" s="728">
        <f t="shared" si="83"/>
        <v>4.1643640523176426</v>
      </c>
    </row>
    <row r="254" spans="1:44" ht="11.25" customHeight="1" x14ac:dyDescent="0.2">
      <c r="A254" s="530" t="s">
        <v>1155</v>
      </c>
      <c r="B254" s="1015" t="s">
        <v>1156</v>
      </c>
      <c r="C254" s="708">
        <v>1.08</v>
      </c>
      <c r="D254" s="704">
        <v>1.04</v>
      </c>
      <c r="E254" s="704">
        <v>0.96</v>
      </c>
      <c r="F254" s="704">
        <v>0.88</v>
      </c>
      <c r="G254" s="704">
        <v>0.8</v>
      </c>
      <c r="H254" s="705"/>
      <c r="I254" s="704">
        <v>0.72</v>
      </c>
      <c r="J254" s="523">
        <v>0.64</v>
      </c>
      <c r="K254" s="705"/>
      <c r="L254" s="533">
        <v>0.56000000000000005</v>
      </c>
      <c r="M254" s="707">
        <v>0.74</v>
      </c>
      <c r="N254" s="711">
        <v>1.3</v>
      </c>
      <c r="O254" s="711">
        <v>1.19</v>
      </c>
      <c r="P254" s="711">
        <v>1.1000000000000001</v>
      </c>
      <c r="Q254" s="711">
        <v>1.02</v>
      </c>
      <c r="R254" s="711">
        <v>0.94</v>
      </c>
      <c r="S254" s="711">
        <v>0.86</v>
      </c>
      <c r="T254" s="711">
        <v>0.7</v>
      </c>
      <c r="U254" s="707">
        <v>0</v>
      </c>
      <c r="V254" s="707">
        <v>0</v>
      </c>
      <c r="W254" s="707">
        <v>0</v>
      </c>
      <c r="X254" s="708">
        <f t="shared" si="63"/>
        <v>14.529999999999998</v>
      </c>
      <c r="Y254" s="726">
        <f t="shared" si="64"/>
        <v>3.8461538461538547</v>
      </c>
      <c r="Z254" s="726">
        <f t="shared" si="65"/>
        <v>8.3333333333333481</v>
      </c>
      <c r="AA254" s="726">
        <f t="shared" si="66"/>
        <v>9.0909090909090828</v>
      </c>
      <c r="AB254" s="726">
        <f t="shared" si="67"/>
        <v>9.9999999999999858</v>
      </c>
      <c r="AC254" s="726">
        <f t="shared" si="68"/>
        <v>11.111111111111116</v>
      </c>
      <c r="AD254" s="726">
        <f t="shared" si="69"/>
        <v>12.5</v>
      </c>
      <c r="AE254" s="726">
        <f t="shared" si="70"/>
        <v>14.285714285714279</v>
      </c>
      <c r="AF254" s="726">
        <f t="shared" si="71"/>
        <v>-24.324324324324319</v>
      </c>
      <c r="AG254" s="726">
        <f t="shared" si="72"/>
        <v>-43.07692307692308</v>
      </c>
      <c r="AH254" s="726">
        <f t="shared" si="73"/>
        <v>9.2436974789916082</v>
      </c>
      <c r="AI254" s="726">
        <f t="shared" si="74"/>
        <v>8.1818181818181799</v>
      </c>
      <c r="AJ254" s="726">
        <f t="shared" si="75"/>
        <v>7.8431372549019773</v>
      </c>
      <c r="AK254" s="726">
        <f t="shared" si="76"/>
        <v>8.5106382978723527</v>
      </c>
      <c r="AL254" s="726">
        <f t="shared" si="77"/>
        <v>9.302325581395344</v>
      </c>
      <c r="AM254" s="726">
        <f t="shared" si="78"/>
        <v>22.857142857142865</v>
      </c>
      <c r="AN254" s="726" t="str">
        <f t="shared" si="79"/>
        <v>n/a</v>
      </c>
      <c r="AO254" s="726" t="str">
        <f t="shared" si="80"/>
        <v>n/a</v>
      </c>
      <c r="AP254" s="726" t="str">
        <f t="shared" si="81"/>
        <v>n/a</v>
      </c>
      <c r="AQ254" s="727">
        <f t="shared" si="82"/>
        <v>4.5136489278731062</v>
      </c>
      <c r="AR254" s="728">
        <f t="shared" si="83"/>
        <v>16.448371933266877</v>
      </c>
    </row>
    <row r="255" spans="1:44" ht="11.25" customHeight="1" x14ac:dyDescent="0.2">
      <c r="A255" s="530" t="s">
        <v>222</v>
      </c>
      <c r="B255" s="703" t="s">
        <v>223</v>
      </c>
      <c r="C255" s="708">
        <v>1.9249999999999998</v>
      </c>
      <c r="D255" s="704">
        <v>1.905</v>
      </c>
      <c r="E255" s="704">
        <v>1.885</v>
      </c>
      <c r="F255" s="704">
        <v>1.76</v>
      </c>
      <c r="G255" s="704">
        <v>1.66</v>
      </c>
      <c r="H255" s="705"/>
      <c r="I255" s="704">
        <v>1.61</v>
      </c>
      <c r="J255" s="523">
        <v>1.4350000000000001</v>
      </c>
      <c r="K255" s="705"/>
      <c r="L255" s="710">
        <v>1.35</v>
      </c>
      <c r="M255" s="711">
        <v>1.325</v>
      </c>
      <c r="N255" s="711">
        <v>1.23</v>
      </c>
      <c r="O255" s="711">
        <v>1.0874999999999999</v>
      </c>
      <c r="P255" s="711">
        <v>0.93</v>
      </c>
      <c r="Q255" s="711">
        <v>0.84499999999999997</v>
      </c>
      <c r="R255" s="711">
        <v>0.8075</v>
      </c>
      <c r="S255" s="711">
        <v>0.78950000000000009</v>
      </c>
      <c r="T255" s="711">
        <v>0.77849999999999997</v>
      </c>
      <c r="U255" s="711">
        <v>0.76849999999999996</v>
      </c>
      <c r="V255" s="711">
        <v>0.72849999999999993</v>
      </c>
      <c r="W255" s="711">
        <v>0.66649999999999998</v>
      </c>
      <c r="X255" s="708">
        <f t="shared" si="63"/>
        <v>23.486499999999996</v>
      </c>
      <c r="Y255" s="726">
        <f t="shared" si="64"/>
        <v>1.0498687664041828</v>
      </c>
      <c r="Z255" s="726">
        <f t="shared" si="65"/>
        <v>1.0610079575596787</v>
      </c>
      <c r="AA255" s="726">
        <f t="shared" si="66"/>
        <v>7.1022727272727293</v>
      </c>
      <c r="AB255" s="726">
        <f t="shared" si="67"/>
        <v>6.024096385542177</v>
      </c>
      <c r="AC255" s="726">
        <f t="shared" si="68"/>
        <v>3.105590062111796</v>
      </c>
      <c r="AD255" s="726">
        <f t="shared" si="69"/>
        <v>12.195121951219523</v>
      </c>
      <c r="AE255" s="726">
        <f t="shared" si="70"/>
        <v>6.2962962962962887</v>
      </c>
      <c r="AF255" s="726">
        <f t="shared" si="71"/>
        <v>1.8867924528301883</v>
      </c>
      <c r="AG255" s="726">
        <f t="shared" si="72"/>
        <v>7.7235772357723498</v>
      </c>
      <c r="AH255" s="726">
        <f t="shared" si="73"/>
        <v>13.103448275862073</v>
      </c>
      <c r="AI255" s="726">
        <f t="shared" si="74"/>
        <v>16.935483870967726</v>
      </c>
      <c r="AJ255" s="726">
        <f t="shared" si="75"/>
        <v>10.059171597633142</v>
      </c>
      <c r="AK255" s="726">
        <f t="shared" si="76"/>
        <v>4.6439628482972006</v>
      </c>
      <c r="AL255" s="726">
        <f t="shared" si="77"/>
        <v>2.279924002533229</v>
      </c>
      <c r="AM255" s="726">
        <f t="shared" si="78"/>
        <v>1.4129736673089477</v>
      </c>
      <c r="AN255" s="726">
        <f t="shared" si="79"/>
        <v>1.3012361743656387</v>
      </c>
      <c r="AO255" s="726">
        <f t="shared" si="80"/>
        <v>5.4907343857240942</v>
      </c>
      <c r="AP255" s="726">
        <f t="shared" si="81"/>
        <v>9.302325581395344</v>
      </c>
      <c r="AQ255" s="727">
        <f t="shared" si="82"/>
        <v>6.1652157910609064</v>
      </c>
      <c r="AR255" s="728">
        <f t="shared" si="83"/>
        <v>4.683124804564839</v>
      </c>
    </row>
    <row r="256" spans="1:44" ht="11.25" customHeight="1" x14ac:dyDescent="0.2">
      <c r="A256" s="1017" t="s">
        <v>560</v>
      </c>
      <c r="B256" s="1015" t="s">
        <v>561</v>
      </c>
      <c r="C256" s="708">
        <v>1.8622800000000002</v>
      </c>
      <c r="D256" s="704">
        <v>1.59093</v>
      </c>
      <c r="E256" s="704">
        <v>1.4695999999999998</v>
      </c>
      <c r="F256" s="704">
        <v>1.268</v>
      </c>
      <c r="G256" s="704">
        <v>1.236</v>
      </c>
      <c r="H256" s="705"/>
      <c r="I256" s="704">
        <v>1.131</v>
      </c>
      <c r="J256" s="523">
        <v>0.99</v>
      </c>
      <c r="K256" s="705"/>
      <c r="L256" s="710">
        <v>0.82399999999999995</v>
      </c>
      <c r="M256" s="711">
        <v>0.65100000000000002</v>
      </c>
      <c r="N256" s="711">
        <v>0.62450000000000006</v>
      </c>
      <c r="O256" s="711">
        <v>0.57899999999999996</v>
      </c>
      <c r="P256" s="711">
        <v>0.51100000000000001</v>
      </c>
      <c r="Q256" s="711">
        <v>0.47149999999999997</v>
      </c>
      <c r="R256" s="711">
        <v>0.45800000000000002</v>
      </c>
      <c r="S256" s="711">
        <v>0.41499999999999998</v>
      </c>
      <c r="T256" s="711">
        <v>0.38</v>
      </c>
      <c r="U256" s="711">
        <v>0.35</v>
      </c>
      <c r="V256" s="711">
        <v>0.32300000000000001</v>
      </c>
      <c r="W256" s="711">
        <v>0.298875</v>
      </c>
      <c r="X256" s="708">
        <f t="shared" si="63"/>
        <v>15.433685000000001</v>
      </c>
      <c r="Y256" s="726">
        <f t="shared" si="64"/>
        <v>17.056061548905376</v>
      </c>
      <c r="Z256" s="726">
        <f t="shared" si="65"/>
        <v>8.25598802395211</v>
      </c>
      <c r="AA256" s="726">
        <f t="shared" si="66"/>
        <v>15.899053627760228</v>
      </c>
      <c r="AB256" s="726">
        <f t="shared" si="67"/>
        <v>2.5889967637540368</v>
      </c>
      <c r="AC256" s="726">
        <f t="shared" si="68"/>
        <v>9.2838196286472154</v>
      </c>
      <c r="AD256" s="726">
        <f t="shared" si="69"/>
        <v>14.242424242424235</v>
      </c>
      <c r="AE256" s="726">
        <f t="shared" si="70"/>
        <v>20.145631067961169</v>
      </c>
      <c r="AF256" s="726">
        <f t="shared" si="71"/>
        <v>26.574500768049148</v>
      </c>
      <c r="AG256" s="726">
        <f t="shared" si="72"/>
        <v>4.2433947157726193</v>
      </c>
      <c r="AH256" s="726">
        <f t="shared" si="73"/>
        <v>7.8583765112262727</v>
      </c>
      <c r="AI256" s="726">
        <f t="shared" si="74"/>
        <v>13.307240704500977</v>
      </c>
      <c r="AJ256" s="726">
        <f t="shared" si="75"/>
        <v>8.3775185577942715</v>
      </c>
      <c r="AK256" s="726">
        <f t="shared" si="76"/>
        <v>2.9475982532751077</v>
      </c>
      <c r="AL256" s="726">
        <f t="shared" si="77"/>
        <v>10.361445783132538</v>
      </c>
      <c r="AM256" s="726">
        <f t="shared" si="78"/>
        <v>9.210526315789469</v>
      </c>
      <c r="AN256" s="726">
        <f t="shared" si="79"/>
        <v>8.5714285714285854</v>
      </c>
      <c r="AO256" s="726">
        <f t="shared" si="80"/>
        <v>8.3591331269349709</v>
      </c>
      <c r="AP256" s="726">
        <f t="shared" si="81"/>
        <v>8.0719364282726858</v>
      </c>
      <c r="AQ256" s="727">
        <f t="shared" si="82"/>
        <v>10.853059702198946</v>
      </c>
      <c r="AR256" s="728">
        <f t="shared" si="83"/>
        <v>6.1157842422505189</v>
      </c>
    </row>
    <row r="257" spans="1:44" ht="11.25" customHeight="1" x14ac:dyDescent="0.2">
      <c r="A257" s="504" t="s">
        <v>4070</v>
      </c>
      <c r="B257" s="1000" t="s">
        <v>4069</v>
      </c>
      <c r="C257" s="512">
        <v>0.97</v>
      </c>
      <c r="D257" s="704">
        <v>0.93</v>
      </c>
      <c r="E257" s="525">
        <v>0.85</v>
      </c>
      <c r="F257" s="704">
        <v>0.75</v>
      </c>
      <c r="G257" s="525">
        <v>0.18</v>
      </c>
      <c r="H257" s="526"/>
      <c r="I257" s="532">
        <v>0</v>
      </c>
      <c r="J257" s="709">
        <v>0</v>
      </c>
      <c r="K257" s="526"/>
      <c r="L257" s="533">
        <v>0</v>
      </c>
      <c r="M257" s="707">
        <v>0</v>
      </c>
      <c r="N257" s="707">
        <v>0</v>
      </c>
      <c r="O257" s="707">
        <v>0</v>
      </c>
      <c r="P257" s="707">
        <v>0</v>
      </c>
      <c r="Q257" s="707">
        <v>0</v>
      </c>
      <c r="R257" s="707">
        <v>0</v>
      </c>
      <c r="S257" s="707">
        <v>0</v>
      </c>
      <c r="T257" s="707">
        <v>0</v>
      </c>
      <c r="U257" s="707">
        <v>0</v>
      </c>
      <c r="V257" s="707">
        <v>0</v>
      </c>
      <c r="W257" s="707">
        <v>0</v>
      </c>
      <c r="X257" s="708">
        <f t="shared" si="63"/>
        <v>3.68</v>
      </c>
      <c r="Y257" s="726">
        <f t="shared" si="64"/>
        <v>4.3010752688172005</v>
      </c>
      <c r="Z257" s="726">
        <f t="shared" si="65"/>
        <v>9.4117647058823639</v>
      </c>
      <c r="AA257" s="726">
        <f t="shared" si="66"/>
        <v>13.33333333333333</v>
      </c>
      <c r="AB257" s="726">
        <f t="shared" si="67"/>
        <v>316.66666666666669</v>
      </c>
      <c r="AC257" s="726" t="str">
        <f t="shared" si="68"/>
        <v>n/a</v>
      </c>
      <c r="AD257" s="726" t="str">
        <f t="shared" si="69"/>
        <v>n/a</v>
      </c>
      <c r="AE257" s="726" t="str">
        <f t="shared" si="70"/>
        <v>n/a</v>
      </c>
      <c r="AF257" s="726" t="str">
        <f t="shared" si="71"/>
        <v>n/a</v>
      </c>
      <c r="AG257" s="726" t="str">
        <f t="shared" si="72"/>
        <v>n/a</v>
      </c>
      <c r="AH257" s="726" t="str">
        <f t="shared" si="73"/>
        <v>n/a</v>
      </c>
      <c r="AI257" s="726" t="str">
        <f t="shared" si="74"/>
        <v>n/a</v>
      </c>
      <c r="AJ257" s="726" t="str">
        <f t="shared" si="75"/>
        <v>n/a</v>
      </c>
      <c r="AK257" s="726" t="str">
        <f t="shared" si="76"/>
        <v>n/a</v>
      </c>
      <c r="AL257" s="726" t="str">
        <f t="shared" si="77"/>
        <v>n/a</v>
      </c>
      <c r="AM257" s="726" t="str">
        <f t="shared" si="78"/>
        <v>n/a</v>
      </c>
      <c r="AN257" s="726" t="str">
        <f t="shared" si="79"/>
        <v>n/a</v>
      </c>
      <c r="AO257" s="726" t="str">
        <f t="shared" si="80"/>
        <v>n/a</v>
      </c>
      <c r="AP257" s="726" t="str">
        <f t="shared" si="81"/>
        <v>n/a</v>
      </c>
      <c r="AQ257" s="727">
        <f t="shared" si="82"/>
        <v>85.928209993674898</v>
      </c>
      <c r="AR257" s="728">
        <f t="shared" si="83"/>
        <v>153.87008267586666</v>
      </c>
    </row>
    <row r="258" spans="1:44" ht="11.25" customHeight="1" x14ac:dyDescent="0.2">
      <c r="A258" s="1017" t="s">
        <v>4404</v>
      </c>
      <c r="B258" s="1015" t="s">
        <v>4403</v>
      </c>
      <c r="C258" s="524">
        <v>1.1499999999999999</v>
      </c>
      <c r="D258" s="544">
        <v>1.1399999999999999</v>
      </c>
      <c r="E258" s="545">
        <v>1.02</v>
      </c>
      <c r="F258" s="545">
        <v>0.74949999999999994</v>
      </c>
      <c r="G258" s="545">
        <v>0.65187499999999998</v>
      </c>
      <c r="H258" s="546"/>
      <c r="I258" s="544">
        <v>0.625</v>
      </c>
      <c r="J258" s="541">
        <v>0.58750000000000002</v>
      </c>
      <c r="K258" s="546"/>
      <c r="L258" s="542">
        <v>0.54</v>
      </c>
      <c r="M258" s="548">
        <v>0.52625</v>
      </c>
      <c r="N258" s="548">
        <v>0.48749999999999999</v>
      </c>
      <c r="O258" s="548">
        <v>0.36475000000000002</v>
      </c>
      <c r="P258" s="548">
        <v>0.15225</v>
      </c>
      <c r="Q258" s="549">
        <v>0</v>
      </c>
      <c r="R258" s="549">
        <v>0</v>
      </c>
      <c r="S258" s="549">
        <v>0</v>
      </c>
      <c r="T258" s="549">
        <v>0</v>
      </c>
      <c r="U258" s="549">
        <v>0</v>
      </c>
      <c r="V258" s="549">
        <v>0</v>
      </c>
      <c r="W258" s="549">
        <v>0</v>
      </c>
      <c r="X258" s="708">
        <f t="shared" si="63"/>
        <v>7.994625000000001</v>
      </c>
      <c r="Y258" s="726">
        <f t="shared" si="64"/>
        <v>0.87719298245614308</v>
      </c>
      <c r="Z258" s="726">
        <f t="shared" si="65"/>
        <v>11.764705882352921</v>
      </c>
      <c r="AA258" s="726">
        <f t="shared" si="66"/>
        <v>36.090727151434308</v>
      </c>
      <c r="AB258" s="726">
        <f t="shared" si="67"/>
        <v>14.976030680728659</v>
      </c>
      <c r="AC258" s="726">
        <f t="shared" si="68"/>
        <v>4.2999999999999927</v>
      </c>
      <c r="AD258" s="726">
        <f t="shared" si="69"/>
        <v>6.3829787234042534</v>
      </c>
      <c r="AE258" s="726">
        <f t="shared" si="70"/>
        <v>8.7962962962963012</v>
      </c>
      <c r="AF258" s="726">
        <f t="shared" si="71"/>
        <v>2.6128266033254244</v>
      </c>
      <c r="AG258" s="726">
        <f t="shared" si="72"/>
        <v>7.9487179487179427</v>
      </c>
      <c r="AH258" s="726">
        <f t="shared" si="73"/>
        <v>33.653187114461943</v>
      </c>
      <c r="AI258" s="726">
        <f t="shared" si="74"/>
        <v>139.5730706075534</v>
      </c>
      <c r="AJ258" s="726" t="str">
        <f t="shared" si="75"/>
        <v>n/a</v>
      </c>
      <c r="AK258" s="726" t="str">
        <f t="shared" si="76"/>
        <v>n/a</v>
      </c>
      <c r="AL258" s="726" t="str">
        <f t="shared" si="77"/>
        <v>n/a</v>
      </c>
      <c r="AM258" s="726" t="str">
        <f t="shared" si="78"/>
        <v>n/a</v>
      </c>
      <c r="AN258" s="726" t="str">
        <f t="shared" si="79"/>
        <v>n/a</v>
      </c>
      <c r="AO258" s="726" t="str">
        <f t="shared" si="80"/>
        <v>n/a</v>
      </c>
      <c r="AP258" s="726" t="str">
        <f t="shared" si="81"/>
        <v>n/a</v>
      </c>
      <c r="AQ258" s="727">
        <f t="shared" si="82"/>
        <v>24.270521271884665</v>
      </c>
      <c r="AR258" s="728">
        <f t="shared" si="83"/>
        <v>40.007692872724036</v>
      </c>
    </row>
    <row r="259" spans="1:44" ht="11.25" customHeight="1" x14ac:dyDescent="0.2">
      <c r="A259" s="1017" t="s">
        <v>565</v>
      </c>
      <c r="B259" s="1015" t="s">
        <v>566</v>
      </c>
      <c r="C259" s="524">
        <v>0.17</v>
      </c>
      <c r="D259" s="525">
        <v>0.16</v>
      </c>
      <c r="E259" s="525">
        <v>0.15</v>
      </c>
      <c r="F259" s="525">
        <v>0.10819000000000001</v>
      </c>
      <c r="G259" s="525">
        <v>7.3599500000000012E-2</v>
      </c>
      <c r="H259" s="526"/>
      <c r="I259" s="704">
        <v>6.7937999999999998E-2</v>
      </c>
      <c r="J259" s="523">
        <v>6.2276500000000005E-2</v>
      </c>
      <c r="K259" s="705"/>
      <c r="L259" s="710">
        <v>5.6615000000000006E-2</v>
      </c>
      <c r="M259" s="711">
        <v>5.0953499999999999E-2</v>
      </c>
      <c r="N259" s="711">
        <v>4.5292000000000006E-2</v>
      </c>
      <c r="O259" s="707">
        <v>0</v>
      </c>
      <c r="P259" s="707">
        <v>0</v>
      </c>
      <c r="Q259" s="707">
        <v>0</v>
      </c>
      <c r="R259" s="707">
        <v>0</v>
      </c>
      <c r="S259" s="707">
        <v>0</v>
      </c>
      <c r="T259" s="707">
        <v>0</v>
      </c>
      <c r="U259" s="707">
        <v>0</v>
      </c>
      <c r="V259" s="707">
        <v>0</v>
      </c>
      <c r="W259" s="707">
        <v>0</v>
      </c>
      <c r="X259" s="708">
        <f t="shared" si="63"/>
        <v>0.9448645</v>
      </c>
      <c r="Y259" s="726">
        <f t="shared" si="64"/>
        <v>6.25</v>
      </c>
      <c r="Z259" s="726">
        <f t="shared" si="65"/>
        <v>6.6666666666666652</v>
      </c>
      <c r="AA259" s="726">
        <f t="shared" si="66"/>
        <v>38.644976430353985</v>
      </c>
      <c r="AB259" s="726">
        <f t="shared" si="67"/>
        <v>46.998281238323614</v>
      </c>
      <c r="AC259" s="726">
        <f t="shared" si="68"/>
        <v>8.3333333333333481</v>
      </c>
      <c r="AD259" s="726">
        <f t="shared" si="69"/>
        <v>9.0909090909090828</v>
      </c>
      <c r="AE259" s="726">
        <f t="shared" si="70"/>
        <v>10.000000000000009</v>
      </c>
      <c r="AF259" s="726">
        <f t="shared" si="71"/>
        <v>11.111111111111116</v>
      </c>
      <c r="AG259" s="726">
        <f t="shared" si="72"/>
        <v>12.499999999999979</v>
      </c>
      <c r="AH259" s="726" t="str">
        <f t="shared" si="73"/>
        <v>n/a</v>
      </c>
      <c r="AI259" s="726" t="str">
        <f t="shared" si="74"/>
        <v>n/a</v>
      </c>
      <c r="AJ259" s="726" t="str">
        <f t="shared" si="75"/>
        <v>n/a</v>
      </c>
      <c r="AK259" s="726" t="str">
        <f t="shared" si="76"/>
        <v>n/a</v>
      </c>
      <c r="AL259" s="726" t="str">
        <f t="shared" si="77"/>
        <v>n/a</v>
      </c>
      <c r="AM259" s="726" t="str">
        <f t="shared" si="78"/>
        <v>n/a</v>
      </c>
      <c r="AN259" s="726" t="str">
        <f t="shared" si="79"/>
        <v>n/a</v>
      </c>
      <c r="AO259" s="726" t="str">
        <f t="shared" si="80"/>
        <v>n/a</v>
      </c>
      <c r="AP259" s="726" t="str">
        <f t="shared" si="81"/>
        <v>n/a</v>
      </c>
      <c r="AQ259" s="727">
        <f t="shared" si="82"/>
        <v>16.621697541188645</v>
      </c>
      <c r="AR259" s="728">
        <f t="shared" si="83"/>
        <v>15.128813516820669</v>
      </c>
    </row>
    <row r="260" spans="1:44" ht="11.25" customHeight="1" x14ac:dyDescent="0.2">
      <c r="A260" s="1017" t="s">
        <v>567</v>
      </c>
      <c r="B260" s="1015" t="s">
        <v>568</v>
      </c>
      <c r="C260" s="524">
        <v>0.54</v>
      </c>
      <c r="D260" s="704">
        <v>0.52</v>
      </c>
      <c r="E260" s="704">
        <v>0.5</v>
      </c>
      <c r="F260" s="704">
        <v>0.48</v>
      </c>
      <c r="G260" s="704">
        <v>0.46</v>
      </c>
      <c r="H260" s="705"/>
      <c r="I260" s="704">
        <v>0.44</v>
      </c>
      <c r="J260" s="523">
        <v>0.42</v>
      </c>
      <c r="K260" s="705"/>
      <c r="L260" s="710">
        <v>0.4</v>
      </c>
      <c r="M260" s="711">
        <v>0.38</v>
      </c>
      <c r="N260" s="711">
        <v>0.36</v>
      </c>
      <c r="O260" s="711">
        <v>0.32</v>
      </c>
      <c r="P260" s="711">
        <v>0.28000000000000003</v>
      </c>
      <c r="Q260" s="711">
        <v>0.24</v>
      </c>
      <c r="R260" s="711">
        <v>0.215</v>
      </c>
      <c r="S260" s="711">
        <v>0.19</v>
      </c>
      <c r="T260" s="711">
        <v>0.16500000000000001</v>
      </c>
      <c r="U260" s="711">
        <v>0.14380000000000001</v>
      </c>
      <c r="V260" s="711">
        <v>0.125</v>
      </c>
      <c r="W260" s="711">
        <v>0.105</v>
      </c>
      <c r="X260" s="708">
        <f t="shared" ref="X260:X321" si="84">SUM(C260:W260)</f>
        <v>6.2838000000000012</v>
      </c>
      <c r="Y260" s="726">
        <f t="shared" ref="Y260:Y321" si="85">IF(ISERROR((C260/D260-1)*100),"n/a",(C260/D260-1)*100)</f>
        <v>3.8461538461538547</v>
      </c>
      <c r="Z260" s="726">
        <f t="shared" ref="Z260:Z321" si="86">IF(ISERROR((D260/E260-1)*100),"n/a",(D260/E260-1)*100)</f>
        <v>4.0000000000000036</v>
      </c>
      <c r="AA260" s="726">
        <f t="shared" ref="AA260:AA321" si="87">IF(ISERROR((E260/F260-1)*100),"n/a",(E260/F260-1)*100)</f>
        <v>4.1666666666666741</v>
      </c>
      <c r="AB260" s="726">
        <f t="shared" ref="AB260:AB321" si="88">IF(ISERROR((F260/G260-1)*100),"n/a",(F260/G260-1)*100)</f>
        <v>4.3478260869565188</v>
      </c>
      <c r="AC260" s="726">
        <f t="shared" ref="AC260:AC321" si="89">IF(ISERROR((G260/I260-1)*100),"n/a",(G260/I260-1)*100)</f>
        <v>4.5454545454545414</v>
      </c>
      <c r="AD260" s="726">
        <f t="shared" ref="AD260:AD321" si="90">IF(ISERROR((I260/J260-1)*100),"n/a",(I260/J260-1)*100)</f>
        <v>4.7619047619047672</v>
      </c>
      <c r="AE260" s="726">
        <f t="shared" ref="AE260:AE321" si="91">IF(ISERROR((J260/L260-1)*100),"n/a",(J260/L260-1)*100)</f>
        <v>4.9999999999999822</v>
      </c>
      <c r="AF260" s="726">
        <f t="shared" ref="AF260:AF321" si="92">IF(ISERROR((L260/M260-1)*100),"n/a",(L260/M260-1)*100)</f>
        <v>5.2631578947368363</v>
      </c>
      <c r="AG260" s="726">
        <f t="shared" ref="AG260:AG321" si="93">IF(ISERROR((M260/N260-1)*100),"n/a",(M260/N260-1)*100)</f>
        <v>5.555555555555558</v>
      </c>
      <c r="AH260" s="726">
        <f t="shared" ref="AH260:AH321" si="94">IF(ISERROR((N260/O260-1)*100),"n/a",(N260/O260-1)*100)</f>
        <v>12.5</v>
      </c>
      <c r="AI260" s="726">
        <f t="shared" ref="AI260:AI321" si="95">IF(ISERROR((O260/P260-1)*100),"n/a",(O260/P260-1)*100)</f>
        <v>14.285714285714279</v>
      </c>
      <c r="AJ260" s="726">
        <f t="shared" ref="AJ260:AJ321" si="96">IF(ISERROR((P260/Q260-1)*100),"n/a",(P260/Q260-1)*100)</f>
        <v>16.666666666666675</v>
      </c>
      <c r="AK260" s="726">
        <f t="shared" ref="AK260:AK321" si="97">IF(ISERROR((Q260/R260-1)*100),"n/a",(Q260/R260-1)*100)</f>
        <v>11.627906976744185</v>
      </c>
      <c r="AL260" s="726">
        <f t="shared" ref="AL260:AL321" si="98">IF(ISERROR((R260/S260-1)*100),"n/a",(R260/S260-1)*100)</f>
        <v>13.157894736842103</v>
      </c>
      <c r="AM260" s="726">
        <f t="shared" ref="AM260:AM321" si="99">IF(ISERROR((S260/T260-1)*100),"n/a",(S260/T260-1)*100)</f>
        <v>15.151515151515138</v>
      </c>
      <c r="AN260" s="726">
        <f t="shared" ref="AN260:AN321" si="100">IF(ISERROR((T260/U260-1)*100),"n/a",(T260/U260-1)*100)</f>
        <v>14.742698191933234</v>
      </c>
      <c r="AO260" s="726">
        <f t="shared" ref="AO260:AO321" si="101">IF(ISERROR((U260/V260-1)*100),"n/a",(U260/V260-1)*100)</f>
        <v>15.04000000000001</v>
      </c>
      <c r="AP260" s="726">
        <f t="shared" ref="AP260:AP321" si="102">IF(ISERROR((V260/W260-1)*100),"n/a",(V260/W260-1)*100)</f>
        <v>19.047619047619047</v>
      </c>
      <c r="AQ260" s="727">
        <f t="shared" ref="AQ260:AQ321" si="103">AVERAGE(Y260:AP260)</f>
        <v>9.6503741341368556</v>
      </c>
      <c r="AR260" s="728">
        <f t="shared" ref="AR260:AR321" si="104">STDEV(Y260:AP260)</f>
        <v>5.4232686354581681</v>
      </c>
    </row>
    <row r="261" spans="1:44" ht="11.25" customHeight="1" x14ac:dyDescent="0.2">
      <c r="A261" s="530" t="s">
        <v>569</v>
      </c>
      <c r="B261" s="507" t="s">
        <v>570</v>
      </c>
      <c r="C261" s="524">
        <v>1.6675</v>
      </c>
      <c r="D261" s="513">
        <v>1.59</v>
      </c>
      <c r="E261" s="513">
        <v>1.51</v>
      </c>
      <c r="F261" s="513">
        <v>1.43</v>
      </c>
      <c r="G261" s="513">
        <v>1.35</v>
      </c>
      <c r="H261" s="514"/>
      <c r="I261" s="513">
        <v>1.2662500000000001</v>
      </c>
      <c r="J261" s="511">
        <v>1.2024999999999999</v>
      </c>
      <c r="K261" s="514"/>
      <c r="L261" s="517">
        <v>1.1425000000000001</v>
      </c>
      <c r="M261" s="519">
        <v>1.0825</v>
      </c>
      <c r="N261" s="519">
        <v>1.0225</v>
      </c>
      <c r="O261" s="519">
        <v>0.95750000000000002</v>
      </c>
      <c r="P261" s="519">
        <v>0.89749999999999996</v>
      </c>
      <c r="Q261" s="519">
        <v>0.83</v>
      </c>
      <c r="R261" s="519">
        <v>0.75624999999999998</v>
      </c>
      <c r="S261" s="519">
        <v>0.72124999999999995</v>
      </c>
      <c r="T261" s="519">
        <v>0.66374999999999995</v>
      </c>
      <c r="U261" s="519">
        <v>0.578125</v>
      </c>
      <c r="V261" s="519">
        <v>0.51249999999999996</v>
      </c>
      <c r="W261" s="519">
        <v>0.46250000000000002</v>
      </c>
      <c r="X261" s="708">
        <f t="shared" si="84"/>
        <v>19.643124999999998</v>
      </c>
      <c r="Y261" s="726">
        <f t="shared" si="85"/>
        <v>4.8742138364779919</v>
      </c>
      <c r="Z261" s="726">
        <f t="shared" si="86"/>
        <v>5.2980132450331174</v>
      </c>
      <c r="AA261" s="726">
        <f t="shared" si="87"/>
        <v>5.5944055944056048</v>
      </c>
      <c r="AB261" s="726">
        <f t="shared" si="88"/>
        <v>5.9259259259259123</v>
      </c>
      <c r="AC261" s="726">
        <f t="shared" si="89"/>
        <v>6.6140177690029667</v>
      </c>
      <c r="AD261" s="726">
        <f t="shared" si="90"/>
        <v>5.3014553014553156</v>
      </c>
      <c r="AE261" s="726">
        <f t="shared" si="91"/>
        <v>5.2516411378555672</v>
      </c>
      <c r="AF261" s="726">
        <f t="shared" si="92"/>
        <v>5.5427251732101723</v>
      </c>
      <c r="AG261" s="726">
        <f t="shared" si="93"/>
        <v>5.8679706601467041</v>
      </c>
      <c r="AH261" s="726">
        <f t="shared" si="94"/>
        <v>6.788511749347248</v>
      </c>
      <c r="AI261" s="726">
        <f t="shared" si="95"/>
        <v>6.6852367688022385</v>
      </c>
      <c r="AJ261" s="726">
        <f t="shared" si="96"/>
        <v>8.1325301204819169</v>
      </c>
      <c r="AK261" s="726">
        <f t="shared" si="97"/>
        <v>9.7520661157024726</v>
      </c>
      <c r="AL261" s="726">
        <f t="shared" si="98"/>
        <v>4.8526863084922045</v>
      </c>
      <c r="AM261" s="726">
        <f t="shared" si="99"/>
        <v>8.6629001883239187</v>
      </c>
      <c r="AN261" s="726">
        <f t="shared" si="100"/>
        <v>14.810810810810793</v>
      </c>
      <c r="AO261" s="726">
        <f t="shared" si="101"/>
        <v>12.804878048780498</v>
      </c>
      <c r="AP261" s="726">
        <f t="shared" si="102"/>
        <v>10.810810810810789</v>
      </c>
      <c r="AQ261" s="727">
        <f t="shared" si="103"/>
        <v>7.4205999758369687</v>
      </c>
      <c r="AR261" s="728">
        <f t="shared" si="104"/>
        <v>2.8948316642347507</v>
      </c>
    </row>
    <row r="262" spans="1:44" ht="11.25" customHeight="1" x14ac:dyDescent="0.2">
      <c r="A262" s="579" t="s">
        <v>1157</v>
      </c>
      <c r="B262" s="539" t="s">
        <v>1158</v>
      </c>
      <c r="C262" s="550">
        <v>0.16250000000000001</v>
      </c>
      <c r="D262" s="532">
        <v>0.125</v>
      </c>
      <c r="E262" s="704">
        <v>0.10625</v>
      </c>
      <c r="F262" s="532">
        <v>0.1</v>
      </c>
      <c r="G262" s="704">
        <v>2.5000000000000001E-2</v>
      </c>
      <c r="H262" s="705"/>
      <c r="I262" s="532">
        <v>0</v>
      </c>
      <c r="J262" s="709">
        <v>0</v>
      </c>
      <c r="K262" s="705"/>
      <c r="L262" s="533">
        <v>0</v>
      </c>
      <c r="M262" s="707">
        <v>0</v>
      </c>
      <c r="N262" s="707">
        <v>0</v>
      </c>
      <c r="O262" s="707">
        <v>0</v>
      </c>
      <c r="P262" s="707">
        <v>0</v>
      </c>
      <c r="Q262" s="707">
        <v>0</v>
      </c>
      <c r="R262" s="707">
        <v>0</v>
      </c>
      <c r="S262" s="707">
        <v>0</v>
      </c>
      <c r="T262" s="707">
        <v>0</v>
      </c>
      <c r="U262" s="707">
        <v>0</v>
      </c>
      <c r="V262" s="707">
        <v>0</v>
      </c>
      <c r="W262" s="707">
        <v>0</v>
      </c>
      <c r="X262" s="708">
        <f t="shared" si="84"/>
        <v>0.51875000000000004</v>
      </c>
      <c r="Y262" s="726">
        <f t="shared" si="85"/>
        <v>30.000000000000004</v>
      </c>
      <c r="Z262" s="726">
        <f t="shared" si="86"/>
        <v>17.647058823529417</v>
      </c>
      <c r="AA262" s="726">
        <f t="shared" si="87"/>
        <v>6.25</v>
      </c>
      <c r="AB262" s="726">
        <f t="shared" si="88"/>
        <v>300</v>
      </c>
      <c r="AC262" s="726" t="str">
        <f t="shared" si="89"/>
        <v>n/a</v>
      </c>
      <c r="AD262" s="726" t="str">
        <f t="shared" si="90"/>
        <v>n/a</v>
      </c>
      <c r="AE262" s="726" t="str">
        <f t="shared" si="91"/>
        <v>n/a</v>
      </c>
      <c r="AF262" s="726" t="str">
        <f t="shared" si="92"/>
        <v>n/a</v>
      </c>
      <c r="AG262" s="726" t="str">
        <f t="shared" si="93"/>
        <v>n/a</v>
      </c>
      <c r="AH262" s="726" t="str">
        <f t="shared" si="94"/>
        <v>n/a</v>
      </c>
      <c r="AI262" s="726" t="str">
        <f t="shared" si="95"/>
        <v>n/a</v>
      </c>
      <c r="AJ262" s="726" t="str">
        <f t="shared" si="96"/>
        <v>n/a</v>
      </c>
      <c r="AK262" s="726" t="str">
        <f t="shared" si="97"/>
        <v>n/a</v>
      </c>
      <c r="AL262" s="726" t="str">
        <f t="shared" si="98"/>
        <v>n/a</v>
      </c>
      <c r="AM262" s="726" t="str">
        <f t="shared" si="99"/>
        <v>n/a</v>
      </c>
      <c r="AN262" s="726" t="str">
        <f t="shared" si="100"/>
        <v>n/a</v>
      </c>
      <c r="AO262" s="726" t="str">
        <f t="shared" si="101"/>
        <v>n/a</v>
      </c>
      <c r="AP262" s="726" t="str">
        <f t="shared" si="102"/>
        <v>n/a</v>
      </c>
      <c r="AQ262" s="727">
        <f t="shared" si="103"/>
        <v>88.474264705882348</v>
      </c>
      <c r="AR262" s="728">
        <f t="shared" si="104"/>
        <v>141.35027310919844</v>
      </c>
    </row>
    <row r="263" spans="1:44" ht="11.25" customHeight="1" x14ac:dyDescent="0.2">
      <c r="A263" s="530" t="s">
        <v>1159</v>
      </c>
      <c r="B263" s="1015" t="s">
        <v>1160</v>
      </c>
      <c r="C263" s="708">
        <v>4.08</v>
      </c>
      <c r="D263" s="704">
        <v>3.8224999999999998</v>
      </c>
      <c r="E263" s="704">
        <v>3.6124999999999998</v>
      </c>
      <c r="F263" s="704">
        <v>3.3982999999999999</v>
      </c>
      <c r="G263" s="704">
        <v>3.1197999999999997</v>
      </c>
      <c r="H263" s="705"/>
      <c r="I263" s="704">
        <v>2.95</v>
      </c>
      <c r="J263" s="523">
        <v>2.75</v>
      </c>
      <c r="K263" s="705"/>
      <c r="L263" s="533">
        <v>2.6</v>
      </c>
      <c r="M263" s="707">
        <v>2.79</v>
      </c>
      <c r="N263" s="711">
        <v>3.28</v>
      </c>
      <c r="O263" s="711">
        <v>2.9674999999999998</v>
      </c>
      <c r="P263" s="711">
        <v>2.6875</v>
      </c>
      <c r="Q263" s="711">
        <v>2.4375</v>
      </c>
      <c r="R263" s="711">
        <v>2.1875</v>
      </c>
      <c r="S263" s="711">
        <v>1.9750000000000001</v>
      </c>
      <c r="T263" s="711">
        <v>1.875</v>
      </c>
      <c r="U263" s="711">
        <v>1.79</v>
      </c>
      <c r="V263" s="711">
        <v>1.74</v>
      </c>
      <c r="W263" s="711">
        <v>1.66</v>
      </c>
      <c r="X263" s="708">
        <f t="shared" si="84"/>
        <v>51.723099999999995</v>
      </c>
      <c r="Y263" s="726">
        <f t="shared" si="85"/>
        <v>6.7364290385873105</v>
      </c>
      <c r="Z263" s="726">
        <f t="shared" si="86"/>
        <v>5.8131487889273359</v>
      </c>
      <c r="AA263" s="726">
        <f t="shared" si="87"/>
        <v>6.3031515757878909</v>
      </c>
      <c r="AB263" s="726">
        <f t="shared" si="88"/>
        <v>8.9268542855311281</v>
      </c>
      <c r="AC263" s="726">
        <f t="shared" si="89"/>
        <v>5.755932203389813</v>
      </c>
      <c r="AD263" s="726">
        <f t="shared" si="90"/>
        <v>7.2727272727272751</v>
      </c>
      <c r="AE263" s="726">
        <f t="shared" si="91"/>
        <v>5.7692307692307709</v>
      </c>
      <c r="AF263" s="726">
        <f t="shared" si="92"/>
        <v>-6.8100358422939049</v>
      </c>
      <c r="AG263" s="726">
        <f t="shared" si="93"/>
        <v>-14.939024390243894</v>
      </c>
      <c r="AH263" s="726">
        <f t="shared" si="94"/>
        <v>10.530749789384997</v>
      </c>
      <c r="AI263" s="726">
        <f t="shared" si="95"/>
        <v>10.418604651162777</v>
      </c>
      <c r="AJ263" s="726">
        <f t="shared" si="96"/>
        <v>10.256410256410264</v>
      </c>
      <c r="AK263" s="726">
        <f t="shared" si="97"/>
        <v>11.428571428571432</v>
      </c>
      <c r="AL263" s="726">
        <f t="shared" si="98"/>
        <v>10.759493670886066</v>
      </c>
      <c r="AM263" s="726">
        <f t="shared" si="99"/>
        <v>5.3333333333333455</v>
      </c>
      <c r="AN263" s="726">
        <f t="shared" si="100"/>
        <v>4.748603351955305</v>
      </c>
      <c r="AO263" s="726">
        <f t="shared" si="101"/>
        <v>2.8735632183908066</v>
      </c>
      <c r="AP263" s="726">
        <f t="shared" si="102"/>
        <v>4.8192771084337505</v>
      </c>
      <c r="AQ263" s="727">
        <f t="shared" si="103"/>
        <v>5.3331678061206933</v>
      </c>
      <c r="AR263" s="728">
        <f t="shared" si="104"/>
        <v>6.5483458712242619</v>
      </c>
    </row>
    <row r="264" spans="1:44" ht="11.25" customHeight="1" x14ac:dyDescent="0.2">
      <c r="A264" s="1017" t="s">
        <v>1161</v>
      </c>
      <c r="B264" s="1015" t="s">
        <v>1162</v>
      </c>
      <c r="C264" s="708">
        <v>3.6550000000000002</v>
      </c>
      <c r="D264" s="704">
        <v>3.05</v>
      </c>
      <c r="E264" s="704">
        <v>2.5049999999999999</v>
      </c>
      <c r="F264" s="704">
        <v>2.02</v>
      </c>
      <c r="G264" s="704">
        <v>1.55</v>
      </c>
      <c r="H264" s="705"/>
      <c r="I264" s="704">
        <v>0.35</v>
      </c>
      <c r="J264" s="709">
        <v>0</v>
      </c>
      <c r="K264" s="705"/>
      <c r="L264" s="533">
        <v>0</v>
      </c>
      <c r="M264" s="707">
        <v>0</v>
      </c>
      <c r="N264" s="707">
        <v>0</v>
      </c>
      <c r="O264" s="707">
        <v>0</v>
      </c>
      <c r="P264" s="707">
        <v>0</v>
      </c>
      <c r="Q264" s="707">
        <v>0</v>
      </c>
      <c r="R264" s="707">
        <v>0</v>
      </c>
      <c r="S264" s="707">
        <v>0</v>
      </c>
      <c r="T264" s="707">
        <v>0</v>
      </c>
      <c r="U264" s="707">
        <v>0</v>
      </c>
      <c r="V264" s="707">
        <v>0</v>
      </c>
      <c r="W264" s="707">
        <v>0</v>
      </c>
      <c r="X264" s="708">
        <f t="shared" si="84"/>
        <v>13.13</v>
      </c>
      <c r="Y264" s="726">
        <f t="shared" si="85"/>
        <v>19.836065573770512</v>
      </c>
      <c r="Z264" s="726">
        <f t="shared" si="86"/>
        <v>21.7564870259481</v>
      </c>
      <c r="AA264" s="726">
        <f t="shared" si="87"/>
        <v>24.009900990099009</v>
      </c>
      <c r="AB264" s="726">
        <f t="shared" si="88"/>
        <v>30.322580645161288</v>
      </c>
      <c r="AC264" s="726">
        <f t="shared" si="89"/>
        <v>342.85714285714289</v>
      </c>
      <c r="AD264" s="726" t="str">
        <f t="shared" si="90"/>
        <v>n/a</v>
      </c>
      <c r="AE264" s="726" t="str">
        <f t="shared" si="91"/>
        <v>n/a</v>
      </c>
      <c r="AF264" s="726" t="str">
        <f t="shared" si="92"/>
        <v>n/a</v>
      </c>
      <c r="AG264" s="726" t="str">
        <f t="shared" si="93"/>
        <v>n/a</v>
      </c>
      <c r="AH264" s="726" t="str">
        <f t="shared" si="94"/>
        <v>n/a</v>
      </c>
      <c r="AI264" s="726" t="str">
        <f t="shared" si="95"/>
        <v>n/a</v>
      </c>
      <c r="AJ264" s="726" t="str">
        <f t="shared" si="96"/>
        <v>n/a</v>
      </c>
      <c r="AK264" s="726" t="str">
        <f t="shared" si="97"/>
        <v>n/a</v>
      </c>
      <c r="AL264" s="726" t="str">
        <f t="shared" si="98"/>
        <v>n/a</v>
      </c>
      <c r="AM264" s="726" t="str">
        <f t="shared" si="99"/>
        <v>n/a</v>
      </c>
      <c r="AN264" s="726" t="str">
        <f t="shared" si="100"/>
        <v>n/a</v>
      </c>
      <c r="AO264" s="726" t="str">
        <f t="shared" si="101"/>
        <v>n/a</v>
      </c>
      <c r="AP264" s="726" t="str">
        <f t="shared" si="102"/>
        <v>n/a</v>
      </c>
      <c r="AQ264" s="727">
        <f t="shared" si="103"/>
        <v>87.75643541842436</v>
      </c>
      <c r="AR264" s="728">
        <f t="shared" si="104"/>
        <v>142.66026872356289</v>
      </c>
    </row>
    <row r="265" spans="1:44" ht="11.25" customHeight="1" x14ac:dyDescent="0.2">
      <c r="A265" s="1017" t="s">
        <v>572</v>
      </c>
      <c r="B265" s="1015" t="s">
        <v>573</v>
      </c>
      <c r="C265" s="512">
        <v>1.8875</v>
      </c>
      <c r="D265" s="704">
        <v>1.65</v>
      </c>
      <c r="E265" s="704">
        <v>1.45</v>
      </c>
      <c r="F265" s="704">
        <v>1.2250000000000001</v>
      </c>
      <c r="G265" s="704">
        <v>0.96875</v>
      </c>
      <c r="H265" s="705"/>
      <c r="I265" s="704">
        <v>0.84375</v>
      </c>
      <c r="J265" s="523">
        <v>0.71250000000000002</v>
      </c>
      <c r="K265" s="705"/>
      <c r="L265" s="533">
        <v>0.6</v>
      </c>
      <c r="M265" s="711">
        <v>0.5</v>
      </c>
      <c r="N265" s="711">
        <v>0.375</v>
      </c>
      <c r="O265" s="711">
        <v>0.26250000000000001</v>
      </c>
      <c r="P265" s="711">
        <v>0.125</v>
      </c>
      <c r="Q265" s="711">
        <v>4.3749999999999997E-2</v>
      </c>
      <c r="R265" s="707">
        <v>1.8749999999999999E-2</v>
      </c>
      <c r="S265" s="711">
        <v>0.98</v>
      </c>
      <c r="T265" s="711">
        <v>0.93500000000000005</v>
      </c>
      <c r="U265" s="711">
        <v>0.875</v>
      </c>
      <c r="V265" s="711">
        <v>0.81125000000000003</v>
      </c>
      <c r="W265" s="711">
        <v>0.75900000000000001</v>
      </c>
      <c r="X265" s="708">
        <f t="shared" si="84"/>
        <v>15.02275</v>
      </c>
      <c r="Y265" s="726">
        <f t="shared" si="85"/>
        <v>14.393939393939403</v>
      </c>
      <c r="Z265" s="726">
        <f t="shared" si="86"/>
        <v>13.793103448275868</v>
      </c>
      <c r="AA265" s="726">
        <f t="shared" si="87"/>
        <v>18.367346938775508</v>
      </c>
      <c r="AB265" s="726">
        <f t="shared" si="88"/>
        <v>26.451612903225818</v>
      </c>
      <c r="AC265" s="726">
        <f t="shared" si="89"/>
        <v>14.814814814814813</v>
      </c>
      <c r="AD265" s="726">
        <f t="shared" si="90"/>
        <v>18.421052631578938</v>
      </c>
      <c r="AE265" s="726">
        <f t="shared" si="91"/>
        <v>18.75</v>
      </c>
      <c r="AF265" s="726">
        <f t="shared" si="92"/>
        <v>19.999999999999996</v>
      </c>
      <c r="AG265" s="726">
        <f t="shared" si="93"/>
        <v>33.333333333333329</v>
      </c>
      <c r="AH265" s="726">
        <f t="shared" si="94"/>
        <v>42.857142857142861</v>
      </c>
      <c r="AI265" s="726">
        <f t="shared" si="95"/>
        <v>110.00000000000001</v>
      </c>
      <c r="AJ265" s="726">
        <f t="shared" si="96"/>
        <v>185.71428571428572</v>
      </c>
      <c r="AK265" s="726">
        <f t="shared" si="97"/>
        <v>133.33333333333334</v>
      </c>
      <c r="AL265" s="726">
        <f t="shared" si="98"/>
        <v>-98.08673469387756</v>
      </c>
      <c r="AM265" s="726">
        <f t="shared" si="99"/>
        <v>4.8128342245989275</v>
      </c>
      <c r="AN265" s="726">
        <f t="shared" si="100"/>
        <v>6.8571428571428727</v>
      </c>
      <c r="AO265" s="726">
        <f t="shared" si="101"/>
        <v>7.8582434514637978</v>
      </c>
      <c r="AP265" s="726">
        <f t="shared" si="102"/>
        <v>6.8840579710145011</v>
      </c>
      <c r="AQ265" s="727">
        <f t="shared" si="103"/>
        <v>32.141972732169336</v>
      </c>
      <c r="AR265" s="728">
        <f t="shared" si="104"/>
        <v>60.031705603595277</v>
      </c>
    </row>
    <row r="266" spans="1:44" ht="11.25" customHeight="1" x14ac:dyDescent="0.2">
      <c r="A266" s="712" t="s">
        <v>224</v>
      </c>
      <c r="B266" s="539" t="s">
        <v>225</v>
      </c>
      <c r="C266" s="524">
        <v>3.13</v>
      </c>
      <c r="D266" s="545">
        <v>2.92</v>
      </c>
      <c r="E266" s="545">
        <v>2.7240000000000002</v>
      </c>
      <c r="F266" s="545">
        <v>2.54</v>
      </c>
      <c r="G266" s="545">
        <v>2.37</v>
      </c>
      <c r="H266" s="546" t="s">
        <v>91</v>
      </c>
      <c r="I266" s="559">
        <v>2.21</v>
      </c>
      <c r="J266" s="717">
        <v>2.06</v>
      </c>
      <c r="K266" s="560"/>
      <c r="L266" s="542">
        <v>1.92</v>
      </c>
      <c r="M266" s="548">
        <v>1.8</v>
      </c>
      <c r="N266" s="548">
        <v>1.76</v>
      </c>
      <c r="O266" s="548">
        <v>1.6</v>
      </c>
      <c r="P266" s="548">
        <v>1.44</v>
      </c>
      <c r="Q266" s="548">
        <v>1.3</v>
      </c>
      <c r="R266" s="548">
        <v>0.86</v>
      </c>
      <c r="S266" s="548">
        <v>0.76</v>
      </c>
      <c r="T266" s="548">
        <v>0.68</v>
      </c>
      <c r="U266" s="548">
        <v>0.61</v>
      </c>
      <c r="V266" s="548">
        <v>0.54</v>
      </c>
      <c r="W266" s="548">
        <v>0.48</v>
      </c>
      <c r="X266" s="708">
        <f t="shared" si="84"/>
        <v>31.704000000000008</v>
      </c>
      <c r="Y266" s="726">
        <f t="shared" si="85"/>
        <v>7.1917808219178037</v>
      </c>
      <c r="Z266" s="726">
        <f t="shared" si="86"/>
        <v>7.1953010279001361</v>
      </c>
      <c r="AA266" s="726">
        <f t="shared" si="87"/>
        <v>7.2440944881889902</v>
      </c>
      <c r="AB266" s="726">
        <f t="shared" si="88"/>
        <v>7.1729957805907185</v>
      </c>
      <c r="AC266" s="726">
        <f t="shared" si="89"/>
        <v>7.2398190045248834</v>
      </c>
      <c r="AD266" s="726">
        <f t="shared" si="90"/>
        <v>7.2815533980582492</v>
      </c>
      <c r="AE266" s="726">
        <f t="shared" si="91"/>
        <v>7.2916666666666741</v>
      </c>
      <c r="AF266" s="726">
        <f t="shared" si="92"/>
        <v>6.6666666666666652</v>
      </c>
      <c r="AG266" s="726">
        <f t="shared" si="93"/>
        <v>2.2727272727272707</v>
      </c>
      <c r="AH266" s="726">
        <f t="shared" si="94"/>
        <v>9.9999999999999858</v>
      </c>
      <c r="AI266" s="726">
        <f t="shared" si="95"/>
        <v>11.111111111111116</v>
      </c>
      <c r="AJ266" s="726">
        <f t="shared" si="96"/>
        <v>10.769230769230752</v>
      </c>
      <c r="AK266" s="726">
        <f t="shared" si="97"/>
        <v>51.162790697674424</v>
      </c>
      <c r="AL266" s="726">
        <f t="shared" si="98"/>
        <v>13.157894736842103</v>
      </c>
      <c r="AM266" s="726">
        <f t="shared" si="99"/>
        <v>11.764705882352944</v>
      </c>
      <c r="AN266" s="726">
        <f t="shared" si="100"/>
        <v>11.475409836065587</v>
      </c>
      <c r="AO266" s="726">
        <f t="shared" si="101"/>
        <v>12.962962962962955</v>
      </c>
      <c r="AP266" s="726">
        <f t="shared" si="102"/>
        <v>12.500000000000021</v>
      </c>
      <c r="AQ266" s="727">
        <f t="shared" si="103"/>
        <v>11.358928395748961</v>
      </c>
      <c r="AR266" s="728">
        <f t="shared" si="104"/>
        <v>10.340550137350686</v>
      </c>
    </row>
    <row r="267" spans="1:44" ht="11.25" customHeight="1" x14ac:dyDescent="0.2">
      <c r="A267" s="530" t="s">
        <v>1165</v>
      </c>
      <c r="B267" s="1015" t="s">
        <v>1166</v>
      </c>
      <c r="C267" s="524">
        <v>0.46</v>
      </c>
      <c r="D267" s="532">
        <v>0.44</v>
      </c>
      <c r="E267" s="704">
        <v>0.43</v>
      </c>
      <c r="F267" s="704">
        <v>0.38</v>
      </c>
      <c r="G267" s="704">
        <v>0.34</v>
      </c>
      <c r="H267" s="705" t="s">
        <v>91</v>
      </c>
      <c r="I267" s="566">
        <v>0.31</v>
      </c>
      <c r="J267" s="567">
        <v>0.25</v>
      </c>
      <c r="K267" s="641"/>
      <c r="L267" s="710">
        <v>0.1</v>
      </c>
      <c r="M267" s="707">
        <v>0</v>
      </c>
      <c r="N267" s="711">
        <v>0.25</v>
      </c>
      <c r="O267" s="711">
        <v>0.22</v>
      </c>
      <c r="P267" s="711">
        <v>0.2</v>
      </c>
      <c r="Q267" s="707">
        <v>0.15</v>
      </c>
      <c r="R267" s="711">
        <v>0.24</v>
      </c>
      <c r="S267" s="707">
        <v>0</v>
      </c>
      <c r="T267" s="707">
        <v>0</v>
      </c>
      <c r="U267" s="707">
        <v>0</v>
      </c>
      <c r="V267" s="707">
        <v>0</v>
      </c>
      <c r="W267" s="711">
        <v>0.16667000000000001</v>
      </c>
      <c r="X267" s="708">
        <f t="shared" si="84"/>
        <v>3.9366700000000003</v>
      </c>
      <c r="Y267" s="726">
        <f t="shared" si="85"/>
        <v>4.5454545454545414</v>
      </c>
      <c r="Z267" s="726">
        <f t="shared" si="86"/>
        <v>2.3255813953488413</v>
      </c>
      <c r="AA267" s="726">
        <f t="shared" si="87"/>
        <v>13.157894736842103</v>
      </c>
      <c r="AB267" s="726">
        <f t="shared" si="88"/>
        <v>11.764705882352944</v>
      </c>
      <c r="AC267" s="726">
        <f t="shared" si="89"/>
        <v>9.6774193548387224</v>
      </c>
      <c r="AD267" s="726">
        <f t="shared" si="90"/>
        <v>24</v>
      </c>
      <c r="AE267" s="726">
        <f t="shared" si="91"/>
        <v>150</v>
      </c>
      <c r="AF267" s="726" t="str">
        <f t="shared" si="92"/>
        <v>n/a</v>
      </c>
      <c r="AG267" s="726">
        <f t="shared" si="93"/>
        <v>-100</v>
      </c>
      <c r="AH267" s="726">
        <f t="shared" si="94"/>
        <v>13.636363636363647</v>
      </c>
      <c r="AI267" s="726">
        <f t="shared" si="95"/>
        <v>9.9999999999999858</v>
      </c>
      <c r="AJ267" s="726">
        <f t="shared" si="96"/>
        <v>33.33333333333335</v>
      </c>
      <c r="AK267" s="726">
        <f t="shared" si="97"/>
        <v>-37.5</v>
      </c>
      <c r="AL267" s="726" t="str">
        <f t="shared" si="98"/>
        <v>n/a</v>
      </c>
      <c r="AM267" s="726" t="str">
        <f t="shared" si="99"/>
        <v>n/a</v>
      </c>
      <c r="AN267" s="726" t="str">
        <f t="shared" si="100"/>
        <v>n/a</v>
      </c>
      <c r="AO267" s="726" t="str">
        <f t="shared" si="101"/>
        <v>n/a</v>
      </c>
      <c r="AP267" s="726">
        <f t="shared" si="102"/>
        <v>-100</v>
      </c>
      <c r="AQ267" s="727">
        <f t="shared" si="103"/>
        <v>2.6877502218872413</v>
      </c>
      <c r="AR267" s="728">
        <f t="shared" si="104"/>
        <v>62.059554688514467</v>
      </c>
    </row>
    <row r="268" spans="1:44" ht="11.25" customHeight="1" x14ac:dyDescent="0.2">
      <c r="A268" s="530" t="s">
        <v>574</v>
      </c>
      <c r="B268" s="1015" t="s">
        <v>575</v>
      </c>
      <c r="C268" s="524">
        <v>6.85</v>
      </c>
      <c r="D268" s="704">
        <v>6.24</v>
      </c>
      <c r="E268" s="704">
        <v>5.62</v>
      </c>
      <c r="F268" s="704">
        <v>5.0199999999999996</v>
      </c>
      <c r="G268" s="704">
        <v>4.7300000000000004</v>
      </c>
      <c r="H268" s="705"/>
      <c r="I268" s="566">
        <v>4.34</v>
      </c>
      <c r="J268" s="567">
        <v>4.1524999999999999</v>
      </c>
      <c r="K268" s="641"/>
      <c r="L268" s="710">
        <v>4.1275000000000004</v>
      </c>
      <c r="M268" s="711">
        <v>4.1100000000000003</v>
      </c>
      <c r="N268" s="711">
        <v>3.99</v>
      </c>
      <c r="O268" s="711">
        <v>3.63</v>
      </c>
      <c r="P268" s="711">
        <v>3.33</v>
      </c>
      <c r="Q268" s="711">
        <v>3.22</v>
      </c>
      <c r="R268" s="711">
        <v>3.15</v>
      </c>
      <c r="S268" s="711">
        <v>3.11</v>
      </c>
      <c r="T268" s="711">
        <v>3.01</v>
      </c>
      <c r="U268" s="711">
        <v>2.79</v>
      </c>
      <c r="V268" s="711">
        <v>2.3199999999999998</v>
      </c>
      <c r="W268" s="711">
        <v>2.1</v>
      </c>
      <c r="X268" s="708">
        <f t="shared" si="84"/>
        <v>75.84</v>
      </c>
      <c r="Y268" s="726">
        <f t="shared" si="85"/>
        <v>9.7756410256410131</v>
      </c>
      <c r="Z268" s="726">
        <f t="shared" si="86"/>
        <v>11.032028469750887</v>
      </c>
      <c r="AA268" s="726">
        <f t="shared" si="87"/>
        <v>11.952191235059772</v>
      </c>
      <c r="AB268" s="726">
        <f t="shared" si="88"/>
        <v>6.1310782241014605</v>
      </c>
      <c r="AC268" s="726">
        <f t="shared" si="89"/>
        <v>8.9861751152073843</v>
      </c>
      <c r="AD268" s="726">
        <f t="shared" si="90"/>
        <v>4.5153521974714117</v>
      </c>
      <c r="AE268" s="726">
        <f t="shared" si="91"/>
        <v>0.60569351907933111</v>
      </c>
      <c r="AF268" s="726">
        <f t="shared" si="92"/>
        <v>0.42579075425790425</v>
      </c>
      <c r="AG268" s="726">
        <f t="shared" si="93"/>
        <v>3.007518796992481</v>
      </c>
      <c r="AH268" s="726">
        <f t="shared" si="94"/>
        <v>9.9173553719008378</v>
      </c>
      <c r="AI268" s="726">
        <f t="shared" si="95"/>
        <v>9.0090090090090058</v>
      </c>
      <c r="AJ268" s="726">
        <f t="shared" si="96"/>
        <v>3.4161490683229712</v>
      </c>
      <c r="AK268" s="726">
        <f t="shared" si="97"/>
        <v>2.2222222222222365</v>
      </c>
      <c r="AL268" s="726">
        <f t="shared" si="98"/>
        <v>1.2861736334405238</v>
      </c>
      <c r="AM268" s="726">
        <f t="shared" si="99"/>
        <v>3.3222591362126241</v>
      </c>
      <c r="AN268" s="726">
        <f t="shared" si="100"/>
        <v>7.8853046594981935</v>
      </c>
      <c r="AO268" s="726">
        <f t="shared" si="101"/>
        <v>20.258620689655181</v>
      </c>
      <c r="AP268" s="726">
        <f t="shared" si="102"/>
        <v>10.47619047619046</v>
      </c>
      <c r="AQ268" s="727">
        <f t="shared" si="103"/>
        <v>6.901375200222982</v>
      </c>
      <c r="AR268" s="728">
        <f t="shared" si="104"/>
        <v>5.1006443410549975</v>
      </c>
    </row>
    <row r="269" spans="1:44" ht="11.25" customHeight="1" x14ac:dyDescent="0.2">
      <c r="A269" s="530" t="s">
        <v>1167</v>
      </c>
      <c r="B269" s="507" t="s">
        <v>1168</v>
      </c>
      <c r="C269" s="524">
        <v>1.4</v>
      </c>
      <c r="D269" s="525">
        <v>1.24</v>
      </c>
      <c r="E269" s="525">
        <v>1.02</v>
      </c>
      <c r="F269" s="704">
        <v>0.84</v>
      </c>
      <c r="G269" s="704">
        <v>0.74</v>
      </c>
      <c r="H269" s="526"/>
      <c r="I269" s="704">
        <v>0.72</v>
      </c>
      <c r="J269" s="523">
        <v>0.52500000000000002</v>
      </c>
      <c r="K269" s="705"/>
      <c r="L269" s="710">
        <v>0.375</v>
      </c>
      <c r="M269" s="707">
        <v>0.27500000000000002</v>
      </c>
      <c r="N269" s="707">
        <v>0.27500000000000002</v>
      </c>
      <c r="O269" s="711">
        <v>0.27500000000000002</v>
      </c>
      <c r="P269" s="711">
        <v>0.25</v>
      </c>
      <c r="Q269" s="707">
        <v>0.2</v>
      </c>
      <c r="R269" s="711">
        <v>0.35</v>
      </c>
      <c r="S269" s="711">
        <v>0.1</v>
      </c>
      <c r="T269" s="707">
        <v>7.4999999999999997E-2</v>
      </c>
      <c r="U269" s="707">
        <v>0.1</v>
      </c>
      <c r="V269" s="707">
        <v>0.1</v>
      </c>
      <c r="W269" s="711">
        <v>9.2499999999999999E-2</v>
      </c>
      <c r="X269" s="708">
        <f t="shared" si="84"/>
        <v>8.9524999999999988</v>
      </c>
      <c r="Y269" s="726">
        <f t="shared" si="85"/>
        <v>12.903225806451601</v>
      </c>
      <c r="Z269" s="726">
        <f t="shared" si="86"/>
        <v>21.568627450980383</v>
      </c>
      <c r="AA269" s="726">
        <f t="shared" si="87"/>
        <v>21.428571428571441</v>
      </c>
      <c r="AB269" s="726">
        <f t="shared" si="88"/>
        <v>13.513513513513509</v>
      </c>
      <c r="AC269" s="726">
        <f t="shared" si="89"/>
        <v>2.7777777777777901</v>
      </c>
      <c r="AD269" s="726">
        <f t="shared" si="90"/>
        <v>37.142857142857125</v>
      </c>
      <c r="AE269" s="726">
        <f t="shared" si="91"/>
        <v>40.000000000000014</v>
      </c>
      <c r="AF269" s="726">
        <f t="shared" si="92"/>
        <v>36.363636363636353</v>
      </c>
      <c r="AG269" s="726">
        <f t="shared" si="93"/>
        <v>0</v>
      </c>
      <c r="AH269" s="726">
        <f t="shared" si="94"/>
        <v>0</v>
      </c>
      <c r="AI269" s="726">
        <f t="shared" si="95"/>
        <v>10.000000000000009</v>
      </c>
      <c r="AJ269" s="726">
        <f t="shared" si="96"/>
        <v>25</v>
      </c>
      <c r="AK269" s="726">
        <f t="shared" si="97"/>
        <v>-42.857142857142847</v>
      </c>
      <c r="AL269" s="726">
        <f t="shared" si="98"/>
        <v>249.99999999999994</v>
      </c>
      <c r="AM269" s="726">
        <f t="shared" si="99"/>
        <v>33.33333333333335</v>
      </c>
      <c r="AN269" s="726">
        <f t="shared" si="100"/>
        <v>-25.000000000000011</v>
      </c>
      <c r="AO269" s="726">
        <f t="shared" si="101"/>
        <v>0</v>
      </c>
      <c r="AP269" s="726">
        <f t="shared" si="102"/>
        <v>8.1081081081081141</v>
      </c>
      <c r="AQ269" s="727">
        <f t="shared" si="103"/>
        <v>24.682361559338155</v>
      </c>
      <c r="AR269" s="728">
        <f t="shared" si="104"/>
        <v>60.137472562963531</v>
      </c>
    </row>
    <row r="270" spans="1:44" ht="11.25" customHeight="1" x14ac:dyDescent="0.2">
      <c r="A270" s="510" t="s">
        <v>1171</v>
      </c>
      <c r="B270" s="507" t="s">
        <v>1172</v>
      </c>
      <c r="C270" s="524">
        <v>0.8</v>
      </c>
      <c r="D270" s="513">
        <v>0.76</v>
      </c>
      <c r="E270" s="513">
        <v>0.72</v>
      </c>
      <c r="F270" s="513">
        <v>0.65</v>
      </c>
      <c r="G270" s="513">
        <v>0.5</v>
      </c>
      <c r="H270" s="514"/>
      <c r="I270" s="1196">
        <v>0.44</v>
      </c>
      <c r="J270" s="752">
        <v>0.4</v>
      </c>
      <c r="K270" s="642"/>
      <c r="L270" s="537">
        <v>0.4</v>
      </c>
      <c r="M270" s="518">
        <v>0.61</v>
      </c>
      <c r="N270" s="519">
        <v>0.78</v>
      </c>
      <c r="O270" s="519">
        <v>0.71</v>
      </c>
      <c r="P270" s="519">
        <v>0.68</v>
      </c>
      <c r="Q270" s="519">
        <v>0.64762000000000008</v>
      </c>
      <c r="R270" s="519">
        <v>0.60770999999999997</v>
      </c>
      <c r="S270" s="519">
        <v>0.57013000000000003</v>
      </c>
      <c r="T270" s="519">
        <v>0.25503999999999999</v>
      </c>
      <c r="U270" s="518">
        <v>0</v>
      </c>
      <c r="V270" s="518">
        <v>0</v>
      </c>
      <c r="W270" s="518">
        <v>0</v>
      </c>
      <c r="X270" s="708">
        <f t="shared" si="84"/>
        <v>9.5305</v>
      </c>
      <c r="Y270" s="726">
        <f t="shared" si="85"/>
        <v>5.2631578947368363</v>
      </c>
      <c r="Z270" s="726">
        <f t="shared" si="86"/>
        <v>5.555555555555558</v>
      </c>
      <c r="AA270" s="726">
        <f t="shared" si="87"/>
        <v>10.769230769230752</v>
      </c>
      <c r="AB270" s="726">
        <f t="shared" si="88"/>
        <v>30.000000000000004</v>
      </c>
      <c r="AC270" s="726">
        <f t="shared" si="89"/>
        <v>13.636363636363647</v>
      </c>
      <c r="AD270" s="726">
        <f t="shared" si="90"/>
        <v>9.9999999999999858</v>
      </c>
      <c r="AE270" s="726">
        <f t="shared" si="91"/>
        <v>0</v>
      </c>
      <c r="AF270" s="726">
        <f t="shared" si="92"/>
        <v>-34.426229508196712</v>
      </c>
      <c r="AG270" s="726">
        <f t="shared" si="93"/>
        <v>-21.794871794871796</v>
      </c>
      <c r="AH270" s="726">
        <f t="shared" si="94"/>
        <v>9.8591549295774747</v>
      </c>
      <c r="AI270" s="726">
        <f t="shared" si="95"/>
        <v>4.4117647058823373</v>
      </c>
      <c r="AJ270" s="726">
        <f t="shared" si="96"/>
        <v>4.9998455884623594</v>
      </c>
      <c r="AK270" s="726">
        <f t="shared" si="97"/>
        <v>6.5672771552220732</v>
      </c>
      <c r="AL270" s="726">
        <f t="shared" si="98"/>
        <v>6.5914791363373082</v>
      </c>
      <c r="AM270" s="726">
        <f t="shared" si="99"/>
        <v>123.54532622333751</v>
      </c>
      <c r="AN270" s="726" t="str">
        <f t="shared" si="100"/>
        <v>n/a</v>
      </c>
      <c r="AO270" s="726" t="str">
        <f t="shared" si="101"/>
        <v>n/a</v>
      </c>
      <c r="AP270" s="726" t="str">
        <f t="shared" si="102"/>
        <v>n/a</v>
      </c>
      <c r="AQ270" s="727">
        <f t="shared" si="103"/>
        <v>11.665203619442488</v>
      </c>
      <c r="AR270" s="728">
        <f t="shared" si="104"/>
        <v>34.300362631697297</v>
      </c>
    </row>
    <row r="271" spans="1:44" ht="11.25" customHeight="1" x14ac:dyDescent="0.2">
      <c r="A271" s="712" t="s">
        <v>577</v>
      </c>
      <c r="B271" s="539" t="s">
        <v>578</v>
      </c>
      <c r="C271" s="550">
        <v>1.42</v>
      </c>
      <c r="D271" s="704">
        <v>1.27</v>
      </c>
      <c r="E271" s="704">
        <v>1.1499999999999999</v>
      </c>
      <c r="F271" s="704">
        <v>1.03</v>
      </c>
      <c r="G271" s="704">
        <v>0.91</v>
      </c>
      <c r="H271" s="705"/>
      <c r="I271" s="566">
        <v>0.82</v>
      </c>
      <c r="J271" s="567">
        <v>0.74</v>
      </c>
      <c r="K271" s="641"/>
      <c r="L271" s="710">
        <v>0.63</v>
      </c>
      <c r="M271" s="711">
        <v>0.51</v>
      </c>
      <c r="N271" s="707">
        <v>0.48</v>
      </c>
      <c r="O271" s="711">
        <v>0.41</v>
      </c>
      <c r="P271" s="707">
        <v>0</v>
      </c>
      <c r="Q271" s="707">
        <v>0</v>
      </c>
      <c r="R271" s="707">
        <v>0</v>
      </c>
      <c r="S271" s="707">
        <v>0</v>
      </c>
      <c r="T271" s="707">
        <v>0</v>
      </c>
      <c r="U271" s="707">
        <v>0</v>
      </c>
      <c r="V271" s="707">
        <v>0</v>
      </c>
      <c r="W271" s="707">
        <v>0</v>
      </c>
      <c r="X271" s="708">
        <f t="shared" si="84"/>
        <v>9.370000000000001</v>
      </c>
      <c r="Y271" s="726">
        <f t="shared" si="85"/>
        <v>11.811023622047244</v>
      </c>
      <c r="Z271" s="726">
        <f t="shared" si="86"/>
        <v>10.434782608695659</v>
      </c>
      <c r="AA271" s="726">
        <f t="shared" si="87"/>
        <v>11.650485436893199</v>
      </c>
      <c r="AB271" s="726">
        <f t="shared" si="88"/>
        <v>13.186813186813184</v>
      </c>
      <c r="AC271" s="726">
        <f t="shared" si="89"/>
        <v>10.975609756097571</v>
      </c>
      <c r="AD271" s="726">
        <f t="shared" si="90"/>
        <v>10.810810810810811</v>
      </c>
      <c r="AE271" s="726">
        <f t="shared" si="91"/>
        <v>17.460317460317466</v>
      </c>
      <c r="AF271" s="726">
        <f t="shared" si="92"/>
        <v>23.529411764705888</v>
      </c>
      <c r="AG271" s="726">
        <f t="shared" si="93"/>
        <v>6.25</v>
      </c>
      <c r="AH271" s="726">
        <f t="shared" si="94"/>
        <v>17.073170731707311</v>
      </c>
      <c r="AI271" s="726" t="str">
        <f t="shared" si="95"/>
        <v>n/a</v>
      </c>
      <c r="AJ271" s="726" t="str">
        <f t="shared" si="96"/>
        <v>n/a</v>
      </c>
      <c r="AK271" s="726" t="str">
        <f t="shared" si="97"/>
        <v>n/a</v>
      </c>
      <c r="AL271" s="726" t="str">
        <f t="shared" si="98"/>
        <v>n/a</v>
      </c>
      <c r="AM271" s="726" t="str">
        <f t="shared" si="99"/>
        <v>n/a</v>
      </c>
      <c r="AN271" s="726" t="str">
        <f t="shared" si="100"/>
        <v>n/a</v>
      </c>
      <c r="AO271" s="726" t="str">
        <f t="shared" si="101"/>
        <v>n/a</v>
      </c>
      <c r="AP271" s="726" t="str">
        <f t="shared" si="102"/>
        <v>n/a</v>
      </c>
      <c r="AQ271" s="727">
        <f t="shared" si="103"/>
        <v>13.318242537808834</v>
      </c>
      <c r="AR271" s="728">
        <f t="shared" si="104"/>
        <v>4.8378620119373785</v>
      </c>
    </row>
    <row r="272" spans="1:44" ht="11.25" customHeight="1" x14ac:dyDescent="0.2">
      <c r="A272" s="1017" t="s">
        <v>1173</v>
      </c>
      <c r="B272" s="1015" t="s">
        <v>1174</v>
      </c>
      <c r="C272" s="708">
        <v>5.05</v>
      </c>
      <c r="D272" s="704">
        <v>4.7</v>
      </c>
      <c r="E272" s="704">
        <v>4</v>
      </c>
      <c r="F272" s="704">
        <v>3.2</v>
      </c>
      <c r="G272" s="704">
        <v>2.19</v>
      </c>
      <c r="H272" s="705"/>
      <c r="I272" s="568">
        <v>1.92</v>
      </c>
      <c r="J272" s="569">
        <v>1.92</v>
      </c>
      <c r="K272" s="641"/>
      <c r="L272" s="533">
        <v>1.92</v>
      </c>
      <c r="M272" s="707">
        <v>1.92</v>
      </c>
      <c r="N272" s="707">
        <v>1.92</v>
      </c>
      <c r="O272" s="711">
        <v>1.92</v>
      </c>
      <c r="P272" s="711">
        <v>0.6</v>
      </c>
      <c r="Q272" s="711">
        <v>0.44</v>
      </c>
      <c r="R272" s="711">
        <v>0.4</v>
      </c>
      <c r="S272" s="711">
        <v>0.36</v>
      </c>
      <c r="T272" s="711">
        <v>0.32</v>
      </c>
      <c r="U272" s="711">
        <v>0.28000000000000003</v>
      </c>
      <c r="V272" s="707">
        <v>0.24</v>
      </c>
      <c r="W272" s="711">
        <v>0.24</v>
      </c>
      <c r="X272" s="708">
        <f t="shared" si="84"/>
        <v>33.54000000000002</v>
      </c>
      <c r="Y272" s="726">
        <f t="shared" si="85"/>
        <v>7.4468085106382809</v>
      </c>
      <c r="Z272" s="726">
        <f t="shared" si="86"/>
        <v>17.500000000000004</v>
      </c>
      <c r="AA272" s="726">
        <f t="shared" si="87"/>
        <v>25</v>
      </c>
      <c r="AB272" s="726">
        <f t="shared" si="88"/>
        <v>46.118721461187228</v>
      </c>
      <c r="AC272" s="726">
        <f t="shared" si="89"/>
        <v>14.0625</v>
      </c>
      <c r="AD272" s="726">
        <f t="shared" si="90"/>
        <v>0</v>
      </c>
      <c r="AE272" s="726">
        <f t="shared" si="91"/>
        <v>0</v>
      </c>
      <c r="AF272" s="726">
        <f t="shared" si="92"/>
        <v>0</v>
      </c>
      <c r="AG272" s="726">
        <f t="shared" si="93"/>
        <v>0</v>
      </c>
      <c r="AH272" s="726">
        <f t="shared" si="94"/>
        <v>0</v>
      </c>
      <c r="AI272" s="726">
        <f t="shared" si="95"/>
        <v>220.00000000000003</v>
      </c>
      <c r="AJ272" s="726">
        <f t="shared" si="96"/>
        <v>36.363636363636353</v>
      </c>
      <c r="AK272" s="726">
        <f t="shared" si="97"/>
        <v>9.9999999999999858</v>
      </c>
      <c r="AL272" s="726">
        <f t="shared" si="98"/>
        <v>11.111111111111116</v>
      </c>
      <c r="AM272" s="726">
        <f t="shared" si="99"/>
        <v>12.5</v>
      </c>
      <c r="AN272" s="726">
        <f t="shared" si="100"/>
        <v>14.285714285714279</v>
      </c>
      <c r="AO272" s="726">
        <f t="shared" si="101"/>
        <v>16.666666666666675</v>
      </c>
      <c r="AP272" s="726">
        <f t="shared" si="102"/>
        <v>0</v>
      </c>
      <c r="AQ272" s="727">
        <f t="shared" si="103"/>
        <v>23.94750879994189</v>
      </c>
      <c r="AR272" s="728">
        <f t="shared" si="104"/>
        <v>50.626997205966788</v>
      </c>
    </row>
    <row r="273" spans="1:44" ht="11.25" customHeight="1" x14ac:dyDescent="0.2">
      <c r="A273" s="510" t="s">
        <v>4355</v>
      </c>
      <c r="B273" s="1015" t="s">
        <v>4354</v>
      </c>
      <c r="C273" s="1031">
        <v>1.58</v>
      </c>
      <c r="D273" s="998">
        <v>1.5</v>
      </c>
      <c r="E273" s="998">
        <v>1.43</v>
      </c>
      <c r="F273" s="998">
        <v>1.39</v>
      </c>
      <c r="G273" s="998">
        <v>1.36</v>
      </c>
      <c r="H273" s="998"/>
      <c r="I273" s="1019">
        <v>1.31</v>
      </c>
      <c r="J273" s="530">
        <v>1.27</v>
      </c>
      <c r="K273" s="1015"/>
      <c r="L273" s="1015">
        <v>1.23</v>
      </c>
      <c r="M273" s="676">
        <v>1.19</v>
      </c>
      <c r="N273" s="676">
        <v>1.1399999999999999</v>
      </c>
      <c r="O273" s="676">
        <v>1.06</v>
      </c>
      <c r="P273" s="676">
        <v>1</v>
      </c>
      <c r="Q273" s="676">
        <v>0.92</v>
      </c>
      <c r="R273" s="676">
        <v>0.76</v>
      </c>
      <c r="S273" s="676">
        <v>0.87</v>
      </c>
      <c r="T273" s="676">
        <v>1.2</v>
      </c>
      <c r="U273" s="676">
        <v>1.2</v>
      </c>
      <c r="V273" s="676">
        <v>1.4350000000000001</v>
      </c>
      <c r="W273" s="676">
        <v>2.14</v>
      </c>
      <c r="X273" s="708">
        <f t="shared" si="84"/>
        <v>23.985000000000003</v>
      </c>
      <c r="Y273" s="726">
        <f t="shared" si="85"/>
        <v>5.3333333333333455</v>
      </c>
      <c r="Z273" s="726">
        <f t="shared" si="86"/>
        <v>4.8951048951048959</v>
      </c>
      <c r="AA273" s="726">
        <f t="shared" si="87"/>
        <v>2.877697841726623</v>
      </c>
      <c r="AB273" s="726">
        <f t="shared" si="88"/>
        <v>2.2058823529411686</v>
      </c>
      <c r="AC273" s="726">
        <f t="shared" si="89"/>
        <v>3.8167938931297662</v>
      </c>
      <c r="AD273" s="726">
        <f t="shared" si="90"/>
        <v>3.1496062992125928</v>
      </c>
      <c r="AE273" s="726">
        <f t="shared" si="91"/>
        <v>3.2520325203251987</v>
      </c>
      <c r="AF273" s="726">
        <f t="shared" si="92"/>
        <v>3.3613445378151363</v>
      </c>
      <c r="AG273" s="726">
        <f t="shared" si="93"/>
        <v>4.3859649122807154</v>
      </c>
      <c r="AH273" s="726">
        <f t="shared" si="94"/>
        <v>7.5471698113207308</v>
      </c>
      <c r="AI273" s="726">
        <f t="shared" si="95"/>
        <v>6.0000000000000053</v>
      </c>
      <c r="AJ273" s="726">
        <f t="shared" si="96"/>
        <v>8.6956521739130377</v>
      </c>
      <c r="AK273" s="726">
        <f t="shared" si="97"/>
        <v>21.052631578947366</v>
      </c>
      <c r="AL273" s="726">
        <f t="shared" si="98"/>
        <v>-12.643678160919535</v>
      </c>
      <c r="AM273" s="726">
        <f t="shared" si="99"/>
        <v>-27.500000000000004</v>
      </c>
      <c r="AN273" s="726">
        <f t="shared" si="100"/>
        <v>0</v>
      </c>
      <c r="AO273" s="726">
        <f t="shared" si="101"/>
        <v>-16.376306620209068</v>
      </c>
      <c r="AP273" s="726">
        <f t="shared" si="102"/>
        <v>-32.943925233644869</v>
      </c>
      <c r="AQ273" s="727">
        <f t="shared" si="103"/>
        <v>-0.71614977026238236</v>
      </c>
      <c r="AR273" s="728">
        <f t="shared" si="104"/>
        <v>13.291542040080449</v>
      </c>
    </row>
    <row r="274" spans="1:44" ht="11.25" customHeight="1" x14ac:dyDescent="0.2">
      <c r="A274" s="530" t="s">
        <v>579</v>
      </c>
      <c r="B274" s="507" t="s">
        <v>580</v>
      </c>
      <c r="C274" s="512">
        <v>1.9</v>
      </c>
      <c r="D274" s="525">
        <v>1.78</v>
      </c>
      <c r="E274" s="525">
        <v>1.67</v>
      </c>
      <c r="F274" s="525">
        <v>1.57</v>
      </c>
      <c r="G274" s="704">
        <v>1.47</v>
      </c>
      <c r="H274" s="526"/>
      <c r="I274" s="704">
        <v>1.3227500000000001</v>
      </c>
      <c r="J274" s="523">
        <v>1.1000000000000001</v>
      </c>
      <c r="K274" s="705"/>
      <c r="L274" s="523">
        <v>1.0249999999999999</v>
      </c>
      <c r="M274" s="711">
        <v>0.95</v>
      </c>
      <c r="N274" s="711">
        <v>0.82499999999999996</v>
      </c>
      <c r="O274" s="711">
        <v>0.77500000000000002</v>
      </c>
      <c r="P274" s="711">
        <v>0.72499999999999998</v>
      </c>
      <c r="Q274" s="711">
        <v>0.67500000000000004</v>
      </c>
      <c r="R274" s="711">
        <v>0.625</v>
      </c>
      <c r="S274" s="711">
        <v>0.57499999999999996</v>
      </c>
      <c r="T274" s="711">
        <v>0.52500000000000002</v>
      </c>
      <c r="U274" s="711">
        <v>0.45</v>
      </c>
      <c r="V274" s="707">
        <v>0.4</v>
      </c>
      <c r="W274" s="711">
        <v>0.1</v>
      </c>
      <c r="X274" s="708">
        <f t="shared" si="84"/>
        <v>18.462749999999996</v>
      </c>
      <c r="Y274" s="726">
        <f t="shared" si="85"/>
        <v>6.7415730337078594</v>
      </c>
      <c r="Z274" s="726">
        <f t="shared" si="86"/>
        <v>6.5868263473053856</v>
      </c>
      <c r="AA274" s="726">
        <f t="shared" si="87"/>
        <v>6.3694267515923553</v>
      </c>
      <c r="AB274" s="726">
        <f t="shared" si="88"/>
        <v>6.8027210884353817</v>
      </c>
      <c r="AC274" s="726">
        <f t="shared" si="89"/>
        <v>11.132111132111122</v>
      </c>
      <c r="AD274" s="726">
        <f t="shared" si="90"/>
        <v>20.249999999999989</v>
      </c>
      <c r="AE274" s="726">
        <f t="shared" si="91"/>
        <v>7.317073170731736</v>
      </c>
      <c r="AF274" s="726">
        <f t="shared" si="92"/>
        <v>7.8947368421052655</v>
      </c>
      <c r="AG274" s="726">
        <f t="shared" si="93"/>
        <v>15.151515151515159</v>
      </c>
      <c r="AH274" s="726">
        <f t="shared" si="94"/>
        <v>6.4516129032258007</v>
      </c>
      <c r="AI274" s="726">
        <f t="shared" si="95"/>
        <v>6.8965517241379448</v>
      </c>
      <c r="AJ274" s="726">
        <f t="shared" si="96"/>
        <v>7.4074074074073959</v>
      </c>
      <c r="AK274" s="726">
        <f t="shared" si="97"/>
        <v>8.0000000000000071</v>
      </c>
      <c r="AL274" s="726">
        <f t="shared" si="98"/>
        <v>8.6956521739130608</v>
      </c>
      <c r="AM274" s="726">
        <f t="shared" si="99"/>
        <v>9.5238095238095113</v>
      </c>
      <c r="AN274" s="726">
        <f t="shared" si="100"/>
        <v>16.666666666666675</v>
      </c>
      <c r="AO274" s="726">
        <f t="shared" si="101"/>
        <v>12.5</v>
      </c>
      <c r="AP274" s="726">
        <f t="shared" si="102"/>
        <v>300</v>
      </c>
      <c r="AQ274" s="727">
        <f t="shared" si="103"/>
        <v>25.799315773148034</v>
      </c>
      <c r="AR274" s="728">
        <f t="shared" si="104"/>
        <v>68.549088873658306</v>
      </c>
    </row>
    <row r="275" spans="1:44" ht="11.25" customHeight="1" x14ac:dyDescent="0.2">
      <c r="A275" s="712" t="s">
        <v>1175</v>
      </c>
      <c r="B275" s="539" t="s">
        <v>1176</v>
      </c>
      <c r="C275" s="524">
        <v>3.4000000000000004</v>
      </c>
      <c r="D275" s="545">
        <v>2.85</v>
      </c>
      <c r="E275" s="545">
        <v>2.2000000000000002</v>
      </c>
      <c r="F275" s="545">
        <v>1.55</v>
      </c>
      <c r="G275" s="545">
        <v>1.1000000000000001</v>
      </c>
      <c r="H275" s="546"/>
      <c r="I275" s="545">
        <v>0.5</v>
      </c>
      <c r="J275" s="547">
        <v>0</v>
      </c>
      <c r="K275" s="546"/>
      <c r="L275" s="565">
        <v>0</v>
      </c>
      <c r="M275" s="549">
        <v>0</v>
      </c>
      <c r="N275" s="549">
        <v>2</v>
      </c>
      <c r="O275" s="548">
        <v>4</v>
      </c>
      <c r="P275" s="548">
        <v>1</v>
      </c>
      <c r="Q275" s="549">
        <v>0</v>
      </c>
      <c r="R275" s="549">
        <v>0</v>
      </c>
      <c r="S275" s="549">
        <v>0</v>
      </c>
      <c r="T275" s="549">
        <v>0</v>
      </c>
      <c r="U275" s="549">
        <v>0</v>
      </c>
      <c r="V275" s="549">
        <v>0</v>
      </c>
      <c r="W275" s="549">
        <v>0</v>
      </c>
      <c r="X275" s="708">
        <f t="shared" si="84"/>
        <v>18.600000000000001</v>
      </c>
      <c r="Y275" s="726">
        <f t="shared" si="85"/>
        <v>19.298245614035103</v>
      </c>
      <c r="Z275" s="726">
        <f t="shared" si="86"/>
        <v>29.54545454545454</v>
      </c>
      <c r="AA275" s="726">
        <f t="shared" si="87"/>
        <v>41.935483870967751</v>
      </c>
      <c r="AB275" s="726">
        <f t="shared" si="88"/>
        <v>40.909090909090892</v>
      </c>
      <c r="AC275" s="726">
        <f t="shared" si="89"/>
        <v>120.00000000000001</v>
      </c>
      <c r="AD275" s="726" t="str">
        <f t="shared" si="90"/>
        <v>n/a</v>
      </c>
      <c r="AE275" s="726" t="str">
        <f t="shared" si="91"/>
        <v>n/a</v>
      </c>
      <c r="AF275" s="726" t="str">
        <f t="shared" si="92"/>
        <v>n/a</v>
      </c>
      <c r="AG275" s="726">
        <f t="shared" si="93"/>
        <v>-100</v>
      </c>
      <c r="AH275" s="726">
        <f t="shared" si="94"/>
        <v>-50</v>
      </c>
      <c r="AI275" s="726">
        <f t="shared" si="95"/>
        <v>300</v>
      </c>
      <c r="AJ275" s="726" t="str">
        <f t="shared" si="96"/>
        <v>n/a</v>
      </c>
      <c r="AK275" s="726" t="str">
        <f t="shared" si="97"/>
        <v>n/a</v>
      </c>
      <c r="AL275" s="726" t="str">
        <f t="shared" si="98"/>
        <v>n/a</v>
      </c>
      <c r="AM275" s="726" t="str">
        <f t="shared" si="99"/>
        <v>n/a</v>
      </c>
      <c r="AN275" s="726" t="str">
        <f t="shared" si="100"/>
        <v>n/a</v>
      </c>
      <c r="AO275" s="726" t="str">
        <f t="shared" si="101"/>
        <v>n/a</v>
      </c>
      <c r="AP275" s="726" t="str">
        <f t="shared" si="102"/>
        <v>n/a</v>
      </c>
      <c r="AQ275" s="727">
        <f t="shared" si="103"/>
        <v>50.211034367443538</v>
      </c>
      <c r="AR275" s="728">
        <f t="shared" si="104"/>
        <v>120.36154518579717</v>
      </c>
    </row>
    <row r="276" spans="1:44" ht="11.25" customHeight="1" x14ac:dyDescent="0.2">
      <c r="A276" s="1017" t="s">
        <v>1177</v>
      </c>
      <c r="B276" s="1015" t="s">
        <v>1178</v>
      </c>
      <c r="C276" s="524">
        <v>1.1599999999999999</v>
      </c>
      <c r="D276" s="704">
        <v>1</v>
      </c>
      <c r="E276" s="704">
        <v>0.84</v>
      </c>
      <c r="F276" s="704">
        <v>0.66</v>
      </c>
      <c r="G276" s="704">
        <v>0.56000000000000005</v>
      </c>
      <c r="H276" s="705"/>
      <c r="I276" s="704">
        <v>0.44</v>
      </c>
      <c r="J276" s="709">
        <v>0.28000000000000003</v>
      </c>
      <c r="K276" s="705"/>
      <c r="L276" s="710">
        <v>0.28000000000000003</v>
      </c>
      <c r="M276" s="707">
        <v>0</v>
      </c>
      <c r="N276" s="707">
        <v>0</v>
      </c>
      <c r="O276" s="707">
        <v>0</v>
      </c>
      <c r="P276" s="707">
        <v>0</v>
      </c>
      <c r="Q276" s="707">
        <v>0</v>
      </c>
      <c r="R276" s="707">
        <v>0</v>
      </c>
      <c r="S276" s="707">
        <v>0</v>
      </c>
      <c r="T276" s="707">
        <v>0</v>
      </c>
      <c r="U276" s="707">
        <v>0</v>
      </c>
      <c r="V276" s="707">
        <v>0</v>
      </c>
      <c r="W276" s="707">
        <v>0</v>
      </c>
      <c r="X276" s="708">
        <f t="shared" si="84"/>
        <v>5.2200000000000015</v>
      </c>
      <c r="Y276" s="726">
        <f t="shared" si="85"/>
        <v>15.999999999999993</v>
      </c>
      <c r="Z276" s="726">
        <f t="shared" si="86"/>
        <v>19.047619047619047</v>
      </c>
      <c r="AA276" s="726">
        <f t="shared" si="87"/>
        <v>27.27272727272727</v>
      </c>
      <c r="AB276" s="726">
        <f t="shared" si="88"/>
        <v>17.857142857142861</v>
      </c>
      <c r="AC276" s="726">
        <f t="shared" si="89"/>
        <v>27.272727272727295</v>
      </c>
      <c r="AD276" s="726">
        <f t="shared" si="90"/>
        <v>57.142857142857139</v>
      </c>
      <c r="AE276" s="726">
        <f t="shared" si="91"/>
        <v>0</v>
      </c>
      <c r="AF276" s="726" t="str">
        <f t="shared" si="92"/>
        <v>n/a</v>
      </c>
      <c r="AG276" s="726" t="str">
        <f t="shared" si="93"/>
        <v>n/a</v>
      </c>
      <c r="AH276" s="726" t="str">
        <f t="shared" si="94"/>
        <v>n/a</v>
      </c>
      <c r="AI276" s="726" t="str">
        <f t="shared" si="95"/>
        <v>n/a</v>
      </c>
      <c r="AJ276" s="726" t="str">
        <f t="shared" si="96"/>
        <v>n/a</v>
      </c>
      <c r="AK276" s="726" t="str">
        <f t="shared" si="97"/>
        <v>n/a</v>
      </c>
      <c r="AL276" s="726" t="str">
        <f t="shared" si="98"/>
        <v>n/a</v>
      </c>
      <c r="AM276" s="726" t="str">
        <f t="shared" si="99"/>
        <v>n/a</v>
      </c>
      <c r="AN276" s="726" t="str">
        <f t="shared" si="100"/>
        <v>n/a</v>
      </c>
      <c r="AO276" s="726" t="str">
        <f t="shared" si="101"/>
        <v>n/a</v>
      </c>
      <c r="AP276" s="726" t="str">
        <f t="shared" si="102"/>
        <v>n/a</v>
      </c>
      <c r="AQ276" s="727">
        <f t="shared" si="103"/>
        <v>23.513296227581943</v>
      </c>
      <c r="AR276" s="728">
        <f t="shared" si="104"/>
        <v>17.418730695411373</v>
      </c>
    </row>
    <row r="277" spans="1:44" ht="11.25" customHeight="1" x14ac:dyDescent="0.2">
      <c r="A277" s="530" t="s">
        <v>581</v>
      </c>
      <c r="B277" s="1015" t="s">
        <v>582</v>
      </c>
      <c r="C277" s="524">
        <v>0.84</v>
      </c>
      <c r="D277" s="704">
        <v>0.8</v>
      </c>
      <c r="E277" s="704">
        <v>0.72</v>
      </c>
      <c r="F277" s="704">
        <v>0.64</v>
      </c>
      <c r="G277" s="704">
        <v>0.6</v>
      </c>
      <c r="H277" s="705"/>
      <c r="I277" s="704">
        <v>0.56000000000000005</v>
      </c>
      <c r="J277" s="523">
        <v>0.5</v>
      </c>
      <c r="K277" s="705"/>
      <c r="L277" s="710">
        <v>0.4</v>
      </c>
      <c r="M277" s="711">
        <v>0.38</v>
      </c>
      <c r="N277" s="711">
        <v>0.32</v>
      </c>
      <c r="O277" s="711">
        <v>0.28000000000000003</v>
      </c>
      <c r="P277" s="711">
        <v>0.22</v>
      </c>
      <c r="Q277" s="711">
        <v>0.15</v>
      </c>
      <c r="R277" s="711">
        <v>0.11</v>
      </c>
      <c r="S277" s="711">
        <v>0.08</v>
      </c>
      <c r="T277" s="711">
        <v>0.06</v>
      </c>
      <c r="U277" s="711">
        <v>0.05</v>
      </c>
      <c r="V277" s="711">
        <v>3.5000000000000003E-2</v>
      </c>
      <c r="W277" s="711">
        <v>1.2500000000000001E-2</v>
      </c>
      <c r="X277" s="708">
        <f t="shared" si="84"/>
        <v>6.7575000000000012</v>
      </c>
      <c r="Y277" s="726">
        <f t="shared" si="85"/>
        <v>4.9999999999999822</v>
      </c>
      <c r="Z277" s="726">
        <f t="shared" si="86"/>
        <v>11.111111111111116</v>
      </c>
      <c r="AA277" s="726">
        <f t="shared" si="87"/>
        <v>12.5</v>
      </c>
      <c r="AB277" s="726">
        <f t="shared" si="88"/>
        <v>6.6666666666666652</v>
      </c>
      <c r="AC277" s="726">
        <f t="shared" si="89"/>
        <v>7.1428571428571397</v>
      </c>
      <c r="AD277" s="726">
        <f t="shared" si="90"/>
        <v>12.000000000000011</v>
      </c>
      <c r="AE277" s="726">
        <f t="shared" si="91"/>
        <v>25</v>
      </c>
      <c r="AF277" s="726">
        <f t="shared" si="92"/>
        <v>5.2631578947368363</v>
      </c>
      <c r="AG277" s="726">
        <f t="shared" si="93"/>
        <v>18.75</v>
      </c>
      <c r="AH277" s="726">
        <f t="shared" si="94"/>
        <v>14.285714285714279</v>
      </c>
      <c r="AI277" s="726">
        <f t="shared" si="95"/>
        <v>27.272727272727295</v>
      </c>
      <c r="AJ277" s="726">
        <f t="shared" si="96"/>
        <v>46.666666666666679</v>
      </c>
      <c r="AK277" s="726">
        <f t="shared" si="97"/>
        <v>36.363636363636353</v>
      </c>
      <c r="AL277" s="726">
        <f t="shared" si="98"/>
        <v>37.5</v>
      </c>
      <c r="AM277" s="726">
        <f t="shared" si="99"/>
        <v>33.33333333333335</v>
      </c>
      <c r="AN277" s="726">
        <f t="shared" si="100"/>
        <v>19.999999999999996</v>
      </c>
      <c r="AO277" s="726">
        <f t="shared" si="101"/>
        <v>42.857142857142861</v>
      </c>
      <c r="AP277" s="726">
        <f t="shared" si="102"/>
        <v>180.00000000000003</v>
      </c>
      <c r="AQ277" s="727">
        <f t="shared" si="103"/>
        <v>30.095167421921808</v>
      </c>
      <c r="AR277" s="728">
        <f t="shared" si="104"/>
        <v>39.74000951248582</v>
      </c>
    </row>
    <row r="278" spans="1:44" ht="11.25" customHeight="1" x14ac:dyDescent="0.2">
      <c r="A278" s="1017" t="s">
        <v>1179</v>
      </c>
      <c r="B278" s="507" t="s">
        <v>1180</v>
      </c>
      <c r="C278" s="524">
        <v>0.84</v>
      </c>
      <c r="D278" s="704">
        <v>0.72</v>
      </c>
      <c r="E278" s="704">
        <v>0.6</v>
      </c>
      <c r="F278" s="704">
        <v>0.5</v>
      </c>
      <c r="G278" s="704">
        <v>0.3</v>
      </c>
      <c r="H278" s="705"/>
      <c r="I278" s="532">
        <v>0</v>
      </c>
      <c r="J278" s="709">
        <v>0</v>
      </c>
      <c r="K278" s="705"/>
      <c r="L278" s="533">
        <v>0</v>
      </c>
      <c r="M278" s="707">
        <v>0</v>
      </c>
      <c r="N278" s="707">
        <v>0</v>
      </c>
      <c r="O278" s="707">
        <v>0</v>
      </c>
      <c r="P278" s="707">
        <v>0</v>
      </c>
      <c r="Q278" s="707">
        <v>0</v>
      </c>
      <c r="R278" s="707">
        <v>0</v>
      </c>
      <c r="S278" s="707">
        <v>0</v>
      </c>
      <c r="T278" s="707">
        <v>0</v>
      </c>
      <c r="U278" s="707">
        <v>0</v>
      </c>
      <c r="V278" s="707">
        <v>0</v>
      </c>
      <c r="W278" s="707">
        <v>0</v>
      </c>
      <c r="X278" s="708">
        <f t="shared" si="84"/>
        <v>2.96</v>
      </c>
      <c r="Y278" s="726">
        <f t="shared" si="85"/>
        <v>16.666666666666675</v>
      </c>
      <c r="Z278" s="726">
        <f t="shared" si="86"/>
        <v>19.999999999999996</v>
      </c>
      <c r="AA278" s="726">
        <f t="shared" si="87"/>
        <v>19.999999999999996</v>
      </c>
      <c r="AB278" s="726">
        <f t="shared" si="88"/>
        <v>66.666666666666671</v>
      </c>
      <c r="AC278" s="726" t="str">
        <f t="shared" si="89"/>
        <v>n/a</v>
      </c>
      <c r="AD278" s="726" t="str">
        <f t="shared" si="90"/>
        <v>n/a</v>
      </c>
      <c r="AE278" s="726" t="str">
        <f t="shared" si="91"/>
        <v>n/a</v>
      </c>
      <c r="AF278" s="726" t="str">
        <f t="shared" si="92"/>
        <v>n/a</v>
      </c>
      <c r="AG278" s="726" t="str">
        <f t="shared" si="93"/>
        <v>n/a</v>
      </c>
      <c r="AH278" s="726" t="str">
        <f t="shared" si="94"/>
        <v>n/a</v>
      </c>
      <c r="AI278" s="726" t="str">
        <f t="shared" si="95"/>
        <v>n/a</v>
      </c>
      <c r="AJ278" s="726" t="str">
        <f t="shared" si="96"/>
        <v>n/a</v>
      </c>
      <c r="AK278" s="726" t="str">
        <f t="shared" si="97"/>
        <v>n/a</v>
      </c>
      <c r="AL278" s="726" t="str">
        <f t="shared" si="98"/>
        <v>n/a</v>
      </c>
      <c r="AM278" s="726" t="str">
        <f t="shared" si="99"/>
        <v>n/a</v>
      </c>
      <c r="AN278" s="726" t="str">
        <f t="shared" si="100"/>
        <v>n/a</v>
      </c>
      <c r="AO278" s="726" t="str">
        <f t="shared" si="101"/>
        <v>n/a</v>
      </c>
      <c r="AP278" s="726" t="str">
        <f t="shared" si="102"/>
        <v>n/a</v>
      </c>
      <c r="AQ278" s="727">
        <f t="shared" si="103"/>
        <v>30.833333333333336</v>
      </c>
      <c r="AR278" s="728">
        <f t="shared" si="104"/>
        <v>23.940512696016938</v>
      </c>
    </row>
    <row r="279" spans="1:44" ht="11.25" customHeight="1" x14ac:dyDescent="0.2">
      <c r="A279" s="504" t="s">
        <v>3861</v>
      </c>
      <c r="B279" s="1000" t="s">
        <v>3862</v>
      </c>
      <c r="C279" s="524">
        <v>0.82</v>
      </c>
      <c r="D279" s="513">
        <v>0.74</v>
      </c>
      <c r="E279" s="513">
        <v>0.66</v>
      </c>
      <c r="F279" s="513">
        <v>0.53</v>
      </c>
      <c r="G279" s="587">
        <v>0</v>
      </c>
      <c r="H279" s="514"/>
      <c r="I279" s="587">
        <v>0</v>
      </c>
      <c r="J279" s="588">
        <v>0</v>
      </c>
      <c r="K279" s="514"/>
      <c r="L279" s="586">
        <v>0</v>
      </c>
      <c r="M279" s="589">
        <v>0</v>
      </c>
      <c r="N279" s="589">
        <v>0</v>
      </c>
      <c r="O279" s="518">
        <v>0</v>
      </c>
      <c r="P279" s="518">
        <v>0</v>
      </c>
      <c r="Q279" s="518">
        <v>0</v>
      </c>
      <c r="R279" s="518">
        <v>0</v>
      </c>
      <c r="S279" s="518">
        <v>0</v>
      </c>
      <c r="T279" s="518">
        <v>0</v>
      </c>
      <c r="U279" s="518">
        <v>0</v>
      </c>
      <c r="V279" s="518">
        <v>0</v>
      </c>
      <c r="W279" s="518">
        <v>0</v>
      </c>
      <c r="X279" s="708">
        <f t="shared" si="84"/>
        <v>2.75</v>
      </c>
      <c r="Y279" s="726">
        <f t="shared" si="85"/>
        <v>10.810810810810811</v>
      </c>
      <c r="Z279" s="726">
        <f t="shared" si="86"/>
        <v>12.12121212121211</v>
      </c>
      <c r="AA279" s="726">
        <f t="shared" si="87"/>
        <v>24.528301886792448</v>
      </c>
      <c r="AB279" s="726" t="str">
        <f t="shared" si="88"/>
        <v>n/a</v>
      </c>
      <c r="AC279" s="726" t="str">
        <f t="shared" si="89"/>
        <v>n/a</v>
      </c>
      <c r="AD279" s="726" t="str">
        <f t="shared" si="90"/>
        <v>n/a</v>
      </c>
      <c r="AE279" s="726" t="str">
        <f t="shared" si="91"/>
        <v>n/a</v>
      </c>
      <c r="AF279" s="726" t="str">
        <f t="shared" si="92"/>
        <v>n/a</v>
      </c>
      <c r="AG279" s="726" t="str">
        <f t="shared" si="93"/>
        <v>n/a</v>
      </c>
      <c r="AH279" s="726" t="str">
        <f t="shared" si="94"/>
        <v>n/a</v>
      </c>
      <c r="AI279" s="726" t="str">
        <f t="shared" si="95"/>
        <v>n/a</v>
      </c>
      <c r="AJ279" s="726" t="str">
        <f t="shared" si="96"/>
        <v>n/a</v>
      </c>
      <c r="AK279" s="726" t="str">
        <f t="shared" si="97"/>
        <v>n/a</v>
      </c>
      <c r="AL279" s="726" t="str">
        <f t="shared" si="98"/>
        <v>n/a</v>
      </c>
      <c r="AM279" s="726" t="str">
        <f t="shared" si="99"/>
        <v>n/a</v>
      </c>
      <c r="AN279" s="726" t="str">
        <f t="shared" si="100"/>
        <v>n/a</v>
      </c>
      <c r="AO279" s="726" t="str">
        <f t="shared" si="101"/>
        <v>n/a</v>
      </c>
      <c r="AP279" s="726" t="str">
        <f t="shared" si="102"/>
        <v>n/a</v>
      </c>
      <c r="AQ279" s="727">
        <f t="shared" si="103"/>
        <v>15.820108272938455</v>
      </c>
      <c r="AR279" s="728">
        <f t="shared" si="104"/>
        <v>7.5699250267655218</v>
      </c>
    </row>
    <row r="280" spans="1:44" ht="11.25" customHeight="1" x14ac:dyDescent="0.2">
      <c r="A280" s="530" t="s">
        <v>1181</v>
      </c>
      <c r="B280" s="1015" t="s">
        <v>1182</v>
      </c>
      <c r="C280" s="556">
        <v>3.12</v>
      </c>
      <c r="D280" s="704">
        <v>2.93</v>
      </c>
      <c r="E280" s="704">
        <v>2.2400000000000002</v>
      </c>
      <c r="F280" s="704">
        <v>1.81</v>
      </c>
      <c r="G280" s="704">
        <v>1.45</v>
      </c>
      <c r="H280" s="705"/>
      <c r="I280" s="566">
        <v>0.79</v>
      </c>
      <c r="J280" s="567">
        <v>0.56000000000000005</v>
      </c>
      <c r="K280" s="641"/>
      <c r="L280" s="710">
        <v>0.4</v>
      </c>
      <c r="M280" s="707">
        <v>0.38</v>
      </c>
      <c r="N280" s="711">
        <v>1</v>
      </c>
      <c r="O280" s="711">
        <v>0.9325</v>
      </c>
      <c r="P280" s="707">
        <v>0.91</v>
      </c>
      <c r="Q280" s="711">
        <v>0.91</v>
      </c>
      <c r="R280" s="711">
        <v>0.33879999999999999</v>
      </c>
      <c r="S280" s="707">
        <v>0</v>
      </c>
      <c r="T280" s="707">
        <v>0</v>
      </c>
      <c r="U280" s="707">
        <v>0</v>
      </c>
      <c r="V280" s="707">
        <v>0</v>
      </c>
      <c r="W280" s="707">
        <v>0</v>
      </c>
      <c r="X280" s="708">
        <f t="shared" si="84"/>
        <v>17.7713</v>
      </c>
      <c r="Y280" s="726">
        <f t="shared" si="85"/>
        <v>6.4846416382252636</v>
      </c>
      <c r="Z280" s="726">
        <f t="shared" si="86"/>
        <v>30.80357142857142</v>
      </c>
      <c r="AA280" s="726">
        <f t="shared" si="87"/>
        <v>23.756906077348084</v>
      </c>
      <c r="AB280" s="726">
        <f t="shared" si="88"/>
        <v>24.827586206896555</v>
      </c>
      <c r="AC280" s="726">
        <f t="shared" si="89"/>
        <v>83.544303797468331</v>
      </c>
      <c r="AD280" s="726">
        <f t="shared" si="90"/>
        <v>41.071428571428555</v>
      </c>
      <c r="AE280" s="726">
        <f t="shared" si="91"/>
        <v>40.000000000000014</v>
      </c>
      <c r="AF280" s="726">
        <f t="shared" si="92"/>
        <v>5.2631578947368363</v>
      </c>
      <c r="AG280" s="726">
        <f t="shared" si="93"/>
        <v>-62</v>
      </c>
      <c r="AH280" s="726">
        <f t="shared" si="94"/>
        <v>7.2386058981233292</v>
      </c>
      <c r="AI280" s="726">
        <f t="shared" si="95"/>
        <v>2.4725274725274637</v>
      </c>
      <c r="AJ280" s="726">
        <f t="shared" si="96"/>
        <v>0</v>
      </c>
      <c r="AK280" s="726">
        <f t="shared" si="97"/>
        <v>168.59504132231407</v>
      </c>
      <c r="AL280" s="726" t="str">
        <f t="shared" si="98"/>
        <v>n/a</v>
      </c>
      <c r="AM280" s="726" t="str">
        <f t="shared" si="99"/>
        <v>n/a</v>
      </c>
      <c r="AN280" s="726" t="str">
        <f t="shared" si="100"/>
        <v>n/a</v>
      </c>
      <c r="AO280" s="726" t="str">
        <f t="shared" si="101"/>
        <v>n/a</v>
      </c>
      <c r="AP280" s="726" t="str">
        <f t="shared" si="102"/>
        <v>n/a</v>
      </c>
      <c r="AQ280" s="727">
        <f t="shared" si="103"/>
        <v>28.619828485203076</v>
      </c>
      <c r="AR280" s="728">
        <f t="shared" si="104"/>
        <v>53.342051250411636</v>
      </c>
    </row>
    <row r="281" spans="1:44" ht="11.25" customHeight="1" x14ac:dyDescent="0.2">
      <c r="A281" s="530" t="s">
        <v>227</v>
      </c>
      <c r="B281" s="1015" t="s">
        <v>228</v>
      </c>
      <c r="C281" s="708">
        <v>3.06</v>
      </c>
      <c r="D281" s="704">
        <v>2.98</v>
      </c>
      <c r="E281" s="704">
        <v>2.88</v>
      </c>
      <c r="F281" s="704">
        <v>2.7</v>
      </c>
      <c r="G281" s="704">
        <v>2.46</v>
      </c>
      <c r="H281" s="705"/>
      <c r="I281" s="704">
        <v>2.1800000000000002</v>
      </c>
      <c r="J281" s="523">
        <v>1.85</v>
      </c>
      <c r="K281" s="705"/>
      <c r="L281" s="710">
        <v>1.74</v>
      </c>
      <c r="M281" s="711">
        <v>1.66</v>
      </c>
      <c r="N281" s="711">
        <v>1.55</v>
      </c>
      <c r="O281" s="711">
        <v>1.37</v>
      </c>
      <c r="P281" s="711">
        <v>1.28</v>
      </c>
      <c r="Q281" s="711">
        <v>1.1399999999999999</v>
      </c>
      <c r="R281" s="711">
        <v>1.06</v>
      </c>
      <c r="S281" s="711">
        <v>0.98</v>
      </c>
      <c r="T281" s="707">
        <v>0.92</v>
      </c>
      <c r="U281" s="711">
        <v>0.91</v>
      </c>
      <c r="V281" s="707">
        <v>0.88</v>
      </c>
      <c r="W281" s="711">
        <v>0.83499999999999996</v>
      </c>
      <c r="X281" s="708">
        <f t="shared" si="84"/>
        <v>32.435000000000002</v>
      </c>
      <c r="Y281" s="726">
        <f t="shared" si="85"/>
        <v>2.6845637583892579</v>
      </c>
      <c r="Z281" s="726">
        <f t="shared" si="86"/>
        <v>3.4722222222222321</v>
      </c>
      <c r="AA281" s="726">
        <f t="shared" si="87"/>
        <v>6.6666666666666652</v>
      </c>
      <c r="AB281" s="726">
        <f t="shared" si="88"/>
        <v>9.7560975609756184</v>
      </c>
      <c r="AC281" s="726">
        <f t="shared" si="89"/>
        <v>12.844036697247695</v>
      </c>
      <c r="AD281" s="726">
        <f t="shared" si="90"/>
        <v>17.837837837837832</v>
      </c>
      <c r="AE281" s="726">
        <f t="shared" si="91"/>
        <v>6.321839080459779</v>
      </c>
      <c r="AF281" s="726">
        <f t="shared" si="92"/>
        <v>4.8192771084337505</v>
      </c>
      <c r="AG281" s="726">
        <f t="shared" si="93"/>
        <v>7.0967741935483719</v>
      </c>
      <c r="AH281" s="726">
        <f t="shared" si="94"/>
        <v>13.138686131386844</v>
      </c>
      <c r="AI281" s="726">
        <f t="shared" si="95"/>
        <v>7.03125</v>
      </c>
      <c r="AJ281" s="726">
        <f t="shared" si="96"/>
        <v>12.28070175438598</v>
      </c>
      <c r="AK281" s="726">
        <f t="shared" si="97"/>
        <v>7.5471698113207308</v>
      </c>
      <c r="AL281" s="726">
        <f t="shared" si="98"/>
        <v>8.163265306122458</v>
      </c>
      <c r="AM281" s="726">
        <f t="shared" si="99"/>
        <v>6.5217391304347672</v>
      </c>
      <c r="AN281" s="726">
        <f t="shared" si="100"/>
        <v>1.098901098901095</v>
      </c>
      <c r="AO281" s="726">
        <f t="shared" si="101"/>
        <v>3.4090909090909172</v>
      </c>
      <c r="AP281" s="726">
        <f t="shared" si="102"/>
        <v>5.3892215568862367</v>
      </c>
      <c r="AQ281" s="727">
        <f t="shared" si="103"/>
        <v>7.5599633791283445</v>
      </c>
      <c r="AR281" s="728">
        <f t="shared" si="104"/>
        <v>4.2546266569258853</v>
      </c>
    </row>
    <row r="282" spans="1:44" ht="11.25" customHeight="1" x14ac:dyDescent="0.2">
      <c r="A282" s="510" t="s">
        <v>1183</v>
      </c>
      <c r="B282" s="703" t="s">
        <v>1184</v>
      </c>
      <c r="C282" s="708">
        <v>0.91</v>
      </c>
      <c r="D282" s="704">
        <v>0.78</v>
      </c>
      <c r="E282" s="704">
        <v>0.74</v>
      </c>
      <c r="F282" s="704">
        <v>0.7</v>
      </c>
      <c r="G282" s="704">
        <v>0.66</v>
      </c>
      <c r="H282" s="705"/>
      <c r="I282" s="704">
        <v>0.64</v>
      </c>
      <c r="J282" s="709">
        <v>0.6</v>
      </c>
      <c r="K282" s="705"/>
      <c r="L282" s="533">
        <v>0.6</v>
      </c>
      <c r="M282" s="707">
        <v>0.61</v>
      </c>
      <c r="N282" s="707">
        <v>0.67</v>
      </c>
      <c r="O282" s="707">
        <v>0</v>
      </c>
      <c r="P282" s="707">
        <v>0</v>
      </c>
      <c r="Q282" s="707">
        <v>0</v>
      </c>
      <c r="R282" s="707">
        <v>0</v>
      </c>
      <c r="S282" s="707">
        <v>0</v>
      </c>
      <c r="T282" s="707">
        <v>0</v>
      </c>
      <c r="U282" s="707">
        <v>0</v>
      </c>
      <c r="V282" s="707">
        <v>0</v>
      </c>
      <c r="W282" s="707">
        <v>0</v>
      </c>
      <c r="X282" s="708">
        <f t="shared" si="84"/>
        <v>6.9099999999999993</v>
      </c>
      <c r="Y282" s="726">
        <f t="shared" si="85"/>
        <v>16.666666666666675</v>
      </c>
      <c r="Z282" s="726">
        <f t="shared" si="86"/>
        <v>5.4054054054054168</v>
      </c>
      <c r="AA282" s="726">
        <f t="shared" si="87"/>
        <v>5.7142857142857162</v>
      </c>
      <c r="AB282" s="726">
        <f t="shared" si="88"/>
        <v>6.0606060606060552</v>
      </c>
      <c r="AC282" s="726">
        <f t="shared" si="89"/>
        <v>3.125</v>
      </c>
      <c r="AD282" s="726">
        <f t="shared" si="90"/>
        <v>6.6666666666666652</v>
      </c>
      <c r="AE282" s="726">
        <f t="shared" si="91"/>
        <v>0</v>
      </c>
      <c r="AF282" s="726">
        <f t="shared" si="92"/>
        <v>-1.6393442622950838</v>
      </c>
      <c r="AG282" s="726">
        <f t="shared" si="93"/>
        <v>-8.9552238805970177</v>
      </c>
      <c r="AH282" s="726" t="str">
        <f t="shared" si="94"/>
        <v>n/a</v>
      </c>
      <c r="AI282" s="726" t="str">
        <f t="shared" si="95"/>
        <v>n/a</v>
      </c>
      <c r="AJ282" s="726" t="str">
        <f t="shared" si="96"/>
        <v>n/a</v>
      </c>
      <c r="AK282" s="726" t="str">
        <f t="shared" si="97"/>
        <v>n/a</v>
      </c>
      <c r="AL282" s="726" t="str">
        <f t="shared" si="98"/>
        <v>n/a</v>
      </c>
      <c r="AM282" s="726" t="str">
        <f t="shared" si="99"/>
        <v>n/a</v>
      </c>
      <c r="AN282" s="726" t="str">
        <f t="shared" si="100"/>
        <v>n/a</v>
      </c>
      <c r="AO282" s="726" t="str">
        <f t="shared" si="101"/>
        <v>n/a</v>
      </c>
      <c r="AP282" s="726" t="str">
        <f t="shared" si="102"/>
        <v>n/a</v>
      </c>
      <c r="AQ282" s="727">
        <f t="shared" si="103"/>
        <v>3.6715624856376028</v>
      </c>
      <c r="AR282" s="728">
        <f t="shared" si="104"/>
        <v>7.0013427859751989</v>
      </c>
    </row>
    <row r="283" spans="1:44" ht="11.25" customHeight="1" x14ac:dyDescent="0.2">
      <c r="A283" s="530" t="s">
        <v>584</v>
      </c>
      <c r="B283" s="703" t="s">
        <v>585</v>
      </c>
      <c r="C283" s="512">
        <v>2.1800000000000002</v>
      </c>
      <c r="D283" s="704">
        <v>1.94</v>
      </c>
      <c r="E283" s="704">
        <v>1.71</v>
      </c>
      <c r="F283" s="704">
        <v>1.52</v>
      </c>
      <c r="G283" s="704">
        <v>1.36</v>
      </c>
      <c r="H283" s="705"/>
      <c r="I283" s="704">
        <v>1.2</v>
      </c>
      <c r="J283" s="523">
        <v>1.04</v>
      </c>
      <c r="K283" s="705"/>
      <c r="L283" s="710">
        <v>0.89</v>
      </c>
      <c r="M283" s="711">
        <v>0.78</v>
      </c>
      <c r="N283" s="711">
        <v>0.66</v>
      </c>
      <c r="O283" s="711">
        <v>0.42</v>
      </c>
      <c r="P283" s="711">
        <v>0.23</v>
      </c>
      <c r="Q283" s="711">
        <v>0.2</v>
      </c>
      <c r="R283" s="711">
        <v>0.18</v>
      </c>
      <c r="S283" s="711">
        <v>0.15332999999999999</v>
      </c>
      <c r="T283" s="711">
        <v>0.12667</v>
      </c>
      <c r="U283" s="711">
        <v>0.1</v>
      </c>
      <c r="V283" s="711">
        <v>7.0000000000000007E-2</v>
      </c>
      <c r="W283" s="711">
        <v>6.6669999999999993E-2</v>
      </c>
      <c r="X283" s="708">
        <f t="shared" si="84"/>
        <v>14.82667</v>
      </c>
      <c r="Y283" s="726">
        <f t="shared" si="85"/>
        <v>12.371134020618557</v>
      </c>
      <c r="Z283" s="726">
        <f t="shared" si="86"/>
        <v>13.450292397660824</v>
      </c>
      <c r="AA283" s="726">
        <f t="shared" si="87"/>
        <v>12.5</v>
      </c>
      <c r="AB283" s="726">
        <f t="shared" si="88"/>
        <v>11.764705882352944</v>
      </c>
      <c r="AC283" s="726">
        <f t="shared" si="89"/>
        <v>13.333333333333353</v>
      </c>
      <c r="AD283" s="726">
        <f t="shared" si="90"/>
        <v>15.384615384615374</v>
      </c>
      <c r="AE283" s="726">
        <f t="shared" si="91"/>
        <v>16.853932584269661</v>
      </c>
      <c r="AF283" s="726">
        <f t="shared" si="92"/>
        <v>14.102564102564097</v>
      </c>
      <c r="AG283" s="726">
        <f t="shared" si="93"/>
        <v>18.181818181818187</v>
      </c>
      <c r="AH283" s="726">
        <f t="shared" si="94"/>
        <v>57.14285714285716</v>
      </c>
      <c r="AI283" s="726">
        <f t="shared" si="95"/>
        <v>82.608695652173907</v>
      </c>
      <c r="AJ283" s="726">
        <f t="shared" si="96"/>
        <v>14.999999999999991</v>
      </c>
      <c r="AK283" s="726">
        <f t="shared" si="97"/>
        <v>11.111111111111116</v>
      </c>
      <c r="AL283" s="726">
        <f t="shared" si="98"/>
        <v>17.39385638818236</v>
      </c>
      <c r="AM283" s="726">
        <f t="shared" si="99"/>
        <v>21.046814557511627</v>
      </c>
      <c r="AN283" s="726">
        <f t="shared" si="100"/>
        <v>26.669999999999995</v>
      </c>
      <c r="AO283" s="726">
        <f t="shared" si="101"/>
        <v>42.857142857142861</v>
      </c>
      <c r="AP283" s="726">
        <f t="shared" si="102"/>
        <v>4.9947502624869022</v>
      </c>
      <c r="AQ283" s="727">
        <f t="shared" si="103"/>
        <v>22.598201325483277</v>
      </c>
      <c r="AR283" s="728">
        <f t="shared" si="104"/>
        <v>19.434387785235916</v>
      </c>
    </row>
    <row r="284" spans="1:44" ht="11.25" customHeight="1" x14ac:dyDescent="0.2">
      <c r="A284" s="712" t="s">
        <v>230</v>
      </c>
      <c r="B284" s="539" t="s">
        <v>231</v>
      </c>
      <c r="C284" s="1191">
        <v>13.55</v>
      </c>
      <c r="D284" s="1194">
        <v>13.05</v>
      </c>
      <c r="E284" s="1194">
        <v>12.8</v>
      </c>
      <c r="F284" s="1194">
        <v>12.6</v>
      </c>
      <c r="G284" s="1194">
        <v>12.4</v>
      </c>
      <c r="H284" s="546"/>
      <c r="I284" s="1194">
        <v>12</v>
      </c>
      <c r="J284" s="1199">
        <v>11.65</v>
      </c>
      <c r="K284" s="546"/>
      <c r="L284" s="1204">
        <v>11.25</v>
      </c>
      <c r="M284" s="1207">
        <v>10.9</v>
      </c>
      <c r="N284" s="1207">
        <v>10.199999999999999</v>
      </c>
      <c r="O284" s="548">
        <v>9.15</v>
      </c>
      <c r="P284" s="548">
        <v>8.25</v>
      </c>
      <c r="Q284" s="548">
        <v>7.6</v>
      </c>
      <c r="R284" s="548">
        <v>6.9</v>
      </c>
      <c r="S284" s="548">
        <v>6.1</v>
      </c>
      <c r="T284" s="548">
        <v>5.5</v>
      </c>
      <c r="U284" s="548">
        <v>5.35</v>
      </c>
      <c r="V284" s="548">
        <v>5.0999999999999996</v>
      </c>
      <c r="W284" s="548">
        <v>4.9000000000000004</v>
      </c>
      <c r="X284" s="708">
        <f t="shared" si="84"/>
        <v>179.25</v>
      </c>
      <c r="Y284" s="726">
        <f t="shared" si="85"/>
        <v>3.8314176245210829</v>
      </c>
      <c r="Z284" s="726">
        <f t="shared" si="86"/>
        <v>1.953125</v>
      </c>
      <c r="AA284" s="726">
        <f t="shared" si="87"/>
        <v>1.5873015873016039</v>
      </c>
      <c r="AB284" s="726">
        <f t="shared" si="88"/>
        <v>1.6129032258064502</v>
      </c>
      <c r="AC284" s="726">
        <f t="shared" si="89"/>
        <v>3.3333333333333437</v>
      </c>
      <c r="AD284" s="726">
        <f t="shared" si="90"/>
        <v>3.0042918454935563</v>
      </c>
      <c r="AE284" s="726">
        <f t="shared" si="91"/>
        <v>3.5555555555555562</v>
      </c>
      <c r="AF284" s="726">
        <f t="shared" si="92"/>
        <v>3.2110091743119185</v>
      </c>
      <c r="AG284" s="726">
        <f t="shared" si="93"/>
        <v>6.8627450980392357</v>
      </c>
      <c r="AH284" s="726">
        <f t="shared" si="94"/>
        <v>11.475409836065564</v>
      </c>
      <c r="AI284" s="726">
        <f t="shared" si="95"/>
        <v>10.909090909090914</v>
      </c>
      <c r="AJ284" s="726">
        <f t="shared" si="96"/>
        <v>8.5526315789473664</v>
      </c>
      <c r="AK284" s="726">
        <f t="shared" si="97"/>
        <v>10.144927536231862</v>
      </c>
      <c r="AL284" s="726">
        <f t="shared" si="98"/>
        <v>13.11475409836067</v>
      </c>
      <c r="AM284" s="726">
        <f t="shared" si="99"/>
        <v>10.909090909090914</v>
      </c>
      <c r="AN284" s="726">
        <f t="shared" si="100"/>
        <v>2.8037383177570208</v>
      </c>
      <c r="AO284" s="726">
        <f t="shared" si="101"/>
        <v>4.9019607843137303</v>
      </c>
      <c r="AP284" s="726">
        <f t="shared" si="102"/>
        <v>4.0816326530612068</v>
      </c>
      <c r="AQ284" s="727">
        <f t="shared" si="103"/>
        <v>5.8802732815156658</v>
      </c>
      <c r="AR284" s="728">
        <f t="shared" si="104"/>
        <v>3.8935873953704618</v>
      </c>
    </row>
    <row r="285" spans="1:44" ht="11.25" customHeight="1" x14ac:dyDescent="0.2">
      <c r="A285" s="1017" t="s">
        <v>586</v>
      </c>
      <c r="B285" s="703" t="s">
        <v>587</v>
      </c>
      <c r="C285" s="708">
        <v>0.48499999999999999</v>
      </c>
      <c r="D285" s="704">
        <v>0.45</v>
      </c>
      <c r="E285" s="704">
        <v>0.43</v>
      </c>
      <c r="F285" s="704">
        <v>0.42</v>
      </c>
      <c r="G285" s="532">
        <v>0.4</v>
      </c>
      <c r="H285" s="705"/>
      <c r="I285" s="704">
        <v>0.38500000000000001</v>
      </c>
      <c r="J285" s="709">
        <v>0.38</v>
      </c>
      <c r="K285" s="705"/>
      <c r="L285" s="710">
        <v>0.36</v>
      </c>
      <c r="M285" s="707">
        <v>0.36</v>
      </c>
      <c r="N285" s="711">
        <v>0.33</v>
      </c>
      <c r="O285" s="711">
        <v>0.315</v>
      </c>
      <c r="P285" s="711">
        <v>0.29375000000000001</v>
      </c>
      <c r="Q285" s="711">
        <v>0.23749999999999999</v>
      </c>
      <c r="R285" s="707">
        <v>0</v>
      </c>
      <c r="S285" s="707">
        <v>6.25E-2</v>
      </c>
      <c r="T285" s="707">
        <v>0.1125</v>
      </c>
      <c r="U285" s="711">
        <v>0.17499999999999999</v>
      </c>
      <c r="V285" s="707">
        <v>8.7499999999999994E-2</v>
      </c>
      <c r="W285" s="711">
        <v>0.1</v>
      </c>
      <c r="X285" s="708">
        <f t="shared" si="84"/>
        <v>5.38375</v>
      </c>
      <c r="Y285" s="726">
        <f t="shared" si="85"/>
        <v>7.7777777777777724</v>
      </c>
      <c r="Z285" s="726">
        <f t="shared" si="86"/>
        <v>4.6511627906976827</v>
      </c>
      <c r="AA285" s="726">
        <f t="shared" si="87"/>
        <v>2.3809523809523725</v>
      </c>
      <c r="AB285" s="726">
        <f t="shared" si="88"/>
        <v>4.9999999999999822</v>
      </c>
      <c r="AC285" s="726">
        <f t="shared" si="89"/>
        <v>3.8961038961039085</v>
      </c>
      <c r="AD285" s="726">
        <f t="shared" si="90"/>
        <v>1.3157894736842035</v>
      </c>
      <c r="AE285" s="726">
        <f t="shared" si="91"/>
        <v>5.555555555555558</v>
      </c>
      <c r="AF285" s="726">
        <f t="shared" si="92"/>
        <v>0</v>
      </c>
      <c r="AG285" s="726">
        <f t="shared" si="93"/>
        <v>9.0909090909090828</v>
      </c>
      <c r="AH285" s="726">
        <f t="shared" si="94"/>
        <v>4.7619047619047672</v>
      </c>
      <c r="AI285" s="726">
        <f t="shared" si="95"/>
        <v>7.2340425531914887</v>
      </c>
      <c r="AJ285" s="726">
        <f t="shared" si="96"/>
        <v>23.684210526315795</v>
      </c>
      <c r="AK285" s="726" t="str">
        <f t="shared" si="97"/>
        <v>n/a</v>
      </c>
      <c r="AL285" s="726">
        <f t="shared" si="98"/>
        <v>-100</v>
      </c>
      <c r="AM285" s="726">
        <f t="shared" si="99"/>
        <v>-44.444444444444443</v>
      </c>
      <c r="AN285" s="726">
        <f t="shared" si="100"/>
        <v>-35.714285714285708</v>
      </c>
      <c r="AO285" s="726">
        <f t="shared" si="101"/>
        <v>100</v>
      </c>
      <c r="AP285" s="726">
        <f t="shared" si="102"/>
        <v>-12.500000000000011</v>
      </c>
      <c r="AQ285" s="727">
        <f t="shared" si="103"/>
        <v>-1.0182541971551509</v>
      </c>
      <c r="AR285" s="728">
        <f t="shared" si="104"/>
        <v>38.945962006195977</v>
      </c>
    </row>
    <row r="286" spans="1:44" ht="11.25" customHeight="1" x14ac:dyDescent="0.2">
      <c r="A286" s="510" t="s">
        <v>1185</v>
      </c>
      <c r="B286" s="1015" t="s">
        <v>1186</v>
      </c>
      <c r="C286" s="556">
        <v>0.4</v>
      </c>
      <c r="D286" s="704">
        <v>0.32</v>
      </c>
      <c r="E286" s="704">
        <v>0.182</v>
      </c>
      <c r="F286" s="704">
        <v>0.12</v>
      </c>
      <c r="G286" s="704">
        <v>0.11</v>
      </c>
      <c r="H286" s="705"/>
      <c r="I286" s="704">
        <v>0.104</v>
      </c>
      <c r="J286" s="709">
        <v>0</v>
      </c>
      <c r="K286" s="705"/>
      <c r="L286" s="533">
        <v>0</v>
      </c>
      <c r="M286" s="707">
        <v>0</v>
      </c>
      <c r="N286" s="707">
        <v>0</v>
      </c>
      <c r="O286" s="707">
        <v>0</v>
      </c>
      <c r="P286" s="707">
        <v>0</v>
      </c>
      <c r="Q286" s="707">
        <v>0</v>
      </c>
      <c r="R286" s="707">
        <v>0</v>
      </c>
      <c r="S286" s="707">
        <v>0</v>
      </c>
      <c r="T286" s="707">
        <v>0</v>
      </c>
      <c r="U286" s="707">
        <v>0</v>
      </c>
      <c r="V286" s="707">
        <v>0</v>
      </c>
      <c r="W286" s="707">
        <v>0</v>
      </c>
      <c r="X286" s="708">
        <f t="shared" si="84"/>
        <v>1.236</v>
      </c>
      <c r="Y286" s="726">
        <f t="shared" si="85"/>
        <v>25</v>
      </c>
      <c r="Z286" s="726">
        <f t="shared" si="86"/>
        <v>75.824175824175839</v>
      </c>
      <c r="AA286" s="726">
        <f t="shared" si="87"/>
        <v>51.666666666666657</v>
      </c>
      <c r="AB286" s="726">
        <f t="shared" si="88"/>
        <v>9.0909090909090828</v>
      </c>
      <c r="AC286" s="726">
        <f t="shared" si="89"/>
        <v>5.7692307692307709</v>
      </c>
      <c r="AD286" s="726" t="str">
        <f t="shared" si="90"/>
        <v>n/a</v>
      </c>
      <c r="AE286" s="726" t="str">
        <f t="shared" si="91"/>
        <v>n/a</v>
      </c>
      <c r="AF286" s="726" t="str">
        <f t="shared" si="92"/>
        <v>n/a</v>
      </c>
      <c r="AG286" s="726" t="str">
        <f t="shared" si="93"/>
        <v>n/a</v>
      </c>
      <c r="AH286" s="726" t="str">
        <f t="shared" si="94"/>
        <v>n/a</v>
      </c>
      <c r="AI286" s="726" t="str">
        <f t="shared" si="95"/>
        <v>n/a</v>
      </c>
      <c r="AJ286" s="726" t="str">
        <f t="shared" si="96"/>
        <v>n/a</v>
      </c>
      <c r="AK286" s="726" t="str">
        <f t="shared" si="97"/>
        <v>n/a</v>
      </c>
      <c r="AL286" s="726" t="str">
        <f t="shared" si="98"/>
        <v>n/a</v>
      </c>
      <c r="AM286" s="726" t="str">
        <f t="shared" si="99"/>
        <v>n/a</v>
      </c>
      <c r="AN286" s="726" t="str">
        <f t="shared" si="100"/>
        <v>n/a</v>
      </c>
      <c r="AO286" s="726" t="str">
        <f t="shared" si="101"/>
        <v>n/a</v>
      </c>
      <c r="AP286" s="726" t="str">
        <f t="shared" si="102"/>
        <v>n/a</v>
      </c>
      <c r="AQ286" s="727">
        <f t="shared" si="103"/>
        <v>33.470196470196477</v>
      </c>
      <c r="AR286" s="728">
        <f t="shared" si="104"/>
        <v>29.826198537778932</v>
      </c>
    </row>
    <row r="287" spans="1:44" ht="11.25" customHeight="1" x14ac:dyDescent="0.2">
      <c r="A287" s="530" t="s">
        <v>588</v>
      </c>
      <c r="B287" s="1015" t="s">
        <v>589</v>
      </c>
      <c r="C287" s="708">
        <v>1.28</v>
      </c>
      <c r="D287" s="704">
        <v>1.2</v>
      </c>
      <c r="E287" s="704">
        <v>1.1200000000000001</v>
      </c>
      <c r="F287" s="532">
        <v>1</v>
      </c>
      <c r="G287" s="704">
        <v>0.8</v>
      </c>
      <c r="H287" s="705"/>
      <c r="I287" s="704">
        <v>0.74</v>
      </c>
      <c r="J287" s="523">
        <v>0.52500000000000002</v>
      </c>
      <c r="K287" s="705"/>
      <c r="L287" s="710">
        <v>0.42</v>
      </c>
      <c r="M287" s="711">
        <v>0.36</v>
      </c>
      <c r="N287" s="711">
        <v>0.26</v>
      </c>
      <c r="O287" s="711">
        <v>0.22</v>
      </c>
      <c r="P287" s="711">
        <v>0.2</v>
      </c>
      <c r="Q287" s="711">
        <v>0.155</v>
      </c>
      <c r="R287" s="711">
        <v>0.1</v>
      </c>
      <c r="S287" s="711">
        <v>5.2499999999999998E-2</v>
      </c>
      <c r="T287" s="711">
        <v>1.2500000000000001E-2</v>
      </c>
      <c r="U287" s="711">
        <v>1.1299999999999999E-2</v>
      </c>
      <c r="V287" s="711">
        <v>0.01</v>
      </c>
      <c r="W287" s="711">
        <v>1.2999999999999999E-3</v>
      </c>
      <c r="X287" s="708">
        <f t="shared" si="84"/>
        <v>8.4675999999999991</v>
      </c>
      <c r="Y287" s="726">
        <f t="shared" si="85"/>
        <v>6.6666666666666652</v>
      </c>
      <c r="Z287" s="726">
        <f t="shared" si="86"/>
        <v>7.1428571428571397</v>
      </c>
      <c r="AA287" s="726">
        <f t="shared" si="87"/>
        <v>12.000000000000011</v>
      </c>
      <c r="AB287" s="726">
        <f t="shared" si="88"/>
        <v>25</v>
      </c>
      <c r="AC287" s="726">
        <f t="shared" si="89"/>
        <v>8.1081081081081141</v>
      </c>
      <c r="AD287" s="726">
        <f t="shared" si="90"/>
        <v>40.952380952380942</v>
      </c>
      <c r="AE287" s="726">
        <f t="shared" si="91"/>
        <v>25</v>
      </c>
      <c r="AF287" s="726">
        <f t="shared" si="92"/>
        <v>16.666666666666675</v>
      </c>
      <c r="AG287" s="726">
        <f t="shared" si="93"/>
        <v>38.46153846153846</v>
      </c>
      <c r="AH287" s="726">
        <f t="shared" si="94"/>
        <v>18.181818181818187</v>
      </c>
      <c r="AI287" s="726">
        <f t="shared" si="95"/>
        <v>9.9999999999999858</v>
      </c>
      <c r="AJ287" s="726">
        <f t="shared" si="96"/>
        <v>29.032258064516149</v>
      </c>
      <c r="AK287" s="726">
        <f t="shared" si="97"/>
        <v>54.999999999999986</v>
      </c>
      <c r="AL287" s="726">
        <f t="shared" si="98"/>
        <v>90.476190476190482</v>
      </c>
      <c r="AM287" s="726">
        <f t="shared" si="99"/>
        <v>319.99999999999994</v>
      </c>
      <c r="AN287" s="726">
        <f t="shared" si="100"/>
        <v>10.619469026548689</v>
      </c>
      <c r="AO287" s="726">
        <f t="shared" si="101"/>
        <v>12.999999999999989</v>
      </c>
      <c r="AP287" s="726">
        <f t="shared" si="102"/>
        <v>669.23076923076928</v>
      </c>
      <c r="AQ287" s="727">
        <f t="shared" si="103"/>
        <v>77.529929054336719</v>
      </c>
      <c r="AR287" s="728">
        <f t="shared" si="104"/>
        <v>164.46514747549637</v>
      </c>
    </row>
    <row r="288" spans="1:44" ht="11.25" customHeight="1" x14ac:dyDescent="0.2">
      <c r="A288" s="1017" t="s">
        <v>1187</v>
      </c>
      <c r="B288" s="1015" t="s">
        <v>1188</v>
      </c>
      <c r="C288" s="512">
        <v>1.76</v>
      </c>
      <c r="D288" s="704">
        <v>1.68</v>
      </c>
      <c r="E288" s="704">
        <v>1.6</v>
      </c>
      <c r="F288" s="704">
        <v>1.4</v>
      </c>
      <c r="G288" s="704">
        <v>0.52</v>
      </c>
      <c r="H288" s="705"/>
      <c r="I288" s="532">
        <v>0.4</v>
      </c>
      <c r="J288" s="523">
        <v>0.28749999999999998</v>
      </c>
      <c r="K288" s="705"/>
      <c r="L288" s="533">
        <v>0.25</v>
      </c>
      <c r="M288" s="707">
        <v>0.3075</v>
      </c>
      <c r="N288" s="711">
        <v>0.5</v>
      </c>
      <c r="O288" s="711">
        <v>0.48</v>
      </c>
      <c r="P288" s="711">
        <v>0.46</v>
      </c>
      <c r="Q288" s="711">
        <v>0.42</v>
      </c>
      <c r="R288" s="707">
        <v>0.4</v>
      </c>
      <c r="S288" s="707">
        <v>0.4</v>
      </c>
      <c r="T288" s="707">
        <v>0.4</v>
      </c>
      <c r="U288" s="711">
        <v>0.4</v>
      </c>
      <c r="V288" s="711">
        <v>0.36</v>
      </c>
      <c r="W288" s="711">
        <v>0.33</v>
      </c>
      <c r="X288" s="708">
        <f t="shared" si="84"/>
        <v>12.355</v>
      </c>
      <c r="Y288" s="726">
        <f t="shared" si="85"/>
        <v>4.7619047619047672</v>
      </c>
      <c r="Z288" s="726">
        <f t="shared" si="86"/>
        <v>4.9999999999999822</v>
      </c>
      <c r="AA288" s="726">
        <f t="shared" si="87"/>
        <v>14.285714285714302</v>
      </c>
      <c r="AB288" s="726">
        <f t="shared" si="88"/>
        <v>169.2307692307692</v>
      </c>
      <c r="AC288" s="726">
        <f t="shared" si="89"/>
        <v>30.000000000000004</v>
      </c>
      <c r="AD288" s="726">
        <f t="shared" si="90"/>
        <v>39.130434782608717</v>
      </c>
      <c r="AE288" s="726">
        <f t="shared" si="91"/>
        <v>14.999999999999991</v>
      </c>
      <c r="AF288" s="726">
        <f t="shared" si="92"/>
        <v>-18.699186991869922</v>
      </c>
      <c r="AG288" s="726">
        <f t="shared" si="93"/>
        <v>-38.5</v>
      </c>
      <c r="AH288" s="726">
        <f t="shared" si="94"/>
        <v>4.1666666666666741</v>
      </c>
      <c r="AI288" s="726">
        <f t="shared" si="95"/>
        <v>4.3478260869565188</v>
      </c>
      <c r="AJ288" s="726">
        <f t="shared" si="96"/>
        <v>9.5238095238095344</v>
      </c>
      <c r="AK288" s="726">
        <f t="shared" si="97"/>
        <v>4.9999999999999822</v>
      </c>
      <c r="AL288" s="726">
        <f t="shared" si="98"/>
        <v>0</v>
      </c>
      <c r="AM288" s="726">
        <f t="shared" si="99"/>
        <v>0</v>
      </c>
      <c r="AN288" s="726">
        <f t="shared" si="100"/>
        <v>0</v>
      </c>
      <c r="AO288" s="726">
        <f t="shared" si="101"/>
        <v>11.111111111111116</v>
      </c>
      <c r="AP288" s="726">
        <f t="shared" si="102"/>
        <v>9.0909090909090828</v>
      </c>
      <c r="AQ288" s="727">
        <f t="shared" si="103"/>
        <v>14.636108808254441</v>
      </c>
      <c r="AR288" s="728">
        <f t="shared" si="104"/>
        <v>41.925071787444317</v>
      </c>
    </row>
    <row r="289" spans="1:44" ht="11.25" customHeight="1" x14ac:dyDescent="0.2">
      <c r="A289" s="712" t="s">
        <v>1189</v>
      </c>
      <c r="B289" s="539" t="s">
        <v>1190</v>
      </c>
      <c r="C289" s="550">
        <v>1.44</v>
      </c>
      <c r="D289" s="545">
        <v>1.04</v>
      </c>
      <c r="E289" s="545">
        <v>0.64</v>
      </c>
      <c r="F289" s="545">
        <v>0.56000000000000005</v>
      </c>
      <c r="G289" s="545">
        <v>0.48</v>
      </c>
      <c r="H289" s="546"/>
      <c r="I289" s="545">
        <v>0.4</v>
      </c>
      <c r="J289" s="547">
        <v>0.2</v>
      </c>
      <c r="K289" s="546"/>
      <c r="L289" s="565">
        <v>0.2</v>
      </c>
      <c r="M289" s="549">
        <v>0.2</v>
      </c>
      <c r="N289" s="549">
        <v>0.4</v>
      </c>
      <c r="O289" s="549">
        <v>0.4</v>
      </c>
      <c r="P289" s="549">
        <v>0.4</v>
      </c>
      <c r="Q289" s="548">
        <v>0.4</v>
      </c>
      <c r="R289" s="548">
        <v>0.1</v>
      </c>
      <c r="S289" s="549">
        <v>0</v>
      </c>
      <c r="T289" s="549">
        <v>0</v>
      </c>
      <c r="U289" s="549">
        <v>0</v>
      </c>
      <c r="V289" s="549">
        <v>0</v>
      </c>
      <c r="W289" s="549">
        <v>0</v>
      </c>
      <c r="X289" s="708">
        <f t="shared" si="84"/>
        <v>6.8600000000000021</v>
      </c>
      <c r="Y289" s="726">
        <f t="shared" si="85"/>
        <v>38.46153846153846</v>
      </c>
      <c r="Z289" s="726">
        <f t="shared" si="86"/>
        <v>62.5</v>
      </c>
      <c r="AA289" s="726">
        <f t="shared" si="87"/>
        <v>14.285714285714279</v>
      </c>
      <c r="AB289" s="726">
        <f t="shared" si="88"/>
        <v>16.666666666666675</v>
      </c>
      <c r="AC289" s="726">
        <f t="shared" si="89"/>
        <v>19.999999999999996</v>
      </c>
      <c r="AD289" s="726">
        <f t="shared" si="90"/>
        <v>100</v>
      </c>
      <c r="AE289" s="726">
        <f t="shared" si="91"/>
        <v>0</v>
      </c>
      <c r="AF289" s="726">
        <f t="shared" si="92"/>
        <v>0</v>
      </c>
      <c r="AG289" s="726">
        <f t="shared" si="93"/>
        <v>-50</v>
      </c>
      <c r="AH289" s="726">
        <f t="shared" si="94"/>
        <v>0</v>
      </c>
      <c r="AI289" s="726">
        <f t="shared" si="95"/>
        <v>0</v>
      </c>
      <c r="AJ289" s="726">
        <f t="shared" si="96"/>
        <v>0</v>
      </c>
      <c r="AK289" s="726">
        <f t="shared" si="97"/>
        <v>300</v>
      </c>
      <c r="AL289" s="726" t="str">
        <f t="shared" si="98"/>
        <v>n/a</v>
      </c>
      <c r="AM289" s="726" t="str">
        <f t="shared" si="99"/>
        <v>n/a</v>
      </c>
      <c r="AN289" s="726" t="str">
        <f t="shared" si="100"/>
        <v>n/a</v>
      </c>
      <c r="AO289" s="726" t="str">
        <f t="shared" si="101"/>
        <v>n/a</v>
      </c>
      <c r="AP289" s="726" t="str">
        <f t="shared" si="102"/>
        <v>n/a</v>
      </c>
      <c r="AQ289" s="727">
        <f t="shared" si="103"/>
        <v>38.608763031839956</v>
      </c>
      <c r="AR289" s="728">
        <f t="shared" si="104"/>
        <v>86.30813199144157</v>
      </c>
    </row>
    <row r="290" spans="1:44" ht="11.25" customHeight="1" x14ac:dyDescent="0.2">
      <c r="A290" s="530" t="s">
        <v>233</v>
      </c>
      <c r="B290" s="703" t="s">
        <v>234</v>
      </c>
      <c r="C290" s="708">
        <v>3.94</v>
      </c>
      <c r="D290" s="704">
        <v>3.8</v>
      </c>
      <c r="E290" s="704">
        <v>3.55</v>
      </c>
      <c r="F290" s="704">
        <v>3.21</v>
      </c>
      <c r="G290" s="704">
        <v>2.97</v>
      </c>
      <c r="H290" s="705"/>
      <c r="I290" s="704">
        <v>2.8</v>
      </c>
      <c r="J290" s="523">
        <v>2.7</v>
      </c>
      <c r="K290" s="705"/>
      <c r="L290" s="710">
        <v>2.65</v>
      </c>
      <c r="M290" s="711">
        <v>2.61</v>
      </c>
      <c r="N290" s="711">
        <v>2.48</v>
      </c>
      <c r="O290" s="711">
        <v>2.335</v>
      </c>
      <c r="P290" s="711">
        <v>2.2400000000000002</v>
      </c>
      <c r="Q290" s="711">
        <v>2.12</v>
      </c>
      <c r="R290" s="711">
        <v>1.9750000000000001</v>
      </c>
      <c r="S290" s="711">
        <v>1.9450000000000001</v>
      </c>
      <c r="T290" s="711">
        <v>1.925</v>
      </c>
      <c r="U290" s="711">
        <v>1.89</v>
      </c>
      <c r="V290" s="711">
        <v>1.82</v>
      </c>
      <c r="W290" s="711">
        <v>1.77</v>
      </c>
      <c r="X290" s="708">
        <f t="shared" si="84"/>
        <v>48.73</v>
      </c>
      <c r="Y290" s="726">
        <f t="shared" si="85"/>
        <v>3.6842105263158009</v>
      </c>
      <c r="Z290" s="726">
        <f t="shared" si="86"/>
        <v>7.0422535211267512</v>
      </c>
      <c r="AA290" s="726">
        <f t="shared" si="87"/>
        <v>10.59190031152648</v>
      </c>
      <c r="AB290" s="726">
        <f t="shared" si="88"/>
        <v>8.0808080808080653</v>
      </c>
      <c r="AC290" s="726">
        <f t="shared" si="89"/>
        <v>6.0714285714285943</v>
      </c>
      <c r="AD290" s="726">
        <f t="shared" si="90"/>
        <v>3.7037037037036979</v>
      </c>
      <c r="AE290" s="726">
        <f t="shared" si="91"/>
        <v>1.8867924528301883</v>
      </c>
      <c r="AF290" s="726">
        <f t="shared" si="92"/>
        <v>1.5325670498084198</v>
      </c>
      <c r="AG290" s="726">
        <f t="shared" si="93"/>
        <v>5.2419354838709742</v>
      </c>
      <c r="AH290" s="726">
        <f t="shared" si="94"/>
        <v>6.2098501070663836</v>
      </c>
      <c r="AI290" s="726">
        <f t="shared" si="95"/>
        <v>4.2410714285714191</v>
      </c>
      <c r="AJ290" s="726">
        <f t="shared" si="96"/>
        <v>5.6603773584905648</v>
      </c>
      <c r="AK290" s="726">
        <f t="shared" si="97"/>
        <v>7.3417721518987289</v>
      </c>
      <c r="AL290" s="726">
        <f t="shared" si="98"/>
        <v>1.5424164524421524</v>
      </c>
      <c r="AM290" s="726">
        <f t="shared" si="99"/>
        <v>1.0389610389610393</v>
      </c>
      <c r="AN290" s="726">
        <f t="shared" si="100"/>
        <v>1.8518518518518601</v>
      </c>
      <c r="AO290" s="726">
        <f t="shared" si="101"/>
        <v>3.8461538461538325</v>
      </c>
      <c r="AP290" s="726">
        <f t="shared" si="102"/>
        <v>2.8248587570621542</v>
      </c>
      <c r="AQ290" s="727">
        <f t="shared" si="103"/>
        <v>4.5773840385509494</v>
      </c>
      <c r="AR290" s="728">
        <f t="shared" si="104"/>
        <v>2.6527215396632542</v>
      </c>
    </row>
    <row r="291" spans="1:44" ht="11.25" customHeight="1" x14ac:dyDescent="0.2">
      <c r="A291" s="1015" t="s">
        <v>590</v>
      </c>
      <c r="B291" s="1015" t="s">
        <v>591</v>
      </c>
      <c r="C291" s="708">
        <v>1.8</v>
      </c>
      <c r="D291" s="704">
        <v>1.3</v>
      </c>
      <c r="E291" s="704">
        <v>0.9</v>
      </c>
      <c r="F291" s="704">
        <v>0.7</v>
      </c>
      <c r="G291" s="704">
        <v>0.57999999999999996</v>
      </c>
      <c r="H291" s="705"/>
      <c r="I291" s="704">
        <v>0.54</v>
      </c>
      <c r="J291" s="523">
        <v>0.51</v>
      </c>
      <c r="K291" s="705"/>
      <c r="L291" s="710">
        <v>0.47</v>
      </c>
      <c r="M291" s="707">
        <v>0.44</v>
      </c>
      <c r="N291" s="711">
        <v>0.43</v>
      </c>
      <c r="O291" s="711">
        <v>0.39</v>
      </c>
      <c r="P291" s="711">
        <v>0.35</v>
      </c>
      <c r="Q291" s="711">
        <v>0.31</v>
      </c>
      <c r="R291" s="711">
        <v>0.27</v>
      </c>
      <c r="S291" s="711">
        <v>0.21</v>
      </c>
      <c r="T291" s="711">
        <v>0.15</v>
      </c>
      <c r="U291" s="707">
        <v>0</v>
      </c>
      <c r="V291" s="707">
        <v>0</v>
      </c>
      <c r="W291" s="707">
        <v>0</v>
      </c>
      <c r="X291" s="708">
        <f t="shared" si="84"/>
        <v>9.3500000000000014</v>
      </c>
      <c r="Y291" s="726">
        <f t="shared" si="85"/>
        <v>38.46153846153846</v>
      </c>
      <c r="Z291" s="726">
        <f t="shared" si="86"/>
        <v>44.444444444444443</v>
      </c>
      <c r="AA291" s="726">
        <f t="shared" si="87"/>
        <v>28.57142857142858</v>
      </c>
      <c r="AB291" s="726">
        <f t="shared" si="88"/>
        <v>20.68965517241379</v>
      </c>
      <c r="AC291" s="726">
        <f t="shared" si="89"/>
        <v>7.4074074074073959</v>
      </c>
      <c r="AD291" s="726">
        <f t="shared" si="90"/>
        <v>5.8823529411764719</v>
      </c>
      <c r="AE291" s="726">
        <f t="shared" si="91"/>
        <v>8.5106382978723527</v>
      </c>
      <c r="AF291" s="726">
        <f t="shared" si="92"/>
        <v>6.8181818181818121</v>
      </c>
      <c r="AG291" s="726">
        <f t="shared" si="93"/>
        <v>2.3255813953488413</v>
      </c>
      <c r="AH291" s="726">
        <f t="shared" si="94"/>
        <v>10.256410256410241</v>
      </c>
      <c r="AI291" s="726">
        <f t="shared" si="95"/>
        <v>11.428571428571432</v>
      </c>
      <c r="AJ291" s="726">
        <f t="shared" si="96"/>
        <v>12.903225806451601</v>
      </c>
      <c r="AK291" s="726">
        <f t="shared" si="97"/>
        <v>14.814814814814813</v>
      </c>
      <c r="AL291" s="726">
        <f t="shared" si="98"/>
        <v>28.57142857142858</v>
      </c>
      <c r="AM291" s="726">
        <f t="shared" si="99"/>
        <v>39.999999999999993</v>
      </c>
      <c r="AN291" s="726" t="str">
        <f t="shared" si="100"/>
        <v>n/a</v>
      </c>
      <c r="AO291" s="726" t="str">
        <f t="shared" si="101"/>
        <v>n/a</v>
      </c>
      <c r="AP291" s="726" t="str">
        <f t="shared" si="102"/>
        <v>n/a</v>
      </c>
      <c r="AQ291" s="727">
        <f t="shared" si="103"/>
        <v>18.739045292499256</v>
      </c>
      <c r="AR291" s="728">
        <f t="shared" si="104"/>
        <v>13.845094607103569</v>
      </c>
    </row>
    <row r="292" spans="1:44" ht="11.25" customHeight="1" x14ac:dyDescent="0.2">
      <c r="A292" s="522" t="s">
        <v>1194</v>
      </c>
      <c r="B292" s="1015" t="s">
        <v>1195</v>
      </c>
      <c r="C292" s="708">
        <v>0.80233199999999993</v>
      </c>
      <c r="D292" s="704">
        <v>0.69220799999999993</v>
      </c>
      <c r="E292" s="704">
        <v>0.62928000000000006</v>
      </c>
      <c r="F292" s="704">
        <v>0.52392279599999991</v>
      </c>
      <c r="G292" s="704">
        <v>0.42694288199999997</v>
      </c>
      <c r="H292" s="705"/>
      <c r="I292" s="704">
        <v>0.37518460199999998</v>
      </c>
      <c r="J292" s="709">
        <v>0.31048675199999998</v>
      </c>
      <c r="K292" s="705"/>
      <c r="L292" s="710">
        <v>0.44556956999999997</v>
      </c>
      <c r="M292" s="707">
        <v>0.38813990399999998</v>
      </c>
      <c r="N292" s="707">
        <v>0.67922123400000001</v>
      </c>
      <c r="O292" s="711">
        <v>0.77624834399999998</v>
      </c>
      <c r="P292" s="711">
        <v>0.75685078799999994</v>
      </c>
      <c r="Q292" s="711">
        <v>0.16171709399999998</v>
      </c>
      <c r="R292" s="707">
        <v>0</v>
      </c>
      <c r="S292" s="707">
        <v>0</v>
      </c>
      <c r="T292" s="707">
        <v>0</v>
      </c>
      <c r="U292" s="707">
        <v>0</v>
      </c>
      <c r="V292" s="707">
        <v>0</v>
      </c>
      <c r="W292" s="707">
        <v>0</v>
      </c>
      <c r="X292" s="708">
        <f t="shared" si="84"/>
        <v>6.9681039659999993</v>
      </c>
      <c r="Y292" s="726">
        <f t="shared" si="85"/>
        <v>15.909090909090917</v>
      </c>
      <c r="Z292" s="726">
        <f t="shared" si="86"/>
        <v>9.9999999999999858</v>
      </c>
      <c r="AA292" s="726">
        <f t="shared" si="87"/>
        <v>20.109299462510922</v>
      </c>
      <c r="AB292" s="726">
        <f t="shared" si="88"/>
        <v>22.714962138659089</v>
      </c>
      <c r="AC292" s="726">
        <f t="shared" si="89"/>
        <v>13.795416902530565</v>
      </c>
      <c r="AD292" s="726">
        <f t="shared" si="90"/>
        <v>20.837555735711398</v>
      </c>
      <c r="AE292" s="726">
        <f t="shared" si="91"/>
        <v>-30.316885868126054</v>
      </c>
      <c r="AF292" s="726">
        <f t="shared" si="92"/>
        <v>14.796125162127115</v>
      </c>
      <c r="AG292" s="726">
        <f t="shared" si="93"/>
        <v>-42.855157558280929</v>
      </c>
      <c r="AH292" s="726">
        <f t="shared" si="94"/>
        <v>-12.499493332252442</v>
      </c>
      <c r="AI292" s="726">
        <f t="shared" si="95"/>
        <v>2.5629300130952659</v>
      </c>
      <c r="AJ292" s="726">
        <f t="shared" si="96"/>
        <v>368.00914441363881</v>
      </c>
      <c r="AK292" s="726" t="str">
        <f t="shared" si="97"/>
        <v>n/a</v>
      </c>
      <c r="AL292" s="726" t="str">
        <f t="shared" si="98"/>
        <v>n/a</v>
      </c>
      <c r="AM292" s="726" t="str">
        <f t="shared" si="99"/>
        <v>n/a</v>
      </c>
      <c r="AN292" s="726" t="str">
        <f t="shared" si="100"/>
        <v>n/a</v>
      </c>
      <c r="AO292" s="726" t="str">
        <f t="shared" si="101"/>
        <v>n/a</v>
      </c>
      <c r="AP292" s="726" t="str">
        <f t="shared" si="102"/>
        <v>n/a</v>
      </c>
      <c r="AQ292" s="727">
        <f t="shared" si="103"/>
        <v>33.588582331558719</v>
      </c>
      <c r="AR292" s="728">
        <f t="shared" si="104"/>
        <v>107.41922768344553</v>
      </c>
    </row>
    <row r="293" spans="1:44" s="646" customFormat="1" ht="11.25" customHeight="1" x14ac:dyDescent="0.2">
      <c r="A293" s="1189" t="s">
        <v>2281</v>
      </c>
      <c r="B293" s="1008" t="s">
        <v>2282</v>
      </c>
      <c r="C293" s="1159">
        <v>0.6</v>
      </c>
      <c r="D293" s="1004">
        <v>0.53</v>
      </c>
      <c r="E293" s="1004">
        <v>0.52</v>
      </c>
      <c r="F293" s="1004">
        <v>0.51</v>
      </c>
      <c r="G293" s="1004">
        <v>0.47</v>
      </c>
      <c r="H293" s="506"/>
      <c r="I293" s="1004">
        <v>0.36</v>
      </c>
      <c r="J293" s="1008">
        <v>0.28000000000000003</v>
      </c>
      <c r="K293" s="506"/>
      <c r="L293" s="1000">
        <v>0.04</v>
      </c>
      <c r="M293" s="1063">
        <v>0.04</v>
      </c>
      <c r="N293" s="1063">
        <v>0.75</v>
      </c>
      <c r="O293" s="1063">
        <v>1.7</v>
      </c>
      <c r="P293" s="1063">
        <v>1.58</v>
      </c>
      <c r="Q293" s="1063">
        <v>1.46</v>
      </c>
      <c r="R293" s="1063">
        <v>1.31</v>
      </c>
      <c r="S293" s="1063">
        <v>1.1299999999999999</v>
      </c>
      <c r="T293" s="1063">
        <v>0.98</v>
      </c>
      <c r="U293" s="1063">
        <v>0.83</v>
      </c>
      <c r="V293" s="1063">
        <v>0.87</v>
      </c>
      <c r="W293" s="1063">
        <v>0.32</v>
      </c>
      <c r="X293" s="708">
        <f t="shared" si="84"/>
        <v>14.280000000000001</v>
      </c>
      <c r="Y293" s="726">
        <f t="shared" si="85"/>
        <v>13.207547169811317</v>
      </c>
      <c r="Z293" s="726">
        <f t="shared" si="86"/>
        <v>1.9230769230769162</v>
      </c>
      <c r="AA293" s="726">
        <f t="shared" si="87"/>
        <v>1.9607843137254832</v>
      </c>
      <c r="AB293" s="726">
        <f t="shared" si="88"/>
        <v>8.5106382978723527</v>
      </c>
      <c r="AC293" s="726">
        <f t="shared" si="89"/>
        <v>30.555555555555557</v>
      </c>
      <c r="AD293" s="726">
        <f t="shared" si="90"/>
        <v>28.571428571428559</v>
      </c>
      <c r="AE293" s="726">
        <f t="shared" si="91"/>
        <v>600.00000000000011</v>
      </c>
      <c r="AF293" s="726">
        <f t="shared" si="92"/>
        <v>0</v>
      </c>
      <c r="AG293" s="726">
        <f t="shared" si="93"/>
        <v>-94.666666666666671</v>
      </c>
      <c r="AH293" s="726">
        <f t="shared" si="94"/>
        <v>-55.882352941176471</v>
      </c>
      <c r="AI293" s="726">
        <f t="shared" si="95"/>
        <v>7.5949367088607556</v>
      </c>
      <c r="AJ293" s="726">
        <f t="shared" si="96"/>
        <v>8.2191780821917924</v>
      </c>
      <c r="AK293" s="726">
        <f t="shared" si="97"/>
        <v>11.450381679389299</v>
      </c>
      <c r="AL293" s="726">
        <f t="shared" si="98"/>
        <v>15.929203539823034</v>
      </c>
      <c r="AM293" s="726">
        <f t="shared" si="99"/>
        <v>15.306122448979576</v>
      </c>
      <c r="AN293" s="726">
        <f t="shared" si="100"/>
        <v>18.07228915662651</v>
      </c>
      <c r="AO293" s="726">
        <f t="shared" si="101"/>
        <v>-4.5977011494252924</v>
      </c>
      <c r="AP293" s="726">
        <f t="shared" si="102"/>
        <v>171.875</v>
      </c>
      <c r="AQ293" s="727">
        <f t="shared" si="103"/>
        <v>43.223856760559592</v>
      </c>
      <c r="AR293" s="728">
        <f t="shared" si="104"/>
        <v>147.74634319360123</v>
      </c>
    </row>
    <row r="294" spans="1:44" ht="11.25" customHeight="1" x14ac:dyDescent="0.2">
      <c r="A294" s="663" t="s">
        <v>2284</v>
      </c>
      <c r="B294" s="1002" t="s">
        <v>2285</v>
      </c>
      <c r="C294" s="681">
        <v>0.85</v>
      </c>
      <c r="D294" s="1006">
        <v>0.81</v>
      </c>
      <c r="E294" s="1006">
        <v>0.8</v>
      </c>
      <c r="F294" s="1006">
        <v>0.77</v>
      </c>
      <c r="G294" s="1006">
        <v>0.74</v>
      </c>
      <c r="H294" s="998"/>
      <c r="I294" s="1006">
        <v>0.56999999999999995</v>
      </c>
      <c r="J294" s="1002">
        <v>0.47</v>
      </c>
      <c r="K294" s="998"/>
      <c r="L294" s="1015">
        <v>0.4</v>
      </c>
      <c r="M294" s="1019">
        <v>0.4</v>
      </c>
      <c r="N294" s="1019">
        <v>0.54</v>
      </c>
      <c r="O294" s="1019">
        <v>0.46</v>
      </c>
      <c r="P294" s="1019">
        <v>0.34</v>
      </c>
      <c r="Q294" s="1019">
        <v>0.4</v>
      </c>
      <c r="R294" s="1019">
        <v>0.64</v>
      </c>
      <c r="S294" s="1019">
        <v>0.64</v>
      </c>
      <c r="T294" s="1019">
        <v>0.57999999999999996</v>
      </c>
      <c r="U294" s="1019">
        <v>0.48</v>
      </c>
      <c r="V294" s="1019">
        <v>0.42</v>
      </c>
      <c r="W294" s="1019">
        <v>0.16</v>
      </c>
      <c r="X294" s="708">
        <f t="shared" si="84"/>
        <v>10.470000000000002</v>
      </c>
      <c r="Y294" s="726">
        <f t="shared" si="85"/>
        <v>4.9382716049382713</v>
      </c>
      <c r="Z294" s="726">
        <f t="shared" si="86"/>
        <v>1.2499999999999956</v>
      </c>
      <c r="AA294" s="726">
        <f t="shared" si="87"/>
        <v>3.8961038961039085</v>
      </c>
      <c r="AB294" s="726">
        <f t="shared" si="88"/>
        <v>4.0540540540540571</v>
      </c>
      <c r="AC294" s="726">
        <f t="shared" si="89"/>
        <v>29.824561403508774</v>
      </c>
      <c r="AD294" s="726">
        <f t="shared" si="90"/>
        <v>21.276595744680836</v>
      </c>
      <c r="AE294" s="726">
        <f t="shared" si="91"/>
        <v>17.499999999999982</v>
      </c>
      <c r="AF294" s="726">
        <f t="shared" si="92"/>
        <v>0</v>
      </c>
      <c r="AG294" s="726">
        <f t="shared" si="93"/>
        <v>-25.925925925925931</v>
      </c>
      <c r="AH294" s="726">
        <f t="shared" si="94"/>
        <v>17.391304347826097</v>
      </c>
      <c r="AI294" s="726">
        <f t="shared" si="95"/>
        <v>35.294117647058812</v>
      </c>
      <c r="AJ294" s="726">
        <f t="shared" si="96"/>
        <v>-15.000000000000002</v>
      </c>
      <c r="AK294" s="726">
        <f t="shared" si="97"/>
        <v>-37.5</v>
      </c>
      <c r="AL294" s="726">
        <f t="shared" si="98"/>
        <v>0</v>
      </c>
      <c r="AM294" s="726">
        <f t="shared" si="99"/>
        <v>10.344827586206918</v>
      </c>
      <c r="AN294" s="726">
        <f t="shared" si="100"/>
        <v>20.833333333333325</v>
      </c>
      <c r="AO294" s="726">
        <f t="shared" si="101"/>
        <v>14.285714285714279</v>
      </c>
      <c r="AP294" s="726">
        <f t="shared" si="102"/>
        <v>162.5</v>
      </c>
      <c r="AQ294" s="727">
        <f t="shared" si="103"/>
        <v>14.720164332083296</v>
      </c>
      <c r="AR294" s="728">
        <f t="shared" si="104"/>
        <v>41.165822791039872</v>
      </c>
    </row>
    <row r="295" spans="1:44" ht="11.25" customHeight="1" x14ac:dyDescent="0.2">
      <c r="A295" s="530" t="s">
        <v>1196</v>
      </c>
      <c r="B295" s="1015" t="s">
        <v>1197</v>
      </c>
      <c r="C295" s="708">
        <v>1.44</v>
      </c>
      <c r="D295" s="704">
        <v>1.2</v>
      </c>
      <c r="E295" s="704">
        <v>1</v>
      </c>
      <c r="F295" s="704">
        <v>0.84</v>
      </c>
      <c r="G295" s="704">
        <v>0.48</v>
      </c>
      <c r="H295" s="705"/>
      <c r="I295" s="704">
        <v>0.3</v>
      </c>
      <c r="J295" s="709">
        <v>0.24</v>
      </c>
      <c r="K295" s="705"/>
      <c r="L295" s="710">
        <v>0.12</v>
      </c>
      <c r="M295" s="707">
        <v>0</v>
      </c>
      <c r="N295" s="707">
        <v>0</v>
      </c>
      <c r="O295" s="707">
        <v>0</v>
      </c>
      <c r="P295" s="707">
        <v>0</v>
      </c>
      <c r="Q295" s="707">
        <v>0</v>
      </c>
      <c r="R295" s="707">
        <v>0</v>
      </c>
      <c r="S295" s="707">
        <v>0</v>
      </c>
      <c r="T295" s="707">
        <v>0</v>
      </c>
      <c r="U295" s="707">
        <v>0</v>
      </c>
      <c r="V295" s="707">
        <v>0</v>
      </c>
      <c r="W295" s="707">
        <v>0</v>
      </c>
      <c r="X295" s="708">
        <f t="shared" si="84"/>
        <v>5.6199999999999992</v>
      </c>
      <c r="Y295" s="726">
        <f t="shared" si="85"/>
        <v>19.999999999999996</v>
      </c>
      <c r="Z295" s="726">
        <f t="shared" si="86"/>
        <v>19.999999999999996</v>
      </c>
      <c r="AA295" s="726">
        <f t="shared" si="87"/>
        <v>19.047619047619047</v>
      </c>
      <c r="AB295" s="726">
        <f t="shared" si="88"/>
        <v>75</v>
      </c>
      <c r="AC295" s="726">
        <f t="shared" si="89"/>
        <v>60.000000000000007</v>
      </c>
      <c r="AD295" s="726">
        <f t="shared" si="90"/>
        <v>25</v>
      </c>
      <c r="AE295" s="726">
        <f t="shared" si="91"/>
        <v>100</v>
      </c>
      <c r="AF295" s="726" t="str">
        <f t="shared" si="92"/>
        <v>n/a</v>
      </c>
      <c r="AG295" s="726" t="str">
        <f t="shared" si="93"/>
        <v>n/a</v>
      </c>
      <c r="AH295" s="726" t="str">
        <f t="shared" si="94"/>
        <v>n/a</v>
      </c>
      <c r="AI295" s="726" t="str">
        <f t="shared" si="95"/>
        <v>n/a</v>
      </c>
      <c r="AJ295" s="726" t="str">
        <f t="shared" si="96"/>
        <v>n/a</v>
      </c>
      <c r="AK295" s="726" t="str">
        <f t="shared" si="97"/>
        <v>n/a</v>
      </c>
      <c r="AL295" s="726" t="str">
        <f t="shared" si="98"/>
        <v>n/a</v>
      </c>
      <c r="AM295" s="726" t="str">
        <f t="shared" si="99"/>
        <v>n/a</v>
      </c>
      <c r="AN295" s="726" t="str">
        <f t="shared" si="100"/>
        <v>n/a</v>
      </c>
      <c r="AO295" s="726" t="str">
        <f t="shared" si="101"/>
        <v>n/a</v>
      </c>
      <c r="AP295" s="726" t="str">
        <f t="shared" si="102"/>
        <v>n/a</v>
      </c>
      <c r="AQ295" s="727">
        <f t="shared" si="103"/>
        <v>45.578231292517003</v>
      </c>
      <c r="AR295" s="728">
        <f t="shared" si="104"/>
        <v>32.840994750220304</v>
      </c>
    </row>
    <row r="296" spans="1:44" ht="11.25" customHeight="1" x14ac:dyDescent="0.2">
      <c r="A296" s="1015" t="s">
        <v>3863</v>
      </c>
      <c r="B296" s="703" t="s">
        <v>3864</v>
      </c>
      <c r="C296" s="1058">
        <v>0.94</v>
      </c>
      <c r="D296" s="716">
        <v>0.89659999999999995</v>
      </c>
      <c r="E296" s="716">
        <v>0.85680000000000001</v>
      </c>
      <c r="F296" s="716">
        <v>0.81699999999999995</v>
      </c>
      <c r="G296" s="749">
        <v>0.7772</v>
      </c>
      <c r="H296" s="555"/>
      <c r="I296" s="749">
        <v>0.7772</v>
      </c>
      <c r="J296" s="750">
        <v>0.7772</v>
      </c>
      <c r="K296" s="555"/>
      <c r="L296" s="750">
        <v>0.7772</v>
      </c>
      <c r="M296" s="992">
        <v>0.7772</v>
      </c>
      <c r="N296" s="992">
        <v>0.74719999999999998</v>
      </c>
      <c r="O296" s="992">
        <v>0.66749999999999998</v>
      </c>
      <c r="P296" s="992">
        <v>0.61780000000000002</v>
      </c>
      <c r="Q296" s="992">
        <v>0.5081</v>
      </c>
      <c r="R296" s="992">
        <v>0.42670000000000002</v>
      </c>
      <c r="S296" s="992">
        <v>0.36830000000000002</v>
      </c>
      <c r="T296" s="992">
        <v>0.31219999999999998</v>
      </c>
      <c r="U296" s="1065">
        <v>0.19919999999999999</v>
      </c>
      <c r="V296" s="992">
        <v>0.21920000000000001</v>
      </c>
      <c r="W296" s="992">
        <v>0.1661</v>
      </c>
      <c r="X296" s="708">
        <f t="shared" si="84"/>
        <v>11.6287</v>
      </c>
      <c r="Y296" s="726">
        <f t="shared" si="85"/>
        <v>4.840508587999115</v>
      </c>
      <c r="Z296" s="726">
        <f t="shared" si="86"/>
        <v>4.6451914098972757</v>
      </c>
      <c r="AA296" s="726">
        <f t="shared" si="87"/>
        <v>4.8714810281517806</v>
      </c>
      <c r="AB296" s="726">
        <f t="shared" si="88"/>
        <v>5.1209469891919657</v>
      </c>
      <c r="AC296" s="726">
        <f t="shared" si="89"/>
        <v>0</v>
      </c>
      <c r="AD296" s="726">
        <f t="shared" si="90"/>
        <v>0</v>
      </c>
      <c r="AE296" s="726">
        <f t="shared" si="91"/>
        <v>0</v>
      </c>
      <c r="AF296" s="726">
        <f t="shared" si="92"/>
        <v>0</v>
      </c>
      <c r="AG296" s="726">
        <f t="shared" si="93"/>
        <v>4.0149892933618814</v>
      </c>
      <c r="AH296" s="726">
        <f t="shared" si="94"/>
        <v>11.940074906367037</v>
      </c>
      <c r="AI296" s="726">
        <f t="shared" si="95"/>
        <v>8.044674651990924</v>
      </c>
      <c r="AJ296" s="726">
        <f t="shared" si="96"/>
        <v>21.590238142098016</v>
      </c>
      <c r="AK296" s="726">
        <f t="shared" si="97"/>
        <v>19.076634637918911</v>
      </c>
      <c r="AL296" s="726">
        <f t="shared" si="98"/>
        <v>15.856638609828956</v>
      </c>
      <c r="AM296" s="726">
        <f t="shared" si="99"/>
        <v>17.969250480461252</v>
      </c>
      <c r="AN296" s="726">
        <f t="shared" si="100"/>
        <v>56.726907630522085</v>
      </c>
      <c r="AO296" s="726">
        <f t="shared" si="101"/>
        <v>-9.1240875912408814</v>
      </c>
      <c r="AP296" s="726">
        <f t="shared" si="102"/>
        <v>31.968693558097527</v>
      </c>
      <c r="AQ296" s="727">
        <f t="shared" si="103"/>
        <v>10.974563463035881</v>
      </c>
      <c r="AR296" s="728">
        <f t="shared" si="104"/>
        <v>15.103562117738283</v>
      </c>
    </row>
    <row r="297" spans="1:44" ht="11.25" customHeight="1" x14ac:dyDescent="0.2">
      <c r="A297" s="712" t="s">
        <v>3865</v>
      </c>
      <c r="B297" s="539" t="s">
        <v>3866</v>
      </c>
      <c r="C297" s="550">
        <v>0.72</v>
      </c>
      <c r="D297" s="704">
        <v>0.68</v>
      </c>
      <c r="E297" s="704">
        <v>0.62</v>
      </c>
      <c r="F297" s="704">
        <v>0.56999999999999995</v>
      </c>
      <c r="G297" s="575">
        <v>0.48</v>
      </c>
      <c r="H297" s="705"/>
      <c r="I297" s="575">
        <v>0.48</v>
      </c>
      <c r="J297" s="709">
        <v>0.48</v>
      </c>
      <c r="K297" s="705"/>
      <c r="L297" s="533">
        <v>0.48</v>
      </c>
      <c r="M297" s="576">
        <v>1.2</v>
      </c>
      <c r="N297" s="711">
        <v>2.4</v>
      </c>
      <c r="O297" s="711">
        <v>2.16</v>
      </c>
      <c r="P297" s="711">
        <v>1.92</v>
      </c>
      <c r="Q297" s="711">
        <v>1.68</v>
      </c>
      <c r="R297" s="711">
        <v>1.53</v>
      </c>
      <c r="S297" s="711">
        <v>1.36</v>
      </c>
      <c r="T297" s="711">
        <v>1.2</v>
      </c>
      <c r="U297" s="711">
        <v>1.04</v>
      </c>
      <c r="V297" s="711">
        <v>0.96</v>
      </c>
      <c r="W297" s="711">
        <v>0.82</v>
      </c>
      <c r="X297" s="708">
        <f t="shared" si="84"/>
        <v>20.779999999999998</v>
      </c>
      <c r="Y297" s="726">
        <f t="shared" si="85"/>
        <v>5.8823529411764497</v>
      </c>
      <c r="Z297" s="726">
        <f t="shared" si="86"/>
        <v>9.6774193548387224</v>
      </c>
      <c r="AA297" s="726">
        <f t="shared" si="87"/>
        <v>8.7719298245614077</v>
      </c>
      <c r="AB297" s="726">
        <f t="shared" si="88"/>
        <v>18.75</v>
      </c>
      <c r="AC297" s="726">
        <f t="shared" si="89"/>
        <v>0</v>
      </c>
      <c r="AD297" s="726">
        <f t="shared" si="90"/>
        <v>0</v>
      </c>
      <c r="AE297" s="726">
        <f t="shared" si="91"/>
        <v>0</v>
      </c>
      <c r="AF297" s="726">
        <f t="shared" si="92"/>
        <v>-60</v>
      </c>
      <c r="AG297" s="726">
        <f t="shared" si="93"/>
        <v>-50</v>
      </c>
      <c r="AH297" s="726">
        <f t="shared" si="94"/>
        <v>11.111111111111093</v>
      </c>
      <c r="AI297" s="726">
        <f t="shared" si="95"/>
        <v>12.500000000000021</v>
      </c>
      <c r="AJ297" s="726">
        <f t="shared" si="96"/>
        <v>14.285714285714279</v>
      </c>
      <c r="AK297" s="726">
        <f t="shared" si="97"/>
        <v>9.8039215686274375</v>
      </c>
      <c r="AL297" s="726">
        <f t="shared" si="98"/>
        <v>12.5</v>
      </c>
      <c r="AM297" s="726">
        <f t="shared" si="99"/>
        <v>13.333333333333353</v>
      </c>
      <c r="AN297" s="726">
        <f t="shared" si="100"/>
        <v>15.384615384615374</v>
      </c>
      <c r="AO297" s="726">
        <f t="shared" si="101"/>
        <v>8.3333333333333481</v>
      </c>
      <c r="AP297" s="726">
        <f t="shared" si="102"/>
        <v>17.073170731707311</v>
      </c>
      <c r="AQ297" s="727">
        <f t="shared" si="103"/>
        <v>2.633716770501044</v>
      </c>
      <c r="AR297" s="728">
        <f t="shared" si="104"/>
        <v>21.751895785317309</v>
      </c>
    </row>
    <row r="298" spans="1:44" ht="11.25" customHeight="1" x14ac:dyDescent="0.2">
      <c r="A298" s="522" t="s">
        <v>1200</v>
      </c>
      <c r="B298" s="1015" t="s">
        <v>1201</v>
      </c>
      <c r="C298" s="708">
        <v>0.52</v>
      </c>
      <c r="D298" s="704">
        <v>0.48</v>
      </c>
      <c r="E298" s="704">
        <v>0.44</v>
      </c>
      <c r="F298" s="704">
        <v>0.42</v>
      </c>
      <c r="G298" s="704">
        <v>0.28000000000000003</v>
      </c>
      <c r="H298" s="705"/>
      <c r="I298" s="532">
        <v>0.14000000000000001</v>
      </c>
      <c r="J298" s="709">
        <v>0.14000000000000001</v>
      </c>
      <c r="K298" s="705"/>
      <c r="L298" s="533">
        <v>0.14000000000000001</v>
      </c>
      <c r="M298" s="711">
        <v>0.14000000000000001</v>
      </c>
      <c r="N298" s="711">
        <v>0.13750000000000001</v>
      </c>
      <c r="O298" s="711">
        <v>0.1275</v>
      </c>
      <c r="P298" s="711">
        <v>0.12</v>
      </c>
      <c r="Q298" s="707">
        <v>0</v>
      </c>
      <c r="R298" s="707">
        <v>0</v>
      </c>
      <c r="S298" s="707">
        <v>0</v>
      </c>
      <c r="T298" s="707">
        <v>0</v>
      </c>
      <c r="U298" s="707">
        <v>0</v>
      </c>
      <c r="V298" s="707">
        <v>0</v>
      </c>
      <c r="W298" s="707">
        <v>0</v>
      </c>
      <c r="X298" s="708">
        <f t="shared" si="84"/>
        <v>3.0850000000000004</v>
      </c>
      <c r="Y298" s="726">
        <f t="shared" si="85"/>
        <v>8.3333333333333481</v>
      </c>
      <c r="Z298" s="726">
        <f t="shared" si="86"/>
        <v>9.0909090909090828</v>
      </c>
      <c r="AA298" s="726">
        <f t="shared" si="87"/>
        <v>4.7619047619047672</v>
      </c>
      <c r="AB298" s="726">
        <f t="shared" si="88"/>
        <v>49.999999999999979</v>
      </c>
      <c r="AC298" s="726">
        <f t="shared" si="89"/>
        <v>100</v>
      </c>
      <c r="AD298" s="726">
        <f t="shared" si="90"/>
        <v>0</v>
      </c>
      <c r="AE298" s="726">
        <f t="shared" si="91"/>
        <v>0</v>
      </c>
      <c r="AF298" s="726">
        <f t="shared" si="92"/>
        <v>0</v>
      </c>
      <c r="AG298" s="726">
        <f t="shared" si="93"/>
        <v>1.8181818181818299</v>
      </c>
      <c r="AH298" s="726">
        <f t="shared" si="94"/>
        <v>7.8431372549019773</v>
      </c>
      <c r="AI298" s="726">
        <f t="shared" si="95"/>
        <v>6.25</v>
      </c>
      <c r="AJ298" s="726" t="str">
        <f t="shared" si="96"/>
        <v>n/a</v>
      </c>
      <c r="AK298" s="726" t="str">
        <f t="shared" si="97"/>
        <v>n/a</v>
      </c>
      <c r="AL298" s="726" t="str">
        <f t="shared" si="98"/>
        <v>n/a</v>
      </c>
      <c r="AM298" s="726" t="str">
        <f t="shared" si="99"/>
        <v>n/a</v>
      </c>
      <c r="AN298" s="726" t="str">
        <f t="shared" si="100"/>
        <v>n/a</v>
      </c>
      <c r="AO298" s="726" t="str">
        <f t="shared" si="101"/>
        <v>n/a</v>
      </c>
      <c r="AP298" s="726" t="str">
        <f t="shared" si="102"/>
        <v>n/a</v>
      </c>
      <c r="AQ298" s="727">
        <f t="shared" si="103"/>
        <v>17.099769659930089</v>
      </c>
      <c r="AR298" s="728">
        <f t="shared" si="104"/>
        <v>30.922846812638294</v>
      </c>
    </row>
    <row r="299" spans="1:44" ht="11.25" customHeight="1" x14ac:dyDescent="0.2">
      <c r="A299" s="1017" t="s">
        <v>1202</v>
      </c>
      <c r="B299" s="1015" t="s">
        <v>1203</v>
      </c>
      <c r="C299" s="708">
        <v>0.67999999999999994</v>
      </c>
      <c r="D299" s="704">
        <v>0.6</v>
      </c>
      <c r="E299" s="525">
        <v>0.54</v>
      </c>
      <c r="F299" s="704">
        <v>0.5</v>
      </c>
      <c r="G299" s="525">
        <v>0.48</v>
      </c>
      <c r="H299" s="526"/>
      <c r="I299" s="704">
        <v>0.43</v>
      </c>
      <c r="J299" s="709">
        <v>0.4</v>
      </c>
      <c r="K299" s="526"/>
      <c r="L299" s="533">
        <v>0.4</v>
      </c>
      <c r="M299" s="707">
        <v>0.3</v>
      </c>
      <c r="N299" s="711">
        <v>1.1200000000000001</v>
      </c>
      <c r="O299" s="535">
        <v>1.08</v>
      </c>
      <c r="P299" s="535">
        <v>1.04</v>
      </c>
      <c r="Q299" s="711">
        <v>1.02</v>
      </c>
      <c r="R299" s="707">
        <v>1</v>
      </c>
      <c r="S299" s="707">
        <v>1</v>
      </c>
      <c r="T299" s="711">
        <v>1</v>
      </c>
      <c r="U299" s="711">
        <v>0.92</v>
      </c>
      <c r="V299" s="707">
        <v>0.91</v>
      </c>
      <c r="W299" s="711">
        <v>0.93</v>
      </c>
      <c r="X299" s="708">
        <f t="shared" si="84"/>
        <v>14.35</v>
      </c>
      <c r="Y299" s="726">
        <f t="shared" si="85"/>
        <v>13.33333333333333</v>
      </c>
      <c r="Z299" s="726">
        <f t="shared" si="86"/>
        <v>11.111111111111093</v>
      </c>
      <c r="AA299" s="726">
        <f t="shared" si="87"/>
        <v>8.0000000000000071</v>
      </c>
      <c r="AB299" s="726">
        <f t="shared" si="88"/>
        <v>4.1666666666666741</v>
      </c>
      <c r="AC299" s="726">
        <f t="shared" si="89"/>
        <v>11.627906976744185</v>
      </c>
      <c r="AD299" s="726">
        <f t="shared" si="90"/>
        <v>7.4999999999999956</v>
      </c>
      <c r="AE299" s="726">
        <f t="shared" si="91"/>
        <v>0</v>
      </c>
      <c r="AF299" s="726">
        <f t="shared" si="92"/>
        <v>33.33333333333335</v>
      </c>
      <c r="AG299" s="726">
        <f t="shared" si="93"/>
        <v>-73.214285714285722</v>
      </c>
      <c r="AH299" s="726">
        <f t="shared" si="94"/>
        <v>3.7037037037036979</v>
      </c>
      <c r="AI299" s="726">
        <f t="shared" si="95"/>
        <v>3.8461538461538547</v>
      </c>
      <c r="AJ299" s="726">
        <f t="shared" si="96"/>
        <v>1.9607843137254832</v>
      </c>
      <c r="AK299" s="726">
        <f t="shared" si="97"/>
        <v>2.0000000000000018</v>
      </c>
      <c r="AL299" s="726">
        <f t="shared" si="98"/>
        <v>0</v>
      </c>
      <c r="AM299" s="726">
        <f t="shared" si="99"/>
        <v>0</v>
      </c>
      <c r="AN299" s="726">
        <f t="shared" si="100"/>
        <v>8.6956521739130377</v>
      </c>
      <c r="AO299" s="726">
        <f t="shared" si="101"/>
        <v>1.098901098901095</v>
      </c>
      <c r="AP299" s="726">
        <f t="shared" si="102"/>
        <v>-2.1505376344086002</v>
      </c>
      <c r="AQ299" s="727">
        <f t="shared" si="103"/>
        <v>1.94515128938286</v>
      </c>
      <c r="AR299" s="728">
        <f t="shared" si="104"/>
        <v>20.429496204481445</v>
      </c>
    </row>
    <row r="300" spans="1:44" ht="11.25" customHeight="1" x14ac:dyDescent="0.2">
      <c r="A300" s="504" t="s">
        <v>1204</v>
      </c>
      <c r="B300" s="1000" t="s">
        <v>1205</v>
      </c>
      <c r="C300" s="512">
        <v>0.36</v>
      </c>
      <c r="D300" s="704">
        <v>0.32</v>
      </c>
      <c r="E300" s="704">
        <v>0.28000000000000003</v>
      </c>
      <c r="F300" s="532">
        <v>0.24</v>
      </c>
      <c r="G300" s="704">
        <v>0.22</v>
      </c>
      <c r="H300" s="705"/>
      <c r="I300" s="532">
        <v>0.16</v>
      </c>
      <c r="J300" s="709">
        <v>0.16</v>
      </c>
      <c r="K300" s="705"/>
      <c r="L300" s="709">
        <v>0.16</v>
      </c>
      <c r="M300" s="568">
        <v>0.24</v>
      </c>
      <c r="N300" s="566">
        <v>0.32</v>
      </c>
      <c r="O300" s="566">
        <v>0.27</v>
      </c>
      <c r="P300" s="711">
        <v>0.23</v>
      </c>
      <c r="Q300" s="707">
        <v>0.2</v>
      </c>
      <c r="R300" s="711">
        <v>0.2</v>
      </c>
      <c r="S300" s="711">
        <v>0.19</v>
      </c>
      <c r="T300" s="711">
        <v>0.12</v>
      </c>
      <c r="U300" s="707">
        <v>0</v>
      </c>
      <c r="V300" s="707">
        <v>0</v>
      </c>
      <c r="W300" s="707">
        <v>0</v>
      </c>
      <c r="X300" s="708">
        <f t="shared" si="84"/>
        <v>3.67</v>
      </c>
      <c r="Y300" s="726">
        <f t="shared" si="85"/>
        <v>12.5</v>
      </c>
      <c r="Z300" s="726">
        <f t="shared" si="86"/>
        <v>14.285714285714279</v>
      </c>
      <c r="AA300" s="726">
        <f t="shared" si="87"/>
        <v>16.666666666666675</v>
      </c>
      <c r="AB300" s="726">
        <f t="shared" si="88"/>
        <v>9.0909090909090828</v>
      </c>
      <c r="AC300" s="726">
        <f t="shared" si="89"/>
        <v>37.5</v>
      </c>
      <c r="AD300" s="726">
        <f t="shared" si="90"/>
        <v>0</v>
      </c>
      <c r="AE300" s="726">
        <f t="shared" si="91"/>
        <v>0</v>
      </c>
      <c r="AF300" s="726">
        <f t="shared" si="92"/>
        <v>-33.333333333333329</v>
      </c>
      <c r="AG300" s="726">
        <f t="shared" si="93"/>
        <v>-25</v>
      </c>
      <c r="AH300" s="726">
        <f t="shared" si="94"/>
        <v>18.518518518518512</v>
      </c>
      <c r="AI300" s="726">
        <f t="shared" si="95"/>
        <v>17.391304347826097</v>
      </c>
      <c r="AJ300" s="726">
        <f t="shared" si="96"/>
        <v>14.999999999999991</v>
      </c>
      <c r="AK300" s="726">
        <f t="shared" si="97"/>
        <v>0</v>
      </c>
      <c r="AL300" s="726">
        <f t="shared" si="98"/>
        <v>5.2631578947368363</v>
      </c>
      <c r="AM300" s="726">
        <f t="shared" si="99"/>
        <v>58.33333333333335</v>
      </c>
      <c r="AN300" s="726" t="str">
        <f t="shared" si="100"/>
        <v>n/a</v>
      </c>
      <c r="AO300" s="726" t="str">
        <f t="shared" si="101"/>
        <v>n/a</v>
      </c>
      <c r="AP300" s="726" t="str">
        <f t="shared" si="102"/>
        <v>n/a</v>
      </c>
      <c r="AQ300" s="727">
        <f t="shared" si="103"/>
        <v>9.7477513869580985</v>
      </c>
      <c r="AR300" s="728">
        <f t="shared" si="104"/>
        <v>21.939375718677443</v>
      </c>
    </row>
    <row r="301" spans="1:44" ht="11.25" customHeight="1" x14ac:dyDescent="0.2">
      <c r="A301" s="1017" t="s">
        <v>1206</v>
      </c>
      <c r="B301" s="703" t="s">
        <v>1207</v>
      </c>
      <c r="C301" s="708">
        <v>1</v>
      </c>
      <c r="D301" s="545">
        <v>0.88</v>
      </c>
      <c r="E301" s="545">
        <v>0.77500000000000002</v>
      </c>
      <c r="F301" s="545">
        <v>0.625</v>
      </c>
      <c r="G301" s="545">
        <v>0.4</v>
      </c>
      <c r="H301" s="546"/>
      <c r="I301" s="545">
        <v>0.2</v>
      </c>
      <c r="J301" s="541">
        <v>0.05</v>
      </c>
      <c r="K301" s="546"/>
      <c r="L301" s="565">
        <v>0</v>
      </c>
      <c r="M301" s="549">
        <v>0.46500000000000002</v>
      </c>
      <c r="N301" s="548">
        <v>1.04</v>
      </c>
      <c r="O301" s="548">
        <v>1</v>
      </c>
      <c r="P301" s="548">
        <v>0.96</v>
      </c>
      <c r="Q301" s="549">
        <v>0.88</v>
      </c>
      <c r="R301" s="548">
        <v>0.8</v>
      </c>
      <c r="S301" s="548">
        <v>0.6</v>
      </c>
      <c r="T301" s="548">
        <v>0.52</v>
      </c>
      <c r="U301" s="548">
        <v>0.48</v>
      </c>
      <c r="V301" s="548">
        <v>0.44</v>
      </c>
      <c r="W301" s="548">
        <v>0.4</v>
      </c>
      <c r="X301" s="708">
        <f t="shared" si="84"/>
        <v>11.515000000000001</v>
      </c>
      <c r="Y301" s="726">
        <f t="shared" si="85"/>
        <v>13.636363636363647</v>
      </c>
      <c r="Z301" s="726">
        <f t="shared" si="86"/>
        <v>13.548387096774196</v>
      </c>
      <c r="AA301" s="726">
        <f t="shared" si="87"/>
        <v>24</v>
      </c>
      <c r="AB301" s="726">
        <f t="shared" si="88"/>
        <v>56.25</v>
      </c>
      <c r="AC301" s="726">
        <f t="shared" si="89"/>
        <v>100</v>
      </c>
      <c r="AD301" s="726">
        <f t="shared" si="90"/>
        <v>300</v>
      </c>
      <c r="AE301" s="726" t="str">
        <f t="shared" si="91"/>
        <v>n/a</v>
      </c>
      <c r="AF301" s="726">
        <f t="shared" si="92"/>
        <v>-100</v>
      </c>
      <c r="AG301" s="726">
        <f t="shared" si="93"/>
        <v>-55.28846153846154</v>
      </c>
      <c r="AH301" s="726">
        <f t="shared" si="94"/>
        <v>4.0000000000000036</v>
      </c>
      <c r="AI301" s="726">
        <f t="shared" si="95"/>
        <v>4.1666666666666741</v>
      </c>
      <c r="AJ301" s="726">
        <f t="shared" si="96"/>
        <v>9.0909090909090828</v>
      </c>
      <c r="AK301" s="726">
        <f t="shared" si="97"/>
        <v>9.9999999999999858</v>
      </c>
      <c r="AL301" s="726">
        <f t="shared" si="98"/>
        <v>33.33333333333335</v>
      </c>
      <c r="AM301" s="726">
        <f t="shared" si="99"/>
        <v>15.384615384615374</v>
      </c>
      <c r="AN301" s="726">
        <f t="shared" si="100"/>
        <v>8.3333333333333481</v>
      </c>
      <c r="AO301" s="726">
        <f t="shared" si="101"/>
        <v>9.0909090909090828</v>
      </c>
      <c r="AP301" s="726">
        <f t="shared" si="102"/>
        <v>9.9999999999999858</v>
      </c>
      <c r="AQ301" s="727">
        <f t="shared" si="103"/>
        <v>26.796826829084893</v>
      </c>
      <c r="AR301" s="728">
        <f t="shared" si="104"/>
        <v>81.691144417938332</v>
      </c>
    </row>
    <row r="302" spans="1:44" ht="11.25" customHeight="1" x14ac:dyDescent="0.2">
      <c r="A302" s="644" t="s">
        <v>593</v>
      </c>
      <c r="B302" s="1015" t="s">
        <v>594</v>
      </c>
      <c r="C302" s="708">
        <v>1.36</v>
      </c>
      <c r="D302" s="704">
        <v>1.26</v>
      </c>
      <c r="E302" s="704">
        <v>1.17</v>
      </c>
      <c r="F302" s="704">
        <v>0.98</v>
      </c>
      <c r="G302" s="704">
        <v>0.79</v>
      </c>
      <c r="H302" s="705"/>
      <c r="I302" s="704">
        <v>0.69499999999999995</v>
      </c>
      <c r="J302" s="523">
        <v>0.65</v>
      </c>
      <c r="K302" s="705"/>
      <c r="L302" s="523">
        <v>0.6</v>
      </c>
      <c r="M302" s="711">
        <v>0.57499999999999996</v>
      </c>
      <c r="N302" s="711">
        <v>0.55500000000000005</v>
      </c>
      <c r="O302" s="707">
        <v>0</v>
      </c>
      <c r="P302" s="707">
        <v>0</v>
      </c>
      <c r="Q302" s="707">
        <v>0</v>
      </c>
      <c r="R302" s="707">
        <v>0</v>
      </c>
      <c r="S302" s="707">
        <v>0</v>
      </c>
      <c r="T302" s="707">
        <v>0</v>
      </c>
      <c r="U302" s="707">
        <v>0</v>
      </c>
      <c r="V302" s="707">
        <v>0</v>
      </c>
      <c r="W302" s="707">
        <v>0</v>
      </c>
      <c r="X302" s="708">
        <f t="shared" si="84"/>
        <v>8.6349999999999998</v>
      </c>
      <c r="Y302" s="726">
        <f t="shared" si="85"/>
        <v>7.9365079365079527</v>
      </c>
      <c r="Z302" s="726">
        <f t="shared" si="86"/>
        <v>7.6923076923077094</v>
      </c>
      <c r="AA302" s="726">
        <f t="shared" si="87"/>
        <v>19.387755102040806</v>
      </c>
      <c r="AB302" s="726">
        <f t="shared" si="88"/>
        <v>24.050632911392398</v>
      </c>
      <c r="AC302" s="726">
        <f t="shared" si="89"/>
        <v>13.669064748201443</v>
      </c>
      <c r="AD302" s="726">
        <f t="shared" si="90"/>
        <v>6.9230769230769207</v>
      </c>
      <c r="AE302" s="726">
        <f t="shared" si="91"/>
        <v>8.3333333333333481</v>
      </c>
      <c r="AF302" s="726">
        <f t="shared" si="92"/>
        <v>4.3478260869565188</v>
      </c>
      <c r="AG302" s="726">
        <f t="shared" si="93"/>
        <v>3.603603603603589</v>
      </c>
      <c r="AH302" s="726" t="str">
        <f t="shared" si="94"/>
        <v>n/a</v>
      </c>
      <c r="AI302" s="726" t="str">
        <f t="shared" si="95"/>
        <v>n/a</v>
      </c>
      <c r="AJ302" s="726" t="str">
        <f t="shared" si="96"/>
        <v>n/a</v>
      </c>
      <c r="AK302" s="726" t="str">
        <f t="shared" si="97"/>
        <v>n/a</v>
      </c>
      <c r="AL302" s="726" t="str">
        <f t="shared" si="98"/>
        <v>n/a</v>
      </c>
      <c r="AM302" s="726" t="str">
        <f t="shared" si="99"/>
        <v>n/a</v>
      </c>
      <c r="AN302" s="726" t="str">
        <f t="shared" si="100"/>
        <v>n/a</v>
      </c>
      <c r="AO302" s="726" t="str">
        <f t="shared" si="101"/>
        <v>n/a</v>
      </c>
      <c r="AP302" s="726" t="str">
        <f t="shared" si="102"/>
        <v>n/a</v>
      </c>
      <c r="AQ302" s="727">
        <f t="shared" si="103"/>
        <v>10.660456481935631</v>
      </c>
      <c r="AR302" s="728">
        <f t="shared" si="104"/>
        <v>6.9801152909317414</v>
      </c>
    </row>
    <row r="303" spans="1:44" ht="11.25" customHeight="1" x14ac:dyDescent="0.2">
      <c r="A303" s="530" t="s">
        <v>1210</v>
      </c>
      <c r="B303" s="1015" t="s">
        <v>1211</v>
      </c>
      <c r="C303" s="708">
        <v>0.74</v>
      </c>
      <c r="D303" s="704">
        <v>0.68</v>
      </c>
      <c r="E303" s="704">
        <v>0.6</v>
      </c>
      <c r="F303" s="704">
        <v>0.54</v>
      </c>
      <c r="G303" s="704">
        <v>0.51</v>
      </c>
      <c r="H303" s="705"/>
      <c r="I303" s="704">
        <v>0.49</v>
      </c>
      <c r="J303" s="523">
        <v>0.46666999999999997</v>
      </c>
      <c r="K303" s="705"/>
      <c r="L303" s="533">
        <v>0.45333000000000001</v>
      </c>
      <c r="M303" s="711">
        <v>0.45333000000000001</v>
      </c>
      <c r="N303" s="711">
        <v>0.44</v>
      </c>
      <c r="O303" s="711">
        <v>0.41332999999999998</v>
      </c>
      <c r="P303" s="711">
        <v>0.38667000000000001</v>
      </c>
      <c r="Q303" s="711">
        <v>0.35666999999999999</v>
      </c>
      <c r="R303" s="711">
        <v>0.32500000000000001</v>
      </c>
      <c r="S303" s="711">
        <v>0.29499999999999998</v>
      </c>
      <c r="T303" s="711">
        <v>0.26</v>
      </c>
      <c r="U303" s="711">
        <v>0.22559999999999999</v>
      </c>
      <c r="V303" s="711">
        <v>0.2016</v>
      </c>
      <c r="W303" s="711">
        <v>0.17599999999999999</v>
      </c>
      <c r="X303" s="708">
        <f t="shared" si="84"/>
        <v>8.0132000000000012</v>
      </c>
      <c r="Y303" s="726">
        <f t="shared" si="85"/>
        <v>8.8235294117646959</v>
      </c>
      <c r="Z303" s="726">
        <f t="shared" si="86"/>
        <v>13.333333333333353</v>
      </c>
      <c r="AA303" s="726">
        <f t="shared" si="87"/>
        <v>11.111111111111093</v>
      </c>
      <c r="AB303" s="726">
        <f t="shared" si="88"/>
        <v>5.8823529411764719</v>
      </c>
      <c r="AC303" s="726">
        <f t="shared" si="89"/>
        <v>4.081632653061229</v>
      </c>
      <c r="AD303" s="726">
        <f t="shared" si="90"/>
        <v>4.9992500053571032</v>
      </c>
      <c r="AE303" s="726">
        <f t="shared" si="91"/>
        <v>2.9426686960933424</v>
      </c>
      <c r="AF303" s="726">
        <f t="shared" si="92"/>
        <v>0</v>
      </c>
      <c r="AG303" s="726">
        <f t="shared" si="93"/>
        <v>3.029545454545457</v>
      </c>
      <c r="AH303" s="726">
        <f t="shared" si="94"/>
        <v>6.4524713908983289</v>
      </c>
      <c r="AI303" s="726">
        <f t="shared" si="95"/>
        <v>6.8947681485504342</v>
      </c>
      <c r="AJ303" s="726">
        <f t="shared" si="96"/>
        <v>8.4111363445201537</v>
      </c>
      <c r="AK303" s="726">
        <f t="shared" si="97"/>
        <v>9.7446153846153738</v>
      </c>
      <c r="AL303" s="726">
        <f t="shared" si="98"/>
        <v>10.169491525423746</v>
      </c>
      <c r="AM303" s="726">
        <f t="shared" si="99"/>
        <v>13.461538461538458</v>
      </c>
      <c r="AN303" s="726">
        <f t="shared" si="100"/>
        <v>15.248226950354615</v>
      </c>
      <c r="AO303" s="726">
        <f t="shared" si="101"/>
        <v>11.904761904761907</v>
      </c>
      <c r="AP303" s="726">
        <f t="shared" si="102"/>
        <v>14.54545454545455</v>
      </c>
      <c r="AQ303" s="727">
        <f t="shared" si="103"/>
        <v>8.3908826812533519</v>
      </c>
      <c r="AR303" s="728">
        <f t="shared" si="104"/>
        <v>4.413662810391803</v>
      </c>
    </row>
    <row r="304" spans="1:44" ht="11.25" customHeight="1" x14ac:dyDescent="0.2">
      <c r="A304" s="1017" t="s">
        <v>235</v>
      </c>
      <c r="B304" s="703" t="s">
        <v>236</v>
      </c>
      <c r="C304" s="556">
        <v>1</v>
      </c>
      <c r="D304" s="513">
        <v>0.99</v>
      </c>
      <c r="E304" s="515">
        <v>0.98</v>
      </c>
      <c r="F304" s="513">
        <v>0.97</v>
      </c>
      <c r="G304" s="513">
        <v>0.96</v>
      </c>
      <c r="H304" s="514"/>
      <c r="I304" s="515">
        <v>0.94</v>
      </c>
      <c r="J304" s="511">
        <v>0.93</v>
      </c>
      <c r="K304" s="514"/>
      <c r="L304" s="517">
        <v>0.91</v>
      </c>
      <c r="M304" s="518">
        <v>0.9</v>
      </c>
      <c r="N304" s="519">
        <v>0.88</v>
      </c>
      <c r="O304" s="519">
        <v>0.86</v>
      </c>
      <c r="P304" s="519">
        <v>0.84</v>
      </c>
      <c r="Q304" s="519">
        <v>0.8</v>
      </c>
      <c r="R304" s="519">
        <v>0.75</v>
      </c>
      <c r="S304" s="519">
        <v>0.65</v>
      </c>
      <c r="T304" s="519">
        <v>0.6</v>
      </c>
      <c r="U304" s="519">
        <v>0.56000000000000005</v>
      </c>
      <c r="V304" s="519">
        <v>0.51</v>
      </c>
      <c r="W304" s="519">
        <v>0.19500000000000001</v>
      </c>
      <c r="X304" s="708">
        <f t="shared" si="84"/>
        <v>15.225000000000001</v>
      </c>
      <c r="Y304" s="726">
        <f t="shared" si="85"/>
        <v>1.0101010101010166</v>
      </c>
      <c r="Z304" s="726">
        <f t="shared" si="86"/>
        <v>1.0204081632652962</v>
      </c>
      <c r="AA304" s="726">
        <f t="shared" si="87"/>
        <v>1.0309278350515427</v>
      </c>
      <c r="AB304" s="726">
        <f t="shared" si="88"/>
        <v>1.0416666666666741</v>
      </c>
      <c r="AC304" s="726">
        <f t="shared" si="89"/>
        <v>2.1276595744680771</v>
      </c>
      <c r="AD304" s="726">
        <f t="shared" si="90"/>
        <v>1.0752688172043001</v>
      </c>
      <c r="AE304" s="726">
        <f t="shared" si="91"/>
        <v>2.19780219780219</v>
      </c>
      <c r="AF304" s="726">
        <f t="shared" si="92"/>
        <v>1.1111111111111072</v>
      </c>
      <c r="AG304" s="726">
        <f t="shared" si="93"/>
        <v>2.2727272727272707</v>
      </c>
      <c r="AH304" s="726">
        <f t="shared" si="94"/>
        <v>2.3255813953488413</v>
      </c>
      <c r="AI304" s="726">
        <f t="shared" si="95"/>
        <v>2.3809523809523725</v>
      </c>
      <c r="AJ304" s="726">
        <f t="shared" si="96"/>
        <v>4.9999999999999822</v>
      </c>
      <c r="AK304" s="726">
        <f t="shared" si="97"/>
        <v>6.6666666666666652</v>
      </c>
      <c r="AL304" s="726">
        <f t="shared" si="98"/>
        <v>15.384615384615374</v>
      </c>
      <c r="AM304" s="726">
        <f t="shared" si="99"/>
        <v>8.3333333333333481</v>
      </c>
      <c r="AN304" s="726">
        <f t="shared" si="100"/>
        <v>7.1428571428571397</v>
      </c>
      <c r="AO304" s="726">
        <f t="shared" si="101"/>
        <v>9.8039215686274606</v>
      </c>
      <c r="AP304" s="726">
        <f t="shared" si="102"/>
        <v>161.53846153846155</v>
      </c>
      <c r="AQ304" s="727">
        <f t="shared" si="103"/>
        <v>12.859114558847788</v>
      </c>
      <c r="AR304" s="728">
        <f t="shared" si="104"/>
        <v>37.31673985128166</v>
      </c>
    </row>
    <row r="305" spans="1:44" ht="11.25" customHeight="1" x14ac:dyDescent="0.2">
      <c r="A305" s="712" t="s">
        <v>1212</v>
      </c>
      <c r="B305" s="539" t="s">
        <v>1213</v>
      </c>
      <c r="C305" s="550">
        <v>0.34</v>
      </c>
      <c r="D305" s="704">
        <v>0.27</v>
      </c>
      <c r="E305" s="704">
        <v>0.23</v>
      </c>
      <c r="F305" s="532">
        <v>0.2</v>
      </c>
      <c r="G305" s="704">
        <v>0.16</v>
      </c>
      <c r="H305" s="526"/>
      <c r="I305" s="704">
        <v>0.04</v>
      </c>
      <c r="J305" s="709">
        <v>0.03</v>
      </c>
      <c r="K305" s="526"/>
      <c r="L305" s="533">
        <v>0</v>
      </c>
      <c r="M305" s="707">
        <v>0</v>
      </c>
      <c r="N305" s="707">
        <v>0.81184000000000001</v>
      </c>
      <c r="O305" s="711">
        <v>1.7192000000000001</v>
      </c>
      <c r="P305" s="711">
        <v>1.7001000000000002</v>
      </c>
      <c r="Q305" s="711">
        <v>1.6428</v>
      </c>
      <c r="R305" s="711">
        <v>1.5282</v>
      </c>
      <c r="S305" s="711">
        <v>1.1461600000000001</v>
      </c>
      <c r="T305" s="711">
        <v>0.95511999999999997</v>
      </c>
      <c r="U305" s="707">
        <v>0.84052000000000004</v>
      </c>
      <c r="V305" s="711">
        <v>0.84052000000000004</v>
      </c>
      <c r="W305" s="711">
        <v>0.72587999999999997</v>
      </c>
      <c r="X305" s="708">
        <f t="shared" si="84"/>
        <v>13.180340000000001</v>
      </c>
      <c r="Y305" s="726">
        <f t="shared" si="85"/>
        <v>25.925925925925931</v>
      </c>
      <c r="Z305" s="726">
        <f t="shared" si="86"/>
        <v>17.391304347826097</v>
      </c>
      <c r="AA305" s="726">
        <f t="shared" si="87"/>
        <v>14.999999999999991</v>
      </c>
      <c r="AB305" s="726">
        <f t="shared" si="88"/>
        <v>25</v>
      </c>
      <c r="AC305" s="726">
        <f t="shared" si="89"/>
        <v>300</v>
      </c>
      <c r="AD305" s="726">
        <f t="shared" si="90"/>
        <v>33.33333333333335</v>
      </c>
      <c r="AE305" s="726" t="str">
        <f t="shared" si="91"/>
        <v>n/a</v>
      </c>
      <c r="AF305" s="726" t="str">
        <f t="shared" si="92"/>
        <v>n/a</v>
      </c>
      <c r="AG305" s="726">
        <f t="shared" si="93"/>
        <v>-100</v>
      </c>
      <c r="AH305" s="726">
        <f t="shared" si="94"/>
        <v>-52.778036295951615</v>
      </c>
      <c r="AI305" s="726">
        <f t="shared" si="95"/>
        <v>1.1234633256867133</v>
      </c>
      <c r="AJ305" s="726">
        <f t="shared" si="96"/>
        <v>3.4879474068663319</v>
      </c>
      <c r="AK305" s="726">
        <f t="shared" si="97"/>
        <v>7.4990184530820514</v>
      </c>
      <c r="AL305" s="726">
        <f t="shared" si="98"/>
        <v>33.332170028617284</v>
      </c>
      <c r="AM305" s="726">
        <f t="shared" si="99"/>
        <v>20.001675182176083</v>
      </c>
      <c r="AN305" s="726">
        <f t="shared" si="100"/>
        <v>13.634416789606419</v>
      </c>
      <c r="AO305" s="726">
        <f t="shared" si="101"/>
        <v>0</v>
      </c>
      <c r="AP305" s="726">
        <f t="shared" si="102"/>
        <v>15.793244062379475</v>
      </c>
      <c r="AQ305" s="727">
        <f t="shared" si="103"/>
        <v>22.421528909971755</v>
      </c>
      <c r="AR305" s="728">
        <f t="shared" si="104"/>
        <v>81.524528686224428</v>
      </c>
    </row>
    <row r="306" spans="1:44" ht="11.25" customHeight="1" x14ac:dyDescent="0.2">
      <c r="A306" s="1017" t="s">
        <v>1214</v>
      </c>
      <c r="B306" s="703" t="s">
        <v>1215</v>
      </c>
      <c r="C306" s="708">
        <v>0.82000000000000006</v>
      </c>
      <c r="D306" s="704">
        <v>0.69699999999999995</v>
      </c>
      <c r="E306" s="704">
        <v>0.48299999999999998</v>
      </c>
      <c r="F306" s="704">
        <v>0.39100000000000001</v>
      </c>
      <c r="G306" s="704">
        <v>8.5000000000000006E-2</v>
      </c>
      <c r="H306" s="705"/>
      <c r="I306" s="532">
        <v>0</v>
      </c>
      <c r="J306" s="709">
        <v>0</v>
      </c>
      <c r="K306" s="705"/>
      <c r="L306" s="533">
        <v>0</v>
      </c>
      <c r="M306" s="707">
        <v>0.25</v>
      </c>
      <c r="N306" s="711">
        <v>2.88</v>
      </c>
      <c r="O306" s="711">
        <v>2.84</v>
      </c>
      <c r="P306" s="711">
        <v>2.8</v>
      </c>
      <c r="Q306" s="707">
        <v>2.78</v>
      </c>
      <c r="R306" s="707">
        <v>2.78</v>
      </c>
      <c r="S306" s="711">
        <v>2.78</v>
      </c>
      <c r="T306" s="711">
        <v>2.72</v>
      </c>
      <c r="U306" s="711">
        <v>2.6320000000000001</v>
      </c>
      <c r="V306" s="711">
        <v>2.48</v>
      </c>
      <c r="W306" s="711">
        <v>2.4</v>
      </c>
      <c r="X306" s="708">
        <f t="shared" si="84"/>
        <v>29.817999999999998</v>
      </c>
      <c r="Y306" s="726">
        <f t="shared" si="85"/>
        <v>17.647058823529438</v>
      </c>
      <c r="Z306" s="726">
        <f t="shared" si="86"/>
        <v>44.306418219461683</v>
      </c>
      <c r="AA306" s="726">
        <f t="shared" si="87"/>
        <v>23.529411764705866</v>
      </c>
      <c r="AB306" s="726">
        <f t="shared" si="88"/>
        <v>359.99999999999994</v>
      </c>
      <c r="AC306" s="726" t="str">
        <f t="shared" si="89"/>
        <v>n/a</v>
      </c>
      <c r="AD306" s="726" t="str">
        <f t="shared" si="90"/>
        <v>n/a</v>
      </c>
      <c r="AE306" s="726" t="str">
        <f t="shared" si="91"/>
        <v>n/a</v>
      </c>
      <c r="AF306" s="726">
        <f t="shared" si="92"/>
        <v>-100</v>
      </c>
      <c r="AG306" s="726">
        <f t="shared" si="93"/>
        <v>-91.319444444444443</v>
      </c>
      <c r="AH306" s="726">
        <f t="shared" si="94"/>
        <v>1.4084507042253502</v>
      </c>
      <c r="AI306" s="726">
        <f t="shared" si="95"/>
        <v>1.4285714285714235</v>
      </c>
      <c r="AJ306" s="726">
        <f t="shared" si="96"/>
        <v>0.7194244604316502</v>
      </c>
      <c r="AK306" s="726">
        <f t="shared" si="97"/>
        <v>0</v>
      </c>
      <c r="AL306" s="726">
        <f t="shared" si="98"/>
        <v>0</v>
      </c>
      <c r="AM306" s="726">
        <f t="shared" si="99"/>
        <v>2.2058823529411686</v>
      </c>
      <c r="AN306" s="726">
        <f t="shared" si="100"/>
        <v>3.3434650455927084</v>
      </c>
      <c r="AO306" s="726">
        <f t="shared" si="101"/>
        <v>6.1290322580645151</v>
      </c>
      <c r="AP306" s="726">
        <f t="shared" si="102"/>
        <v>3.3333333333333437</v>
      </c>
      <c r="AQ306" s="727">
        <f t="shared" si="103"/>
        <v>18.182106929760845</v>
      </c>
      <c r="AR306" s="728">
        <f t="shared" si="104"/>
        <v>102.07762427625492</v>
      </c>
    </row>
    <row r="307" spans="1:44" ht="11.25" customHeight="1" x14ac:dyDescent="0.2">
      <c r="A307" s="530" t="s">
        <v>1216</v>
      </c>
      <c r="B307" s="1015" t="s">
        <v>1217</v>
      </c>
      <c r="C307" s="708">
        <v>0.96</v>
      </c>
      <c r="D307" s="704">
        <v>0.88</v>
      </c>
      <c r="E307" s="704">
        <v>0.8</v>
      </c>
      <c r="F307" s="704">
        <v>0.64</v>
      </c>
      <c r="G307" s="704">
        <v>0.54</v>
      </c>
      <c r="H307" s="705"/>
      <c r="I307" s="704">
        <v>0.48</v>
      </c>
      <c r="J307" s="523">
        <v>0.45</v>
      </c>
      <c r="K307" s="705"/>
      <c r="L307" s="543">
        <v>0.33750000000000002</v>
      </c>
      <c r="M307" s="706">
        <v>0</v>
      </c>
      <c r="N307" s="707">
        <v>0</v>
      </c>
      <c r="O307" s="707">
        <v>0</v>
      </c>
      <c r="P307" s="707">
        <v>0</v>
      </c>
      <c r="Q307" s="707">
        <v>0</v>
      </c>
      <c r="R307" s="707">
        <v>0</v>
      </c>
      <c r="S307" s="707">
        <v>0</v>
      </c>
      <c r="T307" s="707">
        <v>0</v>
      </c>
      <c r="U307" s="707">
        <v>0</v>
      </c>
      <c r="V307" s="707">
        <v>0</v>
      </c>
      <c r="W307" s="707">
        <v>0</v>
      </c>
      <c r="X307" s="708">
        <f t="shared" si="84"/>
        <v>5.0875000000000004</v>
      </c>
      <c r="Y307" s="726">
        <f t="shared" si="85"/>
        <v>9.0909090909090828</v>
      </c>
      <c r="Z307" s="726">
        <f t="shared" si="86"/>
        <v>9.9999999999999858</v>
      </c>
      <c r="AA307" s="726">
        <f t="shared" si="87"/>
        <v>25</v>
      </c>
      <c r="AB307" s="726">
        <f t="shared" si="88"/>
        <v>18.518518518518512</v>
      </c>
      <c r="AC307" s="726">
        <f t="shared" si="89"/>
        <v>12.500000000000021</v>
      </c>
      <c r="AD307" s="726">
        <f t="shared" si="90"/>
        <v>6.6666666666666652</v>
      </c>
      <c r="AE307" s="726">
        <f t="shared" si="91"/>
        <v>33.333333333333329</v>
      </c>
      <c r="AF307" s="726" t="str">
        <f t="shared" si="92"/>
        <v>n/a</v>
      </c>
      <c r="AG307" s="726" t="str">
        <f t="shared" si="93"/>
        <v>n/a</v>
      </c>
      <c r="AH307" s="726" t="str">
        <f t="shared" si="94"/>
        <v>n/a</v>
      </c>
      <c r="AI307" s="726" t="str">
        <f t="shared" si="95"/>
        <v>n/a</v>
      </c>
      <c r="AJ307" s="726" t="str">
        <f t="shared" si="96"/>
        <v>n/a</v>
      </c>
      <c r="AK307" s="726" t="str">
        <f t="shared" si="97"/>
        <v>n/a</v>
      </c>
      <c r="AL307" s="726" t="str">
        <f t="shared" si="98"/>
        <v>n/a</v>
      </c>
      <c r="AM307" s="726" t="str">
        <f t="shared" si="99"/>
        <v>n/a</v>
      </c>
      <c r="AN307" s="726" t="str">
        <f t="shared" si="100"/>
        <v>n/a</v>
      </c>
      <c r="AO307" s="726" t="str">
        <f t="shared" si="101"/>
        <v>n/a</v>
      </c>
      <c r="AP307" s="726" t="str">
        <f t="shared" si="102"/>
        <v>n/a</v>
      </c>
      <c r="AQ307" s="727">
        <f t="shared" si="103"/>
        <v>16.444203944203942</v>
      </c>
      <c r="AR307" s="728">
        <f t="shared" si="104"/>
        <v>9.7425425177879372</v>
      </c>
    </row>
    <row r="308" spans="1:44" ht="11.25" customHeight="1" x14ac:dyDescent="0.2">
      <c r="A308" s="1017" t="s">
        <v>1218</v>
      </c>
      <c r="B308" s="1015" t="s">
        <v>1219</v>
      </c>
      <c r="C308" s="708">
        <v>0.69000000000000006</v>
      </c>
      <c r="D308" s="704">
        <v>0.54</v>
      </c>
      <c r="E308" s="704">
        <v>0.41</v>
      </c>
      <c r="F308" s="704">
        <v>0.28999999999999998</v>
      </c>
      <c r="G308" s="704">
        <v>0.18</v>
      </c>
      <c r="H308" s="564"/>
      <c r="I308" s="704">
        <v>0.1</v>
      </c>
      <c r="J308" s="523">
        <v>0.04</v>
      </c>
      <c r="K308" s="564"/>
      <c r="L308" s="543">
        <v>0.04</v>
      </c>
      <c r="M308" s="543">
        <v>0.47</v>
      </c>
      <c r="N308" s="711">
        <v>0.92</v>
      </c>
      <c r="O308" s="711">
        <v>0.92</v>
      </c>
      <c r="P308" s="711">
        <v>0.92</v>
      </c>
      <c r="Q308" s="711">
        <v>0.92</v>
      </c>
      <c r="R308" s="711">
        <v>0.92</v>
      </c>
      <c r="S308" s="711">
        <v>0.89810000000000001</v>
      </c>
      <c r="T308" s="711">
        <v>0.85533999999999999</v>
      </c>
      <c r="U308" s="711">
        <v>0.81459999999999999</v>
      </c>
      <c r="V308" s="711">
        <v>0.77743999999999991</v>
      </c>
      <c r="W308" s="711">
        <v>0.72561999999999993</v>
      </c>
      <c r="X308" s="708">
        <f t="shared" si="84"/>
        <v>11.431099999999999</v>
      </c>
      <c r="Y308" s="726">
        <f t="shared" si="85"/>
        <v>27.777777777777789</v>
      </c>
      <c r="Z308" s="726">
        <f t="shared" si="86"/>
        <v>31.707317073170739</v>
      </c>
      <c r="AA308" s="726">
        <f t="shared" si="87"/>
        <v>41.37931034482758</v>
      </c>
      <c r="AB308" s="726">
        <f t="shared" si="88"/>
        <v>61.111111111111114</v>
      </c>
      <c r="AC308" s="726">
        <f t="shared" si="89"/>
        <v>79.999999999999986</v>
      </c>
      <c r="AD308" s="726">
        <f t="shared" si="90"/>
        <v>150</v>
      </c>
      <c r="AE308" s="726">
        <f t="shared" si="91"/>
        <v>0</v>
      </c>
      <c r="AF308" s="726">
        <f t="shared" si="92"/>
        <v>-91.489361702127653</v>
      </c>
      <c r="AG308" s="726">
        <f t="shared" si="93"/>
        <v>-48.913043478260875</v>
      </c>
      <c r="AH308" s="726">
        <f t="shared" si="94"/>
        <v>0</v>
      </c>
      <c r="AI308" s="726">
        <f t="shared" si="95"/>
        <v>0</v>
      </c>
      <c r="AJ308" s="726">
        <f t="shared" si="96"/>
        <v>0</v>
      </c>
      <c r="AK308" s="726">
        <f t="shared" si="97"/>
        <v>0</v>
      </c>
      <c r="AL308" s="726">
        <f t="shared" si="98"/>
        <v>2.4384812381694765</v>
      </c>
      <c r="AM308" s="726">
        <f t="shared" si="99"/>
        <v>4.9991816119905552</v>
      </c>
      <c r="AN308" s="726">
        <f t="shared" si="100"/>
        <v>5.00122759636632</v>
      </c>
      <c r="AO308" s="726">
        <f t="shared" si="101"/>
        <v>4.7797900802634352</v>
      </c>
      <c r="AP308" s="726">
        <f t="shared" si="102"/>
        <v>7.1414790110526205</v>
      </c>
      <c r="AQ308" s="727">
        <f t="shared" si="103"/>
        <v>15.329626148018949</v>
      </c>
      <c r="AR308" s="728">
        <f t="shared" si="104"/>
        <v>50.168191684202313</v>
      </c>
    </row>
    <row r="309" spans="1:44" ht="11.25" customHeight="1" x14ac:dyDescent="0.2">
      <c r="A309" s="1017" t="s">
        <v>1220</v>
      </c>
      <c r="B309" s="507" t="s">
        <v>1221</v>
      </c>
      <c r="C309" s="512">
        <v>0.66</v>
      </c>
      <c r="D309" s="525">
        <v>0.62</v>
      </c>
      <c r="E309" s="704">
        <v>0.59</v>
      </c>
      <c r="F309" s="525">
        <v>0.54</v>
      </c>
      <c r="G309" s="704">
        <v>0.46</v>
      </c>
      <c r="H309" s="526"/>
      <c r="I309" s="532">
        <v>0.42</v>
      </c>
      <c r="J309" s="523">
        <v>0.4</v>
      </c>
      <c r="K309" s="526"/>
      <c r="L309" s="706">
        <v>0.38</v>
      </c>
      <c r="M309" s="706">
        <v>0.38</v>
      </c>
      <c r="N309" s="711">
        <v>0.38</v>
      </c>
      <c r="O309" s="711">
        <v>0.37667</v>
      </c>
      <c r="P309" s="711">
        <v>0.34666999999999998</v>
      </c>
      <c r="Q309" s="711">
        <v>0.33333000000000002</v>
      </c>
      <c r="R309" s="711">
        <v>0.30221999999999999</v>
      </c>
      <c r="S309" s="711">
        <v>0.28888999999999998</v>
      </c>
      <c r="T309" s="711">
        <v>0.22222</v>
      </c>
      <c r="U309" s="711">
        <v>8.5930000000000006E-2</v>
      </c>
      <c r="V309" s="707">
        <v>0</v>
      </c>
      <c r="W309" s="707">
        <v>0</v>
      </c>
      <c r="X309" s="708">
        <f t="shared" si="84"/>
        <v>6.7859300000000005</v>
      </c>
      <c r="Y309" s="726">
        <f t="shared" si="85"/>
        <v>6.4516129032258229</v>
      </c>
      <c r="Z309" s="726">
        <f t="shared" si="86"/>
        <v>5.0847457627118731</v>
      </c>
      <c r="AA309" s="726">
        <f t="shared" si="87"/>
        <v>9.259259259259256</v>
      </c>
      <c r="AB309" s="726">
        <f t="shared" si="88"/>
        <v>17.391304347826097</v>
      </c>
      <c r="AC309" s="726">
        <f t="shared" si="89"/>
        <v>9.5238095238095344</v>
      </c>
      <c r="AD309" s="726">
        <f t="shared" si="90"/>
        <v>4.9999999999999822</v>
      </c>
      <c r="AE309" s="726">
        <f t="shared" si="91"/>
        <v>5.2631578947368363</v>
      </c>
      <c r="AF309" s="726">
        <f t="shared" si="92"/>
        <v>0</v>
      </c>
      <c r="AG309" s="726">
        <f t="shared" si="93"/>
        <v>0</v>
      </c>
      <c r="AH309" s="726">
        <f t="shared" si="94"/>
        <v>0.88406297289405078</v>
      </c>
      <c r="AI309" s="726">
        <f t="shared" si="95"/>
        <v>8.6537629445870845</v>
      </c>
      <c r="AJ309" s="726">
        <f t="shared" si="96"/>
        <v>4.0020400204001882</v>
      </c>
      <c r="AK309" s="726">
        <f t="shared" si="97"/>
        <v>10.293825689894787</v>
      </c>
      <c r="AL309" s="726">
        <f t="shared" si="98"/>
        <v>4.6142130222576183</v>
      </c>
      <c r="AM309" s="726">
        <f t="shared" si="99"/>
        <v>30.001800018000168</v>
      </c>
      <c r="AN309" s="726">
        <f t="shared" si="100"/>
        <v>158.60584196438961</v>
      </c>
      <c r="AO309" s="726" t="str">
        <f t="shared" si="101"/>
        <v>n/a</v>
      </c>
      <c r="AP309" s="726" t="str">
        <f t="shared" si="102"/>
        <v>n/a</v>
      </c>
      <c r="AQ309" s="727">
        <f t="shared" si="103"/>
        <v>17.189339770249557</v>
      </c>
      <c r="AR309" s="728">
        <f t="shared" si="104"/>
        <v>38.424262362920764</v>
      </c>
    </row>
    <row r="310" spans="1:44" ht="11.25" customHeight="1" x14ac:dyDescent="0.2">
      <c r="A310" s="579" t="s">
        <v>1222</v>
      </c>
      <c r="B310" s="539" t="s">
        <v>1223</v>
      </c>
      <c r="C310" s="708">
        <v>0.38</v>
      </c>
      <c r="D310" s="544">
        <v>0.36</v>
      </c>
      <c r="E310" s="545">
        <v>0.35</v>
      </c>
      <c r="F310" s="545">
        <v>0.3</v>
      </c>
      <c r="G310" s="545">
        <v>0.1</v>
      </c>
      <c r="H310" s="546"/>
      <c r="I310" s="544">
        <v>0.04</v>
      </c>
      <c r="J310" s="547">
        <v>0.04</v>
      </c>
      <c r="K310" s="546"/>
      <c r="L310" s="565">
        <v>0.04</v>
      </c>
      <c r="M310" s="549">
        <v>0.22500000000000001</v>
      </c>
      <c r="N310" s="548">
        <v>1.24</v>
      </c>
      <c r="O310" s="548">
        <v>1.18</v>
      </c>
      <c r="P310" s="548">
        <v>1.1000000000000001</v>
      </c>
      <c r="Q310" s="548">
        <v>0.98</v>
      </c>
      <c r="R310" s="548">
        <v>0.88</v>
      </c>
      <c r="S310" s="548">
        <v>0.76</v>
      </c>
      <c r="T310" s="548">
        <v>0.68</v>
      </c>
      <c r="U310" s="548">
        <v>0.64</v>
      </c>
      <c r="V310" s="548">
        <v>0.57599999999999996</v>
      </c>
      <c r="W310" s="548">
        <v>0.51200000000000001</v>
      </c>
      <c r="X310" s="708">
        <f t="shared" si="84"/>
        <v>10.383000000000003</v>
      </c>
      <c r="Y310" s="726">
        <f t="shared" si="85"/>
        <v>5.555555555555558</v>
      </c>
      <c r="Z310" s="726">
        <f t="shared" si="86"/>
        <v>2.8571428571428692</v>
      </c>
      <c r="AA310" s="726">
        <f t="shared" si="87"/>
        <v>16.666666666666675</v>
      </c>
      <c r="AB310" s="726">
        <f t="shared" si="88"/>
        <v>199.99999999999994</v>
      </c>
      <c r="AC310" s="726">
        <f t="shared" si="89"/>
        <v>150</v>
      </c>
      <c r="AD310" s="726">
        <f t="shared" si="90"/>
        <v>0</v>
      </c>
      <c r="AE310" s="726">
        <f t="shared" si="91"/>
        <v>0</v>
      </c>
      <c r="AF310" s="726">
        <f t="shared" si="92"/>
        <v>-82.222222222222214</v>
      </c>
      <c r="AG310" s="726">
        <f t="shared" si="93"/>
        <v>-81.854838709677423</v>
      </c>
      <c r="AH310" s="726">
        <f t="shared" si="94"/>
        <v>5.0847457627118731</v>
      </c>
      <c r="AI310" s="726">
        <f t="shared" si="95"/>
        <v>7.2727272727272529</v>
      </c>
      <c r="AJ310" s="726">
        <f t="shared" si="96"/>
        <v>12.244897959183687</v>
      </c>
      <c r="AK310" s="726">
        <f t="shared" si="97"/>
        <v>11.363636363636353</v>
      </c>
      <c r="AL310" s="726">
        <f t="shared" si="98"/>
        <v>15.789473684210531</v>
      </c>
      <c r="AM310" s="726">
        <f t="shared" si="99"/>
        <v>11.764705882352944</v>
      </c>
      <c r="AN310" s="726">
        <f t="shared" si="100"/>
        <v>6.25</v>
      </c>
      <c r="AO310" s="726">
        <f t="shared" si="101"/>
        <v>11.111111111111116</v>
      </c>
      <c r="AP310" s="726">
        <f t="shared" si="102"/>
        <v>12.5</v>
      </c>
      <c r="AQ310" s="727">
        <f t="shared" si="103"/>
        <v>16.910200121299951</v>
      </c>
      <c r="AR310" s="728">
        <f t="shared" si="104"/>
        <v>65.167037903121056</v>
      </c>
    </row>
    <row r="311" spans="1:44" ht="11.25" customHeight="1" x14ac:dyDescent="0.2">
      <c r="A311" s="1017" t="s">
        <v>3869</v>
      </c>
      <c r="B311" s="1015" t="s">
        <v>3870</v>
      </c>
      <c r="C311" s="708">
        <v>0.14000000000000001</v>
      </c>
      <c r="D311" s="704">
        <v>0.12</v>
      </c>
      <c r="E311" s="575">
        <v>0.1</v>
      </c>
      <c r="F311" s="704">
        <v>7.4999999999999997E-2</v>
      </c>
      <c r="G311" s="575">
        <v>0</v>
      </c>
      <c r="H311" s="705"/>
      <c r="I311" s="575">
        <v>0</v>
      </c>
      <c r="J311" s="709">
        <v>0.2</v>
      </c>
      <c r="K311" s="705"/>
      <c r="L311" s="706">
        <v>0.56000000000000005</v>
      </c>
      <c r="M311" s="706">
        <v>0.56000000000000005</v>
      </c>
      <c r="N311" s="711">
        <v>0.56000000000000005</v>
      </c>
      <c r="O311" s="711">
        <v>0.53</v>
      </c>
      <c r="P311" s="711">
        <v>0.49</v>
      </c>
      <c r="Q311" s="711">
        <v>0.45</v>
      </c>
      <c r="R311" s="711">
        <v>0.41</v>
      </c>
      <c r="S311" s="711">
        <v>0.38500000000000001</v>
      </c>
      <c r="T311" s="711">
        <v>0.34499999999999997</v>
      </c>
      <c r="U311" s="711">
        <v>0.26500000000000001</v>
      </c>
      <c r="V311" s="707">
        <v>0</v>
      </c>
      <c r="W311" s="711">
        <v>6.5000000000000002E-2</v>
      </c>
      <c r="X311" s="708">
        <f t="shared" si="84"/>
        <v>5.2550000000000008</v>
      </c>
      <c r="Y311" s="726">
        <f t="shared" si="85"/>
        <v>16.666666666666675</v>
      </c>
      <c r="Z311" s="726">
        <f t="shared" si="86"/>
        <v>19.999999999999996</v>
      </c>
      <c r="AA311" s="726">
        <f t="shared" si="87"/>
        <v>33.33333333333335</v>
      </c>
      <c r="AB311" s="726" t="str">
        <f t="shared" si="88"/>
        <v>n/a</v>
      </c>
      <c r="AC311" s="726" t="str">
        <f t="shared" si="89"/>
        <v>n/a</v>
      </c>
      <c r="AD311" s="726">
        <f t="shared" si="90"/>
        <v>-100</v>
      </c>
      <c r="AE311" s="726">
        <f t="shared" si="91"/>
        <v>-64.285714285714278</v>
      </c>
      <c r="AF311" s="726">
        <f t="shared" si="92"/>
        <v>0</v>
      </c>
      <c r="AG311" s="726">
        <f t="shared" si="93"/>
        <v>0</v>
      </c>
      <c r="AH311" s="726">
        <f t="shared" si="94"/>
        <v>5.6603773584905648</v>
      </c>
      <c r="AI311" s="726">
        <f t="shared" si="95"/>
        <v>8.163265306122458</v>
      </c>
      <c r="AJ311" s="726">
        <f t="shared" si="96"/>
        <v>8.8888888888888786</v>
      </c>
      <c r="AK311" s="726">
        <f t="shared" si="97"/>
        <v>9.7560975609756184</v>
      </c>
      <c r="AL311" s="726">
        <f t="shared" si="98"/>
        <v>6.4935064935064846</v>
      </c>
      <c r="AM311" s="726">
        <f t="shared" si="99"/>
        <v>11.594202898550732</v>
      </c>
      <c r="AN311" s="726">
        <f t="shared" si="100"/>
        <v>30.188679245283012</v>
      </c>
      <c r="AO311" s="726" t="str">
        <f t="shared" si="101"/>
        <v>n/a</v>
      </c>
      <c r="AP311" s="726">
        <f t="shared" si="102"/>
        <v>-100</v>
      </c>
      <c r="AQ311" s="727">
        <f t="shared" si="103"/>
        <v>-7.5693797689264342</v>
      </c>
      <c r="AR311" s="728">
        <f t="shared" si="104"/>
        <v>43.443665803646866</v>
      </c>
    </row>
    <row r="312" spans="1:44" ht="11.25" customHeight="1" x14ac:dyDescent="0.2">
      <c r="A312" s="530" t="s">
        <v>595</v>
      </c>
      <c r="B312" s="1015" t="s">
        <v>596</v>
      </c>
      <c r="C312" s="708">
        <v>0.57000000000000006</v>
      </c>
      <c r="D312" s="704">
        <v>0.54</v>
      </c>
      <c r="E312" s="704">
        <v>0.51333333333333331</v>
      </c>
      <c r="F312" s="704">
        <v>0.47110666666666673</v>
      </c>
      <c r="G312" s="704">
        <v>0.44888888888888889</v>
      </c>
      <c r="H312" s="705"/>
      <c r="I312" s="704">
        <v>0.41777777777777775</v>
      </c>
      <c r="J312" s="523">
        <v>0.3955555555555556</v>
      </c>
      <c r="K312" s="705"/>
      <c r="L312" s="543">
        <v>0.3644444444444444</v>
      </c>
      <c r="M312" s="543">
        <v>0.3288888888888889</v>
      </c>
      <c r="N312" s="711">
        <v>0.28000000000000003</v>
      </c>
      <c r="O312" s="711">
        <v>0.25222222222222224</v>
      </c>
      <c r="P312" s="711">
        <v>0.2</v>
      </c>
      <c r="Q312" s="711">
        <v>0.18666666666666668</v>
      </c>
      <c r="R312" s="711">
        <v>0.16</v>
      </c>
      <c r="S312" s="711">
        <v>0.15111111111111111</v>
      </c>
      <c r="T312" s="711">
        <v>0.12740444444444446</v>
      </c>
      <c r="U312" s="711">
        <v>0.11258666666666667</v>
      </c>
      <c r="V312" s="711">
        <v>0.10074666666666666</v>
      </c>
      <c r="W312" s="711">
        <v>4.4444444444444446E-2</v>
      </c>
      <c r="X312" s="708">
        <f t="shared" si="84"/>
        <v>5.665177777777779</v>
      </c>
      <c r="Y312" s="726">
        <f t="shared" si="85"/>
        <v>5.555555555555558</v>
      </c>
      <c r="Z312" s="726">
        <f t="shared" si="86"/>
        <v>5.1948051948051965</v>
      </c>
      <c r="AA312" s="726">
        <f t="shared" si="87"/>
        <v>8.9632921065292859</v>
      </c>
      <c r="AB312" s="726">
        <f t="shared" si="88"/>
        <v>4.949504950495065</v>
      </c>
      <c r="AC312" s="726">
        <f t="shared" si="89"/>
        <v>7.4468085106383031</v>
      </c>
      <c r="AD312" s="726">
        <f t="shared" si="90"/>
        <v>5.617977528089857</v>
      </c>
      <c r="AE312" s="726">
        <f t="shared" si="91"/>
        <v>8.5365853658536892</v>
      </c>
      <c r="AF312" s="726">
        <f t="shared" si="92"/>
        <v>10.810810810810789</v>
      </c>
      <c r="AG312" s="726">
        <f t="shared" si="93"/>
        <v>17.460317460317441</v>
      </c>
      <c r="AH312" s="726">
        <f t="shared" si="94"/>
        <v>11.013215859030833</v>
      </c>
      <c r="AI312" s="726">
        <f t="shared" si="95"/>
        <v>26.111111111111107</v>
      </c>
      <c r="AJ312" s="726">
        <f t="shared" si="96"/>
        <v>7.1428571428571397</v>
      </c>
      <c r="AK312" s="726">
        <f t="shared" si="97"/>
        <v>16.666666666666675</v>
      </c>
      <c r="AL312" s="726">
        <f t="shared" si="98"/>
        <v>5.8823529411764719</v>
      </c>
      <c r="AM312" s="726">
        <f t="shared" si="99"/>
        <v>18.607409474638924</v>
      </c>
      <c r="AN312" s="726">
        <f t="shared" si="100"/>
        <v>13.161219011526937</v>
      </c>
      <c r="AO312" s="726">
        <f t="shared" si="101"/>
        <v>11.752249867654839</v>
      </c>
      <c r="AP312" s="726">
        <f t="shared" si="102"/>
        <v>126.67999999999999</v>
      </c>
      <c r="AQ312" s="727">
        <f t="shared" si="103"/>
        <v>17.308485530986562</v>
      </c>
      <c r="AR312" s="728">
        <f t="shared" si="104"/>
        <v>27.89020596815001</v>
      </c>
    </row>
    <row r="313" spans="1:44" ht="11.25" customHeight="1" x14ac:dyDescent="0.2">
      <c r="A313" s="1017" t="s">
        <v>1224</v>
      </c>
      <c r="B313" s="1015" t="s">
        <v>1225</v>
      </c>
      <c r="C313" s="708">
        <v>0.67</v>
      </c>
      <c r="D313" s="704">
        <v>0.63</v>
      </c>
      <c r="E313" s="704">
        <v>0.59</v>
      </c>
      <c r="F313" s="704">
        <v>0.54</v>
      </c>
      <c r="G313" s="704">
        <v>0.46</v>
      </c>
      <c r="H313" s="705"/>
      <c r="I313" s="704">
        <v>0.2</v>
      </c>
      <c r="J313" s="709">
        <v>0</v>
      </c>
      <c r="K313" s="705"/>
      <c r="L313" s="706">
        <v>0</v>
      </c>
      <c r="M313" s="706">
        <v>0</v>
      </c>
      <c r="N313" s="707">
        <v>0</v>
      </c>
      <c r="O313" s="707">
        <v>0</v>
      </c>
      <c r="P313" s="707">
        <v>0</v>
      </c>
      <c r="Q313" s="707">
        <v>0</v>
      </c>
      <c r="R313" s="707">
        <v>0</v>
      </c>
      <c r="S313" s="707">
        <v>0</v>
      </c>
      <c r="T313" s="707">
        <v>0</v>
      </c>
      <c r="U313" s="707">
        <v>0</v>
      </c>
      <c r="V313" s="707">
        <v>0</v>
      </c>
      <c r="W313" s="707">
        <v>0</v>
      </c>
      <c r="X313" s="708">
        <f t="shared" si="84"/>
        <v>3.0900000000000003</v>
      </c>
      <c r="Y313" s="726">
        <f t="shared" si="85"/>
        <v>6.3492063492063489</v>
      </c>
      <c r="Z313" s="726">
        <f t="shared" si="86"/>
        <v>6.7796610169491567</v>
      </c>
      <c r="AA313" s="726">
        <f t="shared" si="87"/>
        <v>9.259259259259256</v>
      </c>
      <c r="AB313" s="726">
        <f t="shared" si="88"/>
        <v>17.391304347826097</v>
      </c>
      <c r="AC313" s="726">
        <f t="shared" si="89"/>
        <v>129.99999999999997</v>
      </c>
      <c r="AD313" s="726" t="str">
        <f t="shared" si="90"/>
        <v>n/a</v>
      </c>
      <c r="AE313" s="726" t="str">
        <f t="shared" si="91"/>
        <v>n/a</v>
      </c>
      <c r="AF313" s="726" t="str">
        <f t="shared" si="92"/>
        <v>n/a</v>
      </c>
      <c r="AG313" s="726" t="str">
        <f t="shared" si="93"/>
        <v>n/a</v>
      </c>
      <c r="AH313" s="726" t="str">
        <f t="shared" si="94"/>
        <v>n/a</v>
      </c>
      <c r="AI313" s="726" t="str">
        <f t="shared" si="95"/>
        <v>n/a</v>
      </c>
      <c r="AJ313" s="726" t="str">
        <f t="shared" si="96"/>
        <v>n/a</v>
      </c>
      <c r="AK313" s="726" t="str">
        <f t="shared" si="97"/>
        <v>n/a</v>
      </c>
      <c r="AL313" s="726" t="str">
        <f t="shared" si="98"/>
        <v>n/a</v>
      </c>
      <c r="AM313" s="726" t="str">
        <f t="shared" si="99"/>
        <v>n/a</v>
      </c>
      <c r="AN313" s="726" t="str">
        <f t="shared" si="100"/>
        <v>n/a</v>
      </c>
      <c r="AO313" s="726" t="str">
        <f t="shared" si="101"/>
        <v>n/a</v>
      </c>
      <c r="AP313" s="726" t="str">
        <f t="shared" si="102"/>
        <v>n/a</v>
      </c>
      <c r="AQ313" s="727">
        <f t="shared" si="103"/>
        <v>33.955886194648166</v>
      </c>
      <c r="AR313" s="728">
        <f t="shared" si="104"/>
        <v>53.873594035944315</v>
      </c>
    </row>
    <row r="314" spans="1:44" ht="11.25" customHeight="1" x14ac:dyDescent="0.2">
      <c r="A314" s="504" t="s">
        <v>3871</v>
      </c>
      <c r="B314" s="1000" t="s">
        <v>3872</v>
      </c>
      <c r="C314" s="512">
        <v>0.56000000000000005</v>
      </c>
      <c r="D314" s="513">
        <v>0.52</v>
      </c>
      <c r="E314" s="513">
        <v>0.48</v>
      </c>
      <c r="F314" s="513">
        <v>0.44</v>
      </c>
      <c r="G314" s="587">
        <v>0.4</v>
      </c>
      <c r="H314" s="514"/>
      <c r="I314" s="513">
        <v>0.4</v>
      </c>
      <c r="J314" s="516">
        <v>0</v>
      </c>
      <c r="K314" s="514"/>
      <c r="L314" s="571">
        <v>0</v>
      </c>
      <c r="M314" s="563">
        <v>0.08</v>
      </c>
      <c r="N314" s="518">
        <v>0</v>
      </c>
      <c r="O314" s="589">
        <v>0</v>
      </c>
      <c r="P314" s="589">
        <v>0</v>
      </c>
      <c r="Q314" s="589">
        <v>0</v>
      </c>
      <c r="R314" s="589">
        <v>0</v>
      </c>
      <c r="S314" s="589">
        <v>0</v>
      </c>
      <c r="T314" s="589">
        <v>0</v>
      </c>
      <c r="U314" s="589">
        <v>0</v>
      </c>
      <c r="V314" s="589">
        <v>0</v>
      </c>
      <c r="W314" s="589">
        <v>0</v>
      </c>
      <c r="X314" s="708">
        <f t="shared" si="84"/>
        <v>2.88</v>
      </c>
      <c r="Y314" s="726">
        <f t="shared" si="85"/>
        <v>7.6923076923077094</v>
      </c>
      <c r="Z314" s="726">
        <f t="shared" si="86"/>
        <v>8.3333333333333481</v>
      </c>
      <c r="AA314" s="726">
        <f t="shared" si="87"/>
        <v>9.0909090909090828</v>
      </c>
      <c r="AB314" s="726">
        <f t="shared" si="88"/>
        <v>9.9999999999999858</v>
      </c>
      <c r="AC314" s="726">
        <f t="shared" si="89"/>
        <v>0</v>
      </c>
      <c r="AD314" s="726" t="str">
        <f t="shared" si="90"/>
        <v>n/a</v>
      </c>
      <c r="AE314" s="726" t="str">
        <f t="shared" si="91"/>
        <v>n/a</v>
      </c>
      <c r="AF314" s="726">
        <f t="shared" si="92"/>
        <v>-100</v>
      </c>
      <c r="AG314" s="726" t="str">
        <f t="shared" si="93"/>
        <v>n/a</v>
      </c>
      <c r="AH314" s="726" t="str">
        <f t="shared" si="94"/>
        <v>n/a</v>
      </c>
      <c r="AI314" s="726" t="str">
        <f t="shared" si="95"/>
        <v>n/a</v>
      </c>
      <c r="AJ314" s="726" t="str">
        <f t="shared" si="96"/>
        <v>n/a</v>
      </c>
      <c r="AK314" s="726" t="str">
        <f t="shared" si="97"/>
        <v>n/a</v>
      </c>
      <c r="AL314" s="726" t="str">
        <f t="shared" si="98"/>
        <v>n/a</v>
      </c>
      <c r="AM314" s="726" t="str">
        <f t="shared" si="99"/>
        <v>n/a</v>
      </c>
      <c r="AN314" s="726" t="str">
        <f t="shared" si="100"/>
        <v>n/a</v>
      </c>
      <c r="AO314" s="726" t="str">
        <f t="shared" si="101"/>
        <v>n/a</v>
      </c>
      <c r="AP314" s="726" t="str">
        <f t="shared" si="102"/>
        <v>n/a</v>
      </c>
      <c r="AQ314" s="727">
        <f t="shared" si="103"/>
        <v>-10.813908313908312</v>
      </c>
      <c r="AR314" s="728">
        <f t="shared" si="104"/>
        <v>43.839746787697258</v>
      </c>
    </row>
    <row r="315" spans="1:44" ht="11.25" customHeight="1" x14ac:dyDescent="0.2">
      <c r="A315" s="1027" t="s">
        <v>1226</v>
      </c>
      <c r="B315" s="539" t="s">
        <v>1227</v>
      </c>
      <c r="C315" s="553">
        <v>0.82000000000000006</v>
      </c>
      <c r="D315" s="545">
        <v>0.74</v>
      </c>
      <c r="E315" s="544">
        <v>0.72</v>
      </c>
      <c r="F315" s="545">
        <v>0.63</v>
      </c>
      <c r="G315" s="544">
        <v>0.6</v>
      </c>
      <c r="H315" s="546"/>
      <c r="I315" s="545">
        <v>0.5</v>
      </c>
      <c r="J315" s="541">
        <v>0.32500000000000001</v>
      </c>
      <c r="K315" s="546"/>
      <c r="L315" s="572">
        <v>0.22500000000000001</v>
      </c>
      <c r="M315" s="572">
        <v>0.28000000000000003</v>
      </c>
      <c r="N315" s="549">
        <v>0.52</v>
      </c>
      <c r="O315" s="549">
        <v>0.52</v>
      </c>
      <c r="P315" s="549">
        <v>0.52</v>
      </c>
      <c r="Q315" s="549">
        <v>0.52</v>
      </c>
      <c r="R315" s="549">
        <v>0.52</v>
      </c>
      <c r="S315" s="549">
        <v>0.52</v>
      </c>
      <c r="T315" s="549">
        <v>0.52</v>
      </c>
      <c r="U315" s="549">
        <v>0.52</v>
      </c>
      <c r="V315" s="549">
        <v>0.52</v>
      </c>
      <c r="W315" s="548">
        <v>0.5</v>
      </c>
      <c r="X315" s="708">
        <f t="shared" si="84"/>
        <v>10.019999999999996</v>
      </c>
      <c r="Y315" s="726">
        <f t="shared" si="85"/>
        <v>10.810810810810811</v>
      </c>
      <c r="Z315" s="726">
        <f t="shared" si="86"/>
        <v>2.7777777777777901</v>
      </c>
      <c r="AA315" s="726">
        <f t="shared" si="87"/>
        <v>14.285714285714279</v>
      </c>
      <c r="AB315" s="726">
        <f t="shared" si="88"/>
        <v>5.0000000000000044</v>
      </c>
      <c r="AC315" s="726">
        <f t="shared" si="89"/>
        <v>19.999999999999996</v>
      </c>
      <c r="AD315" s="726">
        <f t="shared" si="90"/>
        <v>53.846153846153832</v>
      </c>
      <c r="AE315" s="726">
        <f t="shared" si="91"/>
        <v>44.444444444444443</v>
      </c>
      <c r="AF315" s="726">
        <f t="shared" si="92"/>
        <v>-19.642857142857149</v>
      </c>
      <c r="AG315" s="726">
        <f t="shared" si="93"/>
        <v>-46.153846153846146</v>
      </c>
      <c r="AH315" s="726">
        <f t="shared" si="94"/>
        <v>0</v>
      </c>
      <c r="AI315" s="726">
        <f t="shared" si="95"/>
        <v>0</v>
      </c>
      <c r="AJ315" s="726">
        <f t="shared" si="96"/>
        <v>0</v>
      </c>
      <c r="AK315" s="726">
        <f t="shared" si="97"/>
        <v>0</v>
      </c>
      <c r="AL315" s="726">
        <f t="shared" si="98"/>
        <v>0</v>
      </c>
      <c r="AM315" s="726">
        <f t="shared" si="99"/>
        <v>0</v>
      </c>
      <c r="AN315" s="726">
        <f t="shared" si="100"/>
        <v>0</v>
      </c>
      <c r="AO315" s="726">
        <f t="shared" si="101"/>
        <v>0</v>
      </c>
      <c r="AP315" s="726">
        <f t="shared" si="102"/>
        <v>4.0000000000000036</v>
      </c>
      <c r="AQ315" s="727">
        <f t="shared" si="103"/>
        <v>4.9648998815665486</v>
      </c>
      <c r="AR315" s="728">
        <f t="shared" si="104"/>
        <v>21.305485947683351</v>
      </c>
    </row>
    <row r="316" spans="1:44" ht="11.25" customHeight="1" x14ac:dyDescent="0.2">
      <c r="A316" s="530" t="s">
        <v>1228</v>
      </c>
      <c r="B316" s="1015" t="s">
        <v>1229</v>
      </c>
      <c r="C316" s="524">
        <v>0.6</v>
      </c>
      <c r="D316" s="704">
        <v>0.48</v>
      </c>
      <c r="E316" s="704">
        <v>0.44</v>
      </c>
      <c r="F316" s="704">
        <v>0.4</v>
      </c>
      <c r="G316" s="704">
        <v>0.36</v>
      </c>
      <c r="H316" s="705"/>
      <c r="I316" s="704">
        <v>0.28000000000000003</v>
      </c>
      <c r="J316" s="523">
        <v>0.24</v>
      </c>
      <c r="K316" s="705"/>
      <c r="L316" s="706">
        <v>0</v>
      </c>
      <c r="M316" s="706">
        <v>0</v>
      </c>
      <c r="N316" s="707">
        <v>0</v>
      </c>
      <c r="O316" s="707">
        <v>0</v>
      </c>
      <c r="P316" s="707">
        <v>0</v>
      </c>
      <c r="Q316" s="707">
        <v>0</v>
      </c>
      <c r="R316" s="707">
        <v>0</v>
      </c>
      <c r="S316" s="707">
        <v>0</v>
      </c>
      <c r="T316" s="707">
        <v>0</v>
      </c>
      <c r="U316" s="707">
        <v>0</v>
      </c>
      <c r="V316" s="707">
        <v>0</v>
      </c>
      <c r="W316" s="707">
        <v>0</v>
      </c>
      <c r="X316" s="708">
        <f t="shared" si="84"/>
        <v>2.8</v>
      </c>
      <c r="Y316" s="726">
        <f t="shared" si="85"/>
        <v>25</v>
      </c>
      <c r="Z316" s="726">
        <f t="shared" si="86"/>
        <v>9.0909090909090828</v>
      </c>
      <c r="AA316" s="726">
        <f t="shared" si="87"/>
        <v>9.9999999999999858</v>
      </c>
      <c r="AB316" s="726">
        <f t="shared" si="88"/>
        <v>11.111111111111116</v>
      </c>
      <c r="AC316" s="726">
        <f t="shared" si="89"/>
        <v>28.571428571428559</v>
      </c>
      <c r="AD316" s="726">
        <f t="shared" si="90"/>
        <v>16.666666666666675</v>
      </c>
      <c r="AE316" s="726" t="str">
        <f t="shared" si="91"/>
        <v>n/a</v>
      </c>
      <c r="AF316" s="726" t="str">
        <f t="shared" si="92"/>
        <v>n/a</v>
      </c>
      <c r="AG316" s="726" t="str">
        <f t="shared" si="93"/>
        <v>n/a</v>
      </c>
      <c r="AH316" s="726" t="str">
        <f t="shared" si="94"/>
        <v>n/a</v>
      </c>
      <c r="AI316" s="726" t="str">
        <f t="shared" si="95"/>
        <v>n/a</v>
      </c>
      <c r="AJ316" s="726" t="str">
        <f t="shared" si="96"/>
        <v>n/a</v>
      </c>
      <c r="AK316" s="726" t="str">
        <f t="shared" si="97"/>
        <v>n/a</v>
      </c>
      <c r="AL316" s="726" t="str">
        <f t="shared" si="98"/>
        <v>n/a</v>
      </c>
      <c r="AM316" s="726" t="str">
        <f t="shared" si="99"/>
        <v>n/a</v>
      </c>
      <c r="AN316" s="726" t="str">
        <f t="shared" si="100"/>
        <v>n/a</v>
      </c>
      <c r="AO316" s="726" t="str">
        <f t="shared" si="101"/>
        <v>n/a</v>
      </c>
      <c r="AP316" s="726" t="str">
        <f t="shared" si="102"/>
        <v>n/a</v>
      </c>
      <c r="AQ316" s="727">
        <f t="shared" si="103"/>
        <v>16.740019240019233</v>
      </c>
      <c r="AR316" s="728">
        <f t="shared" si="104"/>
        <v>8.2926022655782479</v>
      </c>
    </row>
    <row r="317" spans="1:44" ht="11.25" customHeight="1" x14ac:dyDescent="0.2">
      <c r="A317" s="1017" t="s">
        <v>600</v>
      </c>
      <c r="B317" s="1015" t="s">
        <v>601</v>
      </c>
      <c r="C317" s="524">
        <v>0.67</v>
      </c>
      <c r="D317" s="704">
        <v>0.625</v>
      </c>
      <c r="E317" s="704">
        <v>0.5675</v>
      </c>
      <c r="F317" s="704">
        <v>0.48499999999999999</v>
      </c>
      <c r="G317" s="704">
        <v>0.44416666666666671</v>
      </c>
      <c r="H317" s="705"/>
      <c r="I317" s="704">
        <v>0.42</v>
      </c>
      <c r="J317" s="523">
        <v>0.38888666666666666</v>
      </c>
      <c r="K317" s="705"/>
      <c r="L317" s="543">
        <v>0.3444444444444445</v>
      </c>
      <c r="M317" s="543">
        <v>0.3</v>
      </c>
      <c r="N317" s="711">
        <v>0.25555555555555554</v>
      </c>
      <c r="O317" s="711">
        <v>0.18518222222222225</v>
      </c>
      <c r="P317" s="711">
        <v>0.14073777777777777</v>
      </c>
      <c r="Q317" s="711">
        <v>0.1135822222222222</v>
      </c>
      <c r="R317" s="711">
        <v>9.3822222222222237E-2</v>
      </c>
      <c r="S317" s="711">
        <v>5.9262222222222223E-2</v>
      </c>
      <c r="T317" s="711">
        <v>6.5822222222222219E-3</v>
      </c>
      <c r="U317" s="707">
        <v>0</v>
      </c>
      <c r="V317" s="707">
        <v>4.6702222222222228E-2</v>
      </c>
      <c r="W317" s="711">
        <v>4.5302222222222223E-2</v>
      </c>
      <c r="X317" s="708">
        <f t="shared" si="84"/>
        <v>5.1917266666666668</v>
      </c>
      <c r="Y317" s="726">
        <f t="shared" si="85"/>
        <v>7.2000000000000064</v>
      </c>
      <c r="Z317" s="726">
        <f t="shared" si="86"/>
        <v>10.132158590308361</v>
      </c>
      <c r="AA317" s="726">
        <f t="shared" si="87"/>
        <v>17.010309278350523</v>
      </c>
      <c r="AB317" s="726">
        <f t="shared" si="88"/>
        <v>9.193245778611626</v>
      </c>
      <c r="AC317" s="726">
        <f t="shared" si="89"/>
        <v>5.7539682539682779</v>
      </c>
      <c r="AD317" s="726">
        <f t="shared" si="90"/>
        <v>8.0006171463836928</v>
      </c>
      <c r="AE317" s="726">
        <f t="shared" si="91"/>
        <v>12.902580645161276</v>
      </c>
      <c r="AF317" s="726">
        <f t="shared" si="92"/>
        <v>14.814814814814836</v>
      </c>
      <c r="AG317" s="726">
        <f t="shared" si="93"/>
        <v>17.391304347826097</v>
      </c>
      <c r="AH317" s="726">
        <f t="shared" si="94"/>
        <v>38.002208035328543</v>
      </c>
      <c r="AI317" s="726">
        <f t="shared" si="95"/>
        <v>31.579612202362185</v>
      </c>
      <c r="AJ317" s="726">
        <f t="shared" si="96"/>
        <v>23.908279856002522</v>
      </c>
      <c r="AK317" s="726">
        <f t="shared" si="97"/>
        <v>21.061108479393596</v>
      </c>
      <c r="AL317" s="726">
        <f t="shared" si="98"/>
        <v>58.317084145792734</v>
      </c>
      <c r="AM317" s="726">
        <f t="shared" si="99"/>
        <v>800.33760972315997</v>
      </c>
      <c r="AN317" s="726" t="str">
        <f t="shared" si="100"/>
        <v>n/a</v>
      </c>
      <c r="AO317" s="726">
        <f t="shared" si="101"/>
        <v>-100</v>
      </c>
      <c r="AP317" s="726">
        <f t="shared" si="102"/>
        <v>3.0903561267536572</v>
      </c>
      <c r="AQ317" s="727">
        <f t="shared" si="103"/>
        <v>57.570309260248116</v>
      </c>
      <c r="AR317" s="728">
        <f t="shared" si="104"/>
        <v>194.0324469005854</v>
      </c>
    </row>
    <row r="318" spans="1:44" ht="11.25" customHeight="1" x14ac:dyDescent="0.2">
      <c r="A318" s="1017" t="s">
        <v>3873</v>
      </c>
      <c r="B318" s="1015" t="s">
        <v>3874</v>
      </c>
      <c r="C318" s="524">
        <v>0.72</v>
      </c>
      <c r="D318" s="704">
        <v>0.68</v>
      </c>
      <c r="E318" s="704">
        <v>0.64</v>
      </c>
      <c r="F318" s="704">
        <v>0.6</v>
      </c>
      <c r="G318" s="575">
        <v>0.52</v>
      </c>
      <c r="H318" s="705"/>
      <c r="I318" s="532">
        <v>0.52</v>
      </c>
      <c r="J318" s="709">
        <v>0.52</v>
      </c>
      <c r="K318" s="705"/>
      <c r="L318" s="706">
        <v>0.52</v>
      </c>
      <c r="M318" s="706">
        <v>0.52</v>
      </c>
      <c r="N318" s="711">
        <v>0.52</v>
      </c>
      <c r="O318" s="711">
        <v>0.48</v>
      </c>
      <c r="P318" s="711">
        <v>0.44</v>
      </c>
      <c r="Q318" s="711">
        <v>0.4</v>
      </c>
      <c r="R318" s="711">
        <v>0.35</v>
      </c>
      <c r="S318" s="711">
        <v>0.28000000000000003</v>
      </c>
      <c r="T318" s="711">
        <v>0.24</v>
      </c>
      <c r="U318" s="711">
        <v>0.20444000000000001</v>
      </c>
      <c r="V318" s="711">
        <v>0.17776</v>
      </c>
      <c r="W318" s="711">
        <v>0.10668</v>
      </c>
      <c r="X318" s="708">
        <f t="shared" si="84"/>
        <v>8.438880000000001</v>
      </c>
      <c r="Y318" s="726">
        <f t="shared" si="85"/>
        <v>5.8823529411764497</v>
      </c>
      <c r="Z318" s="726">
        <f t="shared" si="86"/>
        <v>6.25</v>
      </c>
      <c r="AA318" s="726">
        <f t="shared" si="87"/>
        <v>6.6666666666666652</v>
      </c>
      <c r="AB318" s="726">
        <f t="shared" si="88"/>
        <v>15.384615384615374</v>
      </c>
      <c r="AC318" s="726">
        <f t="shared" si="89"/>
        <v>0</v>
      </c>
      <c r="AD318" s="726">
        <f t="shared" si="90"/>
        <v>0</v>
      </c>
      <c r="AE318" s="726">
        <f t="shared" si="91"/>
        <v>0</v>
      </c>
      <c r="AF318" s="726">
        <f t="shared" si="92"/>
        <v>0</v>
      </c>
      <c r="AG318" s="726">
        <f t="shared" si="93"/>
        <v>0</v>
      </c>
      <c r="AH318" s="726">
        <f t="shared" si="94"/>
        <v>8.3333333333333481</v>
      </c>
      <c r="AI318" s="726">
        <f t="shared" si="95"/>
        <v>9.0909090909090828</v>
      </c>
      <c r="AJ318" s="726">
        <f t="shared" si="96"/>
        <v>9.9999999999999858</v>
      </c>
      <c r="AK318" s="726">
        <f t="shared" si="97"/>
        <v>14.285714285714302</v>
      </c>
      <c r="AL318" s="726">
        <f t="shared" si="98"/>
        <v>24.999999999999979</v>
      </c>
      <c r="AM318" s="726">
        <f t="shared" si="99"/>
        <v>16.666666666666675</v>
      </c>
      <c r="AN318" s="726">
        <f t="shared" si="100"/>
        <v>17.393856388182339</v>
      </c>
      <c r="AO318" s="726">
        <f t="shared" si="101"/>
        <v>15.009000900090008</v>
      </c>
      <c r="AP318" s="726">
        <f t="shared" si="102"/>
        <v>66.629171353580816</v>
      </c>
      <c r="AQ318" s="727">
        <f t="shared" si="103"/>
        <v>12.032904833940835</v>
      </c>
      <c r="AR318" s="728">
        <f t="shared" si="104"/>
        <v>15.482005380145043</v>
      </c>
    </row>
    <row r="319" spans="1:44" ht="11.25" customHeight="1" x14ac:dyDescent="0.2">
      <c r="A319" s="536" t="s">
        <v>1230</v>
      </c>
      <c r="B319" s="1000" t="s">
        <v>1231</v>
      </c>
      <c r="C319" s="524">
        <v>1.2050000000000001</v>
      </c>
      <c r="D319" s="513">
        <v>1.075</v>
      </c>
      <c r="E319" s="513">
        <v>0.97</v>
      </c>
      <c r="F319" s="513">
        <v>0.86</v>
      </c>
      <c r="G319" s="513">
        <v>0.78</v>
      </c>
      <c r="H319" s="514"/>
      <c r="I319" s="513">
        <v>0.70499999999999996</v>
      </c>
      <c r="J319" s="511">
        <v>0.64500000000000002</v>
      </c>
      <c r="K319" s="514"/>
      <c r="L319" s="571">
        <v>0.6</v>
      </c>
      <c r="M319" s="571">
        <v>0.6</v>
      </c>
      <c r="N319" s="519">
        <v>0.57499999999999996</v>
      </c>
      <c r="O319" s="519">
        <v>0.5</v>
      </c>
      <c r="P319" s="519">
        <v>0.36</v>
      </c>
      <c r="Q319" s="519">
        <v>0.3</v>
      </c>
      <c r="R319" s="519">
        <v>0.24</v>
      </c>
      <c r="S319" s="519">
        <v>0.12</v>
      </c>
      <c r="T319" s="518">
        <v>0</v>
      </c>
      <c r="U319" s="518">
        <v>0</v>
      </c>
      <c r="V319" s="518">
        <v>0</v>
      </c>
      <c r="W319" s="518">
        <v>0</v>
      </c>
      <c r="X319" s="708">
        <f t="shared" si="84"/>
        <v>9.5349999999999984</v>
      </c>
      <c r="Y319" s="726">
        <f t="shared" si="85"/>
        <v>12.093023255813961</v>
      </c>
      <c r="Z319" s="726">
        <f t="shared" si="86"/>
        <v>10.824742268041243</v>
      </c>
      <c r="AA319" s="726">
        <f t="shared" si="87"/>
        <v>12.790697674418606</v>
      </c>
      <c r="AB319" s="726">
        <f t="shared" si="88"/>
        <v>10.256410256410241</v>
      </c>
      <c r="AC319" s="726">
        <f t="shared" si="89"/>
        <v>10.638297872340431</v>
      </c>
      <c r="AD319" s="726">
        <f t="shared" si="90"/>
        <v>9.302325581395344</v>
      </c>
      <c r="AE319" s="726">
        <f t="shared" si="91"/>
        <v>7.5000000000000178</v>
      </c>
      <c r="AF319" s="726">
        <f t="shared" si="92"/>
        <v>0</v>
      </c>
      <c r="AG319" s="726">
        <f t="shared" si="93"/>
        <v>4.3478260869565188</v>
      </c>
      <c r="AH319" s="726">
        <f t="shared" si="94"/>
        <v>14.999999999999991</v>
      </c>
      <c r="AI319" s="726">
        <f t="shared" si="95"/>
        <v>38.888888888888886</v>
      </c>
      <c r="AJ319" s="726">
        <f t="shared" si="96"/>
        <v>19.999999999999996</v>
      </c>
      <c r="AK319" s="726">
        <f t="shared" si="97"/>
        <v>25</v>
      </c>
      <c r="AL319" s="726">
        <f t="shared" si="98"/>
        <v>100</v>
      </c>
      <c r="AM319" s="726" t="str">
        <f t="shared" si="99"/>
        <v>n/a</v>
      </c>
      <c r="AN319" s="726" t="str">
        <f t="shared" si="100"/>
        <v>n/a</v>
      </c>
      <c r="AO319" s="726" t="str">
        <f t="shared" si="101"/>
        <v>n/a</v>
      </c>
      <c r="AP319" s="726" t="str">
        <f t="shared" si="102"/>
        <v>n/a</v>
      </c>
      <c r="AQ319" s="727">
        <f t="shared" si="103"/>
        <v>19.76015799173323</v>
      </c>
      <c r="AR319" s="728">
        <f t="shared" si="104"/>
        <v>24.96601421394757</v>
      </c>
    </row>
    <row r="320" spans="1:44" ht="11.25" customHeight="1" x14ac:dyDescent="0.2">
      <c r="A320" s="712" t="s">
        <v>1232</v>
      </c>
      <c r="B320" s="539" t="s">
        <v>1233</v>
      </c>
      <c r="C320" s="542">
        <v>0.76</v>
      </c>
      <c r="D320" s="545">
        <v>0.72</v>
      </c>
      <c r="E320" s="545">
        <v>0.68</v>
      </c>
      <c r="F320" s="545">
        <v>0.64</v>
      </c>
      <c r="G320" s="545">
        <v>0.6</v>
      </c>
      <c r="H320" s="546"/>
      <c r="I320" s="545">
        <v>0.56000000000000005</v>
      </c>
      <c r="J320" s="547">
        <v>0</v>
      </c>
      <c r="K320" s="546"/>
      <c r="L320" s="572">
        <v>0</v>
      </c>
      <c r="M320" s="572">
        <v>0</v>
      </c>
      <c r="N320" s="549">
        <v>0</v>
      </c>
      <c r="O320" s="549">
        <v>0</v>
      </c>
      <c r="P320" s="549">
        <v>0</v>
      </c>
      <c r="Q320" s="549">
        <v>0</v>
      </c>
      <c r="R320" s="549">
        <v>0</v>
      </c>
      <c r="S320" s="549">
        <v>0</v>
      </c>
      <c r="T320" s="549">
        <v>0</v>
      </c>
      <c r="U320" s="549">
        <v>0</v>
      </c>
      <c r="V320" s="549">
        <v>0</v>
      </c>
      <c r="W320" s="549">
        <v>0</v>
      </c>
      <c r="X320" s="708">
        <f t="shared" si="84"/>
        <v>3.9600000000000004</v>
      </c>
      <c r="Y320" s="726">
        <f t="shared" si="85"/>
        <v>5.555555555555558</v>
      </c>
      <c r="Z320" s="726">
        <f t="shared" si="86"/>
        <v>5.8823529411764497</v>
      </c>
      <c r="AA320" s="726">
        <f t="shared" si="87"/>
        <v>6.25</v>
      </c>
      <c r="AB320" s="726">
        <f t="shared" si="88"/>
        <v>6.6666666666666652</v>
      </c>
      <c r="AC320" s="726">
        <f t="shared" si="89"/>
        <v>7.1428571428571397</v>
      </c>
      <c r="AD320" s="726" t="str">
        <f t="shared" si="90"/>
        <v>n/a</v>
      </c>
      <c r="AE320" s="726" t="str">
        <f t="shared" si="91"/>
        <v>n/a</v>
      </c>
      <c r="AF320" s="726" t="str">
        <f t="shared" si="92"/>
        <v>n/a</v>
      </c>
      <c r="AG320" s="726" t="str">
        <f t="shared" si="93"/>
        <v>n/a</v>
      </c>
      <c r="AH320" s="726" t="str">
        <f t="shared" si="94"/>
        <v>n/a</v>
      </c>
      <c r="AI320" s="726" t="str">
        <f t="shared" si="95"/>
        <v>n/a</v>
      </c>
      <c r="AJ320" s="726" t="str">
        <f t="shared" si="96"/>
        <v>n/a</v>
      </c>
      <c r="AK320" s="726" t="str">
        <f t="shared" si="97"/>
        <v>n/a</v>
      </c>
      <c r="AL320" s="726" t="str">
        <f t="shared" si="98"/>
        <v>n/a</v>
      </c>
      <c r="AM320" s="726" t="str">
        <f t="shared" si="99"/>
        <v>n/a</v>
      </c>
      <c r="AN320" s="726" t="str">
        <f t="shared" si="100"/>
        <v>n/a</v>
      </c>
      <c r="AO320" s="726" t="str">
        <f t="shared" si="101"/>
        <v>n/a</v>
      </c>
      <c r="AP320" s="726" t="str">
        <f t="shared" si="102"/>
        <v>n/a</v>
      </c>
      <c r="AQ320" s="727">
        <f t="shared" si="103"/>
        <v>6.2994864612511616</v>
      </c>
      <c r="AR320" s="728">
        <f t="shared" si="104"/>
        <v>0.62768978916891482</v>
      </c>
    </row>
    <row r="321" spans="1:44" ht="11.25" customHeight="1" x14ac:dyDescent="0.2">
      <c r="A321" s="1017" t="s">
        <v>1234</v>
      </c>
      <c r="B321" s="1015" t="s">
        <v>1235</v>
      </c>
      <c r="C321" s="710">
        <v>0.72</v>
      </c>
      <c r="D321" s="704">
        <v>0.64</v>
      </c>
      <c r="E321" s="704">
        <v>0.56000000000000005</v>
      </c>
      <c r="F321" s="704">
        <v>0.48</v>
      </c>
      <c r="G321" s="704">
        <v>0.3</v>
      </c>
      <c r="H321" s="705"/>
      <c r="I321" s="532">
        <v>0</v>
      </c>
      <c r="J321" s="709">
        <v>0</v>
      </c>
      <c r="K321" s="705"/>
      <c r="L321" s="706">
        <v>0</v>
      </c>
      <c r="M321" s="706">
        <v>0</v>
      </c>
      <c r="N321" s="707">
        <v>0</v>
      </c>
      <c r="O321" s="707">
        <v>0</v>
      </c>
      <c r="P321" s="707">
        <v>0</v>
      </c>
      <c r="Q321" s="707">
        <v>0</v>
      </c>
      <c r="R321" s="707">
        <v>0</v>
      </c>
      <c r="S321" s="707">
        <v>0</v>
      </c>
      <c r="T321" s="707">
        <v>0</v>
      </c>
      <c r="U321" s="707">
        <v>0</v>
      </c>
      <c r="V321" s="707">
        <v>0</v>
      </c>
      <c r="W321" s="707">
        <v>0</v>
      </c>
      <c r="X321" s="708">
        <f t="shared" si="84"/>
        <v>2.6999999999999997</v>
      </c>
      <c r="Y321" s="726">
        <f t="shared" si="85"/>
        <v>12.5</v>
      </c>
      <c r="Z321" s="726">
        <f t="shared" si="86"/>
        <v>14.285714285714279</v>
      </c>
      <c r="AA321" s="726">
        <f t="shared" si="87"/>
        <v>16.666666666666675</v>
      </c>
      <c r="AB321" s="726">
        <f t="shared" si="88"/>
        <v>60.000000000000007</v>
      </c>
      <c r="AC321" s="726" t="str">
        <f t="shared" si="89"/>
        <v>n/a</v>
      </c>
      <c r="AD321" s="726" t="str">
        <f t="shared" si="90"/>
        <v>n/a</v>
      </c>
      <c r="AE321" s="726" t="str">
        <f t="shared" si="91"/>
        <v>n/a</v>
      </c>
      <c r="AF321" s="726" t="str">
        <f t="shared" si="92"/>
        <v>n/a</v>
      </c>
      <c r="AG321" s="726" t="str">
        <f t="shared" si="93"/>
        <v>n/a</v>
      </c>
      <c r="AH321" s="726" t="str">
        <f t="shared" si="94"/>
        <v>n/a</v>
      </c>
      <c r="AI321" s="726" t="str">
        <f t="shared" si="95"/>
        <v>n/a</v>
      </c>
      <c r="AJ321" s="726" t="str">
        <f t="shared" si="96"/>
        <v>n/a</v>
      </c>
      <c r="AK321" s="726" t="str">
        <f t="shared" si="97"/>
        <v>n/a</v>
      </c>
      <c r="AL321" s="726" t="str">
        <f t="shared" si="98"/>
        <v>n/a</v>
      </c>
      <c r="AM321" s="726" t="str">
        <f t="shared" si="99"/>
        <v>n/a</v>
      </c>
      <c r="AN321" s="726" t="str">
        <f t="shared" si="100"/>
        <v>n/a</v>
      </c>
      <c r="AO321" s="726" t="str">
        <f t="shared" si="101"/>
        <v>n/a</v>
      </c>
      <c r="AP321" s="726" t="str">
        <f t="shared" si="102"/>
        <v>n/a</v>
      </c>
      <c r="AQ321" s="727">
        <f t="shared" si="103"/>
        <v>25.863095238095241</v>
      </c>
      <c r="AR321" s="728">
        <f t="shared" si="104"/>
        <v>22.821850854328918</v>
      </c>
    </row>
    <row r="322" spans="1:44" ht="11.25" customHeight="1" x14ac:dyDescent="0.2">
      <c r="A322" s="1017" t="s">
        <v>1237</v>
      </c>
      <c r="B322" s="1015" t="s">
        <v>1238</v>
      </c>
      <c r="C322" s="710">
        <v>0.91</v>
      </c>
      <c r="D322" s="704">
        <v>0.87</v>
      </c>
      <c r="E322" s="704">
        <v>0.83</v>
      </c>
      <c r="F322" s="704">
        <v>0.78</v>
      </c>
      <c r="G322" s="704">
        <v>0.72</v>
      </c>
      <c r="H322" s="705"/>
      <c r="I322" s="704">
        <v>0.54</v>
      </c>
      <c r="J322" s="523">
        <v>0.39124199999999998</v>
      </c>
      <c r="K322" s="705"/>
      <c r="L322" s="543">
        <v>0.29389999999999999</v>
      </c>
      <c r="M322" s="543">
        <v>0.25180000000000002</v>
      </c>
      <c r="N322" s="707">
        <v>0</v>
      </c>
      <c r="O322" s="707">
        <v>0</v>
      </c>
      <c r="P322" s="707">
        <v>0</v>
      </c>
      <c r="Q322" s="707">
        <v>0</v>
      </c>
      <c r="R322" s="707">
        <v>0</v>
      </c>
      <c r="S322" s="707">
        <v>0</v>
      </c>
      <c r="T322" s="707">
        <v>0</v>
      </c>
      <c r="U322" s="707">
        <v>0</v>
      </c>
      <c r="V322" s="707">
        <v>0</v>
      </c>
      <c r="W322" s="707">
        <v>0</v>
      </c>
      <c r="X322" s="708">
        <f t="shared" ref="X322:X384" si="105">SUM(C322:W322)</f>
        <v>5.5869419999999996</v>
      </c>
      <c r="Y322" s="726">
        <f t="shared" ref="Y322:Y358" si="106">IF(ISERROR((C322/D322-1)*100),"n/a",(C322/D322-1)*100)</f>
        <v>4.5977011494252817</v>
      </c>
      <c r="Z322" s="726">
        <f t="shared" ref="Z322:Z358" si="107">IF(ISERROR((D322/E322-1)*100),"n/a",(D322/E322-1)*100)</f>
        <v>4.8192771084337505</v>
      </c>
      <c r="AA322" s="726">
        <f t="shared" ref="AA322:AA358" si="108">IF(ISERROR((E322/F322-1)*100),"n/a",(E322/F322-1)*100)</f>
        <v>6.4102564102564097</v>
      </c>
      <c r="AB322" s="726">
        <f t="shared" ref="AB322:AB358" si="109">IF(ISERROR((F322/G322-1)*100),"n/a",(F322/G322-1)*100)</f>
        <v>8.3333333333333481</v>
      </c>
      <c r="AC322" s="726">
        <f t="shared" ref="AC322:AC358" si="110">IF(ISERROR((G322/I322-1)*100),"n/a",(G322/I322-1)*100)</f>
        <v>33.333333333333329</v>
      </c>
      <c r="AD322" s="726">
        <f t="shared" ref="AD322:AD358" si="111">IF(ISERROR((I322/J322-1)*100),"n/a",(I322/J322-1)*100)</f>
        <v>38.021991503979649</v>
      </c>
      <c r="AE322" s="726">
        <f t="shared" ref="AE322:AE358" si="112">IF(ISERROR((J322/L322-1)*100),"n/a",(J322/L322-1)*100)</f>
        <v>33.120789384144267</v>
      </c>
      <c r="AF322" s="726">
        <f t="shared" ref="AF322:AF358" si="113">IF(ISERROR((L322/M322-1)*100),"n/a",(L322/M322-1)*100)</f>
        <v>16.719618745035735</v>
      </c>
      <c r="AG322" s="726" t="str">
        <f t="shared" ref="AG322:AG358" si="114">IF(ISERROR((M322/N322-1)*100),"n/a",(M322/N322-1)*100)</f>
        <v>n/a</v>
      </c>
      <c r="AH322" s="726" t="str">
        <f t="shared" ref="AH322:AH358" si="115">IF(ISERROR((N322/O322-1)*100),"n/a",(N322/O322-1)*100)</f>
        <v>n/a</v>
      </c>
      <c r="AI322" s="726" t="str">
        <f t="shared" ref="AI322:AI358" si="116">IF(ISERROR((O322/P322-1)*100),"n/a",(O322/P322-1)*100)</f>
        <v>n/a</v>
      </c>
      <c r="AJ322" s="726" t="str">
        <f t="shared" ref="AJ322:AJ358" si="117">IF(ISERROR((P322/Q322-1)*100),"n/a",(P322/Q322-1)*100)</f>
        <v>n/a</v>
      </c>
      <c r="AK322" s="726" t="str">
        <f t="shared" ref="AK322:AK358" si="118">IF(ISERROR((Q322/R322-1)*100),"n/a",(Q322/R322-1)*100)</f>
        <v>n/a</v>
      </c>
      <c r="AL322" s="726" t="str">
        <f t="shared" ref="AL322:AL358" si="119">IF(ISERROR((R322/S322-1)*100),"n/a",(R322/S322-1)*100)</f>
        <v>n/a</v>
      </c>
      <c r="AM322" s="726" t="str">
        <f t="shared" ref="AM322:AM358" si="120">IF(ISERROR((S322/T322-1)*100),"n/a",(S322/T322-1)*100)</f>
        <v>n/a</v>
      </c>
      <c r="AN322" s="726" t="str">
        <f t="shared" ref="AN322:AN358" si="121">IF(ISERROR((T322/U322-1)*100),"n/a",(T322/U322-1)*100)</f>
        <v>n/a</v>
      </c>
      <c r="AO322" s="726" t="str">
        <f t="shared" ref="AO322:AO358" si="122">IF(ISERROR((U322/V322-1)*100),"n/a",(U322/V322-1)*100)</f>
        <v>n/a</v>
      </c>
      <c r="AP322" s="726" t="str">
        <f t="shared" ref="AP322:AP358" si="123">IF(ISERROR((V322/W322-1)*100),"n/a",(V322/W322-1)*100)</f>
        <v>n/a</v>
      </c>
      <c r="AQ322" s="727">
        <f t="shared" ref="AQ322:AQ358" si="124">AVERAGE(Y322:AP322)</f>
        <v>18.169537620992724</v>
      </c>
      <c r="AR322" s="728">
        <f t="shared" ref="AR322:AR358" si="125">STDEV(Y322:AP322)</f>
        <v>14.378349944868122</v>
      </c>
    </row>
    <row r="323" spans="1:44" ht="11.25" customHeight="1" x14ac:dyDescent="0.2">
      <c r="A323" s="504" t="s">
        <v>237</v>
      </c>
      <c r="B323" s="1000" t="s">
        <v>238</v>
      </c>
      <c r="C323" s="517">
        <v>0.42249999999999999</v>
      </c>
      <c r="D323" s="513">
        <v>0.39750000000000002</v>
      </c>
      <c r="E323" s="513">
        <v>0.38250000000000001</v>
      </c>
      <c r="F323" s="513">
        <v>0.34749999999999998</v>
      </c>
      <c r="G323" s="513">
        <v>0.30499999999999999</v>
      </c>
      <c r="H323" s="514"/>
      <c r="I323" s="513">
        <v>0.28499999999999998</v>
      </c>
      <c r="J323" s="511">
        <v>0.26750000000000002</v>
      </c>
      <c r="K323" s="514"/>
      <c r="L323" s="563">
        <v>0.25750000000000001</v>
      </c>
      <c r="M323" s="571">
        <v>0.25</v>
      </c>
      <c r="N323" s="519">
        <v>0.2475</v>
      </c>
      <c r="O323" s="519">
        <v>0.23499999999999999</v>
      </c>
      <c r="P323" s="519">
        <v>0.215</v>
      </c>
      <c r="Q323" s="519">
        <v>0.19</v>
      </c>
      <c r="R323" s="519">
        <v>0.155</v>
      </c>
      <c r="S323" s="519">
        <v>0.13750000000000001</v>
      </c>
      <c r="T323" s="519">
        <v>0.1275</v>
      </c>
      <c r="U323" s="519">
        <v>0.11749999999999999</v>
      </c>
      <c r="V323" s="519">
        <v>0.1075</v>
      </c>
      <c r="W323" s="519">
        <v>9.6250000000000002E-2</v>
      </c>
      <c r="X323" s="708">
        <f t="shared" si="105"/>
        <v>4.5437500000000002</v>
      </c>
      <c r="Y323" s="726">
        <f t="shared" si="106"/>
        <v>6.2893081761006275</v>
      </c>
      <c r="Z323" s="726">
        <f t="shared" si="107"/>
        <v>3.9215686274509887</v>
      </c>
      <c r="AA323" s="726">
        <f t="shared" si="108"/>
        <v>10.07194244604317</v>
      </c>
      <c r="AB323" s="726">
        <f t="shared" si="109"/>
        <v>13.934426229508201</v>
      </c>
      <c r="AC323" s="726">
        <f t="shared" si="110"/>
        <v>7.0175438596491224</v>
      </c>
      <c r="AD323" s="726">
        <f t="shared" si="111"/>
        <v>6.5420560747663448</v>
      </c>
      <c r="AE323" s="726">
        <f t="shared" si="112"/>
        <v>3.8834951456310662</v>
      </c>
      <c r="AF323" s="726">
        <f t="shared" si="113"/>
        <v>3.0000000000000027</v>
      </c>
      <c r="AG323" s="726">
        <f t="shared" si="114"/>
        <v>1.0101010101010166</v>
      </c>
      <c r="AH323" s="726">
        <f t="shared" si="115"/>
        <v>5.319148936170226</v>
      </c>
      <c r="AI323" s="726">
        <f t="shared" si="116"/>
        <v>9.302325581395344</v>
      </c>
      <c r="AJ323" s="726">
        <f t="shared" si="117"/>
        <v>13.157894736842103</v>
      </c>
      <c r="AK323" s="726">
        <f t="shared" si="118"/>
        <v>22.580645161290324</v>
      </c>
      <c r="AL323" s="726">
        <f t="shared" si="119"/>
        <v>12.72727272727272</v>
      </c>
      <c r="AM323" s="726">
        <f t="shared" si="120"/>
        <v>7.8431372549019773</v>
      </c>
      <c r="AN323" s="726">
        <f t="shared" si="121"/>
        <v>8.5106382978723527</v>
      </c>
      <c r="AO323" s="726">
        <f t="shared" si="122"/>
        <v>9.302325581395344</v>
      </c>
      <c r="AP323" s="726">
        <f t="shared" si="123"/>
        <v>11.688311688311682</v>
      </c>
      <c r="AQ323" s="727">
        <f t="shared" si="124"/>
        <v>8.6723411963723667</v>
      </c>
      <c r="AR323" s="728">
        <f t="shared" si="125"/>
        <v>5.0342535350411382</v>
      </c>
    </row>
    <row r="324" spans="1:44" ht="11.25" customHeight="1" x14ac:dyDescent="0.2">
      <c r="A324" s="551" t="s">
        <v>240</v>
      </c>
      <c r="B324" s="539" t="s">
        <v>241</v>
      </c>
      <c r="C324" s="524">
        <v>0.8</v>
      </c>
      <c r="D324" s="704">
        <v>0.72</v>
      </c>
      <c r="E324" s="704">
        <v>0.6</v>
      </c>
      <c r="F324" s="704">
        <v>0.48</v>
      </c>
      <c r="G324" s="704">
        <v>0.39</v>
      </c>
      <c r="H324" s="705"/>
      <c r="I324" s="704">
        <v>0.3666666666666667</v>
      </c>
      <c r="J324" s="523">
        <v>0.33333333333333331</v>
      </c>
      <c r="K324" s="705"/>
      <c r="L324" s="543">
        <v>0.29333333333333333</v>
      </c>
      <c r="M324" s="543">
        <v>0.28000000000000003</v>
      </c>
      <c r="N324" s="711">
        <v>0.26666666666666666</v>
      </c>
      <c r="O324" s="711">
        <v>0.2</v>
      </c>
      <c r="P324" s="711">
        <v>0.16</v>
      </c>
      <c r="Q324" s="711">
        <v>0.13333333333333333</v>
      </c>
      <c r="R324" s="711">
        <v>0.11333333333333334</v>
      </c>
      <c r="S324" s="711">
        <v>0.1</v>
      </c>
      <c r="T324" s="711">
        <v>9.3333333333333338E-2</v>
      </c>
      <c r="U324" s="711">
        <v>8.666666666666667E-2</v>
      </c>
      <c r="V324" s="711">
        <v>0.08</v>
      </c>
      <c r="W324" s="711">
        <v>7.3333333333333334E-2</v>
      </c>
      <c r="X324" s="708">
        <f t="shared" si="105"/>
        <v>5.5700000000000012</v>
      </c>
      <c r="Y324" s="726">
        <f t="shared" si="106"/>
        <v>11.111111111111116</v>
      </c>
      <c r="Z324" s="726">
        <f t="shared" si="107"/>
        <v>19.999999999999996</v>
      </c>
      <c r="AA324" s="726">
        <f t="shared" si="108"/>
        <v>25</v>
      </c>
      <c r="AB324" s="726">
        <f t="shared" si="109"/>
        <v>23.076923076923062</v>
      </c>
      <c r="AC324" s="726">
        <f t="shared" si="110"/>
        <v>6.3636363636363491</v>
      </c>
      <c r="AD324" s="726">
        <f t="shared" si="111"/>
        <v>10.000000000000009</v>
      </c>
      <c r="AE324" s="726">
        <f t="shared" si="112"/>
        <v>13.636363636363624</v>
      </c>
      <c r="AF324" s="726">
        <f t="shared" si="113"/>
        <v>4.761904761904745</v>
      </c>
      <c r="AG324" s="726">
        <f t="shared" si="114"/>
        <v>5.0000000000000044</v>
      </c>
      <c r="AH324" s="726">
        <f t="shared" si="115"/>
        <v>33.333333333333329</v>
      </c>
      <c r="AI324" s="726">
        <f t="shared" si="116"/>
        <v>25</v>
      </c>
      <c r="AJ324" s="726">
        <f t="shared" si="117"/>
        <v>19.999999999999996</v>
      </c>
      <c r="AK324" s="726">
        <f t="shared" si="118"/>
        <v>17.647058823529392</v>
      </c>
      <c r="AL324" s="726">
        <f t="shared" si="119"/>
        <v>13.33333333333333</v>
      </c>
      <c r="AM324" s="726">
        <f t="shared" si="120"/>
        <v>7.1428571428571397</v>
      </c>
      <c r="AN324" s="726">
        <f t="shared" si="121"/>
        <v>7.6923076923076872</v>
      </c>
      <c r="AO324" s="726">
        <f t="shared" si="122"/>
        <v>8.333333333333325</v>
      </c>
      <c r="AP324" s="726">
        <f t="shared" si="123"/>
        <v>9.0909090909090828</v>
      </c>
      <c r="AQ324" s="727">
        <f t="shared" si="124"/>
        <v>14.4735039833079</v>
      </c>
      <c r="AR324" s="728">
        <f t="shared" si="125"/>
        <v>8.303189051194682</v>
      </c>
    </row>
    <row r="325" spans="1:44" ht="11.25" customHeight="1" x14ac:dyDescent="0.2">
      <c r="A325" s="1017" t="s">
        <v>1240</v>
      </c>
      <c r="B325" s="1015" t="s">
        <v>1241</v>
      </c>
      <c r="C325" s="524">
        <v>0.43000000000000005</v>
      </c>
      <c r="D325" s="704">
        <v>0.37</v>
      </c>
      <c r="E325" s="704">
        <v>0.27</v>
      </c>
      <c r="F325" s="704">
        <v>0.23</v>
      </c>
      <c r="G325" s="704">
        <v>0.15</v>
      </c>
      <c r="H325" s="705"/>
      <c r="I325" s="532">
        <v>0</v>
      </c>
      <c r="J325" s="709">
        <v>0</v>
      </c>
      <c r="K325" s="705"/>
      <c r="L325" s="706">
        <v>0</v>
      </c>
      <c r="M325" s="706">
        <v>0</v>
      </c>
      <c r="N325" s="707">
        <v>0</v>
      </c>
      <c r="O325" s="707">
        <v>0</v>
      </c>
      <c r="P325" s="707">
        <v>0</v>
      </c>
      <c r="Q325" s="707">
        <v>0</v>
      </c>
      <c r="R325" s="707">
        <v>0</v>
      </c>
      <c r="S325" s="707">
        <v>0</v>
      </c>
      <c r="T325" s="707">
        <v>0</v>
      </c>
      <c r="U325" s="707">
        <v>0</v>
      </c>
      <c r="V325" s="707">
        <v>0</v>
      </c>
      <c r="W325" s="707">
        <v>0</v>
      </c>
      <c r="X325" s="708">
        <f t="shared" si="105"/>
        <v>1.45</v>
      </c>
      <c r="Y325" s="726">
        <f t="shared" si="106"/>
        <v>16.216216216216228</v>
      </c>
      <c r="Z325" s="726">
        <f t="shared" si="107"/>
        <v>37.037037037037024</v>
      </c>
      <c r="AA325" s="726">
        <f t="shared" si="108"/>
        <v>17.391304347826097</v>
      </c>
      <c r="AB325" s="726">
        <f t="shared" si="109"/>
        <v>53.333333333333343</v>
      </c>
      <c r="AC325" s="726" t="str">
        <f t="shared" si="110"/>
        <v>n/a</v>
      </c>
      <c r="AD325" s="726" t="str">
        <f t="shared" si="111"/>
        <v>n/a</v>
      </c>
      <c r="AE325" s="726" t="str">
        <f t="shared" si="112"/>
        <v>n/a</v>
      </c>
      <c r="AF325" s="726" t="str">
        <f t="shared" si="113"/>
        <v>n/a</v>
      </c>
      <c r="AG325" s="726" t="str">
        <f t="shared" si="114"/>
        <v>n/a</v>
      </c>
      <c r="AH325" s="726" t="str">
        <f t="shared" si="115"/>
        <v>n/a</v>
      </c>
      <c r="AI325" s="726" t="str">
        <f t="shared" si="116"/>
        <v>n/a</v>
      </c>
      <c r="AJ325" s="726" t="str">
        <f t="shared" si="117"/>
        <v>n/a</v>
      </c>
      <c r="AK325" s="726" t="str">
        <f t="shared" si="118"/>
        <v>n/a</v>
      </c>
      <c r="AL325" s="726" t="str">
        <f t="shared" si="119"/>
        <v>n/a</v>
      </c>
      <c r="AM325" s="726" t="str">
        <f t="shared" si="120"/>
        <v>n/a</v>
      </c>
      <c r="AN325" s="726" t="str">
        <f t="shared" si="121"/>
        <v>n/a</v>
      </c>
      <c r="AO325" s="726" t="str">
        <f t="shared" si="122"/>
        <v>n/a</v>
      </c>
      <c r="AP325" s="726" t="str">
        <f t="shared" si="123"/>
        <v>n/a</v>
      </c>
      <c r="AQ325" s="727">
        <f t="shared" si="124"/>
        <v>30.994472733603171</v>
      </c>
      <c r="AR325" s="728">
        <f t="shared" si="125"/>
        <v>17.691620729230401</v>
      </c>
    </row>
    <row r="326" spans="1:44" ht="11.25" customHeight="1" x14ac:dyDescent="0.2">
      <c r="A326" s="1110" t="s">
        <v>4471</v>
      </c>
      <c r="B326" s="1000" t="s">
        <v>3876</v>
      </c>
      <c r="C326" s="998">
        <v>2.5</v>
      </c>
      <c r="D326" s="998">
        <v>2.3199999999999998</v>
      </c>
      <c r="E326" s="998">
        <v>2.1800000000000002</v>
      </c>
      <c r="F326" s="998">
        <v>2.08</v>
      </c>
      <c r="G326" s="532">
        <v>0</v>
      </c>
      <c r="H326" s="998"/>
      <c r="I326" s="532">
        <v>0</v>
      </c>
      <c r="J326" s="709">
        <v>0</v>
      </c>
      <c r="K326" s="705"/>
      <c r="L326" s="706">
        <v>0</v>
      </c>
      <c r="M326" s="706">
        <v>0</v>
      </c>
      <c r="N326" s="707">
        <v>0</v>
      </c>
      <c r="O326" s="707">
        <v>0</v>
      </c>
      <c r="P326" s="707">
        <v>0</v>
      </c>
      <c r="Q326" s="707">
        <v>0</v>
      </c>
      <c r="R326" s="707">
        <v>0</v>
      </c>
      <c r="S326" s="707">
        <v>0</v>
      </c>
      <c r="T326" s="707">
        <v>0</v>
      </c>
      <c r="U326" s="707">
        <v>0</v>
      </c>
      <c r="V326" s="707">
        <v>0</v>
      </c>
      <c r="W326" s="707">
        <v>0</v>
      </c>
      <c r="X326" s="708">
        <f t="shared" si="105"/>
        <v>9.08</v>
      </c>
      <c r="Y326" s="726">
        <f t="shared" si="106"/>
        <v>7.7586206896551824</v>
      </c>
      <c r="Z326" s="726">
        <f t="shared" si="107"/>
        <v>6.4220183486238369</v>
      </c>
      <c r="AA326" s="726">
        <f t="shared" si="108"/>
        <v>4.8076923076923128</v>
      </c>
      <c r="AB326" s="726" t="str">
        <f t="shared" si="109"/>
        <v>n/a</v>
      </c>
      <c r="AC326" s="726" t="str">
        <f t="shared" si="110"/>
        <v>n/a</v>
      </c>
      <c r="AD326" s="726" t="str">
        <f t="shared" si="111"/>
        <v>n/a</v>
      </c>
      <c r="AE326" s="726" t="str">
        <f t="shared" si="112"/>
        <v>n/a</v>
      </c>
      <c r="AF326" s="726" t="str">
        <f t="shared" si="113"/>
        <v>n/a</v>
      </c>
      <c r="AG326" s="726" t="str">
        <f t="shared" si="114"/>
        <v>n/a</v>
      </c>
      <c r="AH326" s="726" t="str">
        <f t="shared" si="115"/>
        <v>n/a</v>
      </c>
      <c r="AI326" s="726" t="str">
        <f t="shared" si="116"/>
        <v>n/a</v>
      </c>
      <c r="AJ326" s="726" t="str">
        <f t="shared" si="117"/>
        <v>n/a</v>
      </c>
      <c r="AK326" s="726" t="str">
        <f t="shared" si="118"/>
        <v>n/a</v>
      </c>
      <c r="AL326" s="726" t="str">
        <f t="shared" si="119"/>
        <v>n/a</v>
      </c>
      <c r="AM326" s="726" t="str">
        <f t="shared" si="120"/>
        <v>n/a</v>
      </c>
      <c r="AN326" s="726" t="str">
        <f t="shared" si="121"/>
        <v>n/a</v>
      </c>
      <c r="AO326" s="726" t="str">
        <f t="shared" si="122"/>
        <v>n/a</v>
      </c>
      <c r="AP326" s="726" t="str">
        <f t="shared" si="123"/>
        <v>n/a</v>
      </c>
      <c r="AQ326" s="727">
        <f t="shared" si="124"/>
        <v>6.3294437819904443</v>
      </c>
      <c r="AR326" s="728">
        <f t="shared" si="125"/>
        <v>1.4776407265160987</v>
      </c>
    </row>
    <row r="327" spans="1:44" ht="11.25" customHeight="1" x14ac:dyDescent="0.2">
      <c r="A327" s="712" t="s">
        <v>3877</v>
      </c>
      <c r="B327" s="539" t="s">
        <v>3878</v>
      </c>
      <c r="C327" s="542">
        <v>2.0175000000000001</v>
      </c>
      <c r="D327" s="545">
        <v>1.9119999999999999</v>
      </c>
      <c r="E327" s="545">
        <v>1.7815000000000001</v>
      </c>
      <c r="F327" s="545">
        <v>0.58104</v>
      </c>
      <c r="G327" s="573">
        <v>0</v>
      </c>
      <c r="H327" s="546"/>
      <c r="I327" s="544">
        <v>0</v>
      </c>
      <c r="J327" s="989">
        <v>0</v>
      </c>
      <c r="K327" s="546"/>
      <c r="L327" s="583">
        <v>0</v>
      </c>
      <c r="M327" s="583">
        <v>0</v>
      </c>
      <c r="N327" s="549">
        <v>0</v>
      </c>
      <c r="O327" s="549">
        <v>0</v>
      </c>
      <c r="P327" s="549">
        <v>0</v>
      </c>
      <c r="Q327" s="549">
        <v>0</v>
      </c>
      <c r="R327" s="549">
        <v>0</v>
      </c>
      <c r="S327" s="549">
        <v>0</v>
      </c>
      <c r="T327" s="549">
        <v>0</v>
      </c>
      <c r="U327" s="549">
        <v>0</v>
      </c>
      <c r="V327" s="549">
        <v>0</v>
      </c>
      <c r="W327" s="549">
        <v>0</v>
      </c>
      <c r="X327" s="708">
        <f t="shared" si="105"/>
        <v>6.2920400000000001</v>
      </c>
      <c r="Y327" s="726">
        <f t="shared" si="106"/>
        <v>5.5177824267782505</v>
      </c>
      <c r="Z327" s="726">
        <f t="shared" si="107"/>
        <v>7.3252876789222432</v>
      </c>
      <c r="AA327" s="726">
        <f t="shared" si="108"/>
        <v>206.60539721878015</v>
      </c>
      <c r="AB327" s="726" t="str">
        <f t="shared" si="109"/>
        <v>n/a</v>
      </c>
      <c r="AC327" s="726" t="str">
        <f t="shared" si="110"/>
        <v>n/a</v>
      </c>
      <c r="AD327" s="726" t="str">
        <f t="shared" si="111"/>
        <v>n/a</v>
      </c>
      <c r="AE327" s="726" t="str">
        <f t="shared" si="112"/>
        <v>n/a</v>
      </c>
      <c r="AF327" s="726" t="str">
        <f t="shared" si="113"/>
        <v>n/a</v>
      </c>
      <c r="AG327" s="726" t="str">
        <f t="shared" si="114"/>
        <v>n/a</v>
      </c>
      <c r="AH327" s="726" t="str">
        <f t="shared" si="115"/>
        <v>n/a</v>
      </c>
      <c r="AI327" s="726" t="str">
        <f t="shared" si="116"/>
        <v>n/a</v>
      </c>
      <c r="AJ327" s="726" t="str">
        <f t="shared" si="117"/>
        <v>n/a</v>
      </c>
      <c r="AK327" s="726" t="str">
        <f t="shared" si="118"/>
        <v>n/a</v>
      </c>
      <c r="AL327" s="726" t="str">
        <f t="shared" si="119"/>
        <v>n/a</v>
      </c>
      <c r="AM327" s="726" t="str">
        <f t="shared" si="120"/>
        <v>n/a</v>
      </c>
      <c r="AN327" s="726" t="str">
        <f t="shared" si="121"/>
        <v>n/a</v>
      </c>
      <c r="AO327" s="726" t="str">
        <f t="shared" si="122"/>
        <v>n/a</v>
      </c>
      <c r="AP327" s="726" t="str">
        <f t="shared" si="123"/>
        <v>n/a</v>
      </c>
      <c r="AQ327" s="727">
        <f t="shared" si="124"/>
        <v>73.149489108160211</v>
      </c>
      <c r="AR327" s="728">
        <f t="shared" si="125"/>
        <v>115.57974011924324</v>
      </c>
    </row>
    <row r="328" spans="1:44" ht="11.25" customHeight="1" x14ac:dyDescent="0.2">
      <c r="A328" s="1017" t="s">
        <v>1244</v>
      </c>
      <c r="B328" s="1015" t="s">
        <v>1245</v>
      </c>
      <c r="C328" s="710">
        <v>1.68</v>
      </c>
      <c r="D328" s="704">
        <v>1.6</v>
      </c>
      <c r="E328" s="704">
        <v>1.52</v>
      </c>
      <c r="F328" s="704">
        <v>1.32</v>
      </c>
      <c r="G328" s="704">
        <v>1.24</v>
      </c>
      <c r="H328" s="705"/>
      <c r="I328" s="704">
        <v>1.2</v>
      </c>
      <c r="J328" s="523">
        <v>1.1599999999999999</v>
      </c>
      <c r="K328" s="705"/>
      <c r="L328" s="706">
        <v>1.1200000000000001</v>
      </c>
      <c r="M328" s="543">
        <v>1.1200000000000001</v>
      </c>
      <c r="N328" s="711">
        <v>1.08</v>
      </c>
      <c r="O328" s="711">
        <v>0.96</v>
      </c>
      <c r="P328" s="711">
        <v>0.84</v>
      </c>
      <c r="Q328" s="707">
        <v>0.8</v>
      </c>
      <c r="R328" s="707">
        <v>0.8</v>
      </c>
      <c r="S328" s="707">
        <v>1.28</v>
      </c>
      <c r="T328" s="711">
        <v>1.28</v>
      </c>
      <c r="U328" s="711">
        <v>1.24</v>
      </c>
      <c r="V328" s="711">
        <v>1.2</v>
      </c>
      <c r="W328" s="711">
        <v>1.1000000000000001</v>
      </c>
      <c r="X328" s="708">
        <f t="shared" si="105"/>
        <v>22.540000000000003</v>
      </c>
      <c r="Y328" s="726">
        <f t="shared" si="106"/>
        <v>4.9999999999999822</v>
      </c>
      <c r="Z328" s="726">
        <f t="shared" si="107"/>
        <v>5.2631578947368363</v>
      </c>
      <c r="AA328" s="726">
        <f t="shared" si="108"/>
        <v>15.151515151515138</v>
      </c>
      <c r="AB328" s="726">
        <f t="shared" si="109"/>
        <v>6.4516129032258229</v>
      </c>
      <c r="AC328" s="726">
        <f t="shared" si="110"/>
        <v>3.3333333333333437</v>
      </c>
      <c r="AD328" s="726">
        <f t="shared" si="111"/>
        <v>3.4482758620689724</v>
      </c>
      <c r="AE328" s="726">
        <f t="shared" si="112"/>
        <v>3.5714285714285587</v>
      </c>
      <c r="AF328" s="726">
        <f t="shared" si="113"/>
        <v>0</v>
      </c>
      <c r="AG328" s="726">
        <f t="shared" si="114"/>
        <v>3.7037037037036979</v>
      </c>
      <c r="AH328" s="726">
        <f t="shared" si="115"/>
        <v>12.500000000000021</v>
      </c>
      <c r="AI328" s="726">
        <f t="shared" si="116"/>
        <v>14.285714285714279</v>
      </c>
      <c r="AJ328" s="726">
        <f t="shared" si="117"/>
        <v>4.9999999999999822</v>
      </c>
      <c r="AK328" s="726">
        <f t="shared" si="118"/>
        <v>0</v>
      </c>
      <c r="AL328" s="726">
        <f t="shared" si="119"/>
        <v>-37.5</v>
      </c>
      <c r="AM328" s="726">
        <f t="shared" si="120"/>
        <v>0</v>
      </c>
      <c r="AN328" s="726">
        <f t="shared" si="121"/>
        <v>3.2258064516129004</v>
      </c>
      <c r="AO328" s="726">
        <f t="shared" si="122"/>
        <v>3.3333333333333437</v>
      </c>
      <c r="AP328" s="726">
        <f t="shared" si="123"/>
        <v>9.0909090909090828</v>
      </c>
      <c r="AQ328" s="727">
        <f t="shared" si="124"/>
        <v>3.1032661434212199</v>
      </c>
      <c r="AR328" s="728">
        <f t="shared" si="125"/>
        <v>11.103166738698022</v>
      </c>
    </row>
    <row r="329" spans="1:44" ht="11.25" customHeight="1" x14ac:dyDescent="0.2">
      <c r="A329" s="1017" t="s">
        <v>243</v>
      </c>
      <c r="B329" s="1015" t="s">
        <v>244</v>
      </c>
      <c r="C329" s="710">
        <v>3.2800000000000002</v>
      </c>
      <c r="D329" s="704">
        <v>2.97</v>
      </c>
      <c r="E329" s="704">
        <v>2.69</v>
      </c>
      <c r="F329" s="704">
        <v>2.42</v>
      </c>
      <c r="G329" s="704">
        <v>2.19</v>
      </c>
      <c r="H329" s="705" t="s">
        <v>91</v>
      </c>
      <c r="I329" s="704">
        <v>2</v>
      </c>
      <c r="J329" s="523">
        <v>1.83</v>
      </c>
      <c r="K329" s="705"/>
      <c r="L329" s="543">
        <v>1.64</v>
      </c>
      <c r="M329" s="543">
        <v>1.49</v>
      </c>
      <c r="N329" s="711">
        <v>1.34</v>
      </c>
      <c r="O329" s="711">
        <v>1.1000000000000001</v>
      </c>
      <c r="P329" s="711">
        <v>0.89</v>
      </c>
      <c r="Q329" s="711">
        <v>0.78</v>
      </c>
      <c r="R329" s="711">
        <v>0.7</v>
      </c>
      <c r="S329" s="711">
        <v>0.63</v>
      </c>
      <c r="T329" s="711">
        <v>0.59</v>
      </c>
      <c r="U329" s="711">
        <v>0.55000000000000004</v>
      </c>
      <c r="V329" s="711">
        <v>0.51</v>
      </c>
      <c r="W329" s="711">
        <v>0.47</v>
      </c>
      <c r="X329" s="708">
        <f t="shared" si="105"/>
        <v>28.07</v>
      </c>
      <c r="Y329" s="726">
        <f t="shared" si="106"/>
        <v>10.437710437710447</v>
      </c>
      <c r="Z329" s="726">
        <f t="shared" si="107"/>
        <v>10.408921933085512</v>
      </c>
      <c r="AA329" s="726">
        <f t="shared" si="108"/>
        <v>11.157024793388427</v>
      </c>
      <c r="AB329" s="726">
        <f t="shared" si="109"/>
        <v>10.502283105022837</v>
      </c>
      <c r="AC329" s="726">
        <f t="shared" si="110"/>
        <v>9.4999999999999964</v>
      </c>
      <c r="AD329" s="726">
        <f t="shared" si="111"/>
        <v>9.2896174863387859</v>
      </c>
      <c r="AE329" s="726">
        <f t="shared" si="112"/>
        <v>11.585365853658548</v>
      </c>
      <c r="AF329" s="726">
        <f t="shared" si="113"/>
        <v>10.067114093959727</v>
      </c>
      <c r="AG329" s="726">
        <f t="shared" si="114"/>
        <v>11.194029850746269</v>
      </c>
      <c r="AH329" s="726">
        <f t="shared" si="115"/>
        <v>21.818181818181827</v>
      </c>
      <c r="AI329" s="726">
        <f t="shared" si="116"/>
        <v>23.59550561797754</v>
      </c>
      <c r="AJ329" s="726">
        <f t="shared" si="117"/>
        <v>14.102564102564097</v>
      </c>
      <c r="AK329" s="726">
        <f t="shared" si="118"/>
        <v>11.428571428571432</v>
      </c>
      <c r="AL329" s="726">
        <f t="shared" si="119"/>
        <v>11.111111111111093</v>
      </c>
      <c r="AM329" s="726">
        <f t="shared" si="120"/>
        <v>6.7796610169491567</v>
      </c>
      <c r="AN329" s="726">
        <f t="shared" si="121"/>
        <v>7.2727272727272529</v>
      </c>
      <c r="AO329" s="726">
        <f t="shared" si="122"/>
        <v>7.8431372549019773</v>
      </c>
      <c r="AP329" s="726">
        <f t="shared" si="123"/>
        <v>8.5106382978723527</v>
      </c>
      <c r="AQ329" s="727">
        <f t="shared" si="124"/>
        <v>11.478009193042627</v>
      </c>
      <c r="AR329" s="728">
        <f t="shared" si="125"/>
        <v>4.4498467040791541</v>
      </c>
    </row>
    <row r="330" spans="1:44" ht="11.25" customHeight="1" x14ac:dyDescent="0.2">
      <c r="A330" s="1017" t="s">
        <v>606</v>
      </c>
      <c r="B330" s="1015" t="s">
        <v>607</v>
      </c>
      <c r="C330" s="710">
        <v>1.94</v>
      </c>
      <c r="D330" s="704">
        <v>1.86</v>
      </c>
      <c r="E330" s="704">
        <v>1.73</v>
      </c>
      <c r="F330" s="704">
        <v>1.61</v>
      </c>
      <c r="G330" s="704">
        <v>1.42</v>
      </c>
      <c r="H330" s="705"/>
      <c r="I330" s="704">
        <v>1.27</v>
      </c>
      <c r="J330" s="523">
        <v>1.17</v>
      </c>
      <c r="K330" s="705"/>
      <c r="L330" s="543">
        <v>1.05</v>
      </c>
      <c r="M330" s="543">
        <v>0.9</v>
      </c>
      <c r="N330" s="711">
        <v>0.82499999999999996</v>
      </c>
      <c r="O330" s="711">
        <v>0.76</v>
      </c>
      <c r="P330" s="711">
        <v>0.69</v>
      </c>
      <c r="Q330" s="711">
        <v>0.64</v>
      </c>
      <c r="R330" s="711">
        <v>0.58499999999999996</v>
      </c>
      <c r="S330" s="707">
        <v>0.55000000000000004</v>
      </c>
      <c r="T330" s="707">
        <v>0.55000000000000004</v>
      </c>
      <c r="U330" s="707">
        <v>0.55000000000000004</v>
      </c>
      <c r="V330" s="707">
        <v>0.55000000000000004</v>
      </c>
      <c r="W330" s="707">
        <v>0.55000000000000004</v>
      </c>
      <c r="X330" s="708">
        <f t="shared" si="105"/>
        <v>19.200000000000003</v>
      </c>
      <c r="Y330" s="726">
        <f t="shared" si="106"/>
        <v>4.3010752688172005</v>
      </c>
      <c r="Z330" s="726">
        <f t="shared" si="107"/>
        <v>7.5144508670520249</v>
      </c>
      <c r="AA330" s="726">
        <f t="shared" si="108"/>
        <v>7.4534161490683148</v>
      </c>
      <c r="AB330" s="726">
        <f t="shared" si="109"/>
        <v>13.380281690140849</v>
      </c>
      <c r="AC330" s="726">
        <f t="shared" si="110"/>
        <v>11.811023622047244</v>
      </c>
      <c r="AD330" s="726">
        <f t="shared" si="111"/>
        <v>8.5470085470085611</v>
      </c>
      <c r="AE330" s="726">
        <f t="shared" si="112"/>
        <v>11.428571428571409</v>
      </c>
      <c r="AF330" s="726">
        <f t="shared" si="113"/>
        <v>16.666666666666675</v>
      </c>
      <c r="AG330" s="726">
        <f t="shared" si="114"/>
        <v>9.0909090909091042</v>
      </c>
      <c r="AH330" s="726">
        <f t="shared" si="115"/>
        <v>8.5526315789473664</v>
      </c>
      <c r="AI330" s="726">
        <f t="shared" si="116"/>
        <v>10.144927536231885</v>
      </c>
      <c r="AJ330" s="726">
        <f t="shared" si="117"/>
        <v>7.8125</v>
      </c>
      <c r="AK330" s="726">
        <f t="shared" si="118"/>
        <v>9.4017094017094127</v>
      </c>
      <c r="AL330" s="726">
        <f t="shared" si="119"/>
        <v>6.3636363636363491</v>
      </c>
      <c r="AM330" s="726">
        <f t="shared" si="120"/>
        <v>0</v>
      </c>
      <c r="AN330" s="726">
        <f t="shared" si="121"/>
        <v>0</v>
      </c>
      <c r="AO330" s="726">
        <f t="shared" si="122"/>
        <v>0</v>
      </c>
      <c r="AP330" s="726">
        <f t="shared" si="123"/>
        <v>0</v>
      </c>
      <c r="AQ330" s="727">
        <f t="shared" si="124"/>
        <v>7.3593782339336888</v>
      </c>
      <c r="AR330" s="728">
        <f t="shared" si="125"/>
        <v>4.8763536105061096</v>
      </c>
    </row>
    <row r="331" spans="1:44" ht="11.25" customHeight="1" x14ac:dyDescent="0.2">
      <c r="A331" s="536" t="s">
        <v>1248</v>
      </c>
      <c r="B331" s="1000" t="s">
        <v>1249</v>
      </c>
      <c r="C331" s="517">
        <v>0.38</v>
      </c>
      <c r="D331" s="513">
        <v>0.35</v>
      </c>
      <c r="E331" s="513">
        <v>0.33</v>
      </c>
      <c r="F331" s="513">
        <v>0.3</v>
      </c>
      <c r="G331" s="513">
        <v>0.27500000000000002</v>
      </c>
      <c r="H331" s="514"/>
      <c r="I331" s="513">
        <v>0.255</v>
      </c>
      <c r="J331" s="511">
        <v>0.23499999999999999</v>
      </c>
      <c r="K331" s="514"/>
      <c r="L331" s="571">
        <v>0.22</v>
      </c>
      <c r="M331" s="563">
        <v>0.22</v>
      </c>
      <c r="N331" s="519">
        <v>0.21249999999999999</v>
      </c>
      <c r="O331" s="519">
        <v>0.19500000000000001</v>
      </c>
      <c r="P331" s="519">
        <v>0.1825</v>
      </c>
      <c r="Q331" s="519">
        <v>0.17249999999999999</v>
      </c>
      <c r="R331" s="519">
        <v>0.155</v>
      </c>
      <c r="S331" s="519">
        <v>3.7499999999999999E-2</v>
      </c>
      <c r="T331" s="518">
        <v>0</v>
      </c>
      <c r="U331" s="518">
        <v>0</v>
      </c>
      <c r="V331" s="518">
        <v>0</v>
      </c>
      <c r="W331" s="518">
        <v>0</v>
      </c>
      <c r="X331" s="708">
        <f t="shared" si="105"/>
        <v>3.52</v>
      </c>
      <c r="Y331" s="726">
        <f t="shared" si="106"/>
        <v>8.5714285714285854</v>
      </c>
      <c r="Z331" s="726">
        <f t="shared" si="107"/>
        <v>6.0606060606060552</v>
      </c>
      <c r="AA331" s="726">
        <f t="shared" si="108"/>
        <v>10.000000000000009</v>
      </c>
      <c r="AB331" s="726">
        <f t="shared" si="109"/>
        <v>9.0909090909090828</v>
      </c>
      <c r="AC331" s="726">
        <f t="shared" si="110"/>
        <v>7.8431372549019773</v>
      </c>
      <c r="AD331" s="726">
        <f t="shared" si="111"/>
        <v>8.5106382978723527</v>
      </c>
      <c r="AE331" s="726">
        <f t="shared" si="112"/>
        <v>6.8181818181818121</v>
      </c>
      <c r="AF331" s="726">
        <f t="shared" si="113"/>
        <v>0</v>
      </c>
      <c r="AG331" s="726">
        <f t="shared" si="114"/>
        <v>3.529411764705892</v>
      </c>
      <c r="AH331" s="726">
        <f t="shared" si="115"/>
        <v>8.9743589743589638</v>
      </c>
      <c r="AI331" s="726">
        <f t="shared" si="116"/>
        <v>6.8493150684931559</v>
      </c>
      <c r="AJ331" s="726">
        <f t="shared" si="117"/>
        <v>5.7971014492753659</v>
      </c>
      <c r="AK331" s="726">
        <f t="shared" si="118"/>
        <v>11.290322580645151</v>
      </c>
      <c r="AL331" s="726">
        <f t="shared" si="119"/>
        <v>313.33333333333337</v>
      </c>
      <c r="AM331" s="726" t="str">
        <f t="shared" si="120"/>
        <v>n/a</v>
      </c>
      <c r="AN331" s="726" t="str">
        <f t="shared" si="121"/>
        <v>n/a</v>
      </c>
      <c r="AO331" s="726" t="str">
        <f t="shared" si="122"/>
        <v>n/a</v>
      </c>
      <c r="AP331" s="726" t="str">
        <f t="shared" si="123"/>
        <v>n/a</v>
      </c>
      <c r="AQ331" s="727">
        <f t="shared" si="124"/>
        <v>29.047767447479412</v>
      </c>
      <c r="AR331" s="728">
        <f t="shared" si="125"/>
        <v>81.871956197062104</v>
      </c>
    </row>
    <row r="332" spans="1:44" ht="11.25" customHeight="1" x14ac:dyDescent="0.2">
      <c r="A332" s="551" t="s">
        <v>246</v>
      </c>
      <c r="B332" s="539" t="s">
        <v>247</v>
      </c>
      <c r="C332" s="524">
        <v>2.6825000000000001</v>
      </c>
      <c r="D332" s="704">
        <v>2.5874999999999999</v>
      </c>
      <c r="E332" s="525">
        <v>2.42</v>
      </c>
      <c r="F332" s="525">
        <v>2.2999999999999998</v>
      </c>
      <c r="G332" s="704">
        <v>2.15</v>
      </c>
      <c r="H332" s="526"/>
      <c r="I332" s="704">
        <v>1.9350000000000001</v>
      </c>
      <c r="J332" s="523">
        <v>1.8</v>
      </c>
      <c r="K332" s="526"/>
      <c r="L332" s="543">
        <v>1.63</v>
      </c>
      <c r="M332" s="543">
        <v>1.59</v>
      </c>
      <c r="N332" s="711">
        <v>1.5349999999999999</v>
      </c>
      <c r="O332" s="711">
        <v>1.4325000000000001</v>
      </c>
      <c r="P332" s="711">
        <v>1.325</v>
      </c>
      <c r="Q332" s="711">
        <v>1.2375</v>
      </c>
      <c r="R332" s="711">
        <v>1.1950000000000001</v>
      </c>
      <c r="S332" s="711">
        <v>1.175</v>
      </c>
      <c r="T332" s="711">
        <v>1.155</v>
      </c>
      <c r="U332" s="711">
        <v>1.1299999999999999</v>
      </c>
      <c r="V332" s="711">
        <v>1.085</v>
      </c>
      <c r="W332" s="711">
        <v>1.03</v>
      </c>
      <c r="X332" s="708">
        <f t="shared" si="105"/>
        <v>31.395000000000003</v>
      </c>
      <c r="Y332" s="726">
        <f t="shared" si="106"/>
        <v>3.6714975845410613</v>
      </c>
      <c r="Z332" s="726">
        <f t="shared" si="107"/>
        <v>6.9214876033057759</v>
      </c>
      <c r="AA332" s="726">
        <f t="shared" si="108"/>
        <v>5.2173913043478404</v>
      </c>
      <c r="AB332" s="726">
        <f t="shared" si="109"/>
        <v>6.9767441860465018</v>
      </c>
      <c r="AC332" s="726">
        <f t="shared" si="110"/>
        <v>11.111111111111093</v>
      </c>
      <c r="AD332" s="726">
        <f t="shared" si="111"/>
        <v>7.4999999999999956</v>
      </c>
      <c r="AE332" s="726">
        <f t="shared" si="112"/>
        <v>10.429447852760742</v>
      </c>
      <c r="AF332" s="726">
        <f t="shared" si="113"/>
        <v>2.5157232704402288</v>
      </c>
      <c r="AG332" s="726">
        <f t="shared" si="114"/>
        <v>3.5830618892508159</v>
      </c>
      <c r="AH332" s="726">
        <f t="shared" si="115"/>
        <v>7.1553228621291209</v>
      </c>
      <c r="AI332" s="726">
        <f t="shared" si="116"/>
        <v>8.1132075471698215</v>
      </c>
      <c r="AJ332" s="726">
        <f t="shared" si="117"/>
        <v>7.0707070707070718</v>
      </c>
      <c r="AK332" s="726">
        <f t="shared" si="118"/>
        <v>3.5564853556485421</v>
      </c>
      <c r="AL332" s="726">
        <f t="shared" si="119"/>
        <v>1.7021276595744705</v>
      </c>
      <c r="AM332" s="726">
        <f t="shared" si="120"/>
        <v>1.7316017316017396</v>
      </c>
      <c r="AN332" s="726">
        <f t="shared" si="121"/>
        <v>2.212389380530988</v>
      </c>
      <c r="AO332" s="726">
        <f t="shared" si="122"/>
        <v>4.1474654377880116</v>
      </c>
      <c r="AP332" s="726">
        <f t="shared" si="123"/>
        <v>5.3398058252427161</v>
      </c>
      <c r="AQ332" s="727">
        <f t="shared" si="124"/>
        <v>5.4975320928998084</v>
      </c>
      <c r="AR332" s="728">
        <f t="shared" si="125"/>
        <v>2.8397445570735016</v>
      </c>
    </row>
    <row r="333" spans="1:44" ht="11.25" customHeight="1" x14ac:dyDescent="0.2">
      <c r="A333" s="1017" t="s">
        <v>1250</v>
      </c>
      <c r="B333" s="1015" t="s">
        <v>1251</v>
      </c>
      <c r="C333" s="524">
        <v>1.8766669999999999</v>
      </c>
      <c r="D333" s="532">
        <v>1.7333333333333334</v>
      </c>
      <c r="E333" s="704">
        <v>1.6733333333333331</v>
      </c>
      <c r="F333" s="704">
        <v>1.5533333333333335</v>
      </c>
      <c r="G333" s="704">
        <v>1.3666666666666665</v>
      </c>
      <c r="H333" s="705"/>
      <c r="I333" s="704">
        <v>0.26666666666666666</v>
      </c>
      <c r="J333" s="709">
        <v>0</v>
      </c>
      <c r="K333" s="705"/>
      <c r="L333" s="706">
        <v>0</v>
      </c>
      <c r="M333" s="706">
        <v>0</v>
      </c>
      <c r="N333" s="707">
        <v>0</v>
      </c>
      <c r="O333" s="707">
        <v>0</v>
      </c>
      <c r="P333" s="707">
        <v>0</v>
      </c>
      <c r="Q333" s="707">
        <v>0</v>
      </c>
      <c r="R333" s="707">
        <v>0</v>
      </c>
      <c r="S333" s="707">
        <v>0</v>
      </c>
      <c r="T333" s="707">
        <v>0</v>
      </c>
      <c r="U333" s="707">
        <v>0</v>
      </c>
      <c r="V333" s="707">
        <v>0</v>
      </c>
      <c r="W333" s="707">
        <v>0</v>
      </c>
      <c r="X333" s="708">
        <f t="shared" si="105"/>
        <v>8.4700003333333349</v>
      </c>
      <c r="Y333" s="726">
        <f t="shared" si="106"/>
        <v>8.2692499999999836</v>
      </c>
      <c r="Z333" s="726">
        <f t="shared" si="107"/>
        <v>3.5856573705179473</v>
      </c>
      <c r="AA333" s="726">
        <f t="shared" si="108"/>
        <v>7.7253218884119956</v>
      </c>
      <c r="AB333" s="726">
        <f t="shared" si="109"/>
        <v>13.658536585365887</v>
      </c>
      <c r="AC333" s="726">
        <f t="shared" si="110"/>
        <v>412.49999999999989</v>
      </c>
      <c r="AD333" s="726" t="str">
        <f t="shared" si="111"/>
        <v>n/a</v>
      </c>
      <c r="AE333" s="726" t="str">
        <f t="shared" si="112"/>
        <v>n/a</v>
      </c>
      <c r="AF333" s="726" t="str">
        <f t="shared" si="113"/>
        <v>n/a</v>
      </c>
      <c r="AG333" s="726" t="str">
        <f t="shared" si="114"/>
        <v>n/a</v>
      </c>
      <c r="AH333" s="726" t="str">
        <f t="shared" si="115"/>
        <v>n/a</v>
      </c>
      <c r="AI333" s="726" t="str">
        <f t="shared" si="116"/>
        <v>n/a</v>
      </c>
      <c r="AJ333" s="726" t="str">
        <f t="shared" si="117"/>
        <v>n/a</v>
      </c>
      <c r="AK333" s="726" t="str">
        <f t="shared" si="118"/>
        <v>n/a</v>
      </c>
      <c r="AL333" s="726" t="str">
        <f t="shared" si="119"/>
        <v>n/a</v>
      </c>
      <c r="AM333" s="726" t="str">
        <f t="shared" si="120"/>
        <v>n/a</v>
      </c>
      <c r="AN333" s="726" t="str">
        <f t="shared" si="121"/>
        <v>n/a</v>
      </c>
      <c r="AO333" s="726" t="str">
        <f t="shared" si="122"/>
        <v>n/a</v>
      </c>
      <c r="AP333" s="726" t="str">
        <f t="shared" si="123"/>
        <v>n/a</v>
      </c>
      <c r="AQ333" s="727">
        <f t="shared" si="124"/>
        <v>89.14775316885914</v>
      </c>
      <c r="AR333" s="728">
        <f t="shared" si="125"/>
        <v>180.79485209692459</v>
      </c>
    </row>
    <row r="334" spans="1:44" ht="11.25" customHeight="1" x14ac:dyDescent="0.2">
      <c r="A334" s="1017" t="s">
        <v>1252</v>
      </c>
      <c r="B334" s="1015" t="s">
        <v>1253</v>
      </c>
      <c r="C334" s="524">
        <v>0.51666699999999999</v>
      </c>
      <c r="D334" s="704">
        <v>0.48</v>
      </c>
      <c r="E334" s="704">
        <v>0.45333333333333337</v>
      </c>
      <c r="F334" s="704">
        <v>0.42666666666666669</v>
      </c>
      <c r="G334" s="704">
        <v>0.4</v>
      </c>
      <c r="H334" s="705"/>
      <c r="I334" s="532">
        <v>0.37333333333333335</v>
      </c>
      <c r="J334" s="709">
        <v>0.37333333333333335</v>
      </c>
      <c r="K334" s="705"/>
      <c r="L334" s="706">
        <v>0.37333333333333335</v>
      </c>
      <c r="M334" s="706">
        <v>0.37333333333333335</v>
      </c>
      <c r="N334" s="707">
        <v>0.37333333333333335</v>
      </c>
      <c r="O334" s="707">
        <v>0.37333333333333335</v>
      </c>
      <c r="P334" s="707">
        <v>0.37333333333333335</v>
      </c>
      <c r="Q334" s="707">
        <v>0.37333333333333335</v>
      </c>
      <c r="R334" s="707">
        <v>0.37333333333333335</v>
      </c>
      <c r="S334" s="707">
        <v>0.37333333333333335</v>
      </c>
      <c r="T334" s="707">
        <v>0.37333333333333335</v>
      </c>
      <c r="U334" s="711">
        <v>0.37333333333333335</v>
      </c>
      <c r="V334" s="711">
        <v>0.3666666666666667</v>
      </c>
      <c r="W334" s="711">
        <v>0.34</v>
      </c>
      <c r="X334" s="708">
        <f t="shared" si="105"/>
        <v>7.4633336666666654</v>
      </c>
      <c r="Y334" s="726">
        <f t="shared" si="106"/>
        <v>7.6389583333333455</v>
      </c>
      <c r="Z334" s="726">
        <f t="shared" si="107"/>
        <v>5.8823529411764497</v>
      </c>
      <c r="AA334" s="726">
        <f t="shared" si="108"/>
        <v>6.25</v>
      </c>
      <c r="AB334" s="726">
        <f t="shared" si="109"/>
        <v>6.6666666666666652</v>
      </c>
      <c r="AC334" s="726">
        <f t="shared" si="110"/>
        <v>7.1428571428571397</v>
      </c>
      <c r="AD334" s="726">
        <f t="shared" si="111"/>
        <v>0</v>
      </c>
      <c r="AE334" s="726">
        <f t="shared" si="112"/>
        <v>0</v>
      </c>
      <c r="AF334" s="726">
        <f t="shared" si="113"/>
        <v>0</v>
      </c>
      <c r="AG334" s="726">
        <f t="shared" si="114"/>
        <v>0</v>
      </c>
      <c r="AH334" s="726">
        <f t="shared" si="115"/>
        <v>0</v>
      </c>
      <c r="AI334" s="726">
        <f t="shared" si="116"/>
        <v>0</v>
      </c>
      <c r="AJ334" s="726">
        <f t="shared" si="117"/>
        <v>0</v>
      </c>
      <c r="AK334" s="726">
        <f t="shared" si="118"/>
        <v>0</v>
      </c>
      <c r="AL334" s="726">
        <f t="shared" si="119"/>
        <v>0</v>
      </c>
      <c r="AM334" s="726">
        <f t="shared" si="120"/>
        <v>0</v>
      </c>
      <c r="AN334" s="726">
        <f t="shared" si="121"/>
        <v>0</v>
      </c>
      <c r="AO334" s="726">
        <f t="shared" si="122"/>
        <v>1.8181818181818077</v>
      </c>
      <c r="AP334" s="726">
        <f t="shared" si="123"/>
        <v>7.8431372549019551</v>
      </c>
      <c r="AQ334" s="727">
        <f t="shared" si="124"/>
        <v>2.4023418976176312</v>
      </c>
      <c r="AR334" s="728">
        <f t="shared" si="125"/>
        <v>3.3292046532873658</v>
      </c>
    </row>
    <row r="335" spans="1:44" ht="11.25" customHeight="1" x14ac:dyDescent="0.2">
      <c r="A335" s="1017" t="s">
        <v>1255</v>
      </c>
      <c r="B335" s="1015" t="s">
        <v>1256</v>
      </c>
      <c r="C335" s="524">
        <v>1.1200000000000001</v>
      </c>
      <c r="D335" s="704">
        <v>1</v>
      </c>
      <c r="E335" s="704">
        <v>0.9</v>
      </c>
      <c r="F335" s="704">
        <v>0.8</v>
      </c>
      <c r="G335" s="704">
        <v>0.72499999999999998</v>
      </c>
      <c r="H335" s="705"/>
      <c r="I335" s="532">
        <v>0.5</v>
      </c>
      <c r="J335" s="709">
        <v>1.69</v>
      </c>
      <c r="K335" s="705"/>
      <c r="L335" s="543">
        <v>1.905</v>
      </c>
      <c r="M335" s="543">
        <v>1.885</v>
      </c>
      <c r="N335" s="711">
        <v>1.865</v>
      </c>
      <c r="O335" s="711">
        <v>1.84</v>
      </c>
      <c r="P335" s="711">
        <v>1.81</v>
      </c>
      <c r="Q335" s="711">
        <v>1.74</v>
      </c>
      <c r="R335" s="711">
        <v>1.7</v>
      </c>
      <c r="S335" s="711">
        <v>1.6625000000000001</v>
      </c>
      <c r="T335" s="707">
        <v>1.65</v>
      </c>
      <c r="U335" s="711">
        <v>0.86250000000000004</v>
      </c>
      <c r="V335" s="711">
        <v>0.55000000000000004</v>
      </c>
      <c r="W335" s="707">
        <v>0.4</v>
      </c>
      <c r="X335" s="708">
        <f t="shared" si="105"/>
        <v>24.604999999999997</v>
      </c>
      <c r="Y335" s="726">
        <f t="shared" si="106"/>
        <v>12.000000000000011</v>
      </c>
      <c r="Z335" s="726">
        <f t="shared" si="107"/>
        <v>11.111111111111116</v>
      </c>
      <c r="AA335" s="726">
        <f t="shared" si="108"/>
        <v>12.5</v>
      </c>
      <c r="AB335" s="726">
        <f t="shared" si="109"/>
        <v>10.344827586206895</v>
      </c>
      <c r="AC335" s="726">
        <f t="shared" si="110"/>
        <v>44.999999999999993</v>
      </c>
      <c r="AD335" s="726">
        <f t="shared" si="111"/>
        <v>-70.414201183431956</v>
      </c>
      <c r="AE335" s="726">
        <f t="shared" si="112"/>
        <v>-11.286089238845154</v>
      </c>
      <c r="AF335" s="726">
        <f t="shared" si="113"/>
        <v>1.0610079575596787</v>
      </c>
      <c r="AG335" s="726">
        <f t="shared" si="114"/>
        <v>1.072386058981234</v>
      </c>
      <c r="AH335" s="726">
        <f t="shared" si="115"/>
        <v>1.3586956521739024</v>
      </c>
      <c r="AI335" s="726">
        <f t="shared" si="116"/>
        <v>1.6574585635359185</v>
      </c>
      <c r="AJ335" s="726">
        <f t="shared" si="117"/>
        <v>4.0229885057471382</v>
      </c>
      <c r="AK335" s="726">
        <f t="shared" si="118"/>
        <v>2.3529411764705799</v>
      </c>
      <c r="AL335" s="726">
        <f t="shared" si="119"/>
        <v>2.2556390977443552</v>
      </c>
      <c r="AM335" s="726">
        <f t="shared" si="120"/>
        <v>0.75757575757577911</v>
      </c>
      <c r="AN335" s="726">
        <f t="shared" si="121"/>
        <v>91.304347826086939</v>
      </c>
      <c r="AO335" s="726">
        <f t="shared" si="122"/>
        <v>56.818181818181813</v>
      </c>
      <c r="AP335" s="726">
        <f t="shared" si="123"/>
        <v>37.5</v>
      </c>
      <c r="AQ335" s="727">
        <f t="shared" si="124"/>
        <v>11.63427059383879</v>
      </c>
      <c r="AR335" s="728">
        <f t="shared" si="125"/>
        <v>32.728955100100357</v>
      </c>
    </row>
    <row r="336" spans="1:44" ht="11.25" customHeight="1" x14ac:dyDescent="0.2">
      <c r="A336" s="536" t="s">
        <v>1257</v>
      </c>
      <c r="B336" s="1000" t="s">
        <v>1258</v>
      </c>
      <c r="C336" s="524">
        <v>0.35849999999999999</v>
      </c>
      <c r="D336" s="704">
        <v>0.29899999999999999</v>
      </c>
      <c r="E336" s="704">
        <v>0.26</v>
      </c>
      <c r="F336" s="704">
        <v>0.215</v>
      </c>
      <c r="G336" s="704">
        <v>0.18</v>
      </c>
      <c r="H336" s="705"/>
      <c r="I336" s="704">
        <v>0.15</v>
      </c>
      <c r="J336" s="523">
        <v>0.1125</v>
      </c>
      <c r="K336" s="705"/>
      <c r="L336" s="706">
        <v>0</v>
      </c>
      <c r="M336" s="706">
        <v>0</v>
      </c>
      <c r="N336" s="707">
        <v>0</v>
      </c>
      <c r="O336" s="707">
        <v>0</v>
      </c>
      <c r="P336" s="707">
        <v>0</v>
      </c>
      <c r="Q336" s="707">
        <v>0</v>
      </c>
      <c r="R336" s="707">
        <v>0</v>
      </c>
      <c r="S336" s="707">
        <v>0</v>
      </c>
      <c r="T336" s="707">
        <v>0</v>
      </c>
      <c r="U336" s="707">
        <v>0</v>
      </c>
      <c r="V336" s="707">
        <v>0</v>
      </c>
      <c r="W336" s="707">
        <v>0</v>
      </c>
      <c r="X336" s="708">
        <f t="shared" si="105"/>
        <v>1.575</v>
      </c>
      <c r="Y336" s="726">
        <f t="shared" si="106"/>
        <v>19.899665551839462</v>
      </c>
      <c r="Z336" s="726">
        <f t="shared" si="107"/>
        <v>14.999999999999991</v>
      </c>
      <c r="AA336" s="726">
        <f t="shared" si="108"/>
        <v>20.930232558139551</v>
      </c>
      <c r="AB336" s="726">
        <f t="shared" si="109"/>
        <v>19.444444444444443</v>
      </c>
      <c r="AC336" s="726">
        <f t="shared" si="110"/>
        <v>19.999999999999996</v>
      </c>
      <c r="AD336" s="726">
        <f t="shared" si="111"/>
        <v>33.333333333333329</v>
      </c>
      <c r="AE336" s="726" t="str">
        <f t="shared" si="112"/>
        <v>n/a</v>
      </c>
      <c r="AF336" s="726" t="str">
        <f t="shared" si="113"/>
        <v>n/a</v>
      </c>
      <c r="AG336" s="726" t="str">
        <f t="shared" si="114"/>
        <v>n/a</v>
      </c>
      <c r="AH336" s="726" t="str">
        <f t="shared" si="115"/>
        <v>n/a</v>
      </c>
      <c r="AI336" s="726" t="str">
        <f t="shared" si="116"/>
        <v>n/a</v>
      </c>
      <c r="AJ336" s="726" t="str">
        <f t="shared" si="117"/>
        <v>n/a</v>
      </c>
      <c r="AK336" s="726" t="str">
        <f t="shared" si="118"/>
        <v>n/a</v>
      </c>
      <c r="AL336" s="726" t="str">
        <f t="shared" si="119"/>
        <v>n/a</v>
      </c>
      <c r="AM336" s="726" t="str">
        <f t="shared" si="120"/>
        <v>n/a</v>
      </c>
      <c r="AN336" s="726" t="str">
        <f t="shared" si="121"/>
        <v>n/a</v>
      </c>
      <c r="AO336" s="726" t="str">
        <f t="shared" si="122"/>
        <v>n/a</v>
      </c>
      <c r="AP336" s="726" t="str">
        <f t="shared" si="123"/>
        <v>n/a</v>
      </c>
      <c r="AQ336" s="727">
        <f t="shared" si="124"/>
        <v>21.434612647959465</v>
      </c>
      <c r="AR336" s="728">
        <f t="shared" si="125"/>
        <v>6.1905272581369868</v>
      </c>
    </row>
    <row r="337" spans="1:44" ht="11.25" customHeight="1" x14ac:dyDescent="0.2">
      <c r="A337" s="712" t="s">
        <v>1259</v>
      </c>
      <c r="B337" s="539" t="s">
        <v>1260</v>
      </c>
      <c r="C337" s="553">
        <v>0.83000000000000007</v>
      </c>
      <c r="D337" s="545">
        <v>0.79</v>
      </c>
      <c r="E337" s="545">
        <v>0.75</v>
      </c>
      <c r="F337" s="545">
        <v>0.68</v>
      </c>
      <c r="G337" s="545">
        <v>0.6</v>
      </c>
      <c r="H337" s="546"/>
      <c r="I337" s="545">
        <v>0.53</v>
      </c>
      <c r="J337" s="547">
        <v>0.52</v>
      </c>
      <c r="K337" s="546"/>
      <c r="L337" s="572">
        <v>0.52</v>
      </c>
      <c r="M337" s="572">
        <v>0.52</v>
      </c>
      <c r="N337" s="548">
        <v>0.52</v>
      </c>
      <c r="O337" s="548">
        <v>0.49</v>
      </c>
      <c r="P337" s="548">
        <v>0.43340000000000001</v>
      </c>
      <c r="Q337" s="548">
        <v>0.38670000000000004</v>
      </c>
      <c r="R337" s="548">
        <v>0.35630000000000001</v>
      </c>
      <c r="S337" s="548">
        <v>0.30599999999999999</v>
      </c>
      <c r="T337" s="548">
        <v>0.24829999999999999</v>
      </c>
      <c r="U337" s="548">
        <v>0.23280000000000001</v>
      </c>
      <c r="V337" s="548">
        <v>0.22220000000000001</v>
      </c>
      <c r="W337" s="548">
        <v>0.1956</v>
      </c>
      <c r="X337" s="708">
        <f t="shared" si="105"/>
        <v>9.1313000000000013</v>
      </c>
      <c r="Y337" s="726">
        <f t="shared" si="106"/>
        <v>5.0632911392405111</v>
      </c>
      <c r="Z337" s="726">
        <f t="shared" si="107"/>
        <v>5.3333333333333455</v>
      </c>
      <c r="AA337" s="726">
        <f t="shared" si="108"/>
        <v>10.294117647058808</v>
      </c>
      <c r="AB337" s="726">
        <f t="shared" si="109"/>
        <v>13.333333333333353</v>
      </c>
      <c r="AC337" s="726">
        <f t="shared" si="110"/>
        <v>13.207547169811317</v>
      </c>
      <c r="AD337" s="726">
        <f t="shared" si="111"/>
        <v>1.9230769230769162</v>
      </c>
      <c r="AE337" s="726">
        <f t="shared" si="112"/>
        <v>0</v>
      </c>
      <c r="AF337" s="726">
        <f t="shared" si="113"/>
        <v>0</v>
      </c>
      <c r="AG337" s="726">
        <f t="shared" si="114"/>
        <v>0</v>
      </c>
      <c r="AH337" s="726">
        <f t="shared" si="115"/>
        <v>6.1224489795918435</v>
      </c>
      <c r="AI337" s="726">
        <f t="shared" si="116"/>
        <v>13.059529303184124</v>
      </c>
      <c r="AJ337" s="726">
        <f t="shared" si="117"/>
        <v>12.076545125420202</v>
      </c>
      <c r="AK337" s="726">
        <f t="shared" si="118"/>
        <v>8.5321358405837877</v>
      </c>
      <c r="AL337" s="726">
        <f t="shared" si="119"/>
        <v>16.437908496732035</v>
      </c>
      <c r="AM337" s="726">
        <f t="shared" si="120"/>
        <v>23.238018525976646</v>
      </c>
      <c r="AN337" s="726">
        <f t="shared" si="121"/>
        <v>6.658075601374569</v>
      </c>
      <c r="AO337" s="726">
        <f t="shared" si="122"/>
        <v>4.7704770477047687</v>
      </c>
      <c r="AP337" s="726">
        <f t="shared" si="123"/>
        <v>13.599182004089982</v>
      </c>
      <c r="AQ337" s="727">
        <f t="shared" si="124"/>
        <v>8.536056692806234</v>
      </c>
      <c r="AR337" s="728">
        <f t="shared" si="125"/>
        <v>6.3861995524033821</v>
      </c>
    </row>
    <row r="338" spans="1:44" ht="11.25" customHeight="1" x14ac:dyDescent="0.2">
      <c r="A338" s="510" t="s">
        <v>1261</v>
      </c>
      <c r="B338" s="1015" t="s">
        <v>1262</v>
      </c>
      <c r="C338" s="524">
        <v>0.77100000000000013</v>
      </c>
      <c r="D338" s="532">
        <v>0.75</v>
      </c>
      <c r="E338" s="704">
        <v>0.74750000000000005</v>
      </c>
      <c r="F338" s="704">
        <v>0.72</v>
      </c>
      <c r="G338" s="704">
        <v>0.63</v>
      </c>
      <c r="H338" s="705"/>
      <c r="I338" s="704">
        <v>0.6</v>
      </c>
      <c r="J338" s="523">
        <v>0.55500000000000005</v>
      </c>
      <c r="K338" s="705"/>
      <c r="L338" s="706">
        <v>0.48</v>
      </c>
      <c r="M338" s="706">
        <v>0.6</v>
      </c>
      <c r="N338" s="711">
        <v>0.96</v>
      </c>
      <c r="O338" s="711">
        <v>0.91500000000000004</v>
      </c>
      <c r="P338" s="711">
        <v>0.84</v>
      </c>
      <c r="Q338" s="711">
        <v>0.18</v>
      </c>
      <c r="R338" s="707">
        <v>0</v>
      </c>
      <c r="S338" s="707">
        <v>0</v>
      </c>
      <c r="T338" s="707">
        <v>0</v>
      </c>
      <c r="U338" s="707">
        <v>0</v>
      </c>
      <c r="V338" s="707">
        <v>0</v>
      </c>
      <c r="W338" s="707">
        <v>0</v>
      </c>
      <c r="X338" s="708">
        <f t="shared" si="105"/>
        <v>8.7484999999999982</v>
      </c>
      <c r="Y338" s="726">
        <f t="shared" si="106"/>
        <v>2.8000000000000247</v>
      </c>
      <c r="Z338" s="726">
        <f t="shared" si="107"/>
        <v>0.33444816053511683</v>
      </c>
      <c r="AA338" s="726">
        <f t="shared" si="108"/>
        <v>3.8194444444444642</v>
      </c>
      <c r="AB338" s="726">
        <f t="shared" si="109"/>
        <v>14.285714285714279</v>
      </c>
      <c r="AC338" s="726">
        <f t="shared" si="110"/>
        <v>5.0000000000000044</v>
      </c>
      <c r="AD338" s="726">
        <f t="shared" si="111"/>
        <v>8.108108108108091</v>
      </c>
      <c r="AE338" s="726">
        <f t="shared" si="112"/>
        <v>15.625000000000021</v>
      </c>
      <c r="AF338" s="726">
        <f t="shared" si="113"/>
        <v>-19.999999999999996</v>
      </c>
      <c r="AG338" s="726">
        <f t="shared" si="114"/>
        <v>-37.5</v>
      </c>
      <c r="AH338" s="726">
        <f t="shared" si="115"/>
        <v>4.9180327868852292</v>
      </c>
      <c r="AI338" s="726">
        <f t="shared" si="116"/>
        <v>8.9285714285714413</v>
      </c>
      <c r="AJ338" s="726">
        <f t="shared" si="117"/>
        <v>366.66666666666669</v>
      </c>
      <c r="AK338" s="726" t="str">
        <f t="shared" si="118"/>
        <v>n/a</v>
      </c>
      <c r="AL338" s="726" t="str">
        <f t="shared" si="119"/>
        <v>n/a</v>
      </c>
      <c r="AM338" s="726" t="str">
        <f t="shared" si="120"/>
        <v>n/a</v>
      </c>
      <c r="AN338" s="726" t="str">
        <f t="shared" si="121"/>
        <v>n/a</v>
      </c>
      <c r="AO338" s="726" t="str">
        <f t="shared" si="122"/>
        <v>n/a</v>
      </c>
      <c r="AP338" s="726" t="str">
        <f t="shared" si="123"/>
        <v>n/a</v>
      </c>
      <c r="AQ338" s="727">
        <f t="shared" si="124"/>
        <v>31.082165490077113</v>
      </c>
      <c r="AR338" s="728">
        <f t="shared" si="125"/>
        <v>106.73795117280284</v>
      </c>
    </row>
    <row r="339" spans="1:44" ht="11.25" customHeight="1" x14ac:dyDescent="0.2">
      <c r="A339" s="1017" t="s">
        <v>1263</v>
      </c>
      <c r="B339" s="1015" t="s">
        <v>1264</v>
      </c>
      <c r="C339" s="524">
        <v>2.9</v>
      </c>
      <c r="D339" s="532">
        <v>2.6</v>
      </c>
      <c r="E339" s="704">
        <v>2.5499999999999998</v>
      </c>
      <c r="F339" s="704">
        <v>2.25</v>
      </c>
      <c r="G339" s="704">
        <v>2.0499999999999998</v>
      </c>
      <c r="H339" s="705"/>
      <c r="I339" s="704">
        <v>1.77</v>
      </c>
      <c r="J339" s="709">
        <v>1.4</v>
      </c>
      <c r="K339" s="705"/>
      <c r="L339" s="706">
        <v>1.4</v>
      </c>
      <c r="M339" s="706">
        <v>1.4</v>
      </c>
      <c r="N339" s="707">
        <v>1.4</v>
      </c>
      <c r="O339" s="711">
        <v>1.4</v>
      </c>
      <c r="P339" s="711">
        <v>1.3</v>
      </c>
      <c r="Q339" s="707">
        <v>1</v>
      </c>
      <c r="R339" s="711">
        <v>1</v>
      </c>
      <c r="S339" s="711">
        <v>0.74</v>
      </c>
      <c r="T339" s="707">
        <v>0.48</v>
      </c>
      <c r="U339" s="707">
        <v>0.48</v>
      </c>
      <c r="V339" s="711">
        <v>0.48</v>
      </c>
      <c r="W339" s="711">
        <v>0.24</v>
      </c>
      <c r="X339" s="708">
        <f t="shared" si="105"/>
        <v>26.839999999999996</v>
      </c>
      <c r="Y339" s="726">
        <f t="shared" si="106"/>
        <v>11.538461538461542</v>
      </c>
      <c r="Z339" s="726">
        <f t="shared" si="107"/>
        <v>1.9607843137255054</v>
      </c>
      <c r="AA339" s="726">
        <f t="shared" si="108"/>
        <v>13.33333333333333</v>
      </c>
      <c r="AB339" s="726">
        <f t="shared" si="109"/>
        <v>9.7560975609756184</v>
      </c>
      <c r="AC339" s="726">
        <f t="shared" si="110"/>
        <v>15.81920903954801</v>
      </c>
      <c r="AD339" s="726">
        <f t="shared" si="111"/>
        <v>26.428571428571445</v>
      </c>
      <c r="AE339" s="726">
        <f t="shared" si="112"/>
        <v>0</v>
      </c>
      <c r="AF339" s="726">
        <f t="shared" si="113"/>
        <v>0</v>
      </c>
      <c r="AG339" s="726">
        <f t="shared" si="114"/>
        <v>0</v>
      </c>
      <c r="AH339" s="726">
        <f t="shared" si="115"/>
        <v>0</v>
      </c>
      <c r="AI339" s="726">
        <f t="shared" si="116"/>
        <v>7.6923076923076872</v>
      </c>
      <c r="AJ339" s="726">
        <f t="shared" si="117"/>
        <v>30.000000000000004</v>
      </c>
      <c r="AK339" s="726">
        <f t="shared" si="118"/>
        <v>0</v>
      </c>
      <c r="AL339" s="726">
        <f t="shared" si="119"/>
        <v>35.13513513513513</v>
      </c>
      <c r="AM339" s="726">
        <f t="shared" si="120"/>
        <v>54.166666666666671</v>
      </c>
      <c r="AN339" s="726">
        <f t="shared" si="121"/>
        <v>0</v>
      </c>
      <c r="AO339" s="726">
        <f t="shared" si="122"/>
        <v>0</v>
      </c>
      <c r="AP339" s="726">
        <f t="shared" si="123"/>
        <v>100</v>
      </c>
      <c r="AQ339" s="727">
        <f t="shared" si="124"/>
        <v>16.990587039373608</v>
      </c>
      <c r="AR339" s="728">
        <f t="shared" si="125"/>
        <v>25.770586268980185</v>
      </c>
    </row>
    <row r="340" spans="1:44" ht="11.25" customHeight="1" x14ac:dyDescent="0.2">
      <c r="A340" s="504" t="s">
        <v>1265</v>
      </c>
      <c r="B340" s="1000" t="s">
        <v>1266</v>
      </c>
      <c r="C340" s="554">
        <v>0.44000000000000006</v>
      </c>
      <c r="D340" s="513">
        <v>0.31</v>
      </c>
      <c r="E340" s="513">
        <v>0.25</v>
      </c>
      <c r="F340" s="513">
        <v>0.22</v>
      </c>
      <c r="G340" s="513">
        <v>0.05</v>
      </c>
      <c r="H340" s="514"/>
      <c r="I340" s="515">
        <v>0</v>
      </c>
      <c r="J340" s="516">
        <v>0</v>
      </c>
      <c r="K340" s="514"/>
      <c r="L340" s="571">
        <v>0</v>
      </c>
      <c r="M340" s="571">
        <v>0</v>
      </c>
      <c r="N340" s="518">
        <v>0</v>
      </c>
      <c r="O340" s="518">
        <v>0</v>
      </c>
      <c r="P340" s="518">
        <v>0</v>
      </c>
      <c r="Q340" s="518">
        <v>0</v>
      </c>
      <c r="R340" s="518">
        <v>0</v>
      </c>
      <c r="S340" s="518">
        <v>0</v>
      </c>
      <c r="T340" s="518">
        <v>0.48</v>
      </c>
      <c r="U340" s="518">
        <v>1.02</v>
      </c>
      <c r="V340" s="518">
        <v>1.2</v>
      </c>
      <c r="W340" s="518">
        <v>1.2</v>
      </c>
      <c r="X340" s="708">
        <f t="shared" si="105"/>
        <v>5.17</v>
      </c>
      <c r="Y340" s="726">
        <f t="shared" si="106"/>
        <v>41.935483870967772</v>
      </c>
      <c r="Z340" s="726">
        <f t="shared" si="107"/>
        <v>24</v>
      </c>
      <c r="AA340" s="726">
        <f t="shared" si="108"/>
        <v>13.636363636363647</v>
      </c>
      <c r="AB340" s="726">
        <f t="shared" si="109"/>
        <v>339.99999999999994</v>
      </c>
      <c r="AC340" s="726" t="str">
        <f t="shared" si="110"/>
        <v>n/a</v>
      </c>
      <c r="AD340" s="726" t="str">
        <f t="shared" si="111"/>
        <v>n/a</v>
      </c>
      <c r="AE340" s="726" t="str">
        <f t="shared" si="112"/>
        <v>n/a</v>
      </c>
      <c r="AF340" s="726" t="str">
        <f t="shared" si="113"/>
        <v>n/a</v>
      </c>
      <c r="AG340" s="726" t="str">
        <f t="shared" si="114"/>
        <v>n/a</v>
      </c>
      <c r="AH340" s="726" t="str">
        <f t="shared" si="115"/>
        <v>n/a</v>
      </c>
      <c r="AI340" s="726" t="str">
        <f t="shared" si="116"/>
        <v>n/a</v>
      </c>
      <c r="AJ340" s="726" t="str">
        <f t="shared" si="117"/>
        <v>n/a</v>
      </c>
      <c r="AK340" s="726" t="str">
        <f t="shared" si="118"/>
        <v>n/a</v>
      </c>
      <c r="AL340" s="726" t="str">
        <f t="shared" si="119"/>
        <v>n/a</v>
      </c>
      <c r="AM340" s="726">
        <f t="shared" si="120"/>
        <v>-100</v>
      </c>
      <c r="AN340" s="726">
        <f t="shared" si="121"/>
        <v>-52.941176470588239</v>
      </c>
      <c r="AO340" s="726">
        <f t="shared" si="122"/>
        <v>-14.999999999999991</v>
      </c>
      <c r="AP340" s="726">
        <f t="shared" si="123"/>
        <v>0</v>
      </c>
      <c r="AQ340" s="727">
        <f t="shared" si="124"/>
        <v>31.453833879592892</v>
      </c>
      <c r="AR340" s="728">
        <f t="shared" si="125"/>
        <v>132.68305633081579</v>
      </c>
    </row>
    <row r="341" spans="1:44" ht="11.25" customHeight="1" x14ac:dyDescent="0.2">
      <c r="A341" s="530" t="s">
        <v>249</v>
      </c>
      <c r="B341" s="1015" t="s">
        <v>250</v>
      </c>
      <c r="C341" s="710">
        <v>0.47000000000000003</v>
      </c>
      <c r="D341" s="704">
        <v>0.43</v>
      </c>
      <c r="E341" s="704">
        <v>0.40500000000000003</v>
      </c>
      <c r="F341" s="704">
        <v>0.37</v>
      </c>
      <c r="G341" s="704">
        <v>0.33</v>
      </c>
      <c r="H341" s="705"/>
      <c r="I341" s="704">
        <v>0.31200000000000006</v>
      </c>
      <c r="J341" s="523">
        <v>0.28320000000000001</v>
      </c>
      <c r="K341" s="705"/>
      <c r="L341" s="706">
        <v>0.26880000000000004</v>
      </c>
      <c r="M341" s="543">
        <v>0.25920000000000004</v>
      </c>
      <c r="N341" s="711">
        <v>0.25600000000000001</v>
      </c>
      <c r="O341" s="711">
        <v>0.19865600000000003</v>
      </c>
      <c r="P341" s="711">
        <v>0.18677760000000002</v>
      </c>
      <c r="Q341" s="707">
        <v>0.18350080000000002</v>
      </c>
      <c r="R341" s="711">
        <v>0.18087936000000002</v>
      </c>
      <c r="S341" s="707">
        <v>0.17825792000000001</v>
      </c>
      <c r="T341" s="711">
        <v>0.17039360000000001</v>
      </c>
      <c r="U341" s="707">
        <v>0.16777216</v>
      </c>
      <c r="V341" s="711">
        <v>0.16252928000000003</v>
      </c>
      <c r="W341" s="707">
        <v>0.15728640000000002</v>
      </c>
      <c r="X341" s="708">
        <f t="shared" si="105"/>
        <v>4.9702531200000006</v>
      </c>
      <c r="Y341" s="726">
        <f t="shared" si="106"/>
        <v>9.3023255813953654</v>
      </c>
      <c r="Z341" s="726">
        <f t="shared" si="107"/>
        <v>6.1728395061728225</v>
      </c>
      <c r="AA341" s="726">
        <f t="shared" si="108"/>
        <v>9.4594594594594739</v>
      </c>
      <c r="AB341" s="726">
        <f t="shared" si="109"/>
        <v>12.12121212121211</v>
      </c>
      <c r="AC341" s="726">
        <f t="shared" si="110"/>
        <v>5.7692307692307487</v>
      </c>
      <c r="AD341" s="726">
        <f t="shared" si="111"/>
        <v>10.169491525423746</v>
      </c>
      <c r="AE341" s="726">
        <f t="shared" si="112"/>
        <v>5.3571428571428381</v>
      </c>
      <c r="AF341" s="726">
        <f t="shared" si="113"/>
        <v>3.7037037037036979</v>
      </c>
      <c r="AG341" s="726">
        <f t="shared" si="114"/>
        <v>1.2500000000000178</v>
      </c>
      <c r="AH341" s="726">
        <f t="shared" si="115"/>
        <v>28.865979381443285</v>
      </c>
      <c r="AI341" s="726">
        <f t="shared" si="116"/>
        <v>6.3596491228070207</v>
      </c>
      <c r="AJ341" s="726">
        <f t="shared" si="117"/>
        <v>1.7857142857142794</v>
      </c>
      <c r="AK341" s="726">
        <f t="shared" si="118"/>
        <v>1.449275362318847</v>
      </c>
      <c r="AL341" s="726">
        <f t="shared" si="119"/>
        <v>1.4705882352941124</v>
      </c>
      <c r="AM341" s="726">
        <f t="shared" si="120"/>
        <v>4.6153846153846212</v>
      </c>
      <c r="AN341" s="726">
        <f t="shared" si="121"/>
        <v>1.5625</v>
      </c>
      <c r="AO341" s="726">
        <f t="shared" si="122"/>
        <v>3.2258064516128782</v>
      </c>
      <c r="AP341" s="726">
        <f t="shared" si="123"/>
        <v>3.3333333333333437</v>
      </c>
      <c r="AQ341" s="727">
        <f t="shared" si="124"/>
        <v>6.442979795091623</v>
      </c>
      <c r="AR341" s="728">
        <f t="shared" si="125"/>
        <v>6.5120245285471103</v>
      </c>
    </row>
    <row r="342" spans="1:44" ht="11.25" customHeight="1" x14ac:dyDescent="0.2">
      <c r="A342" s="530" t="s">
        <v>608</v>
      </c>
      <c r="B342" s="1015" t="s">
        <v>609</v>
      </c>
      <c r="C342" s="710">
        <v>0.48</v>
      </c>
      <c r="D342" s="704">
        <v>0.44</v>
      </c>
      <c r="E342" s="704">
        <v>0.39999999999999997</v>
      </c>
      <c r="F342" s="704">
        <v>0.3666666666666667</v>
      </c>
      <c r="G342" s="704">
        <v>0.33333333333333331</v>
      </c>
      <c r="H342" s="705"/>
      <c r="I342" s="704">
        <v>0.3</v>
      </c>
      <c r="J342" s="523">
        <v>0.27999999999999997</v>
      </c>
      <c r="K342" s="705"/>
      <c r="L342" s="543">
        <v>0.26666666666666666</v>
      </c>
      <c r="M342" s="543">
        <v>0.25333333333333335</v>
      </c>
      <c r="N342" s="711">
        <v>0.24666666666666667</v>
      </c>
      <c r="O342" s="711">
        <v>0.22</v>
      </c>
      <c r="P342" s="711">
        <v>0.19333333333333333</v>
      </c>
      <c r="Q342" s="711">
        <v>0.17333333333333334</v>
      </c>
      <c r="R342" s="711">
        <v>0.12444333333333334</v>
      </c>
      <c r="S342" s="711">
        <v>7.3556666666666673E-2</v>
      </c>
      <c r="T342" s="711">
        <v>6.4443333333333339E-2</v>
      </c>
      <c r="U342" s="711">
        <v>5.9266666666666669E-2</v>
      </c>
      <c r="V342" s="711">
        <v>5.5306666666666671E-2</v>
      </c>
      <c r="W342" s="707">
        <v>4.3453333333333337E-2</v>
      </c>
      <c r="X342" s="708">
        <f t="shared" si="105"/>
        <v>4.373803333333333</v>
      </c>
      <c r="Y342" s="726">
        <f t="shared" si="106"/>
        <v>9.0909090909090828</v>
      </c>
      <c r="Z342" s="726">
        <f t="shared" si="107"/>
        <v>10.000000000000009</v>
      </c>
      <c r="AA342" s="726">
        <f t="shared" si="108"/>
        <v>9.0909090909090828</v>
      </c>
      <c r="AB342" s="726">
        <f t="shared" si="109"/>
        <v>10.000000000000009</v>
      </c>
      <c r="AC342" s="726">
        <f t="shared" si="110"/>
        <v>11.111111111111116</v>
      </c>
      <c r="AD342" s="726">
        <f t="shared" si="111"/>
        <v>7.1428571428571397</v>
      </c>
      <c r="AE342" s="726">
        <f t="shared" si="112"/>
        <v>4.9999999999999822</v>
      </c>
      <c r="AF342" s="726">
        <f t="shared" si="113"/>
        <v>5.2631578947368363</v>
      </c>
      <c r="AG342" s="726">
        <f t="shared" si="114"/>
        <v>2.7027027027027195</v>
      </c>
      <c r="AH342" s="726">
        <f t="shared" si="115"/>
        <v>12.121212121212132</v>
      </c>
      <c r="AI342" s="726">
        <f t="shared" si="116"/>
        <v>13.793103448275868</v>
      </c>
      <c r="AJ342" s="726">
        <f t="shared" si="117"/>
        <v>11.538461538461542</v>
      </c>
      <c r="AK342" s="726">
        <f t="shared" si="118"/>
        <v>39.286957919267131</v>
      </c>
      <c r="AL342" s="726">
        <f t="shared" si="119"/>
        <v>69.180223863687857</v>
      </c>
      <c r="AM342" s="726">
        <f t="shared" si="120"/>
        <v>14.141623131433301</v>
      </c>
      <c r="AN342" s="726">
        <f t="shared" si="121"/>
        <v>8.7345331833520881</v>
      </c>
      <c r="AO342" s="726">
        <f t="shared" si="122"/>
        <v>7.1600771456123313</v>
      </c>
      <c r="AP342" s="726">
        <f t="shared" si="123"/>
        <v>27.278306228904569</v>
      </c>
      <c r="AQ342" s="727">
        <f t="shared" si="124"/>
        <v>15.146452534079604</v>
      </c>
      <c r="AR342" s="728">
        <f t="shared" si="125"/>
        <v>15.980925645077731</v>
      </c>
    </row>
    <row r="343" spans="1:44" ht="11.25" customHeight="1" x14ac:dyDescent="0.2">
      <c r="A343" s="504" t="s">
        <v>3879</v>
      </c>
      <c r="B343" s="1000" t="s">
        <v>3880</v>
      </c>
      <c r="C343" s="710">
        <v>0.92</v>
      </c>
      <c r="D343" s="575">
        <v>0.88</v>
      </c>
      <c r="E343" s="704">
        <v>0.84</v>
      </c>
      <c r="F343" s="704">
        <v>0.78</v>
      </c>
      <c r="G343" s="575">
        <v>0.72</v>
      </c>
      <c r="H343" s="705"/>
      <c r="I343" s="532">
        <v>0.72</v>
      </c>
      <c r="J343" s="709">
        <v>0.72</v>
      </c>
      <c r="K343" s="705"/>
      <c r="L343" s="706">
        <v>0.72</v>
      </c>
      <c r="M343" s="706">
        <v>0.72</v>
      </c>
      <c r="N343" s="711">
        <v>0.72</v>
      </c>
      <c r="O343" s="711">
        <v>0.66</v>
      </c>
      <c r="P343" s="711">
        <v>0.57999999999999996</v>
      </c>
      <c r="Q343" s="711">
        <v>0.5</v>
      </c>
      <c r="R343" s="711">
        <v>0.42</v>
      </c>
      <c r="S343" s="711">
        <v>0.33</v>
      </c>
      <c r="T343" s="711">
        <v>0.27250000000000002</v>
      </c>
      <c r="U343" s="576">
        <v>0.25</v>
      </c>
      <c r="V343" s="576">
        <v>0.25</v>
      </c>
      <c r="W343" s="711">
        <v>0.25</v>
      </c>
      <c r="X343" s="708">
        <f t="shared" si="105"/>
        <v>11.2525</v>
      </c>
      <c r="Y343" s="726">
        <f t="shared" si="106"/>
        <v>4.5454545454545414</v>
      </c>
      <c r="Z343" s="726">
        <f t="shared" si="107"/>
        <v>4.7619047619047672</v>
      </c>
      <c r="AA343" s="726">
        <f t="shared" si="108"/>
        <v>7.6923076923076872</v>
      </c>
      <c r="AB343" s="726">
        <f t="shared" si="109"/>
        <v>8.3333333333333481</v>
      </c>
      <c r="AC343" s="726">
        <f t="shared" si="110"/>
        <v>0</v>
      </c>
      <c r="AD343" s="726">
        <f t="shared" si="111"/>
        <v>0</v>
      </c>
      <c r="AE343" s="726">
        <f t="shared" si="112"/>
        <v>0</v>
      </c>
      <c r="AF343" s="726">
        <f t="shared" si="113"/>
        <v>0</v>
      </c>
      <c r="AG343" s="726">
        <f t="shared" si="114"/>
        <v>0</v>
      </c>
      <c r="AH343" s="726">
        <f t="shared" si="115"/>
        <v>9.0909090909090828</v>
      </c>
      <c r="AI343" s="726">
        <f t="shared" si="116"/>
        <v>13.793103448275868</v>
      </c>
      <c r="AJ343" s="726">
        <f t="shared" si="117"/>
        <v>15.999999999999993</v>
      </c>
      <c r="AK343" s="726">
        <f t="shared" si="118"/>
        <v>19.047619047619047</v>
      </c>
      <c r="AL343" s="726">
        <f t="shared" si="119"/>
        <v>27.27272727272727</v>
      </c>
      <c r="AM343" s="726">
        <f t="shared" si="120"/>
        <v>21.100917431192666</v>
      </c>
      <c r="AN343" s="726">
        <f t="shared" si="121"/>
        <v>9.0000000000000071</v>
      </c>
      <c r="AO343" s="726">
        <f t="shared" si="122"/>
        <v>0</v>
      </c>
      <c r="AP343" s="726">
        <f t="shared" si="123"/>
        <v>0</v>
      </c>
      <c r="AQ343" s="727">
        <f t="shared" si="124"/>
        <v>7.8132375902069038</v>
      </c>
      <c r="AR343" s="728">
        <f t="shared" si="125"/>
        <v>8.5228728865096794</v>
      </c>
    </row>
    <row r="344" spans="1:44" ht="11.25" customHeight="1" x14ac:dyDescent="0.2">
      <c r="A344" s="1017" t="s">
        <v>3881</v>
      </c>
      <c r="B344" s="1015" t="s">
        <v>3882</v>
      </c>
      <c r="C344" s="524">
        <v>0.88</v>
      </c>
      <c r="D344" s="525">
        <v>0.82</v>
      </c>
      <c r="E344" s="525">
        <v>0.65</v>
      </c>
      <c r="F344" s="704">
        <v>0.3</v>
      </c>
      <c r="G344" s="575">
        <v>0</v>
      </c>
      <c r="H344" s="526"/>
      <c r="I344" s="575">
        <v>0</v>
      </c>
      <c r="J344" s="580">
        <v>0</v>
      </c>
      <c r="K344" s="526"/>
      <c r="L344" s="706">
        <v>0</v>
      </c>
      <c r="M344" s="706">
        <v>0.04</v>
      </c>
      <c r="N344" s="707">
        <v>0.32</v>
      </c>
      <c r="O344" s="707">
        <v>0.32</v>
      </c>
      <c r="P344" s="711">
        <v>0.32</v>
      </c>
      <c r="Q344" s="711">
        <v>0.28000000000000003</v>
      </c>
      <c r="R344" s="711">
        <v>0.12</v>
      </c>
      <c r="S344" s="707">
        <v>0</v>
      </c>
      <c r="T344" s="707">
        <v>0</v>
      </c>
      <c r="U344" s="707">
        <v>0.27</v>
      </c>
      <c r="V344" s="711">
        <v>0.36</v>
      </c>
      <c r="W344" s="711">
        <v>0.3</v>
      </c>
      <c r="X344" s="708">
        <f t="shared" si="105"/>
        <v>4.9800000000000004</v>
      </c>
      <c r="Y344" s="726">
        <f t="shared" si="106"/>
        <v>7.3170731707317138</v>
      </c>
      <c r="Z344" s="726">
        <f t="shared" si="107"/>
        <v>26.15384615384615</v>
      </c>
      <c r="AA344" s="726">
        <f t="shared" si="108"/>
        <v>116.6666666666667</v>
      </c>
      <c r="AB344" s="726" t="str">
        <f t="shared" si="109"/>
        <v>n/a</v>
      </c>
      <c r="AC344" s="726" t="str">
        <f t="shared" si="110"/>
        <v>n/a</v>
      </c>
      <c r="AD344" s="726" t="str">
        <f t="shared" si="111"/>
        <v>n/a</v>
      </c>
      <c r="AE344" s="726" t="str">
        <f t="shared" si="112"/>
        <v>n/a</v>
      </c>
      <c r="AF344" s="726">
        <f t="shared" si="113"/>
        <v>-100</v>
      </c>
      <c r="AG344" s="726">
        <f t="shared" si="114"/>
        <v>-87.5</v>
      </c>
      <c r="AH344" s="726">
        <f t="shared" si="115"/>
        <v>0</v>
      </c>
      <c r="AI344" s="726">
        <f t="shared" si="116"/>
        <v>0</v>
      </c>
      <c r="AJ344" s="726">
        <f t="shared" si="117"/>
        <v>14.285714285714279</v>
      </c>
      <c r="AK344" s="726">
        <f t="shared" si="118"/>
        <v>133.33333333333334</v>
      </c>
      <c r="AL344" s="726" t="str">
        <f t="shared" si="119"/>
        <v>n/a</v>
      </c>
      <c r="AM344" s="726" t="str">
        <f t="shared" si="120"/>
        <v>n/a</v>
      </c>
      <c r="AN344" s="726">
        <f t="shared" si="121"/>
        <v>-100</v>
      </c>
      <c r="AO344" s="726">
        <f t="shared" si="122"/>
        <v>-24.999999999999989</v>
      </c>
      <c r="AP344" s="726">
        <f t="shared" si="123"/>
        <v>19.999999999999996</v>
      </c>
      <c r="AQ344" s="727">
        <f t="shared" si="124"/>
        <v>0.43805280085768378</v>
      </c>
      <c r="AR344" s="728">
        <f t="shared" si="125"/>
        <v>74.473595727790894</v>
      </c>
    </row>
    <row r="345" spans="1:44" ht="11.25" customHeight="1" x14ac:dyDescent="0.2">
      <c r="A345" s="1017" t="s">
        <v>1267</v>
      </c>
      <c r="B345" s="1015" t="s">
        <v>1268</v>
      </c>
      <c r="C345" s="524">
        <v>0.25</v>
      </c>
      <c r="D345" s="704">
        <v>0.21</v>
      </c>
      <c r="E345" s="704">
        <v>0.17</v>
      </c>
      <c r="F345" s="704">
        <v>0.13</v>
      </c>
      <c r="G345" s="704">
        <v>0.105</v>
      </c>
      <c r="H345" s="705"/>
      <c r="I345" s="704">
        <v>8.5000000000000006E-2</v>
      </c>
      <c r="J345" s="523">
        <v>0.02</v>
      </c>
      <c r="K345" s="705"/>
      <c r="L345" s="706">
        <v>0</v>
      </c>
      <c r="M345" s="706">
        <v>0</v>
      </c>
      <c r="N345" s="707">
        <v>0</v>
      </c>
      <c r="O345" s="707">
        <v>0</v>
      </c>
      <c r="P345" s="707">
        <v>0</v>
      </c>
      <c r="Q345" s="707">
        <v>0</v>
      </c>
      <c r="R345" s="707">
        <v>0</v>
      </c>
      <c r="S345" s="707">
        <v>0</v>
      </c>
      <c r="T345" s="707">
        <v>0</v>
      </c>
      <c r="U345" s="707">
        <v>0</v>
      </c>
      <c r="V345" s="707">
        <v>0</v>
      </c>
      <c r="W345" s="707">
        <v>0</v>
      </c>
      <c r="X345" s="708">
        <f t="shared" si="105"/>
        <v>0.97</v>
      </c>
      <c r="Y345" s="726">
        <f t="shared" si="106"/>
        <v>19.047619047619047</v>
      </c>
      <c r="Z345" s="726">
        <f t="shared" si="107"/>
        <v>23.529411764705866</v>
      </c>
      <c r="AA345" s="726">
        <f t="shared" si="108"/>
        <v>30.76923076923077</v>
      </c>
      <c r="AB345" s="726">
        <f t="shared" si="109"/>
        <v>23.809523809523814</v>
      </c>
      <c r="AC345" s="726">
        <f t="shared" si="110"/>
        <v>23.529411764705866</v>
      </c>
      <c r="AD345" s="726">
        <f t="shared" si="111"/>
        <v>325</v>
      </c>
      <c r="AE345" s="726" t="str">
        <f t="shared" si="112"/>
        <v>n/a</v>
      </c>
      <c r="AF345" s="726" t="str">
        <f t="shared" si="113"/>
        <v>n/a</v>
      </c>
      <c r="AG345" s="726" t="str">
        <f t="shared" si="114"/>
        <v>n/a</v>
      </c>
      <c r="AH345" s="726" t="str">
        <f t="shared" si="115"/>
        <v>n/a</v>
      </c>
      <c r="AI345" s="726" t="str">
        <f t="shared" si="116"/>
        <v>n/a</v>
      </c>
      <c r="AJ345" s="726" t="str">
        <f t="shared" si="117"/>
        <v>n/a</v>
      </c>
      <c r="AK345" s="726" t="str">
        <f t="shared" si="118"/>
        <v>n/a</v>
      </c>
      <c r="AL345" s="726" t="str">
        <f t="shared" si="119"/>
        <v>n/a</v>
      </c>
      <c r="AM345" s="726" t="str">
        <f t="shared" si="120"/>
        <v>n/a</v>
      </c>
      <c r="AN345" s="726" t="str">
        <f t="shared" si="121"/>
        <v>n/a</v>
      </c>
      <c r="AO345" s="726" t="str">
        <f t="shared" si="122"/>
        <v>n/a</v>
      </c>
      <c r="AP345" s="726" t="str">
        <f t="shared" si="123"/>
        <v>n/a</v>
      </c>
      <c r="AQ345" s="727">
        <f t="shared" si="124"/>
        <v>74.280866192630896</v>
      </c>
      <c r="AR345" s="728">
        <f t="shared" si="125"/>
        <v>122.88436411486258</v>
      </c>
    </row>
    <row r="346" spans="1:44" ht="11.25" customHeight="1" x14ac:dyDescent="0.2">
      <c r="A346" s="530" t="s">
        <v>1269</v>
      </c>
      <c r="B346" s="1015" t="s">
        <v>1270</v>
      </c>
      <c r="C346" s="524">
        <v>0.97</v>
      </c>
      <c r="D346" s="704">
        <v>0.91</v>
      </c>
      <c r="E346" s="704">
        <v>0.83</v>
      </c>
      <c r="F346" s="704">
        <v>0.7</v>
      </c>
      <c r="G346" s="704">
        <v>0.65</v>
      </c>
      <c r="H346" s="705"/>
      <c r="I346" s="704">
        <v>0.59</v>
      </c>
      <c r="J346" s="523">
        <v>0.48</v>
      </c>
      <c r="K346" s="705"/>
      <c r="L346" s="543">
        <v>0.1</v>
      </c>
      <c r="M346" s="706">
        <v>0</v>
      </c>
      <c r="N346" s="707">
        <v>0.47</v>
      </c>
      <c r="O346" s="711">
        <v>0.56000000000000005</v>
      </c>
      <c r="P346" s="711">
        <v>0.55000000000000004</v>
      </c>
      <c r="Q346" s="707">
        <v>0</v>
      </c>
      <c r="R346" s="707">
        <v>0</v>
      </c>
      <c r="S346" s="707">
        <v>0</v>
      </c>
      <c r="T346" s="707">
        <v>0</v>
      </c>
      <c r="U346" s="707">
        <v>0</v>
      </c>
      <c r="V346" s="707">
        <v>0</v>
      </c>
      <c r="W346" s="707">
        <v>0</v>
      </c>
      <c r="X346" s="708">
        <f t="shared" si="105"/>
        <v>6.81</v>
      </c>
      <c r="Y346" s="726">
        <f t="shared" si="106"/>
        <v>6.5934065934065922</v>
      </c>
      <c r="Z346" s="726">
        <f t="shared" si="107"/>
        <v>9.6385542168674796</v>
      </c>
      <c r="AA346" s="726">
        <f t="shared" si="108"/>
        <v>18.571428571428573</v>
      </c>
      <c r="AB346" s="726">
        <f t="shared" si="109"/>
        <v>7.6923076923076872</v>
      </c>
      <c r="AC346" s="726">
        <f t="shared" si="110"/>
        <v>10.169491525423746</v>
      </c>
      <c r="AD346" s="726">
        <f t="shared" si="111"/>
        <v>22.916666666666675</v>
      </c>
      <c r="AE346" s="726">
        <f t="shared" si="112"/>
        <v>380</v>
      </c>
      <c r="AF346" s="726" t="str">
        <f t="shared" si="113"/>
        <v>n/a</v>
      </c>
      <c r="AG346" s="726">
        <f t="shared" si="114"/>
        <v>-100</v>
      </c>
      <c r="AH346" s="726">
        <f t="shared" si="115"/>
        <v>-16.07142857142858</v>
      </c>
      <c r="AI346" s="726">
        <f t="shared" si="116"/>
        <v>1.8181818181818299</v>
      </c>
      <c r="AJ346" s="726" t="str">
        <f t="shared" si="117"/>
        <v>n/a</v>
      </c>
      <c r="AK346" s="726" t="str">
        <f t="shared" si="118"/>
        <v>n/a</v>
      </c>
      <c r="AL346" s="726" t="str">
        <f t="shared" si="119"/>
        <v>n/a</v>
      </c>
      <c r="AM346" s="726" t="str">
        <f t="shared" si="120"/>
        <v>n/a</v>
      </c>
      <c r="AN346" s="726" t="str">
        <f t="shared" si="121"/>
        <v>n/a</v>
      </c>
      <c r="AO346" s="726" t="str">
        <f t="shared" si="122"/>
        <v>n/a</v>
      </c>
      <c r="AP346" s="726" t="str">
        <f t="shared" si="123"/>
        <v>n/a</v>
      </c>
      <c r="AQ346" s="727">
        <f t="shared" si="124"/>
        <v>34.1328608512854</v>
      </c>
      <c r="AR346" s="728">
        <f t="shared" si="125"/>
        <v>126.57018745266703</v>
      </c>
    </row>
    <row r="347" spans="1:44" ht="11.25" customHeight="1" x14ac:dyDescent="0.2">
      <c r="A347" s="504" t="s">
        <v>1271</v>
      </c>
      <c r="B347" s="1000" t="s">
        <v>1272</v>
      </c>
      <c r="C347" s="554">
        <v>0.5</v>
      </c>
      <c r="D347" s="513">
        <v>0.46</v>
      </c>
      <c r="E347" s="513">
        <v>0.4</v>
      </c>
      <c r="F347" s="513">
        <v>0.2</v>
      </c>
      <c r="G347" s="513">
        <v>7.4999999999999997E-2</v>
      </c>
      <c r="H347" s="514"/>
      <c r="I347" s="515">
        <v>0</v>
      </c>
      <c r="J347" s="516">
        <v>0</v>
      </c>
      <c r="K347" s="514"/>
      <c r="L347" s="571">
        <v>0</v>
      </c>
      <c r="M347" s="571">
        <v>0</v>
      </c>
      <c r="N347" s="518">
        <v>0</v>
      </c>
      <c r="O347" s="518">
        <v>0</v>
      </c>
      <c r="P347" s="518">
        <v>0</v>
      </c>
      <c r="Q347" s="518">
        <v>0</v>
      </c>
      <c r="R347" s="518">
        <v>0</v>
      </c>
      <c r="S347" s="518">
        <v>0</v>
      </c>
      <c r="T347" s="518">
        <v>0</v>
      </c>
      <c r="U347" s="518">
        <v>0</v>
      </c>
      <c r="V347" s="518">
        <v>0</v>
      </c>
      <c r="W347" s="518">
        <v>0</v>
      </c>
      <c r="X347" s="708">
        <f t="shared" si="105"/>
        <v>1.6349999999999998</v>
      </c>
      <c r="Y347" s="726">
        <f t="shared" si="106"/>
        <v>8.6956521739130377</v>
      </c>
      <c r="Z347" s="726">
        <f t="shared" si="107"/>
        <v>14.999999999999991</v>
      </c>
      <c r="AA347" s="726">
        <f t="shared" si="108"/>
        <v>100</v>
      </c>
      <c r="AB347" s="726">
        <f t="shared" si="109"/>
        <v>166.66666666666669</v>
      </c>
      <c r="AC347" s="726" t="str">
        <f t="shared" si="110"/>
        <v>n/a</v>
      </c>
      <c r="AD347" s="726" t="str">
        <f t="shared" si="111"/>
        <v>n/a</v>
      </c>
      <c r="AE347" s="726" t="str">
        <f t="shared" si="112"/>
        <v>n/a</v>
      </c>
      <c r="AF347" s="726" t="str">
        <f t="shared" si="113"/>
        <v>n/a</v>
      </c>
      <c r="AG347" s="726" t="str">
        <f t="shared" si="114"/>
        <v>n/a</v>
      </c>
      <c r="AH347" s="726" t="str">
        <f t="shared" si="115"/>
        <v>n/a</v>
      </c>
      <c r="AI347" s="726" t="str">
        <f t="shared" si="116"/>
        <v>n/a</v>
      </c>
      <c r="AJ347" s="726" t="str">
        <f t="shared" si="117"/>
        <v>n/a</v>
      </c>
      <c r="AK347" s="726" t="str">
        <f t="shared" si="118"/>
        <v>n/a</v>
      </c>
      <c r="AL347" s="726" t="str">
        <f t="shared" si="119"/>
        <v>n/a</v>
      </c>
      <c r="AM347" s="726" t="str">
        <f t="shared" si="120"/>
        <v>n/a</v>
      </c>
      <c r="AN347" s="726" t="str">
        <f t="shared" si="121"/>
        <v>n/a</v>
      </c>
      <c r="AO347" s="726" t="str">
        <f t="shared" si="122"/>
        <v>n/a</v>
      </c>
      <c r="AP347" s="726" t="str">
        <f t="shared" si="123"/>
        <v>n/a</v>
      </c>
      <c r="AQ347" s="727">
        <f t="shared" si="124"/>
        <v>72.590579710144937</v>
      </c>
      <c r="AR347" s="728">
        <f t="shared" si="125"/>
        <v>75.27908760934838</v>
      </c>
    </row>
    <row r="348" spans="1:44" ht="11.25" customHeight="1" x14ac:dyDescent="0.2">
      <c r="A348" s="579" t="s">
        <v>4018</v>
      </c>
      <c r="B348" s="539" t="s">
        <v>4019</v>
      </c>
      <c r="C348" s="710">
        <v>0.4</v>
      </c>
      <c r="D348" s="704">
        <v>0.32</v>
      </c>
      <c r="E348" s="575">
        <v>0.2</v>
      </c>
      <c r="F348" s="704">
        <v>0.15</v>
      </c>
      <c r="G348" s="575">
        <v>0</v>
      </c>
      <c r="H348" s="705"/>
      <c r="I348" s="532">
        <v>0</v>
      </c>
      <c r="J348" s="709">
        <v>0</v>
      </c>
      <c r="K348" s="705"/>
      <c r="L348" s="706">
        <v>0</v>
      </c>
      <c r="M348" s="706">
        <v>0</v>
      </c>
      <c r="N348" s="576">
        <v>0.54</v>
      </c>
      <c r="O348" s="711">
        <v>0.69</v>
      </c>
      <c r="P348" s="711">
        <v>0.66500000000000004</v>
      </c>
      <c r="Q348" s="711">
        <v>0.64500000000000002</v>
      </c>
      <c r="R348" s="711">
        <v>0.625</v>
      </c>
      <c r="S348" s="711">
        <v>0.60499999999999998</v>
      </c>
      <c r="T348" s="711">
        <v>0.52500000000000002</v>
      </c>
      <c r="U348" s="711">
        <v>0.5</v>
      </c>
      <c r="V348" s="711">
        <v>0.45</v>
      </c>
      <c r="W348" s="711">
        <v>0.19</v>
      </c>
      <c r="X348" s="708">
        <f t="shared" si="105"/>
        <v>6.5050000000000008</v>
      </c>
      <c r="Y348" s="726">
        <f t="shared" si="106"/>
        <v>25</v>
      </c>
      <c r="Z348" s="726">
        <f t="shared" si="107"/>
        <v>59.999999999999986</v>
      </c>
      <c r="AA348" s="726">
        <f t="shared" si="108"/>
        <v>33.33333333333335</v>
      </c>
      <c r="AB348" s="726" t="str">
        <f t="shared" si="109"/>
        <v>n/a</v>
      </c>
      <c r="AC348" s="726" t="str">
        <f t="shared" si="110"/>
        <v>n/a</v>
      </c>
      <c r="AD348" s="726" t="str">
        <f t="shared" si="111"/>
        <v>n/a</v>
      </c>
      <c r="AE348" s="726" t="str">
        <f t="shared" si="112"/>
        <v>n/a</v>
      </c>
      <c r="AF348" s="726" t="str">
        <f t="shared" si="113"/>
        <v>n/a</v>
      </c>
      <c r="AG348" s="726">
        <f t="shared" si="114"/>
        <v>-100</v>
      </c>
      <c r="AH348" s="726">
        <f t="shared" si="115"/>
        <v>-21.739130434782595</v>
      </c>
      <c r="AI348" s="726">
        <f t="shared" si="116"/>
        <v>3.7593984962405846</v>
      </c>
      <c r="AJ348" s="726">
        <f t="shared" si="117"/>
        <v>3.1007751937984551</v>
      </c>
      <c r="AK348" s="726">
        <f t="shared" si="118"/>
        <v>3.2000000000000028</v>
      </c>
      <c r="AL348" s="726">
        <f t="shared" si="119"/>
        <v>3.3057851239669533</v>
      </c>
      <c r="AM348" s="726">
        <f t="shared" si="120"/>
        <v>15.238095238095228</v>
      </c>
      <c r="AN348" s="726">
        <f t="shared" si="121"/>
        <v>5.0000000000000044</v>
      </c>
      <c r="AO348" s="726">
        <f t="shared" si="122"/>
        <v>11.111111111111116</v>
      </c>
      <c r="AP348" s="726">
        <f t="shared" si="123"/>
        <v>136.84210526315786</v>
      </c>
      <c r="AQ348" s="727">
        <f t="shared" si="124"/>
        <v>13.703959486532382</v>
      </c>
      <c r="AR348" s="728">
        <f t="shared" si="125"/>
        <v>52.056583428407158</v>
      </c>
    </row>
    <row r="349" spans="1:44" ht="11.25" customHeight="1" x14ac:dyDescent="0.2">
      <c r="A349" s="530" t="s">
        <v>252</v>
      </c>
      <c r="B349" s="1015" t="s">
        <v>253</v>
      </c>
      <c r="C349" s="710">
        <v>0.59</v>
      </c>
      <c r="D349" s="704">
        <v>0.55000000000000004</v>
      </c>
      <c r="E349" s="704">
        <v>0.51</v>
      </c>
      <c r="F349" s="704">
        <v>0.46</v>
      </c>
      <c r="G349" s="704">
        <v>0.38500000000000001</v>
      </c>
      <c r="H349" s="705"/>
      <c r="I349" s="704">
        <v>0.33</v>
      </c>
      <c r="J349" s="523">
        <v>0.29499999999999998</v>
      </c>
      <c r="K349" s="705"/>
      <c r="L349" s="543">
        <v>0.27750000000000002</v>
      </c>
      <c r="M349" s="543">
        <v>0.27</v>
      </c>
      <c r="N349" s="711">
        <v>0.26250000000000001</v>
      </c>
      <c r="O349" s="711">
        <v>0.25600000000000001</v>
      </c>
      <c r="P349" s="711">
        <v>0.24879999999999999</v>
      </c>
      <c r="Q349" s="711">
        <v>0.2414</v>
      </c>
      <c r="R349" s="711">
        <v>0.2288</v>
      </c>
      <c r="S349" s="711">
        <v>0.22389999999999999</v>
      </c>
      <c r="T349" s="711">
        <v>0.21879999999999999</v>
      </c>
      <c r="U349" s="711">
        <v>0.21389999999999998</v>
      </c>
      <c r="V349" s="711">
        <v>0.20879999999999999</v>
      </c>
      <c r="W349" s="711">
        <v>0.2039</v>
      </c>
      <c r="X349" s="708">
        <f t="shared" si="105"/>
        <v>5.9742999999999995</v>
      </c>
      <c r="Y349" s="726">
        <f t="shared" si="106"/>
        <v>7.2727272727272529</v>
      </c>
      <c r="Z349" s="726">
        <f t="shared" si="107"/>
        <v>7.8431372549019773</v>
      </c>
      <c r="AA349" s="726">
        <f t="shared" si="108"/>
        <v>10.869565217391308</v>
      </c>
      <c r="AB349" s="726">
        <f t="shared" si="109"/>
        <v>19.480519480519476</v>
      </c>
      <c r="AC349" s="726">
        <f t="shared" si="110"/>
        <v>16.666666666666675</v>
      </c>
      <c r="AD349" s="726">
        <f t="shared" si="111"/>
        <v>11.86440677966103</v>
      </c>
      <c r="AE349" s="726">
        <f t="shared" si="112"/>
        <v>6.3063063063062863</v>
      </c>
      <c r="AF349" s="726">
        <f t="shared" si="113"/>
        <v>2.7777777777777901</v>
      </c>
      <c r="AG349" s="726">
        <f t="shared" si="114"/>
        <v>2.8571428571428692</v>
      </c>
      <c r="AH349" s="726">
        <f t="shared" si="115"/>
        <v>2.5390625</v>
      </c>
      <c r="AI349" s="726">
        <f t="shared" si="116"/>
        <v>2.893890675241173</v>
      </c>
      <c r="AJ349" s="726">
        <f t="shared" si="117"/>
        <v>3.0654515327257714</v>
      </c>
      <c r="AK349" s="726">
        <f t="shared" si="118"/>
        <v>5.5069930069929995</v>
      </c>
      <c r="AL349" s="726">
        <f t="shared" si="119"/>
        <v>2.188476998660116</v>
      </c>
      <c r="AM349" s="726">
        <f t="shared" si="120"/>
        <v>2.3308957952467901</v>
      </c>
      <c r="AN349" s="726">
        <f t="shared" si="121"/>
        <v>2.2907900888265553</v>
      </c>
      <c r="AO349" s="726">
        <f t="shared" si="122"/>
        <v>2.4425287356321768</v>
      </c>
      <c r="AP349" s="726">
        <f t="shared" si="123"/>
        <v>2.4031387935262272</v>
      </c>
      <c r="AQ349" s="727">
        <f t="shared" si="124"/>
        <v>6.1999709855525813</v>
      </c>
      <c r="AR349" s="728">
        <f t="shared" si="125"/>
        <v>5.2919435024504056</v>
      </c>
    </row>
    <row r="350" spans="1:44" ht="11.25" customHeight="1" x14ac:dyDescent="0.2">
      <c r="A350" s="1017" t="s">
        <v>1275</v>
      </c>
      <c r="B350" s="1015" t="s">
        <v>1276</v>
      </c>
      <c r="C350" s="710">
        <v>0.8</v>
      </c>
      <c r="D350" s="704">
        <v>0.61</v>
      </c>
      <c r="E350" s="704">
        <v>0.4</v>
      </c>
      <c r="F350" s="532">
        <v>0.21</v>
      </c>
      <c r="G350" s="704">
        <v>7.0000000000000007E-2</v>
      </c>
      <c r="H350" s="705"/>
      <c r="I350" s="532">
        <v>0</v>
      </c>
      <c r="J350" s="709">
        <v>0</v>
      </c>
      <c r="K350" s="705"/>
      <c r="L350" s="706">
        <v>0</v>
      </c>
      <c r="M350" s="706">
        <v>0.72</v>
      </c>
      <c r="N350" s="711">
        <v>1.92</v>
      </c>
      <c r="O350" s="707">
        <v>1.6</v>
      </c>
      <c r="P350" s="707">
        <v>1.6</v>
      </c>
      <c r="Q350" s="711">
        <v>1.6</v>
      </c>
      <c r="R350" s="707">
        <v>0</v>
      </c>
      <c r="S350" s="707">
        <v>0</v>
      </c>
      <c r="T350" s="707">
        <v>0</v>
      </c>
      <c r="U350" s="707">
        <v>0</v>
      </c>
      <c r="V350" s="707">
        <v>0</v>
      </c>
      <c r="W350" s="707">
        <v>0</v>
      </c>
      <c r="X350" s="708">
        <f t="shared" si="105"/>
        <v>9.5299999999999994</v>
      </c>
      <c r="Y350" s="726">
        <f t="shared" si="106"/>
        <v>31.147540983606568</v>
      </c>
      <c r="Z350" s="726">
        <f t="shared" si="107"/>
        <v>52.499999999999993</v>
      </c>
      <c r="AA350" s="726">
        <f t="shared" si="108"/>
        <v>90.476190476190482</v>
      </c>
      <c r="AB350" s="726">
        <f t="shared" si="109"/>
        <v>199.99999999999994</v>
      </c>
      <c r="AC350" s="726" t="str">
        <f t="shared" si="110"/>
        <v>n/a</v>
      </c>
      <c r="AD350" s="726" t="str">
        <f t="shared" si="111"/>
        <v>n/a</v>
      </c>
      <c r="AE350" s="726" t="str">
        <f t="shared" si="112"/>
        <v>n/a</v>
      </c>
      <c r="AF350" s="726">
        <f t="shared" si="113"/>
        <v>-100</v>
      </c>
      <c r="AG350" s="726">
        <f t="shared" si="114"/>
        <v>-62.5</v>
      </c>
      <c r="AH350" s="726">
        <f t="shared" si="115"/>
        <v>19.999999999999996</v>
      </c>
      <c r="AI350" s="726">
        <f t="shared" si="116"/>
        <v>0</v>
      </c>
      <c r="AJ350" s="726">
        <f t="shared" si="117"/>
        <v>0</v>
      </c>
      <c r="AK350" s="726" t="str">
        <f t="shared" si="118"/>
        <v>n/a</v>
      </c>
      <c r="AL350" s="726" t="str">
        <f t="shared" si="119"/>
        <v>n/a</v>
      </c>
      <c r="AM350" s="726" t="str">
        <f t="shared" si="120"/>
        <v>n/a</v>
      </c>
      <c r="AN350" s="726" t="str">
        <f t="shared" si="121"/>
        <v>n/a</v>
      </c>
      <c r="AO350" s="726" t="str">
        <f t="shared" si="122"/>
        <v>n/a</v>
      </c>
      <c r="AP350" s="726" t="str">
        <f t="shared" si="123"/>
        <v>n/a</v>
      </c>
      <c r="AQ350" s="727">
        <f t="shared" si="124"/>
        <v>25.735970162199667</v>
      </c>
      <c r="AR350" s="728">
        <f t="shared" si="125"/>
        <v>86.788211260734201</v>
      </c>
    </row>
    <row r="351" spans="1:44" ht="11.25" customHeight="1" x14ac:dyDescent="0.2">
      <c r="A351" s="1017" t="s">
        <v>610</v>
      </c>
      <c r="B351" s="1015" t="s">
        <v>611</v>
      </c>
      <c r="C351" s="710">
        <v>2.04</v>
      </c>
      <c r="D351" s="704">
        <v>1.88</v>
      </c>
      <c r="E351" s="704">
        <v>1.69</v>
      </c>
      <c r="F351" s="704">
        <v>1.52</v>
      </c>
      <c r="G351" s="704">
        <v>1.36</v>
      </c>
      <c r="H351" s="705"/>
      <c r="I351" s="704">
        <v>1.23</v>
      </c>
      <c r="J351" s="523">
        <v>1.125</v>
      </c>
      <c r="K351" s="705"/>
      <c r="L351" s="543">
        <v>1</v>
      </c>
      <c r="M351" s="543">
        <v>0.75</v>
      </c>
      <c r="N351" s="711">
        <v>0.45</v>
      </c>
      <c r="O351" s="711">
        <v>0.4</v>
      </c>
      <c r="P351" s="711">
        <v>0.3</v>
      </c>
      <c r="Q351" s="711">
        <v>0.25</v>
      </c>
      <c r="R351" s="707">
        <v>0</v>
      </c>
      <c r="S351" s="707">
        <v>0</v>
      </c>
      <c r="T351" s="707">
        <v>0</v>
      </c>
      <c r="U351" s="707">
        <v>0.25</v>
      </c>
      <c r="V351" s="707">
        <v>0.25</v>
      </c>
      <c r="W351" s="711">
        <v>0.25</v>
      </c>
      <c r="X351" s="708">
        <f t="shared" si="105"/>
        <v>14.744999999999999</v>
      </c>
      <c r="Y351" s="726">
        <f t="shared" si="106"/>
        <v>8.5106382978723527</v>
      </c>
      <c r="Z351" s="726">
        <f t="shared" si="107"/>
        <v>11.242603550295849</v>
      </c>
      <c r="AA351" s="726">
        <f t="shared" si="108"/>
        <v>11.184210526315773</v>
      </c>
      <c r="AB351" s="726">
        <f t="shared" si="109"/>
        <v>11.764705882352944</v>
      </c>
      <c r="AC351" s="726">
        <f t="shared" si="110"/>
        <v>10.569105691056912</v>
      </c>
      <c r="AD351" s="726">
        <f t="shared" si="111"/>
        <v>9.3333333333333268</v>
      </c>
      <c r="AE351" s="726">
        <f t="shared" si="112"/>
        <v>12.5</v>
      </c>
      <c r="AF351" s="726">
        <f t="shared" si="113"/>
        <v>33.333333333333329</v>
      </c>
      <c r="AG351" s="726">
        <f t="shared" si="114"/>
        <v>66.666666666666657</v>
      </c>
      <c r="AH351" s="726">
        <f t="shared" si="115"/>
        <v>12.5</v>
      </c>
      <c r="AI351" s="726">
        <f t="shared" si="116"/>
        <v>33.33333333333335</v>
      </c>
      <c r="AJ351" s="726">
        <f t="shared" si="117"/>
        <v>19.999999999999996</v>
      </c>
      <c r="AK351" s="726" t="str">
        <f t="shared" si="118"/>
        <v>n/a</v>
      </c>
      <c r="AL351" s="726" t="str">
        <f t="shared" si="119"/>
        <v>n/a</v>
      </c>
      <c r="AM351" s="726" t="str">
        <f t="shared" si="120"/>
        <v>n/a</v>
      </c>
      <c r="AN351" s="726">
        <f t="shared" si="121"/>
        <v>-100</v>
      </c>
      <c r="AO351" s="726">
        <f t="shared" si="122"/>
        <v>0</v>
      </c>
      <c r="AP351" s="726">
        <f t="shared" si="123"/>
        <v>0</v>
      </c>
      <c r="AQ351" s="727">
        <f t="shared" si="124"/>
        <v>9.3958620409706999</v>
      </c>
      <c r="AR351" s="728">
        <f t="shared" si="125"/>
        <v>34.55437990525509</v>
      </c>
    </row>
    <row r="352" spans="1:44" ht="11.25" customHeight="1" x14ac:dyDescent="0.2">
      <c r="A352" s="536" t="s">
        <v>1279</v>
      </c>
      <c r="B352" s="1000" t="s">
        <v>1280</v>
      </c>
      <c r="C352" s="710">
        <v>1.46</v>
      </c>
      <c r="D352" s="704">
        <v>1.4</v>
      </c>
      <c r="E352" s="704">
        <v>1.24</v>
      </c>
      <c r="F352" s="704">
        <v>1.1000000000000001</v>
      </c>
      <c r="G352" s="704">
        <v>0.84</v>
      </c>
      <c r="H352" s="705"/>
      <c r="I352" s="704">
        <v>0.62</v>
      </c>
      <c r="J352" s="523">
        <v>0.47499999999999998</v>
      </c>
      <c r="K352" s="705"/>
      <c r="L352" s="706">
        <v>0.4</v>
      </c>
      <c r="M352" s="543">
        <v>0.4</v>
      </c>
      <c r="N352" s="711">
        <v>1.29</v>
      </c>
      <c r="O352" s="711">
        <v>1.06</v>
      </c>
      <c r="P352" s="711">
        <v>0.81</v>
      </c>
      <c r="Q352" s="711">
        <v>0.625</v>
      </c>
      <c r="R352" s="711">
        <v>0.40500000000000003</v>
      </c>
      <c r="S352" s="711">
        <v>0.19500000000000001</v>
      </c>
      <c r="T352" s="711">
        <v>0.13500000000000001</v>
      </c>
      <c r="U352" s="711">
        <v>0.115</v>
      </c>
      <c r="V352" s="711">
        <v>0.1</v>
      </c>
      <c r="W352" s="711">
        <v>0.09</v>
      </c>
      <c r="X352" s="708">
        <f t="shared" si="105"/>
        <v>12.76</v>
      </c>
      <c r="Y352" s="726">
        <f t="shared" si="106"/>
        <v>4.2857142857142927</v>
      </c>
      <c r="Z352" s="726">
        <f t="shared" si="107"/>
        <v>12.903225806451601</v>
      </c>
      <c r="AA352" s="726">
        <f t="shared" si="108"/>
        <v>12.72727272727272</v>
      </c>
      <c r="AB352" s="726">
        <f t="shared" si="109"/>
        <v>30.952380952380977</v>
      </c>
      <c r="AC352" s="726">
        <f t="shared" si="110"/>
        <v>35.483870967741929</v>
      </c>
      <c r="AD352" s="726">
        <f t="shared" si="111"/>
        <v>30.526315789473692</v>
      </c>
      <c r="AE352" s="726">
        <f t="shared" si="112"/>
        <v>18.749999999999979</v>
      </c>
      <c r="AF352" s="726">
        <f t="shared" si="113"/>
        <v>0</v>
      </c>
      <c r="AG352" s="726">
        <f t="shared" si="114"/>
        <v>-68.992248062015506</v>
      </c>
      <c r="AH352" s="726">
        <f t="shared" si="115"/>
        <v>21.698113207547177</v>
      </c>
      <c r="AI352" s="726">
        <f t="shared" si="116"/>
        <v>30.864197530864203</v>
      </c>
      <c r="AJ352" s="726">
        <f t="shared" si="117"/>
        <v>29.600000000000005</v>
      </c>
      <c r="AK352" s="726">
        <f t="shared" si="118"/>
        <v>54.320987654320987</v>
      </c>
      <c r="AL352" s="726">
        <f t="shared" si="119"/>
        <v>107.69230769230771</v>
      </c>
      <c r="AM352" s="726">
        <f t="shared" si="120"/>
        <v>44.444444444444443</v>
      </c>
      <c r="AN352" s="726">
        <f t="shared" si="121"/>
        <v>17.391304347826097</v>
      </c>
      <c r="AO352" s="726">
        <f t="shared" si="122"/>
        <v>14.999999999999991</v>
      </c>
      <c r="AP352" s="726">
        <f t="shared" si="123"/>
        <v>11.111111111111116</v>
      </c>
      <c r="AQ352" s="727">
        <f t="shared" si="124"/>
        <v>22.708833247524527</v>
      </c>
      <c r="AR352" s="728">
        <f t="shared" si="125"/>
        <v>33.254013817464902</v>
      </c>
    </row>
    <row r="353" spans="1:44" ht="11.25" customHeight="1" x14ac:dyDescent="0.2">
      <c r="A353" s="712" t="s">
        <v>612</v>
      </c>
      <c r="B353" s="539" t="s">
        <v>613</v>
      </c>
      <c r="C353" s="553">
        <v>2.2000000000000002</v>
      </c>
      <c r="D353" s="545">
        <v>2.06</v>
      </c>
      <c r="E353" s="545">
        <v>1.94</v>
      </c>
      <c r="F353" s="545">
        <v>1.78</v>
      </c>
      <c r="G353" s="545">
        <v>1.58</v>
      </c>
      <c r="H353" s="546"/>
      <c r="I353" s="545">
        <v>1.4</v>
      </c>
      <c r="J353" s="541">
        <v>1.06</v>
      </c>
      <c r="K353" s="546"/>
      <c r="L353" s="561">
        <v>0.94</v>
      </c>
      <c r="M353" s="561">
        <v>0.84</v>
      </c>
      <c r="N353" s="548">
        <v>0.7</v>
      </c>
      <c r="O353" s="548">
        <v>0.52</v>
      </c>
      <c r="P353" s="548">
        <v>0.38</v>
      </c>
      <c r="Q353" s="548">
        <v>0.28000000000000003</v>
      </c>
      <c r="R353" s="548">
        <v>0.22</v>
      </c>
      <c r="S353" s="548">
        <v>0.18</v>
      </c>
      <c r="T353" s="548">
        <v>0.13</v>
      </c>
      <c r="U353" s="549">
        <v>0.1</v>
      </c>
      <c r="V353" s="549">
        <v>0.1</v>
      </c>
      <c r="W353" s="549">
        <v>0.38500000000000001</v>
      </c>
      <c r="X353" s="708">
        <f t="shared" si="105"/>
        <v>16.795000000000002</v>
      </c>
      <c r="Y353" s="726">
        <f t="shared" si="106"/>
        <v>6.7961165048543659</v>
      </c>
      <c r="Z353" s="726">
        <f t="shared" si="107"/>
        <v>6.1855670103092786</v>
      </c>
      <c r="AA353" s="726">
        <f t="shared" si="108"/>
        <v>8.9887640449438209</v>
      </c>
      <c r="AB353" s="726">
        <f t="shared" si="109"/>
        <v>12.658227848101266</v>
      </c>
      <c r="AC353" s="726">
        <f t="shared" si="110"/>
        <v>12.857142857142879</v>
      </c>
      <c r="AD353" s="726">
        <f t="shared" si="111"/>
        <v>32.075471698113198</v>
      </c>
      <c r="AE353" s="726">
        <f t="shared" si="112"/>
        <v>12.765957446808528</v>
      </c>
      <c r="AF353" s="726">
        <f t="shared" si="113"/>
        <v>11.904761904761907</v>
      </c>
      <c r="AG353" s="726">
        <f t="shared" si="114"/>
        <v>19.999999999999996</v>
      </c>
      <c r="AH353" s="726">
        <f t="shared" si="115"/>
        <v>34.615384615384606</v>
      </c>
      <c r="AI353" s="726">
        <f t="shared" si="116"/>
        <v>36.842105263157897</v>
      </c>
      <c r="AJ353" s="726">
        <f t="shared" si="117"/>
        <v>35.714285714285701</v>
      </c>
      <c r="AK353" s="726">
        <f t="shared" si="118"/>
        <v>27.272727272727295</v>
      </c>
      <c r="AL353" s="726">
        <f t="shared" si="119"/>
        <v>22.222222222222232</v>
      </c>
      <c r="AM353" s="726">
        <f t="shared" si="120"/>
        <v>38.46153846153846</v>
      </c>
      <c r="AN353" s="726">
        <f t="shared" si="121"/>
        <v>30.000000000000004</v>
      </c>
      <c r="AO353" s="726">
        <f t="shared" si="122"/>
        <v>0</v>
      </c>
      <c r="AP353" s="726">
        <f t="shared" si="123"/>
        <v>-74.025974025974023</v>
      </c>
      <c r="AQ353" s="727">
        <f t="shared" si="124"/>
        <v>15.296349935465413</v>
      </c>
      <c r="AR353" s="728">
        <f t="shared" si="125"/>
        <v>25.368509496850301</v>
      </c>
    </row>
    <row r="354" spans="1:44" ht="11.25" customHeight="1" x14ac:dyDescent="0.2">
      <c r="A354" s="1017" t="s">
        <v>1281</v>
      </c>
      <c r="B354" s="1015" t="s">
        <v>1282</v>
      </c>
      <c r="C354" s="524">
        <v>0.92</v>
      </c>
      <c r="D354" s="704">
        <v>0.84</v>
      </c>
      <c r="E354" s="704">
        <v>0.75</v>
      </c>
      <c r="F354" s="704">
        <v>0.63</v>
      </c>
      <c r="G354" s="704">
        <v>0.45</v>
      </c>
      <c r="H354" s="705"/>
      <c r="I354" s="532">
        <v>0.4</v>
      </c>
      <c r="J354" s="523">
        <v>0.35</v>
      </c>
      <c r="K354" s="705"/>
      <c r="L354" s="706">
        <v>0.2</v>
      </c>
      <c r="M354" s="706">
        <v>0.47</v>
      </c>
      <c r="N354" s="711">
        <v>2.12</v>
      </c>
      <c r="O354" s="711">
        <v>2</v>
      </c>
      <c r="P354" s="711">
        <v>1.5</v>
      </c>
      <c r="Q354" s="711">
        <v>1.1599999999999999</v>
      </c>
      <c r="R354" s="711">
        <v>1.1200000000000001</v>
      </c>
      <c r="S354" s="711">
        <v>1.08</v>
      </c>
      <c r="T354" s="711">
        <v>1.04</v>
      </c>
      <c r="U354" s="711">
        <v>1</v>
      </c>
      <c r="V354" s="711">
        <v>0.96</v>
      </c>
      <c r="W354" s="711">
        <v>0.9</v>
      </c>
      <c r="X354" s="708">
        <f t="shared" si="105"/>
        <v>17.89</v>
      </c>
      <c r="Y354" s="726">
        <f t="shared" si="106"/>
        <v>9.5238095238095344</v>
      </c>
      <c r="Z354" s="726">
        <f t="shared" si="107"/>
        <v>11.999999999999989</v>
      </c>
      <c r="AA354" s="726">
        <f t="shared" si="108"/>
        <v>19.047619047619047</v>
      </c>
      <c r="AB354" s="726">
        <f t="shared" si="109"/>
        <v>39.999999999999993</v>
      </c>
      <c r="AC354" s="726">
        <f t="shared" si="110"/>
        <v>12.5</v>
      </c>
      <c r="AD354" s="726">
        <f t="shared" si="111"/>
        <v>14.285714285714302</v>
      </c>
      <c r="AE354" s="726">
        <f t="shared" si="112"/>
        <v>74.999999999999972</v>
      </c>
      <c r="AF354" s="726">
        <f t="shared" si="113"/>
        <v>-57.446808510638292</v>
      </c>
      <c r="AG354" s="726">
        <f t="shared" si="114"/>
        <v>-77.830188679245282</v>
      </c>
      <c r="AH354" s="726">
        <f t="shared" si="115"/>
        <v>6.0000000000000053</v>
      </c>
      <c r="AI354" s="726">
        <f t="shared" si="116"/>
        <v>33.333333333333329</v>
      </c>
      <c r="AJ354" s="726">
        <f t="shared" si="117"/>
        <v>29.31034482758621</v>
      </c>
      <c r="AK354" s="726">
        <f t="shared" si="118"/>
        <v>3.5714285714285587</v>
      </c>
      <c r="AL354" s="726">
        <f t="shared" si="119"/>
        <v>3.7037037037036979</v>
      </c>
      <c r="AM354" s="726">
        <f t="shared" si="120"/>
        <v>3.8461538461538547</v>
      </c>
      <c r="AN354" s="726">
        <f t="shared" si="121"/>
        <v>4.0000000000000036</v>
      </c>
      <c r="AO354" s="726">
        <f t="shared" si="122"/>
        <v>4.1666666666666741</v>
      </c>
      <c r="AP354" s="726">
        <f t="shared" si="123"/>
        <v>6.6666666666666652</v>
      </c>
      <c r="AQ354" s="727">
        <f t="shared" si="124"/>
        <v>7.8710246268221242</v>
      </c>
      <c r="AR354" s="728">
        <f t="shared" si="125"/>
        <v>33.033534063905797</v>
      </c>
    </row>
    <row r="355" spans="1:44" ht="11.25" customHeight="1" x14ac:dyDescent="0.2">
      <c r="A355" s="1017" t="s">
        <v>615</v>
      </c>
      <c r="B355" s="1015" t="s">
        <v>616</v>
      </c>
      <c r="C355" s="524">
        <v>2.2199999999999998</v>
      </c>
      <c r="D355" s="704">
        <v>1.99</v>
      </c>
      <c r="E355" s="704">
        <v>1.81</v>
      </c>
      <c r="F355" s="704">
        <v>1.69</v>
      </c>
      <c r="G355" s="704">
        <v>1.56</v>
      </c>
      <c r="H355" s="705" t="s">
        <v>91</v>
      </c>
      <c r="I355" s="704">
        <v>1.38</v>
      </c>
      <c r="J355" s="523">
        <v>1.1499999999999999</v>
      </c>
      <c r="K355" s="705"/>
      <c r="L355" s="567">
        <v>0.95</v>
      </c>
      <c r="M355" s="543">
        <v>0.8</v>
      </c>
      <c r="N355" s="711">
        <v>0.76</v>
      </c>
      <c r="O355" s="711">
        <v>0.6</v>
      </c>
      <c r="P355" s="711">
        <v>0.45</v>
      </c>
      <c r="Q355" s="711">
        <v>0.33</v>
      </c>
      <c r="R355" s="711">
        <v>0.21</v>
      </c>
      <c r="S355" s="707">
        <v>0.12</v>
      </c>
      <c r="T355" s="707">
        <v>0.12</v>
      </c>
      <c r="U355" s="707">
        <v>0.12</v>
      </c>
      <c r="V355" s="711">
        <v>0.24</v>
      </c>
      <c r="W355" s="711">
        <v>0.23332999999999998</v>
      </c>
      <c r="X355" s="708">
        <f t="shared" si="105"/>
        <v>16.733329999999999</v>
      </c>
      <c r="Y355" s="726">
        <f t="shared" si="106"/>
        <v>11.557788944723612</v>
      </c>
      <c r="Z355" s="726">
        <f t="shared" si="107"/>
        <v>9.9447513812154664</v>
      </c>
      <c r="AA355" s="726">
        <f t="shared" si="108"/>
        <v>7.1005917159763454</v>
      </c>
      <c r="AB355" s="726">
        <f t="shared" si="109"/>
        <v>8.333333333333325</v>
      </c>
      <c r="AC355" s="726">
        <f t="shared" si="110"/>
        <v>13.043478260869579</v>
      </c>
      <c r="AD355" s="726">
        <f t="shared" si="111"/>
        <v>19.999999999999996</v>
      </c>
      <c r="AE355" s="726">
        <f t="shared" si="112"/>
        <v>21.052631578947366</v>
      </c>
      <c r="AF355" s="726">
        <f t="shared" si="113"/>
        <v>18.749999999999979</v>
      </c>
      <c r="AG355" s="726">
        <f t="shared" si="114"/>
        <v>5.2631578947368363</v>
      </c>
      <c r="AH355" s="726">
        <f t="shared" si="115"/>
        <v>26.666666666666682</v>
      </c>
      <c r="AI355" s="726">
        <f t="shared" si="116"/>
        <v>33.333333333333329</v>
      </c>
      <c r="AJ355" s="726">
        <f t="shared" si="117"/>
        <v>36.363636363636353</v>
      </c>
      <c r="AK355" s="726">
        <f t="shared" si="118"/>
        <v>57.14285714285716</v>
      </c>
      <c r="AL355" s="726">
        <f t="shared" si="119"/>
        <v>75</v>
      </c>
      <c r="AM355" s="726">
        <f t="shared" si="120"/>
        <v>0</v>
      </c>
      <c r="AN355" s="726">
        <f t="shared" si="121"/>
        <v>0</v>
      </c>
      <c r="AO355" s="726">
        <f t="shared" si="122"/>
        <v>-50</v>
      </c>
      <c r="AP355" s="726">
        <f t="shared" si="123"/>
        <v>2.8586122658895263</v>
      </c>
      <c r="AQ355" s="727">
        <f t="shared" si="124"/>
        <v>16.467268826788082</v>
      </c>
      <c r="AR355" s="728">
        <f t="shared" si="125"/>
        <v>25.903542179253215</v>
      </c>
    </row>
    <row r="356" spans="1:44" ht="11.25" customHeight="1" x14ac:dyDescent="0.2">
      <c r="A356" s="1017" t="s">
        <v>1283</v>
      </c>
      <c r="B356" s="1015" t="s">
        <v>1284</v>
      </c>
      <c r="C356" s="524">
        <v>0.54</v>
      </c>
      <c r="D356" s="704">
        <v>0.44</v>
      </c>
      <c r="E356" s="704">
        <v>0.36</v>
      </c>
      <c r="F356" s="532">
        <v>0.32</v>
      </c>
      <c r="G356" s="704">
        <v>0.24</v>
      </c>
      <c r="H356" s="705"/>
      <c r="I356" s="704">
        <v>0.16</v>
      </c>
      <c r="J356" s="523">
        <v>0.12</v>
      </c>
      <c r="K356" s="705"/>
      <c r="L356" s="543">
        <v>0.1</v>
      </c>
      <c r="M356" s="706">
        <v>2.1999999999999999E-2</v>
      </c>
      <c r="N356" s="707">
        <v>0.20250000000000001</v>
      </c>
      <c r="O356" s="707">
        <v>0.27</v>
      </c>
      <c r="P356" s="711">
        <v>0.27</v>
      </c>
      <c r="Q356" s="711">
        <v>0.255</v>
      </c>
      <c r="R356" s="711">
        <v>0.25</v>
      </c>
      <c r="S356" s="711">
        <v>0.23499999999999999</v>
      </c>
      <c r="T356" s="711">
        <v>0.22</v>
      </c>
      <c r="U356" s="711">
        <v>0.21</v>
      </c>
      <c r="V356" s="711">
        <v>0.20250000000000001</v>
      </c>
      <c r="W356" s="711">
        <v>0.19</v>
      </c>
      <c r="X356" s="708">
        <f t="shared" si="105"/>
        <v>4.6070000000000002</v>
      </c>
      <c r="Y356" s="726">
        <f t="shared" si="106"/>
        <v>22.72727272727273</v>
      </c>
      <c r="Z356" s="726">
        <f t="shared" si="107"/>
        <v>22.222222222222232</v>
      </c>
      <c r="AA356" s="726">
        <f t="shared" si="108"/>
        <v>12.5</v>
      </c>
      <c r="AB356" s="726">
        <f t="shared" si="109"/>
        <v>33.33333333333335</v>
      </c>
      <c r="AC356" s="726">
        <f t="shared" si="110"/>
        <v>50</v>
      </c>
      <c r="AD356" s="726">
        <f t="shared" si="111"/>
        <v>33.33333333333335</v>
      </c>
      <c r="AE356" s="726">
        <f t="shared" si="112"/>
        <v>19.999999999999996</v>
      </c>
      <c r="AF356" s="726">
        <f t="shared" si="113"/>
        <v>354.54545454545456</v>
      </c>
      <c r="AG356" s="726">
        <f t="shared" si="114"/>
        <v>-89.135802469135811</v>
      </c>
      <c r="AH356" s="726">
        <f t="shared" si="115"/>
        <v>-25</v>
      </c>
      <c r="AI356" s="726">
        <f t="shared" si="116"/>
        <v>0</v>
      </c>
      <c r="AJ356" s="726">
        <f t="shared" si="117"/>
        <v>5.8823529411764719</v>
      </c>
      <c r="AK356" s="726">
        <f t="shared" si="118"/>
        <v>2.0000000000000018</v>
      </c>
      <c r="AL356" s="726">
        <f t="shared" si="119"/>
        <v>6.3829787234042534</v>
      </c>
      <c r="AM356" s="726">
        <f t="shared" si="120"/>
        <v>6.8181818181818121</v>
      </c>
      <c r="AN356" s="726">
        <f t="shared" si="121"/>
        <v>4.7619047619047672</v>
      </c>
      <c r="AO356" s="726">
        <f t="shared" si="122"/>
        <v>3.7037037037036979</v>
      </c>
      <c r="AP356" s="726">
        <f t="shared" si="123"/>
        <v>6.578947368421062</v>
      </c>
      <c r="AQ356" s="727">
        <f t="shared" si="124"/>
        <v>26.147437944959577</v>
      </c>
      <c r="AR356" s="728">
        <f t="shared" si="125"/>
        <v>86.928169648290307</v>
      </c>
    </row>
    <row r="357" spans="1:44" ht="11.25" customHeight="1" x14ac:dyDescent="0.2">
      <c r="A357" s="504" t="s">
        <v>4167</v>
      </c>
      <c r="B357" s="1000" t="s">
        <v>4168</v>
      </c>
      <c r="C357" s="554">
        <v>0.51</v>
      </c>
      <c r="D357" s="513">
        <v>0.41499999999999998</v>
      </c>
      <c r="E357" s="513">
        <v>0.34</v>
      </c>
      <c r="F357" s="515">
        <v>0.3</v>
      </c>
      <c r="G357" s="513">
        <v>0.22500000000000001</v>
      </c>
      <c r="H357" s="514"/>
      <c r="I357" s="513">
        <v>0.15</v>
      </c>
      <c r="J357" s="511">
        <v>0.113</v>
      </c>
      <c r="K357" s="514"/>
      <c r="L357" s="563">
        <v>9.5000000000000001E-2</v>
      </c>
      <c r="M357" s="571">
        <v>0.02</v>
      </c>
      <c r="N357" s="518">
        <v>0.1875</v>
      </c>
      <c r="O357" s="518">
        <v>0.25</v>
      </c>
      <c r="P357" s="589">
        <v>0.25</v>
      </c>
      <c r="Q357" s="519">
        <v>0.23499999999999999</v>
      </c>
      <c r="R357" s="589">
        <v>0.23</v>
      </c>
      <c r="S357" s="519">
        <v>0.215</v>
      </c>
      <c r="T357" s="519">
        <v>0.20499999999999999</v>
      </c>
      <c r="U357" s="589">
        <v>0.2</v>
      </c>
      <c r="V357" s="519">
        <v>0.1925</v>
      </c>
      <c r="W357" s="519">
        <v>0.18</v>
      </c>
      <c r="X357" s="708">
        <f t="shared" si="105"/>
        <v>4.3130000000000006</v>
      </c>
      <c r="Y357" s="726">
        <f t="shared" si="106"/>
        <v>22.891566265060259</v>
      </c>
      <c r="Z357" s="726">
        <f t="shared" si="107"/>
        <v>22.058823529411754</v>
      </c>
      <c r="AA357" s="726">
        <f t="shared" si="108"/>
        <v>13.333333333333353</v>
      </c>
      <c r="AB357" s="726">
        <f t="shared" si="109"/>
        <v>33.333333333333329</v>
      </c>
      <c r="AC357" s="726">
        <f t="shared" si="110"/>
        <v>50</v>
      </c>
      <c r="AD357" s="726">
        <f t="shared" si="111"/>
        <v>32.743362831858391</v>
      </c>
      <c r="AE357" s="726">
        <f t="shared" si="112"/>
        <v>18.947368421052623</v>
      </c>
      <c r="AF357" s="726">
        <f t="shared" si="113"/>
        <v>375</v>
      </c>
      <c r="AG357" s="726">
        <f t="shared" si="114"/>
        <v>-89.333333333333329</v>
      </c>
      <c r="AH357" s="726">
        <f t="shared" si="115"/>
        <v>-25</v>
      </c>
      <c r="AI357" s="726">
        <f t="shared" si="116"/>
        <v>0</v>
      </c>
      <c r="AJ357" s="726">
        <f t="shared" si="117"/>
        <v>6.3829787234042534</v>
      </c>
      <c r="AK357" s="726">
        <f t="shared" si="118"/>
        <v>2.1739130434782483</v>
      </c>
      <c r="AL357" s="726">
        <f t="shared" si="119"/>
        <v>6.976744186046524</v>
      </c>
      <c r="AM357" s="726">
        <f t="shared" si="120"/>
        <v>4.8780487804878092</v>
      </c>
      <c r="AN357" s="726">
        <f t="shared" si="121"/>
        <v>2.4999999999999911</v>
      </c>
      <c r="AO357" s="726">
        <f t="shared" si="122"/>
        <v>3.8961038961039085</v>
      </c>
      <c r="AP357" s="726">
        <f t="shared" si="123"/>
        <v>6.944444444444442</v>
      </c>
      <c r="AQ357" s="727">
        <f t="shared" si="124"/>
        <v>27.095927080815645</v>
      </c>
      <c r="AR357" s="728">
        <f t="shared" si="125"/>
        <v>91.533750196224574</v>
      </c>
    </row>
    <row r="358" spans="1:44" ht="11.25" customHeight="1" x14ac:dyDescent="0.2">
      <c r="A358" s="712" t="s">
        <v>617</v>
      </c>
      <c r="B358" s="539" t="s">
        <v>618</v>
      </c>
      <c r="C358" s="710">
        <v>0.88</v>
      </c>
      <c r="D358" s="525">
        <v>0.82</v>
      </c>
      <c r="E358" s="704">
        <v>0.78</v>
      </c>
      <c r="F358" s="525">
        <v>0.74</v>
      </c>
      <c r="G358" s="704">
        <v>0.7</v>
      </c>
      <c r="H358" s="526"/>
      <c r="I358" s="704">
        <v>0.66</v>
      </c>
      <c r="J358" s="523">
        <v>0.64</v>
      </c>
      <c r="K358" s="526"/>
      <c r="L358" s="543">
        <v>0.57999999999999996</v>
      </c>
      <c r="M358" s="543">
        <v>0.54</v>
      </c>
      <c r="N358" s="711">
        <v>0.5</v>
      </c>
      <c r="O358" s="711">
        <v>0.46</v>
      </c>
      <c r="P358" s="711">
        <v>0.42</v>
      </c>
      <c r="Q358" s="711">
        <v>0.38</v>
      </c>
      <c r="R358" s="707">
        <v>0.36</v>
      </c>
      <c r="S358" s="711">
        <v>0.36</v>
      </c>
      <c r="T358" s="707">
        <v>0.3</v>
      </c>
      <c r="U358" s="707">
        <v>0.3</v>
      </c>
      <c r="V358" s="711">
        <v>0.32</v>
      </c>
      <c r="W358" s="711">
        <v>0.115</v>
      </c>
      <c r="X358" s="708">
        <f t="shared" si="105"/>
        <v>9.8550000000000004</v>
      </c>
      <c r="Y358" s="726">
        <f t="shared" si="106"/>
        <v>7.3170731707317138</v>
      </c>
      <c r="Z358" s="726">
        <f t="shared" si="107"/>
        <v>5.12820512820511</v>
      </c>
      <c r="AA358" s="726">
        <f t="shared" si="108"/>
        <v>5.4054054054054168</v>
      </c>
      <c r="AB358" s="726">
        <f t="shared" si="109"/>
        <v>5.7142857142857162</v>
      </c>
      <c r="AC358" s="726">
        <f t="shared" si="110"/>
        <v>6.0606060606060552</v>
      </c>
      <c r="AD358" s="726">
        <f t="shared" si="111"/>
        <v>3.125</v>
      </c>
      <c r="AE358" s="726">
        <f t="shared" si="112"/>
        <v>10.344827586206918</v>
      </c>
      <c r="AF358" s="726">
        <f t="shared" si="113"/>
        <v>7.4074074074073959</v>
      </c>
      <c r="AG358" s="726">
        <f t="shared" si="114"/>
        <v>8.0000000000000071</v>
      </c>
      <c r="AH358" s="726">
        <f t="shared" si="115"/>
        <v>8.6956521739130377</v>
      </c>
      <c r="AI358" s="726">
        <f t="shared" si="116"/>
        <v>9.5238095238095344</v>
      </c>
      <c r="AJ358" s="726">
        <f t="shared" si="117"/>
        <v>10.526315789473673</v>
      </c>
      <c r="AK358" s="726">
        <f t="shared" si="118"/>
        <v>5.555555555555558</v>
      </c>
      <c r="AL358" s="726">
        <f t="shared" si="119"/>
        <v>0</v>
      </c>
      <c r="AM358" s="726">
        <f t="shared" si="120"/>
        <v>19.999999999999996</v>
      </c>
      <c r="AN358" s="726">
        <f t="shared" si="121"/>
        <v>0</v>
      </c>
      <c r="AO358" s="726">
        <f t="shared" si="122"/>
        <v>-6.25</v>
      </c>
      <c r="AP358" s="726">
        <f t="shared" si="123"/>
        <v>178.26086956521738</v>
      </c>
      <c r="AQ358" s="727">
        <f t="shared" si="124"/>
        <v>15.823056282267638</v>
      </c>
      <c r="AR358" s="728">
        <f t="shared" si="125"/>
        <v>40.895442146365617</v>
      </c>
    </row>
    <row r="359" spans="1:44" ht="11.25" customHeight="1" x14ac:dyDescent="0.2">
      <c r="A359" s="1017" t="s">
        <v>4272</v>
      </c>
      <c r="B359" s="1015" t="s">
        <v>4273</v>
      </c>
      <c r="C359" s="710">
        <v>0.26769199999999999</v>
      </c>
      <c r="D359" s="704">
        <v>0.2</v>
      </c>
      <c r="E359" s="704">
        <v>0.1867</v>
      </c>
      <c r="F359" s="704">
        <v>0.1794</v>
      </c>
      <c r="G359" s="704">
        <v>0.17249999999999999</v>
      </c>
      <c r="H359" s="705"/>
      <c r="I359" s="704">
        <v>0.16599999999999998</v>
      </c>
      <c r="J359" s="709">
        <v>0.15959999999999999</v>
      </c>
      <c r="K359" s="705"/>
      <c r="L359" s="706">
        <v>0.24469999999999997</v>
      </c>
      <c r="M359" s="706">
        <v>0.4708</v>
      </c>
      <c r="N359" s="707">
        <v>0.61360000000000003</v>
      </c>
      <c r="O359" s="707">
        <v>0.61360000000000003</v>
      </c>
      <c r="P359" s="711">
        <v>0.61360000000000003</v>
      </c>
      <c r="Q359" s="707">
        <v>0.52600000000000002</v>
      </c>
      <c r="R359" s="711">
        <v>0.52600000000000002</v>
      </c>
      <c r="S359" s="711">
        <v>0.45779999999999998</v>
      </c>
      <c r="T359" s="711">
        <v>0.38</v>
      </c>
      <c r="U359" s="711">
        <v>0.37040000000000001</v>
      </c>
      <c r="V359" s="711">
        <v>0.3654</v>
      </c>
      <c r="W359" s="711">
        <v>0.34099999999999997</v>
      </c>
      <c r="X359" s="708">
        <f t="shared" si="105"/>
        <v>6.8547919999999998</v>
      </c>
      <c r="Y359" s="726">
        <v>33.845999999999975</v>
      </c>
      <c r="Z359" s="726">
        <v>7.1237279057311254</v>
      </c>
      <c r="AA359" s="726">
        <v>4.0691192865105918</v>
      </c>
      <c r="AB359" s="726">
        <v>4.0000000000000036</v>
      </c>
      <c r="AC359" s="726">
        <v>3.9156626506024139</v>
      </c>
      <c r="AD359" s="726">
        <v>4.0100250626566414</v>
      </c>
      <c r="AE359" s="726">
        <v>0</v>
      </c>
      <c r="AF359" s="726">
        <v>0</v>
      </c>
      <c r="AG359" s="726">
        <v>0</v>
      </c>
      <c r="AH359" s="726">
        <v>0</v>
      </c>
      <c r="AI359" s="726">
        <v>0</v>
      </c>
      <c r="AJ359" s="726">
        <v>16.653992395437257</v>
      </c>
      <c r="AK359" s="726">
        <v>0</v>
      </c>
      <c r="AL359" s="726">
        <v>14.897335080821339</v>
      </c>
      <c r="AM359" s="726">
        <v>20.473684210526311</v>
      </c>
      <c r="AN359" s="726">
        <v>2.591792656587466</v>
      </c>
      <c r="AO359" s="726">
        <v>1.3683634373289566</v>
      </c>
      <c r="AP359" s="726">
        <v>7.1554252199413693</v>
      </c>
      <c r="AQ359" s="727">
        <v>6.6725071058968579</v>
      </c>
      <c r="AR359" s="728">
        <v>8.9353078065188036</v>
      </c>
    </row>
    <row r="360" spans="1:44" ht="11.25" customHeight="1" x14ac:dyDescent="0.2">
      <c r="A360" s="530" t="s">
        <v>620</v>
      </c>
      <c r="B360" s="1015" t="s">
        <v>621</v>
      </c>
      <c r="C360" s="710">
        <v>0.49299999999999999</v>
      </c>
      <c r="D360" s="704">
        <v>0.42255999999999999</v>
      </c>
      <c r="E360" s="704">
        <v>0.37402099999999999</v>
      </c>
      <c r="F360" s="704">
        <v>0.34960799999999997</v>
      </c>
      <c r="G360" s="704">
        <v>0.306923</v>
      </c>
      <c r="H360" s="705"/>
      <c r="I360" s="704">
        <v>0.24479300000000001</v>
      </c>
      <c r="J360" s="523">
        <v>0.22263440000000001</v>
      </c>
      <c r="K360" s="705"/>
      <c r="L360" s="543">
        <v>0.1619978</v>
      </c>
      <c r="M360" s="543">
        <v>0.11977839999999999</v>
      </c>
      <c r="N360" s="711">
        <v>0.11817900000000001</v>
      </c>
      <c r="O360" s="711">
        <v>0.1024764</v>
      </c>
      <c r="P360" s="711">
        <v>7.3251800000000006E-2</v>
      </c>
      <c r="Q360" s="711">
        <v>6.1714000000000005E-2</v>
      </c>
      <c r="R360" s="711">
        <v>4.7694E-2</v>
      </c>
      <c r="S360" s="711">
        <v>3.8010000000000002E-2</v>
      </c>
      <c r="T360" s="711">
        <v>3.0599999999999999E-2</v>
      </c>
      <c r="U360" s="707">
        <v>0</v>
      </c>
      <c r="V360" s="707">
        <v>0</v>
      </c>
      <c r="W360" s="707">
        <v>0</v>
      </c>
      <c r="X360" s="708">
        <f t="shared" si="105"/>
        <v>3.1672407999999996</v>
      </c>
      <c r="Y360" s="726">
        <f t="shared" ref="Y360:AB363" si="126">IF(ISERROR((C360/D360-1)*100),"n/a",(C360/D360-1)*100)</f>
        <v>16.669822037107163</v>
      </c>
      <c r="Z360" s="726">
        <f t="shared" si="126"/>
        <v>12.977613556458056</v>
      </c>
      <c r="AA360" s="726">
        <f t="shared" si="126"/>
        <v>6.9829637765726149</v>
      </c>
      <c r="AB360" s="726">
        <f t="shared" si="126"/>
        <v>13.907396969272412</v>
      </c>
      <c r="AC360" s="726">
        <f>IF(ISERROR((G360/I360-1)*100),"n/a",(G360/I360-1)*100)</f>
        <v>25.38062771402776</v>
      </c>
      <c r="AD360" s="726">
        <f>IF(ISERROR((I360/J360-1)*100),"n/a",(I360/J360-1)*100)</f>
        <v>9.9529093437492158</v>
      </c>
      <c r="AE360" s="726">
        <f>IF(ISERROR((J360/L360-1)*100),"n/a",(J360/L360-1)*100)</f>
        <v>37.43050831554504</v>
      </c>
      <c r="AF360" s="726">
        <f t="shared" ref="AF360:AP363" si="127">IF(ISERROR((L360/M360-1)*100),"n/a",(L360/M360-1)*100)</f>
        <v>35.247924500577746</v>
      </c>
      <c r="AG360" s="726">
        <f t="shared" si="127"/>
        <v>1.3533707342251899</v>
      </c>
      <c r="AH360" s="726">
        <f t="shared" si="127"/>
        <v>15.323137815145738</v>
      </c>
      <c r="AI360" s="726">
        <f t="shared" si="127"/>
        <v>39.896084464818607</v>
      </c>
      <c r="AJ360" s="726">
        <f t="shared" si="127"/>
        <v>18.695595812943576</v>
      </c>
      <c r="AK360" s="726">
        <f t="shared" si="127"/>
        <v>29.395731119218361</v>
      </c>
      <c r="AL360" s="726">
        <f t="shared" si="127"/>
        <v>25.47750591949487</v>
      </c>
      <c r="AM360" s="726">
        <f t="shared" si="127"/>
        <v>24.215686274509807</v>
      </c>
      <c r="AN360" s="726" t="str">
        <f t="shared" si="127"/>
        <v>n/a</v>
      </c>
      <c r="AO360" s="726" t="str">
        <f t="shared" si="127"/>
        <v>n/a</v>
      </c>
      <c r="AP360" s="726" t="str">
        <f t="shared" si="127"/>
        <v>n/a</v>
      </c>
      <c r="AQ360" s="727">
        <f>AVERAGE(Y360:AP360)</f>
        <v>20.860458556911073</v>
      </c>
      <c r="AR360" s="728">
        <f>STDEV(Y360:AP360)</f>
        <v>11.418213923113358</v>
      </c>
    </row>
    <row r="361" spans="1:44" ht="11.25" customHeight="1" x14ac:dyDescent="0.2">
      <c r="A361" s="1017" t="s">
        <v>623</v>
      </c>
      <c r="B361" s="1015" t="s">
        <v>624</v>
      </c>
      <c r="C361" s="710">
        <v>0.75250000000000006</v>
      </c>
      <c r="D361" s="704">
        <v>0.73250000000000004</v>
      </c>
      <c r="E361" s="704">
        <v>0.71299999999999986</v>
      </c>
      <c r="F361" s="704">
        <v>0.6925</v>
      </c>
      <c r="G361" s="704">
        <v>0.67249999999999999</v>
      </c>
      <c r="H361" s="705"/>
      <c r="I361" s="704">
        <v>0.65249999999999997</v>
      </c>
      <c r="J361" s="523">
        <v>0.63249999999999995</v>
      </c>
      <c r="K361" s="705"/>
      <c r="L361" s="543">
        <v>0.59499999999999997</v>
      </c>
      <c r="M361" s="543">
        <v>0.49332999999999999</v>
      </c>
      <c r="N361" s="711">
        <v>0.38667000000000007</v>
      </c>
      <c r="O361" s="711">
        <v>0.28000000000000003</v>
      </c>
      <c r="P361" s="711">
        <v>0.20445000000000002</v>
      </c>
      <c r="Q361" s="711">
        <v>0.12296000000000001</v>
      </c>
      <c r="R361" s="711">
        <v>7.8020000000000006E-2</v>
      </c>
      <c r="S361" s="711">
        <v>2.5680000000000001E-2</v>
      </c>
      <c r="T361" s="707">
        <v>0</v>
      </c>
      <c r="U361" s="707">
        <v>0</v>
      </c>
      <c r="V361" s="707">
        <v>0</v>
      </c>
      <c r="W361" s="707">
        <v>0</v>
      </c>
      <c r="X361" s="708">
        <f t="shared" si="105"/>
        <v>7.0341100000000019</v>
      </c>
      <c r="Y361" s="726">
        <f t="shared" si="126"/>
        <v>2.7303754266211566</v>
      </c>
      <c r="Z361" s="726">
        <f t="shared" si="126"/>
        <v>2.7349228611500909</v>
      </c>
      <c r="AA361" s="726">
        <f t="shared" si="126"/>
        <v>2.9602888086642354</v>
      </c>
      <c r="AB361" s="726">
        <f t="shared" si="126"/>
        <v>2.9739776951672958</v>
      </c>
      <c r="AC361" s="726">
        <f>IF(ISERROR((G361/I361-1)*100),"n/a",(G361/I361-1)*100)</f>
        <v>3.0651340996168619</v>
      </c>
      <c r="AD361" s="726">
        <f>IF(ISERROR((I361/J361-1)*100),"n/a",(I361/J361-1)*100)</f>
        <v>3.1620553359683834</v>
      </c>
      <c r="AE361" s="726">
        <f>IF(ISERROR((J361/L361-1)*100),"n/a",(J361/L361-1)*100)</f>
        <v>6.3025210084033612</v>
      </c>
      <c r="AF361" s="726">
        <f t="shared" si="127"/>
        <v>20.608923033263736</v>
      </c>
      <c r="AG361" s="726">
        <f t="shared" si="127"/>
        <v>27.584244963405457</v>
      </c>
      <c r="AH361" s="726">
        <f t="shared" si="127"/>
        <v>38.096428571428589</v>
      </c>
      <c r="AI361" s="726">
        <f t="shared" si="127"/>
        <v>36.952800195646859</v>
      </c>
      <c r="AJ361" s="726">
        <f t="shared" si="127"/>
        <v>66.273584905660371</v>
      </c>
      <c r="AK361" s="726">
        <f t="shared" si="127"/>
        <v>57.600615226864903</v>
      </c>
      <c r="AL361" s="726">
        <f t="shared" si="127"/>
        <v>203.81619937694703</v>
      </c>
      <c r="AM361" s="726" t="str">
        <f t="shared" si="127"/>
        <v>n/a</v>
      </c>
      <c r="AN361" s="726" t="str">
        <f t="shared" si="127"/>
        <v>n/a</v>
      </c>
      <c r="AO361" s="726" t="str">
        <f t="shared" si="127"/>
        <v>n/a</v>
      </c>
      <c r="AP361" s="726" t="str">
        <f t="shared" si="127"/>
        <v>n/a</v>
      </c>
      <c r="AQ361" s="727">
        <f>AVERAGE(Y361:AP361)</f>
        <v>33.918719393486306</v>
      </c>
      <c r="AR361" s="728">
        <f>STDEV(Y361:AP361)</f>
        <v>53.521004010893961</v>
      </c>
    </row>
    <row r="362" spans="1:44" ht="11.25" customHeight="1" x14ac:dyDescent="0.2">
      <c r="A362" s="578" t="s">
        <v>1285</v>
      </c>
      <c r="B362" s="1000" t="s">
        <v>1286</v>
      </c>
      <c r="C362" s="710">
        <v>1.2049999999999998</v>
      </c>
      <c r="D362" s="704">
        <v>1.1850000000000001</v>
      </c>
      <c r="E362" s="704">
        <v>1.165</v>
      </c>
      <c r="F362" s="704">
        <v>1.1525000000000001</v>
      </c>
      <c r="G362" s="704">
        <v>1.1499999999999999</v>
      </c>
      <c r="H362" s="705"/>
      <c r="I362" s="704">
        <v>0.38328000000000001</v>
      </c>
      <c r="J362" s="709">
        <v>0</v>
      </c>
      <c r="K362" s="705"/>
      <c r="L362" s="706">
        <v>0</v>
      </c>
      <c r="M362" s="706">
        <v>0</v>
      </c>
      <c r="N362" s="707">
        <v>0</v>
      </c>
      <c r="O362" s="707">
        <v>0</v>
      </c>
      <c r="P362" s="707">
        <v>0</v>
      </c>
      <c r="Q362" s="707">
        <v>0</v>
      </c>
      <c r="R362" s="707">
        <v>0</v>
      </c>
      <c r="S362" s="707">
        <v>0</v>
      </c>
      <c r="T362" s="707">
        <v>0</v>
      </c>
      <c r="U362" s="707">
        <v>0</v>
      </c>
      <c r="V362" s="707">
        <v>0</v>
      </c>
      <c r="W362" s="707">
        <v>0</v>
      </c>
      <c r="X362" s="708">
        <f t="shared" si="105"/>
        <v>6.24078</v>
      </c>
      <c r="Y362" s="726">
        <f t="shared" si="126"/>
        <v>1.6877637130801482</v>
      </c>
      <c r="Z362" s="726">
        <f t="shared" si="126"/>
        <v>1.7167381974249052</v>
      </c>
      <c r="AA362" s="726">
        <f t="shared" si="126"/>
        <v>1.0845986984815648</v>
      </c>
      <c r="AB362" s="726">
        <f t="shared" si="126"/>
        <v>0.21739130434783593</v>
      </c>
      <c r="AC362" s="726">
        <f>IF(ISERROR((G362/I362-1)*100),"n/a",(G362/I362-1)*100)</f>
        <v>200.04174493842618</v>
      </c>
      <c r="AD362" s="726" t="str">
        <f>IF(ISERROR((I362/J362-1)*100),"n/a",(I362/J362-1)*100)</f>
        <v>n/a</v>
      </c>
      <c r="AE362" s="726" t="str">
        <f>IF(ISERROR((J362/L362-1)*100),"n/a",(J362/L362-1)*100)</f>
        <v>n/a</v>
      </c>
      <c r="AF362" s="726" t="str">
        <f t="shared" si="127"/>
        <v>n/a</v>
      </c>
      <c r="AG362" s="726" t="str">
        <f t="shared" si="127"/>
        <v>n/a</v>
      </c>
      <c r="AH362" s="726" t="str">
        <f t="shared" si="127"/>
        <v>n/a</v>
      </c>
      <c r="AI362" s="726" t="str">
        <f t="shared" si="127"/>
        <v>n/a</v>
      </c>
      <c r="AJ362" s="726" t="str">
        <f t="shared" si="127"/>
        <v>n/a</v>
      </c>
      <c r="AK362" s="726" t="str">
        <f t="shared" si="127"/>
        <v>n/a</v>
      </c>
      <c r="AL362" s="726" t="str">
        <f t="shared" si="127"/>
        <v>n/a</v>
      </c>
      <c r="AM362" s="726" t="str">
        <f t="shared" si="127"/>
        <v>n/a</v>
      </c>
      <c r="AN362" s="726" t="str">
        <f t="shared" si="127"/>
        <v>n/a</v>
      </c>
      <c r="AO362" s="726" t="str">
        <f t="shared" si="127"/>
        <v>n/a</v>
      </c>
      <c r="AP362" s="726" t="str">
        <f t="shared" si="127"/>
        <v>n/a</v>
      </c>
      <c r="AQ362" s="727">
        <f>AVERAGE(Y362:AP362)</f>
        <v>40.949647370352125</v>
      </c>
      <c r="AR362" s="728">
        <f>STDEV(Y362:AP362)</f>
        <v>88.937268578665964</v>
      </c>
    </row>
    <row r="363" spans="1:44" ht="11.25" customHeight="1" x14ac:dyDescent="0.2">
      <c r="A363" s="579" t="s">
        <v>1289</v>
      </c>
      <c r="B363" s="539" t="s">
        <v>1290</v>
      </c>
      <c r="C363" s="553">
        <v>1.6813</v>
      </c>
      <c r="D363" s="545">
        <v>1.5427000000000002</v>
      </c>
      <c r="E363" s="545">
        <v>1.4719</v>
      </c>
      <c r="F363" s="545">
        <v>1.4188000000000001</v>
      </c>
      <c r="G363" s="545">
        <v>1.3028999999999999</v>
      </c>
      <c r="H363" s="546"/>
      <c r="I363" s="544">
        <v>1.2867999999999999</v>
      </c>
      <c r="J363" s="547">
        <v>1.2867999999999999</v>
      </c>
      <c r="K363" s="546"/>
      <c r="L363" s="717">
        <v>1.2867999999999999</v>
      </c>
      <c r="M363" s="561">
        <v>1.2805</v>
      </c>
      <c r="N363" s="548">
        <v>1.2329000000000001</v>
      </c>
      <c r="O363" s="548">
        <v>1.0946</v>
      </c>
      <c r="P363" s="548">
        <v>0.91700000000000004</v>
      </c>
      <c r="Q363" s="548">
        <v>0.69299999999999995</v>
      </c>
      <c r="R363" s="548">
        <v>0.43930999999999998</v>
      </c>
      <c r="S363" s="548">
        <v>0.31900000000000001</v>
      </c>
      <c r="T363" s="548">
        <v>0.26693</v>
      </c>
      <c r="U363" s="548">
        <v>0.23305999999999999</v>
      </c>
      <c r="V363" s="548">
        <v>0.2248</v>
      </c>
      <c r="W363" s="548">
        <v>0.13685999999999998</v>
      </c>
      <c r="X363" s="708">
        <f t="shared" si="105"/>
        <v>18.115959999999991</v>
      </c>
      <c r="Y363" s="726">
        <f t="shared" si="126"/>
        <v>8.9842483956699137</v>
      </c>
      <c r="Z363" s="726">
        <f t="shared" si="126"/>
        <v>4.8101093824308938</v>
      </c>
      <c r="AA363" s="726">
        <f t="shared" si="126"/>
        <v>3.7425993797575385</v>
      </c>
      <c r="AB363" s="726">
        <f t="shared" si="126"/>
        <v>8.8955407168623815</v>
      </c>
      <c r="AC363" s="726">
        <f>IF(ISERROR((G363/I363-1)*100),"n/a",(G363/I363-1)*100)</f>
        <v>1.251165682312716</v>
      </c>
      <c r="AD363" s="726">
        <f>IF(ISERROR((I363/J363-1)*100),"n/a",(I363/J363-1)*100)</f>
        <v>0</v>
      </c>
      <c r="AE363" s="726">
        <f>IF(ISERROR((J363/L363-1)*100),"n/a",(J363/L363-1)*100)</f>
        <v>0</v>
      </c>
      <c r="AF363" s="726">
        <f t="shared" si="127"/>
        <v>0.49199531433032906</v>
      </c>
      <c r="AG363" s="726">
        <f t="shared" si="127"/>
        <v>3.8608159623651384</v>
      </c>
      <c r="AH363" s="726">
        <f t="shared" si="127"/>
        <v>12.634752420975715</v>
      </c>
      <c r="AI363" s="726">
        <f t="shared" si="127"/>
        <v>19.367502726281359</v>
      </c>
      <c r="AJ363" s="726">
        <f t="shared" si="127"/>
        <v>32.323232323232332</v>
      </c>
      <c r="AK363" s="726">
        <f t="shared" si="127"/>
        <v>57.747376567799492</v>
      </c>
      <c r="AL363" s="726">
        <f t="shared" si="127"/>
        <v>37.714733542319735</v>
      </c>
      <c r="AM363" s="726">
        <f t="shared" si="127"/>
        <v>19.506986850485152</v>
      </c>
      <c r="AN363" s="726">
        <f t="shared" si="127"/>
        <v>14.532738350639329</v>
      </c>
      <c r="AO363" s="726">
        <f t="shared" si="127"/>
        <v>3.6743772241992767</v>
      </c>
      <c r="AP363" s="726">
        <f t="shared" si="127"/>
        <v>64.255443518924466</v>
      </c>
      <c r="AQ363" s="727">
        <f>AVERAGE(Y363:AP363)</f>
        <v>16.321867686588099</v>
      </c>
      <c r="AR363" s="728">
        <f>STDEV(Y363:AP363)</f>
        <v>19.537474654535707</v>
      </c>
    </row>
    <row r="364" spans="1:44" ht="11.25" customHeight="1" x14ac:dyDescent="0.2">
      <c r="A364" s="1011" t="s">
        <v>4270</v>
      </c>
      <c r="B364" s="1015" t="s">
        <v>4271</v>
      </c>
      <c r="C364" s="716">
        <v>0.128</v>
      </c>
      <c r="D364" s="1111">
        <v>0.1152</v>
      </c>
      <c r="E364" s="1111">
        <v>8.9600000000000013E-2</v>
      </c>
      <c r="F364" s="1111">
        <v>7.6800000000000007E-2</v>
      </c>
      <c r="G364" s="1111">
        <v>7.1679999999999994E-2</v>
      </c>
      <c r="H364" s="1112"/>
      <c r="I364" s="1111">
        <v>5.5295999999999998E-2</v>
      </c>
      <c r="J364" s="1114">
        <v>4.42368E-2</v>
      </c>
      <c r="K364" s="1112"/>
      <c r="L364" s="1116">
        <v>3.5389440000000008E-2</v>
      </c>
      <c r="M364" s="1116">
        <v>3.1457279999999997E-2</v>
      </c>
      <c r="N364" s="992">
        <v>2.6214400000000006E-2</v>
      </c>
      <c r="O364" s="1117">
        <v>2.0971520000000004E-2</v>
      </c>
      <c r="P364" s="992">
        <v>2.0971520000000004E-2</v>
      </c>
      <c r="Q364" s="1117">
        <v>1.3107200000000003E-2</v>
      </c>
      <c r="R364" s="992">
        <v>1.3107200000000003E-2</v>
      </c>
      <c r="S364" s="1117">
        <v>1.1909119999999999E-2</v>
      </c>
      <c r="T364" s="992">
        <v>1.1909119999999999E-2</v>
      </c>
      <c r="U364" s="992">
        <v>1.083392E-2</v>
      </c>
      <c r="V364" s="992">
        <v>1.0342400000000003E-2</v>
      </c>
      <c r="W364" s="992">
        <v>9.8508800000000011E-3</v>
      </c>
      <c r="X364" s="708">
        <f t="shared" si="105"/>
        <v>0.79687679999999994</v>
      </c>
      <c r="Y364" s="729">
        <v>11.111111111111116</v>
      </c>
      <c r="Z364" s="729">
        <v>28.571428571428559</v>
      </c>
      <c r="AA364" s="729">
        <v>16.666666666666675</v>
      </c>
      <c r="AB364" s="729">
        <v>7.1428571428571619</v>
      </c>
      <c r="AC364" s="729">
        <v>29.629629629629626</v>
      </c>
      <c r="AD364" s="729">
        <v>25</v>
      </c>
      <c r="AE364" s="729">
        <v>24.999999999999979</v>
      </c>
      <c r="AF364" s="729">
        <v>12.500000000000044</v>
      </c>
      <c r="AG364" s="729">
        <v>19.999999999999972</v>
      </c>
      <c r="AH364" s="729">
        <v>25</v>
      </c>
      <c r="AI364" s="729">
        <v>0</v>
      </c>
      <c r="AJ364" s="729">
        <v>59.999999999999986</v>
      </c>
      <c r="AK364" s="729">
        <v>0</v>
      </c>
      <c r="AL364" s="729">
        <v>10.060189165950174</v>
      </c>
      <c r="AM364" s="729">
        <v>0</v>
      </c>
      <c r="AN364" s="729">
        <v>9.9243856332703153</v>
      </c>
      <c r="AO364" s="729">
        <v>4.7524752475247123</v>
      </c>
      <c r="AP364" s="729">
        <v>4.9896049896050121</v>
      </c>
      <c r="AQ364" s="730">
        <v>16.130463786557968</v>
      </c>
      <c r="AR364" s="731">
        <v>14.417342871229613</v>
      </c>
    </row>
    <row r="365" spans="1:44" ht="11.25" customHeight="1" x14ac:dyDescent="0.2">
      <c r="A365" s="530" t="s">
        <v>254</v>
      </c>
      <c r="B365" s="1015" t="s">
        <v>255</v>
      </c>
      <c r="C365" s="555">
        <v>2.8</v>
      </c>
      <c r="D365" s="704">
        <v>2.7749999999999999</v>
      </c>
      <c r="E365" s="532">
        <v>2.75</v>
      </c>
      <c r="F365" s="704">
        <v>2.625</v>
      </c>
      <c r="G365" s="704">
        <v>1.3</v>
      </c>
      <c r="H365" s="705"/>
      <c r="I365" s="704">
        <v>0.28000000000000003</v>
      </c>
      <c r="J365" s="523">
        <v>0.26</v>
      </c>
      <c r="K365" s="705"/>
      <c r="L365" s="543">
        <v>0.22</v>
      </c>
      <c r="M365" s="706">
        <v>0.2</v>
      </c>
      <c r="N365" s="711">
        <v>0.19</v>
      </c>
      <c r="O365" s="707">
        <v>0.18</v>
      </c>
      <c r="P365" s="711">
        <v>0.17299999999999999</v>
      </c>
      <c r="Q365" s="707">
        <v>0.16600000000000001</v>
      </c>
      <c r="R365" s="711">
        <v>0.16300000000000001</v>
      </c>
      <c r="S365" s="707">
        <v>0.16</v>
      </c>
      <c r="T365" s="711">
        <v>0.155</v>
      </c>
      <c r="U365" s="707">
        <v>0.15</v>
      </c>
      <c r="V365" s="711">
        <v>0.14499999999999999</v>
      </c>
      <c r="W365" s="707">
        <v>0.14000000000000001</v>
      </c>
      <c r="X365" s="708">
        <f t="shared" si="105"/>
        <v>14.831999999999999</v>
      </c>
      <c r="Y365" s="726">
        <f t="shared" ref="Y365:Y428" si="128">IF(ISERROR((C365/D365-1)*100),"n/a",(C365/D365-1)*100)</f>
        <v>0.9009009009008917</v>
      </c>
      <c r="Z365" s="726">
        <f t="shared" ref="Z365:Z428" si="129">IF(ISERROR((D365/E365-1)*100),"n/a",(D365/E365-1)*100)</f>
        <v>0.90909090909090384</v>
      </c>
      <c r="AA365" s="726">
        <f t="shared" ref="AA365:AA428" si="130">IF(ISERROR((E365/F365-1)*100),"n/a",(E365/F365-1)*100)</f>
        <v>4.7619047619047672</v>
      </c>
      <c r="AB365" s="726">
        <f t="shared" ref="AB365:AB428" si="131">IF(ISERROR((F365/G365-1)*100),"n/a",(F365/G365-1)*100)</f>
        <v>101.92307692307692</v>
      </c>
      <c r="AC365" s="726">
        <f t="shared" ref="AC365:AC428" si="132">IF(ISERROR((G365/I365-1)*100),"n/a",(G365/I365-1)*100)</f>
        <v>364.28571428571422</v>
      </c>
      <c r="AD365" s="726">
        <f t="shared" ref="AD365:AD428" si="133">IF(ISERROR((I365/J365-1)*100),"n/a",(I365/J365-1)*100)</f>
        <v>7.6923076923077094</v>
      </c>
      <c r="AE365" s="726">
        <f t="shared" ref="AE365:AE428" si="134">IF(ISERROR((J365/L365-1)*100),"n/a",(J365/L365-1)*100)</f>
        <v>18.181818181818187</v>
      </c>
      <c r="AF365" s="726">
        <f t="shared" ref="AF365:AF428" si="135">IF(ISERROR((L365/M365-1)*100),"n/a",(L365/M365-1)*100)</f>
        <v>9.9999999999999858</v>
      </c>
      <c r="AG365" s="726">
        <f t="shared" ref="AG365:AG428" si="136">IF(ISERROR((M365/N365-1)*100),"n/a",(M365/N365-1)*100)</f>
        <v>5.2631578947368363</v>
      </c>
      <c r="AH365" s="726">
        <f t="shared" ref="AH365:AH428" si="137">IF(ISERROR((N365/O365-1)*100),"n/a",(N365/O365-1)*100)</f>
        <v>5.555555555555558</v>
      </c>
      <c r="AI365" s="726">
        <f t="shared" ref="AI365:AI428" si="138">IF(ISERROR((O365/P365-1)*100),"n/a",(O365/P365-1)*100)</f>
        <v>4.0462427745664886</v>
      </c>
      <c r="AJ365" s="726">
        <f t="shared" ref="AJ365:AJ428" si="139">IF(ISERROR((P365/Q365-1)*100),"n/a",(P365/Q365-1)*100)</f>
        <v>4.2168674698795039</v>
      </c>
      <c r="AK365" s="726">
        <f t="shared" ref="AK365:AK428" si="140">IF(ISERROR((Q365/R365-1)*100),"n/a",(Q365/R365-1)*100)</f>
        <v>1.8404907975460238</v>
      </c>
      <c r="AL365" s="726">
        <f t="shared" ref="AL365:AL428" si="141">IF(ISERROR((R365/S365-1)*100),"n/a",(R365/S365-1)*100)</f>
        <v>1.8750000000000044</v>
      </c>
      <c r="AM365" s="726">
        <f t="shared" ref="AM365:AM428" si="142">IF(ISERROR((S365/T365-1)*100),"n/a",(S365/T365-1)*100)</f>
        <v>3.2258064516129004</v>
      </c>
      <c r="AN365" s="726">
        <f t="shared" ref="AN365:AN428" si="143">IF(ISERROR((T365/U365-1)*100),"n/a",(T365/U365-1)*100)</f>
        <v>3.3333333333333437</v>
      </c>
      <c r="AO365" s="726">
        <f t="shared" ref="AO365:AO428" si="144">IF(ISERROR((U365/V365-1)*100),"n/a",(U365/V365-1)*100)</f>
        <v>3.4482758620689724</v>
      </c>
      <c r="AP365" s="726">
        <f t="shared" ref="AP365:AP428" si="145">IF(ISERROR((V365/W365-1)*100),"n/a",(V365/W365-1)*100)</f>
        <v>3.5714285714285587</v>
      </c>
      <c r="AQ365" s="727">
        <f t="shared" ref="AQ365:AQ428" si="146">AVERAGE(Y365:AP365)</f>
        <v>30.279498464752326</v>
      </c>
      <c r="AR365" s="728">
        <f t="shared" ref="AR365:AR428" si="147">STDEV(Y365:AP365)</f>
        <v>86.517247320118074</v>
      </c>
    </row>
    <row r="366" spans="1:44" ht="11.25" customHeight="1" x14ac:dyDescent="0.2">
      <c r="A366" s="1017" t="s">
        <v>3883</v>
      </c>
      <c r="B366" s="1015" t="s">
        <v>3884</v>
      </c>
      <c r="C366" s="524">
        <v>0.29166700000000001</v>
      </c>
      <c r="D366" s="704">
        <v>0.22666600000000001</v>
      </c>
      <c r="E366" s="704">
        <v>0.16</v>
      </c>
      <c r="F366" s="704">
        <v>0.113331</v>
      </c>
      <c r="G366" s="575">
        <v>8.3332000000000003E-2</v>
      </c>
      <c r="H366" s="705"/>
      <c r="I366" s="704">
        <v>8.3332000000000003E-2</v>
      </c>
      <c r="J366" s="580">
        <v>6.6668000000000005E-2</v>
      </c>
      <c r="K366" s="705"/>
      <c r="L366" s="543">
        <v>0.12</v>
      </c>
      <c r="M366" s="581">
        <v>0.06</v>
      </c>
      <c r="N366" s="711">
        <v>0.06</v>
      </c>
      <c r="O366" s="711">
        <v>3.5553333333333333E-2</v>
      </c>
      <c r="P366" s="711">
        <v>2.5186666666666666E-2</v>
      </c>
      <c r="Q366" s="707">
        <v>0</v>
      </c>
      <c r="R366" s="707">
        <v>0</v>
      </c>
      <c r="S366" s="707">
        <v>0</v>
      </c>
      <c r="T366" s="707">
        <v>0</v>
      </c>
      <c r="U366" s="707">
        <v>0</v>
      </c>
      <c r="V366" s="707">
        <v>0</v>
      </c>
      <c r="W366" s="707">
        <v>0</v>
      </c>
      <c r="X366" s="708">
        <f t="shared" si="105"/>
        <v>1.325736</v>
      </c>
      <c r="Y366" s="726">
        <f t="shared" si="128"/>
        <v>28.676996108812091</v>
      </c>
      <c r="Z366" s="726">
        <f t="shared" si="129"/>
        <v>41.666249999999991</v>
      </c>
      <c r="AA366" s="726">
        <f t="shared" si="130"/>
        <v>41.179377222472226</v>
      </c>
      <c r="AB366" s="726">
        <f t="shared" si="131"/>
        <v>35.999375990015835</v>
      </c>
      <c r="AC366" s="726">
        <f t="shared" si="132"/>
        <v>0</v>
      </c>
      <c r="AD366" s="726">
        <f t="shared" si="133"/>
        <v>24.995500089998202</v>
      </c>
      <c r="AE366" s="726">
        <f t="shared" si="134"/>
        <v>-44.443333333333321</v>
      </c>
      <c r="AF366" s="726">
        <f t="shared" si="135"/>
        <v>100</v>
      </c>
      <c r="AG366" s="726">
        <f t="shared" si="136"/>
        <v>0</v>
      </c>
      <c r="AH366" s="726">
        <f t="shared" si="137"/>
        <v>68.76054753422089</v>
      </c>
      <c r="AI366" s="726">
        <f t="shared" si="138"/>
        <v>41.15934356802542</v>
      </c>
      <c r="AJ366" s="726" t="str">
        <f t="shared" si="139"/>
        <v>n/a</v>
      </c>
      <c r="AK366" s="726" t="str">
        <f t="shared" si="140"/>
        <v>n/a</v>
      </c>
      <c r="AL366" s="726" t="str">
        <f t="shared" si="141"/>
        <v>n/a</v>
      </c>
      <c r="AM366" s="726" t="str">
        <f t="shared" si="142"/>
        <v>n/a</v>
      </c>
      <c r="AN366" s="726" t="str">
        <f t="shared" si="143"/>
        <v>n/a</v>
      </c>
      <c r="AO366" s="726" t="str">
        <f t="shared" si="144"/>
        <v>n/a</v>
      </c>
      <c r="AP366" s="726" t="str">
        <f t="shared" si="145"/>
        <v>n/a</v>
      </c>
      <c r="AQ366" s="727">
        <f t="shared" si="146"/>
        <v>30.726732470928301</v>
      </c>
      <c r="AR366" s="728">
        <f t="shared" si="147"/>
        <v>37.665340919646539</v>
      </c>
    </row>
    <row r="367" spans="1:44" ht="11.25" customHeight="1" x14ac:dyDescent="0.2">
      <c r="A367" s="504" t="s">
        <v>1291</v>
      </c>
      <c r="B367" s="1000" t="s">
        <v>1292</v>
      </c>
      <c r="C367" s="554">
        <v>0.4</v>
      </c>
      <c r="D367" s="513">
        <v>0.36</v>
      </c>
      <c r="E367" s="513">
        <v>0.32</v>
      </c>
      <c r="F367" s="513">
        <v>0.18</v>
      </c>
      <c r="G367" s="513">
        <v>0.06</v>
      </c>
      <c r="H367" s="514"/>
      <c r="I367" s="515">
        <v>0</v>
      </c>
      <c r="J367" s="516">
        <v>0</v>
      </c>
      <c r="K367" s="514"/>
      <c r="L367" s="571">
        <v>0</v>
      </c>
      <c r="M367" s="571">
        <v>0.02</v>
      </c>
      <c r="N367" s="519">
        <v>0.32</v>
      </c>
      <c r="O367" s="519">
        <v>0.26</v>
      </c>
      <c r="P367" s="519">
        <v>0.2</v>
      </c>
      <c r="Q367" s="519">
        <v>1E-3</v>
      </c>
      <c r="R367" s="518">
        <v>0</v>
      </c>
      <c r="S367" s="518">
        <v>0</v>
      </c>
      <c r="T367" s="518">
        <v>0</v>
      </c>
      <c r="U367" s="518">
        <v>0</v>
      </c>
      <c r="V367" s="518">
        <v>0</v>
      </c>
      <c r="W367" s="518">
        <v>0</v>
      </c>
      <c r="X367" s="708">
        <f t="shared" si="105"/>
        <v>2.121</v>
      </c>
      <c r="Y367" s="726">
        <f t="shared" si="128"/>
        <v>11.111111111111116</v>
      </c>
      <c r="Z367" s="726">
        <f t="shared" si="129"/>
        <v>12.5</v>
      </c>
      <c r="AA367" s="726">
        <f t="shared" si="130"/>
        <v>77.777777777777786</v>
      </c>
      <c r="AB367" s="726">
        <f t="shared" si="131"/>
        <v>200</v>
      </c>
      <c r="AC367" s="726" t="str">
        <f t="shared" si="132"/>
        <v>n/a</v>
      </c>
      <c r="AD367" s="726" t="str">
        <f t="shared" si="133"/>
        <v>n/a</v>
      </c>
      <c r="AE367" s="726" t="str">
        <f t="shared" si="134"/>
        <v>n/a</v>
      </c>
      <c r="AF367" s="726">
        <f t="shared" si="135"/>
        <v>-100</v>
      </c>
      <c r="AG367" s="726">
        <f t="shared" si="136"/>
        <v>-93.75</v>
      </c>
      <c r="AH367" s="726">
        <f t="shared" si="137"/>
        <v>23.076923076923084</v>
      </c>
      <c r="AI367" s="726">
        <f t="shared" si="138"/>
        <v>30.000000000000004</v>
      </c>
      <c r="AJ367" s="726">
        <f t="shared" si="139"/>
        <v>19900</v>
      </c>
      <c r="AK367" s="726" t="str">
        <f t="shared" si="140"/>
        <v>n/a</v>
      </c>
      <c r="AL367" s="726" t="str">
        <f t="shared" si="141"/>
        <v>n/a</v>
      </c>
      <c r="AM367" s="726" t="str">
        <f t="shared" si="142"/>
        <v>n/a</v>
      </c>
      <c r="AN367" s="726" t="str">
        <f t="shared" si="143"/>
        <v>n/a</v>
      </c>
      <c r="AO367" s="726" t="str">
        <f t="shared" si="144"/>
        <v>n/a</v>
      </c>
      <c r="AP367" s="726" t="str">
        <f t="shared" si="145"/>
        <v>n/a</v>
      </c>
      <c r="AQ367" s="727">
        <f t="shared" si="146"/>
        <v>2228.968423551757</v>
      </c>
      <c r="AR367" s="728">
        <f t="shared" si="147"/>
        <v>6627.234044057026</v>
      </c>
    </row>
    <row r="368" spans="1:44" ht="11.25" customHeight="1" x14ac:dyDescent="0.2">
      <c r="A368" s="551" t="s">
        <v>1293</v>
      </c>
      <c r="B368" s="539" t="s">
        <v>1294</v>
      </c>
      <c r="C368" s="710">
        <v>0.51</v>
      </c>
      <c r="D368" s="525">
        <v>0.47</v>
      </c>
      <c r="E368" s="525">
        <v>0.43</v>
      </c>
      <c r="F368" s="525">
        <v>0.34</v>
      </c>
      <c r="G368" s="532">
        <v>0.32</v>
      </c>
      <c r="H368" s="526"/>
      <c r="I368" s="704">
        <v>0.3</v>
      </c>
      <c r="J368" s="523">
        <v>0.13</v>
      </c>
      <c r="K368" s="526"/>
      <c r="L368" s="706">
        <v>0</v>
      </c>
      <c r="M368" s="706">
        <v>0.1</v>
      </c>
      <c r="N368" s="707">
        <v>0.77</v>
      </c>
      <c r="O368" s="711">
        <v>0.84</v>
      </c>
      <c r="P368" s="711">
        <v>0.79</v>
      </c>
      <c r="Q368" s="711">
        <v>0.71</v>
      </c>
      <c r="R368" s="711">
        <v>0.63</v>
      </c>
      <c r="S368" s="711">
        <v>0.55000000000000004</v>
      </c>
      <c r="T368" s="711">
        <v>0.47</v>
      </c>
      <c r="U368" s="711">
        <v>0.39</v>
      </c>
      <c r="V368" s="711">
        <v>0.30499999999999999</v>
      </c>
      <c r="W368" s="707">
        <v>0.28000000000000003</v>
      </c>
      <c r="X368" s="708">
        <f t="shared" si="105"/>
        <v>8.3349999999999991</v>
      </c>
      <c r="Y368" s="726">
        <f t="shared" si="128"/>
        <v>8.5106382978723527</v>
      </c>
      <c r="Z368" s="726">
        <f t="shared" si="129"/>
        <v>9.302325581395344</v>
      </c>
      <c r="AA368" s="726">
        <f t="shared" si="130"/>
        <v>26.470588235294112</v>
      </c>
      <c r="AB368" s="726">
        <f t="shared" si="131"/>
        <v>6.25</v>
      </c>
      <c r="AC368" s="726">
        <f t="shared" si="132"/>
        <v>6.6666666666666652</v>
      </c>
      <c r="AD368" s="726">
        <f t="shared" si="133"/>
        <v>130.76923076923075</v>
      </c>
      <c r="AE368" s="726" t="str">
        <f t="shared" si="134"/>
        <v>n/a</v>
      </c>
      <c r="AF368" s="726">
        <f t="shared" si="135"/>
        <v>-100</v>
      </c>
      <c r="AG368" s="726">
        <f t="shared" si="136"/>
        <v>-87.012987012987011</v>
      </c>
      <c r="AH368" s="726">
        <f t="shared" si="137"/>
        <v>-8.333333333333325</v>
      </c>
      <c r="AI368" s="726">
        <f t="shared" si="138"/>
        <v>6.3291139240506222</v>
      </c>
      <c r="AJ368" s="726">
        <f t="shared" si="139"/>
        <v>11.267605633802823</v>
      </c>
      <c r="AK368" s="726">
        <f t="shared" si="140"/>
        <v>12.698412698412698</v>
      </c>
      <c r="AL368" s="726">
        <f t="shared" si="141"/>
        <v>14.545454545454529</v>
      </c>
      <c r="AM368" s="726">
        <f t="shared" si="142"/>
        <v>17.021276595744705</v>
      </c>
      <c r="AN368" s="726">
        <f t="shared" si="143"/>
        <v>20.512820512820507</v>
      </c>
      <c r="AO368" s="726">
        <f t="shared" si="144"/>
        <v>27.868852459016402</v>
      </c>
      <c r="AP368" s="726">
        <f t="shared" si="145"/>
        <v>8.9285714285714199</v>
      </c>
      <c r="AQ368" s="727">
        <f t="shared" si="146"/>
        <v>6.5761904118830934</v>
      </c>
      <c r="AR368" s="728">
        <f t="shared" si="147"/>
        <v>48.124838347362136</v>
      </c>
    </row>
    <row r="369" spans="1:44" ht="11.25" customHeight="1" x14ac:dyDescent="0.2">
      <c r="A369" s="1017" t="s">
        <v>1295</v>
      </c>
      <c r="B369" s="1015" t="s">
        <v>1296</v>
      </c>
      <c r="C369" s="710">
        <v>0.69</v>
      </c>
      <c r="D369" s="704">
        <v>0.61250000000000004</v>
      </c>
      <c r="E369" s="704">
        <v>0.5675</v>
      </c>
      <c r="F369" s="704">
        <v>0.54500000000000004</v>
      </c>
      <c r="G369" s="704">
        <v>0.47499999999999998</v>
      </c>
      <c r="H369" s="705"/>
      <c r="I369" s="704">
        <v>0.156</v>
      </c>
      <c r="J369" s="709">
        <v>8.7999999999999995E-2</v>
      </c>
      <c r="K369" s="705"/>
      <c r="L369" s="706">
        <v>8.7999999999999995E-2</v>
      </c>
      <c r="M369" s="706">
        <v>0.22</v>
      </c>
      <c r="N369" s="711">
        <v>0.35199999999999998</v>
      </c>
      <c r="O369" s="711">
        <v>0.33600000000000002</v>
      </c>
      <c r="P369" s="711">
        <v>0.3125</v>
      </c>
      <c r="Q369" s="711">
        <v>0.28999999999999998</v>
      </c>
      <c r="R369" s="711">
        <v>0.2175</v>
      </c>
      <c r="S369" s="707">
        <v>0.14449999999999999</v>
      </c>
      <c r="T369" s="707">
        <v>0.14480000000000001</v>
      </c>
      <c r="U369" s="707">
        <v>0.14480000000000001</v>
      </c>
      <c r="V369" s="707">
        <v>0.14480000000000001</v>
      </c>
      <c r="W369" s="707">
        <v>0.14480000000000001</v>
      </c>
      <c r="X369" s="708">
        <f t="shared" si="105"/>
        <v>5.6737000000000011</v>
      </c>
      <c r="Y369" s="726">
        <f t="shared" si="128"/>
        <v>12.65306122448977</v>
      </c>
      <c r="Z369" s="726">
        <f t="shared" si="129"/>
        <v>7.9295154185022199</v>
      </c>
      <c r="AA369" s="726">
        <f t="shared" si="130"/>
        <v>4.1284403669724634</v>
      </c>
      <c r="AB369" s="726">
        <f t="shared" si="131"/>
        <v>14.736842105263182</v>
      </c>
      <c r="AC369" s="726">
        <f t="shared" si="132"/>
        <v>204.48717948717947</v>
      </c>
      <c r="AD369" s="726">
        <f t="shared" si="133"/>
        <v>77.272727272727295</v>
      </c>
      <c r="AE369" s="726">
        <f t="shared" si="134"/>
        <v>0</v>
      </c>
      <c r="AF369" s="726">
        <f t="shared" si="135"/>
        <v>-60.000000000000007</v>
      </c>
      <c r="AG369" s="726">
        <f t="shared" si="136"/>
        <v>-37.5</v>
      </c>
      <c r="AH369" s="726">
        <f t="shared" si="137"/>
        <v>4.761904761904745</v>
      </c>
      <c r="AI369" s="726">
        <f t="shared" si="138"/>
        <v>7.5200000000000156</v>
      </c>
      <c r="AJ369" s="726">
        <f t="shared" si="139"/>
        <v>7.7586206896551824</v>
      </c>
      <c r="AK369" s="726">
        <f t="shared" si="140"/>
        <v>33.333333333333329</v>
      </c>
      <c r="AL369" s="726">
        <f t="shared" si="141"/>
        <v>50.519031141868531</v>
      </c>
      <c r="AM369" s="726">
        <f t="shared" si="142"/>
        <v>-0.20718232044200091</v>
      </c>
      <c r="AN369" s="726">
        <f t="shared" si="143"/>
        <v>0</v>
      </c>
      <c r="AO369" s="726">
        <f t="shared" si="144"/>
        <v>0</v>
      </c>
      <c r="AP369" s="726">
        <f t="shared" si="145"/>
        <v>0</v>
      </c>
      <c r="AQ369" s="727">
        <f t="shared" si="146"/>
        <v>18.188526304525237</v>
      </c>
      <c r="AR369" s="728">
        <f t="shared" si="147"/>
        <v>54.824570883633527</v>
      </c>
    </row>
    <row r="370" spans="1:44" ht="11.25" customHeight="1" x14ac:dyDescent="0.2">
      <c r="A370" s="530" t="s">
        <v>1297</v>
      </c>
      <c r="B370" s="1015" t="s">
        <v>1298</v>
      </c>
      <c r="C370" s="710">
        <v>2.548</v>
      </c>
      <c r="D370" s="704">
        <v>2.4020000000000001</v>
      </c>
      <c r="E370" s="704">
        <v>2.2359999999999998</v>
      </c>
      <c r="F370" s="704">
        <v>2.04</v>
      </c>
      <c r="G370" s="704">
        <v>1.81</v>
      </c>
      <c r="H370" s="705"/>
      <c r="I370" s="704">
        <v>1.56</v>
      </c>
      <c r="J370" s="523">
        <v>1.38</v>
      </c>
      <c r="K370" s="705"/>
      <c r="L370" s="543">
        <v>1.28</v>
      </c>
      <c r="M370" s="706">
        <v>1.19</v>
      </c>
      <c r="N370" s="711">
        <v>1.19</v>
      </c>
      <c r="O370" s="711">
        <v>1.135</v>
      </c>
      <c r="P370" s="711">
        <v>1.03</v>
      </c>
      <c r="Q370" s="711">
        <v>0.93</v>
      </c>
      <c r="R370" s="711">
        <v>0.83499999999999996</v>
      </c>
      <c r="S370" s="711">
        <v>0.72260000000000002</v>
      </c>
      <c r="T370" s="711">
        <v>0.63019999999999998</v>
      </c>
      <c r="U370" s="711">
        <v>0.58260000000000001</v>
      </c>
      <c r="V370" s="711">
        <v>0.54</v>
      </c>
      <c r="W370" s="711">
        <v>0.5</v>
      </c>
      <c r="X370" s="708">
        <f t="shared" si="105"/>
        <v>24.541399999999999</v>
      </c>
      <c r="Y370" s="726">
        <f t="shared" si="128"/>
        <v>6.0782681099084135</v>
      </c>
      <c r="Z370" s="726">
        <f t="shared" si="129"/>
        <v>7.4239713774597593</v>
      </c>
      <c r="AA370" s="726">
        <f t="shared" si="130"/>
        <v>9.6078431372548891</v>
      </c>
      <c r="AB370" s="726">
        <f t="shared" si="131"/>
        <v>12.707182320441991</v>
      </c>
      <c r="AC370" s="726">
        <f t="shared" si="132"/>
        <v>16.025641025641036</v>
      </c>
      <c r="AD370" s="726">
        <f t="shared" si="133"/>
        <v>13.043478260869579</v>
      </c>
      <c r="AE370" s="726">
        <f t="shared" si="134"/>
        <v>7.8125</v>
      </c>
      <c r="AF370" s="726">
        <f t="shared" si="135"/>
        <v>7.5630252100840512</v>
      </c>
      <c r="AG370" s="726">
        <f t="shared" si="136"/>
        <v>0</v>
      </c>
      <c r="AH370" s="726">
        <f t="shared" si="137"/>
        <v>4.8458149779735615</v>
      </c>
      <c r="AI370" s="726">
        <f t="shared" si="138"/>
        <v>10.194174757281548</v>
      </c>
      <c r="AJ370" s="726">
        <f t="shared" si="139"/>
        <v>10.752688172043001</v>
      </c>
      <c r="AK370" s="726">
        <f t="shared" si="140"/>
        <v>11.377245508982048</v>
      </c>
      <c r="AL370" s="726">
        <f t="shared" si="141"/>
        <v>15.55494049266537</v>
      </c>
      <c r="AM370" s="726">
        <f t="shared" si="142"/>
        <v>14.662012059663599</v>
      </c>
      <c r="AN370" s="726">
        <f t="shared" si="143"/>
        <v>8.1702711980775824</v>
      </c>
      <c r="AO370" s="726">
        <f t="shared" si="144"/>
        <v>7.8888888888888786</v>
      </c>
      <c r="AP370" s="726">
        <f t="shared" si="145"/>
        <v>8.0000000000000071</v>
      </c>
      <c r="AQ370" s="727">
        <f t="shared" si="146"/>
        <v>9.5393303054019611</v>
      </c>
      <c r="AR370" s="728">
        <f t="shared" si="147"/>
        <v>4.0251914908495996</v>
      </c>
    </row>
    <row r="371" spans="1:44" ht="11.25" customHeight="1" x14ac:dyDescent="0.2">
      <c r="A371" s="1017" t="s">
        <v>625</v>
      </c>
      <c r="B371" s="1015" t="s">
        <v>626</v>
      </c>
      <c r="C371" s="710">
        <v>0.82250000000000001</v>
      </c>
      <c r="D371" s="704">
        <v>0.8125</v>
      </c>
      <c r="E371" s="704">
        <v>0.80249999999999999</v>
      </c>
      <c r="F371" s="704">
        <v>0.79249999999999998</v>
      </c>
      <c r="G371" s="704">
        <v>0.78249999999999997</v>
      </c>
      <c r="H371" s="705"/>
      <c r="I371" s="704">
        <v>0.77249999999999996</v>
      </c>
      <c r="J371" s="523">
        <v>0.76249999999999996</v>
      </c>
      <c r="K371" s="705"/>
      <c r="L371" s="543">
        <v>0.75249999999999995</v>
      </c>
      <c r="M371" s="543">
        <v>0.74250000000000005</v>
      </c>
      <c r="N371" s="711">
        <v>0.55000000000000004</v>
      </c>
      <c r="O371" s="707">
        <v>0</v>
      </c>
      <c r="P371" s="707">
        <v>0</v>
      </c>
      <c r="Q371" s="707">
        <v>0</v>
      </c>
      <c r="R371" s="707">
        <v>0</v>
      </c>
      <c r="S371" s="707">
        <v>0</v>
      </c>
      <c r="T371" s="707">
        <v>0</v>
      </c>
      <c r="U371" s="707">
        <v>0</v>
      </c>
      <c r="V371" s="707">
        <v>0</v>
      </c>
      <c r="W371" s="707">
        <v>0</v>
      </c>
      <c r="X371" s="708">
        <f t="shared" si="105"/>
        <v>7.5925000000000002</v>
      </c>
      <c r="Y371" s="726">
        <f t="shared" si="128"/>
        <v>1.2307692307692353</v>
      </c>
      <c r="Z371" s="726">
        <f t="shared" si="129"/>
        <v>1.2461059190031154</v>
      </c>
      <c r="AA371" s="726">
        <f t="shared" si="130"/>
        <v>1.2618296529968376</v>
      </c>
      <c r="AB371" s="726">
        <f t="shared" si="131"/>
        <v>1.2779552715654896</v>
      </c>
      <c r="AC371" s="726">
        <f t="shared" si="132"/>
        <v>1.2944983818770295</v>
      </c>
      <c r="AD371" s="726">
        <f t="shared" si="133"/>
        <v>1.3114754098360715</v>
      </c>
      <c r="AE371" s="726">
        <f t="shared" si="134"/>
        <v>1.3289036544850585</v>
      </c>
      <c r="AF371" s="726">
        <f t="shared" si="135"/>
        <v>1.3468013468013407</v>
      </c>
      <c r="AG371" s="726">
        <f t="shared" si="136"/>
        <v>35.000000000000007</v>
      </c>
      <c r="AH371" s="726" t="str">
        <f t="shared" si="137"/>
        <v>n/a</v>
      </c>
      <c r="AI371" s="726" t="str">
        <f t="shared" si="138"/>
        <v>n/a</v>
      </c>
      <c r="AJ371" s="726" t="str">
        <f t="shared" si="139"/>
        <v>n/a</v>
      </c>
      <c r="AK371" s="726" t="str">
        <f t="shared" si="140"/>
        <v>n/a</v>
      </c>
      <c r="AL371" s="726" t="str">
        <f t="shared" si="141"/>
        <v>n/a</v>
      </c>
      <c r="AM371" s="726" t="str">
        <f t="shared" si="142"/>
        <v>n/a</v>
      </c>
      <c r="AN371" s="726" t="str">
        <f t="shared" si="143"/>
        <v>n/a</v>
      </c>
      <c r="AO371" s="726" t="str">
        <f t="shared" si="144"/>
        <v>n/a</v>
      </c>
      <c r="AP371" s="726" t="str">
        <f t="shared" si="145"/>
        <v>n/a</v>
      </c>
      <c r="AQ371" s="727">
        <f t="shared" si="146"/>
        <v>5.0331487630371319</v>
      </c>
      <c r="AR371" s="728">
        <f t="shared" si="147"/>
        <v>11.237633375038671</v>
      </c>
    </row>
    <row r="372" spans="1:44" ht="11.25" customHeight="1" x14ac:dyDescent="0.2">
      <c r="A372" s="536" t="s">
        <v>1299</v>
      </c>
      <c r="B372" s="1000" t="s">
        <v>1300</v>
      </c>
      <c r="C372" s="710">
        <v>0.72</v>
      </c>
      <c r="D372" s="525">
        <v>0.68</v>
      </c>
      <c r="E372" s="525">
        <v>0.64</v>
      </c>
      <c r="F372" s="525">
        <v>0.61</v>
      </c>
      <c r="G372" s="704">
        <v>0.53749999999999998</v>
      </c>
      <c r="H372" s="526"/>
      <c r="I372" s="704">
        <v>0.5</v>
      </c>
      <c r="J372" s="523">
        <v>0.44</v>
      </c>
      <c r="K372" s="526"/>
      <c r="L372" s="706">
        <v>0.41</v>
      </c>
      <c r="M372" s="706">
        <v>0.41</v>
      </c>
      <c r="N372" s="707">
        <v>0.4607</v>
      </c>
      <c r="O372" s="711">
        <v>0.6129</v>
      </c>
      <c r="P372" s="711">
        <v>0.60760000000000003</v>
      </c>
      <c r="Q372" s="711">
        <v>0.60350000000000004</v>
      </c>
      <c r="R372" s="711">
        <v>0.58599999999999997</v>
      </c>
      <c r="S372" s="711">
        <v>0.5484</v>
      </c>
      <c r="T372" s="711">
        <v>0.54659999999999997</v>
      </c>
      <c r="U372" s="711">
        <v>0.4516</v>
      </c>
      <c r="V372" s="711">
        <v>0.43009999999999998</v>
      </c>
      <c r="W372" s="711">
        <v>0.4194</v>
      </c>
      <c r="X372" s="708">
        <f t="shared" si="105"/>
        <v>10.214300000000001</v>
      </c>
      <c r="Y372" s="726">
        <f t="shared" si="128"/>
        <v>5.8823529411764497</v>
      </c>
      <c r="Z372" s="726">
        <f t="shared" si="129"/>
        <v>6.25</v>
      </c>
      <c r="AA372" s="726">
        <f t="shared" si="130"/>
        <v>4.9180327868852514</v>
      </c>
      <c r="AB372" s="726">
        <f t="shared" si="131"/>
        <v>13.488372093023248</v>
      </c>
      <c r="AC372" s="726">
        <f t="shared" si="132"/>
        <v>7.4999999999999956</v>
      </c>
      <c r="AD372" s="726">
        <f t="shared" si="133"/>
        <v>13.636363636363647</v>
      </c>
      <c r="AE372" s="726">
        <f t="shared" si="134"/>
        <v>7.3170731707317138</v>
      </c>
      <c r="AF372" s="726">
        <f t="shared" si="135"/>
        <v>0</v>
      </c>
      <c r="AG372" s="726">
        <f t="shared" si="136"/>
        <v>-11.004992402865209</v>
      </c>
      <c r="AH372" s="726">
        <f t="shared" si="137"/>
        <v>-24.832762277696197</v>
      </c>
      <c r="AI372" s="726">
        <f t="shared" si="138"/>
        <v>0.87228439763000765</v>
      </c>
      <c r="AJ372" s="726">
        <f t="shared" si="139"/>
        <v>0.67937033968517024</v>
      </c>
      <c r="AK372" s="726">
        <f t="shared" si="140"/>
        <v>2.9863481228669109</v>
      </c>
      <c r="AL372" s="726">
        <f t="shared" si="141"/>
        <v>6.8563092633114442</v>
      </c>
      <c r="AM372" s="726">
        <f t="shared" si="142"/>
        <v>0.3293084522502765</v>
      </c>
      <c r="AN372" s="726">
        <f t="shared" si="143"/>
        <v>21.03631532329495</v>
      </c>
      <c r="AO372" s="726">
        <f t="shared" si="144"/>
        <v>4.9988374796559043</v>
      </c>
      <c r="AP372" s="726">
        <f t="shared" si="145"/>
        <v>2.5512637100619795</v>
      </c>
      <c r="AQ372" s="727">
        <f t="shared" si="146"/>
        <v>3.5258042797986406</v>
      </c>
      <c r="AR372" s="728">
        <f t="shared" si="147"/>
        <v>9.764348108664187</v>
      </c>
    </row>
    <row r="373" spans="1:44" ht="11.25" customHeight="1" x14ac:dyDescent="0.2">
      <c r="A373" s="551" t="s">
        <v>627</v>
      </c>
      <c r="B373" s="539" t="s">
        <v>628</v>
      </c>
      <c r="C373" s="553">
        <v>1.3</v>
      </c>
      <c r="D373" s="545">
        <v>1.22</v>
      </c>
      <c r="E373" s="545">
        <v>1.1399999999999999</v>
      </c>
      <c r="F373" s="545">
        <v>1.0900000000000001</v>
      </c>
      <c r="G373" s="545">
        <v>1.05</v>
      </c>
      <c r="H373" s="546"/>
      <c r="I373" s="545">
        <v>1.02</v>
      </c>
      <c r="J373" s="541">
        <v>0.98</v>
      </c>
      <c r="K373" s="546"/>
      <c r="L373" s="561">
        <v>0.92</v>
      </c>
      <c r="M373" s="561">
        <v>0.85</v>
      </c>
      <c r="N373" s="548">
        <v>0.81</v>
      </c>
      <c r="O373" s="549">
        <v>0.8</v>
      </c>
      <c r="P373" s="549">
        <v>0.8</v>
      </c>
      <c r="Q373" s="548">
        <v>0.77</v>
      </c>
      <c r="R373" s="548">
        <v>0.73</v>
      </c>
      <c r="S373" s="548">
        <v>0.7</v>
      </c>
      <c r="T373" s="548">
        <v>0.64</v>
      </c>
      <c r="U373" s="548">
        <v>0.59</v>
      </c>
      <c r="V373" s="548">
        <v>0.52</v>
      </c>
      <c r="W373" s="548">
        <v>0.44</v>
      </c>
      <c r="X373" s="708">
        <f t="shared" si="105"/>
        <v>16.37</v>
      </c>
      <c r="Y373" s="726">
        <f t="shared" si="128"/>
        <v>6.5573770491803351</v>
      </c>
      <c r="Z373" s="726">
        <f t="shared" si="129"/>
        <v>7.0175438596491224</v>
      </c>
      <c r="AA373" s="726">
        <f t="shared" si="130"/>
        <v>4.5871559633027248</v>
      </c>
      <c r="AB373" s="726">
        <f t="shared" si="131"/>
        <v>3.8095238095238182</v>
      </c>
      <c r="AC373" s="726">
        <f t="shared" si="132"/>
        <v>2.941176470588247</v>
      </c>
      <c r="AD373" s="726">
        <f t="shared" si="133"/>
        <v>4.081632653061229</v>
      </c>
      <c r="AE373" s="726">
        <f t="shared" si="134"/>
        <v>6.5217391304347672</v>
      </c>
      <c r="AF373" s="726">
        <f t="shared" si="135"/>
        <v>8.235294117647074</v>
      </c>
      <c r="AG373" s="726">
        <f t="shared" si="136"/>
        <v>4.9382716049382713</v>
      </c>
      <c r="AH373" s="726">
        <f t="shared" si="137"/>
        <v>1.2499999999999956</v>
      </c>
      <c r="AI373" s="726">
        <f t="shared" si="138"/>
        <v>0</v>
      </c>
      <c r="AJ373" s="726">
        <f t="shared" si="139"/>
        <v>3.8961038961039085</v>
      </c>
      <c r="AK373" s="726">
        <f t="shared" si="140"/>
        <v>5.4794520547945202</v>
      </c>
      <c r="AL373" s="726">
        <f t="shared" si="141"/>
        <v>4.2857142857142927</v>
      </c>
      <c r="AM373" s="726">
        <f t="shared" si="142"/>
        <v>9.375</v>
      </c>
      <c r="AN373" s="726">
        <f t="shared" si="143"/>
        <v>8.4745762711864394</v>
      </c>
      <c r="AO373" s="726">
        <f t="shared" si="144"/>
        <v>13.461538461538458</v>
      </c>
      <c r="AP373" s="726">
        <f t="shared" si="145"/>
        <v>18.181818181818187</v>
      </c>
      <c r="AQ373" s="727">
        <f t="shared" si="146"/>
        <v>6.2829954338600764</v>
      </c>
      <c r="AR373" s="728">
        <f t="shared" si="147"/>
        <v>4.2971632531544612</v>
      </c>
    </row>
    <row r="374" spans="1:44" ht="11.25" customHeight="1" x14ac:dyDescent="0.2">
      <c r="A374" s="530" t="s">
        <v>1301</v>
      </c>
      <c r="B374" s="1015" t="s">
        <v>1302</v>
      </c>
      <c r="C374" s="524">
        <v>1.1299999999999999</v>
      </c>
      <c r="D374" s="704">
        <v>1.0900000000000001</v>
      </c>
      <c r="E374" s="704">
        <v>1.0449999999999999</v>
      </c>
      <c r="F374" s="704">
        <v>0.99</v>
      </c>
      <c r="G374" s="532">
        <v>0.96</v>
      </c>
      <c r="H374" s="705"/>
      <c r="I374" s="704">
        <v>0.95</v>
      </c>
      <c r="J374" s="523">
        <v>0.92</v>
      </c>
      <c r="K374" s="705"/>
      <c r="L374" s="706">
        <v>0.86</v>
      </c>
      <c r="M374" s="706">
        <v>0.86</v>
      </c>
      <c r="N374" s="711">
        <v>0.86</v>
      </c>
      <c r="O374" s="711">
        <v>0.78</v>
      </c>
      <c r="P374" s="711">
        <v>0.72</v>
      </c>
      <c r="Q374" s="711">
        <v>0.62</v>
      </c>
      <c r="R374" s="711">
        <v>0.56000000000000005</v>
      </c>
      <c r="S374" s="711">
        <v>0.52</v>
      </c>
      <c r="T374" s="711">
        <v>0.5</v>
      </c>
      <c r="U374" s="711">
        <v>0.48</v>
      </c>
      <c r="V374" s="711">
        <v>0.44</v>
      </c>
      <c r="W374" s="711">
        <v>0.38</v>
      </c>
      <c r="X374" s="708">
        <f t="shared" si="105"/>
        <v>14.664999999999999</v>
      </c>
      <c r="Y374" s="726">
        <f t="shared" si="128"/>
        <v>3.6697247706421798</v>
      </c>
      <c r="Z374" s="726">
        <f t="shared" si="129"/>
        <v>4.3062200956937913</v>
      </c>
      <c r="AA374" s="726">
        <f t="shared" si="130"/>
        <v>5.555555555555558</v>
      </c>
      <c r="AB374" s="726">
        <f t="shared" si="131"/>
        <v>3.125</v>
      </c>
      <c r="AC374" s="726">
        <f t="shared" si="132"/>
        <v>1.0526315789473717</v>
      </c>
      <c r="AD374" s="726">
        <f t="shared" si="133"/>
        <v>3.2608695652173836</v>
      </c>
      <c r="AE374" s="726">
        <f t="shared" si="134"/>
        <v>6.976744186046524</v>
      </c>
      <c r="AF374" s="726">
        <f t="shared" si="135"/>
        <v>0</v>
      </c>
      <c r="AG374" s="726">
        <f t="shared" si="136"/>
        <v>0</v>
      </c>
      <c r="AH374" s="726">
        <f t="shared" si="137"/>
        <v>10.256410256410241</v>
      </c>
      <c r="AI374" s="726">
        <f t="shared" si="138"/>
        <v>8.3333333333333481</v>
      </c>
      <c r="AJ374" s="726">
        <f t="shared" si="139"/>
        <v>16.129032258064502</v>
      </c>
      <c r="AK374" s="726">
        <f t="shared" si="140"/>
        <v>10.714285714285698</v>
      </c>
      <c r="AL374" s="726">
        <f t="shared" si="141"/>
        <v>7.6923076923077094</v>
      </c>
      <c r="AM374" s="726">
        <f t="shared" si="142"/>
        <v>4.0000000000000036</v>
      </c>
      <c r="AN374" s="726">
        <f t="shared" si="143"/>
        <v>4.1666666666666741</v>
      </c>
      <c r="AO374" s="726">
        <f t="shared" si="144"/>
        <v>9.0909090909090828</v>
      </c>
      <c r="AP374" s="726">
        <f t="shared" si="145"/>
        <v>15.789473684210531</v>
      </c>
      <c r="AQ374" s="727">
        <f t="shared" si="146"/>
        <v>6.3399535804605884</v>
      </c>
      <c r="AR374" s="728">
        <f t="shared" si="147"/>
        <v>4.7503009409407202</v>
      </c>
    </row>
    <row r="375" spans="1:44" ht="11.25" customHeight="1" x14ac:dyDescent="0.2">
      <c r="A375" s="510" t="s">
        <v>4217</v>
      </c>
      <c r="B375" s="1015" t="s">
        <v>4218</v>
      </c>
      <c r="C375" s="524">
        <v>1.7025000000000001</v>
      </c>
      <c r="D375" s="704">
        <v>1.65</v>
      </c>
      <c r="E375" s="704">
        <v>1.35</v>
      </c>
      <c r="F375" s="704">
        <v>0.18340000000000001</v>
      </c>
      <c r="G375" s="575">
        <v>0</v>
      </c>
      <c r="H375" s="705"/>
      <c r="I375" s="532">
        <v>0</v>
      </c>
      <c r="J375" s="709">
        <v>0</v>
      </c>
      <c r="K375" s="705"/>
      <c r="L375" s="706">
        <v>0</v>
      </c>
      <c r="M375" s="706">
        <v>0</v>
      </c>
      <c r="N375" s="707">
        <v>0</v>
      </c>
      <c r="O375" s="707">
        <v>0</v>
      </c>
      <c r="P375" s="707">
        <v>0</v>
      </c>
      <c r="Q375" s="707">
        <v>0</v>
      </c>
      <c r="R375" s="707">
        <v>0</v>
      </c>
      <c r="S375" s="707">
        <v>0</v>
      </c>
      <c r="T375" s="707">
        <v>0</v>
      </c>
      <c r="U375" s="707">
        <v>0</v>
      </c>
      <c r="V375" s="707">
        <v>0</v>
      </c>
      <c r="W375" s="707">
        <v>0</v>
      </c>
      <c r="X375" s="708">
        <f t="shared" si="105"/>
        <v>4.8859000000000004</v>
      </c>
      <c r="Y375" s="726">
        <f t="shared" si="128"/>
        <v>3.1818181818181968</v>
      </c>
      <c r="Z375" s="726">
        <f t="shared" si="129"/>
        <v>22.222222222222211</v>
      </c>
      <c r="AA375" s="726">
        <f t="shared" si="130"/>
        <v>636.0959651035987</v>
      </c>
      <c r="AB375" s="726" t="str">
        <f t="shared" si="131"/>
        <v>n/a</v>
      </c>
      <c r="AC375" s="726" t="str">
        <f t="shared" si="132"/>
        <v>n/a</v>
      </c>
      <c r="AD375" s="726" t="str">
        <f t="shared" si="133"/>
        <v>n/a</v>
      </c>
      <c r="AE375" s="726" t="str">
        <f t="shared" si="134"/>
        <v>n/a</v>
      </c>
      <c r="AF375" s="726" t="str">
        <f t="shared" si="135"/>
        <v>n/a</v>
      </c>
      <c r="AG375" s="726" t="str">
        <f t="shared" si="136"/>
        <v>n/a</v>
      </c>
      <c r="AH375" s="726" t="str">
        <f t="shared" si="137"/>
        <v>n/a</v>
      </c>
      <c r="AI375" s="726" t="str">
        <f t="shared" si="138"/>
        <v>n/a</v>
      </c>
      <c r="AJ375" s="726" t="str">
        <f t="shared" si="139"/>
        <v>n/a</v>
      </c>
      <c r="AK375" s="726" t="str">
        <f t="shared" si="140"/>
        <v>n/a</v>
      </c>
      <c r="AL375" s="726" t="str">
        <f t="shared" si="141"/>
        <v>n/a</v>
      </c>
      <c r="AM375" s="726" t="str">
        <f t="shared" si="142"/>
        <v>n/a</v>
      </c>
      <c r="AN375" s="726" t="str">
        <f t="shared" si="143"/>
        <v>n/a</v>
      </c>
      <c r="AO375" s="726" t="str">
        <f t="shared" si="144"/>
        <v>n/a</v>
      </c>
      <c r="AP375" s="726" t="str">
        <f t="shared" si="145"/>
        <v>n/a</v>
      </c>
      <c r="AQ375" s="727">
        <f t="shared" si="146"/>
        <v>220.50000183587971</v>
      </c>
      <c r="AR375" s="728">
        <f t="shared" si="147"/>
        <v>360.04254992961995</v>
      </c>
    </row>
    <row r="376" spans="1:44" ht="11.25" customHeight="1" x14ac:dyDescent="0.2">
      <c r="A376" s="1017" t="s">
        <v>630</v>
      </c>
      <c r="B376" s="1015" t="s">
        <v>631</v>
      </c>
      <c r="C376" s="524">
        <v>2.5049999999999999</v>
      </c>
      <c r="D376" s="704">
        <v>2.3199999999999998</v>
      </c>
      <c r="E376" s="704">
        <v>2.1675</v>
      </c>
      <c r="F376" s="704">
        <v>2.044</v>
      </c>
      <c r="G376" s="704">
        <v>1.925</v>
      </c>
      <c r="H376" s="705"/>
      <c r="I376" s="704">
        <v>1.8075000000000001</v>
      </c>
      <c r="J376" s="523">
        <v>1.72</v>
      </c>
      <c r="K376" s="705"/>
      <c r="L376" s="543">
        <v>1.64</v>
      </c>
      <c r="M376" s="543">
        <v>1.56</v>
      </c>
      <c r="N376" s="711">
        <v>1.48</v>
      </c>
      <c r="O376" s="711">
        <v>1.3925000000000001</v>
      </c>
      <c r="P376" s="711">
        <v>1.2925</v>
      </c>
      <c r="Q376" s="711">
        <v>0.58750000000000002</v>
      </c>
      <c r="R376" s="707">
        <v>0</v>
      </c>
      <c r="S376" s="707">
        <v>0</v>
      </c>
      <c r="T376" s="707">
        <v>0</v>
      </c>
      <c r="U376" s="707">
        <v>0</v>
      </c>
      <c r="V376" s="707">
        <v>0</v>
      </c>
      <c r="W376" s="707">
        <v>0</v>
      </c>
      <c r="X376" s="708">
        <f t="shared" si="105"/>
        <v>22.441500000000001</v>
      </c>
      <c r="Y376" s="726">
        <f t="shared" si="128"/>
        <v>7.9741379310344751</v>
      </c>
      <c r="Z376" s="726">
        <f t="shared" si="129"/>
        <v>7.0357554786620424</v>
      </c>
      <c r="AA376" s="726">
        <f t="shared" si="130"/>
        <v>6.0420743639921781</v>
      </c>
      <c r="AB376" s="726">
        <f t="shared" si="131"/>
        <v>6.1818181818181772</v>
      </c>
      <c r="AC376" s="726">
        <f t="shared" si="132"/>
        <v>6.5006915629322259</v>
      </c>
      <c r="AD376" s="726">
        <f t="shared" si="133"/>
        <v>5.0872093023255793</v>
      </c>
      <c r="AE376" s="726">
        <f t="shared" si="134"/>
        <v>4.8780487804878092</v>
      </c>
      <c r="AF376" s="726">
        <f t="shared" si="135"/>
        <v>5.12820512820511</v>
      </c>
      <c r="AG376" s="726">
        <f t="shared" si="136"/>
        <v>5.4054054054054168</v>
      </c>
      <c r="AH376" s="726">
        <f t="shared" si="137"/>
        <v>6.2836624775583383</v>
      </c>
      <c r="AI376" s="726">
        <f t="shared" si="138"/>
        <v>7.7369439071566903</v>
      </c>
      <c r="AJ376" s="726">
        <f t="shared" si="139"/>
        <v>119.99999999999997</v>
      </c>
      <c r="AK376" s="726" t="str">
        <f t="shared" si="140"/>
        <v>n/a</v>
      </c>
      <c r="AL376" s="726" t="str">
        <f t="shared" si="141"/>
        <v>n/a</v>
      </c>
      <c r="AM376" s="726" t="str">
        <f t="shared" si="142"/>
        <v>n/a</v>
      </c>
      <c r="AN376" s="726" t="str">
        <f t="shared" si="143"/>
        <v>n/a</v>
      </c>
      <c r="AO376" s="726" t="str">
        <f t="shared" si="144"/>
        <v>n/a</v>
      </c>
      <c r="AP376" s="726" t="str">
        <f t="shared" si="145"/>
        <v>n/a</v>
      </c>
      <c r="AQ376" s="727">
        <f t="shared" si="146"/>
        <v>15.687829376631504</v>
      </c>
      <c r="AR376" s="728">
        <f t="shared" si="147"/>
        <v>32.865165369932456</v>
      </c>
    </row>
    <row r="377" spans="1:44" ht="11.25" customHeight="1" x14ac:dyDescent="0.2">
      <c r="A377" s="504" t="s">
        <v>3885</v>
      </c>
      <c r="B377" s="1000" t="s">
        <v>3886</v>
      </c>
      <c r="C377" s="524">
        <v>0.55000000000000004</v>
      </c>
      <c r="D377" s="513">
        <v>0.41</v>
      </c>
      <c r="E377" s="513">
        <v>0.3</v>
      </c>
      <c r="F377" s="513">
        <v>7.0000000000000007E-2</v>
      </c>
      <c r="G377" s="587">
        <v>0</v>
      </c>
      <c r="H377" s="514"/>
      <c r="I377" s="515">
        <v>0</v>
      </c>
      <c r="J377" s="516">
        <v>0</v>
      </c>
      <c r="K377" s="514"/>
      <c r="L377" s="571">
        <v>0</v>
      </c>
      <c r="M377" s="571">
        <v>0</v>
      </c>
      <c r="N377" s="589">
        <v>0</v>
      </c>
      <c r="O377" s="589">
        <v>0</v>
      </c>
      <c r="P377" s="589">
        <v>0</v>
      </c>
      <c r="Q377" s="589">
        <v>0</v>
      </c>
      <c r="R377" s="589">
        <v>0</v>
      </c>
      <c r="S377" s="589">
        <v>0</v>
      </c>
      <c r="T377" s="589">
        <v>0</v>
      </c>
      <c r="U377" s="589">
        <v>0</v>
      </c>
      <c r="V377" s="589">
        <v>0</v>
      </c>
      <c r="W377" s="589">
        <v>0</v>
      </c>
      <c r="X377" s="708">
        <f t="shared" si="105"/>
        <v>1.33</v>
      </c>
      <c r="Y377" s="726">
        <f t="shared" si="128"/>
        <v>34.146341463414643</v>
      </c>
      <c r="Z377" s="726">
        <f t="shared" si="129"/>
        <v>36.666666666666671</v>
      </c>
      <c r="AA377" s="726">
        <f t="shared" si="130"/>
        <v>328.57142857142856</v>
      </c>
      <c r="AB377" s="726" t="str">
        <f t="shared" si="131"/>
        <v>n/a</v>
      </c>
      <c r="AC377" s="726" t="str">
        <f t="shared" si="132"/>
        <v>n/a</v>
      </c>
      <c r="AD377" s="726" t="str">
        <f t="shared" si="133"/>
        <v>n/a</v>
      </c>
      <c r="AE377" s="726" t="str">
        <f t="shared" si="134"/>
        <v>n/a</v>
      </c>
      <c r="AF377" s="726" t="str">
        <f t="shared" si="135"/>
        <v>n/a</v>
      </c>
      <c r="AG377" s="726" t="str">
        <f t="shared" si="136"/>
        <v>n/a</v>
      </c>
      <c r="AH377" s="726" t="str">
        <f t="shared" si="137"/>
        <v>n/a</v>
      </c>
      <c r="AI377" s="726" t="str">
        <f t="shared" si="138"/>
        <v>n/a</v>
      </c>
      <c r="AJ377" s="726" t="str">
        <f t="shared" si="139"/>
        <v>n/a</v>
      </c>
      <c r="AK377" s="726" t="str">
        <f t="shared" si="140"/>
        <v>n/a</v>
      </c>
      <c r="AL377" s="726" t="str">
        <f t="shared" si="141"/>
        <v>n/a</v>
      </c>
      <c r="AM377" s="726" t="str">
        <f t="shared" si="142"/>
        <v>n/a</v>
      </c>
      <c r="AN377" s="726" t="str">
        <f t="shared" si="143"/>
        <v>n/a</v>
      </c>
      <c r="AO377" s="726" t="str">
        <f t="shared" si="144"/>
        <v>n/a</v>
      </c>
      <c r="AP377" s="726" t="str">
        <f t="shared" si="145"/>
        <v>n/a</v>
      </c>
      <c r="AQ377" s="727">
        <f t="shared" si="146"/>
        <v>133.12814556716995</v>
      </c>
      <c r="AR377" s="728">
        <f t="shared" si="147"/>
        <v>169.26353908445429</v>
      </c>
    </row>
    <row r="378" spans="1:44" ht="11.25" customHeight="1" x14ac:dyDescent="0.2">
      <c r="A378" s="551" t="s">
        <v>1303</v>
      </c>
      <c r="B378" s="539" t="s">
        <v>1304</v>
      </c>
      <c r="C378" s="542">
        <v>0.4</v>
      </c>
      <c r="D378" s="704">
        <v>0.34250000000000003</v>
      </c>
      <c r="E378" s="704">
        <v>0.27500000000000002</v>
      </c>
      <c r="F378" s="704">
        <v>0.17499999999999999</v>
      </c>
      <c r="G378" s="704">
        <v>0.14499999999999999</v>
      </c>
      <c r="H378" s="705"/>
      <c r="I378" s="704">
        <v>0.1125</v>
      </c>
      <c r="J378" s="523">
        <v>6.7000000000000004E-2</v>
      </c>
      <c r="K378" s="705"/>
      <c r="L378" s="533">
        <v>5.4539999999999998E-2</v>
      </c>
      <c r="M378" s="711">
        <v>5.4539999999999998E-2</v>
      </c>
      <c r="N378" s="707">
        <v>4.9364999999999999E-2</v>
      </c>
      <c r="O378" s="711">
        <v>5.5294999999999997E-2</v>
      </c>
      <c r="P378" s="711">
        <v>1.052E-2</v>
      </c>
      <c r="Q378" s="707">
        <v>0</v>
      </c>
      <c r="R378" s="707">
        <v>0</v>
      </c>
      <c r="S378" s="707">
        <v>0</v>
      </c>
      <c r="T378" s="707">
        <v>0</v>
      </c>
      <c r="U378" s="707">
        <v>0</v>
      </c>
      <c r="V378" s="707">
        <v>0</v>
      </c>
      <c r="W378" s="707">
        <v>0</v>
      </c>
      <c r="X378" s="708">
        <f t="shared" si="105"/>
        <v>1.7412600000000005</v>
      </c>
      <c r="Y378" s="726">
        <f t="shared" si="128"/>
        <v>16.788321167883204</v>
      </c>
      <c r="Z378" s="726">
        <f t="shared" si="129"/>
        <v>24.545454545454536</v>
      </c>
      <c r="AA378" s="726">
        <f t="shared" si="130"/>
        <v>57.14285714285716</v>
      </c>
      <c r="AB378" s="726">
        <f t="shared" si="131"/>
        <v>20.68965517241379</v>
      </c>
      <c r="AC378" s="726">
        <f t="shared" si="132"/>
        <v>28.888888888888875</v>
      </c>
      <c r="AD378" s="726">
        <f t="shared" si="133"/>
        <v>67.910447761194021</v>
      </c>
      <c r="AE378" s="726">
        <f t="shared" si="134"/>
        <v>22.845617895122849</v>
      </c>
      <c r="AF378" s="726">
        <f t="shared" si="135"/>
        <v>0</v>
      </c>
      <c r="AG378" s="726">
        <f t="shared" si="136"/>
        <v>10.483135824977218</v>
      </c>
      <c r="AH378" s="726">
        <f t="shared" si="137"/>
        <v>-10.724296952708201</v>
      </c>
      <c r="AI378" s="726">
        <f t="shared" si="138"/>
        <v>425.61787072243345</v>
      </c>
      <c r="AJ378" s="726" t="str">
        <f t="shared" si="139"/>
        <v>n/a</v>
      </c>
      <c r="AK378" s="726" t="str">
        <f t="shared" si="140"/>
        <v>n/a</v>
      </c>
      <c r="AL378" s="726" t="str">
        <f t="shared" si="141"/>
        <v>n/a</v>
      </c>
      <c r="AM378" s="726" t="str">
        <f t="shared" si="142"/>
        <v>n/a</v>
      </c>
      <c r="AN378" s="726" t="str">
        <f t="shared" si="143"/>
        <v>n/a</v>
      </c>
      <c r="AO378" s="726" t="str">
        <f t="shared" si="144"/>
        <v>n/a</v>
      </c>
      <c r="AP378" s="726" t="str">
        <f t="shared" si="145"/>
        <v>n/a</v>
      </c>
      <c r="AQ378" s="727">
        <f t="shared" si="146"/>
        <v>60.380722924410627</v>
      </c>
      <c r="AR378" s="728">
        <f t="shared" si="147"/>
        <v>123.21418097929542</v>
      </c>
    </row>
    <row r="379" spans="1:44" ht="11.25" customHeight="1" x14ac:dyDescent="0.2">
      <c r="A379" s="530" t="s">
        <v>1305</v>
      </c>
      <c r="B379" s="1015" t="s">
        <v>1306</v>
      </c>
      <c r="C379" s="710">
        <v>3.56</v>
      </c>
      <c r="D379" s="704">
        <v>2.76</v>
      </c>
      <c r="E379" s="704">
        <v>2.36</v>
      </c>
      <c r="F379" s="704">
        <v>1.88</v>
      </c>
      <c r="G379" s="704">
        <v>1.56</v>
      </c>
      <c r="H379" s="705"/>
      <c r="I379" s="704">
        <v>1.1599999999999999</v>
      </c>
      <c r="J379" s="523">
        <v>1.04</v>
      </c>
      <c r="K379" s="705"/>
      <c r="L379" s="710">
        <v>0.97199999999999998</v>
      </c>
      <c r="M379" s="711">
        <v>0.92199999999999993</v>
      </c>
      <c r="N379" s="707">
        <v>0.9</v>
      </c>
      <c r="O379" s="711">
        <v>0.9</v>
      </c>
      <c r="P379" s="711">
        <v>0.67500000000000004</v>
      </c>
      <c r="Q379" s="711">
        <v>0.4</v>
      </c>
      <c r="R379" s="711">
        <v>0.32500000000000001</v>
      </c>
      <c r="S379" s="711">
        <v>0.26</v>
      </c>
      <c r="T379" s="711">
        <v>0.21</v>
      </c>
      <c r="U379" s="711">
        <v>0.17</v>
      </c>
      <c r="V379" s="707">
        <v>0.16</v>
      </c>
      <c r="W379" s="711">
        <v>0.11334</v>
      </c>
      <c r="X379" s="708">
        <f t="shared" si="105"/>
        <v>20.32734</v>
      </c>
      <c r="Y379" s="726">
        <f t="shared" si="128"/>
        <v>28.98550724637683</v>
      </c>
      <c r="Z379" s="726">
        <f t="shared" si="129"/>
        <v>16.949152542372879</v>
      </c>
      <c r="AA379" s="726">
        <f t="shared" si="130"/>
        <v>25.531914893617014</v>
      </c>
      <c r="AB379" s="726">
        <f t="shared" si="131"/>
        <v>20.512820512820507</v>
      </c>
      <c r="AC379" s="726">
        <f t="shared" si="132"/>
        <v>34.48275862068968</v>
      </c>
      <c r="AD379" s="726">
        <f t="shared" si="133"/>
        <v>11.538461538461519</v>
      </c>
      <c r="AE379" s="726">
        <f t="shared" si="134"/>
        <v>6.9958847736625529</v>
      </c>
      <c r="AF379" s="726">
        <f t="shared" si="135"/>
        <v>5.4229934924078238</v>
      </c>
      <c r="AG379" s="726">
        <f t="shared" si="136"/>
        <v>2.4444444444444269</v>
      </c>
      <c r="AH379" s="726">
        <f t="shared" si="137"/>
        <v>0</v>
      </c>
      <c r="AI379" s="726">
        <f t="shared" si="138"/>
        <v>33.333333333333329</v>
      </c>
      <c r="AJ379" s="726">
        <f t="shared" si="139"/>
        <v>68.75</v>
      </c>
      <c r="AK379" s="726">
        <f t="shared" si="140"/>
        <v>23.076923076923084</v>
      </c>
      <c r="AL379" s="726">
        <f t="shared" si="141"/>
        <v>25</v>
      </c>
      <c r="AM379" s="726">
        <f t="shared" si="142"/>
        <v>23.809523809523814</v>
      </c>
      <c r="AN379" s="726">
        <f t="shared" si="143"/>
        <v>23.529411764705866</v>
      </c>
      <c r="AO379" s="726">
        <f t="shared" si="144"/>
        <v>6.25</v>
      </c>
      <c r="AP379" s="726">
        <f t="shared" si="145"/>
        <v>41.168166578436562</v>
      </c>
      <c r="AQ379" s="727">
        <f t="shared" si="146"/>
        <v>22.098960923765326</v>
      </c>
      <c r="AR379" s="728">
        <f t="shared" si="147"/>
        <v>16.566590998401669</v>
      </c>
    </row>
    <row r="380" spans="1:44" ht="11.25" customHeight="1" x14ac:dyDescent="0.2">
      <c r="A380" s="530" t="s">
        <v>4286</v>
      </c>
      <c r="B380" s="1015" t="s">
        <v>3887</v>
      </c>
      <c r="C380" s="747">
        <v>0.42</v>
      </c>
      <c r="D380" s="716">
        <v>0.34</v>
      </c>
      <c r="E380" s="716">
        <v>0.3</v>
      </c>
      <c r="F380" s="716">
        <v>0.26</v>
      </c>
      <c r="G380" s="749">
        <v>0.24</v>
      </c>
      <c r="H380" s="555"/>
      <c r="I380" s="749">
        <v>0.24</v>
      </c>
      <c r="J380" s="750">
        <v>0.24</v>
      </c>
      <c r="K380" s="555"/>
      <c r="L380" s="750">
        <v>0.24</v>
      </c>
      <c r="M380" s="1065">
        <v>0.24</v>
      </c>
      <c r="N380" s="1065">
        <v>0.24</v>
      </c>
      <c r="O380" s="1065">
        <v>0.24</v>
      </c>
      <c r="P380" s="992">
        <v>0.24</v>
      </c>
      <c r="Q380" s="992">
        <v>0.1</v>
      </c>
      <c r="R380" s="576">
        <v>0</v>
      </c>
      <c r="S380" s="576">
        <v>0</v>
      </c>
      <c r="T380" s="576">
        <v>0</v>
      </c>
      <c r="U380" s="576">
        <v>0</v>
      </c>
      <c r="V380" s="576">
        <v>0</v>
      </c>
      <c r="W380" s="576">
        <v>0</v>
      </c>
      <c r="X380" s="708">
        <f t="shared" si="105"/>
        <v>3.3400000000000012</v>
      </c>
      <c r="Y380" s="726">
        <f t="shared" si="128"/>
        <v>23.529411764705866</v>
      </c>
      <c r="Z380" s="726">
        <f t="shared" si="129"/>
        <v>13.333333333333353</v>
      </c>
      <c r="AA380" s="726">
        <f t="shared" si="130"/>
        <v>15.384615384615374</v>
      </c>
      <c r="AB380" s="726">
        <f t="shared" si="131"/>
        <v>8.3333333333333481</v>
      </c>
      <c r="AC380" s="726">
        <f t="shared" si="132"/>
        <v>0</v>
      </c>
      <c r="AD380" s="726">
        <f t="shared" si="133"/>
        <v>0</v>
      </c>
      <c r="AE380" s="726">
        <f t="shared" si="134"/>
        <v>0</v>
      </c>
      <c r="AF380" s="726">
        <f t="shared" si="135"/>
        <v>0</v>
      </c>
      <c r="AG380" s="726">
        <f t="shared" si="136"/>
        <v>0</v>
      </c>
      <c r="AH380" s="726">
        <f t="shared" si="137"/>
        <v>0</v>
      </c>
      <c r="AI380" s="726">
        <f t="shared" si="138"/>
        <v>0</v>
      </c>
      <c r="AJ380" s="726">
        <f t="shared" si="139"/>
        <v>140</v>
      </c>
      <c r="AK380" s="726" t="str">
        <f t="shared" si="140"/>
        <v>n/a</v>
      </c>
      <c r="AL380" s="726" t="str">
        <f t="shared" si="141"/>
        <v>n/a</v>
      </c>
      <c r="AM380" s="726" t="str">
        <f t="shared" si="142"/>
        <v>n/a</v>
      </c>
      <c r="AN380" s="726" t="str">
        <f t="shared" si="143"/>
        <v>n/a</v>
      </c>
      <c r="AO380" s="726" t="str">
        <f t="shared" si="144"/>
        <v>n/a</v>
      </c>
      <c r="AP380" s="726" t="str">
        <f t="shared" si="145"/>
        <v>n/a</v>
      </c>
      <c r="AQ380" s="727">
        <f t="shared" si="146"/>
        <v>16.715057817998996</v>
      </c>
      <c r="AR380" s="728">
        <f t="shared" si="147"/>
        <v>39.640227428527538</v>
      </c>
    </row>
    <row r="381" spans="1:44" ht="11.25" customHeight="1" x14ac:dyDescent="0.2">
      <c r="A381" s="530" t="s">
        <v>632</v>
      </c>
      <c r="B381" s="1015" t="s">
        <v>633</v>
      </c>
      <c r="C381" s="710">
        <v>1.2449999999999999</v>
      </c>
      <c r="D381" s="704">
        <v>1.2</v>
      </c>
      <c r="E381" s="704">
        <v>1.08</v>
      </c>
      <c r="F381" s="704">
        <v>1.04</v>
      </c>
      <c r="G381" s="704">
        <v>1</v>
      </c>
      <c r="H381" s="705"/>
      <c r="I381" s="704">
        <v>0.83333333333333337</v>
      </c>
      <c r="J381" s="523">
        <v>0.66666666666666663</v>
      </c>
      <c r="K381" s="705"/>
      <c r="L381" s="710">
        <v>0.6</v>
      </c>
      <c r="M381" s="711">
        <v>0.57499999999999996</v>
      </c>
      <c r="N381" s="711">
        <v>0.51666666666666672</v>
      </c>
      <c r="O381" s="711">
        <v>0.46250000000000002</v>
      </c>
      <c r="P381" s="711">
        <v>0.41249999999999998</v>
      </c>
      <c r="Q381" s="711">
        <v>0.375</v>
      </c>
      <c r="R381" s="711">
        <v>0.34166666666666662</v>
      </c>
      <c r="S381" s="707">
        <v>0</v>
      </c>
      <c r="T381" s="707">
        <v>0</v>
      </c>
      <c r="U381" s="707">
        <v>0</v>
      </c>
      <c r="V381" s="707">
        <v>0</v>
      </c>
      <c r="W381" s="707">
        <v>0</v>
      </c>
      <c r="X381" s="708">
        <f t="shared" si="105"/>
        <v>10.348333333333333</v>
      </c>
      <c r="Y381" s="726">
        <f t="shared" si="128"/>
        <v>3.7499999999999867</v>
      </c>
      <c r="Z381" s="726">
        <f t="shared" si="129"/>
        <v>11.111111111111093</v>
      </c>
      <c r="AA381" s="726">
        <f t="shared" si="130"/>
        <v>3.8461538461538547</v>
      </c>
      <c r="AB381" s="726">
        <f t="shared" si="131"/>
        <v>4.0000000000000036</v>
      </c>
      <c r="AC381" s="726">
        <f t="shared" si="132"/>
        <v>19.999999999999996</v>
      </c>
      <c r="AD381" s="726">
        <f t="shared" si="133"/>
        <v>25.000000000000021</v>
      </c>
      <c r="AE381" s="726">
        <f t="shared" si="134"/>
        <v>11.111111111111116</v>
      </c>
      <c r="AF381" s="726">
        <f t="shared" si="135"/>
        <v>4.3478260869565188</v>
      </c>
      <c r="AG381" s="726">
        <f t="shared" si="136"/>
        <v>11.290322580645151</v>
      </c>
      <c r="AH381" s="726">
        <f t="shared" si="137"/>
        <v>11.711711711711725</v>
      </c>
      <c r="AI381" s="726">
        <f t="shared" si="138"/>
        <v>12.121212121212132</v>
      </c>
      <c r="AJ381" s="726">
        <f t="shared" si="139"/>
        <v>9.9999999999999858</v>
      </c>
      <c r="AK381" s="726">
        <f t="shared" si="140"/>
        <v>9.7560975609756184</v>
      </c>
      <c r="AL381" s="726" t="str">
        <f t="shared" si="141"/>
        <v>n/a</v>
      </c>
      <c r="AM381" s="726" t="str">
        <f t="shared" si="142"/>
        <v>n/a</v>
      </c>
      <c r="AN381" s="726" t="str">
        <f t="shared" si="143"/>
        <v>n/a</v>
      </c>
      <c r="AO381" s="726" t="str">
        <f t="shared" si="144"/>
        <v>n/a</v>
      </c>
      <c r="AP381" s="726" t="str">
        <f t="shared" si="145"/>
        <v>n/a</v>
      </c>
      <c r="AQ381" s="727">
        <f t="shared" si="146"/>
        <v>10.618888163836708</v>
      </c>
      <c r="AR381" s="728">
        <f t="shared" si="147"/>
        <v>6.30160795332334</v>
      </c>
    </row>
    <row r="382" spans="1:44" ht="11.25" customHeight="1" x14ac:dyDescent="0.2">
      <c r="A382" s="504" t="s">
        <v>1307</v>
      </c>
      <c r="B382" s="1000" t="s">
        <v>1308</v>
      </c>
      <c r="C382" s="517">
        <v>2.74</v>
      </c>
      <c r="D382" s="704">
        <v>2.4500000000000002</v>
      </c>
      <c r="E382" s="704">
        <v>2.1475</v>
      </c>
      <c r="F382" s="704">
        <v>1.8674999999999999</v>
      </c>
      <c r="G382" s="704">
        <v>1.68</v>
      </c>
      <c r="H382" s="705"/>
      <c r="I382" s="704">
        <v>1.5275000000000001</v>
      </c>
      <c r="J382" s="523">
        <v>1.37</v>
      </c>
      <c r="K382" s="705"/>
      <c r="L382" s="533">
        <v>1.21</v>
      </c>
      <c r="M382" s="711">
        <v>1.21</v>
      </c>
      <c r="N382" s="711">
        <v>1.1000000000000001</v>
      </c>
      <c r="O382" s="711">
        <v>1</v>
      </c>
      <c r="P382" s="711">
        <v>0.90749999999999997</v>
      </c>
      <c r="Q382" s="711">
        <v>0.82499999999999996</v>
      </c>
      <c r="R382" s="707">
        <v>0.75</v>
      </c>
      <c r="S382" s="707">
        <v>0.75</v>
      </c>
      <c r="T382" s="707">
        <v>0.75</v>
      </c>
      <c r="U382" s="707">
        <v>0.75</v>
      </c>
      <c r="V382" s="711">
        <v>0.75</v>
      </c>
      <c r="W382" s="711">
        <v>0.68</v>
      </c>
      <c r="X382" s="708">
        <f t="shared" si="105"/>
        <v>24.465</v>
      </c>
      <c r="Y382" s="726">
        <f t="shared" si="128"/>
        <v>11.83673469387756</v>
      </c>
      <c r="Z382" s="726">
        <f t="shared" si="129"/>
        <v>14.086146682188595</v>
      </c>
      <c r="AA382" s="726">
        <f t="shared" si="130"/>
        <v>14.993306559571629</v>
      </c>
      <c r="AB382" s="726">
        <f t="shared" si="131"/>
        <v>11.160714285714279</v>
      </c>
      <c r="AC382" s="726">
        <f t="shared" si="132"/>
        <v>9.9836333878887018</v>
      </c>
      <c r="AD382" s="726">
        <f t="shared" si="133"/>
        <v>11.496350364963504</v>
      </c>
      <c r="AE382" s="726">
        <f t="shared" si="134"/>
        <v>13.223140495867792</v>
      </c>
      <c r="AF382" s="726">
        <f t="shared" si="135"/>
        <v>0</v>
      </c>
      <c r="AG382" s="726">
        <f t="shared" si="136"/>
        <v>9.9999999999999858</v>
      </c>
      <c r="AH382" s="726">
        <f t="shared" si="137"/>
        <v>10.000000000000009</v>
      </c>
      <c r="AI382" s="726">
        <f t="shared" si="138"/>
        <v>10.192837465564741</v>
      </c>
      <c r="AJ382" s="726">
        <f t="shared" si="139"/>
        <v>10.000000000000009</v>
      </c>
      <c r="AK382" s="726">
        <f t="shared" si="140"/>
        <v>9.9999999999999858</v>
      </c>
      <c r="AL382" s="726">
        <f t="shared" si="141"/>
        <v>0</v>
      </c>
      <c r="AM382" s="726">
        <f t="shared" si="142"/>
        <v>0</v>
      </c>
      <c r="AN382" s="726">
        <f t="shared" si="143"/>
        <v>0</v>
      </c>
      <c r="AO382" s="726">
        <f t="shared" si="144"/>
        <v>0</v>
      </c>
      <c r="AP382" s="726">
        <f t="shared" si="145"/>
        <v>10.294117647058808</v>
      </c>
      <c r="AQ382" s="727">
        <f t="shared" si="146"/>
        <v>8.181498976816421</v>
      </c>
      <c r="AR382" s="728">
        <f t="shared" si="147"/>
        <v>5.4209679406285343</v>
      </c>
    </row>
    <row r="383" spans="1:44" ht="11.25" customHeight="1" x14ac:dyDescent="0.2">
      <c r="A383" s="551" t="s">
        <v>1309</v>
      </c>
      <c r="B383" s="539" t="s">
        <v>1310</v>
      </c>
      <c r="C383" s="524">
        <v>0.5</v>
      </c>
      <c r="D383" s="545">
        <v>0.45</v>
      </c>
      <c r="E383" s="545">
        <v>0.42</v>
      </c>
      <c r="F383" s="545">
        <v>0.35</v>
      </c>
      <c r="G383" s="545">
        <v>0.25</v>
      </c>
      <c r="H383" s="546"/>
      <c r="I383" s="545">
        <v>4.9680000000000002E-2</v>
      </c>
      <c r="J383" s="547">
        <v>0</v>
      </c>
      <c r="K383" s="546"/>
      <c r="L383" s="572">
        <v>0</v>
      </c>
      <c r="M383" s="572">
        <v>2.75E-2</v>
      </c>
      <c r="N383" s="549">
        <v>0.11</v>
      </c>
      <c r="O383" s="549">
        <v>0.11</v>
      </c>
      <c r="P383" s="549">
        <v>0.11</v>
      </c>
      <c r="Q383" s="548">
        <v>0.11</v>
      </c>
      <c r="R383" s="549">
        <v>0.1</v>
      </c>
      <c r="S383" s="549">
        <v>0.1</v>
      </c>
      <c r="T383" s="548">
        <v>0.1</v>
      </c>
      <c r="U383" s="548">
        <v>3.7499999999999999E-2</v>
      </c>
      <c r="V383" s="549">
        <v>0</v>
      </c>
      <c r="W383" s="549">
        <v>0</v>
      </c>
      <c r="X383" s="708">
        <f t="shared" si="105"/>
        <v>2.8246799999999994</v>
      </c>
      <c r="Y383" s="726">
        <f t="shared" si="128"/>
        <v>11.111111111111116</v>
      </c>
      <c r="Z383" s="726">
        <f t="shared" si="129"/>
        <v>7.1428571428571397</v>
      </c>
      <c r="AA383" s="726">
        <f t="shared" si="130"/>
        <v>19.999999999999996</v>
      </c>
      <c r="AB383" s="726">
        <f t="shared" si="131"/>
        <v>39.999999999999993</v>
      </c>
      <c r="AC383" s="726">
        <f t="shared" si="132"/>
        <v>403.22061191626409</v>
      </c>
      <c r="AD383" s="726" t="str">
        <f t="shared" si="133"/>
        <v>n/a</v>
      </c>
      <c r="AE383" s="726" t="str">
        <f t="shared" si="134"/>
        <v>n/a</v>
      </c>
      <c r="AF383" s="726">
        <f t="shared" si="135"/>
        <v>-100</v>
      </c>
      <c r="AG383" s="726">
        <f t="shared" si="136"/>
        <v>-75</v>
      </c>
      <c r="AH383" s="726">
        <f t="shared" si="137"/>
        <v>0</v>
      </c>
      <c r="AI383" s="726">
        <f t="shared" si="138"/>
        <v>0</v>
      </c>
      <c r="AJ383" s="726">
        <f t="shared" si="139"/>
        <v>0</v>
      </c>
      <c r="AK383" s="726">
        <f t="shared" si="140"/>
        <v>9.9999999999999858</v>
      </c>
      <c r="AL383" s="726">
        <f t="shared" si="141"/>
        <v>0</v>
      </c>
      <c r="AM383" s="726">
        <f t="shared" si="142"/>
        <v>0</v>
      </c>
      <c r="AN383" s="726">
        <f t="shared" si="143"/>
        <v>166.66666666666669</v>
      </c>
      <c r="AO383" s="726" t="str">
        <f t="shared" si="144"/>
        <v>n/a</v>
      </c>
      <c r="AP383" s="726" t="str">
        <f t="shared" si="145"/>
        <v>n/a</v>
      </c>
      <c r="AQ383" s="727">
        <f t="shared" si="146"/>
        <v>34.510089059778501</v>
      </c>
      <c r="AR383" s="728">
        <f t="shared" si="147"/>
        <v>121.39917291360544</v>
      </c>
    </row>
    <row r="384" spans="1:44" ht="11.25" customHeight="1" x14ac:dyDescent="0.2">
      <c r="A384" s="530" t="s">
        <v>1311</v>
      </c>
      <c r="B384" s="1015" t="s">
        <v>1312</v>
      </c>
      <c r="C384" s="524">
        <v>1.1000000000000001</v>
      </c>
      <c r="D384" s="704">
        <v>1.06</v>
      </c>
      <c r="E384" s="704">
        <v>1</v>
      </c>
      <c r="F384" s="704">
        <v>0.92</v>
      </c>
      <c r="G384" s="704">
        <v>0.78</v>
      </c>
      <c r="H384" s="705"/>
      <c r="I384" s="704">
        <v>0.55000000000000004</v>
      </c>
      <c r="J384" s="523">
        <v>0.46</v>
      </c>
      <c r="K384" s="705"/>
      <c r="L384" s="543">
        <v>0.35</v>
      </c>
      <c r="M384" s="706">
        <v>0.23749999999999999</v>
      </c>
      <c r="N384" s="707">
        <v>0.36749999999999999</v>
      </c>
      <c r="O384" s="707">
        <v>0.42</v>
      </c>
      <c r="P384" s="707">
        <v>0.42</v>
      </c>
      <c r="Q384" s="707">
        <v>0.42</v>
      </c>
      <c r="R384" s="707">
        <v>0.42</v>
      </c>
      <c r="S384" s="707">
        <v>0.42</v>
      </c>
      <c r="T384" s="707">
        <v>0.42</v>
      </c>
      <c r="U384" s="707">
        <v>0.42</v>
      </c>
      <c r="V384" s="711">
        <v>0.42</v>
      </c>
      <c r="W384" s="707">
        <v>0.35749999999999998</v>
      </c>
      <c r="X384" s="708">
        <f t="shared" si="105"/>
        <v>10.542499999999999</v>
      </c>
      <c r="Y384" s="726">
        <f t="shared" si="128"/>
        <v>3.7735849056603765</v>
      </c>
      <c r="Z384" s="726">
        <f t="shared" si="129"/>
        <v>6.0000000000000053</v>
      </c>
      <c r="AA384" s="726">
        <f t="shared" si="130"/>
        <v>8.6956521739130377</v>
      </c>
      <c r="AB384" s="726">
        <f t="shared" si="131"/>
        <v>17.948717948717952</v>
      </c>
      <c r="AC384" s="726">
        <f t="shared" si="132"/>
        <v>41.81818181818182</v>
      </c>
      <c r="AD384" s="726">
        <f t="shared" si="133"/>
        <v>19.565217391304344</v>
      </c>
      <c r="AE384" s="726">
        <f t="shared" si="134"/>
        <v>31.428571428571452</v>
      </c>
      <c r="AF384" s="726">
        <f t="shared" si="135"/>
        <v>47.368421052631568</v>
      </c>
      <c r="AG384" s="726">
        <f t="shared" si="136"/>
        <v>-35.374149659863953</v>
      </c>
      <c r="AH384" s="726">
        <f t="shared" si="137"/>
        <v>-12.5</v>
      </c>
      <c r="AI384" s="726">
        <f t="shared" si="138"/>
        <v>0</v>
      </c>
      <c r="AJ384" s="726">
        <f t="shared" si="139"/>
        <v>0</v>
      </c>
      <c r="AK384" s="726">
        <f t="shared" si="140"/>
        <v>0</v>
      </c>
      <c r="AL384" s="726">
        <f t="shared" si="141"/>
        <v>0</v>
      </c>
      <c r="AM384" s="726">
        <f t="shared" si="142"/>
        <v>0</v>
      </c>
      <c r="AN384" s="726">
        <f t="shared" si="143"/>
        <v>0</v>
      </c>
      <c r="AO384" s="726">
        <f t="shared" si="144"/>
        <v>0</v>
      </c>
      <c r="AP384" s="726">
        <f t="shared" si="145"/>
        <v>17.48251748251748</v>
      </c>
      <c r="AQ384" s="727">
        <f t="shared" si="146"/>
        <v>8.1225952523130047</v>
      </c>
      <c r="AR384" s="728">
        <f t="shared" si="147"/>
        <v>19.306707428299255</v>
      </c>
    </row>
    <row r="385" spans="1:44" ht="11.25" customHeight="1" x14ac:dyDescent="0.2">
      <c r="A385" s="530" t="s">
        <v>1313</v>
      </c>
      <c r="B385" s="1015" t="s">
        <v>1314</v>
      </c>
      <c r="C385" s="524">
        <v>0.48</v>
      </c>
      <c r="D385" s="704">
        <v>0.4</v>
      </c>
      <c r="E385" s="704">
        <v>0.38</v>
      </c>
      <c r="F385" s="704">
        <v>0.32</v>
      </c>
      <c r="G385" s="704">
        <v>0.27333333333333332</v>
      </c>
      <c r="H385" s="705"/>
      <c r="I385" s="704">
        <v>0.23554666666666665</v>
      </c>
      <c r="J385" s="523">
        <v>0.20445333333333335</v>
      </c>
      <c r="K385" s="705"/>
      <c r="L385" s="706">
        <v>0.20149333333333333</v>
      </c>
      <c r="M385" s="706">
        <v>0.20149333333333333</v>
      </c>
      <c r="N385" s="711">
        <v>0.18962666666666669</v>
      </c>
      <c r="O385" s="711">
        <v>0.17183999999999999</v>
      </c>
      <c r="P385" s="711">
        <v>0.16591999999999998</v>
      </c>
      <c r="Q385" s="711">
        <v>0.15405333333333335</v>
      </c>
      <c r="R385" s="711">
        <v>0.14221333333333333</v>
      </c>
      <c r="S385" s="711">
        <v>0.12642666666666666</v>
      </c>
      <c r="T385" s="711">
        <v>8.8880000000000001E-2</v>
      </c>
      <c r="U385" s="707">
        <v>0</v>
      </c>
      <c r="V385" s="707">
        <v>0</v>
      </c>
      <c r="W385" s="707">
        <v>0</v>
      </c>
      <c r="X385" s="708">
        <f t="shared" ref="X385:X448" si="148">SUM(C385:W385)</f>
        <v>3.7352800000000004</v>
      </c>
      <c r="Y385" s="726">
        <f t="shared" si="128"/>
        <v>19.999999999999996</v>
      </c>
      <c r="Z385" s="726">
        <f t="shared" si="129"/>
        <v>5.2631578947368363</v>
      </c>
      <c r="AA385" s="726">
        <f t="shared" si="130"/>
        <v>18.75</v>
      </c>
      <c r="AB385" s="726">
        <f t="shared" si="131"/>
        <v>17.073170731707332</v>
      </c>
      <c r="AC385" s="726">
        <f t="shared" si="132"/>
        <v>16.042114796784791</v>
      </c>
      <c r="AD385" s="726">
        <f t="shared" si="133"/>
        <v>15.208034433285489</v>
      </c>
      <c r="AE385" s="726">
        <f t="shared" si="134"/>
        <v>1.4690312334568745</v>
      </c>
      <c r="AF385" s="726">
        <f t="shared" si="135"/>
        <v>0</v>
      </c>
      <c r="AG385" s="726">
        <f t="shared" si="136"/>
        <v>6.2579102798481001</v>
      </c>
      <c r="AH385" s="726">
        <f t="shared" si="137"/>
        <v>10.35071384233397</v>
      </c>
      <c r="AI385" s="726">
        <f t="shared" si="138"/>
        <v>3.5679845708775471</v>
      </c>
      <c r="AJ385" s="726">
        <f t="shared" si="139"/>
        <v>7.7029600138480037</v>
      </c>
      <c r="AK385" s="726">
        <f t="shared" si="140"/>
        <v>8.3255203450215873</v>
      </c>
      <c r="AL385" s="726">
        <f t="shared" si="141"/>
        <v>12.486817127188354</v>
      </c>
      <c r="AM385" s="726">
        <f t="shared" si="142"/>
        <v>42.244224422442244</v>
      </c>
      <c r="AN385" s="726" t="str">
        <f t="shared" si="143"/>
        <v>n/a</v>
      </c>
      <c r="AO385" s="726" t="str">
        <f t="shared" si="144"/>
        <v>n/a</v>
      </c>
      <c r="AP385" s="726" t="str">
        <f t="shared" si="145"/>
        <v>n/a</v>
      </c>
      <c r="AQ385" s="727">
        <f t="shared" si="146"/>
        <v>12.31610931276874</v>
      </c>
      <c r="AR385" s="728">
        <f t="shared" si="147"/>
        <v>10.400632827815157</v>
      </c>
    </row>
    <row r="386" spans="1:44" ht="11.25" customHeight="1" x14ac:dyDescent="0.2">
      <c r="A386" s="530" t="s">
        <v>257</v>
      </c>
      <c r="B386" s="1015" t="s">
        <v>258</v>
      </c>
      <c r="C386" s="524">
        <v>0.68</v>
      </c>
      <c r="D386" s="704">
        <v>0.57999999999999996</v>
      </c>
      <c r="E386" s="704">
        <v>0.5</v>
      </c>
      <c r="F386" s="704">
        <v>0.4</v>
      </c>
      <c r="G386" s="704">
        <v>0.34</v>
      </c>
      <c r="H386" s="705"/>
      <c r="I386" s="704">
        <v>0.3</v>
      </c>
      <c r="J386" s="523">
        <v>0.255</v>
      </c>
      <c r="K386" s="705"/>
      <c r="L386" s="543">
        <v>0.21</v>
      </c>
      <c r="M386" s="543">
        <v>0.19</v>
      </c>
      <c r="N386" s="711">
        <v>0.185</v>
      </c>
      <c r="O386" s="711">
        <v>0.15</v>
      </c>
      <c r="P386" s="711">
        <v>0.14000000000000001</v>
      </c>
      <c r="Q386" s="711">
        <v>0.13</v>
      </c>
      <c r="R386" s="711">
        <v>0.1125</v>
      </c>
      <c r="S386" s="711">
        <v>0.105</v>
      </c>
      <c r="T386" s="711">
        <v>9.7500000000000003E-2</v>
      </c>
      <c r="U386" s="711">
        <v>9.2499999999999999E-2</v>
      </c>
      <c r="V386" s="711">
        <v>8.7499999999999994E-2</v>
      </c>
      <c r="W386" s="711">
        <v>8.2500000000000004E-2</v>
      </c>
      <c r="X386" s="708">
        <f t="shared" si="148"/>
        <v>4.6375000000000002</v>
      </c>
      <c r="Y386" s="726">
        <f t="shared" si="128"/>
        <v>17.24137931034484</v>
      </c>
      <c r="Z386" s="726">
        <f t="shared" si="129"/>
        <v>15.999999999999993</v>
      </c>
      <c r="AA386" s="726">
        <f t="shared" si="130"/>
        <v>25</v>
      </c>
      <c r="AB386" s="726">
        <f t="shared" si="131"/>
        <v>17.647058823529417</v>
      </c>
      <c r="AC386" s="726">
        <f t="shared" si="132"/>
        <v>13.333333333333353</v>
      </c>
      <c r="AD386" s="726">
        <f t="shared" si="133"/>
        <v>17.647058823529417</v>
      </c>
      <c r="AE386" s="726">
        <f t="shared" si="134"/>
        <v>21.428571428571441</v>
      </c>
      <c r="AF386" s="726">
        <f t="shared" si="135"/>
        <v>10.526315789473673</v>
      </c>
      <c r="AG386" s="726">
        <f t="shared" si="136"/>
        <v>2.7027027027026973</v>
      </c>
      <c r="AH386" s="726">
        <f t="shared" si="137"/>
        <v>23.333333333333339</v>
      </c>
      <c r="AI386" s="726">
        <f t="shared" si="138"/>
        <v>7.1428571428571397</v>
      </c>
      <c r="AJ386" s="726">
        <f t="shared" si="139"/>
        <v>7.6923076923077094</v>
      </c>
      <c r="AK386" s="726">
        <f t="shared" si="140"/>
        <v>15.555555555555568</v>
      </c>
      <c r="AL386" s="726">
        <f t="shared" si="141"/>
        <v>7.1428571428571397</v>
      </c>
      <c r="AM386" s="726">
        <f t="shared" si="142"/>
        <v>7.6923076923076872</v>
      </c>
      <c r="AN386" s="726">
        <f t="shared" si="143"/>
        <v>5.4054054054054168</v>
      </c>
      <c r="AO386" s="726">
        <f t="shared" si="144"/>
        <v>5.7142857142857162</v>
      </c>
      <c r="AP386" s="726">
        <f t="shared" si="145"/>
        <v>6.0606060606060552</v>
      </c>
      <c r="AQ386" s="727">
        <f t="shared" si="146"/>
        <v>12.625885330611146</v>
      </c>
      <c r="AR386" s="728">
        <f t="shared" si="147"/>
        <v>6.8261798827683426</v>
      </c>
    </row>
    <row r="387" spans="1:44" ht="11.25" customHeight="1" x14ac:dyDescent="0.2">
      <c r="A387" s="504" t="s">
        <v>1315</v>
      </c>
      <c r="B387" s="1000" t="s">
        <v>1316</v>
      </c>
      <c r="C387" s="524">
        <v>2.0700000000000003</v>
      </c>
      <c r="D387" s="513">
        <v>2.0299999999999998</v>
      </c>
      <c r="E387" s="513">
        <v>1.99</v>
      </c>
      <c r="F387" s="513">
        <v>1.95</v>
      </c>
      <c r="G387" s="513">
        <v>1.89</v>
      </c>
      <c r="H387" s="514"/>
      <c r="I387" s="513">
        <v>1.82</v>
      </c>
      <c r="J387" s="516">
        <v>1.8</v>
      </c>
      <c r="K387" s="514"/>
      <c r="L387" s="563">
        <v>1.8</v>
      </c>
      <c r="M387" s="571">
        <v>0.77</v>
      </c>
      <c r="N387" s="519">
        <v>3.08</v>
      </c>
      <c r="O387" s="519">
        <v>3.03</v>
      </c>
      <c r="P387" s="519">
        <v>2.94</v>
      </c>
      <c r="Q387" s="519">
        <v>2.89</v>
      </c>
      <c r="R387" s="518">
        <v>2.88</v>
      </c>
      <c r="S387" s="518">
        <v>2.88</v>
      </c>
      <c r="T387" s="519">
        <v>2.86</v>
      </c>
      <c r="U387" s="519">
        <v>2.82</v>
      </c>
      <c r="V387" s="519">
        <v>2.77</v>
      </c>
      <c r="W387" s="519">
        <v>2.73</v>
      </c>
      <c r="X387" s="708">
        <f t="shared" si="148"/>
        <v>45.000000000000007</v>
      </c>
      <c r="Y387" s="726">
        <f t="shared" si="128"/>
        <v>1.9704433497537144</v>
      </c>
      <c r="Z387" s="726">
        <f t="shared" si="129"/>
        <v>2.0100502512562679</v>
      </c>
      <c r="AA387" s="726">
        <f t="shared" si="130"/>
        <v>2.051282051282044</v>
      </c>
      <c r="AB387" s="726">
        <f t="shared" si="131"/>
        <v>3.1746031746031855</v>
      </c>
      <c r="AC387" s="726">
        <f t="shared" si="132"/>
        <v>3.8461538461538325</v>
      </c>
      <c r="AD387" s="726">
        <f t="shared" si="133"/>
        <v>1.1111111111111072</v>
      </c>
      <c r="AE387" s="726">
        <f t="shared" si="134"/>
        <v>0</v>
      </c>
      <c r="AF387" s="726">
        <f t="shared" si="135"/>
        <v>133.76623376623377</v>
      </c>
      <c r="AG387" s="726">
        <f t="shared" si="136"/>
        <v>-75</v>
      </c>
      <c r="AH387" s="726">
        <f t="shared" si="137"/>
        <v>1.650165016501659</v>
      </c>
      <c r="AI387" s="726">
        <f t="shared" si="138"/>
        <v>3.0612244897959107</v>
      </c>
      <c r="AJ387" s="726">
        <f t="shared" si="139"/>
        <v>1.730103806228378</v>
      </c>
      <c r="AK387" s="726">
        <f t="shared" si="140"/>
        <v>0.34722222222223209</v>
      </c>
      <c r="AL387" s="726">
        <f t="shared" si="141"/>
        <v>0</v>
      </c>
      <c r="AM387" s="726">
        <f t="shared" si="142"/>
        <v>0.69930069930070893</v>
      </c>
      <c r="AN387" s="726">
        <f t="shared" si="143"/>
        <v>1.4184397163120588</v>
      </c>
      <c r="AO387" s="726">
        <f t="shared" si="144"/>
        <v>1.8050541516245522</v>
      </c>
      <c r="AP387" s="726">
        <f t="shared" si="145"/>
        <v>1.46520146520146</v>
      </c>
      <c r="AQ387" s="727">
        <f t="shared" si="146"/>
        <v>4.7281438398656039</v>
      </c>
      <c r="AR387" s="728">
        <f t="shared" si="147"/>
        <v>36.923895794993818</v>
      </c>
    </row>
    <row r="388" spans="1:44" ht="11.25" customHeight="1" x14ac:dyDescent="0.2">
      <c r="A388" s="712" t="s">
        <v>1317</v>
      </c>
      <c r="B388" s="539" t="s">
        <v>1318</v>
      </c>
      <c r="C388" s="542">
        <v>0.53080000000000005</v>
      </c>
      <c r="D388" s="704">
        <v>0.49199999999999999</v>
      </c>
      <c r="E388" s="704">
        <v>0.33193600000000001</v>
      </c>
      <c r="F388" s="704">
        <v>0.28780359999999999</v>
      </c>
      <c r="G388" s="704">
        <v>0.26139960000000001</v>
      </c>
      <c r="H388" s="705"/>
      <c r="I388" s="704">
        <v>0.23763600000000001</v>
      </c>
      <c r="J388" s="523">
        <v>0.18859999999999999</v>
      </c>
      <c r="K388" s="705"/>
      <c r="L388" s="533">
        <v>0.15088000000000001</v>
      </c>
      <c r="M388" s="706">
        <v>0.15088000000000001</v>
      </c>
      <c r="N388" s="707">
        <v>0.15088000000000001</v>
      </c>
      <c r="O388" s="707">
        <v>0.15088000000000001</v>
      </c>
      <c r="P388" s="707">
        <v>0.15088000000000001</v>
      </c>
      <c r="Q388" s="707">
        <v>0.15088000000000001</v>
      </c>
      <c r="R388" s="707">
        <v>0.15088000000000001</v>
      </c>
      <c r="S388" s="707">
        <v>0.15088000000000001</v>
      </c>
      <c r="T388" s="707">
        <v>0.15088000000000001</v>
      </c>
      <c r="U388" s="707">
        <v>0.15088000000000001</v>
      </c>
      <c r="V388" s="707">
        <v>0.15088000000000001</v>
      </c>
      <c r="W388" s="711">
        <v>0.15088000000000001</v>
      </c>
      <c r="X388" s="708">
        <f t="shared" si="148"/>
        <v>4.1407351999999991</v>
      </c>
      <c r="Y388" s="726">
        <f t="shared" si="128"/>
        <v>7.8861788617886397</v>
      </c>
      <c r="Z388" s="726">
        <f t="shared" si="129"/>
        <v>48.221343873517775</v>
      </c>
      <c r="AA388" s="726">
        <f t="shared" si="130"/>
        <v>15.334207077326356</v>
      </c>
      <c r="AB388" s="726">
        <f t="shared" si="131"/>
        <v>10.1010101010101</v>
      </c>
      <c r="AC388" s="726">
        <f t="shared" si="132"/>
        <v>9.9999999999999858</v>
      </c>
      <c r="AD388" s="726">
        <f t="shared" si="133"/>
        <v>26.000000000000021</v>
      </c>
      <c r="AE388" s="726">
        <f t="shared" si="134"/>
        <v>24.999999999999979</v>
      </c>
      <c r="AF388" s="726">
        <f t="shared" si="135"/>
        <v>0</v>
      </c>
      <c r="AG388" s="726">
        <f t="shared" si="136"/>
        <v>0</v>
      </c>
      <c r="AH388" s="726">
        <f t="shared" si="137"/>
        <v>0</v>
      </c>
      <c r="AI388" s="726">
        <f t="shared" si="138"/>
        <v>0</v>
      </c>
      <c r="AJ388" s="726">
        <f t="shared" si="139"/>
        <v>0</v>
      </c>
      <c r="AK388" s="726">
        <f t="shared" si="140"/>
        <v>0</v>
      </c>
      <c r="AL388" s="726">
        <f t="shared" si="141"/>
        <v>0</v>
      </c>
      <c r="AM388" s="726">
        <f t="shared" si="142"/>
        <v>0</v>
      </c>
      <c r="AN388" s="726">
        <f t="shared" si="143"/>
        <v>0</v>
      </c>
      <c r="AO388" s="726">
        <f t="shared" si="144"/>
        <v>0</v>
      </c>
      <c r="AP388" s="726">
        <f t="shared" si="145"/>
        <v>0</v>
      </c>
      <c r="AQ388" s="727">
        <f t="shared" si="146"/>
        <v>7.9190411063134922</v>
      </c>
      <c r="AR388" s="728">
        <f t="shared" si="147"/>
        <v>13.27726122754617</v>
      </c>
    </row>
    <row r="389" spans="1:44" ht="11.25" customHeight="1" x14ac:dyDescent="0.2">
      <c r="A389" s="1017" t="s">
        <v>634</v>
      </c>
      <c r="B389" s="522" t="s">
        <v>635</v>
      </c>
      <c r="C389" s="710">
        <v>2.8699999999999997</v>
      </c>
      <c r="D389" s="704">
        <v>2.59</v>
      </c>
      <c r="E389" s="704">
        <v>2.2400000000000002</v>
      </c>
      <c r="F389" s="704">
        <v>2.06</v>
      </c>
      <c r="G389" s="704">
        <v>1.85</v>
      </c>
      <c r="H389" s="705"/>
      <c r="I389" s="704">
        <v>1.68</v>
      </c>
      <c r="J389" s="523">
        <v>1.52</v>
      </c>
      <c r="K389" s="705"/>
      <c r="L389" s="543">
        <v>1.44</v>
      </c>
      <c r="M389" s="706">
        <v>1.4</v>
      </c>
      <c r="N389" s="711">
        <v>1.36</v>
      </c>
      <c r="O389" s="707">
        <v>1.32</v>
      </c>
      <c r="P389" s="707">
        <v>1.32</v>
      </c>
      <c r="Q389" s="707">
        <v>1.32</v>
      </c>
      <c r="R389" s="707">
        <v>1.32</v>
      </c>
      <c r="S389" s="707">
        <v>1.32</v>
      </c>
      <c r="T389" s="707">
        <v>1.32</v>
      </c>
      <c r="U389" s="707">
        <v>1.32</v>
      </c>
      <c r="V389" s="711">
        <v>1.3</v>
      </c>
      <c r="W389" s="711">
        <v>1.26</v>
      </c>
      <c r="X389" s="708">
        <f t="shared" si="148"/>
        <v>30.810000000000002</v>
      </c>
      <c r="Y389" s="726">
        <f t="shared" si="128"/>
        <v>10.810810810810811</v>
      </c>
      <c r="Z389" s="726">
        <f t="shared" si="129"/>
        <v>15.624999999999979</v>
      </c>
      <c r="AA389" s="726">
        <f t="shared" si="130"/>
        <v>8.7378640776699221</v>
      </c>
      <c r="AB389" s="726">
        <f t="shared" si="131"/>
        <v>11.351351351351347</v>
      </c>
      <c r="AC389" s="726">
        <f t="shared" si="132"/>
        <v>10.119047619047628</v>
      </c>
      <c r="AD389" s="726">
        <f t="shared" si="133"/>
        <v>10.526315789473673</v>
      </c>
      <c r="AE389" s="726">
        <f t="shared" si="134"/>
        <v>5.555555555555558</v>
      </c>
      <c r="AF389" s="726">
        <f t="shared" si="135"/>
        <v>2.8571428571428692</v>
      </c>
      <c r="AG389" s="726">
        <f t="shared" si="136"/>
        <v>2.9411764705882248</v>
      </c>
      <c r="AH389" s="726">
        <f t="shared" si="137"/>
        <v>3.0303030303030276</v>
      </c>
      <c r="AI389" s="726">
        <f t="shared" si="138"/>
        <v>0</v>
      </c>
      <c r="AJ389" s="726">
        <f t="shared" si="139"/>
        <v>0</v>
      </c>
      <c r="AK389" s="726">
        <f t="shared" si="140"/>
        <v>0</v>
      </c>
      <c r="AL389" s="726">
        <f t="shared" si="141"/>
        <v>0</v>
      </c>
      <c r="AM389" s="726">
        <f t="shared" si="142"/>
        <v>0</v>
      </c>
      <c r="AN389" s="726">
        <f t="shared" si="143"/>
        <v>0</v>
      </c>
      <c r="AO389" s="726">
        <f t="shared" si="144"/>
        <v>1.538461538461533</v>
      </c>
      <c r="AP389" s="726">
        <f t="shared" si="145"/>
        <v>3.1746031746031855</v>
      </c>
      <c r="AQ389" s="727">
        <f t="shared" si="146"/>
        <v>4.7926462375004322</v>
      </c>
      <c r="AR389" s="728">
        <f t="shared" si="147"/>
        <v>5.0600604195957466</v>
      </c>
    </row>
    <row r="390" spans="1:44" ht="11.25" customHeight="1" x14ac:dyDescent="0.2">
      <c r="A390" s="530" t="s">
        <v>1319</v>
      </c>
      <c r="B390" s="1015" t="s">
        <v>1320</v>
      </c>
      <c r="C390" s="710">
        <v>1.4900000000000002</v>
      </c>
      <c r="D390" s="532">
        <v>1.1599999999999999</v>
      </c>
      <c r="E390" s="704">
        <v>1.1399999999999999</v>
      </c>
      <c r="F390" s="704">
        <v>1.1000000000000001</v>
      </c>
      <c r="G390" s="704">
        <v>1.06</v>
      </c>
      <c r="H390" s="705"/>
      <c r="I390" s="704">
        <v>1.02</v>
      </c>
      <c r="J390" s="523">
        <v>0.5</v>
      </c>
      <c r="K390" s="705"/>
      <c r="L390" s="706">
        <v>0</v>
      </c>
      <c r="M390" s="706">
        <v>0</v>
      </c>
      <c r="N390" s="707">
        <v>0</v>
      </c>
      <c r="O390" s="707">
        <v>0</v>
      </c>
      <c r="P390" s="707">
        <v>0</v>
      </c>
      <c r="Q390" s="707">
        <v>0</v>
      </c>
      <c r="R390" s="707">
        <v>0</v>
      </c>
      <c r="S390" s="707">
        <v>0</v>
      </c>
      <c r="T390" s="707">
        <v>0</v>
      </c>
      <c r="U390" s="707">
        <v>0</v>
      </c>
      <c r="V390" s="707">
        <v>0</v>
      </c>
      <c r="W390" s="707">
        <v>0</v>
      </c>
      <c r="X390" s="708">
        <f t="shared" si="148"/>
        <v>7.4700000000000006</v>
      </c>
      <c r="Y390" s="726">
        <f t="shared" si="128"/>
        <v>28.448275862068996</v>
      </c>
      <c r="Z390" s="726">
        <f t="shared" si="129"/>
        <v>1.7543859649122862</v>
      </c>
      <c r="AA390" s="726">
        <f t="shared" si="130"/>
        <v>3.6363636363636154</v>
      </c>
      <c r="AB390" s="726">
        <f t="shared" si="131"/>
        <v>3.7735849056603765</v>
      </c>
      <c r="AC390" s="726">
        <f t="shared" si="132"/>
        <v>3.9215686274509887</v>
      </c>
      <c r="AD390" s="726">
        <f t="shared" si="133"/>
        <v>104</v>
      </c>
      <c r="AE390" s="726" t="str">
        <f t="shared" si="134"/>
        <v>n/a</v>
      </c>
      <c r="AF390" s="726" t="str">
        <f t="shared" si="135"/>
        <v>n/a</v>
      </c>
      <c r="AG390" s="726" t="str">
        <f t="shared" si="136"/>
        <v>n/a</v>
      </c>
      <c r="AH390" s="726" t="str">
        <f t="shared" si="137"/>
        <v>n/a</v>
      </c>
      <c r="AI390" s="726" t="str">
        <f t="shared" si="138"/>
        <v>n/a</v>
      </c>
      <c r="AJ390" s="726" t="str">
        <f t="shared" si="139"/>
        <v>n/a</v>
      </c>
      <c r="AK390" s="726" t="str">
        <f t="shared" si="140"/>
        <v>n/a</v>
      </c>
      <c r="AL390" s="726" t="str">
        <f t="shared" si="141"/>
        <v>n/a</v>
      </c>
      <c r="AM390" s="726" t="str">
        <f t="shared" si="142"/>
        <v>n/a</v>
      </c>
      <c r="AN390" s="726" t="str">
        <f t="shared" si="143"/>
        <v>n/a</v>
      </c>
      <c r="AO390" s="726" t="str">
        <f t="shared" si="144"/>
        <v>n/a</v>
      </c>
      <c r="AP390" s="726" t="str">
        <f t="shared" si="145"/>
        <v>n/a</v>
      </c>
      <c r="AQ390" s="727">
        <f t="shared" si="146"/>
        <v>24.255696499409378</v>
      </c>
      <c r="AR390" s="728">
        <f t="shared" si="147"/>
        <v>40.351434119856009</v>
      </c>
    </row>
    <row r="391" spans="1:44" ht="11.25" customHeight="1" x14ac:dyDescent="0.2">
      <c r="A391" s="536" t="s">
        <v>1321</v>
      </c>
      <c r="B391" s="1000" t="s">
        <v>1322</v>
      </c>
      <c r="C391" s="517">
        <v>0.32</v>
      </c>
      <c r="D391" s="704">
        <v>0.28000000000000003</v>
      </c>
      <c r="E391" s="704">
        <v>0.24</v>
      </c>
      <c r="F391" s="532">
        <v>0.2</v>
      </c>
      <c r="G391" s="704">
        <v>0.18</v>
      </c>
      <c r="H391" s="705"/>
      <c r="I391" s="532">
        <v>0.16</v>
      </c>
      <c r="J391" s="523">
        <v>7.0000000000000007E-2</v>
      </c>
      <c r="K391" s="705"/>
      <c r="L391" s="706">
        <v>0.04</v>
      </c>
      <c r="M391" s="706">
        <v>0.16333</v>
      </c>
      <c r="N391" s="707">
        <v>0.79666999999999999</v>
      </c>
      <c r="O391" s="711">
        <v>1.0449999999999999</v>
      </c>
      <c r="P391" s="711">
        <v>0.96499999999999997</v>
      </c>
      <c r="Q391" s="711">
        <v>0.83</v>
      </c>
      <c r="R391" s="711">
        <v>0.72499999999999998</v>
      </c>
      <c r="S391" s="711">
        <v>0.65500000000000003</v>
      </c>
      <c r="T391" s="707">
        <v>0.64</v>
      </c>
      <c r="U391" s="711">
        <v>0.76</v>
      </c>
      <c r="V391" s="711">
        <v>0.74546000000000001</v>
      </c>
      <c r="W391" s="711">
        <v>0.67769000000000001</v>
      </c>
      <c r="X391" s="708">
        <f t="shared" si="148"/>
        <v>9.49315</v>
      </c>
      <c r="Y391" s="726">
        <f t="shared" si="128"/>
        <v>14.285714285714279</v>
      </c>
      <c r="Z391" s="726">
        <f t="shared" si="129"/>
        <v>16.666666666666675</v>
      </c>
      <c r="AA391" s="726">
        <f t="shared" si="130"/>
        <v>19.999999999999996</v>
      </c>
      <c r="AB391" s="726">
        <f t="shared" si="131"/>
        <v>11.111111111111116</v>
      </c>
      <c r="AC391" s="726">
        <f t="shared" si="132"/>
        <v>12.5</v>
      </c>
      <c r="AD391" s="726">
        <f t="shared" si="133"/>
        <v>128.57142857142856</v>
      </c>
      <c r="AE391" s="726">
        <f t="shared" si="134"/>
        <v>75.000000000000028</v>
      </c>
      <c r="AF391" s="726">
        <f t="shared" si="135"/>
        <v>-75.509704279679184</v>
      </c>
      <c r="AG391" s="726">
        <f t="shared" si="136"/>
        <v>-79.498412140534981</v>
      </c>
      <c r="AH391" s="726">
        <f t="shared" si="137"/>
        <v>-23.763636363636365</v>
      </c>
      <c r="AI391" s="726">
        <f t="shared" si="138"/>
        <v>8.2901554404144928</v>
      </c>
      <c r="AJ391" s="726">
        <f t="shared" si="139"/>
        <v>16.265060240963859</v>
      </c>
      <c r="AK391" s="726">
        <f t="shared" si="140"/>
        <v>14.482758620689662</v>
      </c>
      <c r="AL391" s="726">
        <f t="shared" si="141"/>
        <v>10.687022900763354</v>
      </c>
      <c r="AM391" s="726">
        <f t="shared" si="142"/>
        <v>2.34375</v>
      </c>
      <c r="AN391" s="726">
        <f t="shared" si="143"/>
        <v>-15.789473684210531</v>
      </c>
      <c r="AO391" s="726">
        <f t="shared" si="144"/>
        <v>1.9504735331204781</v>
      </c>
      <c r="AP391" s="726">
        <f t="shared" si="145"/>
        <v>10.000147560093842</v>
      </c>
      <c r="AQ391" s="727">
        <f t="shared" si="146"/>
        <v>8.199614581272515</v>
      </c>
      <c r="AR391" s="728">
        <f t="shared" si="147"/>
        <v>45.831690271874628</v>
      </c>
    </row>
    <row r="392" spans="1:44" ht="11.25" customHeight="1" x14ac:dyDescent="0.2">
      <c r="A392" s="712" t="s">
        <v>1323</v>
      </c>
      <c r="B392" s="539" t="s">
        <v>1324</v>
      </c>
      <c r="C392" s="524">
        <v>2.5199999999999996</v>
      </c>
      <c r="D392" s="545">
        <v>2.1</v>
      </c>
      <c r="E392" s="545">
        <v>1.7</v>
      </c>
      <c r="F392" s="545">
        <v>1</v>
      </c>
      <c r="G392" s="545">
        <v>0.5</v>
      </c>
      <c r="H392" s="546"/>
      <c r="I392" s="545">
        <v>0.1</v>
      </c>
      <c r="J392" s="547">
        <v>0</v>
      </c>
      <c r="K392" s="546"/>
      <c r="L392" s="572">
        <v>0</v>
      </c>
      <c r="M392" s="572">
        <v>0</v>
      </c>
      <c r="N392" s="549">
        <v>0</v>
      </c>
      <c r="O392" s="549">
        <v>0</v>
      </c>
      <c r="P392" s="549">
        <v>0</v>
      </c>
      <c r="Q392" s="549">
        <v>0</v>
      </c>
      <c r="R392" s="549">
        <v>0</v>
      </c>
      <c r="S392" s="549">
        <v>0</v>
      </c>
      <c r="T392" s="549">
        <v>0</v>
      </c>
      <c r="U392" s="549">
        <v>0</v>
      </c>
      <c r="V392" s="549">
        <v>0</v>
      </c>
      <c r="W392" s="549">
        <v>0</v>
      </c>
      <c r="X392" s="708">
        <f t="shared" si="148"/>
        <v>7.919999999999999</v>
      </c>
      <c r="Y392" s="726">
        <f t="shared" si="128"/>
        <v>19.999999999999972</v>
      </c>
      <c r="Z392" s="726">
        <f t="shared" si="129"/>
        <v>23.529411764705888</v>
      </c>
      <c r="AA392" s="726">
        <f t="shared" si="130"/>
        <v>70</v>
      </c>
      <c r="AB392" s="726">
        <f t="shared" si="131"/>
        <v>100</v>
      </c>
      <c r="AC392" s="726">
        <f t="shared" si="132"/>
        <v>400</v>
      </c>
      <c r="AD392" s="726" t="str">
        <f t="shared" si="133"/>
        <v>n/a</v>
      </c>
      <c r="AE392" s="726" t="str">
        <f t="shared" si="134"/>
        <v>n/a</v>
      </c>
      <c r="AF392" s="726" t="str">
        <f t="shared" si="135"/>
        <v>n/a</v>
      </c>
      <c r="AG392" s="726" t="str">
        <f t="shared" si="136"/>
        <v>n/a</v>
      </c>
      <c r="AH392" s="726" t="str">
        <f t="shared" si="137"/>
        <v>n/a</v>
      </c>
      <c r="AI392" s="726" t="str">
        <f t="shared" si="138"/>
        <v>n/a</v>
      </c>
      <c r="AJ392" s="726" t="str">
        <f t="shared" si="139"/>
        <v>n/a</v>
      </c>
      <c r="AK392" s="726" t="str">
        <f t="shared" si="140"/>
        <v>n/a</v>
      </c>
      <c r="AL392" s="726" t="str">
        <f t="shared" si="141"/>
        <v>n/a</v>
      </c>
      <c r="AM392" s="726" t="str">
        <f t="shared" si="142"/>
        <v>n/a</v>
      </c>
      <c r="AN392" s="726" t="str">
        <f t="shared" si="143"/>
        <v>n/a</v>
      </c>
      <c r="AO392" s="726" t="str">
        <f t="shared" si="144"/>
        <v>n/a</v>
      </c>
      <c r="AP392" s="726" t="str">
        <f t="shared" si="145"/>
        <v>n/a</v>
      </c>
      <c r="AQ392" s="727">
        <f t="shared" si="146"/>
        <v>122.70588235294117</v>
      </c>
      <c r="AR392" s="728">
        <f t="shared" si="147"/>
        <v>158.56383998087637</v>
      </c>
    </row>
    <row r="393" spans="1:44" ht="11.25" customHeight="1" x14ac:dyDescent="0.2">
      <c r="A393" s="1017" t="s">
        <v>1325</v>
      </c>
      <c r="B393" s="1015" t="s">
        <v>1326</v>
      </c>
      <c r="C393" s="524">
        <v>0.39</v>
      </c>
      <c r="D393" s="704">
        <v>0.35</v>
      </c>
      <c r="E393" s="704">
        <v>0.31</v>
      </c>
      <c r="F393" s="704">
        <v>0.26</v>
      </c>
      <c r="G393" s="704">
        <v>0.1</v>
      </c>
      <c r="H393" s="705"/>
      <c r="I393" s="532">
        <v>0</v>
      </c>
      <c r="J393" s="709">
        <v>0</v>
      </c>
      <c r="K393" s="705"/>
      <c r="L393" s="706">
        <v>0</v>
      </c>
      <c r="M393" s="706">
        <v>0</v>
      </c>
      <c r="N393" s="707">
        <v>0</v>
      </c>
      <c r="O393" s="707">
        <v>0</v>
      </c>
      <c r="P393" s="707">
        <v>0</v>
      </c>
      <c r="Q393" s="707">
        <v>0</v>
      </c>
      <c r="R393" s="707">
        <v>0</v>
      </c>
      <c r="S393" s="707">
        <v>0</v>
      </c>
      <c r="T393" s="707">
        <v>0</v>
      </c>
      <c r="U393" s="707">
        <v>0</v>
      </c>
      <c r="V393" s="707">
        <v>0</v>
      </c>
      <c r="W393" s="707">
        <v>0</v>
      </c>
      <c r="X393" s="708">
        <f t="shared" si="148"/>
        <v>1.4100000000000001</v>
      </c>
      <c r="Y393" s="726">
        <f t="shared" si="128"/>
        <v>11.428571428571432</v>
      </c>
      <c r="Z393" s="726">
        <f t="shared" si="129"/>
        <v>12.903225806451601</v>
      </c>
      <c r="AA393" s="726">
        <f t="shared" si="130"/>
        <v>19.23076923076923</v>
      </c>
      <c r="AB393" s="726">
        <f t="shared" si="131"/>
        <v>160</v>
      </c>
      <c r="AC393" s="726" t="str">
        <f t="shared" si="132"/>
        <v>n/a</v>
      </c>
      <c r="AD393" s="726" t="str">
        <f t="shared" si="133"/>
        <v>n/a</v>
      </c>
      <c r="AE393" s="726" t="str">
        <f t="shared" si="134"/>
        <v>n/a</v>
      </c>
      <c r="AF393" s="726" t="str">
        <f t="shared" si="135"/>
        <v>n/a</v>
      </c>
      <c r="AG393" s="726" t="str">
        <f t="shared" si="136"/>
        <v>n/a</v>
      </c>
      <c r="AH393" s="726" t="str">
        <f t="shared" si="137"/>
        <v>n/a</v>
      </c>
      <c r="AI393" s="726" t="str">
        <f t="shared" si="138"/>
        <v>n/a</v>
      </c>
      <c r="AJ393" s="726" t="str">
        <f t="shared" si="139"/>
        <v>n/a</v>
      </c>
      <c r="AK393" s="726" t="str">
        <f t="shared" si="140"/>
        <v>n/a</v>
      </c>
      <c r="AL393" s="726" t="str">
        <f t="shared" si="141"/>
        <v>n/a</v>
      </c>
      <c r="AM393" s="726" t="str">
        <f t="shared" si="142"/>
        <v>n/a</v>
      </c>
      <c r="AN393" s="726" t="str">
        <f t="shared" si="143"/>
        <v>n/a</v>
      </c>
      <c r="AO393" s="726" t="str">
        <f t="shared" si="144"/>
        <v>n/a</v>
      </c>
      <c r="AP393" s="726" t="str">
        <f t="shared" si="145"/>
        <v>n/a</v>
      </c>
      <c r="AQ393" s="727">
        <f t="shared" si="146"/>
        <v>50.890641616448065</v>
      </c>
      <c r="AR393" s="728">
        <f t="shared" si="147"/>
        <v>72.81826316198044</v>
      </c>
    </row>
    <row r="394" spans="1:44" ht="11.25" customHeight="1" x14ac:dyDescent="0.2">
      <c r="A394" s="1017" t="s">
        <v>1327</v>
      </c>
      <c r="B394" s="1015" t="s">
        <v>1328</v>
      </c>
      <c r="C394" s="524">
        <v>1.2024999999999999</v>
      </c>
      <c r="D394" s="704">
        <v>1.17</v>
      </c>
      <c r="E394" s="704">
        <v>1.1299999999999999</v>
      </c>
      <c r="F394" s="704">
        <v>1.075</v>
      </c>
      <c r="G394" s="704">
        <v>1</v>
      </c>
      <c r="H394" s="705"/>
      <c r="I394" s="704">
        <v>0.25</v>
      </c>
      <c r="J394" s="709">
        <v>0</v>
      </c>
      <c r="K394" s="705"/>
      <c r="L394" s="706">
        <v>0</v>
      </c>
      <c r="M394" s="706">
        <v>0</v>
      </c>
      <c r="N394" s="707">
        <v>0</v>
      </c>
      <c r="O394" s="707">
        <v>0</v>
      </c>
      <c r="P394" s="707">
        <v>0</v>
      </c>
      <c r="Q394" s="707">
        <v>0</v>
      </c>
      <c r="R394" s="707">
        <v>0</v>
      </c>
      <c r="S394" s="707">
        <v>0</v>
      </c>
      <c r="T394" s="707">
        <v>0</v>
      </c>
      <c r="U394" s="707">
        <v>0</v>
      </c>
      <c r="V394" s="707">
        <v>0</v>
      </c>
      <c r="W394" s="707">
        <v>0</v>
      </c>
      <c r="X394" s="708">
        <f t="shared" si="148"/>
        <v>5.8274999999999997</v>
      </c>
      <c r="Y394" s="726">
        <f t="shared" si="128"/>
        <v>2.7777777777777679</v>
      </c>
      <c r="Z394" s="726">
        <f t="shared" si="129"/>
        <v>3.539823008849563</v>
      </c>
      <c r="AA394" s="726">
        <f t="shared" si="130"/>
        <v>5.1162790697674376</v>
      </c>
      <c r="AB394" s="726">
        <f t="shared" si="131"/>
        <v>7.4999999999999956</v>
      </c>
      <c r="AC394" s="726">
        <f t="shared" si="132"/>
        <v>300</v>
      </c>
      <c r="AD394" s="726" t="str">
        <f t="shared" si="133"/>
        <v>n/a</v>
      </c>
      <c r="AE394" s="726" t="str">
        <f t="shared" si="134"/>
        <v>n/a</v>
      </c>
      <c r="AF394" s="726" t="str">
        <f t="shared" si="135"/>
        <v>n/a</v>
      </c>
      <c r="AG394" s="726" t="str">
        <f t="shared" si="136"/>
        <v>n/a</v>
      </c>
      <c r="AH394" s="726" t="str">
        <f t="shared" si="137"/>
        <v>n/a</v>
      </c>
      <c r="AI394" s="726" t="str">
        <f t="shared" si="138"/>
        <v>n/a</v>
      </c>
      <c r="AJ394" s="726" t="str">
        <f t="shared" si="139"/>
        <v>n/a</v>
      </c>
      <c r="AK394" s="726" t="str">
        <f t="shared" si="140"/>
        <v>n/a</v>
      </c>
      <c r="AL394" s="726" t="str">
        <f t="shared" si="141"/>
        <v>n/a</v>
      </c>
      <c r="AM394" s="726" t="str">
        <f t="shared" si="142"/>
        <v>n/a</v>
      </c>
      <c r="AN394" s="726" t="str">
        <f t="shared" si="143"/>
        <v>n/a</v>
      </c>
      <c r="AO394" s="726" t="str">
        <f t="shared" si="144"/>
        <v>n/a</v>
      </c>
      <c r="AP394" s="726" t="str">
        <f t="shared" si="145"/>
        <v>n/a</v>
      </c>
      <c r="AQ394" s="727">
        <f t="shared" si="146"/>
        <v>63.786775971278949</v>
      </c>
      <c r="AR394" s="728">
        <f t="shared" si="147"/>
        <v>132.0595592562176</v>
      </c>
    </row>
    <row r="395" spans="1:44" ht="11.25" customHeight="1" x14ac:dyDescent="0.2">
      <c r="A395" s="1017" t="s">
        <v>1329</v>
      </c>
      <c r="B395" s="1015" t="s">
        <v>1330</v>
      </c>
      <c r="C395" s="524">
        <v>2.2400000000000002</v>
      </c>
      <c r="D395" s="704">
        <v>2.08</v>
      </c>
      <c r="E395" s="704">
        <v>1.92</v>
      </c>
      <c r="F395" s="704">
        <v>1.76</v>
      </c>
      <c r="G395" s="704">
        <v>1.57</v>
      </c>
      <c r="H395" s="705"/>
      <c r="I395" s="704">
        <v>1.37</v>
      </c>
      <c r="J395" s="709">
        <v>1.2</v>
      </c>
      <c r="K395" s="705"/>
      <c r="L395" s="569">
        <v>1.2</v>
      </c>
      <c r="M395" s="706">
        <v>1.2</v>
      </c>
      <c r="N395" s="707">
        <v>1.2</v>
      </c>
      <c r="O395" s="707">
        <v>1.2</v>
      </c>
      <c r="P395" s="707">
        <v>1.2</v>
      </c>
      <c r="Q395" s="707">
        <v>1.2</v>
      </c>
      <c r="R395" s="707">
        <v>1.2</v>
      </c>
      <c r="S395" s="707">
        <v>1.6950000000000001</v>
      </c>
      <c r="T395" s="707">
        <v>1.86</v>
      </c>
      <c r="U395" s="707">
        <v>1.86</v>
      </c>
      <c r="V395" s="707">
        <v>1.86</v>
      </c>
      <c r="W395" s="707">
        <v>1.86</v>
      </c>
      <c r="X395" s="708">
        <f t="shared" si="148"/>
        <v>29.674999999999994</v>
      </c>
      <c r="Y395" s="726">
        <f t="shared" si="128"/>
        <v>7.6923076923077094</v>
      </c>
      <c r="Z395" s="726">
        <f t="shared" si="129"/>
        <v>8.3333333333333481</v>
      </c>
      <c r="AA395" s="726">
        <f t="shared" si="130"/>
        <v>9.0909090909090828</v>
      </c>
      <c r="AB395" s="726">
        <f t="shared" si="131"/>
        <v>12.101910828025474</v>
      </c>
      <c r="AC395" s="726">
        <f t="shared" si="132"/>
        <v>14.598540145985407</v>
      </c>
      <c r="AD395" s="726">
        <f t="shared" si="133"/>
        <v>14.166666666666682</v>
      </c>
      <c r="AE395" s="726">
        <f t="shared" si="134"/>
        <v>0</v>
      </c>
      <c r="AF395" s="726">
        <f t="shared" si="135"/>
        <v>0</v>
      </c>
      <c r="AG395" s="726">
        <f t="shared" si="136"/>
        <v>0</v>
      </c>
      <c r="AH395" s="726">
        <f t="shared" si="137"/>
        <v>0</v>
      </c>
      <c r="AI395" s="726">
        <f t="shared" si="138"/>
        <v>0</v>
      </c>
      <c r="AJ395" s="726">
        <f t="shared" si="139"/>
        <v>0</v>
      </c>
      <c r="AK395" s="726">
        <f t="shared" si="140"/>
        <v>0</v>
      </c>
      <c r="AL395" s="726">
        <f t="shared" si="141"/>
        <v>-29.20353982300885</v>
      </c>
      <c r="AM395" s="726">
        <f t="shared" si="142"/>
        <v>-8.8709677419354875</v>
      </c>
      <c r="AN395" s="726">
        <f t="shared" si="143"/>
        <v>0</v>
      </c>
      <c r="AO395" s="726">
        <f t="shared" si="144"/>
        <v>0</v>
      </c>
      <c r="AP395" s="726">
        <f t="shared" si="145"/>
        <v>0</v>
      </c>
      <c r="AQ395" s="727">
        <f t="shared" si="146"/>
        <v>1.5505088995712981</v>
      </c>
      <c r="AR395" s="728">
        <f t="shared" si="147"/>
        <v>9.8810458493833018</v>
      </c>
    </row>
    <row r="396" spans="1:44" ht="11.25" customHeight="1" x14ac:dyDescent="0.2">
      <c r="A396" s="536" t="s">
        <v>1331</v>
      </c>
      <c r="B396" s="1000" t="s">
        <v>1332</v>
      </c>
      <c r="C396" s="524">
        <v>1.45</v>
      </c>
      <c r="D396" s="513">
        <v>1.34</v>
      </c>
      <c r="E396" s="513">
        <v>1.24</v>
      </c>
      <c r="F396" s="513">
        <v>1.07</v>
      </c>
      <c r="G396" s="513">
        <v>0.89</v>
      </c>
      <c r="H396" s="514"/>
      <c r="I396" s="513">
        <v>0.77</v>
      </c>
      <c r="J396" s="511">
        <v>0.66</v>
      </c>
      <c r="K396" s="514"/>
      <c r="L396" s="563">
        <v>0.56999999999999995</v>
      </c>
      <c r="M396" s="571">
        <v>0.48</v>
      </c>
      <c r="N396" s="518">
        <v>0.48</v>
      </c>
      <c r="O396" s="519">
        <v>0.46</v>
      </c>
      <c r="P396" s="519">
        <v>0.38</v>
      </c>
      <c r="Q396" s="518">
        <v>0.32</v>
      </c>
      <c r="R396" s="519">
        <v>0.28222000000000003</v>
      </c>
      <c r="S396" s="518">
        <v>0.24887999999999999</v>
      </c>
      <c r="T396" s="518">
        <v>0.24887999999999999</v>
      </c>
      <c r="U396" s="518">
        <v>0.24887999999999999</v>
      </c>
      <c r="V396" s="518">
        <v>0.24887999999999999</v>
      </c>
      <c r="W396" s="519">
        <v>0.24887999999999999</v>
      </c>
      <c r="X396" s="708">
        <f t="shared" si="148"/>
        <v>11.636620000000002</v>
      </c>
      <c r="Y396" s="726">
        <f t="shared" si="128"/>
        <v>8.2089552238805865</v>
      </c>
      <c r="Z396" s="726">
        <f t="shared" si="129"/>
        <v>8.064516129032274</v>
      </c>
      <c r="AA396" s="726">
        <f t="shared" si="130"/>
        <v>15.887850467289709</v>
      </c>
      <c r="AB396" s="726">
        <f t="shared" si="131"/>
        <v>20.2247191011236</v>
      </c>
      <c r="AC396" s="726">
        <f t="shared" si="132"/>
        <v>15.58441558441559</v>
      </c>
      <c r="AD396" s="726">
        <f t="shared" si="133"/>
        <v>16.666666666666675</v>
      </c>
      <c r="AE396" s="726">
        <f t="shared" si="134"/>
        <v>15.789473684210531</v>
      </c>
      <c r="AF396" s="726">
        <f t="shared" si="135"/>
        <v>18.75</v>
      </c>
      <c r="AG396" s="726">
        <f t="shared" si="136"/>
        <v>0</v>
      </c>
      <c r="AH396" s="726">
        <f t="shared" si="137"/>
        <v>4.3478260869565188</v>
      </c>
      <c r="AI396" s="726">
        <f t="shared" si="138"/>
        <v>21.052631578947366</v>
      </c>
      <c r="AJ396" s="726">
        <f t="shared" si="139"/>
        <v>18.75</v>
      </c>
      <c r="AK396" s="726">
        <f t="shared" si="140"/>
        <v>13.38671958046913</v>
      </c>
      <c r="AL396" s="726">
        <f t="shared" si="141"/>
        <v>13.396014143362267</v>
      </c>
      <c r="AM396" s="726">
        <f t="shared" si="142"/>
        <v>0</v>
      </c>
      <c r="AN396" s="726">
        <f t="shared" si="143"/>
        <v>0</v>
      </c>
      <c r="AO396" s="726">
        <f t="shared" si="144"/>
        <v>0</v>
      </c>
      <c r="AP396" s="726">
        <f t="shared" si="145"/>
        <v>0</v>
      </c>
      <c r="AQ396" s="727">
        <f t="shared" si="146"/>
        <v>10.561654902575235</v>
      </c>
      <c r="AR396" s="728">
        <f t="shared" si="147"/>
        <v>7.9700581392826733</v>
      </c>
    </row>
    <row r="397" spans="1:44" ht="11.25" customHeight="1" x14ac:dyDescent="0.2">
      <c r="A397" s="551" t="s">
        <v>259</v>
      </c>
      <c r="B397" s="539" t="s">
        <v>260</v>
      </c>
      <c r="C397" s="542">
        <v>2.7300000000000004</v>
      </c>
      <c r="D397" s="704">
        <v>2.2999999999999998</v>
      </c>
      <c r="E397" s="704">
        <v>2.0049999999999999</v>
      </c>
      <c r="F397" s="704">
        <v>1.7450000000000001</v>
      </c>
      <c r="G397" s="704">
        <v>1.56</v>
      </c>
      <c r="H397" s="705" t="s">
        <v>91</v>
      </c>
      <c r="I397" s="704">
        <v>1.46</v>
      </c>
      <c r="J397" s="523">
        <v>1.38</v>
      </c>
      <c r="K397" s="705"/>
      <c r="L397" s="543">
        <v>1.27</v>
      </c>
      <c r="M397" s="706">
        <v>1.24</v>
      </c>
      <c r="N397" s="711">
        <v>1.1499999999999999</v>
      </c>
      <c r="O397" s="711">
        <v>0.91</v>
      </c>
      <c r="P397" s="711">
        <v>0.70499999999999996</v>
      </c>
      <c r="Q397" s="711">
        <v>0.58499999999999996</v>
      </c>
      <c r="R397" s="711">
        <v>0.5</v>
      </c>
      <c r="S397" s="711">
        <v>0.46500000000000002</v>
      </c>
      <c r="T397" s="711">
        <v>0.44500000000000001</v>
      </c>
      <c r="U397" s="711">
        <v>0.41</v>
      </c>
      <c r="V397" s="711">
        <v>0.37</v>
      </c>
      <c r="W397" s="711">
        <v>0.315</v>
      </c>
      <c r="X397" s="708">
        <f t="shared" si="148"/>
        <v>21.545000000000002</v>
      </c>
      <c r="Y397" s="726">
        <f t="shared" si="128"/>
        <v>18.695652173913068</v>
      </c>
      <c r="Z397" s="726">
        <f t="shared" si="129"/>
        <v>14.71321695760599</v>
      </c>
      <c r="AA397" s="726">
        <f t="shared" si="130"/>
        <v>14.899713467048702</v>
      </c>
      <c r="AB397" s="726">
        <f t="shared" si="131"/>
        <v>11.858974358974361</v>
      </c>
      <c r="AC397" s="726">
        <f t="shared" si="132"/>
        <v>6.8493150684931559</v>
      </c>
      <c r="AD397" s="726">
        <f t="shared" si="133"/>
        <v>5.7971014492753659</v>
      </c>
      <c r="AE397" s="726">
        <f t="shared" si="134"/>
        <v>8.6614173228346303</v>
      </c>
      <c r="AF397" s="726">
        <f t="shared" si="135"/>
        <v>2.4193548387096753</v>
      </c>
      <c r="AG397" s="726">
        <f t="shared" si="136"/>
        <v>7.8260869565217384</v>
      </c>
      <c r="AH397" s="726">
        <f t="shared" si="137"/>
        <v>26.373626373626369</v>
      </c>
      <c r="AI397" s="726">
        <f t="shared" si="138"/>
        <v>29.078014184397173</v>
      </c>
      <c r="AJ397" s="726">
        <f t="shared" si="139"/>
        <v>20.512820512820507</v>
      </c>
      <c r="AK397" s="726">
        <f t="shared" si="140"/>
        <v>16.999999999999993</v>
      </c>
      <c r="AL397" s="726">
        <f t="shared" si="141"/>
        <v>7.5268817204301008</v>
      </c>
      <c r="AM397" s="726">
        <f t="shared" si="142"/>
        <v>4.4943820224719211</v>
      </c>
      <c r="AN397" s="726">
        <f t="shared" si="143"/>
        <v>8.5365853658536661</v>
      </c>
      <c r="AO397" s="726">
        <f t="shared" si="144"/>
        <v>10.810810810810811</v>
      </c>
      <c r="AP397" s="726">
        <f t="shared" si="145"/>
        <v>17.460317460317466</v>
      </c>
      <c r="AQ397" s="727">
        <f t="shared" si="146"/>
        <v>12.973015058005815</v>
      </c>
      <c r="AR397" s="728">
        <f t="shared" si="147"/>
        <v>7.4527421591080367</v>
      </c>
    </row>
    <row r="398" spans="1:44" ht="11.25" customHeight="1" x14ac:dyDescent="0.2">
      <c r="A398" s="663" t="s">
        <v>3888</v>
      </c>
      <c r="B398" s="1002" t="s">
        <v>3889</v>
      </c>
      <c r="C398" s="1002">
        <v>0.16</v>
      </c>
      <c r="D398" s="1006">
        <v>0.15</v>
      </c>
      <c r="E398" s="1006">
        <v>0.08</v>
      </c>
      <c r="F398" s="1006">
        <v>7.0000000000000007E-2</v>
      </c>
      <c r="G398" s="1006">
        <v>3.5000000000000003E-2</v>
      </c>
      <c r="H398" s="1006"/>
      <c r="I398" s="1006">
        <v>9.5000000000000001E-2</v>
      </c>
      <c r="J398" s="1015">
        <v>0.05</v>
      </c>
      <c r="K398" s="998"/>
      <c r="L398" s="530">
        <v>0.05</v>
      </c>
      <c r="M398" s="530">
        <v>0.05</v>
      </c>
      <c r="N398" s="676">
        <v>0.05</v>
      </c>
      <c r="O398" s="676">
        <v>0.05</v>
      </c>
      <c r="P398" s="676">
        <v>0.05</v>
      </c>
      <c r="Q398" s="676">
        <v>0.05</v>
      </c>
      <c r="R398" s="676">
        <v>7.5999999999999998E-2</v>
      </c>
      <c r="S398" s="676">
        <v>0.04</v>
      </c>
      <c r="T398" s="676">
        <v>0.04</v>
      </c>
      <c r="U398" s="676">
        <v>0.04</v>
      </c>
      <c r="V398" s="676">
        <v>0.04</v>
      </c>
      <c r="W398" s="676">
        <v>0.04</v>
      </c>
      <c r="X398" s="708">
        <f t="shared" si="148"/>
        <v>1.2160000000000004</v>
      </c>
      <c r="Y398" s="726">
        <f t="shared" si="128"/>
        <v>6.6666666666666652</v>
      </c>
      <c r="Z398" s="726">
        <f t="shared" si="129"/>
        <v>87.5</v>
      </c>
      <c r="AA398" s="726">
        <f t="shared" si="130"/>
        <v>14.285714285714279</v>
      </c>
      <c r="AB398" s="726">
        <f t="shared" si="131"/>
        <v>100</v>
      </c>
      <c r="AC398" s="726">
        <f t="shared" si="132"/>
        <v>-63.157894736842103</v>
      </c>
      <c r="AD398" s="726">
        <f t="shared" si="133"/>
        <v>89.999999999999986</v>
      </c>
      <c r="AE398" s="726">
        <f t="shared" si="134"/>
        <v>0</v>
      </c>
      <c r="AF398" s="726">
        <f t="shared" si="135"/>
        <v>0</v>
      </c>
      <c r="AG398" s="726">
        <f t="shared" si="136"/>
        <v>0</v>
      </c>
      <c r="AH398" s="726">
        <f t="shared" si="137"/>
        <v>0</v>
      </c>
      <c r="AI398" s="726">
        <f t="shared" si="138"/>
        <v>0</v>
      </c>
      <c r="AJ398" s="726">
        <f t="shared" si="139"/>
        <v>0</v>
      </c>
      <c r="AK398" s="726">
        <f t="shared" si="140"/>
        <v>-34.210526315789465</v>
      </c>
      <c r="AL398" s="726">
        <f t="shared" si="141"/>
        <v>89.999999999999986</v>
      </c>
      <c r="AM398" s="726">
        <f t="shared" si="142"/>
        <v>0</v>
      </c>
      <c r="AN398" s="726">
        <f t="shared" si="143"/>
        <v>0</v>
      </c>
      <c r="AO398" s="726">
        <f t="shared" si="144"/>
        <v>0</v>
      </c>
      <c r="AP398" s="726">
        <f t="shared" si="145"/>
        <v>0</v>
      </c>
      <c r="AQ398" s="727">
        <f t="shared" si="146"/>
        <v>16.171331105541629</v>
      </c>
      <c r="AR398" s="728">
        <f t="shared" si="147"/>
        <v>45.086088085454925</v>
      </c>
    </row>
    <row r="399" spans="1:44" ht="11.25" customHeight="1" x14ac:dyDescent="0.2">
      <c r="A399" s="1017" t="s">
        <v>1333</v>
      </c>
      <c r="B399" s="1015" t="s">
        <v>1334</v>
      </c>
      <c r="C399" s="710">
        <v>1.25</v>
      </c>
      <c r="D399" s="704">
        <v>1.1299999999999999</v>
      </c>
      <c r="E399" s="704">
        <v>1.02</v>
      </c>
      <c r="F399" s="704">
        <v>0.94</v>
      </c>
      <c r="G399" s="704">
        <v>0.87</v>
      </c>
      <c r="H399" s="705"/>
      <c r="I399" s="704">
        <v>0.82</v>
      </c>
      <c r="J399" s="523">
        <v>0.75</v>
      </c>
      <c r="K399" s="705"/>
      <c r="L399" s="706">
        <v>0.72</v>
      </c>
      <c r="M399" s="543">
        <v>0.72</v>
      </c>
      <c r="N399" s="711">
        <v>0.71</v>
      </c>
      <c r="O399" s="711">
        <v>0.67</v>
      </c>
      <c r="P399" s="711">
        <v>0.63</v>
      </c>
      <c r="Q399" s="711">
        <v>0.59</v>
      </c>
      <c r="R399" s="711">
        <v>0.55000000000000004</v>
      </c>
      <c r="S399" s="711">
        <v>0.51</v>
      </c>
      <c r="T399" s="711">
        <v>0.47</v>
      </c>
      <c r="U399" s="711">
        <v>0.43</v>
      </c>
      <c r="V399" s="707">
        <v>0.4</v>
      </c>
      <c r="W399" s="707">
        <v>0.4</v>
      </c>
      <c r="X399" s="708">
        <f t="shared" si="148"/>
        <v>13.580000000000002</v>
      </c>
      <c r="Y399" s="726">
        <f t="shared" si="128"/>
        <v>10.619469026548689</v>
      </c>
      <c r="Z399" s="726">
        <f t="shared" si="129"/>
        <v>10.784313725490179</v>
      </c>
      <c r="AA399" s="726">
        <f t="shared" si="130"/>
        <v>8.5106382978723527</v>
      </c>
      <c r="AB399" s="726">
        <f t="shared" si="131"/>
        <v>8.045977011494255</v>
      </c>
      <c r="AC399" s="726">
        <f t="shared" si="132"/>
        <v>6.0975609756097615</v>
      </c>
      <c r="AD399" s="726">
        <f t="shared" si="133"/>
        <v>9.3333333333333268</v>
      </c>
      <c r="AE399" s="726">
        <f t="shared" si="134"/>
        <v>4.1666666666666741</v>
      </c>
      <c r="AF399" s="726">
        <f t="shared" si="135"/>
        <v>0</v>
      </c>
      <c r="AG399" s="726">
        <f t="shared" si="136"/>
        <v>1.4084507042253502</v>
      </c>
      <c r="AH399" s="726">
        <f t="shared" si="137"/>
        <v>5.9701492537313383</v>
      </c>
      <c r="AI399" s="726">
        <f t="shared" si="138"/>
        <v>6.3492063492063489</v>
      </c>
      <c r="AJ399" s="726">
        <f t="shared" si="139"/>
        <v>6.7796610169491567</v>
      </c>
      <c r="AK399" s="726">
        <f t="shared" si="140"/>
        <v>7.2727272727272529</v>
      </c>
      <c r="AL399" s="726">
        <f t="shared" si="141"/>
        <v>7.8431372549019773</v>
      </c>
      <c r="AM399" s="726">
        <f t="shared" si="142"/>
        <v>8.5106382978723527</v>
      </c>
      <c r="AN399" s="726">
        <f t="shared" si="143"/>
        <v>9.302325581395344</v>
      </c>
      <c r="AO399" s="726">
        <f t="shared" si="144"/>
        <v>7.4999999999999956</v>
      </c>
      <c r="AP399" s="726">
        <f t="shared" si="145"/>
        <v>0</v>
      </c>
      <c r="AQ399" s="727">
        <f t="shared" si="146"/>
        <v>6.5830141537791302</v>
      </c>
      <c r="AR399" s="728">
        <f t="shared" si="147"/>
        <v>3.2663219172984794</v>
      </c>
    </row>
    <row r="400" spans="1:44" ht="11.25" customHeight="1" x14ac:dyDescent="0.2">
      <c r="A400" s="1017" t="s">
        <v>3890</v>
      </c>
      <c r="B400" s="1015" t="s">
        <v>3891</v>
      </c>
      <c r="C400" s="710">
        <v>0.42</v>
      </c>
      <c r="D400" s="704">
        <v>0.34</v>
      </c>
      <c r="E400" s="704">
        <v>0.26</v>
      </c>
      <c r="F400" s="704">
        <v>0.18</v>
      </c>
      <c r="G400" s="575">
        <v>0</v>
      </c>
      <c r="H400" s="705"/>
      <c r="I400" s="532">
        <v>0</v>
      </c>
      <c r="J400" s="709">
        <v>0</v>
      </c>
      <c r="K400" s="705"/>
      <c r="L400" s="706">
        <v>0</v>
      </c>
      <c r="M400" s="706">
        <v>0.04</v>
      </c>
      <c r="N400" s="576">
        <v>0.34</v>
      </c>
      <c r="O400" s="711">
        <v>0.83</v>
      </c>
      <c r="P400" s="711">
        <v>0.76190999999999998</v>
      </c>
      <c r="Q400" s="711">
        <v>0.67990000000000006</v>
      </c>
      <c r="R400" s="711">
        <v>0.58961000000000008</v>
      </c>
      <c r="S400" s="711">
        <v>0.50800000000000001</v>
      </c>
      <c r="T400" s="711">
        <v>0.37716</v>
      </c>
      <c r="U400" s="711">
        <v>0.31399000000000005</v>
      </c>
      <c r="V400" s="711">
        <v>0.28029000000000004</v>
      </c>
      <c r="W400" s="711">
        <v>0.24874999999999997</v>
      </c>
      <c r="X400" s="708">
        <f t="shared" si="148"/>
        <v>6.1696100000000005</v>
      </c>
      <c r="Y400" s="726">
        <f t="shared" si="128"/>
        <v>23.529411764705866</v>
      </c>
      <c r="Z400" s="726">
        <f t="shared" si="129"/>
        <v>30.76923076923077</v>
      </c>
      <c r="AA400" s="726">
        <f t="shared" si="130"/>
        <v>44.444444444444464</v>
      </c>
      <c r="AB400" s="726" t="str">
        <f t="shared" si="131"/>
        <v>n/a</v>
      </c>
      <c r="AC400" s="726" t="str">
        <f t="shared" si="132"/>
        <v>n/a</v>
      </c>
      <c r="AD400" s="726" t="str">
        <f t="shared" si="133"/>
        <v>n/a</v>
      </c>
      <c r="AE400" s="726" t="str">
        <f t="shared" si="134"/>
        <v>n/a</v>
      </c>
      <c r="AF400" s="726">
        <f t="shared" si="135"/>
        <v>-100</v>
      </c>
      <c r="AG400" s="726">
        <f t="shared" si="136"/>
        <v>-88.235294117647058</v>
      </c>
      <c r="AH400" s="726">
        <f t="shared" si="137"/>
        <v>-59.036144578313255</v>
      </c>
      <c r="AI400" s="726">
        <f t="shared" si="138"/>
        <v>8.9367510598364674</v>
      </c>
      <c r="AJ400" s="726">
        <f t="shared" si="139"/>
        <v>12.062067951169286</v>
      </c>
      <c r="AK400" s="726">
        <f t="shared" si="140"/>
        <v>15.31351232170417</v>
      </c>
      <c r="AL400" s="726">
        <f t="shared" si="141"/>
        <v>16.064960629921266</v>
      </c>
      <c r="AM400" s="726">
        <f t="shared" si="142"/>
        <v>34.690847385724901</v>
      </c>
      <c r="AN400" s="726">
        <f t="shared" si="143"/>
        <v>20.118475110672286</v>
      </c>
      <c r="AO400" s="726">
        <f t="shared" si="144"/>
        <v>12.023261621891624</v>
      </c>
      <c r="AP400" s="726">
        <f t="shared" si="145"/>
        <v>12.679396984924661</v>
      </c>
      <c r="AQ400" s="727">
        <f t="shared" si="146"/>
        <v>-1.1885056179810394</v>
      </c>
      <c r="AR400" s="728">
        <f t="shared" si="147"/>
        <v>45.874515098524952</v>
      </c>
    </row>
    <row r="401" spans="1:44" ht="11.25" customHeight="1" x14ac:dyDescent="0.2">
      <c r="A401" s="578" t="s">
        <v>4111</v>
      </c>
      <c r="B401" s="1000" t="s">
        <v>4112</v>
      </c>
      <c r="C401" s="586">
        <v>0.4</v>
      </c>
      <c r="D401" s="704">
        <v>0.34</v>
      </c>
      <c r="E401" s="704">
        <v>0.32</v>
      </c>
      <c r="F401" s="575">
        <v>0.24</v>
      </c>
      <c r="G401" s="704">
        <v>0.12</v>
      </c>
      <c r="H401" s="705"/>
      <c r="I401" s="532">
        <v>0</v>
      </c>
      <c r="J401" s="709">
        <v>0</v>
      </c>
      <c r="K401" s="705"/>
      <c r="L401" s="706">
        <v>0</v>
      </c>
      <c r="M401" s="706">
        <v>0</v>
      </c>
      <c r="N401" s="576">
        <v>0</v>
      </c>
      <c r="O401" s="576">
        <v>0</v>
      </c>
      <c r="P401" s="576">
        <v>0</v>
      </c>
      <c r="Q401" s="576">
        <v>0</v>
      </c>
      <c r="R401" s="576">
        <v>0</v>
      </c>
      <c r="S401" s="576">
        <v>0</v>
      </c>
      <c r="T401" s="576">
        <v>0</v>
      </c>
      <c r="U401" s="576">
        <v>0</v>
      </c>
      <c r="V401" s="576">
        <v>0</v>
      </c>
      <c r="W401" s="576">
        <v>0</v>
      </c>
      <c r="X401" s="708">
        <f t="shared" si="148"/>
        <v>1.42</v>
      </c>
      <c r="Y401" s="726">
        <f t="shared" si="128"/>
        <v>17.647058823529417</v>
      </c>
      <c r="Z401" s="726">
        <f t="shared" si="129"/>
        <v>6.25</v>
      </c>
      <c r="AA401" s="726">
        <f t="shared" si="130"/>
        <v>33.33333333333335</v>
      </c>
      <c r="AB401" s="726">
        <f t="shared" si="131"/>
        <v>100</v>
      </c>
      <c r="AC401" s="726" t="str">
        <f t="shared" si="132"/>
        <v>n/a</v>
      </c>
      <c r="AD401" s="726" t="str">
        <f t="shared" si="133"/>
        <v>n/a</v>
      </c>
      <c r="AE401" s="726" t="str">
        <f t="shared" si="134"/>
        <v>n/a</v>
      </c>
      <c r="AF401" s="726" t="str">
        <f t="shared" si="135"/>
        <v>n/a</v>
      </c>
      <c r="AG401" s="726" t="str">
        <f t="shared" si="136"/>
        <v>n/a</v>
      </c>
      <c r="AH401" s="726" t="str">
        <f t="shared" si="137"/>
        <v>n/a</v>
      </c>
      <c r="AI401" s="726" t="str">
        <f t="shared" si="138"/>
        <v>n/a</v>
      </c>
      <c r="AJ401" s="726" t="str">
        <f t="shared" si="139"/>
        <v>n/a</v>
      </c>
      <c r="AK401" s="726" t="str">
        <f t="shared" si="140"/>
        <v>n/a</v>
      </c>
      <c r="AL401" s="726" t="str">
        <f t="shared" si="141"/>
        <v>n/a</v>
      </c>
      <c r="AM401" s="726" t="str">
        <f t="shared" si="142"/>
        <v>n/a</v>
      </c>
      <c r="AN401" s="726" t="str">
        <f t="shared" si="143"/>
        <v>n/a</v>
      </c>
      <c r="AO401" s="726" t="str">
        <f t="shared" si="144"/>
        <v>n/a</v>
      </c>
      <c r="AP401" s="726" t="str">
        <f t="shared" si="145"/>
        <v>n/a</v>
      </c>
      <c r="AQ401" s="727">
        <f t="shared" si="146"/>
        <v>39.307598039215691</v>
      </c>
      <c r="AR401" s="728">
        <f t="shared" si="147"/>
        <v>41.957292738299209</v>
      </c>
    </row>
    <row r="402" spans="1:44" ht="11.25" customHeight="1" x14ac:dyDescent="0.2">
      <c r="A402" s="551" t="s">
        <v>1335</v>
      </c>
      <c r="B402" s="539" t="s">
        <v>1336</v>
      </c>
      <c r="C402" s="524">
        <v>1.7000000000000002</v>
      </c>
      <c r="D402" s="545">
        <v>1.36</v>
      </c>
      <c r="E402" s="545">
        <v>1.1599999999999999</v>
      </c>
      <c r="F402" s="545">
        <v>1</v>
      </c>
      <c r="G402" s="545">
        <v>0.67091999999999996</v>
      </c>
      <c r="H402" s="546"/>
      <c r="I402" s="545">
        <v>0.51119999999999999</v>
      </c>
      <c r="J402" s="541">
        <v>0.38340000000000002</v>
      </c>
      <c r="K402" s="546"/>
      <c r="L402" s="572">
        <v>0.22364000000000001</v>
      </c>
      <c r="M402" s="572">
        <v>0.39936000000000005</v>
      </c>
      <c r="N402" s="549">
        <v>0.57508000000000004</v>
      </c>
      <c r="O402" s="549">
        <v>0.57508000000000004</v>
      </c>
      <c r="P402" s="548">
        <v>0.54313999999999996</v>
      </c>
      <c r="Q402" s="548">
        <v>0.45528000000000002</v>
      </c>
      <c r="R402" s="548">
        <v>0.35143999999999997</v>
      </c>
      <c r="S402" s="548">
        <v>0.28754000000000002</v>
      </c>
      <c r="T402" s="549">
        <v>0.27156000000000002</v>
      </c>
      <c r="U402" s="549">
        <v>0.27156000000000002</v>
      </c>
      <c r="V402" s="549">
        <v>0.27156000000000002</v>
      </c>
      <c r="W402" s="548">
        <v>0.25558000000000003</v>
      </c>
      <c r="X402" s="708">
        <f t="shared" si="148"/>
        <v>11.266340000000001</v>
      </c>
      <c r="Y402" s="726">
        <f t="shared" si="128"/>
        <v>25</v>
      </c>
      <c r="Z402" s="726">
        <f t="shared" si="129"/>
        <v>17.24137931034484</v>
      </c>
      <c r="AA402" s="726">
        <f t="shared" si="130"/>
        <v>15.999999999999993</v>
      </c>
      <c r="AB402" s="726">
        <f t="shared" si="131"/>
        <v>49.049066952840882</v>
      </c>
      <c r="AC402" s="726">
        <f t="shared" si="132"/>
        <v>31.24413145539906</v>
      </c>
      <c r="AD402" s="726">
        <f t="shared" si="133"/>
        <v>33.333333333333329</v>
      </c>
      <c r="AE402" s="726">
        <f t="shared" si="134"/>
        <v>71.436236809157577</v>
      </c>
      <c r="AF402" s="726">
        <f t="shared" si="135"/>
        <v>-44.000400641025649</v>
      </c>
      <c r="AG402" s="726">
        <f t="shared" si="136"/>
        <v>-30.555748765389158</v>
      </c>
      <c r="AH402" s="726">
        <f t="shared" si="137"/>
        <v>0</v>
      </c>
      <c r="AI402" s="726">
        <f t="shared" si="138"/>
        <v>5.8806200979489853</v>
      </c>
      <c r="AJ402" s="726">
        <f t="shared" si="139"/>
        <v>19.298014408715503</v>
      </c>
      <c r="AK402" s="726">
        <f t="shared" si="140"/>
        <v>29.54700660141134</v>
      </c>
      <c r="AL402" s="726">
        <f t="shared" si="141"/>
        <v>22.222995061556627</v>
      </c>
      <c r="AM402" s="726">
        <f t="shared" si="142"/>
        <v>5.884519074974226</v>
      </c>
      <c r="AN402" s="726">
        <f t="shared" si="143"/>
        <v>0</v>
      </c>
      <c r="AO402" s="726">
        <f t="shared" si="144"/>
        <v>0</v>
      </c>
      <c r="AP402" s="726">
        <f t="shared" si="145"/>
        <v>6.2524454182643296</v>
      </c>
      <c r="AQ402" s="727">
        <f t="shared" si="146"/>
        <v>14.324088839862883</v>
      </c>
      <c r="AR402" s="728">
        <f t="shared" si="147"/>
        <v>26.344526588442275</v>
      </c>
    </row>
    <row r="403" spans="1:44" ht="11.25" customHeight="1" x14ac:dyDescent="0.2">
      <c r="A403" s="1017" t="s">
        <v>1338</v>
      </c>
      <c r="B403" s="1015" t="s">
        <v>1339</v>
      </c>
      <c r="C403" s="524">
        <v>2.1</v>
      </c>
      <c r="D403" s="704">
        <v>1.85</v>
      </c>
      <c r="E403" s="704">
        <v>1.71</v>
      </c>
      <c r="F403" s="704">
        <v>1.68</v>
      </c>
      <c r="G403" s="704">
        <v>1.4</v>
      </c>
      <c r="H403" s="705"/>
      <c r="I403" s="704">
        <v>0.86</v>
      </c>
      <c r="J403" s="523">
        <v>0.6</v>
      </c>
      <c r="K403" s="705"/>
      <c r="L403" s="706">
        <v>0.56000000000000005</v>
      </c>
      <c r="M403" s="543">
        <v>0.56000000000000005</v>
      </c>
      <c r="N403" s="711">
        <v>0.51</v>
      </c>
      <c r="O403" s="711">
        <v>0.38</v>
      </c>
      <c r="P403" s="711">
        <v>0.31</v>
      </c>
      <c r="Q403" s="711">
        <v>0.28000000000000003</v>
      </c>
      <c r="R403" s="711">
        <v>0.24</v>
      </c>
      <c r="S403" s="707">
        <v>0.2</v>
      </c>
      <c r="T403" s="707">
        <v>0.2</v>
      </c>
      <c r="U403" s="707">
        <v>0.2</v>
      </c>
      <c r="V403" s="711">
        <v>0.2</v>
      </c>
      <c r="W403" s="711">
        <v>0.17</v>
      </c>
      <c r="X403" s="708">
        <f t="shared" si="148"/>
        <v>14.009999999999998</v>
      </c>
      <c r="Y403" s="726">
        <f t="shared" si="128"/>
        <v>13.513513513513509</v>
      </c>
      <c r="Z403" s="726">
        <f t="shared" si="129"/>
        <v>8.1871345029239873</v>
      </c>
      <c r="AA403" s="726">
        <f t="shared" si="130"/>
        <v>1.7857142857142794</v>
      </c>
      <c r="AB403" s="726">
        <f t="shared" si="131"/>
        <v>19.999999999999996</v>
      </c>
      <c r="AC403" s="726">
        <f t="shared" si="132"/>
        <v>62.790697674418603</v>
      </c>
      <c r="AD403" s="726">
        <f t="shared" si="133"/>
        <v>43.333333333333336</v>
      </c>
      <c r="AE403" s="726">
        <f t="shared" si="134"/>
        <v>7.1428571428571397</v>
      </c>
      <c r="AF403" s="726">
        <f t="shared" si="135"/>
        <v>0</v>
      </c>
      <c r="AG403" s="726">
        <f t="shared" si="136"/>
        <v>9.8039215686274606</v>
      </c>
      <c r="AH403" s="726">
        <f t="shared" si="137"/>
        <v>34.210526315789465</v>
      </c>
      <c r="AI403" s="726">
        <f t="shared" si="138"/>
        <v>22.580645161290324</v>
      </c>
      <c r="AJ403" s="726">
        <f t="shared" si="139"/>
        <v>10.714285714285698</v>
      </c>
      <c r="AK403" s="726">
        <f t="shared" si="140"/>
        <v>16.666666666666675</v>
      </c>
      <c r="AL403" s="726">
        <f t="shared" si="141"/>
        <v>19.999999999999996</v>
      </c>
      <c r="AM403" s="726">
        <f t="shared" si="142"/>
        <v>0</v>
      </c>
      <c r="AN403" s="726">
        <f t="shared" si="143"/>
        <v>0</v>
      </c>
      <c r="AO403" s="726">
        <f t="shared" si="144"/>
        <v>0</v>
      </c>
      <c r="AP403" s="726">
        <f t="shared" si="145"/>
        <v>17.647058823529417</v>
      </c>
      <c r="AQ403" s="727">
        <f t="shared" si="146"/>
        <v>16.020908594608326</v>
      </c>
      <c r="AR403" s="728">
        <f t="shared" si="147"/>
        <v>16.776395499579891</v>
      </c>
    </row>
    <row r="404" spans="1:44" ht="11.25" customHeight="1" x14ac:dyDescent="0.2">
      <c r="A404" s="663" t="s">
        <v>3892</v>
      </c>
      <c r="B404" s="1002" t="s">
        <v>3893</v>
      </c>
      <c r="C404" s="1006">
        <v>0.77</v>
      </c>
      <c r="D404" s="1006">
        <v>0.67</v>
      </c>
      <c r="E404" s="1006">
        <v>0.61</v>
      </c>
      <c r="F404" s="1006">
        <v>0.55000000000000004</v>
      </c>
      <c r="G404" s="1006">
        <v>0.5</v>
      </c>
      <c r="H404" s="1006"/>
      <c r="I404" s="1006">
        <v>2</v>
      </c>
      <c r="J404" s="709">
        <v>0</v>
      </c>
      <c r="K404" s="998"/>
      <c r="L404" s="569">
        <v>0</v>
      </c>
      <c r="M404" s="530">
        <v>0.05</v>
      </c>
      <c r="N404" s="1019">
        <v>0.1</v>
      </c>
      <c r="O404" s="1019">
        <v>0.09</v>
      </c>
      <c r="P404" s="1019">
        <v>0.08</v>
      </c>
      <c r="Q404" s="707">
        <v>0</v>
      </c>
      <c r="R404" s="707">
        <v>0</v>
      </c>
      <c r="S404" s="707">
        <v>0</v>
      </c>
      <c r="T404" s="707">
        <v>0</v>
      </c>
      <c r="U404" s="707">
        <v>0</v>
      </c>
      <c r="V404" s="707">
        <v>0</v>
      </c>
      <c r="W404" s="707">
        <v>0</v>
      </c>
      <c r="X404" s="708">
        <f t="shared" si="148"/>
        <v>5.419999999999999</v>
      </c>
      <c r="Y404" s="726">
        <f t="shared" si="128"/>
        <v>14.925373134328357</v>
      </c>
      <c r="Z404" s="726">
        <f t="shared" si="129"/>
        <v>9.8360655737705027</v>
      </c>
      <c r="AA404" s="726">
        <f t="shared" si="130"/>
        <v>10.909090909090891</v>
      </c>
      <c r="AB404" s="726">
        <f t="shared" si="131"/>
        <v>10.000000000000009</v>
      </c>
      <c r="AC404" s="726">
        <f t="shared" si="132"/>
        <v>-75</v>
      </c>
      <c r="AD404" s="726" t="str">
        <f t="shared" si="133"/>
        <v>n/a</v>
      </c>
      <c r="AE404" s="726" t="str">
        <f t="shared" si="134"/>
        <v>n/a</v>
      </c>
      <c r="AF404" s="726">
        <f t="shared" si="135"/>
        <v>-100</v>
      </c>
      <c r="AG404" s="726">
        <f t="shared" si="136"/>
        <v>-50</v>
      </c>
      <c r="AH404" s="726">
        <f t="shared" si="137"/>
        <v>11.111111111111116</v>
      </c>
      <c r="AI404" s="726">
        <f t="shared" si="138"/>
        <v>12.5</v>
      </c>
      <c r="AJ404" s="726" t="str">
        <f t="shared" si="139"/>
        <v>n/a</v>
      </c>
      <c r="AK404" s="726" t="str">
        <f t="shared" si="140"/>
        <v>n/a</v>
      </c>
      <c r="AL404" s="726" t="str">
        <f t="shared" si="141"/>
        <v>n/a</v>
      </c>
      <c r="AM404" s="726" t="str">
        <f t="shared" si="142"/>
        <v>n/a</v>
      </c>
      <c r="AN404" s="726" t="str">
        <f t="shared" si="143"/>
        <v>n/a</v>
      </c>
      <c r="AO404" s="726" t="str">
        <f t="shared" si="144"/>
        <v>n/a</v>
      </c>
      <c r="AP404" s="726" t="str">
        <f t="shared" si="145"/>
        <v>n/a</v>
      </c>
      <c r="AQ404" s="727">
        <f t="shared" si="146"/>
        <v>-17.302039919077682</v>
      </c>
      <c r="AR404" s="728">
        <f t="shared" si="147"/>
        <v>45.067983002771065</v>
      </c>
    </row>
    <row r="405" spans="1:44" ht="11.25" customHeight="1" x14ac:dyDescent="0.2">
      <c r="A405" s="530" t="s">
        <v>1340</v>
      </c>
      <c r="B405" s="1015" t="s">
        <v>1341</v>
      </c>
      <c r="C405" s="524">
        <v>0.57499999999999996</v>
      </c>
      <c r="D405" s="704">
        <v>0.48499999999999999</v>
      </c>
      <c r="E405" s="704">
        <v>0.42499999999999999</v>
      </c>
      <c r="F405" s="704">
        <v>0.37</v>
      </c>
      <c r="G405" s="532">
        <v>0.34</v>
      </c>
      <c r="H405" s="705"/>
      <c r="I405" s="704">
        <v>0.33</v>
      </c>
      <c r="J405" s="523">
        <v>0.3</v>
      </c>
      <c r="K405" s="705"/>
      <c r="L405" s="706">
        <v>0.26</v>
      </c>
      <c r="M405" s="543">
        <v>0.26</v>
      </c>
      <c r="N405" s="711">
        <v>0.24</v>
      </c>
      <c r="O405" s="711">
        <v>0.22</v>
      </c>
      <c r="P405" s="711">
        <v>0.18</v>
      </c>
      <c r="Q405" s="711">
        <v>0.14000000000000001</v>
      </c>
      <c r="R405" s="707">
        <v>0</v>
      </c>
      <c r="S405" s="707">
        <v>0</v>
      </c>
      <c r="T405" s="707">
        <v>0</v>
      </c>
      <c r="U405" s="707">
        <v>0</v>
      </c>
      <c r="V405" s="707">
        <v>0</v>
      </c>
      <c r="W405" s="707">
        <v>0</v>
      </c>
      <c r="X405" s="708">
        <f t="shared" si="148"/>
        <v>4.125</v>
      </c>
      <c r="Y405" s="726">
        <f t="shared" si="128"/>
        <v>18.556701030927837</v>
      </c>
      <c r="Z405" s="726">
        <f t="shared" si="129"/>
        <v>14.117647058823524</v>
      </c>
      <c r="AA405" s="726">
        <f t="shared" si="130"/>
        <v>14.864864864864868</v>
      </c>
      <c r="AB405" s="726">
        <f t="shared" si="131"/>
        <v>8.8235294117646959</v>
      </c>
      <c r="AC405" s="726">
        <f t="shared" si="132"/>
        <v>3.0303030303030276</v>
      </c>
      <c r="AD405" s="726">
        <f t="shared" si="133"/>
        <v>10.000000000000009</v>
      </c>
      <c r="AE405" s="726">
        <f t="shared" si="134"/>
        <v>15.384615384615374</v>
      </c>
      <c r="AF405" s="726">
        <f t="shared" si="135"/>
        <v>0</v>
      </c>
      <c r="AG405" s="726">
        <f t="shared" si="136"/>
        <v>8.3333333333333481</v>
      </c>
      <c r="AH405" s="726">
        <f t="shared" si="137"/>
        <v>9.0909090909090828</v>
      </c>
      <c r="AI405" s="726">
        <f t="shared" si="138"/>
        <v>22.222222222222232</v>
      </c>
      <c r="AJ405" s="726">
        <f t="shared" si="139"/>
        <v>28.571428571428559</v>
      </c>
      <c r="AK405" s="726" t="str">
        <f t="shared" si="140"/>
        <v>n/a</v>
      </c>
      <c r="AL405" s="726" t="str">
        <f t="shared" si="141"/>
        <v>n/a</v>
      </c>
      <c r="AM405" s="726" t="str">
        <f t="shared" si="142"/>
        <v>n/a</v>
      </c>
      <c r="AN405" s="726" t="str">
        <f t="shared" si="143"/>
        <v>n/a</v>
      </c>
      <c r="AO405" s="726" t="str">
        <f t="shared" si="144"/>
        <v>n/a</v>
      </c>
      <c r="AP405" s="726" t="str">
        <f t="shared" si="145"/>
        <v>n/a</v>
      </c>
      <c r="AQ405" s="727">
        <f t="shared" si="146"/>
        <v>12.749629499932714</v>
      </c>
      <c r="AR405" s="728">
        <f t="shared" si="147"/>
        <v>7.9769739783885072</v>
      </c>
    </row>
    <row r="406" spans="1:44" ht="11.25" customHeight="1" x14ac:dyDescent="0.2">
      <c r="A406" s="578" t="s">
        <v>1342</v>
      </c>
      <c r="B406" s="1000" t="s">
        <v>1343</v>
      </c>
      <c r="C406" s="554">
        <v>0.68</v>
      </c>
      <c r="D406" s="513">
        <v>0.6</v>
      </c>
      <c r="E406" s="513">
        <v>0.51</v>
      </c>
      <c r="F406" s="515">
        <v>0.48</v>
      </c>
      <c r="G406" s="513">
        <v>0.44</v>
      </c>
      <c r="H406" s="514"/>
      <c r="I406" s="515">
        <v>0.32</v>
      </c>
      <c r="J406" s="511">
        <v>0.30499999999999999</v>
      </c>
      <c r="K406" s="514"/>
      <c r="L406" s="563">
        <v>0.22833000000000001</v>
      </c>
      <c r="M406" s="571">
        <v>0.13320000000000001</v>
      </c>
      <c r="N406" s="519">
        <v>0.13320000000000001</v>
      </c>
      <c r="O406" s="519">
        <v>0.12665999999999999</v>
      </c>
      <c r="P406" s="519">
        <v>0.10668</v>
      </c>
      <c r="Q406" s="519">
        <v>0.10001</v>
      </c>
      <c r="R406" s="519">
        <v>7.3330000000000006E-2</v>
      </c>
      <c r="S406" s="519">
        <v>0.05</v>
      </c>
      <c r="T406" s="519">
        <v>0.03</v>
      </c>
      <c r="U406" s="518">
        <v>0</v>
      </c>
      <c r="V406" s="518">
        <v>0</v>
      </c>
      <c r="W406" s="518">
        <v>0</v>
      </c>
      <c r="X406" s="708">
        <f t="shared" si="148"/>
        <v>4.3164100000000003</v>
      </c>
      <c r="Y406" s="726">
        <f t="shared" si="128"/>
        <v>13.333333333333353</v>
      </c>
      <c r="Z406" s="726">
        <f t="shared" si="129"/>
        <v>17.647058823529417</v>
      </c>
      <c r="AA406" s="726">
        <f t="shared" si="130"/>
        <v>6.25</v>
      </c>
      <c r="AB406" s="726">
        <f t="shared" si="131"/>
        <v>9.0909090909090828</v>
      </c>
      <c r="AC406" s="726">
        <f t="shared" si="132"/>
        <v>37.5</v>
      </c>
      <c r="AD406" s="726">
        <f t="shared" si="133"/>
        <v>4.9180327868852514</v>
      </c>
      <c r="AE406" s="726">
        <f t="shared" si="134"/>
        <v>33.578592388210041</v>
      </c>
      <c r="AF406" s="726">
        <f t="shared" si="135"/>
        <v>71.418918918918919</v>
      </c>
      <c r="AG406" s="726">
        <f t="shared" si="136"/>
        <v>0</v>
      </c>
      <c r="AH406" s="726">
        <f t="shared" si="137"/>
        <v>5.1634296541923419</v>
      </c>
      <c r="AI406" s="726">
        <f t="shared" si="138"/>
        <v>18.728908886389206</v>
      </c>
      <c r="AJ406" s="726">
        <f t="shared" si="139"/>
        <v>6.6693330666933281</v>
      </c>
      <c r="AK406" s="726">
        <f t="shared" si="140"/>
        <v>36.383471975998894</v>
      </c>
      <c r="AL406" s="726">
        <f t="shared" si="141"/>
        <v>46.660000000000011</v>
      </c>
      <c r="AM406" s="726">
        <f t="shared" si="142"/>
        <v>66.666666666666671</v>
      </c>
      <c r="AN406" s="726" t="str">
        <f t="shared" si="143"/>
        <v>n/a</v>
      </c>
      <c r="AO406" s="726" t="str">
        <f t="shared" si="144"/>
        <v>n/a</v>
      </c>
      <c r="AP406" s="726" t="str">
        <f t="shared" si="145"/>
        <v>n/a</v>
      </c>
      <c r="AQ406" s="727">
        <f t="shared" si="146"/>
        <v>24.933910372781771</v>
      </c>
      <c r="AR406" s="728">
        <f t="shared" si="147"/>
        <v>22.852471422362594</v>
      </c>
    </row>
    <row r="407" spans="1:44" ht="11.25" customHeight="1" x14ac:dyDescent="0.2">
      <c r="A407" s="712" t="s">
        <v>1344</v>
      </c>
      <c r="B407" s="539" t="s">
        <v>1345</v>
      </c>
      <c r="C407" s="710">
        <v>0.8</v>
      </c>
      <c r="D407" s="525">
        <v>0.68</v>
      </c>
      <c r="E407" s="525">
        <v>0.57999999999999996</v>
      </c>
      <c r="F407" s="532">
        <v>0.52</v>
      </c>
      <c r="G407" s="525">
        <v>0.13</v>
      </c>
      <c r="H407" s="526"/>
      <c r="I407" s="532">
        <v>0</v>
      </c>
      <c r="J407" s="709">
        <v>0</v>
      </c>
      <c r="K407" s="526"/>
      <c r="L407" s="706">
        <v>0</v>
      </c>
      <c r="M407" s="706">
        <v>0</v>
      </c>
      <c r="N407" s="707">
        <v>0</v>
      </c>
      <c r="O407" s="707">
        <v>0</v>
      </c>
      <c r="P407" s="707">
        <v>0</v>
      </c>
      <c r="Q407" s="707">
        <v>0</v>
      </c>
      <c r="R407" s="707">
        <v>0</v>
      </c>
      <c r="S407" s="707">
        <v>0</v>
      </c>
      <c r="T407" s="707">
        <v>0</v>
      </c>
      <c r="U407" s="707">
        <v>0</v>
      </c>
      <c r="V407" s="707">
        <v>0</v>
      </c>
      <c r="W407" s="707">
        <v>0</v>
      </c>
      <c r="X407" s="708">
        <f t="shared" si="148"/>
        <v>2.71</v>
      </c>
      <c r="Y407" s="726">
        <f t="shared" si="128"/>
        <v>17.647058823529417</v>
      </c>
      <c r="Z407" s="726">
        <f t="shared" si="129"/>
        <v>17.24137931034484</v>
      </c>
      <c r="AA407" s="726">
        <f t="shared" si="130"/>
        <v>11.538461538461519</v>
      </c>
      <c r="AB407" s="726">
        <f t="shared" si="131"/>
        <v>300</v>
      </c>
      <c r="AC407" s="726" t="str">
        <f t="shared" si="132"/>
        <v>n/a</v>
      </c>
      <c r="AD407" s="726" t="str">
        <f t="shared" si="133"/>
        <v>n/a</v>
      </c>
      <c r="AE407" s="726" t="str">
        <f t="shared" si="134"/>
        <v>n/a</v>
      </c>
      <c r="AF407" s="726" t="str">
        <f t="shared" si="135"/>
        <v>n/a</v>
      </c>
      <c r="AG407" s="726" t="str">
        <f t="shared" si="136"/>
        <v>n/a</v>
      </c>
      <c r="AH407" s="726" t="str">
        <f t="shared" si="137"/>
        <v>n/a</v>
      </c>
      <c r="AI407" s="726" t="str">
        <f t="shared" si="138"/>
        <v>n/a</v>
      </c>
      <c r="AJ407" s="726" t="str">
        <f t="shared" si="139"/>
        <v>n/a</v>
      </c>
      <c r="AK407" s="726" t="str">
        <f t="shared" si="140"/>
        <v>n/a</v>
      </c>
      <c r="AL407" s="726" t="str">
        <f t="shared" si="141"/>
        <v>n/a</v>
      </c>
      <c r="AM407" s="726" t="str">
        <f t="shared" si="142"/>
        <v>n/a</v>
      </c>
      <c r="AN407" s="726" t="str">
        <f t="shared" si="143"/>
        <v>n/a</v>
      </c>
      <c r="AO407" s="726" t="str">
        <f t="shared" si="144"/>
        <v>n/a</v>
      </c>
      <c r="AP407" s="726" t="str">
        <f t="shared" si="145"/>
        <v>n/a</v>
      </c>
      <c r="AQ407" s="727">
        <f t="shared" si="146"/>
        <v>86.606724918083941</v>
      </c>
      <c r="AR407" s="728">
        <f t="shared" si="147"/>
        <v>142.28951792755993</v>
      </c>
    </row>
    <row r="408" spans="1:44" ht="11.25" customHeight="1" x14ac:dyDescent="0.2">
      <c r="A408" s="530" t="s">
        <v>1346</v>
      </c>
      <c r="B408" s="1015" t="s">
        <v>1347</v>
      </c>
      <c r="C408" s="710">
        <v>0.25</v>
      </c>
      <c r="D408" s="704">
        <v>0.22</v>
      </c>
      <c r="E408" s="704">
        <v>0.18</v>
      </c>
      <c r="F408" s="704">
        <v>0.14000000000000001</v>
      </c>
      <c r="G408" s="704">
        <v>0.11</v>
      </c>
      <c r="H408" s="705"/>
      <c r="I408" s="704">
        <v>0.09</v>
      </c>
      <c r="J408" s="709">
        <v>0.08</v>
      </c>
      <c r="K408" s="705"/>
      <c r="L408" s="543">
        <v>4.2999999999999997E-2</v>
      </c>
      <c r="M408" s="706">
        <v>1.2E-2</v>
      </c>
      <c r="N408" s="711">
        <v>0.12</v>
      </c>
      <c r="O408" s="711">
        <v>0.08</v>
      </c>
      <c r="P408" s="707">
        <v>0</v>
      </c>
      <c r="Q408" s="707">
        <v>0</v>
      </c>
      <c r="R408" s="707">
        <v>0</v>
      </c>
      <c r="S408" s="707">
        <v>0</v>
      </c>
      <c r="T408" s="707">
        <v>4.4999999999999998E-2</v>
      </c>
      <c r="U408" s="707">
        <v>0.15</v>
      </c>
      <c r="V408" s="707">
        <v>0.18</v>
      </c>
      <c r="W408" s="711">
        <v>0.18</v>
      </c>
      <c r="X408" s="708">
        <f t="shared" si="148"/>
        <v>1.8799999999999994</v>
      </c>
      <c r="Y408" s="726">
        <f t="shared" si="128"/>
        <v>13.636363636363647</v>
      </c>
      <c r="Z408" s="726">
        <f t="shared" si="129"/>
        <v>22.222222222222232</v>
      </c>
      <c r="AA408" s="726">
        <f t="shared" si="130"/>
        <v>28.571428571428559</v>
      </c>
      <c r="AB408" s="726">
        <f t="shared" si="131"/>
        <v>27.272727272727295</v>
      </c>
      <c r="AC408" s="726">
        <f t="shared" si="132"/>
        <v>22.222222222222232</v>
      </c>
      <c r="AD408" s="726">
        <f t="shared" si="133"/>
        <v>12.5</v>
      </c>
      <c r="AE408" s="726">
        <f t="shared" si="134"/>
        <v>86.046511627906995</v>
      </c>
      <c r="AF408" s="726">
        <f t="shared" si="135"/>
        <v>258.33333333333331</v>
      </c>
      <c r="AG408" s="726">
        <f t="shared" si="136"/>
        <v>-90</v>
      </c>
      <c r="AH408" s="726">
        <f t="shared" si="137"/>
        <v>50</v>
      </c>
      <c r="AI408" s="726" t="str">
        <f t="shared" si="138"/>
        <v>n/a</v>
      </c>
      <c r="AJ408" s="726" t="str">
        <f t="shared" si="139"/>
        <v>n/a</v>
      </c>
      <c r="AK408" s="726" t="str">
        <f t="shared" si="140"/>
        <v>n/a</v>
      </c>
      <c r="AL408" s="726" t="str">
        <f t="shared" si="141"/>
        <v>n/a</v>
      </c>
      <c r="AM408" s="726">
        <f t="shared" si="142"/>
        <v>-100</v>
      </c>
      <c r="AN408" s="726">
        <f t="shared" si="143"/>
        <v>-70</v>
      </c>
      <c r="AO408" s="726">
        <f t="shared" si="144"/>
        <v>-16.666666666666664</v>
      </c>
      <c r="AP408" s="726">
        <f t="shared" si="145"/>
        <v>0</v>
      </c>
      <c r="AQ408" s="727">
        <f t="shared" si="146"/>
        <v>17.438438729966972</v>
      </c>
      <c r="AR408" s="728">
        <f t="shared" si="147"/>
        <v>87.067827642588128</v>
      </c>
    </row>
    <row r="409" spans="1:44" ht="11.25" customHeight="1" x14ac:dyDescent="0.2">
      <c r="A409" s="530" t="s">
        <v>1348</v>
      </c>
      <c r="B409" s="1015" t="s">
        <v>1349</v>
      </c>
      <c r="C409" s="710">
        <v>0.66</v>
      </c>
      <c r="D409" s="704">
        <v>0.59</v>
      </c>
      <c r="E409" s="704">
        <v>0.57999999999999996</v>
      </c>
      <c r="F409" s="704">
        <v>0.52</v>
      </c>
      <c r="G409" s="704">
        <v>0.43</v>
      </c>
      <c r="H409" s="705"/>
      <c r="I409" s="704">
        <v>0.4</v>
      </c>
      <c r="J409" s="709">
        <v>0.38</v>
      </c>
      <c r="K409" s="705"/>
      <c r="L409" s="543">
        <v>0.36</v>
      </c>
      <c r="M409" s="706">
        <v>0.34</v>
      </c>
      <c r="N409" s="707">
        <v>0.66</v>
      </c>
      <c r="O409" s="711">
        <v>0.64817999999999998</v>
      </c>
      <c r="P409" s="711">
        <v>0.63636000000000004</v>
      </c>
      <c r="Q409" s="711">
        <v>0.60909000000000002</v>
      </c>
      <c r="R409" s="707">
        <v>0.58182</v>
      </c>
      <c r="S409" s="711">
        <v>0.49106</v>
      </c>
      <c r="T409" s="711">
        <v>0.32117000000000001</v>
      </c>
      <c r="U409" s="707">
        <v>0.2979</v>
      </c>
      <c r="V409" s="711">
        <v>0.29193999999999998</v>
      </c>
      <c r="W409" s="711">
        <v>0.17634</v>
      </c>
      <c r="X409" s="708">
        <f t="shared" si="148"/>
        <v>8.9738600000000002</v>
      </c>
      <c r="Y409" s="726">
        <f t="shared" si="128"/>
        <v>11.86440677966103</v>
      </c>
      <c r="Z409" s="726">
        <f t="shared" si="129"/>
        <v>1.7241379310344751</v>
      </c>
      <c r="AA409" s="726">
        <f t="shared" si="130"/>
        <v>11.538461538461519</v>
      </c>
      <c r="AB409" s="726">
        <f t="shared" si="131"/>
        <v>20.930232558139551</v>
      </c>
      <c r="AC409" s="726">
        <f t="shared" si="132"/>
        <v>7.4999999999999956</v>
      </c>
      <c r="AD409" s="726">
        <f t="shared" si="133"/>
        <v>5.2631578947368363</v>
      </c>
      <c r="AE409" s="726">
        <f t="shared" si="134"/>
        <v>5.555555555555558</v>
      </c>
      <c r="AF409" s="726">
        <f t="shared" si="135"/>
        <v>5.8823529411764497</v>
      </c>
      <c r="AG409" s="726">
        <f t="shared" si="136"/>
        <v>-48.484848484848484</v>
      </c>
      <c r="AH409" s="726">
        <f t="shared" si="137"/>
        <v>1.8235675275386498</v>
      </c>
      <c r="AI409" s="726">
        <f t="shared" si="138"/>
        <v>1.8574391853667604</v>
      </c>
      <c r="AJ409" s="726">
        <f t="shared" si="139"/>
        <v>4.4771708614490535</v>
      </c>
      <c r="AK409" s="726">
        <f t="shared" si="140"/>
        <v>4.6870166030731131</v>
      </c>
      <c r="AL409" s="726">
        <f t="shared" si="141"/>
        <v>18.482466501038573</v>
      </c>
      <c r="AM409" s="726">
        <f t="shared" si="142"/>
        <v>52.897219541053019</v>
      </c>
      <c r="AN409" s="726">
        <f t="shared" si="143"/>
        <v>7.8113460892917042</v>
      </c>
      <c r="AO409" s="726">
        <f t="shared" si="144"/>
        <v>2.0415153798725827</v>
      </c>
      <c r="AP409" s="726">
        <f t="shared" si="145"/>
        <v>65.555177498015183</v>
      </c>
      <c r="AQ409" s="727">
        <f t="shared" si="146"/>
        <v>10.078131994478642</v>
      </c>
      <c r="AR409" s="728">
        <f t="shared" si="147"/>
        <v>22.929662321317547</v>
      </c>
    </row>
    <row r="410" spans="1:44" ht="11.25" customHeight="1" x14ac:dyDescent="0.2">
      <c r="A410" s="530" t="s">
        <v>638</v>
      </c>
      <c r="B410" s="1015" t="s">
        <v>639</v>
      </c>
      <c r="C410" s="710">
        <v>5.9</v>
      </c>
      <c r="D410" s="704">
        <v>5.5</v>
      </c>
      <c r="E410" s="704">
        <v>5</v>
      </c>
      <c r="F410" s="704">
        <v>4.25</v>
      </c>
      <c r="G410" s="704">
        <v>3.7</v>
      </c>
      <c r="H410" s="705"/>
      <c r="I410" s="704">
        <v>3.3</v>
      </c>
      <c r="J410" s="523">
        <v>2.9</v>
      </c>
      <c r="K410" s="705"/>
      <c r="L410" s="543">
        <v>2.5</v>
      </c>
      <c r="M410" s="543">
        <v>2.15</v>
      </c>
      <c r="N410" s="711">
        <v>1.9</v>
      </c>
      <c r="O410" s="711">
        <v>1.5</v>
      </c>
      <c r="P410" s="711">
        <v>1.1000000000000001</v>
      </c>
      <c r="Q410" s="711">
        <v>0.78</v>
      </c>
      <c r="R410" s="711">
        <v>0.7</v>
      </c>
      <c r="S410" s="711">
        <v>0.63</v>
      </c>
      <c r="T410" s="711">
        <v>0.59</v>
      </c>
      <c r="U410" s="711">
        <v>0.55000000000000004</v>
      </c>
      <c r="V410" s="711">
        <v>0.51</v>
      </c>
      <c r="W410" s="711">
        <v>0.47</v>
      </c>
      <c r="X410" s="708">
        <f t="shared" si="148"/>
        <v>43.93</v>
      </c>
      <c r="Y410" s="726">
        <f t="shared" si="128"/>
        <v>7.2727272727272751</v>
      </c>
      <c r="Z410" s="726">
        <f t="shared" si="129"/>
        <v>10.000000000000009</v>
      </c>
      <c r="AA410" s="726">
        <f t="shared" si="130"/>
        <v>17.647058823529417</v>
      </c>
      <c r="AB410" s="726">
        <f t="shared" si="131"/>
        <v>14.864864864864868</v>
      </c>
      <c r="AC410" s="726">
        <f t="shared" si="132"/>
        <v>12.121212121212132</v>
      </c>
      <c r="AD410" s="726">
        <f t="shared" si="133"/>
        <v>13.793103448275868</v>
      </c>
      <c r="AE410" s="726">
        <f t="shared" si="134"/>
        <v>15.999999999999993</v>
      </c>
      <c r="AF410" s="726">
        <f t="shared" si="135"/>
        <v>16.279069767441868</v>
      </c>
      <c r="AG410" s="726">
        <f t="shared" si="136"/>
        <v>13.157894736842103</v>
      </c>
      <c r="AH410" s="726">
        <f t="shared" si="137"/>
        <v>26.666666666666661</v>
      </c>
      <c r="AI410" s="726">
        <f t="shared" si="138"/>
        <v>36.363636363636353</v>
      </c>
      <c r="AJ410" s="726">
        <f t="shared" si="139"/>
        <v>41.025641025641036</v>
      </c>
      <c r="AK410" s="726">
        <f t="shared" si="140"/>
        <v>11.428571428571432</v>
      </c>
      <c r="AL410" s="726">
        <f t="shared" si="141"/>
        <v>11.111111111111093</v>
      </c>
      <c r="AM410" s="726">
        <f t="shared" si="142"/>
        <v>6.7796610169491567</v>
      </c>
      <c r="AN410" s="726">
        <f t="shared" si="143"/>
        <v>7.2727272727272529</v>
      </c>
      <c r="AO410" s="726">
        <f t="shared" si="144"/>
        <v>7.8431372549019773</v>
      </c>
      <c r="AP410" s="726">
        <f t="shared" si="145"/>
        <v>8.5106382978723527</v>
      </c>
      <c r="AQ410" s="727">
        <f t="shared" si="146"/>
        <v>15.452095637387268</v>
      </c>
      <c r="AR410" s="728">
        <f t="shared" si="147"/>
        <v>9.7684248938637808</v>
      </c>
    </row>
    <row r="411" spans="1:44" ht="11.25" customHeight="1" x14ac:dyDescent="0.2">
      <c r="A411" s="504" t="s">
        <v>640</v>
      </c>
      <c r="B411" s="1000" t="s">
        <v>641</v>
      </c>
      <c r="C411" s="710">
        <v>2.61</v>
      </c>
      <c r="D411" s="525">
        <v>2.3199999999999998</v>
      </c>
      <c r="E411" s="525">
        <v>1.97</v>
      </c>
      <c r="F411" s="525">
        <v>1.64</v>
      </c>
      <c r="G411" s="525">
        <v>1.41</v>
      </c>
      <c r="H411" s="526" t="s">
        <v>91</v>
      </c>
      <c r="I411" s="704">
        <v>1.27</v>
      </c>
      <c r="J411" s="523">
        <v>1.1200000000000001</v>
      </c>
      <c r="K411" s="526"/>
      <c r="L411" s="543">
        <v>1.02</v>
      </c>
      <c r="M411" s="706">
        <v>1</v>
      </c>
      <c r="N411" s="711">
        <v>0.94</v>
      </c>
      <c r="O411" s="711">
        <v>0.86</v>
      </c>
      <c r="P411" s="711">
        <v>0.74</v>
      </c>
      <c r="Q411" s="711">
        <v>0.72</v>
      </c>
      <c r="R411" s="711">
        <v>0.67</v>
      </c>
      <c r="S411" s="711">
        <v>0.62</v>
      </c>
      <c r="T411" s="707">
        <v>0.6</v>
      </c>
      <c r="U411" s="707">
        <v>0.6</v>
      </c>
      <c r="V411" s="707">
        <v>1.52</v>
      </c>
      <c r="W411" s="711">
        <v>1.52</v>
      </c>
      <c r="X411" s="708">
        <f t="shared" si="148"/>
        <v>23.150000000000002</v>
      </c>
      <c r="Y411" s="726">
        <f t="shared" si="128"/>
        <v>12.5</v>
      </c>
      <c r="Z411" s="726">
        <f t="shared" si="129"/>
        <v>17.766497461928932</v>
      </c>
      <c r="AA411" s="726">
        <f t="shared" si="130"/>
        <v>20.121951219512191</v>
      </c>
      <c r="AB411" s="726">
        <f t="shared" si="131"/>
        <v>16.312056737588641</v>
      </c>
      <c r="AC411" s="726">
        <f t="shared" si="132"/>
        <v>11.023622047244096</v>
      </c>
      <c r="AD411" s="726">
        <f t="shared" si="133"/>
        <v>13.392857142857139</v>
      </c>
      <c r="AE411" s="726">
        <f t="shared" si="134"/>
        <v>9.8039215686274606</v>
      </c>
      <c r="AF411" s="726">
        <f t="shared" si="135"/>
        <v>2.0000000000000018</v>
      </c>
      <c r="AG411" s="726">
        <f t="shared" si="136"/>
        <v>6.3829787234042534</v>
      </c>
      <c r="AH411" s="726">
        <f t="shared" si="137"/>
        <v>9.302325581395344</v>
      </c>
      <c r="AI411" s="726">
        <f t="shared" si="138"/>
        <v>16.216216216216207</v>
      </c>
      <c r="AJ411" s="726">
        <f t="shared" si="139"/>
        <v>2.7777777777777901</v>
      </c>
      <c r="AK411" s="726">
        <f t="shared" si="140"/>
        <v>7.4626865671641784</v>
      </c>
      <c r="AL411" s="726">
        <f t="shared" si="141"/>
        <v>8.064516129032274</v>
      </c>
      <c r="AM411" s="726">
        <f t="shared" si="142"/>
        <v>3.3333333333333437</v>
      </c>
      <c r="AN411" s="726">
        <f t="shared" si="143"/>
        <v>0</v>
      </c>
      <c r="AO411" s="726">
        <f t="shared" si="144"/>
        <v>-60.526315789473685</v>
      </c>
      <c r="AP411" s="726">
        <f t="shared" si="145"/>
        <v>0</v>
      </c>
      <c r="AQ411" s="727">
        <f t="shared" si="146"/>
        <v>5.329690262033786</v>
      </c>
      <c r="AR411" s="728">
        <f t="shared" si="147"/>
        <v>17.532844881864154</v>
      </c>
    </row>
    <row r="412" spans="1:44" ht="11.25" customHeight="1" x14ac:dyDescent="0.2">
      <c r="A412" s="712" t="s">
        <v>1350</v>
      </c>
      <c r="B412" s="539" t="s">
        <v>1351</v>
      </c>
      <c r="C412" s="550">
        <v>1.8625000000000003</v>
      </c>
      <c r="D412" s="545">
        <v>1.7825</v>
      </c>
      <c r="E412" s="545">
        <v>1.64</v>
      </c>
      <c r="F412" s="545">
        <v>1.44034</v>
      </c>
      <c r="G412" s="545">
        <v>1.23275</v>
      </c>
      <c r="H412" s="546"/>
      <c r="I412" s="545">
        <v>1.0739700000000001</v>
      </c>
      <c r="J412" s="541">
        <v>0.96350999999999998</v>
      </c>
      <c r="K412" s="546"/>
      <c r="L412" s="561">
        <v>0.39446000000000003</v>
      </c>
      <c r="M412" s="572">
        <v>0.32619999999999999</v>
      </c>
      <c r="N412" s="549">
        <v>0.98619999999999997</v>
      </c>
      <c r="O412" s="549">
        <v>0.98619999999999997</v>
      </c>
      <c r="P412" s="549">
        <v>0.98619999999999997</v>
      </c>
      <c r="Q412" s="549">
        <v>0.98619999999999997</v>
      </c>
      <c r="R412" s="549">
        <v>0.98619999999999997</v>
      </c>
      <c r="S412" s="549">
        <v>0.98619999999999997</v>
      </c>
      <c r="T412" s="549">
        <v>0.98619999999999997</v>
      </c>
      <c r="U412" s="549">
        <v>0.98619999999999997</v>
      </c>
      <c r="V412" s="549">
        <v>0.98619999999999997</v>
      </c>
      <c r="W412" s="549">
        <v>0.98619999999999997</v>
      </c>
      <c r="X412" s="708">
        <f t="shared" si="148"/>
        <v>20.578230000000001</v>
      </c>
      <c r="Y412" s="726">
        <f t="shared" si="128"/>
        <v>4.4880785413744961</v>
      </c>
      <c r="Z412" s="726">
        <f t="shared" si="129"/>
        <v>8.6890243902439046</v>
      </c>
      <c r="AA412" s="726">
        <f t="shared" si="130"/>
        <v>13.862004804421169</v>
      </c>
      <c r="AB412" s="726">
        <f t="shared" si="131"/>
        <v>16.839586290813212</v>
      </c>
      <c r="AC412" s="726">
        <f t="shared" si="132"/>
        <v>14.784398074434101</v>
      </c>
      <c r="AD412" s="726">
        <f t="shared" si="133"/>
        <v>11.464333530529025</v>
      </c>
      <c r="AE412" s="726">
        <f t="shared" si="134"/>
        <v>144.26050803630278</v>
      </c>
      <c r="AF412" s="726">
        <f t="shared" si="135"/>
        <v>20.925812385039876</v>
      </c>
      <c r="AG412" s="726">
        <f t="shared" si="136"/>
        <v>-66.923544919894539</v>
      </c>
      <c r="AH412" s="726">
        <f t="shared" si="137"/>
        <v>0</v>
      </c>
      <c r="AI412" s="726">
        <f t="shared" si="138"/>
        <v>0</v>
      </c>
      <c r="AJ412" s="726">
        <f t="shared" si="139"/>
        <v>0</v>
      </c>
      <c r="AK412" s="726">
        <f t="shared" si="140"/>
        <v>0</v>
      </c>
      <c r="AL412" s="726">
        <f t="shared" si="141"/>
        <v>0</v>
      </c>
      <c r="AM412" s="726">
        <f t="shared" si="142"/>
        <v>0</v>
      </c>
      <c r="AN412" s="726">
        <f t="shared" si="143"/>
        <v>0</v>
      </c>
      <c r="AO412" s="726">
        <f t="shared" si="144"/>
        <v>0</v>
      </c>
      <c r="AP412" s="726">
        <f t="shared" si="145"/>
        <v>0</v>
      </c>
      <c r="AQ412" s="727">
        <f t="shared" si="146"/>
        <v>9.3550111740702242</v>
      </c>
      <c r="AR412" s="728">
        <f t="shared" si="147"/>
        <v>38.404833229471244</v>
      </c>
    </row>
    <row r="413" spans="1:44" ht="11.25" customHeight="1" x14ac:dyDescent="0.2">
      <c r="A413" s="1017" t="s">
        <v>642</v>
      </c>
      <c r="B413" s="1015" t="s">
        <v>643</v>
      </c>
      <c r="C413" s="708">
        <v>0.43</v>
      </c>
      <c r="D413" s="704">
        <v>0.41</v>
      </c>
      <c r="E413" s="704">
        <v>0.26</v>
      </c>
      <c r="F413" s="704">
        <v>0.24</v>
      </c>
      <c r="G413" s="704">
        <v>0.22</v>
      </c>
      <c r="H413" s="705"/>
      <c r="I413" s="704">
        <v>0.2</v>
      </c>
      <c r="J413" s="523">
        <v>0.18</v>
      </c>
      <c r="K413" s="705"/>
      <c r="L413" s="543">
        <v>0.16</v>
      </c>
      <c r="M413" s="543">
        <v>0.14000000000000001</v>
      </c>
      <c r="N413" s="711">
        <v>0.12</v>
      </c>
      <c r="O413" s="711">
        <v>0.1</v>
      </c>
      <c r="P413" s="711">
        <v>0.08</v>
      </c>
      <c r="Q413" s="707">
        <v>0.06</v>
      </c>
      <c r="R413" s="707">
        <v>0.06</v>
      </c>
      <c r="S413" s="707">
        <v>0.06</v>
      </c>
      <c r="T413" s="707">
        <v>0.06</v>
      </c>
      <c r="U413" s="707">
        <v>0.06</v>
      </c>
      <c r="V413" s="707">
        <v>0.06</v>
      </c>
      <c r="W413" s="707">
        <v>0.06</v>
      </c>
      <c r="X413" s="708">
        <f t="shared" si="148"/>
        <v>2.9600000000000009</v>
      </c>
      <c r="Y413" s="726">
        <f t="shared" si="128"/>
        <v>4.8780487804878092</v>
      </c>
      <c r="Z413" s="726">
        <f t="shared" si="129"/>
        <v>57.692307692307686</v>
      </c>
      <c r="AA413" s="726">
        <f t="shared" si="130"/>
        <v>8.3333333333333481</v>
      </c>
      <c r="AB413" s="726">
        <f t="shared" si="131"/>
        <v>9.0909090909090828</v>
      </c>
      <c r="AC413" s="726">
        <f t="shared" si="132"/>
        <v>9.9999999999999858</v>
      </c>
      <c r="AD413" s="726">
        <f t="shared" si="133"/>
        <v>11.111111111111116</v>
      </c>
      <c r="AE413" s="726">
        <f t="shared" si="134"/>
        <v>12.5</v>
      </c>
      <c r="AF413" s="726">
        <f t="shared" si="135"/>
        <v>14.285714285714279</v>
      </c>
      <c r="AG413" s="726">
        <f t="shared" si="136"/>
        <v>16.666666666666675</v>
      </c>
      <c r="AH413" s="726">
        <f t="shared" si="137"/>
        <v>19.999999999999996</v>
      </c>
      <c r="AI413" s="726">
        <f t="shared" si="138"/>
        <v>25</v>
      </c>
      <c r="AJ413" s="726">
        <f t="shared" si="139"/>
        <v>33.33333333333335</v>
      </c>
      <c r="AK413" s="726">
        <f t="shared" si="140"/>
        <v>0</v>
      </c>
      <c r="AL413" s="726">
        <f t="shared" si="141"/>
        <v>0</v>
      </c>
      <c r="AM413" s="726">
        <f t="shared" si="142"/>
        <v>0</v>
      </c>
      <c r="AN413" s="726">
        <f t="shared" si="143"/>
        <v>0</v>
      </c>
      <c r="AO413" s="726">
        <f t="shared" si="144"/>
        <v>0</v>
      </c>
      <c r="AP413" s="726">
        <f t="shared" si="145"/>
        <v>0</v>
      </c>
      <c r="AQ413" s="727">
        <f t="shared" si="146"/>
        <v>12.382856905214629</v>
      </c>
      <c r="AR413" s="728">
        <f t="shared" si="147"/>
        <v>14.836226527038789</v>
      </c>
    </row>
    <row r="414" spans="1:44" ht="11.25" customHeight="1" x14ac:dyDescent="0.2">
      <c r="A414" s="1017" t="s">
        <v>1352</v>
      </c>
      <c r="B414" s="1015" t="s">
        <v>1353</v>
      </c>
      <c r="C414" s="708">
        <v>0.72</v>
      </c>
      <c r="D414" s="704">
        <v>0.6</v>
      </c>
      <c r="E414" s="704">
        <v>0.48</v>
      </c>
      <c r="F414" s="704">
        <v>0.38</v>
      </c>
      <c r="G414" s="704">
        <v>0.3</v>
      </c>
      <c r="H414" s="705"/>
      <c r="I414" s="532">
        <v>0.24</v>
      </c>
      <c r="J414" s="523">
        <v>0.24</v>
      </c>
      <c r="K414" s="705"/>
      <c r="L414" s="706">
        <v>0</v>
      </c>
      <c r="M414" s="706">
        <v>0</v>
      </c>
      <c r="N414" s="707">
        <v>0</v>
      </c>
      <c r="O414" s="707">
        <v>0</v>
      </c>
      <c r="P414" s="707">
        <v>0</v>
      </c>
      <c r="Q414" s="707">
        <v>0</v>
      </c>
      <c r="R414" s="707">
        <v>0</v>
      </c>
      <c r="S414" s="707">
        <v>0</v>
      </c>
      <c r="T414" s="707">
        <v>0.38</v>
      </c>
      <c r="U414" s="711">
        <v>0.38</v>
      </c>
      <c r="V414" s="711">
        <v>0.37</v>
      </c>
      <c r="W414" s="711">
        <v>0.33</v>
      </c>
      <c r="X414" s="708">
        <f t="shared" si="148"/>
        <v>4.42</v>
      </c>
      <c r="Y414" s="726">
        <f t="shared" si="128"/>
        <v>19.999999999999996</v>
      </c>
      <c r="Z414" s="726">
        <f t="shared" si="129"/>
        <v>25</v>
      </c>
      <c r="AA414" s="726">
        <f t="shared" si="130"/>
        <v>26.315789473684205</v>
      </c>
      <c r="AB414" s="726">
        <f t="shared" si="131"/>
        <v>26.666666666666682</v>
      </c>
      <c r="AC414" s="726">
        <f t="shared" si="132"/>
        <v>25</v>
      </c>
      <c r="AD414" s="726">
        <f t="shared" si="133"/>
        <v>0</v>
      </c>
      <c r="AE414" s="726" t="str">
        <f t="shared" si="134"/>
        <v>n/a</v>
      </c>
      <c r="AF414" s="726" t="str">
        <f t="shared" si="135"/>
        <v>n/a</v>
      </c>
      <c r="AG414" s="726" t="str">
        <f t="shared" si="136"/>
        <v>n/a</v>
      </c>
      <c r="AH414" s="726" t="str">
        <f t="shared" si="137"/>
        <v>n/a</v>
      </c>
      <c r="AI414" s="726" t="str">
        <f t="shared" si="138"/>
        <v>n/a</v>
      </c>
      <c r="AJ414" s="726" t="str">
        <f t="shared" si="139"/>
        <v>n/a</v>
      </c>
      <c r="AK414" s="726" t="str">
        <f t="shared" si="140"/>
        <v>n/a</v>
      </c>
      <c r="AL414" s="726" t="str">
        <f t="shared" si="141"/>
        <v>n/a</v>
      </c>
      <c r="AM414" s="726">
        <f t="shared" si="142"/>
        <v>-100</v>
      </c>
      <c r="AN414" s="726">
        <f t="shared" si="143"/>
        <v>0</v>
      </c>
      <c r="AO414" s="726">
        <f t="shared" si="144"/>
        <v>2.7027027027026973</v>
      </c>
      <c r="AP414" s="726">
        <f t="shared" si="145"/>
        <v>12.12121212121211</v>
      </c>
      <c r="AQ414" s="727">
        <f t="shared" si="146"/>
        <v>3.7806370964265694</v>
      </c>
      <c r="AR414" s="728">
        <f t="shared" si="147"/>
        <v>38.100638815543107</v>
      </c>
    </row>
    <row r="415" spans="1:44" ht="11.25" customHeight="1" x14ac:dyDescent="0.2">
      <c r="A415" s="530" t="s">
        <v>1354</v>
      </c>
      <c r="B415" s="1015" t="s">
        <v>1355</v>
      </c>
      <c r="C415" s="708">
        <v>1.4100000000000001</v>
      </c>
      <c r="D415" s="704">
        <v>1.24</v>
      </c>
      <c r="E415" s="704">
        <v>1.05</v>
      </c>
      <c r="F415" s="704">
        <v>0.82</v>
      </c>
      <c r="G415" s="704">
        <v>0.7</v>
      </c>
      <c r="H415" s="705"/>
      <c r="I415" s="704">
        <v>0.62</v>
      </c>
      <c r="J415" s="523">
        <v>0.15</v>
      </c>
      <c r="K415" s="705"/>
      <c r="L415" s="706">
        <v>0</v>
      </c>
      <c r="M415" s="706">
        <v>0</v>
      </c>
      <c r="N415" s="707">
        <v>0</v>
      </c>
      <c r="O415" s="707">
        <v>0</v>
      </c>
      <c r="P415" s="707">
        <v>0</v>
      </c>
      <c r="Q415" s="707">
        <v>0</v>
      </c>
      <c r="R415" s="707">
        <v>0</v>
      </c>
      <c r="S415" s="707">
        <v>0</v>
      </c>
      <c r="T415" s="707">
        <v>0</v>
      </c>
      <c r="U415" s="707">
        <v>0</v>
      </c>
      <c r="V415" s="707">
        <v>0</v>
      </c>
      <c r="W415" s="707">
        <v>0</v>
      </c>
      <c r="X415" s="708">
        <f t="shared" si="148"/>
        <v>5.9900000000000011</v>
      </c>
      <c r="Y415" s="726">
        <f t="shared" si="128"/>
        <v>13.709677419354849</v>
      </c>
      <c r="Z415" s="726">
        <f t="shared" si="129"/>
        <v>18.095238095238098</v>
      </c>
      <c r="AA415" s="726">
        <f t="shared" si="130"/>
        <v>28.04878048780488</v>
      </c>
      <c r="AB415" s="726">
        <f t="shared" si="131"/>
        <v>17.142857142857149</v>
      </c>
      <c r="AC415" s="726">
        <f t="shared" si="132"/>
        <v>12.903225806451601</v>
      </c>
      <c r="AD415" s="726">
        <f t="shared" si="133"/>
        <v>313.33333333333337</v>
      </c>
      <c r="AE415" s="726" t="str">
        <f t="shared" si="134"/>
        <v>n/a</v>
      </c>
      <c r="AF415" s="726" t="str">
        <f t="shared" si="135"/>
        <v>n/a</v>
      </c>
      <c r="AG415" s="726" t="str">
        <f t="shared" si="136"/>
        <v>n/a</v>
      </c>
      <c r="AH415" s="726" t="str">
        <f t="shared" si="137"/>
        <v>n/a</v>
      </c>
      <c r="AI415" s="726" t="str">
        <f t="shared" si="138"/>
        <v>n/a</v>
      </c>
      <c r="AJ415" s="726" t="str">
        <f t="shared" si="139"/>
        <v>n/a</v>
      </c>
      <c r="AK415" s="726" t="str">
        <f t="shared" si="140"/>
        <v>n/a</v>
      </c>
      <c r="AL415" s="726" t="str">
        <f t="shared" si="141"/>
        <v>n/a</v>
      </c>
      <c r="AM415" s="726" t="str">
        <f t="shared" si="142"/>
        <v>n/a</v>
      </c>
      <c r="AN415" s="726" t="str">
        <f t="shared" si="143"/>
        <v>n/a</v>
      </c>
      <c r="AO415" s="726" t="str">
        <f t="shared" si="144"/>
        <v>n/a</v>
      </c>
      <c r="AP415" s="726" t="str">
        <f t="shared" si="145"/>
        <v>n/a</v>
      </c>
      <c r="AQ415" s="727">
        <f t="shared" si="146"/>
        <v>67.205518714173323</v>
      </c>
      <c r="AR415" s="728">
        <f t="shared" si="147"/>
        <v>120.6986206008031</v>
      </c>
    </row>
    <row r="416" spans="1:44" ht="11.25" customHeight="1" x14ac:dyDescent="0.2">
      <c r="A416" s="536" t="s">
        <v>1356</v>
      </c>
      <c r="B416" s="1000" t="s">
        <v>1357</v>
      </c>
      <c r="C416" s="512">
        <v>1.1499999999999999</v>
      </c>
      <c r="D416" s="513">
        <v>1.1100000000000001</v>
      </c>
      <c r="E416" s="513">
        <v>1.06</v>
      </c>
      <c r="F416" s="513">
        <v>0.97499999999999998</v>
      </c>
      <c r="G416" s="513">
        <v>0.84750000000000003</v>
      </c>
      <c r="H416" s="514"/>
      <c r="I416" s="513">
        <v>0.64</v>
      </c>
      <c r="J416" s="511">
        <v>0.47749999999999998</v>
      </c>
      <c r="K416" s="514"/>
      <c r="L416" s="563">
        <v>0.4325</v>
      </c>
      <c r="M416" s="571">
        <v>0.40749999999999997</v>
      </c>
      <c r="N416" s="519">
        <v>0.52</v>
      </c>
      <c r="O416" s="519">
        <v>0.372</v>
      </c>
      <c r="P416" s="519">
        <v>0.34499999999999997</v>
      </c>
      <c r="Q416" s="519">
        <v>0.33299999999999996</v>
      </c>
      <c r="R416" s="518">
        <v>0.32699999999999996</v>
      </c>
      <c r="S416" s="519">
        <v>0.39700000000000002</v>
      </c>
      <c r="T416" s="519">
        <v>0.375</v>
      </c>
      <c r="U416" s="519">
        <v>0.33699999999999997</v>
      </c>
      <c r="V416" s="519">
        <v>0.32320000000000004</v>
      </c>
      <c r="W416" s="519">
        <v>0.3024</v>
      </c>
      <c r="X416" s="708">
        <f t="shared" si="148"/>
        <v>10.7316</v>
      </c>
      <c r="Y416" s="726">
        <f t="shared" si="128"/>
        <v>3.603603603603589</v>
      </c>
      <c r="Z416" s="726">
        <f t="shared" si="129"/>
        <v>4.7169811320754818</v>
      </c>
      <c r="AA416" s="726">
        <f t="shared" si="130"/>
        <v>8.7179487179487314</v>
      </c>
      <c r="AB416" s="726">
        <f t="shared" si="131"/>
        <v>15.044247787610621</v>
      </c>
      <c r="AC416" s="726">
        <f t="shared" si="132"/>
        <v>32.421875</v>
      </c>
      <c r="AD416" s="726">
        <f t="shared" si="133"/>
        <v>34.031413612565451</v>
      </c>
      <c r="AE416" s="726">
        <f t="shared" si="134"/>
        <v>10.404624277456653</v>
      </c>
      <c r="AF416" s="726">
        <f t="shared" si="135"/>
        <v>6.1349693251533832</v>
      </c>
      <c r="AG416" s="726">
        <f t="shared" si="136"/>
        <v>-21.634615384615397</v>
      </c>
      <c r="AH416" s="726">
        <f t="shared" si="137"/>
        <v>39.784946236559151</v>
      </c>
      <c r="AI416" s="726">
        <f t="shared" si="138"/>
        <v>7.8260869565217384</v>
      </c>
      <c r="AJ416" s="726">
        <f t="shared" si="139"/>
        <v>3.6036036036036112</v>
      </c>
      <c r="AK416" s="726">
        <f t="shared" si="140"/>
        <v>1.8348623853211121</v>
      </c>
      <c r="AL416" s="726">
        <f t="shared" si="141"/>
        <v>-17.632241813602036</v>
      </c>
      <c r="AM416" s="726">
        <f t="shared" si="142"/>
        <v>5.8666666666666645</v>
      </c>
      <c r="AN416" s="726">
        <f t="shared" si="143"/>
        <v>11.275964391691407</v>
      </c>
      <c r="AO416" s="726">
        <f t="shared" si="144"/>
        <v>4.2698019801979958</v>
      </c>
      <c r="AP416" s="726">
        <f t="shared" si="145"/>
        <v>6.8783068783068835</v>
      </c>
      <c r="AQ416" s="727">
        <f t="shared" si="146"/>
        <v>8.7305025198369481</v>
      </c>
      <c r="AR416" s="728">
        <f t="shared" si="147"/>
        <v>15.314908467348008</v>
      </c>
    </row>
    <row r="417" spans="1:44" ht="11.25" customHeight="1" x14ac:dyDescent="0.2">
      <c r="A417" s="579" t="s">
        <v>4015</v>
      </c>
      <c r="B417" s="539" t="s">
        <v>4016</v>
      </c>
      <c r="C417" s="710">
        <v>0.12</v>
      </c>
      <c r="D417" s="525">
        <v>3.8599999999999995E-2</v>
      </c>
      <c r="E417" s="525">
        <v>3.0399999999999996E-2</v>
      </c>
      <c r="F417" s="525">
        <v>6.7999999999999996E-3</v>
      </c>
      <c r="G417" s="575">
        <v>0</v>
      </c>
      <c r="H417" s="526"/>
      <c r="I417" s="532">
        <v>0</v>
      </c>
      <c r="J417" s="709">
        <v>0</v>
      </c>
      <c r="K417" s="526"/>
      <c r="L417" s="706">
        <v>0</v>
      </c>
      <c r="M417" s="706">
        <v>0</v>
      </c>
      <c r="N417" s="707">
        <v>0</v>
      </c>
      <c r="O417" s="707">
        <v>0</v>
      </c>
      <c r="P417" s="707">
        <v>0</v>
      </c>
      <c r="Q417" s="707">
        <v>0</v>
      </c>
      <c r="R417" s="707">
        <v>0</v>
      </c>
      <c r="S417" s="707">
        <v>0</v>
      </c>
      <c r="T417" s="707">
        <v>0</v>
      </c>
      <c r="U417" s="707">
        <v>0</v>
      </c>
      <c r="V417" s="707">
        <v>0</v>
      </c>
      <c r="W417" s="707">
        <v>0</v>
      </c>
      <c r="X417" s="708">
        <f t="shared" si="148"/>
        <v>0.1958</v>
      </c>
      <c r="Y417" s="726">
        <f t="shared" si="128"/>
        <v>210.88082901554407</v>
      </c>
      <c r="Z417" s="726">
        <f t="shared" si="129"/>
        <v>26.973684210526304</v>
      </c>
      <c r="AA417" s="726">
        <f t="shared" si="130"/>
        <v>347.05882352941177</v>
      </c>
      <c r="AB417" s="726" t="str">
        <f t="shared" si="131"/>
        <v>n/a</v>
      </c>
      <c r="AC417" s="726" t="str">
        <f t="shared" si="132"/>
        <v>n/a</v>
      </c>
      <c r="AD417" s="726" t="str">
        <f t="shared" si="133"/>
        <v>n/a</v>
      </c>
      <c r="AE417" s="726" t="str">
        <f t="shared" si="134"/>
        <v>n/a</v>
      </c>
      <c r="AF417" s="726" t="str">
        <f t="shared" si="135"/>
        <v>n/a</v>
      </c>
      <c r="AG417" s="726" t="str">
        <f t="shared" si="136"/>
        <v>n/a</v>
      </c>
      <c r="AH417" s="726" t="str">
        <f t="shared" si="137"/>
        <v>n/a</v>
      </c>
      <c r="AI417" s="726" t="str">
        <f t="shared" si="138"/>
        <v>n/a</v>
      </c>
      <c r="AJ417" s="726" t="str">
        <f t="shared" si="139"/>
        <v>n/a</v>
      </c>
      <c r="AK417" s="726" t="str">
        <f t="shared" si="140"/>
        <v>n/a</v>
      </c>
      <c r="AL417" s="726" t="str">
        <f t="shared" si="141"/>
        <v>n/a</v>
      </c>
      <c r="AM417" s="726" t="str">
        <f t="shared" si="142"/>
        <v>n/a</v>
      </c>
      <c r="AN417" s="726" t="str">
        <f t="shared" si="143"/>
        <v>n/a</v>
      </c>
      <c r="AO417" s="726" t="str">
        <f t="shared" si="144"/>
        <v>n/a</v>
      </c>
      <c r="AP417" s="726" t="str">
        <f t="shared" si="145"/>
        <v>n/a</v>
      </c>
      <c r="AQ417" s="727">
        <f t="shared" si="146"/>
        <v>194.97111225182735</v>
      </c>
      <c r="AR417" s="728">
        <f t="shared" si="147"/>
        <v>160.63456483218002</v>
      </c>
    </row>
    <row r="418" spans="1:44" ht="11.25" customHeight="1" x14ac:dyDescent="0.2">
      <c r="A418" s="530" t="s">
        <v>1358</v>
      </c>
      <c r="B418" s="1015" t="s">
        <v>1359</v>
      </c>
      <c r="C418" s="710">
        <v>0.32999999999999996</v>
      </c>
      <c r="D418" s="704">
        <v>0.26</v>
      </c>
      <c r="E418" s="704">
        <v>0.2</v>
      </c>
      <c r="F418" s="704">
        <v>0.11924</v>
      </c>
      <c r="G418" s="704">
        <v>7.8479999999999994E-2</v>
      </c>
      <c r="H418" s="705"/>
      <c r="I418" s="704">
        <v>1.9619999999999999E-2</v>
      </c>
      <c r="J418" s="709">
        <v>0</v>
      </c>
      <c r="K418" s="705"/>
      <c r="L418" s="706">
        <v>0</v>
      </c>
      <c r="M418" s="706">
        <v>0</v>
      </c>
      <c r="N418" s="707">
        <v>0</v>
      </c>
      <c r="O418" s="707">
        <v>0</v>
      </c>
      <c r="P418" s="707">
        <v>0</v>
      </c>
      <c r="Q418" s="707">
        <v>0</v>
      </c>
      <c r="R418" s="707">
        <v>0</v>
      </c>
      <c r="S418" s="707">
        <v>0</v>
      </c>
      <c r="T418" s="707">
        <v>0</v>
      </c>
      <c r="U418" s="707">
        <v>0</v>
      </c>
      <c r="V418" s="707">
        <v>0</v>
      </c>
      <c r="W418" s="707">
        <v>0</v>
      </c>
      <c r="X418" s="708">
        <f t="shared" si="148"/>
        <v>1.0073400000000001</v>
      </c>
      <c r="Y418" s="726">
        <f t="shared" si="128"/>
        <v>26.923076923076895</v>
      </c>
      <c r="Z418" s="726">
        <f t="shared" si="129"/>
        <v>30.000000000000004</v>
      </c>
      <c r="AA418" s="726">
        <f t="shared" si="130"/>
        <v>67.728950016772899</v>
      </c>
      <c r="AB418" s="726">
        <f t="shared" si="131"/>
        <v>51.936799184505624</v>
      </c>
      <c r="AC418" s="726">
        <f t="shared" si="132"/>
        <v>300</v>
      </c>
      <c r="AD418" s="726" t="str">
        <f t="shared" si="133"/>
        <v>n/a</v>
      </c>
      <c r="AE418" s="726" t="str">
        <f t="shared" si="134"/>
        <v>n/a</v>
      </c>
      <c r="AF418" s="726" t="str">
        <f t="shared" si="135"/>
        <v>n/a</v>
      </c>
      <c r="AG418" s="726" t="str">
        <f t="shared" si="136"/>
        <v>n/a</v>
      </c>
      <c r="AH418" s="726" t="str">
        <f t="shared" si="137"/>
        <v>n/a</v>
      </c>
      <c r="AI418" s="726" t="str">
        <f t="shared" si="138"/>
        <v>n/a</v>
      </c>
      <c r="AJ418" s="726" t="str">
        <f t="shared" si="139"/>
        <v>n/a</v>
      </c>
      <c r="AK418" s="726" t="str">
        <f t="shared" si="140"/>
        <v>n/a</v>
      </c>
      <c r="AL418" s="726" t="str">
        <f t="shared" si="141"/>
        <v>n/a</v>
      </c>
      <c r="AM418" s="726" t="str">
        <f t="shared" si="142"/>
        <v>n/a</v>
      </c>
      <c r="AN418" s="726" t="str">
        <f t="shared" si="143"/>
        <v>n/a</v>
      </c>
      <c r="AO418" s="726" t="str">
        <f t="shared" si="144"/>
        <v>n/a</v>
      </c>
      <c r="AP418" s="726" t="str">
        <f t="shared" si="145"/>
        <v>n/a</v>
      </c>
      <c r="AQ418" s="727">
        <f t="shared" si="146"/>
        <v>95.317765224871081</v>
      </c>
      <c r="AR418" s="728">
        <f t="shared" si="147"/>
        <v>115.63099931851524</v>
      </c>
    </row>
    <row r="419" spans="1:44" ht="11.25" customHeight="1" x14ac:dyDescent="0.2">
      <c r="A419" s="530" t="s">
        <v>1360</v>
      </c>
      <c r="B419" s="1015" t="s">
        <v>1361</v>
      </c>
      <c r="C419" s="710">
        <v>2.2000000000000002</v>
      </c>
      <c r="D419" s="704">
        <v>2.0049999999999999</v>
      </c>
      <c r="E419" s="704">
        <v>1.91</v>
      </c>
      <c r="F419" s="704">
        <v>1.49</v>
      </c>
      <c r="G419" s="532">
        <v>1.08</v>
      </c>
      <c r="H419" s="705"/>
      <c r="I419" s="704">
        <v>1.04</v>
      </c>
      <c r="J419" s="523">
        <v>0.875</v>
      </c>
      <c r="K419" s="705"/>
      <c r="L419" s="543">
        <v>0.1875</v>
      </c>
      <c r="M419" s="706">
        <v>0</v>
      </c>
      <c r="N419" s="707">
        <v>0</v>
      </c>
      <c r="O419" s="707">
        <v>0</v>
      </c>
      <c r="P419" s="707">
        <v>0</v>
      </c>
      <c r="Q419" s="707">
        <v>0</v>
      </c>
      <c r="R419" s="707">
        <v>0</v>
      </c>
      <c r="S419" s="707">
        <v>0</v>
      </c>
      <c r="T419" s="707">
        <v>0</v>
      </c>
      <c r="U419" s="707">
        <v>0</v>
      </c>
      <c r="V419" s="707">
        <v>0</v>
      </c>
      <c r="W419" s="707">
        <v>0</v>
      </c>
      <c r="X419" s="708">
        <f t="shared" si="148"/>
        <v>10.787500000000001</v>
      </c>
      <c r="Y419" s="726">
        <f t="shared" si="128"/>
        <v>9.7256857855361645</v>
      </c>
      <c r="Z419" s="726">
        <f t="shared" si="129"/>
        <v>4.9738219895288038</v>
      </c>
      <c r="AA419" s="726">
        <f t="shared" si="130"/>
        <v>28.187919463087251</v>
      </c>
      <c r="AB419" s="726">
        <f t="shared" si="131"/>
        <v>37.962962962962955</v>
      </c>
      <c r="AC419" s="726">
        <f t="shared" si="132"/>
        <v>3.8461538461538547</v>
      </c>
      <c r="AD419" s="726">
        <f t="shared" si="133"/>
        <v>18.857142857142861</v>
      </c>
      <c r="AE419" s="726">
        <f t="shared" si="134"/>
        <v>366.66666666666669</v>
      </c>
      <c r="AF419" s="726" t="str">
        <f t="shared" si="135"/>
        <v>n/a</v>
      </c>
      <c r="AG419" s="726" t="str">
        <f t="shared" si="136"/>
        <v>n/a</v>
      </c>
      <c r="AH419" s="726" t="str">
        <f t="shared" si="137"/>
        <v>n/a</v>
      </c>
      <c r="AI419" s="726" t="str">
        <f t="shared" si="138"/>
        <v>n/a</v>
      </c>
      <c r="AJ419" s="726" t="str">
        <f t="shared" si="139"/>
        <v>n/a</v>
      </c>
      <c r="AK419" s="726" t="str">
        <f t="shared" si="140"/>
        <v>n/a</v>
      </c>
      <c r="AL419" s="726" t="str">
        <f t="shared" si="141"/>
        <v>n/a</v>
      </c>
      <c r="AM419" s="726" t="str">
        <f t="shared" si="142"/>
        <v>n/a</v>
      </c>
      <c r="AN419" s="726" t="str">
        <f t="shared" si="143"/>
        <v>n/a</v>
      </c>
      <c r="AO419" s="726" t="str">
        <f t="shared" si="144"/>
        <v>n/a</v>
      </c>
      <c r="AP419" s="726" t="str">
        <f t="shared" si="145"/>
        <v>n/a</v>
      </c>
      <c r="AQ419" s="727">
        <f t="shared" si="146"/>
        <v>67.174336224439799</v>
      </c>
      <c r="AR419" s="728">
        <f t="shared" si="147"/>
        <v>132.6544146017489</v>
      </c>
    </row>
    <row r="420" spans="1:44" ht="11.25" customHeight="1" x14ac:dyDescent="0.2">
      <c r="A420" s="530" t="s">
        <v>645</v>
      </c>
      <c r="B420" s="1015" t="s">
        <v>646</v>
      </c>
      <c r="C420" s="710">
        <v>1.02</v>
      </c>
      <c r="D420" s="704">
        <v>0.98</v>
      </c>
      <c r="E420" s="704">
        <v>0.94</v>
      </c>
      <c r="F420" s="704">
        <v>0.89</v>
      </c>
      <c r="G420" s="704">
        <v>0.84</v>
      </c>
      <c r="H420" s="705"/>
      <c r="I420" s="704">
        <v>0.8</v>
      </c>
      <c r="J420" s="523">
        <v>0.76</v>
      </c>
      <c r="K420" s="705"/>
      <c r="L420" s="543">
        <v>0.72</v>
      </c>
      <c r="M420" s="543">
        <v>0.51</v>
      </c>
      <c r="N420" s="711">
        <v>0.48</v>
      </c>
      <c r="O420" s="711">
        <v>0.43640000000000001</v>
      </c>
      <c r="P420" s="711">
        <v>0.41</v>
      </c>
      <c r="Q420" s="707">
        <v>0.36359999999999998</v>
      </c>
      <c r="R420" s="711">
        <v>0.47</v>
      </c>
      <c r="S420" s="711">
        <v>0.43780000000000002</v>
      </c>
      <c r="T420" s="711">
        <v>0.4</v>
      </c>
      <c r="U420" s="711">
        <v>0.36280000000000001</v>
      </c>
      <c r="V420" s="711">
        <v>0.33450000000000002</v>
      </c>
      <c r="W420" s="707">
        <v>0.2</v>
      </c>
      <c r="X420" s="708">
        <f t="shared" si="148"/>
        <v>11.3551</v>
      </c>
      <c r="Y420" s="726">
        <f t="shared" si="128"/>
        <v>4.081632653061229</v>
      </c>
      <c r="Z420" s="726">
        <f t="shared" si="129"/>
        <v>4.2553191489361764</v>
      </c>
      <c r="AA420" s="726">
        <f t="shared" si="130"/>
        <v>5.6179775280898792</v>
      </c>
      <c r="AB420" s="726">
        <f t="shared" si="131"/>
        <v>5.9523809523809534</v>
      </c>
      <c r="AC420" s="726">
        <f t="shared" si="132"/>
        <v>4.9999999999999822</v>
      </c>
      <c r="AD420" s="726">
        <f t="shared" si="133"/>
        <v>5.2631578947368363</v>
      </c>
      <c r="AE420" s="726">
        <f t="shared" si="134"/>
        <v>5.555555555555558</v>
      </c>
      <c r="AF420" s="726">
        <f t="shared" si="135"/>
        <v>41.176470588235283</v>
      </c>
      <c r="AG420" s="726">
        <f t="shared" si="136"/>
        <v>6.25</v>
      </c>
      <c r="AH420" s="726">
        <f t="shared" si="137"/>
        <v>9.9908340971585741</v>
      </c>
      <c r="AI420" s="726">
        <f t="shared" si="138"/>
        <v>6.4390243902439082</v>
      </c>
      <c r="AJ420" s="726">
        <f t="shared" si="139"/>
        <v>12.761276127612753</v>
      </c>
      <c r="AK420" s="726">
        <f t="shared" si="140"/>
        <v>-22.638297872340431</v>
      </c>
      <c r="AL420" s="726">
        <f t="shared" si="141"/>
        <v>7.3549566011877454</v>
      </c>
      <c r="AM420" s="726">
        <f t="shared" si="142"/>
        <v>9.4500000000000028</v>
      </c>
      <c r="AN420" s="726">
        <f t="shared" si="143"/>
        <v>10.253583241455356</v>
      </c>
      <c r="AO420" s="726">
        <f t="shared" si="144"/>
        <v>8.4603886397608399</v>
      </c>
      <c r="AP420" s="726">
        <f t="shared" si="145"/>
        <v>67.250000000000014</v>
      </c>
      <c r="AQ420" s="727">
        <f t="shared" si="146"/>
        <v>10.693014419226371</v>
      </c>
      <c r="AR420" s="728">
        <f t="shared" si="147"/>
        <v>18.021317824982322</v>
      </c>
    </row>
    <row r="421" spans="1:44" ht="11.25" customHeight="1" x14ac:dyDescent="0.2">
      <c r="A421" s="504" t="s">
        <v>1362</v>
      </c>
      <c r="B421" s="1000" t="s">
        <v>1363</v>
      </c>
      <c r="C421" s="534">
        <v>0.50800000000000001</v>
      </c>
      <c r="D421" s="704">
        <v>0.496</v>
      </c>
      <c r="E421" s="704">
        <v>0.47199999999999998</v>
      </c>
      <c r="F421" s="704">
        <v>0.44</v>
      </c>
      <c r="G421" s="704">
        <v>0.4</v>
      </c>
      <c r="H421" s="705"/>
      <c r="I421" s="532">
        <v>0.36399999999999999</v>
      </c>
      <c r="J421" s="709">
        <v>0.37824999999999998</v>
      </c>
      <c r="K421" s="705"/>
      <c r="L421" s="543">
        <v>0.38300000000000001</v>
      </c>
      <c r="M421" s="543">
        <v>0.32555000000000001</v>
      </c>
      <c r="N421" s="711">
        <v>0.2681</v>
      </c>
      <c r="O421" s="711">
        <v>0.21448000000000003</v>
      </c>
      <c r="P421" s="711">
        <v>0.16852</v>
      </c>
      <c r="Q421" s="711">
        <v>0.13788</v>
      </c>
      <c r="R421" s="711">
        <v>0.13022</v>
      </c>
      <c r="S421" s="711">
        <v>0.12256</v>
      </c>
      <c r="T421" s="707">
        <v>0.1149</v>
      </c>
      <c r="U421" s="707">
        <v>0.1149</v>
      </c>
      <c r="V421" s="707">
        <v>0.1149</v>
      </c>
      <c r="W421" s="707">
        <v>0.1149</v>
      </c>
      <c r="X421" s="708">
        <f t="shared" si="148"/>
        <v>5.2681600000000017</v>
      </c>
      <c r="Y421" s="726">
        <f t="shared" si="128"/>
        <v>2.4193548387096753</v>
      </c>
      <c r="Z421" s="726">
        <f t="shared" si="129"/>
        <v>5.0847457627118731</v>
      </c>
      <c r="AA421" s="726">
        <f t="shared" si="130"/>
        <v>7.2727272727272751</v>
      </c>
      <c r="AB421" s="726">
        <f t="shared" si="131"/>
        <v>9.9999999999999858</v>
      </c>
      <c r="AC421" s="726">
        <f t="shared" si="132"/>
        <v>9.8901098901098994</v>
      </c>
      <c r="AD421" s="726">
        <f t="shared" si="133"/>
        <v>-3.7673496364838077</v>
      </c>
      <c r="AE421" s="726">
        <f t="shared" si="134"/>
        <v>-1.2402088772845987</v>
      </c>
      <c r="AF421" s="726">
        <f t="shared" si="135"/>
        <v>17.647058823529417</v>
      </c>
      <c r="AG421" s="726">
        <f t="shared" si="136"/>
        <v>21.42857142857142</v>
      </c>
      <c r="AH421" s="726">
        <f t="shared" si="137"/>
        <v>24.999999999999979</v>
      </c>
      <c r="AI421" s="726">
        <f t="shared" si="138"/>
        <v>27.272727272727295</v>
      </c>
      <c r="AJ421" s="726">
        <f t="shared" si="139"/>
        <v>22.222222222222232</v>
      </c>
      <c r="AK421" s="726">
        <f t="shared" si="140"/>
        <v>5.8823529411764719</v>
      </c>
      <c r="AL421" s="726">
        <f t="shared" si="141"/>
        <v>6.25</v>
      </c>
      <c r="AM421" s="726">
        <f t="shared" si="142"/>
        <v>6.6666666666666652</v>
      </c>
      <c r="AN421" s="726">
        <f t="shared" si="143"/>
        <v>0</v>
      </c>
      <c r="AO421" s="726">
        <f t="shared" si="144"/>
        <v>0</v>
      </c>
      <c r="AP421" s="726">
        <f t="shared" si="145"/>
        <v>0</v>
      </c>
      <c r="AQ421" s="727">
        <f t="shared" si="146"/>
        <v>9.00160992252132</v>
      </c>
      <c r="AR421" s="728">
        <f t="shared" si="147"/>
        <v>9.6739928044440955</v>
      </c>
    </row>
    <row r="422" spans="1:44" ht="11.25" customHeight="1" x14ac:dyDescent="0.2">
      <c r="A422" s="712" t="s">
        <v>649</v>
      </c>
      <c r="B422" s="539" t="s">
        <v>650</v>
      </c>
      <c r="C422" s="550">
        <v>1.68</v>
      </c>
      <c r="D422" s="545">
        <v>1.56</v>
      </c>
      <c r="E422" s="545">
        <v>1.44</v>
      </c>
      <c r="F422" s="545">
        <v>1.28</v>
      </c>
      <c r="G422" s="545">
        <v>0.64</v>
      </c>
      <c r="H422" s="546" t="s">
        <v>91</v>
      </c>
      <c r="I422" s="545">
        <v>0.52</v>
      </c>
      <c r="J422" s="541">
        <v>0.46</v>
      </c>
      <c r="K422" s="546"/>
      <c r="L422" s="561">
        <v>0.43</v>
      </c>
      <c r="M422" s="561">
        <v>0.39</v>
      </c>
      <c r="N422" s="548">
        <v>0.37</v>
      </c>
      <c r="O422" s="548">
        <v>0.34</v>
      </c>
      <c r="P422" s="548">
        <v>0.3</v>
      </c>
      <c r="Q422" s="548">
        <v>0.25</v>
      </c>
      <c r="R422" s="549">
        <v>0</v>
      </c>
      <c r="S422" s="549">
        <v>0</v>
      </c>
      <c r="T422" s="549">
        <v>0</v>
      </c>
      <c r="U422" s="549">
        <v>0</v>
      </c>
      <c r="V422" s="549">
        <v>0</v>
      </c>
      <c r="W422" s="549">
        <v>0</v>
      </c>
      <c r="X422" s="708">
        <f t="shared" si="148"/>
        <v>9.66</v>
      </c>
      <c r="Y422" s="726">
        <f t="shared" si="128"/>
        <v>7.6923076923076872</v>
      </c>
      <c r="Z422" s="726">
        <f t="shared" si="129"/>
        <v>8.3333333333333481</v>
      </c>
      <c r="AA422" s="726">
        <f t="shared" si="130"/>
        <v>12.5</v>
      </c>
      <c r="AB422" s="726">
        <f t="shared" si="131"/>
        <v>100</v>
      </c>
      <c r="AC422" s="726">
        <f t="shared" si="132"/>
        <v>23.076923076923084</v>
      </c>
      <c r="AD422" s="726">
        <f t="shared" si="133"/>
        <v>13.043478260869556</v>
      </c>
      <c r="AE422" s="726">
        <f t="shared" si="134"/>
        <v>6.976744186046524</v>
      </c>
      <c r="AF422" s="726">
        <f t="shared" si="135"/>
        <v>10.256410256410241</v>
      </c>
      <c r="AG422" s="726">
        <f t="shared" si="136"/>
        <v>5.4054054054054168</v>
      </c>
      <c r="AH422" s="726">
        <f t="shared" si="137"/>
        <v>8.8235294117646959</v>
      </c>
      <c r="AI422" s="726">
        <f t="shared" si="138"/>
        <v>13.333333333333353</v>
      </c>
      <c r="AJ422" s="726">
        <f t="shared" si="139"/>
        <v>19.999999999999996</v>
      </c>
      <c r="AK422" s="726" t="str">
        <f t="shared" si="140"/>
        <v>n/a</v>
      </c>
      <c r="AL422" s="726" t="str">
        <f t="shared" si="141"/>
        <v>n/a</v>
      </c>
      <c r="AM422" s="726" t="str">
        <f t="shared" si="142"/>
        <v>n/a</v>
      </c>
      <c r="AN422" s="726" t="str">
        <f t="shared" si="143"/>
        <v>n/a</v>
      </c>
      <c r="AO422" s="726" t="str">
        <f t="shared" si="144"/>
        <v>n/a</v>
      </c>
      <c r="AP422" s="726" t="str">
        <f t="shared" si="145"/>
        <v>n/a</v>
      </c>
      <c r="AQ422" s="727">
        <f t="shared" si="146"/>
        <v>19.120122079699495</v>
      </c>
      <c r="AR422" s="728">
        <f t="shared" si="147"/>
        <v>26.005792524754607</v>
      </c>
    </row>
    <row r="423" spans="1:44" ht="11.25" customHeight="1" x14ac:dyDescent="0.2">
      <c r="A423" s="530" t="s">
        <v>647</v>
      </c>
      <c r="B423" s="1015" t="s">
        <v>648</v>
      </c>
      <c r="C423" s="708">
        <v>3.06</v>
      </c>
      <c r="D423" s="525">
        <v>2.84</v>
      </c>
      <c r="E423" s="525">
        <v>2.62</v>
      </c>
      <c r="F423" s="704">
        <v>2.44</v>
      </c>
      <c r="G423" s="704">
        <v>2.2000000000000002</v>
      </c>
      <c r="H423" s="526"/>
      <c r="I423" s="704">
        <v>2</v>
      </c>
      <c r="J423" s="523">
        <v>1.84</v>
      </c>
      <c r="K423" s="526"/>
      <c r="L423" s="543">
        <v>1.55</v>
      </c>
      <c r="M423" s="543">
        <v>1.37</v>
      </c>
      <c r="N423" s="711">
        <v>1.26</v>
      </c>
      <c r="O423" s="711">
        <v>1.18</v>
      </c>
      <c r="P423" s="711">
        <v>1.1100000000000001</v>
      </c>
      <c r="Q423" s="711">
        <v>1.06</v>
      </c>
      <c r="R423" s="711">
        <v>0.98</v>
      </c>
      <c r="S423" s="711">
        <v>0.89</v>
      </c>
      <c r="T423" s="711">
        <v>0.72</v>
      </c>
      <c r="U423" s="707">
        <v>0.64</v>
      </c>
      <c r="V423" s="711">
        <v>0.63</v>
      </c>
      <c r="W423" s="711">
        <v>0.59</v>
      </c>
      <c r="X423" s="708">
        <f t="shared" si="148"/>
        <v>28.98</v>
      </c>
      <c r="Y423" s="726">
        <f t="shared" si="128"/>
        <v>7.7464788732394485</v>
      </c>
      <c r="Z423" s="726">
        <f t="shared" si="129"/>
        <v>8.3969465648854769</v>
      </c>
      <c r="AA423" s="726">
        <f t="shared" si="130"/>
        <v>7.3770491803278659</v>
      </c>
      <c r="AB423" s="726">
        <f t="shared" si="131"/>
        <v>10.909090909090891</v>
      </c>
      <c r="AC423" s="726">
        <f t="shared" si="132"/>
        <v>10.000000000000009</v>
      </c>
      <c r="AD423" s="726">
        <f t="shared" si="133"/>
        <v>8.6956521739130377</v>
      </c>
      <c r="AE423" s="726">
        <f t="shared" si="134"/>
        <v>18.709677419354833</v>
      </c>
      <c r="AF423" s="726">
        <f t="shared" si="135"/>
        <v>13.138686131386844</v>
      </c>
      <c r="AG423" s="726">
        <f t="shared" si="136"/>
        <v>8.7301587301587436</v>
      </c>
      <c r="AH423" s="726">
        <f t="shared" si="137"/>
        <v>6.7796610169491567</v>
      </c>
      <c r="AI423" s="726">
        <f t="shared" si="138"/>
        <v>6.3063063063062863</v>
      </c>
      <c r="AJ423" s="726">
        <f t="shared" si="139"/>
        <v>4.7169811320754818</v>
      </c>
      <c r="AK423" s="726">
        <f t="shared" si="140"/>
        <v>8.163265306122458</v>
      </c>
      <c r="AL423" s="726">
        <f t="shared" si="141"/>
        <v>10.1123595505618</v>
      </c>
      <c r="AM423" s="726">
        <f t="shared" si="142"/>
        <v>23.611111111111114</v>
      </c>
      <c r="AN423" s="726">
        <f t="shared" si="143"/>
        <v>12.5</v>
      </c>
      <c r="AO423" s="726">
        <f t="shared" si="144"/>
        <v>1.5873015873015817</v>
      </c>
      <c r="AP423" s="726">
        <f t="shared" si="145"/>
        <v>6.7796610169491567</v>
      </c>
      <c r="AQ423" s="727">
        <f t="shared" si="146"/>
        <v>9.6811326116518988</v>
      </c>
      <c r="AR423" s="728">
        <f t="shared" si="147"/>
        <v>5.0323355483242436</v>
      </c>
    </row>
    <row r="424" spans="1:44" ht="11.25" customHeight="1" x14ac:dyDescent="0.2">
      <c r="A424" s="530" t="s">
        <v>1364</v>
      </c>
      <c r="B424" s="1015" t="s">
        <v>1365</v>
      </c>
      <c r="C424" s="708">
        <v>1.52</v>
      </c>
      <c r="D424" s="704">
        <v>1.37</v>
      </c>
      <c r="E424" s="704">
        <v>1.2150000000000001</v>
      </c>
      <c r="F424" s="704">
        <v>1.095</v>
      </c>
      <c r="G424" s="704">
        <v>0.97499999999999998</v>
      </c>
      <c r="H424" s="705"/>
      <c r="I424" s="704">
        <v>0.87</v>
      </c>
      <c r="J424" s="523">
        <v>0.40500000000000003</v>
      </c>
      <c r="K424" s="705"/>
      <c r="L424" s="706">
        <v>0</v>
      </c>
      <c r="M424" s="706">
        <v>0</v>
      </c>
      <c r="N424" s="707">
        <v>0</v>
      </c>
      <c r="O424" s="707">
        <v>0</v>
      </c>
      <c r="P424" s="707">
        <v>0</v>
      </c>
      <c r="Q424" s="707">
        <v>0</v>
      </c>
      <c r="R424" s="707">
        <v>0</v>
      </c>
      <c r="S424" s="707">
        <v>0</v>
      </c>
      <c r="T424" s="707">
        <v>0</v>
      </c>
      <c r="U424" s="707">
        <v>0</v>
      </c>
      <c r="V424" s="707">
        <v>0</v>
      </c>
      <c r="W424" s="707">
        <v>0</v>
      </c>
      <c r="X424" s="708">
        <f t="shared" si="148"/>
        <v>7.45</v>
      </c>
      <c r="Y424" s="726">
        <f t="shared" si="128"/>
        <v>10.948905109489049</v>
      </c>
      <c r="Z424" s="726">
        <f t="shared" si="129"/>
        <v>12.757201646090532</v>
      </c>
      <c r="AA424" s="726">
        <f t="shared" si="130"/>
        <v>10.95890410958904</v>
      </c>
      <c r="AB424" s="726">
        <f t="shared" si="131"/>
        <v>12.307692307692308</v>
      </c>
      <c r="AC424" s="726">
        <f t="shared" si="132"/>
        <v>12.06896551724137</v>
      </c>
      <c r="AD424" s="726">
        <f t="shared" si="133"/>
        <v>114.8148148148148</v>
      </c>
      <c r="AE424" s="726" t="str">
        <f t="shared" si="134"/>
        <v>n/a</v>
      </c>
      <c r="AF424" s="726" t="str">
        <f t="shared" si="135"/>
        <v>n/a</v>
      </c>
      <c r="AG424" s="726" t="str">
        <f t="shared" si="136"/>
        <v>n/a</v>
      </c>
      <c r="AH424" s="726" t="str">
        <f t="shared" si="137"/>
        <v>n/a</v>
      </c>
      <c r="AI424" s="726" t="str">
        <f t="shared" si="138"/>
        <v>n/a</v>
      </c>
      <c r="AJ424" s="726" t="str">
        <f t="shared" si="139"/>
        <v>n/a</v>
      </c>
      <c r="AK424" s="726" t="str">
        <f t="shared" si="140"/>
        <v>n/a</v>
      </c>
      <c r="AL424" s="726" t="str">
        <f t="shared" si="141"/>
        <v>n/a</v>
      </c>
      <c r="AM424" s="726" t="str">
        <f t="shared" si="142"/>
        <v>n/a</v>
      </c>
      <c r="AN424" s="726" t="str">
        <f t="shared" si="143"/>
        <v>n/a</v>
      </c>
      <c r="AO424" s="726" t="str">
        <f t="shared" si="144"/>
        <v>n/a</v>
      </c>
      <c r="AP424" s="726" t="str">
        <f t="shared" si="145"/>
        <v>n/a</v>
      </c>
      <c r="AQ424" s="727">
        <f t="shared" si="146"/>
        <v>28.97608058415285</v>
      </c>
      <c r="AR424" s="728">
        <f t="shared" si="147"/>
        <v>42.058587089107654</v>
      </c>
    </row>
    <row r="425" spans="1:44" ht="11.25" customHeight="1" x14ac:dyDescent="0.2">
      <c r="A425" s="1017" t="s">
        <v>261</v>
      </c>
      <c r="B425" s="1015" t="s">
        <v>262</v>
      </c>
      <c r="C425" s="708">
        <v>1.24</v>
      </c>
      <c r="D425" s="704">
        <v>1.1200000000000001</v>
      </c>
      <c r="E425" s="704">
        <v>1</v>
      </c>
      <c r="F425" s="704">
        <v>0.88</v>
      </c>
      <c r="G425" s="704">
        <v>0.73</v>
      </c>
      <c r="H425" s="705"/>
      <c r="I425" s="704">
        <v>0.46</v>
      </c>
      <c r="J425" s="523">
        <v>0.42</v>
      </c>
      <c r="K425" s="705"/>
      <c r="L425" s="543">
        <v>0.38</v>
      </c>
      <c r="M425" s="543">
        <v>0.34</v>
      </c>
      <c r="N425" s="711">
        <v>0.3</v>
      </c>
      <c r="O425" s="711">
        <v>0.26</v>
      </c>
      <c r="P425" s="711">
        <v>0.22</v>
      </c>
      <c r="Q425" s="711">
        <v>0.18</v>
      </c>
      <c r="R425" s="711">
        <v>0.16</v>
      </c>
      <c r="S425" s="707">
        <v>0.14000000000000001</v>
      </c>
      <c r="T425" s="711">
        <v>0.14000000000000001</v>
      </c>
      <c r="U425" s="711">
        <v>0.12</v>
      </c>
      <c r="V425" s="711">
        <v>0.1</v>
      </c>
      <c r="W425" s="711">
        <v>0.08</v>
      </c>
      <c r="X425" s="708">
        <f t="shared" si="148"/>
        <v>8.2699999999999978</v>
      </c>
      <c r="Y425" s="726">
        <f t="shared" si="128"/>
        <v>10.714285714285698</v>
      </c>
      <c r="Z425" s="726">
        <f t="shared" si="129"/>
        <v>12.000000000000011</v>
      </c>
      <c r="AA425" s="726">
        <f t="shared" si="130"/>
        <v>13.636363636363647</v>
      </c>
      <c r="AB425" s="726">
        <f t="shared" si="131"/>
        <v>20.547945205479444</v>
      </c>
      <c r="AC425" s="726">
        <f t="shared" si="132"/>
        <v>58.695652173913039</v>
      </c>
      <c r="AD425" s="726">
        <f t="shared" si="133"/>
        <v>9.5238095238095344</v>
      </c>
      <c r="AE425" s="726">
        <f t="shared" si="134"/>
        <v>10.526315789473673</v>
      </c>
      <c r="AF425" s="726">
        <f t="shared" si="135"/>
        <v>11.764705882352944</v>
      </c>
      <c r="AG425" s="726">
        <f t="shared" si="136"/>
        <v>13.333333333333353</v>
      </c>
      <c r="AH425" s="726">
        <f t="shared" si="137"/>
        <v>15.384615384615374</v>
      </c>
      <c r="AI425" s="726">
        <f t="shared" si="138"/>
        <v>18.181818181818187</v>
      </c>
      <c r="AJ425" s="726">
        <f t="shared" si="139"/>
        <v>22.222222222222232</v>
      </c>
      <c r="AK425" s="726">
        <f t="shared" si="140"/>
        <v>12.5</v>
      </c>
      <c r="AL425" s="726">
        <f t="shared" si="141"/>
        <v>14.285714285714279</v>
      </c>
      <c r="AM425" s="726">
        <f t="shared" si="142"/>
        <v>0</v>
      </c>
      <c r="AN425" s="726">
        <f t="shared" si="143"/>
        <v>16.666666666666675</v>
      </c>
      <c r="AO425" s="726">
        <f t="shared" si="144"/>
        <v>19.999999999999996</v>
      </c>
      <c r="AP425" s="726">
        <f t="shared" si="145"/>
        <v>25</v>
      </c>
      <c r="AQ425" s="727">
        <f t="shared" si="146"/>
        <v>16.943524888891559</v>
      </c>
      <c r="AR425" s="728">
        <f t="shared" si="147"/>
        <v>11.84841303363539</v>
      </c>
    </row>
    <row r="426" spans="1:44" ht="11.25" customHeight="1" x14ac:dyDescent="0.2">
      <c r="A426" s="504" t="s">
        <v>651</v>
      </c>
      <c r="B426" s="1000" t="s">
        <v>652</v>
      </c>
      <c r="C426" s="708">
        <v>0.92</v>
      </c>
      <c r="D426" s="513">
        <v>0.88</v>
      </c>
      <c r="E426" s="513">
        <v>0.84</v>
      </c>
      <c r="F426" s="513">
        <v>0.8</v>
      </c>
      <c r="G426" s="513">
        <v>0.6</v>
      </c>
      <c r="H426" s="514" t="s">
        <v>91</v>
      </c>
      <c r="I426" s="513">
        <v>0.56000000000000005</v>
      </c>
      <c r="J426" s="511">
        <v>0.52</v>
      </c>
      <c r="K426" s="514"/>
      <c r="L426" s="563">
        <v>0.48</v>
      </c>
      <c r="M426" s="563">
        <v>0.44</v>
      </c>
      <c r="N426" s="519">
        <v>0.4</v>
      </c>
      <c r="O426" s="519">
        <v>0.36</v>
      </c>
      <c r="P426" s="519">
        <v>0.32</v>
      </c>
      <c r="Q426" s="519">
        <v>0.24</v>
      </c>
      <c r="R426" s="519">
        <v>4.4999999999999998E-2</v>
      </c>
      <c r="S426" s="518">
        <v>0</v>
      </c>
      <c r="T426" s="518">
        <v>0</v>
      </c>
      <c r="U426" s="518">
        <v>0</v>
      </c>
      <c r="V426" s="518">
        <v>1.2500000000000001E-2</v>
      </c>
      <c r="W426" s="519">
        <v>0.05</v>
      </c>
      <c r="X426" s="708">
        <f t="shared" si="148"/>
        <v>7.4675000000000011</v>
      </c>
      <c r="Y426" s="726">
        <f t="shared" si="128"/>
        <v>4.5454545454545414</v>
      </c>
      <c r="Z426" s="726">
        <f t="shared" si="129"/>
        <v>4.7619047619047672</v>
      </c>
      <c r="AA426" s="726">
        <f t="shared" si="130"/>
        <v>4.9999999999999822</v>
      </c>
      <c r="AB426" s="726">
        <f t="shared" si="131"/>
        <v>33.33333333333335</v>
      </c>
      <c r="AC426" s="726">
        <f t="shared" si="132"/>
        <v>7.1428571428571397</v>
      </c>
      <c r="AD426" s="726">
        <f t="shared" si="133"/>
        <v>7.6923076923077094</v>
      </c>
      <c r="AE426" s="726">
        <f t="shared" si="134"/>
        <v>8.3333333333333481</v>
      </c>
      <c r="AF426" s="726">
        <f t="shared" si="135"/>
        <v>9.0909090909090828</v>
      </c>
      <c r="AG426" s="726">
        <f t="shared" si="136"/>
        <v>9.9999999999999858</v>
      </c>
      <c r="AH426" s="726">
        <f t="shared" si="137"/>
        <v>11.111111111111116</v>
      </c>
      <c r="AI426" s="726">
        <f t="shared" si="138"/>
        <v>12.5</v>
      </c>
      <c r="AJ426" s="726">
        <f t="shared" si="139"/>
        <v>33.33333333333335</v>
      </c>
      <c r="AK426" s="726">
        <f t="shared" si="140"/>
        <v>433.33333333333331</v>
      </c>
      <c r="AL426" s="726" t="str">
        <f t="shared" si="141"/>
        <v>n/a</v>
      </c>
      <c r="AM426" s="726" t="str">
        <f t="shared" si="142"/>
        <v>n/a</v>
      </c>
      <c r="AN426" s="726" t="str">
        <f t="shared" si="143"/>
        <v>n/a</v>
      </c>
      <c r="AO426" s="726">
        <f t="shared" si="144"/>
        <v>-100</v>
      </c>
      <c r="AP426" s="726">
        <f t="shared" si="145"/>
        <v>-75</v>
      </c>
      <c r="AQ426" s="727">
        <f t="shared" si="146"/>
        <v>27.01185851185851</v>
      </c>
      <c r="AR426" s="728">
        <f t="shared" si="147"/>
        <v>118.13754612390223</v>
      </c>
    </row>
    <row r="427" spans="1:44" ht="11.25" customHeight="1" x14ac:dyDescent="0.2">
      <c r="A427" s="551" t="s">
        <v>654</v>
      </c>
      <c r="B427" s="539" t="s">
        <v>655</v>
      </c>
      <c r="C427" s="542">
        <v>1.26</v>
      </c>
      <c r="D427" s="704">
        <v>1.22</v>
      </c>
      <c r="E427" s="525">
        <v>1.18</v>
      </c>
      <c r="F427" s="704">
        <v>1.08</v>
      </c>
      <c r="G427" s="704">
        <v>0.98</v>
      </c>
      <c r="H427" s="526" t="s">
        <v>91</v>
      </c>
      <c r="I427" s="704">
        <v>0.88</v>
      </c>
      <c r="J427" s="523">
        <v>0.72</v>
      </c>
      <c r="K427" s="526"/>
      <c r="L427" s="543">
        <v>0.6</v>
      </c>
      <c r="M427" s="543">
        <v>0.54</v>
      </c>
      <c r="N427" s="711">
        <v>0.48</v>
      </c>
      <c r="O427" s="711">
        <v>0.42</v>
      </c>
      <c r="P427" s="711">
        <v>0.38</v>
      </c>
      <c r="Q427" s="711">
        <v>0.33</v>
      </c>
      <c r="R427" s="711">
        <v>0.28000000000000003</v>
      </c>
      <c r="S427" s="711">
        <v>0.23</v>
      </c>
      <c r="T427" s="711">
        <v>0.19</v>
      </c>
      <c r="U427" s="711">
        <v>0.17</v>
      </c>
      <c r="V427" s="711">
        <v>0.152</v>
      </c>
      <c r="W427" s="711">
        <v>0.13700000000000001</v>
      </c>
      <c r="X427" s="708">
        <f t="shared" si="148"/>
        <v>11.229000000000001</v>
      </c>
      <c r="Y427" s="726">
        <f t="shared" si="128"/>
        <v>3.2786885245901676</v>
      </c>
      <c r="Z427" s="726">
        <f t="shared" si="129"/>
        <v>3.3898305084745894</v>
      </c>
      <c r="AA427" s="726">
        <f t="shared" si="130"/>
        <v>9.259259259259256</v>
      </c>
      <c r="AB427" s="726">
        <f t="shared" si="131"/>
        <v>10.204081632653072</v>
      </c>
      <c r="AC427" s="726">
        <f t="shared" si="132"/>
        <v>11.363636363636353</v>
      </c>
      <c r="AD427" s="726">
        <f t="shared" si="133"/>
        <v>22.222222222222232</v>
      </c>
      <c r="AE427" s="726">
        <f t="shared" si="134"/>
        <v>19.999999999999996</v>
      </c>
      <c r="AF427" s="726">
        <f t="shared" si="135"/>
        <v>11.111111111111093</v>
      </c>
      <c r="AG427" s="726">
        <f t="shared" si="136"/>
        <v>12.500000000000021</v>
      </c>
      <c r="AH427" s="726">
        <f t="shared" si="137"/>
        <v>14.285714285714279</v>
      </c>
      <c r="AI427" s="726">
        <f t="shared" si="138"/>
        <v>10.526315789473673</v>
      </c>
      <c r="AJ427" s="726">
        <f t="shared" si="139"/>
        <v>15.151515151515138</v>
      </c>
      <c r="AK427" s="726">
        <f t="shared" si="140"/>
        <v>17.857142857142861</v>
      </c>
      <c r="AL427" s="726">
        <f t="shared" si="141"/>
        <v>21.739130434782616</v>
      </c>
      <c r="AM427" s="726">
        <f t="shared" si="142"/>
        <v>21.052631578947366</v>
      </c>
      <c r="AN427" s="726">
        <f t="shared" si="143"/>
        <v>11.764705882352944</v>
      </c>
      <c r="AO427" s="726">
        <f t="shared" si="144"/>
        <v>11.842105263157897</v>
      </c>
      <c r="AP427" s="726">
        <f t="shared" si="145"/>
        <v>10.948905109489049</v>
      </c>
      <c r="AQ427" s="727">
        <f t="shared" si="146"/>
        <v>13.249833109695702</v>
      </c>
      <c r="AR427" s="728">
        <f t="shared" si="147"/>
        <v>5.5960857842901683</v>
      </c>
    </row>
    <row r="428" spans="1:44" ht="11.25" customHeight="1" x14ac:dyDescent="0.2">
      <c r="A428" s="530" t="s">
        <v>263</v>
      </c>
      <c r="B428" s="1015" t="s">
        <v>264</v>
      </c>
      <c r="C428" s="710">
        <v>3.3200000000000003</v>
      </c>
      <c r="D428" s="704">
        <v>3.15</v>
      </c>
      <c r="E428" s="704">
        <v>2.95</v>
      </c>
      <c r="F428" s="704">
        <v>2.76</v>
      </c>
      <c r="G428" s="704">
        <v>2.59</v>
      </c>
      <c r="H428" s="705"/>
      <c r="I428" s="704">
        <v>2.4</v>
      </c>
      <c r="J428" s="523">
        <v>2.25</v>
      </c>
      <c r="K428" s="705"/>
      <c r="L428" s="543">
        <v>2.11</v>
      </c>
      <c r="M428" s="543">
        <v>1.93</v>
      </c>
      <c r="N428" s="711">
        <v>1.7949999999999999</v>
      </c>
      <c r="O428" s="711">
        <v>1.62</v>
      </c>
      <c r="P428" s="711">
        <v>1.4550000000000001</v>
      </c>
      <c r="Q428" s="711">
        <v>1.2749999999999999</v>
      </c>
      <c r="R428" s="711">
        <v>1.095</v>
      </c>
      <c r="S428" s="711">
        <v>0.92500000000000004</v>
      </c>
      <c r="T428" s="711">
        <v>0.79500000000000004</v>
      </c>
      <c r="U428" s="711">
        <v>0.7</v>
      </c>
      <c r="V428" s="711">
        <v>0.62</v>
      </c>
      <c r="W428" s="711">
        <v>0.54500000000000004</v>
      </c>
      <c r="X428" s="708">
        <f t="shared" si="148"/>
        <v>34.285000000000004</v>
      </c>
      <c r="Y428" s="726">
        <f t="shared" si="128"/>
        <v>5.3968253968253999</v>
      </c>
      <c r="Z428" s="726">
        <f t="shared" si="129"/>
        <v>6.7796610169491345</v>
      </c>
      <c r="AA428" s="726">
        <f t="shared" si="130"/>
        <v>6.8840579710145011</v>
      </c>
      <c r="AB428" s="726">
        <f t="shared" si="131"/>
        <v>6.5637065637065506</v>
      </c>
      <c r="AC428" s="726">
        <f t="shared" si="132"/>
        <v>7.9166666666666607</v>
      </c>
      <c r="AD428" s="726">
        <f t="shared" si="133"/>
        <v>6.6666666666666652</v>
      </c>
      <c r="AE428" s="726">
        <f t="shared" si="134"/>
        <v>6.6350710900473953</v>
      </c>
      <c r="AF428" s="726">
        <f t="shared" si="135"/>
        <v>9.32642487046631</v>
      </c>
      <c r="AG428" s="726">
        <f t="shared" si="136"/>
        <v>7.5208913649025044</v>
      </c>
      <c r="AH428" s="726">
        <f t="shared" si="137"/>
        <v>10.80246913580245</v>
      </c>
      <c r="AI428" s="726">
        <f t="shared" si="138"/>
        <v>11.340206185567014</v>
      </c>
      <c r="AJ428" s="726">
        <f t="shared" si="139"/>
        <v>14.117647058823547</v>
      </c>
      <c r="AK428" s="726">
        <f t="shared" si="140"/>
        <v>16.43835616438356</v>
      </c>
      <c r="AL428" s="726">
        <f t="shared" si="141"/>
        <v>18.378378378378368</v>
      </c>
      <c r="AM428" s="726">
        <f t="shared" si="142"/>
        <v>16.35220125786163</v>
      </c>
      <c r="AN428" s="726">
        <f t="shared" si="143"/>
        <v>13.571428571428591</v>
      </c>
      <c r="AO428" s="726">
        <f t="shared" si="144"/>
        <v>12.903225806451601</v>
      </c>
      <c r="AP428" s="726">
        <f t="shared" si="145"/>
        <v>13.761467889908241</v>
      </c>
      <c r="AQ428" s="727">
        <f t="shared" si="146"/>
        <v>10.630852891991672</v>
      </c>
      <c r="AR428" s="728">
        <f t="shared" si="147"/>
        <v>4.1017569648068273</v>
      </c>
    </row>
    <row r="429" spans="1:44" ht="11.25" customHeight="1" x14ac:dyDescent="0.2">
      <c r="A429" s="1017" t="s">
        <v>1366</v>
      </c>
      <c r="B429" s="1015" t="s">
        <v>1367</v>
      </c>
      <c r="C429" s="710">
        <v>1</v>
      </c>
      <c r="D429" s="704">
        <v>0.88481799999999999</v>
      </c>
      <c r="E429" s="704">
        <v>0.83246200000000004</v>
      </c>
      <c r="F429" s="704">
        <v>0.732985</v>
      </c>
      <c r="G429" s="704">
        <v>0.65968499999999997</v>
      </c>
      <c r="H429" s="705"/>
      <c r="I429" s="704">
        <v>0.54973800000000006</v>
      </c>
      <c r="J429" s="709">
        <v>0.51649200000000006</v>
      </c>
      <c r="K429" s="705"/>
      <c r="L429" s="706">
        <v>0.52</v>
      </c>
      <c r="M429" s="706">
        <v>0.52</v>
      </c>
      <c r="N429" s="711">
        <v>0.52</v>
      </c>
      <c r="O429" s="711">
        <v>0.44</v>
      </c>
      <c r="P429" s="711">
        <v>0.37331999999999999</v>
      </c>
      <c r="Q429" s="711">
        <v>0.33332000000000001</v>
      </c>
      <c r="R429" s="711">
        <v>0.3</v>
      </c>
      <c r="S429" s="711">
        <v>0.24</v>
      </c>
      <c r="T429" s="711">
        <v>0.22</v>
      </c>
      <c r="U429" s="711">
        <v>0.20668</v>
      </c>
      <c r="V429" s="711">
        <v>1.8668</v>
      </c>
      <c r="W429" s="711">
        <v>1.6668000000000001</v>
      </c>
      <c r="X429" s="708">
        <f t="shared" si="148"/>
        <v>12.383100000000001</v>
      </c>
      <c r="Y429" s="726">
        <f t="shared" ref="Y429:Y491" si="149">IF(ISERROR((C429/D429-1)*100),"n/a",(C429/D429-1)*100)</f>
        <v>13.017592318420279</v>
      </c>
      <c r="Z429" s="726">
        <f t="shared" ref="Z429:Z491" si="150">IF(ISERROR((D429/E429-1)*100),"n/a",(D429/E429-1)*100)</f>
        <v>6.2892960879896043</v>
      </c>
      <c r="AA429" s="726">
        <f t="shared" ref="AA429:AA491" si="151">IF(ISERROR((E429/F429-1)*100),"n/a",(E429/F429-1)*100)</f>
        <v>13.571491913204238</v>
      </c>
      <c r="AB429" s="726">
        <f t="shared" ref="AB429:AB491" si="152">IF(ISERROR((F429/G429-1)*100),"n/a",(F429/G429-1)*100)</f>
        <v>11.111363756944614</v>
      </c>
      <c r="AC429" s="726">
        <f t="shared" ref="AC429:AC491" si="153">IF(ISERROR((G429/I429-1)*100),"n/a",(G429/I429-1)*100)</f>
        <v>19.999890857099189</v>
      </c>
      <c r="AD429" s="726">
        <f t="shared" ref="AD429:AD491" si="154">IF(ISERROR((I429/J429-1)*100),"n/a",(I429/J429-1)*100)</f>
        <v>6.436885760089206</v>
      </c>
      <c r="AE429" s="726">
        <f t="shared" ref="AE429:AE491" si="155">IF(ISERROR((J429/L429-1)*100),"n/a",(J429/L429-1)*100)</f>
        <v>-0.67461538461537351</v>
      </c>
      <c r="AF429" s="726">
        <f t="shared" ref="AF429:AF491" si="156">IF(ISERROR((L429/M429-1)*100),"n/a",(L429/M429-1)*100)</f>
        <v>0</v>
      </c>
      <c r="AG429" s="726">
        <f t="shared" ref="AG429:AG491" si="157">IF(ISERROR((M429/N429-1)*100),"n/a",(M429/N429-1)*100)</f>
        <v>0</v>
      </c>
      <c r="AH429" s="726">
        <f t="shared" ref="AH429:AH491" si="158">IF(ISERROR((N429/O429-1)*100),"n/a",(N429/O429-1)*100)</f>
        <v>18.181818181818187</v>
      </c>
      <c r="AI429" s="726">
        <f t="shared" ref="AI429:AI491" si="159">IF(ISERROR((O429/P429-1)*100),"n/a",(O429/P429-1)*100)</f>
        <v>17.861352191149681</v>
      </c>
      <c r="AJ429" s="726">
        <f t="shared" ref="AJ429:AJ491" si="160">IF(ISERROR((P429/Q429-1)*100),"n/a",(P429/Q429-1)*100)</f>
        <v>12.000480019200754</v>
      </c>
      <c r="AK429" s="726">
        <f t="shared" ref="AK429:AK491" si="161">IF(ISERROR((Q429/R429-1)*100),"n/a",(Q429/R429-1)*100)</f>
        <v>11.106666666666666</v>
      </c>
      <c r="AL429" s="726">
        <f t="shared" ref="AL429:AL491" si="162">IF(ISERROR((R429/S429-1)*100),"n/a",(R429/S429-1)*100)</f>
        <v>25</v>
      </c>
      <c r="AM429" s="726">
        <f t="shared" ref="AM429:AM491" si="163">IF(ISERROR((S429/T429-1)*100),"n/a",(S429/T429-1)*100)</f>
        <v>9.0909090909090828</v>
      </c>
      <c r="AN429" s="726">
        <f t="shared" ref="AN429:AN491" si="164">IF(ISERROR((T429/U429-1)*100),"n/a",(T429/U429-1)*100)</f>
        <v>6.4447455002903054</v>
      </c>
      <c r="AO429" s="726">
        <f t="shared" ref="AO429:AO491" si="165">IF(ISERROR((U429/V429-1)*100),"n/a",(U429/V429-1)*100)</f>
        <v>-88.928647953717586</v>
      </c>
      <c r="AP429" s="726">
        <f t="shared" ref="AP429:AP491" si="166">IF(ISERROR((V429/W429-1)*100),"n/a",(V429/W429-1)*100)</f>
        <v>11.999040076793843</v>
      </c>
      <c r="AQ429" s="727">
        <f t="shared" ref="AQ429:AQ491" si="167">AVERAGE(Y429:AP429)</f>
        <v>5.1393482823468162</v>
      </c>
      <c r="AR429" s="728">
        <f t="shared" ref="AR429:AR491" si="168">STDEV(Y429:AP429)</f>
        <v>24.496757911493194</v>
      </c>
    </row>
    <row r="430" spans="1:44" ht="11.25" customHeight="1" x14ac:dyDescent="0.2">
      <c r="A430" s="1017" t="s">
        <v>1368</v>
      </c>
      <c r="B430" s="1015" t="s">
        <v>1369</v>
      </c>
      <c r="C430" s="710">
        <v>0.37</v>
      </c>
      <c r="D430" s="704">
        <v>0.33</v>
      </c>
      <c r="E430" s="704">
        <v>0.30499999999999999</v>
      </c>
      <c r="F430" s="532">
        <v>0.3</v>
      </c>
      <c r="G430" s="704">
        <v>7.4999999999999997E-2</v>
      </c>
      <c r="H430" s="705"/>
      <c r="I430" s="532">
        <v>0</v>
      </c>
      <c r="J430" s="709">
        <v>0</v>
      </c>
      <c r="K430" s="705"/>
      <c r="L430" s="706">
        <v>0</v>
      </c>
      <c r="M430" s="706">
        <v>0</v>
      </c>
      <c r="N430" s="707">
        <v>0.22</v>
      </c>
      <c r="O430" s="711">
        <v>0.11</v>
      </c>
      <c r="P430" s="707">
        <v>0</v>
      </c>
      <c r="Q430" s="707">
        <v>0</v>
      </c>
      <c r="R430" s="707">
        <v>0</v>
      </c>
      <c r="S430" s="707">
        <v>0</v>
      </c>
      <c r="T430" s="707">
        <v>0</v>
      </c>
      <c r="U430" s="707">
        <v>0</v>
      </c>
      <c r="V430" s="707">
        <v>0</v>
      </c>
      <c r="W430" s="707">
        <v>0</v>
      </c>
      <c r="X430" s="708">
        <f t="shared" si="148"/>
        <v>1.71</v>
      </c>
      <c r="Y430" s="726">
        <f t="shared" si="149"/>
        <v>12.12121212121211</v>
      </c>
      <c r="Z430" s="726">
        <f t="shared" si="150"/>
        <v>8.196721311475418</v>
      </c>
      <c r="AA430" s="726">
        <f t="shared" si="151"/>
        <v>1.6666666666666607</v>
      </c>
      <c r="AB430" s="726">
        <f t="shared" si="152"/>
        <v>300</v>
      </c>
      <c r="AC430" s="726" t="str">
        <f t="shared" si="153"/>
        <v>n/a</v>
      </c>
      <c r="AD430" s="726" t="str">
        <f t="shared" si="154"/>
        <v>n/a</v>
      </c>
      <c r="AE430" s="726" t="str">
        <f t="shared" si="155"/>
        <v>n/a</v>
      </c>
      <c r="AF430" s="726" t="str">
        <f t="shared" si="156"/>
        <v>n/a</v>
      </c>
      <c r="AG430" s="726">
        <f t="shared" si="157"/>
        <v>-100</v>
      </c>
      <c r="AH430" s="726">
        <f t="shared" si="158"/>
        <v>100</v>
      </c>
      <c r="AI430" s="726" t="str">
        <f t="shared" si="159"/>
        <v>n/a</v>
      </c>
      <c r="AJ430" s="726" t="str">
        <f t="shared" si="160"/>
        <v>n/a</v>
      </c>
      <c r="AK430" s="726" t="str">
        <f t="shared" si="161"/>
        <v>n/a</v>
      </c>
      <c r="AL430" s="726" t="str">
        <f t="shared" si="162"/>
        <v>n/a</v>
      </c>
      <c r="AM430" s="726" t="str">
        <f t="shared" si="163"/>
        <v>n/a</v>
      </c>
      <c r="AN430" s="726" t="str">
        <f t="shared" si="164"/>
        <v>n/a</v>
      </c>
      <c r="AO430" s="726" t="str">
        <f t="shared" si="165"/>
        <v>n/a</v>
      </c>
      <c r="AP430" s="726" t="str">
        <f t="shared" si="166"/>
        <v>n/a</v>
      </c>
      <c r="AQ430" s="727">
        <f t="shared" si="167"/>
        <v>53.664100016559026</v>
      </c>
      <c r="AR430" s="728">
        <f t="shared" si="168"/>
        <v>136.33625637943831</v>
      </c>
    </row>
    <row r="431" spans="1:44" ht="11.25" customHeight="1" x14ac:dyDescent="0.2">
      <c r="A431" s="504" t="s">
        <v>1370</v>
      </c>
      <c r="B431" s="1000" t="s">
        <v>1371</v>
      </c>
      <c r="C431" s="517">
        <v>0.72</v>
      </c>
      <c r="D431" s="525">
        <v>0.64</v>
      </c>
      <c r="E431" s="525">
        <v>0.56000000000000005</v>
      </c>
      <c r="F431" s="525">
        <v>0.48</v>
      </c>
      <c r="G431" s="525">
        <v>0.44</v>
      </c>
      <c r="H431" s="526"/>
      <c r="I431" s="704">
        <v>0.4</v>
      </c>
      <c r="J431" s="523">
        <v>0.3</v>
      </c>
      <c r="K431" s="526"/>
      <c r="L431" s="706">
        <v>0.2</v>
      </c>
      <c r="M431" s="706">
        <v>0.2</v>
      </c>
      <c r="N431" s="711">
        <v>0.75</v>
      </c>
      <c r="O431" s="711">
        <v>0.6</v>
      </c>
      <c r="P431" s="711">
        <v>0.25</v>
      </c>
      <c r="Q431" s="707">
        <v>0</v>
      </c>
      <c r="R431" s="707">
        <v>0</v>
      </c>
      <c r="S431" s="707">
        <v>0</v>
      </c>
      <c r="T431" s="707">
        <v>0</v>
      </c>
      <c r="U431" s="707">
        <v>0</v>
      </c>
      <c r="V431" s="707">
        <v>0</v>
      </c>
      <c r="W431" s="707">
        <v>0</v>
      </c>
      <c r="X431" s="708">
        <f t="shared" si="148"/>
        <v>5.5399999999999991</v>
      </c>
      <c r="Y431" s="726">
        <f t="shared" si="149"/>
        <v>12.5</v>
      </c>
      <c r="Z431" s="726">
        <f t="shared" si="150"/>
        <v>14.285714285714279</v>
      </c>
      <c r="AA431" s="726">
        <f t="shared" si="151"/>
        <v>16.666666666666675</v>
      </c>
      <c r="AB431" s="726">
        <f t="shared" si="152"/>
        <v>9.0909090909090828</v>
      </c>
      <c r="AC431" s="726">
        <f t="shared" si="153"/>
        <v>9.9999999999999858</v>
      </c>
      <c r="AD431" s="726">
        <f t="shared" si="154"/>
        <v>33.33333333333335</v>
      </c>
      <c r="AE431" s="726">
        <f t="shared" si="155"/>
        <v>49.999999999999979</v>
      </c>
      <c r="AF431" s="726">
        <f t="shared" si="156"/>
        <v>0</v>
      </c>
      <c r="AG431" s="726">
        <f t="shared" si="157"/>
        <v>-73.333333333333343</v>
      </c>
      <c r="AH431" s="726">
        <f t="shared" si="158"/>
        <v>25</v>
      </c>
      <c r="AI431" s="726">
        <f t="shared" si="159"/>
        <v>140</v>
      </c>
      <c r="AJ431" s="726" t="str">
        <f t="shared" si="160"/>
        <v>n/a</v>
      </c>
      <c r="AK431" s="726" t="str">
        <f t="shared" si="161"/>
        <v>n/a</v>
      </c>
      <c r="AL431" s="726" t="str">
        <f t="shared" si="162"/>
        <v>n/a</v>
      </c>
      <c r="AM431" s="726" t="str">
        <f t="shared" si="163"/>
        <v>n/a</v>
      </c>
      <c r="AN431" s="726" t="str">
        <f t="shared" si="164"/>
        <v>n/a</v>
      </c>
      <c r="AO431" s="726" t="str">
        <f t="shared" si="165"/>
        <v>n/a</v>
      </c>
      <c r="AP431" s="726" t="str">
        <f t="shared" si="166"/>
        <v>n/a</v>
      </c>
      <c r="AQ431" s="727">
        <f t="shared" si="167"/>
        <v>21.59484454939</v>
      </c>
      <c r="AR431" s="728">
        <f t="shared" si="168"/>
        <v>49.904841954647438</v>
      </c>
    </row>
    <row r="432" spans="1:44" ht="11.25" customHeight="1" x14ac:dyDescent="0.2">
      <c r="A432" s="712" t="s">
        <v>1373</v>
      </c>
      <c r="B432" s="539" t="s">
        <v>1374</v>
      </c>
      <c r="C432" s="534">
        <v>2.04</v>
      </c>
      <c r="D432" s="545">
        <v>1.84</v>
      </c>
      <c r="E432" s="545">
        <v>1.68</v>
      </c>
      <c r="F432" s="545">
        <v>1.56</v>
      </c>
      <c r="G432" s="545">
        <v>1.36</v>
      </c>
      <c r="H432" s="546"/>
      <c r="I432" s="545">
        <v>1.1499999999999999</v>
      </c>
      <c r="J432" s="541">
        <v>0.8</v>
      </c>
      <c r="K432" s="546"/>
      <c r="L432" s="572">
        <v>0.2</v>
      </c>
      <c r="M432" s="572">
        <v>0.53</v>
      </c>
      <c r="N432" s="549">
        <v>1.52</v>
      </c>
      <c r="O432" s="548">
        <v>1.44</v>
      </c>
      <c r="P432" s="549">
        <v>1.36</v>
      </c>
      <c r="Q432" s="549">
        <v>1.36</v>
      </c>
      <c r="R432" s="549">
        <v>1.36</v>
      </c>
      <c r="S432" s="549">
        <v>1.36</v>
      </c>
      <c r="T432" s="548">
        <v>1.36</v>
      </c>
      <c r="U432" s="548">
        <v>1.34</v>
      </c>
      <c r="V432" s="548">
        <v>1.2333000000000001</v>
      </c>
      <c r="W432" s="548">
        <v>1.06</v>
      </c>
      <c r="X432" s="708">
        <f t="shared" si="148"/>
        <v>24.553299999999993</v>
      </c>
      <c r="Y432" s="726">
        <f t="shared" si="149"/>
        <v>10.869565217391308</v>
      </c>
      <c r="Z432" s="726">
        <f t="shared" si="150"/>
        <v>9.5238095238095344</v>
      </c>
      <c r="AA432" s="726">
        <f t="shared" si="151"/>
        <v>7.6923076923076872</v>
      </c>
      <c r="AB432" s="726">
        <f t="shared" si="152"/>
        <v>14.705882352941169</v>
      </c>
      <c r="AC432" s="726">
        <f t="shared" si="153"/>
        <v>18.260869565217419</v>
      </c>
      <c r="AD432" s="726">
        <f t="shared" si="154"/>
        <v>43.749999999999979</v>
      </c>
      <c r="AE432" s="726">
        <f t="shared" si="155"/>
        <v>300</v>
      </c>
      <c r="AF432" s="726">
        <f t="shared" si="156"/>
        <v>-62.264150943396224</v>
      </c>
      <c r="AG432" s="726">
        <f t="shared" si="157"/>
        <v>-65.131578947368425</v>
      </c>
      <c r="AH432" s="726">
        <f t="shared" si="158"/>
        <v>5.555555555555558</v>
      </c>
      <c r="AI432" s="726">
        <f t="shared" si="159"/>
        <v>5.8823529411764497</v>
      </c>
      <c r="AJ432" s="726">
        <f t="shared" si="160"/>
        <v>0</v>
      </c>
      <c r="AK432" s="726">
        <f t="shared" si="161"/>
        <v>0</v>
      </c>
      <c r="AL432" s="726">
        <f t="shared" si="162"/>
        <v>0</v>
      </c>
      <c r="AM432" s="726">
        <f t="shared" si="163"/>
        <v>0</v>
      </c>
      <c r="AN432" s="726">
        <f t="shared" si="164"/>
        <v>1.4925373134328401</v>
      </c>
      <c r="AO432" s="726">
        <f t="shared" si="165"/>
        <v>8.6515851779777933</v>
      </c>
      <c r="AP432" s="726">
        <f t="shared" si="166"/>
        <v>16.349056603773594</v>
      </c>
      <c r="AQ432" s="727">
        <f t="shared" si="167"/>
        <v>17.518766225156593</v>
      </c>
      <c r="AR432" s="728">
        <f t="shared" si="168"/>
        <v>75.043618827245695</v>
      </c>
    </row>
    <row r="433" spans="1:44" ht="11.25" customHeight="1" x14ac:dyDescent="0.2">
      <c r="A433" s="1017" t="s">
        <v>1375</v>
      </c>
      <c r="B433" s="1015" t="s">
        <v>1376</v>
      </c>
      <c r="C433" s="524">
        <v>0.82000000000000006</v>
      </c>
      <c r="D433" s="525">
        <v>0.74</v>
      </c>
      <c r="E433" s="525">
        <v>0.66</v>
      </c>
      <c r="F433" s="525">
        <v>0.57499999999999996</v>
      </c>
      <c r="G433" s="525">
        <v>0.25</v>
      </c>
      <c r="H433" s="526"/>
      <c r="I433" s="532">
        <v>0</v>
      </c>
      <c r="J433" s="709">
        <v>0</v>
      </c>
      <c r="K433" s="526"/>
      <c r="L433" s="706">
        <v>0</v>
      </c>
      <c r="M433" s="706">
        <v>0</v>
      </c>
      <c r="N433" s="707">
        <v>0</v>
      </c>
      <c r="O433" s="707">
        <v>0</v>
      </c>
      <c r="P433" s="707">
        <v>0</v>
      </c>
      <c r="Q433" s="707">
        <v>0</v>
      </c>
      <c r="R433" s="707">
        <v>0</v>
      </c>
      <c r="S433" s="707">
        <v>0</v>
      </c>
      <c r="T433" s="707">
        <v>0</v>
      </c>
      <c r="U433" s="707">
        <v>0</v>
      </c>
      <c r="V433" s="707">
        <v>0</v>
      </c>
      <c r="W433" s="707">
        <v>0</v>
      </c>
      <c r="X433" s="708">
        <f t="shared" si="148"/>
        <v>3.0449999999999999</v>
      </c>
      <c r="Y433" s="726">
        <f t="shared" si="149"/>
        <v>10.810810810810811</v>
      </c>
      <c r="Z433" s="726">
        <f t="shared" si="150"/>
        <v>12.12121212121211</v>
      </c>
      <c r="AA433" s="726">
        <f t="shared" si="151"/>
        <v>14.782608695652177</v>
      </c>
      <c r="AB433" s="726">
        <f t="shared" si="152"/>
        <v>129.99999999999997</v>
      </c>
      <c r="AC433" s="726" t="str">
        <f t="shared" si="153"/>
        <v>n/a</v>
      </c>
      <c r="AD433" s="726" t="str">
        <f t="shared" si="154"/>
        <v>n/a</v>
      </c>
      <c r="AE433" s="726" t="str">
        <f t="shared" si="155"/>
        <v>n/a</v>
      </c>
      <c r="AF433" s="726" t="str">
        <f t="shared" si="156"/>
        <v>n/a</v>
      </c>
      <c r="AG433" s="726" t="str">
        <f t="shared" si="157"/>
        <v>n/a</v>
      </c>
      <c r="AH433" s="726" t="str">
        <f t="shared" si="158"/>
        <v>n/a</v>
      </c>
      <c r="AI433" s="726" t="str">
        <f t="shared" si="159"/>
        <v>n/a</v>
      </c>
      <c r="AJ433" s="726" t="str">
        <f t="shared" si="160"/>
        <v>n/a</v>
      </c>
      <c r="AK433" s="726" t="str">
        <f t="shared" si="161"/>
        <v>n/a</v>
      </c>
      <c r="AL433" s="726" t="str">
        <f t="shared" si="162"/>
        <v>n/a</v>
      </c>
      <c r="AM433" s="726" t="str">
        <f t="shared" si="163"/>
        <v>n/a</v>
      </c>
      <c r="AN433" s="726" t="str">
        <f t="shared" si="164"/>
        <v>n/a</v>
      </c>
      <c r="AO433" s="726" t="str">
        <f t="shared" si="165"/>
        <v>n/a</v>
      </c>
      <c r="AP433" s="726" t="str">
        <f t="shared" si="166"/>
        <v>n/a</v>
      </c>
      <c r="AQ433" s="727">
        <f t="shared" si="167"/>
        <v>41.928657906918765</v>
      </c>
      <c r="AR433" s="728">
        <f t="shared" si="168"/>
        <v>58.737476730566833</v>
      </c>
    </row>
    <row r="434" spans="1:44" ht="11.25" customHeight="1" x14ac:dyDescent="0.2">
      <c r="A434" s="530" t="s">
        <v>1377</v>
      </c>
      <c r="B434" s="1015" t="s">
        <v>1378</v>
      </c>
      <c r="C434" s="524">
        <v>2</v>
      </c>
      <c r="D434" s="704">
        <v>1.8</v>
      </c>
      <c r="E434" s="704">
        <v>1.6</v>
      </c>
      <c r="F434" s="704">
        <v>1.4</v>
      </c>
      <c r="G434" s="704">
        <v>1.2</v>
      </c>
      <c r="H434" s="705"/>
      <c r="I434" s="704">
        <v>1</v>
      </c>
      <c r="J434" s="709">
        <v>0.96</v>
      </c>
      <c r="K434" s="705"/>
      <c r="L434" s="706">
        <v>0.96</v>
      </c>
      <c r="M434" s="706">
        <v>0.96</v>
      </c>
      <c r="N434" s="711">
        <v>0.84</v>
      </c>
      <c r="O434" s="711">
        <v>0.36</v>
      </c>
      <c r="P434" s="707">
        <v>0</v>
      </c>
      <c r="Q434" s="707">
        <v>0</v>
      </c>
      <c r="R434" s="707">
        <v>0</v>
      </c>
      <c r="S434" s="707">
        <v>0</v>
      </c>
      <c r="T434" s="707">
        <v>0</v>
      </c>
      <c r="U434" s="707">
        <v>0</v>
      </c>
      <c r="V434" s="707">
        <v>0</v>
      </c>
      <c r="W434" s="707">
        <v>0</v>
      </c>
      <c r="X434" s="708">
        <f t="shared" si="148"/>
        <v>13.080000000000002</v>
      </c>
      <c r="Y434" s="726">
        <f t="shared" si="149"/>
        <v>11.111111111111116</v>
      </c>
      <c r="Z434" s="726">
        <f t="shared" si="150"/>
        <v>12.5</v>
      </c>
      <c r="AA434" s="726">
        <f t="shared" si="151"/>
        <v>14.285714285714302</v>
      </c>
      <c r="AB434" s="726">
        <f t="shared" si="152"/>
        <v>16.666666666666675</v>
      </c>
      <c r="AC434" s="726">
        <f t="shared" si="153"/>
        <v>19.999999999999996</v>
      </c>
      <c r="AD434" s="726">
        <f t="shared" si="154"/>
        <v>4.1666666666666741</v>
      </c>
      <c r="AE434" s="726">
        <f t="shared" si="155"/>
        <v>0</v>
      </c>
      <c r="AF434" s="726">
        <f t="shared" si="156"/>
        <v>0</v>
      </c>
      <c r="AG434" s="726">
        <f t="shared" si="157"/>
        <v>14.285714285714279</v>
      </c>
      <c r="AH434" s="726">
        <f t="shared" si="158"/>
        <v>133.33333333333334</v>
      </c>
      <c r="AI434" s="726" t="str">
        <f t="shared" si="159"/>
        <v>n/a</v>
      </c>
      <c r="AJ434" s="726" t="str">
        <f t="shared" si="160"/>
        <v>n/a</v>
      </c>
      <c r="AK434" s="726" t="str">
        <f t="shared" si="161"/>
        <v>n/a</v>
      </c>
      <c r="AL434" s="726" t="str">
        <f t="shared" si="162"/>
        <v>n/a</v>
      </c>
      <c r="AM434" s="726" t="str">
        <f t="shared" si="163"/>
        <v>n/a</v>
      </c>
      <c r="AN434" s="726" t="str">
        <f t="shared" si="164"/>
        <v>n/a</v>
      </c>
      <c r="AO434" s="726" t="str">
        <f t="shared" si="165"/>
        <v>n/a</v>
      </c>
      <c r="AP434" s="726" t="str">
        <f t="shared" si="166"/>
        <v>n/a</v>
      </c>
      <c r="AQ434" s="727">
        <f t="shared" si="167"/>
        <v>22.63492063492064</v>
      </c>
      <c r="AR434" s="728">
        <f t="shared" si="168"/>
        <v>39.493164528961621</v>
      </c>
    </row>
    <row r="435" spans="1:44" ht="11.25" customHeight="1" x14ac:dyDescent="0.2">
      <c r="A435" s="1017" t="s">
        <v>1379</v>
      </c>
      <c r="B435" s="1015" t="s">
        <v>1380</v>
      </c>
      <c r="C435" s="524">
        <v>1.35</v>
      </c>
      <c r="D435" s="532">
        <v>1.32</v>
      </c>
      <c r="E435" s="704">
        <v>1.27</v>
      </c>
      <c r="F435" s="704">
        <v>1.0549999999999999</v>
      </c>
      <c r="G435" s="704">
        <v>0.84</v>
      </c>
      <c r="H435" s="705"/>
      <c r="I435" s="704">
        <v>0.58499999999999996</v>
      </c>
      <c r="J435" s="709">
        <v>0</v>
      </c>
      <c r="K435" s="705"/>
      <c r="L435" s="706">
        <v>0</v>
      </c>
      <c r="M435" s="706">
        <v>0</v>
      </c>
      <c r="N435" s="707">
        <v>0</v>
      </c>
      <c r="O435" s="707">
        <v>0</v>
      </c>
      <c r="P435" s="707">
        <v>0</v>
      </c>
      <c r="Q435" s="707">
        <v>0</v>
      </c>
      <c r="R435" s="707">
        <v>0</v>
      </c>
      <c r="S435" s="707">
        <v>0</v>
      </c>
      <c r="T435" s="707">
        <v>0</v>
      </c>
      <c r="U435" s="707">
        <v>0</v>
      </c>
      <c r="V435" s="707">
        <v>0.04</v>
      </c>
      <c r="W435" s="707">
        <v>0.16</v>
      </c>
      <c r="X435" s="708">
        <f t="shared" si="148"/>
        <v>6.62</v>
      </c>
      <c r="Y435" s="726">
        <f t="shared" si="149"/>
        <v>2.2727272727272707</v>
      </c>
      <c r="Z435" s="726">
        <f t="shared" si="150"/>
        <v>3.937007874015741</v>
      </c>
      <c r="AA435" s="726">
        <f t="shared" si="151"/>
        <v>20.379146919431278</v>
      </c>
      <c r="AB435" s="726">
        <f t="shared" si="152"/>
        <v>25.595238095238095</v>
      </c>
      <c r="AC435" s="726">
        <f t="shared" si="153"/>
        <v>43.589743589743591</v>
      </c>
      <c r="AD435" s="726" t="str">
        <f t="shared" si="154"/>
        <v>n/a</v>
      </c>
      <c r="AE435" s="726" t="str">
        <f t="shared" si="155"/>
        <v>n/a</v>
      </c>
      <c r="AF435" s="726" t="str">
        <f t="shared" si="156"/>
        <v>n/a</v>
      </c>
      <c r="AG435" s="726" t="str">
        <f t="shared" si="157"/>
        <v>n/a</v>
      </c>
      <c r="AH435" s="726" t="str">
        <f t="shared" si="158"/>
        <v>n/a</v>
      </c>
      <c r="AI435" s="726" t="str">
        <f t="shared" si="159"/>
        <v>n/a</v>
      </c>
      <c r="AJ435" s="726" t="str">
        <f t="shared" si="160"/>
        <v>n/a</v>
      </c>
      <c r="AK435" s="726" t="str">
        <f t="shared" si="161"/>
        <v>n/a</v>
      </c>
      <c r="AL435" s="726" t="str">
        <f t="shared" si="162"/>
        <v>n/a</v>
      </c>
      <c r="AM435" s="726" t="str">
        <f t="shared" si="163"/>
        <v>n/a</v>
      </c>
      <c r="AN435" s="726" t="str">
        <f t="shared" si="164"/>
        <v>n/a</v>
      </c>
      <c r="AO435" s="726">
        <f t="shared" si="165"/>
        <v>-100</v>
      </c>
      <c r="AP435" s="726">
        <f t="shared" si="166"/>
        <v>-75</v>
      </c>
      <c r="AQ435" s="727">
        <f t="shared" si="167"/>
        <v>-11.318019464120576</v>
      </c>
      <c r="AR435" s="728">
        <f t="shared" si="168"/>
        <v>54.34377295922085</v>
      </c>
    </row>
    <row r="436" spans="1:44" ht="11.25" customHeight="1" x14ac:dyDescent="0.2">
      <c r="A436" s="504" t="s">
        <v>1381</v>
      </c>
      <c r="B436" s="1000" t="s">
        <v>1382</v>
      </c>
      <c r="C436" s="554">
        <v>1.28</v>
      </c>
      <c r="D436" s="513">
        <v>1.1599999999999999</v>
      </c>
      <c r="E436" s="513">
        <v>1.08</v>
      </c>
      <c r="F436" s="513">
        <v>1</v>
      </c>
      <c r="G436" s="513">
        <v>0.76</v>
      </c>
      <c r="H436" s="514"/>
      <c r="I436" s="515">
        <v>0</v>
      </c>
      <c r="J436" s="516">
        <v>0</v>
      </c>
      <c r="K436" s="514"/>
      <c r="L436" s="571">
        <v>0</v>
      </c>
      <c r="M436" s="571">
        <v>0</v>
      </c>
      <c r="N436" s="518">
        <v>0</v>
      </c>
      <c r="O436" s="518">
        <v>0</v>
      </c>
      <c r="P436" s="518">
        <v>0</v>
      </c>
      <c r="Q436" s="518">
        <v>0</v>
      </c>
      <c r="R436" s="518">
        <v>0</v>
      </c>
      <c r="S436" s="518">
        <v>0</v>
      </c>
      <c r="T436" s="518">
        <v>0</v>
      </c>
      <c r="U436" s="518">
        <v>0</v>
      </c>
      <c r="V436" s="518">
        <v>0</v>
      </c>
      <c r="W436" s="518">
        <v>0</v>
      </c>
      <c r="X436" s="708">
        <f t="shared" si="148"/>
        <v>5.2799999999999994</v>
      </c>
      <c r="Y436" s="726">
        <f t="shared" si="149"/>
        <v>10.344827586206918</v>
      </c>
      <c r="Z436" s="726">
        <f t="shared" si="150"/>
        <v>7.4074074074073959</v>
      </c>
      <c r="AA436" s="726">
        <f t="shared" si="151"/>
        <v>8.0000000000000071</v>
      </c>
      <c r="AB436" s="726">
        <f t="shared" si="152"/>
        <v>31.578947368421062</v>
      </c>
      <c r="AC436" s="726" t="str">
        <f t="shared" si="153"/>
        <v>n/a</v>
      </c>
      <c r="AD436" s="726" t="str">
        <f t="shared" si="154"/>
        <v>n/a</v>
      </c>
      <c r="AE436" s="726" t="str">
        <f t="shared" si="155"/>
        <v>n/a</v>
      </c>
      <c r="AF436" s="726" t="str">
        <f t="shared" si="156"/>
        <v>n/a</v>
      </c>
      <c r="AG436" s="726" t="str">
        <f t="shared" si="157"/>
        <v>n/a</v>
      </c>
      <c r="AH436" s="726" t="str">
        <f t="shared" si="158"/>
        <v>n/a</v>
      </c>
      <c r="AI436" s="726" t="str">
        <f t="shared" si="159"/>
        <v>n/a</v>
      </c>
      <c r="AJ436" s="726" t="str">
        <f t="shared" si="160"/>
        <v>n/a</v>
      </c>
      <c r="AK436" s="726" t="str">
        <f t="shared" si="161"/>
        <v>n/a</v>
      </c>
      <c r="AL436" s="726" t="str">
        <f t="shared" si="162"/>
        <v>n/a</v>
      </c>
      <c r="AM436" s="726" t="str">
        <f t="shared" si="163"/>
        <v>n/a</v>
      </c>
      <c r="AN436" s="726" t="str">
        <f t="shared" si="164"/>
        <v>n/a</v>
      </c>
      <c r="AO436" s="726" t="str">
        <f t="shared" si="165"/>
        <v>n/a</v>
      </c>
      <c r="AP436" s="726" t="str">
        <f t="shared" si="166"/>
        <v>n/a</v>
      </c>
      <c r="AQ436" s="727">
        <f t="shared" si="167"/>
        <v>14.332795590508846</v>
      </c>
      <c r="AR436" s="728">
        <f t="shared" si="168"/>
        <v>11.567179740223771</v>
      </c>
    </row>
    <row r="437" spans="1:44" ht="11.25" customHeight="1" x14ac:dyDescent="0.2">
      <c r="A437" s="712" t="s">
        <v>657</v>
      </c>
      <c r="B437" s="539" t="s">
        <v>658</v>
      </c>
      <c r="C437" s="542">
        <v>2.12</v>
      </c>
      <c r="D437" s="704">
        <v>2.04</v>
      </c>
      <c r="E437" s="704">
        <v>1.98</v>
      </c>
      <c r="F437" s="704">
        <v>1.9</v>
      </c>
      <c r="G437" s="704">
        <v>1.8</v>
      </c>
      <c r="H437" s="705"/>
      <c r="I437" s="704">
        <v>1.74</v>
      </c>
      <c r="J437" s="523">
        <v>1.67</v>
      </c>
      <c r="K437" s="705"/>
      <c r="L437" s="543">
        <v>1.56</v>
      </c>
      <c r="M437" s="543">
        <v>1.43</v>
      </c>
      <c r="N437" s="711">
        <v>1.3</v>
      </c>
      <c r="O437" s="711">
        <v>1.2</v>
      </c>
      <c r="P437" s="711">
        <v>1.1399999999999999</v>
      </c>
      <c r="Q437" s="711">
        <v>1.06</v>
      </c>
      <c r="R437" s="707">
        <v>1.01</v>
      </c>
      <c r="S437" s="707">
        <v>1.01</v>
      </c>
      <c r="T437" s="707">
        <v>1.01</v>
      </c>
      <c r="U437" s="707">
        <v>1.01</v>
      </c>
      <c r="V437" s="711">
        <v>1.01</v>
      </c>
      <c r="W437" s="711">
        <v>0.96</v>
      </c>
      <c r="X437" s="708">
        <f t="shared" si="148"/>
        <v>26.95000000000001</v>
      </c>
      <c r="Y437" s="726">
        <f t="shared" si="149"/>
        <v>3.9215686274509887</v>
      </c>
      <c r="Z437" s="726">
        <f t="shared" si="150"/>
        <v>3.0303030303030276</v>
      </c>
      <c r="AA437" s="726">
        <f t="shared" si="151"/>
        <v>4.2105263157894868</v>
      </c>
      <c r="AB437" s="726">
        <f t="shared" si="152"/>
        <v>5.555555555555558</v>
      </c>
      <c r="AC437" s="726">
        <f t="shared" si="153"/>
        <v>3.4482758620689724</v>
      </c>
      <c r="AD437" s="726">
        <f t="shared" si="154"/>
        <v>4.1916167664670656</v>
      </c>
      <c r="AE437" s="726">
        <f t="shared" si="155"/>
        <v>7.0512820512820484</v>
      </c>
      <c r="AF437" s="726">
        <f t="shared" si="156"/>
        <v>9.0909090909091042</v>
      </c>
      <c r="AG437" s="726">
        <f t="shared" si="157"/>
        <v>9.9999999999999858</v>
      </c>
      <c r="AH437" s="726">
        <f t="shared" si="158"/>
        <v>8.3333333333333481</v>
      </c>
      <c r="AI437" s="726">
        <f t="shared" si="159"/>
        <v>5.2631578947368363</v>
      </c>
      <c r="AJ437" s="726">
        <f t="shared" si="160"/>
        <v>7.5471698113207308</v>
      </c>
      <c r="AK437" s="726">
        <f t="shared" si="161"/>
        <v>4.9504950495049549</v>
      </c>
      <c r="AL437" s="726">
        <f t="shared" si="162"/>
        <v>0</v>
      </c>
      <c r="AM437" s="726">
        <f t="shared" si="163"/>
        <v>0</v>
      </c>
      <c r="AN437" s="726">
        <f t="shared" si="164"/>
        <v>0</v>
      </c>
      <c r="AO437" s="726">
        <f t="shared" si="165"/>
        <v>0</v>
      </c>
      <c r="AP437" s="726">
        <f t="shared" si="166"/>
        <v>5.2083333333333481</v>
      </c>
      <c r="AQ437" s="727">
        <f t="shared" si="167"/>
        <v>4.5445848178919697</v>
      </c>
      <c r="AR437" s="728">
        <f t="shared" si="168"/>
        <v>3.1525927193172678</v>
      </c>
    </row>
    <row r="438" spans="1:44" ht="11.25" customHeight="1" x14ac:dyDescent="0.2">
      <c r="A438" s="1017" t="s">
        <v>1383</v>
      </c>
      <c r="B438" s="1015" t="s">
        <v>1384</v>
      </c>
      <c r="C438" s="710">
        <v>0.68</v>
      </c>
      <c r="D438" s="704">
        <v>0.54</v>
      </c>
      <c r="E438" s="704">
        <v>0.45</v>
      </c>
      <c r="F438" s="704">
        <v>0.34</v>
      </c>
      <c r="G438" s="704">
        <v>0.26</v>
      </c>
      <c r="H438" s="705"/>
      <c r="I438" s="704">
        <v>0.19</v>
      </c>
      <c r="J438" s="523">
        <v>0.08</v>
      </c>
      <c r="K438" s="705"/>
      <c r="L438" s="706">
        <v>0</v>
      </c>
      <c r="M438" s="706">
        <v>0</v>
      </c>
      <c r="N438" s="707">
        <v>0</v>
      </c>
      <c r="O438" s="707">
        <v>0</v>
      </c>
      <c r="P438" s="707">
        <v>0</v>
      </c>
      <c r="Q438" s="707">
        <v>0</v>
      </c>
      <c r="R438" s="707">
        <v>0</v>
      </c>
      <c r="S438" s="707">
        <v>0</v>
      </c>
      <c r="T438" s="707">
        <v>0</v>
      </c>
      <c r="U438" s="707">
        <v>0</v>
      </c>
      <c r="V438" s="707">
        <v>0</v>
      </c>
      <c r="W438" s="707">
        <v>0</v>
      </c>
      <c r="X438" s="708">
        <f t="shared" si="148"/>
        <v>2.5400000000000005</v>
      </c>
      <c r="Y438" s="726">
        <f t="shared" si="149"/>
        <v>25.925925925925931</v>
      </c>
      <c r="Z438" s="726">
        <f t="shared" si="150"/>
        <v>19.999999999999996</v>
      </c>
      <c r="AA438" s="726">
        <f t="shared" si="151"/>
        <v>32.352941176470587</v>
      </c>
      <c r="AB438" s="726">
        <f t="shared" si="152"/>
        <v>30.76923076923077</v>
      </c>
      <c r="AC438" s="726">
        <f t="shared" si="153"/>
        <v>36.842105263157897</v>
      </c>
      <c r="AD438" s="726">
        <f t="shared" si="154"/>
        <v>137.5</v>
      </c>
      <c r="AE438" s="726" t="str">
        <f t="shared" si="155"/>
        <v>n/a</v>
      </c>
      <c r="AF438" s="726" t="str">
        <f t="shared" si="156"/>
        <v>n/a</v>
      </c>
      <c r="AG438" s="726" t="str">
        <f t="shared" si="157"/>
        <v>n/a</v>
      </c>
      <c r="AH438" s="726" t="str">
        <f t="shared" si="158"/>
        <v>n/a</v>
      </c>
      <c r="AI438" s="726" t="str">
        <f t="shared" si="159"/>
        <v>n/a</v>
      </c>
      <c r="AJ438" s="726" t="str">
        <f t="shared" si="160"/>
        <v>n/a</v>
      </c>
      <c r="AK438" s="726" t="str">
        <f t="shared" si="161"/>
        <v>n/a</v>
      </c>
      <c r="AL438" s="726" t="str">
        <f t="shared" si="162"/>
        <v>n/a</v>
      </c>
      <c r="AM438" s="726" t="str">
        <f t="shared" si="163"/>
        <v>n/a</v>
      </c>
      <c r="AN438" s="726" t="str">
        <f t="shared" si="164"/>
        <v>n/a</v>
      </c>
      <c r="AO438" s="726" t="str">
        <f t="shared" si="165"/>
        <v>n/a</v>
      </c>
      <c r="AP438" s="726" t="str">
        <f t="shared" si="166"/>
        <v>n/a</v>
      </c>
      <c r="AQ438" s="727">
        <f t="shared" si="167"/>
        <v>47.231700522464195</v>
      </c>
      <c r="AR438" s="728">
        <f t="shared" si="168"/>
        <v>44.596415808389992</v>
      </c>
    </row>
    <row r="439" spans="1:44" ht="11.25" customHeight="1" x14ac:dyDescent="0.2">
      <c r="A439" s="1017" t="s">
        <v>1385</v>
      </c>
      <c r="B439" s="1015" t="s">
        <v>1386</v>
      </c>
      <c r="C439" s="710">
        <v>0.64</v>
      </c>
      <c r="D439" s="704">
        <v>0.56000000000000005</v>
      </c>
      <c r="E439" s="704">
        <v>0.5</v>
      </c>
      <c r="F439" s="704">
        <v>0.46</v>
      </c>
      <c r="G439" s="704">
        <v>0.42</v>
      </c>
      <c r="H439" s="705"/>
      <c r="I439" s="532">
        <v>0.4</v>
      </c>
      <c r="J439" s="709">
        <v>0.4</v>
      </c>
      <c r="K439" s="705"/>
      <c r="L439" s="543">
        <v>0.4</v>
      </c>
      <c r="M439" s="543">
        <v>0.36</v>
      </c>
      <c r="N439" s="711">
        <v>0.31</v>
      </c>
      <c r="O439" s="707">
        <v>0.28000000000000003</v>
      </c>
      <c r="P439" s="707">
        <v>0.28000000000000003</v>
      </c>
      <c r="Q439" s="707">
        <v>0.28000000000000003</v>
      </c>
      <c r="R439" s="707">
        <v>0.28000000000000003</v>
      </c>
      <c r="S439" s="707">
        <v>0.28000000000000003</v>
      </c>
      <c r="T439" s="707">
        <v>0.28000000000000003</v>
      </c>
      <c r="U439" s="707">
        <v>0.28000000000000003</v>
      </c>
      <c r="V439" s="711">
        <v>0.28000000000000003</v>
      </c>
      <c r="W439" s="711">
        <v>0.25</v>
      </c>
      <c r="X439" s="708">
        <f t="shared" si="148"/>
        <v>6.9400000000000013</v>
      </c>
      <c r="Y439" s="726">
        <f t="shared" si="149"/>
        <v>14.285714285714279</v>
      </c>
      <c r="Z439" s="726">
        <f t="shared" si="150"/>
        <v>12.000000000000011</v>
      </c>
      <c r="AA439" s="726">
        <f t="shared" si="151"/>
        <v>8.6956521739130377</v>
      </c>
      <c r="AB439" s="726">
        <f t="shared" si="152"/>
        <v>9.5238095238095344</v>
      </c>
      <c r="AC439" s="726">
        <f t="shared" si="153"/>
        <v>4.9999999999999822</v>
      </c>
      <c r="AD439" s="726">
        <f t="shared" si="154"/>
        <v>0</v>
      </c>
      <c r="AE439" s="726">
        <f t="shared" si="155"/>
        <v>0</v>
      </c>
      <c r="AF439" s="726">
        <f t="shared" si="156"/>
        <v>11.111111111111116</v>
      </c>
      <c r="AG439" s="726">
        <f t="shared" si="157"/>
        <v>16.129032258064502</v>
      </c>
      <c r="AH439" s="726">
        <f t="shared" si="158"/>
        <v>10.714285714285698</v>
      </c>
      <c r="AI439" s="726">
        <f t="shared" si="159"/>
        <v>0</v>
      </c>
      <c r="AJ439" s="726">
        <f t="shared" si="160"/>
        <v>0</v>
      </c>
      <c r="AK439" s="726">
        <f t="shared" si="161"/>
        <v>0</v>
      </c>
      <c r="AL439" s="726">
        <f t="shared" si="162"/>
        <v>0</v>
      </c>
      <c r="AM439" s="726">
        <f t="shared" si="163"/>
        <v>0</v>
      </c>
      <c r="AN439" s="726">
        <f t="shared" si="164"/>
        <v>0</v>
      </c>
      <c r="AO439" s="726">
        <f t="shared" si="165"/>
        <v>0</v>
      </c>
      <c r="AP439" s="726">
        <f t="shared" si="166"/>
        <v>12.000000000000011</v>
      </c>
      <c r="AQ439" s="727">
        <f t="shared" si="167"/>
        <v>5.5255336148276761</v>
      </c>
      <c r="AR439" s="728">
        <f t="shared" si="168"/>
        <v>6.0983601758582848</v>
      </c>
    </row>
    <row r="440" spans="1:44" ht="11.25" customHeight="1" x14ac:dyDescent="0.2">
      <c r="A440" s="530" t="s">
        <v>1387</v>
      </c>
      <c r="B440" s="1015" t="s">
        <v>1388</v>
      </c>
      <c r="C440" s="710">
        <v>0.38</v>
      </c>
      <c r="D440" s="704">
        <v>0.33</v>
      </c>
      <c r="E440" s="704">
        <v>0.28999999999999998</v>
      </c>
      <c r="F440" s="704">
        <v>0.25</v>
      </c>
      <c r="G440" s="704">
        <v>0.215</v>
      </c>
      <c r="H440" s="705"/>
      <c r="I440" s="704">
        <v>0.18</v>
      </c>
      <c r="J440" s="523">
        <v>0.1</v>
      </c>
      <c r="K440" s="705"/>
      <c r="L440" s="706">
        <v>0.04</v>
      </c>
      <c r="M440" s="706">
        <v>9.2499999999999999E-2</v>
      </c>
      <c r="N440" s="707">
        <v>1</v>
      </c>
      <c r="O440" s="711">
        <v>1.46</v>
      </c>
      <c r="P440" s="711">
        <v>1.38</v>
      </c>
      <c r="Q440" s="711">
        <v>1.3</v>
      </c>
      <c r="R440" s="711">
        <v>1.24</v>
      </c>
      <c r="S440" s="711">
        <v>1.22</v>
      </c>
      <c r="T440" s="711">
        <v>1.2</v>
      </c>
      <c r="U440" s="711">
        <v>1.18</v>
      </c>
      <c r="V440" s="711">
        <v>1.1200000000000001</v>
      </c>
      <c r="W440" s="711">
        <v>1.04</v>
      </c>
      <c r="X440" s="708">
        <f t="shared" si="148"/>
        <v>14.017499999999998</v>
      </c>
      <c r="Y440" s="726">
        <f t="shared" si="149"/>
        <v>15.151515151515138</v>
      </c>
      <c r="Z440" s="726">
        <f t="shared" si="150"/>
        <v>13.793103448275868</v>
      </c>
      <c r="AA440" s="726">
        <f t="shared" si="151"/>
        <v>15.999999999999993</v>
      </c>
      <c r="AB440" s="726">
        <f t="shared" si="152"/>
        <v>16.279069767441868</v>
      </c>
      <c r="AC440" s="726">
        <f t="shared" si="153"/>
        <v>19.444444444444443</v>
      </c>
      <c r="AD440" s="726">
        <f t="shared" si="154"/>
        <v>79.999999999999986</v>
      </c>
      <c r="AE440" s="726">
        <f t="shared" si="155"/>
        <v>150</v>
      </c>
      <c r="AF440" s="726">
        <f t="shared" si="156"/>
        <v>-56.756756756756758</v>
      </c>
      <c r="AG440" s="726">
        <f t="shared" si="157"/>
        <v>-90.75</v>
      </c>
      <c r="AH440" s="726">
        <f t="shared" si="158"/>
        <v>-31.506849315068497</v>
      </c>
      <c r="AI440" s="726">
        <f t="shared" si="159"/>
        <v>5.7971014492753659</v>
      </c>
      <c r="AJ440" s="726">
        <f t="shared" si="160"/>
        <v>6.153846153846132</v>
      </c>
      <c r="AK440" s="726">
        <f t="shared" si="161"/>
        <v>4.8387096774193505</v>
      </c>
      <c r="AL440" s="726">
        <f t="shared" si="162"/>
        <v>1.6393442622950838</v>
      </c>
      <c r="AM440" s="726">
        <f t="shared" si="163"/>
        <v>1.6666666666666607</v>
      </c>
      <c r="AN440" s="726">
        <f t="shared" si="164"/>
        <v>1.6949152542372836</v>
      </c>
      <c r="AO440" s="726">
        <f t="shared" si="165"/>
        <v>5.3571428571428381</v>
      </c>
      <c r="AP440" s="726">
        <f t="shared" si="166"/>
        <v>7.6923076923077094</v>
      </c>
      <c r="AQ440" s="727">
        <f t="shared" si="167"/>
        <v>9.2496978196134698</v>
      </c>
      <c r="AR440" s="728">
        <f t="shared" si="168"/>
        <v>49.300733572560318</v>
      </c>
    </row>
    <row r="441" spans="1:44" ht="11.25" customHeight="1" x14ac:dyDescent="0.2">
      <c r="A441" s="536" t="s">
        <v>266</v>
      </c>
      <c r="B441" s="1000" t="s">
        <v>267</v>
      </c>
      <c r="C441" s="517">
        <v>3.83</v>
      </c>
      <c r="D441" s="525">
        <v>3.64</v>
      </c>
      <c r="E441" s="525">
        <v>3.48</v>
      </c>
      <c r="F441" s="525">
        <v>3.2561100000000001</v>
      </c>
      <c r="G441" s="704">
        <v>3.0383752599999996</v>
      </c>
      <c r="H441" s="526"/>
      <c r="I441" s="704">
        <v>2.7987557600000001</v>
      </c>
      <c r="J441" s="523">
        <v>2.6837384000000002</v>
      </c>
      <c r="K441" s="526"/>
      <c r="L441" s="543">
        <v>2.4728732400000002</v>
      </c>
      <c r="M441" s="543">
        <v>2.2811776399999997</v>
      </c>
      <c r="N441" s="711">
        <v>2.1757450600000001</v>
      </c>
      <c r="O441" s="711">
        <v>1.9936342400000002</v>
      </c>
      <c r="P441" s="711">
        <v>1.8402777600000002</v>
      </c>
      <c r="Q441" s="711">
        <v>1.6773365000000002</v>
      </c>
      <c r="R441" s="711">
        <v>1.47605612</v>
      </c>
      <c r="S441" s="711">
        <v>1.26519096</v>
      </c>
      <c r="T441" s="711">
        <v>1.1310040400000001</v>
      </c>
      <c r="U441" s="711">
        <v>1.0639105799999999</v>
      </c>
      <c r="V441" s="711">
        <v>1.0255714600000001</v>
      </c>
      <c r="W441" s="711">
        <v>0.98723234000000004</v>
      </c>
      <c r="X441" s="708">
        <f t="shared" si="148"/>
        <v>42.116989359999998</v>
      </c>
      <c r="Y441" s="726">
        <f t="shared" si="149"/>
        <v>5.2197802197802234</v>
      </c>
      <c r="Z441" s="726">
        <f t="shared" si="150"/>
        <v>4.5977011494252817</v>
      </c>
      <c r="AA441" s="726">
        <f t="shared" si="151"/>
        <v>6.8759962040594536</v>
      </c>
      <c r="AB441" s="726">
        <f t="shared" si="152"/>
        <v>7.1661569545560466</v>
      </c>
      <c r="AC441" s="726">
        <f t="shared" si="153"/>
        <v>8.5616438356164171</v>
      </c>
      <c r="AD441" s="726">
        <f t="shared" si="154"/>
        <v>4.2857142857142927</v>
      </c>
      <c r="AE441" s="726">
        <f t="shared" si="155"/>
        <v>8.5271317829457303</v>
      </c>
      <c r="AF441" s="726">
        <f t="shared" si="156"/>
        <v>8.4033613445378297</v>
      </c>
      <c r="AG441" s="726">
        <f t="shared" si="157"/>
        <v>4.8458149779735393</v>
      </c>
      <c r="AH441" s="726">
        <f t="shared" si="158"/>
        <v>9.1346153846153744</v>
      </c>
      <c r="AI441" s="726">
        <f t="shared" si="159"/>
        <v>8.333333333333325</v>
      </c>
      <c r="AJ441" s="726">
        <f t="shared" si="160"/>
        <v>9.7142857142857189</v>
      </c>
      <c r="AK441" s="726">
        <f t="shared" si="161"/>
        <v>13.636363636363647</v>
      </c>
      <c r="AL441" s="726">
        <f t="shared" si="162"/>
        <v>16.666666666666675</v>
      </c>
      <c r="AM441" s="726">
        <f t="shared" si="163"/>
        <v>11.864406779661007</v>
      </c>
      <c r="AN441" s="726">
        <f t="shared" si="164"/>
        <v>6.3063063063063307</v>
      </c>
      <c r="AO441" s="726">
        <f t="shared" si="165"/>
        <v>3.738317757009324</v>
      </c>
      <c r="AP441" s="726">
        <f t="shared" si="166"/>
        <v>3.8834951456310662</v>
      </c>
      <c r="AQ441" s="727">
        <f t="shared" si="167"/>
        <v>7.8756161932489608</v>
      </c>
      <c r="AR441" s="728">
        <f t="shared" si="168"/>
        <v>3.5114350894406217</v>
      </c>
    </row>
    <row r="442" spans="1:44" ht="11.25" customHeight="1" x14ac:dyDescent="0.2">
      <c r="A442" s="551" t="s">
        <v>1389</v>
      </c>
      <c r="B442" s="539" t="s">
        <v>1390</v>
      </c>
      <c r="C442" s="710">
        <v>1.08</v>
      </c>
      <c r="D442" s="545">
        <v>1.02</v>
      </c>
      <c r="E442" s="545">
        <v>0.96</v>
      </c>
      <c r="F442" s="545">
        <v>0.9</v>
      </c>
      <c r="G442" s="545">
        <v>0.84</v>
      </c>
      <c r="H442" s="546"/>
      <c r="I442" s="545">
        <v>0.76</v>
      </c>
      <c r="J442" s="541">
        <v>0.72</v>
      </c>
      <c r="K442" s="546"/>
      <c r="L442" s="572">
        <v>0.64</v>
      </c>
      <c r="M442" s="572">
        <v>1</v>
      </c>
      <c r="N442" s="548">
        <v>1.64</v>
      </c>
      <c r="O442" s="548">
        <v>1.48</v>
      </c>
      <c r="P442" s="548">
        <v>1.35</v>
      </c>
      <c r="Q442" s="548">
        <v>1.2450000000000001</v>
      </c>
      <c r="R442" s="548">
        <v>1.1399999999999999</v>
      </c>
      <c r="S442" s="548">
        <v>1.08</v>
      </c>
      <c r="T442" s="548">
        <v>1.04</v>
      </c>
      <c r="U442" s="548">
        <v>0.96</v>
      </c>
      <c r="V442" s="548">
        <v>0.88670000000000004</v>
      </c>
      <c r="W442" s="548">
        <v>0.79</v>
      </c>
      <c r="X442" s="708">
        <f t="shared" si="148"/>
        <v>19.531700000000001</v>
      </c>
      <c r="Y442" s="726">
        <f t="shared" si="149"/>
        <v>5.8823529411764719</v>
      </c>
      <c r="Z442" s="726">
        <f t="shared" si="150"/>
        <v>6.25</v>
      </c>
      <c r="AA442" s="726">
        <f t="shared" si="151"/>
        <v>6.6666666666666652</v>
      </c>
      <c r="AB442" s="726">
        <f t="shared" si="152"/>
        <v>7.1428571428571397</v>
      </c>
      <c r="AC442" s="726">
        <f t="shared" si="153"/>
        <v>10.526315789473673</v>
      </c>
      <c r="AD442" s="726">
        <f t="shared" si="154"/>
        <v>5.555555555555558</v>
      </c>
      <c r="AE442" s="726">
        <f t="shared" si="155"/>
        <v>12.5</v>
      </c>
      <c r="AF442" s="726">
        <f t="shared" si="156"/>
        <v>-36</v>
      </c>
      <c r="AG442" s="726">
        <f t="shared" si="157"/>
        <v>-39.024390243902438</v>
      </c>
      <c r="AH442" s="726">
        <f t="shared" si="158"/>
        <v>10.810810810810811</v>
      </c>
      <c r="AI442" s="726">
        <f t="shared" si="159"/>
        <v>9.6296296296296102</v>
      </c>
      <c r="AJ442" s="726">
        <f t="shared" si="160"/>
        <v>8.4337349397590309</v>
      </c>
      <c r="AK442" s="726">
        <f t="shared" si="161"/>
        <v>9.2105263157894903</v>
      </c>
      <c r="AL442" s="726">
        <f t="shared" si="162"/>
        <v>5.5555555555555358</v>
      </c>
      <c r="AM442" s="726">
        <f t="shared" si="163"/>
        <v>3.8461538461538547</v>
      </c>
      <c r="AN442" s="726">
        <f t="shared" si="164"/>
        <v>8.3333333333333481</v>
      </c>
      <c r="AO442" s="726">
        <f t="shared" si="165"/>
        <v>8.2666065185519333</v>
      </c>
      <c r="AP442" s="726">
        <f t="shared" si="166"/>
        <v>12.240506329113931</v>
      </c>
      <c r="AQ442" s="727">
        <f t="shared" si="167"/>
        <v>3.1014563961402555</v>
      </c>
      <c r="AR442" s="728">
        <f t="shared" si="168"/>
        <v>14.973782596946627</v>
      </c>
    </row>
    <row r="443" spans="1:44" ht="11.25" customHeight="1" x14ac:dyDescent="0.2">
      <c r="A443" s="1017" t="s">
        <v>1391</v>
      </c>
      <c r="B443" s="1015" t="s">
        <v>1392</v>
      </c>
      <c r="C443" s="710">
        <v>0.30249999999999999</v>
      </c>
      <c r="D443" s="532">
        <v>0.25</v>
      </c>
      <c r="E443" s="704">
        <v>0.21249999999999999</v>
      </c>
      <c r="F443" s="704">
        <v>0.18</v>
      </c>
      <c r="G443" s="532">
        <v>0.16</v>
      </c>
      <c r="H443" s="705"/>
      <c r="I443" s="704">
        <v>0.14000000000000001</v>
      </c>
      <c r="J443" s="523">
        <v>0.06</v>
      </c>
      <c r="K443" s="705"/>
      <c r="L443" s="706">
        <v>0</v>
      </c>
      <c r="M443" s="706">
        <v>0</v>
      </c>
      <c r="N443" s="707">
        <v>0</v>
      </c>
      <c r="O443" s="707">
        <v>0</v>
      </c>
      <c r="P443" s="707">
        <v>0</v>
      </c>
      <c r="Q443" s="707">
        <v>0</v>
      </c>
      <c r="R443" s="707">
        <v>0</v>
      </c>
      <c r="S443" s="707">
        <v>0</v>
      </c>
      <c r="T443" s="707">
        <v>0</v>
      </c>
      <c r="U443" s="707">
        <v>0</v>
      </c>
      <c r="V443" s="707">
        <v>0</v>
      </c>
      <c r="W443" s="707">
        <v>0</v>
      </c>
      <c r="X443" s="708">
        <f t="shared" si="148"/>
        <v>1.3050000000000002</v>
      </c>
      <c r="Y443" s="726">
        <f t="shared" si="149"/>
        <v>20.999999999999996</v>
      </c>
      <c r="Z443" s="726">
        <f t="shared" si="150"/>
        <v>17.647058823529417</v>
      </c>
      <c r="AA443" s="726">
        <f t="shared" si="151"/>
        <v>18.055555555555557</v>
      </c>
      <c r="AB443" s="726">
        <f t="shared" si="152"/>
        <v>12.5</v>
      </c>
      <c r="AC443" s="726">
        <f t="shared" si="153"/>
        <v>14.285714285714279</v>
      </c>
      <c r="AD443" s="726">
        <f t="shared" si="154"/>
        <v>133.33333333333334</v>
      </c>
      <c r="AE443" s="726" t="str">
        <f t="shared" si="155"/>
        <v>n/a</v>
      </c>
      <c r="AF443" s="726" t="str">
        <f t="shared" si="156"/>
        <v>n/a</v>
      </c>
      <c r="AG443" s="726" t="str">
        <f t="shared" si="157"/>
        <v>n/a</v>
      </c>
      <c r="AH443" s="726" t="str">
        <f t="shared" si="158"/>
        <v>n/a</v>
      </c>
      <c r="AI443" s="726" t="str">
        <f t="shared" si="159"/>
        <v>n/a</v>
      </c>
      <c r="AJ443" s="726" t="str">
        <f t="shared" si="160"/>
        <v>n/a</v>
      </c>
      <c r="AK443" s="726" t="str">
        <f t="shared" si="161"/>
        <v>n/a</v>
      </c>
      <c r="AL443" s="726" t="str">
        <f t="shared" si="162"/>
        <v>n/a</v>
      </c>
      <c r="AM443" s="726" t="str">
        <f t="shared" si="163"/>
        <v>n/a</v>
      </c>
      <c r="AN443" s="726" t="str">
        <f t="shared" si="164"/>
        <v>n/a</v>
      </c>
      <c r="AO443" s="726" t="str">
        <f t="shared" si="165"/>
        <v>n/a</v>
      </c>
      <c r="AP443" s="726" t="str">
        <f t="shared" si="166"/>
        <v>n/a</v>
      </c>
      <c r="AQ443" s="727">
        <f t="shared" si="167"/>
        <v>36.136943666355428</v>
      </c>
      <c r="AR443" s="728">
        <f t="shared" si="168"/>
        <v>47.710080688885085</v>
      </c>
    </row>
    <row r="444" spans="1:44" ht="11.25" customHeight="1" x14ac:dyDescent="0.2">
      <c r="A444" s="1017" t="s">
        <v>1393</v>
      </c>
      <c r="B444" s="1015" t="s">
        <v>1394</v>
      </c>
      <c r="C444" s="524">
        <v>1.21</v>
      </c>
      <c r="D444" s="704">
        <v>1.135</v>
      </c>
      <c r="E444" s="704">
        <v>1.0774999999999999</v>
      </c>
      <c r="F444" s="704">
        <v>1.02</v>
      </c>
      <c r="G444" s="603">
        <v>0.96</v>
      </c>
      <c r="H444" s="705"/>
      <c r="I444" s="603">
        <v>0.96</v>
      </c>
      <c r="J444" s="584">
        <v>0.96</v>
      </c>
      <c r="K444" s="705"/>
      <c r="L444" s="647">
        <v>0.96</v>
      </c>
      <c r="M444" s="647">
        <v>1.91</v>
      </c>
      <c r="N444" s="711">
        <v>3.28</v>
      </c>
      <c r="O444" s="711">
        <v>3.16</v>
      </c>
      <c r="P444" s="711">
        <v>3.0339999999999998</v>
      </c>
      <c r="Q444" s="711">
        <v>3.008</v>
      </c>
      <c r="R444" s="711">
        <v>0.376</v>
      </c>
      <c r="S444" s="585">
        <v>0</v>
      </c>
      <c r="T444" s="585">
        <v>0</v>
      </c>
      <c r="U444" s="585">
        <v>0</v>
      </c>
      <c r="V444" s="585">
        <v>0</v>
      </c>
      <c r="W444" s="585">
        <v>0</v>
      </c>
      <c r="X444" s="708">
        <f t="shared" si="148"/>
        <v>23.0505</v>
      </c>
      <c r="Y444" s="726">
        <f t="shared" si="149"/>
        <v>6.6079295154185091</v>
      </c>
      <c r="Z444" s="726">
        <f t="shared" si="150"/>
        <v>5.3364269141531473</v>
      </c>
      <c r="AA444" s="726">
        <f t="shared" si="151"/>
        <v>5.6372549019607643</v>
      </c>
      <c r="AB444" s="726">
        <f t="shared" si="152"/>
        <v>6.25</v>
      </c>
      <c r="AC444" s="726">
        <f t="shared" si="153"/>
        <v>0</v>
      </c>
      <c r="AD444" s="726">
        <f t="shared" si="154"/>
        <v>0</v>
      </c>
      <c r="AE444" s="726">
        <f t="shared" si="155"/>
        <v>0</v>
      </c>
      <c r="AF444" s="726">
        <f t="shared" si="156"/>
        <v>-49.738219895287962</v>
      </c>
      <c r="AG444" s="726">
        <f t="shared" si="157"/>
        <v>-41.768292682926834</v>
      </c>
      <c r="AH444" s="726">
        <f t="shared" si="158"/>
        <v>3.7974683544303778</v>
      </c>
      <c r="AI444" s="726">
        <f t="shared" si="159"/>
        <v>4.1529334212261126</v>
      </c>
      <c r="AJ444" s="726">
        <f t="shared" si="160"/>
        <v>0.86436170212764729</v>
      </c>
      <c r="AK444" s="726">
        <f t="shared" si="161"/>
        <v>700</v>
      </c>
      <c r="AL444" s="726" t="str">
        <f t="shared" si="162"/>
        <v>n/a</v>
      </c>
      <c r="AM444" s="726" t="str">
        <f t="shared" si="163"/>
        <v>n/a</v>
      </c>
      <c r="AN444" s="726" t="str">
        <f t="shared" si="164"/>
        <v>n/a</v>
      </c>
      <c r="AO444" s="726" t="str">
        <f t="shared" si="165"/>
        <v>n/a</v>
      </c>
      <c r="AP444" s="726" t="str">
        <f t="shared" si="166"/>
        <v>n/a</v>
      </c>
      <c r="AQ444" s="727">
        <f t="shared" si="167"/>
        <v>49.318450940853985</v>
      </c>
      <c r="AR444" s="728">
        <f t="shared" si="168"/>
        <v>196.37843016756042</v>
      </c>
    </row>
    <row r="445" spans="1:44" ht="11.25" customHeight="1" x14ac:dyDescent="0.2">
      <c r="A445" s="530" t="s">
        <v>1395</v>
      </c>
      <c r="B445" s="1015" t="s">
        <v>1396</v>
      </c>
      <c r="C445" s="524">
        <v>2.2599999999999998</v>
      </c>
      <c r="D445" s="704">
        <v>2.1</v>
      </c>
      <c r="E445" s="704">
        <v>2.04</v>
      </c>
      <c r="F445" s="704">
        <v>1.9</v>
      </c>
      <c r="G445" s="704">
        <v>1.7</v>
      </c>
      <c r="H445" s="705"/>
      <c r="I445" s="704">
        <v>1.5</v>
      </c>
      <c r="J445" s="523">
        <v>1.2</v>
      </c>
      <c r="K445" s="705"/>
      <c r="L445" s="543">
        <v>0.8</v>
      </c>
      <c r="M445" s="706">
        <v>0.6</v>
      </c>
      <c r="N445" s="707">
        <v>0.6</v>
      </c>
      <c r="O445" s="711">
        <v>0.54</v>
      </c>
      <c r="P445" s="707">
        <v>0.48</v>
      </c>
      <c r="Q445" s="711">
        <v>0.36</v>
      </c>
      <c r="R445" s="707">
        <v>0</v>
      </c>
      <c r="S445" s="707">
        <v>0</v>
      </c>
      <c r="T445" s="707">
        <v>0</v>
      </c>
      <c r="U445" s="707">
        <v>0</v>
      </c>
      <c r="V445" s="707">
        <v>0</v>
      </c>
      <c r="W445" s="707">
        <v>0</v>
      </c>
      <c r="X445" s="708">
        <f t="shared" si="148"/>
        <v>16.079999999999998</v>
      </c>
      <c r="Y445" s="726">
        <f t="shared" si="149"/>
        <v>7.6190476190476142</v>
      </c>
      <c r="Z445" s="726">
        <f t="shared" si="150"/>
        <v>2.941176470588247</v>
      </c>
      <c r="AA445" s="726">
        <f t="shared" si="151"/>
        <v>7.3684210526315796</v>
      </c>
      <c r="AB445" s="726">
        <f t="shared" si="152"/>
        <v>11.764705882352944</v>
      </c>
      <c r="AC445" s="726">
        <f t="shared" si="153"/>
        <v>13.33333333333333</v>
      </c>
      <c r="AD445" s="726">
        <f t="shared" si="154"/>
        <v>25</v>
      </c>
      <c r="AE445" s="726">
        <f t="shared" si="155"/>
        <v>49.999999999999979</v>
      </c>
      <c r="AF445" s="726">
        <f t="shared" si="156"/>
        <v>33.33333333333335</v>
      </c>
      <c r="AG445" s="726">
        <f t="shared" si="157"/>
        <v>0</v>
      </c>
      <c r="AH445" s="726">
        <f t="shared" si="158"/>
        <v>11.111111111111093</v>
      </c>
      <c r="AI445" s="726">
        <f t="shared" si="159"/>
        <v>12.500000000000021</v>
      </c>
      <c r="AJ445" s="726">
        <f t="shared" si="160"/>
        <v>33.333333333333329</v>
      </c>
      <c r="AK445" s="726" t="str">
        <f t="shared" si="161"/>
        <v>n/a</v>
      </c>
      <c r="AL445" s="726" t="str">
        <f t="shared" si="162"/>
        <v>n/a</v>
      </c>
      <c r="AM445" s="726" t="str">
        <f t="shared" si="163"/>
        <v>n/a</v>
      </c>
      <c r="AN445" s="726" t="str">
        <f t="shared" si="164"/>
        <v>n/a</v>
      </c>
      <c r="AO445" s="726" t="str">
        <f t="shared" si="165"/>
        <v>n/a</v>
      </c>
      <c r="AP445" s="726" t="str">
        <f t="shared" si="166"/>
        <v>n/a</v>
      </c>
      <c r="AQ445" s="727">
        <f t="shared" si="167"/>
        <v>17.358705177977622</v>
      </c>
      <c r="AR445" s="728">
        <f t="shared" si="168"/>
        <v>14.918607611154854</v>
      </c>
    </row>
    <row r="446" spans="1:44" ht="11.25" customHeight="1" x14ac:dyDescent="0.2">
      <c r="A446" s="536" t="s">
        <v>1397</v>
      </c>
      <c r="B446" s="1000" t="s">
        <v>1398</v>
      </c>
      <c r="C446" s="554">
        <v>2.2000000000000002</v>
      </c>
      <c r="D446" s="513">
        <v>2</v>
      </c>
      <c r="E446" s="513">
        <v>1.8</v>
      </c>
      <c r="F446" s="513">
        <v>1.56</v>
      </c>
      <c r="G446" s="513">
        <v>1.4</v>
      </c>
      <c r="H446" s="514"/>
      <c r="I446" s="513">
        <v>1.28</v>
      </c>
      <c r="J446" s="511">
        <v>1</v>
      </c>
      <c r="K446" s="514"/>
      <c r="L446" s="571">
        <v>0</v>
      </c>
      <c r="M446" s="571">
        <v>0</v>
      </c>
      <c r="N446" s="518">
        <v>0</v>
      </c>
      <c r="O446" s="518">
        <v>0</v>
      </c>
      <c r="P446" s="518">
        <v>0</v>
      </c>
      <c r="Q446" s="518">
        <v>0</v>
      </c>
      <c r="R446" s="518">
        <v>0</v>
      </c>
      <c r="S446" s="518">
        <v>0</v>
      </c>
      <c r="T446" s="518">
        <v>0</v>
      </c>
      <c r="U446" s="518">
        <v>0</v>
      </c>
      <c r="V446" s="518">
        <v>0</v>
      </c>
      <c r="W446" s="518">
        <v>0</v>
      </c>
      <c r="X446" s="708">
        <f t="shared" si="148"/>
        <v>11.24</v>
      </c>
      <c r="Y446" s="726">
        <f t="shared" si="149"/>
        <v>10.000000000000009</v>
      </c>
      <c r="Z446" s="726">
        <f t="shared" si="150"/>
        <v>11.111111111111116</v>
      </c>
      <c r="AA446" s="726">
        <f t="shared" si="151"/>
        <v>15.384615384615374</v>
      </c>
      <c r="AB446" s="726">
        <f t="shared" si="152"/>
        <v>11.428571428571432</v>
      </c>
      <c r="AC446" s="726">
        <f t="shared" si="153"/>
        <v>9.375</v>
      </c>
      <c r="AD446" s="726">
        <f t="shared" si="154"/>
        <v>28.000000000000004</v>
      </c>
      <c r="AE446" s="726" t="str">
        <f t="shared" si="155"/>
        <v>n/a</v>
      </c>
      <c r="AF446" s="726" t="str">
        <f t="shared" si="156"/>
        <v>n/a</v>
      </c>
      <c r="AG446" s="726" t="str">
        <f t="shared" si="157"/>
        <v>n/a</v>
      </c>
      <c r="AH446" s="726" t="str">
        <f t="shared" si="158"/>
        <v>n/a</v>
      </c>
      <c r="AI446" s="726" t="str">
        <f t="shared" si="159"/>
        <v>n/a</v>
      </c>
      <c r="AJ446" s="726" t="str">
        <f t="shared" si="160"/>
        <v>n/a</v>
      </c>
      <c r="AK446" s="726" t="str">
        <f t="shared" si="161"/>
        <v>n/a</v>
      </c>
      <c r="AL446" s="726" t="str">
        <f t="shared" si="162"/>
        <v>n/a</v>
      </c>
      <c r="AM446" s="726" t="str">
        <f t="shared" si="163"/>
        <v>n/a</v>
      </c>
      <c r="AN446" s="726" t="str">
        <f t="shared" si="164"/>
        <v>n/a</v>
      </c>
      <c r="AO446" s="726" t="str">
        <f t="shared" si="165"/>
        <v>n/a</v>
      </c>
      <c r="AP446" s="726" t="str">
        <f t="shared" si="166"/>
        <v>n/a</v>
      </c>
      <c r="AQ446" s="727">
        <f t="shared" si="167"/>
        <v>14.216549654049656</v>
      </c>
      <c r="AR446" s="728">
        <f t="shared" si="168"/>
        <v>7.0708464296377489</v>
      </c>
    </row>
    <row r="447" spans="1:44" ht="11.25" customHeight="1" x14ac:dyDescent="0.2">
      <c r="A447" s="712" t="s">
        <v>1399</v>
      </c>
      <c r="B447" s="539" t="s">
        <v>1400</v>
      </c>
      <c r="C447" s="710">
        <v>2.4500000000000002</v>
      </c>
      <c r="D447" s="704">
        <v>2.3250000000000002</v>
      </c>
      <c r="E447" s="704">
        <v>2.2250000000000001</v>
      </c>
      <c r="F447" s="704">
        <v>2.125</v>
      </c>
      <c r="G447" s="704">
        <v>2.0249999999999999</v>
      </c>
      <c r="H447" s="705"/>
      <c r="I447" s="532">
        <v>1.1599999999999999</v>
      </c>
      <c r="J447" s="709">
        <v>1.1599999999999999</v>
      </c>
      <c r="K447" s="705"/>
      <c r="L447" s="706">
        <v>1.1599999999999999</v>
      </c>
      <c r="M447" s="543">
        <v>1.1599999999999999</v>
      </c>
      <c r="N447" s="711">
        <v>0.87</v>
      </c>
      <c r="O447" s="707">
        <v>0</v>
      </c>
      <c r="P447" s="707">
        <v>0</v>
      </c>
      <c r="Q447" s="707">
        <v>0</v>
      </c>
      <c r="R447" s="707">
        <v>0</v>
      </c>
      <c r="S447" s="707">
        <v>0</v>
      </c>
      <c r="T447" s="707">
        <v>0</v>
      </c>
      <c r="U447" s="707">
        <v>0</v>
      </c>
      <c r="V447" s="707">
        <v>0</v>
      </c>
      <c r="W447" s="707">
        <v>0</v>
      </c>
      <c r="X447" s="708">
        <f t="shared" si="148"/>
        <v>16.66</v>
      </c>
      <c r="Y447" s="726">
        <f t="shared" si="149"/>
        <v>5.3763440860215006</v>
      </c>
      <c r="Z447" s="726">
        <f t="shared" si="150"/>
        <v>4.4943820224719211</v>
      </c>
      <c r="AA447" s="726">
        <f t="shared" si="151"/>
        <v>4.705882352941182</v>
      </c>
      <c r="AB447" s="726">
        <f t="shared" si="152"/>
        <v>4.9382716049382713</v>
      </c>
      <c r="AC447" s="726">
        <f t="shared" si="153"/>
        <v>74.568965517241395</v>
      </c>
      <c r="AD447" s="726">
        <f t="shared" si="154"/>
        <v>0</v>
      </c>
      <c r="AE447" s="726">
        <f t="shared" si="155"/>
        <v>0</v>
      </c>
      <c r="AF447" s="726">
        <f t="shared" si="156"/>
        <v>0</v>
      </c>
      <c r="AG447" s="726">
        <f t="shared" si="157"/>
        <v>33.333333333333329</v>
      </c>
      <c r="AH447" s="726" t="str">
        <f t="shared" si="158"/>
        <v>n/a</v>
      </c>
      <c r="AI447" s="726" t="str">
        <f t="shared" si="159"/>
        <v>n/a</v>
      </c>
      <c r="AJ447" s="726" t="str">
        <f t="shared" si="160"/>
        <v>n/a</v>
      </c>
      <c r="AK447" s="726" t="str">
        <f t="shared" si="161"/>
        <v>n/a</v>
      </c>
      <c r="AL447" s="726" t="str">
        <f t="shared" si="162"/>
        <v>n/a</v>
      </c>
      <c r="AM447" s="726" t="str">
        <f t="shared" si="163"/>
        <v>n/a</v>
      </c>
      <c r="AN447" s="726" t="str">
        <f t="shared" si="164"/>
        <v>n/a</v>
      </c>
      <c r="AO447" s="726" t="str">
        <f t="shared" si="165"/>
        <v>n/a</v>
      </c>
      <c r="AP447" s="726" t="str">
        <f t="shared" si="166"/>
        <v>n/a</v>
      </c>
      <c r="AQ447" s="727">
        <f t="shared" si="167"/>
        <v>14.157464324105289</v>
      </c>
      <c r="AR447" s="728">
        <f t="shared" si="168"/>
        <v>24.908266612931193</v>
      </c>
    </row>
    <row r="448" spans="1:44" ht="11.25" customHeight="1" x14ac:dyDescent="0.2">
      <c r="A448" s="1017" t="s">
        <v>659</v>
      </c>
      <c r="B448" s="1015" t="s">
        <v>660</v>
      </c>
      <c r="C448" s="710">
        <v>0.49</v>
      </c>
      <c r="D448" s="704">
        <v>0.45</v>
      </c>
      <c r="E448" s="704">
        <v>0.39500000000000002</v>
      </c>
      <c r="F448" s="704">
        <v>0.34</v>
      </c>
      <c r="G448" s="704">
        <v>0.3075</v>
      </c>
      <c r="H448" s="705"/>
      <c r="I448" s="704">
        <v>0.2475</v>
      </c>
      <c r="J448" s="523">
        <v>0.215</v>
      </c>
      <c r="K448" s="705"/>
      <c r="L448" s="543">
        <v>0.19500000000000001</v>
      </c>
      <c r="M448" s="543">
        <v>0.1825</v>
      </c>
      <c r="N448" s="711">
        <v>0.17249999999999999</v>
      </c>
      <c r="O448" s="711">
        <v>0.14499999999999999</v>
      </c>
      <c r="P448" s="711">
        <v>9.7500000000000003E-2</v>
      </c>
      <c r="Q448" s="707">
        <v>0</v>
      </c>
      <c r="R448" s="707">
        <v>0</v>
      </c>
      <c r="S448" s="707">
        <v>0</v>
      </c>
      <c r="T448" s="707">
        <v>0</v>
      </c>
      <c r="U448" s="707">
        <v>0</v>
      </c>
      <c r="V448" s="707">
        <v>0</v>
      </c>
      <c r="W448" s="707">
        <v>0</v>
      </c>
      <c r="X448" s="708">
        <f t="shared" si="148"/>
        <v>3.2374999999999998</v>
      </c>
      <c r="Y448" s="726">
        <f t="shared" si="149"/>
        <v>8.8888888888888786</v>
      </c>
      <c r="Z448" s="726">
        <f t="shared" si="150"/>
        <v>13.924050632911399</v>
      </c>
      <c r="AA448" s="726">
        <f t="shared" si="151"/>
        <v>16.176470588235283</v>
      </c>
      <c r="AB448" s="726">
        <f t="shared" si="152"/>
        <v>10.569105691056912</v>
      </c>
      <c r="AC448" s="726">
        <f t="shared" si="153"/>
        <v>24.242424242424242</v>
      </c>
      <c r="AD448" s="726">
        <f t="shared" si="154"/>
        <v>15.116279069767447</v>
      </c>
      <c r="AE448" s="726">
        <f t="shared" si="155"/>
        <v>10.256410256410241</v>
      </c>
      <c r="AF448" s="726">
        <f t="shared" si="156"/>
        <v>6.8493150684931559</v>
      </c>
      <c r="AG448" s="726">
        <f t="shared" si="157"/>
        <v>5.7971014492753659</v>
      </c>
      <c r="AH448" s="726">
        <f t="shared" si="158"/>
        <v>18.965517241379317</v>
      </c>
      <c r="AI448" s="726">
        <f t="shared" si="159"/>
        <v>48.717948717948701</v>
      </c>
      <c r="AJ448" s="726" t="str">
        <f t="shared" si="160"/>
        <v>n/a</v>
      </c>
      <c r="AK448" s="726" t="str">
        <f t="shared" si="161"/>
        <v>n/a</v>
      </c>
      <c r="AL448" s="726" t="str">
        <f t="shared" si="162"/>
        <v>n/a</v>
      </c>
      <c r="AM448" s="726" t="str">
        <f t="shared" si="163"/>
        <v>n/a</v>
      </c>
      <c r="AN448" s="726" t="str">
        <f t="shared" si="164"/>
        <v>n/a</v>
      </c>
      <c r="AO448" s="726" t="str">
        <f t="shared" si="165"/>
        <v>n/a</v>
      </c>
      <c r="AP448" s="726" t="str">
        <f t="shared" si="166"/>
        <v>n/a</v>
      </c>
      <c r="AQ448" s="727">
        <f t="shared" si="167"/>
        <v>16.318501076980994</v>
      </c>
      <c r="AR448" s="728">
        <f t="shared" si="168"/>
        <v>12.050258616166358</v>
      </c>
    </row>
    <row r="449" spans="1:44" ht="11.25" customHeight="1" x14ac:dyDescent="0.2">
      <c r="A449" s="1017" t="s">
        <v>661</v>
      </c>
      <c r="B449" s="1015" t="s">
        <v>662</v>
      </c>
      <c r="C449" s="710">
        <v>3</v>
      </c>
      <c r="D449" s="704">
        <v>2.8</v>
      </c>
      <c r="E449" s="704">
        <v>2.6</v>
      </c>
      <c r="F449" s="704">
        <v>2.4</v>
      </c>
      <c r="G449" s="704">
        <v>2.2000000000000002</v>
      </c>
      <c r="H449" s="705"/>
      <c r="I449" s="704">
        <v>1.9601999999999999</v>
      </c>
      <c r="J449" s="523">
        <v>1.7283600000000001</v>
      </c>
      <c r="K449" s="705"/>
      <c r="L449" s="543">
        <v>1.5363200000000001</v>
      </c>
      <c r="M449" s="543">
        <v>1.3442799999999999</v>
      </c>
      <c r="N449" s="711">
        <v>1.1522399999999999</v>
      </c>
      <c r="O449" s="711">
        <v>0.96020000000000005</v>
      </c>
      <c r="P449" s="711">
        <v>0.72015000000000007</v>
      </c>
      <c r="Q449" s="711">
        <v>0.48010000000000003</v>
      </c>
      <c r="R449" s="711">
        <v>0.38408000000000003</v>
      </c>
      <c r="S449" s="707">
        <v>0</v>
      </c>
      <c r="T449" s="707">
        <v>0</v>
      </c>
      <c r="U449" s="707">
        <v>0</v>
      </c>
      <c r="V449" s="707">
        <v>0</v>
      </c>
      <c r="W449" s="707">
        <v>0</v>
      </c>
      <c r="X449" s="708">
        <f t="shared" ref="X449:X511" si="169">SUM(C449:W449)</f>
        <v>23.265930000000001</v>
      </c>
      <c r="Y449" s="726">
        <f t="shared" si="149"/>
        <v>7.1428571428571397</v>
      </c>
      <c r="Z449" s="726">
        <f t="shared" si="150"/>
        <v>7.6923076923076872</v>
      </c>
      <c r="AA449" s="726">
        <f t="shared" si="151"/>
        <v>8.3333333333333481</v>
      </c>
      <c r="AB449" s="726">
        <f t="shared" si="152"/>
        <v>9.0909090909090828</v>
      </c>
      <c r="AC449" s="726">
        <f t="shared" si="153"/>
        <v>12.233445566778922</v>
      </c>
      <c r="AD449" s="726">
        <f t="shared" si="154"/>
        <v>13.413872109977088</v>
      </c>
      <c r="AE449" s="726">
        <f t="shared" si="155"/>
        <v>12.5</v>
      </c>
      <c r="AF449" s="726">
        <f t="shared" si="156"/>
        <v>14.285714285714302</v>
      </c>
      <c r="AG449" s="726">
        <f t="shared" si="157"/>
        <v>16.666666666666675</v>
      </c>
      <c r="AH449" s="726">
        <f t="shared" si="158"/>
        <v>19.999999999999996</v>
      </c>
      <c r="AI449" s="726">
        <f t="shared" si="159"/>
        <v>33.333333333333329</v>
      </c>
      <c r="AJ449" s="726">
        <f t="shared" si="160"/>
        <v>50</v>
      </c>
      <c r="AK449" s="726">
        <f t="shared" si="161"/>
        <v>25</v>
      </c>
      <c r="AL449" s="726" t="str">
        <f t="shared" si="162"/>
        <v>n/a</v>
      </c>
      <c r="AM449" s="726" t="str">
        <f t="shared" si="163"/>
        <v>n/a</v>
      </c>
      <c r="AN449" s="726" t="str">
        <f t="shared" si="164"/>
        <v>n/a</v>
      </c>
      <c r="AO449" s="726" t="str">
        <f t="shared" si="165"/>
        <v>n/a</v>
      </c>
      <c r="AP449" s="726" t="str">
        <f t="shared" si="166"/>
        <v>n/a</v>
      </c>
      <c r="AQ449" s="727">
        <f t="shared" si="167"/>
        <v>17.66864917091366</v>
      </c>
      <c r="AR449" s="728">
        <f t="shared" si="168"/>
        <v>12.273737645468104</v>
      </c>
    </row>
    <row r="450" spans="1:44" ht="11.25" customHeight="1" x14ac:dyDescent="0.2">
      <c r="A450" s="530" t="s">
        <v>1403</v>
      </c>
      <c r="B450" s="1015" t="s">
        <v>1404</v>
      </c>
      <c r="C450" s="710">
        <v>0.39500000000000002</v>
      </c>
      <c r="D450" s="704">
        <v>0.37</v>
      </c>
      <c r="E450" s="704">
        <v>0.33</v>
      </c>
      <c r="F450" s="704">
        <v>0.29286000000000001</v>
      </c>
      <c r="G450" s="704">
        <v>0.27143999999999996</v>
      </c>
      <c r="H450" s="705"/>
      <c r="I450" s="704">
        <v>0.23537</v>
      </c>
      <c r="J450" s="523">
        <v>0.21502599999999999</v>
      </c>
      <c r="K450" s="705"/>
      <c r="L450" s="706">
        <v>0.18140000000000001</v>
      </c>
      <c r="M450" s="706">
        <v>0.25913999999999998</v>
      </c>
      <c r="N450" s="711">
        <v>0.34551999999999999</v>
      </c>
      <c r="O450" s="711">
        <v>0.32907999999999998</v>
      </c>
      <c r="P450" s="711">
        <v>0.31731999999999999</v>
      </c>
      <c r="Q450" s="707">
        <v>0.31340000000000001</v>
      </c>
      <c r="R450" s="711">
        <v>0.31340000000000001</v>
      </c>
      <c r="S450" s="711">
        <v>0.29474999999999996</v>
      </c>
      <c r="T450" s="711">
        <v>0.26632</v>
      </c>
      <c r="U450" s="711">
        <v>0.23315000000000002</v>
      </c>
      <c r="V450" s="711">
        <v>0.15082000000000001</v>
      </c>
      <c r="W450" s="707">
        <v>0</v>
      </c>
      <c r="X450" s="708">
        <f t="shared" si="169"/>
        <v>5.1139960000000002</v>
      </c>
      <c r="Y450" s="726">
        <f t="shared" si="149"/>
        <v>6.7567567567567544</v>
      </c>
      <c r="Z450" s="726">
        <f t="shared" si="150"/>
        <v>12.12121212121211</v>
      </c>
      <c r="AA450" s="726">
        <f t="shared" si="151"/>
        <v>12.681827494365905</v>
      </c>
      <c r="AB450" s="726">
        <f t="shared" si="152"/>
        <v>7.8912466843501505</v>
      </c>
      <c r="AC450" s="726">
        <f t="shared" si="153"/>
        <v>15.32480774950078</v>
      </c>
      <c r="AD450" s="726">
        <f t="shared" si="154"/>
        <v>9.4611814385237238</v>
      </c>
      <c r="AE450" s="726">
        <f t="shared" si="155"/>
        <v>18.536934950385884</v>
      </c>
      <c r="AF450" s="726">
        <f t="shared" si="156"/>
        <v>-29.999228216408113</v>
      </c>
      <c r="AG450" s="726">
        <f t="shared" si="157"/>
        <v>-25</v>
      </c>
      <c r="AH450" s="726">
        <f t="shared" si="158"/>
        <v>4.995745715327593</v>
      </c>
      <c r="AI450" s="726">
        <f t="shared" si="159"/>
        <v>3.7060380688264116</v>
      </c>
      <c r="AJ450" s="726">
        <f t="shared" si="160"/>
        <v>1.2507977026164685</v>
      </c>
      <c r="AK450" s="726">
        <f t="shared" si="161"/>
        <v>0</v>
      </c>
      <c r="AL450" s="726">
        <f t="shared" si="162"/>
        <v>6.3273960983884825</v>
      </c>
      <c r="AM450" s="726">
        <f t="shared" si="163"/>
        <v>10.675127665965745</v>
      </c>
      <c r="AN450" s="726">
        <f t="shared" si="164"/>
        <v>14.226892558438763</v>
      </c>
      <c r="AO450" s="726">
        <f t="shared" si="165"/>
        <v>54.588250895106746</v>
      </c>
      <c r="AP450" s="726" t="str">
        <f t="shared" si="166"/>
        <v>n/a</v>
      </c>
      <c r="AQ450" s="727">
        <f t="shared" si="167"/>
        <v>7.2673522166680815</v>
      </c>
      <c r="AR450" s="728">
        <f t="shared" si="168"/>
        <v>17.831329615376358</v>
      </c>
    </row>
    <row r="451" spans="1:44" ht="11.25" customHeight="1" x14ac:dyDescent="0.2">
      <c r="A451" s="504" t="s">
        <v>1405</v>
      </c>
      <c r="B451" s="1000" t="s">
        <v>1406</v>
      </c>
      <c r="C451" s="710">
        <v>0.85000000000000009</v>
      </c>
      <c r="D451" s="704">
        <v>0.72666699999999995</v>
      </c>
      <c r="E451" s="525">
        <v>0.63</v>
      </c>
      <c r="F451" s="704">
        <v>0.54666666666666663</v>
      </c>
      <c r="G451" s="525">
        <v>0.49333333333333335</v>
      </c>
      <c r="H451" s="526"/>
      <c r="I451" s="704">
        <v>0.44333333333333336</v>
      </c>
      <c r="J451" s="709">
        <v>0.41333333333333333</v>
      </c>
      <c r="K451" s="526"/>
      <c r="L451" s="706">
        <v>0.41333333333333333</v>
      </c>
      <c r="M451" s="706">
        <v>0.41333333333333333</v>
      </c>
      <c r="N451" s="711">
        <v>0.40333333333333332</v>
      </c>
      <c r="O451" s="711">
        <v>0.36333333333333334</v>
      </c>
      <c r="P451" s="711">
        <v>0.32666666666666666</v>
      </c>
      <c r="Q451" s="711">
        <v>0.3</v>
      </c>
      <c r="R451" s="711">
        <v>0.27333333333333332</v>
      </c>
      <c r="S451" s="711">
        <v>0.24666666666666667</v>
      </c>
      <c r="T451" s="711">
        <v>0.22</v>
      </c>
      <c r="U451" s="711">
        <v>0.19333333333333333</v>
      </c>
      <c r="V451" s="711">
        <v>0.16</v>
      </c>
      <c r="W451" s="707">
        <v>0.12</v>
      </c>
      <c r="X451" s="708">
        <f t="shared" si="169"/>
        <v>7.5366669999999996</v>
      </c>
      <c r="Y451" s="726">
        <f t="shared" si="149"/>
        <v>16.972423407145243</v>
      </c>
      <c r="Z451" s="726">
        <f t="shared" si="150"/>
        <v>15.343968253968242</v>
      </c>
      <c r="AA451" s="726">
        <f t="shared" si="151"/>
        <v>15.243902439024403</v>
      </c>
      <c r="AB451" s="726">
        <f t="shared" si="152"/>
        <v>10.810810810810811</v>
      </c>
      <c r="AC451" s="726">
        <f t="shared" si="153"/>
        <v>11.278195488721799</v>
      </c>
      <c r="AD451" s="726">
        <f t="shared" si="154"/>
        <v>7.258064516129048</v>
      </c>
      <c r="AE451" s="726">
        <f t="shared" si="155"/>
        <v>0</v>
      </c>
      <c r="AF451" s="726">
        <f t="shared" si="156"/>
        <v>0</v>
      </c>
      <c r="AG451" s="726">
        <f t="shared" si="157"/>
        <v>2.4793388429751984</v>
      </c>
      <c r="AH451" s="726">
        <f t="shared" si="158"/>
        <v>11.009174311926607</v>
      </c>
      <c r="AI451" s="726">
        <f t="shared" si="159"/>
        <v>11.22448979591837</v>
      </c>
      <c r="AJ451" s="726">
        <f t="shared" si="160"/>
        <v>8.8888888888889017</v>
      </c>
      <c r="AK451" s="726">
        <f t="shared" si="161"/>
        <v>9.7560975609756184</v>
      </c>
      <c r="AL451" s="726">
        <f t="shared" si="162"/>
        <v>10.810810810810811</v>
      </c>
      <c r="AM451" s="726">
        <f t="shared" si="163"/>
        <v>12.121212121212132</v>
      </c>
      <c r="AN451" s="726">
        <f t="shared" si="164"/>
        <v>13.793103448275868</v>
      </c>
      <c r="AO451" s="726">
        <f t="shared" si="165"/>
        <v>20.833333333333325</v>
      </c>
      <c r="AP451" s="726">
        <f t="shared" si="166"/>
        <v>33.33333333333335</v>
      </c>
      <c r="AQ451" s="727">
        <f t="shared" si="167"/>
        <v>11.730952631302761</v>
      </c>
      <c r="AR451" s="728">
        <f t="shared" si="168"/>
        <v>7.678355417023317</v>
      </c>
    </row>
    <row r="452" spans="1:44" ht="11.25" customHeight="1" x14ac:dyDescent="0.2">
      <c r="A452" s="712" t="s">
        <v>1407</v>
      </c>
      <c r="B452" s="539" t="s">
        <v>1408</v>
      </c>
      <c r="C452" s="542">
        <v>1.8</v>
      </c>
      <c r="D452" s="544">
        <v>1.2</v>
      </c>
      <c r="E452" s="545">
        <v>0.96</v>
      </c>
      <c r="F452" s="545">
        <v>0.36</v>
      </c>
      <c r="G452" s="545">
        <v>0</v>
      </c>
      <c r="H452" s="546"/>
      <c r="I452" s="544">
        <v>0</v>
      </c>
      <c r="J452" s="547">
        <v>0</v>
      </c>
      <c r="K452" s="546"/>
      <c r="L452" s="1115">
        <v>0</v>
      </c>
      <c r="M452" s="1115">
        <v>0</v>
      </c>
      <c r="N452" s="1113">
        <v>0</v>
      </c>
      <c r="O452" s="549">
        <v>0</v>
      </c>
      <c r="P452" s="549">
        <v>0</v>
      </c>
      <c r="Q452" s="549">
        <v>0</v>
      </c>
      <c r="R452" s="549">
        <v>0</v>
      </c>
      <c r="S452" s="549">
        <v>0</v>
      </c>
      <c r="T452" s="549">
        <v>0</v>
      </c>
      <c r="U452" s="549">
        <v>0</v>
      </c>
      <c r="V452" s="549">
        <v>0</v>
      </c>
      <c r="W452" s="549">
        <v>0</v>
      </c>
      <c r="X452" s="708">
        <f t="shared" si="169"/>
        <v>4.32</v>
      </c>
      <c r="Y452" s="726">
        <f t="shared" si="149"/>
        <v>50</v>
      </c>
      <c r="Z452" s="726">
        <f t="shared" si="150"/>
        <v>25</v>
      </c>
      <c r="AA452" s="726">
        <f t="shared" si="151"/>
        <v>166.66666666666666</v>
      </c>
      <c r="AB452" s="726" t="str">
        <f t="shared" si="152"/>
        <v>n/a</v>
      </c>
      <c r="AC452" s="726" t="str">
        <f t="shared" si="153"/>
        <v>n/a</v>
      </c>
      <c r="AD452" s="726" t="str">
        <f t="shared" si="154"/>
        <v>n/a</v>
      </c>
      <c r="AE452" s="726" t="str">
        <f t="shared" si="155"/>
        <v>n/a</v>
      </c>
      <c r="AF452" s="726" t="str">
        <f t="shared" si="156"/>
        <v>n/a</v>
      </c>
      <c r="AG452" s="726" t="str">
        <f t="shared" si="157"/>
        <v>n/a</v>
      </c>
      <c r="AH452" s="726" t="str">
        <f t="shared" si="158"/>
        <v>n/a</v>
      </c>
      <c r="AI452" s="726" t="str">
        <f t="shared" si="159"/>
        <v>n/a</v>
      </c>
      <c r="AJ452" s="726" t="str">
        <f t="shared" si="160"/>
        <v>n/a</v>
      </c>
      <c r="AK452" s="726" t="str">
        <f t="shared" si="161"/>
        <v>n/a</v>
      </c>
      <c r="AL452" s="726" t="str">
        <f t="shared" si="162"/>
        <v>n/a</v>
      </c>
      <c r="AM452" s="726" t="str">
        <f t="shared" si="163"/>
        <v>n/a</v>
      </c>
      <c r="AN452" s="726" t="str">
        <f t="shared" si="164"/>
        <v>n/a</v>
      </c>
      <c r="AO452" s="726" t="str">
        <f t="shared" si="165"/>
        <v>n/a</v>
      </c>
      <c r="AP452" s="726" t="str">
        <f t="shared" si="166"/>
        <v>n/a</v>
      </c>
      <c r="AQ452" s="727">
        <f t="shared" si="167"/>
        <v>80.555555555555557</v>
      </c>
      <c r="AR452" s="728">
        <f t="shared" si="168"/>
        <v>75.614764382312217</v>
      </c>
    </row>
    <row r="453" spans="1:44" ht="11.25" customHeight="1" x14ac:dyDescent="0.2">
      <c r="A453" s="1017" t="s">
        <v>3898</v>
      </c>
      <c r="B453" s="1015" t="s">
        <v>3899</v>
      </c>
      <c r="C453" s="710">
        <v>3.32</v>
      </c>
      <c r="D453" s="525">
        <v>3.02</v>
      </c>
      <c r="E453" s="525">
        <v>2.75</v>
      </c>
      <c r="F453" s="525">
        <v>2.5</v>
      </c>
      <c r="G453" s="575">
        <v>0</v>
      </c>
      <c r="H453" s="526"/>
      <c r="I453" s="532">
        <v>0</v>
      </c>
      <c r="J453" s="709">
        <v>0</v>
      </c>
      <c r="K453" s="526"/>
      <c r="L453" s="706">
        <v>0</v>
      </c>
      <c r="M453" s="706">
        <v>0</v>
      </c>
      <c r="N453" s="707">
        <v>0</v>
      </c>
      <c r="O453" s="711">
        <v>3.25</v>
      </c>
      <c r="P453" s="707">
        <v>0</v>
      </c>
      <c r="Q453" s="707">
        <v>0</v>
      </c>
      <c r="R453" s="707">
        <v>0</v>
      </c>
      <c r="S453" s="707">
        <v>0</v>
      </c>
      <c r="T453" s="707">
        <v>0</v>
      </c>
      <c r="U453" s="707">
        <v>0</v>
      </c>
      <c r="V453" s="707">
        <v>0</v>
      </c>
      <c r="W453" s="707">
        <v>0</v>
      </c>
      <c r="X453" s="708">
        <f t="shared" si="169"/>
        <v>14.84</v>
      </c>
      <c r="Y453" s="726">
        <f t="shared" si="149"/>
        <v>9.9337748344370702</v>
      </c>
      <c r="Z453" s="726">
        <f t="shared" si="150"/>
        <v>9.8181818181818148</v>
      </c>
      <c r="AA453" s="726">
        <f t="shared" si="151"/>
        <v>10.000000000000009</v>
      </c>
      <c r="AB453" s="726" t="str">
        <f t="shared" si="152"/>
        <v>n/a</v>
      </c>
      <c r="AC453" s="726" t="str">
        <f t="shared" si="153"/>
        <v>n/a</v>
      </c>
      <c r="AD453" s="726" t="str">
        <f t="shared" si="154"/>
        <v>n/a</v>
      </c>
      <c r="AE453" s="726" t="str">
        <f t="shared" si="155"/>
        <v>n/a</v>
      </c>
      <c r="AF453" s="726" t="str">
        <f t="shared" si="156"/>
        <v>n/a</v>
      </c>
      <c r="AG453" s="726" t="str">
        <f t="shared" si="157"/>
        <v>n/a</v>
      </c>
      <c r="AH453" s="726">
        <f t="shared" si="158"/>
        <v>-100</v>
      </c>
      <c r="AI453" s="726" t="str">
        <f t="shared" si="159"/>
        <v>n/a</v>
      </c>
      <c r="AJ453" s="726" t="str">
        <f t="shared" si="160"/>
        <v>n/a</v>
      </c>
      <c r="AK453" s="726" t="str">
        <f t="shared" si="161"/>
        <v>n/a</v>
      </c>
      <c r="AL453" s="726" t="str">
        <f t="shared" si="162"/>
        <v>n/a</v>
      </c>
      <c r="AM453" s="726" t="str">
        <f t="shared" si="163"/>
        <v>n/a</v>
      </c>
      <c r="AN453" s="726" t="str">
        <f t="shared" si="164"/>
        <v>n/a</v>
      </c>
      <c r="AO453" s="726" t="str">
        <f t="shared" si="165"/>
        <v>n/a</v>
      </c>
      <c r="AP453" s="726" t="str">
        <f t="shared" si="166"/>
        <v>n/a</v>
      </c>
      <c r="AQ453" s="727">
        <f t="shared" si="167"/>
        <v>-17.562010836845275</v>
      </c>
      <c r="AR453" s="728">
        <f t="shared" si="168"/>
        <v>54.958710799236329</v>
      </c>
    </row>
    <row r="454" spans="1:44" ht="11.25" customHeight="1" x14ac:dyDescent="0.2">
      <c r="A454" s="530" t="s">
        <v>269</v>
      </c>
      <c r="B454" s="1015" t="s">
        <v>270</v>
      </c>
      <c r="C454" s="710">
        <v>2.25</v>
      </c>
      <c r="D454" s="704">
        <v>2.0499999999999998</v>
      </c>
      <c r="E454" s="704">
        <v>1.88</v>
      </c>
      <c r="F454" s="704">
        <v>1.78</v>
      </c>
      <c r="G454" s="704">
        <v>1.62</v>
      </c>
      <c r="H454" s="705"/>
      <c r="I454" s="704">
        <v>1.46</v>
      </c>
      <c r="J454" s="523">
        <v>1.35</v>
      </c>
      <c r="K454" s="705"/>
      <c r="L454" s="543">
        <v>1.23</v>
      </c>
      <c r="M454" s="543">
        <v>1.155</v>
      </c>
      <c r="N454" s="711">
        <v>1.125</v>
      </c>
      <c r="O454" s="711">
        <v>1.0900000000000001</v>
      </c>
      <c r="P454" s="711">
        <v>1.05</v>
      </c>
      <c r="Q454" s="711">
        <v>1.01</v>
      </c>
      <c r="R454" s="711">
        <v>0.94</v>
      </c>
      <c r="S454" s="711">
        <v>0.83</v>
      </c>
      <c r="T454" s="711">
        <v>0.76</v>
      </c>
      <c r="U454" s="711">
        <v>0.69</v>
      </c>
      <c r="V454" s="711">
        <v>0.65</v>
      </c>
      <c r="W454" s="711">
        <v>0.61</v>
      </c>
      <c r="X454" s="708">
        <f t="shared" si="169"/>
        <v>23.53</v>
      </c>
      <c r="Y454" s="726">
        <f t="shared" si="149"/>
        <v>9.7560975609756184</v>
      </c>
      <c r="Z454" s="726">
        <f t="shared" si="150"/>
        <v>9.0425531914893664</v>
      </c>
      <c r="AA454" s="726">
        <f t="shared" si="151"/>
        <v>5.6179775280898792</v>
      </c>
      <c r="AB454" s="726">
        <f t="shared" si="152"/>
        <v>9.8765432098765427</v>
      </c>
      <c r="AC454" s="726">
        <f t="shared" si="153"/>
        <v>10.95890410958904</v>
      </c>
      <c r="AD454" s="726">
        <f t="shared" si="154"/>
        <v>8.1481481481481488</v>
      </c>
      <c r="AE454" s="726">
        <f t="shared" si="155"/>
        <v>9.7560975609756184</v>
      </c>
      <c r="AF454" s="726">
        <f t="shared" si="156"/>
        <v>6.4935064935064846</v>
      </c>
      <c r="AG454" s="726">
        <f t="shared" si="157"/>
        <v>2.6666666666666616</v>
      </c>
      <c r="AH454" s="726">
        <f t="shared" si="158"/>
        <v>3.2110091743119185</v>
      </c>
      <c r="AI454" s="726">
        <f t="shared" si="159"/>
        <v>3.8095238095238182</v>
      </c>
      <c r="AJ454" s="726">
        <f t="shared" si="160"/>
        <v>3.9603960396039639</v>
      </c>
      <c r="AK454" s="726">
        <f t="shared" si="161"/>
        <v>7.4468085106383031</v>
      </c>
      <c r="AL454" s="726">
        <f t="shared" si="162"/>
        <v>13.25301204819278</v>
      </c>
      <c r="AM454" s="726">
        <f t="shared" si="163"/>
        <v>9.210526315789469</v>
      </c>
      <c r="AN454" s="726">
        <f t="shared" si="164"/>
        <v>10.144927536231885</v>
      </c>
      <c r="AO454" s="726">
        <f t="shared" si="165"/>
        <v>6.153846153846132</v>
      </c>
      <c r="AP454" s="726">
        <f t="shared" si="166"/>
        <v>6.5573770491803351</v>
      </c>
      <c r="AQ454" s="727">
        <f t="shared" si="167"/>
        <v>7.5591067281464426</v>
      </c>
      <c r="AR454" s="728">
        <f t="shared" si="168"/>
        <v>2.9576500822466207</v>
      </c>
    </row>
    <row r="455" spans="1:44" ht="11.25" customHeight="1" x14ac:dyDescent="0.2">
      <c r="A455" s="530" t="s">
        <v>663</v>
      </c>
      <c r="B455" s="1015" t="s">
        <v>664</v>
      </c>
      <c r="C455" s="710">
        <v>0.72562358276643979</v>
      </c>
      <c r="D455" s="704">
        <v>0.72562358276643979</v>
      </c>
      <c r="E455" s="704">
        <v>0.65651657488392168</v>
      </c>
      <c r="F455" s="704">
        <v>0.62525388084183009</v>
      </c>
      <c r="G455" s="704">
        <v>0.59547205125436409</v>
      </c>
      <c r="H455" s="705"/>
      <c r="I455" s="704">
        <v>0.56713817802253164</v>
      </c>
      <c r="J455" s="523">
        <v>0.54012062875036626</v>
      </c>
      <c r="K455" s="705"/>
      <c r="L455" s="543">
        <v>0.51438649533887626</v>
      </c>
      <c r="M455" s="543">
        <v>0.48990286968906976</v>
      </c>
      <c r="N455" s="711">
        <v>0.46657102750397195</v>
      </c>
      <c r="O455" s="711">
        <v>0.44435806068459116</v>
      </c>
      <c r="P455" s="711">
        <v>0.37864058699821573</v>
      </c>
      <c r="Q455" s="711">
        <v>0.36060694875077764</v>
      </c>
      <c r="R455" s="711">
        <v>0.34346182917611484</v>
      </c>
      <c r="S455" s="711">
        <v>0.31748088502218719</v>
      </c>
      <c r="T455" s="711">
        <v>0.27945557663730641</v>
      </c>
      <c r="U455" s="707">
        <v>0.26178392747877677</v>
      </c>
      <c r="V455" s="707">
        <v>0.26177439165821503</v>
      </c>
      <c r="W455" s="707">
        <v>0.26177439165821503</v>
      </c>
      <c r="X455" s="708">
        <f t="shared" si="169"/>
        <v>8.8159454698822088</v>
      </c>
      <c r="Y455" s="726">
        <f t="shared" si="149"/>
        <v>0</v>
      </c>
      <c r="Z455" s="726">
        <f t="shared" si="150"/>
        <v>10.526315789473696</v>
      </c>
      <c r="AA455" s="726">
        <f t="shared" si="151"/>
        <v>5.0000000000000044</v>
      </c>
      <c r="AB455" s="726">
        <f t="shared" si="152"/>
        <v>5.0013815971262643</v>
      </c>
      <c r="AC455" s="726">
        <f t="shared" si="153"/>
        <v>4.9959382615759607</v>
      </c>
      <c r="AD455" s="726">
        <f t="shared" si="154"/>
        <v>5.0021324559800018</v>
      </c>
      <c r="AE455" s="726">
        <f t="shared" si="155"/>
        <v>5.0028788945045033</v>
      </c>
      <c r="AF455" s="726">
        <f t="shared" si="156"/>
        <v>4.9976489554645287</v>
      </c>
      <c r="AG455" s="726">
        <f t="shared" si="157"/>
        <v>5.000705318098464</v>
      </c>
      <c r="AH455" s="726">
        <f t="shared" si="158"/>
        <v>4.9988891357475973</v>
      </c>
      <c r="AI455" s="726">
        <f t="shared" si="159"/>
        <v>17.356162002433486</v>
      </c>
      <c r="AJ455" s="726">
        <f t="shared" si="160"/>
        <v>5.000912575287475</v>
      </c>
      <c r="AK455" s="726">
        <f t="shared" si="161"/>
        <v>4.9918558972884997</v>
      </c>
      <c r="AL455" s="726">
        <f t="shared" si="162"/>
        <v>8.1834672194869285</v>
      </c>
      <c r="AM455" s="726">
        <f t="shared" si="163"/>
        <v>13.606924163918976</v>
      </c>
      <c r="AN455" s="726">
        <f t="shared" si="164"/>
        <v>6.750471401634206</v>
      </c>
      <c r="AO455" s="726">
        <f t="shared" si="165"/>
        <v>3.6427629537483242E-3</v>
      </c>
      <c r="AP455" s="726">
        <f t="shared" si="166"/>
        <v>0</v>
      </c>
      <c r="AQ455" s="727">
        <f t="shared" si="167"/>
        <v>5.9121848017207954</v>
      </c>
      <c r="AR455" s="728">
        <f t="shared" si="168"/>
        <v>4.4090741601150496</v>
      </c>
    </row>
    <row r="456" spans="1:44" ht="11.25" customHeight="1" x14ac:dyDescent="0.2">
      <c r="A456" s="1017" t="s">
        <v>665</v>
      </c>
      <c r="B456" s="1015" t="s">
        <v>666</v>
      </c>
      <c r="C456" s="517">
        <v>0.38</v>
      </c>
      <c r="D456" s="513">
        <v>0.34</v>
      </c>
      <c r="E456" s="513">
        <v>0.3</v>
      </c>
      <c r="F456" s="513">
        <v>0.26</v>
      </c>
      <c r="G456" s="513">
        <v>0.25</v>
      </c>
      <c r="H456" s="514" t="s">
        <v>91</v>
      </c>
      <c r="I456" s="513">
        <v>0.23</v>
      </c>
      <c r="J456" s="511">
        <v>0.21</v>
      </c>
      <c r="K456" s="514"/>
      <c r="L456" s="563">
        <v>0.19</v>
      </c>
      <c r="M456" s="563">
        <v>0.17</v>
      </c>
      <c r="N456" s="519">
        <v>0.155</v>
      </c>
      <c r="O456" s="519">
        <v>0.13500000000000001</v>
      </c>
      <c r="P456" s="519">
        <v>0.11</v>
      </c>
      <c r="Q456" s="519">
        <v>0.05</v>
      </c>
      <c r="R456" s="518">
        <v>0</v>
      </c>
      <c r="S456" s="518">
        <v>0</v>
      </c>
      <c r="T456" s="518">
        <v>0</v>
      </c>
      <c r="U456" s="518">
        <v>0</v>
      </c>
      <c r="V456" s="518">
        <v>0</v>
      </c>
      <c r="W456" s="518">
        <v>0</v>
      </c>
      <c r="X456" s="708">
        <f t="shared" si="169"/>
        <v>2.78</v>
      </c>
      <c r="Y456" s="726">
        <f t="shared" si="149"/>
        <v>11.764705882352944</v>
      </c>
      <c r="Z456" s="726">
        <f t="shared" si="150"/>
        <v>13.333333333333353</v>
      </c>
      <c r="AA456" s="726">
        <f t="shared" si="151"/>
        <v>15.384615384615374</v>
      </c>
      <c r="AB456" s="726">
        <f t="shared" si="152"/>
        <v>4.0000000000000036</v>
      </c>
      <c r="AC456" s="726">
        <f t="shared" si="153"/>
        <v>8.6956521739130377</v>
      </c>
      <c r="AD456" s="726">
        <f t="shared" si="154"/>
        <v>9.5238095238095344</v>
      </c>
      <c r="AE456" s="726">
        <f t="shared" si="155"/>
        <v>10.526315789473673</v>
      </c>
      <c r="AF456" s="726">
        <f t="shared" si="156"/>
        <v>11.764705882352944</v>
      </c>
      <c r="AG456" s="726">
        <f t="shared" si="157"/>
        <v>9.6774193548387224</v>
      </c>
      <c r="AH456" s="726">
        <f t="shared" si="158"/>
        <v>14.814814814814813</v>
      </c>
      <c r="AI456" s="726">
        <f t="shared" si="159"/>
        <v>22.72727272727273</v>
      </c>
      <c r="AJ456" s="726">
        <f t="shared" si="160"/>
        <v>119.99999999999997</v>
      </c>
      <c r="AK456" s="726" t="str">
        <f t="shared" si="161"/>
        <v>n/a</v>
      </c>
      <c r="AL456" s="726" t="str">
        <f t="shared" si="162"/>
        <v>n/a</v>
      </c>
      <c r="AM456" s="726" t="str">
        <f t="shared" si="163"/>
        <v>n/a</v>
      </c>
      <c r="AN456" s="726" t="str">
        <f t="shared" si="164"/>
        <v>n/a</v>
      </c>
      <c r="AO456" s="726" t="str">
        <f t="shared" si="165"/>
        <v>n/a</v>
      </c>
      <c r="AP456" s="726" t="str">
        <f t="shared" si="166"/>
        <v>n/a</v>
      </c>
      <c r="AQ456" s="727">
        <f t="shared" si="167"/>
        <v>21.017720405564756</v>
      </c>
      <c r="AR456" s="728">
        <f t="shared" si="168"/>
        <v>31.49765744884219</v>
      </c>
    </row>
    <row r="457" spans="1:44" ht="11.25" customHeight="1" x14ac:dyDescent="0.2">
      <c r="A457" s="712" t="s">
        <v>1409</v>
      </c>
      <c r="B457" s="539" t="s">
        <v>1410</v>
      </c>
      <c r="C457" s="542">
        <v>2.92</v>
      </c>
      <c r="D457" s="525">
        <v>2.88</v>
      </c>
      <c r="E457" s="704">
        <v>2.6</v>
      </c>
      <c r="F457" s="704">
        <v>2</v>
      </c>
      <c r="G457" s="704">
        <v>1.4</v>
      </c>
      <c r="H457" s="526"/>
      <c r="I457" s="704">
        <v>1</v>
      </c>
      <c r="J457" s="523">
        <v>0.25</v>
      </c>
      <c r="K457" s="526"/>
      <c r="L457" s="706">
        <v>0</v>
      </c>
      <c r="M457" s="527">
        <v>0</v>
      </c>
      <c r="N457" s="528">
        <v>0</v>
      </c>
      <c r="O457" s="707">
        <v>0</v>
      </c>
      <c r="P457" s="707">
        <v>0</v>
      </c>
      <c r="Q457" s="707">
        <v>0</v>
      </c>
      <c r="R457" s="707">
        <v>0</v>
      </c>
      <c r="S457" s="707">
        <v>0</v>
      </c>
      <c r="T457" s="707">
        <v>0</v>
      </c>
      <c r="U457" s="707">
        <v>0</v>
      </c>
      <c r="V457" s="707">
        <v>0</v>
      </c>
      <c r="W457" s="707">
        <v>0</v>
      </c>
      <c r="X457" s="708">
        <f t="shared" si="169"/>
        <v>13.05</v>
      </c>
      <c r="Y457" s="726">
        <f t="shared" si="149"/>
        <v>1.388888888888884</v>
      </c>
      <c r="Z457" s="726">
        <f t="shared" si="150"/>
        <v>10.769230769230752</v>
      </c>
      <c r="AA457" s="726">
        <f t="shared" si="151"/>
        <v>30.000000000000004</v>
      </c>
      <c r="AB457" s="726">
        <f t="shared" si="152"/>
        <v>42.857142857142861</v>
      </c>
      <c r="AC457" s="726">
        <f t="shared" si="153"/>
        <v>39.999999999999993</v>
      </c>
      <c r="AD457" s="726">
        <f t="shared" si="154"/>
        <v>300</v>
      </c>
      <c r="AE457" s="726" t="str">
        <f t="shared" si="155"/>
        <v>n/a</v>
      </c>
      <c r="AF457" s="726" t="str">
        <f t="shared" si="156"/>
        <v>n/a</v>
      </c>
      <c r="AG457" s="726" t="str">
        <f t="shared" si="157"/>
        <v>n/a</v>
      </c>
      <c r="AH457" s="726" t="str">
        <f t="shared" si="158"/>
        <v>n/a</v>
      </c>
      <c r="AI457" s="726" t="str">
        <f t="shared" si="159"/>
        <v>n/a</v>
      </c>
      <c r="AJ457" s="726" t="str">
        <f t="shared" si="160"/>
        <v>n/a</v>
      </c>
      <c r="AK457" s="726" t="str">
        <f t="shared" si="161"/>
        <v>n/a</v>
      </c>
      <c r="AL457" s="726" t="str">
        <f t="shared" si="162"/>
        <v>n/a</v>
      </c>
      <c r="AM457" s="726" t="str">
        <f t="shared" si="163"/>
        <v>n/a</v>
      </c>
      <c r="AN457" s="726" t="str">
        <f t="shared" si="164"/>
        <v>n/a</v>
      </c>
      <c r="AO457" s="726" t="str">
        <f t="shared" si="165"/>
        <v>n/a</v>
      </c>
      <c r="AP457" s="726" t="str">
        <f t="shared" si="166"/>
        <v>n/a</v>
      </c>
      <c r="AQ457" s="727">
        <f t="shared" si="167"/>
        <v>70.835877085877087</v>
      </c>
      <c r="AR457" s="728">
        <f t="shared" si="168"/>
        <v>113.44453370914903</v>
      </c>
    </row>
    <row r="458" spans="1:44" ht="11.25" customHeight="1" x14ac:dyDescent="0.2">
      <c r="A458" s="1017" t="s">
        <v>667</v>
      </c>
      <c r="B458" s="703" t="s">
        <v>668</v>
      </c>
      <c r="C458" s="710">
        <v>1.6099999999999999</v>
      </c>
      <c r="D458" s="704">
        <v>1.49</v>
      </c>
      <c r="E458" s="704">
        <v>1.35</v>
      </c>
      <c r="F458" s="704">
        <v>1.2</v>
      </c>
      <c r="G458" s="704">
        <v>0.95</v>
      </c>
      <c r="H458" s="705" t="s">
        <v>91</v>
      </c>
      <c r="I458" s="704">
        <v>0.76</v>
      </c>
      <c r="J458" s="523">
        <v>0.60499999999999998</v>
      </c>
      <c r="K458" s="705"/>
      <c r="L458" s="543">
        <v>0.5</v>
      </c>
      <c r="M458" s="543">
        <v>0.45</v>
      </c>
      <c r="N458" s="711">
        <v>0.4</v>
      </c>
      <c r="O458" s="707">
        <v>0.36</v>
      </c>
      <c r="P458" s="711">
        <v>0.36</v>
      </c>
      <c r="Q458" s="711">
        <v>0.14199999999999999</v>
      </c>
      <c r="R458" s="707">
        <v>0</v>
      </c>
      <c r="S458" s="707">
        <v>0</v>
      </c>
      <c r="T458" s="707">
        <v>0</v>
      </c>
      <c r="U458" s="707">
        <v>0</v>
      </c>
      <c r="V458" s="707">
        <v>0</v>
      </c>
      <c r="W458" s="707">
        <v>0</v>
      </c>
      <c r="X458" s="708">
        <f t="shared" si="169"/>
        <v>10.176999999999998</v>
      </c>
      <c r="Y458" s="726">
        <f t="shared" si="149"/>
        <v>8.0536912751677736</v>
      </c>
      <c r="Z458" s="726">
        <f t="shared" si="150"/>
        <v>10.370370370370363</v>
      </c>
      <c r="AA458" s="726">
        <f t="shared" si="151"/>
        <v>12.500000000000021</v>
      </c>
      <c r="AB458" s="726">
        <f t="shared" si="152"/>
        <v>26.315789473684205</v>
      </c>
      <c r="AC458" s="726">
        <f t="shared" si="153"/>
        <v>25</v>
      </c>
      <c r="AD458" s="726">
        <f t="shared" si="154"/>
        <v>25.619834710743806</v>
      </c>
      <c r="AE458" s="726">
        <f t="shared" si="155"/>
        <v>20.999999999999996</v>
      </c>
      <c r="AF458" s="726">
        <f t="shared" si="156"/>
        <v>11.111111111111116</v>
      </c>
      <c r="AG458" s="726">
        <f t="shared" si="157"/>
        <v>12.5</v>
      </c>
      <c r="AH458" s="726">
        <f t="shared" si="158"/>
        <v>11.111111111111116</v>
      </c>
      <c r="AI458" s="726">
        <f t="shared" si="159"/>
        <v>0</v>
      </c>
      <c r="AJ458" s="726">
        <f t="shared" si="160"/>
        <v>153.52112676056339</v>
      </c>
      <c r="AK458" s="726" t="str">
        <f t="shared" si="161"/>
        <v>n/a</v>
      </c>
      <c r="AL458" s="726" t="str">
        <f t="shared" si="162"/>
        <v>n/a</v>
      </c>
      <c r="AM458" s="726" t="str">
        <f t="shared" si="163"/>
        <v>n/a</v>
      </c>
      <c r="AN458" s="726" t="str">
        <f t="shared" si="164"/>
        <v>n/a</v>
      </c>
      <c r="AO458" s="726" t="str">
        <f t="shared" si="165"/>
        <v>n/a</v>
      </c>
      <c r="AP458" s="726" t="str">
        <f t="shared" si="166"/>
        <v>n/a</v>
      </c>
      <c r="AQ458" s="727">
        <f t="shared" si="167"/>
        <v>26.425252901062649</v>
      </c>
      <c r="AR458" s="728">
        <f t="shared" si="168"/>
        <v>40.827714832030814</v>
      </c>
    </row>
    <row r="459" spans="1:44" ht="11.25" customHeight="1" x14ac:dyDescent="0.2">
      <c r="A459" s="1017" t="s">
        <v>1401</v>
      </c>
      <c r="B459" s="1015" t="s">
        <v>1402</v>
      </c>
      <c r="C459" s="710">
        <v>0.45</v>
      </c>
      <c r="D459" s="704">
        <v>0.41</v>
      </c>
      <c r="E459" s="704">
        <v>0.34</v>
      </c>
      <c r="F459" s="704">
        <v>0.26</v>
      </c>
      <c r="G459" s="704">
        <v>0.18</v>
      </c>
      <c r="H459" s="705"/>
      <c r="I459" s="704">
        <v>0.04</v>
      </c>
      <c r="J459" s="709">
        <v>0</v>
      </c>
      <c r="K459" s="705"/>
      <c r="L459" s="706">
        <v>0</v>
      </c>
      <c r="M459" s="706">
        <v>0</v>
      </c>
      <c r="N459" s="707">
        <v>0.14000000000000001</v>
      </c>
      <c r="O459" s="707">
        <v>0.48</v>
      </c>
      <c r="P459" s="711">
        <v>0.47</v>
      </c>
      <c r="Q459" s="711">
        <v>0.44</v>
      </c>
      <c r="R459" s="711">
        <v>0.43</v>
      </c>
      <c r="S459" s="707">
        <v>0.4</v>
      </c>
      <c r="T459" s="711">
        <v>0.39</v>
      </c>
      <c r="U459" s="707">
        <v>0.36</v>
      </c>
      <c r="V459" s="711">
        <v>0.34</v>
      </c>
      <c r="W459" s="707">
        <v>0.32</v>
      </c>
      <c r="X459" s="708">
        <f t="shared" si="169"/>
        <v>5.45</v>
      </c>
      <c r="Y459" s="726">
        <f t="shared" si="149"/>
        <v>9.7560975609756184</v>
      </c>
      <c r="Z459" s="726">
        <f t="shared" si="150"/>
        <v>20.588235294117641</v>
      </c>
      <c r="AA459" s="726">
        <f t="shared" si="151"/>
        <v>30.76923076923077</v>
      </c>
      <c r="AB459" s="726">
        <f t="shared" si="152"/>
        <v>44.444444444444464</v>
      </c>
      <c r="AC459" s="726">
        <f t="shared" si="153"/>
        <v>350</v>
      </c>
      <c r="AD459" s="726" t="str">
        <f t="shared" si="154"/>
        <v>n/a</v>
      </c>
      <c r="AE459" s="726" t="str">
        <f t="shared" si="155"/>
        <v>n/a</v>
      </c>
      <c r="AF459" s="726" t="str">
        <f t="shared" si="156"/>
        <v>n/a</v>
      </c>
      <c r="AG459" s="726">
        <f t="shared" si="157"/>
        <v>-100</v>
      </c>
      <c r="AH459" s="726">
        <f t="shared" si="158"/>
        <v>-70.833333333333329</v>
      </c>
      <c r="AI459" s="726">
        <f t="shared" si="159"/>
        <v>2.1276595744680771</v>
      </c>
      <c r="AJ459" s="726">
        <f t="shared" si="160"/>
        <v>6.8181818181818121</v>
      </c>
      <c r="AK459" s="726">
        <f t="shared" si="161"/>
        <v>2.3255813953488413</v>
      </c>
      <c r="AL459" s="726">
        <f t="shared" si="162"/>
        <v>7.4999999999999956</v>
      </c>
      <c r="AM459" s="726">
        <f t="shared" si="163"/>
        <v>2.5641025641025772</v>
      </c>
      <c r="AN459" s="726">
        <f t="shared" si="164"/>
        <v>8.3333333333333481</v>
      </c>
      <c r="AO459" s="726">
        <f t="shared" si="165"/>
        <v>5.8823529411764497</v>
      </c>
      <c r="AP459" s="726">
        <f t="shared" si="166"/>
        <v>6.25</v>
      </c>
      <c r="AQ459" s="727">
        <f t="shared" si="167"/>
        <v>21.768392424136419</v>
      </c>
      <c r="AR459" s="728">
        <f t="shared" si="168"/>
        <v>97.874878239777985</v>
      </c>
    </row>
    <row r="460" spans="1:44" ht="11.25" customHeight="1" x14ac:dyDescent="0.2">
      <c r="A460" s="530" t="s">
        <v>1411</v>
      </c>
      <c r="B460" s="1015" t="s">
        <v>1412</v>
      </c>
      <c r="C460" s="710">
        <v>2</v>
      </c>
      <c r="D460" s="704">
        <v>1.2</v>
      </c>
      <c r="E460" s="704">
        <v>1</v>
      </c>
      <c r="F460" s="704">
        <v>0.8</v>
      </c>
      <c r="G460" s="704">
        <v>0.68</v>
      </c>
      <c r="H460" s="705"/>
      <c r="I460" s="704">
        <v>0.56000000000000005</v>
      </c>
      <c r="J460" s="523">
        <v>0.5</v>
      </c>
      <c r="K460" s="705"/>
      <c r="L460" s="706">
        <v>0</v>
      </c>
      <c r="M460" s="706">
        <v>0</v>
      </c>
      <c r="N460" s="707">
        <v>0</v>
      </c>
      <c r="O460" s="707">
        <v>0</v>
      </c>
      <c r="P460" s="707">
        <v>0</v>
      </c>
      <c r="Q460" s="707">
        <v>0</v>
      </c>
      <c r="R460" s="707">
        <v>0</v>
      </c>
      <c r="S460" s="707">
        <v>0</v>
      </c>
      <c r="T460" s="707">
        <v>0</v>
      </c>
      <c r="U460" s="707">
        <v>0</v>
      </c>
      <c r="V460" s="707">
        <v>0</v>
      </c>
      <c r="W460" s="707">
        <v>0</v>
      </c>
      <c r="X460" s="708">
        <f t="shared" si="169"/>
        <v>6.74</v>
      </c>
      <c r="Y460" s="726">
        <f t="shared" si="149"/>
        <v>66.666666666666671</v>
      </c>
      <c r="Z460" s="726">
        <f t="shared" si="150"/>
        <v>19.999999999999996</v>
      </c>
      <c r="AA460" s="726">
        <f t="shared" si="151"/>
        <v>25</v>
      </c>
      <c r="AB460" s="726">
        <f t="shared" si="152"/>
        <v>17.647058823529417</v>
      </c>
      <c r="AC460" s="726">
        <f t="shared" si="153"/>
        <v>21.42857142857142</v>
      </c>
      <c r="AD460" s="726">
        <f t="shared" si="154"/>
        <v>12.000000000000011</v>
      </c>
      <c r="AE460" s="726" t="str">
        <f t="shared" si="155"/>
        <v>n/a</v>
      </c>
      <c r="AF460" s="726" t="str">
        <f t="shared" si="156"/>
        <v>n/a</v>
      </c>
      <c r="AG460" s="726" t="str">
        <f t="shared" si="157"/>
        <v>n/a</v>
      </c>
      <c r="AH460" s="726" t="str">
        <f t="shared" si="158"/>
        <v>n/a</v>
      </c>
      <c r="AI460" s="726" t="str">
        <f t="shared" si="159"/>
        <v>n/a</v>
      </c>
      <c r="AJ460" s="726" t="str">
        <f t="shared" si="160"/>
        <v>n/a</v>
      </c>
      <c r="AK460" s="726" t="str">
        <f t="shared" si="161"/>
        <v>n/a</v>
      </c>
      <c r="AL460" s="726" t="str">
        <f t="shared" si="162"/>
        <v>n/a</v>
      </c>
      <c r="AM460" s="726" t="str">
        <f t="shared" si="163"/>
        <v>n/a</v>
      </c>
      <c r="AN460" s="726" t="str">
        <f t="shared" si="164"/>
        <v>n/a</v>
      </c>
      <c r="AO460" s="726" t="str">
        <f t="shared" si="165"/>
        <v>n/a</v>
      </c>
      <c r="AP460" s="726" t="str">
        <f t="shared" si="166"/>
        <v>n/a</v>
      </c>
      <c r="AQ460" s="727">
        <f t="shared" si="167"/>
        <v>27.123716153127916</v>
      </c>
      <c r="AR460" s="728">
        <f t="shared" si="168"/>
        <v>19.848783012075202</v>
      </c>
    </row>
    <row r="461" spans="1:44" ht="11.25" customHeight="1" x14ac:dyDescent="0.2">
      <c r="A461" s="530" t="s">
        <v>1413</v>
      </c>
      <c r="B461" s="703" t="s">
        <v>1414</v>
      </c>
      <c r="C461" s="517">
        <v>0.61</v>
      </c>
      <c r="D461" s="525">
        <v>0.57999999999999996</v>
      </c>
      <c r="E461" s="704">
        <v>0.54</v>
      </c>
      <c r="F461" s="532">
        <v>0.48</v>
      </c>
      <c r="G461" s="704">
        <v>0.42</v>
      </c>
      <c r="H461" s="526"/>
      <c r="I461" s="525">
        <v>0.3</v>
      </c>
      <c r="J461" s="523">
        <v>0.2</v>
      </c>
      <c r="K461" s="526"/>
      <c r="L461" s="706">
        <v>0.15142</v>
      </c>
      <c r="M461" s="706">
        <v>0.16427</v>
      </c>
      <c r="N461" s="711">
        <v>0.20714000000000002</v>
      </c>
      <c r="O461" s="711">
        <v>0.14283999999999999</v>
      </c>
      <c r="P461" s="707">
        <v>0</v>
      </c>
      <c r="Q461" s="707">
        <v>0</v>
      </c>
      <c r="R461" s="707">
        <v>0</v>
      </c>
      <c r="S461" s="707">
        <v>0</v>
      </c>
      <c r="T461" s="707">
        <v>0</v>
      </c>
      <c r="U461" s="707">
        <v>0</v>
      </c>
      <c r="V461" s="707">
        <v>0</v>
      </c>
      <c r="W461" s="707">
        <v>0</v>
      </c>
      <c r="X461" s="708">
        <f t="shared" si="169"/>
        <v>3.7956699999999999</v>
      </c>
      <c r="Y461" s="726">
        <f t="shared" si="149"/>
        <v>5.1724137931034475</v>
      </c>
      <c r="Z461" s="726">
        <f t="shared" si="150"/>
        <v>7.4074074074073959</v>
      </c>
      <c r="AA461" s="726">
        <f t="shared" si="151"/>
        <v>12.500000000000021</v>
      </c>
      <c r="AB461" s="726">
        <f t="shared" si="152"/>
        <v>14.285714285714279</v>
      </c>
      <c r="AC461" s="726">
        <f t="shared" si="153"/>
        <v>39.999999999999993</v>
      </c>
      <c r="AD461" s="726">
        <f t="shared" si="154"/>
        <v>49.999999999999979</v>
      </c>
      <c r="AE461" s="726">
        <f t="shared" si="155"/>
        <v>32.082948091401398</v>
      </c>
      <c r="AF461" s="726">
        <f t="shared" si="156"/>
        <v>-7.8224873683569784</v>
      </c>
      <c r="AG461" s="726">
        <f t="shared" si="157"/>
        <v>-20.696147533069432</v>
      </c>
      <c r="AH461" s="726">
        <f t="shared" si="158"/>
        <v>45.015401848221813</v>
      </c>
      <c r="AI461" s="726" t="str">
        <f t="shared" si="159"/>
        <v>n/a</v>
      </c>
      <c r="AJ461" s="726" t="str">
        <f t="shared" si="160"/>
        <v>n/a</v>
      </c>
      <c r="AK461" s="726" t="str">
        <f t="shared" si="161"/>
        <v>n/a</v>
      </c>
      <c r="AL461" s="726" t="str">
        <f t="shared" si="162"/>
        <v>n/a</v>
      </c>
      <c r="AM461" s="726" t="str">
        <f t="shared" si="163"/>
        <v>n/a</v>
      </c>
      <c r="AN461" s="726" t="str">
        <f t="shared" si="164"/>
        <v>n/a</v>
      </c>
      <c r="AO461" s="726" t="str">
        <f t="shared" si="165"/>
        <v>n/a</v>
      </c>
      <c r="AP461" s="726" t="str">
        <f t="shared" si="166"/>
        <v>n/a</v>
      </c>
      <c r="AQ461" s="727">
        <f t="shared" si="167"/>
        <v>17.794525052442189</v>
      </c>
      <c r="AR461" s="728">
        <f t="shared" si="168"/>
        <v>23.382633052737287</v>
      </c>
    </row>
    <row r="462" spans="1:44" ht="11.25" customHeight="1" x14ac:dyDescent="0.2">
      <c r="A462" s="551" t="s">
        <v>1415</v>
      </c>
      <c r="B462" s="539" t="s">
        <v>1416</v>
      </c>
      <c r="C462" s="542">
        <v>1</v>
      </c>
      <c r="D462" s="545">
        <v>0.84</v>
      </c>
      <c r="E462" s="545">
        <v>0.72</v>
      </c>
      <c r="F462" s="545">
        <v>0.61</v>
      </c>
      <c r="G462" s="545">
        <v>0.5</v>
      </c>
      <c r="H462" s="546"/>
      <c r="I462" s="545">
        <v>0.41</v>
      </c>
      <c r="J462" s="541">
        <v>0.3</v>
      </c>
      <c r="K462" s="546"/>
      <c r="L462" s="572">
        <v>0.17</v>
      </c>
      <c r="M462" s="572">
        <v>0.33</v>
      </c>
      <c r="N462" s="549">
        <v>0.96</v>
      </c>
      <c r="O462" s="548">
        <v>0.93</v>
      </c>
      <c r="P462" s="548">
        <v>0.78</v>
      </c>
      <c r="Q462" s="548">
        <v>0.66</v>
      </c>
      <c r="R462" s="548">
        <v>0.5</v>
      </c>
      <c r="S462" s="548">
        <v>0.34666999999999998</v>
      </c>
      <c r="T462" s="548">
        <v>0.28000000000000003</v>
      </c>
      <c r="U462" s="548">
        <v>0.25333</v>
      </c>
      <c r="V462" s="548">
        <v>0.22667000000000001</v>
      </c>
      <c r="W462" s="548">
        <v>0.19333</v>
      </c>
      <c r="X462" s="708">
        <f t="shared" si="169"/>
        <v>10.009999999999998</v>
      </c>
      <c r="Y462" s="726">
        <f t="shared" si="149"/>
        <v>19.047619047619047</v>
      </c>
      <c r="Z462" s="726">
        <f t="shared" si="150"/>
        <v>16.666666666666675</v>
      </c>
      <c r="AA462" s="726">
        <f t="shared" si="151"/>
        <v>18.032786885245898</v>
      </c>
      <c r="AB462" s="726">
        <f t="shared" si="152"/>
        <v>21.999999999999996</v>
      </c>
      <c r="AC462" s="726">
        <f t="shared" si="153"/>
        <v>21.95121951219512</v>
      </c>
      <c r="AD462" s="726">
        <f t="shared" si="154"/>
        <v>36.666666666666671</v>
      </c>
      <c r="AE462" s="726">
        <f t="shared" si="155"/>
        <v>76.470588235294088</v>
      </c>
      <c r="AF462" s="726">
        <f t="shared" si="156"/>
        <v>-48.484848484848484</v>
      </c>
      <c r="AG462" s="726">
        <f t="shared" si="157"/>
        <v>-65.625</v>
      </c>
      <c r="AH462" s="726">
        <f t="shared" si="158"/>
        <v>3.2258064516129004</v>
      </c>
      <c r="AI462" s="726">
        <f t="shared" si="159"/>
        <v>19.23076923076923</v>
      </c>
      <c r="AJ462" s="726">
        <f t="shared" si="160"/>
        <v>18.181818181818187</v>
      </c>
      <c r="AK462" s="726">
        <f t="shared" si="161"/>
        <v>32.000000000000007</v>
      </c>
      <c r="AL462" s="726">
        <f t="shared" si="162"/>
        <v>44.229382409784535</v>
      </c>
      <c r="AM462" s="726">
        <f t="shared" si="163"/>
        <v>23.810714285714262</v>
      </c>
      <c r="AN462" s="726">
        <f t="shared" si="164"/>
        <v>10.527770102238199</v>
      </c>
      <c r="AO462" s="726">
        <f t="shared" si="165"/>
        <v>11.761591741297917</v>
      </c>
      <c r="AP462" s="726">
        <f t="shared" si="166"/>
        <v>17.245124915946832</v>
      </c>
      <c r="AQ462" s="727">
        <f t="shared" si="167"/>
        <v>15.385481991556723</v>
      </c>
      <c r="AR462" s="728">
        <f t="shared" si="168"/>
        <v>30.988581381028954</v>
      </c>
    </row>
    <row r="463" spans="1:44" ht="11.25" customHeight="1" x14ac:dyDescent="0.2">
      <c r="A463" s="530" t="s">
        <v>271</v>
      </c>
      <c r="B463" s="1015" t="s">
        <v>272</v>
      </c>
      <c r="C463" s="710">
        <v>1.4</v>
      </c>
      <c r="D463" s="704">
        <v>1.32</v>
      </c>
      <c r="E463" s="704">
        <v>1.25</v>
      </c>
      <c r="F463" s="704">
        <v>1.21</v>
      </c>
      <c r="G463" s="704">
        <v>1.17</v>
      </c>
      <c r="H463" s="705"/>
      <c r="I463" s="704">
        <v>1.1299999999999999</v>
      </c>
      <c r="J463" s="523">
        <v>1.0900000000000001</v>
      </c>
      <c r="K463" s="705"/>
      <c r="L463" s="543">
        <v>1.05</v>
      </c>
      <c r="M463" s="543">
        <v>1.01</v>
      </c>
      <c r="N463" s="711">
        <v>1</v>
      </c>
      <c r="O463" s="711">
        <v>0.7</v>
      </c>
      <c r="P463" s="711">
        <v>0.68</v>
      </c>
      <c r="Q463" s="711">
        <v>0.62</v>
      </c>
      <c r="R463" s="711">
        <v>0.56999999999999995</v>
      </c>
      <c r="S463" s="711">
        <v>0.53</v>
      </c>
      <c r="T463" s="711">
        <v>0.49</v>
      </c>
      <c r="U463" s="711">
        <v>0.47</v>
      </c>
      <c r="V463" s="711">
        <v>0.4</v>
      </c>
      <c r="W463" s="711">
        <v>0.35</v>
      </c>
      <c r="X463" s="708">
        <f t="shared" si="169"/>
        <v>16.440000000000001</v>
      </c>
      <c r="Y463" s="726">
        <f t="shared" si="149"/>
        <v>6.0606060606060552</v>
      </c>
      <c r="Z463" s="726">
        <f t="shared" si="150"/>
        <v>5.600000000000005</v>
      </c>
      <c r="AA463" s="726">
        <f t="shared" si="151"/>
        <v>3.3057851239669533</v>
      </c>
      <c r="AB463" s="726">
        <f t="shared" si="152"/>
        <v>3.4188034188034289</v>
      </c>
      <c r="AC463" s="726">
        <f t="shared" si="153"/>
        <v>3.539823008849563</v>
      </c>
      <c r="AD463" s="726">
        <f t="shared" si="154"/>
        <v>3.6697247706421798</v>
      </c>
      <c r="AE463" s="726">
        <f t="shared" si="155"/>
        <v>3.8095238095238182</v>
      </c>
      <c r="AF463" s="726">
        <f t="shared" si="156"/>
        <v>3.9603960396039639</v>
      </c>
      <c r="AG463" s="726">
        <f t="shared" si="157"/>
        <v>1.0000000000000009</v>
      </c>
      <c r="AH463" s="726">
        <f t="shared" si="158"/>
        <v>42.857142857142861</v>
      </c>
      <c r="AI463" s="726">
        <f t="shared" si="159"/>
        <v>2.9411764705882248</v>
      </c>
      <c r="AJ463" s="726">
        <f t="shared" si="160"/>
        <v>9.6774193548387224</v>
      </c>
      <c r="AK463" s="726">
        <f t="shared" si="161"/>
        <v>8.7719298245614077</v>
      </c>
      <c r="AL463" s="726">
        <f t="shared" si="162"/>
        <v>7.5471698113207308</v>
      </c>
      <c r="AM463" s="726">
        <f t="shared" si="163"/>
        <v>8.163265306122458</v>
      </c>
      <c r="AN463" s="726">
        <f t="shared" si="164"/>
        <v>4.2553191489361764</v>
      </c>
      <c r="AO463" s="726">
        <f t="shared" si="165"/>
        <v>17.499999999999982</v>
      </c>
      <c r="AP463" s="726">
        <f t="shared" si="166"/>
        <v>14.285714285714302</v>
      </c>
      <c r="AQ463" s="727">
        <f t="shared" si="167"/>
        <v>8.353544405067824</v>
      </c>
      <c r="AR463" s="728">
        <f t="shared" si="168"/>
        <v>9.5789401242235943</v>
      </c>
    </row>
    <row r="464" spans="1:44" ht="11.25" customHeight="1" x14ac:dyDescent="0.2">
      <c r="A464" s="1017" t="s">
        <v>1417</v>
      </c>
      <c r="B464" s="1015" t="s">
        <v>1418</v>
      </c>
      <c r="C464" s="710">
        <v>0.21000000000000002</v>
      </c>
      <c r="D464" s="704">
        <v>0.17499999999999999</v>
      </c>
      <c r="E464" s="704">
        <v>0.16</v>
      </c>
      <c r="F464" s="704">
        <v>0.13500000000000001</v>
      </c>
      <c r="G464" s="704">
        <v>0.115</v>
      </c>
      <c r="H464" s="705"/>
      <c r="I464" s="704">
        <v>9.5000000000000001E-2</v>
      </c>
      <c r="J464" s="523">
        <v>0.06</v>
      </c>
      <c r="K464" s="705"/>
      <c r="L464" s="706">
        <v>0</v>
      </c>
      <c r="M464" s="706">
        <v>0</v>
      </c>
      <c r="N464" s="707">
        <v>0</v>
      </c>
      <c r="O464" s="707">
        <v>0</v>
      </c>
      <c r="P464" s="707">
        <v>0</v>
      </c>
      <c r="Q464" s="707">
        <v>0</v>
      </c>
      <c r="R464" s="707">
        <v>0</v>
      </c>
      <c r="S464" s="707">
        <v>0</v>
      </c>
      <c r="T464" s="707">
        <v>0</v>
      </c>
      <c r="U464" s="707">
        <v>0</v>
      </c>
      <c r="V464" s="707">
        <v>0</v>
      </c>
      <c r="W464" s="707">
        <v>0</v>
      </c>
      <c r="X464" s="708">
        <f t="shared" si="169"/>
        <v>0.95</v>
      </c>
      <c r="Y464" s="726">
        <f t="shared" si="149"/>
        <v>20.000000000000018</v>
      </c>
      <c r="Z464" s="726">
        <f t="shared" si="150"/>
        <v>9.375</v>
      </c>
      <c r="AA464" s="726">
        <f t="shared" si="151"/>
        <v>18.518518518518512</v>
      </c>
      <c r="AB464" s="726">
        <f t="shared" si="152"/>
        <v>17.391304347826097</v>
      </c>
      <c r="AC464" s="726">
        <f t="shared" si="153"/>
        <v>21.052631578947366</v>
      </c>
      <c r="AD464" s="726">
        <f t="shared" si="154"/>
        <v>58.33333333333335</v>
      </c>
      <c r="AE464" s="726" t="str">
        <f t="shared" si="155"/>
        <v>n/a</v>
      </c>
      <c r="AF464" s="726" t="str">
        <f t="shared" si="156"/>
        <v>n/a</v>
      </c>
      <c r="AG464" s="726" t="str">
        <f t="shared" si="157"/>
        <v>n/a</v>
      </c>
      <c r="AH464" s="726" t="str">
        <f t="shared" si="158"/>
        <v>n/a</v>
      </c>
      <c r="AI464" s="726" t="str">
        <f t="shared" si="159"/>
        <v>n/a</v>
      </c>
      <c r="AJ464" s="726" t="str">
        <f t="shared" si="160"/>
        <v>n/a</v>
      </c>
      <c r="AK464" s="726" t="str">
        <f t="shared" si="161"/>
        <v>n/a</v>
      </c>
      <c r="AL464" s="726" t="str">
        <f t="shared" si="162"/>
        <v>n/a</v>
      </c>
      <c r="AM464" s="726" t="str">
        <f t="shared" si="163"/>
        <v>n/a</v>
      </c>
      <c r="AN464" s="726" t="str">
        <f t="shared" si="164"/>
        <v>n/a</v>
      </c>
      <c r="AO464" s="726" t="str">
        <f t="shared" si="165"/>
        <v>n/a</v>
      </c>
      <c r="AP464" s="726" t="str">
        <f t="shared" si="166"/>
        <v>n/a</v>
      </c>
      <c r="AQ464" s="727">
        <f t="shared" si="167"/>
        <v>24.111797963104223</v>
      </c>
      <c r="AR464" s="728">
        <f t="shared" si="168"/>
        <v>17.268479308466965</v>
      </c>
    </row>
    <row r="465" spans="1:44" ht="11.25" customHeight="1" x14ac:dyDescent="0.2">
      <c r="A465" s="530" t="s">
        <v>1419</v>
      </c>
      <c r="B465" s="1015" t="s">
        <v>1420</v>
      </c>
      <c r="C465" s="710">
        <v>1.88</v>
      </c>
      <c r="D465" s="704">
        <v>1.58</v>
      </c>
      <c r="E465" s="704">
        <v>1.32</v>
      </c>
      <c r="F465" s="704">
        <v>1.08</v>
      </c>
      <c r="G465" s="704">
        <v>0.88</v>
      </c>
      <c r="H465" s="705" t="s">
        <v>91</v>
      </c>
      <c r="I465" s="704">
        <v>0.74</v>
      </c>
      <c r="J465" s="523">
        <v>0.69</v>
      </c>
      <c r="K465" s="705"/>
      <c r="L465" s="543">
        <v>0.59</v>
      </c>
      <c r="M465" s="706">
        <v>0.56000000000000005</v>
      </c>
      <c r="N465" s="711">
        <v>0.56000000000000005</v>
      </c>
      <c r="O465" s="711">
        <v>0.52</v>
      </c>
      <c r="P465" s="711">
        <v>0.44</v>
      </c>
      <c r="Q465" s="711">
        <v>0.4</v>
      </c>
      <c r="R465" s="707">
        <v>0.38</v>
      </c>
      <c r="S465" s="707">
        <v>0.38</v>
      </c>
      <c r="T465" s="707">
        <v>0.38</v>
      </c>
      <c r="U465" s="707">
        <v>0.38</v>
      </c>
      <c r="V465" s="711">
        <v>0.38</v>
      </c>
      <c r="W465" s="711">
        <v>8.5000000000000006E-2</v>
      </c>
      <c r="X465" s="708">
        <f t="shared" si="169"/>
        <v>13.225000000000005</v>
      </c>
      <c r="Y465" s="726">
        <f t="shared" si="149"/>
        <v>18.98734177215189</v>
      </c>
      <c r="Z465" s="726">
        <f t="shared" si="150"/>
        <v>19.696969696969703</v>
      </c>
      <c r="AA465" s="726">
        <f t="shared" si="151"/>
        <v>22.222222222222211</v>
      </c>
      <c r="AB465" s="726">
        <f t="shared" si="152"/>
        <v>22.72727272727273</v>
      </c>
      <c r="AC465" s="726">
        <f t="shared" si="153"/>
        <v>18.918918918918926</v>
      </c>
      <c r="AD465" s="726">
        <f t="shared" si="154"/>
        <v>7.2463768115942129</v>
      </c>
      <c r="AE465" s="726">
        <f t="shared" si="155"/>
        <v>16.949152542372879</v>
      </c>
      <c r="AF465" s="726">
        <f t="shared" si="156"/>
        <v>5.3571428571428381</v>
      </c>
      <c r="AG465" s="726">
        <f t="shared" si="157"/>
        <v>0</v>
      </c>
      <c r="AH465" s="726">
        <f t="shared" si="158"/>
        <v>7.6923076923077094</v>
      </c>
      <c r="AI465" s="726">
        <f t="shared" si="159"/>
        <v>18.181818181818187</v>
      </c>
      <c r="AJ465" s="726">
        <f t="shared" si="160"/>
        <v>9.9999999999999858</v>
      </c>
      <c r="AK465" s="726">
        <f t="shared" si="161"/>
        <v>5.2631578947368363</v>
      </c>
      <c r="AL465" s="726">
        <f t="shared" si="162"/>
        <v>0</v>
      </c>
      <c r="AM465" s="726">
        <f t="shared" si="163"/>
        <v>0</v>
      </c>
      <c r="AN465" s="726">
        <f t="shared" si="164"/>
        <v>0</v>
      </c>
      <c r="AO465" s="726">
        <f t="shared" si="165"/>
        <v>0</v>
      </c>
      <c r="AP465" s="726">
        <f t="shared" si="166"/>
        <v>347.05882352941177</v>
      </c>
      <c r="AQ465" s="727">
        <f t="shared" si="167"/>
        <v>28.905639158162217</v>
      </c>
      <c r="AR465" s="728">
        <f t="shared" si="168"/>
        <v>79.857551283336591</v>
      </c>
    </row>
    <row r="466" spans="1:44" ht="11.25" customHeight="1" x14ac:dyDescent="0.2">
      <c r="A466" s="536" t="s">
        <v>1421</v>
      </c>
      <c r="B466" s="1000" t="s">
        <v>1422</v>
      </c>
      <c r="C466" s="517">
        <v>0.7</v>
      </c>
      <c r="D466" s="513">
        <v>0.68500000000000005</v>
      </c>
      <c r="E466" s="515">
        <v>0.68</v>
      </c>
      <c r="F466" s="513">
        <v>0.67</v>
      </c>
      <c r="G466" s="515">
        <v>0.6</v>
      </c>
      <c r="H466" s="514"/>
      <c r="I466" s="513">
        <v>0.52500000000000002</v>
      </c>
      <c r="J466" s="511">
        <v>0.46</v>
      </c>
      <c r="K466" s="514"/>
      <c r="L466" s="563">
        <v>0.4</v>
      </c>
      <c r="M466" s="571">
        <v>0.38600000000000001</v>
      </c>
      <c r="N466" s="518">
        <v>1.365</v>
      </c>
      <c r="O466" s="519">
        <v>1.5</v>
      </c>
      <c r="P466" s="519">
        <v>1.46</v>
      </c>
      <c r="Q466" s="519">
        <v>1.44</v>
      </c>
      <c r="R466" s="519">
        <v>1.4</v>
      </c>
      <c r="S466" s="519">
        <v>1.34</v>
      </c>
      <c r="T466" s="519">
        <v>1.32</v>
      </c>
      <c r="U466" s="519">
        <v>1.27</v>
      </c>
      <c r="V466" s="519">
        <v>1.2450000000000001</v>
      </c>
      <c r="W466" s="519">
        <v>1.2250000000000001</v>
      </c>
      <c r="X466" s="708">
        <f t="shared" si="169"/>
        <v>18.671000000000003</v>
      </c>
      <c r="Y466" s="726">
        <f t="shared" si="149"/>
        <v>2.1897810218977964</v>
      </c>
      <c r="Z466" s="726">
        <f t="shared" si="150"/>
        <v>0.73529411764705621</v>
      </c>
      <c r="AA466" s="726">
        <f t="shared" si="151"/>
        <v>1.4925373134328401</v>
      </c>
      <c r="AB466" s="726">
        <f t="shared" si="152"/>
        <v>11.66666666666667</v>
      </c>
      <c r="AC466" s="726">
        <f t="shared" si="153"/>
        <v>14.285714285714279</v>
      </c>
      <c r="AD466" s="726">
        <f t="shared" si="154"/>
        <v>14.130434782608692</v>
      </c>
      <c r="AE466" s="726">
        <f t="shared" si="155"/>
        <v>14.999999999999991</v>
      </c>
      <c r="AF466" s="726">
        <f t="shared" si="156"/>
        <v>3.62694300518136</v>
      </c>
      <c r="AG466" s="726">
        <f t="shared" si="157"/>
        <v>-71.721611721611723</v>
      </c>
      <c r="AH466" s="726">
        <f t="shared" si="158"/>
        <v>-8.9999999999999964</v>
      </c>
      <c r="AI466" s="726">
        <f t="shared" si="159"/>
        <v>2.7397260273972712</v>
      </c>
      <c r="AJ466" s="726">
        <f t="shared" si="160"/>
        <v>1.388888888888884</v>
      </c>
      <c r="AK466" s="726">
        <f t="shared" si="161"/>
        <v>2.8571428571428692</v>
      </c>
      <c r="AL466" s="726">
        <f t="shared" si="162"/>
        <v>4.4776119402984982</v>
      </c>
      <c r="AM466" s="726">
        <f t="shared" si="163"/>
        <v>1.5151515151515138</v>
      </c>
      <c r="AN466" s="726">
        <f t="shared" si="164"/>
        <v>3.937007874015741</v>
      </c>
      <c r="AO466" s="726">
        <f t="shared" si="165"/>
        <v>2.008032128514059</v>
      </c>
      <c r="AP466" s="726">
        <f t="shared" si="166"/>
        <v>1.6326530612244872</v>
      </c>
      <c r="AQ466" s="727">
        <f t="shared" si="167"/>
        <v>0.16455409800946047</v>
      </c>
      <c r="AR466" s="728">
        <f t="shared" si="168"/>
        <v>18.899460223693762</v>
      </c>
    </row>
    <row r="467" spans="1:44" ht="11.25" customHeight="1" x14ac:dyDescent="0.2">
      <c r="A467" s="712" t="s">
        <v>1423</v>
      </c>
      <c r="B467" s="539" t="s">
        <v>1424</v>
      </c>
      <c r="C467" s="542">
        <v>3.95</v>
      </c>
      <c r="D467" s="704">
        <v>3.7</v>
      </c>
      <c r="E467" s="704">
        <v>3.2</v>
      </c>
      <c r="F467" s="704">
        <v>2.72</v>
      </c>
      <c r="G467" s="704">
        <v>2.02</v>
      </c>
      <c r="H467" s="705"/>
      <c r="I467" s="532">
        <v>1.8</v>
      </c>
      <c r="J467" s="709">
        <v>1.8</v>
      </c>
      <c r="K467" s="705"/>
      <c r="L467" s="706">
        <v>1.8</v>
      </c>
      <c r="M467" s="706">
        <v>2.1800000000000002</v>
      </c>
      <c r="N467" s="711">
        <v>2.5299999999999998</v>
      </c>
      <c r="O467" s="711">
        <v>2.4900000000000002</v>
      </c>
      <c r="P467" s="711">
        <v>2.4649999999999999</v>
      </c>
      <c r="Q467" s="711">
        <v>2.4300000000000002</v>
      </c>
      <c r="R467" s="711">
        <v>2.4125000000000001</v>
      </c>
      <c r="S467" s="711">
        <v>2.4024999999999999</v>
      </c>
      <c r="T467" s="711">
        <v>2.37</v>
      </c>
      <c r="U467" s="711">
        <v>2.33</v>
      </c>
      <c r="V467" s="711">
        <v>2.29</v>
      </c>
      <c r="W467" s="711">
        <v>2.25</v>
      </c>
      <c r="X467" s="708">
        <f t="shared" si="169"/>
        <v>47.14</v>
      </c>
      <c r="Y467" s="726">
        <f t="shared" si="149"/>
        <v>6.7567567567567544</v>
      </c>
      <c r="Z467" s="726">
        <f t="shared" si="150"/>
        <v>15.625</v>
      </c>
      <c r="AA467" s="726">
        <f t="shared" si="151"/>
        <v>17.647058823529417</v>
      </c>
      <c r="AB467" s="726">
        <f t="shared" si="152"/>
        <v>34.653465346534659</v>
      </c>
      <c r="AC467" s="726">
        <f t="shared" si="153"/>
        <v>12.222222222222223</v>
      </c>
      <c r="AD467" s="726">
        <f t="shared" si="154"/>
        <v>0</v>
      </c>
      <c r="AE467" s="726">
        <f t="shared" si="155"/>
        <v>0</v>
      </c>
      <c r="AF467" s="726">
        <f t="shared" si="156"/>
        <v>-17.431192660550465</v>
      </c>
      <c r="AG467" s="726">
        <f t="shared" si="157"/>
        <v>-13.833992094861646</v>
      </c>
      <c r="AH467" s="726">
        <f t="shared" si="158"/>
        <v>1.6064257028112205</v>
      </c>
      <c r="AI467" s="726">
        <f t="shared" si="159"/>
        <v>1.0141987829614729</v>
      </c>
      <c r="AJ467" s="726">
        <f t="shared" si="160"/>
        <v>1.4403292181069727</v>
      </c>
      <c r="AK467" s="726">
        <f t="shared" si="161"/>
        <v>0.72538860103628089</v>
      </c>
      <c r="AL467" s="726">
        <f t="shared" si="162"/>
        <v>0.41623309053071544</v>
      </c>
      <c r="AM467" s="726">
        <f t="shared" si="163"/>
        <v>1.371308016877637</v>
      </c>
      <c r="AN467" s="726">
        <f t="shared" si="164"/>
        <v>1.7167381974249052</v>
      </c>
      <c r="AO467" s="726">
        <f t="shared" si="165"/>
        <v>1.7467248908296984</v>
      </c>
      <c r="AP467" s="726">
        <f t="shared" si="166"/>
        <v>1.7777777777777892</v>
      </c>
      <c r="AQ467" s="727">
        <f t="shared" si="167"/>
        <v>3.7474690373326465</v>
      </c>
      <c r="AR467" s="728">
        <f t="shared" si="168"/>
        <v>11.405167134014903</v>
      </c>
    </row>
    <row r="468" spans="1:44" ht="11.25" customHeight="1" x14ac:dyDescent="0.2">
      <c r="A468" s="530" t="s">
        <v>1426</v>
      </c>
      <c r="B468" s="1015" t="s">
        <v>1427</v>
      </c>
      <c r="C468" s="710">
        <v>0.22</v>
      </c>
      <c r="D468" s="704">
        <v>0.2</v>
      </c>
      <c r="E468" s="532">
        <v>0.18</v>
      </c>
      <c r="F468" s="704">
        <v>0.16500000000000001</v>
      </c>
      <c r="G468" s="532">
        <v>0.15</v>
      </c>
      <c r="H468" s="705" t="s">
        <v>91</v>
      </c>
      <c r="I468" s="704">
        <v>0.13125000000000001</v>
      </c>
      <c r="J468" s="709">
        <v>0.125</v>
      </c>
      <c r="K468" s="705"/>
      <c r="L468" s="543">
        <v>6.25E-2</v>
      </c>
      <c r="M468" s="543">
        <v>3.125E-2</v>
      </c>
      <c r="N468" s="707">
        <v>0</v>
      </c>
      <c r="O468" s="707">
        <v>0</v>
      </c>
      <c r="P468" s="707">
        <v>0</v>
      </c>
      <c r="Q468" s="707">
        <v>0</v>
      </c>
      <c r="R468" s="707">
        <v>0</v>
      </c>
      <c r="S468" s="707">
        <v>0</v>
      </c>
      <c r="T468" s="707">
        <v>0</v>
      </c>
      <c r="U468" s="707">
        <v>0</v>
      </c>
      <c r="V468" s="707">
        <v>0</v>
      </c>
      <c r="W468" s="707">
        <v>0</v>
      </c>
      <c r="X468" s="708">
        <f t="shared" si="169"/>
        <v>1.2650000000000001</v>
      </c>
      <c r="Y468" s="726">
        <f t="shared" si="149"/>
        <v>9.9999999999999858</v>
      </c>
      <c r="Z468" s="726">
        <f t="shared" si="150"/>
        <v>11.111111111111116</v>
      </c>
      <c r="AA468" s="726">
        <f t="shared" si="151"/>
        <v>9.0909090909090828</v>
      </c>
      <c r="AB468" s="726">
        <f t="shared" si="152"/>
        <v>10.000000000000009</v>
      </c>
      <c r="AC468" s="726">
        <f t="shared" si="153"/>
        <v>14.285714285714279</v>
      </c>
      <c r="AD468" s="726">
        <f t="shared" si="154"/>
        <v>5.0000000000000044</v>
      </c>
      <c r="AE468" s="726">
        <f t="shared" si="155"/>
        <v>100</v>
      </c>
      <c r="AF468" s="726">
        <f t="shared" si="156"/>
        <v>100</v>
      </c>
      <c r="AG468" s="726" t="str">
        <f t="shared" si="157"/>
        <v>n/a</v>
      </c>
      <c r="AH468" s="726" t="str">
        <f t="shared" si="158"/>
        <v>n/a</v>
      </c>
      <c r="AI468" s="726" t="str">
        <f t="shared" si="159"/>
        <v>n/a</v>
      </c>
      <c r="AJ468" s="726" t="str">
        <f t="shared" si="160"/>
        <v>n/a</v>
      </c>
      <c r="AK468" s="726" t="str">
        <f t="shared" si="161"/>
        <v>n/a</v>
      </c>
      <c r="AL468" s="726" t="str">
        <f t="shared" si="162"/>
        <v>n/a</v>
      </c>
      <c r="AM468" s="726" t="str">
        <f t="shared" si="163"/>
        <v>n/a</v>
      </c>
      <c r="AN468" s="726" t="str">
        <f t="shared" si="164"/>
        <v>n/a</v>
      </c>
      <c r="AO468" s="726" t="str">
        <f t="shared" si="165"/>
        <v>n/a</v>
      </c>
      <c r="AP468" s="726" t="str">
        <f t="shared" si="166"/>
        <v>n/a</v>
      </c>
      <c r="AQ468" s="727">
        <f t="shared" si="167"/>
        <v>32.435966810966811</v>
      </c>
      <c r="AR468" s="728">
        <f t="shared" si="168"/>
        <v>41.779091673054715</v>
      </c>
    </row>
    <row r="469" spans="1:44" ht="11.25" customHeight="1" x14ac:dyDescent="0.2">
      <c r="A469" s="530" t="s">
        <v>669</v>
      </c>
      <c r="B469" s="1015" t="s">
        <v>670</v>
      </c>
      <c r="C469" s="710">
        <v>1.4</v>
      </c>
      <c r="D469" s="704">
        <v>1.28</v>
      </c>
      <c r="E469" s="704">
        <v>1.1599999999999999</v>
      </c>
      <c r="F469" s="704">
        <v>0.92</v>
      </c>
      <c r="G469" s="704">
        <v>0.8</v>
      </c>
      <c r="H469" s="705" t="s">
        <v>91</v>
      </c>
      <c r="I469" s="704">
        <v>0.68</v>
      </c>
      <c r="J469" s="523">
        <v>0.62</v>
      </c>
      <c r="K469" s="705"/>
      <c r="L469" s="543">
        <v>0.56000000000000005</v>
      </c>
      <c r="M469" s="543">
        <v>0.54</v>
      </c>
      <c r="N469" s="711">
        <v>0.5</v>
      </c>
      <c r="O469" s="711">
        <v>0.44</v>
      </c>
      <c r="P469" s="711">
        <v>0.38</v>
      </c>
      <c r="Q469" s="711">
        <v>0.36</v>
      </c>
      <c r="R469" s="711">
        <v>0.33500000000000002</v>
      </c>
      <c r="S469" s="711">
        <v>0.32</v>
      </c>
      <c r="T469" s="711">
        <v>0.3</v>
      </c>
      <c r="U469" s="711">
        <v>0.29499999999999998</v>
      </c>
      <c r="V469" s="711">
        <v>0.28000000000000003</v>
      </c>
      <c r="W469" s="711">
        <v>0.24</v>
      </c>
      <c r="X469" s="708">
        <f t="shared" si="169"/>
        <v>11.410000000000002</v>
      </c>
      <c r="Y469" s="726">
        <f t="shared" si="149"/>
        <v>9.375</v>
      </c>
      <c r="Z469" s="726">
        <f t="shared" si="150"/>
        <v>10.344827586206918</v>
      </c>
      <c r="AA469" s="726">
        <f t="shared" si="151"/>
        <v>26.086956521739111</v>
      </c>
      <c r="AB469" s="726">
        <f t="shared" si="152"/>
        <v>14.999999999999991</v>
      </c>
      <c r="AC469" s="726">
        <f t="shared" si="153"/>
        <v>17.647058823529417</v>
      </c>
      <c r="AD469" s="726">
        <f t="shared" si="154"/>
        <v>9.6774193548387224</v>
      </c>
      <c r="AE469" s="726">
        <f t="shared" si="155"/>
        <v>10.714285714285698</v>
      </c>
      <c r="AF469" s="726">
        <f t="shared" si="156"/>
        <v>3.7037037037036979</v>
      </c>
      <c r="AG469" s="726">
        <f t="shared" si="157"/>
        <v>8.0000000000000071</v>
      </c>
      <c r="AH469" s="726">
        <f t="shared" si="158"/>
        <v>13.636363636363647</v>
      </c>
      <c r="AI469" s="726">
        <f t="shared" si="159"/>
        <v>15.789473684210531</v>
      </c>
      <c r="AJ469" s="726">
        <f t="shared" si="160"/>
        <v>5.555555555555558</v>
      </c>
      <c r="AK469" s="726">
        <f t="shared" si="161"/>
        <v>7.4626865671641784</v>
      </c>
      <c r="AL469" s="726">
        <f t="shared" si="162"/>
        <v>4.6875</v>
      </c>
      <c r="AM469" s="726">
        <f t="shared" si="163"/>
        <v>6.6666666666666652</v>
      </c>
      <c r="AN469" s="726">
        <f t="shared" si="164"/>
        <v>1.6949152542372836</v>
      </c>
      <c r="AO469" s="726">
        <f t="shared" si="165"/>
        <v>5.3571428571428381</v>
      </c>
      <c r="AP469" s="726">
        <f t="shared" si="166"/>
        <v>16.666666666666675</v>
      </c>
      <c r="AQ469" s="727">
        <f t="shared" si="167"/>
        <v>10.448123477350608</v>
      </c>
      <c r="AR469" s="728">
        <f t="shared" si="168"/>
        <v>6.0907891613484431</v>
      </c>
    </row>
    <row r="470" spans="1:44" ht="11.25" customHeight="1" x14ac:dyDescent="0.2">
      <c r="A470" s="1017" t="s">
        <v>1428</v>
      </c>
      <c r="B470" s="1015" t="s">
        <v>1429</v>
      </c>
      <c r="C470" s="710">
        <v>1.1599999999999999</v>
      </c>
      <c r="D470" s="704">
        <v>1</v>
      </c>
      <c r="E470" s="704">
        <v>0.8</v>
      </c>
      <c r="F470" s="704">
        <v>0.64</v>
      </c>
      <c r="G470" s="704">
        <v>0.48</v>
      </c>
      <c r="H470" s="705"/>
      <c r="I470" s="704">
        <v>0.32</v>
      </c>
      <c r="J470" s="523">
        <v>0.2</v>
      </c>
      <c r="K470" s="705"/>
      <c r="L470" s="706">
        <v>0.04</v>
      </c>
      <c r="M470" s="706">
        <v>0.24</v>
      </c>
      <c r="N470" s="711">
        <v>1.66</v>
      </c>
      <c r="O470" s="711">
        <v>1.58</v>
      </c>
      <c r="P470" s="711">
        <v>1.52</v>
      </c>
      <c r="Q470" s="711">
        <v>1.46</v>
      </c>
      <c r="R470" s="711">
        <v>1.4</v>
      </c>
      <c r="S470" s="711">
        <v>1.34</v>
      </c>
      <c r="T470" s="711">
        <v>1.28</v>
      </c>
      <c r="U470" s="711">
        <v>1.22</v>
      </c>
      <c r="V470" s="711">
        <v>1.1599999999999999</v>
      </c>
      <c r="W470" s="711">
        <v>1.1000000000000001</v>
      </c>
      <c r="X470" s="708">
        <f t="shared" si="169"/>
        <v>18.600000000000001</v>
      </c>
      <c r="Y470" s="726">
        <f t="shared" si="149"/>
        <v>15.999999999999993</v>
      </c>
      <c r="Z470" s="726">
        <f t="shared" si="150"/>
        <v>25</v>
      </c>
      <c r="AA470" s="726">
        <f t="shared" si="151"/>
        <v>25</v>
      </c>
      <c r="AB470" s="726">
        <f t="shared" si="152"/>
        <v>33.33333333333335</v>
      </c>
      <c r="AC470" s="726">
        <f t="shared" si="153"/>
        <v>50</v>
      </c>
      <c r="AD470" s="726">
        <f t="shared" si="154"/>
        <v>59.999999999999986</v>
      </c>
      <c r="AE470" s="726">
        <f t="shared" si="155"/>
        <v>400</v>
      </c>
      <c r="AF470" s="726">
        <f t="shared" si="156"/>
        <v>-83.333333333333329</v>
      </c>
      <c r="AG470" s="726">
        <f t="shared" si="157"/>
        <v>-85.542168674698786</v>
      </c>
      <c r="AH470" s="726">
        <f t="shared" si="158"/>
        <v>5.0632911392404889</v>
      </c>
      <c r="AI470" s="726">
        <f t="shared" si="159"/>
        <v>3.9473684210526327</v>
      </c>
      <c r="AJ470" s="726">
        <f t="shared" si="160"/>
        <v>4.1095890410958846</v>
      </c>
      <c r="AK470" s="726">
        <f t="shared" si="161"/>
        <v>4.2857142857142927</v>
      </c>
      <c r="AL470" s="726">
        <f t="shared" si="162"/>
        <v>4.4776119402984982</v>
      </c>
      <c r="AM470" s="726">
        <f t="shared" si="163"/>
        <v>4.6875</v>
      </c>
      <c r="AN470" s="726">
        <f t="shared" si="164"/>
        <v>4.9180327868852514</v>
      </c>
      <c r="AO470" s="726">
        <f t="shared" si="165"/>
        <v>5.1724137931034475</v>
      </c>
      <c r="AP470" s="726">
        <f t="shared" si="166"/>
        <v>5.4545454545454453</v>
      </c>
      <c r="AQ470" s="727">
        <f t="shared" si="167"/>
        <v>26.809661010402056</v>
      </c>
      <c r="AR470" s="728">
        <f t="shared" si="168"/>
        <v>100.07072936910214</v>
      </c>
    </row>
    <row r="471" spans="1:44" ht="11.25" customHeight="1" x14ac:dyDescent="0.2">
      <c r="A471" s="530" t="s">
        <v>4473</v>
      </c>
      <c r="B471" s="1015" t="s">
        <v>4474</v>
      </c>
      <c r="C471" s="517">
        <v>3.15</v>
      </c>
      <c r="D471" s="704">
        <v>3</v>
      </c>
      <c r="E471" s="704">
        <v>2.86</v>
      </c>
      <c r="F471" s="704">
        <v>2.6</v>
      </c>
      <c r="G471" s="704">
        <v>2.4</v>
      </c>
      <c r="H471" s="705"/>
      <c r="I471" s="704">
        <v>2.2000000000000002</v>
      </c>
      <c r="J471" s="523">
        <v>2</v>
      </c>
      <c r="K471" s="705"/>
      <c r="L471" s="543">
        <v>1.8</v>
      </c>
      <c r="M471" s="543">
        <v>1.6</v>
      </c>
      <c r="N471" s="711">
        <v>1.5</v>
      </c>
      <c r="O471" s="711">
        <v>1.2</v>
      </c>
      <c r="P471" s="711">
        <v>1</v>
      </c>
      <c r="Q471" s="711">
        <v>0.72</v>
      </c>
      <c r="R471" s="711">
        <v>0.6</v>
      </c>
      <c r="S471" s="711">
        <v>0.45750000000000002</v>
      </c>
      <c r="T471" s="711">
        <v>0.38</v>
      </c>
      <c r="U471" s="711">
        <v>0.34</v>
      </c>
      <c r="V471" s="711">
        <v>0.31</v>
      </c>
      <c r="W471" s="711">
        <v>0.28000000000000003</v>
      </c>
      <c r="X471" s="708">
        <f t="shared" si="169"/>
        <v>28.397500000000001</v>
      </c>
      <c r="Y471" s="726">
        <f t="shared" si="149"/>
        <v>5.0000000000000044</v>
      </c>
      <c r="Z471" s="726">
        <f t="shared" si="150"/>
        <v>4.8951048951048959</v>
      </c>
      <c r="AA471" s="726">
        <f t="shared" si="151"/>
        <v>9.9999999999999858</v>
      </c>
      <c r="AB471" s="726">
        <f t="shared" si="152"/>
        <v>8.3333333333333481</v>
      </c>
      <c r="AC471" s="726">
        <f t="shared" si="153"/>
        <v>9.0909090909090828</v>
      </c>
      <c r="AD471" s="726">
        <f t="shared" si="154"/>
        <v>10.000000000000009</v>
      </c>
      <c r="AE471" s="726">
        <f t="shared" si="155"/>
        <v>11.111111111111116</v>
      </c>
      <c r="AF471" s="726">
        <f t="shared" si="156"/>
        <v>12.5</v>
      </c>
      <c r="AG471" s="726">
        <f t="shared" si="157"/>
        <v>6.6666666666666652</v>
      </c>
      <c r="AH471" s="726">
        <f t="shared" si="158"/>
        <v>25</v>
      </c>
      <c r="AI471" s="726">
        <f t="shared" si="159"/>
        <v>19.999999999999996</v>
      </c>
      <c r="AJ471" s="726">
        <f t="shared" si="160"/>
        <v>38.888888888888886</v>
      </c>
      <c r="AK471" s="726">
        <f t="shared" si="161"/>
        <v>19.999999999999996</v>
      </c>
      <c r="AL471" s="726">
        <f t="shared" si="162"/>
        <v>31.147540983606547</v>
      </c>
      <c r="AM471" s="726">
        <f t="shared" si="163"/>
        <v>20.394736842105267</v>
      </c>
      <c r="AN471" s="726">
        <f t="shared" si="164"/>
        <v>11.764705882352944</v>
      </c>
      <c r="AO471" s="726">
        <f t="shared" si="165"/>
        <v>9.6774193548387224</v>
      </c>
      <c r="AP471" s="726">
        <f t="shared" si="166"/>
        <v>10.714285714285698</v>
      </c>
      <c r="AQ471" s="727">
        <f t="shared" si="167"/>
        <v>14.732483486844622</v>
      </c>
      <c r="AR471" s="728">
        <f t="shared" si="168"/>
        <v>9.3578845398961121</v>
      </c>
    </row>
    <row r="472" spans="1:44" ht="11.25" customHeight="1" x14ac:dyDescent="0.2">
      <c r="A472" s="712" t="s">
        <v>671</v>
      </c>
      <c r="B472" s="539" t="s">
        <v>672</v>
      </c>
      <c r="C472" s="553">
        <v>1.18</v>
      </c>
      <c r="D472" s="545">
        <v>1.1399999999999999</v>
      </c>
      <c r="E472" s="545">
        <v>1.1000000000000001</v>
      </c>
      <c r="F472" s="545">
        <v>1.06</v>
      </c>
      <c r="G472" s="545">
        <v>0.49</v>
      </c>
      <c r="H472" s="546"/>
      <c r="I472" s="545">
        <v>0.41</v>
      </c>
      <c r="J472" s="541">
        <v>0.35</v>
      </c>
      <c r="K472" s="546"/>
      <c r="L472" s="561">
        <v>0.33</v>
      </c>
      <c r="M472" s="561">
        <v>0.31</v>
      </c>
      <c r="N472" s="548">
        <v>0.28999999999999998</v>
      </c>
      <c r="O472" s="548">
        <v>0.27</v>
      </c>
      <c r="P472" s="548">
        <v>0.25</v>
      </c>
      <c r="Q472" s="548">
        <v>0.23</v>
      </c>
      <c r="R472" s="548">
        <v>0.21</v>
      </c>
      <c r="S472" s="548">
        <v>0.17</v>
      </c>
      <c r="T472" s="549">
        <v>0.14000000000000001</v>
      </c>
      <c r="U472" s="549">
        <v>0.14000000000000001</v>
      </c>
      <c r="V472" s="548">
        <v>0.14000000000000001</v>
      </c>
      <c r="W472" s="548">
        <v>0.13</v>
      </c>
      <c r="X472" s="708">
        <f t="shared" si="169"/>
        <v>8.3400000000000016</v>
      </c>
      <c r="Y472" s="726">
        <f t="shared" si="149"/>
        <v>3.5087719298245723</v>
      </c>
      <c r="Z472" s="726">
        <f t="shared" si="150"/>
        <v>3.6363636363636154</v>
      </c>
      <c r="AA472" s="726">
        <f t="shared" si="151"/>
        <v>3.7735849056603765</v>
      </c>
      <c r="AB472" s="726">
        <f t="shared" si="152"/>
        <v>116.32653061224491</v>
      </c>
      <c r="AC472" s="726">
        <f t="shared" si="153"/>
        <v>19.512195121951216</v>
      </c>
      <c r="AD472" s="726">
        <f t="shared" si="154"/>
        <v>17.142857142857149</v>
      </c>
      <c r="AE472" s="726">
        <f t="shared" si="155"/>
        <v>6.0606060606060552</v>
      </c>
      <c r="AF472" s="726">
        <f t="shared" si="156"/>
        <v>6.4516129032258229</v>
      </c>
      <c r="AG472" s="726">
        <f t="shared" si="157"/>
        <v>6.8965517241379448</v>
      </c>
      <c r="AH472" s="726">
        <f t="shared" si="158"/>
        <v>7.4074074074073959</v>
      </c>
      <c r="AI472" s="726">
        <f t="shared" si="159"/>
        <v>8.0000000000000071</v>
      </c>
      <c r="AJ472" s="726">
        <f t="shared" si="160"/>
        <v>8.6956521739130377</v>
      </c>
      <c r="AK472" s="726">
        <f t="shared" si="161"/>
        <v>9.5238095238095344</v>
      </c>
      <c r="AL472" s="726">
        <f t="shared" si="162"/>
        <v>23.529411764705866</v>
      </c>
      <c r="AM472" s="726">
        <f t="shared" si="163"/>
        <v>21.42857142857142</v>
      </c>
      <c r="AN472" s="726">
        <f t="shared" si="164"/>
        <v>0</v>
      </c>
      <c r="AO472" s="726">
        <f t="shared" si="165"/>
        <v>0</v>
      </c>
      <c r="AP472" s="726">
        <f t="shared" si="166"/>
        <v>7.6923076923077094</v>
      </c>
      <c r="AQ472" s="727">
        <f t="shared" si="167"/>
        <v>14.97701300153259</v>
      </c>
      <c r="AR472" s="728">
        <f t="shared" si="168"/>
        <v>26.22497152405154</v>
      </c>
    </row>
    <row r="473" spans="1:44" ht="11.25" customHeight="1" x14ac:dyDescent="0.2">
      <c r="A473" s="530" t="s">
        <v>1430</v>
      </c>
      <c r="B473" s="1015" t="s">
        <v>1431</v>
      </c>
      <c r="C473" s="524">
        <v>1.06</v>
      </c>
      <c r="D473" s="704">
        <v>0.95</v>
      </c>
      <c r="E473" s="704">
        <v>0.76</v>
      </c>
      <c r="F473" s="704">
        <v>0.61</v>
      </c>
      <c r="G473" s="704">
        <v>0.49</v>
      </c>
      <c r="H473" s="705" t="s">
        <v>91</v>
      </c>
      <c r="I473" s="704">
        <v>0.37</v>
      </c>
      <c r="J473" s="523">
        <v>0.26</v>
      </c>
      <c r="K473" s="705"/>
      <c r="L473" s="543">
        <v>0.15</v>
      </c>
      <c r="M473" s="706">
        <v>0</v>
      </c>
      <c r="N473" s="707">
        <v>0.47</v>
      </c>
      <c r="O473" s="707">
        <v>0.56000000000000005</v>
      </c>
      <c r="P473" s="711">
        <v>0.52</v>
      </c>
      <c r="Q473" s="711">
        <v>0.4</v>
      </c>
      <c r="R473" s="711">
        <v>0.3</v>
      </c>
      <c r="S473" s="711">
        <v>0.14000000000000001</v>
      </c>
      <c r="T473" s="707">
        <v>0</v>
      </c>
      <c r="U473" s="707">
        <v>0</v>
      </c>
      <c r="V473" s="707">
        <v>0</v>
      </c>
      <c r="W473" s="707">
        <v>0</v>
      </c>
      <c r="X473" s="708">
        <f t="shared" si="169"/>
        <v>7.0399999999999991</v>
      </c>
      <c r="Y473" s="726">
        <f t="shared" si="149"/>
        <v>11.578947368421066</v>
      </c>
      <c r="Z473" s="726">
        <f t="shared" si="150"/>
        <v>25</v>
      </c>
      <c r="AA473" s="726">
        <f t="shared" si="151"/>
        <v>24.590163934426236</v>
      </c>
      <c r="AB473" s="726">
        <f t="shared" si="152"/>
        <v>24.489795918367353</v>
      </c>
      <c r="AC473" s="726">
        <f t="shared" si="153"/>
        <v>32.432432432432435</v>
      </c>
      <c r="AD473" s="726">
        <f t="shared" si="154"/>
        <v>42.307692307692292</v>
      </c>
      <c r="AE473" s="726">
        <f t="shared" si="155"/>
        <v>73.333333333333343</v>
      </c>
      <c r="AF473" s="726" t="str">
        <f t="shared" si="156"/>
        <v>n/a</v>
      </c>
      <c r="AG473" s="726">
        <f t="shared" si="157"/>
        <v>-100</v>
      </c>
      <c r="AH473" s="726">
        <f t="shared" si="158"/>
        <v>-16.07142857142858</v>
      </c>
      <c r="AI473" s="726">
        <f t="shared" si="159"/>
        <v>7.6923076923077094</v>
      </c>
      <c r="AJ473" s="726">
        <f t="shared" si="160"/>
        <v>30.000000000000004</v>
      </c>
      <c r="AK473" s="726">
        <f t="shared" si="161"/>
        <v>33.33333333333335</v>
      </c>
      <c r="AL473" s="726">
        <f t="shared" si="162"/>
        <v>114.28571428571428</v>
      </c>
      <c r="AM473" s="726" t="str">
        <f t="shared" si="163"/>
        <v>n/a</v>
      </c>
      <c r="AN473" s="726" t="str">
        <f t="shared" si="164"/>
        <v>n/a</v>
      </c>
      <c r="AO473" s="726" t="str">
        <f t="shared" si="165"/>
        <v>n/a</v>
      </c>
      <c r="AP473" s="726" t="str">
        <f t="shared" si="166"/>
        <v>n/a</v>
      </c>
      <c r="AQ473" s="727">
        <f t="shared" si="167"/>
        <v>23.305560925738423</v>
      </c>
      <c r="AR473" s="728">
        <f t="shared" si="168"/>
        <v>48.744177748316829</v>
      </c>
    </row>
    <row r="474" spans="1:44" ht="11.25" customHeight="1" x14ac:dyDescent="0.2">
      <c r="A474" s="530" t="s">
        <v>1432</v>
      </c>
      <c r="B474" s="703" t="s">
        <v>1433</v>
      </c>
      <c r="C474" s="524">
        <v>1.4</v>
      </c>
      <c r="D474" s="704">
        <v>1.24</v>
      </c>
      <c r="E474" s="704">
        <v>1.08</v>
      </c>
      <c r="F474" s="704">
        <v>0.94</v>
      </c>
      <c r="G474" s="704">
        <v>0.84</v>
      </c>
      <c r="H474" s="705"/>
      <c r="I474" s="704">
        <v>0.76</v>
      </c>
      <c r="J474" s="523">
        <v>0.66</v>
      </c>
      <c r="K474" s="705"/>
      <c r="L474" s="543">
        <v>0.15</v>
      </c>
      <c r="M474" s="706">
        <v>0</v>
      </c>
      <c r="N474" s="707">
        <v>0</v>
      </c>
      <c r="O474" s="707">
        <v>0</v>
      </c>
      <c r="P474" s="707">
        <v>0</v>
      </c>
      <c r="Q474" s="707">
        <v>0</v>
      </c>
      <c r="R474" s="707">
        <v>0</v>
      </c>
      <c r="S474" s="707">
        <v>0</v>
      </c>
      <c r="T474" s="707">
        <v>0</v>
      </c>
      <c r="U474" s="707">
        <v>0</v>
      </c>
      <c r="V474" s="707">
        <v>0</v>
      </c>
      <c r="W474" s="707">
        <v>0</v>
      </c>
      <c r="X474" s="708">
        <f t="shared" si="169"/>
        <v>7.07</v>
      </c>
      <c r="Y474" s="726">
        <f t="shared" si="149"/>
        <v>12.903225806451601</v>
      </c>
      <c r="Z474" s="726">
        <f t="shared" si="150"/>
        <v>14.814814814814813</v>
      </c>
      <c r="AA474" s="726">
        <f t="shared" si="151"/>
        <v>14.893617021276606</v>
      </c>
      <c r="AB474" s="726">
        <f t="shared" si="152"/>
        <v>11.904761904761907</v>
      </c>
      <c r="AC474" s="726">
        <f t="shared" si="153"/>
        <v>10.526315789473673</v>
      </c>
      <c r="AD474" s="726">
        <f t="shared" si="154"/>
        <v>15.151515151515138</v>
      </c>
      <c r="AE474" s="726">
        <f t="shared" si="155"/>
        <v>340.00000000000006</v>
      </c>
      <c r="AF474" s="726" t="str">
        <f t="shared" si="156"/>
        <v>n/a</v>
      </c>
      <c r="AG474" s="726" t="str">
        <f t="shared" si="157"/>
        <v>n/a</v>
      </c>
      <c r="AH474" s="726" t="str">
        <f t="shared" si="158"/>
        <v>n/a</v>
      </c>
      <c r="AI474" s="726" t="str">
        <f t="shared" si="159"/>
        <v>n/a</v>
      </c>
      <c r="AJ474" s="726" t="str">
        <f t="shared" si="160"/>
        <v>n/a</v>
      </c>
      <c r="AK474" s="726" t="str">
        <f t="shared" si="161"/>
        <v>n/a</v>
      </c>
      <c r="AL474" s="726" t="str">
        <f t="shared" si="162"/>
        <v>n/a</v>
      </c>
      <c r="AM474" s="726" t="str">
        <f t="shared" si="163"/>
        <v>n/a</v>
      </c>
      <c r="AN474" s="726" t="str">
        <f t="shared" si="164"/>
        <v>n/a</v>
      </c>
      <c r="AO474" s="726" t="str">
        <f t="shared" si="165"/>
        <v>n/a</v>
      </c>
      <c r="AP474" s="726" t="str">
        <f t="shared" si="166"/>
        <v>n/a</v>
      </c>
      <c r="AQ474" s="727">
        <f t="shared" si="167"/>
        <v>60.027750069756259</v>
      </c>
      <c r="AR474" s="728">
        <f t="shared" si="168"/>
        <v>123.46833024749138</v>
      </c>
    </row>
    <row r="475" spans="1:44" ht="11.25" customHeight="1" x14ac:dyDescent="0.2">
      <c r="A475" s="1017" t="s">
        <v>673</v>
      </c>
      <c r="B475" s="1015" t="s">
        <v>674</v>
      </c>
      <c r="C475" s="524">
        <v>7.46</v>
      </c>
      <c r="D475" s="704">
        <v>6.77</v>
      </c>
      <c r="E475" s="704">
        <v>6.15</v>
      </c>
      <c r="F475" s="704">
        <v>5.49</v>
      </c>
      <c r="G475" s="704">
        <v>4.78</v>
      </c>
      <c r="H475" s="705"/>
      <c r="I475" s="704">
        <v>4.1500000000000004</v>
      </c>
      <c r="J475" s="523">
        <v>3.25</v>
      </c>
      <c r="K475" s="705"/>
      <c r="L475" s="543">
        <v>2.64</v>
      </c>
      <c r="M475" s="543">
        <v>2.34</v>
      </c>
      <c r="N475" s="711">
        <v>1.83</v>
      </c>
      <c r="O475" s="711">
        <v>1.47</v>
      </c>
      <c r="P475" s="711">
        <v>1.25</v>
      </c>
      <c r="Q475" s="711">
        <v>1.05</v>
      </c>
      <c r="R475" s="711">
        <v>0.91</v>
      </c>
      <c r="S475" s="711">
        <v>0.57999999999999996</v>
      </c>
      <c r="T475" s="707">
        <v>0.44</v>
      </c>
      <c r="U475" s="707">
        <v>0.44</v>
      </c>
      <c r="V475" s="707">
        <v>0.44</v>
      </c>
      <c r="W475" s="711">
        <v>0.88</v>
      </c>
      <c r="X475" s="708">
        <f t="shared" si="169"/>
        <v>52.319999999999986</v>
      </c>
      <c r="Y475" s="726">
        <f t="shared" si="149"/>
        <v>10.192023633677994</v>
      </c>
      <c r="Z475" s="726">
        <f t="shared" si="150"/>
        <v>10.081300813008109</v>
      </c>
      <c r="AA475" s="726">
        <f t="shared" si="151"/>
        <v>12.021857923497258</v>
      </c>
      <c r="AB475" s="726">
        <f t="shared" si="152"/>
        <v>14.853556485355647</v>
      </c>
      <c r="AC475" s="726">
        <f t="shared" si="153"/>
        <v>15.180722891566267</v>
      </c>
      <c r="AD475" s="726">
        <f t="shared" si="154"/>
        <v>27.692307692307704</v>
      </c>
      <c r="AE475" s="726">
        <f t="shared" si="155"/>
        <v>23.106060606060595</v>
      </c>
      <c r="AF475" s="726">
        <f t="shared" si="156"/>
        <v>12.820512820512842</v>
      </c>
      <c r="AG475" s="726">
        <f t="shared" si="157"/>
        <v>27.868852459016381</v>
      </c>
      <c r="AH475" s="726">
        <f t="shared" si="158"/>
        <v>24.489795918367353</v>
      </c>
      <c r="AI475" s="726">
        <f t="shared" si="159"/>
        <v>17.599999999999994</v>
      </c>
      <c r="AJ475" s="726">
        <f t="shared" si="160"/>
        <v>19.047619047619047</v>
      </c>
      <c r="AK475" s="726">
        <f t="shared" si="161"/>
        <v>15.384615384615397</v>
      </c>
      <c r="AL475" s="726">
        <f t="shared" si="162"/>
        <v>56.896551724137943</v>
      </c>
      <c r="AM475" s="726">
        <f t="shared" si="163"/>
        <v>31.818181818181813</v>
      </c>
      <c r="AN475" s="726">
        <f t="shared" si="164"/>
        <v>0</v>
      </c>
      <c r="AO475" s="726">
        <f t="shared" si="165"/>
        <v>0</v>
      </c>
      <c r="AP475" s="726">
        <f t="shared" si="166"/>
        <v>-50</v>
      </c>
      <c r="AQ475" s="727">
        <f t="shared" si="167"/>
        <v>14.947442178773574</v>
      </c>
      <c r="AR475" s="728">
        <f t="shared" si="168"/>
        <v>20.693653525445178</v>
      </c>
    </row>
    <row r="476" spans="1:44" ht="11.25" customHeight="1" x14ac:dyDescent="0.2">
      <c r="A476" s="504" t="s">
        <v>1434</v>
      </c>
      <c r="B476" s="1000" t="s">
        <v>1435</v>
      </c>
      <c r="C476" s="554">
        <v>1.1600000000000001</v>
      </c>
      <c r="D476" s="513">
        <v>0.97</v>
      </c>
      <c r="E476" s="513">
        <v>0.74</v>
      </c>
      <c r="F476" s="515">
        <v>0.64</v>
      </c>
      <c r="G476" s="513">
        <v>0.62</v>
      </c>
      <c r="H476" s="514"/>
      <c r="I476" s="515">
        <v>0.6</v>
      </c>
      <c r="J476" s="516">
        <v>0.6</v>
      </c>
      <c r="K476" s="514"/>
      <c r="L476" s="571">
        <v>0.6</v>
      </c>
      <c r="M476" s="571">
        <v>0.6</v>
      </c>
      <c r="N476" s="518">
        <v>0.6</v>
      </c>
      <c r="O476" s="518">
        <v>0.6</v>
      </c>
      <c r="P476" s="519">
        <v>0.6</v>
      </c>
      <c r="Q476" s="518">
        <v>0.56000000000000005</v>
      </c>
      <c r="R476" s="518">
        <v>0.56000000000000005</v>
      </c>
      <c r="S476" s="519">
        <v>0.56000000000000005</v>
      </c>
      <c r="T476" s="519">
        <v>0.5</v>
      </c>
      <c r="U476" s="519">
        <v>0.47</v>
      </c>
      <c r="V476" s="518">
        <v>0.44</v>
      </c>
      <c r="W476" s="519">
        <v>0.44</v>
      </c>
      <c r="X476" s="708">
        <f t="shared" si="169"/>
        <v>11.86</v>
      </c>
      <c r="Y476" s="726">
        <f t="shared" si="149"/>
        <v>19.587628865979401</v>
      </c>
      <c r="Z476" s="726">
        <f t="shared" si="150"/>
        <v>31.081081081081074</v>
      </c>
      <c r="AA476" s="726">
        <f t="shared" si="151"/>
        <v>15.625</v>
      </c>
      <c r="AB476" s="726">
        <f t="shared" si="152"/>
        <v>3.2258064516129004</v>
      </c>
      <c r="AC476" s="726">
        <f t="shared" si="153"/>
        <v>3.3333333333333437</v>
      </c>
      <c r="AD476" s="726">
        <f t="shared" si="154"/>
        <v>0</v>
      </c>
      <c r="AE476" s="726">
        <f t="shared" si="155"/>
        <v>0</v>
      </c>
      <c r="AF476" s="726">
        <f t="shared" si="156"/>
        <v>0</v>
      </c>
      <c r="AG476" s="726">
        <f t="shared" si="157"/>
        <v>0</v>
      </c>
      <c r="AH476" s="726">
        <f t="shared" si="158"/>
        <v>0</v>
      </c>
      <c r="AI476" s="726">
        <f t="shared" si="159"/>
        <v>0</v>
      </c>
      <c r="AJ476" s="726">
        <f t="shared" si="160"/>
        <v>7.1428571428571397</v>
      </c>
      <c r="AK476" s="726">
        <f t="shared" si="161"/>
        <v>0</v>
      </c>
      <c r="AL476" s="726">
        <f t="shared" si="162"/>
        <v>0</v>
      </c>
      <c r="AM476" s="726">
        <f t="shared" si="163"/>
        <v>12.000000000000011</v>
      </c>
      <c r="AN476" s="726">
        <f t="shared" si="164"/>
        <v>6.3829787234042534</v>
      </c>
      <c r="AO476" s="726">
        <f t="shared" si="165"/>
        <v>6.8181818181818121</v>
      </c>
      <c r="AP476" s="726">
        <f t="shared" si="166"/>
        <v>0</v>
      </c>
      <c r="AQ476" s="727">
        <f t="shared" si="167"/>
        <v>5.8442704120249962</v>
      </c>
      <c r="AR476" s="728">
        <f t="shared" si="168"/>
        <v>8.6867643008242581</v>
      </c>
    </row>
    <row r="477" spans="1:44" ht="11.25" customHeight="1" x14ac:dyDescent="0.2">
      <c r="A477" s="510" t="s">
        <v>4348</v>
      </c>
      <c r="B477" s="1002" t="s">
        <v>3900</v>
      </c>
      <c r="C477" s="1002">
        <v>0.6341</v>
      </c>
      <c r="D477" s="1006">
        <v>0.56789999999999996</v>
      </c>
      <c r="E477" s="1006">
        <v>0.53</v>
      </c>
      <c r="F477" s="1006">
        <v>0.2671</v>
      </c>
      <c r="G477" s="1006">
        <v>0.23</v>
      </c>
      <c r="H477" s="998"/>
      <c r="I477" s="1006">
        <v>0.84</v>
      </c>
      <c r="J477" s="709">
        <v>0</v>
      </c>
      <c r="K477" s="1171"/>
      <c r="L477" s="706">
        <v>0</v>
      </c>
      <c r="M477" s="706">
        <v>0</v>
      </c>
      <c r="N477" s="707">
        <v>0</v>
      </c>
      <c r="O477" s="707">
        <v>0</v>
      </c>
      <c r="P477" s="707">
        <v>0</v>
      </c>
      <c r="Q477" s="707">
        <v>0</v>
      </c>
      <c r="R477" s="707">
        <v>0</v>
      </c>
      <c r="S477" s="707">
        <v>0</v>
      </c>
      <c r="T477" s="707">
        <v>0</v>
      </c>
      <c r="U477" s="707">
        <v>0</v>
      </c>
      <c r="V477" s="707">
        <v>0</v>
      </c>
      <c r="W477" s="707">
        <v>0</v>
      </c>
      <c r="X477" s="708">
        <f t="shared" si="169"/>
        <v>3.0690999999999997</v>
      </c>
      <c r="Y477" s="726">
        <f t="shared" si="149"/>
        <v>11.656981863004056</v>
      </c>
      <c r="Z477" s="726">
        <f t="shared" si="150"/>
        <v>7.1509433962263946</v>
      </c>
      <c r="AA477" s="726">
        <f t="shared" si="151"/>
        <v>98.427555222763004</v>
      </c>
      <c r="AB477" s="726">
        <f t="shared" si="152"/>
        <v>16.130434782608695</v>
      </c>
      <c r="AC477" s="726">
        <f t="shared" si="153"/>
        <v>-72.61904761904762</v>
      </c>
      <c r="AD477" s="726" t="str">
        <f t="shared" si="154"/>
        <v>n/a</v>
      </c>
      <c r="AE477" s="726" t="str">
        <f t="shared" si="155"/>
        <v>n/a</v>
      </c>
      <c r="AF477" s="726" t="str">
        <f t="shared" si="156"/>
        <v>n/a</v>
      </c>
      <c r="AG477" s="726" t="str">
        <f t="shared" si="157"/>
        <v>n/a</v>
      </c>
      <c r="AH477" s="726" t="str">
        <f t="shared" si="158"/>
        <v>n/a</v>
      </c>
      <c r="AI477" s="726" t="str">
        <f t="shared" si="159"/>
        <v>n/a</v>
      </c>
      <c r="AJ477" s="726" t="str">
        <f t="shared" si="160"/>
        <v>n/a</v>
      </c>
      <c r="AK477" s="726" t="str">
        <f t="shared" si="161"/>
        <v>n/a</v>
      </c>
      <c r="AL477" s="726" t="str">
        <f t="shared" si="162"/>
        <v>n/a</v>
      </c>
      <c r="AM477" s="726" t="str">
        <f t="shared" si="163"/>
        <v>n/a</v>
      </c>
      <c r="AN477" s="726" t="str">
        <f t="shared" si="164"/>
        <v>n/a</v>
      </c>
      <c r="AO477" s="726" t="str">
        <f t="shared" si="165"/>
        <v>n/a</v>
      </c>
      <c r="AP477" s="726" t="str">
        <f t="shared" si="166"/>
        <v>n/a</v>
      </c>
      <c r="AQ477" s="727">
        <f t="shared" si="167"/>
        <v>12.149373529110903</v>
      </c>
      <c r="AR477" s="728">
        <f t="shared" si="168"/>
        <v>60.561302542062073</v>
      </c>
    </row>
    <row r="478" spans="1:44" ht="11.25" customHeight="1" x14ac:dyDescent="0.2">
      <c r="A478" s="530" t="s">
        <v>273</v>
      </c>
      <c r="B478" s="1015" t="s">
        <v>274</v>
      </c>
      <c r="C478" s="710">
        <v>1.52</v>
      </c>
      <c r="D478" s="704">
        <v>1.26</v>
      </c>
      <c r="E478" s="704">
        <v>1.02</v>
      </c>
      <c r="F478" s="704">
        <v>0.82</v>
      </c>
      <c r="G478" s="704">
        <v>0.68</v>
      </c>
      <c r="H478" s="705"/>
      <c r="I478" s="704">
        <v>0.6</v>
      </c>
      <c r="J478" s="523">
        <v>0.5</v>
      </c>
      <c r="K478" s="705"/>
      <c r="L478" s="543">
        <v>0.4</v>
      </c>
      <c r="M478" s="543">
        <v>0.35</v>
      </c>
      <c r="N478" s="711">
        <v>0.33</v>
      </c>
      <c r="O478" s="711">
        <v>0.26</v>
      </c>
      <c r="P478" s="711">
        <v>0.16</v>
      </c>
      <c r="Q478" s="711">
        <v>0.1</v>
      </c>
      <c r="R478" s="711">
        <v>7.0000000000000007E-2</v>
      </c>
      <c r="S478" s="711">
        <v>5.2499999999999998E-2</v>
      </c>
      <c r="T478" s="711">
        <v>0.04</v>
      </c>
      <c r="U478" s="711">
        <v>3.7499999999999999E-2</v>
      </c>
      <c r="V478" s="711">
        <v>3.5000000000000003E-2</v>
      </c>
      <c r="W478" s="711">
        <v>0.03</v>
      </c>
      <c r="X478" s="708">
        <f t="shared" si="169"/>
        <v>8.264999999999997</v>
      </c>
      <c r="Y478" s="726">
        <f t="shared" si="149"/>
        <v>20.634920634920629</v>
      </c>
      <c r="Z478" s="726">
        <f t="shared" si="150"/>
        <v>23.529411764705888</v>
      </c>
      <c r="AA478" s="726">
        <f t="shared" si="151"/>
        <v>24.390243902439025</v>
      </c>
      <c r="AB478" s="726">
        <f t="shared" si="152"/>
        <v>20.588235294117641</v>
      </c>
      <c r="AC478" s="726">
        <f t="shared" si="153"/>
        <v>13.333333333333353</v>
      </c>
      <c r="AD478" s="726">
        <f t="shared" si="154"/>
        <v>19.999999999999996</v>
      </c>
      <c r="AE478" s="726">
        <f t="shared" si="155"/>
        <v>25</v>
      </c>
      <c r="AF478" s="726">
        <f t="shared" si="156"/>
        <v>14.285714285714302</v>
      </c>
      <c r="AG478" s="726">
        <f t="shared" si="157"/>
        <v>6.0606060606060552</v>
      </c>
      <c r="AH478" s="726">
        <f t="shared" si="158"/>
        <v>26.923076923076916</v>
      </c>
      <c r="AI478" s="726">
        <f t="shared" si="159"/>
        <v>62.5</v>
      </c>
      <c r="AJ478" s="726">
        <f t="shared" si="160"/>
        <v>59.999999999999986</v>
      </c>
      <c r="AK478" s="726">
        <f t="shared" si="161"/>
        <v>42.857142857142861</v>
      </c>
      <c r="AL478" s="726">
        <f t="shared" si="162"/>
        <v>33.33333333333335</v>
      </c>
      <c r="AM478" s="726">
        <f t="shared" si="163"/>
        <v>31.25</v>
      </c>
      <c r="AN478" s="726">
        <f t="shared" si="164"/>
        <v>6.6666666666666652</v>
      </c>
      <c r="AO478" s="726">
        <f t="shared" si="165"/>
        <v>7.1428571428571397</v>
      </c>
      <c r="AP478" s="726">
        <f t="shared" si="166"/>
        <v>16.666666666666675</v>
      </c>
      <c r="AQ478" s="727">
        <f t="shared" si="167"/>
        <v>25.286789381421144</v>
      </c>
      <c r="AR478" s="728">
        <f t="shared" si="168"/>
        <v>16.199028747964338</v>
      </c>
    </row>
    <row r="479" spans="1:44" ht="11.25" customHeight="1" x14ac:dyDescent="0.2">
      <c r="A479" s="504" t="s">
        <v>1438</v>
      </c>
      <c r="B479" s="1000" t="s">
        <v>1439</v>
      </c>
      <c r="C479" s="710">
        <v>3.5500000000000003</v>
      </c>
      <c r="D479" s="704">
        <v>3.33</v>
      </c>
      <c r="E479" s="704">
        <v>3.04</v>
      </c>
      <c r="F479" s="704">
        <v>2.7</v>
      </c>
      <c r="G479" s="704">
        <v>2</v>
      </c>
      <c r="H479" s="705"/>
      <c r="I479" s="704">
        <v>1.45</v>
      </c>
      <c r="J479" s="523">
        <v>0.55000000000000004</v>
      </c>
      <c r="K479" s="705"/>
      <c r="L479" s="706">
        <v>0</v>
      </c>
      <c r="M479" s="706">
        <v>0</v>
      </c>
      <c r="N479" s="707">
        <v>0</v>
      </c>
      <c r="O479" s="707">
        <v>0</v>
      </c>
      <c r="P479" s="707">
        <v>0</v>
      </c>
      <c r="Q479" s="707">
        <v>0</v>
      </c>
      <c r="R479" s="707">
        <v>0</v>
      </c>
      <c r="S479" s="707">
        <v>0</v>
      </c>
      <c r="T479" s="707">
        <v>0</v>
      </c>
      <c r="U479" s="707">
        <v>0</v>
      </c>
      <c r="V479" s="707">
        <v>0</v>
      </c>
      <c r="W479" s="707">
        <v>0</v>
      </c>
      <c r="X479" s="708">
        <f t="shared" si="169"/>
        <v>16.62</v>
      </c>
      <c r="Y479" s="726">
        <f t="shared" si="149"/>
        <v>6.6066066066066131</v>
      </c>
      <c r="Z479" s="726">
        <f t="shared" si="150"/>
        <v>9.539473684210531</v>
      </c>
      <c r="AA479" s="726">
        <f t="shared" si="151"/>
        <v>12.592592592592577</v>
      </c>
      <c r="AB479" s="726">
        <f t="shared" si="152"/>
        <v>35.000000000000007</v>
      </c>
      <c r="AC479" s="726">
        <f t="shared" si="153"/>
        <v>37.931034482758633</v>
      </c>
      <c r="AD479" s="726">
        <f t="shared" si="154"/>
        <v>163.63636363636363</v>
      </c>
      <c r="AE479" s="726" t="str">
        <f t="shared" si="155"/>
        <v>n/a</v>
      </c>
      <c r="AF479" s="726" t="str">
        <f t="shared" si="156"/>
        <v>n/a</v>
      </c>
      <c r="AG479" s="726" t="str">
        <f t="shared" si="157"/>
        <v>n/a</v>
      </c>
      <c r="AH479" s="726" t="str">
        <f t="shared" si="158"/>
        <v>n/a</v>
      </c>
      <c r="AI479" s="726" t="str">
        <f t="shared" si="159"/>
        <v>n/a</v>
      </c>
      <c r="AJ479" s="726" t="str">
        <f t="shared" si="160"/>
        <v>n/a</v>
      </c>
      <c r="AK479" s="726" t="str">
        <f t="shared" si="161"/>
        <v>n/a</v>
      </c>
      <c r="AL479" s="726" t="str">
        <f t="shared" si="162"/>
        <v>n/a</v>
      </c>
      <c r="AM479" s="726" t="str">
        <f t="shared" si="163"/>
        <v>n/a</v>
      </c>
      <c r="AN479" s="726" t="str">
        <f t="shared" si="164"/>
        <v>n/a</v>
      </c>
      <c r="AO479" s="726" t="str">
        <f t="shared" si="165"/>
        <v>n/a</v>
      </c>
      <c r="AP479" s="726" t="str">
        <f t="shared" si="166"/>
        <v>n/a</v>
      </c>
      <c r="AQ479" s="727">
        <f t="shared" si="167"/>
        <v>44.217678500422004</v>
      </c>
      <c r="AR479" s="728">
        <f t="shared" si="168"/>
        <v>60.004377384476847</v>
      </c>
    </row>
    <row r="480" spans="1:44" ht="11.25" customHeight="1" x14ac:dyDescent="0.2">
      <c r="A480" s="551" t="s">
        <v>675</v>
      </c>
      <c r="B480" s="539" t="s">
        <v>676</v>
      </c>
      <c r="C480" s="550">
        <v>1.03</v>
      </c>
      <c r="D480" s="545">
        <v>0.95</v>
      </c>
      <c r="E480" s="545">
        <v>0.77</v>
      </c>
      <c r="F480" s="545">
        <v>0.68500000000000005</v>
      </c>
      <c r="G480" s="545">
        <v>0.58335000000000004</v>
      </c>
      <c r="H480" s="546"/>
      <c r="I480" s="545">
        <v>0.58333500000000005</v>
      </c>
      <c r="J480" s="541">
        <v>0.45334999999999998</v>
      </c>
      <c r="K480" s="546"/>
      <c r="L480" s="561">
        <v>0.42</v>
      </c>
      <c r="M480" s="561">
        <v>0.39</v>
      </c>
      <c r="N480" s="548">
        <v>0.37664999999999998</v>
      </c>
      <c r="O480" s="548">
        <v>0.36</v>
      </c>
      <c r="P480" s="548">
        <v>0.33334999999999998</v>
      </c>
      <c r="Q480" s="548">
        <v>0.28665000000000002</v>
      </c>
      <c r="R480" s="548">
        <v>0.25</v>
      </c>
      <c r="S480" s="548">
        <v>0.19334999999999999</v>
      </c>
      <c r="T480" s="549">
        <v>0.13664999999999999</v>
      </c>
      <c r="U480" s="548">
        <v>9.3350000000000002E-2</v>
      </c>
      <c r="V480" s="548">
        <v>0</v>
      </c>
      <c r="W480" s="548">
        <v>0</v>
      </c>
      <c r="X480" s="708">
        <f t="shared" si="169"/>
        <v>7.895035</v>
      </c>
      <c r="Y480" s="726">
        <f t="shared" si="149"/>
        <v>8.4210526315789522</v>
      </c>
      <c r="Z480" s="726">
        <f t="shared" si="150"/>
        <v>23.376623376623364</v>
      </c>
      <c r="AA480" s="726">
        <f t="shared" si="151"/>
        <v>12.408759124087588</v>
      </c>
      <c r="AB480" s="726">
        <f t="shared" si="152"/>
        <v>17.425216422387923</v>
      </c>
      <c r="AC480" s="726">
        <f t="shared" si="153"/>
        <v>2.5714212245064871E-3</v>
      </c>
      <c r="AD480" s="726">
        <f t="shared" si="154"/>
        <v>28.672107643101373</v>
      </c>
      <c r="AE480" s="726">
        <f t="shared" si="155"/>
        <v>7.9404761904761978</v>
      </c>
      <c r="AF480" s="726">
        <f t="shared" si="156"/>
        <v>7.6923076923076872</v>
      </c>
      <c r="AG480" s="726">
        <f t="shared" si="157"/>
        <v>3.5444046196734469</v>
      </c>
      <c r="AH480" s="726">
        <f t="shared" si="158"/>
        <v>4.6249999999999902</v>
      </c>
      <c r="AI480" s="726">
        <f t="shared" si="159"/>
        <v>7.9946002699865071</v>
      </c>
      <c r="AJ480" s="726">
        <f t="shared" si="160"/>
        <v>16.291644863073419</v>
      </c>
      <c r="AK480" s="726">
        <f t="shared" si="161"/>
        <v>14.660000000000007</v>
      </c>
      <c r="AL480" s="726">
        <f t="shared" si="162"/>
        <v>29.299198344970257</v>
      </c>
      <c r="AM480" s="726">
        <f t="shared" si="163"/>
        <v>41.492864983534574</v>
      </c>
      <c r="AN480" s="726">
        <f t="shared" si="164"/>
        <v>46.384574183181556</v>
      </c>
      <c r="AO480" s="726" t="str">
        <f t="shared" si="165"/>
        <v>n/a</v>
      </c>
      <c r="AP480" s="726" t="str">
        <f t="shared" si="166"/>
        <v>n/a</v>
      </c>
      <c r="AQ480" s="727">
        <f t="shared" si="167"/>
        <v>16.889462610387959</v>
      </c>
      <c r="AR480" s="728">
        <f t="shared" si="168"/>
        <v>13.57712642733731</v>
      </c>
    </row>
    <row r="481" spans="1:44" ht="11.25" customHeight="1" x14ac:dyDescent="0.2">
      <c r="A481" s="1017" t="s">
        <v>3901</v>
      </c>
      <c r="B481" s="703" t="s">
        <v>3902</v>
      </c>
      <c r="C481" s="708">
        <v>0.18</v>
      </c>
      <c r="D481" s="532">
        <v>0.12</v>
      </c>
      <c r="E481" s="704">
        <v>0.11</v>
      </c>
      <c r="F481" s="532">
        <v>0.08</v>
      </c>
      <c r="G481" s="704">
        <v>0</v>
      </c>
      <c r="H481" s="705"/>
      <c r="I481" s="532">
        <v>0</v>
      </c>
      <c r="J481" s="709">
        <v>0</v>
      </c>
      <c r="K481" s="705"/>
      <c r="L481" s="706">
        <v>0</v>
      </c>
      <c r="M481" s="706">
        <v>0</v>
      </c>
      <c r="N481" s="707">
        <v>0.26</v>
      </c>
      <c r="O481" s="711">
        <v>0.51380000000000003</v>
      </c>
      <c r="P481" s="711">
        <v>0.46129999999999999</v>
      </c>
      <c r="Q481" s="711">
        <v>0.36909999999999998</v>
      </c>
      <c r="R481" s="711">
        <v>0.26429999999999998</v>
      </c>
      <c r="S481" s="711">
        <v>0.20699999999999999</v>
      </c>
      <c r="T481" s="711">
        <v>0.16</v>
      </c>
      <c r="U481" s="711">
        <v>0.1313</v>
      </c>
      <c r="V481" s="711">
        <v>3.1E-2</v>
      </c>
      <c r="W481" s="576">
        <v>0</v>
      </c>
      <c r="X481" s="708">
        <f t="shared" si="169"/>
        <v>2.8877999999999999</v>
      </c>
      <c r="Y481" s="726">
        <f t="shared" si="149"/>
        <v>50</v>
      </c>
      <c r="Z481" s="726">
        <f t="shared" si="150"/>
        <v>9.0909090909090828</v>
      </c>
      <c r="AA481" s="726">
        <f t="shared" si="151"/>
        <v>37.5</v>
      </c>
      <c r="AB481" s="726" t="str">
        <f t="shared" si="152"/>
        <v>n/a</v>
      </c>
      <c r="AC481" s="726" t="str">
        <f t="shared" si="153"/>
        <v>n/a</v>
      </c>
      <c r="AD481" s="726" t="str">
        <f t="shared" si="154"/>
        <v>n/a</v>
      </c>
      <c r="AE481" s="726" t="str">
        <f t="shared" si="155"/>
        <v>n/a</v>
      </c>
      <c r="AF481" s="726" t="str">
        <f t="shared" si="156"/>
        <v>n/a</v>
      </c>
      <c r="AG481" s="726">
        <f t="shared" si="157"/>
        <v>-100</v>
      </c>
      <c r="AH481" s="726">
        <f t="shared" si="158"/>
        <v>-49.396652393927596</v>
      </c>
      <c r="AI481" s="726">
        <f t="shared" si="159"/>
        <v>11.380880121396064</v>
      </c>
      <c r="AJ481" s="726">
        <f t="shared" si="160"/>
        <v>24.979680303440798</v>
      </c>
      <c r="AK481" s="726">
        <f t="shared" si="161"/>
        <v>39.651910707529339</v>
      </c>
      <c r="AL481" s="726">
        <f t="shared" si="162"/>
        <v>27.681159420289859</v>
      </c>
      <c r="AM481" s="726">
        <f t="shared" si="163"/>
        <v>29.374999999999996</v>
      </c>
      <c r="AN481" s="726">
        <f t="shared" si="164"/>
        <v>21.858339680121851</v>
      </c>
      <c r="AO481" s="726">
        <f t="shared" si="165"/>
        <v>323.54838709677421</v>
      </c>
      <c r="AP481" s="726" t="str">
        <f t="shared" si="166"/>
        <v>n/a</v>
      </c>
      <c r="AQ481" s="727">
        <f t="shared" si="167"/>
        <v>35.472467835544471</v>
      </c>
      <c r="AR481" s="728">
        <f t="shared" si="168"/>
        <v>100.20235803122941</v>
      </c>
    </row>
    <row r="482" spans="1:44" ht="11.25" customHeight="1" x14ac:dyDescent="0.2">
      <c r="A482" s="530" t="s">
        <v>1441</v>
      </c>
      <c r="B482" s="1015" t="s">
        <v>1442</v>
      </c>
      <c r="C482" s="708">
        <v>2.87</v>
      </c>
      <c r="D482" s="704">
        <v>2.75</v>
      </c>
      <c r="E482" s="704">
        <v>2.63</v>
      </c>
      <c r="F482" s="704">
        <v>2.5099999999999998</v>
      </c>
      <c r="G482" s="704">
        <v>2.36</v>
      </c>
      <c r="H482" s="705"/>
      <c r="I482" s="704">
        <v>2.23</v>
      </c>
      <c r="J482" s="523">
        <v>2.0499999999999998</v>
      </c>
      <c r="K482" s="705"/>
      <c r="L482" s="543">
        <v>1.56</v>
      </c>
      <c r="M482" s="706">
        <v>0.98</v>
      </c>
      <c r="N482" s="711">
        <v>3.2</v>
      </c>
      <c r="O482" s="711">
        <v>2.93</v>
      </c>
      <c r="P482" s="711">
        <v>2.75</v>
      </c>
      <c r="Q482" s="711">
        <v>2.63</v>
      </c>
      <c r="R482" s="711">
        <v>2.48</v>
      </c>
      <c r="S482" s="711">
        <v>2.3199999999999998</v>
      </c>
      <c r="T482" s="711">
        <v>2.2200000000000002</v>
      </c>
      <c r="U482" s="711">
        <v>2.14</v>
      </c>
      <c r="V482" s="711">
        <v>2.06</v>
      </c>
      <c r="W482" s="711">
        <v>1.9650000000000001</v>
      </c>
      <c r="X482" s="708">
        <f t="shared" si="169"/>
        <v>44.634999999999998</v>
      </c>
      <c r="Y482" s="726">
        <f t="shared" si="149"/>
        <v>4.3636363636363695</v>
      </c>
      <c r="Z482" s="726">
        <f t="shared" si="150"/>
        <v>4.5627376425855459</v>
      </c>
      <c r="AA482" s="726">
        <f t="shared" si="151"/>
        <v>4.7808764940239001</v>
      </c>
      <c r="AB482" s="726">
        <f t="shared" si="152"/>
        <v>6.3559322033898358</v>
      </c>
      <c r="AC482" s="726">
        <f t="shared" si="153"/>
        <v>5.8295964125560484</v>
      </c>
      <c r="AD482" s="726">
        <f t="shared" si="154"/>
        <v>8.7804878048780566</v>
      </c>
      <c r="AE482" s="726">
        <f t="shared" si="155"/>
        <v>31.410256410256387</v>
      </c>
      <c r="AF482" s="726">
        <f t="shared" si="156"/>
        <v>59.183673469387756</v>
      </c>
      <c r="AG482" s="726">
        <f t="shared" si="157"/>
        <v>-69.375000000000014</v>
      </c>
      <c r="AH482" s="726">
        <f t="shared" si="158"/>
        <v>9.2150170648464211</v>
      </c>
      <c r="AI482" s="726">
        <f t="shared" si="159"/>
        <v>6.5454545454545432</v>
      </c>
      <c r="AJ482" s="726">
        <f t="shared" si="160"/>
        <v>4.5627376425855459</v>
      </c>
      <c r="AK482" s="726">
        <f t="shared" si="161"/>
        <v>6.0483870967741993</v>
      </c>
      <c r="AL482" s="726">
        <f t="shared" si="162"/>
        <v>6.8965517241379448</v>
      </c>
      <c r="AM482" s="726">
        <f t="shared" si="163"/>
        <v>4.5045045045044807</v>
      </c>
      <c r="AN482" s="726">
        <f t="shared" si="164"/>
        <v>3.7383177570093462</v>
      </c>
      <c r="AO482" s="726">
        <f t="shared" si="165"/>
        <v>3.8834951456310662</v>
      </c>
      <c r="AP482" s="726">
        <f t="shared" si="166"/>
        <v>4.8346055979643809</v>
      </c>
      <c r="AQ482" s="727">
        <f t="shared" si="167"/>
        <v>5.8956259933123238</v>
      </c>
      <c r="AR482" s="728">
        <f t="shared" si="168"/>
        <v>23.258383020618766</v>
      </c>
    </row>
    <row r="483" spans="1:44" ht="11.25" customHeight="1" x14ac:dyDescent="0.2">
      <c r="A483" s="510" t="s">
        <v>1443</v>
      </c>
      <c r="B483" s="1015" t="s">
        <v>1444</v>
      </c>
      <c r="C483" s="708">
        <v>0.45999999999999996</v>
      </c>
      <c r="D483" s="532">
        <v>0.4</v>
      </c>
      <c r="E483" s="704">
        <v>0.32500000000000001</v>
      </c>
      <c r="F483" s="704">
        <v>0.2</v>
      </c>
      <c r="G483" s="704">
        <v>0.16</v>
      </c>
      <c r="H483" s="705"/>
      <c r="I483" s="532">
        <v>0</v>
      </c>
      <c r="J483" s="709">
        <v>0</v>
      </c>
      <c r="K483" s="705"/>
      <c r="L483" s="706">
        <v>0</v>
      </c>
      <c r="M483" s="706">
        <v>0</v>
      </c>
      <c r="N483" s="707">
        <v>0</v>
      </c>
      <c r="O483" s="707">
        <v>0</v>
      </c>
      <c r="P483" s="707">
        <v>0</v>
      </c>
      <c r="Q483" s="707">
        <v>0</v>
      </c>
      <c r="R483" s="707">
        <v>0</v>
      </c>
      <c r="S483" s="707">
        <v>0</v>
      </c>
      <c r="T483" s="711">
        <v>5</v>
      </c>
      <c r="U483" s="711">
        <v>8</v>
      </c>
      <c r="V483" s="711">
        <v>4.8099999999999996</v>
      </c>
      <c r="W483" s="711">
        <v>3.6</v>
      </c>
      <c r="X483" s="708">
        <f t="shared" si="169"/>
        <v>22.955000000000002</v>
      </c>
      <c r="Y483" s="726">
        <f t="shared" si="149"/>
        <v>14.999999999999991</v>
      </c>
      <c r="Z483" s="726">
        <f t="shared" si="150"/>
        <v>23.076923076923084</v>
      </c>
      <c r="AA483" s="726">
        <f t="shared" si="151"/>
        <v>62.5</v>
      </c>
      <c r="AB483" s="726">
        <f t="shared" si="152"/>
        <v>25</v>
      </c>
      <c r="AC483" s="726" t="str">
        <f t="shared" si="153"/>
        <v>n/a</v>
      </c>
      <c r="AD483" s="726" t="str">
        <f t="shared" si="154"/>
        <v>n/a</v>
      </c>
      <c r="AE483" s="726" t="str">
        <f t="shared" si="155"/>
        <v>n/a</v>
      </c>
      <c r="AF483" s="726" t="str">
        <f t="shared" si="156"/>
        <v>n/a</v>
      </c>
      <c r="AG483" s="726" t="str">
        <f t="shared" si="157"/>
        <v>n/a</v>
      </c>
      <c r="AH483" s="726" t="str">
        <f t="shared" si="158"/>
        <v>n/a</v>
      </c>
      <c r="AI483" s="726" t="str">
        <f t="shared" si="159"/>
        <v>n/a</v>
      </c>
      <c r="AJ483" s="726" t="str">
        <f t="shared" si="160"/>
        <v>n/a</v>
      </c>
      <c r="AK483" s="726" t="str">
        <f t="shared" si="161"/>
        <v>n/a</v>
      </c>
      <c r="AL483" s="726" t="str">
        <f t="shared" si="162"/>
        <v>n/a</v>
      </c>
      <c r="AM483" s="726">
        <f t="shared" si="163"/>
        <v>-100</v>
      </c>
      <c r="AN483" s="726">
        <f t="shared" si="164"/>
        <v>-37.5</v>
      </c>
      <c r="AO483" s="726">
        <f t="shared" si="165"/>
        <v>66.320166320166322</v>
      </c>
      <c r="AP483" s="726">
        <f t="shared" si="166"/>
        <v>33.6111111111111</v>
      </c>
      <c r="AQ483" s="727">
        <f t="shared" si="167"/>
        <v>11.001025063525061</v>
      </c>
      <c r="AR483" s="728">
        <f t="shared" si="168"/>
        <v>55.103714173456261</v>
      </c>
    </row>
    <row r="484" spans="1:44" ht="11.25" customHeight="1" x14ac:dyDescent="0.2">
      <c r="A484" s="530" t="s">
        <v>677</v>
      </c>
      <c r="B484" s="1015" t="s">
        <v>678</v>
      </c>
      <c r="C484" s="708">
        <v>3.5225</v>
      </c>
      <c r="D484" s="513">
        <v>3.2450000000000001</v>
      </c>
      <c r="E484" s="513">
        <v>2.915</v>
      </c>
      <c r="F484" s="513">
        <v>2.5049999999999999</v>
      </c>
      <c r="G484" s="513">
        <v>2.0975000000000001</v>
      </c>
      <c r="H484" s="514"/>
      <c r="I484" s="513">
        <v>1.7839999999999998</v>
      </c>
      <c r="J484" s="511">
        <v>1.5562499999999999</v>
      </c>
      <c r="K484" s="514"/>
      <c r="L484" s="563">
        <v>1.4537500000000001</v>
      </c>
      <c r="M484" s="563">
        <v>1.42</v>
      </c>
      <c r="N484" s="519">
        <v>1.361</v>
      </c>
      <c r="O484" s="519">
        <v>1.2464999999999999</v>
      </c>
      <c r="P484" s="519">
        <v>1.1429999999999998</v>
      </c>
      <c r="Q484" s="519">
        <v>0.98275000000000001</v>
      </c>
      <c r="R484" s="519">
        <v>0.86</v>
      </c>
      <c r="S484" s="519">
        <v>0.76624999999999999</v>
      </c>
      <c r="T484" s="519">
        <v>0.64449999999999996</v>
      </c>
      <c r="U484" s="519">
        <v>0.35825000000000001</v>
      </c>
      <c r="V484" s="518">
        <v>0</v>
      </c>
      <c r="W484" s="518">
        <v>0</v>
      </c>
      <c r="X484" s="708">
        <f t="shared" si="169"/>
        <v>27.861249999999998</v>
      </c>
      <c r="Y484" s="726">
        <f t="shared" si="149"/>
        <v>8.5516178736517734</v>
      </c>
      <c r="Z484" s="726">
        <f t="shared" si="150"/>
        <v>11.32075471698113</v>
      </c>
      <c r="AA484" s="726">
        <f t="shared" si="151"/>
        <v>16.367265469061888</v>
      </c>
      <c r="AB484" s="726">
        <f t="shared" si="152"/>
        <v>19.42789034564958</v>
      </c>
      <c r="AC484" s="726">
        <f t="shared" si="153"/>
        <v>17.572869955156968</v>
      </c>
      <c r="AD484" s="726">
        <f t="shared" si="154"/>
        <v>14.634538152610443</v>
      </c>
      <c r="AE484" s="726">
        <f t="shared" si="155"/>
        <v>7.0507308684436776</v>
      </c>
      <c r="AF484" s="726">
        <f t="shared" si="156"/>
        <v>2.376760563380298</v>
      </c>
      <c r="AG484" s="726">
        <f t="shared" si="157"/>
        <v>4.3350477590007319</v>
      </c>
      <c r="AH484" s="726">
        <f t="shared" si="158"/>
        <v>9.1857200160449395</v>
      </c>
      <c r="AI484" s="726">
        <f t="shared" si="159"/>
        <v>9.0551181102362257</v>
      </c>
      <c r="AJ484" s="726">
        <f t="shared" si="160"/>
        <v>16.306283388450748</v>
      </c>
      <c r="AK484" s="726">
        <f t="shared" si="161"/>
        <v>14.27325581395349</v>
      </c>
      <c r="AL484" s="726">
        <f t="shared" si="162"/>
        <v>12.234910277324641</v>
      </c>
      <c r="AM484" s="726">
        <f t="shared" si="163"/>
        <v>18.890612878200152</v>
      </c>
      <c r="AN484" s="726">
        <f t="shared" si="164"/>
        <v>79.902302861130465</v>
      </c>
      <c r="AO484" s="726" t="str">
        <f t="shared" si="165"/>
        <v>n/a</v>
      </c>
      <c r="AP484" s="726" t="str">
        <f t="shared" si="166"/>
        <v>n/a</v>
      </c>
      <c r="AQ484" s="727">
        <f t="shared" si="167"/>
        <v>16.342854940579819</v>
      </c>
      <c r="AR484" s="728">
        <f t="shared" si="168"/>
        <v>17.696039010133095</v>
      </c>
    </row>
    <row r="485" spans="1:44" ht="11.25" customHeight="1" x14ac:dyDescent="0.2">
      <c r="A485" s="551" t="s">
        <v>1449</v>
      </c>
      <c r="B485" s="539" t="s">
        <v>1450</v>
      </c>
      <c r="C485" s="550">
        <v>1.1000000000000001</v>
      </c>
      <c r="D485" s="704">
        <v>1</v>
      </c>
      <c r="E485" s="704">
        <v>0.88</v>
      </c>
      <c r="F485" s="704">
        <v>0.76</v>
      </c>
      <c r="G485" s="704">
        <v>0.64</v>
      </c>
      <c r="H485" s="705"/>
      <c r="I485" s="704">
        <v>0.55000000000000004</v>
      </c>
      <c r="J485" s="523">
        <v>0.5</v>
      </c>
      <c r="K485" s="705"/>
      <c r="L485" s="543">
        <v>0.255</v>
      </c>
      <c r="M485" s="706">
        <v>4.4999999999999998E-2</v>
      </c>
      <c r="N485" s="711">
        <v>0.315</v>
      </c>
      <c r="O485" s="707">
        <v>0.28749999999999998</v>
      </c>
      <c r="P485" s="707">
        <v>0.38</v>
      </c>
      <c r="Q485" s="711">
        <v>0.38</v>
      </c>
      <c r="R485" s="711">
        <v>0.37</v>
      </c>
      <c r="S485" s="707">
        <v>0.34</v>
      </c>
      <c r="T485" s="707">
        <v>0.34</v>
      </c>
      <c r="U485" s="711">
        <v>0.34</v>
      </c>
      <c r="V485" s="711">
        <v>0.3</v>
      </c>
      <c r="W485" s="707">
        <v>0.2225</v>
      </c>
      <c r="X485" s="708">
        <f t="shared" si="169"/>
        <v>9.0050000000000008</v>
      </c>
      <c r="Y485" s="726">
        <f t="shared" si="149"/>
        <v>10.000000000000009</v>
      </c>
      <c r="Z485" s="726">
        <f t="shared" si="150"/>
        <v>13.636363636363647</v>
      </c>
      <c r="AA485" s="726">
        <f t="shared" si="151"/>
        <v>15.789473684210531</v>
      </c>
      <c r="AB485" s="726">
        <f t="shared" si="152"/>
        <v>18.75</v>
      </c>
      <c r="AC485" s="726">
        <f t="shared" si="153"/>
        <v>16.36363636363636</v>
      </c>
      <c r="AD485" s="726">
        <f t="shared" si="154"/>
        <v>10.000000000000009</v>
      </c>
      <c r="AE485" s="726">
        <f t="shared" si="155"/>
        <v>96.078431372549005</v>
      </c>
      <c r="AF485" s="726">
        <f t="shared" si="156"/>
        <v>466.66666666666669</v>
      </c>
      <c r="AG485" s="726">
        <f t="shared" si="157"/>
        <v>-85.714285714285722</v>
      </c>
      <c r="AH485" s="726">
        <f t="shared" si="158"/>
        <v>9.5652173913043583</v>
      </c>
      <c r="AI485" s="726">
        <f t="shared" si="159"/>
        <v>-24.342105263157897</v>
      </c>
      <c r="AJ485" s="726">
        <f t="shared" si="160"/>
        <v>0</v>
      </c>
      <c r="AK485" s="726">
        <f t="shared" si="161"/>
        <v>2.7027027027026973</v>
      </c>
      <c r="AL485" s="726">
        <f t="shared" si="162"/>
        <v>8.8235294117646959</v>
      </c>
      <c r="AM485" s="726">
        <f t="shared" si="163"/>
        <v>0</v>
      </c>
      <c r="AN485" s="726">
        <f t="shared" si="164"/>
        <v>0</v>
      </c>
      <c r="AO485" s="726">
        <f t="shared" si="165"/>
        <v>13.333333333333353</v>
      </c>
      <c r="AP485" s="726">
        <f t="shared" si="166"/>
        <v>34.831460674157299</v>
      </c>
      <c r="AQ485" s="727">
        <f t="shared" si="167"/>
        <v>33.693579125513615</v>
      </c>
      <c r="AR485" s="728">
        <f t="shared" si="168"/>
        <v>113.06841727718619</v>
      </c>
    </row>
    <row r="486" spans="1:44" ht="11.25" customHeight="1" x14ac:dyDescent="0.2">
      <c r="A486" s="530" t="s">
        <v>1451</v>
      </c>
      <c r="B486" s="1015" t="s">
        <v>1452</v>
      </c>
      <c r="C486" s="708">
        <v>2.2350000000000003</v>
      </c>
      <c r="D486" s="704">
        <v>2.1749999999999998</v>
      </c>
      <c r="E486" s="704">
        <v>2.1</v>
      </c>
      <c r="F486" s="704">
        <v>1.9950000000000001</v>
      </c>
      <c r="G486" s="704">
        <v>1.86</v>
      </c>
      <c r="H486" s="705"/>
      <c r="I486" s="704">
        <v>1.71</v>
      </c>
      <c r="J486" s="523">
        <v>1.56</v>
      </c>
      <c r="K486" s="705"/>
      <c r="L486" s="706">
        <v>1.5</v>
      </c>
      <c r="M486" s="543">
        <v>1.5</v>
      </c>
      <c r="N486" s="711">
        <v>1.425</v>
      </c>
      <c r="O486" s="711">
        <v>0.33</v>
      </c>
      <c r="P486" s="707">
        <v>0</v>
      </c>
      <c r="Q486" s="707">
        <v>0</v>
      </c>
      <c r="R486" s="707">
        <v>0</v>
      </c>
      <c r="S486" s="707">
        <v>0</v>
      </c>
      <c r="T486" s="707">
        <v>0</v>
      </c>
      <c r="U486" s="707">
        <v>0</v>
      </c>
      <c r="V486" s="707">
        <v>0</v>
      </c>
      <c r="W486" s="707">
        <v>0</v>
      </c>
      <c r="X486" s="708">
        <f t="shared" si="169"/>
        <v>18.389999999999997</v>
      </c>
      <c r="Y486" s="726">
        <f t="shared" si="149"/>
        <v>2.7586206896552001</v>
      </c>
      <c r="Z486" s="726">
        <f t="shared" si="150"/>
        <v>3.5714285714285587</v>
      </c>
      <c r="AA486" s="726">
        <f t="shared" si="151"/>
        <v>5.2631578947368363</v>
      </c>
      <c r="AB486" s="726">
        <f t="shared" si="152"/>
        <v>7.2580645161290258</v>
      </c>
      <c r="AC486" s="726">
        <f t="shared" si="153"/>
        <v>8.7719298245614077</v>
      </c>
      <c r="AD486" s="726">
        <f t="shared" si="154"/>
        <v>9.6153846153846025</v>
      </c>
      <c r="AE486" s="726">
        <f t="shared" si="155"/>
        <v>4.0000000000000036</v>
      </c>
      <c r="AF486" s="726">
        <f t="shared" si="156"/>
        <v>0</v>
      </c>
      <c r="AG486" s="726">
        <f t="shared" si="157"/>
        <v>5.2631578947368363</v>
      </c>
      <c r="AH486" s="726">
        <f t="shared" si="158"/>
        <v>331.81818181818181</v>
      </c>
      <c r="AI486" s="726" t="str">
        <f t="shared" si="159"/>
        <v>n/a</v>
      </c>
      <c r="AJ486" s="726" t="str">
        <f t="shared" si="160"/>
        <v>n/a</v>
      </c>
      <c r="AK486" s="726" t="str">
        <f t="shared" si="161"/>
        <v>n/a</v>
      </c>
      <c r="AL486" s="726" t="str">
        <f t="shared" si="162"/>
        <v>n/a</v>
      </c>
      <c r="AM486" s="726" t="str">
        <f t="shared" si="163"/>
        <v>n/a</v>
      </c>
      <c r="AN486" s="726" t="str">
        <f t="shared" si="164"/>
        <v>n/a</v>
      </c>
      <c r="AO486" s="726" t="str">
        <f t="shared" si="165"/>
        <v>n/a</v>
      </c>
      <c r="AP486" s="726" t="str">
        <f t="shared" si="166"/>
        <v>n/a</v>
      </c>
      <c r="AQ486" s="727">
        <f t="shared" si="167"/>
        <v>37.831992582481426</v>
      </c>
      <c r="AR486" s="728">
        <f t="shared" si="168"/>
        <v>103.3357837259914</v>
      </c>
    </row>
    <row r="487" spans="1:44" ht="11.25" customHeight="1" x14ac:dyDescent="0.2">
      <c r="A487" s="530" t="s">
        <v>1455</v>
      </c>
      <c r="B487" s="1015" t="s">
        <v>1456</v>
      </c>
      <c r="C487" s="708">
        <v>0.95238095238095233</v>
      </c>
      <c r="D487" s="704">
        <v>0.8571428571428571</v>
      </c>
      <c r="E487" s="704">
        <v>0.76190476190476186</v>
      </c>
      <c r="F487" s="704">
        <v>0.66666666666666663</v>
      </c>
      <c r="G487" s="704">
        <v>0.5714285714285714</v>
      </c>
      <c r="H487" s="705"/>
      <c r="I487" s="704">
        <v>0.47619047619047616</v>
      </c>
      <c r="J487" s="523">
        <v>0.38095238095238093</v>
      </c>
      <c r="K487" s="705"/>
      <c r="L487" s="543">
        <v>0.3428571428571428</v>
      </c>
      <c r="M487" s="706">
        <v>0.30476190476190473</v>
      </c>
      <c r="N487" s="707">
        <v>0.30476190476190473</v>
      </c>
      <c r="O487" s="711">
        <v>0.30476190476190473</v>
      </c>
      <c r="P487" s="711">
        <v>0.27380952380952378</v>
      </c>
      <c r="Q487" s="711">
        <v>0.22619047619047616</v>
      </c>
      <c r="R487" s="711">
        <v>4.7619047619047616E-2</v>
      </c>
      <c r="S487" s="707">
        <v>0</v>
      </c>
      <c r="T487" s="707">
        <v>0</v>
      </c>
      <c r="U487" s="707">
        <v>0</v>
      </c>
      <c r="V487" s="707">
        <v>0</v>
      </c>
      <c r="W487" s="707">
        <v>0</v>
      </c>
      <c r="X487" s="708">
        <f t="shared" si="169"/>
        <v>6.4714285714285698</v>
      </c>
      <c r="Y487" s="726">
        <f t="shared" si="149"/>
        <v>11.111111111111116</v>
      </c>
      <c r="Z487" s="726">
        <f t="shared" si="150"/>
        <v>12.5</v>
      </c>
      <c r="AA487" s="726">
        <f t="shared" si="151"/>
        <v>14.285714285714279</v>
      </c>
      <c r="AB487" s="726">
        <f t="shared" si="152"/>
        <v>16.666666666666675</v>
      </c>
      <c r="AC487" s="726">
        <f t="shared" si="153"/>
        <v>19.999999999999996</v>
      </c>
      <c r="AD487" s="726">
        <f t="shared" si="154"/>
        <v>25</v>
      </c>
      <c r="AE487" s="726">
        <f t="shared" si="155"/>
        <v>11.111111111111116</v>
      </c>
      <c r="AF487" s="726">
        <f t="shared" si="156"/>
        <v>12.5</v>
      </c>
      <c r="AG487" s="726">
        <f t="shared" si="157"/>
        <v>0</v>
      </c>
      <c r="AH487" s="726">
        <f t="shared" si="158"/>
        <v>0</v>
      </c>
      <c r="AI487" s="726">
        <f t="shared" si="159"/>
        <v>11.304347826086957</v>
      </c>
      <c r="AJ487" s="726">
        <f t="shared" si="160"/>
        <v>21.052631578947366</v>
      </c>
      <c r="AK487" s="726">
        <f t="shared" si="161"/>
        <v>375</v>
      </c>
      <c r="AL487" s="726" t="str">
        <f t="shared" si="162"/>
        <v>n/a</v>
      </c>
      <c r="AM487" s="726" t="str">
        <f t="shared" si="163"/>
        <v>n/a</v>
      </c>
      <c r="AN487" s="726" t="str">
        <f t="shared" si="164"/>
        <v>n/a</v>
      </c>
      <c r="AO487" s="726" t="str">
        <f t="shared" si="165"/>
        <v>n/a</v>
      </c>
      <c r="AP487" s="726" t="str">
        <f t="shared" si="166"/>
        <v>n/a</v>
      </c>
      <c r="AQ487" s="727">
        <f t="shared" si="167"/>
        <v>40.810121736895198</v>
      </c>
      <c r="AR487" s="728">
        <f t="shared" si="168"/>
        <v>100.66910155575177</v>
      </c>
    </row>
    <row r="488" spans="1:44" ht="11.25" customHeight="1" x14ac:dyDescent="0.2">
      <c r="A488" s="1017" t="s">
        <v>1457</v>
      </c>
      <c r="B488" s="1015" t="s">
        <v>1458</v>
      </c>
      <c r="C488" s="708">
        <v>0.41</v>
      </c>
      <c r="D488" s="704">
        <v>0.36</v>
      </c>
      <c r="E488" s="704">
        <v>0.32</v>
      </c>
      <c r="F488" s="704">
        <v>0.17</v>
      </c>
      <c r="G488" s="704">
        <v>0.03</v>
      </c>
      <c r="H488" s="705"/>
      <c r="I488" s="532">
        <v>0</v>
      </c>
      <c r="J488" s="709">
        <v>0</v>
      </c>
      <c r="K488" s="705"/>
      <c r="L488" s="706">
        <v>0</v>
      </c>
      <c r="M488" s="706">
        <v>0</v>
      </c>
      <c r="N488" s="707">
        <v>0</v>
      </c>
      <c r="O488" s="707">
        <v>0</v>
      </c>
      <c r="P488" s="707">
        <v>0</v>
      </c>
      <c r="Q488" s="711">
        <v>0.4</v>
      </c>
      <c r="R488" s="711">
        <v>0.28000000000000003</v>
      </c>
      <c r="S488" s="711">
        <v>0.25</v>
      </c>
      <c r="T488" s="707">
        <v>0</v>
      </c>
      <c r="U488" s="707">
        <v>0</v>
      </c>
      <c r="V488" s="707">
        <v>0</v>
      </c>
      <c r="W488" s="707">
        <v>0</v>
      </c>
      <c r="X488" s="708">
        <f t="shared" si="169"/>
        <v>2.2199999999999998</v>
      </c>
      <c r="Y488" s="726">
        <f t="shared" si="149"/>
        <v>13.888888888888884</v>
      </c>
      <c r="Z488" s="726">
        <f t="shared" si="150"/>
        <v>12.5</v>
      </c>
      <c r="AA488" s="726">
        <f t="shared" si="151"/>
        <v>88.235294117647058</v>
      </c>
      <c r="AB488" s="726">
        <f t="shared" si="152"/>
        <v>466.66666666666669</v>
      </c>
      <c r="AC488" s="726" t="str">
        <f t="shared" si="153"/>
        <v>n/a</v>
      </c>
      <c r="AD488" s="726" t="str">
        <f t="shared" si="154"/>
        <v>n/a</v>
      </c>
      <c r="AE488" s="726" t="str">
        <f t="shared" si="155"/>
        <v>n/a</v>
      </c>
      <c r="AF488" s="726" t="str">
        <f t="shared" si="156"/>
        <v>n/a</v>
      </c>
      <c r="AG488" s="726" t="str">
        <f t="shared" si="157"/>
        <v>n/a</v>
      </c>
      <c r="AH488" s="726" t="str">
        <f t="shared" si="158"/>
        <v>n/a</v>
      </c>
      <c r="AI488" s="726" t="str">
        <f t="shared" si="159"/>
        <v>n/a</v>
      </c>
      <c r="AJ488" s="726">
        <f t="shared" si="160"/>
        <v>-100</v>
      </c>
      <c r="AK488" s="726">
        <f t="shared" si="161"/>
        <v>42.857142857142861</v>
      </c>
      <c r="AL488" s="726">
        <f t="shared" si="162"/>
        <v>12.000000000000011</v>
      </c>
      <c r="AM488" s="726" t="str">
        <f t="shared" si="163"/>
        <v>n/a</v>
      </c>
      <c r="AN488" s="726" t="str">
        <f t="shared" si="164"/>
        <v>n/a</v>
      </c>
      <c r="AO488" s="726" t="str">
        <f t="shared" si="165"/>
        <v>n/a</v>
      </c>
      <c r="AP488" s="726" t="str">
        <f t="shared" si="166"/>
        <v>n/a</v>
      </c>
      <c r="AQ488" s="727">
        <f t="shared" si="167"/>
        <v>76.592570361477925</v>
      </c>
      <c r="AR488" s="728">
        <f t="shared" si="168"/>
        <v>181.12066787651324</v>
      </c>
    </row>
    <row r="489" spans="1:44" ht="11.25" customHeight="1" x14ac:dyDescent="0.2">
      <c r="A489" s="1017" t="s">
        <v>1459</v>
      </c>
      <c r="B489" s="1015" t="s">
        <v>1460</v>
      </c>
      <c r="C489" s="512">
        <v>1.86</v>
      </c>
      <c r="D489" s="704">
        <v>1.66</v>
      </c>
      <c r="E489" s="704">
        <v>1.6</v>
      </c>
      <c r="F489" s="704">
        <v>0.98</v>
      </c>
      <c r="G489" s="704">
        <v>0.92</v>
      </c>
      <c r="H489" s="705"/>
      <c r="I489" s="704">
        <v>0.86</v>
      </c>
      <c r="J489" s="523">
        <v>0.8</v>
      </c>
      <c r="K489" s="705"/>
      <c r="L489" s="706">
        <v>0.74</v>
      </c>
      <c r="M489" s="706">
        <v>0.74</v>
      </c>
      <c r="N489" s="711">
        <v>0.74</v>
      </c>
      <c r="O489" s="711">
        <v>0.69</v>
      </c>
      <c r="P489" s="711">
        <v>0.59</v>
      </c>
      <c r="Q489" s="711">
        <v>0.47</v>
      </c>
      <c r="R489" s="711">
        <v>0.3</v>
      </c>
      <c r="S489" s="707">
        <v>0.2</v>
      </c>
      <c r="T489" s="707">
        <v>0.2</v>
      </c>
      <c r="U489" s="707">
        <v>0.2</v>
      </c>
      <c r="V489" s="707">
        <v>0.2</v>
      </c>
      <c r="W489" s="711">
        <v>0.2</v>
      </c>
      <c r="X489" s="708">
        <f t="shared" si="169"/>
        <v>13.949999999999998</v>
      </c>
      <c r="Y489" s="726">
        <f t="shared" si="149"/>
        <v>12.048192771084354</v>
      </c>
      <c r="Z489" s="726">
        <f t="shared" si="150"/>
        <v>3.7499999999999867</v>
      </c>
      <c r="AA489" s="726">
        <f t="shared" si="151"/>
        <v>63.265306122448983</v>
      </c>
      <c r="AB489" s="726">
        <f t="shared" si="152"/>
        <v>6.5217391304347672</v>
      </c>
      <c r="AC489" s="726">
        <f t="shared" si="153"/>
        <v>6.976744186046524</v>
      </c>
      <c r="AD489" s="726">
        <f t="shared" si="154"/>
        <v>7.4999999999999956</v>
      </c>
      <c r="AE489" s="726">
        <f t="shared" si="155"/>
        <v>8.1081081081081141</v>
      </c>
      <c r="AF489" s="726">
        <f t="shared" si="156"/>
        <v>0</v>
      </c>
      <c r="AG489" s="726">
        <f t="shared" si="157"/>
        <v>0</v>
      </c>
      <c r="AH489" s="726">
        <f t="shared" si="158"/>
        <v>7.2463768115942129</v>
      </c>
      <c r="AI489" s="726">
        <f t="shared" si="159"/>
        <v>16.949152542372879</v>
      </c>
      <c r="AJ489" s="726">
        <f t="shared" si="160"/>
        <v>25.531914893617014</v>
      </c>
      <c r="AK489" s="726">
        <f t="shared" si="161"/>
        <v>56.666666666666664</v>
      </c>
      <c r="AL489" s="726">
        <f t="shared" si="162"/>
        <v>49.999999999999979</v>
      </c>
      <c r="AM489" s="726">
        <f t="shared" si="163"/>
        <v>0</v>
      </c>
      <c r="AN489" s="726">
        <f t="shared" si="164"/>
        <v>0</v>
      </c>
      <c r="AO489" s="726">
        <f t="shared" si="165"/>
        <v>0</v>
      </c>
      <c r="AP489" s="726">
        <f t="shared" si="166"/>
        <v>0</v>
      </c>
      <c r="AQ489" s="727">
        <f t="shared" si="167"/>
        <v>14.698011179576305</v>
      </c>
      <c r="AR489" s="728">
        <f t="shared" si="168"/>
        <v>20.564283452068459</v>
      </c>
    </row>
    <row r="490" spans="1:44" ht="11.25" customHeight="1" x14ac:dyDescent="0.2">
      <c r="A490" s="662" t="s">
        <v>4255</v>
      </c>
      <c r="B490" s="1002" t="s">
        <v>4252</v>
      </c>
      <c r="C490" s="1006">
        <v>0.82</v>
      </c>
      <c r="D490" s="1006">
        <v>0.74</v>
      </c>
      <c r="E490" s="1006">
        <v>0.66</v>
      </c>
      <c r="F490" s="1006">
        <v>0.56999999999999995</v>
      </c>
      <c r="G490" s="1006">
        <v>0.52</v>
      </c>
      <c r="H490" s="1006"/>
      <c r="I490" s="1006">
        <v>0.52</v>
      </c>
      <c r="J490" s="1015">
        <v>0.52</v>
      </c>
      <c r="K490" s="998"/>
      <c r="L490" s="530">
        <v>0.52</v>
      </c>
      <c r="M490" s="530">
        <v>0.78</v>
      </c>
      <c r="N490" s="676">
        <v>1</v>
      </c>
      <c r="O490" s="676">
        <v>0.88</v>
      </c>
      <c r="P490" s="676">
        <v>0.52500000000000002</v>
      </c>
      <c r="Q490" s="676">
        <v>0.57999999999999996</v>
      </c>
      <c r="R490" s="676">
        <v>0.47</v>
      </c>
      <c r="S490" s="676">
        <v>0.39</v>
      </c>
      <c r="T490" s="676">
        <v>0.3</v>
      </c>
      <c r="U490" s="676">
        <v>0.24</v>
      </c>
      <c r="V490" s="676">
        <v>0.2</v>
      </c>
      <c r="W490" s="676">
        <v>0</v>
      </c>
      <c r="X490" s="708">
        <f t="shared" si="169"/>
        <v>10.235000000000001</v>
      </c>
      <c r="Y490" s="726">
        <f t="shared" si="149"/>
        <v>10.810810810810811</v>
      </c>
      <c r="Z490" s="726">
        <f t="shared" si="150"/>
        <v>12.12121212121211</v>
      </c>
      <c r="AA490" s="726">
        <f t="shared" si="151"/>
        <v>15.789473684210531</v>
      </c>
      <c r="AB490" s="726">
        <f t="shared" si="152"/>
        <v>9.6153846153846025</v>
      </c>
      <c r="AC490" s="726">
        <f t="shared" si="153"/>
        <v>0</v>
      </c>
      <c r="AD490" s="726">
        <f t="shared" si="154"/>
        <v>0</v>
      </c>
      <c r="AE490" s="726">
        <f t="shared" si="155"/>
        <v>0</v>
      </c>
      <c r="AF490" s="726">
        <f t="shared" si="156"/>
        <v>-33.333333333333336</v>
      </c>
      <c r="AG490" s="726">
        <f t="shared" si="157"/>
        <v>-21.999999999999996</v>
      </c>
      <c r="AH490" s="726">
        <f t="shared" si="158"/>
        <v>13.636363636363647</v>
      </c>
      <c r="AI490" s="726">
        <f t="shared" si="159"/>
        <v>67.61904761904762</v>
      </c>
      <c r="AJ490" s="726">
        <f t="shared" si="160"/>
        <v>-9.4827586206896459</v>
      </c>
      <c r="AK490" s="726">
        <f t="shared" si="161"/>
        <v>23.404255319148938</v>
      </c>
      <c r="AL490" s="726">
        <f t="shared" si="162"/>
        <v>20.512820512820507</v>
      </c>
      <c r="AM490" s="726">
        <f t="shared" si="163"/>
        <v>30.000000000000004</v>
      </c>
      <c r="AN490" s="726">
        <f t="shared" si="164"/>
        <v>25</v>
      </c>
      <c r="AO490" s="726">
        <f t="shared" si="165"/>
        <v>19.999999999999996</v>
      </c>
      <c r="AP490" s="726" t="str">
        <f t="shared" si="166"/>
        <v>n/a</v>
      </c>
      <c r="AQ490" s="727">
        <f t="shared" si="167"/>
        <v>10.805486844998576</v>
      </c>
      <c r="AR490" s="728">
        <f t="shared" si="168"/>
        <v>22.301233208136338</v>
      </c>
    </row>
    <row r="491" spans="1:44" ht="11.25" customHeight="1" x14ac:dyDescent="0.2">
      <c r="A491" s="522" t="s">
        <v>1461</v>
      </c>
      <c r="B491" s="1015" t="s">
        <v>1462</v>
      </c>
      <c r="C491" s="524">
        <v>1.52</v>
      </c>
      <c r="D491" s="704">
        <v>1.36</v>
      </c>
      <c r="E491" s="704">
        <v>1.1399999999999999</v>
      </c>
      <c r="F491" s="704">
        <v>0.92</v>
      </c>
      <c r="G491" s="704">
        <v>0.77</v>
      </c>
      <c r="H491" s="705"/>
      <c r="I491" s="704">
        <v>0.6</v>
      </c>
      <c r="J491" s="523">
        <v>0.22500000000000001</v>
      </c>
      <c r="K491" s="705"/>
      <c r="L491" s="706">
        <v>0</v>
      </c>
      <c r="M491" s="706">
        <v>0</v>
      </c>
      <c r="N491" s="707">
        <v>0</v>
      </c>
      <c r="O491" s="707">
        <v>0</v>
      </c>
      <c r="P491" s="707">
        <v>0</v>
      </c>
      <c r="Q491" s="707">
        <v>0</v>
      </c>
      <c r="R491" s="707">
        <v>0</v>
      </c>
      <c r="S491" s="707">
        <v>0</v>
      </c>
      <c r="T491" s="707">
        <v>0</v>
      </c>
      <c r="U491" s="707">
        <v>0</v>
      </c>
      <c r="V491" s="707">
        <v>0</v>
      </c>
      <c r="W491" s="707">
        <v>0</v>
      </c>
      <c r="X491" s="708">
        <f t="shared" si="169"/>
        <v>6.5349999999999984</v>
      </c>
      <c r="Y491" s="726">
        <f t="shared" si="149"/>
        <v>11.764705882352944</v>
      </c>
      <c r="Z491" s="726">
        <f t="shared" si="150"/>
        <v>19.298245614035103</v>
      </c>
      <c r="AA491" s="726">
        <f t="shared" si="151"/>
        <v>23.913043478260843</v>
      </c>
      <c r="AB491" s="726">
        <f t="shared" si="152"/>
        <v>19.480519480519476</v>
      </c>
      <c r="AC491" s="726">
        <f t="shared" si="153"/>
        <v>28.333333333333343</v>
      </c>
      <c r="AD491" s="726">
        <f t="shared" si="154"/>
        <v>166.66666666666666</v>
      </c>
      <c r="AE491" s="726" t="str">
        <f t="shared" si="155"/>
        <v>n/a</v>
      </c>
      <c r="AF491" s="726" t="str">
        <f t="shared" si="156"/>
        <v>n/a</v>
      </c>
      <c r="AG491" s="726" t="str">
        <f t="shared" si="157"/>
        <v>n/a</v>
      </c>
      <c r="AH491" s="726" t="str">
        <f t="shared" si="158"/>
        <v>n/a</v>
      </c>
      <c r="AI491" s="726" t="str">
        <f t="shared" si="159"/>
        <v>n/a</v>
      </c>
      <c r="AJ491" s="726" t="str">
        <f t="shared" si="160"/>
        <v>n/a</v>
      </c>
      <c r="AK491" s="726" t="str">
        <f t="shared" si="161"/>
        <v>n/a</v>
      </c>
      <c r="AL491" s="726" t="str">
        <f t="shared" si="162"/>
        <v>n/a</v>
      </c>
      <c r="AM491" s="726" t="str">
        <f t="shared" si="163"/>
        <v>n/a</v>
      </c>
      <c r="AN491" s="726" t="str">
        <f t="shared" si="164"/>
        <v>n/a</v>
      </c>
      <c r="AO491" s="726" t="str">
        <f t="shared" si="165"/>
        <v>n/a</v>
      </c>
      <c r="AP491" s="726" t="str">
        <f t="shared" si="166"/>
        <v>n/a</v>
      </c>
      <c r="AQ491" s="727">
        <f t="shared" si="167"/>
        <v>44.909419075861393</v>
      </c>
      <c r="AR491" s="728">
        <f t="shared" si="168"/>
        <v>59.902545690595616</v>
      </c>
    </row>
    <row r="492" spans="1:44" ht="11.25" customHeight="1" x14ac:dyDescent="0.2">
      <c r="A492" s="522" t="s">
        <v>3903</v>
      </c>
      <c r="B492" s="1015" t="s">
        <v>3904</v>
      </c>
      <c r="C492" s="524">
        <v>0.5</v>
      </c>
      <c r="D492" s="704">
        <v>0.45</v>
      </c>
      <c r="E492" s="525">
        <v>0.41</v>
      </c>
      <c r="F492" s="525">
        <v>0.37</v>
      </c>
      <c r="G492" s="575">
        <v>0.34</v>
      </c>
      <c r="H492" s="526"/>
      <c r="I492" s="575">
        <v>0.34</v>
      </c>
      <c r="J492" s="580">
        <v>0.34</v>
      </c>
      <c r="K492" s="705"/>
      <c r="L492" s="706">
        <v>0.34</v>
      </c>
      <c r="M492" s="706">
        <v>0.34</v>
      </c>
      <c r="N492" s="576">
        <v>0.34</v>
      </c>
      <c r="O492" s="711">
        <v>0.34</v>
      </c>
      <c r="P492" s="711">
        <v>0.3</v>
      </c>
      <c r="Q492" s="576">
        <v>0.22</v>
      </c>
      <c r="R492" s="707">
        <v>0.22</v>
      </c>
      <c r="S492" s="707">
        <v>0.22</v>
      </c>
      <c r="T492" s="707">
        <v>0.22</v>
      </c>
      <c r="U492" s="707">
        <v>0.22</v>
      </c>
      <c r="V492" s="576">
        <v>0.22</v>
      </c>
      <c r="W492" s="707">
        <v>0.22</v>
      </c>
      <c r="X492" s="708">
        <f t="shared" si="169"/>
        <v>5.9499999999999975</v>
      </c>
      <c r="Y492" s="726">
        <f t="shared" ref="Y492:Y554" si="170">IF(ISERROR((C492/D492-1)*100),"n/a",(C492/D492-1)*100)</f>
        <v>11.111111111111116</v>
      </c>
      <c r="Z492" s="726">
        <f t="shared" ref="Z492:Z554" si="171">IF(ISERROR((D492/E492-1)*100),"n/a",(D492/E492-1)*100)</f>
        <v>9.7560975609756184</v>
      </c>
      <c r="AA492" s="726">
        <f t="shared" ref="AA492:AA554" si="172">IF(ISERROR((E492/F492-1)*100),"n/a",(E492/F492-1)*100)</f>
        <v>10.810810810810811</v>
      </c>
      <c r="AB492" s="726">
        <f t="shared" ref="AB492:AB554" si="173">IF(ISERROR((F492/G492-1)*100),"n/a",(F492/G492-1)*100)</f>
        <v>8.8235294117646959</v>
      </c>
      <c r="AC492" s="726">
        <f t="shared" ref="AC492:AC554" si="174">IF(ISERROR((G492/I492-1)*100),"n/a",(G492/I492-1)*100)</f>
        <v>0</v>
      </c>
      <c r="AD492" s="726">
        <f t="shared" ref="AD492:AD554" si="175">IF(ISERROR((I492/J492-1)*100),"n/a",(I492/J492-1)*100)</f>
        <v>0</v>
      </c>
      <c r="AE492" s="726">
        <f t="shared" ref="AE492:AE554" si="176">IF(ISERROR((J492/L492-1)*100),"n/a",(J492/L492-1)*100)</f>
        <v>0</v>
      </c>
      <c r="AF492" s="726">
        <f t="shared" ref="AF492:AF554" si="177">IF(ISERROR((L492/M492-1)*100),"n/a",(L492/M492-1)*100)</f>
        <v>0</v>
      </c>
      <c r="AG492" s="726">
        <f t="shared" ref="AG492:AG554" si="178">IF(ISERROR((M492/N492-1)*100),"n/a",(M492/N492-1)*100)</f>
        <v>0</v>
      </c>
      <c r="AH492" s="726">
        <f t="shared" ref="AH492:AH554" si="179">IF(ISERROR((N492/O492-1)*100),"n/a",(N492/O492-1)*100)</f>
        <v>0</v>
      </c>
      <c r="AI492" s="726">
        <f t="shared" ref="AI492:AI554" si="180">IF(ISERROR((O492/P492-1)*100),"n/a",(O492/P492-1)*100)</f>
        <v>13.333333333333353</v>
      </c>
      <c r="AJ492" s="726">
        <f t="shared" ref="AJ492:AJ554" si="181">IF(ISERROR((P492/Q492-1)*100),"n/a",(P492/Q492-1)*100)</f>
        <v>36.363636363636353</v>
      </c>
      <c r="AK492" s="726">
        <f t="shared" ref="AK492:AK554" si="182">IF(ISERROR((Q492/R492-1)*100),"n/a",(Q492/R492-1)*100)</f>
        <v>0</v>
      </c>
      <c r="AL492" s="726">
        <f t="shared" ref="AL492:AL554" si="183">IF(ISERROR((R492/S492-1)*100),"n/a",(R492/S492-1)*100)</f>
        <v>0</v>
      </c>
      <c r="AM492" s="726">
        <f t="shared" ref="AM492:AM554" si="184">IF(ISERROR((S492/T492-1)*100),"n/a",(S492/T492-1)*100)</f>
        <v>0</v>
      </c>
      <c r="AN492" s="726">
        <f t="shared" ref="AN492:AN554" si="185">IF(ISERROR((T492/U492-1)*100),"n/a",(T492/U492-1)*100)</f>
        <v>0</v>
      </c>
      <c r="AO492" s="726">
        <f t="shared" ref="AO492:AO554" si="186">IF(ISERROR((U492/V492-1)*100),"n/a",(U492/V492-1)*100)</f>
        <v>0</v>
      </c>
      <c r="AP492" s="726">
        <f t="shared" ref="AP492:AP554" si="187">IF(ISERROR((V492/W492-1)*100),"n/a",(V492/W492-1)*100)</f>
        <v>0</v>
      </c>
      <c r="AQ492" s="727">
        <f t="shared" ref="AQ492:AQ554" si="188">AVERAGE(Y492:AP492)</f>
        <v>5.0110288106462191</v>
      </c>
      <c r="AR492" s="728">
        <f t="shared" ref="AR492:AR554" si="189">STDEV(Y492:AP492)</f>
        <v>9.2719405400647315</v>
      </c>
    </row>
    <row r="493" spans="1:44" ht="11.25" customHeight="1" x14ac:dyDescent="0.2">
      <c r="A493" s="1000" t="s">
        <v>1463</v>
      </c>
      <c r="B493" s="1000" t="s">
        <v>1464</v>
      </c>
      <c r="C493" s="554">
        <v>1.32</v>
      </c>
      <c r="D493" s="513">
        <v>1.04</v>
      </c>
      <c r="E493" s="513">
        <v>0.8</v>
      </c>
      <c r="F493" s="513">
        <v>0.64</v>
      </c>
      <c r="G493" s="513">
        <v>0.52</v>
      </c>
      <c r="H493" s="514"/>
      <c r="I493" s="513">
        <v>0.44</v>
      </c>
      <c r="J493" s="511">
        <v>0.36</v>
      </c>
      <c r="K493" s="514"/>
      <c r="L493" s="563">
        <v>0.28000000000000003</v>
      </c>
      <c r="M493" s="563">
        <v>7.0000000000000007E-2</v>
      </c>
      <c r="N493" s="518">
        <v>0</v>
      </c>
      <c r="O493" s="518">
        <v>0</v>
      </c>
      <c r="P493" s="518">
        <v>0</v>
      </c>
      <c r="Q493" s="518">
        <v>0</v>
      </c>
      <c r="R493" s="518">
        <v>0</v>
      </c>
      <c r="S493" s="518">
        <v>0</v>
      </c>
      <c r="T493" s="518">
        <v>0</v>
      </c>
      <c r="U493" s="518">
        <v>0</v>
      </c>
      <c r="V493" s="518">
        <v>0</v>
      </c>
      <c r="W493" s="518">
        <v>0</v>
      </c>
      <c r="X493" s="708">
        <f t="shared" si="169"/>
        <v>5.4700000000000015</v>
      </c>
      <c r="Y493" s="726">
        <f t="shared" si="170"/>
        <v>26.923076923076916</v>
      </c>
      <c r="Z493" s="726">
        <f t="shared" si="171"/>
        <v>30.000000000000004</v>
      </c>
      <c r="AA493" s="726">
        <f t="shared" si="172"/>
        <v>25</v>
      </c>
      <c r="AB493" s="726">
        <f t="shared" si="173"/>
        <v>23.076923076923084</v>
      </c>
      <c r="AC493" s="726">
        <f t="shared" si="174"/>
        <v>18.181818181818187</v>
      </c>
      <c r="AD493" s="726">
        <f t="shared" si="175"/>
        <v>22.222222222222232</v>
      </c>
      <c r="AE493" s="726">
        <f t="shared" si="176"/>
        <v>28.571428571428559</v>
      </c>
      <c r="AF493" s="726">
        <f t="shared" si="177"/>
        <v>300</v>
      </c>
      <c r="AG493" s="726" t="str">
        <f t="shared" si="178"/>
        <v>n/a</v>
      </c>
      <c r="AH493" s="726" t="str">
        <f t="shared" si="179"/>
        <v>n/a</v>
      </c>
      <c r="AI493" s="726" t="str">
        <f t="shared" si="180"/>
        <v>n/a</v>
      </c>
      <c r="AJ493" s="726" t="str">
        <f t="shared" si="181"/>
        <v>n/a</v>
      </c>
      <c r="AK493" s="726" t="str">
        <f t="shared" si="182"/>
        <v>n/a</v>
      </c>
      <c r="AL493" s="726" t="str">
        <f t="shared" si="183"/>
        <v>n/a</v>
      </c>
      <c r="AM493" s="726" t="str">
        <f t="shared" si="184"/>
        <v>n/a</v>
      </c>
      <c r="AN493" s="726" t="str">
        <f t="shared" si="185"/>
        <v>n/a</v>
      </c>
      <c r="AO493" s="726" t="str">
        <f t="shared" si="186"/>
        <v>n/a</v>
      </c>
      <c r="AP493" s="726" t="str">
        <f t="shared" si="187"/>
        <v>n/a</v>
      </c>
      <c r="AQ493" s="727">
        <f t="shared" si="188"/>
        <v>59.246933621933621</v>
      </c>
      <c r="AR493" s="728">
        <f t="shared" si="189"/>
        <v>97.35174479645039</v>
      </c>
    </row>
    <row r="494" spans="1:44" ht="11.25" customHeight="1" x14ac:dyDescent="0.2">
      <c r="A494" s="593" t="s">
        <v>4080</v>
      </c>
      <c r="B494" s="539" t="s">
        <v>4081</v>
      </c>
      <c r="C494" s="542">
        <v>0.40875</v>
      </c>
      <c r="D494" s="704">
        <v>0.366477</v>
      </c>
      <c r="E494" s="704">
        <v>0.31249899999999997</v>
      </c>
      <c r="F494" s="704">
        <v>0.17045399999999999</v>
      </c>
      <c r="G494" s="575">
        <v>0</v>
      </c>
      <c r="H494" s="705"/>
      <c r="I494" s="575">
        <v>0</v>
      </c>
      <c r="J494" s="709">
        <v>0</v>
      </c>
      <c r="K494" s="705"/>
      <c r="L494" s="706">
        <v>0</v>
      </c>
      <c r="M494" s="706">
        <v>0.52556899999999995</v>
      </c>
      <c r="N494" s="711">
        <v>1.065342</v>
      </c>
      <c r="O494" s="707">
        <v>0</v>
      </c>
      <c r="P494" s="707">
        <v>0</v>
      </c>
      <c r="Q494" s="707">
        <v>0</v>
      </c>
      <c r="R494" s="707">
        <v>0</v>
      </c>
      <c r="S494" s="707">
        <v>0</v>
      </c>
      <c r="T494" s="707">
        <v>0</v>
      </c>
      <c r="U494" s="707">
        <v>0</v>
      </c>
      <c r="V494" s="707">
        <v>0</v>
      </c>
      <c r="W494" s="707">
        <v>0</v>
      </c>
      <c r="X494" s="708">
        <f t="shared" si="169"/>
        <v>2.8490909999999996</v>
      </c>
      <c r="Y494" s="726">
        <f t="shared" si="170"/>
        <v>11.534966723696161</v>
      </c>
      <c r="Z494" s="726">
        <f t="shared" si="171"/>
        <v>17.273015273648884</v>
      </c>
      <c r="AA494" s="726">
        <f t="shared" si="172"/>
        <v>83.333333333333329</v>
      </c>
      <c r="AB494" s="726" t="str">
        <f t="shared" si="173"/>
        <v>n/a</v>
      </c>
      <c r="AC494" s="726" t="str">
        <f t="shared" si="174"/>
        <v>n/a</v>
      </c>
      <c r="AD494" s="726" t="str">
        <f t="shared" si="175"/>
        <v>n/a</v>
      </c>
      <c r="AE494" s="726" t="str">
        <f t="shared" si="176"/>
        <v>n/a</v>
      </c>
      <c r="AF494" s="726">
        <f t="shared" si="177"/>
        <v>-100</v>
      </c>
      <c r="AG494" s="726">
        <f t="shared" si="178"/>
        <v>-50.66664038402692</v>
      </c>
      <c r="AH494" s="726" t="str">
        <f t="shared" si="179"/>
        <v>n/a</v>
      </c>
      <c r="AI494" s="726" t="str">
        <f t="shared" si="180"/>
        <v>n/a</v>
      </c>
      <c r="AJ494" s="726" t="str">
        <f t="shared" si="181"/>
        <v>n/a</v>
      </c>
      <c r="AK494" s="726" t="str">
        <f t="shared" si="182"/>
        <v>n/a</v>
      </c>
      <c r="AL494" s="726" t="str">
        <f t="shared" si="183"/>
        <v>n/a</v>
      </c>
      <c r="AM494" s="726" t="str">
        <f t="shared" si="184"/>
        <v>n/a</v>
      </c>
      <c r="AN494" s="726" t="str">
        <f t="shared" si="185"/>
        <v>n/a</v>
      </c>
      <c r="AO494" s="726" t="str">
        <f t="shared" si="186"/>
        <v>n/a</v>
      </c>
      <c r="AP494" s="726" t="str">
        <f t="shared" si="187"/>
        <v>n/a</v>
      </c>
      <c r="AQ494" s="727">
        <f t="shared" si="188"/>
        <v>-7.7050650106697107</v>
      </c>
      <c r="AR494" s="728">
        <f t="shared" si="189"/>
        <v>70.082318155359289</v>
      </c>
    </row>
    <row r="495" spans="1:44" ht="11.25" customHeight="1" x14ac:dyDescent="0.2">
      <c r="A495" s="522" t="s">
        <v>1843</v>
      </c>
      <c r="B495" s="1015" t="s">
        <v>1844</v>
      </c>
      <c r="C495" s="710">
        <v>1.4</v>
      </c>
      <c r="D495" s="704">
        <v>1.2</v>
      </c>
      <c r="E495" s="704">
        <v>0.75</v>
      </c>
      <c r="F495" s="704">
        <v>0.25</v>
      </c>
      <c r="G495" s="704">
        <v>0</v>
      </c>
      <c r="H495" s="705"/>
      <c r="I495" s="704">
        <v>0</v>
      </c>
      <c r="J495" s="709">
        <v>0</v>
      </c>
      <c r="K495" s="705"/>
      <c r="L495" s="569">
        <v>0</v>
      </c>
      <c r="M495" s="1061">
        <v>0</v>
      </c>
      <c r="N495" s="707">
        <v>0</v>
      </c>
      <c r="O495" s="707">
        <v>0</v>
      </c>
      <c r="P495" s="707">
        <v>0</v>
      </c>
      <c r="Q495" s="707">
        <v>0</v>
      </c>
      <c r="R495" s="707">
        <v>0</v>
      </c>
      <c r="S495" s="707">
        <v>0</v>
      </c>
      <c r="T495" s="707">
        <v>0</v>
      </c>
      <c r="U495" s="707">
        <v>0</v>
      </c>
      <c r="V495" s="707">
        <v>0</v>
      </c>
      <c r="W495" s="707">
        <v>0</v>
      </c>
      <c r="X495" s="708">
        <f t="shared" si="169"/>
        <v>3.5999999999999996</v>
      </c>
      <c r="Y495" s="726">
        <f t="shared" si="170"/>
        <v>16.666666666666675</v>
      </c>
      <c r="Z495" s="726">
        <f t="shared" si="171"/>
        <v>59.999999999999986</v>
      </c>
      <c r="AA495" s="726">
        <f t="shared" si="172"/>
        <v>200</v>
      </c>
      <c r="AB495" s="726" t="str">
        <f t="shared" si="173"/>
        <v>n/a</v>
      </c>
      <c r="AC495" s="726" t="str">
        <f t="shared" si="174"/>
        <v>n/a</v>
      </c>
      <c r="AD495" s="726" t="str">
        <f t="shared" si="175"/>
        <v>n/a</v>
      </c>
      <c r="AE495" s="726" t="str">
        <f t="shared" si="176"/>
        <v>n/a</v>
      </c>
      <c r="AF495" s="726" t="str">
        <f t="shared" si="177"/>
        <v>n/a</v>
      </c>
      <c r="AG495" s="726" t="str">
        <f t="shared" si="178"/>
        <v>n/a</v>
      </c>
      <c r="AH495" s="726" t="str">
        <f t="shared" si="179"/>
        <v>n/a</v>
      </c>
      <c r="AI495" s="726" t="str">
        <f t="shared" si="180"/>
        <v>n/a</v>
      </c>
      <c r="AJ495" s="726" t="str">
        <f t="shared" si="181"/>
        <v>n/a</v>
      </c>
      <c r="AK495" s="726" t="str">
        <f t="shared" si="182"/>
        <v>n/a</v>
      </c>
      <c r="AL495" s="726" t="str">
        <f t="shared" si="183"/>
        <v>n/a</v>
      </c>
      <c r="AM495" s="726" t="str">
        <f t="shared" si="184"/>
        <v>n/a</v>
      </c>
      <c r="AN495" s="726" t="str">
        <f t="shared" si="185"/>
        <v>n/a</v>
      </c>
      <c r="AO495" s="726" t="str">
        <f t="shared" si="186"/>
        <v>n/a</v>
      </c>
      <c r="AP495" s="726" t="str">
        <f t="shared" si="187"/>
        <v>n/a</v>
      </c>
      <c r="AQ495" s="727">
        <f t="shared" si="188"/>
        <v>92.222222222222214</v>
      </c>
      <c r="AR495" s="728">
        <f t="shared" si="189"/>
        <v>95.820047388223955</v>
      </c>
    </row>
    <row r="496" spans="1:44" ht="11.25" customHeight="1" x14ac:dyDescent="0.2">
      <c r="A496" s="1154" t="s">
        <v>1465</v>
      </c>
      <c r="B496" s="1015" t="s">
        <v>1466</v>
      </c>
      <c r="C496" s="710">
        <v>1.29</v>
      </c>
      <c r="D496" s="704">
        <v>1.1499999999999999</v>
      </c>
      <c r="E496" s="525">
        <v>0.95</v>
      </c>
      <c r="F496" s="704">
        <v>0.77</v>
      </c>
      <c r="G496" s="704">
        <v>0.64</v>
      </c>
      <c r="H496" s="526"/>
      <c r="I496" s="704">
        <v>0.49</v>
      </c>
      <c r="J496" s="523">
        <v>0.37561500000000003</v>
      </c>
      <c r="K496" s="526"/>
      <c r="L496" s="543">
        <v>0.19603999999999999</v>
      </c>
      <c r="M496" s="706">
        <v>8.2030000000000006E-2</v>
      </c>
      <c r="N496" s="711">
        <v>0.31601000000000001</v>
      </c>
      <c r="O496" s="711">
        <v>0.26849000000000001</v>
      </c>
      <c r="P496" s="711">
        <v>0.22513</v>
      </c>
      <c r="Q496" s="711">
        <v>0.18643999999999999</v>
      </c>
      <c r="R496" s="711">
        <v>0.15382000000000001</v>
      </c>
      <c r="S496" s="711">
        <v>0.13750999999999999</v>
      </c>
      <c r="T496" s="711">
        <v>0.12819</v>
      </c>
      <c r="U496" s="711">
        <v>0.11887</v>
      </c>
      <c r="V496" s="711">
        <v>0.11187999999999999</v>
      </c>
      <c r="W496" s="711">
        <v>7.7380000000000004E-2</v>
      </c>
      <c r="X496" s="708">
        <f t="shared" si="169"/>
        <v>7.6674049999999996</v>
      </c>
      <c r="Y496" s="726">
        <f t="shared" si="170"/>
        <v>12.173913043478279</v>
      </c>
      <c r="Z496" s="726">
        <f t="shared" si="171"/>
        <v>21.052631578947366</v>
      </c>
      <c r="AA496" s="726">
        <f t="shared" si="172"/>
        <v>23.376623376623364</v>
      </c>
      <c r="AB496" s="726">
        <f t="shared" si="173"/>
        <v>20.3125</v>
      </c>
      <c r="AC496" s="726">
        <f t="shared" si="174"/>
        <v>30.612244897959194</v>
      </c>
      <c r="AD496" s="726">
        <f t="shared" si="175"/>
        <v>30.452724198980331</v>
      </c>
      <c r="AE496" s="726">
        <f t="shared" si="176"/>
        <v>91.601203835951878</v>
      </c>
      <c r="AF496" s="726">
        <f t="shared" si="177"/>
        <v>138.98573692551503</v>
      </c>
      <c r="AG496" s="726">
        <f t="shared" si="178"/>
        <v>-74.041960697446285</v>
      </c>
      <c r="AH496" s="726">
        <f t="shared" si="179"/>
        <v>17.698983202353901</v>
      </c>
      <c r="AI496" s="726">
        <f t="shared" si="180"/>
        <v>19.259983120863499</v>
      </c>
      <c r="AJ496" s="726">
        <f t="shared" si="181"/>
        <v>20.751984552671111</v>
      </c>
      <c r="AK496" s="726">
        <f t="shared" si="182"/>
        <v>21.206605122870869</v>
      </c>
      <c r="AL496" s="726">
        <f t="shared" si="183"/>
        <v>11.860955566867881</v>
      </c>
      <c r="AM496" s="726">
        <f t="shared" si="184"/>
        <v>7.2704579140338454</v>
      </c>
      <c r="AN496" s="726">
        <f t="shared" si="185"/>
        <v>7.8404980230503796</v>
      </c>
      <c r="AO496" s="726">
        <f t="shared" si="186"/>
        <v>6.2477654629960799</v>
      </c>
      <c r="AP496" s="726">
        <f t="shared" si="187"/>
        <v>44.585164125096895</v>
      </c>
      <c r="AQ496" s="727">
        <f t="shared" si="188"/>
        <v>25.069334125045202</v>
      </c>
      <c r="AR496" s="728">
        <f t="shared" si="189"/>
        <v>41.401159747075326</v>
      </c>
    </row>
    <row r="497" spans="1:44" ht="11.25" customHeight="1" x14ac:dyDescent="0.2">
      <c r="A497" s="1015" t="s">
        <v>1467</v>
      </c>
      <c r="B497" s="1015" t="s">
        <v>1468</v>
      </c>
      <c r="C497" s="710">
        <v>1.4300000000000002</v>
      </c>
      <c r="D497" s="704">
        <v>1.3</v>
      </c>
      <c r="E497" s="704">
        <v>1.18</v>
      </c>
      <c r="F497" s="704">
        <v>1.06</v>
      </c>
      <c r="G497" s="704">
        <v>0.96</v>
      </c>
      <c r="H497" s="705"/>
      <c r="I497" s="704">
        <v>0.9</v>
      </c>
      <c r="J497" s="523">
        <v>0.86</v>
      </c>
      <c r="K497" s="705"/>
      <c r="L497" s="543">
        <v>0.81</v>
      </c>
      <c r="M497" s="706">
        <v>0.8</v>
      </c>
      <c r="N497" s="711">
        <v>0.8</v>
      </c>
      <c r="O497" s="711">
        <v>0.76</v>
      </c>
      <c r="P497" s="707">
        <v>0.68</v>
      </c>
      <c r="Q497" s="707">
        <v>0.68</v>
      </c>
      <c r="R497" s="711">
        <v>1.3</v>
      </c>
      <c r="S497" s="711">
        <v>1.18</v>
      </c>
      <c r="T497" s="711">
        <v>1.0900000000000001</v>
      </c>
      <c r="U497" s="711">
        <v>1.03</v>
      </c>
      <c r="V497" s="711">
        <v>0.96</v>
      </c>
      <c r="W497" s="711">
        <v>0.85</v>
      </c>
      <c r="X497" s="708">
        <f t="shared" si="169"/>
        <v>18.630000000000006</v>
      </c>
      <c r="Y497" s="726">
        <f t="shared" si="170"/>
        <v>10.000000000000009</v>
      </c>
      <c r="Z497" s="726">
        <f t="shared" si="171"/>
        <v>10.169491525423746</v>
      </c>
      <c r="AA497" s="726">
        <f t="shared" si="172"/>
        <v>11.32075471698113</v>
      </c>
      <c r="AB497" s="726">
        <f t="shared" si="173"/>
        <v>10.416666666666675</v>
      </c>
      <c r="AC497" s="726">
        <f t="shared" si="174"/>
        <v>6.6666666666666652</v>
      </c>
      <c r="AD497" s="726">
        <f t="shared" si="175"/>
        <v>4.6511627906976827</v>
      </c>
      <c r="AE497" s="726">
        <f t="shared" si="176"/>
        <v>6.1728395061728225</v>
      </c>
      <c r="AF497" s="726">
        <f t="shared" si="177"/>
        <v>1.2499999999999956</v>
      </c>
      <c r="AG497" s="726">
        <f t="shared" si="178"/>
        <v>0</v>
      </c>
      <c r="AH497" s="726">
        <f t="shared" si="179"/>
        <v>5.2631578947368363</v>
      </c>
      <c r="AI497" s="726">
        <f t="shared" si="180"/>
        <v>11.764705882352944</v>
      </c>
      <c r="AJ497" s="726">
        <f t="shared" si="181"/>
        <v>0</v>
      </c>
      <c r="AK497" s="726">
        <f t="shared" si="182"/>
        <v>-47.692307692307686</v>
      </c>
      <c r="AL497" s="726">
        <f t="shared" si="183"/>
        <v>10.169491525423746</v>
      </c>
      <c r="AM497" s="726">
        <f t="shared" si="184"/>
        <v>8.2568807339449499</v>
      </c>
      <c r="AN497" s="726">
        <f t="shared" si="185"/>
        <v>5.8252427184465994</v>
      </c>
      <c r="AO497" s="726">
        <f t="shared" si="186"/>
        <v>7.2916666666666741</v>
      </c>
      <c r="AP497" s="726">
        <f t="shared" si="187"/>
        <v>12.941176470588234</v>
      </c>
      <c r="AQ497" s="727">
        <f t="shared" si="188"/>
        <v>4.1370886706922789</v>
      </c>
      <c r="AR497" s="728">
        <f t="shared" si="189"/>
        <v>13.513796955871312</v>
      </c>
    </row>
    <row r="498" spans="1:44" ht="11.25" customHeight="1" x14ac:dyDescent="0.2">
      <c r="A498" s="1188" t="s">
        <v>4350</v>
      </c>
      <c r="B498" s="1008" t="s">
        <v>2507</v>
      </c>
      <c r="C498" s="1008">
        <v>0.40500000000000003</v>
      </c>
      <c r="D498" s="1006">
        <v>0.38500000000000001</v>
      </c>
      <c r="E498" s="1006">
        <v>0.36499999999999999</v>
      </c>
      <c r="F498" s="1006">
        <v>0.33</v>
      </c>
      <c r="G498" s="1006">
        <v>0.3</v>
      </c>
      <c r="H498" s="998"/>
      <c r="I498" s="1006">
        <v>0.3</v>
      </c>
      <c r="J498" s="1002">
        <v>0.3</v>
      </c>
      <c r="K498" s="998"/>
      <c r="L498" s="36">
        <v>0.3</v>
      </c>
      <c r="M498" s="36">
        <v>0.46</v>
      </c>
      <c r="N498" s="13">
        <v>0.92500000000000004</v>
      </c>
      <c r="O498" s="13">
        <v>0.91</v>
      </c>
      <c r="P498" s="13">
        <v>0.86</v>
      </c>
      <c r="Q498" s="13">
        <v>0.78</v>
      </c>
      <c r="R498" s="13">
        <v>0.66</v>
      </c>
      <c r="S498" s="13">
        <v>0.57999999999999996</v>
      </c>
      <c r="T498" s="13">
        <v>0.54500000000000004</v>
      </c>
      <c r="U498" s="13">
        <v>0.52500000000000002</v>
      </c>
      <c r="V498" s="13">
        <v>0.49</v>
      </c>
      <c r="W498" s="13">
        <v>0.45</v>
      </c>
      <c r="X498" s="708">
        <f t="shared" si="169"/>
        <v>9.870000000000001</v>
      </c>
      <c r="Y498" s="726">
        <f t="shared" si="170"/>
        <v>5.1948051948051965</v>
      </c>
      <c r="Z498" s="726">
        <f t="shared" si="171"/>
        <v>5.4794520547945202</v>
      </c>
      <c r="AA498" s="726">
        <f t="shared" si="172"/>
        <v>10.606060606060597</v>
      </c>
      <c r="AB498" s="726">
        <f t="shared" si="173"/>
        <v>10.000000000000009</v>
      </c>
      <c r="AC498" s="726">
        <f t="shared" si="174"/>
        <v>0</v>
      </c>
      <c r="AD498" s="726">
        <f t="shared" si="175"/>
        <v>0</v>
      </c>
      <c r="AE498" s="726">
        <f t="shared" si="176"/>
        <v>0</v>
      </c>
      <c r="AF498" s="726">
        <f t="shared" si="177"/>
        <v>-34.782608695652186</v>
      </c>
      <c r="AG498" s="726">
        <f t="shared" si="178"/>
        <v>-50.270270270270267</v>
      </c>
      <c r="AH498" s="726">
        <f t="shared" si="179"/>
        <v>1.6483516483516425</v>
      </c>
      <c r="AI498" s="726">
        <f t="shared" si="180"/>
        <v>5.8139534883721034</v>
      </c>
      <c r="AJ498" s="726">
        <f t="shared" si="181"/>
        <v>10.256410256410241</v>
      </c>
      <c r="AK498" s="726">
        <f t="shared" si="182"/>
        <v>18.181818181818187</v>
      </c>
      <c r="AL498" s="726">
        <f t="shared" si="183"/>
        <v>13.793103448275868</v>
      </c>
      <c r="AM498" s="726">
        <f t="shared" si="184"/>
        <v>6.4220183486238369</v>
      </c>
      <c r="AN498" s="726">
        <f t="shared" si="185"/>
        <v>3.8095238095238182</v>
      </c>
      <c r="AO498" s="726">
        <f t="shared" si="186"/>
        <v>7.1428571428571397</v>
      </c>
      <c r="AP498" s="726">
        <f t="shared" si="187"/>
        <v>8.8888888888888786</v>
      </c>
      <c r="AQ498" s="727">
        <f t="shared" si="188"/>
        <v>1.2324646723810879</v>
      </c>
      <c r="AR498" s="728">
        <f t="shared" si="189"/>
        <v>16.851280703756682</v>
      </c>
    </row>
    <row r="499" spans="1:44" ht="11.25" customHeight="1" x14ac:dyDescent="0.2">
      <c r="A499" s="539" t="s">
        <v>1469</v>
      </c>
      <c r="B499" s="539" t="s">
        <v>1470</v>
      </c>
      <c r="C499" s="553">
        <v>0.88</v>
      </c>
      <c r="D499" s="545">
        <v>0.76</v>
      </c>
      <c r="E499" s="545">
        <v>0.64</v>
      </c>
      <c r="F499" s="545">
        <v>0.44</v>
      </c>
      <c r="G499" s="545">
        <v>0.21</v>
      </c>
      <c r="H499" s="546"/>
      <c r="I499" s="545">
        <v>0.105</v>
      </c>
      <c r="J499" s="547">
        <v>0.06</v>
      </c>
      <c r="K499" s="546"/>
      <c r="L499" s="572">
        <v>0.06</v>
      </c>
      <c r="M499" s="572">
        <v>0.06</v>
      </c>
      <c r="N499" s="548">
        <v>0.06</v>
      </c>
      <c r="O499" s="548">
        <v>5.3999999999999999E-2</v>
      </c>
      <c r="P499" s="548">
        <v>8.9999999999999993E-3</v>
      </c>
      <c r="Q499" s="549">
        <v>0</v>
      </c>
      <c r="R499" s="549">
        <v>0</v>
      </c>
      <c r="S499" s="549">
        <v>0</v>
      </c>
      <c r="T499" s="549">
        <v>0</v>
      </c>
      <c r="U499" s="549">
        <v>0</v>
      </c>
      <c r="V499" s="549">
        <v>0</v>
      </c>
      <c r="W499" s="549">
        <v>0</v>
      </c>
      <c r="X499" s="708">
        <f t="shared" si="169"/>
        <v>3.3380000000000001</v>
      </c>
      <c r="Y499" s="726">
        <f t="shared" si="170"/>
        <v>15.789473684210531</v>
      </c>
      <c r="Z499" s="726">
        <f t="shared" si="171"/>
        <v>18.75</v>
      </c>
      <c r="AA499" s="726">
        <f t="shared" si="172"/>
        <v>45.45454545454546</v>
      </c>
      <c r="AB499" s="726">
        <f t="shared" si="173"/>
        <v>109.52380952380953</v>
      </c>
      <c r="AC499" s="726">
        <f t="shared" si="174"/>
        <v>100</v>
      </c>
      <c r="AD499" s="726">
        <f t="shared" si="175"/>
        <v>75</v>
      </c>
      <c r="AE499" s="726">
        <f t="shared" si="176"/>
        <v>0</v>
      </c>
      <c r="AF499" s="726">
        <f t="shared" si="177"/>
        <v>0</v>
      </c>
      <c r="AG499" s="726">
        <f t="shared" si="178"/>
        <v>0</v>
      </c>
      <c r="AH499" s="726">
        <f t="shared" si="179"/>
        <v>11.111111111111116</v>
      </c>
      <c r="AI499" s="726">
        <f t="shared" si="180"/>
        <v>500</v>
      </c>
      <c r="AJ499" s="726" t="str">
        <f t="shared" si="181"/>
        <v>n/a</v>
      </c>
      <c r="AK499" s="726" t="str">
        <f t="shared" si="182"/>
        <v>n/a</v>
      </c>
      <c r="AL499" s="726" t="str">
        <f t="shared" si="183"/>
        <v>n/a</v>
      </c>
      <c r="AM499" s="726" t="str">
        <f t="shared" si="184"/>
        <v>n/a</v>
      </c>
      <c r="AN499" s="726" t="str">
        <f t="shared" si="185"/>
        <v>n/a</v>
      </c>
      <c r="AO499" s="726" t="str">
        <f t="shared" si="186"/>
        <v>n/a</v>
      </c>
      <c r="AP499" s="726" t="str">
        <f t="shared" si="187"/>
        <v>n/a</v>
      </c>
      <c r="AQ499" s="727">
        <f t="shared" si="188"/>
        <v>79.60263088851606</v>
      </c>
      <c r="AR499" s="728">
        <f t="shared" si="189"/>
        <v>145.15803113721552</v>
      </c>
    </row>
    <row r="500" spans="1:44" ht="11.25" customHeight="1" x14ac:dyDescent="0.2">
      <c r="A500" s="522" t="s">
        <v>1471</v>
      </c>
      <c r="B500" s="703" t="s">
        <v>1472</v>
      </c>
      <c r="C500" s="524">
        <v>0.39500000000000002</v>
      </c>
      <c r="D500" s="704">
        <v>0.375</v>
      </c>
      <c r="E500" s="704">
        <v>0.35499999999999998</v>
      </c>
      <c r="F500" s="704">
        <v>0.33500000000000002</v>
      </c>
      <c r="G500" s="704">
        <v>0.315</v>
      </c>
      <c r="H500" s="705"/>
      <c r="I500" s="704">
        <v>0.22500000000000001</v>
      </c>
      <c r="J500" s="709">
        <v>0</v>
      </c>
      <c r="K500" s="705"/>
      <c r="L500" s="706">
        <v>0</v>
      </c>
      <c r="M500" s="706">
        <v>0</v>
      </c>
      <c r="N500" s="707">
        <v>0</v>
      </c>
      <c r="O500" s="707">
        <v>0</v>
      </c>
      <c r="P500" s="707">
        <v>0</v>
      </c>
      <c r="Q500" s="711">
        <v>0</v>
      </c>
      <c r="R500" s="707">
        <v>0</v>
      </c>
      <c r="S500" s="707">
        <v>0</v>
      </c>
      <c r="T500" s="707">
        <v>0</v>
      </c>
      <c r="U500" s="707">
        <v>0.24</v>
      </c>
      <c r="V500" s="707">
        <v>0.48</v>
      </c>
      <c r="W500" s="707">
        <v>0.48</v>
      </c>
      <c r="X500" s="708">
        <f t="shared" si="169"/>
        <v>3.2</v>
      </c>
      <c r="Y500" s="726">
        <f t="shared" si="170"/>
        <v>5.3333333333333455</v>
      </c>
      <c r="Z500" s="726">
        <f t="shared" si="171"/>
        <v>5.6338028169014231</v>
      </c>
      <c r="AA500" s="726">
        <f t="shared" si="172"/>
        <v>5.9701492537313383</v>
      </c>
      <c r="AB500" s="726">
        <f t="shared" si="173"/>
        <v>6.3492063492063489</v>
      </c>
      <c r="AC500" s="726">
        <f t="shared" si="174"/>
        <v>39.999999999999993</v>
      </c>
      <c r="AD500" s="726" t="str">
        <f t="shared" si="175"/>
        <v>n/a</v>
      </c>
      <c r="AE500" s="726" t="str">
        <f t="shared" si="176"/>
        <v>n/a</v>
      </c>
      <c r="AF500" s="726" t="str">
        <f t="shared" si="177"/>
        <v>n/a</v>
      </c>
      <c r="AG500" s="726" t="str">
        <f t="shared" si="178"/>
        <v>n/a</v>
      </c>
      <c r="AH500" s="726" t="str">
        <f t="shared" si="179"/>
        <v>n/a</v>
      </c>
      <c r="AI500" s="726" t="str">
        <f t="shared" si="180"/>
        <v>n/a</v>
      </c>
      <c r="AJ500" s="726" t="str">
        <f t="shared" si="181"/>
        <v>n/a</v>
      </c>
      <c r="AK500" s="726" t="str">
        <f t="shared" si="182"/>
        <v>n/a</v>
      </c>
      <c r="AL500" s="726" t="str">
        <f t="shared" si="183"/>
        <v>n/a</v>
      </c>
      <c r="AM500" s="726" t="str">
        <f t="shared" si="184"/>
        <v>n/a</v>
      </c>
      <c r="AN500" s="726">
        <f t="shared" si="185"/>
        <v>-100</v>
      </c>
      <c r="AO500" s="726">
        <f t="shared" si="186"/>
        <v>-50</v>
      </c>
      <c r="AP500" s="726">
        <f t="shared" si="187"/>
        <v>0</v>
      </c>
      <c r="AQ500" s="727">
        <f t="shared" si="188"/>
        <v>-10.839188530853445</v>
      </c>
      <c r="AR500" s="728">
        <f t="shared" si="189"/>
        <v>43.582819711345834</v>
      </c>
    </row>
    <row r="501" spans="1:44" ht="11.25" customHeight="1" x14ac:dyDescent="0.2">
      <c r="A501" s="662" t="s">
        <v>3905</v>
      </c>
      <c r="B501" s="1002" t="s">
        <v>3906</v>
      </c>
      <c r="C501" s="1006">
        <v>0.78</v>
      </c>
      <c r="D501" s="1006">
        <v>0.74</v>
      </c>
      <c r="E501" s="1006">
        <v>0.7</v>
      </c>
      <c r="F501" s="1006">
        <v>0.66</v>
      </c>
      <c r="G501" s="1006">
        <v>0.62</v>
      </c>
      <c r="H501" s="1006">
        <v>0.3</v>
      </c>
      <c r="I501" s="1006">
        <v>0.3</v>
      </c>
      <c r="J501" s="709">
        <v>0</v>
      </c>
      <c r="K501" s="998"/>
      <c r="L501" s="706">
        <v>0</v>
      </c>
      <c r="M501" s="706">
        <v>0</v>
      </c>
      <c r="N501" s="707">
        <v>0</v>
      </c>
      <c r="O501" s="707">
        <v>0</v>
      </c>
      <c r="P501" s="707">
        <v>0</v>
      </c>
      <c r="Q501" s="707">
        <v>0</v>
      </c>
      <c r="R501" s="707">
        <v>0</v>
      </c>
      <c r="S501" s="707">
        <v>0</v>
      </c>
      <c r="T501" s="707">
        <v>0</v>
      </c>
      <c r="U501" s="707">
        <v>0</v>
      </c>
      <c r="V501" s="707">
        <v>0</v>
      </c>
      <c r="W501" s="707">
        <v>0</v>
      </c>
      <c r="X501" s="708">
        <f t="shared" si="169"/>
        <v>4.0999999999999996</v>
      </c>
      <c r="Y501" s="726">
        <f t="shared" si="170"/>
        <v>5.4054054054054168</v>
      </c>
      <c r="Z501" s="726">
        <f t="shared" si="171"/>
        <v>5.7142857142857162</v>
      </c>
      <c r="AA501" s="726">
        <f t="shared" si="172"/>
        <v>6.0606060606060552</v>
      </c>
      <c r="AB501" s="726">
        <f t="shared" si="173"/>
        <v>6.4516129032258229</v>
      </c>
      <c r="AC501" s="726">
        <f t="shared" si="174"/>
        <v>106.66666666666669</v>
      </c>
      <c r="AD501" s="726" t="str">
        <f t="shared" si="175"/>
        <v>n/a</v>
      </c>
      <c r="AE501" s="726" t="str">
        <f t="shared" si="176"/>
        <v>n/a</v>
      </c>
      <c r="AF501" s="726" t="str">
        <f t="shared" si="177"/>
        <v>n/a</v>
      </c>
      <c r="AG501" s="726" t="str">
        <f t="shared" si="178"/>
        <v>n/a</v>
      </c>
      <c r="AH501" s="726" t="str">
        <f t="shared" si="179"/>
        <v>n/a</v>
      </c>
      <c r="AI501" s="726" t="str">
        <f t="shared" si="180"/>
        <v>n/a</v>
      </c>
      <c r="AJ501" s="726" t="str">
        <f t="shared" si="181"/>
        <v>n/a</v>
      </c>
      <c r="AK501" s="726" t="str">
        <f t="shared" si="182"/>
        <v>n/a</v>
      </c>
      <c r="AL501" s="726" t="str">
        <f t="shared" si="183"/>
        <v>n/a</v>
      </c>
      <c r="AM501" s="726" t="str">
        <f t="shared" si="184"/>
        <v>n/a</v>
      </c>
      <c r="AN501" s="726" t="str">
        <f t="shared" si="185"/>
        <v>n/a</v>
      </c>
      <c r="AO501" s="726" t="str">
        <f t="shared" si="186"/>
        <v>n/a</v>
      </c>
      <c r="AP501" s="726" t="str">
        <f t="shared" si="187"/>
        <v>n/a</v>
      </c>
      <c r="AQ501" s="727">
        <f t="shared" si="188"/>
        <v>26.059715350037937</v>
      </c>
      <c r="AR501" s="728">
        <f t="shared" si="189"/>
        <v>45.062344814847819</v>
      </c>
    </row>
    <row r="502" spans="1:44" ht="11.25" customHeight="1" x14ac:dyDescent="0.2">
      <c r="A502" s="1015" t="s">
        <v>679</v>
      </c>
      <c r="B502" s="1015" t="s">
        <v>680</v>
      </c>
      <c r="C502" s="524">
        <v>0.7</v>
      </c>
      <c r="D502" s="704">
        <v>0.62</v>
      </c>
      <c r="E502" s="704">
        <v>0.54</v>
      </c>
      <c r="F502" s="704">
        <v>0.46</v>
      </c>
      <c r="G502" s="704">
        <v>0.41</v>
      </c>
      <c r="H502" s="705"/>
      <c r="I502" s="704">
        <v>0.37</v>
      </c>
      <c r="J502" s="523">
        <v>0.33</v>
      </c>
      <c r="K502" s="705"/>
      <c r="L502" s="543">
        <v>0.28999999999999998</v>
      </c>
      <c r="M502" s="543">
        <v>0.26500000000000001</v>
      </c>
      <c r="N502" s="711">
        <v>0.245</v>
      </c>
      <c r="O502" s="711">
        <v>0.22500000000000001</v>
      </c>
      <c r="P502" s="711">
        <v>0.20499999999999999</v>
      </c>
      <c r="Q502" s="711">
        <v>0.185</v>
      </c>
      <c r="R502" s="711">
        <v>0.16500000000000001</v>
      </c>
      <c r="S502" s="711">
        <v>0.124</v>
      </c>
      <c r="T502" s="711">
        <v>0.106</v>
      </c>
      <c r="U502" s="711">
        <v>0.10100000000000001</v>
      </c>
      <c r="V502" s="711">
        <v>9.7000000000000003E-2</v>
      </c>
      <c r="W502" s="711">
        <v>9.1499999999999998E-2</v>
      </c>
      <c r="X502" s="708">
        <f t="shared" si="169"/>
        <v>5.5294999999999996</v>
      </c>
      <c r="Y502" s="726">
        <f t="shared" si="170"/>
        <v>12.903225806451601</v>
      </c>
      <c r="Z502" s="726">
        <f t="shared" si="171"/>
        <v>14.814814814814813</v>
      </c>
      <c r="AA502" s="726">
        <f t="shared" si="172"/>
        <v>17.391304347826097</v>
      </c>
      <c r="AB502" s="726">
        <f t="shared" si="173"/>
        <v>12.195121951219523</v>
      </c>
      <c r="AC502" s="726">
        <f t="shared" si="174"/>
        <v>10.810810810810811</v>
      </c>
      <c r="AD502" s="726">
        <f t="shared" si="175"/>
        <v>12.12121212121211</v>
      </c>
      <c r="AE502" s="726">
        <f t="shared" si="176"/>
        <v>13.793103448275868</v>
      </c>
      <c r="AF502" s="726">
        <f t="shared" si="177"/>
        <v>9.4339622641509422</v>
      </c>
      <c r="AG502" s="726">
        <f t="shared" si="178"/>
        <v>8.163265306122458</v>
      </c>
      <c r="AH502" s="726">
        <f t="shared" si="179"/>
        <v>8.8888888888888786</v>
      </c>
      <c r="AI502" s="726">
        <f t="shared" si="180"/>
        <v>9.7560975609756184</v>
      </c>
      <c r="AJ502" s="726">
        <f t="shared" si="181"/>
        <v>10.810810810810811</v>
      </c>
      <c r="AK502" s="726">
        <f t="shared" si="182"/>
        <v>12.12121212121211</v>
      </c>
      <c r="AL502" s="726">
        <f t="shared" si="183"/>
        <v>33.06451612903227</v>
      </c>
      <c r="AM502" s="726">
        <f t="shared" si="184"/>
        <v>16.981132075471695</v>
      </c>
      <c r="AN502" s="726">
        <f t="shared" si="185"/>
        <v>4.9504950495049327</v>
      </c>
      <c r="AO502" s="726">
        <f t="shared" si="186"/>
        <v>4.1237113402061931</v>
      </c>
      <c r="AP502" s="726">
        <f t="shared" si="187"/>
        <v>6.0109289617486406</v>
      </c>
      <c r="AQ502" s="727">
        <f t="shared" si="188"/>
        <v>12.129700767151965</v>
      </c>
      <c r="AR502" s="728">
        <f t="shared" si="189"/>
        <v>6.3974190779926641</v>
      </c>
    </row>
    <row r="503" spans="1:44" ht="11.25" customHeight="1" x14ac:dyDescent="0.2">
      <c r="A503" s="522" t="s">
        <v>681</v>
      </c>
      <c r="B503" s="1015" t="s">
        <v>682</v>
      </c>
      <c r="C503" s="524">
        <v>1.38</v>
      </c>
      <c r="D503" s="513">
        <v>1.26</v>
      </c>
      <c r="E503" s="513">
        <v>1.1599999999999999</v>
      </c>
      <c r="F503" s="513">
        <v>1.08</v>
      </c>
      <c r="G503" s="513">
        <v>1</v>
      </c>
      <c r="H503" s="514"/>
      <c r="I503" s="513">
        <v>0.92</v>
      </c>
      <c r="J503" s="511">
        <v>0.86</v>
      </c>
      <c r="K503" s="514"/>
      <c r="L503" s="563">
        <v>0.82</v>
      </c>
      <c r="M503" s="571">
        <v>0.8</v>
      </c>
      <c r="N503" s="519">
        <v>0.77500000000000002</v>
      </c>
      <c r="O503" s="519">
        <v>0.6875</v>
      </c>
      <c r="P503" s="519">
        <v>0.5625</v>
      </c>
      <c r="Q503" s="519">
        <v>0.42499999999999999</v>
      </c>
      <c r="R503" s="519">
        <v>0.34</v>
      </c>
      <c r="S503" s="519">
        <v>0.22</v>
      </c>
      <c r="T503" s="519">
        <v>0.02</v>
      </c>
      <c r="U503" s="518">
        <v>0</v>
      </c>
      <c r="V503" s="518">
        <v>0</v>
      </c>
      <c r="W503" s="518">
        <v>0</v>
      </c>
      <c r="X503" s="708">
        <f t="shared" si="169"/>
        <v>12.310000000000002</v>
      </c>
      <c r="Y503" s="726">
        <f t="shared" si="170"/>
        <v>9.5238095238095113</v>
      </c>
      <c r="Z503" s="726">
        <f t="shared" si="171"/>
        <v>8.6206896551724199</v>
      </c>
      <c r="AA503" s="726">
        <f t="shared" si="172"/>
        <v>7.4074074074073959</v>
      </c>
      <c r="AB503" s="726">
        <f t="shared" si="173"/>
        <v>8.0000000000000071</v>
      </c>
      <c r="AC503" s="726">
        <f t="shared" si="174"/>
        <v>8.6956521739130377</v>
      </c>
      <c r="AD503" s="726">
        <f t="shared" si="175"/>
        <v>6.976744186046524</v>
      </c>
      <c r="AE503" s="726">
        <f t="shared" si="176"/>
        <v>4.8780487804878092</v>
      </c>
      <c r="AF503" s="726">
        <f t="shared" si="177"/>
        <v>2.4999999999999911</v>
      </c>
      <c r="AG503" s="726">
        <f t="shared" si="178"/>
        <v>3.2258064516129004</v>
      </c>
      <c r="AH503" s="726">
        <f t="shared" si="179"/>
        <v>12.72727272727272</v>
      </c>
      <c r="AI503" s="726">
        <f t="shared" si="180"/>
        <v>22.222222222222232</v>
      </c>
      <c r="AJ503" s="726">
        <f t="shared" si="181"/>
        <v>32.352941176470587</v>
      </c>
      <c r="AK503" s="726">
        <f t="shared" si="182"/>
        <v>24.999999999999979</v>
      </c>
      <c r="AL503" s="726">
        <f t="shared" si="183"/>
        <v>54.545454545454561</v>
      </c>
      <c r="AM503" s="726">
        <f t="shared" si="184"/>
        <v>1000</v>
      </c>
      <c r="AN503" s="726" t="str">
        <f t="shared" si="185"/>
        <v>n/a</v>
      </c>
      <c r="AO503" s="726" t="str">
        <f t="shared" si="186"/>
        <v>n/a</v>
      </c>
      <c r="AP503" s="726" t="str">
        <f t="shared" si="187"/>
        <v>n/a</v>
      </c>
      <c r="AQ503" s="727">
        <f t="shared" si="188"/>
        <v>80.445069923324638</v>
      </c>
      <c r="AR503" s="728">
        <f t="shared" si="189"/>
        <v>254.76602996772058</v>
      </c>
    </row>
    <row r="504" spans="1:44" ht="11.25" customHeight="1" x14ac:dyDescent="0.2">
      <c r="A504" s="538" t="s">
        <v>1473</v>
      </c>
      <c r="B504" s="539" t="s">
        <v>1474</v>
      </c>
      <c r="C504" s="542">
        <v>0.82000000000000006</v>
      </c>
      <c r="D504" s="704">
        <v>0.74</v>
      </c>
      <c r="E504" s="704">
        <v>0.65</v>
      </c>
      <c r="F504" s="704">
        <v>0.52</v>
      </c>
      <c r="G504" s="704">
        <v>0.44</v>
      </c>
      <c r="H504" s="705"/>
      <c r="I504" s="704">
        <v>0.13</v>
      </c>
      <c r="J504" s="709">
        <v>0.04</v>
      </c>
      <c r="K504" s="705"/>
      <c r="L504" s="706">
        <v>0.04</v>
      </c>
      <c r="M504" s="706">
        <v>0.15</v>
      </c>
      <c r="N504" s="707">
        <v>0.72</v>
      </c>
      <c r="O504" s="711">
        <v>0.72</v>
      </c>
      <c r="P504" s="711">
        <v>0.66</v>
      </c>
      <c r="Q504" s="711">
        <v>0.56000000000000005</v>
      </c>
      <c r="R504" s="711">
        <v>0.5</v>
      </c>
      <c r="S504" s="711">
        <v>0.44</v>
      </c>
      <c r="T504" s="711">
        <v>0.4</v>
      </c>
      <c r="U504" s="711">
        <v>0</v>
      </c>
      <c r="V504" s="707">
        <v>0</v>
      </c>
      <c r="W504" s="707">
        <v>0</v>
      </c>
      <c r="X504" s="708">
        <f t="shared" si="169"/>
        <v>7.53</v>
      </c>
      <c r="Y504" s="726">
        <f t="shared" si="170"/>
        <v>10.810810810810811</v>
      </c>
      <c r="Z504" s="726">
        <f t="shared" si="171"/>
        <v>13.846153846153841</v>
      </c>
      <c r="AA504" s="726">
        <f t="shared" si="172"/>
        <v>25</v>
      </c>
      <c r="AB504" s="726">
        <f t="shared" si="173"/>
        <v>18.181818181818187</v>
      </c>
      <c r="AC504" s="726">
        <f t="shared" si="174"/>
        <v>238.46153846153845</v>
      </c>
      <c r="AD504" s="726">
        <f t="shared" si="175"/>
        <v>225</v>
      </c>
      <c r="AE504" s="726">
        <f t="shared" si="176"/>
        <v>0</v>
      </c>
      <c r="AF504" s="726">
        <f t="shared" si="177"/>
        <v>-73.333333333333343</v>
      </c>
      <c r="AG504" s="726">
        <f t="shared" si="178"/>
        <v>-79.166666666666657</v>
      </c>
      <c r="AH504" s="726">
        <f t="shared" si="179"/>
        <v>0</v>
      </c>
      <c r="AI504" s="726">
        <f t="shared" si="180"/>
        <v>9.0909090909090828</v>
      </c>
      <c r="AJ504" s="726">
        <f t="shared" si="181"/>
        <v>17.857142857142861</v>
      </c>
      <c r="AK504" s="726">
        <f t="shared" si="182"/>
        <v>12.000000000000011</v>
      </c>
      <c r="AL504" s="726">
        <f t="shared" si="183"/>
        <v>13.636363636363647</v>
      </c>
      <c r="AM504" s="726">
        <f t="shared" si="184"/>
        <v>9.9999999999999858</v>
      </c>
      <c r="AN504" s="726" t="str">
        <f t="shared" si="185"/>
        <v>n/a</v>
      </c>
      <c r="AO504" s="726" t="str">
        <f t="shared" si="186"/>
        <v>n/a</v>
      </c>
      <c r="AP504" s="726" t="str">
        <f t="shared" si="187"/>
        <v>n/a</v>
      </c>
      <c r="AQ504" s="727">
        <f t="shared" si="188"/>
        <v>29.425649125649116</v>
      </c>
      <c r="AR504" s="728">
        <f t="shared" si="189"/>
        <v>87.929213627782659</v>
      </c>
    </row>
    <row r="505" spans="1:44" ht="11.25" customHeight="1" x14ac:dyDescent="0.2">
      <c r="A505" s="1015" t="s">
        <v>276</v>
      </c>
      <c r="B505" s="1015" t="s">
        <v>277</v>
      </c>
      <c r="C505" s="710">
        <v>1.88</v>
      </c>
      <c r="D505" s="704">
        <v>1.72</v>
      </c>
      <c r="E505" s="704">
        <v>1.6</v>
      </c>
      <c r="F505" s="704">
        <v>1.48</v>
      </c>
      <c r="G505" s="704">
        <v>1.36</v>
      </c>
      <c r="H505" s="705"/>
      <c r="I505" s="704">
        <v>1.24</v>
      </c>
      <c r="J505" s="523">
        <v>1.1200000000000001</v>
      </c>
      <c r="K505" s="705"/>
      <c r="L505" s="543">
        <v>1.04</v>
      </c>
      <c r="M505" s="543">
        <v>0.96</v>
      </c>
      <c r="N505" s="711">
        <v>0.88</v>
      </c>
      <c r="O505" s="711">
        <v>0.8</v>
      </c>
      <c r="P505" s="711">
        <v>0.72</v>
      </c>
      <c r="Q505" s="711">
        <v>0.64</v>
      </c>
      <c r="R505" s="711">
        <v>0.56000000000000005</v>
      </c>
      <c r="S505" s="711">
        <v>0.46</v>
      </c>
      <c r="T505" s="711">
        <v>0.42</v>
      </c>
      <c r="U505" s="711">
        <v>0.4</v>
      </c>
      <c r="V505" s="711">
        <v>0.38</v>
      </c>
      <c r="W505" s="711">
        <v>0.34</v>
      </c>
      <c r="X505" s="708">
        <f t="shared" si="169"/>
        <v>18</v>
      </c>
      <c r="Y505" s="726">
        <f t="shared" si="170"/>
        <v>9.302325581395344</v>
      </c>
      <c r="Z505" s="726">
        <f t="shared" si="171"/>
        <v>7.4999999999999956</v>
      </c>
      <c r="AA505" s="726">
        <f t="shared" si="172"/>
        <v>8.1081081081081141</v>
      </c>
      <c r="AB505" s="726">
        <f t="shared" si="173"/>
        <v>8.8235294117646959</v>
      </c>
      <c r="AC505" s="726">
        <f t="shared" si="174"/>
        <v>9.6774193548387224</v>
      </c>
      <c r="AD505" s="726">
        <f t="shared" si="175"/>
        <v>10.714285714285698</v>
      </c>
      <c r="AE505" s="726">
        <f t="shared" si="176"/>
        <v>7.6923076923077094</v>
      </c>
      <c r="AF505" s="726">
        <f t="shared" si="177"/>
        <v>8.3333333333333481</v>
      </c>
      <c r="AG505" s="726">
        <f t="shared" si="178"/>
        <v>9.0909090909090828</v>
      </c>
      <c r="AH505" s="726">
        <f t="shared" si="179"/>
        <v>9.9999999999999858</v>
      </c>
      <c r="AI505" s="726">
        <f t="shared" si="180"/>
        <v>11.111111111111116</v>
      </c>
      <c r="AJ505" s="726">
        <f t="shared" si="181"/>
        <v>12.5</v>
      </c>
      <c r="AK505" s="726">
        <f t="shared" si="182"/>
        <v>14.285714285714279</v>
      </c>
      <c r="AL505" s="726">
        <f t="shared" si="183"/>
        <v>21.739130434782616</v>
      </c>
      <c r="AM505" s="726">
        <f t="shared" si="184"/>
        <v>9.5238095238095344</v>
      </c>
      <c r="AN505" s="726">
        <f t="shared" si="185"/>
        <v>4.9999999999999822</v>
      </c>
      <c r="AO505" s="726">
        <f t="shared" si="186"/>
        <v>5.2631578947368363</v>
      </c>
      <c r="AP505" s="726">
        <f t="shared" si="187"/>
        <v>11.764705882352944</v>
      </c>
      <c r="AQ505" s="727">
        <f t="shared" si="188"/>
        <v>10.023880412191668</v>
      </c>
      <c r="AR505" s="728">
        <f t="shared" si="189"/>
        <v>3.723308683481386</v>
      </c>
    </row>
    <row r="506" spans="1:44" ht="11.25" customHeight="1" x14ac:dyDescent="0.2">
      <c r="A506" s="1015" t="s">
        <v>278</v>
      </c>
      <c r="B506" s="1015" t="s">
        <v>279</v>
      </c>
      <c r="C506" s="710">
        <v>3.83</v>
      </c>
      <c r="D506" s="525">
        <v>3.61</v>
      </c>
      <c r="E506" s="525">
        <v>3.44</v>
      </c>
      <c r="F506" s="525">
        <v>3.28</v>
      </c>
      <c r="G506" s="704">
        <v>3.12</v>
      </c>
      <c r="H506" s="526"/>
      <c r="I506" s="704">
        <v>2.87</v>
      </c>
      <c r="J506" s="523">
        <v>2.5299999999999998</v>
      </c>
      <c r="K506" s="526"/>
      <c r="L506" s="543">
        <v>2.2599999999999998</v>
      </c>
      <c r="M506" s="543">
        <v>2.0499999999999998</v>
      </c>
      <c r="N506" s="711">
        <v>1.625</v>
      </c>
      <c r="O506" s="711">
        <v>1.5</v>
      </c>
      <c r="P506" s="711">
        <v>1</v>
      </c>
      <c r="Q506" s="711">
        <v>0.67</v>
      </c>
      <c r="R506" s="711">
        <v>0.55000000000000004</v>
      </c>
      <c r="S506" s="711">
        <v>0.4</v>
      </c>
      <c r="T506" s="711">
        <v>0.23499999999999999</v>
      </c>
      <c r="U506" s="711">
        <v>0.22500000000000001</v>
      </c>
      <c r="V506" s="711">
        <v>0.215</v>
      </c>
      <c r="W506" s="711">
        <v>0.19500000000000001</v>
      </c>
      <c r="X506" s="708">
        <f t="shared" si="169"/>
        <v>33.605000000000004</v>
      </c>
      <c r="Y506" s="726">
        <f t="shared" si="170"/>
        <v>6.094182825484773</v>
      </c>
      <c r="Z506" s="726">
        <f t="shared" si="171"/>
        <v>4.9418604651162878</v>
      </c>
      <c r="AA506" s="726">
        <f t="shared" si="172"/>
        <v>4.8780487804878092</v>
      </c>
      <c r="AB506" s="726">
        <f t="shared" si="173"/>
        <v>5.12820512820511</v>
      </c>
      <c r="AC506" s="726">
        <f t="shared" si="174"/>
        <v>8.710801393728218</v>
      </c>
      <c r="AD506" s="726">
        <f t="shared" si="175"/>
        <v>13.438735177865624</v>
      </c>
      <c r="AE506" s="726">
        <f t="shared" si="176"/>
        <v>11.946902654867264</v>
      </c>
      <c r="AF506" s="726">
        <f t="shared" si="177"/>
        <v>10.243902439024399</v>
      </c>
      <c r="AG506" s="726">
        <f t="shared" si="178"/>
        <v>26.15384615384615</v>
      </c>
      <c r="AH506" s="726">
        <f t="shared" si="179"/>
        <v>8.333333333333325</v>
      </c>
      <c r="AI506" s="726">
        <f t="shared" si="180"/>
        <v>50</v>
      </c>
      <c r="AJ506" s="726">
        <f t="shared" si="181"/>
        <v>49.253731343283569</v>
      </c>
      <c r="AK506" s="726">
        <f t="shared" si="182"/>
        <v>21.818181818181827</v>
      </c>
      <c r="AL506" s="726">
        <f t="shared" si="183"/>
        <v>37.5</v>
      </c>
      <c r="AM506" s="726">
        <f t="shared" si="184"/>
        <v>70.212765957446834</v>
      </c>
      <c r="AN506" s="726">
        <f t="shared" si="185"/>
        <v>4.4444444444444287</v>
      </c>
      <c r="AO506" s="726">
        <f t="shared" si="186"/>
        <v>4.6511627906976827</v>
      </c>
      <c r="AP506" s="726">
        <f t="shared" si="187"/>
        <v>10.256410256410241</v>
      </c>
      <c r="AQ506" s="727">
        <f t="shared" si="188"/>
        <v>19.3336952756902</v>
      </c>
      <c r="AR506" s="728">
        <f t="shared" si="189"/>
        <v>19.592376587121215</v>
      </c>
    </row>
    <row r="507" spans="1:44" ht="11.25" customHeight="1" x14ac:dyDescent="0.2">
      <c r="A507" s="522" t="s">
        <v>280</v>
      </c>
      <c r="B507" s="703" t="s">
        <v>281</v>
      </c>
      <c r="C507" s="710">
        <v>1.0350000000000001</v>
      </c>
      <c r="D507" s="704">
        <v>1.0149999999999999</v>
      </c>
      <c r="E507" s="704">
        <v>0.995</v>
      </c>
      <c r="F507" s="704">
        <v>0.97499999999999998</v>
      </c>
      <c r="G507" s="704">
        <v>0.95499999999999996</v>
      </c>
      <c r="H507" s="705"/>
      <c r="I507" s="704">
        <v>0.93500000000000005</v>
      </c>
      <c r="J507" s="523">
        <v>0.91500000000000004</v>
      </c>
      <c r="K507" s="705"/>
      <c r="L507" s="543">
        <v>0.89500000000000002</v>
      </c>
      <c r="M507" s="543">
        <v>0.86</v>
      </c>
      <c r="N507" s="711">
        <v>0.78</v>
      </c>
      <c r="O507" s="711">
        <v>0.7</v>
      </c>
      <c r="P507" s="711">
        <v>0.62</v>
      </c>
      <c r="Q507" s="711">
        <v>0.53</v>
      </c>
      <c r="R507" s="711">
        <v>0.43</v>
      </c>
      <c r="S507" s="711">
        <v>0.39</v>
      </c>
      <c r="T507" s="711">
        <v>0.34</v>
      </c>
      <c r="U507" s="711">
        <v>0.31</v>
      </c>
      <c r="V507" s="711">
        <v>0.27</v>
      </c>
      <c r="W507" s="711">
        <v>0.23</v>
      </c>
      <c r="X507" s="708">
        <f t="shared" si="169"/>
        <v>13.179999999999998</v>
      </c>
      <c r="Y507" s="726">
        <f t="shared" si="170"/>
        <v>1.9704433497537144</v>
      </c>
      <c r="Z507" s="726">
        <f t="shared" si="171"/>
        <v>2.0100502512562679</v>
      </c>
      <c r="AA507" s="726">
        <f t="shared" si="172"/>
        <v>2.051282051282044</v>
      </c>
      <c r="AB507" s="726">
        <f t="shared" si="173"/>
        <v>2.0942408376963373</v>
      </c>
      <c r="AC507" s="726">
        <f t="shared" si="174"/>
        <v>2.1390374331550666</v>
      </c>
      <c r="AD507" s="726">
        <f t="shared" si="175"/>
        <v>2.1857923497267784</v>
      </c>
      <c r="AE507" s="726">
        <f t="shared" si="176"/>
        <v>2.2346368715083775</v>
      </c>
      <c r="AF507" s="726">
        <f t="shared" si="177"/>
        <v>4.0697674418604723</v>
      </c>
      <c r="AG507" s="726">
        <f t="shared" si="178"/>
        <v>10.256410256410241</v>
      </c>
      <c r="AH507" s="726">
        <f t="shared" si="179"/>
        <v>11.428571428571432</v>
      </c>
      <c r="AI507" s="726">
        <f t="shared" si="180"/>
        <v>12.903225806451601</v>
      </c>
      <c r="AJ507" s="726">
        <f t="shared" si="181"/>
        <v>16.981132075471695</v>
      </c>
      <c r="AK507" s="726">
        <f t="shared" si="182"/>
        <v>23.255813953488392</v>
      </c>
      <c r="AL507" s="726">
        <f t="shared" si="183"/>
        <v>10.256410256410241</v>
      </c>
      <c r="AM507" s="726">
        <f t="shared" si="184"/>
        <v>14.705882352941169</v>
      </c>
      <c r="AN507" s="726">
        <f t="shared" si="185"/>
        <v>9.6774193548387224</v>
      </c>
      <c r="AO507" s="726">
        <f t="shared" si="186"/>
        <v>14.814814814814813</v>
      </c>
      <c r="AP507" s="726">
        <f t="shared" si="187"/>
        <v>17.391304347826097</v>
      </c>
      <c r="AQ507" s="727">
        <f t="shared" si="188"/>
        <v>8.9125686240813042</v>
      </c>
      <c r="AR507" s="728">
        <f t="shared" si="189"/>
        <v>6.8003167682042109</v>
      </c>
    </row>
    <row r="508" spans="1:44" ht="11.25" customHeight="1" x14ac:dyDescent="0.2">
      <c r="A508" s="509" t="s">
        <v>683</v>
      </c>
      <c r="B508" s="1000" t="s">
        <v>684</v>
      </c>
      <c r="C508" s="517">
        <v>1.1800000000000002</v>
      </c>
      <c r="D508" s="532">
        <v>1.1200000000000001</v>
      </c>
      <c r="E508" s="525">
        <v>1.04</v>
      </c>
      <c r="F508" s="532">
        <v>0.96</v>
      </c>
      <c r="G508" s="704">
        <v>0.88</v>
      </c>
      <c r="H508" s="526"/>
      <c r="I508" s="532">
        <v>0.8</v>
      </c>
      <c r="J508" s="523">
        <v>0.78</v>
      </c>
      <c r="K508" s="705"/>
      <c r="L508" s="543">
        <v>0.66</v>
      </c>
      <c r="M508" s="706">
        <v>0.48</v>
      </c>
      <c r="N508" s="711">
        <v>0.42</v>
      </c>
      <c r="O508" s="707">
        <v>0.24</v>
      </c>
      <c r="P508" s="707">
        <v>0.24</v>
      </c>
      <c r="Q508" s="707">
        <v>0.24</v>
      </c>
      <c r="R508" s="707">
        <v>0.24</v>
      </c>
      <c r="S508" s="707">
        <v>0.24</v>
      </c>
      <c r="T508" s="707">
        <v>0.24</v>
      </c>
      <c r="U508" s="707">
        <v>0.24</v>
      </c>
      <c r="V508" s="707">
        <v>0.24</v>
      </c>
      <c r="W508" s="707">
        <v>0.24</v>
      </c>
      <c r="X508" s="708">
        <f t="shared" si="169"/>
        <v>10.480000000000002</v>
      </c>
      <c r="Y508" s="726">
        <f t="shared" si="170"/>
        <v>5.3571428571428603</v>
      </c>
      <c r="Z508" s="726">
        <f t="shared" si="171"/>
        <v>7.6923076923077094</v>
      </c>
      <c r="AA508" s="726">
        <f t="shared" si="172"/>
        <v>8.3333333333333481</v>
      </c>
      <c r="AB508" s="726">
        <f t="shared" si="173"/>
        <v>9.0909090909090828</v>
      </c>
      <c r="AC508" s="726">
        <f t="shared" si="174"/>
        <v>9.9999999999999858</v>
      </c>
      <c r="AD508" s="726">
        <f t="shared" si="175"/>
        <v>2.5641025641025772</v>
      </c>
      <c r="AE508" s="726">
        <f t="shared" si="176"/>
        <v>18.181818181818187</v>
      </c>
      <c r="AF508" s="726">
        <f t="shared" si="177"/>
        <v>37.500000000000021</v>
      </c>
      <c r="AG508" s="726">
        <f t="shared" si="178"/>
        <v>14.285714285714279</v>
      </c>
      <c r="AH508" s="726">
        <f t="shared" si="179"/>
        <v>75</v>
      </c>
      <c r="AI508" s="726">
        <f t="shared" si="180"/>
        <v>0</v>
      </c>
      <c r="AJ508" s="726">
        <f t="shared" si="181"/>
        <v>0</v>
      </c>
      <c r="AK508" s="726">
        <f t="shared" si="182"/>
        <v>0</v>
      </c>
      <c r="AL508" s="726">
        <f t="shared" si="183"/>
        <v>0</v>
      </c>
      <c r="AM508" s="726">
        <f t="shared" si="184"/>
        <v>0</v>
      </c>
      <c r="AN508" s="726">
        <f t="shared" si="185"/>
        <v>0</v>
      </c>
      <c r="AO508" s="726">
        <f t="shared" si="186"/>
        <v>0</v>
      </c>
      <c r="AP508" s="726">
        <f t="shared" si="187"/>
        <v>0</v>
      </c>
      <c r="AQ508" s="727">
        <f t="shared" si="188"/>
        <v>10.444740444740448</v>
      </c>
      <c r="AR508" s="728">
        <f t="shared" si="189"/>
        <v>18.706365012277697</v>
      </c>
    </row>
    <row r="509" spans="1:44" ht="11.25" customHeight="1" x14ac:dyDescent="0.2">
      <c r="A509" s="538" t="s">
        <v>283</v>
      </c>
      <c r="B509" s="539" t="s">
        <v>284</v>
      </c>
      <c r="C509" s="553">
        <v>0.77</v>
      </c>
      <c r="D509" s="545">
        <v>0.75</v>
      </c>
      <c r="E509" s="545">
        <v>0.73</v>
      </c>
      <c r="F509" s="545">
        <v>0.71</v>
      </c>
      <c r="G509" s="545">
        <v>0.69</v>
      </c>
      <c r="H509" s="546" t="s">
        <v>91</v>
      </c>
      <c r="I509" s="545">
        <v>0.67</v>
      </c>
      <c r="J509" s="541">
        <v>0.65</v>
      </c>
      <c r="K509" s="546"/>
      <c r="L509" s="561">
        <v>0.63</v>
      </c>
      <c r="M509" s="572">
        <v>0.62</v>
      </c>
      <c r="N509" s="548">
        <v>0.59</v>
      </c>
      <c r="O509" s="548">
        <v>0.55000000000000004</v>
      </c>
      <c r="P509" s="548">
        <v>0.51500000000000001</v>
      </c>
      <c r="Q509" s="548">
        <v>0.48666999999999999</v>
      </c>
      <c r="R509" s="548">
        <v>0.46</v>
      </c>
      <c r="S509" s="548">
        <v>0.43332999999999999</v>
      </c>
      <c r="T509" s="548">
        <v>0.41332999999999998</v>
      </c>
      <c r="U509" s="548">
        <v>0.39560000000000001</v>
      </c>
      <c r="V509" s="548">
        <v>0.37780000000000002</v>
      </c>
      <c r="W509" s="548">
        <v>0.36</v>
      </c>
      <c r="X509" s="708">
        <f t="shared" si="169"/>
        <v>10.801730000000001</v>
      </c>
      <c r="Y509" s="726">
        <f t="shared" si="170"/>
        <v>2.6666666666666616</v>
      </c>
      <c r="Z509" s="726">
        <f t="shared" si="171"/>
        <v>2.7397260273972712</v>
      </c>
      <c r="AA509" s="726">
        <f t="shared" si="172"/>
        <v>2.8169014084507005</v>
      </c>
      <c r="AB509" s="726">
        <f t="shared" si="173"/>
        <v>2.898550724637694</v>
      </c>
      <c r="AC509" s="726">
        <f t="shared" si="174"/>
        <v>2.9850746268656581</v>
      </c>
      <c r="AD509" s="726">
        <f t="shared" si="175"/>
        <v>3.0769230769230882</v>
      </c>
      <c r="AE509" s="726">
        <f t="shared" si="176"/>
        <v>3.1746031746031855</v>
      </c>
      <c r="AF509" s="726">
        <f t="shared" si="177"/>
        <v>1.6129032258064502</v>
      </c>
      <c r="AG509" s="726">
        <f t="shared" si="178"/>
        <v>5.0847457627118731</v>
      </c>
      <c r="AH509" s="726">
        <f t="shared" si="179"/>
        <v>7.2727272727272529</v>
      </c>
      <c r="AI509" s="726">
        <f t="shared" si="180"/>
        <v>6.7961165048543659</v>
      </c>
      <c r="AJ509" s="726">
        <f t="shared" si="181"/>
        <v>5.8211930055273697</v>
      </c>
      <c r="AK509" s="726">
        <f t="shared" si="182"/>
        <v>5.7978260869565146</v>
      </c>
      <c r="AL509" s="726">
        <f t="shared" si="183"/>
        <v>6.1546627281748423</v>
      </c>
      <c r="AM509" s="726">
        <f t="shared" si="184"/>
        <v>4.8387486995862927</v>
      </c>
      <c r="AN509" s="726">
        <f t="shared" si="185"/>
        <v>4.4817997977755208</v>
      </c>
      <c r="AO509" s="726">
        <f t="shared" si="186"/>
        <v>4.7114875595553052</v>
      </c>
      <c r="AP509" s="726">
        <f t="shared" si="187"/>
        <v>4.9444444444444624</v>
      </c>
      <c r="AQ509" s="727">
        <f t="shared" si="188"/>
        <v>4.3263944885369163</v>
      </c>
      <c r="AR509" s="728">
        <f t="shared" si="189"/>
        <v>1.6369633833484016</v>
      </c>
    </row>
    <row r="510" spans="1:44" ht="11.25" customHeight="1" x14ac:dyDescent="0.2">
      <c r="A510" s="522" t="s">
        <v>3907</v>
      </c>
      <c r="B510" s="1015" t="s">
        <v>3908</v>
      </c>
      <c r="C510" s="524">
        <v>0.95</v>
      </c>
      <c r="D510" s="704">
        <v>0.9</v>
      </c>
      <c r="E510" s="704">
        <v>0.87</v>
      </c>
      <c r="F510" s="704">
        <v>0.84</v>
      </c>
      <c r="G510" s="575">
        <v>0.8</v>
      </c>
      <c r="H510" s="705"/>
      <c r="I510" s="575">
        <v>0.8</v>
      </c>
      <c r="J510" s="580">
        <v>0.8</v>
      </c>
      <c r="K510" s="705"/>
      <c r="L510" s="581">
        <v>0.8</v>
      </c>
      <c r="M510" s="581">
        <v>0.8</v>
      </c>
      <c r="N510" s="576">
        <v>1.08</v>
      </c>
      <c r="O510" s="711">
        <v>1.08</v>
      </c>
      <c r="P510" s="711">
        <v>0.9</v>
      </c>
      <c r="Q510" s="711">
        <v>0.17</v>
      </c>
      <c r="R510" s="576">
        <v>0</v>
      </c>
      <c r="S510" s="576">
        <v>0</v>
      </c>
      <c r="T510" s="576">
        <v>0</v>
      </c>
      <c r="U510" s="576">
        <v>0</v>
      </c>
      <c r="V510" s="576">
        <v>0</v>
      </c>
      <c r="W510" s="576">
        <v>0</v>
      </c>
      <c r="X510" s="708">
        <f t="shared" si="169"/>
        <v>10.790000000000001</v>
      </c>
      <c r="Y510" s="726">
        <f t="shared" si="170"/>
        <v>5.555555555555558</v>
      </c>
      <c r="Z510" s="726">
        <f t="shared" si="171"/>
        <v>3.4482758620689724</v>
      </c>
      <c r="AA510" s="726">
        <f t="shared" si="172"/>
        <v>3.5714285714285809</v>
      </c>
      <c r="AB510" s="726">
        <f t="shared" si="173"/>
        <v>4.9999999999999822</v>
      </c>
      <c r="AC510" s="726">
        <f t="shared" si="174"/>
        <v>0</v>
      </c>
      <c r="AD510" s="726">
        <f t="shared" si="175"/>
        <v>0</v>
      </c>
      <c r="AE510" s="726">
        <f t="shared" si="176"/>
        <v>0</v>
      </c>
      <c r="AF510" s="726">
        <f t="shared" si="177"/>
        <v>0</v>
      </c>
      <c r="AG510" s="726">
        <f t="shared" si="178"/>
        <v>-25.925925925925931</v>
      </c>
      <c r="AH510" s="726">
        <f t="shared" si="179"/>
        <v>0</v>
      </c>
      <c r="AI510" s="726">
        <f t="shared" si="180"/>
        <v>19.999999999999996</v>
      </c>
      <c r="AJ510" s="726">
        <f t="shared" si="181"/>
        <v>429.41176470588232</v>
      </c>
      <c r="AK510" s="726" t="str">
        <f t="shared" si="182"/>
        <v>n/a</v>
      </c>
      <c r="AL510" s="726" t="str">
        <f t="shared" si="183"/>
        <v>n/a</v>
      </c>
      <c r="AM510" s="726" t="str">
        <f t="shared" si="184"/>
        <v>n/a</v>
      </c>
      <c r="AN510" s="726" t="str">
        <f t="shared" si="185"/>
        <v>n/a</v>
      </c>
      <c r="AO510" s="726" t="str">
        <f t="shared" si="186"/>
        <v>n/a</v>
      </c>
      <c r="AP510" s="726" t="str">
        <f t="shared" si="187"/>
        <v>n/a</v>
      </c>
      <c r="AQ510" s="727">
        <f t="shared" si="188"/>
        <v>36.755091564084125</v>
      </c>
      <c r="AR510" s="728">
        <f t="shared" si="189"/>
        <v>124.07325040926382</v>
      </c>
    </row>
    <row r="511" spans="1:44" ht="11.25" customHeight="1" x14ac:dyDescent="0.2">
      <c r="A511" s="522" t="s">
        <v>285</v>
      </c>
      <c r="B511" s="701" t="s">
        <v>286</v>
      </c>
      <c r="C511" s="524">
        <v>1.78</v>
      </c>
      <c r="D511" s="704">
        <v>1.62</v>
      </c>
      <c r="E511" s="704">
        <v>1.37</v>
      </c>
      <c r="F511" s="704">
        <v>1.17</v>
      </c>
      <c r="G511" s="704">
        <v>1.08</v>
      </c>
      <c r="H511" s="705"/>
      <c r="I511" s="704">
        <v>1.01</v>
      </c>
      <c r="J511" s="523">
        <v>0.93500000000000005</v>
      </c>
      <c r="K511" s="705"/>
      <c r="L511" s="543">
        <v>0.86</v>
      </c>
      <c r="M511" s="543">
        <v>0.78500000000000003</v>
      </c>
      <c r="N511" s="711">
        <v>0.625</v>
      </c>
      <c r="O511" s="711">
        <v>0.47</v>
      </c>
      <c r="P511" s="711">
        <v>0.41249999999999998</v>
      </c>
      <c r="Q511" s="711">
        <v>0.36</v>
      </c>
      <c r="R511" s="711">
        <v>0.3125</v>
      </c>
      <c r="S511" s="711">
        <v>0.27</v>
      </c>
      <c r="T511" s="711">
        <v>0.24</v>
      </c>
      <c r="U511" s="711">
        <v>0.215</v>
      </c>
      <c r="V511" s="711">
        <v>0.18</v>
      </c>
      <c r="W511" s="711">
        <v>0.14499999999999999</v>
      </c>
      <c r="X511" s="708">
        <f t="shared" si="169"/>
        <v>13.84</v>
      </c>
      <c r="Y511" s="726">
        <f t="shared" si="170"/>
        <v>9.8765432098765427</v>
      </c>
      <c r="Z511" s="726">
        <f t="shared" si="171"/>
        <v>18.248175182481742</v>
      </c>
      <c r="AA511" s="726">
        <f t="shared" si="172"/>
        <v>17.094017094017101</v>
      </c>
      <c r="AB511" s="726">
        <f t="shared" si="173"/>
        <v>8.333333333333325</v>
      </c>
      <c r="AC511" s="726">
        <f t="shared" si="174"/>
        <v>6.9306930693069368</v>
      </c>
      <c r="AD511" s="726">
        <f t="shared" si="175"/>
        <v>8.0213903743315385</v>
      </c>
      <c r="AE511" s="726">
        <f t="shared" si="176"/>
        <v>8.720930232558155</v>
      </c>
      <c r="AF511" s="726">
        <f t="shared" si="177"/>
        <v>9.554140127388532</v>
      </c>
      <c r="AG511" s="726">
        <f t="shared" si="178"/>
        <v>25.6</v>
      </c>
      <c r="AH511" s="726">
        <f t="shared" si="179"/>
        <v>32.978723404255319</v>
      </c>
      <c r="AI511" s="726">
        <f t="shared" si="180"/>
        <v>13.939393939393941</v>
      </c>
      <c r="AJ511" s="726">
        <f t="shared" si="181"/>
        <v>14.583333333333325</v>
      </c>
      <c r="AK511" s="726">
        <f t="shared" si="182"/>
        <v>15.199999999999992</v>
      </c>
      <c r="AL511" s="726">
        <f t="shared" si="183"/>
        <v>15.740740740740744</v>
      </c>
      <c r="AM511" s="726">
        <f t="shared" si="184"/>
        <v>12.500000000000021</v>
      </c>
      <c r="AN511" s="726">
        <f t="shared" si="185"/>
        <v>11.627906976744185</v>
      </c>
      <c r="AO511" s="726">
        <f t="shared" si="186"/>
        <v>19.444444444444443</v>
      </c>
      <c r="AP511" s="726">
        <f t="shared" si="187"/>
        <v>24.137931034482762</v>
      </c>
      <c r="AQ511" s="727">
        <f t="shared" si="188"/>
        <v>15.140649805371588</v>
      </c>
      <c r="AR511" s="728">
        <f t="shared" si="189"/>
        <v>6.9727625728041129</v>
      </c>
    </row>
    <row r="512" spans="1:44" ht="11.25" customHeight="1" x14ac:dyDescent="0.2">
      <c r="A512" s="1027" t="s">
        <v>1475</v>
      </c>
      <c r="B512" s="696" t="s">
        <v>1476</v>
      </c>
      <c r="C512" s="524">
        <v>0.74</v>
      </c>
      <c r="D512" s="704">
        <v>0.66</v>
      </c>
      <c r="E512" s="704">
        <v>0.57999999999999996</v>
      </c>
      <c r="F512" s="532">
        <v>0.48</v>
      </c>
      <c r="G512" s="704">
        <v>0.45</v>
      </c>
      <c r="H512" s="705"/>
      <c r="I512" s="704">
        <v>0.09</v>
      </c>
      <c r="J512" s="709">
        <v>0</v>
      </c>
      <c r="K512" s="705"/>
      <c r="L512" s="706">
        <v>0.01</v>
      </c>
      <c r="M512" s="706">
        <v>7.0000000000000007E-2</v>
      </c>
      <c r="N512" s="707">
        <v>0.31</v>
      </c>
      <c r="O512" s="711">
        <v>0.56999999999999995</v>
      </c>
      <c r="P512" s="711">
        <v>0.48572000000000004</v>
      </c>
      <c r="Q512" s="711">
        <v>0.39999000000000001</v>
      </c>
      <c r="R512" s="711">
        <v>0.32263999999999998</v>
      </c>
      <c r="S512" s="711">
        <v>0.27644000000000002</v>
      </c>
      <c r="T512" s="707">
        <v>0</v>
      </c>
      <c r="U512" s="707">
        <v>0</v>
      </c>
      <c r="V512" s="707">
        <v>0</v>
      </c>
      <c r="W512" s="707">
        <v>0</v>
      </c>
      <c r="X512" s="708">
        <f t="shared" ref="X512:X574" si="190">SUM(C512:W512)</f>
        <v>5.4447899999999994</v>
      </c>
      <c r="Y512" s="726">
        <f t="shared" si="170"/>
        <v>12.12121212121211</v>
      </c>
      <c r="Z512" s="726">
        <f t="shared" si="171"/>
        <v>13.793103448275868</v>
      </c>
      <c r="AA512" s="726">
        <f t="shared" si="172"/>
        <v>20.833333333333325</v>
      </c>
      <c r="AB512" s="726">
        <f t="shared" si="173"/>
        <v>6.6666666666666652</v>
      </c>
      <c r="AC512" s="726">
        <f t="shared" si="174"/>
        <v>400</v>
      </c>
      <c r="AD512" s="726" t="str">
        <f t="shared" si="175"/>
        <v>n/a</v>
      </c>
      <c r="AE512" s="726">
        <f t="shared" si="176"/>
        <v>-100</v>
      </c>
      <c r="AF512" s="726">
        <f t="shared" si="177"/>
        <v>-85.714285714285722</v>
      </c>
      <c r="AG512" s="726">
        <f t="shared" si="178"/>
        <v>-77.41935483870968</v>
      </c>
      <c r="AH512" s="726">
        <f t="shared" si="179"/>
        <v>-45.614035087719294</v>
      </c>
      <c r="AI512" s="726">
        <f t="shared" si="180"/>
        <v>17.351560569875634</v>
      </c>
      <c r="AJ512" s="726">
        <f t="shared" si="181"/>
        <v>21.433035825895665</v>
      </c>
      <c r="AK512" s="726">
        <f t="shared" si="182"/>
        <v>23.974088767666757</v>
      </c>
      <c r="AL512" s="726">
        <f t="shared" si="183"/>
        <v>16.712487339024729</v>
      </c>
      <c r="AM512" s="726" t="str">
        <f t="shared" si="184"/>
        <v>n/a</v>
      </c>
      <c r="AN512" s="726" t="str">
        <f t="shared" si="185"/>
        <v>n/a</v>
      </c>
      <c r="AO512" s="726" t="str">
        <f t="shared" si="186"/>
        <v>n/a</v>
      </c>
      <c r="AP512" s="726" t="str">
        <f t="shared" si="187"/>
        <v>n/a</v>
      </c>
      <c r="AQ512" s="727">
        <f t="shared" si="188"/>
        <v>17.241370187018155</v>
      </c>
      <c r="AR512" s="728">
        <f t="shared" si="189"/>
        <v>123.82348122480859</v>
      </c>
    </row>
    <row r="513" spans="1:44" ht="11.25" customHeight="1" x14ac:dyDescent="0.2">
      <c r="A513" s="1027" t="s">
        <v>1477</v>
      </c>
      <c r="B513" s="696" t="s">
        <v>1478</v>
      </c>
      <c r="C513" s="524">
        <v>1.88</v>
      </c>
      <c r="D513" s="704">
        <v>1.84</v>
      </c>
      <c r="E513" s="704">
        <v>1.8</v>
      </c>
      <c r="F513" s="704">
        <v>1.76</v>
      </c>
      <c r="G513" s="704">
        <v>1.72</v>
      </c>
      <c r="H513" s="705"/>
      <c r="I513" s="704">
        <v>1.68</v>
      </c>
      <c r="J513" s="709">
        <v>1.52</v>
      </c>
      <c r="K513" s="705"/>
      <c r="L513" s="706">
        <v>1.52</v>
      </c>
      <c r="M513" s="706">
        <v>1.52</v>
      </c>
      <c r="N513" s="707">
        <v>1.52</v>
      </c>
      <c r="O513" s="707">
        <v>1.52</v>
      </c>
      <c r="P513" s="707">
        <v>1.52</v>
      </c>
      <c r="Q513" s="711">
        <v>1.52</v>
      </c>
      <c r="R513" s="711">
        <v>1.49</v>
      </c>
      <c r="S513" s="711">
        <v>1.45</v>
      </c>
      <c r="T513" s="711">
        <v>1.41</v>
      </c>
      <c r="U513" s="711">
        <v>1.37</v>
      </c>
      <c r="V513" s="711">
        <v>1.21</v>
      </c>
      <c r="W513" s="711">
        <v>1.1000000000000001</v>
      </c>
      <c r="X513" s="708">
        <f t="shared" si="190"/>
        <v>29.349999999999998</v>
      </c>
      <c r="Y513" s="726">
        <f t="shared" si="170"/>
        <v>2.1739130434782483</v>
      </c>
      <c r="Z513" s="726">
        <f t="shared" si="171"/>
        <v>2.2222222222222143</v>
      </c>
      <c r="AA513" s="726">
        <f t="shared" si="172"/>
        <v>2.2727272727272707</v>
      </c>
      <c r="AB513" s="726">
        <f t="shared" si="173"/>
        <v>2.3255813953488413</v>
      </c>
      <c r="AC513" s="726">
        <f t="shared" si="174"/>
        <v>2.3809523809523725</v>
      </c>
      <c r="AD513" s="726">
        <f t="shared" si="175"/>
        <v>10.526315789473673</v>
      </c>
      <c r="AE513" s="726">
        <f t="shared" si="176"/>
        <v>0</v>
      </c>
      <c r="AF513" s="726">
        <f t="shared" si="177"/>
        <v>0</v>
      </c>
      <c r="AG513" s="726">
        <f t="shared" si="178"/>
        <v>0</v>
      </c>
      <c r="AH513" s="726">
        <f t="shared" si="179"/>
        <v>0</v>
      </c>
      <c r="AI513" s="726">
        <f t="shared" si="180"/>
        <v>0</v>
      </c>
      <c r="AJ513" s="726">
        <f t="shared" si="181"/>
        <v>0</v>
      </c>
      <c r="AK513" s="726">
        <f t="shared" si="182"/>
        <v>2.0134228187919545</v>
      </c>
      <c r="AL513" s="726">
        <f t="shared" si="183"/>
        <v>2.7586206896551779</v>
      </c>
      <c r="AM513" s="726">
        <f t="shared" si="184"/>
        <v>2.8368794326241176</v>
      </c>
      <c r="AN513" s="726">
        <f t="shared" si="185"/>
        <v>2.9197080291970767</v>
      </c>
      <c r="AO513" s="726">
        <f t="shared" si="186"/>
        <v>13.223140495867792</v>
      </c>
      <c r="AP513" s="726">
        <f t="shared" si="187"/>
        <v>9.9999999999999858</v>
      </c>
      <c r="AQ513" s="727">
        <f t="shared" si="188"/>
        <v>3.0918601983521512</v>
      </c>
      <c r="AR513" s="728">
        <f t="shared" si="189"/>
        <v>3.968442717375432</v>
      </c>
    </row>
    <row r="514" spans="1:44" ht="11.25" customHeight="1" x14ac:dyDescent="0.2">
      <c r="A514" s="1027" t="s">
        <v>289</v>
      </c>
      <c r="B514" s="696" t="s">
        <v>290</v>
      </c>
      <c r="C514" s="553">
        <v>2.4925000000000002</v>
      </c>
      <c r="D514" s="545">
        <v>2.4824999999999999</v>
      </c>
      <c r="E514" s="545">
        <v>2.4725000000000001</v>
      </c>
      <c r="F514" s="545">
        <v>2.4624999999999999</v>
      </c>
      <c r="G514" s="545">
        <v>2.4525000000000001</v>
      </c>
      <c r="H514" s="546"/>
      <c r="I514" s="545">
        <v>2.4424999999999999</v>
      </c>
      <c r="J514" s="541">
        <v>2.41</v>
      </c>
      <c r="K514" s="546"/>
      <c r="L514" s="561">
        <v>2.37</v>
      </c>
      <c r="M514" s="561">
        <v>2.33</v>
      </c>
      <c r="N514" s="548">
        <v>2.3199999999999998</v>
      </c>
      <c r="O514" s="548">
        <v>2.08</v>
      </c>
      <c r="P514" s="548">
        <v>1.92</v>
      </c>
      <c r="Q514" s="548">
        <v>1.72</v>
      </c>
      <c r="R514" s="548">
        <v>1.48</v>
      </c>
      <c r="S514" s="548">
        <v>1.32</v>
      </c>
      <c r="T514" s="548">
        <v>1.2</v>
      </c>
      <c r="U514" s="548">
        <v>1.06</v>
      </c>
      <c r="V514" s="548">
        <v>0.96</v>
      </c>
      <c r="W514" s="548">
        <v>0.84</v>
      </c>
      <c r="X514" s="708">
        <f t="shared" si="190"/>
        <v>36.815000000000005</v>
      </c>
      <c r="Y514" s="726">
        <f t="shared" si="170"/>
        <v>0.40281973816718164</v>
      </c>
      <c r="Z514" s="726">
        <f t="shared" si="171"/>
        <v>0.40444893832152218</v>
      </c>
      <c r="AA514" s="726">
        <f t="shared" si="172"/>
        <v>0.40609137055838129</v>
      </c>
      <c r="AB514" s="726">
        <f t="shared" si="173"/>
        <v>0.40774719673801751</v>
      </c>
      <c r="AC514" s="726">
        <f t="shared" si="174"/>
        <v>0.40941658137154668</v>
      </c>
      <c r="AD514" s="726">
        <f t="shared" si="175"/>
        <v>1.3485477178423189</v>
      </c>
      <c r="AE514" s="726">
        <f t="shared" si="176"/>
        <v>1.6877637130801704</v>
      </c>
      <c r="AF514" s="726">
        <f t="shared" si="177"/>
        <v>1.7167381974249052</v>
      </c>
      <c r="AG514" s="726">
        <f t="shared" si="178"/>
        <v>0.43103448275862988</v>
      </c>
      <c r="AH514" s="726">
        <f t="shared" si="179"/>
        <v>11.538461538461519</v>
      </c>
      <c r="AI514" s="726">
        <f t="shared" si="180"/>
        <v>8.3333333333333481</v>
      </c>
      <c r="AJ514" s="726">
        <f t="shared" si="181"/>
        <v>11.627906976744185</v>
      </c>
      <c r="AK514" s="726">
        <f t="shared" si="182"/>
        <v>16.216216216216207</v>
      </c>
      <c r="AL514" s="726">
        <f t="shared" si="183"/>
        <v>12.12121212121211</v>
      </c>
      <c r="AM514" s="726">
        <f t="shared" si="184"/>
        <v>10.000000000000009</v>
      </c>
      <c r="AN514" s="726">
        <f t="shared" si="185"/>
        <v>13.207547169811317</v>
      </c>
      <c r="AO514" s="726">
        <f t="shared" si="186"/>
        <v>10.416666666666675</v>
      </c>
      <c r="AP514" s="726">
        <f t="shared" si="187"/>
        <v>14.285714285714279</v>
      </c>
      <c r="AQ514" s="727">
        <f t="shared" si="188"/>
        <v>6.3867592358012404</v>
      </c>
      <c r="AR514" s="728">
        <f t="shared" si="189"/>
        <v>5.9857593148985595</v>
      </c>
    </row>
    <row r="515" spans="1:44" ht="11.25" customHeight="1" x14ac:dyDescent="0.2">
      <c r="A515" s="1019" t="s">
        <v>685</v>
      </c>
      <c r="B515" s="696" t="s">
        <v>686</v>
      </c>
      <c r="C515" s="524">
        <v>2.08</v>
      </c>
      <c r="D515" s="525">
        <v>1.98</v>
      </c>
      <c r="E515" s="525">
        <v>1.83</v>
      </c>
      <c r="F515" s="525">
        <v>1.73</v>
      </c>
      <c r="G515" s="704">
        <v>1.63</v>
      </c>
      <c r="H515" s="526"/>
      <c r="I515" s="532">
        <v>1.53</v>
      </c>
      <c r="J515" s="523">
        <v>1.1475</v>
      </c>
      <c r="K515" s="526"/>
      <c r="L515" s="543">
        <v>0.92</v>
      </c>
      <c r="M515" s="543">
        <v>0.9</v>
      </c>
      <c r="N515" s="711">
        <v>0.86</v>
      </c>
      <c r="O515" s="711">
        <v>0.74</v>
      </c>
      <c r="P515" s="711">
        <v>0.64</v>
      </c>
      <c r="Q515" s="711">
        <v>0.56000000000000005</v>
      </c>
      <c r="R515" s="711">
        <v>0.48</v>
      </c>
      <c r="S515" s="711">
        <v>0.38</v>
      </c>
      <c r="T515" s="711">
        <v>0.36</v>
      </c>
      <c r="U515" s="711">
        <v>0.34</v>
      </c>
      <c r="V515" s="711">
        <v>0.32</v>
      </c>
      <c r="W515" s="711">
        <v>0.3</v>
      </c>
      <c r="X515" s="708">
        <f t="shared" si="190"/>
        <v>18.727499999999999</v>
      </c>
      <c r="Y515" s="726">
        <f t="shared" si="170"/>
        <v>5.0505050505050608</v>
      </c>
      <c r="Z515" s="726">
        <f t="shared" si="171"/>
        <v>8.1967213114753967</v>
      </c>
      <c r="AA515" s="726">
        <f t="shared" si="172"/>
        <v>5.7803468208092568</v>
      </c>
      <c r="AB515" s="726">
        <f t="shared" si="173"/>
        <v>6.1349693251533832</v>
      </c>
      <c r="AC515" s="726">
        <f t="shared" si="174"/>
        <v>6.5359477124182996</v>
      </c>
      <c r="AD515" s="726">
        <f t="shared" si="175"/>
        <v>33.33333333333335</v>
      </c>
      <c r="AE515" s="726">
        <f t="shared" si="176"/>
        <v>24.728260869565212</v>
      </c>
      <c r="AF515" s="726">
        <f t="shared" si="177"/>
        <v>2.2222222222222143</v>
      </c>
      <c r="AG515" s="726">
        <f t="shared" si="178"/>
        <v>4.6511627906976827</v>
      </c>
      <c r="AH515" s="726">
        <f t="shared" si="179"/>
        <v>16.216216216216207</v>
      </c>
      <c r="AI515" s="726">
        <f t="shared" si="180"/>
        <v>15.625</v>
      </c>
      <c r="AJ515" s="726">
        <f t="shared" si="181"/>
        <v>14.285714285714279</v>
      </c>
      <c r="AK515" s="726">
        <f t="shared" si="182"/>
        <v>16.666666666666675</v>
      </c>
      <c r="AL515" s="726">
        <f t="shared" si="183"/>
        <v>26.315789473684205</v>
      </c>
      <c r="AM515" s="726">
        <f t="shared" si="184"/>
        <v>5.555555555555558</v>
      </c>
      <c r="AN515" s="726">
        <f t="shared" si="185"/>
        <v>5.8823529411764497</v>
      </c>
      <c r="AO515" s="726">
        <f t="shared" si="186"/>
        <v>6.25</v>
      </c>
      <c r="AP515" s="726">
        <f t="shared" si="187"/>
        <v>6.6666666666666652</v>
      </c>
      <c r="AQ515" s="727">
        <f t="shared" si="188"/>
        <v>11.672079513436664</v>
      </c>
      <c r="AR515" s="728">
        <f t="shared" si="189"/>
        <v>8.8577585471993654</v>
      </c>
    </row>
    <row r="516" spans="1:44" ht="11.25" customHeight="1" x14ac:dyDescent="0.2">
      <c r="A516" s="1027" t="s">
        <v>1479</v>
      </c>
      <c r="B516" s="696" t="s">
        <v>1480</v>
      </c>
      <c r="C516" s="524">
        <v>1.1749999999999998</v>
      </c>
      <c r="D516" s="532">
        <v>1.1000000000000001</v>
      </c>
      <c r="E516" s="704">
        <v>1.075</v>
      </c>
      <c r="F516" s="704">
        <v>0.95</v>
      </c>
      <c r="G516" s="704">
        <v>0.78500000000000003</v>
      </c>
      <c r="H516" s="705"/>
      <c r="I516" s="704">
        <v>0.72499999999999998</v>
      </c>
      <c r="J516" s="523">
        <v>0.66500000000000004</v>
      </c>
      <c r="K516" s="564"/>
      <c r="L516" s="706">
        <v>0.62</v>
      </c>
      <c r="M516" s="543">
        <v>0.62</v>
      </c>
      <c r="N516" s="711">
        <v>0.60499999999999998</v>
      </c>
      <c r="O516" s="711">
        <v>0.54500000000000004</v>
      </c>
      <c r="P516" s="711">
        <v>0.48499999999999999</v>
      </c>
      <c r="Q516" s="711">
        <v>0.41</v>
      </c>
      <c r="R516" s="711">
        <v>0.28000000000000003</v>
      </c>
      <c r="S516" s="711">
        <v>0.22</v>
      </c>
      <c r="T516" s="711">
        <v>0.1</v>
      </c>
      <c r="U516" s="707">
        <v>0</v>
      </c>
      <c r="V516" s="707">
        <v>0</v>
      </c>
      <c r="W516" s="707">
        <v>0</v>
      </c>
      <c r="X516" s="708">
        <f t="shared" si="190"/>
        <v>10.36</v>
      </c>
      <c r="Y516" s="726">
        <f t="shared" si="170"/>
        <v>6.8181818181817899</v>
      </c>
      <c r="Z516" s="726">
        <f t="shared" si="171"/>
        <v>2.3255813953488413</v>
      </c>
      <c r="AA516" s="726">
        <f t="shared" si="172"/>
        <v>13.157894736842103</v>
      </c>
      <c r="AB516" s="726">
        <f t="shared" si="173"/>
        <v>21.019108280254773</v>
      </c>
      <c r="AC516" s="726">
        <f t="shared" si="174"/>
        <v>8.2758620689655338</v>
      </c>
      <c r="AD516" s="726">
        <f t="shared" si="175"/>
        <v>9.0225563909774422</v>
      </c>
      <c r="AE516" s="726">
        <f t="shared" si="176"/>
        <v>7.258064516129048</v>
      </c>
      <c r="AF516" s="726">
        <f t="shared" si="177"/>
        <v>0</v>
      </c>
      <c r="AG516" s="726">
        <f t="shared" si="178"/>
        <v>2.4793388429751984</v>
      </c>
      <c r="AH516" s="726">
        <f t="shared" si="179"/>
        <v>11.009174311926584</v>
      </c>
      <c r="AI516" s="726">
        <f t="shared" si="180"/>
        <v>12.371134020618557</v>
      </c>
      <c r="AJ516" s="726">
        <f t="shared" si="181"/>
        <v>18.292682926829261</v>
      </c>
      <c r="AK516" s="726">
        <f t="shared" si="182"/>
        <v>46.428571428571395</v>
      </c>
      <c r="AL516" s="726">
        <f t="shared" si="183"/>
        <v>27.272727272727295</v>
      </c>
      <c r="AM516" s="726">
        <f t="shared" si="184"/>
        <v>119.99999999999997</v>
      </c>
      <c r="AN516" s="726" t="str">
        <f t="shared" si="185"/>
        <v>n/a</v>
      </c>
      <c r="AO516" s="726" t="str">
        <f t="shared" si="186"/>
        <v>n/a</v>
      </c>
      <c r="AP516" s="726" t="str">
        <f t="shared" si="187"/>
        <v>n/a</v>
      </c>
      <c r="AQ516" s="727">
        <f t="shared" si="188"/>
        <v>20.382058534023191</v>
      </c>
      <c r="AR516" s="728">
        <f t="shared" si="189"/>
        <v>29.943292175782467</v>
      </c>
    </row>
    <row r="517" spans="1:44" ht="11.25" customHeight="1" x14ac:dyDescent="0.2">
      <c r="A517" s="1027" t="s">
        <v>1481</v>
      </c>
      <c r="B517" s="696" t="s">
        <v>1482</v>
      </c>
      <c r="C517" s="555">
        <v>1.6</v>
      </c>
      <c r="D517" s="704">
        <v>1.575</v>
      </c>
      <c r="E517" s="704">
        <v>1.4750000000000001</v>
      </c>
      <c r="F517" s="704">
        <v>1.18092</v>
      </c>
      <c r="G517" s="704">
        <v>0.90018000000000009</v>
      </c>
      <c r="H517" s="705"/>
      <c r="I517" s="532">
        <v>0.65954000000000002</v>
      </c>
      <c r="J517" s="709">
        <v>0.65954000000000002</v>
      </c>
      <c r="K517" s="705"/>
      <c r="L517" s="706">
        <v>0.65954000000000002</v>
      </c>
      <c r="M517" s="706">
        <v>0.65954000000000002</v>
      </c>
      <c r="N517" s="707">
        <v>0.65954000000000002</v>
      </c>
      <c r="O517" s="711">
        <v>0.65954000000000002</v>
      </c>
      <c r="P517" s="711">
        <v>0.52585000000000004</v>
      </c>
      <c r="Q517" s="711">
        <v>0.46345999999999998</v>
      </c>
      <c r="R517" s="711">
        <v>0.40998000000000001</v>
      </c>
      <c r="S517" s="711">
        <v>0.20499000000000001</v>
      </c>
      <c r="T517" s="711">
        <v>0.18717</v>
      </c>
      <c r="U517" s="707">
        <v>0.17824999999999999</v>
      </c>
      <c r="V517" s="711">
        <v>0.17824999999999999</v>
      </c>
      <c r="W517" s="707">
        <v>0</v>
      </c>
      <c r="X517" s="708">
        <f t="shared" si="190"/>
        <v>12.836290000000002</v>
      </c>
      <c r="Y517" s="726">
        <f t="shared" si="170"/>
        <v>1.5873015873016039</v>
      </c>
      <c r="Z517" s="726">
        <f t="shared" si="171"/>
        <v>6.7796610169491345</v>
      </c>
      <c r="AA517" s="726">
        <f t="shared" si="172"/>
        <v>24.902618297598501</v>
      </c>
      <c r="AB517" s="726">
        <f t="shared" si="173"/>
        <v>31.187095914150476</v>
      </c>
      <c r="AC517" s="726">
        <f t="shared" si="174"/>
        <v>36.48603572186677</v>
      </c>
      <c r="AD517" s="726">
        <f t="shared" si="175"/>
        <v>0</v>
      </c>
      <c r="AE517" s="726">
        <f t="shared" si="176"/>
        <v>0</v>
      </c>
      <c r="AF517" s="726">
        <f t="shared" si="177"/>
        <v>0</v>
      </c>
      <c r="AG517" s="726">
        <f t="shared" si="178"/>
        <v>0</v>
      </c>
      <c r="AH517" s="726">
        <f t="shared" si="179"/>
        <v>0</v>
      </c>
      <c r="AI517" s="726">
        <f t="shared" si="180"/>
        <v>25.423599885899016</v>
      </c>
      <c r="AJ517" s="726">
        <f t="shared" si="181"/>
        <v>13.461787425020511</v>
      </c>
      <c r="AK517" s="726">
        <f t="shared" si="182"/>
        <v>13.044538757988189</v>
      </c>
      <c r="AL517" s="726">
        <f t="shared" si="183"/>
        <v>100</v>
      </c>
      <c r="AM517" s="726">
        <f t="shared" si="184"/>
        <v>9.5207565314954223</v>
      </c>
      <c r="AN517" s="726">
        <f t="shared" si="185"/>
        <v>5.0042075736325353</v>
      </c>
      <c r="AO517" s="726">
        <f t="shared" si="186"/>
        <v>0</v>
      </c>
      <c r="AP517" s="726" t="str">
        <f t="shared" si="187"/>
        <v>n/a</v>
      </c>
      <c r="AQ517" s="727">
        <f t="shared" si="188"/>
        <v>15.72927074775895</v>
      </c>
      <c r="AR517" s="728">
        <f t="shared" si="189"/>
        <v>24.849479664350671</v>
      </c>
    </row>
    <row r="518" spans="1:44" ht="11.25" customHeight="1" x14ac:dyDescent="0.2">
      <c r="A518" s="1019" t="s">
        <v>292</v>
      </c>
      <c r="B518" s="696" t="s">
        <v>293</v>
      </c>
      <c r="C518" s="554">
        <v>1.26</v>
      </c>
      <c r="D518" s="513">
        <v>1.2050000000000001</v>
      </c>
      <c r="E518" s="513">
        <v>1.155</v>
      </c>
      <c r="F518" s="513">
        <v>1.1084666666666667</v>
      </c>
      <c r="G518" s="513">
        <v>1.0702666666666667</v>
      </c>
      <c r="H518" s="514"/>
      <c r="I518" s="513">
        <v>1.0369333333333335</v>
      </c>
      <c r="J518" s="511">
        <v>1.0102666666666666</v>
      </c>
      <c r="K518" s="514"/>
      <c r="L518" s="563">
        <v>0.99</v>
      </c>
      <c r="M518" s="563">
        <v>0.97346666666666659</v>
      </c>
      <c r="N518" s="519">
        <v>0.95559999999999989</v>
      </c>
      <c r="O518" s="519">
        <v>0.93773333333333342</v>
      </c>
      <c r="P518" s="519">
        <v>0.9244</v>
      </c>
      <c r="Q518" s="519">
        <v>0.91600000000000004</v>
      </c>
      <c r="R518" s="519">
        <v>0.90666666666666673</v>
      </c>
      <c r="S518" s="519">
        <v>0.89866666666666672</v>
      </c>
      <c r="T518" s="519">
        <v>0.89200000000000002</v>
      </c>
      <c r="U518" s="519">
        <v>0.88533333333333342</v>
      </c>
      <c r="V518" s="519">
        <v>0.87666666666666659</v>
      </c>
      <c r="W518" s="519">
        <v>0.8666666666666667</v>
      </c>
      <c r="X518" s="708">
        <f t="shared" si="190"/>
        <v>18.869133333333334</v>
      </c>
      <c r="Y518" s="726">
        <f t="shared" si="170"/>
        <v>4.5643153526970792</v>
      </c>
      <c r="Z518" s="726">
        <f t="shared" si="171"/>
        <v>4.3290043290043378</v>
      </c>
      <c r="AA518" s="726">
        <f t="shared" si="172"/>
        <v>4.197991219101449</v>
      </c>
      <c r="AB518" s="726">
        <f t="shared" si="173"/>
        <v>3.569203936713583</v>
      </c>
      <c r="AC518" s="726">
        <f t="shared" si="174"/>
        <v>3.2146071750031924</v>
      </c>
      <c r="AD518" s="726">
        <f t="shared" si="175"/>
        <v>2.6395671109938235</v>
      </c>
      <c r="AE518" s="726">
        <f t="shared" si="176"/>
        <v>2.0471380471380529</v>
      </c>
      <c r="AF518" s="726">
        <f t="shared" si="177"/>
        <v>1.6983974797972978</v>
      </c>
      <c r="AG518" s="726">
        <f t="shared" si="178"/>
        <v>1.8696804799776867</v>
      </c>
      <c r="AH518" s="726">
        <f t="shared" si="179"/>
        <v>1.9053035688894937</v>
      </c>
      <c r="AI518" s="726">
        <f t="shared" si="180"/>
        <v>1.4423770373575673</v>
      </c>
      <c r="AJ518" s="726">
        <f t="shared" si="181"/>
        <v>0.91703056768559499</v>
      </c>
      <c r="AK518" s="726">
        <f t="shared" si="182"/>
        <v>1.0294117647058787</v>
      </c>
      <c r="AL518" s="726">
        <f t="shared" si="183"/>
        <v>0.89020771513352859</v>
      </c>
      <c r="AM518" s="726">
        <f t="shared" si="184"/>
        <v>0.74738415545589909</v>
      </c>
      <c r="AN518" s="726">
        <f t="shared" si="185"/>
        <v>0.75301204819275824</v>
      </c>
      <c r="AO518" s="726">
        <f t="shared" si="186"/>
        <v>0.98859315589354679</v>
      </c>
      <c r="AP518" s="726">
        <f t="shared" si="187"/>
        <v>1.1538461538461497</v>
      </c>
      <c r="AQ518" s="727">
        <f t="shared" si="188"/>
        <v>2.1087261831992725</v>
      </c>
      <c r="AR518" s="728">
        <f t="shared" si="189"/>
        <v>1.3196390188216658</v>
      </c>
    </row>
    <row r="519" spans="1:44" ht="11.25" customHeight="1" x14ac:dyDescent="0.2">
      <c r="A519" s="1027" t="s">
        <v>687</v>
      </c>
      <c r="B519" s="696" t="s">
        <v>688</v>
      </c>
      <c r="C519" s="524">
        <v>1.4469999999999998</v>
      </c>
      <c r="D519" s="704">
        <v>1.4389999999999998</v>
      </c>
      <c r="E519" s="704">
        <v>1.4319999999999999</v>
      </c>
      <c r="F519" s="704">
        <v>1.4229999999999998</v>
      </c>
      <c r="G519" s="704">
        <v>1.415</v>
      </c>
      <c r="H519" s="705"/>
      <c r="I519" s="704">
        <v>1.4019999999999999</v>
      </c>
      <c r="J519" s="523">
        <v>1.3859999999999997</v>
      </c>
      <c r="K519" s="705" t="s">
        <v>91</v>
      </c>
      <c r="L519" s="543">
        <v>1.37</v>
      </c>
      <c r="M519" s="543">
        <v>1.357</v>
      </c>
      <c r="N519" s="711">
        <v>1.3270000000000002</v>
      </c>
      <c r="O519" s="711">
        <v>1.1499999999999999</v>
      </c>
      <c r="P519" s="711">
        <v>0.89</v>
      </c>
      <c r="Q519" s="711">
        <v>0.45</v>
      </c>
      <c r="R519" s="711">
        <v>0.17300000000000001</v>
      </c>
      <c r="S519" s="711">
        <v>9.8000000000000004E-2</v>
      </c>
      <c r="T519" s="711">
        <v>0.02</v>
      </c>
      <c r="U519" s="707">
        <v>0</v>
      </c>
      <c r="V519" s="707">
        <v>0</v>
      </c>
      <c r="W519" s="707">
        <v>0</v>
      </c>
      <c r="X519" s="708">
        <f t="shared" si="190"/>
        <v>16.778999999999996</v>
      </c>
      <c r="Y519" s="726">
        <f t="shared" si="170"/>
        <v>0.55594162612926379</v>
      </c>
      <c r="Z519" s="726">
        <f t="shared" si="171"/>
        <v>0.48882681564244024</v>
      </c>
      <c r="AA519" s="726">
        <f t="shared" si="172"/>
        <v>0.63246661981730679</v>
      </c>
      <c r="AB519" s="726">
        <f t="shared" si="173"/>
        <v>0.56537102473497303</v>
      </c>
      <c r="AC519" s="726">
        <f t="shared" si="174"/>
        <v>0.92724679029958512</v>
      </c>
      <c r="AD519" s="726">
        <f t="shared" si="175"/>
        <v>1.1544011544011745</v>
      </c>
      <c r="AE519" s="726">
        <f t="shared" si="176"/>
        <v>1.1678832116787996</v>
      </c>
      <c r="AF519" s="726">
        <f t="shared" si="177"/>
        <v>0.9579955784819516</v>
      </c>
      <c r="AG519" s="726">
        <f t="shared" si="178"/>
        <v>2.2607385079125741</v>
      </c>
      <c r="AH519" s="726">
        <f t="shared" si="179"/>
        <v>15.391304347826118</v>
      </c>
      <c r="AI519" s="726">
        <f t="shared" si="180"/>
        <v>29.213483146067396</v>
      </c>
      <c r="AJ519" s="726">
        <f t="shared" si="181"/>
        <v>97.777777777777786</v>
      </c>
      <c r="AK519" s="726">
        <f t="shared" si="182"/>
        <v>160.11560693641616</v>
      </c>
      <c r="AL519" s="726">
        <f t="shared" si="183"/>
        <v>76.530612244897966</v>
      </c>
      <c r="AM519" s="726">
        <f t="shared" si="184"/>
        <v>390.00000000000006</v>
      </c>
      <c r="AN519" s="726" t="str">
        <f t="shared" si="185"/>
        <v>n/a</v>
      </c>
      <c r="AO519" s="726" t="str">
        <f t="shared" si="186"/>
        <v>n/a</v>
      </c>
      <c r="AP519" s="726" t="str">
        <f t="shared" si="187"/>
        <v>n/a</v>
      </c>
      <c r="AQ519" s="727">
        <f t="shared" si="188"/>
        <v>51.849310385472229</v>
      </c>
      <c r="AR519" s="728">
        <f t="shared" si="189"/>
        <v>104.85716264546431</v>
      </c>
    </row>
    <row r="520" spans="1:44" ht="11.25" customHeight="1" x14ac:dyDescent="0.2">
      <c r="A520" s="1027" t="s">
        <v>689</v>
      </c>
      <c r="B520" s="696" t="s">
        <v>690</v>
      </c>
      <c r="C520" s="524">
        <v>1.5899999999999999</v>
      </c>
      <c r="D520" s="704">
        <v>1.47</v>
      </c>
      <c r="E520" s="704">
        <v>1.29</v>
      </c>
      <c r="F520" s="704">
        <v>1.1499999999999999</v>
      </c>
      <c r="G520" s="704">
        <v>0.97</v>
      </c>
      <c r="H520" s="705"/>
      <c r="I520" s="704">
        <v>0.83</v>
      </c>
      <c r="J520" s="523">
        <v>0.68</v>
      </c>
      <c r="K520" s="705"/>
      <c r="L520" s="543">
        <v>0.55000000000000004</v>
      </c>
      <c r="M520" s="706">
        <v>0.52</v>
      </c>
      <c r="N520" s="711">
        <v>0.46</v>
      </c>
      <c r="O520" s="711">
        <v>0.41</v>
      </c>
      <c r="P520" s="711">
        <v>0.37</v>
      </c>
      <c r="Q520" s="711">
        <v>0.32</v>
      </c>
      <c r="R520" s="707">
        <v>0.16</v>
      </c>
      <c r="S520" s="711">
        <v>0.24</v>
      </c>
      <c r="T520" s="707">
        <v>0</v>
      </c>
      <c r="U520" s="707">
        <v>0</v>
      </c>
      <c r="V520" s="707">
        <v>0</v>
      </c>
      <c r="W520" s="707">
        <v>0</v>
      </c>
      <c r="X520" s="708">
        <f t="shared" si="190"/>
        <v>11.01</v>
      </c>
      <c r="Y520" s="726">
        <f t="shared" si="170"/>
        <v>8.1632653061224367</v>
      </c>
      <c r="Z520" s="726">
        <f t="shared" si="171"/>
        <v>13.953488372093027</v>
      </c>
      <c r="AA520" s="726">
        <f t="shared" si="172"/>
        <v>12.173913043478279</v>
      </c>
      <c r="AB520" s="726">
        <f t="shared" si="173"/>
        <v>18.556701030927837</v>
      </c>
      <c r="AC520" s="726">
        <f t="shared" si="174"/>
        <v>16.867469879518083</v>
      </c>
      <c r="AD520" s="726">
        <f t="shared" si="175"/>
        <v>22.058823529411754</v>
      </c>
      <c r="AE520" s="726">
        <f t="shared" si="176"/>
        <v>23.636363636363633</v>
      </c>
      <c r="AF520" s="726">
        <f t="shared" si="177"/>
        <v>5.7692307692307709</v>
      </c>
      <c r="AG520" s="726">
        <f t="shared" si="178"/>
        <v>13.043478260869556</v>
      </c>
      <c r="AH520" s="726">
        <f t="shared" si="179"/>
        <v>12.195121951219523</v>
      </c>
      <c r="AI520" s="726">
        <f t="shared" si="180"/>
        <v>10.810810810810811</v>
      </c>
      <c r="AJ520" s="726">
        <f t="shared" si="181"/>
        <v>15.625</v>
      </c>
      <c r="AK520" s="726">
        <f t="shared" si="182"/>
        <v>100</v>
      </c>
      <c r="AL520" s="726">
        <f t="shared" si="183"/>
        <v>-33.333333333333329</v>
      </c>
      <c r="AM520" s="726" t="str">
        <f t="shared" si="184"/>
        <v>n/a</v>
      </c>
      <c r="AN520" s="726" t="str">
        <f t="shared" si="185"/>
        <v>n/a</v>
      </c>
      <c r="AO520" s="726" t="str">
        <f t="shared" si="186"/>
        <v>n/a</v>
      </c>
      <c r="AP520" s="726" t="str">
        <f t="shared" si="187"/>
        <v>n/a</v>
      </c>
      <c r="AQ520" s="727">
        <f t="shared" si="188"/>
        <v>17.108595232622314</v>
      </c>
      <c r="AR520" s="728">
        <f t="shared" si="189"/>
        <v>27.470377408821488</v>
      </c>
    </row>
    <row r="521" spans="1:44" ht="11.25" customHeight="1" x14ac:dyDescent="0.2">
      <c r="A521" s="1027" t="s">
        <v>1483</v>
      </c>
      <c r="B521" s="696" t="s">
        <v>1484</v>
      </c>
      <c r="C521" s="524">
        <v>0.52</v>
      </c>
      <c r="D521" s="532">
        <v>0.48</v>
      </c>
      <c r="E521" s="704">
        <v>0.44</v>
      </c>
      <c r="F521" s="704">
        <v>0.35</v>
      </c>
      <c r="G521" s="532">
        <v>0.2</v>
      </c>
      <c r="H521" s="705"/>
      <c r="I521" s="532">
        <v>0.2</v>
      </c>
      <c r="J521" s="523">
        <v>0.2</v>
      </c>
      <c r="K521" s="705"/>
      <c r="L521" s="706">
        <v>0</v>
      </c>
      <c r="M521" s="706">
        <v>0.52</v>
      </c>
      <c r="N521" s="711">
        <v>0.8</v>
      </c>
      <c r="O521" s="711">
        <v>0.79047999999999996</v>
      </c>
      <c r="P521" s="711">
        <v>0.76192000000000004</v>
      </c>
      <c r="Q521" s="707">
        <v>0.72563999999999995</v>
      </c>
      <c r="R521" s="707">
        <v>0.72563999999999995</v>
      </c>
      <c r="S521" s="711">
        <v>0.72563999999999995</v>
      </c>
      <c r="T521" s="707">
        <v>0.69108000000000003</v>
      </c>
      <c r="U521" s="707">
        <v>0.69108000000000003</v>
      </c>
      <c r="V521" s="711">
        <v>0.69108000000000003</v>
      </c>
      <c r="W521" s="711">
        <v>0.66638999999999993</v>
      </c>
      <c r="X521" s="708">
        <f t="shared" si="190"/>
        <v>10.178949999999999</v>
      </c>
      <c r="Y521" s="726">
        <f t="shared" si="170"/>
        <v>8.3333333333333481</v>
      </c>
      <c r="Z521" s="726">
        <f t="shared" si="171"/>
        <v>9.0909090909090828</v>
      </c>
      <c r="AA521" s="726">
        <f t="shared" si="172"/>
        <v>25.714285714285733</v>
      </c>
      <c r="AB521" s="726">
        <f t="shared" si="173"/>
        <v>74.999999999999972</v>
      </c>
      <c r="AC521" s="726">
        <f t="shared" si="174"/>
        <v>0</v>
      </c>
      <c r="AD521" s="726">
        <f t="shared" si="175"/>
        <v>0</v>
      </c>
      <c r="AE521" s="726" t="str">
        <f t="shared" si="176"/>
        <v>n/a</v>
      </c>
      <c r="AF521" s="726">
        <f t="shared" si="177"/>
        <v>-100</v>
      </c>
      <c r="AG521" s="726">
        <f t="shared" si="178"/>
        <v>-35</v>
      </c>
      <c r="AH521" s="726">
        <f t="shared" si="179"/>
        <v>1.2043315453901471</v>
      </c>
      <c r="AI521" s="726">
        <f t="shared" si="180"/>
        <v>3.7484250314993695</v>
      </c>
      <c r="AJ521" s="726">
        <f t="shared" si="181"/>
        <v>4.9997243812358816</v>
      </c>
      <c r="AK521" s="726">
        <f t="shared" si="182"/>
        <v>0</v>
      </c>
      <c r="AL521" s="726">
        <f t="shared" si="183"/>
        <v>0</v>
      </c>
      <c r="AM521" s="726">
        <f t="shared" si="184"/>
        <v>5.0008682062858023</v>
      </c>
      <c r="AN521" s="726">
        <f t="shared" si="185"/>
        <v>0</v>
      </c>
      <c r="AO521" s="726">
        <f t="shared" si="186"/>
        <v>0</v>
      </c>
      <c r="AP521" s="726">
        <f t="shared" si="187"/>
        <v>3.7050375906001243</v>
      </c>
      <c r="AQ521" s="727">
        <f t="shared" si="188"/>
        <v>0.10570087609055617</v>
      </c>
      <c r="AR521" s="728">
        <f t="shared" si="189"/>
        <v>33.300110699705023</v>
      </c>
    </row>
    <row r="522" spans="1:44" ht="11.25" customHeight="1" x14ac:dyDescent="0.2">
      <c r="A522" s="1019" t="s">
        <v>1485</v>
      </c>
      <c r="B522" s="696" t="s">
        <v>1486</v>
      </c>
      <c r="C522" s="524">
        <v>3.48</v>
      </c>
      <c r="D522" s="704">
        <v>3.28</v>
      </c>
      <c r="E522" s="704">
        <v>3.08</v>
      </c>
      <c r="F522" s="704">
        <v>2.92</v>
      </c>
      <c r="G522" s="704">
        <v>2.78</v>
      </c>
      <c r="H522" s="705"/>
      <c r="I522" s="704">
        <v>2.64</v>
      </c>
      <c r="J522" s="523">
        <v>2.5099999999999998</v>
      </c>
      <c r="K522" s="705"/>
      <c r="L522" s="706">
        <v>2.46</v>
      </c>
      <c r="M522" s="706">
        <v>2.46</v>
      </c>
      <c r="N522" s="711">
        <v>2.46</v>
      </c>
      <c r="O522" s="711">
        <v>2.42</v>
      </c>
      <c r="P522" s="707">
        <v>2.38</v>
      </c>
      <c r="Q522" s="707">
        <v>2.34</v>
      </c>
      <c r="R522" s="707">
        <v>2.34</v>
      </c>
      <c r="S522" s="707">
        <v>2.34</v>
      </c>
      <c r="T522" s="707">
        <v>2.34</v>
      </c>
      <c r="U522" s="711">
        <v>2.34</v>
      </c>
      <c r="V522" s="711">
        <v>2.3199999999999998</v>
      </c>
      <c r="W522" s="711">
        <v>2.2999999999999998</v>
      </c>
      <c r="X522" s="708">
        <f t="shared" si="190"/>
        <v>49.190000000000019</v>
      </c>
      <c r="Y522" s="726">
        <f t="shared" si="170"/>
        <v>6.0975609756097615</v>
      </c>
      <c r="Z522" s="726">
        <f t="shared" si="171"/>
        <v>6.4935064935064846</v>
      </c>
      <c r="AA522" s="726">
        <f t="shared" si="172"/>
        <v>5.4794520547945202</v>
      </c>
      <c r="AB522" s="726">
        <f t="shared" si="173"/>
        <v>5.0359712230215958</v>
      </c>
      <c r="AC522" s="726">
        <f t="shared" si="174"/>
        <v>5.3030303030302983</v>
      </c>
      <c r="AD522" s="726">
        <f t="shared" si="175"/>
        <v>5.179282868525914</v>
      </c>
      <c r="AE522" s="726">
        <f t="shared" si="176"/>
        <v>2.0325203252032464</v>
      </c>
      <c r="AF522" s="726">
        <f t="shared" si="177"/>
        <v>0</v>
      </c>
      <c r="AG522" s="726">
        <f t="shared" si="178"/>
        <v>0</v>
      </c>
      <c r="AH522" s="726">
        <f t="shared" si="179"/>
        <v>1.6528925619834656</v>
      </c>
      <c r="AI522" s="726">
        <f t="shared" si="180"/>
        <v>1.6806722689075571</v>
      </c>
      <c r="AJ522" s="726">
        <f t="shared" si="181"/>
        <v>1.7094017094017033</v>
      </c>
      <c r="AK522" s="726">
        <f t="shared" si="182"/>
        <v>0</v>
      </c>
      <c r="AL522" s="726">
        <f t="shared" si="183"/>
        <v>0</v>
      </c>
      <c r="AM522" s="726">
        <f t="shared" si="184"/>
        <v>0</v>
      </c>
      <c r="AN522" s="726">
        <f t="shared" si="185"/>
        <v>0</v>
      </c>
      <c r="AO522" s="726">
        <f t="shared" si="186"/>
        <v>0.86206896551723755</v>
      </c>
      <c r="AP522" s="726">
        <f t="shared" si="187"/>
        <v>0.86956521739129933</v>
      </c>
      <c r="AQ522" s="727">
        <f t="shared" si="188"/>
        <v>2.3553291648273937</v>
      </c>
      <c r="AR522" s="728">
        <f t="shared" si="189"/>
        <v>2.4725699066677169</v>
      </c>
    </row>
    <row r="523" spans="1:44" ht="11.25" customHeight="1" x14ac:dyDescent="0.2">
      <c r="A523" s="1019" t="s">
        <v>294</v>
      </c>
      <c r="B523" s="696" t="s">
        <v>295</v>
      </c>
      <c r="C523" s="554">
        <v>0.85750000000000004</v>
      </c>
      <c r="D523" s="513">
        <v>0.8075</v>
      </c>
      <c r="E523" s="513">
        <v>0.77625</v>
      </c>
      <c r="F523" s="513">
        <v>0.76249999999999996</v>
      </c>
      <c r="G523" s="513">
        <v>0.75249999999999995</v>
      </c>
      <c r="H523" s="514"/>
      <c r="I523" s="513">
        <v>0.74250000000000005</v>
      </c>
      <c r="J523" s="511">
        <v>0.73250000000000004</v>
      </c>
      <c r="K523" s="514"/>
      <c r="L523" s="563">
        <v>0.72250000000000003</v>
      </c>
      <c r="M523" s="563">
        <v>0.71250000000000002</v>
      </c>
      <c r="N523" s="519">
        <v>0.70250000000000001</v>
      </c>
      <c r="O523" s="519">
        <v>0.6925</v>
      </c>
      <c r="P523" s="519">
        <v>0.6825</v>
      </c>
      <c r="Q523" s="519">
        <v>0.67249999999999999</v>
      </c>
      <c r="R523" s="519">
        <v>0.66249999999999998</v>
      </c>
      <c r="S523" s="519">
        <v>0.64875000000000005</v>
      </c>
      <c r="T523" s="519">
        <v>0.63375000000000004</v>
      </c>
      <c r="U523" s="519">
        <v>0.62250000000000005</v>
      </c>
      <c r="V523" s="519">
        <v>0.61250000000000004</v>
      </c>
      <c r="W523" s="519">
        <v>0.59499999999999997</v>
      </c>
      <c r="X523" s="708">
        <f t="shared" si="190"/>
        <v>13.391249999999999</v>
      </c>
      <c r="Y523" s="726">
        <f t="shared" si="170"/>
        <v>6.1919504643962897</v>
      </c>
      <c r="Z523" s="726">
        <f t="shared" si="171"/>
        <v>4.0257648953301084</v>
      </c>
      <c r="AA523" s="726">
        <f t="shared" si="172"/>
        <v>1.8032786885245899</v>
      </c>
      <c r="AB523" s="726">
        <f t="shared" si="173"/>
        <v>1.3289036544850585</v>
      </c>
      <c r="AC523" s="726">
        <f t="shared" si="174"/>
        <v>1.3468013468013407</v>
      </c>
      <c r="AD523" s="726">
        <f t="shared" si="175"/>
        <v>1.3651877133105783</v>
      </c>
      <c r="AE523" s="726">
        <f t="shared" si="176"/>
        <v>1.384083044982698</v>
      </c>
      <c r="AF523" s="726">
        <f t="shared" si="177"/>
        <v>1.4035087719298289</v>
      </c>
      <c r="AG523" s="726">
        <f t="shared" si="178"/>
        <v>1.4234875444839812</v>
      </c>
      <c r="AH523" s="726">
        <f t="shared" si="179"/>
        <v>1.4440433212996373</v>
      </c>
      <c r="AI523" s="726">
        <f t="shared" si="180"/>
        <v>1.46520146520146</v>
      </c>
      <c r="AJ523" s="726">
        <f t="shared" si="181"/>
        <v>1.4869888475836479</v>
      </c>
      <c r="AK523" s="726">
        <f t="shared" si="182"/>
        <v>1.5094339622641506</v>
      </c>
      <c r="AL523" s="726">
        <f t="shared" si="183"/>
        <v>2.1194605009633882</v>
      </c>
      <c r="AM523" s="726">
        <f t="shared" si="184"/>
        <v>2.3668639053254559</v>
      </c>
      <c r="AN523" s="726">
        <f t="shared" si="185"/>
        <v>1.8072289156626509</v>
      </c>
      <c r="AO523" s="726">
        <f t="shared" si="186"/>
        <v>1.6326530612244872</v>
      </c>
      <c r="AP523" s="726">
        <f t="shared" si="187"/>
        <v>2.941176470588247</v>
      </c>
      <c r="AQ523" s="727">
        <f t="shared" si="188"/>
        <v>2.0581120319087556</v>
      </c>
      <c r="AR523" s="728">
        <f t="shared" si="189"/>
        <v>1.2439818203840423</v>
      </c>
    </row>
    <row r="524" spans="1:44" ht="11.25" customHeight="1" x14ac:dyDescent="0.2">
      <c r="A524" s="1019" t="s">
        <v>1487</v>
      </c>
      <c r="B524" s="696" t="s">
        <v>1488</v>
      </c>
      <c r="C524" s="553">
        <v>0.67</v>
      </c>
      <c r="D524" s="704">
        <v>0.64</v>
      </c>
      <c r="E524" s="704">
        <v>0.6</v>
      </c>
      <c r="F524" s="704">
        <v>0.57999999999999996</v>
      </c>
      <c r="G524" s="704">
        <v>0.5</v>
      </c>
      <c r="H524" s="705"/>
      <c r="I524" s="704">
        <v>0.36</v>
      </c>
      <c r="J524" s="523">
        <v>0.22</v>
      </c>
      <c r="K524" s="705"/>
      <c r="L524" s="706">
        <v>0.2</v>
      </c>
      <c r="M524" s="706">
        <v>0.30249999999999999</v>
      </c>
      <c r="N524" s="711">
        <v>0.45750000000000002</v>
      </c>
      <c r="O524" s="707">
        <v>0</v>
      </c>
      <c r="P524" s="707">
        <v>0</v>
      </c>
      <c r="Q524" s="707">
        <v>0</v>
      </c>
      <c r="R524" s="707">
        <v>0</v>
      </c>
      <c r="S524" s="707">
        <v>0</v>
      </c>
      <c r="T524" s="707">
        <v>0</v>
      </c>
      <c r="U524" s="707">
        <v>0</v>
      </c>
      <c r="V524" s="707">
        <v>0</v>
      </c>
      <c r="W524" s="707">
        <v>0</v>
      </c>
      <c r="X524" s="708">
        <f t="shared" si="190"/>
        <v>4.5300000000000011</v>
      </c>
      <c r="Y524" s="726">
        <f t="shared" si="170"/>
        <v>4.6875</v>
      </c>
      <c r="Z524" s="726">
        <f t="shared" si="171"/>
        <v>6.6666666666666652</v>
      </c>
      <c r="AA524" s="726">
        <f t="shared" si="172"/>
        <v>3.4482758620689724</v>
      </c>
      <c r="AB524" s="726">
        <f t="shared" si="173"/>
        <v>15.999999999999993</v>
      </c>
      <c r="AC524" s="726">
        <f t="shared" si="174"/>
        <v>38.888888888888886</v>
      </c>
      <c r="AD524" s="726">
        <f t="shared" si="175"/>
        <v>63.636363636363626</v>
      </c>
      <c r="AE524" s="726">
        <f t="shared" si="176"/>
        <v>9.9999999999999858</v>
      </c>
      <c r="AF524" s="726">
        <f t="shared" si="177"/>
        <v>-33.884297520661157</v>
      </c>
      <c r="AG524" s="726">
        <f t="shared" si="178"/>
        <v>-33.879781420765035</v>
      </c>
      <c r="AH524" s="726" t="str">
        <f t="shared" si="179"/>
        <v>n/a</v>
      </c>
      <c r="AI524" s="726" t="str">
        <f t="shared" si="180"/>
        <v>n/a</v>
      </c>
      <c r="AJ524" s="726" t="str">
        <f t="shared" si="181"/>
        <v>n/a</v>
      </c>
      <c r="AK524" s="726" t="str">
        <f t="shared" si="182"/>
        <v>n/a</v>
      </c>
      <c r="AL524" s="726" t="str">
        <f t="shared" si="183"/>
        <v>n/a</v>
      </c>
      <c r="AM524" s="726" t="str">
        <f t="shared" si="184"/>
        <v>n/a</v>
      </c>
      <c r="AN524" s="726" t="str">
        <f t="shared" si="185"/>
        <v>n/a</v>
      </c>
      <c r="AO524" s="726" t="str">
        <f t="shared" si="186"/>
        <v>n/a</v>
      </c>
      <c r="AP524" s="726" t="str">
        <f t="shared" si="187"/>
        <v>n/a</v>
      </c>
      <c r="AQ524" s="727">
        <f t="shared" si="188"/>
        <v>8.3959573458402144</v>
      </c>
      <c r="AR524" s="728">
        <f t="shared" si="189"/>
        <v>30.939045866017359</v>
      </c>
    </row>
    <row r="525" spans="1:44" ht="11.25" customHeight="1" x14ac:dyDescent="0.2">
      <c r="A525" s="1027" t="s">
        <v>1491</v>
      </c>
      <c r="B525" s="696" t="s">
        <v>1492</v>
      </c>
      <c r="C525" s="524">
        <v>0.70499999999999985</v>
      </c>
      <c r="D525" s="532">
        <v>0.68</v>
      </c>
      <c r="E525" s="525">
        <v>0.67500000000000004</v>
      </c>
      <c r="F525" s="525">
        <v>0.65500000000000003</v>
      </c>
      <c r="G525" s="532">
        <v>0.64</v>
      </c>
      <c r="H525" s="526"/>
      <c r="I525" s="704">
        <v>0.62</v>
      </c>
      <c r="J525" s="523">
        <v>0.6</v>
      </c>
      <c r="K525" s="526"/>
      <c r="L525" s="706">
        <v>0</v>
      </c>
      <c r="M525" s="706">
        <v>0</v>
      </c>
      <c r="N525" s="707">
        <v>0</v>
      </c>
      <c r="O525" s="707">
        <v>0</v>
      </c>
      <c r="P525" s="707">
        <v>0</v>
      </c>
      <c r="Q525" s="707">
        <v>0</v>
      </c>
      <c r="R525" s="707">
        <v>0</v>
      </c>
      <c r="S525" s="707">
        <v>0</v>
      </c>
      <c r="T525" s="707">
        <v>0</v>
      </c>
      <c r="U525" s="707">
        <v>0</v>
      </c>
      <c r="V525" s="707">
        <v>0</v>
      </c>
      <c r="W525" s="707">
        <v>0</v>
      </c>
      <c r="X525" s="708">
        <f t="shared" si="190"/>
        <v>4.5750000000000002</v>
      </c>
      <c r="Y525" s="726">
        <f t="shared" si="170"/>
        <v>3.6764705882352589</v>
      </c>
      <c r="Z525" s="726">
        <f t="shared" si="171"/>
        <v>0.74074074074073071</v>
      </c>
      <c r="AA525" s="726">
        <f t="shared" si="172"/>
        <v>3.0534351145038219</v>
      </c>
      <c r="AB525" s="726">
        <f t="shared" si="173"/>
        <v>2.34375</v>
      </c>
      <c r="AC525" s="726">
        <f t="shared" si="174"/>
        <v>3.2258064516129004</v>
      </c>
      <c r="AD525" s="726">
        <f t="shared" si="175"/>
        <v>3.3333333333333437</v>
      </c>
      <c r="AE525" s="726" t="str">
        <f t="shared" si="176"/>
        <v>n/a</v>
      </c>
      <c r="AF525" s="726" t="str">
        <f t="shared" si="177"/>
        <v>n/a</v>
      </c>
      <c r="AG525" s="726" t="str">
        <f t="shared" si="178"/>
        <v>n/a</v>
      </c>
      <c r="AH525" s="726" t="str">
        <f t="shared" si="179"/>
        <v>n/a</v>
      </c>
      <c r="AI525" s="726" t="str">
        <f t="shared" si="180"/>
        <v>n/a</v>
      </c>
      <c r="AJ525" s="726" t="str">
        <f t="shared" si="181"/>
        <v>n/a</v>
      </c>
      <c r="AK525" s="726" t="str">
        <f t="shared" si="182"/>
        <v>n/a</v>
      </c>
      <c r="AL525" s="726" t="str">
        <f t="shared" si="183"/>
        <v>n/a</v>
      </c>
      <c r="AM525" s="726" t="str">
        <f t="shared" si="184"/>
        <v>n/a</v>
      </c>
      <c r="AN525" s="726" t="str">
        <f t="shared" si="185"/>
        <v>n/a</v>
      </c>
      <c r="AO525" s="726" t="str">
        <f t="shared" si="186"/>
        <v>n/a</v>
      </c>
      <c r="AP525" s="726" t="str">
        <f t="shared" si="187"/>
        <v>n/a</v>
      </c>
      <c r="AQ525" s="727">
        <f t="shared" si="188"/>
        <v>2.7289227047376756</v>
      </c>
      <c r="AR525" s="728">
        <f t="shared" si="189"/>
        <v>1.0692601644051691</v>
      </c>
    </row>
    <row r="526" spans="1:44" ht="11.25" customHeight="1" x14ac:dyDescent="0.2">
      <c r="A526" s="522" t="s">
        <v>3911</v>
      </c>
      <c r="B526" s="701" t="s">
        <v>3912</v>
      </c>
      <c r="C526" s="710">
        <v>0.90800000000000003</v>
      </c>
      <c r="D526" s="704">
        <v>0.82399999999999995</v>
      </c>
      <c r="E526" s="704">
        <v>0.748</v>
      </c>
      <c r="F526" s="704">
        <v>0.68</v>
      </c>
      <c r="G526" s="575">
        <v>0</v>
      </c>
      <c r="H526" s="705"/>
      <c r="I526" s="575">
        <v>0</v>
      </c>
      <c r="J526" s="580">
        <v>0</v>
      </c>
      <c r="K526" s="705"/>
      <c r="L526" s="581">
        <v>0</v>
      </c>
      <c r="M526" s="706">
        <v>0</v>
      </c>
      <c r="N526" s="707">
        <v>0</v>
      </c>
      <c r="O526" s="707">
        <v>0</v>
      </c>
      <c r="P526" s="707">
        <v>0</v>
      </c>
      <c r="Q526" s="707">
        <v>0</v>
      </c>
      <c r="R526" s="707">
        <v>0</v>
      </c>
      <c r="S526" s="707">
        <v>0</v>
      </c>
      <c r="T526" s="707">
        <v>0</v>
      </c>
      <c r="U526" s="707">
        <v>0</v>
      </c>
      <c r="V526" s="707">
        <v>0</v>
      </c>
      <c r="W526" s="707">
        <v>0</v>
      </c>
      <c r="X526" s="708">
        <f t="shared" si="190"/>
        <v>3.16</v>
      </c>
      <c r="Y526" s="726">
        <f t="shared" si="170"/>
        <v>10.194174757281571</v>
      </c>
      <c r="Z526" s="726">
        <f t="shared" si="171"/>
        <v>10.160427807486627</v>
      </c>
      <c r="AA526" s="726">
        <f t="shared" si="172"/>
        <v>9.9999999999999858</v>
      </c>
      <c r="AB526" s="726" t="str">
        <f t="shared" si="173"/>
        <v>n/a</v>
      </c>
      <c r="AC526" s="726" t="str">
        <f t="shared" si="174"/>
        <v>n/a</v>
      </c>
      <c r="AD526" s="726" t="str">
        <f t="shared" si="175"/>
        <v>n/a</v>
      </c>
      <c r="AE526" s="726" t="str">
        <f t="shared" si="176"/>
        <v>n/a</v>
      </c>
      <c r="AF526" s="726" t="str">
        <f t="shared" si="177"/>
        <v>n/a</v>
      </c>
      <c r="AG526" s="726" t="str">
        <f t="shared" si="178"/>
        <v>n/a</v>
      </c>
      <c r="AH526" s="726" t="str">
        <f t="shared" si="179"/>
        <v>n/a</v>
      </c>
      <c r="AI526" s="726" t="str">
        <f t="shared" si="180"/>
        <v>n/a</v>
      </c>
      <c r="AJ526" s="726" t="str">
        <f t="shared" si="181"/>
        <v>n/a</v>
      </c>
      <c r="AK526" s="726" t="str">
        <f t="shared" si="182"/>
        <v>n/a</v>
      </c>
      <c r="AL526" s="726" t="str">
        <f t="shared" si="183"/>
        <v>n/a</v>
      </c>
      <c r="AM526" s="726" t="str">
        <f t="shared" si="184"/>
        <v>n/a</v>
      </c>
      <c r="AN526" s="726" t="str">
        <f t="shared" si="185"/>
        <v>n/a</v>
      </c>
      <c r="AO526" s="726" t="str">
        <f t="shared" si="186"/>
        <v>n/a</v>
      </c>
      <c r="AP526" s="726" t="str">
        <f t="shared" si="187"/>
        <v>n/a</v>
      </c>
      <c r="AQ526" s="727">
        <f t="shared" si="188"/>
        <v>10.118200854922728</v>
      </c>
      <c r="AR526" s="728">
        <f t="shared" si="189"/>
        <v>0.10374630467378577</v>
      </c>
    </row>
    <row r="527" spans="1:44" ht="11.25" customHeight="1" x14ac:dyDescent="0.2">
      <c r="A527" s="509" t="s">
        <v>3913</v>
      </c>
      <c r="B527" s="702" t="s">
        <v>3914</v>
      </c>
      <c r="C527" s="517">
        <v>1.48</v>
      </c>
      <c r="D527" s="704">
        <v>1.24</v>
      </c>
      <c r="E527" s="704">
        <v>1</v>
      </c>
      <c r="F527" s="704">
        <v>0.4</v>
      </c>
      <c r="G527" s="575">
        <v>0</v>
      </c>
      <c r="H527" s="705"/>
      <c r="I527" s="575">
        <v>0</v>
      </c>
      <c r="J527" s="580">
        <v>0</v>
      </c>
      <c r="K527" s="705"/>
      <c r="L527" s="581">
        <v>0</v>
      </c>
      <c r="M527" s="706">
        <v>0</v>
      </c>
      <c r="N527" s="707">
        <v>0</v>
      </c>
      <c r="O527" s="707">
        <v>0</v>
      </c>
      <c r="P527" s="707">
        <v>0</v>
      </c>
      <c r="Q527" s="707">
        <v>0</v>
      </c>
      <c r="R527" s="707">
        <v>0</v>
      </c>
      <c r="S527" s="707">
        <v>0</v>
      </c>
      <c r="T527" s="707">
        <v>0</v>
      </c>
      <c r="U527" s="707">
        <v>0</v>
      </c>
      <c r="V527" s="707">
        <v>0</v>
      </c>
      <c r="W527" s="707">
        <v>0</v>
      </c>
      <c r="X527" s="708">
        <f t="shared" si="190"/>
        <v>4.12</v>
      </c>
      <c r="Y527" s="726">
        <f t="shared" si="170"/>
        <v>19.354838709677423</v>
      </c>
      <c r="Z527" s="726">
        <f t="shared" si="171"/>
        <v>24</v>
      </c>
      <c r="AA527" s="726">
        <f t="shared" si="172"/>
        <v>150</v>
      </c>
      <c r="AB527" s="726" t="str">
        <f t="shared" si="173"/>
        <v>n/a</v>
      </c>
      <c r="AC527" s="726" t="str">
        <f t="shared" si="174"/>
        <v>n/a</v>
      </c>
      <c r="AD527" s="726" t="str">
        <f t="shared" si="175"/>
        <v>n/a</v>
      </c>
      <c r="AE527" s="726" t="str">
        <f t="shared" si="176"/>
        <v>n/a</v>
      </c>
      <c r="AF527" s="726" t="str">
        <f t="shared" si="177"/>
        <v>n/a</v>
      </c>
      <c r="AG527" s="726" t="str">
        <f t="shared" si="178"/>
        <v>n/a</v>
      </c>
      <c r="AH527" s="726" t="str">
        <f t="shared" si="179"/>
        <v>n/a</v>
      </c>
      <c r="AI527" s="726" t="str">
        <f t="shared" si="180"/>
        <v>n/a</v>
      </c>
      <c r="AJ527" s="726" t="str">
        <f t="shared" si="181"/>
        <v>n/a</v>
      </c>
      <c r="AK527" s="726" t="str">
        <f t="shared" si="182"/>
        <v>n/a</v>
      </c>
      <c r="AL527" s="726" t="str">
        <f t="shared" si="183"/>
        <v>n/a</v>
      </c>
      <c r="AM527" s="726" t="str">
        <f t="shared" si="184"/>
        <v>n/a</v>
      </c>
      <c r="AN527" s="726" t="str">
        <f t="shared" si="185"/>
        <v>n/a</v>
      </c>
      <c r="AO527" s="726" t="str">
        <f t="shared" si="186"/>
        <v>n/a</v>
      </c>
      <c r="AP527" s="726" t="str">
        <f t="shared" si="187"/>
        <v>n/a</v>
      </c>
      <c r="AQ527" s="727">
        <f t="shared" si="188"/>
        <v>64.451612903225808</v>
      </c>
      <c r="AR527" s="728">
        <f t="shared" si="189"/>
        <v>74.123473218663449</v>
      </c>
    </row>
    <row r="528" spans="1:44" ht="11.25" customHeight="1" x14ac:dyDescent="0.2">
      <c r="A528" s="675" t="s">
        <v>3915</v>
      </c>
      <c r="B528" s="1003" t="s">
        <v>3916</v>
      </c>
      <c r="C528" s="1006">
        <v>0.82</v>
      </c>
      <c r="D528" s="23">
        <v>0.72</v>
      </c>
      <c r="E528" s="23">
        <v>0.64</v>
      </c>
      <c r="F528" s="23">
        <v>0.57999999999999996</v>
      </c>
      <c r="G528" s="23">
        <v>0.54</v>
      </c>
      <c r="H528" s="23">
        <v>0.13</v>
      </c>
      <c r="I528" s="23">
        <v>0.13</v>
      </c>
      <c r="J528" s="547">
        <v>0</v>
      </c>
      <c r="K528" s="540"/>
      <c r="L528" s="572">
        <v>0</v>
      </c>
      <c r="M528" s="572">
        <v>0</v>
      </c>
      <c r="N528" s="549">
        <v>0</v>
      </c>
      <c r="O528" s="549">
        <v>0</v>
      </c>
      <c r="P528" s="549">
        <v>0</v>
      </c>
      <c r="Q528" s="549">
        <v>0</v>
      </c>
      <c r="R528" s="549">
        <v>0</v>
      </c>
      <c r="S528" s="549">
        <v>0</v>
      </c>
      <c r="T528" s="549">
        <v>0</v>
      </c>
      <c r="U528" s="549">
        <v>0</v>
      </c>
      <c r="V528" s="549">
        <v>0</v>
      </c>
      <c r="W528" s="549">
        <v>0</v>
      </c>
      <c r="X528" s="708">
        <f t="shared" si="190"/>
        <v>3.56</v>
      </c>
      <c r="Y528" s="726">
        <f t="shared" si="170"/>
        <v>13.888888888888884</v>
      </c>
      <c r="Z528" s="726">
        <f t="shared" si="171"/>
        <v>12.5</v>
      </c>
      <c r="AA528" s="726">
        <f t="shared" si="172"/>
        <v>10.344827586206918</v>
      </c>
      <c r="AB528" s="726">
        <f t="shared" si="173"/>
        <v>7.4074074074073959</v>
      </c>
      <c r="AC528" s="726">
        <f t="shared" si="174"/>
        <v>315.38461538461542</v>
      </c>
      <c r="AD528" s="726" t="str">
        <f t="shared" si="175"/>
        <v>n/a</v>
      </c>
      <c r="AE528" s="726" t="str">
        <f t="shared" si="176"/>
        <v>n/a</v>
      </c>
      <c r="AF528" s="726" t="str">
        <f t="shared" si="177"/>
        <v>n/a</v>
      </c>
      <c r="AG528" s="726" t="str">
        <f t="shared" si="178"/>
        <v>n/a</v>
      </c>
      <c r="AH528" s="726" t="str">
        <f t="shared" si="179"/>
        <v>n/a</v>
      </c>
      <c r="AI528" s="726" t="str">
        <f t="shared" si="180"/>
        <v>n/a</v>
      </c>
      <c r="AJ528" s="726" t="str">
        <f t="shared" si="181"/>
        <v>n/a</v>
      </c>
      <c r="AK528" s="726" t="str">
        <f t="shared" si="182"/>
        <v>n/a</v>
      </c>
      <c r="AL528" s="726" t="str">
        <f t="shared" si="183"/>
        <v>n/a</v>
      </c>
      <c r="AM528" s="726" t="str">
        <f t="shared" si="184"/>
        <v>n/a</v>
      </c>
      <c r="AN528" s="726" t="str">
        <f t="shared" si="185"/>
        <v>n/a</v>
      </c>
      <c r="AO528" s="726" t="str">
        <f t="shared" si="186"/>
        <v>n/a</v>
      </c>
      <c r="AP528" s="726" t="str">
        <f t="shared" si="187"/>
        <v>n/a</v>
      </c>
      <c r="AQ528" s="727">
        <f t="shared" si="188"/>
        <v>71.905147853423728</v>
      </c>
      <c r="AR528" s="728">
        <f t="shared" si="189"/>
        <v>136.13113214750302</v>
      </c>
    </row>
    <row r="529" spans="1:44" ht="11.25" customHeight="1" x14ac:dyDescent="0.2">
      <c r="A529" s="605" t="s">
        <v>1493</v>
      </c>
      <c r="B529" s="1015" t="s">
        <v>1494</v>
      </c>
      <c r="C529" s="524">
        <v>0.44900000000000001</v>
      </c>
      <c r="D529" s="525">
        <v>0.43</v>
      </c>
      <c r="E529" s="525">
        <v>0.38</v>
      </c>
      <c r="F529" s="525">
        <v>0.3</v>
      </c>
      <c r="G529" s="704">
        <v>0.22</v>
      </c>
      <c r="H529" s="526"/>
      <c r="I529" s="704">
        <v>0.04</v>
      </c>
      <c r="J529" s="709">
        <v>0</v>
      </c>
      <c r="K529" s="526"/>
      <c r="L529" s="706">
        <v>0</v>
      </c>
      <c r="M529" s="706">
        <v>0</v>
      </c>
      <c r="N529" s="707">
        <v>0</v>
      </c>
      <c r="O529" s="707">
        <v>0</v>
      </c>
      <c r="P529" s="707">
        <v>0</v>
      </c>
      <c r="Q529" s="707">
        <v>0</v>
      </c>
      <c r="R529" s="707">
        <v>0</v>
      </c>
      <c r="S529" s="707">
        <v>0</v>
      </c>
      <c r="T529" s="707">
        <v>0</v>
      </c>
      <c r="U529" s="707">
        <v>0</v>
      </c>
      <c r="V529" s="707">
        <v>0</v>
      </c>
      <c r="W529" s="707">
        <v>0</v>
      </c>
      <c r="X529" s="708">
        <f t="shared" si="190"/>
        <v>1.819</v>
      </c>
      <c r="Y529" s="726">
        <f t="shared" si="170"/>
        <v>4.4186046511627941</v>
      </c>
      <c r="Z529" s="726">
        <f t="shared" si="171"/>
        <v>13.157894736842103</v>
      </c>
      <c r="AA529" s="726">
        <f t="shared" si="172"/>
        <v>26.666666666666682</v>
      </c>
      <c r="AB529" s="726">
        <f t="shared" si="173"/>
        <v>36.363636363636353</v>
      </c>
      <c r="AC529" s="726">
        <f t="shared" si="174"/>
        <v>450</v>
      </c>
      <c r="AD529" s="726" t="str">
        <f t="shared" si="175"/>
        <v>n/a</v>
      </c>
      <c r="AE529" s="726" t="str">
        <f t="shared" si="176"/>
        <v>n/a</v>
      </c>
      <c r="AF529" s="726" t="str">
        <f t="shared" si="177"/>
        <v>n/a</v>
      </c>
      <c r="AG529" s="726" t="str">
        <f t="shared" si="178"/>
        <v>n/a</v>
      </c>
      <c r="AH529" s="726" t="str">
        <f t="shared" si="179"/>
        <v>n/a</v>
      </c>
      <c r="AI529" s="726" t="str">
        <f t="shared" si="180"/>
        <v>n/a</v>
      </c>
      <c r="AJ529" s="726" t="str">
        <f t="shared" si="181"/>
        <v>n/a</v>
      </c>
      <c r="AK529" s="726" t="str">
        <f t="shared" si="182"/>
        <v>n/a</v>
      </c>
      <c r="AL529" s="726" t="str">
        <f t="shared" si="183"/>
        <v>n/a</v>
      </c>
      <c r="AM529" s="726" t="str">
        <f t="shared" si="184"/>
        <v>n/a</v>
      </c>
      <c r="AN529" s="726" t="str">
        <f t="shared" si="185"/>
        <v>n/a</v>
      </c>
      <c r="AO529" s="726" t="str">
        <f t="shared" si="186"/>
        <v>n/a</v>
      </c>
      <c r="AP529" s="726" t="str">
        <f t="shared" si="187"/>
        <v>n/a</v>
      </c>
      <c r="AQ529" s="727">
        <f t="shared" si="188"/>
        <v>106.12136048366158</v>
      </c>
      <c r="AR529" s="728">
        <f t="shared" si="189"/>
        <v>192.62487097150171</v>
      </c>
    </row>
    <row r="530" spans="1:44" ht="11.25" customHeight="1" x14ac:dyDescent="0.2">
      <c r="A530" s="522" t="s">
        <v>4213</v>
      </c>
      <c r="B530" s="1015" t="s">
        <v>693</v>
      </c>
      <c r="C530" s="524">
        <v>0.71000000000000008</v>
      </c>
      <c r="D530" s="704">
        <v>0.66</v>
      </c>
      <c r="E530" s="704">
        <v>0.57999999999999996</v>
      </c>
      <c r="F530" s="704">
        <v>0.5</v>
      </c>
      <c r="G530" s="704">
        <v>0.43</v>
      </c>
      <c r="H530" s="705" t="s">
        <v>91</v>
      </c>
      <c r="I530" s="704">
        <v>0.39</v>
      </c>
      <c r="J530" s="523">
        <v>0.34</v>
      </c>
      <c r="K530" s="705"/>
      <c r="L530" s="543">
        <v>0.24667</v>
      </c>
      <c r="M530" s="543">
        <v>0.18001000000000003</v>
      </c>
      <c r="N530" s="707">
        <v>0.16</v>
      </c>
      <c r="O530" s="711">
        <v>0.14222000000000001</v>
      </c>
      <c r="P530" s="711">
        <v>0.10666</v>
      </c>
      <c r="Q530" s="711">
        <v>4.444E-2</v>
      </c>
      <c r="R530" s="707">
        <v>0</v>
      </c>
      <c r="S530" s="707">
        <v>0</v>
      </c>
      <c r="T530" s="707">
        <v>0</v>
      </c>
      <c r="U530" s="707">
        <v>0</v>
      </c>
      <c r="V530" s="707">
        <v>0</v>
      </c>
      <c r="W530" s="707">
        <v>0</v>
      </c>
      <c r="X530" s="708">
        <f t="shared" si="190"/>
        <v>4.49</v>
      </c>
      <c r="Y530" s="726">
        <f t="shared" si="170"/>
        <v>7.5757575757575912</v>
      </c>
      <c r="Z530" s="726">
        <f t="shared" si="171"/>
        <v>13.793103448275868</v>
      </c>
      <c r="AA530" s="726">
        <f t="shared" si="172"/>
        <v>15.999999999999993</v>
      </c>
      <c r="AB530" s="726">
        <f t="shared" si="173"/>
        <v>16.279069767441868</v>
      </c>
      <c r="AC530" s="726">
        <f t="shared" si="174"/>
        <v>10.256410256410241</v>
      </c>
      <c r="AD530" s="726">
        <f t="shared" si="175"/>
        <v>14.705882352941169</v>
      </c>
      <c r="AE530" s="726">
        <f t="shared" si="176"/>
        <v>37.835975189524483</v>
      </c>
      <c r="AF530" s="726">
        <f t="shared" si="177"/>
        <v>37.031276040219964</v>
      </c>
      <c r="AG530" s="726">
        <f t="shared" si="178"/>
        <v>12.506250000000009</v>
      </c>
      <c r="AH530" s="726">
        <f t="shared" si="179"/>
        <v>12.501757839966231</v>
      </c>
      <c r="AI530" s="726">
        <f t="shared" si="180"/>
        <v>33.339583723982756</v>
      </c>
      <c r="AJ530" s="726">
        <f t="shared" si="181"/>
        <v>140.00900090009</v>
      </c>
      <c r="AK530" s="726" t="str">
        <f t="shared" si="182"/>
        <v>n/a</v>
      </c>
      <c r="AL530" s="726" t="str">
        <f t="shared" si="183"/>
        <v>n/a</v>
      </c>
      <c r="AM530" s="726" t="str">
        <f t="shared" si="184"/>
        <v>n/a</v>
      </c>
      <c r="AN530" s="726" t="str">
        <f t="shared" si="185"/>
        <v>n/a</v>
      </c>
      <c r="AO530" s="726" t="str">
        <f t="shared" si="186"/>
        <v>n/a</v>
      </c>
      <c r="AP530" s="726" t="str">
        <f t="shared" si="187"/>
        <v>n/a</v>
      </c>
      <c r="AQ530" s="727">
        <f t="shared" si="188"/>
        <v>29.319505591217517</v>
      </c>
      <c r="AR530" s="728">
        <f t="shared" si="189"/>
        <v>36.436907844096069</v>
      </c>
    </row>
    <row r="531" spans="1:44" ht="11.25" customHeight="1" x14ac:dyDescent="0.2">
      <c r="A531" s="1015" t="s">
        <v>1495</v>
      </c>
      <c r="B531" s="1015" t="s">
        <v>1496</v>
      </c>
      <c r="C531" s="524">
        <v>1.52</v>
      </c>
      <c r="D531" s="704">
        <v>1.46</v>
      </c>
      <c r="E531" s="704">
        <v>1.36</v>
      </c>
      <c r="F531" s="704">
        <v>1.1200000000000001</v>
      </c>
      <c r="G531" s="704">
        <v>0.9</v>
      </c>
      <c r="H531" s="705"/>
      <c r="I531" s="704">
        <v>0.64</v>
      </c>
      <c r="J531" s="523">
        <v>0.53500000000000003</v>
      </c>
      <c r="K531" s="705"/>
      <c r="L531" s="543">
        <v>0.42</v>
      </c>
      <c r="M531" s="706">
        <v>0.4</v>
      </c>
      <c r="N531" s="711">
        <v>0.4</v>
      </c>
      <c r="O531" s="711">
        <v>0.32</v>
      </c>
      <c r="P531" s="711">
        <v>0.28000000000000003</v>
      </c>
      <c r="Q531" s="711">
        <v>0.20250000000000001</v>
      </c>
      <c r="R531" s="711">
        <v>0.15</v>
      </c>
      <c r="S531" s="707">
        <v>0.09</v>
      </c>
      <c r="T531" s="707">
        <v>0.09</v>
      </c>
      <c r="U531" s="711">
        <v>0.09</v>
      </c>
      <c r="V531" s="711">
        <v>2.2499999999999999E-2</v>
      </c>
      <c r="W531" s="707">
        <v>0</v>
      </c>
      <c r="X531" s="708">
        <f t="shared" si="190"/>
        <v>10.000000000000002</v>
      </c>
      <c r="Y531" s="726">
        <f t="shared" si="170"/>
        <v>4.1095890410958846</v>
      </c>
      <c r="Z531" s="726">
        <f t="shared" si="171"/>
        <v>7.3529411764705843</v>
      </c>
      <c r="AA531" s="726">
        <f t="shared" si="172"/>
        <v>21.42857142857142</v>
      </c>
      <c r="AB531" s="726">
        <f t="shared" si="173"/>
        <v>24.444444444444446</v>
      </c>
      <c r="AC531" s="726">
        <f t="shared" si="174"/>
        <v>40.625</v>
      </c>
      <c r="AD531" s="726">
        <f t="shared" si="175"/>
        <v>19.626168224299057</v>
      </c>
      <c r="AE531" s="726">
        <f t="shared" si="176"/>
        <v>27.380952380952394</v>
      </c>
      <c r="AF531" s="726">
        <f t="shared" si="177"/>
        <v>4.9999999999999822</v>
      </c>
      <c r="AG531" s="726">
        <f t="shared" si="178"/>
        <v>0</v>
      </c>
      <c r="AH531" s="726">
        <f t="shared" si="179"/>
        <v>25</v>
      </c>
      <c r="AI531" s="726">
        <f t="shared" si="180"/>
        <v>14.285714285714279</v>
      </c>
      <c r="AJ531" s="726">
        <f t="shared" si="181"/>
        <v>38.271604938271622</v>
      </c>
      <c r="AK531" s="726">
        <f t="shared" si="182"/>
        <v>35.000000000000007</v>
      </c>
      <c r="AL531" s="726">
        <f t="shared" si="183"/>
        <v>66.666666666666671</v>
      </c>
      <c r="AM531" s="726">
        <f t="shared" si="184"/>
        <v>0</v>
      </c>
      <c r="AN531" s="726">
        <f t="shared" si="185"/>
        <v>0</v>
      </c>
      <c r="AO531" s="726">
        <f t="shared" si="186"/>
        <v>300</v>
      </c>
      <c r="AP531" s="726" t="str">
        <f t="shared" si="187"/>
        <v>n/a</v>
      </c>
      <c r="AQ531" s="727">
        <f t="shared" si="188"/>
        <v>37.011273681558016</v>
      </c>
      <c r="AR531" s="728">
        <f t="shared" si="189"/>
        <v>70.095479539862779</v>
      </c>
    </row>
    <row r="532" spans="1:44" ht="11.25" customHeight="1" x14ac:dyDescent="0.2">
      <c r="A532" s="1000" t="s">
        <v>4281</v>
      </c>
      <c r="B532" s="1000" t="s">
        <v>4277</v>
      </c>
      <c r="C532" s="716">
        <v>0.9</v>
      </c>
      <c r="D532" s="748">
        <v>0.7</v>
      </c>
      <c r="E532" s="748">
        <v>0.55000000000000004</v>
      </c>
      <c r="F532" s="748">
        <v>0.35</v>
      </c>
      <c r="G532" s="1165">
        <v>0.2</v>
      </c>
      <c r="H532" s="715"/>
      <c r="I532" s="1165">
        <v>0.2</v>
      </c>
      <c r="J532" s="1169">
        <v>0.2</v>
      </c>
      <c r="K532" s="715"/>
      <c r="L532" s="1172">
        <v>0.2</v>
      </c>
      <c r="M532" s="1172">
        <v>0.437</v>
      </c>
      <c r="N532" s="1176">
        <v>1.08</v>
      </c>
      <c r="O532" s="1176">
        <v>1.08</v>
      </c>
      <c r="P532" s="1176">
        <v>1.08</v>
      </c>
      <c r="Q532" s="1176">
        <v>1.08</v>
      </c>
      <c r="R532" s="1176">
        <v>1</v>
      </c>
      <c r="S532" s="1176">
        <v>0.92</v>
      </c>
      <c r="T532" s="1176">
        <v>0.92</v>
      </c>
      <c r="U532" s="1176">
        <v>0.92</v>
      </c>
      <c r="V532" s="1176">
        <v>0.8</v>
      </c>
      <c r="W532" s="1176">
        <v>0.48</v>
      </c>
      <c r="X532" s="708">
        <f t="shared" si="190"/>
        <v>13.097000000000003</v>
      </c>
      <c r="Y532" s="726">
        <f t="shared" si="170"/>
        <v>28.57142857142858</v>
      </c>
      <c r="Z532" s="726">
        <f t="shared" si="171"/>
        <v>27.272727272727249</v>
      </c>
      <c r="AA532" s="726">
        <f t="shared" si="172"/>
        <v>57.14285714285716</v>
      </c>
      <c r="AB532" s="726">
        <f t="shared" si="173"/>
        <v>74.999999999999972</v>
      </c>
      <c r="AC532" s="726">
        <f t="shared" si="174"/>
        <v>0</v>
      </c>
      <c r="AD532" s="726">
        <f t="shared" si="175"/>
        <v>0</v>
      </c>
      <c r="AE532" s="726">
        <f t="shared" si="176"/>
        <v>0</v>
      </c>
      <c r="AF532" s="726">
        <f t="shared" si="177"/>
        <v>-54.233409610983976</v>
      </c>
      <c r="AG532" s="726">
        <f t="shared" si="178"/>
        <v>-59.537037037037031</v>
      </c>
      <c r="AH532" s="726">
        <f t="shared" si="179"/>
        <v>0</v>
      </c>
      <c r="AI532" s="726">
        <f t="shared" si="180"/>
        <v>0</v>
      </c>
      <c r="AJ532" s="726">
        <f t="shared" si="181"/>
        <v>0</v>
      </c>
      <c r="AK532" s="726">
        <f t="shared" si="182"/>
        <v>8.0000000000000071</v>
      </c>
      <c r="AL532" s="726">
        <f t="shared" si="183"/>
        <v>8.6956521739130377</v>
      </c>
      <c r="AM532" s="726">
        <f t="shared" si="184"/>
        <v>0</v>
      </c>
      <c r="AN532" s="726">
        <f t="shared" si="185"/>
        <v>0</v>
      </c>
      <c r="AO532" s="726">
        <f t="shared" si="186"/>
        <v>14.999999999999991</v>
      </c>
      <c r="AP532" s="726">
        <f t="shared" si="187"/>
        <v>66.666666666666671</v>
      </c>
      <c r="AQ532" s="727">
        <f t="shared" si="188"/>
        <v>9.5877158433095353</v>
      </c>
      <c r="AR532" s="728">
        <f t="shared" si="189"/>
        <v>34.377469795897461</v>
      </c>
    </row>
    <row r="533" spans="1:44" ht="11.25" customHeight="1" x14ac:dyDescent="0.2">
      <c r="A533" s="539" t="s">
        <v>1497</v>
      </c>
      <c r="B533" s="539" t="s">
        <v>1498</v>
      </c>
      <c r="C533" s="542">
        <v>0.92</v>
      </c>
      <c r="D533" s="704">
        <v>0.88</v>
      </c>
      <c r="E533" s="704">
        <v>0.76</v>
      </c>
      <c r="F533" s="704">
        <v>0.68</v>
      </c>
      <c r="G533" s="704">
        <v>0.5</v>
      </c>
      <c r="H533" s="705"/>
      <c r="I533" s="704">
        <v>0.4</v>
      </c>
      <c r="J533" s="523">
        <v>0.2</v>
      </c>
      <c r="K533" s="705"/>
      <c r="L533" s="706">
        <v>0</v>
      </c>
      <c r="M533" s="706">
        <v>0</v>
      </c>
      <c r="N533" s="707">
        <v>0</v>
      </c>
      <c r="O533" s="707">
        <v>0</v>
      </c>
      <c r="P533" s="707">
        <v>0</v>
      </c>
      <c r="Q533" s="707">
        <v>0</v>
      </c>
      <c r="R533" s="707">
        <v>0</v>
      </c>
      <c r="S533" s="707">
        <v>0</v>
      </c>
      <c r="T533" s="707">
        <v>0</v>
      </c>
      <c r="U533" s="707">
        <v>0</v>
      </c>
      <c r="V533" s="707">
        <v>0</v>
      </c>
      <c r="W533" s="707">
        <v>0</v>
      </c>
      <c r="X533" s="708">
        <f t="shared" si="190"/>
        <v>4.3400000000000007</v>
      </c>
      <c r="Y533" s="726">
        <f t="shared" si="170"/>
        <v>4.5454545454545414</v>
      </c>
      <c r="Z533" s="726">
        <f t="shared" si="171"/>
        <v>15.789473684210531</v>
      </c>
      <c r="AA533" s="726">
        <f t="shared" si="172"/>
        <v>11.764705882352944</v>
      </c>
      <c r="AB533" s="726">
        <f t="shared" si="173"/>
        <v>36.000000000000007</v>
      </c>
      <c r="AC533" s="726">
        <f t="shared" si="174"/>
        <v>25</v>
      </c>
      <c r="AD533" s="726">
        <f t="shared" si="175"/>
        <v>100</v>
      </c>
      <c r="AE533" s="726" t="str">
        <f t="shared" si="176"/>
        <v>n/a</v>
      </c>
      <c r="AF533" s="726" t="str">
        <f t="shared" si="177"/>
        <v>n/a</v>
      </c>
      <c r="AG533" s="726" t="str">
        <f t="shared" si="178"/>
        <v>n/a</v>
      </c>
      <c r="AH533" s="726" t="str">
        <f t="shared" si="179"/>
        <v>n/a</v>
      </c>
      <c r="AI533" s="726" t="str">
        <f t="shared" si="180"/>
        <v>n/a</v>
      </c>
      <c r="AJ533" s="726" t="str">
        <f t="shared" si="181"/>
        <v>n/a</v>
      </c>
      <c r="AK533" s="726" t="str">
        <f t="shared" si="182"/>
        <v>n/a</v>
      </c>
      <c r="AL533" s="726" t="str">
        <f t="shared" si="183"/>
        <v>n/a</v>
      </c>
      <c r="AM533" s="726" t="str">
        <f t="shared" si="184"/>
        <v>n/a</v>
      </c>
      <c r="AN533" s="726" t="str">
        <f t="shared" si="185"/>
        <v>n/a</v>
      </c>
      <c r="AO533" s="726" t="str">
        <f t="shared" si="186"/>
        <v>n/a</v>
      </c>
      <c r="AP533" s="726" t="str">
        <f t="shared" si="187"/>
        <v>n/a</v>
      </c>
      <c r="AQ533" s="727">
        <f t="shared" si="188"/>
        <v>32.183272352003002</v>
      </c>
      <c r="AR533" s="728">
        <f t="shared" si="189"/>
        <v>34.970841639995555</v>
      </c>
    </row>
    <row r="534" spans="1:44" ht="11.25" customHeight="1" x14ac:dyDescent="0.2">
      <c r="A534" s="522" t="s">
        <v>1499</v>
      </c>
      <c r="B534" s="1015" t="s">
        <v>1500</v>
      </c>
      <c r="C534" s="710">
        <v>1.88</v>
      </c>
      <c r="D534" s="704">
        <v>1.64</v>
      </c>
      <c r="E534" s="704">
        <v>1.36</v>
      </c>
      <c r="F534" s="704">
        <v>1.27</v>
      </c>
      <c r="G534" s="704">
        <v>1.0900000000000001</v>
      </c>
      <c r="H534" s="705"/>
      <c r="I534" s="704">
        <v>0.92</v>
      </c>
      <c r="J534" s="523">
        <v>0.22</v>
      </c>
      <c r="K534" s="705"/>
      <c r="L534" s="706">
        <v>0</v>
      </c>
      <c r="M534" s="706">
        <v>0.20213</v>
      </c>
      <c r="N534" s="707">
        <v>0.80852000000000002</v>
      </c>
      <c r="O534" s="711">
        <v>0.80852000000000002</v>
      </c>
      <c r="P534" s="711">
        <v>0.72765999999999997</v>
      </c>
      <c r="Q534" s="711">
        <v>0.64680000000000004</v>
      </c>
      <c r="R534" s="707">
        <v>0.57887999999999995</v>
      </c>
      <c r="S534" s="707">
        <v>0.57887999999999995</v>
      </c>
      <c r="T534" s="707">
        <v>0.57887999999999995</v>
      </c>
      <c r="U534" s="707">
        <v>0.57887999999999995</v>
      </c>
      <c r="V534" s="707">
        <v>0.57887999999999995</v>
      </c>
      <c r="W534" s="707">
        <v>0.57887999999999995</v>
      </c>
      <c r="X534" s="708">
        <f t="shared" si="190"/>
        <v>15.04691</v>
      </c>
      <c r="Y534" s="726">
        <f t="shared" si="170"/>
        <v>14.634146341463406</v>
      </c>
      <c r="Z534" s="726">
        <f t="shared" si="171"/>
        <v>20.588235294117641</v>
      </c>
      <c r="AA534" s="726">
        <f t="shared" si="172"/>
        <v>7.0866141732283561</v>
      </c>
      <c r="AB534" s="726">
        <f t="shared" si="173"/>
        <v>16.5137614678899</v>
      </c>
      <c r="AC534" s="726">
        <f t="shared" si="174"/>
        <v>18.478260869565212</v>
      </c>
      <c r="AD534" s="726">
        <f t="shared" si="175"/>
        <v>318.18181818181819</v>
      </c>
      <c r="AE534" s="726" t="str">
        <f t="shared" si="176"/>
        <v>n/a</v>
      </c>
      <c r="AF534" s="726">
        <f t="shared" si="177"/>
        <v>-100</v>
      </c>
      <c r="AG534" s="726">
        <f t="shared" si="178"/>
        <v>-75</v>
      </c>
      <c r="AH534" s="726">
        <f t="shared" si="179"/>
        <v>0</v>
      </c>
      <c r="AI534" s="726">
        <f t="shared" si="180"/>
        <v>11.112332682846393</v>
      </c>
      <c r="AJ534" s="726">
        <f t="shared" si="181"/>
        <v>12.501546072974623</v>
      </c>
      <c r="AK534" s="726">
        <f t="shared" si="182"/>
        <v>11.733001658374809</v>
      </c>
      <c r="AL534" s="726">
        <f t="shared" si="183"/>
        <v>0</v>
      </c>
      <c r="AM534" s="726">
        <f t="shared" si="184"/>
        <v>0</v>
      </c>
      <c r="AN534" s="726">
        <f t="shared" si="185"/>
        <v>0</v>
      </c>
      <c r="AO534" s="726">
        <f t="shared" si="186"/>
        <v>0</v>
      </c>
      <c r="AP534" s="726">
        <f t="shared" si="187"/>
        <v>0</v>
      </c>
      <c r="AQ534" s="727">
        <f t="shared" si="188"/>
        <v>15.048806867192855</v>
      </c>
      <c r="AR534" s="728">
        <f t="shared" si="189"/>
        <v>84.681232261722386</v>
      </c>
    </row>
    <row r="535" spans="1:44" ht="11.25" customHeight="1" x14ac:dyDescent="0.2">
      <c r="A535" s="1017" t="s">
        <v>1501</v>
      </c>
      <c r="B535" s="1015" t="s">
        <v>1502</v>
      </c>
      <c r="C535" s="710">
        <v>2.21</v>
      </c>
      <c r="D535" s="704">
        <v>2.0299999999999998</v>
      </c>
      <c r="E535" s="704">
        <v>1.7024999999999999</v>
      </c>
      <c r="F535" s="704">
        <v>1.34</v>
      </c>
      <c r="G535" s="704">
        <v>1.0319</v>
      </c>
      <c r="H535" s="705"/>
      <c r="I535" s="532">
        <v>0</v>
      </c>
      <c r="J535" s="709">
        <v>0</v>
      </c>
      <c r="K535" s="705"/>
      <c r="L535" s="533">
        <v>0</v>
      </c>
      <c r="M535" s="707">
        <v>0</v>
      </c>
      <c r="N535" s="707">
        <v>0</v>
      </c>
      <c r="O535" s="707">
        <v>0</v>
      </c>
      <c r="P535" s="707">
        <v>0</v>
      </c>
      <c r="Q535" s="707">
        <v>0</v>
      </c>
      <c r="R535" s="707">
        <v>0</v>
      </c>
      <c r="S535" s="707">
        <v>0</v>
      </c>
      <c r="T535" s="707">
        <v>0</v>
      </c>
      <c r="U535" s="707">
        <v>0</v>
      </c>
      <c r="V535" s="707">
        <v>0</v>
      </c>
      <c r="W535" s="707">
        <v>0</v>
      </c>
      <c r="X535" s="708">
        <f t="shared" si="190"/>
        <v>8.3143999999999991</v>
      </c>
      <c r="Y535" s="726">
        <f t="shared" si="170"/>
        <v>8.866995073891637</v>
      </c>
      <c r="Z535" s="726">
        <f t="shared" si="171"/>
        <v>19.236417033773854</v>
      </c>
      <c r="AA535" s="726">
        <f t="shared" si="172"/>
        <v>27.052238805970141</v>
      </c>
      <c r="AB535" s="726">
        <f t="shared" si="173"/>
        <v>29.857544335691454</v>
      </c>
      <c r="AC535" s="726" t="str">
        <f t="shared" si="174"/>
        <v>n/a</v>
      </c>
      <c r="AD535" s="726" t="str">
        <f t="shared" si="175"/>
        <v>n/a</v>
      </c>
      <c r="AE535" s="726" t="str">
        <f t="shared" si="176"/>
        <v>n/a</v>
      </c>
      <c r="AF535" s="726" t="str">
        <f t="shared" si="177"/>
        <v>n/a</v>
      </c>
      <c r="AG535" s="726" t="str">
        <f t="shared" si="178"/>
        <v>n/a</v>
      </c>
      <c r="AH535" s="726" t="str">
        <f t="shared" si="179"/>
        <v>n/a</v>
      </c>
      <c r="AI535" s="726" t="str">
        <f t="shared" si="180"/>
        <v>n/a</v>
      </c>
      <c r="AJ535" s="726" t="str">
        <f t="shared" si="181"/>
        <v>n/a</v>
      </c>
      <c r="AK535" s="726" t="str">
        <f t="shared" si="182"/>
        <v>n/a</v>
      </c>
      <c r="AL535" s="726" t="str">
        <f t="shared" si="183"/>
        <v>n/a</v>
      </c>
      <c r="AM535" s="726" t="str">
        <f t="shared" si="184"/>
        <v>n/a</v>
      </c>
      <c r="AN535" s="726" t="str">
        <f t="shared" si="185"/>
        <v>n/a</v>
      </c>
      <c r="AO535" s="726" t="str">
        <f t="shared" si="186"/>
        <v>n/a</v>
      </c>
      <c r="AP535" s="726" t="str">
        <f t="shared" si="187"/>
        <v>n/a</v>
      </c>
      <c r="AQ535" s="727">
        <f t="shared" si="188"/>
        <v>21.253298812331771</v>
      </c>
      <c r="AR535" s="728">
        <f t="shared" si="189"/>
        <v>9.4012247160613587</v>
      </c>
    </row>
    <row r="536" spans="1:44" ht="11.25" customHeight="1" x14ac:dyDescent="0.2">
      <c r="A536" s="530" t="s">
        <v>296</v>
      </c>
      <c r="B536" s="1015" t="s">
        <v>297</v>
      </c>
      <c r="C536" s="710">
        <v>1.38</v>
      </c>
      <c r="D536" s="704">
        <v>1.31</v>
      </c>
      <c r="E536" s="704">
        <v>1.27</v>
      </c>
      <c r="F536" s="704">
        <v>1.23</v>
      </c>
      <c r="G536" s="704">
        <v>1.18</v>
      </c>
      <c r="H536" s="705"/>
      <c r="I536" s="704">
        <v>1.1000000000000001</v>
      </c>
      <c r="J536" s="523">
        <v>1.03</v>
      </c>
      <c r="K536" s="705"/>
      <c r="L536" s="710">
        <v>0.99</v>
      </c>
      <c r="M536" s="707">
        <v>0.96</v>
      </c>
      <c r="N536" s="711">
        <v>0.94</v>
      </c>
      <c r="O536" s="711">
        <v>0.84</v>
      </c>
      <c r="P536" s="711">
        <v>0.68</v>
      </c>
      <c r="Q536" s="711">
        <v>0.52</v>
      </c>
      <c r="R536" s="711">
        <v>0.37</v>
      </c>
      <c r="S536" s="711">
        <v>0.25668000000000002</v>
      </c>
      <c r="T536" s="711">
        <v>0.21668000000000001</v>
      </c>
      <c r="U536" s="711">
        <v>0.18001000000000003</v>
      </c>
      <c r="V536" s="711">
        <v>0.15778</v>
      </c>
      <c r="W536" s="711">
        <v>0.15112</v>
      </c>
      <c r="X536" s="708">
        <f t="shared" si="190"/>
        <v>14.762269999999997</v>
      </c>
      <c r="Y536" s="726">
        <f t="shared" si="170"/>
        <v>5.3435114503816772</v>
      </c>
      <c r="Z536" s="726">
        <f t="shared" si="171"/>
        <v>3.1496062992125928</v>
      </c>
      <c r="AA536" s="726">
        <f t="shared" si="172"/>
        <v>3.2520325203251987</v>
      </c>
      <c r="AB536" s="726">
        <f t="shared" si="173"/>
        <v>4.2372881355932313</v>
      </c>
      <c r="AC536" s="726">
        <f t="shared" si="174"/>
        <v>7.2727272727272529</v>
      </c>
      <c r="AD536" s="726">
        <f t="shared" si="175"/>
        <v>6.7961165048543659</v>
      </c>
      <c r="AE536" s="726">
        <f t="shared" si="176"/>
        <v>4.0404040404040442</v>
      </c>
      <c r="AF536" s="726">
        <f t="shared" si="177"/>
        <v>3.125</v>
      </c>
      <c r="AG536" s="726">
        <f t="shared" si="178"/>
        <v>2.1276595744680771</v>
      </c>
      <c r="AH536" s="726">
        <f t="shared" si="179"/>
        <v>11.904761904761907</v>
      </c>
      <c r="AI536" s="726">
        <f t="shared" si="180"/>
        <v>23.529411764705866</v>
      </c>
      <c r="AJ536" s="726">
        <f t="shared" si="181"/>
        <v>30.76923076923077</v>
      </c>
      <c r="AK536" s="726">
        <f t="shared" si="182"/>
        <v>40.540540540540547</v>
      </c>
      <c r="AL536" s="726">
        <f t="shared" si="183"/>
        <v>44.148355929562079</v>
      </c>
      <c r="AM536" s="726">
        <f t="shared" si="184"/>
        <v>18.460402436773116</v>
      </c>
      <c r="AN536" s="726">
        <f t="shared" si="185"/>
        <v>20.371090494972478</v>
      </c>
      <c r="AO536" s="726">
        <f t="shared" si="186"/>
        <v>14.089238179743969</v>
      </c>
      <c r="AP536" s="726">
        <f t="shared" si="187"/>
        <v>4.4070937003705568</v>
      </c>
      <c r="AQ536" s="727">
        <f t="shared" si="188"/>
        <v>13.753581751034876</v>
      </c>
      <c r="AR536" s="728">
        <f t="shared" si="189"/>
        <v>13.284697605153433</v>
      </c>
    </row>
    <row r="537" spans="1:44" ht="11.25" customHeight="1" x14ac:dyDescent="0.2">
      <c r="A537" s="1017" t="s">
        <v>694</v>
      </c>
      <c r="B537" s="1015" t="s">
        <v>695</v>
      </c>
      <c r="C537" s="710">
        <v>1.83</v>
      </c>
      <c r="D537" s="704">
        <v>1.74</v>
      </c>
      <c r="E537" s="704">
        <v>1.63</v>
      </c>
      <c r="F537" s="704">
        <v>1.39</v>
      </c>
      <c r="G537" s="704">
        <v>1.23</v>
      </c>
      <c r="H537" s="705" t="s">
        <v>91</v>
      </c>
      <c r="I537" s="704">
        <v>1.05</v>
      </c>
      <c r="J537" s="523">
        <v>0.91</v>
      </c>
      <c r="K537" s="705"/>
      <c r="L537" s="543">
        <v>0.84</v>
      </c>
      <c r="M537" s="706">
        <v>0.8</v>
      </c>
      <c r="N537" s="711">
        <v>0.76</v>
      </c>
      <c r="O537" s="711">
        <v>0.68</v>
      </c>
      <c r="P537" s="711">
        <v>0.56000000000000005</v>
      </c>
      <c r="Q537" s="711">
        <v>0.46</v>
      </c>
      <c r="R537" s="711">
        <v>0.34</v>
      </c>
      <c r="S537" s="711">
        <v>0.1</v>
      </c>
      <c r="T537" s="707">
        <v>0</v>
      </c>
      <c r="U537" s="707">
        <v>0</v>
      </c>
      <c r="V537" s="707">
        <v>0</v>
      </c>
      <c r="W537" s="707">
        <v>0</v>
      </c>
      <c r="X537" s="708">
        <f t="shared" si="190"/>
        <v>14.320000000000002</v>
      </c>
      <c r="Y537" s="726">
        <f t="shared" si="170"/>
        <v>5.1724137931034475</v>
      </c>
      <c r="Z537" s="726">
        <f t="shared" si="171"/>
        <v>6.7484662576687171</v>
      </c>
      <c r="AA537" s="726">
        <f t="shared" si="172"/>
        <v>17.266187050359715</v>
      </c>
      <c r="AB537" s="726">
        <f t="shared" si="173"/>
        <v>13.008130081300816</v>
      </c>
      <c r="AC537" s="726">
        <f t="shared" si="174"/>
        <v>17.142857142857125</v>
      </c>
      <c r="AD537" s="726">
        <f t="shared" si="175"/>
        <v>15.384615384615397</v>
      </c>
      <c r="AE537" s="726">
        <f t="shared" si="176"/>
        <v>8.3333333333333481</v>
      </c>
      <c r="AF537" s="726">
        <f t="shared" si="177"/>
        <v>4.9999999999999822</v>
      </c>
      <c r="AG537" s="726">
        <f t="shared" si="178"/>
        <v>5.2631578947368363</v>
      </c>
      <c r="AH537" s="726">
        <f t="shared" si="179"/>
        <v>11.764705882352944</v>
      </c>
      <c r="AI537" s="726">
        <f t="shared" si="180"/>
        <v>21.42857142857142</v>
      </c>
      <c r="AJ537" s="726">
        <f t="shared" si="181"/>
        <v>21.739130434782616</v>
      </c>
      <c r="AK537" s="726">
        <f t="shared" si="182"/>
        <v>35.294117647058812</v>
      </c>
      <c r="AL537" s="726">
        <f t="shared" si="183"/>
        <v>240</v>
      </c>
      <c r="AM537" s="726" t="str">
        <f t="shared" si="184"/>
        <v>n/a</v>
      </c>
      <c r="AN537" s="726" t="str">
        <f t="shared" si="185"/>
        <v>n/a</v>
      </c>
      <c r="AO537" s="726" t="str">
        <f t="shared" si="186"/>
        <v>n/a</v>
      </c>
      <c r="AP537" s="726" t="str">
        <f t="shared" si="187"/>
        <v>n/a</v>
      </c>
      <c r="AQ537" s="727">
        <f t="shared" si="188"/>
        <v>30.253263309338656</v>
      </c>
      <c r="AR537" s="728">
        <f t="shared" si="189"/>
        <v>60.950518947866144</v>
      </c>
    </row>
    <row r="538" spans="1:44" ht="11.25" customHeight="1" x14ac:dyDescent="0.2">
      <c r="A538" s="1155" t="s">
        <v>4302</v>
      </c>
      <c r="B538" s="1155" t="s">
        <v>4299</v>
      </c>
      <c r="C538" s="1161">
        <v>1.32</v>
      </c>
      <c r="D538" s="1161">
        <v>1</v>
      </c>
      <c r="E538" s="1161">
        <v>0.8</v>
      </c>
      <c r="F538" s="1161">
        <v>0.18</v>
      </c>
      <c r="G538" s="1195">
        <v>0</v>
      </c>
      <c r="H538" s="1161"/>
      <c r="I538" s="1195">
        <v>0</v>
      </c>
      <c r="J538" s="1198">
        <v>0</v>
      </c>
      <c r="K538" s="1161"/>
      <c r="L538" s="1203">
        <v>0</v>
      </c>
      <c r="M538" s="1203">
        <v>0</v>
      </c>
      <c r="N538" s="1175">
        <v>0</v>
      </c>
      <c r="O538" s="1175">
        <v>0</v>
      </c>
      <c r="P538" s="1175">
        <v>0</v>
      </c>
      <c r="Q538" s="1175">
        <v>0</v>
      </c>
      <c r="R538" s="1175">
        <v>0</v>
      </c>
      <c r="S538" s="1175">
        <v>0</v>
      </c>
      <c r="T538" s="1175">
        <v>0</v>
      </c>
      <c r="U538" s="1175">
        <v>0</v>
      </c>
      <c r="V538" s="1175">
        <v>0</v>
      </c>
      <c r="W538" s="1175">
        <v>0</v>
      </c>
      <c r="X538" s="708">
        <f t="shared" si="190"/>
        <v>3.3000000000000003</v>
      </c>
      <c r="Y538" s="726">
        <f t="shared" si="170"/>
        <v>32.000000000000007</v>
      </c>
      <c r="Z538" s="726">
        <f t="shared" si="171"/>
        <v>25</v>
      </c>
      <c r="AA538" s="726">
        <f t="shared" si="172"/>
        <v>344.44444444444446</v>
      </c>
      <c r="AB538" s="726" t="str">
        <f t="shared" si="173"/>
        <v>n/a</v>
      </c>
      <c r="AC538" s="726" t="str">
        <f t="shared" si="174"/>
        <v>n/a</v>
      </c>
      <c r="AD538" s="726" t="str">
        <f t="shared" si="175"/>
        <v>n/a</v>
      </c>
      <c r="AE538" s="726" t="str">
        <f t="shared" si="176"/>
        <v>n/a</v>
      </c>
      <c r="AF538" s="726" t="str">
        <f t="shared" si="177"/>
        <v>n/a</v>
      </c>
      <c r="AG538" s="726" t="str">
        <f t="shared" si="178"/>
        <v>n/a</v>
      </c>
      <c r="AH538" s="726" t="str">
        <f t="shared" si="179"/>
        <v>n/a</v>
      </c>
      <c r="AI538" s="726" t="str">
        <f t="shared" si="180"/>
        <v>n/a</v>
      </c>
      <c r="AJ538" s="726" t="str">
        <f t="shared" si="181"/>
        <v>n/a</v>
      </c>
      <c r="AK538" s="726" t="str">
        <f t="shared" si="182"/>
        <v>n/a</v>
      </c>
      <c r="AL538" s="726" t="str">
        <f t="shared" si="183"/>
        <v>n/a</v>
      </c>
      <c r="AM538" s="726" t="str">
        <f t="shared" si="184"/>
        <v>n/a</v>
      </c>
      <c r="AN538" s="726" t="str">
        <f t="shared" si="185"/>
        <v>n/a</v>
      </c>
      <c r="AO538" s="726" t="str">
        <f t="shared" si="186"/>
        <v>n/a</v>
      </c>
      <c r="AP538" s="726" t="str">
        <f t="shared" si="187"/>
        <v>n/a</v>
      </c>
      <c r="AQ538" s="727">
        <f t="shared" si="188"/>
        <v>133.81481481481481</v>
      </c>
      <c r="AR538" s="728">
        <f t="shared" si="189"/>
        <v>182.4441850496645</v>
      </c>
    </row>
    <row r="539" spans="1:44" ht="11.25" customHeight="1" x14ac:dyDescent="0.2">
      <c r="A539" s="1015" t="s">
        <v>696</v>
      </c>
      <c r="B539" s="1015" t="s">
        <v>697</v>
      </c>
      <c r="C539" s="524">
        <v>1.22</v>
      </c>
      <c r="D539" s="704">
        <v>1.08</v>
      </c>
      <c r="E539" s="704">
        <v>1</v>
      </c>
      <c r="F539" s="704">
        <v>0.88</v>
      </c>
      <c r="G539" s="532">
        <v>0.8</v>
      </c>
      <c r="H539" s="705"/>
      <c r="I539" s="704">
        <v>0.76</v>
      </c>
      <c r="J539" s="523">
        <v>0.67</v>
      </c>
      <c r="K539" s="705"/>
      <c r="L539" s="543">
        <v>0.60499999999999998</v>
      </c>
      <c r="M539" s="543">
        <v>0.57499999999999996</v>
      </c>
      <c r="N539" s="711">
        <v>0.55000000000000004</v>
      </c>
      <c r="O539" s="711">
        <v>0.505</v>
      </c>
      <c r="P539" s="711">
        <v>0.48</v>
      </c>
      <c r="Q539" s="711">
        <v>0.46</v>
      </c>
      <c r="R539" s="711">
        <v>0.36</v>
      </c>
      <c r="S539" s="711">
        <v>0.34</v>
      </c>
      <c r="T539" s="711">
        <v>0.32</v>
      </c>
      <c r="U539" s="711">
        <v>0.3</v>
      </c>
      <c r="V539" s="711">
        <v>0.28000000000000003</v>
      </c>
      <c r="W539" s="711">
        <v>0.26</v>
      </c>
      <c r="X539" s="708">
        <f t="shared" si="190"/>
        <v>11.445</v>
      </c>
      <c r="Y539" s="726">
        <f t="shared" si="170"/>
        <v>12.962962962962955</v>
      </c>
      <c r="Z539" s="726">
        <f t="shared" si="171"/>
        <v>8.0000000000000071</v>
      </c>
      <c r="AA539" s="726">
        <f t="shared" si="172"/>
        <v>13.636363636363647</v>
      </c>
      <c r="AB539" s="726">
        <f t="shared" si="173"/>
        <v>9.9999999999999858</v>
      </c>
      <c r="AC539" s="726">
        <f t="shared" si="174"/>
        <v>5.2631578947368363</v>
      </c>
      <c r="AD539" s="726">
        <f t="shared" si="175"/>
        <v>13.432835820895516</v>
      </c>
      <c r="AE539" s="726">
        <f t="shared" si="176"/>
        <v>10.743801652892571</v>
      </c>
      <c r="AF539" s="726">
        <f t="shared" si="177"/>
        <v>5.2173913043478404</v>
      </c>
      <c r="AG539" s="726">
        <f t="shared" si="178"/>
        <v>4.5454545454545192</v>
      </c>
      <c r="AH539" s="726">
        <f t="shared" si="179"/>
        <v>8.9108910891089188</v>
      </c>
      <c r="AI539" s="726">
        <f t="shared" si="180"/>
        <v>5.2083333333333481</v>
      </c>
      <c r="AJ539" s="726">
        <f t="shared" si="181"/>
        <v>4.3478260869565188</v>
      </c>
      <c r="AK539" s="726">
        <f t="shared" si="182"/>
        <v>27.777777777777789</v>
      </c>
      <c r="AL539" s="726">
        <f t="shared" si="183"/>
        <v>5.8823529411764497</v>
      </c>
      <c r="AM539" s="726">
        <f t="shared" si="184"/>
        <v>6.25</v>
      </c>
      <c r="AN539" s="726">
        <f t="shared" si="185"/>
        <v>6.6666666666666652</v>
      </c>
      <c r="AO539" s="726">
        <f t="shared" si="186"/>
        <v>7.1428571428571397</v>
      </c>
      <c r="AP539" s="726">
        <f t="shared" si="187"/>
        <v>7.6923076923077094</v>
      </c>
      <c r="AQ539" s="727">
        <f t="shared" si="188"/>
        <v>9.0933878082132438</v>
      </c>
      <c r="AR539" s="728">
        <f t="shared" si="189"/>
        <v>5.5644246766977918</v>
      </c>
    </row>
    <row r="540" spans="1:44" ht="11.25" customHeight="1" x14ac:dyDescent="0.2">
      <c r="A540" s="605" t="s">
        <v>3917</v>
      </c>
      <c r="B540" s="1015" t="s">
        <v>3918</v>
      </c>
      <c r="C540" s="998">
        <v>0.66</v>
      </c>
      <c r="D540" s="998">
        <v>0.57999999999999996</v>
      </c>
      <c r="E540" s="998">
        <v>0.48</v>
      </c>
      <c r="F540" s="998">
        <v>0.32</v>
      </c>
      <c r="G540" s="998">
        <v>0.24</v>
      </c>
      <c r="H540" s="998"/>
      <c r="I540" s="998">
        <v>0.24</v>
      </c>
      <c r="J540" s="1015">
        <v>0.24</v>
      </c>
      <c r="K540" s="998"/>
      <c r="L540" s="530">
        <v>0.24</v>
      </c>
      <c r="M540" s="530">
        <v>0.42</v>
      </c>
      <c r="N540" s="676">
        <v>0.64</v>
      </c>
      <c r="O540" s="676">
        <v>0.6</v>
      </c>
      <c r="P540" s="676">
        <v>0.57999999999999996</v>
      </c>
      <c r="Q540" s="676">
        <v>0.53</v>
      </c>
      <c r="R540" s="676">
        <v>0.47</v>
      </c>
      <c r="S540" s="676">
        <v>0.42</v>
      </c>
      <c r="T540" s="676">
        <v>0.37</v>
      </c>
      <c r="U540" s="676">
        <v>0.32</v>
      </c>
      <c r="V540" s="676">
        <v>0.28000000000000003</v>
      </c>
      <c r="W540" s="676">
        <v>0</v>
      </c>
      <c r="X540" s="708">
        <f t="shared" si="190"/>
        <v>7.6300000000000008</v>
      </c>
      <c r="Y540" s="726">
        <f t="shared" si="170"/>
        <v>13.793103448275868</v>
      </c>
      <c r="Z540" s="726">
        <f t="shared" si="171"/>
        <v>20.833333333333325</v>
      </c>
      <c r="AA540" s="726">
        <f t="shared" si="172"/>
        <v>50</v>
      </c>
      <c r="AB540" s="726">
        <f t="shared" si="173"/>
        <v>33.33333333333335</v>
      </c>
      <c r="AC540" s="726">
        <f t="shared" si="174"/>
        <v>0</v>
      </c>
      <c r="AD540" s="726">
        <f t="shared" si="175"/>
        <v>0</v>
      </c>
      <c r="AE540" s="726">
        <f t="shared" si="176"/>
        <v>0</v>
      </c>
      <c r="AF540" s="726">
        <f t="shared" si="177"/>
        <v>-42.857142857142861</v>
      </c>
      <c r="AG540" s="726">
        <f t="shared" si="178"/>
        <v>-34.375</v>
      </c>
      <c r="AH540" s="726">
        <f t="shared" si="179"/>
        <v>6.6666666666666652</v>
      </c>
      <c r="AI540" s="726">
        <f t="shared" si="180"/>
        <v>3.4482758620689724</v>
      </c>
      <c r="AJ540" s="726">
        <f t="shared" si="181"/>
        <v>9.4339622641509422</v>
      </c>
      <c r="AK540" s="726">
        <f t="shared" si="182"/>
        <v>12.765957446808528</v>
      </c>
      <c r="AL540" s="726">
        <f t="shared" si="183"/>
        <v>11.904761904761907</v>
      </c>
      <c r="AM540" s="726">
        <f t="shared" si="184"/>
        <v>13.513513513513509</v>
      </c>
      <c r="AN540" s="726">
        <f t="shared" si="185"/>
        <v>15.625</v>
      </c>
      <c r="AO540" s="726">
        <f t="shared" si="186"/>
        <v>14.285714285714279</v>
      </c>
      <c r="AP540" s="726" t="str">
        <f t="shared" si="187"/>
        <v>n/a</v>
      </c>
      <c r="AQ540" s="727">
        <f t="shared" si="188"/>
        <v>7.5512634824402634</v>
      </c>
      <c r="AR540" s="728">
        <f t="shared" si="189"/>
        <v>21.455276263897822</v>
      </c>
    </row>
    <row r="541" spans="1:44" ht="11.25" customHeight="1" x14ac:dyDescent="0.2">
      <c r="A541" s="509" t="s">
        <v>299</v>
      </c>
      <c r="B541" s="1190" t="s">
        <v>300</v>
      </c>
      <c r="C541" s="554">
        <v>0.42122512500000003</v>
      </c>
      <c r="D541" s="513">
        <v>0.33585201000000003</v>
      </c>
      <c r="E541" s="513">
        <v>0.32954493000000001</v>
      </c>
      <c r="F541" s="513">
        <v>0.32244946499999999</v>
      </c>
      <c r="G541" s="515">
        <v>0.31535400000000002</v>
      </c>
      <c r="H541" s="514"/>
      <c r="I541" s="513">
        <v>0.24384016979012732</v>
      </c>
      <c r="J541" s="511">
        <v>0.21297019175346724</v>
      </c>
      <c r="K541" s="514"/>
      <c r="L541" s="563">
        <v>0.2094541744367826</v>
      </c>
      <c r="M541" s="563">
        <v>0.20769616577844033</v>
      </c>
      <c r="N541" s="519">
        <v>0.20543586893200022</v>
      </c>
      <c r="O541" s="519">
        <v>0.19890612248672884</v>
      </c>
      <c r="P541" s="519">
        <v>0.1913717996652618</v>
      </c>
      <c r="Q541" s="519">
        <v>0.18559548550213711</v>
      </c>
      <c r="R541" s="519">
        <v>0.16826654301276303</v>
      </c>
      <c r="S541" s="519">
        <v>0.12657662340064563</v>
      </c>
      <c r="T541" s="519">
        <v>9.7443908490973202E-2</v>
      </c>
      <c r="U541" s="519">
        <v>9.342560298619082E-2</v>
      </c>
      <c r="V541" s="519">
        <v>8.940729748140841E-2</v>
      </c>
      <c r="W541" s="519">
        <v>8.5388991976626E-2</v>
      </c>
      <c r="X541" s="708">
        <f t="shared" si="190"/>
        <v>4.0402044756935522</v>
      </c>
      <c r="Y541" s="726">
        <f t="shared" si="170"/>
        <v>25.419861265680677</v>
      </c>
      <c r="Z541" s="726">
        <f t="shared" si="171"/>
        <v>1.9138755980861344</v>
      </c>
      <c r="AA541" s="726">
        <f t="shared" si="172"/>
        <v>2.2004889975550279</v>
      </c>
      <c r="AB541" s="726">
        <f t="shared" si="173"/>
        <v>2.2499999999999964</v>
      </c>
      <c r="AC541" s="726">
        <f t="shared" si="174"/>
        <v>29.328157978000302</v>
      </c>
      <c r="AD541" s="726">
        <f t="shared" si="175"/>
        <v>14.494975931840703</v>
      </c>
      <c r="AE541" s="726">
        <f t="shared" si="176"/>
        <v>1.6786570743405393</v>
      </c>
      <c r="AF541" s="726">
        <f t="shared" si="177"/>
        <v>0.8464328899637108</v>
      </c>
      <c r="AG541" s="726">
        <f t="shared" si="178"/>
        <v>1.1002444987775029</v>
      </c>
      <c r="AH541" s="726">
        <f t="shared" si="179"/>
        <v>3.2828282828282651</v>
      </c>
      <c r="AI541" s="726">
        <f t="shared" si="180"/>
        <v>3.9370078740157632</v>
      </c>
      <c r="AJ541" s="726">
        <f t="shared" si="181"/>
        <v>3.1123139377537079</v>
      </c>
      <c r="AK541" s="726">
        <f t="shared" si="182"/>
        <v>10.298507462686546</v>
      </c>
      <c r="AL541" s="726">
        <f t="shared" si="183"/>
        <v>32.93650793650793</v>
      </c>
      <c r="AM541" s="726">
        <f t="shared" si="184"/>
        <v>29.896907216494874</v>
      </c>
      <c r="AN541" s="726">
        <f t="shared" si="185"/>
        <v>4.3010752688171783</v>
      </c>
      <c r="AO541" s="726">
        <f t="shared" si="186"/>
        <v>4.4943820224719211</v>
      </c>
      <c r="AP541" s="726">
        <f t="shared" si="187"/>
        <v>4.705882352941182</v>
      </c>
      <c r="AQ541" s="727">
        <f t="shared" si="188"/>
        <v>9.7887836993756636</v>
      </c>
      <c r="AR541" s="728">
        <f t="shared" si="189"/>
        <v>11.353846791061676</v>
      </c>
    </row>
    <row r="542" spans="1:44" ht="11.25" customHeight="1" x14ac:dyDescent="0.2">
      <c r="A542" s="538" t="s">
        <v>3919</v>
      </c>
      <c r="B542" s="539" t="s">
        <v>3920</v>
      </c>
      <c r="C542" s="542">
        <v>1.28</v>
      </c>
      <c r="D542" s="704">
        <v>1.04</v>
      </c>
      <c r="E542" s="704">
        <v>0.8</v>
      </c>
      <c r="F542" s="704">
        <v>0.4</v>
      </c>
      <c r="G542" s="575">
        <v>0</v>
      </c>
      <c r="H542" s="705"/>
      <c r="I542" s="575">
        <v>0</v>
      </c>
      <c r="J542" s="580">
        <v>0</v>
      </c>
      <c r="K542" s="705"/>
      <c r="L542" s="706">
        <v>0.22500000000000001</v>
      </c>
      <c r="M542" s="706">
        <v>0.9</v>
      </c>
      <c r="N542" s="707">
        <v>0.9</v>
      </c>
      <c r="O542" s="576">
        <v>0.9</v>
      </c>
      <c r="P542" s="576">
        <v>0.9</v>
      </c>
      <c r="Q542" s="711">
        <v>0.9</v>
      </c>
      <c r="R542" s="711">
        <v>0.8</v>
      </c>
      <c r="S542" s="711">
        <v>0.68</v>
      </c>
      <c r="T542" s="711">
        <v>0.6</v>
      </c>
      <c r="U542" s="711">
        <v>0.5</v>
      </c>
      <c r="V542" s="711">
        <v>0.28000000000000003</v>
      </c>
      <c r="W542" s="711">
        <v>0.08</v>
      </c>
      <c r="X542" s="708">
        <f t="shared" si="190"/>
        <v>11.185</v>
      </c>
      <c r="Y542" s="726">
        <f t="shared" si="170"/>
        <v>23.076923076923084</v>
      </c>
      <c r="Z542" s="726">
        <f t="shared" si="171"/>
        <v>30.000000000000004</v>
      </c>
      <c r="AA542" s="726">
        <f t="shared" si="172"/>
        <v>100</v>
      </c>
      <c r="AB542" s="726" t="str">
        <f t="shared" si="173"/>
        <v>n/a</v>
      </c>
      <c r="AC542" s="726" t="str">
        <f t="shared" si="174"/>
        <v>n/a</v>
      </c>
      <c r="AD542" s="726" t="str">
        <f t="shared" si="175"/>
        <v>n/a</v>
      </c>
      <c r="AE542" s="726">
        <f t="shared" si="176"/>
        <v>-100</v>
      </c>
      <c r="AF542" s="726">
        <f t="shared" si="177"/>
        <v>-75</v>
      </c>
      <c r="AG542" s="726">
        <f t="shared" si="178"/>
        <v>0</v>
      </c>
      <c r="AH542" s="726">
        <f t="shared" si="179"/>
        <v>0</v>
      </c>
      <c r="AI542" s="726">
        <f t="shared" si="180"/>
        <v>0</v>
      </c>
      <c r="AJ542" s="726">
        <f t="shared" si="181"/>
        <v>0</v>
      </c>
      <c r="AK542" s="726">
        <f t="shared" si="182"/>
        <v>12.5</v>
      </c>
      <c r="AL542" s="726">
        <f t="shared" si="183"/>
        <v>17.647058823529417</v>
      </c>
      <c r="AM542" s="726">
        <f t="shared" si="184"/>
        <v>13.333333333333353</v>
      </c>
      <c r="AN542" s="726">
        <f t="shared" si="185"/>
        <v>19.999999999999996</v>
      </c>
      <c r="AO542" s="726">
        <f t="shared" si="186"/>
        <v>78.571428571428555</v>
      </c>
      <c r="AP542" s="726">
        <f t="shared" si="187"/>
        <v>250.00000000000006</v>
      </c>
      <c r="AQ542" s="727">
        <f t="shared" si="188"/>
        <v>24.675249587014299</v>
      </c>
      <c r="AR542" s="728">
        <f t="shared" si="189"/>
        <v>79.121715051030492</v>
      </c>
    </row>
    <row r="543" spans="1:44" ht="11.25" customHeight="1" x14ac:dyDescent="0.2">
      <c r="A543" s="522" t="s">
        <v>1503</v>
      </c>
      <c r="B543" s="1015" t="s">
        <v>1504</v>
      </c>
      <c r="C543" s="710">
        <v>1.4600000000000002</v>
      </c>
      <c r="D543" s="704">
        <v>1.21</v>
      </c>
      <c r="E543" s="704">
        <v>0.9</v>
      </c>
      <c r="F543" s="704">
        <v>0.57999999999999996</v>
      </c>
      <c r="G543" s="532">
        <v>0.52</v>
      </c>
      <c r="H543" s="705"/>
      <c r="I543" s="704">
        <v>0.39</v>
      </c>
      <c r="J543" s="709">
        <v>0</v>
      </c>
      <c r="K543" s="705"/>
      <c r="L543" s="706">
        <v>0</v>
      </c>
      <c r="M543" s="706">
        <v>0</v>
      </c>
      <c r="N543" s="707">
        <v>0</v>
      </c>
      <c r="O543" s="707">
        <v>0</v>
      </c>
      <c r="P543" s="707">
        <v>0</v>
      </c>
      <c r="Q543" s="707">
        <v>0</v>
      </c>
      <c r="R543" s="707">
        <v>0</v>
      </c>
      <c r="S543" s="707">
        <v>0</v>
      </c>
      <c r="T543" s="707">
        <v>0</v>
      </c>
      <c r="U543" s="707">
        <v>0</v>
      </c>
      <c r="V543" s="707">
        <v>0</v>
      </c>
      <c r="W543" s="707">
        <v>0</v>
      </c>
      <c r="X543" s="708">
        <f t="shared" si="190"/>
        <v>5.0599999999999996</v>
      </c>
      <c r="Y543" s="726">
        <f t="shared" si="170"/>
        <v>20.661157024793408</v>
      </c>
      <c r="Z543" s="726">
        <f t="shared" si="171"/>
        <v>34.444444444444436</v>
      </c>
      <c r="AA543" s="726">
        <f t="shared" si="172"/>
        <v>55.172413793103473</v>
      </c>
      <c r="AB543" s="726">
        <f t="shared" si="173"/>
        <v>11.538461538461519</v>
      </c>
      <c r="AC543" s="726">
        <f t="shared" si="174"/>
        <v>33.333333333333329</v>
      </c>
      <c r="AD543" s="726" t="str">
        <f t="shared" si="175"/>
        <v>n/a</v>
      </c>
      <c r="AE543" s="726" t="str">
        <f t="shared" si="176"/>
        <v>n/a</v>
      </c>
      <c r="AF543" s="726" t="str">
        <f t="shared" si="177"/>
        <v>n/a</v>
      </c>
      <c r="AG543" s="726" t="str">
        <f t="shared" si="178"/>
        <v>n/a</v>
      </c>
      <c r="AH543" s="726" t="str">
        <f t="shared" si="179"/>
        <v>n/a</v>
      </c>
      <c r="AI543" s="726" t="str">
        <f t="shared" si="180"/>
        <v>n/a</v>
      </c>
      <c r="AJ543" s="726" t="str">
        <f t="shared" si="181"/>
        <v>n/a</v>
      </c>
      <c r="AK543" s="726" t="str">
        <f t="shared" si="182"/>
        <v>n/a</v>
      </c>
      <c r="AL543" s="726" t="str">
        <f t="shared" si="183"/>
        <v>n/a</v>
      </c>
      <c r="AM543" s="726" t="str">
        <f t="shared" si="184"/>
        <v>n/a</v>
      </c>
      <c r="AN543" s="726" t="str">
        <f t="shared" si="185"/>
        <v>n/a</v>
      </c>
      <c r="AO543" s="726" t="str">
        <f t="shared" si="186"/>
        <v>n/a</v>
      </c>
      <c r="AP543" s="726" t="str">
        <f t="shared" si="187"/>
        <v>n/a</v>
      </c>
      <c r="AQ543" s="727">
        <f t="shared" si="188"/>
        <v>31.029962026827228</v>
      </c>
      <c r="AR543" s="728">
        <f t="shared" si="189"/>
        <v>16.486759045526441</v>
      </c>
    </row>
    <row r="544" spans="1:44" ht="11.25" customHeight="1" x14ac:dyDescent="0.2">
      <c r="A544" s="1015" t="s">
        <v>698</v>
      </c>
      <c r="B544" s="703" t="s">
        <v>699</v>
      </c>
      <c r="C544" s="710">
        <v>1.17</v>
      </c>
      <c r="D544" s="525">
        <v>1.1599999999999999</v>
      </c>
      <c r="E544" s="704">
        <v>1.1399999999999999</v>
      </c>
      <c r="F544" s="704">
        <v>1.1299999999999999</v>
      </c>
      <c r="G544" s="704">
        <v>1.1200000000000001</v>
      </c>
      <c r="H544" s="526"/>
      <c r="I544" s="704">
        <v>1.1000000000000001</v>
      </c>
      <c r="J544" s="523">
        <v>1</v>
      </c>
      <c r="K544" s="526"/>
      <c r="L544" s="543">
        <v>0.91</v>
      </c>
      <c r="M544" s="543">
        <v>0.84</v>
      </c>
      <c r="N544" s="711">
        <v>0.8</v>
      </c>
      <c r="O544" s="711">
        <v>0.76</v>
      </c>
      <c r="P544" s="711">
        <v>0.73</v>
      </c>
      <c r="Q544" s="711">
        <v>0.71</v>
      </c>
      <c r="R544" s="711">
        <v>0.64</v>
      </c>
      <c r="S544" s="711">
        <v>0.56499999999999995</v>
      </c>
      <c r="T544" s="711">
        <v>0.48499999999999999</v>
      </c>
      <c r="U544" s="707">
        <v>0.43</v>
      </c>
      <c r="V544" s="711">
        <v>0.42499999999999999</v>
      </c>
      <c r="W544" s="707">
        <v>0</v>
      </c>
      <c r="X544" s="708">
        <f t="shared" si="190"/>
        <v>15.115</v>
      </c>
      <c r="Y544" s="726">
        <f t="shared" si="170"/>
        <v>0.86206896551723755</v>
      </c>
      <c r="Z544" s="726">
        <f t="shared" si="171"/>
        <v>1.7543859649122862</v>
      </c>
      <c r="AA544" s="726">
        <f t="shared" si="172"/>
        <v>0.88495575221239076</v>
      </c>
      <c r="AB544" s="726">
        <f t="shared" si="173"/>
        <v>0.89285714285711748</v>
      </c>
      <c r="AC544" s="726">
        <f t="shared" si="174"/>
        <v>1.8181818181818299</v>
      </c>
      <c r="AD544" s="726">
        <f t="shared" si="175"/>
        <v>10.000000000000009</v>
      </c>
      <c r="AE544" s="726">
        <f t="shared" si="176"/>
        <v>9.8901098901098763</v>
      </c>
      <c r="AF544" s="726">
        <f t="shared" si="177"/>
        <v>8.3333333333333481</v>
      </c>
      <c r="AG544" s="726">
        <f t="shared" si="178"/>
        <v>4.9999999999999822</v>
      </c>
      <c r="AH544" s="726">
        <f t="shared" si="179"/>
        <v>5.2631578947368363</v>
      </c>
      <c r="AI544" s="726">
        <f t="shared" si="180"/>
        <v>4.1095890410958846</v>
      </c>
      <c r="AJ544" s="726">
        <f t="shared" si="181"/>
        <v>2.8169014084507005</v>
      </c>
      <c r="AK544" s="726">
        <f t="shared" si="182"/>
        <v>10.9375</v>
      </c>
      <c r="AL544" s="726">
        <f t="shared" si="183"/>
        <v>13.27433628318586</v>
      </c>
      <c r="AM544" s="726">
        <f t="shared" si="184"/>
        <v>16.494845360824726</v>
      </c>
      <c r="AN544" s="726">
        <f t="shared" si="185"/>
        <v>12.790697674418606</v>
      </c>
      <c r="AO544" s="726">
        <f t="shared" si="186"/>
        <v>1.1764705882352899</v>
      </c>
      <c r="AP544" s="726" t="str">
        <f t="shared" si="187"/>
        <v>n/a</v>
      </c>
      <c r="AQ544" s="727">
        <f t="shared" si="188"/>
        <v>6.2529053598865882</v>
      </c>
      <c r="AR544" s="728">
        <f t="shared" si="189"/>
        <v>5.1339141652266944</v>
      </c>
    </row>
    <row r="545" spans="1:44" ht="11.25" customHeight="1" x14ac:dyDescent="0.2">
      <c r="A545" s="1015" t="s">
        <v>301</v>
      </c>
      <c r="B545" s="1015" t="s">
        <v>302</v>
      </c>
      <c r="C545" s="710">
        <v>1.6400000000000001</v>
      </c>
      <c r="D545" s="704">
        <v>1.6</v>
      </c>
      <c r="E545" s="704">
        <v>1.56</v>
      </c>
      <c r="F545" s="704">
        <v>1.52</v>
      </c>
      <c r="G545" s="704">
        <v>1.48</v>
      </c>
      <c r="H545" s="705"/>
      <c r="I545" s="704">
        <v>1.44</v>
      </c>
      <c r="J545" s="523">
        <v>1.4</v>
      </c>
      <c r="K545" s="705"/>
      <c r="L545" s="543">
        <v>1.36</v>
      </c>
      <c r="M545" s="543">
        <v>1.32</v>
      </c>
      <c r="N545" s="711">
        <v>1.27</v>
      </c>
      <c r="O545" s="711">
        <v>1.22</v>
      </c>
      <c r="P545" s="711">
        <v>1.18</v>
      </c>
      <c r="Q545" s="711">
        <v>1.1399999999999999</v>
      </c>
      <c r="R545" s="711">
        <v>1.1000000000000001</v>
      </c>
      <c r="S545" s="711">
        <v>1.06</v>
      </c>
      <c r="T545" s="711">
        <v>1.0249999999999999</v>
      </c>
      <c r="U545" s="711">
        <v>0.98499999999999999</v>
      </c>
      <c r="V545" s="711">
        <v>0.94499999999999995</v>
      </c>
      <c r="W545" s="711">
        <v>0.91500000000000004</v>
      </c>
      <c r="X545" s="708">
        <f t="shared" si="190"/>
        <v>24.16</v>
      </c>
      <c r="Y545" s="726">
        <f t="shared" si="170"/>
        <v>2.4999999999999911</v>
      </c>
      <c r="Z545" s="726">
        <f t="shared" si="171"/>
        <v>2.5641025641025772</v>
      </c>
      <c r="AA545" s="726">
        <f t="shared" si="172"/>
        <v>2.6315789473684292</v>
      </c>
      <c r="AB545" s="726">
        <f t="shared" si="173"/>
        <v>2.7027027027026973</v>
      </c>
      <c r="AC545" s="726">
        <f t="shared" si="174"/>
        <v>2.7777777777777901</v>
      </c>
      <c r="AD545" s="726">
        <f t="shared" si="175"/>
        <v>2.8571428571428692</v>
      </c>
      <c r="AE545" s="726">
        <f t="shared" si="176"/>
        <v>2.9411764705882248</v>
      </c>
      <c r="AF545" s="726">
        <f t="shared" si="177"/>
        <v>3.0303030303030276</v>
      </c>
      <c r="AG545" s="726">
        <f t="shared" si="178"/>
        <v>3.937007874015741</v>
      </c>
      <c r="AH545" s="726">
        <f t="shared" si="179"/>
        <v>4.0983606557376984</v>
      </c>
      <c r="AI545" s="726">
        <f t="shared" si="180"/>
        <v>3.3898305084745894</v>
      </c>
      <c r="AJ545" s="726">
        <f t="shared" si="181"/>
        <v>3.5087719298245723</v>
      </c>
      <c r="AK545" s="726">
        <f t="shared" si="182"/>
        <v>3.6363636363636154</v>
      </c>
      <c r="AL545" s="726">
        <f t="shared" si="183"/>
        <v>3.7735849056603765</v>
      </c>
      <c r="AM545" s="726">
        <f t="shared" si="184"/>
        <v>3.4146341463414887</v>
      </c>
      <c r="AN545" s="726">
        <f t="shared" si="185"/>
        <v>4.0609137055837463</v>
      </c>
      <c r="AO545" s="726">
        <f t="shared" si="186"/>
        <v>4.2328042328042326</v>
      </c>
      <c r="AP545" s="726">
        <f t="shared" si="187"/>
        <v>3.2786885245901454</v>
      </c>
      <c r="AQ545" s="727">
        <f t="shared" si="188"/>
        <v>3.2964302482989893</v>
      </c>
      <c r="AR545" s="728">
        <f t="shared" si="189"/>
        <v>0.57138332864718056</v>
      </c>
    </row>
    <row r="546" spans="1:44" ht="11.25" customHeight="1" x14ac:dyDescent="0.2">
      <c r="A546" s="1000" t="s">
        <v>700</v>
      </c>
      <c r="B546" s="1000" t="s">
        <v>701</v>
      </c>
      <c r="C546" s="517">
        <v>3.7499999999999996</v>
      </c>
      <c r="D546" s="704">
        <v>3.55</v>
      </c>
      <c r="E546" s="704">
        <v>3.32</v>
      </c>
      <c r="F546" s="704">
        <v>3.0449999999999999</v>
      </c>
      <c r="G546" s="704">
        <v>2.835</v>
      </c>
      <c r="H546" s="705"/>
      <c r="I546" s="704">
        <v>2.62</v>
      </c>
      <c r="J546" s="523">
        <v>2.4500000000000002</v>
      </c>
      <c r="K546" s="705"/>
      <c r="L546" s="543">
        <v>2.3050000000000002</v>
      </c>
      <c r="M546" s="543">
        <v>2.2000000000000002</v>
      </c>
      <c r="N546" s="711">
        <v>2.15</v>
      </c>
      <c r="O546" s="711">
        <v>1.98</v>
      </c>
      <c r="P546" s="711">
        <v>1.89</v>
      </c>
      <c r="Q546" s="711">
        <v>1.7749999999999999</v>
      </c>
      <c r="R546" s="711">
        <v>1.675</v>
      </c>
      <c r="S546" s="711">
        <v>1.55</v>
      </c>
      <c r="T546" s="711">
        <v>1.5</v>
      </c>
      <c r="U546" s="707">
        <v>0</v>
      </c>
      <c r="V546" s="707">
        <v>2.02</v>
      </c>
      <c r="W546" s="707">
        <v>2.96</v>
      </c>
      <c r="X546" s="708">
        <f t="shared" si="190"/>
        <v>43.574999999999996</v>
      </c>
      <c r="Y546" s="726">
        <f t="shared" si="170"/>
        <v>5.6338028169014009</v>
      </c>
      <c r="Z546" s="726">
        <f t="shared" si="171"/>
        <v>6.9277108433734913</v>
      </c>
      <c r="AA546" s="726">
        <f t="shared" si="172"/>
        <v>9.0311986863711002</v>
      </c>
      <c r="AB546" s="726">
        <f t="shared" si="173"/>
        <v>7.4074074074073959</v>
      </c>
      <c r="AC546" s="726">
        <f t="shared" si="174"/>
        <v>8.2061068702290019</v>
      </c>
      <c r="AD546" s="726">
        <f t="shared" si="175"/>
        <v>6.938775510204076</v>
      </c>
      <c r="AE546" s="726">
        <f t="shared" si="176"/>
        <v>6.2906724511930578</v>
      </c>
      <c r="AF546" s="726">
        <f t="shared" si="177"/>
        <v>4.7727272727272618</v>
      </c>
      <c r="AG546" s="726">
        <f t="shared" si="178"/>
        <v>2.3255813953488413</v>
      </c>
      <c r="AH546" s="726">
        <f t="shared" si="179"/>
        <v>8.5858585858585847</v>
      </c>
      <c r="AI546" s="726">
        <f t="shared" si="180"/>
        <v>4.7619047619047672</v>
      </c>
      <c r="AJ546" s="726">
        <f t="shared" si="181"/>
        <v>6.4788732394366111</v>
      </c>
      <c r="AK546" s="726">
        <f t="shared" si="182"/>
        <v>5.9701492537313383</v>
      </c>
      <c r="AL546" s="726">
        <f t="shared" si="183"/>
        <v>8.0645161290322509</v>
      </c>
      <c r="AM546" s="726">
        <f t="shared" si="184"/>
        <v>3.3333333333333437</v>
      </c>
      <c r="AN546" s="726" t="str">
        <f t="shared" si="185"/>
        <v>n/a</v>
      </c>
      <c r="AO546" s="726">
        <f t="shared" si="186"/>
        <v>-100</v>
      </c>
      <c r="AP546" s="726">
        <f t="shared" si="187"/>
        <v>-31.756756756756754</v>
      </c>
      <c r="AQ546" s="727">
        <f t="shared" si="188"/>
        <v>-2.1781257764531898</v>
      </c>
      <c r="AR546" s="728">
        <f t="shared" si="189"/>
        <v>26.899593549359665</v>
      </c>
    </row>
    <row r="547" spans="1:44" ht="11.25" customHeight="1" x14ac:dyDescent="0.2">
      <c r="A547" s="538" t="s">
        <v>703</v>
      </c>
      <c r="B547" s="539" t="s">
        <v>704</v>
      </c>
      <c r="C547" s="553">
        <v>1.8599999999999999</v>
      </c>
      <c r="D547" s="545">
        <v>1.7</v>
      </c>
      <c r="E547" s="545">
        <v>1.48</v>
      </c>
      <c r="F547" s="545">
        <v>1.32</v>
      </c>
      <c r="G547" s="545">
        <v>1.24</v>
      </c>
      <c r="H547" s="546"/>
      <c r="I547" s="544">
        <v>1.2</v>
      </c>
      <c r="J547" s="541">
        <v>1.1599999999999999</v>
      </c>
      <c r="K547" s="546"/>
      <c r="L547" s="561">
        <v>1.08</v>
      </c>
      <c r="M547" s="561">
        <v>1</v>
      </c>
      <c r="N547" s="548">
        <v>0.9</v>
      </c>
      <c r="O547" s="548">
        <v>0.78</v>
      </c>
      <c r="P547" s="548">
        <v>0.66</v>
      </c>
      <c r="Q547" s="548">
        <v>0.55000000000000004</v>
      </c>
      <c r="R547" s="548">
        <v>0.375</v>
      </c>
      <c r="S547" s="549">
        <v>0</v>
      </c>
      <c r="T547" s="549">
        <v>0</v>
      </c>
      <c r="U547" s="549">
        <v>0</v>
      </c>
      <c r="V547" s="549">
        <v>0</v>
      </c>
      <c r="W547" s="549">
        <v>0</v>
      </c>
      <c r="X547" s="708">
        <f t="shared" si="190"/>
        <v>15.305</v>
      </c>
      <c r="Y547" s="726">
        <f t="shared" si="170"/>
        <v>9.4117647058823408</v>
      </c>
      <c r="Z547" s="726">
        <f t="shared" si="171"/>
        <v>14.864864864864868</v>
      </c>
      <c r="AA547" s="726">
        <f t="shared" si="172"/>
        <v>12.12121212121211</v>
      </c>
      <c r="AB547" s="726">
        <f t="shared" si="173"/>
        <v>6.4516129032258229</v>
      </c>
      <c r="AC547" s="726">
        <f t="shared" si="174"/>
        <v>3.3333333333333437</v>
      </c>
      <c r="AD547" s="726">
        <f t="shared" si="175"/>
        <v>3.4482758620689724</v>
      </c>
      <c r="AE547" s="726">
        <f t="shared" si="176"/>
        <v>7.4074074074073959</v>
      </c>
      <c r="AF547" s="726">
        <f t="shared" si="177"/>
        <v>8.0000000000000071</v>
      </c>
      <c r="AG547" s="726">
        <f t="shared" si="178"/>
        <v>11.111111111111116</v>
      </c>
      <c r="AH547" s="726">
        <f t="shared" si="179"/>
        <v>15.384615384615374</v>
      </c>
      <c r="AI547" s="726">
        <f t="shared" si="180"/>
        <v>18.181818181818187</v>
      </c>
      <c r="AJ547" s="726">
        <f t="shared" si="181"/>
        <v>19.999999999999996</v>
      </c>
      <c r="AK547" s="726">
        <f t="shared" si="182"/>
        <v>46.666666666666679</v>
      </c>
      <c r="AL547" s="726" t="str">
        <f t="shared" si="183"/>
        <v>n/a</v>
      </c>
      <c r="AM547" s="726" t="str">
        <f t="shared" si="184"/>
        <v>n/a</v>
      </c>
      <c r="AN547" s="726" t="str">
        <f t="shared" si="185"/>
        <v>n/a</v>
      </c>
      <c r="AO547" s="726" t="str">
        <f t="shared" si="186"/>
        <v>n/a</v>
      </c>
      <c r="AP547" s="726" t="str">
        <f t="shared" si="187"/>
        <v>n/a</v>
      </c>
      <c r="AQ547" s="727">
        <f t="shared" si="188"/>
        <v>13.567898657092787</v>
      </c>
      <c r="AR547" s="728">
        <f t="shared" si="189"/>
        <v>11.237293290397972</v>
      </c>
    </row>
    <row r="548" spans="1:44" ht="11.25" customHeight="1" x14ac:dyDescent="0.2">
      <c r="A548" s="522" t="s">
        <v>2560</v>
      </c>
      <c r="B548" s="507" t="s">
        <v>2561</v>
      </c>
      <c r="C548" s="524">
        <v>0.84</v>
      </c>
      <c r="D548" s="704">
        <v>0.8</v>
      </c>
      <c r="E548" s="704">
        <v>0.76</v>
      </c>
      <c r="F548" s="704">
        <v>0.6</v>
      </c>
      <c r="G548" s="575">
        <v>0.56000000000000005</v>
      </c>
      <c r="H548" s="705"/>
      <c r="I548" s="704">
        <v>0.56000000000000005</v>
      </c>
      <c r="J548" s="523">
        <v>0.4</v>
      </c>
      <c r="K548" s="705"/>
      <c r="L548" s="543">
        <v>0.34667999999999999</v>
      </c>
      <c r="M548" s="543">
        <v>0.32</v>
      </c>
      <c r="N548" s="711">
        <v>0.29332000000000003</v>
      </c>
      <c r="O548" s="711">
        <v>0.22667999999999999</v>
      </c>
      <c r="P548" s="711">
        <v>0.16</v>
      </c>
      <c r="Q548" s="711">
        <v>0.13331999999999999</v>
      </c>
      <c r="R548" s="711">
        <v>0.12222</v>
      </c>
      <c r="S548" s="711">
        <v>4.444E-2</v>
      </c>
      <c r="T548" s="707">
        <v>0</v>
      </c>
      <c r="U548" s="707">
        <v>0</v>
      </c>
      <c r="V548" s="707">
        <v>0</v>
      </c>
      <c r="W548" s="707">
        <v>0</v>
      </c>
      <c r="X548" s="708">
        <f t="shared" si="190"/>
        <v>6.166660000000002</v>
      </c>
      <c r="Y548" s="726">
        <f t="shared" si="170"/>
        <v>4.9999999999999822</v>
      </c>
      <c r="Z548" s="726">
        <f t="shared" si="171"/>
        <v>5.2631578947368363</v>
      </c>
      <c r="AA548" s="726">
        <f t="shared" si="172"/>
        <v>26.666666666666682</v>
      </c>
      <c r="AB548" s="726">
        <f t="shared" si="173"/>
        <v>7.1428571428571397</v>
      </c>
      <c r="AC548" s="726">
        <f t="shared" si="174"/>
        <v>0</v>
      </c>
      <c r="AD548" s="726">
        <f t="shared" si="175"/>
        <v>40.000000000000014</v>
      </c>
      <c r="AE548" s="726">
        <f t="shared" si="176"/>
        <v>15.38017768547364</v>
      </c>
      <c r="AF548" s="726">
        <f t="shared" si="177"/>
        <v>8.3374999999999986</v>
      </c>
      <c r="AG548" s="726">
        <f t="shared" si="178"/>
        <v>9.0958679939997289</v>
      </c>
      <c r="AH548" s="726">
        <f t="shared" si="179"/>
        <v>29.398270689959439</v>
      </c>
      <c r="AI548" s="726">
        <f t="shared" si="180"/>
        <v>41.674999999999997</v>
      </c>
      <c r="AJ548" s="726">
        <f t="shared" si="181"/>
        <v>20.012001200120011</v>
      </c>
      <c r="AK548" s="726">
        <f t="shared" si="182"/>
        <v>9.0819833087874215</v>
      </c>
      <c r="AL548" s="726">
        <f t="shared" si="183"/>
        <v>175.02250225022502</v>
      </c>
      <c r="AM548" s="726" t="str">
        <f t="shared" si="184"/>
        <v>n/a</v>
      </c>
      <c r="AN548" s="726" t="str">
        <f t="shared" si="185"/>
        <v>n/a</v>
      </c>
      <c r="AO548" s="726" t="str">
        <f t="shared" si="186"/>
        <v>n/a</v>
      </c>
      <c r="AP548" s="726" t="str">
        <f t="shared" si="187"/>
        <v>n/a</v>
      </c>
      <c r="AQ548" s="727">
        <f t="shared" si="188"/>
        <v>28.005427488058992</v>
      </c>
      <c r="AR548" s="728">
        <f t="shared" si="189"/>
        <v>44.32422347365285</v>
      </c>
    </row>
    <row r="549" spans="1:44" ht="11.25" customHeight="1" x14ac:dyDescent="0.2">
      <c r="A549" s="522" t="s">
        <v>303</v>
      </c>
      <c r="B549" s="507" t="s">
        <v>304</v>
      </c>
      <c r="C549" s="524">
        <v>1.8599999999999999</v>
      </c>
      <c r="D549" s="525">
        <v>1.78</v>
      </c>
      <c r="E549" s="525">
        <v>1.71</v>
      </c>
      <c r="F549" s="704">
        <v>1.65</v>
      </c>
      <c r="G549" s="525">
        <v>1.6</v>
      </c>
      <c r="H549" s="526"/>
      <c r="I549" s="704">
        <v>1.56</v>
      </c>
      <c r="J549" s="523">
        <v>1.53</v>
      </c>
      <c r="K549" s="526"/>
      <c r="L549" s="543">
        <v>1.51</v>
      </c>
      <c r="M549" s="706">
        <v>1.5</v>
      </c>
      <c r="N549" s="711">
        <v>1.48</v>
      </c>
      <c r="O549" s="711">
        <v>1.4</v>
      </c>
      <c r="P549" s="711">
        <v>1.32</v>
      </c>
      <c r="Q549" s="707">
        <v>1.3</v>
      </c>
      <c r="R549" s="711">
        <v>1.29</v>
      </c>
      <c r="S549" s="707">
        <v>1.28</v>
      </c>
      <c r="T549" s="711">
        <v>1.27</v>
      </c>
      <c r="U549" s="707">
        <v>1.26</v>
      </c>
      <c r="V549" s="711">
        <v>1.2450000000000001</v>
      </c>
      <c r="W549" s="707">
        <v>1.24</v>
      </c>
      <c r="X549" s="708">
        <f t="shared" si="190"/>
        <v>27.785</v>
      </c>
      <c r="Y549" s="726">
        <f t="shared" si="170"/>
        <v>4.4943820224718989</v>
      </c>
      <c r="Z549" s="726">
        <f t="shared" si="171"/>
        <v>4.0935672514619936</v>
      </c>
      <c r="AA549" s="726">
        <f t="shared" si="172"/>
        <v>3.6363636363636376</v>
      </c>
      <c r="AB549" s="726">
        <f t="shared" si="173"/>
        <v>3.1249999999999778</v>
      </c>
      <c r="AC549" s="726">
        <f t="shared" si="174"/>
        <v>2.5641025641025772</v>
      </c>
      <c r="AD549" s="726">
        <f t="shared" si="175"/>
        <v>1.9607843137254832</v>
      </c>
      <c r="AE549" s="726">
        <f t="shared" si="176"/>
        <v>1.3245033112582849</v>
      </c>
      <c r="AF549" s="726">
        <f t="shared" si="177"/>
        <v>0.66666666666665986</v>
      </c>
      <c r="AG549" s="726">
        <f t="shared" si="178"/>
        <v>1.3513513513513598</v>
      </c>
      <c r="AH549" s="726">
        <f t="shared" si="179"/>
        <v>5.7142857142857162</v>
      </c>
      <c r="AI549" s="726">
        <f t="shared" si="180"/>
        <v>6.0606060606060552</v>
      </c>
      <c r="AJ549" s="726">
        <f t="shared" si="181"/>
        <v>1.538461538461533</v>
      </c>
      <c r="AK549" s="726">
        <f t="shared" si="182"/>
        <v>0.77519379844961378</v>
      </c>
      <c r="AL549" s="726">
        <f t="shared" si="183"/>
        <v>0.78125</v>
      </c>
      <c r="AM549" s="726">
        <f t="shared" si="184"/>
        <v>0.78740157480314821</v>
      </c>
      <c r="AN549" s="726">
        <f t="shared" si="185"/>
        <v>0.79365079365079083</v>
      </c>
      <c r="AO549" s="726">
        <f t="shared" si="186"/>
        <v>1.2048192771084265</v>
      </c>
      <c r="AP549" s="726">
        <f t="shared" si="187"/>
        <v>0.40322580645162365</v>
      </c>
      <c r="AQ549" s="727">
        <f t="shared" si="188"/>
        <v>2.2930897600677103</v>
      </c>
      <c r="AR549" s="728">
        <f t="shared" si="189"/>
        <v>1.807944051238912</v>
      </c>
    </row>
    <row r="550" spans="1:44" ht="11.25" customHeight="1" x14ac:dyDescent="0.2">
      <c r="A550" s="522" t="s">
        <v>4155</v>
      </c>
      <c r="B550" s="1015" t="s">
        <v>3921</v>
      </c>
      <c r="C550" s="524">
        <v>0.42</v>
      </c>
      <c r="D550" s="704">
        <v>0.26</v>
      </c>
      <c r="E550" s="704">
        <v>0.14000000000000001</v>
      </c>
      <c r="F550" s="704">
        <v>0.03</v>
      </c>
      <c r="G550" s="575">
        <v>0</v>
      </c>
      <c r="H550" s="705"/>
      <c r="I550" s="532">
        <v>0</v>
      </c>
      <c r="J550" s="709">
        <v>0</v>
      </c>
      <c r="K550" s="705"/>
      <c r="L550" s="706">
        <v>0</v>
      </c>
      <c r="M550" s="706">
        <v>0</v>
      </c>
      <c r="N550" s="707">
        <v>0</v>
      </c>
      <c r="O550" s="707">
        <v>0</v>
      </c>
      <c r="P550" s="707">
        <v>0</v>
      </c>
      <c r="Q550" s="707">
        <v>0</v>
      </c>
      <c r="R550" s="707">
        <v>0</v>
      </c>
      <c r="S550" s="707">
        <v>0</v>
      </c>
      <c r="T550" s="707">
        <v>0</v>
      </c>
      <c r="U550" s="707">
        <v>0</v>
      </c>
      <c r="V550" s="707">
        <v>0</v>
      </c>
      <c r="W550" s="707">
        <v>0</v>
      </c>
      <c r="X550" s="708">
        <f t="shared" si="190"/>
        <v>0.85</v>
      </c>
      <c r="Y550" s="726">
        <f t="shared" si="170"/>
        <v>61.538461538461519</v>
      </c>
      <c r="Z550" s="726">
        <f t="shared" si="171"/>
        <v>85.714285714285694</v>
      </c>
      <c r="AA550" s="726">
        <f t="shared" si="172"/>
        <v>366.66666666666669</v>
      </c>
      <c r="AB550" s="726" t="str">
        <f t="shared" si="173"/>
        <v>n/a</v>
      </c>
      <c r="AC550" s="726" t="str">
        <f t="shared" si="174"/>
        <v>n/a</v>
      </c>
      <c r="AD550" s="726" t="str">
        <f t="shared" si="175"/>
        <v>n/a</v>
      </c>
      <c r="AE550" s="726" t="str">
        <f t="shared" si="176"/>
        <v>n/a</v>
      </c>
      <c r="AF550" s="726" t="str">
        <f t="shared" si="177"/>
        <v>n/a</v>
      </c>
      <c r="AG550" s="726" t="str">
        <f t="shared" si="178"/>
        <v>n/a</v>
      </c>
      <c r="AH550" s="726" t="str">
        <f t="shared" si="179"/>
        <v>n/a</v>
      </c>
      <c r="AI550" s="726" t="str">
        <f t="shared" si="180"/>
        <v>n/a</v>
      </c>
      <c r="AJ550" s="726" t="str">
        <f t="shared" si="181"/>
        <v>n/a</v>
      </c>
      <c r="AK550" s="726" t="str">
        <f t="shared" si="182"/>
        <v>n/a</v>
      </c>
      <c r="AL550" s="726" t="str">
        <f t="shared" si="183"/>
        <v>n/a</v>
      </c>
      <c r="AM550" s="726" t="str">
        <f t="shared" si="184"/>
        <v>n/a</v>
      </c>
      <c r="AN550" s="726" t="str">
        <f t="shared" si="185"/>
        <v>n/a</v>
      </c>
      <c r="AO550" s="726" t="str">
        <f t="shared" si="186"/>
        <v>n/a</v>
      </c>
      <c r="AP550" s="726" t="str">
        <f t="shared" si="187"/>
        <v>n/a</v>
      </c>
      <c r="AQ550" s="727">
        <f t="shared" si="188"/>
        <v>171.30647130647131</v>
      </c>
      <c r="AR550" s="728">
        <f t="shared" si="189"/>
        <v>169.61816549834919</v>
      </c>
    </row>
    <row r="551" spans="1:44" ht="11.25" customHeight="1" x14ac:dyDescent="0.2">
      <c r="A551" s="592" t="s">
        <v>4189</v>
      </c>
      <c r="B551" s="1015" t="s">
        <v>4190</v>
      </c>
      <c r="C551" s="555">
        <v>0.92</v>
      </c>
      <c r="D551" s="513">
        <v>0.9</v>
      </c>
      <c r="E551" s="513">
        <v>0.87</v>
      </c>
      <c r="F551" s="587">
        <v>0.84</v>
      </c>
      <c r="G551" s="513">
        <v>0.84</v>
      </c>
      <c r="H551" s="514"/>
      <c r="I551" s="515">
        <v>0.8</v>
      </c>
      <c r="J551" s="516">
        <v>0.8</v>
      </c>
      <c r="K551" s="514"/>
      <c r="L551" s="571">
        <v>0.8</v>
      </c>
      <c r="M551" s="590">
        <v>0.8</v>
      </c>
      <c r="N551" s="589">
        <v>0.8</v>
      </c>
      <c r="O551" s="519">
        <v>0.79</v>
      </c>
      <c r="P551" s="589">
        <v>0.76</v>
      </c>
      <c r="Q551" s="589">
        <v>0.76</v>
      </c>
      <c r="R551" s="519">
        <v>0.74</v>
      </c>
      <c r="S551" s="589">
        <v>0.68</v>
      </c>
      <c r="T551" s="589">
        <v>0.68</v>
      </c>
      <c r="U551" s="589">
        <v>0.68</v>
      </c>
      <c r="V551" s="589">
        <v>0.68</v>
      </c>
      <c r="W551" s="589">
        <v>0.68</v>
      </c>
      <c r="X551" s="708">
        <f t="shared" si="190"/>
        <v>14.819999999999999</v>
      </c>
      <c r="Y551" s="726">
        <f t="shared" si="170"/>
        <v>2.2222222222222143</v>
      </c>
      <c r="Z551" s="726">
        <f t="shared" si="171"/>
        <v>3.4482758620689724</v>
      </c>
      <c r="AA551" s="726">
        <f t="shared" si="172"/>
        <v>3.5714285714285809</v>
      </c>
      <c r="AB551" s="726">
        <f t="shared" si="173"/>
        <v>0</v>
      </c>
      <c r="AC551" s="726">
        <f t="shared" si="174"/>
        <v>4.9999999999999822</v>
      </c>
      <c r="AD551" s="726">
        <f t="shared" si="175"/>
        <v>0</v>
      </c>
      <c r="AE551" s="726">
        <f t="shared" si="176"/>
        <v>0</v>
      </c>
      <c r="AF551" s="726">
        <f t="shared" si="177"/>
        <v>0</v>
      </c>
      <c r="AG551" s="726">
        <f t="shared" si="178"/>
        <v>0</v>
      </c>
      <c r="AH551" s="726">
        <f t="shared" si="179"/>
        <v>1.2658227848101333</v>
      </c>
      <c r="AI551" s="726">
        <f t="shared" si="180"/>
        <v>3.9473684210526327</v>
      </c>
      <c r="AJ551" s="726">
        <f t="shared" si="181"/>
        <v>0</v>
      </c>
      <c r="AK551" s="726">
        <f t="shared" si="182"/>
        <v>2.7027027027026973</v>
      </c>
      <c r="AL551" s="726">
        <f t="shared" si="183"/>
        <v>8.8235294117646959</v>
      </c>
      <c r="AM551" s="726">
        <f t="shared" si="184"/>
        <v>0</v>
      </c>
      <c r="AN551" s="726">
        <f t="shared" si="185"/>
        <v>0</v>
      </c>
      <c r="AO551" s="726">
        <f t="shared" si="186"/>
        <v>0</v>
      </c>
      <c r="AP551" s="726">
        <f t="shared" si="187"/>
        <v>0</v>
      </c>
      <c r="AQ551" s="727">
        <f t="shared" si="188"/>
        <v>1.7211861097805505</v>
      </c>
      <c r="AR551" s="728">
        <f t="shared" si="189"/>
        <v>2.4686577536504712</v>
      </c>
    </row>
    <row r="552" spans="1:44" ht="11.25" customHeight="1" x14ac:dyDescent="0.2">
      <c r="A552" s="539" t="s">
        <v>1507</v>
      </c>
      <c r="B552" s="539" t="s">
        <v>1508</v>
      </c>
      <c r="C552" s="542">
        <v>1.48</v>
      </c>
      <c r="D552" s="704">
        <v>1.32</v>
      </c>
      <c r="E552" s="704">
        <v>1.2</v>
      </c>
      <c r="F552" s="704">
        <v>1.02</v>
      </c>
      <c r="G552" s="704">
        <v>0.7</v>
      </c>
      <c r="H552" s="705"/>
      <c r="I552" s="704">
        <v>0.48</v>
      </c>
      <c r="J552" s="523">
        <v>0.44</v>
      </c>
      <c r="K552" s="705"/>
      <c r="L552" s="706">
        <v>0.4</v>
      </c>
      <c r="M552" s="706">
        <v>0.4</v>
      </c>
      <c r="N552" s="707">
        <v>0.4</v>
      </c>
      <c r="O552" s="707">
        <v>0.4</v>
      </c>
      <c r="P552" s="707">
        <v>0.4</v>
      </c>
      <c r="Q552" s="711">
        <v>0.4</v>
      </c>
      <c r="R552" s="707">
        <v>0</v>
      </c>
      <c r="S552" s="707">
        <v>0</v>
      </c>
      <c r="T552" s="707">
        <v>0</v>
      </c>
      <c r="U552" s="707">
        <v>0</v>
      </c>
      <c r="V552" s="707">
        <v>0</v>
      </c>
      <c r="W552" s="707">
        <v>0</v>
      </c>
      <c r="X552" s="708">
        <f t="shared" si="190"/>
        <v>9.0400000000000009</v>
      </c>
      <c r="Y552" s="726">
        <f t="shared" si="170"/>
        <v>12.12121212121211</v>
      </c>
      <c r="Z552" s="726">
        <f t="shared" si="171"/>
        <v>10.000000000000009</v>
      </c>
      <c r="AA552" s="726">
        <f t="shared" si="172"/>
        <v>17.647058823529417</v>
      </c>
      <c r="AB552" s="726">
        <f t="shared" si="173"/>
        <v>45.71428571428573</v>
      </c>
      <c r="AC552" s="726">
        <f t="shared" si="174"/>
        <v>45.833333333333329</v>
      </c>
      <c r="AD552" s="726">
        <f t="shared" si="175"/>
        <v>9.0909090909090828</v>
      </c>
      <c r="AE552" s="726">
        <f t="shared" si="176"/>
        <v>9.9999999999999858</v>
      </c>
      <c r="AF552" s="726">
        <f t="shared" si="177"/>
        <v>0</v>
      </c>
      <c r="AG552" s="726">
        <f t="shared" si="178"/>
        <v>0</v>
      </c>
      <c r="AH552" s="726">
        <f t="shared" si="179"/>
        <v>0</v>
      </c>
      <c r="AI552" s="726">
        <f t="shared" si="180"/>
        <v>0</v>
      </c>
      <c r="AJ552" s="726">
        <f t="shared" si="181"/>
        <v>0</v>
      </c>
      <c r="AK552" s="726" t="str">
        <f t="shared" si="182"/>
        <v>n/a</v>
      </c>
      <c r="AL552" s="726" t="str">
        <f t="shared" si="183"/>
        <v>n/a</v>
      </c>
      <c r="AM552" s="726" t="str">
        <f t="shared" si="184"/>
        <v>n/a</v>
      </c>
      <c r="AN552" s="726" t="str">
        <f t="shared" si="185"/>
        <v>n/a</v>
      </c>
      <c r="AO552" s="726" t="str">
        <f t="shared" si="186"/>
        <v>n/a</v>
      </c>
      <c r="AP552" s="726" t="str">
        <f t="shared" si="187"/>
        <v>n/a</v>
      </c>
      <c r="AQ552" s="727">
        <f t="shared" si="188"/>
        <v>12.533899923605807</v>
      </c>
      <c r="AR552" s="728">
        <f t="shared" si="189"/>
        <v>16.64138786765724</v>
      </c>
    </row>
    <row r="553" spans="1:44" ht="11.25" customHeight="1" x14ac:dyDescent="0.2">
      <c r="A553" s="522" t="s">
        <v>1509</v>
      </c>
      <c r="B553" s="1015" t="s">
        <v>1510</v>
      </c>
      <c r="C553" s="710">
        <v>0.78</v>
      </c>
      <c r="D553" s="704">
        <v>0.74</v>
      </c>
      <c r="E553" s="704">
        <v>0.69</v>
      </c>
      <c r="F553" s="704">
        <v>0.63</v>
      </c>
      <c r="G553" s="704">
        <v>0.3</v>
      </c>
      <c r="H553" s="705"/>
      <c r="I553" s="532">
        <v>0</v>
      </c>
      <c r="J553" s="709">
        <v>0</v>
      </c>
      <c r="K553" s="705"/>
      <c r="L553" s="706">
        <v>0</v>
      </c>
      <c r="M553" s="706">
        <v>0</v>
      </c>
      <c r="N553" s="707">
        <v>0</v>
      </c>
      <c r="O553" s="707">
        <v>0</v>
      </c>
      <c r="P553" s="707">
        <v>0</v>
      </c>
      <c r="Q553" s="707">
        <v>0</v>
      </c>
      <c r="R553" s="707">
        <v>0</v>
      </c>
      <c r="S553" s="707">
        <v>0</v>
      </c>
      <c r="T553" s="707">
        <v>0</v>
      </c>
      <c r="U553" s="707">
        <v>0</v>
      </c>
      <c r="V553" s="707">
        <v>0</v>
      </c>
      <c r="W553" s="707">
        <v>0</v>
      </c>
      <c r="X553" s="708">
        <f t="shared" si="190"/>
        <v>3.1399999999999997</v>
      </c>
      <c r="Y553" s="726">
        <f t="shared" si="170"/>
        <v>5.4054054054054168</v>
      </c>
      <c r="Z553" s="726">
        <f t="shared" si="171"/>
        <v>7.2463768115942129</v>
      </c>
      <c r="AA553" s="726">
        <f t="shared" si="172"/>
        <v>9.5238095238095113</v>
      </c>
      <c r="AB553" s="726">
        <f t="shared" si="173"/>
        <v>110.00000000000001</v>
      </c>
      <c r="AC553" s="726" t="str">
        <f t="shared" si="174"/>
        <v>n/a</v>
      </c>
      <c r="AD553" s="726" t="str">
        <f t="shared" si="175"/>
        <v>n/a</v>
      </c>
      <c r="AE553" s="726" t="str">
        <f t="shared" si="176"/>
        <v>n/a</v>
      </c>
      <c r="AF553" s="726" t="str">
        <f t="shared" si="177"/>
        <v>n/a</v>
      </c>
      <c r="AG553" s="726" t="str">
        <f t="shared" si="178"/>
        <v>n/a</v>
      </c>
      <c r="AH553" s="726" t="str">
        <f t="shared" si="179"/>
        <v>n/a</v>
      </c>
      <c r="AI553" s="726" t="str">
        <f t="shared" si="180"/>
        <v>n/a</v>
      </c>
      <c r="AJ553" s="726" t="str">
        <f t="shared" si="181"/>
        <v>n/a</v>
      </c>
      <c r="AK553" s="726" t="str">
        <f t="shared" si="182"/>
        <v>n/a</v>
      </c>
      <c r="AL553" s="726" t="str">
        <f t="shared" si="183"/>
        <v>n/a</v>
      </c>
      <c r="AM553" s="726" t="str">
        <f t="shared" si="184"/>
        <v>n/a</v>
      </c>
      <c r="AN553" s="726" t="str">
        <f t="shared" si="185"/>
        <v>n/a</v>
      </c>
      <c r="AO553" s="726" t="str">
        <f t="shared" si="186"/>
        <v>n/a</v>
      </c>
      <c r="AP553" s="726" t="str">
        <f t="shared" si="187"/>
        <v>n/a</v>
      </c>
      <c r="AQ553" s="727">
        <f t="shared" si="188"/>
        <v>33.043897935202288</v>
      </c>
      <c r="AR553" s="728">
        <f t="shared" si="189"/>
        <v>51.331713944142891</v>
      </c>
    </row>
    <row r="554" spans="1:44" ht="11.25" customHeight="1" x14ac:dyDescent="0.2">
      <c r="A554" s="1015" t="s">
        <v>705</v>
      </c>
      <c r="B554" s="998" t="s">
        <v>706</v>
      </c>
      <c r="C554" s="710">
        <v>1.0375000000000001</v>
      </c>
      <c r="D554" s="704">
        <v>0.97499999999999998</v>
      </c>
      <c r="E554" s="704">
        <v>0.91500000000000004</v>
      </c>
      <c r="F554" s="704">
        <v>0.85499999999999998</v>
      </c>
      <c r="G554" s="704">
        <v>0.81</v>
      </c>
      <c r="H554" s="705"/>
      <c r="I554" s="704">
        <v>0.77</v>
      </c>
      <c r="J554" s="523">
        <v>0.72</v>
      </c>
      <c r="K554" s="705"/>
      <c r="L554" s="543">
        <v>0.68</v>
      </c>
      <c r="M554" s="543">
        <v>0.62</v>
      </c>
      <c r="N554" s="711">
        <v>0.54666499999999996</v>
      </c>
      <c r="O554" s="711">
        <v>0.50666500000000003</v>
      </c>
      <c r="P554" s="711">
        <v>0.48</v>
      </c>
      <c r="Q554" s="711">
        <v>0.45333499999999999</v>
      </c>
      <c r="R554" s="711">
        <v>0.43333500000000003</v>
      </c>
      <c r="S554" s="711">
        <v>0.41333500000000001</v>
      </c>
      <c r="T554" s="711">
        <v>0.4</v>
      </c>
      <c r="U554" s="711">
        <v>0.3911</v>
      </c>
      <c r="V554" s="711">
        <v>0.38222</v>
      </c>
      <c r="W554" s="711">
        <v>0.37333499999999997</v>
      </c>
      <c r="X554" s="708">
        <f t="shared" si="190"/>
        <v>11.76249</v>
      </c>
      <c r="Y554" s="726">
        <f t="shared" si="170"/>
        <v>6.4102564102564319</v>
      </c>
      <c r="Z554" s="726">
        <f t="shared" si="171"/>
        <v>6.5573770491803129</v>
      </c>
      <c r="AA554" s="726">
        <f t="shared" si="172"/>
        <v>7.0175438596491224</v>
      </c>
      <c r="AB554" s="726">
        <f t="shared" si="173"/>
        <v>5.5555555555555358</v>
      </c>
      <c r="AC554" s="726">
        <f t="shared" si="174"/>
        <v>5.1948051948051965</v>
      </c>
      <c r="AD554" s="726">
        <f t="shared" si="175"/>
        <v>6.944444444444442</v>
      </c>
      <c r="AE554" s="726">
        <f t="shared" si="176"/>
        <v>5.8823529411764497</v>
      </c>
      <c r="AF554" s="726">
        <f t="shared" si="177"/>
        <v>9.6774193548387224</v>
      </c>
      <c r="AG554" s="726">
        <f t="shared" si="178"/>
        <v>13.414979923719294</v>
      </c>
      <c r="AH554" s="726">
        <f t="shared" si="179"/>
        <v>7.8947628117197688</v>
      </c>
      <c r="AI554" s="726">
        <f t="shared" si="180"/>
        <v>5.5552083333333391</v>
      </c>
      <c r="AJ554" s="726">
        <f t="shared" si="181"/>
        <v>5.8819636692512223</v>
      </c>
      <c r="AK554" s="726">
        <f t="shared" si="182"/>
        <v>4.6153668639735912</v>
      </c>
      <c r="AL554" s="726">
        <f t="shared" si="183"/>
        <v>4.838690166571924</v>
      </c>
      <c r="AM554" s="726">
        <f t="shared" si="184"/>
        <v>3.333750000000002</v>
      </c>
      <c r="AN554" s="726">
        <f t="shared" si="185"/>
        <v>2.2756328304781359</v>
      </c>
      <c r="AO554" s="726">
        <f t="shared" si="186"/>
        <v>2.3232693213332656</v>
      </c>
      <c r="AP554" s="726">
        <f t="shared" si="187"/>
        <v>2.3799000897317457</v>
      </c>
      <c r="AQ554" s="727">
        <f t="shared" si="188"/>
        <v>5.8751821566676945</v>
      </c>
      <c r="AR554" s="728">
        <f t="shared" si="189"/>
        <v>2.7242051150893594</v>
      </c>
    </row>
    <row r="555" spans="1:44" ht="11.25" customHeight="1" x14ac:dyDescent="0.2">
      <c r="A555" s="605" t="s">
        <v>4470</v>
      </c>
      <c r="B555" s="1015" t="s">
        <v>3925</v>
      </c>
      <c r="C555" s="1015">
        <v>1.42</v>
      </c>
      <c r="D555" s="998">
        <v>1.34</v>
      </c>
      <c r="E555" s="998">
        <v>1.29</v>
      </c>
      <c r="F555" s="998">
        <v>0.54</v>
      </c>
      <c r="G555" s="532">
        <v>0</v>
      </c>
      <c r="H555" s="998"/>
      <c r="I555" s="532">
        <v>0</v>
      </c>
      <c r="J555" s="709">
        <v>0</v>
      </c>
      <c r="K555" s="705"/>
      <c r="L555" s="706">
        <v>0</v>
      </c>
      <c r="M555" s="706">
        <v>0</v>
      </c>
      <c r="N555" s="707">
        <v>0</v>
      </c>
      <c r="O555" s="707">
        <v>0</v>
      </c>
      <c r="P555" s="707">
        <v>0</v>
      </c>
      <c r="Q555" s="707">
        <v>0</v>
      </c>
      <c r="R555" s="707">
        <v>0</v>
      </c>
      <c r="S555" s="707">
        <v>0</v>
      </c>
      <c r="T555" s="707">
        <v>0</v>
      </c>
      <c r="U555" s="707">
        <v>0</v>
      </c>
      <c r="V555" s="707">
        <v>0</v>
      </c>
      <c r="W555" s="707">
        <v>0</v>
      </c>
      <c r="X555" s="708">
        <f t="shared" si="190"/>
        <v>4.59</v>
      </c>
      <c r="Y555" s="726">
        <f t="shared" ref="Y555:Y617" si="191">IF(ISERROR((C555/D555-1)*100),"n/a",(C555/D555-1)*100)</f>
        <v>5.9701492537313383</v>
      </c>
      <c r="Z555" s="726">
        <f t="shared" ref="Z555:Z617" si="192">IF(ISERROR((D555/E555-1)*100),"n/a",(D555/E555-1)*100)</f>
        <v>3.8759689922480689</v>
      </c>
      <c r="AA555" s="726">
        <f t="shared" ref="AA555:AA617" si="193">IF(ISERROR((E555/F555-1)*100),"n/a",(E555/F555-1)*100)</f>
        <v>138.88888888888889</v>
      </c>
      <c r="AB555" s="726" t="str">
        <f t="shared" ref="AB555:AB617" si="194">IF(ISERROR((F555/G555-1)*100),"n/a",(F555/G555-1)*100)</f>
        <v>n/a</v>
      </c>
      <c r="AC555" s="726" t="str">
        <f t="shared" ref="AC555:AC617" si="195">IF(ISERROR((G555/I555-1)*100),"n/a",(G555/I555-1)*100)</f>
        <v>n/a</v>
      </c>
      <c r="AD555" s="726" t="str">
        <f t="shared" ref="AD555:AD617" si="196">IF(ISERROR((I555/J555-1)*100),"n/a",(I555/J555-1)*100)</f>
        <v>n/a</v>
      </c>
      <c r="AE555" s="726" t="str">
        <f t="shared" ref="AE555:AE617" si="197">IF(ISERROR((J555/L555-1)*100),"n/a",(J555/L555-1)*100)</f>
        <v>n/a</v>
      </c>
      <c r="AF555" s="726" t="str">
        <f t="shared" ref="AF555:AF617" si="198">IF(ISERROR((L555/M555-1)*100),"n/a",(L555/M555-1)*100)</f>
        <v>n/a</v>
      </c>
      <c r="AG555" s="726" t="str">
        <f t="shared" ref="AG555:AG617" si="199">IF(ISERROR((M555/N555-1)*100),"n/a",(M555/N555-1)*100)</f>
        <v>n/a</v>
      </c>
      <c r="AH555" s="726" t="str">
        <f t="shared" ref="AH555:AH617" si="200">IF(ISERROR((N555/O555-1)*100),"n/a",(N555/O555-1)*100)</f>
        <v>n/a</v>
      </c>
      <c r="AI555" s="726" t="str">
        <f t="shared" ref="AI555:AI617" si="201">IF(ISERROR((O555/P555-1)*100),"n/a",(O555/P555-1)*100)</f>
        <v>n/a</v>
      </c>
      <c r="AJ555" s="726" t="str">
        <f t="shared" ref="AJ555:AJ617" si="202">IF(ISERROR((P555/Q555-1)*100),"n/a",(P555/Q555-1)*100)</f>
        <v>n/a</v>
      </c>
      <c r="AK555" s="726" t="str">
        <f t="shared" ref="AK555:AK617" si="203">IF(ISERROR((Q555/R555-1)*100),"n/a",(Q555/R555-1)*100)</f>
        <v>n/a</v>
      </c>
      <c r="AL555" s="726" t="str">
        <f t="shared" ref="AL555:AL617" si="204">IF(ISERROR((R555/S555-1)*100),"n/a",(R555/S555-1)*100)</f>
        <v>n/a</v>
      </c>
      <c r="AM555" s="726" t="str">
        <f t="shared" ref="AM555:AM617" si="205">IF(ISERROR((S555/T555-1)*100),"n/a",(S555/T555-1)*100)</f>
        <v>n/a</v>
      </c>
      <c r="AN555" s="726" t="str">
        <f t="shared" ref="AN555:AN617" si="206">IF(ISERROR((T555/U555-1)*100),"n/a",(T555/U555-1)*100)</f>
        <v>n/a</v>
      </c>
      <c r="AO555" s="726" t="str">
        <f t="shared" ref="AO555:AO617" si="207">IF(ISERROR((U555/V555-1)*100),"n/a",(U555/V555-1)*100)</f>
        <v>n/a</v>
      </c>
      <c r="AP555" s="726" t="str">
        <f t="shared" ref="AP555:AP617" si="208">IF(ISERROR((V555/W555-1)*100),"n/a",(V555/W555-1)*100)</f>
        <v>n/a</v>
      </c>
      <c r="AQ555" s="727">
        <f t="shared" ref="AQ555:AQ617" si="209">AVERAGE(Y555:AP555)</f>
        <v>49.578335711622763</v>
      </c>
      <c r="AR555" s="728">
        <f t="shared" ref="AR555:AR617" si="210">STDEV(Y555:AP555)</f>
        <v>77.352295243023377</v>
      </c>
    </row>
    <row r="556" spans="1:44" ht="11.25" customHeight="1" x14ac:dyDescent="0.2">
      <c r="A556" s="1130" t="s">
        <v>1511</v>
      </c>
      <c r="B556" s="1000" t="s">
        <v>1512</v>
      </c>
      <c r="C556" s="710">
        <v>1.94</v>
      </c>
      <c r="D556" s="532">
        <v>1.84</v>
      </c>
      <c r="E556" s="704">
        <v>1.67</v>
      </c>
      <c r="F556" s="704">
        <v>1.4</v>
      </c>
      <c r="G556" s="704">
        <v>0.49</v>
      </c>
      <c r="H556" s="705"/>
      <c r="I556" s="532">
        <v>0</v>
      </c>
      <c r="J556" s="709">
        <v>0</v>
      </c>
      <c r="K556" s="705"/>
      <c r="L556" s="706">
        <v>0</v>
      </c>
      <c r="M556" s="706">
        <v>0</v>
      </c>
      <c r="N556" s="707">
        <v>0</v>
      </c>
      <c r="O556" s="707">
        <v>0</v>
      </c>
      <c r="P556" s="707">
        <v>0</v>
      </c>
      <c r="Q556" s="707">
        <v>0</v>
      </c>
      <c r="R556" s="707">
        <v>0</v>
      </c>
      <c r="S556" s="707">
        <v>0</v>
      </c>
      <c r="T556" s="707">
        <v>0</v>
      </c>
      <c r="U556" s="707">
        <v>0</v>
      </c>
      <c r="V556" s="707">
        <v>0</v>
      </c>
      <c r="W556" s="707">
        <v>0</v>
      </c>
      <c r="X556" s="708">
        <f t="shared" si="190"/>
        <v>7.34</v>
      </c>
      <c r="Y556" s="726">
        <f t="shared" si="191"/>
        <v>5.4347826086956541</v>
      </c>
      <c r="Z556" s="726">
        <f t="shared" si="192"/>
        <v>10.179640718562876</v>
      </c>
      <c r="AA556" s="726">
        <f t="shared" si="193"/>
        <v>19.285714285714285</v>
      </c>
      <c r="AB556" s="726">
        <f t="shared" si="194"/>
        <v>185.71428571428572</v>
      </c>
      <c r="AC556" s="726" t="str">
        <f t="shared" si="195"/>
        <v>n/a</v>
      </c>
      <c r="AD556" s="726" t="str">
        <f t="shared" si="196"/>
        <v>n/a</v>
      </c>
      <c r="AE556" s="726" t="str">
        <f t="shared" si="197"/>
        <v>n/a</v>
      </c>
      <c r="AF556" s="726" t="str">
        <f t="shared" si="198"/>
        <v>n/a</v>
      </c>
      <c r="AG556" s="726" t="str">
        <f t="shared" si="199"/>
        <v>n/a</v>
      </c>
      <c r="AH556" s="726" t="str">
        <f t="shared" si="200"/>
        <v>n/a</v>
      </c>
      <c r="AI556" s="726" t="str">
        <f t="shared" si="201"/>
        <v>n/a</v>
      </c>
      <c r="AJ556" s="726" t="str">
        <f t="shared" si="202"/>
        <v>n/a</v>
      </c>
      <c r="AK556" s="726" t="str">
        <f t="shared" si="203"/>
        <v>n/a</v>
      </c>
      <c r="AL556" s="726" t="str">
        <f t="shared" si="204"/>
        <v>n/a</v>
      </c>
      <c r="AM556" s="726" t="str">
        <f t="shared" si="205"/>
        <v>n/a</v>
      </c>
      <c r="AN556" s="726" t="str">
        <f t="shared" si="206"/>
        <v>n/a</v>
      </c>
      <c r="AO556" s="726" t="str">
        <f t="shared" si="207"/>
        <v>n/a</v>
      </c>
      <c r="AP556" s="726" t="str">
        <f t="shared" si="208"/>
        <v>n/a</v>
      </c>
      <c r="AQ556" s="727">
        <f t="shared" si="209"/>
        <v>55.15360583181463</v>
      </c>
      <c r="AR556" s="728">
        <f t="shared" si="210"/>
        <v>87.229994260452358</v>
      </c>
    </row>
    <row r="557" spans="1:44" ht="11.25" customHeight="1" x14ac:dyDescent="0.2">
      <c r="A557" s="538" t="s">
        <v>707</v>
      </c>
      <c r="B557" s="539" t="s">
        <v>708</v>
      </c>
      <c r="C557" s="594">
        <v>6.85</v>
      </c>
      <c r="D557" s="595">
        <v>6.4</v>
      </c>
      <c r="E557" s="595">
        <v>5.6</v>
      </c>
      <c r="F557" s="595">
        <v>4.4000000000000004</v>
      </c>
      <c r="G557" s="595">
        <v>3.45</v>
      </c>
      <c r="H557" s="596"/>
      <c r="I557" s="595">
        <v>3</v>
      </c>
      <c r="J557" s="1200">
        <v>2.08</v>
      </c>
      <c r="K557" s="596"/>
      <c r="L557" s="1205">
        <v>1.5</v>
      </c>
      <c r="M557" s="1205">
        <v>0.9</v>
      </c>
      <c r="N557" s="991">
        <v>0.8</v>
      </c>
      <c r="O557" s="991">
        <v>0.5</v>
      </c>
      <c r="P557" s="991">
        <v>0.375</v>
      </c>
      <c r="Q557" s="1177">
        <v>0</v>
      </c>
      <c r="R557" s="1177">
        <v>0</v>
      </c>
      <c r="S557" s="1177">
        <v>0</v>
      </c>
      <c r="T557" s="1177">
        <v>0</v>
      </c>
      <c r="U557" s="1177">
        <v>0</v>
      </c>
      <c r="V557" s="1177">
        <v>0.1875</v>
      </c>
      <c r="W557" s="1177">
        <v>0.25</v>
      </c>
      <c r="X557" s="708">
        <f t="shared" si="190"/>
        <v>36.292499999999997</v>
      </c>
      <c r="Y557" s="726">
        <f t="shared" si="191"/>
        <v>7.0312499999999778</v>
      </c>
      <c r="Z557" s="726">
        <f t="shared" si="192"/>
        <v>14.285714285714302</v>
      </c>
      <c r="AA557" s="726">
        <f t="shared" si="193"/>
        <v>27.272727272727249</v>
      </c>
      <c r="AB557" s="726">
        <f t="shared" si="194"/>
        <v>27.536231884057983</v>
      </c>
      <c r="AC557" s="726">
        <f t="shared" si="195"/>
        <v>15.000000000000014</v>
      </c>
      <c r="AD557" s="726">
        <f t="shared" si="196"/>
        <v>44.230769230769226</v>
      </c>
      <c r="AE557" s="726">
        <f t="shared" si="197"/>
        <v>38.666666666666671</v>
      </c>
      <c r="AF557" s="726">
        <f t="shared" si="198"/>
        <v>66.666666666666657</v>
      </c>
      <c r="AG557" s="726">
        <f t="shared" si="199"/>
        <v>12.5</v>
      </c>
      <c r="AH557" s="726">
        <f t="shared" si="200"/>
        <v>60.000000000000007</v>
      </c>
      <c r="AI557" s="726">
        <f t="shared" si="201"/>
        <v>33.333333333333329</v>
      </c>
      <c r="AJ557" s="726" t="str">
        <f t="shared" si="202"/>
        <v>n/a</v>
      </c>
      <c r="AK557" s="726" t="str">
        <f t="shared" si="203"/>
        <v>n/a</v>
      </c>
      <c r="AL557" s="726" t="str">
        <f t="shared" si="204"/>
        <v>n/a</v>
      </c>
      <c r="AM557" s="726" t="str">
        <f t="shared" si="205"/>
        <v>n/a</v>
      </c>
      <c r="AN557" s="726" t="str">
        <f t="shared" si="206"/>
        <v>n/a</v>
      </c>
      <c r="AO557" s="726">
        <f t="shared" si="207"/>
        <v>-100</v>
      </c>
      <c r="AP557" s="726">
        <f t="shared" si="208"/>
        <v>-25</v>
      </c>
      <c r="AQ557" s="727">
        <f t="shared" si="209"/>
        <v>17.040258410764263</v>
      </c>
      <c r="AR557" s="728">
        <f t="shared" si="210"/>
        <v>42.420541559799261</v>
      </c>
    </row>
    <row r="558" spans="1:44" ht="11.25" customHeight="1" x14ac:dyDescent="0.2">
      <c r="A558" s="522" t="s">
        <v>1513</v>
      </c>
      <c r="B558" s="1015" t="s">
        <v>1514</v>
      </c>
      <c r="C558" s="597">
        <v>1.2</v>
      </c>
      <c r="D558" s="704">
        <v>0.96</v>
      </c>
      <c r="E558" s="704">
        <v>0.76</v>
      </c>
      <c r="F558" s="704">
        <v>0.6</v>
      </c>
      <c r="G558" s="704">
        <v>0.48</v>
      </c>
      <c r="H558" s="705"/>
      <c r="I558" s="532">
        <v>0</v>
      </c>
      <c r="J558" s="709">
        <v>0</v>
      </c>
      <c r="K558" s="705"/>
      <c r="L558" s="706">
        <v>0</v>
      </c>
      <c r="M558" s="706">
        <v>0</v>
      </c>
      <c r="N558" s="707">
        <v>0</v>
      </c>
      <c r="O558" s="707">
        <v>0</v>
      </c>
      <c r="P558" s="707">
        <v>0</v>
      </c>
      <c r="Q558" s="707">
        <v>0</v>
      </c>
      <c r="R558" s="707">
        <v>0</v>
      </c>
      <c r="S558" s="707">
        <v>0</v>
      </c>
      <c r="T558" s="707">
        <v>0</v>
      </c>
      <c r="U558" s="707">
        <v>0</v>
      </c>
      <c r="V558" s="707">
        <v>0</v>
      </c>
      <c r="W558" s="707">
        <v>0</v>
      </c>
      <c r="X558" s="708">
        <f t="shared" si="190"/>
        <v>4</v>
      </c>
      <c r="Y558" s="726">
        <f t="shared" si="191"/>
        <v>25</v>
      </c>
      <c r="Z558" s="726">
        <f t="shared" si="192"/>
        <v>26.315789473684205</v>
      </c>
      <c r="AA558" s="726">
        <f t="shared" si="193"/>
        <v>26.666666666666682</v>
      </c>
      <c r="AB558" s="726">
        <f t="shared" si="194"/>
        <v>25</v>
      </c>
      <c r="AC558" s="726" t="str">
        <f t="shared" si="195"/>
        <v>n/a</v>
      </c>
      <c r="AD558" s="726" t="str">
        <f t="shared" si="196"/>
        <v>n/a</v>
      </c>
      <c r="AE558" s="726" t="str">
        <f t="shared" si="197"/>
        <v>n/a</v>
      </c>
      <c r="AF558" s="726" t="str">
        <f t="shared" si="198"/>
        <v>n/a</v>
      </c>
      <c r="AG558" s="726" t="str">
        <f t="shared" si="199"/>
        <v>n/a</v>
      </c>
      <c r="AH558" s="726" t="str">
        <f t="shared" si="200"/>
        <v>n/a</v>
      </c>
      <c r="AI558" s="726" t="str">
        <f t="shared" si="201"/>
        <v>n/a</v>
      </c>
      <c r="AJ558" s="726" t="str">
        <f t="shared" si="202"/>
        <v>n/a</v>
      </c>
      <c r="AK558" s="726" t="str">
        <f t="shared" si="203"/>
        <v>n/a</v>
      </c>
      <c r="AL558" s="726" t="str">
        <f t="shared" si="204"/>
        <v>n/a</v>
      </c>
      <c r="AM558" s="726" t="str">
        <f t="shared" si="205"/>
        <v>n/a</v>
      </c>
      <c r="AN558" s="726" t="str">
        <f t="shared" si="206"/>
        <v>n/a</v>
      </c>
      <c r="AO558" s="726" t="str">
        <f t="shared" si="207"/>
        <v>n/a</v>
      </c>
      <c r="AP558" s="726" t="str">
        <f t="shared" si="208"/>
        <v>n/a</v>
      </c>
      <c r="AQ558" s="727">
        <f t="shared" si="209"/>
        <v>25.745614035087723</v>
      </c>
      <c r="AR558" s="728">
        <f t="shared" si="210"/>
        <v>0.87279599746195158</v>
      </c>
    </row>
    <row r="559" spans="1:44" ht="11.25" customHeight="1" x14ac:dyDescent="0.2">
      <c r="A559" s="522" t="s">
        <v>709</v>
      </c>
      <c r="B559" s="1015" t="s">
        <v>710</v>
      </c>
      <c r="C559" s="597">
        <v>3.93</v>
      </c>
      <c r="D559" s="704">
        <v>3.48</v>
      </c>
      <c r="E559" s="704">
        <v>3.08</v>
      </c>
      <c r="F559" s="704">
        <v>2.9</v>
      </c>
      <c r="G559" s="704">
        <v>2.64</v>
      </c>
      <c r="H559" s="705"/>
      <c r="I559" s="704">
        <v>2.4</v>
      </c>
      <c r="J559" s="523">
        <v>2.2000000000000002</v>
      </c>
      <c r="K559" s="705"/>
      <c r="L559" s="543">
        <v>2</v>
      </c>
      <c r="M559" s="543">
        <v>1.89</v>
      </c>
      <c r="N559" s="711">
        <v>1.78</v>
      </c>
      <c r="O559" s="711">
        <v>1.64</v>
      </c>
      <c r="P559" s="711">
        <v>1.5</v>
      </c>
      <c r="Q559" s="711">
        <v>1.42</v>
      </c>
      <c r="R559" s="711">
        <v>1.3</v>
      </c>
      <c r="S559" s="711">
        <v>1.2</v>
      </c>
      <c r="T559" s="711">
        <v>1.1599999999999999</v>
      </c>
      <c r="U559" s="711">
        <v>1.1200000000000001</v>
      </c>
      <c r="V559" s="711">
        <v>1.08</v>
      </c>
      <c r="W559" s="711">
        <v>1.04</v>
      </c>
      <c r="X559" s="708">
        <f t="shared" si="190"/>
        <v>37.759999999999991</v>
      </c>
      <c r="Y559" s="726">
        <f t="shared" si="191"/>
        <v>12.93103448275863</v>
      </c>
      <c r="Z559" s="726">
        <f t="shared" si="192"/>
        <v>12.987012987012992</v>
      </c>
      <c r="AA559" s="726">
        <f t="shared" si="193"/>
        <v>6.2068965517241503</v>
      </c>
      <c r="AB559" s="726">
        <f t="shared" si="194"/>
        <v>9.8484848484848406</v>
      </c>
      <c r="AC559" s="726">
        <f t="shared" si="195"/>
        <v>10.000000000000009</v>
      </c>
      <c r="AD559" s="726">
        <f t="shared" si="196"/>
        <v>9.0909090909090828</v>
      </c>
      <c r="AE559" s="726">
        <f t="shared" si="197"/>
        <v>10.000000000000009</v>
      </c>
      <c r="AF559" s="726">
        <f t="shared" si="198"/>
        <v>5.8201058201058364</v>
      </c>
      <c r="AG559" s="726">
        <f t="shared" si="199"/>
        <v>6.1797752808988804</v>
      </c>
      <c r="AH559" s="726">
        <f t="shared" si="200"/>
        <v>8.5365853658536661</v>
      </c>
      <c r="AI559" s="726">
        <f t="shared" si="201"/>
        <v>9.3333333333333268</v>
      </c>
      <c r="AJ559" s="726">
        <f t="shared" si="202"/>
        <v>5.6338028169014231</v>
      </c>
      <c r="AK559" s="726">
        <f t="shared" si="203"/>
        <v>9.2307692307692193</v>
      </c>
      <c r="AL559" s="726">
        <f t="shared" si="204"/>
        <v>8.3333333333333481</v>
      </c>
      <c r="AM559" s="726">
        <f t="shared" si="205"/>
        <v>3.4482758620689724</v>
      </c>
      <c r="AN559" s="726">
        <f t="shared" si="206"/>
        <v>3.5714285714285587</v>
      </c>
      <c r="AO559" s="726">
        <f t="shared" si="207"/>
        <v>3.7037037037036979</v>
      </c>
      <c r="AP559" s="726">
        <f t="shared" si="208"/>
        <v>3.8461538461538547</v>
      </c>
      <c r="AQ559" s="727">
        <f t="shared" si="209"/>
        <v>7.7056447291911399</v>
      </c>
      <c r="AR559" s="728">
        <f t="shared" si="210"/>
        <v>3.0374784112304618</v>
      </c>
    </row>
    <row r="560" spans="1:44" ht="11.25" customHeight="1" x14ac:dyDescent="0.2">
      <c r="A560" s="884" t="s">
        <v>3926</v>
      </c>
      <c r="B560" s="914" t="s">
        <v>3927</v>
      </c>
      <c r="C560" s="597">
        <v>1.49</v>
      </c>
      <c r="D560" s="525">
        <v>1.2974999999999999</v>
      </c>
      <c r="E560" s="704">
        <v>0.90500000000000003</v>
      </c>
      <c r="F560" s="704">
        <v>0.1875</v>
      </c>
      <c r="G560" s="575">
        <v>0</v>
      </c>
      <c r="H560" s="526"/>
      <c r="I560" s="532">
        <v>0</v>
      </c>
      <c r="J560" s="709">
        <v>0</v>
      </c>
      <c r="K560" s="526"/>
      <c r="L560" s="706">
        <v>0</v>
      </c>
      <c r="M560" s="706">
        <v>0</v>
      </c>
      <c r="N560" s="707">
        <v>0</v>
      </c>
      <c r="O560" s="707">
        <v>0</v>
      </c>
      <c r="P560" s="707">
        <v>0</v>
      </c>
      <c r="Q560" s="707">
        <v>0</v>
      </c>
      <c r="R560" s="707">
        <v>0</v>
      </c>
      <c r="S560" s="707">
        <v>0</v>
      </c>
      <c r="T560" s="707">
        <v>0</v>
      </c>
      <c r="U560" s="707">
        <v>0</v>
      </c>
      <c r="V560" s="707">
        <v>0</v>
      </c>
      <c r="W560" s="707">
        <v>0</v>
      </c>
      <c r="X560" s="708">
        <f t="shared" si="190"/>
        <v>3.88</v>
      </c>
      <c r="Y560" s="726">
        <f t="shared" si="191"/>
        <v>14.836223506743739</v>
      </c>
      <c r="Z560" s="726">
        <f t="shared" si="192"/>
        <v>43.370165745856326</v>
      </c>
      <c r="AA560" s="726">
        <f t="shared" si="193"/>
        <v>382.66666666666669</v>
      </c>
      <c r="AB560" s="726" t="str">
        <f t="shared" si="194"/>
        <v>n/a</v>
      </c>
      <c r="AC560" s="726" t="str">
        <f t="shared" si="195"/>
        <v>n/a</v>
      </c>
      <c r="AD560" s="726" t="str">
        <f t="shared" si="196"/>
        <v>n/a</v>
      </c>
      <c r="AE560" s="726" t="str">
        <f t="shared" si="197"/>
        <v>n/a</v>
      </c>
      <c r="AF560" s="726" t="str">
        <f t="shared" si="198"/>
        <v>n/a</v>
      </c>
      <c r="AG560" s="726" t="str">
        <f t="shared" si="199"/>
        <v>n/a</v>
      </c>
      <c r="AH560" s="726" t="str">
        <f t="shared" si="200"/>
        <v>n/a</v>
      </c>
      <c r="AI560" s="726" t="str">
        <f t="shared" si="201"/>
        <v>n/a</v>
      </c>
      <c r="AJ560" s="726" t="str">
        <f t="shared" si="202"/>
        <v>n/a</v>
      </c>
      <c r="AK560" s="726" t="str">
        <f t="shared" si="203"/>
        <v>n/a</v>
      </c>
      <c r="AL560" s="726" t="str">
        <f t="shared" si="204"/>
        <v>n/a</v>
      </c>
      <c r="AM560" s="726" t="str">
        <f t="shared" si="205"/>
        <v>n/a</v>
      </c>
      <c r="AN560" s="726" t="str">
        <f t="shared" si="206"/>
        <v>n/a</v>
      </c>
      <c r="AO560" s="726" t="str">
        <f t="shared" si="207"/>
        <v>n/a</v>
      </c>
      <c r="AP560" s="726" t="str">
        <f t="shared" si="208"/>
        <v>n/a</v>
      </c>
      <c r="AQ560" s="727">
        <f t="shared" si="209"/>
        <v>146.95768530642223</v>
      </c>
      <c r="AR560" s="728">
        <f t="shared" si="210"/>
        <v>204.62792914296742</v>
      </c>
    </row>
    <row r="561" spans="1:44" ht="11.25" customHeight="1" x14ac:dyDescent="0.2">
      <c r="A561" s="605" t="s">
        <v>1515</v>
      </c>
      <c r="B561" s="1015" t="s">
        <v>1516</v>
      </c>
      <c r="C561" s="598">
        <v>1.33</v>
      </c>
      <c r="D561" s="599">
        <v>1.21</v>
      </c>
      <c r="E561" s="599">
        <v>1.0900000000000001</v>
      </c>
      <c r="F561" s="599">
        <v>0.95</v>
      </c>
      <c r="G561" s="599">
        <v>0.72</v>
      </c>
      <c r="H561" s="600"/>
      <c r="I561" s="1164">
        <v>0</v>
      </c>
      <c r="J561" s="1201">
        <v>0</v>
      </c>
      <c r="K561" s="600"/>
      <c r="L561" s="1206">
        <v>0</v>
      </c>
      <c r="M561" s="1206">
        <v>0</v>
      </c>
      <c r="N561" s="601">
        <v>0</v>
      </c>
      <c r="O561" s="601">
        <v>0</v>
      </c>
      <c r="P561" s="601">
        <v>0</v>
      </c>
      <c r="Q561" s="601">
        <v>0</v>
      </c>
      <c r="R561" s="601">
        <v>0</v>
      </c>
      <c r="S561" s="601">
        <v>0</v>
      </c>
      <c r="T561" s="601">
        <v>0</v>
      </c>
      <c r="U561" s="601">
        <v>0</v>
      </c>
      <c r="V561" s="601">
        <v>0</v>
      </c>
      <c r="W561" s="601">
        <v>0</v>
      </c>
      <c r="X561" s="708">
        <f t="shared" si="190"/>
        <v>5.3</v>
      </c>
      <c r="Y561" s="726">
        <f t="shared" si="191"/>
        <v>9.9173553719008378</v>
      </c>
      <c r="Z561" s="726">
        <f t="shared" si="192"/>
        <v>11.009174311926584</v>
      </c>
      <c r="AA561" s="726">
        <f t="shared" si="193"/>
        <v>14.736842105263182</v>
      </c>
      <c r="AB561" s="726">
        <f t="shared" si="194"/>
        <v>31.944444444444443</v>
      </c>
      <c r="AC561" s="726" t="str">
        <f t="shared" si="195"/>
        <v>n/a</v>
      </c>
      <c r="AD561" s="726" t="str">
        <f t="shared" si="196"/>
        <v>n/a</v>
      </c>
      <c r="AE561" s="726" t="str">
        <f t="shared" si="197"/>
        <v>n/a</v>
      </c>
      <c r="AF561" s="726" t="str">
        <f t="shared" si="198"/>
        <v>n/a</v>
      </c>
      <c r="AG561" s="726" t="str">
        <f t="shared" si="199"/>
        <v>n/a</v>
      </c>
      <c r="AH561" s="726" t="str">
        <f t="shared" si="200"/>
        <v>n/a</v>
      </c>
      <c r="AI561" s="726" t="str">
        <f t="shared" si="201"/>
        <v>n/a</v>
      </c>
      <c r="AJ561" s="726" t="str">
        <f t="shared" si="202"/>
        <v>n/a</v>
      </c>
      <c r="AK561" s="726" t="str">
        <f t="shared" si="203"/>
        <v>n/a</v>
      </c>
      <c r="AL561" s="726" t="str">
        <f t="shared" si="204"/>
        <v>n/a</v>
      </c>
      <c r="AM561" s="726" t="str">
        <f t="shared" si="205"/>
        <v>n/a</v>
      </c>
      <c r="AN561" s="726" t="str">
        <f t="shared" si="206"/>
        <v>n/a</v>
      </c>
      <c r="AO561" s="726" t="str">
        <f t="shared" si="207"/>
        <v>n/a</v>
      </c>
      <c r="AP561" s="726" t="str">
        <f t="shared" si="208"/>
        <v>n/a</v>
      </c>
      <c r="AQ561" s="727">
        <f t="shared" si="209"/>
        <v>16.901954058383762</v>
      </c>
      <c r="AR561" s="728">
        <f t="shared" si="210"/>
        <v>10.238386896638039</v>
      </c>
    </row>
    <row r="562" spans="1:44" ht="11.25" customHeight="1" x14ac:dyDescent="0.2">
      <c r="A562" s="538" t="s">
        <v>711</v>
      </c>
      <c r="B562" s="539" t="s">
        <v>712</v>
      </c>
      <c r="C562" s="710">
        <v>0.72</v>
      </c>
      <c r="D562" s="704">
        <v>0.64</v>
      </c>
      <c r="E562" s="704">
        <v>0.56000000000000005</v>
      </c>
      <c r="F562" s="704">
        <v>0.48</v>
      </c>
      <c r="G562" s="704">
        <v>0.42</v>
      </c>
      <c r="H562" s="705"/>
      <c r="I562" s="704">
        <v>0.375</v>
      </c>
      <c r="J562" s="523">
        <v>0.31</v>
      </c>
      <c r="K562" s="705"/>
      <c r="L562" s="543">
        <v>0.28000000000000003</v>
      </c>
      <c r="M562" s="543">
        <v>0.255</v>
      </c>
      <c r="N562" s="711">
        <v>0.23499999999999999</v>
      </c>
      <c r="O562" s="711">
        <v>0.19625000000000001</v>
      </c>
      <c r="P562" s="711">
        <v>0.16250000000000001</v>
      </c>
      <c r="Q562" s="711">
        <v>0.13250000000000001</v>
      </c>
      <c r="R562" s="711">
        <v>0.10625</v>
      </c>
      <c r="S562" s="711">
        <v>7.7499999999999999E-2</v>
      </c>
      <c r="T562" s="711">
        <v>6.25E-2</v>
      </c>
      <c r="U562" s="707">
        <v>0.06</v>
      </c>
      <c r="V562" s="707">
        <v>0.06</v>
      </c>
      <c r="W562" s="707">
        <v>0.06</v>
      </c>
      <c r="X562" s="708">
        <f t="shared" si="190"/>
        <v>5.192499999999999</v>
      </c>
      <c r="Y562" s="726">
        <f t="shared" si="191"/>
        <v>12.5</v>
      </c>
      <c r="Z562" s="726">
        <f t="shared" si="192"/>
        <v>14.285714285714279</v>
      </c>
      <c r="AA562" s="726">
        <f t="shared" si="193"/>
        <v>16.666666666666675</v>
      </c>
      <c r="AB562" s="726">
        <f t="shared" si="194"/>
        <v>14.285714285714279</v>
      </c>
      <c r="AC562" s="726">
        <f t="shared" si="195"/>
        <v>11.999999999999989</v>
      </c>
      <c r="AD562" s="726">
        <f t="shared" si="196"/>
        <v>20.967741935483875</v>
      </c>
      <c r="AE562" s="726">
        <f t="shared" si="197"/>
        <v>10.714285714285698</v>
      </c>
      <c r="AF562" s="726">
        <f t="shared" si="198"/>
        <v>9.8039215686274606</v>
      </c>
      <c r="AG562" s="726">
        <f t="shared" si="199"/>
        <v>8.5106382978723527</v>
      </c>
      <c r="AH562" s="726">
        <f t="shared" si="200"/>
        <v>19.7452229299363</v>
      </c>
      <c r="AI562" s="726">
        <f t="shared" si="201"/>
        <v>20.769230769230763</v>
      </c>
      <c r="AJ562" s="726">
        <f t="shared" si="202"/>
        <v>22.641509433962259</v>
      </c>
      <c r="AK562" s="726">
        <f t="shared" si="203"/>
        <v>24.705882352941178</v>
      </c>
      <c r="AL562" s="726">
        <f t="shared" si="204"/>
        <v>37.096774193548377</v>
      </c>
      <c r="AM562" s="726">
        <f t="shared" si="205"/>
        <v>24</v>
      </c>
      <c r="AN562" s="726">
        <f t="shared" si="206"/>
        <v>4.1666666666666741</v>
      </c>
      <c r="AO562" s="726">
        <f t="shared" si="207"/>
        <v>0</v>
      </c>
      <c r="AP562" s="726">
        <f t="shared" si="208"/>
        <v>0</v>
      </c>
      <c r="AQ562" s="727">
        <f t="shared" si="209"/>
        <v>15.158887172258343</v>
      </c>
      <c r="AR562" s="728">
        <f t="shared" si="210"/>
        <v>9.3516674654212029</v>
      </c>
    </row>
    <row r="563" spans="1:44" ht="11.25" customHeight="1" x14ac:dyDescent="0.2">
      <c r="A563" s="522" t="s">
        <v>1517</v>
      </c>
      <c r="B563" s="1015" t="s">
        <v>1518</v>
      </c>
      <c r="C563" s="710">
        <v>0.7</v>
      </c>
      <c r="D563" s="704">
        <v>0.64</v>
      </c>
      <c r="E563" s="704">
        <v>0.51432</v>
      </c>
      <c r="F563" s="704">
        <v>0.40078000000000003</v>
      </c>
      <c r="G563" s="704">
        <v>0.38505999999999996</v>
      </c>
      <c r="H563" s="705"/>
      <c r="I563" s="704">
        <v>0.36934</v>
      </c>
      <c r="J563" s="709">
        <v>0.36148000000000002</v>
      </c>
      <c r="K563" s="705"/>
      <c r="L563" s="569">
        <v>0.36148000000000002</v>
      </c>
      <c r="M563" s="569">
        <v>0.36148000000000002</v>
      </c>
      <c r="N563" s="568">
        <v>0.36148000000000002</v>
      </c>
      <c r="O563" s="568">
        <v>0.36148000000000002</v>
      </c>
      <c r="P563" s="568">
        <v>0.36148000000000002</v>
      </c>
      <c r="Q563" s="568">
        <v>0.36148000000000002</v>
      </c>
      <c r="R563" s="568">
        <v>0.36148000000000002</v>
      </c>
      <c r="S563" s="707">
        <v>0.43221999999999999</v>
      </c>
      <c r="T563" s="707">
        <v>0.45579999999999998</v>
      </c>
      <c r="U563" s="711">
        <v>0.45579999999999998</v>
      </c>
      <c r="V563" s="711">
        <v>0.42436000000000001</v>
      </c>
      <c r="W563" s="711">
        <v>0.40079999999999999</v>
      </c>
      <c r="X563" s="708">
        <f t="shared" si="190"/>
        <v>8.0703200000000024</v>
      </c>
      <c r="Y563" s="726">
        <f t="shared" si="191"/>
        <v>9.375</v>
      </c>
      <c r="Z563" s="726">
        <f t="shared" si="192"/>
        <v>24.436148701197702</v>
      </c>
      <c r="AA563" s="726">
        <f t="shared" si="193"/>
        <v>28.329756973900878</v>
      </c>
      <c r="AB563" s="726">
        <f t="shared" si="194"/>
        <v>4.0824806523658719</v>
      </c>
      <c r="AC563" s="726">
        <f t="shared" si="195"/>
        <v>4.2562408620782977</v>
      </c>
      <c r="AD563" s="726">
        <f t="shared" si="196"/>
        <v>2.1743941573530989</v>
      </c>
      <c r="AE563" s="726">
        <f t="shared" si="197"/>
        <v>0</v>
      </c>
      <c r="AF563" s="726">
        <f t="shared" si="198"/>
        <v>0</v>
      </c>
      <c r="AG563" s="726">
        <f t="shared" si="199"/>
        <v>0</v>
      </c>
      <c r="AH563" s="726">
        <f t="shared" si="200"/>
        <v>0</v>
      </c>
      <c r="AI563" s="726">
        <f t="shared" si="201"/>
        <v>0</v>
      </c>
      <c r="AJ563" s="726">
        <f t="shared" si="202"/>
        <v>0</v>
      </c>
      <c r="AK563" s="726">
        <f t="shared" si="203"/>
        <v>0</v>
      </c>
      <c r="AL563" s="726">
        <f t="shared" si="204"/>
        <v>-16.366665124242274</v>
      </c>
      <c r="AM563" s="726">
        <f t="shared" si="205"/>
        <v>-5.1733216322948694</v>
      </c>
      <c r="AN563" s="726">
        <f t="shared" si="206"/>
        <v>0</v>
      </c>
      <c r="AO563" s="726">
        <f t="shared" si="207"/>
        <v>7.4088038457913008</v>
      </c>
      <c r="AP563" s="726">
        <f t="shared" si="208"/>
        <v>5.8782435129740573</v>
      </c>
      <c r="AQ563" s="727">
        <f t="shared" si="209"/>
        <v>3.577837886062448</v>
      </c>
      <c r="AR563" s="728">
        <f t="shared" si="210"/>
        <v>9.9432502005848846</v>
      </c>
    </row>
    <row r="564" spans="1:44" ht="11.25" customHeight="1" x14ac:dyDescent="0.2">
      <c r="A564" s="1015" t="s">
        <v>305</v>
      </c>
      <c r="B564" s="1015" t="s">
        <v>306</v>
      </c>
      <c r="C564" s="710">
        <v>1.1400000000000001</v>
      </c>
      <c r="D564" s="704">
        <v>1.02</v>
      </c>
      <c r="E564" s="704">
        <v>0.9</v>
      </c>
      <c r="F564" s="704">
        <v>0.76</v>
      </c>
      <c r="G564" s="704">
        <v>0.63</v>
      </c>
      <c r="H564" s="705"/>
      <c r="I564" s="704">
        <v>0.52500000000000002</v>
      </c>
      <c r="J564" s="523">
        <v>0.44</v>
      </c>
      <c r="K564" s="705"/>
      <c r="L564" s="543">
        <v>0.39</v>
      </c>
      <c r="M564" s="543">
        <v>0.36875000000000002</v>
      </c>
      <c r="N564" s="711">
        <v>0.36499999999999999</v>
      </c>
      <c r="O564" s="711">
        <v>0.35</v>
      </c>
      <c r="P564" s="711">
        <v>0.33500000000000002</v>
      </c>
      <c r="Q564" s="711">
        <v>0.32250000000000001</v>
      </c>
      <c r="R564" s="711">
        <v>0.3125</v>
      </c>
      <c r="S564" s="711">
        <v>0.30249999999999999</v>
      </c>
      <c r="T564" s="711">
        <v>0.28499999999999998</v>
      </c>
      <c r="U564" s="711">
        <v>0.28000000000000003</v>
      </c>
      <c r="V564" s="711">
        <v>0.26</v>
      </c>
      <c r="W564" s="711">
        <v>0.24</v>
      </c>
      <c r="X564" s="708">
        <f t="shared" si="190"/>
        <v>9.2262500000000003</v>
      </c>
      <c r="Y564" s="726">
        <f t="shared" si="191"/>
        <v>11.764705882352944</v>
      </c>
      <c r="Z564" s="726">
        <f t="shared" si="192"/>
        <v>13.33333333333333</v>
      </c>
      <c r="AA564" s="726">
        <f t="shared" si="193"/>
        <v>18.421052631578938</v>
      </c>
      <c r="AB564" s="726">
        <f t="shared" si="194"/>
        <v>20.634920634920629</v>
      </c>
      <c r="AC564" s="726">
        <f t="shared" si="195"/>
        <v>19.999999999999996</v>
      </c>
      <c r="AD564" s="726">
        <f t="shared" si="196"/>
        <v>19.318181818181813</v>
      </c>
      <c r="AE564" s="726">
        <f t="shared" si="197"/>
        <v>12.820512820512819</v>
      </c>
      <c r="AF564" s="726">
        <f t="shared" si="198"/>
        <v>5.7627118644067776</v>
      </c>
      <c r="AG564" s="726">
        <f t="shared" si="199"/>
        <v>1.0273972602739878</v>
      </c>
      <c r="AH564" s="726">
        <f t="shared" si="200"/>
        <v>4.2857142857142927</v>
      </c>
      <c r="AI564" s="726">
        <f t="shared" si="201"/>
        <v>4.4776119402984982</v>
      </c>
      <c r="AJ564" s="726">
        <f t="shared" si="202"/>
        <v>3.8759689922480689</v>
      </c>
      <c r="AK564" s="726">
        <f t="shared" si="203"/>
        <v>3.2000000000000028</v>
      </c>
      <c r="AL564" s="726">
        <f t="shared" si="204"/>
        <v>3.3057851239669533</v>
      </c>
      <c r="AM564" s="726">
        <f t="shared" si="205"/>
        <v>6.1403508771929793</v>
      </c>
      <c r="AN564" s="726">
        <f t="shared" si="206"/>
        <v>1.7857142857142572</v>
      </c>
      <c r="AO564" s="726">
        <f t="shared" si="207"/>
        <v>7.6923076923077094</v>
      </c>
      <c r="AP564" s="726">
        <f t="shared" si="208"/>
        <v>8.3333333333333481</v>
      </c>
      <c r="AQ564" s="727">
        <f t="shared" si="209"/>
        <v>9.2322001542409637</v>
      </c>
      <c r="AR564" s="728">
        <f t="shared" si="210"/>
        <v>6.6996768205005708</v>
      </c>
    </row>
    <row r="565" spans="1:44" ht="11.25" customHeight="1" x14ac:dyDescent="0.2">
      <c r="A565" s="1015" t="s">
        <v>713</v>
      </c>
      <c r="B565" s="1015" t="s">
        <v>714</v>
      </c>
      <c r="C565" s="710">
        <v>0.9</v>
      </c>
      <c r="D565" s="704">
        <v>0.85</v>
      </c>
      <c r="E565" s="704">
        <v>0.81</v>
      </c>
      <c r="F565" s="525">
        <v>0.78500000000000003</v>
      </c>
      <c r="G565" s="525">
        <v>0.76500000000000001</v>
      </c>
      <c r="H565" s="526"/>
      <c r="I565" s="704">
        <v>0.73</v>
      </c>
      <c r="J565" s="523">
        <v>0.70499999999999996</v>
      </c>
      <c r="K565" s="526"/>
      <c r="L565" s="543">
        <v>0.68500000000000005</v>
      </c>
      <c r="M565" s="543">
        <v>0.66500000000000004</v>
      </c>
      <c r="N565" s="707">
        <v>0.66</v>
      </c>
      <c r="O565" s="711">
        <v>0.64500000000000002</v>
      </c>
      <c r="P565" s="707">
        <v>0.64</v>
      </c>
      <c r="Q565" s="711">
        <v>0.61</v>
      </c>
      <c r="R565" s="711">
        <v>0.56999999999999995</v>
      </c>
      <c r="S565" s="711">
        <v>0.53</v>
      </c>
      <c r="T565" s="711">
        <v>0.49</v>
      </c>
      <c r="U565" s="711">
        <v>0.45</v>
      </c>
      <c r="V565" s="711">
        <v>0.41</v>
      </c>
      <c r="W565" s="711">
        <v>0.34545999999999999</v>
      </c>
      <c r="X565" s="708">
        <f t="shared" si="190"/>
        <v>12.24546</v>
      </c>
      <c r="Y565" s="726">
        <f t="shared" si="191"/>
        <v>5.8823529411764719</v>
      </c>
      <c r="Z565" s="726">
        <f t="shared" si="192"/>
        <v>4.9382716049382713</v>
      </c>
      <c r="AA565" s="726">
        <f t="shared" si="193"/>
        <v>3.1847133757961776</v>
      </c>
      <c r="AB565" s="726">
        <f t="shared" si="194"/>
        <v>2.6143790849673332</v>
      </c>
      <c r="AC565" s="726">
        <f t="shared" si="195"/>
        <v>4.7945205479452024</v>
      </c>
      <c r="AD565" s="726">
        <f t="shared" si="196"/>
        <v>3.5460992907801359</v>
      </c>
      <c r="AE565" s="726">
        <f t="shared" si="197"/>
        <v>2.9197080291970767</v>
      </c>
      <c r="AF565" s="726">
        <f t="shared" si="198"/>
        <v>3.007518796992481</v>
      </c>
      <c r="AG565" s="726">
        <f t="shared" si="199"/>
        <v>0.7575757575757569</v>
      </c>
      <c r="AH565" s="726">
        <f t="shared" si="200"/>
        <v>2.3255813953488413</v>
      </c>
      <c r="AI565" s="726">
        <f t="shared" si="201"/>
        <v>0.78125</v>
      </c>
      <c r="AJ565" s="726">
        <f t="shared" si="202"/>
        <v>4.9180327868852514</v>
      </c>
      <c r="AK565" s="726">
        <f t="shared" si="203"/>
        <v>7.0175438596491224</v>
      </c>
      <c r="AL565" s="726">
        <f t="shared" si="204"/>
        <v>7.5471698113207308</v>
      </c>
      <c r="AM565" s="726">
        <f t="shared" si="205"/>
        <v>8.163265306122458</v>
      </c>
      <c r="AN565" s="726">
        <f t="shared" si="206"/>
        <v>8.8888888888888786</v>
      </c>
      <c r="AO565" s="726">
        <f t="shared" si="207"/>
        <v>9.7560975609756184</v>
      </c>
      <c r="AP565" s="726">
        <f t="shared" si="208"/>
        <v>18.682336594685346</v>
      </c>
      <c r="AQ565" s="727">
        <f t="shared" si="209"/>
        <v>5.5402947574025081</v>
      </c>
      <c r="AR565" s="728">
        <f t="shared" si="210"/>
        <v>4.2248441107051722</v>
      </c>
    </row>
    <row r="566" spans="1:44" ht="11.25" customHeight="1" x14ac:dyDescent="0.2">
      <c r="A566" s="509" t="s">
        <v>1519</v>
      </c>
      <c r="B566" s="1000" t="s">
        <v>1520</v>
      </c>
      <c r="C566" s="517">
        <v>1.56</v>
      </c>
      <c r="D566" s="704">
        <v>1.46</v>
      </c>
      <c r="E566" s="704">
        <v>1.38</v>
      </c>
      <c r="F566" s="704">
        <v>1.28</v>
      </c>
      <c r="G566" s="704">
        <v>1.22</v>
      </c>
      <c r="H566" s="705"/>
      <c r="I566" s="704">
        <v>1.1599999999999999</v>
      </c>
      <c r="J566" s="709">
        <v>1.1200000000000001</v>
      </c>
      <c r="K566" s="705"/>
      <c r="L566" s="706">
        <v>1.1200000000000001</v>
      </c>
      <c r="M566" s="706">
        <v>1.1200000000000001</v>
      </c>
      <c r="N566" s="711">
        <v>1.1200000000000001</v>
      </c>
      <c r="O566" s="711">
        <v>1</v>
      </c>
      <c r="P566" s="711">
        <v>0.92</v>
      </c>
      <c r="Q566" s="711">
        <v>0.84</v>
      </c>
      <c r="R566" s="711">
        <v>0.78</v>
      </c>
      <c r="S566" s="707">
        <v>0.68</v>
      </c>
      <c r="T566" s="711">
        <v>0.68</v>
      </c>
      <c r="U566" s="711">
        <v>0.62</v>
      </c>
      <c r="V566" s="711">
        <v>0.54</v>
      </c>
      <c r="W566" s="711">
        <v>0.45</v>
      </c>
      <c r="X566" s="708">
        <f t="shared" si="190"/>
        <v>19.05</v>
      </c>
      <c r="Y566" s="726">
        <f t="shared" si="191"/>
        <v>6.8493150684931559</v>
      </c>
      <c r="Z566" s="726">
        <f t="shared" si="192"/>
        <v>5.7971014492753659</v>
      </c>
      <c r="AA566" s="726">
        <f t="shared" si="193"/>
        <v>7.8125</v>
      </c>
      <c r="AB566" s="726">
        <f t="shared" si="194"/>
        <v>4.9180327868852514</v>
      </c>
      <c r="AC566" s="726">
        <f t="shared" si="195"/>
        <v>5.1724137931034475</v>
      </c>
      <c r="AD566" s="726">
        <f t="shared" si="196"/>
        <v>3.5714285714285587</v>
      </c>
      <c r="AE566" s="726">
        <f t="shared" si="197"/>
        <v>0</v>
      </c>
      <c r="AF566" s="726">
        <f t="shared" si="198"/>
        <v>0</v>
      </c>
      <c r="AG566" s="726">
        <f t="shared" si="199"/>
        <v>0</v>
      </c>
      <c r="AH566" s="726">
        <f t="shared" si="200"/>
        <v>12.000000000000011</v>
      </c>
      <c r="AI566" s="726">
        <f t="shared" si="201"/>
        <v>8.6956521739130377</v>
      </c>
      <c r="AJ566" s="726">
        <f t="shared" si="202"/>
        <v>9.5238095238095344</v>
      </c>
      <c r="AK566" s="726">
        <f t="shared" si="203"/>
        <v>7.6923076923076872</v>
      </c>
      <c r="AL566" s="726">
        <f t="shared" si="204"/>
        <v>14.705882352941169</v>
      </c>
      <c r="AM566" s="726">
        <f t="shared" si="205"/>
        <v>0</v>
      </c>
      <c r="AN566" s="726">
        <f t="shared" si="206"/>
        <v>9.6774193548387224</v>
      </c>
      <c r="AO566" s="726">
        <f t="shared" si="207"/>
        <v>14.814814814814813</v>
      </c>
      <c r="AP566" s="726">
        <f t="shared" si="208"/>
        <v>19.999999999999996</v>
      </c>
      <c r="AQ566" s="727">
        <f t="shared" si="209"/>
        <v>7.2905931989894874</v>
      </c>
      <c r="AR566" s="728">
        <f t="shared" si="210"/>
        <v>5.6744227860304033</v>
      </c>
    </row>
    <row r="567" spans="1:44" ht="11.25" customHeight="1" x14ac:dyDescent="0.2">
      <c r="A567" s="538" t="s">
        <v>1521</v>
      </c>
      <c r="B567" s="539" t="s">
        <v>1522</v>
      </c>
      <c r="C567" s="553">
        <v>0.33999999999999997</v>
      </c>
      <c r="D567" s="545">
        <v>0.31</v>
      </c>
      <c r="E567" s="544">
        <v>0.28000000000000003</v>
      </c>
      <c r="F567" s="545">
        <v>0.26</v>
      </c>
      <c r="G567" s="545">
        <v>0.24</v>
      </c>
      <c r="H567" s="546"/>
      <c r="I567" s="544">
        <v>8.5599999999999996E-2</v>
      </c>
      <c r="J567" s="541">
        <v>0.16399999999999998</v>
      </c>
      <c r="K567" s="546"/>
      <c r="L567" s="561">
        <v>0.1353</v>
      </c>
      <c r="M567" s="561">
        <v>0.114</v>
      </c>
      <c r="N567" s="548">
        <v>2.8500000000000001E-2</v>
      </c>
      <c r="O567" s="549">
        <v>0</v>
      </c>
      <c r="P567" s="549">
        <v>0</v>
      </c>
      <c r="Q567" s="549">
        <v>0</v>
      </c>
      <c r="R567" s="549">
        <v>0</v>
      </c>
      <c r="S567" s="549">
        <v>0</v>
      </c>
      <c r="T567" s="549">
        <v>0</v>
      </c>
      <c r="U567" s="549">
        <v>0</v>
      </c>
      <c r="V567" s="549">
        <v>0</v>
      </c>
      <c r="W567" s="549">
        <v>0</v>
      </c>
      <c r="X567" s="708">
        <f t="shared" si="190"/>
        <v>1.9573999999999998</v>
      </c>
      <c r="Y567" s="726">
        <f t="shared" si="191"/>
        <v>9.6774193548387011</v>
      </c>
      <c r="Z567" s="726">
        <f t="shared" si="192"/>
        <v>10.714285714285698</v>
      </c>
      <c r="AA567" s="726">
        <f t="shared" si="193"/>
        <v>7.6923076923077094</v>
      </c>
      <c r="AB567" s="726">
        <f t="shared" si="194"/>
        <v>8.3333333333333481</v>
      </c>
      <c r="AC567" s="726">
        <f t="shared" si="195"/>
        <v>180.37383177570092</v>
      </c>
      <c r="AD567" s="726">
        <f t="shared" si="196"/>
        <v>-47.804878048780488</v>
      </c>
      <c r="AE567" s="726">
        <f t="shared" si="197"/>
        <v>21.212121212121193</v>
      </c>
      <c r="AF567" s="726">
        <f t="shared" si="198"/>
        <v>18.684210526315791</v>
      </c>
      <c r="AG567" s="726">
        <f t="shared" si="199"/>
        <v>300</v>
      </c>
      <c r="AH567" s="726" t="str">
        <f t="shared" si="200"/>
        <v>n/a</v>
      </c>
      <c r="AI567" s="726" t="str">
        <f t="shared" si="201"/>
        <v>n/a</v>
      </c>
      <c r="AJ567" s="726" t="str">
        <f t="shared" si="202"/>
        <v>n/a</v>
      </c>
      <c r="AK567" s="726" t="str">
        <f t="shared" si="203"/>
        <v>n/a</v>
      </c>
      <c r="AL567" s="726" t="str">
        <f t="shared" si="204"/>
        <v>n/a</v>
      </c>
      <c r="AM567" s="726" t="str">
        <f t="shared" si="205"/>
        <v>n/a</v>
      </c>
      <c r="AN567" s="726" t="str">
        <f t="shared" si="206"/>
        <v>n/a</v>
      </c>
      <c r="AO567" s="726" t="str">
        <f t="shared" si="207"/>
        <v>n/a</v>
      </c>
      <c r="AP567" s="726" t="str">
        <f t="shared" si="208"/>
        <v>n/a</v>
      </c>
      <c r="AQ567" s="727">
        <f t="shared" si="209"/>
        <v>56.542514617791426</v>
      </c>
      <c r="AR567" s="728">
        <f t="shared" si="210"/>
        <v>110.21719474298405</v>
      </c>
    </row>
    <row r="568" spans="1:44" ht="11.25" customHeight="1" x14ac:dyDescent="0.2">
      <c r="A568" s="522" t="s">
        <v>1523</v>
      </c>
      <c r="B568" s="1015" t="s">
        <v>1524</v>
      </c>
      <c r="C568" s="524">
        <v>0.86</v>
      </c>
      <c r="D568" s="704">
        <v>0.78</v>
      </c>
      <c r="E568" s="704">
        <v>0.74</v>
      </c>
      <c r="F568" s="704">
        <v>0.7</v>
      </c>
      <c r="G568" s="704">
        <v>0.64</v>
      </c>
      <c r="H568" s="705"/>
      <c r="I568" s="704">
        <v>0.56000000000000005</v>
      </c>
      <c r="J568" s="523">
        <v>0.5</v>
      </c>
      <c r="K568" s="705"/>
      <c r="L568" s="543">
        <v>0.44</v>
      </c>
      <c r="M568" s="706">
        <v>0.4</v>
      </c>
      <c r="N568" s="711">
        <v>0.66</v>
      </c>
      <c r="O568" s="711">
        <v>0.55476999999999999</v>
      </c>
      <c r="P568" s="711">
        <v>0.43196999999999997</v>
      </c>
      <c r="Q568" s="711">
        <v>0.38547999999999993</v>
      </c>
      <c r="R568" s="707">
        <v>0.34467999999999999</v>
      </c>
      <c r="S568" s="711">
        <v>0.34467999999999999</v>
      </c>
      <c r="T568" s="711">
        <v>0.18140000000000001</v>
      </c>
      <c r="U568" s="707">
        <v>0.16492000000000001</v>
      </c>
      <c r="V568" s="711">
        <v>0.16492000000000001</v>
      </c>
      <c r="W568" s="711">
        <v>0.15708</v>
      </c>
      <c r="X568" s="708">
        <f t="shared" si="190"/>
        <v>9.0099000000000018</v>
      </c>
      <c r="Y568" s="726">
        <f t="shared" si="191"/>
        <v>10.256410256410241</v>
      </c>
      <c r="Z568" s="726">
        <f t="shared" si="192"/>
        <v>5.4054054054054168</v>
      </c>
      <c r="AA568" s="726">
        <f t="shared" si="193"/>
        <v>5.7142857142857162</v>
      </c>
      <c r="AB568" s="726">
        <f t="shared" si="194"/>
        <v>9.375</v>
      </c>
      <c r="AC568" s="726">
        <f t="shared" si="195"/>
        <v>14.285714285714279</v>
      </c>
      <c r="AD568" s="726">
        <f t="shared" si="196"/>
        <v>12.000000000000011</v>
      </c>
      <c r="AE568" s="726">
        <f t="shared" si="197"/>
        <v>13.636363636363647</v>
      </c>
      <c r="AF568" s="726">
        <f t="shared" si="198"/>
        <v>9.9999999999999858</v>
      </c>
      <c r="AG568" s="726">
        <f t="shared" si="199"/>
        <v>-39.393939393939391</v>
      </c>
      <c r="AH568" s="726">
        <f t="shared" si="200"/>
        <v>18.968221064585332</v>
      </c>
      <c r="AI568" s="726">
        <f t="shared" si="201"/>
        <v>28.427900085654102</v>
      </c>
      <c r="AJ568" s="726">
        <f t="shared" si="202"/>
        <v>12.060288471516035</v>
      </c>
      <c r="AK568" s="726">
        <f t="shared" si="203"/>
        <v>11.837066264361141</v>
      </c>
      <c r="AL568" s="726">
        <f t="shared" si="204"/>
        <v>0</v>
      </c>
      <c r="AM568" s="726">
        <f t="shared" si="205"/>
        <v>90.011025358324133</v>
      </c>
      <c r="AN568" s="726">
        <f t="shared" si="206"/>
        <v>9.9927237448459891</v>
      </c>
      <c r="AO568" s="726">
        <f t="shared" si="207"/>
        <v>0</v>
      </c>
      <c r="AP568" s="726">
        <f t="shared" si="208"/>
        <v>4.991087344028533</v>
      </c>
      <c r="AQ568" s="727">
        <f t="shared" si="209"/>
        <v>12.087086235419731</v>
      </c>
      <c r="AR568" s="728">
        <f t="shared" si="210"/>
        <v>23.628707069586426</v>
      </c>
    </row>
    <row r="569" spans="1:44" ht="11.25" customHeight="1" x14ac:dyDescent="0.2">
      <c r="A569" s="522" t="s">
        <v>716</v>
      </c>
      <c r="B569" s="1015" t="s">
        <v>717</v>
      </c>
      <c r="C569" s="524">
        <v>3.9</v>
      </c>
      <c r="D569" s="704">
        <v>3.5</v>
      </c>
      <c r="E569" s="704">
        <v>3.1</v>
      </c>
      <c r="F569" s="704">
        <v>2.71</v>
      </c>
      <c r="G569" s="704">
        <v>2.38</v>
      </c>
      <c r="H569" s="705"/>
      <c r="I569" s="704">
        <v>2.15</v>
      </c>
      <c r="J569" s="523">
        <v>1.9246449999999999</v>
      </c>
      <c r="K569" s="705"/>
      <c r="L569" s="543">
        <v>1.6624399999999999</v>
      </c>
      <c r="M569" s="543">
        <v>1.5269149999999998</v>
      </c>
      <c r="N569" s="711">
        <v>1.4184950000000001</v>
      </c>
      <c r="O569" s="711">
        <v>1.33718</v>
      </c>
      <c r="P569" s="711">
        <v>1.04806</v>
      </c>
      <c r="Q569" s="711">
        <v>0.91253499999999999</v>
      </c>
      <c r="R569" s="711">
        <v>0.80411500000000002</v>
      </c>
      <c r="S569" s="707">
        <v>0.7228</v>
      </c>
      <c r="T569" s="707">
        <v>0.7228</v>
      </c>
      <c r="U569" s="707">
        <v>0.7228</v>
      </c>
      <c r="V569" s="707">
        <v>0.7228</v>
      </c>
      <c r="W569" s="707">
        <v>0.7228</v>
      </c>
      <c r="X569" s="708">
        <f t="shared" si="190"/>
        <v>31.988384999999994</v>
      </c>
      <c r="Y569" s="726">
        <f t="shared" si="191"/>
        <v>11.428571428571432</v>
      </c>
      <c r="Z569" s="726">
        <f t="shared" si="192"/>
        <v>12.903225806451601</v>
      </c>
      <c r="AA569" s="726">
        <f t="shared" si="193"/>
        <v>14.391143911439119</v>
      </c>
      <c r="AB569" s="726">
        <f t="shared" si="194"/>
        <v>13.86554621848739</v>
      </c>
      <c r="AC569" s="726">
        <f t="shared" si="195"/>
        <v>10.697674418604652</v>
      </c>
      <c r="AD569" s="726">
        <f t="shared" si="196"/>
        <v>11.70891255270452</v>
      </c>
      <c r="AE569" s="726">
        <f t="shared" si="197"/>
        <v>15.772298549120567</v>
      </c>
      <c r="AF569" s="726">
        <f t="shared" si="198"/>
        <v>8.875739644970416</v>
      </c>
      <c r="AG569" s="726">
        <f t="shared" si="199"/>
        <v>7.6433121019108041</v>
      </c>
      <c r="AH569" s="726">
        <f t="shared" si="200"/>
        <v>6.0810810810810745</v>
      </c>
      <c r="AI569" s="726">
        <f t="shared" si="201"/>
        <v>27.586206896551737</v>
      </c>
      <c r="AJ569" s="726">
        <f t="shared" si="202"/>
        <v>14.851485148514843</v>
      </c>
      <c r="AK569" s="726">
        <f t="shared" si="203"/>
        <v>13.483146067415719</v>
      </c>
      <c r="AL569" s="726">
        <f t="shared" si="204"/>
        <v>11.250000000000004</v>
      </c>
      <c r="AM569" s="726">
        <f t="shared" si="205"/>
        <v>0</v>
      </c>
      <c r="AN569" s="726">
        <f t="shared" si="206"/>
        <v>0</v>
      </c>
      <c r="AO569" s="726">
        <f t="shared" si="207"/>
        <v>0</v>
      </c>
      <c r="AP569" s="726">
        <f t="shared" si="208"/>
        <v>0</v>
      </c>
      <c r="AQ569" s="727">
        <f t="shared" si="209"/>
        <v>10.029907990323551</v>
      </c>
      <c r="AR569" s="728">
        <f t="shared" si="210"/>
        <v>7.0714290204976127</v>
      </c>
    </row>
    <row r="570" spans="1:44" ht="11.25" customHeight="1" x14ac:dyDescent="0.2">
      <c r="A570" s="1015" t="s">
        <v>1525</v>
      </c>
      <c r="B570" s="1015" t="s">
        <v>1526</v>
      </c>
      <c r="C570" s="524">
        <v>0.64</v>
      </c>
      <c r="D570" s="704">
        <v>0.6</v>
      </c>
      <c r="E570" s="704">
        <v>0.56000000000000005</v>
      </c>
      <c r="F570" s="532">
        <v>0.52</v>
      </c>
      <c r="G570" s="704">
        <v>0.5</v>
      </c>
      <c r="H570" s="705"/>
      <c r="I570" s="704">
        <v>0.48</v>
      </c>
      <c r="J570" s="523">
        <v>0.43</v>
      </c>
      <c r="K570" s="705"/>
      <c r="L570" s="543">
        <v>0.4</v>
      </c>
      <c r="M570" s="706">
        <v>0.39112000000000002</v>
      </c>
      <c r="N570" s="707">
        <v>0.39112000000000002</v>
      </c>
      <c r="O570" s="711">
        <v>0.37334000000000001</v>
      </c>
      <c r="P570" s="711">
        <v>0.31111</v>
      </c>
      <c r="Q570" s="711">
        <v>0.23999000000000001</v>
      </c>
      <c r="R570" s="711">
        <v>0.19553999999999999</v>
      </c>
      <c r="S570" s="711">
        <v>0.16</v>
      </c>
      <c r="T570" s="711">
        <v>0.12446</v>
      </c>
      <c r="U570" s="711">
        <v>8.8900000000000007E-2</v>
      </c>
      <c r="V570" s="707">
        <v>7.1120000000000003E-2</v>
      </c>
      <c r="W570" s="707">
        <v>7.1120000000000003E-2</v>
      </c>
      <c r="X570" s="708">
        <f t="shared" si="190"/>
        <v>6.5478199999999998</v>
      </c>
      <c r="Y570" s="726">
        <f t="shared" si="191"/>
        <v>6.6666666666666652</v>
      </c>
      <c r="Z570" s="726">
        <f t="shared" si="192"/>
        <v>7.1428571428571397</v>
      </c>
      <c r="AA570" s="726">
        <f t="shared" si="193"/>
        <v>7.6923076923077094</v>
      </c>
      <c r="AB570" s="726">
        <f t="shared" si="194"/>
        <v>4.0000000000000036</v>
      </c>
      <c r="AC570" s="726">
        <f t="shared" si="195"/>
        <v>4.1666666666666741</v>
      </c>
      <c r="AD570" s="726">
        <f t="shared" si="196"/>
        <v>11.627906976744185</v>
      </c>
      <c r="AE570" s="726">
        <f t="shared" si="197"/>
        <v>7.4999999999999956</v>
      </c>
      <c r="AF570" s="726">
        <f t="shared" si="198"/>
        <v>2.2704029453876062</v>
      </c>
      <c r="AG570" s="726">
        <f t="shared" si="199"/>
        <v>0</v>
      </c>
      <c r="AH570" s="726">
        <f t="shared" si="200"/>
        <v>4.7624149568757712</v>
      </c>
      <c r="AI570" s="726">
        <f t="shared" si="201"/>
        <v>20.002571437755144</v>
      </c>
      <c r="AJ570" s="726">
        <f t="shared" si="202"/>
        <v>29.634568107004444</v>
      </c>
      <c r="AK570" s="726">
        <f t="shared" si="203"/>
        <v>22.731921857420478</v>
      </c>
      <c r="AL570" s="726">
        <f t="shared" si="204"/>
        <v>22.212499999999991</v>
      </c>
      <c r="AM570" s="726">
        <f t="shared" si="205"/>
        <v>28.555359151534621</v>
      </c>
      <c r="AN570" s="726">
        <f t="shared" si="206"/>
        <v>39.999999999999993</v>
      </c>
      <c r="AO570" s="726">
        <f t="shared" si="207"/>
        <v>25</v>
      </c>
      <c r="AP570" s="726">
        <f t="shared" si="208"/>
        <v>0</v>
      </c>
      <c r="AQ570" s="727">
        <f t="shared" si="209"/>
        <v>13.553674644512247</v>
      </c>
      <c r="AR570" s="728">
        <f t="shared" si="210"/>
        <v>11.954590129974349</v>
      </c>
    </row>
    <row r="571" spans="1:44" ht="11.25" customHeight="1" x14ac:dyDescent="0.2">
      <c r="A571" s="1000" t="s">
        <v>308</v>
      </c>
      <c r="B571" s="1000" t="s">
        <v>309</v>
      </c>
      <c r="C571" s="554">
        <v>1.8824999999999998</v>
      </c>
      <c r="D571" s="513">
        <v>1.8725000000000001</v>
      </c>
      <c r="E571" s="513">
        <v>1.855</v>
      </c>
      <c r="F571" s="513">
        <v>1.845</v>
      </c>
      <c r="G571" s="513">
        <v>1.825</v>
      </c>
      <c r="H571" s="514"/>
      <c r="I571" s="513">
        <v>1.79</v>
      </c>
      <c r="J571" s="511">
        <v>1.75</v>
      </c>
      <c r="K571" s="514"/>
      <c r="L571" s="563">
        <v>1.68</v>
      </c>
      <c r="M571" s="563">
        <v>1.6</v>
      </c>
      <c r="N571" s="519">
        <v>1.52</v>
      </c>
      <c r="O571" s="519">
        <v>1.44</v>
      </c>
      <c r="P571" s="519">
        <v>1.39</v>
      </c>
      <c r="Q571" s="519">
        <v>1.32</v>
      </c>
      <c r="R571" s="519">
        <v>1.3</v>
      </c>
      <c r="S571" s="519">
        <v>1.27</v>
      </c>
      <c r="T571" s="518">
        <v>1.26</v>
      </c>
      <c r="U571" s="519">
        <v>1.2450000000000001</v>
      </c>
      <c r="V571" s="519">
        <v>1.24</v>
      </c>
      <c r="W571" s="519">
        <v>1.22</v>
      </c>
      <c r="X571" s="708">
        <f t="shared" si="190"/>
        <v>29.305000000000003</v>
      </c>
      <c r="Y571" s="726">
        <f t="shared" si="191"/>
        <v>0.53404539385846217</v>
      </c>
      <c r="Z571" s="726">
        <f t="shared" si="192"/>
        <v>0.94339622641510523</v>
      </c>
      <c r="AA571" s="726">
        <f t="shared" si="193"/>
        <v>0.54200542005420349</v>
      </c>
      <c r="AB571" s="726">
        <f t="shared" si="194"/>
        <v>1.0958904109588996</v>
      </c>
      <c r="AC571" s="726">
        <f t="shared" si="195"/>
        <v>1.9553072625698276</v>
      </c>
      <c r="AD571" s="726">
        <f t="shared" si="196"/>
        <v>2.2857142857142909</v>
      </c>
      <c r="AE571" s="726">
        <f t="shared" si="197"/>
        <v>4.1666666666666741</v>
      </c>
      <c r="AF571" s="726">
        <f t="shared" si="198"/>
        <v>4.9999999999999822</v>
      </c>
      <c r="AG571" s="726">
        <f t="shared" si="199"/>
        <v>5.2631578947368363</v>
      </c>
      <c r="AH571" s="726">
        <f t="shared" si="200"/>
        <v>5.555555555555558</v>
      </c>
      <c r="AI571" s="726">
        <f t="shared" si="201"/>
        <v>3.5971223021582732</v>
      </c>
      <c r="AJ571" s="726">
        <f t="shared" si="202"/>
        <v>5.3030303030302983</v>
      </c>
      <c r="AK571" s="726">
        <f t="shared" si="203"/>
        <v>1.538461538461533</v>
      </c>
      <c r="AL571" s="726">
        <f t="shared" si="204"/>
        <v>2.3622047244094446</v>
      </c>
      <c r="AM571" s="726">
        <f t="shared" si="205"/>
        <v>0.79365079365079083</v>
      </c>
      <c r="AN571" s="726">
        <f t="shared" si="206"/>
        <v>1.2048192771084265</v>
      </c>
      <c r="AO571" s="726">
        <f t="shared" si="207"/>
        <v>0.40322580645162365</v>
      </c>
      <c r="AP571" s="726">
        <f t="shared" si="208"/>
        <v>1.6393442622950838</v>
      </c>
      <c r="AQ571" s="727">
        <f t="shared" si="209"/>
        <v>2.4546443402275173</v>
      </c>
      <c r="AR571" s="728">
        <f t="shared" si="210"/>
        <v>1.8491427191690937</v>
      </c>
    </row>
    <row r="572" spans="1:44" ht="11.25" customHeight="1" x14ac:dyDescent="0.2">
      <c r="A572" s="538" t="s">
        <v>719</v>
      </c>
      <c r="B572" s="539" t="s">
        <v>720</v>
      </c>
      <c r="C572" s="710">
        <v>2.1</v>
      </c>
      <c r="D572" s="704">
        <v>2</v>
      </c>
      <c r="E572" s="704">
        <v>1.92</v>
      </c>
      <c r="F572" s="704">
        <v>1.6</v>
      </c>
      <c r="G572" s="704">
        <v>1.52</v>
      </c>
      <c r="H572" s="705"/>
      <c r="I572" s="704">
        <v>1.48</v>
      </c>
      <c r="J572" s="523">
        <v>1.44</v>
      </c>
      <c r="K572" s="705"/>
      <c r="L572" s="543">
        <v>1.36</v>
      </c>
      <c r="M572" s="543">
        <v>1.34</v>
      </c>
      <c r="N572" s="711">
        <v>1.32</v>
      </c>
      <c r="O572" s="711">
        <v>1.28</v>
      </c>
      <c r="P572" s="711">
        <v>1.24</v>
      </c>
      <c r="Q572" s="711">
        <v>1</v>
      </c>
      <c r="R572" s="707">
        <v>0</v>
      </c>
      <c r="S572" s="707">
        <v>0</v>
      </c>
      <c r="T572" s="707">
        <v>0</v>
      </c>
      <c r="U572" s="707">
        <v>0</v>
      </c>
      <c r="V572" s="707">
        <v>0</v>
      </c>
      <c r="W572" s="707">
        <v>0</v>
      </c>
      <c r="X572" s="708">
        <f t="shared" si="190"/>
        <v>19.599999999999998</v>
      </c>
      <c r="Y572" s="726">
        <f t="shared" si="191"/>
        <v>5.0000000000000044</v>
      </c>
      <c r="Z572" s="726">
        <f t="shared" si="192"/>
        <v>4.1666666666666741</v>
      </c>
      <c r="AA572" s="726">
        <f t="shared" si="193"/>
        <v>19.999999999999996</v>
      </c>
      <c r="AB572" s="726">
        <f t="shared" si="194"/>
        <v>5.2631578947368363</v>
      </c>
      <c r="AC572" s="726">
        <f t="shared" si="195"/>
        <v>2.7027027027026973</v>
      </c>
      <c r="AD572" s="726">
        <f t="shared" si="196"/>
        <v>2.7777777777777901</v>
      </c>
      <c r="AE572" s="726">
        <f t="shared" si="197"/>
        <v>5.8823529411764497</v>
      </c>
      <c r="AF572" s="726">
        <f t="shared" si="198"/>
        <v>1.4925373134328401</v>
      </c>
      <c r="AG572" s="726">
        <f t="shared" si="199"/>
        <v>1.5151515151515138</v>
      </c>
      <c r="AH572" s="726">
        <f t="shared" si="200"/>
        <v>3.125</v>
      </c>
      <c r="AI572" s="726">
        <f t="shared" si="201"/>
        <v>3.2258064516129004</v>
      </c>
      <c r="AJ572" s="726">
        <f t="shared" si="202"/>
        <v>24</v>
      </c>
      <c r="AK572" s="726" t="str">
        <f t="shared" si="203"/>
        <v>n/a</v>
      </c>
      <c r="AL572" s="726" t="str">
        <f t="shared" si="204"/>
        <v>n/a</v>
      </c>
      <c r="AM572" s="726" t="str">
        <f t="shared" si="205"/>
        <v>n/a</v>
      </c>
      <c r="AN572" s="726" t="str">
        <f t="shared" si="206"/>
        <v>n/a</v>
      </c>
      <c r="AO572" s="726" t="str">
        <f t="shared" si="207"/>
        <v>n/a</v>
      </c>
      <c r="AP572" s="726" t="str">
        <f t="shared" si="208"/>
        <v>n/a</v>
      </c>
      <c r="AQ572" s="727">
        <f t="shared" si="209"/>
        <v>6.5959294386048093</v>
      </c>
      <c r="AR572" s="728">
        <f t="shared" si="210"/>
        <v>7.3750442318735319</v>
      </c>
    </row>
    <row r="573" spans="1:44" ht="11.25" customHeight="1" x14ac:dyDescent="0.2">
      <c r="A573" s="1015" t="s">
        <v>721</v>
      </c>
      <c r="B573" s="1015" t="s">
        <v>722</v>
      </c>
      <c r="C573" s="710">
        <v>0.86666599999999994</v>
      </c>
      <c r="D573" s="704">
        <v>0.82666666666666666</v>
      </c>
      <c r="E573" s="704">
        <v>0.82</v>
      </c>
      <c r="F573" s="704">
        <v>0.8</v>
      </c>
      <c r="G573" s="704">
        <v>0.7624266666666667</v>
      </c>
      <c r="H573" s="705"/>
      <c r="I573" s="704">
        <v>0.72727272727272718</v>
      </c>
      <c r="J573" s="523">
        <v>0.70303030303030301</v>
      </c>
      <c r="K573" s="705"/>
      <c r="L573" s="543">
        <v>0.67878787878787883</v>
      </c>
      <c r="M573" s="543">
        <v>0.65454545454545454</v>
      </c>
      <c r="N573" s="711">
        <v>0.60606060606060608</v>
      </c>
      <c r="O573" s="711">
        <v>0.5575757575757575</v>
      </c>
      <c r="P573" s="711">
        <v>0.49696969696969689</v>
      </c>
      <c r="Q573" s="711">
        <v>0.41557575757575754</v>
      </c>
      <c r="R573" s="711">
        <v>0.39242424242424234</v>
      </c>
      <c r="S573" s="711">
        <v>0.36939393939393939</v>
      </c>
      <c r="T573" s="711">
        <v>0.33863636363636362</v>
      </c>
      <c r="U573" s="711">
        <v>0.30781818181818182</v>
      </c>
      <c r="V573" s="711">
        <v>0.26163636363636361</v>
      </c>
      <c r="W573" s="711">
        <v>0.21549090909090907</v>
      </c>
      <c r="X573" s="708">
        <f t="shared" si="190"/>
        <v>10.80097751515151</v>
      </c>
      <c r="Y573" s="726">
        <f t="shared" si="191"/>
        <v>4.8386290322580683</v>
      </c>
      <c r="Z573" s="726">
        <f t="shared" si="192"/>
        <v>0.81300813008131634</v>
      </c>
      <c r="AA573" s="726">
        <f t="shared" si="193"/>
        <v>2.4999999999999911</v>
      </c>
      <c r="AB573" s="726">
        <f t="shared" si="194"/>
        <v>4.9281242348991006</v>
      </c>
      <c r="AC573" s="726">
        <f t="shared" si="195"/>
        <v>4.8336666666666916</v>
      </c>
      <c r="AD573" s="726">
        <f t="shared" si="196"/>
        <v>3.4482758620689502</v>
      </c>
      <c r="AE573" s="726">
        <f t="shared" si="197"/>
        <v>3.5714285714285587</v>
      </c>
      <c r="AF573" s="726">
        <f t="shared" si="198"/>
        <v>3.7037037037037202</v>
      </c>
      <c r="AG573" s="726">
        <f t="shared" si="199"/>
        <v>8.0000000000000071</v>
      </c>
      <c r="AH573" s="726">
        <f t="shared" si="200"/>
        <v>8.6956521739130608</v>
      </c>
      <c r="AI573" s="726">
        <f t="shared" si="201"/>
        <v>12.195121951219523</v>
      </c>
      <c r="AJ573" s="726">
        <f t="shared" si="202"/>
        <v>19.585824704681333</v>
      </c>
      <c r="AK573" s="726">
        <f t="shared" si="203"/>
        <v>5.8996138996139091</v>
      </c>
      <c r="AL573" s="726">
        <f t="shared" si="204"/>
        <v>6.2346185397866849</v>
      </c>
      <c r="AM573" s="726">
        <f t="shared" si="205"/>
        <v>9.0827740492170008</v>
      </c>
      <c r="AN573" s="726">
        <f t="shared" si="206"/>
        <v>10.011813349084452</v>
      </c>
      <c r="AO573" s="726">
        <f t="shared" si="207"/>
        <v>17.651146629603897</v>
      </c>
      <c r="AP573" s="726">
        <f t="shared" si="208"/>
        <v>21.414107323658449</v>
      </c>
      <c r="AQ573" s="727">
        <f t="shared" si="209"/>
        <v>8.1893060456602615</v>
      </c>
      <c r="AR573" s="728">
        <f t="shared" si="210"/>
        <v>5.9786283604955663</v>
      </c>
    </row>
    <row r="574" spans="1:44" ht="11.25" customHeight="1" x14ac:dyDescent="0.2">
      <c r="A574" s="522" t="s">
        <v>723</v>
      </c>
      <c r="B574" s="1015" t="s">
        <v>724</v>
      </c>
      <c r="C574" s="710">
        <v>1.44</v>
      </c>
      <c r="D574" s="704">
        <v>1.42</v>
      </c>
      <c r="E574" s="704">
        <v>1.4</v>
      </c>
      <c r="F574" s="704">
        <v>1.38</v>
      </c>
      <c r="G574" s="704">
        <v>1.2</v>
      </c>
      <c r="H574" s="705"/>
      <c r="I574" s="704">
        <v>0.8</v>
      </c>
      <c r="J574" s="523">
        <v>0.59</v>
      </c>
      <c r="K574" s="705"/>
      <c r="L574" s="543">
        <v>0.5</v>
      </c>
      <c r="M574" s="543">
        <v>0.46</v>
      </c>
      <c r="N574" s="711">
        <v>0.44</v>
      </c>
      <c r="O574" s="711">
        <v>0.42</v>
      </c>
      <c r="P574" s="711">
        <v>0.4</v>
      </c>
      <c r="Q574" s="711">
        <v>0.36</v>
      </c>
      <c r="R574" s="711">
        <v>0.32</v>
      </c>
      <c r="S574" s="711">
        <v>0.28000000000000003</v>
      </c>
      <c r="T574" s="711">
        <v>0.24</v>
      </c>
      <c r="U574" s="711">
        <v>0.2</v>
      </c>
      <c r="V574" s="707">
        <v>0</v>
      </c>
      <c r="W574" s="707">
        <v>0</v>
      </c>
      <c r="X574" s="708">
        <f t="shared" si="190"/>
        <v>11.85</v>
      </c>
      <c r="Y574" s="726">
        <f t="shared" si="191"/>
        <v>1.4084507042253502</v>
      </c>
      <c r="Z574" s="726">
        <f t="shared" si="192"/>
        <v>1.4285714285714235</v>
      </c>
      <c r="AA574" s="726">
        <f t="shared" si="193"/>
        <v>1.449275362318847</v>
      </c>
      <c r="AB574" s="726">
        <f t="shared" si="194"/>
        <v>14.999999999999991</v>
      </c>
      <c r="AC574" s="726">
        <f t="shared" si="195"/>
        <v>49.999999999999979</v>
      </c>
      <c r="AD574" s="726">
        <f t="shared" si="196"/>
        <v>35.593220338983066</v>
      </c>
      <c r="AE574" s="726">
        <f t="shared" si="197"/>
        <v>17.999999999999993</v>
      </c>
      <c r="AF574" s="726">
        <f t="shared" si="198"/>
        <v>8.6956521739130377</v>
      </c>
      <c r="AG574" s="726">
        <f t="shared" si="199"/>
        <v>4.5454545454545414</v>
      </c>
      <c r="AH574" s="726">
        <f t="shared" si="200"/>
        <v>4.7619047619047672</v>
      </c>
      <c r="AI574" s="726">
        <f t="shared" si="201"/>
        <v>4.9999999999999822</v>
      </c>
      <c r="AJ574" s="726">
        <f t="shared" si="202"/>
        <v>11.111111111111116</v>
      </c>
      <c r="AK574" s="726">
        <f t="shared" si="203"/>
        <v>12.5</v>
      </c>
      <c r="AL574" s="726">
        <f t="shared" si="204"/>
        <v>14.285714285714279</v>
      </c>
      <c r="AM574" s="726">
        <f t="shared" si="205"/>
        <v>16.666666666666675</v>
      </c>
      <c r="AN574" s="726">
        <f t="shared" si="206"/>
        <v>19.999999999999996</v>
      </c>
      <c r="AO574" s="726" t="str">
        <f t="shared" si="207"/>
        <v>n/a</v>
      </c>
      <c r="AP574" s="726" t="str">
        <f t="shared" si="208"/>
        <v>n/a</v>
      </c>
      <c r="AQ574" s="727">
        <f t="shared" si="209"/>
        <v>13.77787633617894</v>
      </c>
      <c r="AR574" s="728">
        <f t="shared" si="210"/>
        <v>13.140882067800392</v>
      </c>
    </row>
    <row r="575" spans="1:44" ht="11.25" customHeight="1" x14ac:dyDescent="0.2">
      <c r="A575" s="1015" t="s">
        <v>310</v>
      </c>
      <c r="B575" s="1015" t="s">
        <v>311</v>
      </c>
      <c r="C575" s="710">
        <v>1.51</v>
      </c>
      <c r="D575" s="704">
        <v>1.5</v>
      </c>
      <c r="E575" s="704">
        <v>1.49</v>
      </c>
      <c r="F575" s="525">
        <v>1.48</v>
      </c>
      <c r="G575" s="525">
        <v>1.47</v>
      </c>
      <c r="H575" s="526"/>
      <c r="I575" s="704">
        <v>1.46</v>
      </c>
      <c r="J575" s="523">
        <v>1.45</v>
      </c>
      <c r="K575" s="526"/>
      <c r="L575" s="543">
        <v>1.44</v>
      </c>
      <c r="M575" s="543">
        <v>1.41</v>
      </c>
      <c r="N575" s="711">
        <v>1.31</v>
      </c>
      <c r="O575" s="711">
        <v>0.63</v>
      </c>
      <c r="P575" s="711">
        <v>0.4</v>
      </c>
      <c r="Q575" s="711">
        <v>0.3</v>
      </c>
      <c r="R575" s="711">
        <v>0.23499999999999999</v>
      </c>
      <c r="S575" s="711">
        <v>0.2</v>
      </c>
      <c r="T575" s="711">
        <v>0.19</v>
      </c>
      <c r="U575" s="711">
        <v>0.17</v>
      </c>
      <c r="V575" s="711">
        <v>0.15</v>
      </c>
      <c r="W575" s="711">
        <v>0.13</v>
      </c>
      <c r="X575" s="708">
        <f t="shared" ref="X575:X637" si="211">SUM(C575:W575)</f>
        <v>16.925000000000001</v>
      </c>
      <c r="Y575" s="726">
        <f t="shared" si="191"/>
        <v>0.66666666666665986</v>
      </c>
      <c r="Z575" s="726">
        <f t="shared" si="192"/>
        <v>0.67114093959732557</v>
      </c>
      <c r="AA575" s="726">
        <f t="shared" si="193"/>
        <v>0.67567567567567988</v>
      </c>
      <c r="AB575" s="726">
        <f t="shared" si="194"/>
        <v>0.68027210884353817</v>
      </c>
      <c r="AC575" s="726">
        <f t="shared" si="195"/>
        <v>0.68493150684931781</v>
      </c>
      <c r="AD575" s="726">
        <f t="shared" si="196"/>
        <v>0.68965517241379448</v>
      </c>
      <c r="AE575" s="726">
        <f t="shared" si="197"/>
        <v>0.69444444444444198</v>
      </c>
      <c r="AF575" s="726">
        <f t="shared" si="198"/>
        <v>2.1276595744680771</v>
      </c>
      <c r="AG575" s="726">
        <f t="shared" si="199"/>
        <v>7.6335877862595325</v>
      </c>
      <c r="AH575" s="726">
        <f t="shared" si="200"/>
        <v>107.93650793650795</v>
      </c>
      <c r="AI575" s="726">
        <f t="shared" si="201"/>
        <v>57.499999999999993</v>
      </c>
      <c r="AJ575" s="726">
        <f t="shared" si="202"/>
        <v>33.33333333333335</v>
      </c>
      <c r="AK575" s="726">
        <f t="shared" si="203"/>
        <v>27.659574468085111</v>
      </c>
      <c r="AL575" s="726">
        <f t="shared" si="204"/>
        <v>17.499999999999982</v>
      </c>
      <c r="AM575" s="726">
        <f t="shared" si="205"/>
        <v>5.2631578947368363</v>
      </c>
      <c r="AN575" s="726">
        <f t="shared" si="206"/>
        <v>11.764705882352944</v>
      </c>
      <c r="AO575" s="726">
        <f t="shared" si="207"/>
        <v>13.333333333333353</v>
      </c>
      <c r="AP575" s="726">
        <f t="shared" si="208"/>
        <v>15.384615384615374</v>
      </c>
      <c r="AQ575" s="727">
        <f t="shared" si="209"/>
        <v>16.899959006010178</v>
      </c>
      <c r="AR575" s="728">
        <f t="shared" si="210"/>
        <v>27.272708778055769</v>
      </c>
    </row>
    <row r="576" spans="1:44" ht="11.25" customHeight="1" x14ac:dyDescent="0.2">
      <c r="A576" s="522" t="s">
        <v>1527</v>
      </c>
      <c r="B576" s="1015" t="s">
        <v>1528</v>
      </c>
      <c r="C576" s="710">
        <v>0.57000000000000006</v>
      </c>
      <c r="D576" s="704">
        <v>0.48499999999999999</v>
      </c>
      <c r="E576" s="704">
        <v>0.375</v>
      </c>
      <c r="F576" s="532">
        <v>0.34</v>
      </c>
      <c r="G576" s="704">
        <v>0.31</v>
      </c>
      <c r="H576" s="705"/>
      <c r="I576" s="704">
        <v>7.4999999999999997E-2</v>
      </c>
      <c r="J576" s="709">
        <v>0</v>
      </c>
      <c r="K576" s="705"/>
      <c r="L576" s="706">
        <v>0</v>
      </c>
      <c r="M576" s="706">
        <v>0</v>
      </c>
      <c r="N576" s="707">
        <v>0</v>
      </c>
      <c r="O576" s="707">
        <v>0</v>
      </c>
      <c r="P576" s="707">
        <v>0</v>
      </c>
      <c r="Q576" s="707">
        <v>0</v>
      </c>
      <c r="R576" s="707">
        <v>0</v>
      </c>
      <c r="S576" s="707">
        <v>0</v>
      </c>
      <c r="T576" s="707">
        <v>0</v>
      </c>
      <c r="U576" s="707">
        <v>0</v>
      </c>
      <c r="V576" s="707">
        <v>0</v>
      </c>
      <c r="W576" s="707">
        <v>0</v>
      </c>
      <c r="X576" s="708">
        <f t="shared" si="211"/>
        <v>2.1550000000000002</v>
      </c>
      <c r="Y576" s="726">
        <f t="shared" si="191"/>
        <v>17.525773195876315</v>
      </c>
      <c r="Z576" s="726">
        <f t="shared" si="192"/>
        <v>29.333333333333321</v>
      </c>
      <c r="AA576" s="726">
        <f t="shared" si="193"/>
        <v>10.294117647058808</v>
      </c>
      <c r="AB576" s="726">
        <f t="shared" si="194"/>
        <v>9.6774193548387224</v>
      </c>
      <c r="AC576" s="726">
        <f t="shared" si="195"/>
        <v>313.33333333333337</v>
      </c>
      <c r="AD576" s="726" t="str">
        <f t="shared" si="196"/>
        <v>n/a</v>
      </c>
      <c r="AE576" s="726" t="str">
        <f t="shared" si="197"/>
        <v>n/a</v>
      </c>
      <c r="AF576" s="726" t="str">
        <f t="shared" si="198"/>
        <v>n/a</v>
      </c>
      <c r="AG576" s="726" t="str">
        <f t="shared" si="199"/>
        <v>n/a</v>
      </c>
      <c r="AH576" s="726" t="str">
        <f t="shared" si="200"/>
        <v>n/a</v>
      </c>
      <c r="AI576" s="726" t="str">
        <f t="shared" si="201"/>
        <v>n/a</v>
      </c>
      <c r="AJ576" s="726" t="str">
        <f t="shared" si="202"/>
        <v>n/a</v>
      </c>
      <c r="AK576" s="726" t="str">
        <f t="shared" si="203"/>
        <v>n/a</v>
      </c>
      <c r="AL576" s="726" t="str">
        <f t="shared" si="204"/>
        <v>n/a</v>
      </c>
      <c r="AM576" s="726" t="str">
        <f t="shared" si="205"/>
        <v>n/a</v>
      </c>
      <c r="AN576" s="726" t="str">
        <f t="shared" si="206"/>
        <v>n/a</v>
      </c>
      <c r="AO576" s="726" t="str">
        <f t="shared" si="207"/>
        <v>n/a</v>
      </c>
      <c r="AP576" s="726" t="str">
        <f t="shared" si="208"/>
        <v>n/a</v>
      </c>
      <c r="AQ576" s="727">
        <f t="shared" si="209"/>
        <v>76.032795372888103</v>
      </c>
      <c r="AR576" s="728">
        <f t="shared" si="210"/>
        <v>132.89099517156819</v>
      </c>
    </row>
    <row r="577" spans="1:44" ht="11.25" customHeight="1" x14ac:dyDescent="0.2">
      <c r="A577" s="538" t="s">
        <v>3928</v>
      </c>
      <c r="B577" s="539" t="s">
        <v>3929</v>
      </c>
      <c r="C577" s="553">
        <v>0.25</v>
      </c>
      <c r="D577" s="545">
        <v>0.24</v>
      </c>
      <c r="E577" s="545">
        <v>0.21</v>
      </c>
      <c r="F577" s="545">
        <v>0.16500000000000001</v>
      </c>
      <c r="G577" s="573">
        <v>0</v>
      </c>
      <c r="H577" s="546"/>
      <c r="I577" s="544">
        <v>0</v>
      </c>
      <c r="J577" s="547">
        <v>0</v>
      </c>
      <c r="K577" s="546"/>
      <c r="L577" s="572">
        <v>0</v>
      </c>
      <c r="M577" s="572">
        <v>2.5000000000000001E-2</v>
      </c>
      <c r="N577" s="549">
        <v>7.4999999999999997E-2</v>
      </c>
      <c r="O577" s="549">
        <v>0.19</v>
      </c>
      <c r="P577" s="549">
        <v>0.19</v>
      </c>
      <c r="Q577" s="549">
        <v>0.25</v>
      </c>
      <c r="R577" s="548">
        <v>0.28999999999999998</v>
      </c>
      <c r="S577" s="549">
        <v>0.27500000000000002</v>
      </c>
      <c r="T577" s="548">
        <v>0.375</v>
      </c>
      <c r="U577" s="548">
        <v>0.35</v>
      </c>
      <c r="V577" s="549">
        <v>0.3</v>
      </c>
      <c r="W577" s="548">
        <v>0.35</v>
      </c>
      <c r="X577" s="708">
        <f t="shared" si="211"/>
        <v>3.5350000000000001</v>
      </c>
      <c r="Y577" s="726">
        <f t="shared" si="191"/>
        <v>4.1666666666666741</v>
      </c>
      <c r="Z577" s="726">
        <f t="shared" si="192"/>
        <v>14.285714285714279</v>
      </c>
      <c r="AA577" s="726">
        <f t="shared" si="193"/>
        <v>27.27272727272727</v>
      </c>
      <c r="AB577" s="726" t="str">
        <f t="shared" si="194"/>
        <v>n/a</v>
      </c>
      <c r="AC577" s="726" t="str">
        <f t="shared" si="195"/>
        <v>n/a</v>
      </c>
      <c r="AD577" s="726" t="str">
        <f t="shared" si="196"/>
        <v>n/a</v>
      </c>
      <c r="AE577" s="726" t="str">
        <f t="shared" si="197"/>
        <v>n/a</v>
      </c>
      <c r="AF577" s="726">
        <f t="shared" si="198"/>
        <v>-100</v>
      </c>
      <c r="AG577" s="726">
        <f t="shared" si="199"/>
        <v>-66.666666666666657</v>
      </c>
      <c r="AH577" s="726">
        <f t="shared" si="200"/>
        <v>-60.526315789473685</v>
      </c>
      <c r="AI577" s="726">
        <f t="shared" si="201"/>
        <v>0</v>
      </c>
      <c r="AJ577" s="726">
        <f t="shared" si="202"/>
        <v>-24</v>
      </c>
      <c r="AK577" s="726">
        <f t="shared" si="203"/>
        <v>-13.793103448275856</v>
      </c>
      <c r="AL577" s="726">
        <f t="shared" si="204"/>
        <v>5.4545454545454453</v>
      </c>
      <c r="AM577" s="726">
        <f t="shared" si="205"/>
        <v>-26.666666666666661</v>
      </c>
      <c r="AN577" s="726">
        <f t="shared" si="206"/>
        <v>7.1428571428571397</v>
      </c>
      <c r="AO577" s="726">
        <f t="shared" si="207"/>
        <v>16.666666666666675</v>
      </c>
      <c r="AP577" s="726">
        <f t="shared" si="208"/>
        <v>-14.285714285714279</v>
      </c>
      <c r="AQ577" s="727">
        <f t="shared" si="209"/>
        <v>-16.496377811972831</v>
      </c>
      <c r="AR577" s="728">
        <f t="shared" si="210"/>
        <v>36.483178115072256</v>
      </c>
    </row>
    <row r="578" spans="1:44" ht="11.25" customHeight="1" x14ac:dyDescent="0.2">
      <c r="A578" s="522" t="s">
        <v>725</v>
      </c>
      <c r="B578" s="1015" t="s">
        <v>726</v>
      </c>
      <c r="C578" s="524">
        <v>3.0500000000000003</v>
      </c>
      <c r="D578" s="704">
        <v>3.01</v>
      </c>
      <c r="E578" s="704">
        <v>2.94</v>
      </c>
      <c r="F578" s="704">
        <v>2.6989239999999999</v>
      </c>
      <c r="G578" s="704">
        <v>2.374269</v>
      </c>
      <c r="H578" s="705"/>
      <c r="I578" s="704">
        <v>2.0075120000000002</v>
      </c>
      <c r="J578" s="523">
        <v>1.698664</v>
      </c>
      <c r="K578" s="705"/>
      <c r="L578" s="543">
        <v>1.4187704999999999</v>
      </c>
      <c r="M578" s="543">
        <v>1.2643465</v>
      </c>
      <c r="N578" s="711">
        <v>1.1678314999999999</v>
      </c>
      <c r="O578" s="711">
        <v>0.90724099999999985</v>
      </c>
      <c r="P578" s="711">
        <v>0.77212000000000003</v>
      </c>
      <c r="Q578" s="711">
        <v>0.62252174999999998</v>
      </c>
      <c r="R578" s="711">
        <v>0.53083250000000004</v>
      </c>
      <c r="S578" s="711">
        <v>0.50187800000000005</v>
      </c>
      <c r="T578" s="707">
        <v>0.48257499999999998</v>
      </c>
      <c r="U578" s="707">
        <v>0.48257499999999998</v>
      </c>
      <c r="V578" s="707">
        <v>0.48257499999999998</v>
      </c>
      <c r="W578" s="707">
        <v>0.48257499999999998</v>
      </c>
      <c r="X578" s="708">
        <f t="shared" si="211"/>
        <v>26.895210750000004</v>
      </c>
      <c r="Y578" s="726">
        <f t="shared" si="191"/>
        <v>1.3289036544850585</v>
      </c>
      <c r="Z578" s="726">
        <f t="shared" si="192"/>
        <v>2.3809523809523725</v>
      </c>
      <c r="AA578" s="726">
        <f t="shared" si="193"/>
        <v>8.9323004278742282</v>
      </c>
      <c r="AB578" s="726">
        <f t="shared" si="194"/>
        <v>13.673892890822392</v>
      </c>
      <c r="AC578" s="726">
        <f t="shared" si="195"/>
        <v>18.269230769230749</v>
      </c>
      <c r="AD578" s="726">
        <f t="shared" si="196"/>
        <v>18.181818181818187</v>
      </c>
      <c r="AE578" s="726">
        <f t="shared" si="197"/>
        <v>19.727891156462583</v>
      </c>
      <c r="AF578" s="726">
        <f t="shared" si="198"/>
        <v>12.213740458015266</v>
      </c>
      <c r="AG578" s="726">
        <f t="shared" si="199"/>
        <v>8.2644628099173723</v>
      </c>
      <c r="AH578" s="726">
        <f t="shared" si="200"/>
        <v>28.723404255319164</v>
      </c>
      <c r="AI578" s="726">
        <f t="shared" si="201"/>
        <v>17.499999999999982</v>
      </c>
      <c r="AJ578" s="726">
        <f t="shared" si="202"/>
        <v>24.031007751937985</v>
      </c>
      <c r="AK578" s="726">
        <f t="shared" si="203"/>
        <v>17.272727272727263</v>
      </c>
      <c r="AL578" s="726">
        <f t="shared" si="204"/>
        <v>5.7692307692307709</v>
      </c>
      <c r="AM578" s="726">
        <f t="shared" si="205"/>
        <v>4.0000000000000258</v>
      </c>
      <c r="AN578" s="726">
        <f t="shared" si="206"/>
        <v>0</v>
      </c>
      <c r="AO578" s="726">
        <f t="shared" si="207"/>
        <v>0</v>
      </c>
      <c r="AP578" s="726">
        <f t="shared" si="208"/>
        <v>0</v>
      </c>
      <c r="AQ578" s="727">
        <f t="shared" si="209"/>
        <v>11.126086821044076</v>
      </c>
      <c r="AR578" s="728">
        <f t="shared" si="210"/>
        <v>8.9882077215643363</v>
      </c>
    </row>
    <row r="579" spans="1:44" ht="11.25" customHeight="1" x14ac:dyDescent="0.2">
      <c r="A579" s="592" t="s">
        <v>4397</v>
      </c>
      <c r="B579" s="1002" t="s">
        <v>4393</v>
      </c>
      <c r="C579" s="1006">
        <v>0.6</v>
      </c>
      <c r="D579" s="1006">
        <v>0.54</v>
      </c>
      <c r="E579" s="1006">
        <v>0.52</v>
      </c>
      <c r="F579" s="1006">
        <v>0.49</v>
      </c>
      <c r="G579" s="1006">
        <v>0.48</v>
      </c>
      <c r="H579" s="998"/>
      <c r="I579" s="1006">
        <v>0.48</v>
      </c>
      <c r="J579" s="1002">
        <v>0.48</v>
      </c>
      <c r="K579" s="998"/>
      <c r="L579" s="36">
        <v>0.48</v>
      </c>
      <c r="M579" s="36">
        <v>0.8</v>
      </c>
      <c r="N579" s="13">
        <v>0.8</v>
      </c>
      <c r="O579" s="13">
        <v>0.8</v>
      </c>
      <c r="P579" s="13">
        <v>0.8</v>
      </c>
      <c r="Q579" s="13">
        <v>0.8</v>
      </c>
      <c r="R579" s="13">
        <v>0.8</v>
      </c>
      <c r="S579" s="13">
        <v>0.78</v>
      </c>
      <c r="T579" s="13">
        <v>0.69330000000000003</v>
      </c>
      <c r="U579" s="13">
        <v>0.56000000000000005</v>
      </c>
      <c r="V579" s="13">
        <v>0.48010000000000003</v>
      </c>
      <c r="W579" s="13">
        <v>0.1</v>
      </c>
      <c r="X579" s="708">
        <f t="shared" si="211"/>
        <v>11.483400000000001</v>
      </c>
      <c r="Y579" s="726">
        <f t="shared" si="191"/>
        <v>11.111111111111093</v>
      </c>
      <c r="Z579" s="726">
        <f t="shared" si="192"/>
        <v>3.8461538461538547</v>
      </c>
      <c r="AA579" s="726">
        <f t="shared" si="193"/>
        <v>6.1224489795918435</v>
      </c>
      <c r="AB579" s="726">
        <f t="shared" si="194"/>
        <v>2.0833333333333259</v>
      </c>
      <c r="AC579" s="726">
        <f t="shared" si="195"/>
        <v>0</v>
      </c>
      <c r="AD579" s="726">
        <f t="shared" si="196"/>
        <v>0</v>
      </c>
      <c r="AE579" s="726">
        <f t="shared" si="197"/>
        <v>0</v>
      </c>
      <c r="AF579" s="726">
        <f t="shared" si="198"/>
        <v>-40</v>
      </c>
      <c r="AG579" s="726">
        <f t="shared" si="199"/>
        <v>0</v>
      </c>
      <c r="AH579" s="726">
        <f t="shared" si="200"/>
        <v>0</v>
      </c>
      <c r="AI579" s="726">
        <f t="shared" si="201"/>
        <v>0</v>
      </c>
      <c r="AJ579" s="726">
        <f t="shared" si="202"/>
        <v>0</v>
      </c>
      <c r="AK579" s="726">
        <f t="shared" si="203"/>
        <v>0</v>
      </c>
      <c r="AL579" s="726">
        <f t="shared" si="204"/>
        <v>2.5641025641025772</v>
      </c>
      <c r="AM579" s="726">
        <f t="shared" si="205"/>
        <v>12.505408913890093</v>
      </c>
      <c r="AN579" s="726">
        <f t="shared" si="206"/>
        <v>23.803571428571413</v>
      </c>
      <c r="AO579" s="726">
        <f t="shared" si="207"/>
        <v>16.642366173713818</v>
      </c>
      <c r="AP579" s="726">
        <f t="shared" si="208"/>
        <v>380.1</v>
      </c>
      <c r="AQ579" s="727">
        <f t="shared" si="209"/>
        <v>23.265472019470447</v>
      </c>
      <c r="AR579" s="728">
        <f t="shared" si="210"/>
        <v>89.941007855246397</v>
      </c>
    </row>
    <row r="580" spans="1:44" ht="11.25" customHeight="1" x14ac:dyDescent="0.2">
      <c r="A580" s="522" t="s">
        <v>727</v>
      </c>
      <c r="B580" s="1015" t="s">
        <v>728</v>
      </c>
      <c r="C580" s="524">
        <v>1.24</v>
      </c>
      <c r="D580" s="704">
        <v>1.1274999999999999</v>
      </c>
      <c r="E580" s="704">
        <v>1.0249999999999999</v>
      </c>
      <c r="F580" s="704">
        <v>0.92500000000000004</v>
      </c>
      <c r="G580" s="704">
        <v>0.83499999999999996</v>
      </c>
      <c r="H580" s="705"/>
      <c r="I580" s="704">
        <v>0.78500000000000003</v>
      </c>
      <c r="J580" s="523">
        <v>0.75</v>
      </c>
      <c r="K580" s="705"/>
      <c r="L580" s="543">
        <v>0.72499999999999998</v>
      </c>
      <c r="M580" s="543">
        <v>0.71</v>
      </c>
      <c r="N580" s="711">
        <v>0.69499999999999995</v>
      </c>
      <c r="O580" s="711">
        <v>0.68</v>
      </c>
      <c r="P580" s="707">
        <v>0.66500000000000004</v>
      </c>
      <c r="Q580" s="707">
        <v>0.66500000000000004</v>
      </c>
      <c r="R580" s="707">
        <v>0.66500000000000004</v>
      </c>
      <c r="S580" s="707">
        <v>0.66500000000000004</v>
      </c>
      <c r="T580" s="707">
        <v>0.66500000000000004</v>
      </c>
      <c r="U580" s="707">
        <v>0.66500000000000004</v>
      </c>
      <c r="V580" s="707">
        <v>0.66500000000000004</v>
      </c>
      <c r="W580" s="707">
        <v>0.66500000000000004</v>
      </c>
      <c r="X580" s="708">
        <f t="shared" si="211"/>
        <v>14.817499999999992</v>
      </c>
      <c r="Y580" s="726">
        <f t="shared" si="191"/>
        <v>9.9778270509977887</v>
      </c>
      <c r="Z580" s="726">
        <f t="shared" si="192"/>
        <v>10.000000000000009</v>
      </c>
      <c r="AA580" s="726">
        <f t="shared" si="193"/>
        <v>10.810810810810789</v>
      </c>
      <c r="AB580" s="726">
        <f t="shared" si="194"/>
        <v>10.778443113772473</v>
      </c>
      <c r="AC580" s="726">
        <f t="shared" si="195"/>
        <v>6.3694267515923553</v>
      </c>
      <c r="AD580" s="726">
        <f t="shared" si="196"/>
        <v>4.6666666666666634</v>
      </c>
      <c r="AE580" s="726">
        <f t="shared" si="197"/>
        <v>3.4482758620689724</v>
      </c>
      <c r="AF580" s="726">
        <f t="shared" si="198"/>
        <v>2.1126760563380254</v>
      </c>
      <c r="AG580" s="726">
        <f t="shared" si="199"/>
        <v>2.1582733812949728</v>
      </c>
      <c r="AH580" s="726">
        <f t="shared" si="200"/>
        <v>2.2058823529411686</v>
      </c>
      <c r="AI580" s="726">
        <f t="shared" si="201"/>
        <v>2.2556390977443552</v>
      </c>
      <c r="AJ580" s="726">
        <f t="shared" si="202"/>
        <v>0</v>
      </c>
      <c r="AK580" s="726">
        <f t="shared" si="203"/>
        <v>0</v>
      </c>
      <c r="AL580" s="726">
        <f t="shared" si="204"/>
        <v>0</v>
      </c>
      <c r="AM580" s="726">
        <f t="shared" si="205"/>
        <v>0</v>
      </c>
      <c r="AN580" s="726">
        <f t="shared" si="206"/>
        <v>0</v>
      </c>
      <c r="AO580" s="726">
        <f t="shared" si="207"/>
        <v>0</v>
      </c>
      <c r="AP580" s="726">
        <f t="shared" si="208"/>
        <v>0</v>
      </c>
      <c r="AQ580" s="727">
        <f t="shared" si="209"/>
        <v>3.5991067302348654</v>
      </c>
      <c r="AR580" s="728">
        <f t="shared" si="210"/>
        <v>4.1498022812342459</v>
      </c>
    </row>
    <row r="581" spans="1:44" ht="11.25" customHeight="1" x14ac:dyDescent="0.2">
      <c r="A581" s="509" t="s">
        <v>730</v>
      </c>
      <c r="B581" s="1000" t="s">
        <v>731</v>
      </c>
      <c r="C581" s="554">
        <v>0.9</v>
      </c>
      <c r="D581" s="513">
        <v>0.86</v>
      </c>
      <c r="E581" s="513">
        <v>0.82</v>
      </c>
      <c r="F581" s="513">
        <v>0.78</v>
      </c>
      <c r="G581" s="513">
        <v>0.74</v>
      </c>
      <c r="H581" s="514" t="s">
        <v>91</v>
      </c>
      <c r="I581" s="513">
        <v>0.7</v>
      </c>
      <c r="J581" s="511">
        <v>0.66</v>
      </c>
      <c r="K581" s="514"/>
      <c r="L581" s="563">
        <v>0.62</v>
      </c>
      <c r="M581" s="563">
        <v>0.57999999999999996</v>
      </c>
      <c r="N581" s="519">
        <v>0.54</v>
      </c>
      <c r="O581" s="519">
        <v>0.5</v>
      </c>
      <c r="P581" s="519">
        <v>0.432</v>
      </c>
      <c r="Q581" s="519">
        <v>0.36</v>
      </c>
      <c r="R581" s="519">
        <v>0.32799999999999996</v>
      </c>
      <c r="S581" s="519">
        <v>0.29599999999999999</v>
      </c>
      <c r="T581" s="518">
        <v>0.28799999999999998</v>
      </c>
      <c r="U581" s="518">
        <v>0.28799999999999998</v>
      </c>
      <c r="V581" s="518">
        <v>0.28799999999999998</v>
      </c>
      <c r="W581" s="518">
        <v>0.28799999999999998</v>
      </c>
      <c r="X581" s="708">
        <f t="shared" si="211"/>
        <v>10.268000000000001</v>
      </c>
      <c r="Y581" s="726">
        <f t="shared" si="191"/>
        <v>4.6511627906976827</v>
      </c>
      <c r="Z581" s="726">
        <f t="shared" si="192"/>
        <v>4.8780487804878092</v>
      </c>
      <c r="AA581" s="726">
        <f t="shared" si="193"/>
        <v>5.12820512820511</v>
      </c>
      <c r="AB581" s="726">
        <f t="shared" si="194"/>
        <v>5.4054054054054168</v>
      </c>
      <c r="AC581" s="726">
        <f t="shared" si="195"/>
        <v>5.7142857142857162</v>
      </c>
      <c r="AD581" s="726">
        <f t="shared" si="196"/>
        <v>6.0606060606060552</v>
      </c>
      <c r="AE581" s="726">
        <f t="shared" si="197"/>
        <v>6.4516129032258229</v>
      </c>
      <c r="AF581" s="726">
        <f t="shared" si="198"/>
        <v>6.8965517241379448</v>
      </c>
      <c r="AG581" s="726">
        <f t="shared" si="199"/>
        <v>7.4074074074073959</v>
      </c>
      <c r="AH581" s="726">
        <f t="shared" si="200"/>
        <v>8.0000000000000071</v>
      </c>
      <c r="AI581" s="726">
        <f t="shared" si="201"/>
        <v>15.740740740740744</v>
      </c>
      <c r="AJ581" s="726">
        <f t="shared" si="202"/>
        <v>19.999999999999996</v>
      </c>
      <c r="AK581" s="726">
        <f t="shared" si="203"/>
        <v>9.7560975609756184</v>
      </c>
      <c r="AL581" s="726">
        <f t="shared" si="204"/>
        <v>10.810810810810811</v>
      </c>
      <c r="AM581" s="726">
        <f t="shared" si="205"/>
        <v>2.7777777777777901</v>
      </c>
      <c r="AN581" s="726">
        <f t="shared" si="206"/>
        <v>0</v>
      </c>
      <c r="AO581" s="726">
        <f t="shared" si="207"/>
        <v>0</v>
      </c>
      <c r="AP581" s="726">
        <f t="shared" si="208"/>
        <v>0</v>
      </c>
      <c r="AQ581" s="727">
        <f t="shared" si="209"/>
        <v>6.6488173780424402</v>
      </c>
      <c r="AR581" s="728">
        <f t="shared" si="210"/>
        <v>5.1461300702843902</v>
      </c>
    </row>
    <row r="582" spans="1:44" ht="11.25" customHeight="1" x14ac:dyDescent="0.2">
      <c r="A582" s="675" t="s">
        <v>3930</v>
      </c>
      <c r="B582" s="1003" t="s">
        <v>3931</v>
      </c>
      <c r="C582" s="1002">
        <v>0.32</v>
      </c>
      <c r="D582" s="1006">
        <v>0.24</v>
      </c>
      <c r="E582" s="1006">
        <v>0.21</v>
      </c>
      <c r="F582" s="1006">
        <v>0.18</v>
      </c>
      <c r="G582" s="1006">
        <v>0.16</v>
      </c>
      <c r="H582" s="1006"/>
      <c r="I582" s="1006">
        <v>0.16</v>
      </c>
      <c r="J582" s="1015">
        <v>0.13</v>
      </c>
      <c r="K582" s="998"/>
      <c r="L582" s="1015">
        <v>0.12</v>
      </c>
      <c r="M582" s="1019">
        <v>0.12</v>
      </c>
      <c r="N582" s="1019">
        <v>0.12</v>
      </c>
      <c r="O582" s="1019">
        <v>0.12</v>
      </c>
      <c r="P582" s="1019">
        <v>0.115</v>
      </c>
      <c r="Q582" s="1019">
        <v>0.105</v>
      </c>
      <c r="R582" s="1019">
        <v>0.1</v>
      </c>
      <c r="S582" s="1019">
        <v>0</v>
      </c>
      <c r="T582" s="1019">
        <v>0</v>
      </c>
      <c r="U582" s="1019">
        <v>0</v>
      </c>
      <c r="V582" s="1019">
        <v>0</v>
      </c>
      <c r="W582" s="1019">
        <v>0</v>
      </c>
      <c r="X582" s="708">
        <f t="shared" si="211"/>
        <v>2.2000000000000006</v>
      </c>
      <c r="Y582" s="726">
        <f t="shared" si="191"/>
        <v>33.33333333333335</v>
      </c>
      <c r="Z582" s="726">
        <f t="shared" si="192"/>
        <v>14.285714285714279</v>
      </c>
      <c r="AA582" s="726">
        <f t="shared" si="193"/>
        <v>16.666666666666675</v>
      </c>
      <c r="AB582" s="726">
        <f t="shared" si="194"/>
        <v>12.5</v>
      </c>
      <c r="AC582" s="726">
        <f t="shared" si="195"/>
        <v>0</v>
      </c>
      <c r="AD582" s="726">
        <f t="shared" si="196"/>
        <v>23.076923076923084</v>
      </c>
      <c r="AE582" s="726">
        <f t="shared" si="197"/>
        <v>8.3333333333333481</v>
      </c>
      <c r="AF582" s="726">
        <f t="shared" si="198"/>
        <v>0</v>
      </c>
      <c r="AG582" s="726">
        <f t="shared" si="199"/>
        <v>0</v>
      </c>
      <c r="AH582" s="726">
        <f t="shared" si="200"/>
        <v>0</v>
      </c>
      <c r="AI582" s="726">
        <f t="shared" si="201"/>
        <v>4.3478260869565188</v>
      </c>
      <c r="AJ582" s="726">
        <f t="shared" si="202"/>
        <v>9.5238095238095344</v>
      </c>
      <c r="AK582" s="726">
        <f t="shared" si="203"/>
        <v>4.9999999999999822</v>
      </c>
      <c r="AL582" s="726" t="str">
        <f t="shared" si="204"/>
        <v>n/a</v>
      </c>
      <c r="AM582" s="726" t="str">
        <f t="shared" si="205"/>
        <v>n/a</v>
      </c>
      <c r="AN582" s="726" t="str">
        <f t="shared" si="206"/>
        <v>n/a</v>
      </c>
      <c r="AO582" s="726" t="str">
        <f t="shared" si="207"/>
        <v>n/a</v>
      </c>
      <c r="AP582" s="726" t="str">
        <f t="shared" si="208"/>
        <v>n/a</v>
      </c>
      <c r="AQ582" s="727">
        <f t="shared" si="209"/>
        <v>9.7744312543643659</v>
      </c>
      <c r="AR582" s="728">
        <f t="shared" si="210"/>
        <v>10.180873823461862</v>
      </c>
    </row>
    <row r="583" spans="1:44" ht="11.25" customHeight="1" x14ac:dyDescent="0.2">
      <c r="A583" s="522" t="s">
        <v>312</v>
      </c>
      <c r="B583" s="1015" t="s">
        <v>313</v>
      </c>
      <c r="C583" s="710">
        <v>0.76</v>
      </c>
      <c r="D583" s="704">
        <v>0.75</v>
      </c>
      <c r="E583" s="704">
        <v>0.74</v>
      </c>
      <c r="F583" s="704">
        <v>0.73</v>
      </c>
      <c r="G583" s="704">
        <v>0.72</v>
      </c>
      <c r="H583" s="705"/>
      <c r="I583" s="704">
        <v>0.71</v>
      </c>
      <c r="J583" s="523">
        <v>0.7</v>
      </c>
      <c r="K583" s="705"/>
      <c r="L583" s="543">
        <v>0.69</v>
      </c>
      <c r="M583" s="706">
        <v>0.68</v>
      </c>
      <c r="N583" s="711">
        <v>0.67</v>
      </c>
      <c r="O583" s="711">
        <v>0.63</v>
      </c>
      <c r="P583" s="711">
        <v>0.59</v>
      </c>
      <c r="Q583" s="711">
        <v>0.51200000000000001</v>
      </c>
      <c r="R583" s="711">
        <v>0.40266000000000002</v>
      </c>
      <c r="S583" s="711">
        <v>0.35731999999999997</v>
      </c>
      <c r="T583" s="711">
        <v>0.33602000000000004</v>
      </c>
      <c r="U583" s="711">
        <v>0.31466</v>
      </c>
      <c r="V583" s="711">
        <v>0.29332000000000003</v>
      </c>
      <c r="W583" s="711">
        <v>0.26135999999999998</v>
      </c>
      <c r="X583" s="708">
        <f t="shared" si="211"/>
        <v>10.847340000000001</v>
      </c>
      <c r="Y583" s="726">
        <f t="shared" si="191"/>
        <v>1.3333333333333419</v>
      </c>
      <c r="Z583" s="726">
        <f t="shared" si="192"/>
        <v>1.3513513513513598</v>
      </c>
      <c r="AA583" s="726">
        <f t="shared" si="193"/>
        <v>1.3698630136986356</v>
      </c>
      <c r="AB583" s="726">
        <f t="shared" si="194"/>
        <v>1.388888888888884</v>
      </c>
      <c r="AC583" s="726">
        <f t="shared" si="195"/>
        <v>1.4084507042253502</v>
      </c>
      <c r="AD583" s="726">
        <f t="shared" si="196"/>
        <v>1.4285714285714235</v>
      </c>
      <c r="AE583" s="726">
        <f t="shared" si="197"/>
        <v>1.449275362318847</v>
      </c>
      <c r="AF583" s="726">
        <f t="shared" si="198"/>
        <v>1.4705882352941124</v>
      </c>
      <c r="AG583" s="726">
        <f t="shared" si="199"/>
        <v>1.4925373134328401</v>
      </c>
      <c r="AH583" s="726">
        <f t="shared" si="200"/>
        <v>6.3492063492063489</v>
      </c>
      <c r="AI583" s="726">
        <f t="shared" si="201"/>
        <v>6.7796610169491567</v>
      </c>
      <c r="AJ583" s="726">
        <f t="shared" si="202"/>
        <v>15.234375</v>
      </c>
      <c r="AK583" s="726">
        <f t="shared" si="203"/>
        <v>27.154423086474932</v>
      </c>
      <c r="AL583" s="726">
        <f t="shared" si="204"/>
        <v>12.68890630247399</v>
      </c>
      <c r="AM583" s="726">
        <f t="shared" si="205"/>
        <v>6.3389083983095951</v>
      </c>
      <c r="AN583" s="726">
        <f t="shared" si="206"/>
        <v>6.7882794126994384</v>
      </c>
      <c r="AO583" s="726">
        <f t="shared" si="207"/>
        <v>7.2753306968498466</v>
      </c>
      <c r="AP583" s="726">
        <f t="shared" si="208"/>
        <v>12.228344046525885</v>
      </c>
      <c r="AQ583" s="727">
        <f t="shared" si="209"/>
        <v>6.3072385522557788</v>
      </c>
      <c r="AR583" s="728">
        <f t="shared" si="210"/>
        <v>6.8912597641120907</v>
      </c>
    </row>
    <row r="584" spans="1:44" ht="11.25" customHeight="1" x14ac:dyDescent="0.2">
      <c r="A584" s="522" t="s">
        <v>732</v>
      </c>
      <c r="B584" s="1015" t="s">
        <v>733</v>
      </c>
      <c r="C584" s="710">
        <v>2.54</v>
      </c>
      <c r="D584" s="704">
        <v>2.36</v>
      </c>
      <c r="E584" s="525">
        <v>2.1800000000000002</v>
      </c>
      <c r="F584" s="704">
        <v>2.02</v>
      </c>
      <c r="G584" s="525">
        <v>1.86</v>
      </c>
      <c r="H584" s="526"/>
      <c r="I584" s="704">
        <v>1.69</v>
      </c>
      <c r="J584" s="523">
        <v>1.55</v>
      </c>
      <c r="K584" s="526"/>
      <c r="L584" s="543">
        <v>1.37</v>
      </c>
      <c r="M584" s="706">
        <v>1.2</v>
      </c>
      <c r="N584" s="711">
        <v>1.19</v>
      </c>
      <c r="O584" s="711">
        <v>1.08</v>
      </c>
      <c r="P584" s="711">
        <v>0.96</v>
      </c>
      <c r="Q584" s="711">
        <v>0.85</v>
      </c>
      <c r="R584" s="711">
        <v>0.72</v>
      </c>
      <c r="S584" s="711">
        <v>0.15</v>
      </c>
      <c r="T584" s="707">
        <v>0</v>
      </c>
      <c r="U584" s="707">
        <v>0</v>
      </c>
      <c r="V584" s="707">
        <v>1</v>
      </c>
      <c r="W584" s="711">
        <v>2.8</v>
      </c>
      <c r="X584" s="708">
        <f t="shared" si="211"/>
        <v>25.52</v>
      </c>
      <c r="Y584" s="726">
        <f t="shared" si="191"/>
        <v>7.6271186440677985</v>
      </c>
      <c r="Z584" s="726">
        <f t="shared" si="192"/>
        <v>8.2568807339449499</v>
      </c>
      <c r="AA584" s="726">
        <f t="shared" si="193"/>
        <v>7.9207920792079278</v>
      </c>
      <c r="AB584" s="726">
        <f t="shared" si="194"/>
        <v>8.602150537634401</v>
      </c>
      <c r="AC584" s="726">
        <f t="shared" si="195"/>
        <v>10.059171597633142</v>
      </c>
      <c r="AD584" s="726">
        <f t="shared" si="196"/>
        <v>9.0322580645161299</v>
      </c>
      <c r="AE584" s="726">
        <f t="shared" si="197"/>
        <v>13.138686131386844</v>
      </c>
      <c r="AF584" s="726">
        <f t="shared" si="198"/>
        <v>14.166666666666682</v>
      </c>
      <c r="AG584" s="726">
        <f t="shared" si="199"/>
        <v>0.84033613445377853</v>
      </c>
      <c r="AH584" s="726">
        <f t="shared" si="200"/>
        <v>10.185185185185164</v>
      </c>
      <c r="AI584" s="726">
        <f t="shared" si="201"/>
        <v>12.500000000000021</v>
      </c>
      <c r="AJ584" s="726">
        <f t="shared" si="202"/>
        <v>12.941176470588234</v>
      </c>
      <c r="AK584" s="726">
        <f t="shared" si="203"/>
        <v>18.055555555555557</v>
      </c>
      <c r="AL584" s="726">
        <f t="shared" si="204"/>
        <v>380</v>
      </c>
      <c r="AM584" s="726" t="str">
        <f t="shared" si="205"/>
        <v>n/a</v>
      </c>
      <c r="AN584" s="726" t="str">
        <f t="shared" si="206"/>
        <v>n/a</v>
      </c>
      <c r="AO584" s="726">
        <f t="shared" si="207"/>
        <v>-100</v>
      </c>
      <c r="AP584" s="726">
        <f t="shared" si="208"/>
        <v>-64.285714285714278</v>
      </c>
      <c r="AQ584" s="727">
        <f t="shared" si="209"/>
        <v>21.815016469695397</v>
      </c>
      <c r="AR584" s="728">
        <f t="shared" si="210"/>
        <v>100.82713866050511</v>
      </c>
    </row>
    <row r="585" spans="1:44" ht="11.25" customHeight="1" x14ac:dyDescent="0.2">
      <c r="A585" s="1000" t="s">
        <v>1531</v>
      </c>
      <c r="B585" s="1000" t="s">
        <v>1532</v>
      </c>
      <c r="C585" s="517">
        <v>2.2000000000000002</v>
      </c>
      <c r="D585" s="704">
        <v>2.1</v>
      </c>
      <c r="E585" s="532">
        <v>2</v>
      </c>
      <c r="F585" s="704">
        <v>1.8</v>
      </c>
      <c r="G585" s="704">
        <v>1.5</v>
      </c>
      <c r="H585" s="705"/>
      <c r="I585" s="704">
        <v>1.1499999999999999</v>
      </c>
      <c r="J585" s="523">
        <v>0.95</v>
      </c>
      <c r="K585" s="705"/>
      <c r="L585" s="543">
        <v>0.75</v>
      </c>
      <c r="M585" s="706">
        <v>0.6</v>
      </c>
      <c r="N585" s="707">
        <v>0.6</v>
      </c>
      <c r="O585" s="711">
        <v>0.55000000000000004</v>
      </c>
      <c r="P585" s="711">
        <v>0.48749999999999999</v>
      </c>
      <c r="Q585" s="707">
        <v>0.45</v>
      </c>
      <c r="R585" s="711">
        <v>0.4375</v>
      </c>
      <c r="S585" s="707">
        <v>0.4</v>
      </c>
      <c r="T585" s="707">
        <v>0.4</v>
      </c>
      <c r="U585" s="711">
        <v>0.375</v>
      </c>
      <c r="V585" s="711">
        <v>0.35</v>
      </c>
      <c r="W585" s="711">
        <v>0.3</v>
      </c>
      <c r="X585" s="708">
        <f t="shared" si="211"/>
        <v>17.400000000000002</v>
      </c>
      <c r="Y585" s="726">
        <f t="shared" si="191"/>
        <v>4.7619047619047672</v>
      </c>
      <c r="Z585" s="726">
        <f t="shared" si="192"/>
        <v>5.0000000000000044</v>
      </c>
      <c r="AA585" s="726">
        <f t="shared" si="193"/>
        <v>11.111111111111116</v>
      </c>
      <c r="AB585" s="726">
        <f t="shared" si="194"/>
        <v>19.999999999999996</v>
      </c>
      <c r="AC585" s="726">
        <f t="shared" si="195"/>
        <v>30.434782608695656</v>
      </c>
      <c r="AD585" s="726">
        <f t="shared" si="196"/>
        <v>21.052631578947366</v>
      </c>
      <c r="AE585" s="726">
        <f t="shared" si="197"/>
        <v>26.666666666666661</v>
      </c>
      <c r="AF585" s="726">
        <f t="shared" si="198"/>
        <v>25</v>
      </c>
      <c r="AG585" s="726">
        <f t="shared" si="199"/>
        <v>0</v>
      </c>
      <c r="AH585" s="726">
        <f t="shared" si="200"/>
        <v>9.0909090909090828</v>
      </c>
      <c r="AI585" s="726">
        <f t="shared" si="201"/>
        <v>12.820512820512842</v>
      </c>
      <c r="AJ585" s="726">
        <f t="shared" si="202"/>
        <v>8.333333333333325</v>
      </c>
      <c r="AK585" s="726">
        <f t="shared" si="203"/>
        <v>2.8571428571428692</v>
      </c>
      <c r="AL585" s="726">
        <f t="shared" si="204"/>
        <v>9.375</v>
      </c>
      <c r="AM585" s="726">
        <f t="shared" si="205"/>
        <v>0</v>
      </c>
      <c r="AN585" s="726">
        <f t="shared" si="206"/>
        <v>6.6666666666666652</v>
      </c>
      <c r="AO585" s="726">
        <f t="shared" si="207"/>
        <v>7.1428571428571397</v>
      </c>
      <c r="AP585" s="726">
        <f t="shared" si="208"/>
        <v>16.666666666666675</v>
      </c>
      <c r="AQ585" s="727">
        <f t="shared" si="209"/>
        <v>12.054454739189675</v>
      </c>
      <c r="AR585" s="728">
        <f t="shared" si="210"/>
        <v>9.2256236715195534</v>
      </c>
    </row>
    <row r="586" spans="1:44" ht="11.25" customHeight="1" x14ac:dyDescent="0.2">
      <c r="A586" s="538" t="s">
        <v>3932</v>
      </c>
      <c r="B586" s="539" t="s">
        <v>3933</v>
      </c>
      <c r="C586" s="553">
        <v>1.68</v>
      </c>
      <c r="D586" s="545">
        <v>1.4</v>
      </c>
      <c r="E586" s="545">
        <v>1.2</v>
      </c>
      <c r="F586" s="545">
        <v>0.84</v>
      </c>
      <c r="G586" s="545">
        <v>0</v>
      </c>
      <c r="H586" s="546"/>
      <c r="I586" s="545">
        <v>0</v>
      </c>
      <c r="J586" s="547">
        <v>0</v>
      </c>
      <c r="K586" s="546"/>
      <c r="L586" s="1115">
        <v>0</v>
      </c>
      <c r="M586" s="1115">
        <v>0</v>
      </c>
      <c r="N586" s="1113">
        <v>0</v>
      </c>
      <c r="O586" s="1113">
        <v>0</v>
      </c>
      <c r="P586" s="1113">
        <v>0</v>
      </c>
      <c r="Q586" s="1113">
        <v>0</v>
      </c>
      <c r="R586" s="1113">
        <v>0</v>
      </c>
      <c r="S586" s="549">
        <v>0</v>
      </c>
      <c r="T586" s="549">
        <v>0</v>
      </c>
      <c r="U586" s="574">
        <v>0</v>
      </c>
      <c r="V586" s="574">
        <v>0</v>
      </c>
      <c r="W586" s="574">
        <v>0</v>
      </c>
      <c r="X586" s="708">
        <f t="shared" si="211"/>
        <v>5.12</v>
      </c>
      <c r="Y586" s="726">
        <f t="shared" si="191"/>
        <v>19.999999999999996</v>
      </c>
      <c r="Z586" s="726">
        <f t="shared" si="192"/>
        <v>16.666666666666675</v>
      </c>
      <c r="AA586" s="726">
        <f t="shared" si="193"/>
        <v>42.857142857142861</v>
      </c>
      <c r="AB586" s="726" t="str">
        <f t="shared" si="194"/>
        <v>n/a</v>
      </c>
      <c r="AC586" s="726" t="str">
        <f t="shared" si="195"/>
        <v>n/a</v>
      </c>
      <c r="AD586" s="726" t="str">
        <f t="shared" si="196"/>
        <v>n/a</v>
      </c>
      <c r="AE586" s="726" t="str">
        <f t="shared" si="197"/>
        <v>n/a</v>
      </c>
      <c r="AF586" s="726" t="str">
        <f t="shared" si="198"/>
        <v>n/a</v>
      </c>
      <c r="AG586" s="726" t="str">
        <f t="shared" si="199"/>
        <v>n/a</v>
      </c>
      <c r="AH586" s="726" t="str">
        <f t="shared" si="200"/>
        <v>n/a</v>
      </c>
      <c r="AI586" s="726" t="str">
        <f t="shared" si="201"/>
        <v>n/a</v>
      </c>
      <c r="AJ586" s="726" t="str">
        <f t="shared" si="202"/>
        <v>n/a</v>
      </c>
      <c r="AK586" s="726" t="str">
        <f t="shared" si="203"/>
        <v>n/a</v>
      </c>
      <c r="AL586" s="726" t="str">
        <f t="shared" si="204"/>
        <v>n/a</v>
      </c>
      <c r="AM586" s="726" t="str">
        <f t="shared" si="205"/>
        <v>n/a</v>
      </c>
      <c r="AN586" s="726" t="str">
        <f t="shared" si="206"/>
        <v>n/a</v>
      </c>
      <c r="AO586" s="726" t="str">
        <f t="shared" si="207"/>
        <v>n/a</v>
      </c>
      <c r="AP586" s="726" t="str">
        <f t="shared" si="208"/>
        <v>n/a</v>
      </c>
      <c r="AQ586" s="727">
        <f t="shared" si="209"/>
        <v>26.50793650793651</v>
      </c>
      <c r="AR586" s="728">
        <f t="shared" si="210"/>
        <v>14.256584056655175</v>
      </c>
    </row>
    <row r="587" spans="1:44" ht="11.25" customHeight="1" x14ac:dyDescent="0.2">
      <c r="A587" s="1015" t="s">
        <v>1534</v>
      </c>
      <c r="B587" s="1015" t="s">
        <v>1535</v>
      </c>
      <c r="C587" s="524">
        <v>1.72</v>
      </c>
      <c r="D587" s="704">
        <v>1.64</v>
      </c>
      <c r="E587" s="704">
        <v>1.56</v>
      </c>
      <c r="F587" s="704">
        <v>1.48</v>
      </c>
      <c r="G587" s="704">
        <v>1.4</v>
      </c>
      <c r="H587" s="705"/>
      <c r="I587" s="532">
        <v>1.32</v>
      </c>
      <c r="J587" s="523">
        <v>1.32</v>
      </c>
      <c r="K587" s="705"/>
      <c r="L587" s="543">
        <v>1.1200000000000001</v>
      </c>
      <c r="M587" s="706">
        <v>0.88</v>
      </c>
      <c r="N587" s="707">
        <v>1.44</v>
      </c>
      <c r="O587" s="711">
        <v>1.44</v>
      </c>
      <c r="P587" s="707">
        <v>1.32</v>
      </c>
      <c r="Q587" s="707">
        <v>1.32</v>
      </c>
      <c r="R587" s="707">
        <v>1.32</v>
      </c>
      <c r="S587" s="711">
        <v>1.32</v>
      </c>
      <c r="T587" s="711">
        <v>1.29</v>
      </c>
      <c r="U587" s="707">
        <v>1.2</v>
      </c>
      <c r="V587" s="707">
        <v>1.2</v>
      </c>
      <c r="W587" s="707">
        <v>1.2</v>
      </c>
      <c r="X587" s="708">
        <f t="shared" si="211"/>
        <v>25.49</v>
      </c>
      <c r="Y587" s="726">
        <f t="shared" si="191"/>
        <v>4.8780487804878092</v>
      </c>
      <c r="Z587" s="726">
        <f t="shared" si="192"/>
        <v>5.12820512820511</v>
      </c>
      <c r="AA587" s="726">
        <f t="shared" si="193"/>
        <v>5.4054054054054168</v>
      </c>
      <c r="AB587" s="726">
        <f t="shared" si="194"/>
        <v>5.7142857142857162</v>
      </c>
      <c r="AC587" s="726">
        <f t="shared" si="195"/>
        <v>6.0606060606060552</v>
      </c>
      <c r="AD587" s="726">
        <f t="shared" si="196"/>
        <v>0</v>
      </c>
      <c r="AE587" s="726">
        <f t="shared" si="197"/>
        <v>17.857142857142861</v>
      </c>
      <c r="AF587" s="726">
        <f t="shared" si="198"/>
        <v>27.272727272727295</v>
      </c>
      <c r="AG587" s="726">
        <f t="shared" si="199"/>
        <v>-38.888888888888886</v>
      </c>
      <c r="AH587" s="726">
        <f t="shared" si="200"/>
        <v>0</v>
      </c>
      <c r="AI587" s="726">
        <f t="shared" si="201"/>
        <v>9.0909090909090828</v>
      </c>
      <c r="AJ587" s="726">
        <f t="shared" si="202"/>
        <v>0</v>
      </c>
      <c r="AK587" s="726">
        <f t="shared" si="203"/>
        <v>0</v>
      </c>
      <c r="AL587" s="726">
        <f t="shared" si="204"/>
        <v>0</v>
      </c>
      <c r="AM587" s="726">
        <f t="shared" si="205"/>
        <v>2.3255813953488413</v>
      </c>
      <c r="AN587" s="726">
        <f t="shared" si="206"/>
        <v>7.5000000000000178</v>
      </c>
      <c r="AO587" s="726">
        <f t="shared" si="207"/>
        <v>0</v>
      </c>
      <c r="AP587" s="726">
        <f t="shared" si="208"/>
        <v>0</v>
      </c>
      <c r="AQ587" s="727">
        <f t="shared" si="209"/>
        <v>2.9080012675682951</v>
      </c>
      <c r="AR587" s="728">
        <f t="shared" si="210"/>
        <v>12.639358736378071</v>
      </c>
    </row>
    <row r="588" spans="1:44" ht="11.25" customHeight="1" x14ac:dyDescent="0.2">
      <c r="A588" s="522" t="s">
        <v>734</v>
      </c>
      <c r="B588" s="1015" t="s">
        <v>735</v>
      </c>
      <c r="C588" s="524">
        <v>2.7199999999999998</v>
      </c>
      <c r="D588" s="532">
        <v>2.46</v>
      </c>
      <c r="E588" s="704">
        <v>2.4300000000000002</v>
      </c>
      <c r="F588" s="704">
        <v>2.125</v>
      </c>
      <c r="G588" s="704">
        <v>1.2923359999999999</v>
      </c>
      <c r="H588" s="705"/>
      <c r="I588" s="704">
        <v>1.1089640000000001</v>
      </c>
      <c r="J588" s="523">
        <v>0.94305600000000001</v>
      </c>
      <c r="K588" s="705"/>
      <c r="L588" s="543">
        <v>0.79461199999999999</v>
      </c>
      <c r="M588" s="543">
        <v>0.71602399999999988</v>
      </c>
      <c r="N588" s="711">
        <v>0.68109600000000003</v>
      </c>
      <c r="O588" s="711">
        <v>0.61123999999999989</v>
      </c>
      <c r="P588" s="711">
        <v>0.53265200000000001</v>
      </c>
      <c r="Q588" s="711">
        <v>0.47589400000000004</v>
      </c>
      <c r="R588" s="711">
        <v>0.38420799999999999</v>
      </c>
      <c r="S588" s="711">
        <v>0.30125399999999997</v>
      </c>
      <c r="T588" s="707">
        <v>0.27069199999999999</v>
      </c>
      <c r="U588" s="707">
        <v>0.27069199999999999</v>
      </c>
      <c r="V588" s="707">
        <v>0.27069199999999999</v>
      </c>
      <c r="W588" s="707">
        <v>0.27069199999999999</v>
      </c>
      <c r="X588" s="708">
        <f t="shared" si="211"/>
        <v>18.659104000000003</v>
      </c>
      <c r="Y588" s="726">
        <f t="shared" si="191"/>
        <v>10.569105691056912</v>
      </c>
      <c r="Z588" s="726">
        <f t="shared" si="192"/>
        <v>1.2345679012345512</v>
      </c>
      <c r="AA588" s="726">
        <f t="shared" si="193"/>
        <v>14.352941176470591</v>
      </c>
      <c r="AB588" s="726">
        <f t="shared" si="194"/>
        <v>64.430921989327871</v>
      </c>
      <c r="AC588" s="726">
        <f t="shared" si="195"/>
        <v>16.535433070866134</v>
      </c>
      <c r="AD588" s="726">
        <f t="shared" si="196"/>
        <v>17.592592592592602</v>
      </c>
      <c r="AE588" s="726">
        <f t="shared" si="197"/>
        <v>18.681318681318682</v>
      </c>
      <c r="AF588" s="726">
        <f t="shared" si="198"/>
        <v>10.975609756097571</v>
      </c>
      <c r="AG588" s="726">
        <f t="shared" si="199"/>
        <v>5.12820512820511</v>
      </c>
      <c r="AH588" s="726">
        <f t="shared" si="200"/>
        <v>11.428571428571455</v>
      </c>
      <c r="AI588" s="726">
        <f t="shared" si="201"/>
        <v>14.754098360655711</v>
      </c>
      <c r="AJ588" s="726">
        <f t="shared" si="202"/>
        <v>11.926605504587151</v>
      </c>
      <c r="AK588" s="726">
        <f t="shared" si="203"/>
        <v>23.863636363636374</v>
      </c>
      <c r="AL588" s="726">
        <f t="shared" si="204"/>
        <v>27.536231884057983</v>
      </c>
      <c r="AM588" s="726">
        <f t="shared" si="205"/>
        <v>11.290322580645151</v>
      </c>
      <c r="AN588" s="726">
        <f t="shared" si="206"/>
        <v>0</v>
      </c>
      <c r="AO588" s="726">
        <f t="shared" si="207"/>
        <v>0</v>
      </c>
      <c r="AP588" s="726">
        <f t="shared" si="208"/>
        <v>0</v>
      </c>
      <c r="AQ588" s="727">
        <f t="shared" si="209"/>
        <v>14.461120117184656</v>
      </c>
      <c r="AR588" s="728">
        <f t="shared" si="210"/>
        <v>14.814045541257224</v>
      </c>
    </row>
    <row r="589" spans="1:44" ht="11.25" customHeight="1" x14ac:dyDescent="0.2">
      <c r="A589" s="509" t="s">
        <v>1536</v>
      </c>
      <c r="B589" s="1000" t="s">
        <v>1537</v>
      </c>
      <c r="C589" s="524">
        <v>0.51100000000000001</v>
      </c>
      <c r="D589" s="513">
        <v>0.44500000000000001</v>
      </c>
      <c r="E589" s="513">
        <v>0.38650000000000001</v>
      </c>
      <c r="F589" s="513">
        <v>0.33449999999999996</v>
      </c>
      <c r="G589" s="513">
        <v>0.22500000000000001</v>
      </c>
      <c r="H589" s="514"/>
      <c r="I589" s="515">
        <v>0</v>
      </c>
      <c r="J589" s="516">
        <v>0</v>
      </c>
      <c r="K589" s="514"/>
      <c r="L589" s="571">
        <v>0</v>
      </c>
      <c r="M589" s="571">
        <v>0</v>
      </c>
      <c r="N589" s="518">
        <v>0</v>
      </c>
      <c r="O589" s="518">
        <v>0</v>
      </c>
      <c r="P589" s="518">
        <v>0</v>
      </c>
      <c r="Q589" s="518">
        <v>0</v>
      </c>
      <c r="R589" s="518">
        <v>0</v>
      </c>
      <c r="S589" s="518">
        <v>0</v>
      </c>
      <c r="T589" s="518">
        <v>0</v>
      </c>
      <c r="U589" s="518">
        <v>0</v>
      </c>
      <c r="V589" s="518">
        <v>0</v>
      </c>
      <c r="W589" s="518">
        <v>0</v>
      </c>
      <c r="X589" s="708">
        <f t="shared" si="211"/>
        <v>1.9020000000000001</v>
      </c>
      <c r="Y589" s="726">
        <f t="shared" si="191"/>
        <v>14.831460674157304</v>
      </c>
      <c r="Z589" s="726">
        <f t="shared" si="192"/>
        <v>15.13583441138422</v>
      </c>
      <c r="AA589" s="726">
        <f t="shared" si="193"/>
        <v>15.545590433482825</v>
      </c>
      <c r="AB589" s="726">
        <f t="shared" si="194"/>
        <v>48.666666666666657</v>
      </c>
      <c r="AC589" s="726" t="str">
        <f t="shared" si="195"/>
        <v>n/a</v>
      </c>
      <c r="AD589" s="726" t="str">
        <f t="shared" si="196"/>
        <v>n/a</v>
      </c>
      <c r="AE589" s="726" t="str">
        <f t="shared" si="197"/>
        <v>n/a</v>
      </c>
      <c r="AF589" s="726" t="str">
        <f t="shared" si="198"/>
        <v>n/a</v>
      </c>
      <c r="AG589" s="726" t="str">
        <f t="shared" si="199"/>
        <v>n/a</v>
      </c>
      <c r="AH589" s="726" t="str">
        <f t="shared" si="200"/>
        <v>n/a</v>
      </c>
      <c r="AI589" s="726" t="str">
        <f t="shared" si="201"/>
        <v>n/a</v>
      </c>
      <c r="AJ589" s="726" t="str">
        <f t="shared" si="202"/>
        <v>n/a</v>
      </c>
      <c r="AK589" s="726" t="str">
        <f t="shared" si="203"/>
        <v>n/a</v>
      </c>
      <c r="AL589" s="726" t="str">
        <f t="shared" si="204"/>
        <v>n/a</v>
      </c>
      <c r="AM589" s="726" t="str">
        <f t="shared" si="205"/>
        <v>n/a</v>
      </c>
      <c r="AN589" s="726" t="str">
        <f t="shared" si="206"/>
        <v>n/a</v>
      </c>
      <c r="AO589" s="726" t="str">
        <f t="shared" si="207"/>
        <v>n/a</v>
      </c>
      <c r="AP589" s="726" t="str">
        <f t="shared" si="208"/>
        <v>n/a</v>
      </c>
      <c r="AQ589" s="727">
        <f t="shared" si="209"/>
        <v>23.544888046422752</v>
      </c>
      <c r="AR589" s="728">
        <f t="shared" si="210"/>
        <v>16.750408183619783</v>
      </c>
    </row>
    <row r="590" spans="1:44" ht="11.25" customHeight="1" x14ac:dyDescent="0.2">
      <c r="A590" s="539" t="s">
        <v>1538</v>
      </c>
      <c r="B590" s="539" t="s">
        <v>1539</v>
      </c>
      <c r="C590" s="542">
        <v>0.72000000000000008</v>
      </c>
      <c r="D590" s="532">
        <v>0.6</v>
      </c>
      <c r="E590" s="704">
        <v>0.56999999999999995</v>
      </c>
      <c r="F590" s="532">
        <v>0.48</v>
      </c>
      <c r="G590" s="704">
        <v>0.42</v>
      </c>
      <c r="H590" s="705" t="s">
        <v>91</v>
      </c>
      <c r="I590" s="532">
        <v>0.24</v>
      </c>
      <c r="J590" s="523">
        <v>0.23</v>
      </c>
      <c r="K590" s="705"/>
      <c r="L590" s="706">
        <v>0.2</v>
      </c>
      <c r="M590" s="543">
        <v>0.15</v>
      </c>
      <c r="N590" s="707">
        <v>0</v>
      </c>
      <c r="O590" s="707">
        <v>0</v>
      </c>
      <c r="P590" s="707">
        <v>0</v>
      </c>
      <c r="Q590" s="707">
        <v>0</v>
      </c>
      <c r="R590" s="707">
        <v>0</v>
      </c>
      <c r="S590" s="707">
        <v>0</v>
      </c>
      <c r="T590" s="707">
        <v>0</v>
      </c>
      <c r="U590" s="707">
        <v>0</v>
      </c>
      <c r="V590" s="707">
        <v>0</v>
      </c>
      <c r="W590" s="707">
        <v>0</v>
      </c>
      <c r="X590" s="708">
        <f t="shared" si="211"/>
        <v>3.6100000000000003</v>
      </c>
      <c r="Y590" s="726">
        <f t="shared" si="191"/>
        <v>20.000000000000018</v>
      </c>
      <c r="Z590" s="726">
        <f t="shared" si="192"/>
        <v>5.2631578947368363</v>
      </c>
      <c r="AA590" s="726">
        <f t="shared" si="193"/>
        <v>18.75</v>
      </c>
      <c r="AB590" s="726">
        <f t="shared" si="194"/>
        <v>14.285714285714279</v>
      </c>
      <c r="AC590" s="726">
        <f t="shared" si="195"/>
        <v>75</v>
      </c>
      <c r="AD590" s="726">
        <f t="shared" si="196"/>
        <v>4.3478260869565188</v>
      </c>
      <c r="AE590" s="726">
        <f t="shared" si="197"/>
        <v>14.999999999999991</v>
      </c>
      <c r="AF590" s="726">
        <f t="shared" si="198"/>
        <v>33.33333333333335</v>
      </c>
      <c r="AG590" s="726" t="str">
        <f t="shared" si="199"/>
        <v>n/a</v>
      </c>
      <c r="AH590" s="726" t="str">
        <f t="shared" si="200"/>
        <v>n/a</v>
      </c>
      <c r="AI590" s="726" t="str">
        <f t="shared" si="201"/>
        <v>n/a</v>
      </c>
      <c r="AJ590" s="726" t="str">
        <f t="shared" si="202"/>
        <v>n/a</v>
      </c>
      <c r="AK590" s="726" t="str">
        <f t="shared" si="203"/>
        <v>n/a</v>
      </c>
      <c r="AL590" s="726" t="str">
        <f t="shared" si="204"/>
        <v>n/a</v>
      </c>
      <c r="AM590" s="726" t="str">
        <f t="shared" si="205"/>
        <v>n/a</v>
      </c>
      <c r="AN590" s="726" t="str">
        <f t="shared" si="206"/>
        <v>n/a</v>
      </c>
      <c r="AO590" s="726" t="str">
        <f t="shared" si="207"/>
        <v>n/a</v>
      </c>
      <c r="AP590" s="726" t="str">
        <f t="shared" si="208"/>
        <v>n/a</v>
      </c>
      <c r="AQ590" s="727">
        <f t="shared" si="209"/>
        <v>23.247503950092625</v>
      </c>
      <c r="AR590" s="728">
        <f t="shared" si="210"/>
        <v>22.802844895178403</v>
      </c>
    </row>
    <row r="591" spans="1:44" ht="11.25" customHeight="1" x14ac:dyDescent="0.2">
      <c r="A591" s="522" t="s">
        <v>1540</v>
      </c>
      <c r="B591" s="1015" t="s">
        <v>1541</v>
      </c>
      <c r="C591" s="710">
        <v>0.87</v>
      </c>
      <c r="D591" s="704">
        <v>0.78</v>
      </c>
      <c r="E591" s="525">
        <v>0.7</v>
      </c>
      <c r="F591" s="704">
        <v>0.62</v>
      </c>
      <c r="G591" s="704">
        <v>0.15</v>
      </c>
      <c r="H591" s="526"/>
      <c r="I591" s="532">
        <v>0</v>
      </c>
      <c r="J591" s="709">
        <v>0</v>
      </c>
      <c r="K591" s="526"/>
      <c r="L591" s="706">
        <v>0</v>
      </c>
      <c r="M591" s="706">
        <v>0.1</v>
      </c>
      <c r="N591" s="707">
        <v>0.4</v>
      </c>
      <c r="O591" s="707">
        <v>0.4</v>
      </c>
      <c r="P591" s="711">
        <v>0.4</v>
      </c>
      <c r="Q591" s="711">
        <v>0.24049999999999999</v>
      </c>
      <c r="R591" s="711">
        <v>0.14599999999999999</v>
      </c>
      <c r="S591" s="711">
        <v>0.111</v>
      </c>
      <c r="T591" s="707">
        <v>8.5999999999999993E-2</v>
      </c>
      <c r="U591" s="707">
        <v>8.5999999999999993E-2</v>
      </c>
      <c r="V591" s="711">
        <v>8.5999999999999993E-2</v>
      </c>
      <c r="W591" s="711">
        <v>8.4000000000000005E-2</v>
      </c>
      <c r="X591" s="708">
        <f t="shared" si="211"/>
        <v>5.2595000000000001</v>
      </c>
      <c r="Y591" s="726">
        <f t="shared" si="191"/>
        <v>11.538461538461542</v>
      </c>
      <c r="Z591" s="726">
        <f t="shared" si="192"/>
        <v>11.428571428571432</v>
      </c>
      <c r="AA591" s="726">
        <f t="shared" si="193"/>
        <v>12.903225806451601</v>
      </c>
      <c r="AB591" s="726">
        <f t="shared" si="194"/>
        <v>313.33333333333337</v>
      </c>
      <c r="AC591" s="726" t="str">
        <f t="shared" si="195"/>
        <v>n/a</v>
      </c>
      <c r="AD591" s="726" t="str">
        <f t="shared" si="196"/>
        <v>n/a</v>
      </c>
      <c r="AE591" s="726" t="str">
        <f t="shared" si="197"/>
        <v>n/a</v>
      </c>
      <c r="AF591" s="726">
        <f t="shared" si="198"/>
        <v>-100</v>
      </c>
      <c r="AG591" s="726">
        <f t="shared" si="199"/>
        <v>-75</v>
      </c>
      <c r="AH591" s="726">
        <f t="shared" si="200"/>
        <v>0</v>
      </c>
      <c r="AI591" s="726">
        <f t="shared" si="201"/>
        <v>0</v>
      </c>
      <c r="AJ591" s="726">
        <f t="shared" si="202"/>
        <v>66.320166320166322</v>
      </c>
      <c r="AK591" s="726">
        <f t="shared" si="203"/>
        <v>64.726027397260282</v>
      </c>
      <c r="AL591" s="726">
        <f t="shared" si="204"/>
        <v>31.53153153153152</v>
      </c>
      <c r="AM591" s="726">
        <f t="shared" si="205"/>
        <v>29.069767441860471</v>
      </c>
      <c r="AN591" s="726">
        <f t="shared" si="206"/>
        <v>0</v>
      </c>
      <c r="AO591" s="726">
        <f t="shared" si="207"/>
        <v>0</v>
      </c>
      <c r="AP591" s="726">
        <f t="shared" si="208"/>
        <v>2.3809523809523725</v>
      </c>
      <c r="AQ591" s="727">
        <f t="shared" si="209"/>
        <v>24.548802478572593</v>
      </c>
      <c r="AR591" s="728">
        <f t="shared" si="210"/>
        <v>90.879097346826924</v>
      </c>
    </row>
    <row r="592" spans="1:44" ht="11.25" customHeight="1" x14ac:dyDescent="0.2">
      <c r="A592" s="1015" t="s">
        <v>2648</v>
      </c>
      <c r="B592" s="1015" t="s">
        <v>2649</v>
      </c>
      <c r="C592" s="710">
        <v>1.28</v>
      </c>
      <c r="D592" s="704">
        <v>1.25</v>
      </c>
      <c r="E592" s="704">
        <v>1.23</v>
      </c>
      <c r="F592" s="704">
        <v>1.21</v>
      </c>
      <c r="G592" s="575">
        <v>1.19</v>
      </c>
      <c r="H592" s="705"/>
      <c r="I592" s="575">
        <v>1.19</v>
      </c>
      <c r="J592" s="709">
        <v>1.19</v>
      </c>
      <c r="K592" s="705"/>
      <c r="L592" s="569">
        <v>1.19</v>
      </c>
      <c r="M592" s="569">
        <v>1.19</v>
      </c>
      <c r="N592" s="566">
        <v>1.19</v>
      </c>
      <c r="O592" s="566">
        <v>1.17</v>
      </c>
      <c r="P592" s="566">
        <v>1.1499999999999999</v>
      </c>
      <c r="Q592" s="566">
        <v>1.1200000000000001</v>
      </c>
      <c r="R592" s="566">
        <v>1.1000000000000001</v>
      </c>
      <c r="S592" s="711">
        <v>1.08</v>
      </c>
      <c r="T592" s="711">
        <v>1.06</v>
      </c>
      <c r="U592" s="711">
        <v>1.04</v>
      </c>
      <c r="V592" s="711">
        <v>1.02</v>
      </c>
      <c r="W592" s="711">
        <v>0.99</v>
      </c>
      <c r="X592" s="708">
        <f t="shared" si="211"/>
        <v>21.839999999999993</v>
      </c>
      <c r="Y592" s="726">
        <f t="shared" si="191"/>
        <v>2.4000000000000021</v>
      </c>
      <c r="Z592" s="726">
        <f t="shared" si="192"/>
        <v>1.6260162601626105</v>
      </c>
      <c r="AA592" s="726">
        <f t="shared" si="193"/>
        <v>1.6528925619834656</v>
      </c>
      <c r="AB592" s="726">
        <f t="shared" si="194"/>
        <v>1.6806722689075571</v>
      </c>
      <c r="AC592" s="726">
        <f t="shared" si="195"/>
        <v>0</v>
      </c>
      <c r="AD592" s="726">
        <f t="shared" si="196"/>
        <v>0</v>
      </c>
      <c r="AE592" s="726">
        <f t="shared" si="197"/>
        <v>0</v>
      </c>
      <c r="AF592" s="726">
        <f t="shared" si="198"/>
        <v>0</v>
      </c>
      <c r="AG592" s="726">
        <f t="shared" si="199"/>
        <v>0</v>
      </c>
      <c r="AH592" s="726">
        <f t="shared" si="200"/>
        <v>1.7094017094017033</v>
      </c>
      <c r="AI592" s="726">
        <f t="shared" si="201"/>
        <v>1.7391304347826209</v>
      </c>
      <c r="AJ592" s="726">
        <f t="shared" si="202"/>
        <v>2.6785714285714191</v>
      </c>
      <c r="AK592" s="726">
        <f t="shared" si="203"/>
        <v>1.8181818181818299</v>
      </c>
      <c r="AL592" s="726">
        <f t="shared" si="204"/>
        <v>1.8518518518518601</v>
      </c>
      <c r="AM592" s="726">
        <f t="shared" si="205"/>
        <v>1.8867924528301883</v>
      </c>
      <c r="AN592" s="726">
        <f t="shared" si="206"/>
        <v>1.9230769230769162</v>
      </c>
      <c r="AO592" s="726">
        <f t="shared" si="207"/>
        <v>1.9607843137254832</v>
      </c>
      <c r="AP592" s="726">
        <f t="shared" si="208"/>
        <v>3.0303030303030276</v>
      </c>
      <c r="AQ592" s="727">
        <f t="shared" si="209"/>
        <v>1.4420930585432601</v>
      </c>
      <c r="AR592" s="728">
        <f t="shared" si="210"/>
        <v>0.99022859313458422</v>
      </c>
    </row>
    <row r="593" spans="1:44" ht="11.25" customHeight="1" x14ac:dyDescent="0.2">
      <c r="A593" s="1015" t="s">
        <v>1845</v>
      </c>
      <c r="B593" s="1015" t="s">
        <v>1846</v>
      </c>
      <c r="C593" s="710">
        <v>0.8</v>
      </c>
      <c r="D593" s="704">
        <v>0.71</v>
      </c>
      <c r="E593" s="704">
        <v>0.67</v>
      </c>
      <c r="F593" s="704">
        <v>0.48</v>
      </c>
      <c r="G593" s="532">
        <v>0</v>
      </c>
      <c r="H593" s="705"/>
      <c r="I593" s="532">
        <v>0</v>
      </c>
      <c r="J593" s="584">
        <v>0</v>
      </c>
      <c r="K593" s="705"/>
      <c r="L593" s="706">
        <v>0</v>
      </c>
      <c r="M593" s="706">
        <v>0</v>
      </c>
      <c r="N593" s="585">
        <v>0</v>
      </c>
      <c r="O593" s="585">
        <v>0</v>
      </c>
      <c r="P593" s="585">
        <v>0</v>
      </c>
      <c r="Q593" s="707">
        <v>0</v>
      </c>
      <c r="R593" s="1064">
        <v>0</v>
      </c>
      <c r="S593" s="707">
        <v>0</v>
      </c>
      <c r="T593" s="707">
        <v>0</v>
      </c>
      <c r="U593" s="707">
        <v>0</v>
      </c>
      <c r="V593" s="707">
        <v>0</v>
      </c>
      <c r="W593" s="707">
        <v>0</v>
      </c>
      <c r="X593" s="708">
        <f t="shared" si="211"/>
        <v>2.66</v>
      </c>
      <c r="Y593" s="726">
        <f t="shared" si="191"/>
        <v>12.676056338028175</v>
      </c>
      <c r="Z593" s="726">
        <f t="shared" si="192"/>
        <v>5.9701492537313383</v>
      </c>
      <c r="AA593" s="726">
        <f t="shared" si="193"/>
        <v>39.58333333333335</v>
      </c>
      <c r="AB593" s="726" t="str">
        <f t="shared" si="194"/>
        <v>n/a</v>
      </c>
      <c r="AC593" s="726" t="str">
        <f t="shared" si="195"/>
        <v>n/a</v>
      </c>
      <c r="AD593" s="726" t="str">
        <f t="shared" si="196"/>
        <v>n/a</v>
      </c>
      <c r="AE593" s="726" t="str">
        <f t="shared" si="197"/>
        <v>n/a</v>
      </c>
      <c r="AF593" s="726" t="str">
        <f t="shared" si="198"/>
        <v>n/a</v>
      </c>
      <c r="AG593" s="726" t="str">
        <f t="shared" si="199"/>
        <v>n/a</v>
      </c>
      <c r="AH593" s="726" t="str">
        <f t="shared" si="200"/>
        <v>n/a</v>
      </c>
      <c r="AI593" s="726" t="str">
        <f t="shared" si="201"/>
        <v>n/a</v>
      </c>
      <c r="AJ593" s="726" t="str">
        <f t="shared" si="202"/>
        <v>n/a</v>
      </c>
      <c r="AK593" s="726" t="str">
        <f t="shared" si="203"/>
        <v>n/a</v>
      </c>
      <c r="AL593" s="726" t="str">
        <f t="shared" si="204"/>
        <v>n/a</v>
      </c>
      <c r="AM593" s="726" t="str">
        <f t="shared" si="205"/>
        <v>n/a</v>
      </c>
      <c r="AN593" s="726" t="str">
        <f t="shared" si="206"/>
        <v>n/a</v>
      </c>
      <c r="AO593" s="726" t="str">
        <f t="shared" si="207"/>
        <v>n/a</v>
      </c>
      <c r="AP593" s="726" t="str">
        <f t="shared" si="208"/>
        <v>n/a</v>
      </c>
      <c r="AQ593" s="727">
        <f t="shared" si="209"/>
        <v>19.40984630836429</v>
      </c>
      <c r="AR593" s="728">
        <f t="shared" si="210"/>
        <v>17.789589132853852</v>
      </c>
    </row>
    <row r="594" spans="1:44" ht="11.25" customHeight="1" x14ac:dyDescent="0.2">
      <c r="A594" s="1130" t="s">
        <v>4182</v>
      </c>
      <c r="B594" s="1000" t="s">
        <v>4183</v>
      </c>
      <c r="C594" s="517">
        <v>0.36</v>
      </c>
      <c r="D594" s="575">
        <v>0.32</v>
      </c>
      <c r="E594" s="704">
        <v>0.28000000000000003</v>
      </c>
      <c r="F594" s="704">
        <v>0.16666</v>
      </c>
      <c r="G594" s="704">
        <v>8.1299999999999997E-2</v>
      </c>
      <c r="H594" s="705"/>
      <c r="I594" s="575">
        <v>0</v>
      </c>
      <c r="J594" s="580">
        <v>0</v>
      </c>
      <c r="K594" s="705"/>
      <c r="L594" s="581">
        <v>0</v>
      </c>
      <c r="M594" s="581">
        <v>0</v>
      </c>
      <c r="N594" s="576">
        <v>0</v>
      </c>
      <c r="O594" s="576">
        <v>0</v>
      </c>
      <c r="P594" s="576">
        <v>0</v>
      </c>
      <c r="Q594" s="576">
        <v>0</v>
      </c>
      <c r="R594" s="576">
        <v>0</v>
      </c>
      <c r="S594" s="576">
        <v>0</v>
      </c>
      <c r="T594" s="576">
        <v>0</v>
      </c>
      <c r="U594" s="576">
        <v>0</v>
      </c>
      <c r="V594" s="576">
        <v>0</v>
      </c>
      <c r="W594" s="576">
        <v>0</v>
      </c>
      <c r="X594" s="708">
        <f t="shared" si="211"/>
        <v>1.2079599999999999</v>
      </c>
      <c r="Y594" s="726">
        <f t="shared" si="191"/>
        <v>12.5</v>
      </c>
      <c r="Z594" s="726">
        <f t="shared" si="192"/>
        <v>14.285714285714279</v>
      </c>
      <c r="AA594" s="726">
        <f t="shared" si="193"/>
        <v>68.006720268810767</v>
      </c>
      <c r="AB594" s="726">
        <f t="shared" si="194"/>
        <v>104.99384993849938</v>
      </c>
      <c r="AC594" s="726" t="str">
        <f t="shared" si="195"/>
        <v>n/a</v>
      </c>
      <c r="AD594" s="726" t="str">
        <f t="shared" si="196"/>
        <v>n/a</v>
      </c>
      <c r="AE594" s="726" t="str">
        <f t="shared" si="197"/>
        <v>n/a</v>
      </c>
      <c r="AF594" s="726" t="str">
        <f t="shared" si="198"/>
        <v>n/a</v>
      </c>
      <c r="AG594" s="726" t="str">
        <f t="shared" si="199"/>
        <v>n/a</v>
      </c>
      <c r="AH594" s="726" t="str">
        <f t="shared" si="200"/>
        <v>n/a</v>
      </c>
      <c r="AI594" s="726" t="str">
        <f t="shared" si="201"/>
        <v>n/a</v>
      </c>
      <c r="AJ594" s="726" t="str">
        <f t="shared" si="202"/>
        <v>n/a</v>
      </c>
      <c r="AK594" s="726" t="str">
        <f t="shared" si="203"/>
        <v>n/a</v>
      </c>
      <c r="AL594" s="726" t="str">
        <f t="shared" si="204"/>
        <v>n/a</v>
      </c>
      <c r="AM594" s="726" t="str">
        <f t="shared" si="205"/>
        <v>n/a</v>
      </c>
      <c r="AN594" s="726" t="str">
        <f t="shared" si="206"/>
        <v>n/a</v>
      </c>
      <c r="AO594" s="726" t="str">
        <f t="shared" si="207"/>
        <v>n/a</v>
      </c>
      <c r="AP594" s="726" t="str">
        <f t="shared" si="208"/>
        <v>n/a</v>
      </c>
      <c r="AQ594" s="727">
        <f t="shared" si="209"/>
        <v>49.946571123256106</v>
      </c>
      <c r="AR594" s="728">
        <f t="shared" si="210"/>
        <v>44.834191905284158</v>
      </c>
    </row>
    <row r="595" spans="1:44" ht="11.25" customHeight="1" x14ac:dyDescent="0.2">
      <c r="A595" s="1015" t="s">
        <v>1542</v>
      </c>
      <c r="B595" s="1015" t="s">
        <v>1543</v>
      </c>
      <c r="C595" s="555">
        <v>1.08</v>
      </c>
      <c r="D595" s="704">
        <v>1.06</v>
      </c>
      <c r="E595" s="704">
        <v>0.96</v>
      </c>
      <c r="F595" s="704">
        <v>0.81</v>
      </c>
      <c r="G595" s="704">
        <v>0.69</v>
      </c>
      <c r="H595" s="705"/>
      <c r="I595" s="704">
        <v>0.57999999999999996</v>
      </c>
      <c r="J595" s="523">
        <v>0.5</v>
      </c>
      <c r="K595" s="705"/>
      <c r="L595" s="706">
        <v>0.42</v>
      </c>
      <c r="M595" s="706">
        <v>0.45</v>
      </c>
      <c r="N595" s="707">
        <v>0.72</v>
      </c>
      <c r="O595" s="711">
        <v>0.72</v>
      </c>
      <c r="P595" s="711">
        <v>0.6</v>
      </c>
      <c r="Q595" s="711">
        <v>0.54</v>
      </c>
      <c r="R595" s="711">
        <v>0.48</v>
      </c>
      <c r="S595" s="707">
        <v>0.42</v>
      </c>
      <c r="T595" s="707">
        <v>0.42</v>
      </c>
      <c r="U595" s="707">
        <v>0.42</v>
      </c>
      <c r="V595" s="707">
        <v>0.42</v>
      </c>
      <c r="W595" s="711">
        <v>0.42</v>
      </c>
      <c r="X595" s="708">
        <f t="shared" si="211"/>
        <v>11.709999999999999</v>
      </c>
      <c r="Y595" s="726">
        <f t="shared" si="191"/>
        <v>1.8867924528301883</v>
      </c>
      <c r="Z595" s="726">
        <f t="shared" si="192"/>
        <v>10.416666666666675</v>
      </c>
      <c r="AA595" s="726">
        <f t="shared" si="193"/>
        <v>18.518518518518512</v>
      </c>
      <c r="AB595" s="726">
        <f t="shared" si="194"/>
        <v>17.391304347826097</v>
      </c>
      <c r="AC595" s="726">
        <f t="shared" si="195"/>
        <v>18.965517241379317</v>
      </c>
      <c r="AD595" s="726">
        <f t="shared" si="196"/>
        <v>15.999999999999993</v>
      </c>
      <c r="AE595" s="726">
        <f t="shared" si="197"/>
        <v>19.047619047619047</v>
      </c>
      <c r="AF595" s="726">
        <f t="shared" si="198"/>
        <v>-6.6666666666666767</v>
      </c>
      <c r="AG595" s="726">
        <f t="shared" si="199"/>
        <v>-37.5</v>
      </c>
      <c r="AH595" s="726">
        <f t="shared" si="200"/>
        <v>0</v>
      </c>
      <c r="AI595" s="726">
        <f t="shared" si="201"/>
        <v>19.999999999999996</v>
      </c>
      <c r="AJ595" s="726">
        <f t="shared" si="202"/>
        <v>11.111111111111093</v>
      </c>
      <c r="AK595" s="726">
        <f t="shared" si="203"/>
        <v>12.500000000000021</v>
      </c>
      <c r="AL595" s="726">
        <f t="shared" si="204"/>
        <v>14.285714285714279</v>
      </c>
      <c r="AM595" s="726">
        <f t="shared" si="205"/>
        <v>0</v>
      </c>
      <c r="AN595" s="726">
        <f t="shared" si="206"/>
        <v>0</v>
      </c>
      <c r="AO595" s="726">
        <f t="shared" si="207"/>
        <v>0</v>
      </c>
      <c r="AP595" s="726">
        <f t="shared" si="208"/>
        <v>0</v>
      </c>
      <c r="AQ595" s="727">
        <f t="shared" si="209"/>
        <v>6.4420320558332538</v>
      </c>
      <c r="AR595" s="728">
        <f t="shared" si="210"/>
        <v>13.982025103535548</v>
      </c>
    </row>
    <row r="596" spans="1:44" ht="11.25" customHeight="1" x14ac:dyDescent="0.2">
      <c r="A596" s="522" t="s">
        <v>1544</v>
      </c>
      <c r="B596" s="1015" t="s">
        <v>1545</v>
      </c>
      <c r="C596" s="524">
        <v>0.51500000000000001</v>
      </c>
      <c r="D596" s="704">
        <v>0.495</v>
      </c>
      <c r="E596" s="704">
        <v>0.47</v>
      </c>
      <c r="F596" s="704">
        <v>0.43</v>
      </c>
      <c r="G596" s="704">
        <v>0.39</v>
      </c>
      <c r="H596" s="705"/>
      <c r="I596" s="532">
        <v>0.36</v>
      </c>
      <c r="J596" s="709">
        <v>0.36</v>
      </c>
      <c r="K596" s="705"/>
      <c r="L596" s="706">
        <v>0.36</v>
      </c>
      <c r="M596" s="706">
        <v>0.36</v>
      </c>
      <c r="N596" s="707">
        <v>0.36</v>
      </c>
      <c r="O596" s="707">
        <v>0.36</v>
      </c>
      <c r="P596" s="707">
        <v>0.36</v>
      </c>
      <c r="Q596" s="707">
        <v>0.36</v>
      </c>
      <c r="R596" s="707">
        <v>0.36</v>
      </c>
      <c r="S596" s="707">
        <v>0.61499999999999999</v>
      </c>
      <c r="T596" s="707">
        <v>0.7</v>
      </c>
      <c r="U596" s="707">
        <v>0.7</v>
      </c>
      <c r="V596" s="707">
        <v>0.7</v>
      </c>
      <c r="W596" s="707">
        <v>0.7</v>
      </c>
      <c r="X596" s="708">
        <f t="shared" si="211"/>
        <v>8.9550000000000001</v>
      </c>
      <c r="Y596" s="726">
        <f t="shared" si="191"/>
        <v>4.0404040404040442</v>
      </c>
      <c r="Z596" s="726">
        <f t="shared" si="192"/>
        <v>5.319148936170226</v>
      </c>
      <c r="AA596" s="726">
        <f t="shared" si="193"/>
        <v>9.302325581395344</v>
      </c>
      <c r="AB596" s="726">
        <f t="shared" si="194"/>
        <v>10.256410256410241</v>
      </c>
      <c r="AC596" s="726">
        <f t="shared" si="195"/>
        <v>8.3333333333333481</v>
      </c>
      <c r="AD596" s="726">
        <f t="shared" si="196"/>
        <v>0</v>
      </c>
      <c r="AE596" s="726">
        <f t="shared" si="197"/>
        <v>0</v>
      </c>
      <c r="AF596" s="726">
        <f t="shared" si="198"/>
        <v>0</v>
      </c>
      <c r="AG596" s="726">
        <f t="shared" si="199"/>
        <v>0</v>
      </c>
      <c r="AH596" s="726">
        <f t="shared" si="200"/>
        <v>0</v>
      </c>
      <c r="AI596" s="726">
        <f t="shared" si="201"/>
        <v>0</v>
      </c>
      <c r="AJ596" s="726">
        <f t="shared" si="202"/>
        <v>0</v>
      </c>
      <c r="AK596" s="726">
        <f t="shared" si="203"/>
        <v>0</v>
      </c>
      <c r="AL596" s="726">
        <f t="shared" si="204"/>
        <v>-41.463414634146346</v>
      </c>
      <c r="AM596" s="726">
        <f t="shared" si="205"/>
        <v>-12.142857142857133</v>
      </c>
      <c r="AN596" s="726">
        <f t="shared" si="206"/>
        <v>0</v>
      </c>
      <c r="AO596" s="726">
        <f t="shared" si="207"/>
        <v>0</v>
      </c>
      <c r="AP596" s="726">
        <f t="shared" si="208"/>
        <v>0</v>
      </c>
      <c r="AQ596" s="727">
        <f t="shared" si="209"/>
        <v>-0.90859164607168175</v>
      </c>
      <c r="AR596" s="728">
        <f t="shared" si="210"/>
        <v>11.265757335751802</v>
      </c>
    </row>
    <row r="597" spans="1:44" ht="11.25" customHeight="1" x14ac:dyDescent="0.2">
      <c r="A597" s="1015" t="s">
        <v>1546</v>
      </c>
      <c r="B597" s="1015" t="s">
        <v>1547</v>
      </c>
      <c r="C597" s="524">
        <v>0.99</v>
      </c>
      <c r="D597" s="532">
        <v>0.96</v>
      </c>
      <c r="E597" s="704">
        <v>0.92</v>
      </c>
      <c r="F597" s="704">
        <v>0.86</v>
      </c>
      <c r="G597" s="704">
        <v>0.8</v>
      </c>
      <c r="H597" s="705"/>
      <c r="I597" s="704">
        <v>0.78</v>
      </c>
      <c r="J597" s="523">
        <v>0.6</v>
      </c>
      <c r="K597" s="705"/>
      <c r="L597" s="706">
        <v>0.39</v>
      </c>
      <c r="M597" s="706">
        <v>0.54</v>
      </c>
      <c r="N597" s="711">
        <v>0.72</v>
      </c>
      <c r="O597" s="711">
        <v>0.64666999999999997</v>
      </c>
      <c r="P597" s="711">
        <v>0.51110999999999995</v>
      </c>
      <c r="Q597" s="711">
        <v>0.38666</v>
      </c>
      <c r="R597" s="711">
        <v>0.33331</v>
      </c>
      <c r="S597" s="711">
        <v>0.25483</v>
      </c>
      <c r="T597" s="707">
        <v>0.23704</v>
      </c>
      <c r="U597" s="707">
        <v>0.23704</v>
      </c>
      <c r="V597" s="711">
        <v>0.23704</v>
      </c>
      <c r="W597" s="711">
        <v>0.15804000000000001</v>
      </c>
      <c r="X597" s="708">
        <f t="shared" si="211"/>
        <v>10.561740000000002</v>
      </c>
      <c r="Y597" s="726">
        <f t="shared" si="191"/>
        <v>3.125</v>
      </c>
      <c r="Z597" s="726">
        <f t="shared" si="192"/>
        <v>4.3478260869565188</v>
      </c>
      <c r="AA597" s="726">
        <f t="shared" si="193"/>
        <v>6.976744186046524</v>
      </c>
      <c r="AB597" s="726">
        <f t="shared" si="194"/>
        <v>7.4999999999999956</v>
      </c>
      <c r="AC597" s="726">
        <f t="shared" si="195"/>
        <v>2.5641025641025772</v>
      </c>
      <c r="AD597" s="726">
        <f t="shared" si="196"/>
        <v>30.000000000000004</v>
      </c>
      <c r="AE597" s="726">
        <f t="shared" si="197"/>
        <v>53.846153846153832</v>
      </c>
      <c r="AF597" s="726">
        <f t="shared" si="198"/>
        <v>-27.777777777777779</v>
      </c>
      <c r="AG597" s="726">
        <f t="shared" si="199"/>
        <v>-24.999999999999989</v>
      </c>
      <c r="AH597" s="726">
        <f t="shared" si="200"/>
        <v>11.33963226993675</v>
      </c>
      <c r="AI597" s="726">
        <f t="shared" si="201"/>
        <v>26.522666353622505</v>
      </c>
      <c r="AJ597" s="726">
        <f t="shared" si="202"/>
        <v>32.185899756892347</v>
      </c>
      <c r="AK597" s="726">
        <f t="shared" si="203"/>
        <v>16.006120428429995</v>
      </c>
      <c r="AL597" s="726">
        <f t="shared" si="204"/>
        <v>30.79700192285053</v>
      </c>
      <c r="AM597" s="726">
        <f t="shared" si="205"/>
        <v>7.505062436719534</v>
      </c>
      <c r="AN597" s="726">
        <f t="shared" si="206"/>
        <v>0</v>
      </c>
      <c r="AO597" s="726">
        <f t="shared" si="207"/>
        <v>0</v>
      </c>
      <c r="AP597" s="726">
        <f t="shared" si="208"/>
        <v>49.987344975955452</v>
      </c>
      <c r="AQ597" s="727">
        <f t="shared" si="209"/>
        <v>12.77365428054938</v>
      </c>
      <c r="AR597" s="728">
        <f t="shared" si="210"/>
        <v>21.729449664623491</v>
      </c>
    </row>
    <row r="598" spans="1:44" ht="11.25" customHeight="1" x14ac:dyDescent="0.2">
      <c r="A598" s="509" t="s">
        <v>1548</v>
      </c>
      <c r="B598" s="1000" t="s">
        <v>1549</v>
      </c>
      <c r="C598" s="555">
        <v>2.52</v>
      </c>
      <c r="D598" s="513">
        <v>2.2799999999999998</v>
      </c>
      <c r="E598" s="513">
        <v>2.0499999999999998</v>
      </c>
      <c r="F598" s="515">
        <v>1.6</v>
      </c>
      <c r="G598" s="513">
        <v>1.3625</v>
      </c>
      <c r="H598" s="514"/>
      <c r="I598" s="513">
        <v>0.95</v>
      </c>
      <c r="J598" s="511">
        <v>0.75</v>
      </c>
      <c r="K598" s="514"/>
      <c r="L598" s="571">
        <v>0.6</v>
      </c>
      <c r="M598" s="571">
        <v>0.75</v>
      </c>
      <c r="N598" s="519">
        <v>1.2</v>
      </c>
      <c r="O598" s="518">
        <v>1</v>
      </c>
      <c r="P598" s="519">
        <v>1</v>
      </c>
      <c r="Q598" s="519">
        <v>0.9</v>
      </c>
      <c r="R598" s="519">
        <v>0.6</v>
      </c>
      <c r="S598" s="518">
        <v>0</v>
      </c>
      <c r="T598" s="518">
        <v>0</v>
      </c>
      <c r="U598" s="518">
        <v>0</v>
      </c>
      <c r="V598" s="518">
        <v>0</v>
      </c>
      <c r="W598" s="518">
        <v>0</v>
      </c>
      <c r="X598" s="708">
        <f t="shared" si="211"/>
        <v>17.5625</v>
      </c>
      <c r="Y598" s="726">
        <f t="shared" si="191"/>
        <v>10.526315789473696</v>
      </c>
      <c r="Z598" s="726">
        <f t="shared" si="192"/>
        <v>11.219512195121961</v>
      </c>
      <c r="AA598" s="726">
        <f t="shared" si="193"/>
        <v>28.124999999999979</v>
      </c>
      <c r="AB598" s="726">
        <f t="shared" si="194"/>
        <v>17.431192660550465</v>
      </c>
      <c r="AC598" s="726">
        <f t="shared" si="195"/>
        <v>43.421052631578959</v>
      </c>
      <c r="AD598" s="726">
        <f t="shared" si="196"/>
        <v>26.666666666666661</v>
      </c>
      <c r="AE598" s="726">
        <f t="shared" si="197"/>
        <v>25</v>
      </c>
      <c r="AF598" s="726">
        <f t="shared" si="198"/>
        <v>-20.000000000000007</v>
      </c>
      <c r="AG598" s="726">
        <f t="shared" si="199"/>
        <v>-37.5</v>
      </c>
      <c r="AH598" s="726">
        <f t="shared" si="200"/>
        <v>19.999999999999996</v>
      </c>
      <c r="AI598" s="726">
        <f t="shared" si="201"/>
        <v>0</v>
      </c>
      <c r="AJ598" s="726">
        <f t="shared" si="202"/>
        <v>11.111111111111116</v>
      </c>
      <c r="AK598" s="726">
        <f t="shared" si="203"/>
        <v>50</v>
      </c>
      <c r="AL598" s="726" t="str">
        <f t="shared" si="204"/>
        <v>n/a</v>
      </c>
      <c r="AM598" s="726" t="str">
        <f t="shared" si="205"/>
        <v>n/a</v>
      </c>
      <c r="AN598" s="726" t="str">
        <f t="shared" si="206"/>
        <v>n/a</v>
      </c>
      <c r="AO598" s="726" t="str">
        <f t="shared" si="207"/>
        <v>n/a</v>
      </c>
      <c r="AP598" s="726" t="str">
        <f t="shared" si="208"/>
        <v>n/a</v>
      </c>
      <c r="AQ598" s="727">
        <f t="shared" si="209"/>
        <v>14.307757773423296</v>
      </c>
      <c r="AR598" s="728">
        <f t="shared" si="210"/>
        <v>23.666948597315951</v>
      </c>
    </row>
    <row r="599" spans="1:44" ht="11.25" customHeight="1" x14ac:dyDescent="0.2">
      <c r="A599" s="538" t="s">
        <v>1550</v>
      </c>
      <c r="B599" s="539" t="s">
        <v>1551</v>
      </c>
      <c r="C599" s="542">
        <v>0.85000000000000009</v>
      </c>
      <c r="D599" s="704">
        <v>0.75</v>
      </c>
      <c r="E599" s="704">
        <v>0.63</v>
      </c>
      <c r="F599" s="704">
        <v>0.53</v>
      </c>
      <c r="G599" s="704">
        <v>0.25</v>
      </c>
      <c r="H599" s="705"/>
      <c r="I599" s="532">
        <v>0</v>
      </c>
      <c r="J599" s="709">
        <v>0</v>
      </c>
      <c r="K599" s="705"/>
      <c r="L599" s="706">
        <v>0</v>
      </c>
      <c r="M599" s="706">
        <v>0</v>
      </c>
      <c r="N599" s="707">
        <v>0</v>
      </c>
      <c r="O599" s="707">
        <v>0</v>
      </c>
      <c r="P599" s="707">
        <v>0</v>
      </c>
      <c r="Q599" s="707">
        <v>0</v>
      </c>
      <c r="R599" s="707">
        <v>0</v>
      </c>
      <c r="S599" s="707">
        <v>0</v>
      </c>
      <c r="T599" s="707">
        <v>0</v>
      </c>
      <c r="U599" s="707">
        <v>0</v>
      </c>
      <c r="V599" s="707">
        <v>0</v>
      </c>
      <c r="W599" s="707">
        <v>0</v>
      </c>
      <c r="X599" s="708">
        <f t="shared" si="211"/>
        <v>3.01</v>
      </c>
      <c r="Y599" s="726">
        <f t="shared" si="191"/>
        <v>13.333333333333353</v>
      </c>
      <c r="Z599" s="726">
        <f t="shared" si="192"/>
        <v>19.047619047619047</v>
      </c>
      <c r="AA599" s="726">
        <f t="shared" si="193"/>
        <v>18.867924528301884</v>
      </c>
      <c r="AB599" s="726">
        <f t="shared" si="194"/>
        <v>112.00000000000001</v>
      </c>
      <c r="AC599" s="726" t="str">
        <f t="shared" si="195"/>
        <v>n/a</v>
      </c>
      <c r="AD599" s="726" t="str">
        <f t="shared" si="196"/>
        <v>n/a</v>
      </c>
      <c r="AE599" s="726" t="str">
        <f t="shared" si="197"/>
        <v>n/a</v>
      </c>
      <c r="AF599" s="726" t="str">
        <f t="shared" si="198"/>
        <v>n/a</v>
      </c>
      <c r="AG599" s="726" t="str">
        <f t="shared" si="199"/>
        <v>n/a</v>
      </c>
      <c r="AH599" s="726" t="str">
        <f t="shared" si="200"/>
        <v>n/a</v>
      </c>
      <c r="AI599" s="726" t="str">
        <f t="shared" si="201"/>
        <v>n/a</v>
      </c>
      <c r="AJ599" s="726" t="str">
        <f t="shared" si="202"/>
        <v>n/a</v>
      </c>
      <c r="AK599" s="726" t="str">
        <f t="shared" si="203"/>
        <v>n/a</v>
      </c>
      <c r="AL599" s="726" t="str">
        <f t="shared" si="204"/>
        <v>n/a</v>
      </c>
      <c r="AM599" s="726" t="str">
        <f t="shared" si="205"/>
        <v>n/a</v>
      </c>
      <c r="AN599" s="726" t="str">
        <f t="shared" si="206"/>
        <v>n/a</v>
      </c>
      <c r="AO599" s="726" t="str">
        <f t="shared" si="207"/>
        <v>n/a</v>
      </c>
      <c r="AP599" s="726" t="str">
        <f t="shared" si="208"/>
        <v>n/a</v>
      </c>
      <c r="AQ599" s="727">
        <f t="shared" si="209"/>
        <v>40.812219227313577</v>
      </c>
      <c r="AR599" s="728">
        <f t="shared" si="210"/>
        <v>47.532582481681203</v>
      </c>
    </row>
    <row r="600" spans="1:44" ht="11.25" customHeight="1" x14ac:dyDescent="0.2">
      <c r="A600" s="522" t="s">
        <v>3936</v>
      </c>
      <c r="B600" s="1015" t="s">
        <v>3937</v>
      </c>
      <c r="C600" s="710">
        <v>0.44</v>
      </c>
      <c r="D600" s="704">
        <v>0.31</v>
      </c>
      <c r="E600" s="704">
        <v>0.24</v>
      </c>
      <c r="F600" s="704">
        <v>0.1</v>
      </c>
      <c r="G600" s="575">
        <v>0</v>
      </c>
      <c r="H600" s="705"/>
      <c r="I600" s="532">
        <v>0</v>
      </c>
      <c r="J600" s="709">
        <v>0</v>
      </c>
      <c r="K600" s="705"/>
      <c r="L600" s="706">
        <v>0</v>
      </c>
      <c r="M600" s="706">
        <v>0</v>
      </c>
      <c r="N600" s="576">
        <v>0</v>
      </c>
      <c r="O600" s="576">
        <v>0</v>
      </c>
      <c r="P600" s="711">
        <v>0.10798000000000001</v>
      </c>
      <c r="Q600" s="576">
        <v>0</v>
      </c>
      <c r="R600" s="576">
        <v>0</v>
      </c>
      <c r="S600" s="576">
        <v>0</v>
      </c>
      <c r="T600" s="576">
        <v>0</v>
      </c>
      <c r="U600" s="576">
        <v>0</v>
      </c>
      <c r="V600" s="576">
        <v>0</v>
      </c>
      <c r="W600" s="576">
        <v>0</v>
      </c>
      <c r="X600" s="708">
        <f t="shared" si="211"/>
        <v>1.19798</v>
      </c>
      <c r="Y600" s="726">
        <f t="shared" si="191"/>
        <v>41.935483870967751</v>
      </c>
      <c r="Z600" s="726">
        <f t="shared" si="192"/>
        <v>29.166666666666675</v>
      </c>
      <c r="AA600" s="726">
        <f t="shared" si="193"/>
        <v>140</v>
      </c>
      <c r="AB600" s="726" t="str">
        <f t="shared" si="194"/>
        <v>n/a</v>
      </c>
      <c r="AC600" s="726" t="str">
        <f t="shared" si="195"/>
        <v>n/a</v>
      </c>
      <c r="AD600" s="726" t="str">
        <f t="shared" si="196"/>
        <v>n/a</v>
      </c>
      <c r="AE600" s="726" t="str">
        <f t="shared" si="197"/>
        <v>n/a</v>
      </c>
      <c r="AF600" s="726" t="str">
        <f t="shared" si="198"/>
        <v>n/a</v>
      </c>
      <c r="AG600" s="726" t="str">
        <f t="shared" si="199"/>
        <v>n/a</v>
      </c>
      <c r="AH600" s="726" t="str">
        <f t="shared" si="200"/>
        <v>n/a</v>
      </c>
      <c r="AI600" s="726">
        <f t="shared" si="201"/>
        <v>-100</v>
      </c>
      <c r="AJ600" s="726" t="str">
        <f t="shared" si="202"/>
        <v>n/a</v>
      </c>
      <c r="AK600" s="726" t="str">
        <f t="shared" si="203"/>
        <v>n/a</v>
      </c>
      <c r="AL600" s="726" t="str">
        <f t="shared" si="204"/>
        <v>n/a</v>
      </c>
      <c r="AM600" s="726" t="str">
        <f t="shared" si="205"/>
        <v>n/a</v>
      </c>
      <c r="AN600" s="726" t="str">
        <f t="shared" si="206"/>
        <v>n/a</v>
      </c>
      <c r="AO600" s="726" t="str">
        <f t="shared" si="207"/>
        <v>n/a</v>
      </c>
      <c r="AP600" s="726" t="str">
        <f t="shared" si="208"/>
        <v>n/a</v>
      </c>
      <c r="AQ600" s="727">
        <f t="shared" si="209"/>
        <v>27.775537634408607</v>
      </c>
      <c r="AR600" s="728">
        <f t="shared" si="210"/>
        <v>98.528096311686383</v>
      </c>
    </row>
    <row r="601" spans="1:44" ht="11.25" customHeight="1" x14ac:dyDescent="0.2">
      <c r="A601" s="1015" t="s">
        <v>314</v>
      </c>
      <c r="B601" s="1015" t="s">
        <v>315</v>
      </c>
      <c r="C601" s="710">
        <v>2.64</v>
      </c>
      <c r="D601" s="532">
        <v>2.52</v>
      </c>
      <c r="E601" s="532">
        <v>2.52</v>
      </c>
      <c r="F601" s="704">
        <v>2.0699999999999998</v>
      </c>
      <c r="G601" s="704">
        <v>1.78</v>
      </c>
      <c r="H601" s="705"/>
      <c r="I601" s="704">
        <v>1.62</v>
      </c>
      <c r="J601" s="523">
        <v>1.43</v>
      </c>
      <c r="K601" s="705"/>
      <c r="L601" s="710">
        <v>1.07</v>
      </c>
      <c r="M601" s="707">
        <v>1</v>
      </c>
      <c r="N601" s="711">
        <v>0.92</v>
      </c>
      <c r="O601" s="711">
        <v>0.76332999999999995</v>
      </c>
      <c r="P601" s="711">
        <v>0.65332999999999997</v>
      </c>
      <c r="Q601" s="711">
        <v>0.57333000000000001</v>
      </c>
      <c r="R601" s="707">
        <v>0.50666</v>
      </c>
      <c r="S601" s="711">
        <v>0.50666</v>
      </c>
      <c r="T601" s="707">
        <v>0.48</v>
      </c>
      <c r="U601" s="711">
        <v>0.48</v>
      </c>
      <c r="V601" s="707">
        <v>0.45333000000000001</v>
      </c>
      <c r="W601" s="711">
        <v>0.45333000000000001</v>
      </c>
      <c r="X601" s="708">
        <f t="shared" si="211"/>
        <v>22.439970000000002</v>
      </c>
      <c r="Y601" s="726">
        <f t="shared" si="191"/>
        <v>4.7619047619047672</v>
      </c>
      <c r="Z601" s="726">
        <f t="shared" si="192"/>
        <v>0</v>
      </c>
      <c r="AA601" s="726">
        <f t="shared" si="193"/>
        <v>21.739130434782616</v>
      </c>
      <c r="AB601" s="726">
        <f t="shared" si="194"/>
        <v>16.292134831460658</v>
      </c>
      <c r="AC601" s="726">
        <f t="shared" si="195"/>
        <v>9.8765432098765427</v>
      </c>
      <c r="AD601" s="726">
        <f t="shared" si="196"/>
        <v>13.286713286713292</v>
      </c>
      <c r="AE601" s="726">
        <f t="shared" si="197"/>
        <v>33.644859813084096</v>
      </c>
      <c r="AF601" s="726">
        <f t="shared" si="198"/>
        <v>7.0000000000000062</v>
      </c>
      <c r="AG601" s="726">
        <f t="shared" si="199"/>
        <v>8.6956521739130377</v>
      </c>
      <c r="AH601" s="726">
        <f t="shared" si="200"/>
        <v>20.524543775300351</v>
      </c>
      <c r="AI601" s="726">
        <f t="shared" si="201"/>
        <v>16.83682059602345</v>
      </c>
      <c r="AJ601" s="726">
        <f t="shared" si="202"/>
        <v>13.953569497497064</v>
      </c>
      <c r="AK601" s="726">
        <f t="shared" si="203"/>
        <v>13.158725772707536</v>
      </c>
      <c r="AL601" s="726">
        <f t="shared" si="204"/>
        <v>0</v>
      </c>
      <c r="AM601" s="726">
        <f t="shared" si="205"/>
        <v>5.55416666666666</v>
      </c>
      <c r="AN601" s="726">
        <f t="shared" si="206"/>
        <v>0</v>
      </c>
      <c r="AO601" s="726">
        <f t="shared" si="207"/>
        <v>5.8831314936139245</v>
      </c>
      <c r="AP601" s="726">
        <f t="shared" si="208"/>
        <v>0</v>
      </c>
      <c r="AQ601" s="727">
        <f t="shared" si="209"/>
        <v>10.622660906307999</v>
      </c>
      <c r="AR601" s="728">
        <f t="shared" si="210"/>
        <v>9.0692951595082754</v>
      </c>
    </row>
    <row r="602" spans="1:44" ht="11.25" customHeight="1" x14ac:dyDescent="0.2">
      <c r="A602" s="522" t="s">
        <v>1552</v>
      </c>
      <c r="B602" s="1015" t="s">
        <v>1553</v>
      </c>
      <c r="C602" s="710">
        <v>1.68</v>
      </c>
      <c r="D602" s="525">
        <v>1.579</v>
      </c>
      <c r="E602" s="525">
        <v>1.429</v>
      </c>
      <c r="F602" s="704">
        <v>1.2975000000000001</v>
      </c>
      <c r="G602" s="525">
        <v>0.3125</v>
      </c>
      <c r="H602" s="526"/>
      <c r="I602" s="532">
        <v>0</v>
      </c>
      <c r="J602" s="709">
        <v>0</v>
      </c>
      <c r="K602" s="526"/>
      <c r="L602" s="569">
        <v>0</v>
      </c>
      <c r="M602" s="569">
        <v>0</v>
      </c>
      <c r="N602" s="568">
        <v>0</v>
      </c>
      <c r="O602" s="568">
        <v>0</v>
      </c>
      <c r="P602" s="568">
        <v>0</v>
      </c>
      <c r="Q602" s="568">
        <v>0</v>
      </c>
      <c r="R602" s="568">
        <v>0</v>
      </c>
      <c r="S602" s="707">
        <v>0</v>
      </c>
      <c r="T602" s="707">
        <v>0</v>
      </c>
      <c r="U602" s="707">
        <v>0</v>
      </c>
      <c r="V602" s="707">
        <v>0</v>
      </c>
      <c r="W602" s="707">
        <v>0</v>
      </c>
      <c r="X602" s="708">
        <f t="shared" si="211"/>
        <v>6.298</v>
      </c>
      <c r="Y602" s="726">
        <f t="shared" si="191"/>
        <v>6.3964534515516203</v>
      </c>
      <c r="Z602" s="726">
        <f t="shared" si="192"/>
        <v>10.496850944716574</v>
      </c>
      <c r="AA602" s="726">
        <f t="shared" si="193"/>
        <v>10.134874759152201</v>
      </c>
      <c r="AB602" s="726">
        <f t="shared" si="194"/>
        <v>315.2</v>
      </c>
      <c r="AC602" s="726" t="str">
        <f t="shared" si="195"/>
        <v>n/a</v>
      </c>
      <c r="AD602" s="726" t="str">
        <f t="shared" si="196"/>
        <v>n/a</v>
      </c>
      <c r="AE602" s="726" t="str">
        <f t="shared" si="197"/>
        <v>n/a</v>
      </c>
      <c r="AF602" s="726" t="str">
        <f t="shared" si="198"/>
        <v>n/a</v>
      </c>
      <c r="AG602" s="726" t="str">
        <f t="shared" si="199"/>
        <v>n/a</v>
      </c>
      <c r="AH602" s="726" t="str">
        <f t="shared" si="200"/>
        <v>n/a</v>
      </c>
      <c r="AI602" s="726" t="str">
        <f t="shared" si="201"/>
        <v>n/a</v>
      </c>
      <c r="AJ602" s="726" t="str">
        <f t="shared" si="202"/>
        <v>n/a</v>
      </c>
      <c r="AK602" s="726" t="str">
        <f t="shared" si="203"/>
        <v>n/a</v>
      </c>
      <c r="AL602" s="726" t="str">
        <f t="shared" si="204"/>
        <v>n/a</v>
      </c>
      <c r="AM602" s="726" t="str">
        <f t="shared" si="205"/>
        <v>n/a</v>
      </c>
      <c r="AN602" s="726" t="str">
        <f t="shared" si="206"/>
        <v>n/a</v>
      </c>
      <c r="AO602" s="726" t="str">
        <f t="shared" si="207"/>
        <v>n/a</v>
      </c>
      <c r="AP602" s="726" t="str">
        <f t="shared" si="208"/>
        <v>n/a</v>
      </c>
      <c r="AQ602" s="727">
        <f t="shared" si="209"/>
        <v>85.557044788855094</v>
      </c>
      <c r="AR602" s="728">
        <f t="shared" si="210"/>
        <v>153.10652340869143</v>
      </c>
    </row>
    <row r="603" spans="1:44" ht="11.25" customHeight="1" x14ac:dyDescent="0.2">
      <c r="A603" s="1015" t="s">
        <v>1554</v>
      </c>
      <c r="B603" s="1015" t="s">
        <v>1555</v>
      </c>
      <c r="C603" s="517">
        <v>1.02</v>
      </c>
      <c r="D603" s="704">
        <v>0.94</v>
      </c>
      <c r="E603" s="704">
        <v>0.86</v>
      </c>
      <c r="F603" s="704">
        <v>0.76</v>
      </c>
      <c r="G603" s="704">
        <v>0.62</v>
      </c>
      <c r="H603" s="705" t="s">
        <v>91</v>
      </c>
      <c r="I603" s="704">
        <v>0.54</v>
      </c>
      <c r="J603" s="523">
        <v>0.46</v>
      </c>
      <c r="K603" s="705"/>
      <c r="L603" s="543">
        <v>0.3</v>
      </c>
      <c r="M603" s="706">
        <v>0</v>
      </c>
      <c r="N603" s="707">
        <v>0</v>
      </c>
      <c r="O603" s="707">
        <v>0</v>
      </c>
      <c r="P603" s="707">
        <v>0</v>
      </c>
      <c r="Q603" s="707">
        <v>0</v>
      </c>
      <c r="R603" s="707">
        <v>0</v>
      </c>
      <c r="S603" s="707">
        <v>0</v>
      </c>
      <c r="T603" s="707">
        <v>0</v>
      </c>
      <c r="U603" s="707">
        <v>0</v>
      </c>
      <c r="V603" s="707">
        <v>0</v>
      </c>
      <c r="W603" s="707">
        <v>0</v>
      </c>
      <c r="X603" s="708">
        <f t="shared" si="211"/>
        <v>5.5</v>
      </c>
      <c r="Y603" s="726">
        <f t="shared" si="191"/>
        <v>8.5106382978723527</v>
      </c>
      <c r="Z603" s="726">
        <f t="shared" si="192"/>
        <v>9.302325581395344</v>
      </c>
      <c r="AA603" s="726">
        <f t="shared" si="193"/>
        <v>13.157894736842103</v>
      </c>
      <c r="AB603" s="726">
        <f t="shared" si="194"/>
        <v>22.580645161290324</v>
      </c>
      <c r="AC603" s="726">
        <f t="shared" si="195"/>
        <v>14.814814814814813</v>
      </c>
      <c r="AD603" s="726">
        <f t="shared" si="196"/>
        <v>17.391304347826097</v>
      </c>
      <c r="AE603" s="726">
        <f t="shared" si="197"/>
        <v>53.333333333333343</v>
      </c>
      <c r="AF603" s="726" t="str">
        <f t="shared" si="198"/>
        <v>n/a</v>
      </c>
      <c r="AG603" s="726" t="str">
        <f t="shared" si="199"/>
        <v>n/a</v>
      </c>
      <c r="AH603" s="726" t="str">
        <f t="shared" si="200"/>
        <v>n/a</v>
      </c>
      <c r="AI603" s="726" t="str">
        <f t="shared" si="201"/>
        <v>n/a</v>
      </c>
      <c r="AJ603" s="726" t="str">
        <f t="shared" si="202"/>
        <v>n/a</v>
      </c>
      <c r="AK603" s="726" t="str">
        <f t="shared" si="203"/>
        <v>n/a</v>
      </c>
      <c r="AL603" s="726" t="str">
        <f t="shared" si="204"/>
        <v>n/a</v>
      </c>
      <c r="AM603" s="726" t="str">
        <f t="shared" si="205"/>
        <v>n/a</v>
      </c>
      <c r="AN603" s="726" t="str">
        <f t="shared" si="206"/>
        <v>n/a</v>
      </c>
      <c r="AO603" s="726" t="str">
        <f t="shared" si="207"/>
        <v>n/a</v>
      </c>
      <c r="AP603" s="726" t="str">
        <f t="shared" si="208"/>
        <v>n/a</v>
      </c>
      <c r="AQ603" s="727">
        <f t="shared" si="209"/>
        <v>19.870136610482056</v>
      </c>
      <c r="AR603" s="728">
        <f t="shared" si="210"/>
        <v>15.516680820927826</v>
      </c>
    </row>
    <row r="604" spans="1:44" ht="11.25" customHeight="1" x14ac:dyDescent="0.2">
      <c r="A604" s="539" t="s">
        <v>1556</v>
      </c>
      <c r="B604" s="539" t="s">
        <v>1557</v>
      </c>
      <c r="C604" s="524">
        <v>1.92</v>
      </c>
      <c r="D604" s="545">
        <v>1.76</v>
      </c>
      <c r="E604" s="545">
        <v>1.6</v>
      </c>
      <c r="F604" s="545">
        <v>1.46</v>
      </c>
      <c r="G604" s="545">
        <v>1.36</v>
      </c>
      <c r="H604" s="546" t="s">
        <v>91</v>
      </c>
      <c r="I604" s="545">
        <v>1.29</v>
      </c>
      <c r="J604" s="541">
        <v>1.25</v>
      </c>
      <c r="K604" s="546"/>
      <c r="L604" s="572">
        <v>1.24</v>
      </c>
      <c r="M604" s="561">
        <v>1.24</v>
      </c>
      <c r="N604" s="548">
        <v>1.22</v>
      </c>
      <c r="O604" s="548">
        <v>1.02</v>
      </c>
      <c r="P604" s="548">
        <v>0.69</v>
      </c>
      <c r="Q604" s="548">
        <v>0.55000000000000004</v>
      </c>
      <c r="R604" s="548">
        <v>0.49</v>
      </c>
      <c r="S604" s="548">
        <v>0.45</v>
      </c>
      <c r="T604" s="549">
        <v>0.44</v>
      </c>
      <c r="U604" s="548">
        <v>0.38</v>
      </c>
      <c r="V604" s="548">
        <v>0.27</v>
      </c>
      <c r="W604" s="548">
        <v>0.18</v>
      </c>
      <c r="X604" s="708">
        <f t="shared" si="211"/>
        <v>18.809999999999999</v>
      </c>
      <c r="Y604" s="726">
        <f t="shared" si="191"/>
        <v>9.0909090909090828</v>
      </c>
      <c r="Z604" s="726">
        <f t="shared" si="192"/>
        <v>9.9999999999999858</v>
      </c>
      <c r="AA604" s="726">
        <f t="shared" si="193"/>
        <v>9.5890410958904262</v>
      </c>
      <c r="AB604" s="726">
        <f t="shared" si="194"/>
        <v>7.3529411764705843</v>
      </c>
      <c r="AC604" s="726">
        <f t="shared" si="195"/>
        <v>5.4263565891472965</v>
      </c>
      <c r="AD604" s="726">
        <f t="shared" si="196"/>
        <v>3.2000000000000028</v>
      </c>
      <c r="AE604" s="726">
        <f t="shared" si="197"/>
        <v>0.80645161290322509</v>
      </c>
      <c r="AF604" s="726">
        <f t="shared" si="198"/>
        <v>0</v>
      </c>
      <c r="AG604" s="726">
        <f t="shared" si="199"/>
        <v>1.6393442622950838</v>
      </c>
      <c r="AH604" s="726">
        <f t="shared" si="200"/>
        <v>19.6078431372549</v>
      </c>
      <c r="AI604" s="726">
        <f t="shared" si="201"/>
        <v>47.826086956521749</v>
      </c>
      <c r="AJ604" s="726">
        <f t="shared" si="202"/>
        <v>25.454545454545439</v>
      </c>
      <c r="AK604" s="726">
        <f t="shared" si="203"/>
        <v>12.244897959183687</v>
      </c>
      <c r="AL604" s="726">
        <f t="shared" si="204"/>
        <v>8.8888888888888786</v>
      </c>
      <c r="AM604" s="726">
        <f t="shared" si="205"/>
        <v>2.2727272727272707</v>
      </c>
      <c r="AN604" s="726">
        <f t="shared" si="206"/>
        <v>15.789473684210531</v>
      </c>
      <c r="AO604" s="726">
        <f t="shared" si="207"/>
        <v>40.740740740740748</v>
      </c>
      <c r="AP604" s="726">
        <f t="shared" si="208"/>
        <v>50.000000000000021</v>
      </c>
      <c r="AQ604" s="727">
        <f t="shared" si="209"/>
        <v>14.99612488453827</v>
      </c>
      <c r="AR604" s="728">
        <f t="shared" si="210"/>
        <v>15.879587562323479</v>
      </c>
    </row>
    <row r="605" spans="1:44" ht="11.25" customHeight="1" x14ac:dyDescent="0.2">
      <c r="A605" s="522" t="s">
        <v>3938</v>
      </c>
      <c r="B605" s="1015" t="s">
        <v>3939</v>
      </c>
      <c r="C605" s="524">
        <v>1.86</v>
      </c>
      <c r="D605" s="704">
        <v>1.7</v>
      </c>
      <c r="E605" s="704">
        <v>1.44</v>
      </c>
      <c r="F605" s="704">
        <v>0.46</v>
      </c>
      <c r="G605" s="575">
        <v>0</v>
      </c>
      <c r="H605" s="705"/>
      <c r="I605" s="532">
        <v>0</v>
      </c>
      <c r="J605" s="709">
        <v>0</v>
      </c>
      <c r="K605" s="705"/>
      <c r="L605" s="706">
        <v>0</v>
      </c>
      <c r="M605" s="706">
        <v>0</v>
      </c>
      <c r="N605" s="707">
        <v>0</v>
      </c>
      <c r="O605" s="707">
        <v>0</v>
      </c>
      <c r="P605" s="707">
        <v>0</v>
      </c>
      <c r="Q605" s="707">
        <v>0</v>
      </c>
      <c r="R605" s="707">
        <v>0</v>
      </c>
      <c r="S605" s="707">
        <v>0</v>
      </c>
      <c r="T605" s="707">
        <v>0</v>
      </c>
      <c r="U605" s="707">
        <v>0</v>
      </c>
      <c r="V605" s="707">
        <v>0</v>
      </c>
      <c r="W605" s="707">
        <v>0</v>
      </c>
      <c r="X605" s="708">
        <f t="shared" si="211"/>
        <v>5.46</v>
      </c>
      <c r="Y605" s="726">
        <f t="shared" si="191"/>
        <v>9.4117647058823639</v>
      </c>
      <c r="Z605" s="726">
        <f t="shared" si="192"/>
        <v>18.055555555555557</v>
      </c>
      <c r="AA605" s="726">
        <f t="shared" si="193"/>
        <v>213.04347826086953</v>
      </c>
      <c r="AB605" s="726" t="str">
        <f t="shared" si="194"/>
        <v>n/a</v>
      </c>
      <c r="AC605" s="726" t="str">
        <f t="shared" si="195"/>
        <v>n/a</v>
      </c>
      <c r="AD605" s="726" t="str">
        <f t="shared" si="196"/>
        <v>n/a</v>
      </c>
      <c r="AE605" s="726" t="str">
        <f t="shared" si="197"/>
        <v>n/a</v>
      </c>
      <c r="AF605" s="726" t="str">
        <f t="shared" si="198"/>
        <v>n/a</v>
      </c>
      <c r="AG605" s="726" t="str">
        <f t="shared" si="199"/>
        <v>n/a</v>
      </c>
      <c r="AH605" s="726" t="str">
        <f t="shared" si="200"/>
        <v>n/a</v>
      </c>
      <c r="AI605" s="726" t="str">
        <f t="shared" si="201"/>
        <v>n/a</v>
      </c>
      <c r="AJ605" s="726" t="str">
        <f t="shared" si="202"/>
        <v>n/a</v>
      </c>
      <c r="AK605" s="726" t="str">
        <f t="shared" si="203"/>
        <v>n/a</v>
      </c>
      <c r="AL605" s="726" t="str">
        <f t="shared" si="204"/>
        <v>n/a</v>
      </c>
      <c r="AM605" s="726" t="str">
        <f t="shared" si="205"/>
        <v>n/a</v>
      </c>
      <c r="AN605" s="726" t="str">
        <f t="shared" si="206"/>
        <v>n/a</v>
      </c>
      <c r="AO605" s="726" t="str">
        <f t="shared" si="207"/>
        <v>n/a</v>
      </c>
      <c r="AP605" s="726" t="str">
        <f t="shared" si="208"/>
        <v>n/a</v>
      </c>
      <c r="AQ605" s="727">
        <f t="shared" si="209"/>
        <v>80.17026617410248</v>
      </c>
      <c r="AR605" s="728">
        <f t="shared" si="210"/>
        <v>115.15271011901741</v>
      </c>
    </row>
    <row r="606" spans="1:44" ht="11.25" customHeight="1" x14ac:dyDescent="0.2">
      <c r="A606" s="1015" t="s">
        <v>1560</v>
      </c>
      <c r="B606" s="1015" t="s">
        <v>1561</v>
      </c>
      <c r="C606" s="524">
        <v>1.26</v>
      </c>
      <c r="D606" s="704">
        <v>1.1000000000000001</v>
      </c>
      <c r="E606" s="704">
        <v>0.94</v>
      </c>
      <c r="F606" s="704">
        <v>0.78</v>
      </c>
      <c r="G606" s="704">
        <v>0.62</v>
      </c>
      <c r="H606" s="705"/>
      <c r="I606" s="704">
        <v>0.46</v>
      </c>
      <c r="J606" s="523">
        <v>0.24</v>
      </c>
      <c r="K606" s="705"/>
      <c r="L606" s="533">
        <v>0</v>
      </c>
      <c r="M606" s="707">
        <v>0</v>
      </c>
      <c r="N606" s="707">
        <v>0.36</v>
      </c>
      <c r="O606" s="711">
        <v>0.3</v>
      </c>
      <c r="P606" s="711">
        <v>0.27</v>
      </c>
      <c r="Q606" s="711">
        <v>0.22500000000000001</v>
      </c>
      <c r="R606" s="711">
        <v>0.20499999999999999</v>
      </c>
      <c r="S606" s="711">
        <v>0.05</v>
      </c>
      <c r="T606" s="707">
        <v>0</v>
      </c>
      <c r="U606" s="707">
        <v>0</v>
      </c>
      <c r="V606" s="707">
        <v>0</v>
      </c>
      <c r="W606" s="707">
        <v>0</v>
      </c>
      <c r="X606" s="708">
        <f t="shared" si="211"/>
        <v>6.81</v>
      </c>
      <c r="Y606" s="726">
        <f t="shared" si="191"/>
        <v>14.545454545454529</v>
      </c>
      <c r="Z606" s="726">
        <f t="shared" si="192"/>
        <v>17.021276595744705</v>
      </c>
      <c r="AA606" s="726">
        <f t="shared" si="193"/>
        <v>20.512820512820507</v>
      </c>
      <c r="AB606" s="726">
        <f t="shared" si="194"/>
        <v>25.806451612903224</v>
      </c>
      <c r="AC606" s="726">
        <f t="shared" si="195"/>
        <v>34.782608695652172</v>
      </c>
      <c r="AD606" s="726">
        <f t="shared" si="196"/>
        <v>91.666666666666671</v>
      </c>
      <c r="AE606" s="726" t="str">
        <f t="shared" si="197"/>
        <v>n/a</v>
      </c>
      <c r="AF606" s="726" t="str">
        <f t="shared" si="198"/>
        <v>n/a</v>
      </c>
      <c r="AG606" s="726">
        <f t="shared" si="199"/>
        <v>-100</v>
      </c>
      <c r="AH606" s="726">
        <f t="shared" si="200"/>
        <v>19.999999999999996</v>
      </c>
      <c r="AI606" s="726">
        <f t="shared" si="201"/>
        <v>11.111111111111093</v>
      </c>
      <c r="AJ606" s="726">
        <f t="shared" si="202"/>
        <v>19.999999999999996</v>
      </c>
      <c r="AK606" s="726">
        <f t="shared" si="203"/>
        <v>9.7560975609756184</v>
      </c>
      <c r="AL606" s="726">
        <f t="shared" si="204"/>
        <v>309.99999999999994</v>
      </c>
      <c r="AM606" s="726" t="str">
        <f t="shared" si="205"/>
        <v>n/a</v>
      </c>
      <c r="AN606" s="726" t="str">
        <f t="shared" si="206"/>
        <v>n/a</v>
      </c>
      <c r="AO606" s="726" t="str">
        <f t="shared" si="207"/>
        <v>n/a</v>
      </c>
      <c r="AP606" s="726" t="str">
        <f t="shared" si="208"/>
        <v>n/a</v>
      </c>
      <c r="AQ606" s="727">
        <f t="shared" si="209"/>
        <v>39.600207275110705</v>
      </c>
      <c r="AR606" s="728">
        <f t="shared" si="210"/>
        <v>95.10815457607751</v>
      </c>
    </row>
    <row r="607" spans="1:44" ht="11.25" customHeight="1" x14ac:dyDescent="0.2">
      <c r="A607" s="522" t="s">
        <v>316</v>
      </c>
      <c r="B607" s="1015" t="s">
        <v>317</v>
      </c>
      <c r="C607" s="524">
        <v>1.3800000000000001</v>
      </c>
      <c r="D607" s="704">
        <v>1.36</v>
      </c>
      <c r="E607" s="704">
        <v>1.28</v>
      </c>
      <c r="F607" s="704">
        <v>1.1000000000000001</v>
      </c>
      <c r="G607" s="704">
        <v>0.96</v>
      </c>
      <c r="H607" s="705"/>
      <c r="I607" s="704">
        <v>0.88</v>
      </c>
      <c r="J607" s="523">
        <v>0.8</v>
      </c>
      <c r="K607" s="705"/>
      <c r="L607" s="543">
        <v>0.76</v>
      </c>
      <c r="M607" s="543">
        <v>0.72</v>
      </c>
      <c r="N607" s="711">
        <v>0.68</v>
      </c>
      <c r="O607" s="711">
        <v>0.6</v>
      </c>
      <c r="P607" s="711">
        <v>0.56000000000000005</v>
      </c>
      <c r="Q607" s="711">
        <v>0.52</v>
      </c>
      <c r="R607" s="711">
        <v>0.43</v>
      </c>
      <c r="S607" s="711">
        <v>0.4</v>
      </c>
      <c r="T607" s="711">
        <v>0.375</v>
      </c>
      <c r="U607" s="711">
        <v>0.35</v>
      </c>
      <c r="V607" s="711">
        <v>0.32500000000000001</v>
      </c>
      <c r="W607" s="711">
        <v>0.32</v>
      </c>
      <c r="X607" s="708">
        <f t="shared" si="211"/>
        <v>13.8</v>
      </c>
      <c r="Y607" s="726">
        <f t="shared" si="191"/>
        <v>1.4705882352941124</v>
      </c>
      <c r="Z607" s="726">
        <f t="shared" si="192"/>
        <v>6.25</v>
      </c>
      <c r="AA607" s="726">
        <f t="shared" si="193"/>
        <v>16.36363636363636</v>
      </c>
      <c r="AB607" s="726">
        <f t="shared" si="194"/>
        <v>14.583333333333348</v>
      </c>
      <c r="AC607" s="726">
        <f t="shared" si="195"/>
        <v>9.0909090909090828</v>
      </c>
      <c r="AD607" s="726">
        <f t="shared" si="196"/>
        <v>9.9999999999999858</v>
      </c>
      <c r="AE607" s="726">
        <f t="shared" si="197"/>
        <v>5.2631578947368363</v>
      </c>
      <c r="AF607" s="726">
        <f t="shared" si="198"/>
        <v>5.555555555555558</v>
      </c>
      <c r="AG607" s="726">
        <f t="shared" si="199"/>
        <v>5.8823529411764497</v>
      </c>
      <c r="AH607" s="726">
        <f t="shared" si="200"/>
        <v>13.333333333333353</v>
      </c>
      <c r="AI607" s="726">
        <f t="shared" si="201"/>
        <v>7.1428571428571397</v>
      </c>
      <c r="AJ607" s="726">
        <f t="shared" si="202"/>
        <v>7.6923076923077094</v>
      </c>
      <c r="AK607" s="726">
        <f t="shared" si="203"/>
        <v>20.930232558139551</v>
      </c>
      <c r="AL607" s="726">
        <f t="shared" si="204"/>
        <v>7.4999999999999956</v>
      </c>
      <c r="AM607" s="726">
        <f t="shared" si="205"/>
        <v>6.6666666666666652</v>
      </c>
      <c r="AN607" s="726">
        <f t="shared" si="206"/>
        <v>7.1428571428571397</v>
      </c>
      <c r="AO607" s="726">
        <f t="shared" si="207"/>
        <v>7.6923076923076872</v>
      </c>
      <c r="AP607" s="726">
        <f t="shared" si="208"/>
        <v>1.5625</v>
      </c>
      <c r="AQ607" s="727">
        <f t="shared" si="209"/>
        <v>8.5623664246172737</v>
      </c>
      <c r="AR607" s="728">
        <f t="shared" si="210"/>
        <v>4.9538885824414702</v>
      </c>
    </row>
    <row r="608" spans="1:44" ht="11.25" customHeight="1" x14ac:dyDescent="0.2">
      <c r="A608" s="509" t="s">
        <v>1562</v>
      </c>
      <c r="B608" s="1000" t="s">
        <v>1563</v>
      </c>
      <c r="C608" s="524">
        <v>0.43636363636363629</v>
      </c>
      <c r="D608" s="513">
        <v>0.3454545454545454</v>
      </c>
      <c r="E608" s="513">
        <v>0.25454545454545457</v>
      </c>
      <c r="F608" s="513">
        <v>0.16363636363636361</v>
      </c>
      <c r="G608" s="513">
        <v>0.10909090909090907</v>
      </c>
      <c r="H608" s="514"/>
      <c r="I608" s="515">
        <v>7.2727272727272724E-2</v>
      </c>
      <c r="J608" s="516">
        <v>7.2727272727272724E-2</v>
      </c>
      <c r="K608" s="514"/>
      <c r="L608" s="571">
        <v>7.2727272727272724E-2</v>
      </c>
      <c r="M608" s="571">
        <v>0.23636363636363636</v>
      </c>
      <c r="N608" s="519">
        <v>0.43636363636363629</v>
      </c>
      <c r="O608" s="519">
        <v>0.37272727272727268</v>
      </c>
      <c r="P608" s="519">
        <v>0.26663636363636362</v>
      </c>
      <c r="Q608" s="519">
        <v>0.22090909090909092</v>
      </c>
      <c r="R608" s="518">
        <v>0.20036363636363635</v>
      </c>
      <c r="S608" s="518">
        <v>0.20036363636363635</v>
      </c>
      <c r="T608" s="518">
        <v>0.20036363636363635</v>
      </c>
      <c r="U608" s="519">
        <v>0.20036363636363635</v>
      </c>
      <c r="V608" s="519">
        <v>0.19581818181818181</v>
      </c>
      <c r="W608" s="519">
        <v>0.16854545454545455</v>
      </c>
      <c r="X608" s="708">
        <f t="shared" si="211"/>
        <v>4.2260909090909085</v>
      </c>
      <c r="Y608" s="726">
        <f t="shared" si="191"/>
        <v>26.315789473684205</v>
      </c>
      <c r="Z608" s="726">
        <f t="shared" si="192"/>
        <v>35.71428571428568</v>
      </c>
      <c r="AA608" s="726">
        <f t="shared" si="193"/>
        <v>55.5555555555556</v>
      </c>
      <c r="AB608" s="726">
        <f t="shared" si="194"/>
        <v>50</v>
      </c>
      <c r="AC608" s="726">
        <f t="shared" si="195"/>
        <v>49.999999999999979</v>
      </c>
      <c r="AD608" s="726">
        <f t="shared" si="196"/>
        <v>0</v>
      </c>
      <c r="AE608" s="726">
        <f t="shared" si="197"/>
        <v>0</v>
      </c>
      <c r="AF608" s="726">
        <f t="shared" si="198"/>
        <v>-69.230769230769226</v>
      </c>
      <c r="AG608" s="726">
        <f t="shared" si="199"/>
        <v>-45.833333333333329</v>
      </c>
      <c r="AH608" s="726">
        <f t="shared" si="200"/>
        <v>17.073170731707311</v>
      </c>
      <c r="AI608" s="726">
        <f t="shared" si="201"/>
        <v>39.788612342311616</v>
      </c>
      <c r="AJ608" s="726">
        <f t="shared" si="202"/>
        <v>20.699588477366238</v>
      </c>
      <c r="AK608" s="726">
        <f t="shared" si="203"/>
        <v>10.254083484573506</v>
      </c>
      <c r="AL608" s="726">
        <f t="shared" si="204"/>
        <v>0</v>
      </c>
      <c r="AM608" s="726">
        <f t="shared" si="205"/>
        <v>0</v>
      </c>
      <c r="AN608" s="726">
        <f t="shared" si="206"/>
        <v>0</v>
      </c>
      <c r="AO608" s="726">
        <f t="shared" si="207"/>
        <v>2.3212627669452202</v>
      </c>
      <c r="AP608" s="726">
        <f t="shared" si="208"/>
        <v>16.181229773462768</v>
      </c>
      <c r="AQ608" s="727">
        <f t="shared" si="209"/>
        <v>11.602193097543864</v>
      </c>
      <c r="AR608" s="728">
        <f t="shared" si="210"/>
        <v>31.808725348861145</v>
      </c>
    </row>
    <row r="609" spans="1:44" ht="11.25" customHeight="1" x14ac:dyDescent="0.2">
      <c r="A609" s="538" t="s">
        <v>1564</v>
      </c>
      <c r="B609" s="539" t="s">
        <v>1565</v>
      </c>
      <c r="C609" s="542">
        <v>1.94</v>
      </c>
      <c r="D609" s="704">
        <v>1.88</v>
      </c>
      <c r="E609" s="704">
        <v>1.6380940000000002</v>
      </c>
      <c r="F609" s="704">
        <v>1.4149660000000002</v>
      </c>
      <c r="G609" s="704">
        <v>1.2784800000000001</v>
      </c>
      <c r="H609" s="705"/>
      <c r="I609" s="704">
        <v>1.085968</v>
      </c>
      <c r="J609" s="709">
        <v>0</v>
      </c>
      <c r="K609" s="705"/>
      <c r="L609" s="706">
        <v>0</v>
      </c>
      <c r="M609" s="706">
        <v>0</v>
      </c>
      <c r="N609" s="707">
        <v>0</v>
      </c>
      <c r="O609" s="707">
        <v>0</v>
      </c>
      <c r="P609" s="707">
        <v>0</v>
      </c>
      <c r="Q609" s="707">
        <v>0</v>
      </c>
      <c r="R609" s="707">
        <v>0</v>
      </c>
      <c r="S609" s="707">
        <v>0</v>
      </c>
      <c r="T609" s="707">
        <v>0</v>
      </c>
      <c r="U609" s="707">
        <v>0</v>
      </c>
      <c r="V609" s="707">
        <v>0</v>
      </c>
      <c r="W609" s="707">
        <v>0</v>
      </c>
      <c r="X609" s="708">
        <f t="shared" si="211"/>
        <v>9.2375080000000001</v>
      </c>
      <c r="Y609" s="726">
        <f t="shared" si="191"/>
        <v>3.1914893617021267</v>
      </c>
      <c r="Z609" s="726">
        <f t="shared" si="192"/>
        <v>14.767528603364632</v>
      </c>
      <c r="AA609" s="726">
        <f t="shared" si="193"/>
        <v>15.769142156065929</v>
      </c>
      <c r="AB609" s="726">
        <f t="shared" si="194"/>
        <v>10.67564607971967</v>
      </c>
      <c r="AC609" s="726">
        <f t="shared" si="195"/>
        <v>17.727225848275463</v>
      </c>
      <c r="AD609" s="726" t="str">
        <f t="shared" si="196"/>
        <v>n/a</v>
      </c>
      <c r="AE609" s="726" t="str">
        <f t="shared" si="197"/>
        <v>n/a</v>
      </c>
      <c r="AF609" s="726" t="str">
        <f t="shared" si="198"/>
        <v>n/a</v>
      </c>
      <c r="AG609" s="726" t="str">
        <f t="shared" si="199"/>
        <v>n/a</v>
      </c>
      <c r="AH609" s="726" t="str">
        <f t="shared" si="200"/>
        <v>n/a</v>
      </c>
      <c r="AI609" s="726" t="str">
        <f t="shared" si="201"/>
        <v>n/a</v>
      </c>
      <c r="AJ609" s="726" t="str">
        <f t="shared" si="202"/>
        <v>n/a</v>
      </c>
      <c r="AK609" s="726" t="str">
        <f t="shared" si="203"/>
        <v>n/a</v>
      </c>
      <c r="AL609" s="726" t="str">
        <f t="shared" si="204"/>
        <v>n/a</v>
      </c>
      <c r="AM609" s="726" t="str">
        <f t="shared" si="205"/>
        <v>n/a</v>
      </c>
      <c r="AN609" s="726" t="str">
        <f t="shared" si="206"/>
        <v>n/a</v>
      </c>
      <c r="AO609" s="726" t="str">
        <f t="shared" si="207"/>
        <v>n/a</v>
      </c>
      <c r="AP609" s="726" t="str">
        <f t="shared" si="208"/>
        <v>n/a</v>
      </c>
      <c r="AQ609" s="727">
        <f t="shared" si="209"/>
        <v>12.426206409825564</v>
      </c>
      <c r="AR609" s="728">
        <f t="shared" si="210"/>
        <v>5.7684979962836929</v>
      </c>
    </row>
    <row r="610" spans="1:44" ht="11.25" customHeight="1" x14ac:dyDescent="0.2">
      <c r="A610" s="522" t="s">
        <v>318</v>
      </c>
      <c r="B610" s="1015" t="s">
        <v>319</v>
      </c>
      <c r="C610" s="710">
        <v>0.6875</v>
      </c>
      <c r="D610" s="704">
        <v>0.67749999999999999</v>
      </c>
      <c r="E610" s="704">
        <v>0.66249999999999998</v>
      </c>
      <c r="F610" s="704">
        <v>0.65749999999999997</v>
      </c>
      <c r="G610" s="704">
        <v>0.64749999999999996</v>
      </c>
      <c r="H610" s="705"/>
      <c r="I610" s="704">
        <v>0.63749999999999996</v>
      </c>
      <c r="J610" s="523">
        <v>0.62749999999999995</v>
      </c>
      <c r="K610" s="705"/>
      <c r="L610" s="543">
        <v>0.61750000000000005</v>
      </c>
      <c r="M610" s="543">
        <v>0.60750000000000004</v>
      </c>
      <c r="N610" s="711">
        <v>0.58333000000000002</v>
      </c>
      <c r="O610" s="711">
        <v>0.51890000000000003</v>
      </c>
      <c r="P610" s="711">
        <v>0.46179999999999999</v>
      </c>
      <c r="Q610" s="711">
        <v>0.40629999999999999</v>
      </c>
      <c r="R610" s="711">
        <v>0.35809999999999997</v>
      </c>
      <c r="S610" s="711">
        <v>0.32340000000000002</v>
      </c>
      <c r="T610" s="711">
        <v>0.30050000000000004</v>
      </c>
      <c r="U610" s="711">
        <v>0.2833</v>
      </c>
      <c r="V610" s="711">
        <v>0.25369999999999998</v>
      </c>
      <c r="W610" s="711">
        <v>0.2177</v>
      </c>
      <c r="X610" s="708">
        <f t="shared" si="211"/>
        <v>9.5295300000000012</v>
      </c>
      <c r="Y610" s="726">
        <f t="shared" si="191"/>
        <v>1.4760147601476037</v>
      </c>
      <c r="Z610" s="726">
        <f t="shared" si="192"/>
        <v>2.2641509433962259</v>
      </c>
      <c r="AA610" s="726">
        <f t="shared" si="193"/>
        <v>0.76045627376426506</v>
      </c>
      <c r="AB610" s="726">
        <f t="shared" si="194"/>
        <v>1.5444015444015413</v>
      </c>
      <c r="AC610" s="726">
        <f t="shared" si="195"/>
        <v>1.5686274509803866</v>
      </c>
      <c r="AD610" s="726">
        <f t="shared" si="196"/>
        <v>1.5936254980079667</v>
      </c>
      <c r="AE610" s="726">
        <f t="shared" si="197"/>
        <v>1.6194331983805599</v>
      </c>
      <c r="AF610" s="726">
        <f t="shared" si="198"/>
        <v>1.6460905349794164</v>
      </c>
      <c r="AG610" s="726">
        <f t="shared" si="199"/>
        <v>4.1434522482985736</v>
      </c>
      <c r="AH610" s="726">
        <f t="shared" si="200"/>
        <v>12.41665060705337</v>
      </c>
      <c r="AI610" s="726">
        <f t="shared" si="201"/>
        <v>12.364660025985286</v>
      </c>
      <c r="AJ610" s="726">
        <f t="shared" si="202"/>
        <v>13.659857248338669</v>
      </c>
      <c r="AK610" s="726">
        <f t="shared" si="203"/>
        <v>13.459927394582527</v>
      </c>
      <c r="AL610" s="726">
        <f t="shared" si="204"/>
        <v>10.729746444032152</v>
      </c>
      <c r="AM610" s="726">
        <f t="shared" si="205"/>
        <v>7.6206322795340897</v>
      </c>
      <c r="AN610" s="726">
        <f t="shared" si="206"/>
        <v>6.071302506177223</v>
      </c>
      <c r="AO610" s="726">
        <f t="shared" si="207"/>
        <v>11.667323610563663</v>
      </c>
      <c r="AP610" s="726">
        <f t="shared" si="208"/>
        <v>16.536518144235181</v>
      </c>
      <c r="AQ610" s="727">
        <f t="shared" si="209"/>
        <v>6.7301594840477055</v>
      </c>
      <c r="AR610" s="728">
        <f t="shared" si="210"/>
        <v>5.5142739622070911</v>
      </c>
    </row>
    <row r="611" spans="1:44" ht="11.25" customHeight="1" x14ac:dyDescent="0.2">
      <c r="A611" s="1015" t="s">
        <v>320</v>
      </c>
      <c r="B611" s="1015" t="s">
        <v>321</v>
      </c>
      <c r="C611" s="710">
        <v>3.1675</v>
      </c>
      <c r="D611" s="704">
        <v>2.91</v>
      </c>
      <c r="E611" s="704">
        <v>2.7625000000000002</v>
      </c>
      <c r="F611" s="704">
        <v>2.5325000000000002</v>
      </c>
      <c r="G611" s="704">
        <v>2.2400000000000002</v>
      </c>
      <c r="H611" s="705"/>
      <c r="I611" s="704">
        <v>2.105</v>
      </c>
      <c r="J611" s="523">
        <v>1.99</v>
      </c>
      <c r="K611" s="705"/>
      <c r="L611" s="543">
        <v>1.86</v>
      </c>
      <c r="M611" s="543">
        <v>1.75</v>
      </c>
      <c r="N611" s="711">
        <v>1.6</v>
      </c>
      <c r="O611" s="711">
        <v>1.35</v>
      </c>
      <c r="P611" s="711">
        <v>1.1200000000000001</v>
      </c>
      <c r="Q611" s="711">
        <v>0.98</v>
      </c>
      <c r="R611" s="711">
        <v>0.78</v>
      </c>
      <c r="S611" s="711">
        <v>0.62</v>
      </c>
      <c r="T611" s="711">
        <v>0.59</v>
      </c>
      <c r="U611" s="711">
        <v>0.56999999999999995</v>
      </c>
      <c r="V611" s="711">
        <v>0.55000000000000004</v>
      </c>
      <c r="W611" s="711">
        <v>0.53</v>
      </c>
      <c r="X611" s="708">
        <f t="shared" si="211"/>
        <v>30.007500000000007</v>
      </c>
      <c r="Y611" s="726">
        <f t="shared" si="191"/>
        <v>8.8487972508590964</v>
      </c>
      <c r="Z611" s="726">
        <f t="shared" si="192"/>
        <v>5.3393665158371073</v>
      </c>
      <c r="AA611" s="726">
        <f t="shared" si="193"/>
        <v>9.081934846989137</v>
      </c>
      <c r="AB611" s="726">
        <f t="shared" si="194"/>
        <v>13.058035714285721</v>
      </c>
      <c r="AC611" s="726">
        <f t="shared" si="195"/>
        <v>6.4133016627078598</v>
      </c>
      <c r="AD611" s="726">
        <f t="shared" si="196"/>
        <v>5.7788944723618174</v>
      </c>
      <c r="AE611" s="726">
        <f t="shared" si="197"/>
        <v>6.9892473118279508</v>
      </c>
      <c r="AF611" s="726">
        <f t="shared" si="198"/>
        <v>6.2857142857142945</v>
      </c>
      <c r="AG611" s="726">
        <f t="shared" si="199"/>
        <v>9.375</v>
      </c>
      <c r="AH611" s="726">
        <f t="shared" si="200"/>
        <v>18.518518518518512</v>
      </c>
      <c r="AI611" s="726">
        <f t="shared" si="201"/>
        <v>20.535714285714278</v>
      </c>
      <c r="AJ611" s="726">
        <f t="shared" si="202"/>
        <v>14.285714285714302</v>
      </c>
      <c r="AK611" s="726">
        <f t="shared" si="203"/>
        <v>25.641025641025639</v>
      </c>
      <c r="AL611" s="726">
        <f t="shared" si="204"/>
        <v>25.806451612903224</v>
      </c>
      <c r="AM611" s="726">
        <f t="shared" si="205"/>
        <v>5.0847457627118731</v>
      </c>
      <c r="AN611" s="726">
        <f t="shared" si="206"/>
        <v>3.5087719298245723</v>
      </c>
      <c r="AO611" s="726">
        <f t="shared" si="207"/>
        <v>3.6363636363636154</v>
      </c>
      <c r="AP611" s="726">
        <f t="shared" si="208"/>
        <v>3.7735849056603765</v>
      </c>
      <c r="AQ611" s="727">
        <f t="shared" si="209"/>
        <v>10.664510146612189</v>
      </c>
      <c r="AR611" s="728">
        <f t="shared" si="210"/>
        <v>7.3612876019218243</v>
      </c>
    </row>
    <row r="612" spans="1:44" ht="11.25" customHeight="1" x14ac:dyDescent="0.2">
      <c r="A612" s="522" t="s">
        <v>738</v>
      </c>
      <c r="B612" s="1015" t="s">
        <v>739</v>
      </c>
      <c r="C612" s="710">
        <v>0.64</v>
      </c>
      <c r="D612" s="704">
        <v>0.57999999999999996</v>
      </c>
      <c r="E612" s="704">
        <v>0.5</v>
      </c>
      <c r="F612" s="704">
        <v>0.42</v>
      </c>
      <c r="G612" s="532">
        <v>0.36</v>
      </c>
      <c r="H612" s="705"/>
      <c r="I612" s="704">
        <v>0.33</v>
      </c>
      <c r="J612" s="523">
        <v>0.28999999999999998</v>
      </c>
      <c r="K612" s="705"/>
      <c r="L612" s="543">
        <v>0.25750000000000001</v>
      </c>
      <c r="M612" s="543">
        <v>0.22750000000000001</v>
      </c>
      <c r="N612" s="711">
        <v>0.20499999999999999</v>
      </c>
      <c r="O612" s="711">
        <v>0.185</v>
      </c>
      <c r="P612" s="711">
        <v>0.17249999999999999</v>
      </c>
      <c r="Q612" s="711">
        <v>0.16250000000000001</v>
      </c>
      <c r="R612" s="711">
        <v>0.14499999999999999</v>
      </c>
      <c r="S612" s="711">
        <v>0.11</v>
      </c>
      <c r="T612" s="707">
        <v>0</v>
      </c>
      <c r="U612" s="707">
        <v>0</v>
      </c>
      <c r="V612" s="707">
        <v>0</v>
      </c>
      <c r="W612" s="707">
        <v>0</v>
      </c>
      <c r="X612" s="708">
        <f t="shared" si="211"/>
        <v>4.585</v>
      </c>
      <c r="Y612" s="726">
        <f t="shared" si="191"/>
        <v>10.344827586206918</v>
      </c>
      <c r="Z612" s="726">
        <f t="shared" si="192"/>
        <v>15.999999999999993</v>
      </c>
      <c r="AA612" s="726">
        <f t="shared" si="193"/>
        <v>19.047619047619047</v>
      </c>
      <c r="AB612" s="726">
        <f t="shared" si="194"/>
        <v>16.666666666666675</v>
      </c>
      <c r="AC612" s="726">
        <f t="shared" si="195"/>
        <v>9.0909090909090828</v>
      </c>
      <c r="AD612" s="726">
        <f t="shared" si="196"/>
        <v>13.793103448275868</v>
      </c>
      <c r="AE612" s="726">
        <f t="shared" si="197"/>
        <v>12.621359223300965</v>
      </c>
      <c r="AF612" s="726">
        <f t="shared" si="198"/>
        <v>13.186813186813184</v>
      </c>
      <c r="AG612" s="726">
        <f t="shared" si="199"/>
        <v>10.975609756097571</v>
      </c>
      <c r="AH612" s="726">
        <f t="shared" si="200"/>
        <v>10.810810810810811</v>
      </c>
      <c r="AI612" s="726">
        <f t="shared" si="201"/>
        <v>7.2463768115942129</v>
      </c>
      <c r="AJ612" s="726">
        <f t="shared" si="202"/>
        <v>6.153846153846132</v>
      </c>
      <c r="AK612" s="726">
        <f t="shared" si="203"/>
        <v>12.068965517241391</v>
      </c>
      <c r="AL612" s="726">
        <f t="shared" si="204"/>
        <v>31.818181818181813</v>
      </c>
      <c r="AM612" s="726" t="str">
        <f t="shared" si="205"/>
        <v>n/a</v>
      </c>
      <c r="AN612" s="726" t="str">
        <f t="shared" si="206"/>
        <v>n/a</v>
      </c>
      <c r="AO612" s="726" t="str">
        <f t="shared" si="207"/>
        <v>n/a</v>
      </c>
      <c r="AP612" s="726" t="str">
        <f t="shared" si="208"/>
        <v>n/a</v>
      </c>
      <c r="AQ612" s="727">
        <f t="shared" si="209"/>
        <v>13.558934936968834</v>
      </c>
      <c r="AR612" s="728">
        <f t="shared" si="210"/>
        <v>6.334509499916126</v>
      </c>
    </row>
    <row r="613" spans="1:44" ht="11.25" customHeight="1" x14ac:dyDescent="0.2">
      <c r="A613" s="539" t="s">
        <v>1566</v>
      </c>
      <c r="B613" s="539" t="s">
        <v>1567</v>
      </c>
      <c r="C613" s="524">
        <v>0.79</v>
      </c>
      <c r="D613" s="545">
        <v>0.75</v>
      </c>
      <c r="E613" s="545">
        <v>0.71</v>
      </c>
      <c r="F613" s="544">
        <v>0.68</v>
      </c>
      <c r="G613" s="545">
        <v>0.64</v>
      </c>
      <c r="H613" s="546"/>
      <c r="I613" s="545">
        <v>0.6</v>
      </c>
      <c r="J613" s="547">
        <v>0.5</v>
      </c>
      <c r="K613" s="546"/>
      <c r="L613" s="561">
        <v>0.45</v>
      </c>
      <c r="M613" s="561">
        <v>0.2</v>
      </c>
      <c r="N613" s="549">
        <v>0</v>
      </c>
      <c r="O613" s="549">
        <v>0</v>
      </c>
      <c r="P613" s="549">
        <v>0</v>
      </c>
      <c r="Q613" s="549">
        <v>0</v>
      </c>
      <c r="R613" s="549">
        <v>0</v>
      </c>
      <c r="S613" s="549">
        <v>0</v>
      </c>
      <c r="T613" s="549">
        <v>0</v>
      </c>
      <c r="U613" s="549">
        <v>0</v>
      </c>
      <c r="V613" s="549">
        <v>0</v>
      </c>
      <c r="W613" s="549">
        <v>0</v>
      </c>
      <c r="X613" s="708">
        <f t="shared" si="211"/>
        <v>5.32</v>
      </c>
      <c r="Y613" s="726">
        <f t="shared" si="191"/>
        <v>5.3333333333333455</v>
      </c>
      <c r="Z613" s="726">
        <f t="shared" si="192"/>
        <v>5.6338028169014231</v>
      </c>
      <c r="AA613" s="726">
        <f t="shared" si="193"/>
        <v>4.4117647058823373</v>
      </c>
      <c r="AB613" s="726">
        <f t="shared" si="194"/>
        <v>6.25</v>
      </c>
      <c r="AC613" s="726">
        <f t="shared" si="195"/>
        <v>6.6666666666666652</v>
      </c>
      <c r="AD613" s="726">
        <f t="shared" si="196"/>
        <v>19.999999999999996</v>
      </c>
      <c r="AE613" s="726">
        <f t="shared" si="197"/>
        <v>11.111111111111116</v>
      </c>
      <c r="AF613" s="726">
        <f t="shared" si="198"/>
        <v>125</v>
      </c>
      <c r="AG613" s="726" t="str">
        <f t="shared" si="199"/>
        <v>n/a</v>
      </c>
      <c r="AH613" s="726" t="str">
        <f t="shared" si="200"/>
        <v>n/a</v>
      </c>
      <c r="AI613" s="726" t="str">
        <f t="shared" si="201"/>
        <v>n/a</v>
      </c>
      <c r="AJ613" s="726" t="str">
        <f t="shared" si="202"/>
        <v>n/a</v>
      </c>
      <c r="AK613" s="726" t="str">
        <f t="shared" si="203"/>
        <v>n/a</v>
      </c>
      <c r="AL613" s="726" t="str">
        <f t="shared" si="204"/>
        <v>n/a</v>
      </c>
      <c r="AM613" s="726" t="str">
        <f t="shared" si="205"/>
        <v>n/a</v>
      </c>
      <c r="AN613" s="726" t="str">
        <f t="shared" si="206"/>
        <v>n/a</v>
      </c>
      <c r="AO613" s="726" t="str">
        <f t="shared" si="207"/>
        <v>n/a</v>
      </c>
      <c r="AP613" s="726" t="str">
        <f t="shared" si="208"/>
        <v>n/a</v>
      </c>
      <c r="AQ613" s="727">
        <f t="shared" si="209"/>
        <v>23.050834829236862</v>
      </c>
      <c r="AR613" s="728">
        <f t="shared" si="210"/>
        <v>41.508835015510449</v>
      </c>
    </row>
    <row r="614" spans="1:44" ht="11.25" customHeight="1" x14ac:dyDescent="0.2">
      <c r="A614" s="1015" t="s">
        <v>1568</v>
      </c>
      <c r="B614" s="1015" t="s">
        <v>1569</v>
      </c>
      <c r="C614" s="524">
        <v>1.28</v>
      </c>
      <c r="D614" s="704">
        <v>1.2</v>
      </c>
      <c r="E614" s="704">
        <v>1.1200000000000001</v>
      </c>
      <c r="F614" s="704">
        <v>1.04</v>
      </c>
      <c r="G614" s="704">
        <v>0.96</v>
      </c>
      <c r="H614" s="705"/>
      <c r="I614" s="704">
        <v>0.88</v>
      </c>
      <c r="J614" s="523">
        <v>0.8</v>
      </c>
      <c r="K614" s="705"/>
      <c r="L614" s="706">
        <v>0.72</v>
      </c>
      <c r="M614" s="706">
        <v>0.8</v>
      </c>
      <c r="N614" s="711">
        <v>1.28</v>
      </c>
      <c r="O614" s="711">
        <v>1.1599999999999999</v>
      </c>
      <c r="P614" s="711">
        <v>0.96</v>
      </c>
      <c r="Q614" s="711">
        <v>0.76</v>
      </c>
      <c r="R614" s="711">
        <v>0.68</v>
      </c>
      <c r="S614" s="711">
        <v>0.6</v>
      </c>
      <c r="T614" s="711">
        <v>0.52</v>
      </c>
      <c r="U614" s="711">
        <v>0.44</v>
      </c>
      <c r="V614" s="711">
        <v>0.36</v>
      </c>
      <c r="W614" s="711">
        <v>0.30667</v>
      </c>
      <c r="X614" s="708">
        <f t="shared" si="211"/>
        <v>15.866669999999997</v>
      </c>
      <c r="Y614" s="726">
        <f t="shared" si="191"/>
        <v>6.6666666666666652</v>
      </c>
      <c r="Z614" s="726">
        <f t="shared" si="192"/>
        <v>7.1428571428571397</v>
      </c>
      <c r="AA614" s="726">
        <f t="shared" si="193"/>
        <v>7.6923076923077094</v>
      </c>
      <c r="AB614" s="726">
        <f t="shared" si="194"/>
        <v>8.3333333333333481</v>
      </c>
      <c r="AC614" s="726">
        <f t="shared" si="195"/>
        <v>9.0909090909090828</v>
      </c>
      <c r="AD614" s="726">
        <f t="shared" si="196"/>
        <v>9.9999999999999858</v>
      </c>
      <c r="AE614" s="726">
        <f t="shared" si="197"/>
        <v>11.111111111111116</v>
      </c>
      <c r="AF614" s="726">
        <f t="shared" si="198"/>
        <v>-10.000000000000009</v>
      </c>
      <c r="AG614" s="726">
        <f t="shared" si="199"/>
        <v>-37.5</v>
      </c>
      <c r="AH614" s="726">
        <f t="shared" si="200"/>
        <v>10.344827586206918</v>
      </c>
      <c r="AI614" s="726">
        <f t="shared" si="201"/>
        <v>20.833333333333325</v>
      </c>
      <c r="AJ614" s="726">
        <f t="shared" si="202"/>
        <v>26.315789473684205</v>
      </c>
      <c r="AK614" s="726">
        <f t="shared" si="203"/>
        <v>11.764705882352944</v>
      </c>
      <c r="AL614" s="726">
        <f t="shared" si="204"/>
        <v>13.333333333333353</v>
      </c>
      <c r="AM614" s="726">
        <f t="shared" si="205"/>
        <v>15.384615384615374</v>
      </c>
      <c r="AN614" s="726">
        <f t="shared" si="206"/>
        <v>18.181818181818187</v>
      </c>
      <c r="AO614" s="726">
        <f t="shared" si="207"/>
        <v>22.222222222222232</v>
      </c>
      <c r="AP614" s="726">
        <f t="shared" si="208"/>
        <v>17.39002836925685</v>
      </c>
      <c r="AQ614" s="727">
        <f t="shared" si="209"/>
        <v>9.3504366002226895</v>
      </c>
      <c r="AR614" s="728">
        <f t="shared" si="210"/>
        <v>14.091999385161936</v>
      </c>
    </row>
    <row r="615" spans="1:44" ht="11.25" customHeight="1" x14ac:dyDescent="0.2">
      <c r="A615" s="1015" t="s">
        <v>741</v>
      </c>
      <c r="B615" s="1015" t="s">
        <v>742</v>
      </c>
      <c r="C615" s="524">
        <v>4.1900000000000004</v>
      </c>
      <c r="D615" s="525">
        <v>4.0999999999999996</v>
      </c>
      <c r="E615" s="525">
        <v>4.0199999999999996</v>
      </c>
      <c r="F615" s="525">
        <v>3.88</v>
      </c>
      <c r="G615" s="704">
        <v>3.49</v>
      </c>
      <c r="H615" s="526"/>
      <c r="I615" s="704">
        <v>3.16</v>
      </c>
      <c r="J615" s="523">
        <v>2.69</v>
      </c>
      <c r="K615" s="526"/>
      <c r="L615" s="543">
        <v>2.38</v>
      </c>
      <c r="M615" s="543">
        <v>2.2000000000000002</v>
      </c>
      <c r="N615" s="711">
        <v>1</v>
      </c>
      <c r="O615" s="707">
        <v>0</v>
      </c>
      <c r="P615" s="707">
        <v>0</v>
      </c>
      <c r="Q615" s="707">
        <v>0</v>
      </c>
      <c r="R615" s="707">
        <v>0</v>
      </c>
      <c r="S615" s="707">
        <v>0</v>
      </c>
      <c r="T615" s="707">
        <v>0</v>
      </c>
      <c r="U615" s="707">
        <v>0</v>
      </c>
      <c r="V615" s="707">
        <v>0</v>
      </c>
      <c r="W615" s="707">
        <v>0</v>
      </c>
      <c r="X615" s="708">
        <f t="shared" si="211"/>
        <v>31.11</v>
      </c>
      <c r="Y615" s="726">
        <f t="shared" si="191"/>
        <v>2.1951219512195363</v>
      </c>
      <c r="Z615" s="726">
        <f t="shared" si="192"/>
        <v>1.990049751243772</v>
      </c>
      <c r="AA615" s="726">
        <f t="shared" si="193"/>
        <v>3.6082474226803996</v>
      </c>
      <c r="AB615" s="726">
        <f t="shared" si="194"/>
        <v>11.174785100286533</v>
      </c>
      <c r="AC615" s="726">
        <f t="shared" si="195"/>
        <v>10.443037974683556</v>
      </c>
      <c r="AD615" s="726">
        <f t="shared" si="196"/>
        <v>17.472118959107807</v>
      </c>
      <c r="AE615" s="726">
        <f t="shared" si="197"/>
        <v>13.025210084033612</v>
      </c>
      <c r="AF615" s="726">
        <f t="shared" si="198"/>
        <v>8.1818181818181799</v>
      </c>
      <c r="AG615" s="726">
        <f t="shared" si="199"/>
        <v>120.00000000000001</v>
      </c>
      <c r="AH615" s="726" t="str">
        <f t="shared" si="200"/>
        <v>n/a</v>
      </c>
      <c r="AI615" s="726" t="str">
        <f t="shared" si="201"/>
        <v>n/a</v>
      </c>
      <c r="AJ615" s="726" t="str">
        <f t="shared" si="202"/>
        <v>n/a</v>
      </c>
      <c r="AK615" s="726" t="str">
        <f t="shared" si="203"/>
        <v>n/a</v>
      </c>
      <c r="AL615" s="726" t="str">
        <f t="shared" si="204"/>
        <v>n/a</v>
      </c>
      <c r="AM615" s="726" t="str">
        <f t="shared" si="205"/>
        <v>n/a</v>
      </c>
      <c r="AN615" s="726" t="str">
        <f t="shared" si="206"/>
        <v>n/a</v>
      </c>
      <c r="AO615" s="726" t="str">
        <f t="shared" si="207"/>
        <v>n/a</v>
      </c>
      <c r="AP615" s="726" t="str">
        <f t="shared" si="208"/>
        <v>n/a</v>
      </c>
      <c r="AQ615" s="727">
        <f t="shared" si="209"/>
        <v>20.898932158341488</v>
      </c>
      <c r="AR615" s="728">
        <f t="shared" si="210"/>
        <v>37.527849777230138</v>
      </c>
    </row>
    <row r="616" spans="1:44" ht="11.25" customHeight="1" x14ac:dyDescent="0.2">
      <c r="A616" s="522" t="s">
        <v>1570</v>
      </c>
      <c r="B616" s="1015" t="s">
        <v>1571</v>
      </c>
      <c r="C616" s="524">
        <v>2.7299999999999995</v>
      </c>
      <c r="D616" s="704">
        <v>2.4500000000000002</v>
      </c>
      <c r="E616" s="704">
        <v>2.1800000000000002</v>
      </c>
      <c r="F616" s="704">
        <v>1.89</v>
      </c>
      <c r="G616" s="704">
        <v>1.3274999999999999</v>
      </c>
      <c r="H616" s="705"/>
      <c r="I616" s="704">
        <v>0.45</v>
      </c>
      <c r="J616" s="709">
        <v>0</v>
      </c>
      <c r="K616" s="705"/>
      <c r="L616" s="706">
        <v>0</v>
      </c>
      <c r="M616" s="706">
        <v>0</v>
      </c>
      <c r="N616" s="707">
        <v>0</v>
      </c>
      <c r="O616" s="707">
        <v>0</v>
      </c>
      <c r="P616" s="707">
        <v>0</v>
      </c>
      <c r="Q616" s="707">
        <v>0</v>
      </c>
      <c r="R616" s="707">
        <v>0</v>
      </c>
      <c r="S616" s="707">
        <v>0</v>
      </c>
      <c r="T616" s="707">
        <v>0</v>
      </c>
      <c r="U616" s="707">
        <v>0</v>
      </c>
      <c r="V616" s="707">
        <v>0</v>
      </c>
      <c r="W616" s="707">
        <v>0</v>
      </c>
      <c r="X616" s="708">
        <f t="shared" si="211"/>
        <v>11.0275</v>
      </c>
      <c r="Y616" s="726">
        <f t="shared" si="191"/>
        <v>11.428571428571409</v>
      </c>
      <c r="Z616" s="726">
        <f t="shared" si="192"/>
        <v>12.385321100917434</v>
      </c>
      <c r="AA616" s="726">
        <f t="shared" si="193"/>
        <v>15.343915343915349</v>
      </c>
      <c r="AB616" s="726">
        <f t="shared" si="194"/>
        <v>42.372881355932201</v>
      </c>
      <c r="AC616" s="726">
        <f t="shared" si="195"/>
        <v>194.99999999999997</v>
      </c>
      <c r="AD616" s="726" t="str">
        <f t="shared" si="196"/>
        <v>n/a</v>
      </c>
      <c r="AE616" s="726" t="str">
        <f t="shared" si="197"/>
        <v>n/a</v>
      </c>
      <c r="AF616" s="726" t="str">
        <f t="shared" si="198"/>
        <v>n/a</v>
      </c>
      <c r="AG616" s="726" t="str">
        <f t="shared" si="199"/>
        <v>n/a</v>
      </c>
      <c r="AH616" s="726" t="str">
        <f t="shared" si="200"/>
        <v>n/a</v>
      </c>
      <c r="AI616" s="726" t="str">
        <f t="shared" si="201"/>
        <v>n/a</v>
      </c>
      <c r="AJ616" s="726" t="str">
        <f t="shared" si="202"/>
        <v>n/a</v>
      </c>
      <c r="AK616" s="726" t="str">
        <f t="shared" si="203"/>
        <v>n/a</v>
      </c>
      <c r="AL616" s="726" t="str">
        <f t="shared" si="204"/>
        <v>n/a</v>
      </c>
      <c r="AM616" s="726" t="str">
        <f t="shared" si="205"/>
        <v>n/a</v>
      </c>
      <c r="AN616" s="726" t="str">
        <f t="shared" si="206"/>
        <v>n/a</v>
      </c>
      <c r="AO616" s="726" t="str">
        <f t="shared" si="207"/>
        <v>n/a</v>
      </c>
      <c r="AP616" s="726" t="str">
        <f t="shared" si="208"/>
        <v>n/a</v>
      </c>
      <c r="AQ616" s="727">
        <f t="shared" si="209"/>
        <v>55.306137845867269</v>
      </c>
      <c r="AR616" s="728">
        <f t="shared" si="210"/>
        <v>79.129736539156951</v>
      </c>
    </row>
    <row r="617" spans="1:44" ht="11.25" customHeight="1" x14ac:dyDescent="0.2">
      <c r="A617" s="509" t="s">
        <v>1572</v>
      </c>
      <c r="B617" s="1000" t="s">
        <v>1573</v>
      </c>
      <c r="C617" s="524">
        <v>2.4050000000000002</v>
      </c>
      <c r="D617" s="513">
        <v>1.9750000000000001</v>
      </c>
      <c r="E617" s="513">
        <v>1.538</v>
      </c>
      <c r="F617" s="513">
        <v>1.1179999999999999</v>
      </c>
      <c r="G617" s="513">
        <v>0.155</v>
      </c>
      <c r="H617" s="514"/>
      <c r="I617" s="515">
        <v>0</v>
      </c>
      <c r="J617" s="516">
        <v>0</v>
      </c>
      <c r="K617" s="514"/>
      <c r="L617" s="571">
        <v>0</v>
      </c>
      <c r="M617" s="571">
        <v>0</v>
      </c>
      <c r="N617" s="518">
        <v>0</v>
      </c>
      <c r="O617" s="518">
        <v>0</v>
      </c>
      <c r="P617" s="518">
        <v>0</v>
      </c>
      <c r="Q617" s="518">
        <v>0</v>
      </c>
      <c r="R617" s="518">
        <v>0</v>
      </c>
      <c r="S617" s="518">
        <v>0</v>
      </c>
      <c r="T617" s="518">
        <v>0</v>
      </c>
      <c r="U617" s="518">
        <v>0</v>
      </c>
      <c r="V617" s="518">
        <v>0</v>
      </c>
      <c r="W617" s="518">
        <v>0</v>
      </c>
      <c r="X617" s="708">
        <f t="shared" si="211"/>
        <v>7.1910000000000016</v>
      </c>
      <c r="Y617" s="726">
        <f t="shared" si="191"/>
        <v>21.772151898734183</v>
      </c>
      <c r="Z617" s="726">
        <f t="shared" si="192"/>
        <v>28.413524057217177</v>
      </c>
      <c r="AA617" s="726">
        <f t="shared" si="193"/>
        <v>37.567084078712007</v>
      </c>
      <c r="AB617" s="726">
        <f t="shared" si="194"/>
        <v>621.29032258064512</v>
      </c>
      <c r="AC617" s="726" t="str">
        <f t="shared" si="195"/>
        <v>n/a</v>
      </c>
      <c r="AD617" s="726" t="str">
        <f t="shared" si="196"/>
        <v>n/a</v>
      </c>
      <c r="AE617" s="726" t="str">
        <f t="shared" si="197"/>
        <v>n/a</v>
      </c>
      <c r="AF617" s="726" t="str">
        <f t="shared" si="198"/>
        <v>n/a</v>
      </c>
      <c r="AG617" s="726" t="str">
        <f t="shared" si="199"/>
        <v>n/a</v>
      </c>
      <c r="AH617" s="726" t="str">
        <f t="shared" si="200"/>
        <v>n/a</v>
      </c>
      <c r="AI617" s="726" t="str">
        <f t="shared" si="201"/>
        <v>n/a</v>
      </c>
      <c r="AJ617" s="726" t="str">
        <f t="shared" si="202"/>
        <v>n/a</v>
      </c>
      <c r="AK617" s="726" t="str">
        <f t="shared" si="203"/>
        <v>n/a</v>
      </c>
      <c r="AL617" s="726" t="str">
        <f t="shared" si="204"/>
        <v>n/a</v>
      </c>
      <c r="AM617" s="726" t="str">
        <f t="shared" si="205"/>
        <v>n/a</v>
      </c>
      <c r="AN617" s="726" t="str">
        <f t="shared" si="206"/>
        <v>n/a</v>
      </c>
      <c r="AO617" s="726" t="str">
        <f t="shared" si="207"/>
        <v>n/a</v>
      </c>
      <c r="AP617" s="726" t="str">
        <f t="shared" si="208"/>
        <v>n/a</v>
      </c>
      <c r="AQ617" s="727">
        <f t="shared" si="209"/>
        <v>177.26077065382714</v>
      </c>
      <c r="AR617" s="728">
        <f t="shared" si="210"/>
        <v>296.09051681033617</v>
      </c>
    </row>
    <row r="618" spans="1:44" ht="11.25" customHeight="1" x14ac:dyDescent="0.2">
      <c r="A618" s="539" t="s">
        <v>1574</v>
      </c>
      <c r="B618" s="539" t="s">
        <v>1575</v>
      </c>
      <c r="C618" s="591">
        <v>0.4</v>
      </c>
      <c r="D618" s="704">
        <v>0.38</v>
      </c>
      <c r="E618" s="532">
        <v>0.34</v>
      </c>
      <c r="F618" s="704">
        <v>0.32</v>
      </c>
      <c r="G618" s="704">
        <v>0.22500000000000001</v>
      </c>
      <c r="H618" s="705"/>
      <c r="I618" s="704">
        <v>0.05</v>
      </c>
      <c r="J618" s="709">
        <v>0</v>
      </c>
      <c r="K618" s="705"/>
      <c r="L618" s="706">
        <v>0.05</v>
      </c>
      <c r="M618" s="706">
        <v>0.1</v>
      </c>
      <c r="N618" s="707">
        <v>0.6</v>
      </c>
      <c r="O618" s="707">
        <v>0.6</v>
      </c>
      <c r="P618" s="711">
        <v>0.55000000000000004</v>
      </c>
      <c r="Q618" s="711">
        <v>0.49</v>
      </c>
      <c r="R618" s="711">
        <v>0.45</v>
      </c>
      <c r="S618" s="707">
        <v>0.44</v>
      </c>
      <c r="T618" s="711">
        <v>0.41</v>
      </c>
      <c r="U618" s="707">
        <v>0.4</v>
      </c>
      <c r="V618" s="711">
        <v>0.39</v>
      </c>
      <c r="W618" s="711">
        <v>0.36</v>
      </c>
      <c r="X618" s="708">
        <f t="shared" si="211"/>
        <v>6.5550000000000015</v>
      </c>
      <c r="Y618" s="726">
        <f t="shared" ref="Y618:Y681" si="212">IF(ISERROR((C618/D618-1)*100),"n/a",(C618/D618-1)*100)</f>
        <v>5.2631578947368363</v>
      </c>
      <c r="Z618" s="726">
        <f t="shared" ref="Z618:Z681" si="213">IF(ISERROR((D618/E618-1)*100),"n/a",(D618/E618-1)*100)</f>
        <v>11.764705882352944</v>
      </c>
      <c r="AA618" s="726">
        <f t="shared" ref="AA618:AA681" si="214">IF(ISERROR((E618/F618-1)*100),"n/a",(E618/F618-1)*100)</f>
        <v>6.25</v>
      </c>
      <c r="AB618" s="726">
        <f t="shared" ref="AB618:AB681" si="215">IF(ISERROR((F618/G618-1)*100),"n/a",(F618/G618-1)*100)</f>
        <v>42.222222222222229</v>
      </c>
      <c r="AC618" s="726">
        <f t="shared" ref="AC618:AC681" si="216">IF(ISERROR((G618/I618-1)*100),"n/a",(G618/I618-1)*100)</f>
        <v>350</v>
      </c>
      <c r="AD618" s="726" t="str">
        <f t="shared" ref="AD618:AD681" si="217">IF(ISERROR((I618/J618-1)*100),"n/a",(I618/J618-1)*100)</f>
        <v>n/a</v>
      </c>
      <c r="AE618" s="726">
        <f t="shared" ref="AE618:AE681" si="218">IF(ISERROR((J618/L618-1)*100),"n/a",(J618/L618-1)*100)</f>
        <v>-100</v>
      </c>
      <c r="AF618" s="726">
        <f t="shared" ref="AF618:AF681" si="219">IF(ISERROR((L618/M618-1)*100),"n/a",(L618/M618-1)*100)</f>
        <v>-50</v>
      </c>
      <c r="AG618" s="726">
        <f t="shared" ref="AG618:AG681" si="220">IF(ISERROR((M618/N618-1)*100),"n/a",(M618/N618-1)*100)</f>
        <v>-83.333333333333329</v>
      </c>
      <c r="AH618" s="726">
        <f t="shared" ref="AH618:AH681" si="221">IF(ISERROR((N618/O618-1)*100),"n/a",(N618/O618-1)*100)</f>
        <v>0</v>
      </c>
      <c r="AI618" s="726">
        <f t="shared" ref="AI618:AI681" si="222">IF(ISERROR((O618/P618-1)*100),"n/a",(O618/P618-1)*100)</f>
        <v>9.0909090909090828</v>
      </c>
      <c r="AJ618" s="726">
        <f t="shared" ref="AJ618:AJ681" si="223">IF(ISERROR((P618/Q618-1)*100),"n/a",(P618/Q618-1)*100)</f>
        <v>12.244897959183687</v>
      </c>
      <c r="AK618" s="726">
        <f t="shared" ref="AK618:AK681" si="224">IF(ISERROR((Q618/R618-1)*100),"n/a",(Q618/R618-1)*100)</f>
        <v>8.8888888888888786</v>
      </c>
      <c r="AL618" s="726">
        <f t="shared" ref="AL618:AL681" si="225">IF(ISERROR((R618/S618-1)*100),"n/a",(R618/S618-1)*100)</f>
        <v>2.2727272727272707</v>
      </c>
      <c r="AM618" s="726">
        <f t="shared" ref="AM618:AM681" si="226">IF(ISERROR((S618/T618-1)*100),"n/a",(S618/T618-1)*100)</f>
        <v>7.3170731707317138</v>
      </c>
      <c r="AN618" s="726">
        <f t="shared" ref="AN618:AN681" si="227">IF(ISERROR((T618/U618-1)*100),"n/a",(T618/U618-1)*100)</f>
        <v>2.4999999999999911</v>
      </c>
      <c r="AO618" s="726">
        <f t="shared" ref="AO618:AO681" si="228">IF(ISERROR((U618/V618-1)*100),"n/a",(U618/V618-1)*100)</f>
        <v>2.5641025641025772</v>
      </c>
      <c r="AP618" s="726">
        <f t="shared" ref="AP618:AP681" si="229">IF(ISERROR((V618/W618-1)*100),"n/a",(V618/W618-1)*100)</f>
        <v>8.3333333333333481</v>
      </c>
      <c r="AQ618" s="727">
        <f t="shared" ref="AQ618:AQ681" si="230">AVERAGE(Y618:AP618)</f>
        <v>13.845804996815012</v>
      </c>
      <c r="AR618" s="728">
        <f t="shared" ref="AR618:AR681" si="231">STDEV(Y618:AP618)</f>
        <v>93.916815977104832</v>
      </c>
    </row>
    <row r="619" spans="1:44" ht="11.25" customHeight="1" x14ac:dyDescent="0.2">
      <c r="A619" s="522" t="s">
        <v>1578</v>
      </c>
      <c r="B619" s="1015" t="s">
        <v>1579</v>
      </c>
      <c r="C619" s="710">
        <v>2.66</v>
      </c>
      <c r="D619" s="704">
        <v>2.5299999999999998</v>
      </c>
      <c r="E619" s="704">
        <v>2.41</v>
      </c>
      <c r="F619" s="704">
        <v>2.2974999999999999</v>
      </c>
      <c r="G619" s="704">
        <v>2.2025000000000001</v>
      </c>
      <c r="H619" s="705"/>
      <c r="I619" s="704">
        <v>2.12</v>
      </c>
      <c r="J619" s="709">
        <v>2.1</v>
      </c>
      <c r="K619" s="705"/>
      <c r="L619" s="569">
        <v>2.1</v>
      </c>
      <c r="M619" s="569">
        <v>2.1</v>
      </c>
      <c r="N619" s="568">
        <v>2.1</v>
      </c>
      <c r="O619" s="566">
        <v>2.1</v>
      </c>
      <c r="P619" s="566">
        <v>2.0249999999999999</v>
      </c>
      <c r="Q619" s="566">
        <v>1.925</v>
      </c>
      <c r="R619" s="566">
        <v>1.825</v>
      </c>
      <c r="S619" s="711">
        <v>1.7250000000000001</v>
      </c>
      <c r="T619" s="711">
        <v>1.625</v>
      </c>
      <c r="U619" s="711">
        <v>1.5249999999999999</v>
      </c>
      <c r="V619" s="711">
        <v>1.425</v>
      </c>
      <c r="W619" s="711">
        <v>1.325</v>
      </c>
      <c r="X619" s="708">
        <f t="shared" si="211"/>
        <v>38.120000000000005</v>
      </c>
      <c r="Y619" s="726">
        <f t="shared" si="212"/>
        <v>5.1383399209486313</v>
      </c>
      <c r="Z619" s="726">
        <f t="shared" si="213"/>
        <v>4.9792531120331773</v>
      </c>
      <c r="AA619" s="726">
        <f t="shared" si="214"/>
        <v>4.8966267682263531</v>
      </c>
      <c r="AB619" s="726">
        <f t="shared" si="215"/>
        <v>4.3132803632236039</v>
      </c>
      <c r="AC619" s="726">
        <f t="shared" si="216"/>
        <v>3.8915094339622591</v>
      </c>
      <c r="AD619" s="726">
        <f t="shared" si="217"/>
        <v>0.952380952380949</v>
      </c>
      <c r="AE619" s="726">
        <f t="shared" si="218"/>
        <v>0</v>
      </c>
      <c r="AF619" s="726">
        <f t="shared" si="219"/>
        <v>0</v>
      </c>
      <c r="AG619" s="726">
        <f t="shared" si="220"/>
        <v>0</v>
      </c>
      <c r="AH619" s="726">
        <f t="shared" si="221"/>
        <v>0</v>
      </c>
      <c r="AI619" s="726">
        <f t="shared" si="222"/>
        <v>3.7037037037037202</v>
      </c>
      <c r="AJ619" s="726">
        <f t="shared" si="223"/>
        <v>5.1948051948051965</v>
      </c>
      <c r="AK619" s="726">
        <f t="shared" si="224"/>
        <v>5.4794520547945202</v>
      </c>
      <c r="AL619" s="726">
        <f t="shared" si="225"/>
        <v>5.7971014492753437</v>
      </c>
      <c r="AM619" s="726">
        <f t="shared" si="226"/>
        <v>6.1538461538461542</v>
      </c>
      <c r="AN619" s="726">
        <f t="shared" si="227"/>
        <v>6.5573770491803351</v>
      </c>
      <c r="AO619" s="726">
        <f t="shared" si="228"/>
        <v>7.0175438596491224</v>
      </c>
      <c r="AP619" s="726">
        <f t="shared" si="229"/>
        <v>7.547169811320753</v>
      </c>
      <c r="AQ619" s="727">
        <f t="shared" si="230"/>
        <v>3.9790216570750068</v>
      </c>
      <c r="AR619" s="728">
        <f t="shared" si="231"/>
        <v>2.614997325369103</v>
      </c>
    </row>
    <row r="620" spans="1:44" ht="11.25" customHeight="1" x14ac:dyDescent="0.2">
      <c r="A620" s="522" t="s">
        <v>1580</v>
      </c>
      <c r="B620" s="1015" t="s">
        <v>1581</v>
      </c>
      <c r="C620" s="710">
        <v>0.8</v>
      </c>
      <c r="D620" s="704">
        <v>0.76</v>
      </c>
      <c r="E620" s="704">
        <v>0.72</v>
      </c>
      <c r="F620" s="532">
        <v>0.68</v>
      </c>
      <c r="G620" s="704">
        <v>0.67</v>
      </c>
      <c r="H620" s="705"/>
      <c r="I620" s="704">
        <v>0.61</v>
      </c>
      <c r="J620" s="523">
        <v>0.59</v>
      </c>
      <c r="K620" s="705"/>
      <c r="L620" s="543">
        <v>0.57999999999999996</v>
      </c>
      <c r="M620" s="706">
        <v>0.56999999999999995</v>
      </c>
      <c r="N620" s="711">
        <v>0.56999999999999995</v>
      </c>
      <c r="O620" s="711">
        <v>0.42</v>
      </c>
      <c r="P620" s="711">
        <v>0</v>
      </c>
      <c r="Q620" s="711">
        <v>0</v>
      </c>
      <c r="R620" s="711">
        <v>0</v>
      </c>
      <c r="S620" s="711">
        <v>0</v>
      </c>
      <c r="T620" s="711">
        <v>0</v>
      </c>
      <c r="U620" s="711">
        <v>0</v>
      </c>
      <c r="V620" s="711">
        <v>0</v>
      </c>
      <c r="W620" s="711">
        <v>0</v>
      </c>
      <c r="X620" s="708">
        <f t="shared" si="211"/>
        <v>6.9700000000000006</v>
      </c>
      <c r="Y620" s="726">
        <f t="shared" si="212"/>
        <v>5.2631578947368363</v>
      </c>
      <c r="Z620" s="726">
        <f t="shared" si="213"/>
        <v>5.555555555555558</v>
      </c>
      <c r="AA620" s="726">
        <f t="shared" si="214"/>
        <v>5.8823529411764497</v>
      </c>
      <c r="AB620" s="726">
        <f t="shared" si="215"/>
        <v>1.4925373134328401</v>
      </c>
      <c r="AC620" s="726">
        <f t="shared" si="216"/>
        <v>9.8360655737705027</v>
      </c>
      <c r="AD620" s="726">
        <f t="shared" si="217"/>
        <v>3.3898305084745894</v>
      </c>
      <c r="AE620" s="726">
        <f t="shared" si="218"/>
        <v>1.7241379310344751</v>
      </c>
      <c r="AF620" s="726">
        <f t="shared" si="219"/>
        <v>1.7543859649122862</v>
      </c>
      <c r="AG620" s="726">
        <f t="shared" si="220"/>
        <v>0</v>
      </c>
      <c r="AH620" s="726">
        <f t="shared" si="221"/>
        <v>35.714285714285701</v>
      </c>
      <c r="AI620" s="726" t="str">
        <f t="shared" si="222"/>
        <v>n/a</v>
      </c>
      <c r="AJ620" s="726" t="str">
        <f t="shared" si="223"/>
        <v>n/a</v>
      </c>
      <c r="AK620" s="726" t="str">
        <f t="shared" si="224"/>
        <v>n/a</v>
      </c>
      <c r="AL620" s="726" t="str">
        <f t="shared" si="225"/>
        <v>n/a</v>
      </c>
      <c r="AM620" s="726" t="str">
        <f t="shared" si="226"/>
        <v>n/a</v>
      </c>
      <c r="AN620" s="726" t="str">
        <f t="shared" si="227"/>
        <v>n/a</v>
      </c>
      <c r="AO620" s="726" t="str">
        <f t="shared" si="228"/>
        <v>n/a</v>
      </c>
      <c r="AP620" s="726" t="str">
        <f t="shared" si="229"/>
        <v>n/a</v>
      </c>
      <c r="AQ620" s="727">
        <f t="shared" si="230"/>
        <v>7.0612309397379249</v>
      </c>
      <c r="AR620" s="728">
        <f t="shared" si="231"/>
        <v>10.46998254863065</v>
      </c>
    </row>
    <row r="621" spans="1:44" ht="11.25" customHeight="1" x14ac:dyDescent="0.2">
      <c r="A621" s="1015" t="s">
        <v>1582</v>
      </c>
      <c r="B621" s="1015" t="s">
        <v>1583</v>
      </c>
      <c r="C621" s="710">
        <v>2.6</v>
      </c>
      <c r="D621" s="704">
        <v>2.12</v>
      </c>
      <c r="E621" s="704">
        <v>2.0099999999999998</v>
      </c>
      <c r="F621" s="704">
        <v>1.88</v>
      </c>
      <c r="G621" s="704">
        <v>1.72</v>
      </c>
      <c r="H621" s="705"/>
      <c r="I621" s="704">
        <v>1.55</v>
      </c>
      <c r="J621" s="523">
        <v>1.06</v>
      </c>
      <c r="K621" s="705"/>
      <c r="L621" s="706">
        <v>0.4</v>
      </c>
      <c r="M621" s="706">
        <v>0.69</v>
      </c>
      <c r="N621" s="711">
        <v>2.61</v>
      </c>
      <c r="O621" s="711">
        <v>2.44</v>
      </c>
      <c r="P621" s="711">
        <v>2.15</v>
      </c>
      <c r="Q621" s="707">
        <v>2</v>
      </c>
      <c r="R621" s="707">
        <v>2</v>
      </c>
      <c r="S621" s="711">
        <v>1.94</v>
      </c>
      <c r="T621" s="707">
        <v>1.92</v>
      </c>
      <c r="U621" s="707">
        <v>1.92</v>
      </c>
      <c r="V621" s="711">
        <v>1.83</v>
      </c>
      <c r="W621" s="711">
        <v>1.68</v>
      </c>
      <c r="X621" s="708">
        <f t="shared" si="211"/>
        <v>34.520000000000003</v>
      </c>
      <c r="Y621" s="726">
        <f t="shared" si="212"/>
        <v>22.641509433962259</v>
      </c>
      <c r="Z621" s="726">
        <f t="shared" si="213"/>
        <v>5.4726368159204064</v>
      </c>
      <c r="AA621" s="726">
        <f t="shared" si="214"/>
        <v>6.9148936170212671</v>
      </c>
      <c r="AB621" s="726">
        <f t="shared" si="215"/>
        <v>9.302325581395344</v>
      </c>
      <c r="AC621" s="726">
        <f t="shared" si="216"/>
        <v>10.967741935483865</v>
      </c>
      <c r="AD621" s="726">
        <f t="shared" si="217"/>
        <v>46.226415094339622</v>
      </c>
      <c r="AE621" s="726">
        <f t="shared" si="218"/>
        <v>165</v>
      </c>
      <c r="AF621" s="726">
        <f t="shared" si="219"/>
        <v>-42.028985507246361</v>
      </c>
      <c r="AG621" s="726">
        <f t="shared" si="220"/>
        <v>-73.563218390804593</v>
      </c>
      <c r="AH621" s="726">
        <f t="shared" si="221"/>
        <v>6.9672131147541005</v>
      </c>
      <c r="AI621" s="726">
        <f t="shared" si="222"/>
        <v>13.488372093023248</v>
      </c>
      <c r="AJ621" s="726">
        <f t="shared" si="223"/>
        <v>7.4999999999999956</v>
      </c>
      <c r="AK621" s="726">
        <f t="shared" si="224"/>
        <v>0</v>
      </c>
      <c r="AL621" s="726">
        <f t="shared" si="225"/>
        <v>3.0927835051546504</v>
      </c>
      <c r="AM621" s="726">
        <f t="shared" si="226"/>
        <v>1.0416666666666741</v>
      </c>
      <c r="AN621" s="726">
        <f t="shared" si="227"/>
        <v>0</v>
      </c>
      <c r="AO621" s="726">
        <f t="shared" si="228"/>
        <v>4.9180327868852292</v>
      </c>
      <c r="AP621" s="726">
        <f t="shared" si="229"/>
        <v>8.9285714285714413</v>
      </c>
      <c r="AQ621" s="727">
        <f t="shared" si="230"/>
        <v>10.937219898618174</v>
      </c>
      <c r="AR621" s="728">
        <f t="shared" si="231"/>
        <v>45.751995961834069</v>
      </c>
    </row>
    <row r="622" spans="1:44" ht="11.25" customHeight="1" x14ac:dyDescent="0.2">
      <c r="A622" s="1000" t="s">
        <v>1584</v>
      </c>
      <c r="B622" s="1000" t="s">
        <v>1585</v>
      </c>
      <c r="C622" s="517">
        <v>0.97000000000000008</v>
      </c>
      <c r="D622" s="704">
        <v>0.88</v>
      </c>
      <c r="E622" s="704">
        <v>0.8</v>
      </c>
      <c r="F622" s="704">
        <v>0.74</v>
      </c>
      <c r="G622" s="704">
        <v>0.64</v>
      </c>
      <c r="H622" s="705"/>
      <c r="I622" s="704">
        <v>0.56000000000000005</v>
      </c>
      <c r="J622" s="709">
        <v>0.5</v>
      </c>
      <c r="K622" s="705"/>
      <c r="L622" s="706">
        <v>0.5</v>
      </c>
      <c r="M622" s="706">
        <v>0.5</v>
      </c>
      <c r="N622" s="707">
        <v>0.71</v>
      </c>
      <c r="O622" s="711">
        <v>0.91</v>
      </c>
      <c r="P622" s="711">
        <v>0.86</v>
      </c>
      <c r="Q622" s="711">
        <v>0.77</v>
      </c>
      <c r="R622" s="711">
        <v>0.63332999999999995</v>
      </c>
      <c r="S622" s="711">
        <v>0.60665999999999998</v>
      </c>
      <c r="T622" s="711">
        <v>0.57333999999999996</v>
      </c>
      <c r="U622" s="707">
        <v>0.53332000000000002</v>
      </c>
      <c r="V622" s="711">
        <v>0.53332000000000002</v>
      </c>
      <c r="W622" s="707">
        <v>0.51332</v>
      </c>
      <c r="X622" s="708">
        <f t="shared" si="211"/>
        <v>12.73329</v>
      </c>
      <c r="Y622" s="726">
        <f t="shared" si="212"/>
        <v>10.22727272727273</v>
      </c>
      <c r="Z622" s="726">
        <f t="shared" si="213"/>
        <v>9.9999999999999858</v>
      </c>
      <c r="AA622" s="726">
        <f t="shared" si="214"/>
        <v>8.1081081081081141</v>
      </c>
      <c r="AB622" s="726">
        <f t="shared" si="215"/>
        <v>15.625</v>
      </c>
      <c r="AC622" s="726">
        <f t="shared" si="216"/>
        <v>14.285714285714279</v>
      </c>
      <c r="AD622" s="726">
        <f t="shared" si="217"/>
        <v>12.000000000000011</v>
      </c>
      <c r="AE622" s="726">
        <f t="shared" si="218"/>
        <v>0</v>
      </c>
      <c r="AF622" s="726">
        <f t="shared" si="219"/>
        <v>0</v>
      </c>
      <c r="AG622" s="726">
        <f t="shared" si="220"/>
        <v>-29.577464788732389</v>
      </c>
      <c r="AH622" s="726">
        <f t="shared" si="221"/>
        <v>-21.978021978021989</v>
      </c>
      <c r="AI622" s="726">
        <f t="shared" si="222"/>
        <v>5.8139534883721034</v>
      </c>
      <c r="AJ622" s="726">
        <f t="shared" si="223"/>
        <v>11.688311688311682</v>
      </c>
      <c r="AK622" s="726">
        <f t="shared" si="224"/>
        <v>21.579587260985591</v>
      </c>
      <c r="AL622" s="726">
        <f t="shared" si="225"/>
        <v>4.3962021560676412</v>
      </c>
      <c r="AM622" s="726">
        <f t="shared" si="226"/>
        <v>5.8115603306938324</v>
      </c>
      <c r="AN622" s="726">
        <f t="shared" si="227"/>
        <v>7.503937598439947</v>
      </c>
      <c r="AO622" s="726">
        <f t="shared" si="228"/>
        <v>0</v>
      </c>
      <c r="AP622" s="726">
        <f t="shared" si="229"/>
        <v>3.8962050962362715</v>
      </c>
      <c r="AQ622" s="727">
        <f t="shared" si="230"/>
        <v>4.4100203318582123</v>
      </c>
      <c r="AR622" s="728">
        <f t="shared" si="231"/>
        <v>12.440539093283633</v>
      </c>
    </row>
    <row r="623" spans="1:44" ht="11.25" customHeight="1" x14ac:dyDescent="0.2">
      <c r="A623" s="539" t="s">
        <v>743</v>
      </c>
      <c r="B623" s="539" t="s">
        <v>744</v>
      </c>
      <c r="C623" s="524">
        <v>2.3199999999999998</v>
      </c>
      <c r="D623" s="545">
        <v>2.2000000000000002</v>
      </c>
      <c r="E623" s="545">
        <v>2.12</v>
      </c>
      <c r="F623" s="545">
        <v>1.92</v>
      </c>
      <c r="G623" s="545">
        <v>1.68</v>
      </c>
      <c r="H623" s="546"/>
      <c r="I623" s="545">
        <v>1.48</v>
      </c>
      <c r="J623" s="541">
        <v>0.9</v>
      </c>
      <c r="K623" s="546"/>
      <c r="L623" s="561">
        <v>0.8</v>
      </c>
      <c r="M623" s="561">
        <v>0.78</v>
      </c>
      <c r="N623" s="548">
        <v>0.76</v>
      </c>
      <c r="O623" s="548">
        <v>0.68</v>
      </c>
      <c r="P623" s="548">
        <v>0.62</v>
      </c>
      <c r="Q623" s="548">
        <v>0.56000000000000005</v>
      </c>
      <c r="R623" s="548">
        <v>0.46</v>
      </c>
      <c r="S623" s="548">
        <v>0.31</v>
      </c>
      <c r="T623" s="548">
        <v>0.28000000000000003</v>
      </c>
      <c r="U623" s="548">
        <v>0.25</v>
      </c>
      <c r="V623" s="548">
        <v>0.22</v>
      </c>
      <c r="W623" s="548">
        <v>0.2</v>
      </c>
      <c r="X623" s="708">
        <f t="shared" si="211"/>
        <v>18.539999999999996</v>
      </c>
      <c r="Y623" s="726">
        <f t="shared" si="212"/>
        <v>5.4545454545454453</v>
      </c>
      <c r="Z623" s="726">
        <f t="shared" si="213"/>
        <v>3.7735849056603765</v>
      </c>
      <c r="AA623" s="726">
        <f t="shared" si="214"/>
        <v>10.416666666666675</v>
      </c>
      <c r="AB623" s="726">
        <f t="shared" si="215"/>
        <v>14.285714285714279</v>
      </c>
      <c r="AC623" s="726">
        <f t="shared" si="216"/>
        <v>13.513513513513509</v>
      </c>
      <c r="AD623" s="726">
        <f t="shared" si="217"/>
        <v>64.444444444444443</v>
      </c>
      <c r="AE623" s="726">
        <f t="shared" si="218"/>
        <v>12.5</v>
      </c>
      <c r="AF623" s="726">
        <f t="shared" si="219"/>
        <v>2.5641025641025772</v>
      </c>
      <c r="AG623" s="726">
        <f t="shared" si="220"/>
        <v>2.6315789473684292</v>
      </c>
      <c r="AH623" s="726">
        <f t="shared" si="221"/>
        <v>11.764705882352944</v>
      </c>
      <c r="AI623" s="726">
        <f t="shared" si="222"/>
        <v>9.6774193548387224</v>
      </c>
      <c r="AJ623" s="726">
        <f t="shared" si="223"/>
        <v>10.714285714285698</v>
      </c>
      <c r="AK623" s="726">
        <f t="shared" si="224"/>
        <v>21.739130434782616</v>
      </c>
      <c r="AL623" s="726">
        <f t="shared" si="225"/>
        <v>48.387096774193552</v>
      </c>
      <c r="AM623" s="726">
        <f t="shared" si="226"/>
        <v>10.714285714285698</v>
      </c>
      <c r="AN623" s="726">
        <f t="shared" si="227"/>
        <v>12.000000000000011</v>
      </c>
      <c r="AO623" s="726">
        <f t="shared" si="228"/>
        <v>13.636363636363647</v>
      </c>
      <c r="AP623" s="726">
        <f t="shared" si="229"/>
        <v>9.9999999999999858</v>
      </c>
      <c r="AQ623" s="727">
        <f t="shared" si="230"/>
        <v>15.456524349617702</v>
      </c>
      <c r="AR623" s="728">
        <f t="shared" si="231"/>
        <v>15.843464415887212</v>
      </c>
    </row>
    <row r="624" spans="1:44" ht="11.25" customHeight="1" x14ac:dyDescent="0.2">
      <c r="A624" s="1015" t="s">
        <v>1586</v>
      </c>
      <c r="B624" s="1015" t="s">
        <v>1587</v>
      </c>
      <c r="C624" s="524">
        <v>0.54</v>
      </c>
      <c r="D624" s="704">
        <v>0.48</v>
      </c>
      <c r="E624" s="704">
        <v>0.4</v>
      </c>
      <c r="F624" s="704">
        <v>0.32</v>
      </c>
      <c r="G624" s="704">
        <v>0.23</v>
      </c>
      <c r="H624" s="705"/>
      <c r="I624" s="704">
        <v>0.19</v>
      </c>
      <c r="J624" s="523">
        <v>0.12</v>
      </c>
      <c r="K624" s="705"/>
      <c r="L624" s="706">
        <v>0</v>
      </c>
      <c r="M624" s="706">
        <v>0</v>
      </c>
      <c r="N624" s="707">
        <v>0</v>
      </c>
      <c r="O624" s="707">
        <v>0</v>
      </c>
      <c r="P624" s="707">
        <v>0</v>
      </c>
      <c r="Q624" s="707">
        <v>0</v>
      </c>
      <c r="R624" s="707">
        <v>0</v>
      </c>
      <c r="S624" s="707">
        <v>0</v>
      </c>
      <c r="T624" s="707">
        <v>0.25</v>
      </c>
      <c r="U624" s="711">
        <v>0.25</v>
      </c>
      <c r="V624" s="711">
        <v>6.25E-2</v>
      </c>
      <c r="W624" s="707">
        <v>0</v>
      </c>
      <c r="X624" s="708">
        <f t="shared" si="211"/>
        <v>2.8425000000000002</v>
      </c>
      <c r="Y624" s="726">
        <f t="shared" si="212"/>
        <v>12.500000000000021</v>
      </c>
      <c r="Z624" s="726">
        <f t="shared" si="213"/>
        <v>19.999999999999996</v>
      </c>
      <c r="AA624" s="726">
        <f t="shared" si="214"/>
        <v>25</v>
      </c>
      <c r="AB624" s="726">
        <f t="shared" si="215"/>
        <v>39.130434782608688</v>
      </c>
      <c r="AC624" s="726">
        <f t="shared" si="216"/>
        <v>21.052631578947366</v>
      </c>
      <c r="AD624" s="726">
        <f t="shared" si="217"/>
        <v>58.33333333333335</v>
      </c>
      <c r="AE624" s="726" t="str">
        <f t="shared" si="218"/>
        <v>n/a</v>
      </c>
      <c r="AF624" s="726" t="str">
        <f t="shared" si="219"/>
        <v>n/a</v>
      </c>
      <c r="AG624" s="726" t="str">
        <f t="shared" si="220"/>
        <v>n/a</v>
      </c>
      <c r="AH624" s="726" t="str">
        <f t="shared" si="221"/>
        <v>n/a</v>
      </c>
      <c r="AI624" s="726" t="str">
        <f t="shared" si="222"/>
        <v>n/a</v>
      </c>
      <c r="AJ624" s="726" t="str">
        <f t="shared" si="223"/>
        <v>n/a</v>
      </c>
      <c r="AK624" s="726" t="str">
        <f t="shared" si="224"/>
        <v>n/a</v>
      </c>
      <c r="AL624" s="726" t="str">
        <f t="shared" si="225"/>
        <v>n/a</v>
      </c>
      <c r="AM624" s="726">
        <f t="shared" si="226"/>
        <v>-100</v>
      </c>
      <c r="AN624" s="726">
        <f t="shared" si="227"/>
        <v>0</v>
      </c>
      <c r="AO624" s="726">
        <f t="shared" si="228"/>
        <v>300</v>
      </c>
      <c r="AP624" s="726" t="str">
        <f t="shared" si="229"/>
        <v>n/a</v>
      </c>
      <c r="AQ624" s="727">
        <f t="shared" si="230"/>
        <v>41.779599966098822</v>
      </c>
      <c r="AR624" s="728">
        <f t="shared" si="231"/>
        <v>106.56489644842448</v>
      </c>
    </row>
    <row r="625" spans="1:44" ht="11.25" customHeight="1" x14ac:dyDescent="0.2">
      <c r="A625" s="1019" t="s">
        <v>1588</v>
      </c>
      <c r="B625" s="1031" t="s">
        <v>1589</v>
      </c>
      <c r="C625" s="524">
        <v>1.42</v>
      </c>
      <c r="D625" s="704">
        <v>1.19</v>
      </c>
      <c r="E625" s="704">
        <v>1</v>
      </c>
      <c r="F625" s="704">
        <v>0.85</v>
      </c>
      <c r="G625" s="704">
        <v>0.73</v>
      </c>
      <c r="H625" s="705"/>
      <c r="I625" s="704">
        <v>0.62</v>
      </c>
      <c r="J625" s="523">
        <v>0.55000000000000004</v>
      </c>
      <c r="K625" s="705"/>
      <c r="L625" s="706">
        <v>0.52</v>
      </c>
      <c r="M625" s="543">
        <v>0.52</v>
      </c>
      <c r="N625" s="711">
        <v>0.51</v>
      </c>
      <c r="O625" s="711">
        <v>0.46500000000000002</v>
      </c>
      <c r="P625" s="711">
        <v>0.40500000000000003</v>
      </c>
      <c r="Q625" s="711">
        <v>0.34</v>
      </c>
      <c r="R625" s="711">
        <v>0.20333000000000001</v>
      </c>
      <c r="S625" s="707">
        <v>0</v>
      </c>
      <c r="T625" s="707">
        <v>0</v>
      </c>
      <c r="U625" s="707">
        <v>0</v>
      </c>
      <c r="V625" s="707">
        <v>0</v>
      </c>
      <c r="W625" s="707">
        <v>0</v>
      </c>
      <c r="X625" s="708">
        <f t="shared" si="211"/>
        <v>9.3233299999999968</v>
      </c>
      <c r="Y625" s="726">
        <f t="shared" si="212"/>
        <v>19.327731092436974</v>
      </c>
      <c r="Z625" s="726">
        <f t="shared" si="213"/>
        <v>18.999999999999993</v>
      </c>
      <c r="AA625" s="726">
        <f t="shared" si="214"/>
        <v>17.647058823529417</v>
      </c>
      <c r="AB625" s="726">
        <f t="shared" si="215"/>
        <v>16.43835616438356</v>
      </c>
      <c r="AC625" s="726">
        <f t="shared" si="216"/>
        <v>17.741935483870975</v>
      </c>
      <c r="AD625" s="726">
        <f t="shared" si="217"/>
        <v>12.72727272727272</v>
      </c>
      <c r="AE625" s="726">
        <f t="shared" si="218"/>
        <v>5.7692307692307709</v>
      </c>
      <c r="AF625" s="726">
        <f t="shared" si="219"/>
        <v>0</v>
      </c>
      <c r="AG625" s="726">
        <f t="shared" si="220"/>
        <v>1.9607843137254832</v>
      </c>
      <c r="AH625" s="726">
        <f t="shared" si="221"/>
        <v>9.6774193548387011</v>
      </c>
      <c r="AI625" s="726">
        <f t="shared" si="222"/>
        <v>14.814814814814813</v>
      </c>
      <c r="AJ625" s="726">
        <f t="shared" si="223"/>
        <v>19.117647058823529</v>
      </c>
      <c r="AK625" s="726">
        <f t="shared" si="224"/>
        <v>67.215855997639309</v>
      </c>
      <c r="AL625" s="726" t="str">
        <f t="shared" si="225"/>
        <v>n/a</v>
      </c>
      <c r="AM625" s="726" t="str">
        <f t="shared" si="226"/>
        <v>n/a</v>
      </c>
      <c r="AN625" s="726" t="str">
        <f t="shared" si="227"/>
        <v>n/a</v>
      </c>
      <c r="AO625" s="726" t="str">
        <f t="shared" si="228"/>
        <v>n/a</v>
      </c>
      <c r="AP625" s="726" t="str">
        <f t="shared" si="229"/>
        <v>n/a</v>
      </c>
      <c r="AQ625" s="727">
        <f t="shared" si="230"/>
        <v>17.033700507735865</v>
      </c>
      <c r="AR625" s="728">
        <f t="shared" si="231"/>
        <v>16.469073019261636</v>
      </c>
    </row>
    <row r="626" spans="1:44" ht="11.25" customHeight="1" x14ac:dyDescent="0.2">
      <c r="A626" s="522" t="s">
        <v>745</v>
      </c>
      <c r="B626" s="1015" t="s">
        <v>746</v>
      </c>
      <c r="C626" s="524">
        <v>1.32</v>
      </c>
      <c r="D626" s="704">
        <v>1.24</v>
      </c>
      <c r="E626" s="704">
        <v>1.1599999999999999</v>
      </c>
      <c r="F626" s="704">
        <v>1.1100000000000001</v>
      </c>
      <c r="G626" s="704">
        <v>1.0900000000000001</v>
      </c>
      <c r="H626" s="705"/>
      <c r="I626" s="704">
        <v>1.07</v>
      </c>
      <c r="J626" s="523">
        <v>1.05</v>
      </c>
      <c r="K626" s="705"/>
      <c r="L626" s="710">
        <v>1.03</v>
      </c>
      <c r="M626" s="711">
        <v>1</v>
      </c>
      <c r="N626" s="711">
        <v>0.96</v>
      </c>
      <c r="O626" s="711">
        <v>0.92</v>
      </c>
      <c r="P626" s="711">
        <v>0.45</v>
      </c>
      <c r="Q626" s="707">
        <v>0</v>
      </c>
      <c r="R626" s="707">
        <v>0</v>
      </c>
      <c r="S626" s="707">
        <v>0</v>
      </c>
      <c r="T626" s="707">
        <v>0</v>
      </c>
      <c r="U626" s="707">
        <v>0</v>
      </c>
      <c r="V626" s="707">
        <v>0</v>
      </c>
      <c r="W626" s="707">
        <v>0</v>
      </c>
      <c r="X626" s="708">
        <f t="shared" si="211"/>
        <v>12.4</v>
      </c>
      <c r="Y626" s="726">
        <f t="shared" si="212"/>
        <v>6.4516129032258229</v>
      </c>
      <c r="Z626" s="726">
        <f t="shared" si="213"/>
        <v>6.8965517241379448</v>
      </c>
      <c r="AA626" s="726">
        <f t="shared" si="214"/>
        <v>4.5045045045044807</v>
      </c>
      <c r="AB626" s="726">
        <f t="shared" si="215"/>
        <v>1.8348623853211121</v>
      </c>
      <c r="AC626" s="726">
        <f t="shared" si="216"/>
        <v>1.8691588785046731</v>
      </c>
      <c r="AD626" s="726">
        <f t="shared" si="217"/>
        <v>1.904761904761898</v>
      </c>
      <c r="AE626" s="726">
        <f t="shared" si="218"/>
        <v>1.9417475728155331</v>
      </c>
      <c r="AF626" s="726">
        <f t="shared" si="219"/>
        <v>3.0000000000000027</v>
      </c>
      <c r="AG626" s="726">
        <f t="shared" si="220"/>
        <v>4.1666666666666741</v>
      </c>
      <c r="AH626" s="726">
        <f t="shared" si="221"/>
        <v>4.3478260869565188</v>
      </c>
      <c r="AI626" s="726">
        <f t="shared" si="222"/>
        <v>104.44444444444443</v>
      </c>
      <c r="AJ626" s="726" t="str">
        <f t="shared" si="223"/>
        <v>n/a</v>
      </c>
      <c r="AK626" s="726" t="str">
        <f t="shared" si="224"/>
        <v>n/a</v>
      </c>
      <c r="AL626" s="726" t="str">
        <f t="shared" si="225"/>
        <v>n/a</v>
      </c>
      <c r="AM626" s="726" t="str">
        <f t="shared" si="226"/>
        <v>n/a</v>
      </c>
      <c r="AN626" s="726" t="str">
        <f t="shared" si="227"/>
        <v>n/a</v>
      </c>
      <c r="AO626" s="726" t="str">
        <f t="shared" si="228"/>
        <v>n/a</v>
      </c>
      <c r="AP626" s="726" t="str">
        <f t="shared" si="229"/>
        <v>n/a</v>
      </c>
      <c r="AQ626" s="727">
        <f t="shared" si="230"/>
        <v>12.851103370121734</v>
      </c>
      <c r="AR626" s="728">
        <f t="shared" si="231"/>
        <v>30.431862437224382</v>
      </c>
    </row>
    <row r="627" spans="1:44" ht="11.25" customHeight="1" x14ac:dyDescent="0.2">
      <c r="A627" s="592" t="s">
        <v>4206</v>
      </c>
      <c r="B627" s="1015" t="s">
        <v>4207</v>
      </c>
      <c r="C627" s="524">
        <v>0.27</v>
      </c>
      <c r="D627" s="513">
        <v>0.25</v>
      </c>
      <c r="E627" s="513">
        <v>0.2175</v>
      </c>
      <c r="F627" s="513">
        <v>0.17</v>
      </c>
      <c r="G627" s="513">
        <v>0.12</v>
      </c>
      <c r="H627" s="514"/>
      <c r="I627" s="587">
        <v>0</v>
      </c>
      <c r="J627" s="511">
        <v>0.02</v>
      </c>
      <c r="K627" s="514"/>
      <c r="L627" s="571">
        <v>0</v>
      </c>
      <c r="M627" s="571">
        <v>0.26500000000000001</v>
      </c>
      <c r="N627" s="519">
        <v>0.45500000000000002</v>
      </c>
      <c r="O627" s="519">
        <v>0.42499999999999999</v>
      </c>
      <c r="P627" s="519">
        <v>0.36441176470588238</v>
      </c>
      <c r="Q627" s="519">
        <v>0.32840000000000003</v>
      </c>
      <c r="R627" s="519">
        <v>0.28352941176470586</v>
      </c>
      <c r="S627" s="519">
        <v>0.26074999999999998</v>
      </c>
      <c r="T627" s="589">
        <v>0</v>
      </c>
      <c r="U627" s="589">
        <v>0</v>
      </c>
      <c r="V627" s="518">
        <v>0</v>
      </c>
      <c r="W627" s="518">
        <v>0</v>
      </c>
      <c r="X627" s="708">
        <f t="shared" si="211"/>
        <v>3.4295911764705882</v>
      </c>
      <c r="Y627" s="726">
        <f t="shared" si="212"/>
        <v>8.0000000000000071</v>
      </c>
      <c r="Z627" s="726">
        <f t="shared" si="213"/>
        <v>14.942528735632177</v>
      </c>
      <c r="AA627" s="726">
        <f t="shared" si="214"/>
        <v>27.941176470588225</v>
      </c>
      <c r="AB627" s="726">
        <f t="shared" si="215"/>
        <v>41.666666666666671</v>
      </c>
      <c r="AC627" s="726" t="str">
        <f t="shared" si="216"/>
        <v>n/a</v>
      </c>
      <c r="AD627" s="726">
        <f t="shared" si="217"/>
        <v>-100</v>
      </c>
      <c r="AE627" s="726" t="str">
        <f t="shared" si="218"/>
        <v>n/a</v>
      </c>
      <c r="AF627" s="726">
        <f t="shared" si="219"/>
        <v>-100</v>
      </c>
      <c r="AG627" s="726">
        <f t="shared" si="220"/>
        <v>-41.758241758241752</v>
      </c>
      <c r="AH627" s="726">
        <f t="shared" si="221"/>
        <v>7.0588235294117618</v>
      </c>
      <c r="AI627" s="726">
        <f t="shared" si="222"/>
        <v>16.626311541565777</v>
      </c>
      <c r="AJ627" s="726">
        <f t="shared" si="223"/>
        <v>10.965823601060398</v>
      </c>
      <c r="AK627" s="726">
        <f t="shared" si="224"/>
        <v>15.825726141078844</v>
      </c>
      <c r="AL627" s="726">
        <f t="shared" si="225"/>
        <v>8.7361118944222049</v>
      </c>
      <c r="AM627" s="726" t="str">
        <f t="shared" si="226"/>
        <v>n/a</v>
      </c>
      <c r="AN627" s="726" t="str">
        <f t="shared" si="227"/>
        <v>n/a</v>
      </c>
      <c r="AO627" s="726" t="str">
        <f t="shared" si="228"/>
        <v>n/a</v>
      </c>
      <c r="AP627" s="726" t="str">
        <f t="shared" si="229"/>
        <v>n/a</v>
      </c>
      <c r="AQ627" s="727">
        <f t="shared" si="230"/>
        <v>-7.4995894314846412</v>
      </c>
      <c r="AR627" s="728">
        <f t="shared" si="231"/>
        <v>47.334600111629889</v>
      </c>
    </row>
    <row r="628" spans="1:44" ht="11.25" customHeight="1" x14ac:dyDescent="0.2">
      <c r="A628" s="539" t="s">
        <v>1590</v>
      </c>
      <c r="B628" s="539" t="s">
        <v>1591</v>
      </c>
      <c r="C628" s="542">
        <v>0.56000000000000005</v>
      </c>
      <c r="D628" s="704">
        <v>0.52</v>
      </c>
      <c r="E628" s="704">
        <v>0.48</v>
      </c>
      <c r="F628" s="704">
        <v>0.44</v>
      </c>
      <c r="G628" s="704">
        <v>0.32</v>
      </c>
      <c r="H628" s="705"/>
      <c r="I628" s="532">
        <v>0.2</v>
      </c>
      <c r="J628" s="709">
        <v>0.2</v>
      </c>
      <c r="K628" s="705"/>
      <c r="L628" s="543">
        <v>0.2</v>
      </c>
      <c r="M628" s="543">
        <v>0.1</v>
      </c>
      <c r="N628" s="711">
        <v>2.5000000000000001E-2</v>
      </c>
      <c r="O628" s="707">
        <v>0</v>
      </c>
      <c r="P628" s="707">
        <v>0</v>
      </c>
      <c r="Q628" s="707">
        <v>0</v>
      </c>
      <c r="R628" s="707">
        <v>0</v>
      </c>
      <c r="S628" s="707">
        <v>0</v>
      </c>
      <c r="T628" s="707">
        <v>0</v>
      </c>
      <c r="U628" s="707">
        <v>0</v>
      </c>
      <c r="V628" s="707">
        <v>0</v>
      </c>
      <c r="W628" s="707">
        <v>0</v>
      </c>
      <c r="X628" s="708">
        <f t="shared" si="211"/>
        <v>3.0450000000000004</v>
      </c>
      <c r="Y628" s="726">
        <f t="shared" si="212"/>
        <v>7.6923076923077094</v>
      </c>
      <c r="Z628" s="726">
        <f t="shared" si="213"/>
        <v>8.3333333333333481</v>
      </c>
      <c r="AA628" s="726">
        <f t="shared" si="214"/>
        <v>9.0909090909090828</v>
      </c>
      <c r="AB628" s="726">
        <f t="shared" si="215"/>
        <v>37.5</v>
      </c>
      <c r="AC628" s="726">
        <f t="shared" si="216"/>
        <v>59.999999999999986</v>
      </c>
      <c r="AD628" s="726">
        <f t="shared" si="217"/>
        <v>0</v>
      </c>
      <c r="AE628" s="726">
        <f t="shared" si="218"/>
        <v>0</v>
      </c>
      <c r="AF628" s="726">
        <f t="shared" si="219"/>
        <v>100</v>
      </c>
      <c r="AG628" s="726">
        <f t="shared" si="220"/>
        <v>300</v>
      </c>
      <c r="AH628" s="726" t="str">
        <f t="shared" si="221"/>
        <v>n/a</v>
      </c>
      <c r="AI628" s="726" t="str">
        <f t="shared" si="222"/>
        <v>n/a</v>
      </c>
      <c r="AJ628" s="726" t="str">
        <f t="shared" si="223"/>
        <v>n/a</v>
      </c>
      <c r="AK628" s="726" t="str">
        <f t="shared" si="224"/>
        <v>n/a</v>
      </c>
      <c r="AL628" s="726" t="str">
        <f t="shared" si="225"/>
        <v>n/a</v>
      </c>
      <c r="AM628" s="726" t="str">
        <f t="shared" si="226"/>
        <v>n/a</v>
      </c>
      <c r="AN628" s="726" t="str">
        <f t="shared" si="227"/>
        <v>n/a</v>
      </c>
      <c r="AO628" s="726" t="str">
        <f t="shared" si="228"/>
        <v>n/a</v>
      </c>
      <c r="AP628" s="726" t="str">
        <f t="shared" si="229"/>
        <v>n/a</v>
      </c>
      <c r="AQ628" s="727">
        <f t="shared" si="230"/>
        <v>58.068505568505572</v>
      </c>
      <c r="AR628" s="728">
        <f t="shared" si="231"/>
        <v>96.740599426727698</v>
      </c>
    </row>
    <row r="629" spans="1:44" ht="11.25" customHeight="1" x14ac:dyDescent="0.2">
      <c r="A629" s="1015" t="s">
        <v>323</v>
      </c>
      <c r="B629" s="1015" t="s">
        <v>324</v>
      </c>
      <c r="C629" s="710">
        <v>1.7000000000000002</v>
      </c>
      <c r="D629" s="704">
        <v>1.56</v>
      </c>
      <c r="E629" s="704">
        <v>1.415</v>
      </c>
      <c r="F629" s="704">
        <v>1.31</v>
      </c>
      <c r="G629" s="704">
        <v>1.21</v>
      </c>
      <c r="H629" s="705"/>
      <c r="I629" s="704">
        <v>1.17</v>
      </c>
      <c r="J629" s="523">
        <v>1.1299999999999999</v>
      </c>
      <c r="K629" s="705"/>
      <c r="L629" s="543">
        <v>1.0900000000000001</v>
      </c>
      <c r="M629" s="543">
        <v>1.0649999999999999</v>
      </c>
      <c r="N629" s="711">
        <v>1.0449999999999999</v>
      </c>
      <c r="O629" s="711">
        <v>1.02</v>
      </c>
      <c r="P629" s="711">
        <v>0.95499999999999996</v>
      </c>
      <c r="Q629" s="711">
        <v>0.93</v>
      </c>
      <c r="R629" s="711">
        <v>0.89500000000000002</v>
      </c>
      <c r="S629" s="711">
        <v>0.86499999999999999</v>
      </c>
      <c r="T629" s="711">
        <v>0.84499999999999997</v>
      </c>
      <c r="U629" s="711">
        <v>0.84</v>
      </c>
      <c r="V629" s="711">
        <v>0.8</v>
      </c>
      <c r="W629" s="711">
        <v>0.76</v>
      </c>
      <c r="X629" s="708">
        <f t="shared" si="211"/>
        <v>20.605</v>
      </c>
      <c r="Y629" s="726">
        <f t="shared" si="212"/>
        <v>8.9743589743589869</v>
      </c>
      <c r="Z629" s="726">
        <f t="shared" si="213"/>
        <v>10.24734982332156</v>
      </c>
      <c r="AA629" s="726">
        <f t="shared" si="214"/>
        <v>8.0152671755725269</v>
      </c>
      <c r="AB629" s="726">
        <f t="shared" si="215"/>
        <v>8.2644628099173723</v>
      </c>
      <c r="AC629" s="726">
        <f t="shared" si="216"/>
        <v>3.4188034188034289</v>
      </c>
      <c r="AD629" s="726">
        <f t="shared" si="217"/>
        <v>3.539823008849563</v>
      </c>
      <c r="AE629" s="726">
        <f t="shared" si="218"/>
        <v>3.6697247706421798</v>
      </c>
      <c r="AF629" s="726">
        <f t="shared" si="219"/>
        <v>2.3474178403755985</v>
      </c>
      <c r="AG629" s="726">
        <f t="shared" si="220"/>
        <v>1.9138755980861344</v>
      </c>
      <c r="AH629" s="726">
        <f t="shared" si="221"/>
        <v>2.450980392156854</v>
      </c>
      <c r="AI629" s="726">
        <f t="shared" si="222"/>
        <v>6.8062827225130906</v>
      </c>
      <c r="AJ629" s="726">
        <f t="shared" si="223"/>
        <v>2.6881720430107503</v>
      </c>
      <c r="AK629" s="726">
        <f t="shared" si="224"/>
        <v>3.9106145251396773</v>
      </c>
      <c r="AL629" s="726">
        <f t="shared" si="225"/>
        <v>3.4682080924855585</v>
      </c>
      <c r="AM629" s="726">
        <f t="shared" si="226"/>
        <v>2.3668639053254559</v>
      </c>
      <c r="AN629" s="726">
        <f t="shared" si="227"/>
        <v>0.59523809523809312</v>
      </c>
      <c r="AO629" s="726">
        <f t="shared" si="228"/>
        <v>4.9999999999999822</v>
      </c>
      <c r="AP629" s="726">
        <f t="shared" si="229"/>
        <v>5.2631578947368363</v>
      </c>
      <c r="AQ629" s="727">
        <f t="shared" si="230"/>
        <v>4.607811171696313</v>
      </c>
      <c r="AR629" s="728">
        <f t="shared" si="231"/>
        <v>2.7473502990840184</v>
      </c>
    </row>
    <row r="630" spans="1:44" ht="11.25" customHeight="1" x14ac:dyDescent="0.2">
      <c r="A630" s="522" t="s">
        <v>747</v>
      </c>
      <c r="B630" s="1015" t="s">
        <v>748</v>
      </c>
      <c r="C630" s="710">
        <v>1.5649999999999999</v>
      </c>
      <c r="D630" s="704">
        <v>1.5149999999999999</v>
      </c>
      <c r="E630" s="704">
        <v>1.4950000000000001</v>
      </c>
      <c r="F630" s="704">
        <v>1.3831290000000001</v>
      </c>
      <c r="G630" s="704">
        <v>1.3668295000000001</v>
      </c>
      <c r="H630" s="705"/>
      <c r="I630" s="704">
        <v>1.341216</v>
      </c>
      <c r="J630" s="709">
        <v>1.30396</v>
      </c>
      <c r="K630" s="705"/>
      <c r="L630" s="543">
        <v>1.2993030000000001</v>
      </c>
      <c r="M630" s="543">
        <v>1.2853319999999999</v>
      </c>
      <c r="N630" s="711">
        <v>1.2480760000000002</v>
      </c>
      <c r="O630" s="711">
        <v>1.1363079999999999</v>
      </c>
      <c r="P630" s="711">
        <v>1.02454</v>
      </c>
      <c r="Q630" s="711">
        <v>0.89414399999999994</v>
      </c>
      <c r="R630" s="711">
        <v>0.76374799999999998</v>
      </c>
      <c r="S630" s="711">
        <v>0.71717799999999998</v>
      </c>
      <c r="T630" s="711">
        <v>0.67060799999999998</v>
      </c>
      <c r="U630" s="707">
        <v>0.49364200000000003</v>
      </c>
      <c r="V630" s="711">
        <v>0.49364200000000003</v>
      </c>
      <c r="W630" s="711">
        <v>0.4657</v>
      </c>
      <c r="X630" s="708">
        <f t="shared" si="211"/>
        <v>20.462355500000001</v>
      </c>
      <c r="Y630" s="726">
        <f t="shared" si="212"/>
        <v>3.3003300330032959</v>
      </c>
      <c r="Z630" s="726">
        <f t="shared" si="213"/>
        <v>1.3377926421404451</v>
      </c>
      <c r="AA630" s="726">
        <f t="shared" si="214"/>
        <v>8.0882549639260013</v>
      </c>
      <c r="AB630" s="726">
        <f t="shared" si="215"/>
        <v>1.1925042589437718</v>
      </c>
      <c r="AC630" s="726">
        <f t="shared" si="216"/>
        <v>1.9097222222222321</v>
      </c>
      <c r="AD630" s="726">
        <f t="shared" si="217"/>
        <v>2.857142857142847</v>
      </c>
      <c r="AE630" s="726">
        <f t="shared" si="218"/>
        <v>0.35842293906809264</v>
      </c>
      <c r="AF630" s="726">
        <f t="shared" si="219"/>
        <v>1.0869565217391353</v>
      </c>
      <c r="AG630" s="726">
        <f t="shared" si="220"/>
        <v>2.9850746268656581</v>
      </c>
      <c r="AH630" s="726">
        <f t="shared" si="221"/>
        <v>9.8360655737705258</v>
      </c>
      <c r="AI630" s="726">
        <f t="shared" si="222"/>
        <v>10.909090909090891</v>
      </c>
      <c r="AJ630" s="726">
        <f t="shared" si="223"/>
        <v>14.583333333333348</v>
      </c>
      <c r="AK630" s="726">
        <f t="shared" si="224"/>
        <v>17.073170731707311</v>
      </c>
      <c r="AL630" s="726">
        <f t="shared" si="225"/>
        <v>6.4935064935064846</v>
      </c>
      <c r="AM630" s="726">
        <f t="shared" si="226"/>
        <v>6.944444444444442</v>
      </c>
      <c r="AN630" s="726">
        <f t="shared" si="227"/>
        <v>35.849056603773576</v>
      </c>
      <c r="AO630" s="726">
        <f t="shared" si="228"/>
        <v>0</v>
      </c>
      <c r="AP630" s="726">
        <f t="shared" si="229"/>
        <v>6.0000000000000053</v>
      </c>
      <c r="AQ630" s="727">
        <f t="shared" si="230"/>
        <v>7.2669371752598932</v>
      </c>
      <c r="AR630" s="728">
        <f t="shared" si="231"/>
        <v>8.6855964851579071</v>
      </c>
    </row>
    <row r="631" spans="1:44" ht="11.25" customHeight="1" x14ac:dyDescent="0.2">
      <c r="A631" s="509" t="s">
        <v>1592</v>
      </c>
      <c r="B631" s="1000" t="s">
        <v>1593</v>
      </c>
      <c r="C631" s="517">
        <v>0.94</v>
      </c>
      <c r="D631" s="704">
        <v>0.81</v>
      </c>
      <c r="E631" s="704">
        <v>0.71</v>
      </c>
      <c r="F631" s="704">
        <v>0.64</v>
      </c>
      <c r="G631" s="704">
        <v>0.59499999999999997</v>
      </c>
      <c r="H631" s="705"/>
      <c r="I631" s="704">
        <v>0.52500000000000002</v>
      </c>
      <c r="J631" s="523">
        <v>0.5</v>
      </c>
      <c r="K631" s="705"/>
      <c r="L631" s="706">
        <v>0</v>
      </c>
      <c r="M631" s="706">
        <v>0</v>
      </c>
      <c r="N631" s="707">
        <v>0</v>
      </c>
      <c r="O631" s="707">
        <v>0</v>
      </c>
      <c r="P631" s="707">
        <v>0</v>
      </c>
      <c r="Q631" s="707">
        <v>0</v>
      </c>
      <c r="R631" s="707">
        <v>0</v>
      </c>
      <c r="S631" s="707">
        <v>0</v>
      </c>
      <c r="T631" s="707">
        <v>0</v>
      </c>
      <c r="U631" s="707">
        <v>0</v>
      </c>
      <c r="V631" s="707">
        <v>0</v>
      </c>
      <c r="W631" s="707">
        <v>0</v>
      </c>
      <c r="X631" s="708">
        <f t="shared" si="211"/>
        <v>4.7200000000000006</v>
      </c>
      <c r="Y631" s="726">
        <f t="shared" si="212"/>
        <v>16.049382716049365</v>
      </c>
      <c r="Z631" s="726">
        <f t="shared" si="213"/>
        <v>14.084507042253524</v>
      </c>
      <c r="AA631" s="726">
        <f t="shared" si="214"/>
        <v>10.9375</v>
      </c>
      <c r="AB631" s="726">
        <f t="shared" si="215"/>
        <v>7.5630252100840512</v>
      </c>
      <c r="AC631" s="726">
        <f t="shared" si="216"/>
        <v>13.33333333333333</v>
      </c>
      <c r="AD631" s="726">
        <f t="shared" si="217"/>
        <v>5.0000000000000044</v>
      </c>
      <c r="AE631" s="726" t="str">
        <f t="shared" si="218"/>
        <v>n/a</v>
      </c>
      <c r="AF631" s="726" t="str">
        <f t="shared" si="219"/>
        <v>n/a</v>
      </c>
      <c r="AG631" s="726" t="str">
        <f t="shared" si="220"/>
        <v>n/a</v>
      </c>
      <c r="AH631" s="726" t="str">
        <f t="shared" si="221"/>
        <v>n/a</v>
      </c>
      <c r="AI631" s="726" t="str">
        <f t="shared" si="222"/>
        <v>n/a</v>
      </c>
      <c r="AJ631" s="726" t="str">
        <f t="shared" si="223"/>
        <v>n/a</v>
      </c>
      <c r="AK631" s="726" t="str">
        <f t="shared" si="224"/>
        <v>n/a</v>
      </c>
      <c r="AL631" s="726" t="str">
        <f t="shared" si="225"/>
        <v>n/a</v>
      </c>
      <c r="AM631" s="726" t="str">
        <f t="shared" si="226"/>
        <v>n/a</v>
      </c>
      <c r="AN631" s="726" t="str">
        <f t="shared" si="227"/>
        <v>n/a</v>
      </c>
      <c r="AO631" s="726" t="str">
        <f t="shared" si="228"/>
        <v>n/a</v>
      </c>
      <c r="AP631" s="726" t="str">
        <f t="shared" si="229"/>
        <v>n/a</v>
      </c>
      <c r="AQ631" s="727">
        <f t="shared" si="230"/>
        <v>11.161291383620044</v>
      </c>
      <c r="AR631" s="728">
        <f t="shared" si="231"/>
        <v>4.1979877666623002</v>
      </c>
    </row>
    <row r="632" spans="1:44" ht="11.25" customHeight="1" x14ac:dyDescent="0.2">
      <c r="A632" s="539" t="s">
        <v>3940</v>
      </c>
      <c r="B632" s="539" t="s">
        <v>3941</v>
      </c>
      <c r="C632" s="524">
        <v>0.8</v>
      </c>
      <c r="D632" s="545">
        <v>0.6</v>
      </c>
      <c r="E632" s="545">
        <v>0.46</v>
      </c>
      <c r="F632" s="545">
        <v>0.1</v>
      </c>
      <c r="G632" s="573">
        <v>0</v>
      </c>
      <c r="H632" s="546"/>
      <c r="I632" s="544">
        <v>0</v>
      </c>
      <c r="J632" s="547">
        <v>0</v>
      </c>
      <c r="K632" s="546"/>
      <c r="L632" s="572">
        <v>0</v>
      </c>
      <c r="M632" s="572">
        <v>0.08</v>
      </c>
      <c r="N632" s="574">
        <v>0.47000000000000003</v>
      </c>
      <c r="O632" s="548">
        <v>0.62333400000000005</v>
      </c>
      <c r="P632" s="548">
        <v>0.53333600000000003</v>
      </c>
      <c r="Q632" s="548">
        <v>0.42622799999999994</v>
      </c>
      <c r="R632" s="548">
        <v>0.4</v>
      </c>
      <c r="S632" s="574">
        <v>0.16</v>
      </c>
      <c r="T632" s="574">
        <v>0.253334</v>
      </c>
      <c r="U632" s="548">
        <v>0.253334</v>
      </c>
      <c r="V632" s="574">
        <v>0</v>
      </c>
      <c r="W632" s="574">
        <v>0</v>
      </c>
      <c r="X632" s="708">
        <f t="shared" si="211"/>
        <v>5.1595660000000008</v>
      </c>
      <c r="Y632" s="726">
        <f t="shared" si="212"/>
        <v>33.33333333333335</v>
      </c>
      <c r="Z632" s="726">
        <f t="shared" si="213"/>
        <v>30.434782608695631</v>
      </c>
      <c r="AA632" s="726">
        <f t="shared" si="214"/>
        <v>359.99999999999994</v>
      </c>
      <c r="AB632" s="726" t="str">
        <f t="shared" si="215"/>
        <v>n/a</v>
      </c>
      <c r="AC632" s="726" t="str">
        <f t="shared" si="216"/>
        <v>n/a</v>
      </c>
      <c r="AD632" s="726" t="str">
        <f t="shared" si="217"/>
        <v>n/a</v>
      </c>
      <c r="AE632" s="726" t="str">
        <f t="shared" si="218"/>
        <v>n/a</v>
      </c>
      <c r="AF632" s="726">
        <f t="shared" si="219"/>
        <v>-100</v>
      </c>
      <c r="AG632" s="726">
        <f t="shared" si="220"/>
        <v>-82.978723404255319</v>
      </c>
      <c r="AH632" s="726">
        <f t="shared" si="221"/>
        <v>-24.599011124052272</v>
      </c>
      <c r="AI632" s="726">
        <f t="shared" si="222"/>
        <v>16.874540627296874</v>
      </c>
      <c r="AJ632" s="726">
        <f t="shared" si="223"/>
        <v>25.129273534352524</v>
      </c>
      <c r="AK632" s="726">
        <f t="shared" si="224"/>
        <v>6.5569999999999684</v>
      </c>
      <c r="AL632" s="726">
        <f t="shared" si="225"/>
        <v>150</v>
      </c>
      <c r="AM632" s="726">
        <f t="shared" si="226"/>
        <v>-36.842271467706666</v>
      </c>
      <c r="AN632" s="726">
        <f t="shared" si="227"/>
        <v>0</v>
      </c>
      <c r="AO632" s="726" t="str">
        <f t="shared" si="228"/>
        <v>n/a</v>
      </c>
      <c r="AP632" s="726" t="str">
        <f t="shared" si="229"/>
        <v>n/a</v>
      </c>
      <c r="AQ632" s="727">
        <f t="shared" si="230"/>
        <v>31.492410342305334</v>
      </c>
      <c r="AR632" s="728">
        <f t="shared" si="231"/>
        <v>121.37218559802658</v>
      </c>
    </row>
    <row r="633" spans="1:44" ht="11.25" customHeight="1" x14ac:dyDescent="0.2">
      <c r="A633" s="1015" t="s">
        <v>1594</v>
      </c>
      <c r="B633" s="1015" t="s">
        <v>1595</v>
      </c>
      <c r="C633" s="524">
        <v>0.78</v>
      </c>
      <c r="D633" s="525">
        <v>0.7</v>
      </c>
      <c r="E633" s="525">
        <v>0.64</v>
      </c>
      <c r="F633" s="525">
        <v>0.48</v>
      </c>
      <c r="G633" s="525">
        <v>0.44</v>
      </c>
      <c r="H633" s="526"/>
      <c r="I633" s="704">
        <v>0.24</v>
      </c>
      <c r="J633" s="523">
        <v>0.1</v>
      </c>
      <c r="K633" s="526"/>
      <c r="L633" s="543">
        <v>0.02</v>
      </c>
      <c r="M633" s="706">
        <v>0</v>
      </c>
      <c r="N633" s="707">
        <v>0</v>
      </c>
      <c r="O633" s="707">
        <v>0</v>
      </c>
      <c r="P633" s="707">
        <v>0</v>
      </c>
      <c r="Q633" s="707">
        <v>0</v>
      </c>
      <c r="R633" s="707">
        <v>0</v>
      </c>
      <c r="S633" s="707">
        <v>0</v>
      </c>
      <c r="T633" s="707">
        <v>0</v>
      </c>
      <c r="U633" s="707">
        <v>0</v>
      </c>
      <c r="V633" s="707">
        <v>0</v>
      </c>
      <c r="W633" s="707">
        <v>0</v>
      </c>
      <c r="X633" s="708">
        <f t="shared" si="211"/>
        <v>3.4000000000000004</v>
      </c>
      <c r="Y633" s="726">
        <f t="shared" si="212"/>
        <v>11.428571428571432</v>
      </c>
      <c r="Z633" s="726">
        <f t="shared" si="213"/>
        <v>9.375</v>
      </c>
      <c r="AA633" s="726">
        <f t="shared" si="214"/>
        <v>33.33333333333335</v>
      </c>
      <c r="AB633" s="726">
        <f t="shared" si="215"/>
        <v>9.0909090909090828</v>
      </c>
      <c r="AC633" s="726">
        <f t="shared" si="216"/>
        <v>83.333333333333343</v>
      </c>
      <c r="AD633" s="726">
        <f t="shared" si="217"/>
        <v>140</v>
      </c>
      <c r="AE633" s="726">
        <f t="shared" si="218"/>
        <v>400</v>
      </c>
      <c r="AF633" s="726" t="str">
        <f t="shared" si="219"/>
        <v>n/a</v>
      </c>
      <c r="AG633" s="726" t="str">
        <f t="shared" si="220"/>
        <v>n/a</v>
      </c>
      <c r="AH633" s="726" t="str">
        <f t="shared" si="221"/>
        <v>n/a</v>
      </c>
      <c r="AI633" s="726" t="str">
        <f t="shared" si="222"/>
        <v>n/a</v>
      </c>
      <c r="AJ633" s="726" t="str">
        <f t="shared" si="223"/>
        <v>n/a</v>
      </c>
      <c r="AK633" s="726" t="str">
        <f t="shared" si="224"/>
        <v>n/a</v>
      </c>
      <c r="AL633" s="726" t="str">
        <f t="shared" si="225"/>
        <v>n/a</v>
      </c>
      <c r="AM633" s="726" t="str">
        <f t="shared" si="226"/>
        <v>n/a</v>
      </c>
      <c r="AN633" s="726" t="str">
        <f t="shared" si="227"/>
        <v>n/a</v>
      </c>
      <c r="AO633" s="726" t="str">
        <f t="shared" si="228"/>
        <v>n/a</v>
      </c>
      <c r="AP633" s="726" t="str">
        <f t="shared" si="229"/>
        <v>n/a</v>
      </c>
      <c r="AQ633" s="727">
        <f t="shared" si="230"/>
        <v>98.08016388373531</v>
      </c>
      <c r="AR633" s="728">
        <f t="shared" si="231"/>
        <v>141.78544425841113</v>
      </c>
    </row>
    <row r="634" spans="1:44" ht="11.25" customHeight="1" x14ac:dyDescent="0.2">
      <c r="A634" s="662" t="s">
        <v>4256</v>
      </c>
      <c r="B634" s="1002" t="s">
        <v>2705</v>
      </c>
      <c r="C634" s="1006">
        <v>0.22500000000000001</v>
      </c>
      <c r="D634" s="1006">
        <v>0.22</v>
      </c>
      <c r="E634" s="1006">
        <v>0.2</v>
      </c>
      <c r="F634" s="1006">
        <v>0.15</v>
      </c>
      <c r="G634" s="1006">
        <v>0.13500000000000001</v>
      </c>
      <c r="H634" s="998"/>
      <c r="I634" s="1006">
        <v>0.12</v>
      </c>
      <c r="J634" s="1002">
        <v>0.11</v>
      </c>
      <c r="K634" s="998"/>
      <c r="L634" s="530">
        <v>0.1</v>
      </c>
      <c r="M634" s="530">
        <v>0.1</v>
      </c>
      <c r="N634" s="676">
        <v>0.05</v>
      </c>
      <c r="O634" s="707">
        <v>0</v>
      </c>
      <c r="P634" s="707">
        <v>0</v>
      </c>
      <c r="Q634" s="707">
        <v>0</v>
      </c>
      <c r="R634" s="707">
        <v>0</v>
      </c>
      <c r="S634" s="707">
        <v>0</v>
      </c>
      <c r="T634" s="707">
        <v>0</v>
      </c>
      <c r="U634" s="707">
        <v>0</v>
      </c>
      <c r="V634" s="707">
        <v>0</v>
      </c>
      <c r="W634" s="707">
        <v>0</v>
      </c>
      <c r="X634" s="708">
        <f t="shared" si="211"/>
        <v>1.4100000000000004</v>
      </c>
      <c r="Y634" s="726">
        <f t="shared" si="212"/>
        <v>2.2727272727272707</v>
      </c>
      <c r="Z634" s="726">
        <f t="shared" si="213"/>
        <v>9.9999999999999858</v>
      </c>
      <c r="AA634" s="726">
        <f t="shared" si="214"/>
        <v>33.33333333333335</v>
      </c>
      <c r="AB634" s="726">
        <f t="shared" si="215"/>
        <v>11.111111111111093</v>
      </c>
      <c r="AC634" s="726">
        <f t="shared" si="216"/>
        <v>12.500000000000021</v>
      </c>
      <c r="AD634" s="726">
        <f t="shared" si="217"/>
        <v>9.0909090909090828</v>
      </c>
      <c r="AE634" s="726">
        <f t="shared" si="218"/>
        <v>9.9999999999999858</v>
      </c>
      <c r="AF634" s="726">
        <f t="shared" si="219"/>
        <v>0</v>
      </c>
      <c r="AG634" s="726">
        <f t="shared" si="220"/>
        <v>100</v>
      </c>
      <c r="AH634" s="726" t="str">
        <f t="shared" si="221"/>
        <v>n/a</v>
      </c>
      <c r="AI634" s="726" t="str">
        <f t="shared" si="222"/>
        <v>n/a</v>
      </c>
      <c r="AJ634" s="726" t="str">
        <f t="shared" si="223"/>
        <v>n/a</v>
      </c>
      <c r="AK634" s="726" t="str">
        <f t="shared" si="224"/>
        <v>n/a</v>
      </c>
      <c r="AL634" s="726" t="str">
        <f t="shared" si="225"/>
        <v>n/a</v>
      </c>
      <c r="AM634" s="726" t="str">
        <f t="shared" si="226"/>
        <v>n/a</v>
      </c>
      <c r="AN634" s="726" t="str">
        <f t="shared" si="227"/>
        <v>n/a</v>
      </c>
      <c r="AO634" s="726" t="str">
        <f t="shared" si="228"/>
        <v>n/a</v>
      </c>
      <c r="AP634" s="726" t="str">
        <f t="shared" si="229"/>
        <v>n/a</v>
      </c>
      <c r="AQ634" s="727">
        <f t="shared" si="230"/>
        <v>20.923120089786753</v>
      </c>
      <c r="AR634" s="728">
        <f t="shared" si="231"/>
        <v>31.101919615124238</v>
      </c>
    </row>
    <row r="635" spans="1:44" ht="11.25" customHeight="1" x14ac:dyDescent="0.2">
      <c r="A635" s="522" t="s">
        <v>1596</v>
      </c>
      <c r="B635" s="1015" t="s">
        <v>1597</v>
      </c>
      <c r="C635" s="524">
        <v>1.8699999999999999</v>
      </c>
      <c r="D635" s="525">
        <v>1.61</v>
      </c>
      <c r="E635" s="525">
        <v>1.5</v>
      </c>
      <c r="F635" s="525">
        <v>1.32</v>
      </c>
      <c r="G635" s="525">
        <v>0.98</v>
      </c>
      <c r="H635" s="526"/>
      <c r="I635" s="704">
        <v>0.76</v>
      </c>
      <c r="J635" s="523">
        <v>0.7</v>
      </c>
      <c r="K635" s="526"/>
      <c r="L635" s="543">
        <v>0.55000000000000004</v>
      </c>
      <c r="M635" s="543">
        <v>0.5</v>
      </c>
      <c r="N635" s="707">
        <v>0.45</v>
      </c>
      <c r="O635" s="711">
        <v>0.9</v>
      </c>
      <c r="P635" s="711">
        <v>0.8</v>
      </c>
      <c r="Q635" s="711">
        <v>0.65</v>
      </c>
      <c r="R635" s="711">
        <v>0.55000000000000004</v>
      </c>
      <c r="S635" s="711">
        <v>0.45</v>
      </c>
      <c r="T635" s="711">
        <v>0.25</v>
      </c>
      <c r="U635" s="707">
        <v>0</v>
      </c>
      <c r="V635" s="707">
        <v>0</v>
      </c>
      <c r="W635" s="707">
        <v>0</v>
      </c>
      <c r="X635" s="708">
        <f t="shared" si="211"/>
        <v>13.840000000000002</v>
      </c>
      <c r="Y635" s="726">
        <f t="shared" si="212"/>
        <v>16.149068322981353</v>
      </c>
      <c r="Z635" s="726">
        <f t="shared" si="213"/>
        <v>7.3333333333333472</v>
      </c>
      <c r="AA635" s="726">
        <f t="shared" si="214"/>
        <v>13.636363636363624</v>
      </c>
      <c r="AB635" s="726">
        <f t="shared" si="215"/>
        <v>34.693877551020421</v>
      </c>
      <c r="AC635" s="726">
        <f t="shared" si="216"/>
        <v>28.947368421052634</v>
      </c>
      <c r="AD635" s="726">
        <f t="shared" si="217"/>
        <v>8.5714285714285854</v>
      </c>
      <c r="AE635" s="726">
        <f t="shared" si="218"/>
        <v>27.272727272727249</v>
      </c>
      <c r="AF635" s="726">
        <f t="shared" si="219"/>
        <v>10.000000000000009</v>
      </c>
      <c r="AG635" s="726">
        <f t="shared" si="220"/>
        <v>11.111111111111116</v>
      </c>
      <c r="AH635" s="726">
        <f t="shared" si="221"/>
        <v>-50</v>
      </c>
      <c r="AI635" s="726">
        <f t="shared" si="222"/>
        <v>12.5</v>
      </c>
      <c r="AJ635" s="726">
        <f t="shared" si="223"/>
        <v>23.076923076923084</v>
      </c>
      <c r="AK635" s="726">
        <f t="shared" si="224"/>
        <v>18.181818181818166</v>
      </c>
      <c r="AL635" s="726">
        <f t="shared" si="225"/>
        <v>22.222222222222232</v>
      </c>
      <c r="AM635" s="726">
        <f t="shared" si="226"/>
        <v>80</v>
      </c>
      <c r="AN635" s="726" t="str">
        <f t="shared" si="227"/>
        <v>n/a</v>
      </c>
      <c r="AO635" s="726" t="str">
        <f t="shared" si="228"/>
        <v>n/a</v>
      </c>
      <c r="AP635" s="726" t="str">
        <f t="shared" si="229"/>
        <v>n/a</v>
      </c>
      <c r="AQ635" s="727">
        <f t="shared" si="230"/>
        <v>17.579749446732119</v>
      </c>
      <c r="AR635" s="728">
        <f t="shared" si="231"/>
        <v>25.857231511212657</v>
      </c>
    </row>
    <row r="636" spans="1:44" ht="11.25" customHeight="1" x14ac:dyDescent="0.2">
      <c r="A636" s="1000" t="s">
        <v>325</v>
      </c>
      <c r="B636" s="1000" t="s">
        <v>326</v>
      </c>
      <c r="C636" s="524">
        <v>2.7382999999999997</v>
      </c>
      <c r="D636" s="513">
        <v>2.6713999999999998</v>
      </c>
      <c r="E636" s="513">
        <v>2.6322999999999999</v>
      </c>
      <c r="F636" s="513">
        <v>2.5322999999999998</v>
      </c>
      <c r="G636" s="513">
        <v>2.3665000000000003</v>
      </c>
      <c r="H636" s="514"/>
      <c r="I636" s="513">
        <v>2.2110000000000003</v>
      </c>
      <c r="J636" s="511">
        <v>2.0568</v>
      </c>
      <c r="K636" s="514"/>
      <c r="L636" s="563">
        <v>1.8854</v>
      </c>
      <c r="M636" s="563">
        <v>1.72</v>
      </c>
      <c r="N636" s="519">
        <v>1.55</v>
      </c>
      <c r="O636" s="519">
        <v>1.36</v>
      </c>
      <c r="P636" s="519">
        <v>1.21</v>
      </c>
      <c r="Q636" s="519">
        <v>1.0900000000000001</v>
      </c>
      <c r="R636" s="519">
        <v>0.97750000000000004</v>
      </c>
      <c r="S636" s="519">
        <v>0.86499999999999999</v>
      </c>
      <c r="T636" s="519">
        <v>0.79</v>
      </c>
      <c r="U636" s="519">
        <v>0.73</v>
      </c>
      <c r="V636" s="519">
        <v>0.67</v>
      </c>
      <c r="W636" s="519">
        <v>0.625</v>
      </c>
      <c r="X636" s="708">
        <f t="shared" si="211"/>
        <v>30.681499999999996</v>
      </c>
      <c r="Y636" s="726">
        <f t="shared" si="212"/>
        <v>2.5043048588754946</v>
      </c>
      <c r="Z636" s="726">
        <f t="shared" si="213"/>
        <v>1.4853930023173589</v>
      </c>
      <c r="AA636" s="726">
        <f t="shared" si="214"/>
        <v>3.9489791888796866</v>
      </c>
      <c r="AB636" s="726">
        <f t="shared" si="215"/>
        <v>7.0061271920557555</v>
      </c>
      <c r="AC636" s="726">
        <f t="shared" si="216"/>
        <v>7.0330167345092676</v>
      </c>
      <c r="AD636" s="726">
        <f t="shared" si="217"/>
        <v>7.4970828471412121</v>
      </c>
      <c r="AE636" s="726">
        <f t="shared" si="218"/>
        <v>9.0909090909090828</v>
      </c>
      <c r="AF636" s="726">
        <f t="shared" si="219"/>
        <v>9.6162790697674296</v>
      </c>
      <c r="AG636" s="726">
        <f t="shared" si="220"/>
        <v>10.967741935483865</v>
      </c>
      <c r="AH636" s="726">
        <f t="shared" si="221"/>
        <v>13.970588235294112</v>
      </c>
      <c r="AI636" s="726">
        <f t="shared" si="222"/>
        <v>12.396694214876035</v>
      </c>
      <c r="AJ636" s="726">
        <f t="shared" si="223"/>
        <v>11.009174311926584</v>
      </c>
      <c r="AK636" s="726">
        <f t="shared" si="224"/>
        <v>11.508951406649626</v>
      </c>
      <c r="AL636" s="726">
        <f t="shared" si="225"/>
        <v>13.005780346820806</v>
      </c>
      <c r="AM636" s="726">
        <f t="shared" si="226"/>
        <v>9.4936708860759325</v>
      </c>
      <c r="AN636" s="726">
        <f t="shared" si="227"/>
        <v>8.2191780821917924</v>
      </c>
      <c r="AO636" s="726">
        <f t="shared" si="228"/>
        <v>8.9552238805969964</v>
      </c>
      <c r="AP636" s="726">
        <f t="shared" si="229"/>
        <v>7.2000000000000064</v>
      </c>
      <c r="AQ636" s="727">
        <f t="shared" si="230"/>
        <v>8.6060608491317261</v>
      </c>
      <c r="AR636" s="728">
        <f t="shared" si="231"/>
        <v>3.4510335792448505</v>
      </c>
    </row>
    <row r="637" spans="1:44" ht="11.25" customHeight="1" x14ac:dyDescent="0.2">
      <c r="A637" s="539" t="s">
        <v>3942</v>
      </c>
      <c r="B637" s="539" t="s">
        <v>3943</v>
      </c>
      <c r="C637" s="542">
        <v>1.76</v>
      </c>
      <c r="D637" s="704">
        <v>1.68</v>
      </c>
      <c r="E637" s="704">
        <v>1.52</v>
      </c>
      <c r="F637" s="704">
        <v>1.32</v>
      </c>
      <c r="G637" s="575">
        <v>1.1200000000000001</v>
      </c>
      <c r="H637" s="705"/>
      <c r="I637" s="532">
        <v>1.1200000000000001</v>
      </c>
      <c r="J637" s="709">
        <v>1.1200000000000001</v>
      </c>
      <c r="K637" s="705"/>
      <c r="L637" s="706">
        <v>1.1200000000000001</v>
      </c>
      <c r="M637" s="706">
        <v>1.1200000000000001</v>
      </c>
      <c r="N637" s="707">
        <v>1.56</v>
      </c>
      <c r="O637" s="711">
        <v>2</v>
      </c>
      <c r="P637" s="711">
        <v>1.84</v>
      </c>
      <c r="Q637" s="711">
        <v>1.76</v>
      </c>
      <c r="R637" s="711">
        <v>1.7</v>
      </c>
      <c r="S637" s="711">
        <v>1.66</v>
      </c>
      <c r="T637" s="711">
        <v>1.64</v>
      </c>
      <c r="U637" s="711">
        <v>1.58</v>
      </c>
      <c r="V637" s="711">
        <v>1.48</v>
      </c>
      <c r="W637" s="711">
        <v>1.4</v>
      </c>
      <c r="X637" s="708">
        <f t="shared" si="211"/>
        <v>28.500000000000004</v>
      </c>
      <c r="Y637" s="726">
        <f t="shared" si="212"/>
        <v>4.7619047619047672</v>
      </c>
      <c r="Z637" s="726">
        <f t="shared" si="213"/>
        <v>10.526315789473673</v>
      </c>
      <c r="AA637" s="726">
        <f t="shared" si="214"/>
        <v>15.151515151515138</v>
      </c>
      <c r="AB637" s="726">
        <f t="shared" si="215"/>
        <v>17.857142857142861</v>
      </c>
      <c r="AC637" s="726">
        <f t="shared" si="216"/>
        <v>0</v>
      </c>
      <c r="AD637" s="726">
        <f t="shared" si="217"/>
        <v>0</v>
      </c>
      <c r="AE637" s="726">
        <f t="shared" si="218"/>
        <v>0</v>
      </c>
      <c r="AF637" s="726">
        <f t="shared" si="219"/>
        <v>0</v>
      </c>
      <c r="AG637" s="726">
        <f t="shared" si="220"/>
        <v>-28.205128205128204</v>
      </c>
      <c r="AH637" s="726">
        <f t="shared" si="221"/>
        <v>-21.999999999999996</v>
      </c>
      <c r="AI637" s="726">
        <f t="shared" si="222"/>
        <v>8.6956521739130377</v>
      </c>
      <c r="AJ637" s="726">
        <f t="shared" si="223"/>
        <v>4.5454545454545414</v>
      </c>
      <c r="AK637" s="726">
        <f t="shared" si="224"/>
        <v>3.529411764705892</v>
      </c>
      <c r="AL637" s="726">
        <f t="shared" si="225"/>
        <v>2.4096385542168752</v>
      </c>
      <c r="AM637" s="726">
        <f t="shared" si="226"/>
        <v>1.2195121951219523</v>
      </c>
      <c r="AN637" s="726">
        <f t="shared" si="227"/>
        <v>3.7974683544303778</v>
      </c>
      <c r="AO637" s="726">
        <f t="shared" si="228"/>
        <v>6.7567567567567544</v>
      </c>
      <c r="AP637" s="726">
        <f t="shared" si="229"/>
        <v>5.7142857142857162</v>
      </c>
      <c r="AQ637" s="727">
        <f t="shared" si="230"/>
        <v>1.9311072452107441</v>
      </c>
      <c r="AR637" s="728">
        <f t="shared" si="231"/>
        <v>11.122532919268249</v>
      </c>
    </row>
    <row r="638" spans="1:44" ht="11.25" customHeight="1" x14ac:dyDescent="0.2">
      <c r="A638" s="1015" t="s">
        <v>749</v>
      </c>
      <c r="B638" s="1015" t="s">
        <v>750</v>
      </c>
      <c r="C638" s="710">
        <v>1.36</v>
      </c>
      <c r="D638" s="525">
        <v>1.2</v>
      </c>
      <c r="E638" s="525">
        <v>1.0900000000000001</v>
      </c>
      <c r="F638" s="525">
        <v>0.96</v>
      </c>
      <c r="G638" s="525">
        <v>0.86</v>
      </c>
      <c r="H638" s="526" t="s">
        <v>91</v>
      </c>
      <c r="I638" s="704">
        <v>0.8</v>
      </c>
      <c r="J638" s="523">
        <v>0.7</v>
      </c>
      <c r="K638" s="526"/>
      <c r="L638" s="543">
        <v>0.62</v>
      </c>
      <c r="M638" s="543">
        <v>0.55000000000000004</v>
      </c>
      <c r="N638" s="711">
        <v>0.5</v>
      </c>
      <c r="O638" s="711">
        <v>0.45</v>
      </c>
      <c r="P638" s="711">
        <v>0.4</v>
      </c>
      <c r="Q638" s="711">
        <v>0.33</v>
      </c>
      <c r="R638" s="711">
        <v>0.28749999999999998</v>
      </c>
      <c r="S638" s="711">
        <v>0.24249999999999999</v>
      </c>
      <c r="T638" s="711">
        <v>0.23499999999999999</v>
      </c>
      <c r="U638" s="711">
        <v>0.19</v>
      </c>
      <c r="V638" s="711">
        <v>0.16</v>
      </c>
      <c r="W638" s="711">
        <v>2.5000000000000001E-2</v>
      </c>
      <c r="X638" s="708">
        <f t="shared" ref="X638:X701" si="232">SUM(C638:W638)</f>
        <v>10.959999999999999</v>
      </c>
      <c r="Y638" s="726">
        <f t="shared" si="212"/>
        <v>13.333333333333353</v>
      </c>
      <c r="Z638" s="726">
        <f t="shared" si="213"/>
        <v>10.091743119266038</v>
      </c>
      <c r="AA638" s="726">
        <f t="shared" si="214"/>
        <v>13.541666666666675</v>
      </c>
      <c r="AB638" s="726">
        <f t="shared" si="215"/>
        <v>11.627906976744185</v>
      </c>
      <c r="AC638" s="726">
        <f t="shared" si="216"/>
        <v>7.4999999999999956</v>
      </c>
      <c r="AD638" s="726">
        <f t="shared" si="217"/>
        <v>14.285714285714302</v>
      </c>
      <c r="AE638" s="726">
        <f t="shared" si="218"/>
        <v>12.903225806451601</v>
      </c>
      <c r="AF638" s="726">
        <f t="shared" si="219"/>
        <v>12.72727272727272</v>
      </c>
      <c r="AG638" s="726">
        <f t="shared" si="220"/>
        <v>10.000000000000009</v>
      </c>
      <c r="AH638" s="726">
        <f t="shared" si="221"/>
        <v>11.111111111111116</v>
      </c>
      <c r="AI638" s="726">
        <f t="shared" si="222"/>
        <v>12.5</v>
      </c>
      <c r="AJ638" s="726">
        <f t="shared" si="223"/>
        <v>21.212121212121215</v>
      </c>
      <c r="AK638" s="726">
        <f t="shared" si="224"/>
        <v>14.782608695652177</v>
      </c>
      <c r="AL638" s="726">
        <f t="shared" si="225"/>
        <v>18.556701030927837</v>
      </c>
      <c r="AM638" s="726">
        <f t="shared" si="226"/>
        <v>3.1914893617021267</v>
      </c>
      <c r="AN638" s="726">
        <f t="shared" si="227"/>
        <v>23.684210526315773</v>
      </c>
      <c r="AO638" s="726">
        <f t="shared" si="228"/>
        <v>18.75</v>
      </c>
      <c r="AP638" s="726">
        <f t="shared" si="229"/>
        <v>540</v>
      </c>
      <c r="AQ638" s="727">
        <f t="shared" si="230"/>
        <v>42.766616936293282</v>
      </c>
      <c r="AR638" s="728">
        <f t="shared" si="231"/>
        <v>124.18689388094579</v>
      </c>
    </row>
    <row r="639" spans="1:44" ht="11.25" customHeight="1" x14ac:dyDescent="0.2">
      <c r="A639" s="522" t="s">
        <v>1598</v>
      </c>
      <c r="B639" s="1015" t="s">
        <v>1599</v>
      </c>
      <c r="C639" s="710">
        <v>0.54</v>
      </c>
      <c r="D639" s="704">
        <v>0.5</v>
      </c>
      <c r="E639" s="704">
        <v>0.47</v>
      </c>
      <c r="F639" s="704">
        <v>0.42</v>
      </c>
      <c r="G639" s="704">
        <v>0.34</v>
      </c>
      <c r="H639" s="705"/>
      <c r="I639" s="704">
        <v>0.18</v>
      </c>
      <c r="J639" s="523">
        <v>0.08</v>
      </c>
      <c r="K639" s="705"/>
      <c r="L639" s="706">
        <v>0.04</v>
      </c>
      <c r="M639" s="706">
        <v>0.08</v>
      </c>
      <c r="N639" s="711">
        <v>0.38</v>
      </c>
      <c r="O639" s="707">
        <v>0.72</v>
      </c>
      <c r="P639" s="711">
        <v>0.63</v>
      </c>
      <c r="Q639" s="711">
        <v>0.56000000000000005</v>
      </c>
      <c r="R639" s="711">
        <v>0.40666999999999998</v>
      </c>
      <c r="S639" s="711">
        <v>0.2</v>
      </c>
      <c r="T639" s="711">
        <v>6.6669999999999993E-2</v>
      </c>
      <c r="U639" s="707">
        <v>0</v>
      </c>
      <c r="V639" s="707">
        <v>0</v>
      </c>
      <c r="W639" s="707">
        <v>0</v>
      </c>
      <c r="X639" s="708">
        <f t="shared" si="232"/>
        <v>5.61334</v>
      </c>
      <c r="Y639" s="726">
        <f t="shared" si="212"/>
        <v>8.0000000000000071</v>
      </c>
      <c r="Z639" s="726">
        <f t="shared" si="213"/>
        <v>6.3829787234042534</v>
      </c>
      <c r="AA639" s="726">
        <f t="shared" si="214"/>
        <v>11.904761904761907</v>
      </c>
      <c r="AB639" s="726">
        <f t="shared" si="215"/>
        <v>23.529411764705866</v>
      </c>
      <c r="AC639" s="726">
        <f t="shared" si="216"/>
        <v>88.8888888888889</v>
      </c>
      <c r="AD639" s="726">
        <f t="shared" si="217"/>
        <v>125</v>
      </c>
      <c r="AE639" s="726">
        <f t="shared" si="218"/>
        <v>100</v>
      </c>
      <c r="AF639" s="726">
        <f t="shared" si="219"/>
        <v>-50</v>
      </c>
      <c r="AG639" s="726">
        <f t="shared" si="220"/>
        <v>-78.94736842105263</v>
      </c>
      <c r="AH639" s="726">
        <f t="shared" si="221"/>
        <v>-47.222222222222221</v>
      </c>
      <c r="AI639" s="726">
        <f t="shared" si="222"/>
        <v>14.285714285714279</v>
      </c>
      <c r="AJ639" s="726">
        <f t="shared" si="223"/>
        <v>12.5</v>
      </c>
      <c r="AK639" s="726">
        <f t="shared" si="224"/>
        <v>37.703789313202371</v>
      </c>
      <c r="AL639" s="726">
        <f t="shared" si="225"/>
        <v>103.33499999999995</v>
      </c>
      <c r="AM639" s="726">
        <f t="shared" si="226"/>
        <v>199.98500074996258</v>
      </c>
      <c r="AN639" s="726" t="str">
        <f t="shared" si="227"/>
        <v>n/a</v>
      </c>
      <c r="AO639" s="726" t="str">
        <f t="shared" si="228"/>
        <v>n/a</v>
      </c>
      <c r="AP639" s="726" t="str">
        <f t="shared" si="229"/>
        <v>n/a</v>
      </c>
      <c r="AQ639" s="727">
        <f t="shared" si="230"/>
        <v>37.023063665824353</v>
      </c>
      <c r="AR639" s="728">
        <f t="shared" si="231"/>
        <v>74.249762036480561</v>
      </c>
    </row>
    <row r="640" spans="1:44" ht="11.25" customHeight="1" x14ac:dyDescent="0.2">
      <c r="A640" s="1015" t="s">
        <v>1600</v>
      </c>
      <c r="B640" s="1015" t="s">
        <v>1601</v>
      </c>
      <c r="C640" s="710">
        <v>0.78</v>
      </c>
      <c r="D640" s="704">
        <v>0.71</v>
      </c>
      <c r="E640" s="704">
        <v>0.65</v>
      </c>
      <c r="F640" s="704">
        <v>0.6</v>
      </c>
      <c r="G640" s="704">
        <v>0.56000000000000005</v>
      </c>
      <c r="H640" s="705"/>
      <c r="I640" s="704">
        <v>0.51</v>
      </c>
      <c r="J640" s="523">
        <v>0.47</v>
      </c>
      <c r="K640" s="705"/>
      <c r="L640" s="706">
        <v>0.44</v>
      </c>
      <c r="M640" s="706">
        <v>0.44</v>
      </c>
      <c r="N640" s="711">
        <v>0.44</v>
      </c>
      <c r="O640" s="711">
        <v>0.42</v>
      </c>
      <c r="P640" s="711">
        <v>0.39</v>
      </c>
      <c r="Q640" s="711">
        <v>0.32</v>
      </c>
      <c r="R640" s="711">
        <v>0.24</v>
      </c>
      <c r="S640" s="711">
        <v>0.14000000000000001</v>
      </c>
      <c r="T640" s="707">
        <v>0</v>
      </c>
      <c r="U640" s="707">
        <v>0</v>
      </c>
      <c r="V640" s="707">
        <v>0</v>
      </c>
      <c r="W640" s="707">
        <v>0</v>
      </c>
      <c r="X640" s="708">
        <f t="shared" si="232"/>
        <v>7.1100000000000012</v>
      </c>
      <c r="Y640" s="726">
        <f t="shared" si="212"/>
        <v>9.8591549295774747</v>
      </c>
      <c r="Z640" s="726">
        <f t="shared" si="213"/>
        <v>9.2307692307692193</v>
      </c>
      <c r="AA640" s="726">
        <f t="shared" si="214"/>
        <v>8.3333333333333481</v>
      </c>
      <c r="AB640" s="726">
        <f t="shared" si="215"/>
        <v>7.1428571428571397</v>
      </c>
      <c r="AC640" s="726">
        <f t="shared" si="216"/>
        <v>9.8039215686274606</v>
      </c>
      <c r="AD640" s="726">
        <f t="shared" si="217"/>
        <v>8.5106382978723527</v>
      </c>
      <c r="AE640" s="726">
        <f t="shared" si="218"/>
        <v>6.8181818181818121</v>
      </c>
      <c r="AF640" s="726">
        <f t="shared" si="219"/>
        <v>0</v>
      </c>
      <c r="AG640" s="726">
        <f t="shared" si="220"/>
        <v>0</v>
      </c>
      <c r="AH640" s="726">
        <f t="shared" si="221"/>
        <v>4.7619047619047672</v>
      </c>
      <c r="AI640" s="726">
        <f t="shared" si="222"/>
        <v>7.6923076923076872</v>
      </c>
      <c r="AJ640" s="726">
        <f t="shared" si="223"/>
        <v>21.875</v>
      </c>
      <c r="AK640" s="726">
        <f t="shared" si="224"/>
        <v>33.33333333333335</v>
      </c>
      <c r="AL640" s="726">
        <f t="shared" si="225"/>
        <v>71.428571428571402</v>
      </c>
      <c r="AM640" s="726" t="str">
        <f t="shared" si="226"/>
        <v>n/a</v>
      </c>
      <c r="AN640" s="726" t="str">
        <f t="shared" si="227"/>
        <v>n/a</v>
      </c>
      <c r="AO640" s="726" t="str">
        <f t="shared" si="228"/>
        <v>n/a</v>
      </c>
      <c r="AP640" s="726" t="str">
        <f t="shared" si="229"/>
        <v>n/a</v>
      </c>
      <c r="AQ640" s="727">
        <f t="shared" si="230"/>
        <v>14.199283824095431</v>
      </c>
      <c r="AR640" s="728">
        <f t="shared" si="231"/>
        <v>18.540496147586698</v>
      </c>
    </row>
    <row r="641" spans="1:44" ht="11.25" customHeight="1" x14ac:dyDescent="0.2">
      <c r="A641" s="1015" t="s">
        <v>1602</v>
      </c>
      <c r="B641" s="1015" t="s">
        <v>1603</v>
      </c>
      <c r="C641" s="517">
        <v>3</v>
      </c>
      <c r="D641" s="532">
        <v>2.8</v>
      </c>
      <c r="E641" s="704">
        <v>2.44</v>
      </c>
      <c r="F641" s="704">
        <v>2.17</v>
      </c>
      <c r="G641" s="704">
        <v>1.73</v>
      </c>
      <c r="H641" s="705"/>
      <c r="I641" s="704">
        <v>1.6</v>
      </c>
      <c r="J641" s="523">
        <v>1.45</v>
      </c>
      <c r="K641" s="705"/>
      <c r="L641" s="543">
        <v>1.1499999999999999</v>
      </c>
      <c r="M641" s="543">
        <v>0.7</v>
      </c>
      <c r="N641" s="707">
        <v>0.57999999999999996</v>
      </c>
      <c r="O641" s="711">
        <v>1.1499999999999999</v>
      </c>
      <c r="P641" s="711">
        <v>0.95</v>
      </c>
      <c r="Q641" s="711">
        <v>0.78</v>
      </c>
      <c r="R641" s="711">
        <v>0.625</v>
      </c>
      <c r="S641" s="711">
        <v>0.5</v>
      </c>
      <c r="T641" s="711">
        <v>0.4</v>
      </c>
      <c r="U641" s="707">
        <v>0</v>
      </c>
      <c r="V641" s="707">
        <v>0</v>
      </c>
      <c r="W641" s="707">
        <v>0</v>
      </c>
      <c r="X641" s="708">
        <f t="shared" si="232"/>
        <v>22.024999999999995</v>
      </c>
      <c r="Y641" s="726">
        <f t="shared" si="212"/>
        <v>7.1428571428571397</v>
      </c>
      <c r="Z641" s="726">
        <f t="shared" si="213"/>
        <v>14.754098360655732</v>
      </c>
      <c r="AA641" s="726">
        <f t="shared" si="214"/>
        <v>12.442396313364057</v>
      </c>
      <c r="AB641" s="726">
        <f t="shared" si="215"/>
        <v>25.43352601156068</v>
      </c>
      <c r="AC641" s="726">
        <f t="shared" si="216"/>
        <v>8.1249999999999822</v>
      </c>
      <c r="AD641" s="726">
        <f t="shared" si="217"/>
        <v>10.344827586206895</v>
      </c>
      <c r="AE641" s="726">
        <f t="shared" si="218"/>
        <v>26.086956521739136</v>
      </c>
      <c r="AF641" s="726">
        <f t="shared" si="219"/>
        <v>64.285714285714278</v>
      </c>
      <c r="AG641" s="726">
        <f t="shared" si="220"/>
        <v>20.68965517241379</v>
      </c>
      <c r="AH641" s="726">
        <f t="shared" si="221"/>
        <v>-49.565217391304351</v>
      </c>
      <c r="AI641" s="726">
        <f t="shared" si="222"/>
        <v>21.052631578947366</v>
      </c>
      <c r="AJ641" s="726">
        <f t="shared" si="223"/>
        <v>21.794871794871785</v>
      </c>
      <c r="AK641" s="726">
        <f t="shared" si="224"/>
        <v>24.8</v>
      </c>
      <c r="AL641" s="726">
        <f t="shared" si="225"/>
        <v>25</v>
      </c>
      <c r="AM641" s="726">
        <f t="shared" si="226"/>
        <v>25</v>
      </c>
      <c r="AN641" s="726" t="str">
        <f t="shared" si="227"/>
        <v>n/a</v>
      </c>
      <c r="AO641" s="726" t="str">
        <f t="shared" si="228"/>
        <v>n/a</v>
      </c>
      <c r="AP641" s="726" t="str">
        <f t="shared" si="229"/>
        <v>n/a</v>
      </c>
      <c r="AQ641" s="727">
        <f t="shared" si="230"/>
        <v>17.159154491801768</v>
      </c>
      <c r="AR641" s="728">
        <f t="shared" si="231"/>
        <v>22.847457405631889</v>
      </c>
    </row>
    <row r="642" spans="1:44" ht="11.25" customHeight="1" x14ac:dyDescent="0.2">
      <c r="A642" s="593" t="s">
        <v>4351</v>
      </c>
      <c r="B642" s="539" t="s">
        <v>3944</v>
      </c>
      <c r="C642" s="998">
        <v>3.4</v>
      </c>
      <c r="D642" s="540">
        <v>3</v>
      </c>
      <c r="E642" s="540">
        <v>2.2000000000000002</v>
      </c>
      <c r="F642" s="540">
        <v>2</v>
      </c>
      <c r="G642" s="540">
        <v>1.76</v>
      </c>
      <c r="H642" s="540">
        <v>1.76</v>
      </c>
      <c r="I642" s="540">
        <v>1.76</v>
      </c>
      <c r="J642" s="539">
        <v>1.76</v>
      </c>
      <c r="K642" s="540">
        <v>1.76</v>
      </c>
      <c r="L642" s="551">
        <v>1.76</v>
      </c>
      <c r="M642" s="551">
        <v>1.76</v>
      </c>
      <c r="N642" s="1208">
        <v>1.76</v>
      </c>
      <c r="O642" s="1208">
        <v>1.61</v>
      </c>
      <c r="P642" s="1208">
        <v>1.1599999999999999</v>
      </c>
      <c r="Q642" s="1208">
        <v>1.1599999999999999</v>
      </c>
      <c r="R642" s="1208">
        <v>1.1599999999999999</v>
      </c>
      <c r="S642" s="1208">
        <v>1.1599999999999999</v>
      </c>
      <c r="T642" s="1208">
        <v>1.1599999999999999</v>
      </c>
      <c r="U642" s="1208">
        <v>1.1599999999999999</v>
      </c>
      <c r="V642" s="1208">
        <v>1</v>
      </c>
      <c r="W642" s="1208">
        <v>1</v>
      </c>
      <c r="X642" s="708">
        <f t="shared" si="232"/>
        <v>35.25</v>
      </c>
      <c r="Y642" s="726">
        <f t="shared" si="212"/>
        <v>13.33333333333333</v>
      </c>
      <c r="Z642" s="726">
        <f t="shared" si="213"/>
        <v>36.363636363636353</v>
      </c>
      <c r="AA642" s="726">
        <f t="shared" si="214"/>
        <v>10.000000000000009</v>
      </c>
      <c r="AB642" s="726">
        <f t="shared" si="215"/>
        <v>13.636363636363647</v>
      </c>
      <c r="AC642" s="726">
        <f t="shared" si="216"/>
        <v>0</v>
      </c>
      <c r="AD642" s="726">
        <f t="shared" si="217"/>
        <v>0</v>
      </c>
      <c r="AE642" s="726">
        <f t="shared" si="218"/>
        <v>0</v>
      </c>
      <c r="AF642" s="726">
        <f t="shared" si="219"/>
        <v>0</v>
      </c>
      <c r="AG642" s="726">
        <f t="shared" si="220"/>
        <v>0</v>
      </c>
      <c r="AH642" s="726">
        <f t="shared" si="221"/>
        <v>9.316770186335388</v>
      </c>
      <c r="AI642" s="726">
        <f t="shared" si="222"/>
        <v>38.793103448275886</v>
      </c>
      <c r="AJ642" s="726">
        <f t="shared" si="223"/>
        <v>0</v>
      </c>
      <c r="AK642" s="726">
        <f t="shared" si="224"/>
        <v>0</v>
      </c>
      <c r="AL642" s="726">
        <f t="shared" si="225"/>
        <v>0</v>
      </c>
      <c r="AM642" s="726">
        <f t="shared" si="226"/>
        <v>0</v>
      </c>
      <c r="AN642" s="726">
        <f t="shared" si="227"/>
        <v>0</v>
      </c>
      <c r="AO642" s="726">
        <f t="shared" si="228"/>
        <v>15.999999999999993</v>
      </c>
      <c r="AP642" s="726">
        <f t="shared" si="229"/>
        <v>0</v>
      </c>
      <c r="AQ642" s="727">
        <f t="shared" si="230"/>
        <v>7.6357337204413671</v>
      </c>
      <c r="AR642" s="728">
        <f t="shared" si="231"/>
        <v>12.329471131137925</v>
      </c>
    </row>
    <row r="643" spans="1:44" ht="11.25" customHeight="1" x14ac:dyDescent="0.2">
      <c r="A643" s="522" t="s">
        <v>751</v>
      </c>
      <c r="B643" s="703" t="s">
        <v>752</v>
      </c>
      <c r="C643" s="524">
        <v>0.96</v>
      </c>
      <c r="D643" s="704">
        <v>0.84</v>
      </c>
      <c r="E643" s="704">
        <v>0.82</v>
      </c>
      <c r="F643" s="704">
        <v>0.79</v>
      </c>
      <c r="G643" s="704">
        <v>0.77</v>
      </c>
      <c r="H643" s="705" t="s">
        <v>91</v>
      </c>
      <c r="I643" s="704">
        <v>0.68036190476190472</v>
      </c>
      <c r="J643" s="523">
        <v>0.66219047619047622</v>
      </c>
      <c r="K643" s="705"/>
      <c r="L643" s="543">
        <v>0.64399999999999991</v>
      </c>
      <c r="M643" s="543">
        <v>0.62580952380952382</v>
      </c>
      <c r="N643" s="711">
        <v>0.60771428571428565</v>
      </c>
      <c r="O643" s="711">
        <v>0.5896190476190476</v>
      </c>
      <c r="P643" s="711">
        <v>0.5714285714285714</v>
      </c>
      <c r="Q643" s="711">
        <v>0.5532380952380952</v>
      </c>
      <c r="R643" s="707">
        <v>0.53123809523809529</v>
      </c>
      <c r="S643" s="711">
        <v>0.58304761904761915</v>
      </c>
      <c r="T643" s="711">
        <v>0.46647619047619049</v>
      </c>
      <c r="U643" s="711">
        <v>0.44495238095238093</v>
      </c>
      <c r="V643" s="711">
        <v>0.4319047619047619</v>
      </c>
      <c r="W643" s="711">
        <v>0.41466666666666668</v>
      </c>
      <c r="X643" s="708">
        <f t="shared" si="232"/>
        <v>11.986647619047622</v>
      </c>
      <c r="Y643" s="726">
        <f t="shared" si="212"/>
        <v>14.285714285714279</v>
      </c>
      <c r="Z643" s="726">
        <f t="shared" si="213"/>
        <v>2.4390243902439046</v>
      </c>
      <c r="AA643" s="726">
        <f t="shared" si="214"/>
        <v>3.7974683544303778</v>
      </c>
      <c r="AB643" s="726">
        <f t="shared" si="215"/>
        <v>2.5974025974025983</v>
      </c>
      <c r="AC643" s="726">
        <f t="shared" si="216"/>
        <v>13.175060891962275</v>
      </c>
      <c r="AD643" s="726">
        <f t="shared" si="217"/>
        <v>2.7441392204803572</v>
      </c>
      <c r="AE643" s="726">
        <f t="shared" si="218"/>
        <v>2.8246081041112259</v>
      </c>
      <c r="AF643" s="726">
        <f t="shared" si="219"/>
        <v>2.9067113072591466</v>
      </c>
      <c r="AG643" s="726">
        <f t="shared" si="220"/>
        <v>2.977589719479723</v>
      </c>
      <c r="AH643" s="726">
        <f t="shared" si="221"/>
        <v>3.0689710870618558</v>
      </c>
      <c r="AI643" s="726">
        <f t="shared" si="222"/>
        <v>3.183333333333338</v>
      </c>
      <c r="AJ643" s="726">
        <f t="shared" si="223"/>
        <v>3.2880013771733552</v>
      </c>
      <c r="AK643" s="726">
        <f t="shared" si="224"/>
        <v>4.1412692721405353</v>
      </c>
      <c r="AL643" s="726">
        <f t="shared" si="225"/>
        <v>-8.8859849722313093</v>
      </c>
      <c r="AM643" s="726">
        <f t="shared" si="226"/>
        <v>24.989791751735414</v>
      </c>
      <c r="AN643" s="726">
        <f t="shared" si="227"/>
        <v>4.8373287671233056</v>
      </c>
      <c r="AO643" s="726">
        <f t="shared" si="228"/>
        <v>3.0209481808158634</v>
      </c>
      <c r="AP643" s="726">
        <f t="shared" si="229"/>
        <v>4.1570969223702292</v>
      </c>
      <c r="AQ643" s="727">
        <f t="shared" si="230"/>
        <v>4.974915255033693</v>
      </c>
      <c r="AR643" s="728">
        <f t="shared" si="231"/>
        <v>6.8293425318382663</v>
      </c>
    </row>
    <row r="644" spans="1:44" ht="11.25" customHeight="1" x14ac:dyDescent="0.2">
      <c r="A644" s="522" t="s">
        <v>1604</v>
      </c>
      <c r="B644" s="1015" t="s">
        <v>35</v>
      </c>
      <c r="C644" s="524">
        <v>1.72</v>
      </c>
      <c r="D644" s="704">
        <v>1.64</v>
      </c>
      <c r="E644" s="704">
        <v>1.56</v>
      </c>
      <c r="F644" s="704">
        <v>1.48</v>
      </c>
      <c r="G644" s="704">
        <v>1.44</v>
      </c>
      <c r="H644" s="705"/>
      <c r="I644" s="704">
        <v>1.42</v>
      </c>
      <c r="J644" s="709">
        <v>1.37</v>
      </c>
      <c r="K644" s="705"/>
      <c r="L644" s="567">
        <v>1.37</v>
      </c>
      <c r="M644" s="543">
        <v>1.33</v>
      </c>
      <c r="N644" s="711">
        <v>1.29</v>
      </c>
      <c r="O644" s="711">
        <v>1.17</v>
      </c>
      <c r="P644" s="711">
        <v>1.1399999999999999</v>
      </c>
      <c r="Q644" s="711">
        <v>1.1200000000000001</v>
      </c>
      <c r="R644" s="711">
        <v>1.1000000000000001</v>
      </c>
      <c r="S644" s="707">
        <v>1.08</v>
      </c>
      <c r="T644" s="707">
        <v>1.08</v>
      </c>
      <c r="U644" s="707">
        <v>1.08</v>
      </c>
      <c r="V644" s="707">
        <v>1.08</v>
      </c>
      <c r="W644" s="707">
        <v>1.08</v>
      </c>
      <c r="X644" s="708">
        <f t="shared" si="232"/>
        <v>24.549999999999997</v>
      </c>
      <c r="Y644" s="726">
        <f t="shared" si="212"/>
        <v>4.8780487804878092</v>
      </c>
      <c r="Z644" s="726">
        <f t="shared" si="213"/>
        <v>5.12820512820511</v>
      </c>
      <c r="AA644" s="726">
        <f t="shared" si="214"/>
        <v>5.4054054054054168</v>
      </c>
      <c r="AB644" s="726">
        <f t="shared" si="215"/>
        <v>2.7777777777777901</v>
      </c>
      <c r="AC644" s="726">
        <f t="shared" si="216"/>
        <v>1.4084507042253502</v>
      </c>
      <c r="AD644" s="726">
        <f t="shared" si="217"/>
        <v>3.6496350364963348</v>
      </c>
      <c r="AE644" s="726">
        <f t="shared" si="218"/>
        <v>0</v>
      </c>
      <c r="AF644" s="726">
        <f t="shared" si="219"/>
        <v>3.007518796992481</v>
      </c>
      <c r="AG644" s="726">
        <f t="shared" si="220"/>
        <v>3.1007751937984551</v>
      </c>
      <c r="AH644" s="726">
        <f t="shared" si="221"/>
        <v>10.256410256410264</v>
      </c>
      <c r="AI644" s="726">
        <f t="shared" si="222"/>
        <v>2.6315789473684292</v>
      </c>
      <c r="AJ644" s="726">
        <f t="shared" si="223"/>
        <v>1.7857142857142572</v>
      </c>
      <c r="AK644" s="726">
        <f t="shared" si="224"/>
        <v>1.8181818181818299</v>
      </c>
      <c r="AL644" s="726">
        <f t="shared" si="225"/>
        <v>1.8518518518518601</v>
      </c>
      <c r="AM644" s="726">
        <f t="shared" si="226"/>
        <v>0</v>
      </c>
      <c r="AN644" s="726">
        <f t="shared" si="227"/>
        <v>0</v>
      </c>
      <c r="AO644" s="726">
        <f t="shared" si="228"/>
        <v>0</v>
      </c>
      <c r="AP644" s="726">
        <f t="shared" si="229"/>
        <v>0</v>
      </c>
      <c r="AQ644" s="727">
        <f t="shared" si="230"/>
        <v>2.6499752212730772</v>
      </c>
      <c r="AR644" s="728">
        <f t="shared" si="231"/>
        <v>2.6192981662445911</v>
      </c>
    </row>
    <row r="645" spans="1:44" ht="11.25" customHeight="1" x14ac:dyDescent="0.2">
      <c r="A645" s="1015" t="s">
        <v>1607</v>
      </c>
      <c r="B645" s="507" t="s">
        <v>1608</v>
      </c>
      <c r="C645" s="524">
        <v>1.24</v>
      </c>
      <c r="D645" s="525">
        <v>1.2</v>
      </c>
      <c r="E645" s="525">
        <v>1.1599999999999999</v>
      </c>
      <c r="F645" s="525">
        <v>1.1200000000000001</v>
      </c>
      <c r="G645" s="525">
        <v>1.08</v>
      </c>
      <c r="H645" s="526"/>
      <c r="I645" s="704">
        <v>1.04</v>
      </c>
      <c r="J645" s="523">
        <v>1</v>
      </c>
      <c r="K645" s="705"/>
      <c r="L645" s="706">
        <v>0.96</v>
      </c>
      <c r="M645" s="543">
        <v>0.96</v>
      </c>
      <c r="N645" s="711">
        <v>0.92</v>
      </c>
      <c r="O645" s="711">
        <v>0.88</v>
      </c>
      <c r="P645" s="711">
        <v>0.84</v>
      </c>
      <c r="Q645" s="711">
        <v>0.78</v>
      </c>
      <c r="R645" s="711">
        <v>0.72</v>
      </c>
      <c r="S645" s="711">
        <v>0.66</v>
      </c>
      <c r="T645" s="711">
        <v>0.6</v>
      </c>
      <c r="U645" s="711">
        <v>0.5272</v>
      </c>
      <c r="V645" s="711">
        <v>0.44640000000000002</v>
      </c>
      <c r="W645" s="711">
        <v>0.38119999999999998</v>
      </c>
      <c r="X645" s="708">
        <f t="shared" si="232"/>
        <v>16.514800000000001</v>
      </c>
      <c r="Y645" s="726">
        <f t="shared" si="212"/>
        <v>3.3333333333333437</v>
      </c>
      <c r="Z645" s="726">
        <f t="shared" si="213"/>
        <v>3.4482758620689724</v>
      </c>
      <c r="AA645" s="726">
        <f t="shared" si="214"/>
        <v>3.5714285714285587</v>
      </c>
      <c r="AB645" s="726">
        <f t="shared" si="215"/>
        <v>3.7037037037036979</v>
      </c>
      <c r="AC645" s="726">
        <f t="shared" si="216"/>
        <v>3.8461538461538547</v>
      </c>
      <c r="AD645" s="726">
        <f t="shared" si="217"/>
        <v>4.0000000000000036</v>
      </c>
      <c r="AE645" s="726">
        <f t="shared" si="218"/>
        <v>4.1666666666666741</v>
      </c>
      <c r="AF645" s="726">
        <f t="shared" si="219"/>
        <v>0</v>
      </c>
      <c r="AG645" s="726">
        <f t="shared" si="220"/>
        <v>4.3478260869565188</v>
      </c>
      <c r="AH645" s="726">
        <f t="shared" si="221"/>
        <v>4.5454545454545414</v>
      </c>
      <c r="AI645" s="726">
        <f t="shared" si="222"/>
        <v>4.7619047619047672</v>
      </c>
      <c r="AJ645" s="726">
        <f t="shared" si="223"/>
        <v>7.6923076923076872</v>
      </c>
      <c r="AK645" s="726">
        <f t="shared" si="224"/>
        <v>8.3333333333333481</v>
      </c>
      <c r="AL645" s="726">
        <f t="shared" si="225"/>
        <v>9.0909090909090828</v>
      </c>
      <c r="AM645" s="726">
        <f t="shared" si="226"/>
        <v>10.000000000000009</v>
      </c>
      <c r="AN645" s="726">
        <f t="shared" si="227"/>
        <v>13.808801213960532</v>
      </c>
      <c r="AO645" s="726">
        <f t="shared" si="228"/>
        <v>18.100358422939067</v>
      </c>
      <c r="AP645" s="726">
        <f t="shared" si="229"/>
        <v>17.103882476390364</v>
      </c>
      <c r="AQ645" s="727">
        <f t="shared" si="230"/>
        <v>6.8807966448617242</v>
      </c>
      <c r="AR645" s="728">
        <f t="shared" si="231"/>
        <v>5.0279316552709314</v>
      </c>
    </row>
    <row r="646" spans="1:44" ht="11.25" customHeight="1" x14ac:dyDescent="0.2">
      <c r="A646" s="1000" t="s">
        <v>3945</v>
      </c>
      <c r="B646" s="1000" t="s">
        <v>3946</v>
      </c>
      <c r="C646" s="524">
        <v>1.53</v>
      </c>
      <c r="D646" s="513">
        <v>1.4</v>
      </c>
      <c r="E646" s="513">
        <v>1.21</v>
      </c>
      <c r="F646" s="513">
        <v>1.1100000000000001</v>
      </c>
      <c r="G646" s="587">
        <v>0</v>
      </c>
      <c r="H646" s="514"/>
      <c r="I646" s="515">
        <v>0</v>
      </c>
      <c r="J646" s="516">
        <v>0</v>
      </c>
      <c r="K646" s="514"/>
      <c r="L646" s="571">
        <v>0</v>
      </c>
      <c r="M646" s="571">
        <v>0</v>
      </c>
      <c r="N646" s="518">
        <v>0</v>
      </c>
      <c r="O646" s="518">
        <v>0</v>
      </c>
      <c r="P646" s="518">
        <v>0</v>
      </c>
      <c r="Q646" s="518">
        <v>0</v>
      </c>
      <c r="R646" s="518">
        <v>0</v>
      </c>
      <c r="S646" s="518">
        <v>0</v>
      </c>
      <c r="T646" s="518">
        <v>0</v>
      </c>
      <c r="U646" s="518">
        <v>0</v>
      </c>
      <c r="V646" s="518">
        <v>0</v>
      </c>
      <c r="W646" s="518">
        <v>0</v>
      </c>
      <c r="X646" s="708">
        <f t="shared" si="232"/>
        <v>5.25</v>
      </c>
      <c r="Y646" s="726">
        <f t="shared" si="212"/>
        <v>9.2857142857142971</v>
      </c>
      <c r="Z646" s="726">
        <f t="shared" si="213"/>
        <v>15.702479338842966</v>
      </c>
      <c r="AA646" s="726">
        <f t="shared" si="214"/>
        <v>9.0090090090090058</v>
      </c>
      <c r="AB646" s="726" t="str">
        <f t="shared" si="215"/>
        <v>n/a</v>
      </c>
      <c r="AC646" s="726" t="str">
        <f t="shared" si="216"/>
        <v>n/a</v>
      </c>
      <c r="AD646" s="726" t="str">
        <f t="shared" si="217"/>
        <v>n/a</v>
      </c>
      <c r="AE646" s="726" t="str">
        <f t="shared" si="218"/>
        <v>n/a</v>
      </c>
      <c r="AF646" s="726" t="str">
        <f t="shared" si="219"/>
        <v>n/a</v>
      </c>
      <c r="AG646" s="726" t="str">
        <f t="shared" si="220"/>
        <v>n/a</v>
      </c>
      <c r="AH646" s="726" t="str">
        <f t="shared" si="221"/>
        <v>n/a</v>
      </c>
      <c r="AI646" s="726" t="str">
        <f t="shared" si="222"/>
        <v>n/a</v>
      </c>
      <c r="AJ646" s="726" t="str">
        <f t="shared" si="223"/>
        <v>n/a</v>
      </c>
      <c r="AK646" s="726" t="str">
        <f t="shared" si="224"/>
        <v>n/a</v>
      </c>
      <c r="AL646" s="726" t="str">
        <f t="shared" si="225"/>
        <v>n/a</v>
      </c>
      <c r="AM646" s="726" t="str">
        <f t="shared" si="226"/>
        <v>n/a</v>
      </c>
      <c r="AN646" s="726" t="str">
        <f t="shared" si="227"/>
        <v>n/a</v>
      </c>
      <c r="AO646" s="726" t="str">
        <f t="shared" si="228"/>
        <v>n/a</v>
      </c>
      <c r="AP646" s="726" t="str">
        <f t="shared" si="229"/>
        <v>n/a</v>
      </c>
      <c r="AQ646" s="727">
        <f t="shared" si="230"/>
        <v>11.332400877855422</v>
      </c>
      <c r="AR646" s="728">
        <f t="shared" si="231"/>
        <v>3.787126980829878</v>
      </c>
    </row>
    <row r="647" spans="1:44" ht="11.25" customHeight="1" x14ac:dyDescent="0.2">
      <c r="A647" s="538" t="s">
        <v>753</v>
      </c>
      <c r="B647" s="539" t="s">
        <v>754</v>
      </c>
      <c r="C647" s="542">
        <v>0.19000000000000003</v>
      </c>
      <c r="D647" s="704">
        <v>0.1575</v>
      </c>
      <c r="E647" s="704">
        <v>0.13800000000000001</v>
      </c>
      <c r="F647" s="704">
        <v>0.115</v>
      </c>
      <c r="G647" s="704">
        <v>9.5000000000000001E-2</v>
      </c>
      <c r="H647" s="705"/>
      <c r="I647" s="704">
        <v>7.7499999999999999E-2</v>
      </c>
      <c r="J647" s="523">
        <v>6.7500000000000004E-2</v>
      </c>
      <c r="K647" s="705"/>
      <c r="L647" s="543">
        <v>5.7500000000000002E-2</v>
      </c>
      <c r="M647" s="706">
        <v>0.05</v>
      </c>
      <c r="N647" s="711">
        <v>3.7499999999999999E-2</v>
      </c>
      <c r="O647" s="707">
        <v>0</v>
      </c>
      <c r="P647" s="707">
        <v>0</v>
      </c>
      <c r="Q647" s="707">
        <v>0</v>
      </c>
      <c r="R647" s="707">
        <v>0</v>
      </c>
      <c r="S647" s="707">
        <v>0</v>
      </c>
      <c r="T647" s="707">
        <v>0</v>
      </c>
      <c r="U647" s="707">
        <v>0</v>
      </c>
      <c r="V647" s="707">
        <v>0</v>
      </c>
      <c r="W647" s="707">
        <v>0</v>
      </c>
      <c r="X647" s="708">
        <f t="shared" si="232"/>
        <v>0.98550000000000004</v>
      </c>
      <c r="Y647" s="726">
        <f t="shared" si="212"/>
        <v>20.63492063492065</v>
      </c>
      <c r="Z647" s="726">
        <f t="shared" si="213"/>
        <v>14.130434782608692</v>
      </c>
      <c r="AA647" s="726">
        <f t="shared" si="214"/>
        <v>19.999999999999996</v>
      </c>
      <c r="AB647" s="726">
        <f t="shared" si="215"/>
        <v>21.052631578947366</v>
      </c>
      <c r="AC647" s="726">
        <f t="shared" si="216"/>
        <v>22.580645161290324</v>
      </c>
      <c r="AD647" s="726">
        <f t="shared" si="217"/>
        <v>14.814814814814813</v>
      </c>
      <c r="AE647" s="726">
        <f t="shared" si="218"/>
        <v>17.391304347826097</v>
      </c>
      <c r="AF647" s="726">
        <f t="shared" si="219"/>
        <v>14.999999999999991</v>
      </c>
      <c r="AG647" s="726">
        <f t="shared" si="220"/>
        <v>33.33333333333335</v>
      </c>
      <c r="AH647" s="726" t="str">
        <f t="shared" si="221"/>
        <v>n/a</v>
      </c>
      <c r="AI647" s="726" t="str">
        <f t="shared" si="222"/>
        <v>n/a</v>
      </c>
      <c r="AJ647" s="726" t="str">
        <f t="shared" si="223"/>
        <v>n/a</v>
      </c>
      <c r="AK647" s="726" t="str">
        <f t="shared" si="224"/>
        <v>n/a</v>
      </c>
      <c r="AL647" s="726" t="str">
        <f t="shared" si="225"/>
        <v>n/a</v>
      </c>
      <c r="AM647" s="726" t="str">
        <f t="shared" si="226"/>
        <v>n/a</v>
      </c>
      <c r="AN647" s="726" t="str">
        <f t="shared" si="227"/>
        <v>n/a</v>
      </c>
      <c r="AO647" s="726" t="str">
        <f t="shared" si="228"/>
        <v>n/a</v>
      </c>
      <c r="AP647" s="726" t="str">
        <f t="shared" si="229"/>
        <v>n/a</v>
      </c>
      <c r="AQ647" s="727">
        <f t="shared" si="230"/>
        <v>19.882009405971253</v>
      </c>
      <c r="AR647" s="728">
        <f t="shared" si="231"/>
        <v>5.9051524420304577</v>
      </c>
    </row>
    <row r="648" spans="1:44" ht="11.25" customHeight="1" x14ac:dyDescent="0.2">
      <c r="A648" s="522" t="s">
        <v>755</v>
      </c>
      <c r="B648" s="1015" t="s">
        <v>756</v>
      </c>
      <c r="C648" s="710">
        <v>1.4</v>
      </c>
      <c r="D648" s="704">
        <v>1.33</v>
      </c>
      <c r="E648" s="704">
        <v>1.24</v>
      </c>
      <c r="F648" s="704">
        <v>1.1000000000000001</v>
      </c>
      <c r="G648" s="704">
        <v>0.99</v>
      </c>
      <c r="H648" s="705"/>
      <c r="I648" s="704">
        <v>0.97</v>
      </c>
      <c r="J648" s="523">
        <v>0.95</v>
      </c>
      <c r="K648" s="705"/>
      <c r="L648" s="543">
        <v>0.93</v>
      </c>
      <c r="M648" s="706">
        <v>0.92</v>
      </c>
      <c r="N648" s="711">
        <v>0.90500000000000003</v>
      </c>
      <c r="O648" s="707">
        <v>0.86</v>
      </c>
      <c r="P648" s="707">
        <v>0.86</v>
      </c>
      <c r="Q648" s="707">
        <v>0.86</v>
      </c>
      <c r="R648" s="711">
        <v>0.85499999999999998</v>
      </c>
      <c r="S648" s="707">
        <v>0.84</v>
      </c>
      <c r="T648" s="711">
        <v>0.83499999999999996</v>
      </c>
      <c r="U648" s="707">
        <v>0.82</v>
      </c>
      <c r="V648" s="711">
        <v>0.79</v>
      </c>
      <c r="W648" s="711">
        <v>0.76500000000000001</v>
      </c>
      <c r="X648" s="708">
        <f t="shared" si="232"/>
        <v>18.22</v>
      </c>
      <c r="Y648" s="726">
        <f t="shared" si="212"/>
        <v>5.2631578947368363</v>
      </c>
      <c r="Z648" s="726">
        <f t="shared" si="213"/>
        <v>7.258064516129048</v>
      </c>
      <c r="AA648" s="726">
        <f t="shared" si="214"/>
        <v>12.72727272727272</v>
      </c>
      <c r="AB648" s="726">
        <f t="shared" si="215"/>
        <v>11.111111111111116</v>
      </c>
      <c r="AC648" s="726">
        <f t="shared" si="216"/>
        <v>2.0618556701030855</v>
      </c>
      <c r="AD648" s="726">
        <f t="shared" si="217"/>
        <v>2.1052631578947434</v>
      </c>
      <c r="AE648" s="726">
        <f t="shared" si="218"/>
        <v>2.1505376344086002</v>
      </c>
      <c r="AF648" s="726">
        <f t="shared" si="219"/>
        <v>1.0869565217391353</v>
      </c>
      <c r="AG648" s="726">
        <f t="shared" si="220"/>
        <v>1.6574585635359185</v>
      </c>
      <c r="AH648" s="726">
        <f t="shared" si="221"/>
        <v>5.232558139534893</v>
      </c>
      <c r="AI648" s="726">
        <f t="shared" si="222"/>
        <v>0</v>
      </c>
      <c r="AJ648" s="726">
        <f t="shared" si="223"/>
        <v>0</v>
      </c>
      <c r="AK648" s="726">
        <f t="shared" si="224"/>
        <v>0.58479532163742132</v>
      </c>
      <c r="AL648" s="726">
        <f t="shared" si="225"/>
        <v>1.7857142857142794</v>
      </c>
      <c r="AM648" s="726">
        <f t="shared" si="226"/>
        <v>0.59880239520957446</v>
      </c>
      <c r="AN648" s="726">
        <f t="shared" si="227"/>
        <v>1.8292682926829285</v>
      </c>
      <c r="AO648" s="726">
        <f t="shared" si="228"/>
        <v>3.7974683544303778</v>
      </c>
      <c r="AP648" s="726">
        <f t="shared" si="229"/>
        <v>3.2679738562091609</v>
      </c>
      <c r="AQ648" s="727">
        <f t="shared" si="230"/>
        <v>3.4732365801305463</v>
      </c>
      <c r="AR648" s="728">
        <f t="shared" si="231"/>
        <v>3.6431431115846489</v>
      </c>
    </row>
    <row r="649" spans="1:44" ht="11.25" customHeight="1" x14ac:dyDescent="0.2">
      <c r="A649" s="522" t="s">
        <v>757</v>
      </c>
      <c r="B649" s="507" t="s">
        <v>758</v>
      </c>
      <c r="C649" s="710">
        <v>2.2400000000000002</v>
      </c>
      <c r="D649" s="704">
        <v>2.0699999999999998</v>
      </c>
      <c r="E649" s="704">
        <v>1.86</v>
      </c>
      <c r="F649" s="704">
        <v>1.61</v>
      </c>
      <c r="G649" s="704">
        <v>1.3</v>
      </c>
      <c r="H649" s="705"/>
      <c r="I649" s="704">
        <v>0.96499999999999997</v>
      </c>
      <c r="J649" s="523">
        <v>0.83499999999999996</v>
      </c>
      <c r="K649" s="705"/>
      <c r="L649" s="543">
        <v>0.74</v>
      </c>
      <c r="M649" s="543">
        <v>0.67</v>
      </c>
      <c r="N649" s="711">
        <v>0.62</v>
      </c>
      <c r="O649" s="711">
        <v>0.54</v>
      </c>
      <c r="P649" s="711">
        <v>0.45</v>
      </c>
      <c r="Q649" s="711">
        <v>0.34</v>
      </c>
      <c r="R649" s="711">
        <v>0.22500000000000001</v>
      </c>
      <c r="S649" s="711">
        <v>0.12</v>
      </c>
      <c r="T649" s="707">
        <v>0</v>
      </c>
      <c r="U649" s="707">
        <v>0</v>
      </c>
      <c r="V649" s="707">
        <v>0</v>
      </c>
      <c r="W649" s="707">
        <v>0</v>
      </c>
      <c r="X649" s="708">
        <f t="shared" si="232"/>
        <v>14.585000000000001</v>
      </c>
      <c r="Y649" s="726">
        <f t="shared" si="212"/>
        <v>8.2125603864734451</v>
      </c>
      <c r="Z649" s="726">
        <f t="shared" si="213"/>
        <v>11.290322580645151</v>
      </c>
      <c r="AA649" s="726">
        <f t="shared" si="214"/>
        <v>15.527950310559003</v>
      </c>
      <c r="AB649" s="726">
        <f t="shared" si="215"/>
        <v>23.84615384615385</v>
      </c>
      <c r="AC649" s="726">
        <f t="shared" si="216"/>
        <v>34.715025906735761</v>
      </c>
      <c r="AD649" s="726">
        <f t="shared" si="217"/>
        <v>15.568862275449113</v>
      </c>
      <c r="AE649" s="726">
        <f t="shared" si="218"/>
        <v>12.837837837837828</v>
      </c>
      <c r="AF649" s="726">
        <f t="shared" si="219"/>
        <v>10.447761194029837</v>
      </c>
      <c r="AG649" s="726">
        <f t="shared" si="220"/>
        <v>8.064516129032274</v>
      </c>
      <c r="AH649" s="726">
        <f t="shared" si="221"/>
        <v>14.814814814814813</v>
      </c>
      <c r="AI649" s="726">
        <f t="shared" si="222"/>
        <v>19.999999999999996</v>
      </c>
      <c r="AJ649" s="726">
        <f t="shared" si="223"/>
        <v>32.352941176470587</v>
      </c>
      <c r="AK649" s="726">
        <f t="shared" si="224"/>
        <v>51.111111111111107</v>
      </c>
      <c r="AL649" s="726">
        <f t="shared" si="225"/>
        <v>87.500000000000028</v>
      </c>
      <c r="AM649" s="726" t="str">
        <f t="shared" si="226"/>
        <v>n/a</v>
      </c>
      <c r="AN649" s="726" t="str">
        <f t="shared" si="227"/>
        <v>n/a</v>
      </c>
      <c r="AO649" s="726" t="str">
        <f t="shared" si="228"/>
        <v>n/a</v>
      </c>
      <c r="AP649" s="726" t="str">
        <f t="shared" si="229"/>
        <v>n/a</v>
      </c>
      <c r="AQ649" s="727">
        <f t="shared" si="230"/>
        <v>24.734989826379483</v>
      </c>
      <c r="AR649" s="728">
        <f t="shared" si="231"/>
        <v>21.768908055317553</v>
      </c>
    </row>
    <row r="650" spans="1:44" ht="11.25" customHeight="1" x14ac:dyDescent="0.2">
      <c r="A650" s="522" t="s">
        <v>1609</v>
      </c>
      <c r="B650" s="1015" t="s">
        <v>1610</v>
      </c>
      <c r="C650" s="552">
        <v>1.8</v>
      </c>
      <c r="D650" s="704">
        <v>1.6</v>
      </c>
      <c r="E650" s="704">
        <v>1.47</v>
      </c>
      <c r="F650" s="704">
        <v>1.29</v>
      </c>
      <c r="G650" s="704">
        <v>1.2</v>
      </c>
      <c r="H650" s="705"/>
      <c r="I650" s="704">
        <v>0.68</v>
      </c>
      <c r="J650" s="709">
        <v>0.4</v>
      </c>
      <c r="K650" s="705"/>
      <c r="L650" s="706">
        <v>0.4</v>
      </c>
      <c r="M650" s="706">
        <v>0.4</v>
      </c>
      <c r="N650" s="707">
        <v>0.4</v>
      </c>
      <c r="O650" s="711">
        <v>0.4</v>
      </c>
      <c r="P650" s="711">
        <v>0.39</v>
      </c>
      <c r="Q650" s="711">
        <v>0.34499999999999997</v>
      </c>
      <c r="R650" s="711">
        <v>0.3</v>
      </c>
      <c r="S650" s="707">
        <v>0</v>
      </c>
      <c r="T650" s="707">
        <v>0</v>
      </c>
      <c r="U650" s="707">
        <v>0</v>
      </c>
      <c r="V650" s="707">
        <v>0</v>
      </c>
      <c r="W650" s="707">
        <v>0</v>
      </c>
      <c r="X650" s="708">
        <f t="shared" si="232"/>
        <v>11.075000000000005</v>
      </c>
      <c r="Y650" s="726">
        <f t="shared" si="212"/>
        <v>12.5</v>
      </c>
      <c r="Z650" s="726">
        <f t="shared" si="213"/>
        <v>8.8435374149659971</v>
      </c>
      <c r="AA650" s="726">
        <f t="shared" si="214"/>
        <v>13.953488372093027</v>
      </c>
      <c r="AB650" s="726">
        <f t="shared" si="215"/>
        <v>7.5000000000000178</v>
      </c>
      <c r="AC650" s="726">
        <f t="shared" si="216"/>
        <v>76.470588235294088</v>
      </c>
      <c r="AD650" s="726">
        <f t="shared" si="217"/>
        <v>70</v>
      </c>
      <c r="AE650" s="726">
        <f t="shared" si="218"/>
        <v>0</v>
      </c>
      <c r="AF650" s="726">
        <f t="shared" si="219"/>
        <v>0</v>
      </c>
      <c r="AG650" s="726">
        <f t="shared" si="220"/>
        <v>0</v>
      </c>
      <c r="AH650" s="726">
        <f t="shared" si="221"/>
        <v>0</v>
      </c>
      <c r="AI650" s="726">
        <f t="shared" si="222"/>
        <v>2.5641025641025772</v>
      </c>
      <c r="AJ650" s="726">
        <f t="shared" si="223"/>
        <v>13.043478260869579</v>
      </c>
      <c r="AK650" s="726">
        <f t="shared" si="224"/>
        <v>14.999999999999991</v>
      </c>
      <c r="AL650" s="726" t="str">
        <f t="shared" si="225"/>
        <v>n/a</v>
      </c>
      <c r="AM650" s="726" t="str">
        <f t="shared" si="226"/>
        <v>n/a</v>
      </c>
      <c r="AN650" s="726" t="str">
        <f t="shared" si="227"/>
        <v>n/a</v>
      </c>
      <c r="AO650" s="726" t="str">
        <f t="shared" si="228"/>
        <v>n/a</v>
      </c>
      <c r="AP650" s="726" t="str">
        <f t="shared" si="229"/>
        <v>n/a</v>
      </c>
      <c r="AQ650" s="727">
        <f t="shared" si="230"/>
        <v>16.913476526717332</v>
      </c>
      <c r="AR650" s="728">
        <f t="shared" si="231"/>
        <v>25.683996082280686</v>
      </c>
    </row>
    <row r="651" spans="1:44" ht="12" customHeight="1" x14ac:dyDescent="0.2">
      <c r="A651" s="509" t="s">
        <v>1613</v>
      </c>
      <c r="B651" s="1000" t="s">
        <v>1614</v>
      </c>
      <c r="C651" s="517">
        <v>0.88</v>
      </c>
      <c r="D651" s="704">
        <v>0.8</v>
      </c>
      <c r="E651" s="704">
        <v>0.72</v>
      </c>
      <c r="F651" s="704">
        <v>0.64</v>
      </c>
      <c r="G651" s="704">
        <v>0.56000000000000005</v>
      </c>
      <c r="H651" s="705"/>
      <c r="I651" s="532">
        <v>0.52</v>
      </c>
      <c r="J651" s="523">
        <v>0.52</v>
      </c>
      <c r="K651" s="705"/>
      <c r="L651" s="706">
        <v>0.44</v>
      </c>
      <c r="M651" s="706">
        <v>0.44</v>
      </c>
      <c r="N651" s="711">
        <v>0.44</v>
      </c>
      <c r="O651" s="711">
        <v>0.4</v>
      </c>
      <c r="P651" s="711">
        <v>0.32</v>
      </c>
      <c r="Q651" s="711">
        <v>0.21332999999999999</v>
      </c>
      <c r="R651" s="711">
        <v>0.18001000000000003</v>
      </c>
      <c r="S651" s="707">
        <v>0.16</v>
      </c>
      <c r="T651" s="707">
        <v>0.16</v>
      </c>
      <c r="U651" s="711">
        <v>0.16</v>
      </c>
      <c r="V651" s="711">
        <v>0.13331999999999999</v>
      </c>
      <c r="W651" s="711">
        <v>0.12444</v>
      </c>
      <c r="X651" s="708">
        <f t="shared" si="232"/>
        <v>7.8111000000000033</v>
      </c>
      <c r="Y651" s="726">
        <f t="shared" si="212"/>
        <v>9.9999999999999858</v>
      </c>
      <c r="Z651" s="726">
        <f t="shared" si="213"/>
        <v>11.111111111111116</v>
      </c>
      <c r="AA651" s="726">
        <f t="shared" si="214"/>
        <v>12.5</v>
      </c>
      <c r="AB651" s="726">
        <f t="shared" si="215"/>
        <v>14.285714285714279</v>
      </c>
      <c r="AC651" s="726">
        <f t="shared" si="216"/>
        <v>7.6923076923077094</v>
      </c>
      <c r="AD651" s="726">
        <f t="shared" si="217"/>
        <v>0</v>
      </c>
      <c r="AE651" s="726">
        <f t="shared" si="218"/>
        <v>18.181818181818187</v>
      </c>
      <c r="AF651" s="726">
        <f t="shared" si="219"/>
        <v>0</v>
      </c>
      <c r="AG651" s="726">
        <f t="shared" si="220"/>
        <v>0</v>
      </c>
      <c r="AH651" s="726">
        <f t="shared" si="221"/>
        <v>9.9999999999999858</v>
      </c>
      <c r="AI651" s="726">
        <f t="shared" si="222"/>
        <v>25</v>
      </c>
      <c r="AJ651" s="726">
        <f t="shared" si="223"/>
        <v>50.002343786621672</v>
      </c>
      <c r="AK651" s="726">
        <f t="shared" si="224"/>
        <v>18.510082773179249</v>
      </c>
      <c r="AL651" s="726">
        <f t="shared" si="225"/>
        <v>12.506250000000009</v>
      </c>
      <c r="AM651" s="726">
        <f t="shared" si="226"/>
        <v>0</v>
      </c>
      <c r="AN651" s="726">
        <f t="shared" si="227"/>
        <v>0</v>
      </c>
      <c r="AO651" s="726">
        <f t="shared" si="228"/>
        <v>20.012001200120011</v>
      </c>
      <c r="AP651" s="726">
        <f t="shared" si="229"/>
        <v>7.1359691417550719</v>
      </c>
      <c r="AQ651" s="727">
        <f t="shared" si="230"/>
        <v>12.052088787368183</v>
      </c>
      <c r="AR651" s="728">
        <f t="shared" si="231"/>
        <v>12.210538898896937</v>
      </c>
    </row>
    <row r="652" spans="1:44" ht="11.25" customHeight="1" x14ac:dyDescent="0.2">
      <c r="A652" s="522" t="s">
        <v>759</v>
      </c>
      <c r="B652" s="1015" t="s">
        <v>760</v>
      </c>
      <c r="C652" s="524">
        <v>3.125</v>
      </c>
      <c r="D652" s="525">
        <v>2.8675000000000002</v>
      </c>
      <c r="E652" s="525">
        <v>2.6150000000000002</v>
      </c>
      <c r="F652" s="525">
        <v>2.3650000000000002</v>
      </c>
      <c r="G652" s="525">
        <v>2.15</v>
      </c>
      <c r="H652" s="526"/>
      <c r="I652" s="704">
        <v>1.93</v>
      </c>
      <c r="J652" s="523">
        <v>1.665</v>
      </c>
      <c r="K652" s="526"/>
      <c r="L652" s="543">
        <v>1.4350000000000001</v>
      </c>
      <c r="M652" s="543">
        <v>1.21</v>
      </c>
      <c r="N652" s="711">
        <v>1.095</v>
      </c>
      <c r="O652" s="711">
        <v>1.0049999999999999</v>
      </c>
      <c r="P652" s="711">
        <v>0.94</v>
      </c>
      <c r="Q652" s="711">
        <v>0.86</v>
      </c>
      <c r="R652" s="707">
        <v>0.8</v>
      </c>
      <c r="S652" s="711">
        <v>0.8</v>
      </c>
      <c r="T652" s="711">
        <v>0.2006</v>
      </c>
      <c r="U652" s="707">
        <v>8.0000000000000004E-4</v>
      </c>
      <c r="V652" s="707">
        <v>8.0000000000000004E-4</v>
      </c>
      <c r="W652" s="707">
        <v>8.0000000000000004E-4</v>
      </c>
      <c r="X652" s="708">
        <f t="shared" si="232"/>
        <v>25.065500000000007</v>
      </c>
      <c r="Y652" s="726">
        <f t="shared" si="212"/>
        <v>8.9799476896251118</v>
      </c>
      <c r="Z652" s="726">
        <f t="shared" si="213"/>
        <v>9.6558317399617621</v>
      </c>
      <c r="AA652" s="726">
        <f t="shared" si="214"/>
        <v>10.570824524312904</v>
      </c>
      <c r="AB652" s="726">
        <f t="shared" si="215"/>
        <v>10.000000000000009</v>
      </c>
      <c r="AC652" s="726">
        <f t="shared" si="216"/>
        <v>11.398963730569944</v>
      </c>
      <c r="AD652" s="726">
        <f t="shared" si="217"/>
        <v>15.915915915915901</v>
      </c>
      <c r="AE652" s="726">
        <f t="shared" si="218"/>
        <v>16.027874564459932</v>
      </c>
      <c r="AF652" s="726">
        <f t="shared" si="219"/>
        <v>18.595041322314067</v>
      </c>
      <c r="AG652" s="726">
        <f t="shared" si="220"/>
        <v>10.502283105022837</v>
      </c>
      <c r="AH652" s="726">
        <f t="shared" si="221"/>
        <v>8.9552238805970177</v>
      </c>
      <c r="AI652" s="726">
        <f t="shared" si="222"/>
        <v>6.9148936170212671</v>
      </c>
      <c r="AJ652" s="726">
        <f t="shared" si="223"/>
        <v>9.302325581395344</v>
      </c>
      <c r="AK652" s="726">
        <f t="shared" si="224"/>
        <v>7.4999999999999956</v>
      </c>
      <c r="AL652" s="726">
        <f t="shared" si="225"/>
        <v>0</v>
      </c>
      <c r="AM652" s="726">
        <f t="shared" si="226"/>
        <v>298.80358923230312</v>
      </c>
      <c r="AN652" s="726">
        <f t="shared" si="227"/>
        <v>24975</v>
      </c>
      <c r="AO652" s="726">
        <f t="shared" si="228"/>
        <v>0</v>
      </c>
      <c r="AP652" s="726">
        <f t="shared" si="229"/>
        <v>0</v>
      </c>
      <c r="AQ652" s="727">
        <f t="shared" si="230"/>
        <v>1412.11792860575</v>
      </c>
      <c r="AR652" s="728">
        <f t="shared" si="231"/>
        <v>5880.917667580753</v>
      </c>
    </row>
    <row r="653" spans="1:44" ht="11.25" customHeight="1" x14ac:dyDescent="0.2">
      <c r="A653" s="522" t="s">
        <v>3947</v>
      </c>
      <c r="B653" s="1015" t="s">
        <v>3948</v>
      </c>
      <c r="C653" s="524">
        <v>0.72</v>
      </c>
      <c r="D653" s="704">
        <v>0.6</v>
      </c>
      <c r="E653" s="704">
        <v>0.5</v>
      </c>
      <c r="F653" s="704">
        <v>0.25</v>
      </c>
      <c r="G653" s="575">
        <v>0</v>
      </c>
      <c r="H653" s="705"/>
      <c r="I653" s="532">
        <v>0</v>
      </c>
      <c r="J653" s="709">
        <v>0</v>
      </c>
      <c r="K653" s="705"/>
      <c r="L653" s="706">
        <v>0</v>
      </c>
      <c r="M653" s="706">
        <v>0</v>
      </c>
      <c r="N653" s="707">
        <v>0</v>
      </c>
      <c r="O653" s="707">
        <v>0</v>
      </c>
      <c r="P653" s="707">
        <v>0</v>
      </c>
      <c r="Q653" s="707">
        <v>0</v>
      </c>
      <c r="R653" s="707">
        <v>0</v>
      </c>
      <c r="S653" s="707">
        <v>0</v>
      </c>
      <c r="T653" s="707">
        <v>0</v>
      </c>
      <c r="U653" s="707">
        <v>0</v>
      </c>
      <c r="V653" s="707">
        <v>0</v>
      </c>
      <c r="W653" s="707">
        <v>0</v>
      </c>
      <c r="X653" s="708">
        <f t="shared" si="232"/>
        <v>2.0699999999999998</v>
      </c>
      <c r="Y653" s="726">
        <f t="shared" si="212"/>
        <v>19.999999999999996</v>
      </c>
      <c r="Z653" s="726">
        <f t="shared" si="213"/>
        <v>19.999999999999996</v>
      </c>
      <c r="AA653" s="726">
        <f t="shared" si="214"/>
        <v>100</v>
      </c>
      <c r="AB653" s="726" t="str">
        <f t="shared" si="215"/>
        <v>n/a</v>
      </c>
      <c r="AC653" s="726" t="str">
        <f t="shared" si="216"/>
        <v>n/a</v>
      </c>
      <c r="AD653" s="726" t="str">
        <f t="shared" si="217"/>
        <v>n/a</v>
      </c>
      <c r="AE653" s="726" t="str">
        <f t="shared" si="218"/>
        <v>n/a</v>
      </c>
      <c r="AF653" s="726" t="str">
        <f t="shared" si="219"/>
        <v>n/a</v>
      </c>
      <c r="AG653" s="726" t="str">
        <f t="shared" si="220"/>
        <v>n/a</v>
      </c>
      <c r="AH653" s="726" t="str">
        <f t="shared" si="221"/>
        <v>n/a</v>
      </c>
      <c r="AI653" s="726" t="str">
        <f t="shared" si="222"/>
        <v>n/a</v>
      </c>
      <c r="AJ653" s="726" t="str">
        <f t="shared" si="223"/>
        <v>n/a</v>
      </c>
      <c r="AK653" s="726" t="str">
        <f t="shared" si="224"/>
        <v>n/a</v>
      </c>
      <c r="AL653" s="726" t="str">
        <f t="shared" si="225"/>
        <v>n/a</v>
      </c>
      <c r="AM653" s="726" t="str">
        <f t="shared" si="226"/>
        <v>n/a</v>
      </c>
      <c r="AN653" s="726" t="str">
        <f t="shared" si="227"/>
        <v>n/a</v>
      </c>
      <c r="AO653" s="726" t="str">
        <f t="shared" si="228"/>
        <v>n/a</v>
      </c>
      <c r="AP653" s="726" t="str">
        <f t="shared" si="229"/>
        <v>n/a</v>
      </c>
      <c r="AQ653" s="727">
        <f t="shared" si="230"/>
        <v>46.666666666666664</v>
      </c>
      <c r="AR653" s="728">
        <f t="shared" si="231"/>
        <v>46.188021535170066</v>
      </c>
    </row>
    <row r="654" spans="1:44" ht="11.25" customHeight="1" x14ac:dyDescent="0.2">
      <c r="A654" s="1015" t="s">
        <v>761</v>
      </c>
      <c r="B654" s="1015" t="s">
        <v>762</v>
      </c>
      <c r="C654" s="524">
        <v>2.5350000000000001</v>
      </c>
      <c r="D654" s="704">
        <v>2.3914999999999997</v>
      </c>
      <c r="E654" s="704">
        <v>2.2714167000000001</v>
      </c>
      <c r="F654" s="704">
        <v>2.1916253999999999</v>
      </c>
      <c r="G654" s="704">
        <v>2.1474587000000001</v>
      </c>
      <c r="H654" s="705"/>
      <c r="I654" s="704">
        <v>1.7716250000000002</v>
      </c>
      <c r="J654" s="523">
        <v>1.7366250000000003</v>
      </c>
      <c r="K654" s="705"/>
      <c r="L654" s="543">
        <v>1.72725</v>
      </c>
      <c r="M654" s="543">
        <v>1.716</v>
      </c>
      <c r="N654" s="711">
        <v>1.7010000000000001</v>
      </c>
      <c r="O654" s="711">
        <v>1.641</v>
      </c>
      <c r="P654" s="711">
        <v>1.518</v>
      </c>
      <c r="Q654" s="711">
        <v>1.395</v>
      </c>
      <c r="R654" s="711">
        <v>1.32</v>
      </c>
      <c r="S654" s="711">
        <v>1.2</v>
      </c>
      <c r="T654" s="711">
        <v>1.17</v>
      </c>
      <c r="U654" s="711">
        <v>1.1399999999999999</v>
      </c>
      <c r="V654" s="711">
        <v>1.1100000000000001</v>
      </c>
      <c r="W654" s="711">
        <v>1.08</v>
      </c>
      <c r="X654" s="708">
        <f t="shared" si="232"/>
        <v>31.763500800000003</v>
      </c>
      <c r="Y654" s="726">
        <f t="shared" si="212"/>
        <v>6.0004181476061236</v>
      </c>
      <c r="Z654" s="726">
        <f t="shared" si="213"/>
        <v>5.2867137940827647</v>
      </c>
      <c r="AA654" s="726">
        <f t="shared" si="214"/>
        <v>3.6407362316571046</v>
      </c>
      <c r="AB654" s="726">
        <f t="shared" si="215"/>
        <v>2.0566961311060394</v>
      </c>
      <c r="AC654" s="726">
        <f t="shared" si="216"/>
        <v>21.214066182177362</v>
      </c>
      <c r="AD654" s="726">
        <f t="shared" si="217"/>
        <v>2.0154034405815757</v>
      </c>
      <c r="AE654" s="726">
        <f t="shared" si="218"/>
        <v>0.54277029960922984</v>
      </c>
      <c r="AF654" s="726">
        <f t="shared" si="219"/>
        <v>0.65559440559439519</v>
      </c>
      <c r="AG654" s="726">
        <f t="shared" si="220"/>
        <v>0.8818342151675429</v>
      </c>
      <c r="AH654" s="726">
        <f t="shared" si="221"/>
        <v>3.6563071297988969</v>
      </c>
      <c r="AI654" s="726">
        <f t="shared" si="222"/>
        <v>8.1027667984189691</v>
      </c>
      <c r="AJ654" s="726">
        <f t="shared" si="223"/>
        <v>8.8172043010752645</v>
      </c>
      <c r="AK654" s="726">
        <f t="shared" si="224"/>
        <v>5.6818181818181879</v>
      </c>
      <c r="AL654" s="726">
        <f t="shared" si="225"/>
        <v>10.000000000000009</v>
      </c>
      <c r="AM654" s="726">
        <f t="shared" si="226"/>
        <v>2.5641025641025772</v>
      </c>
      <c r="AN654" s="726">
        <f t="shared" si="227"/>
        <v>2.6315789473684292</v>
      </c>
      <c r="AO654" s="726">
        <f t="shared" si="228"/>
        <v>2.7027027027026751</v>
      </c>
      <c r="AP654" s="726">
        <f t="shared" si="229"/>
        <v>2.7777777777777901</v>
      </c>
      <c r="AQ654" s="727">
        <f t="shared" si="230"/>
        <v>4.9571384028136087</v>
      </c>
      <c r="AR654" s="728">
        <f t="shared" si="231"/>
        <v>4.924678978702234</v>
      </c>
    </row>
    <row r="655" spans="1:44" ht="11.25" customHeight="1" x14ac:dyDescent="0.2">
      <c r="A655" s="522" t="s">
        <v>764</v>
      </c>
      <c r="B655" s="1015" t="s">
        <v>765</v>
      </c>
      <c r="C655" s="524">
        <v>1</v>
      </c>
      <c r="D655" s="513">
        <v>0.94</v>
      </c>
      <c r="E655" s="513">
        <v>0.9</v>
      </c>
      <c r="F655" s="513">
        <v>0.84</v>
      </c>
      <c r="G655" s="513">
        <v>0.78</v>
      </c>
      <c r="H655" s="514"/>
      <c r="I655" s="513">
        <v>0.74</v>
      </c>
      <c r="J655" s="511">
        <v>0.7</v>
      </c>
      <c r="K655" s="514"/>
      <c r="L655" s="563">
        <v>0.66</v>
      </c>
      <c r="M655" s="571">
        <v>0.64</v>
      </c>
      <c r="N655" s="519">
        <v>0.62</v>
      </c>
      <c r="O655" s="519">
        <v>0.57999999999999996</v>
      </c>
      <c r="P655" s="519">
        <v>0.54</v>
      </c>
      <c r="Q655" s="519">
        <v>0.5</v>
      </c>
      <c r="R655" s="518">
        <v>0.48</v>
      </c>
      <c r="S655" s="518">
        <v>0.48</v>
      </c>
      <c r="T655" s="518">
        <v>0.48</v>
      </c>
      <c r="U655" s="518">
        <v>0.48</v>
      </c>
      <c r="V655" s="518">
        <v>0.48</v>
      </c>
      <c r="W655" s="518">
        <v>0.48</v>
      </c>
      <c r="X655" s="708">
        <f t="shared" si="232"/>
        <v>12.320000000000004</v>
      </c>
      <c r="Y655" s="726">
        <f t="shared" si="212"/>
        <v>6.3829787234042534</v>
      </c>
      <c r="Z655" s="726">
        <f t="shared" si="213"/>
        <v>4.4444444444444287</v>
      </c>
      <c r="AA655" s="726">
        <f t="shared" si="214"/>
        <v>7.1428571428571397</v>
      </c>
      <c r="AB655" s="726">
        <f t="shared" si="215"/>
        <v>7.6923076923076872</v>
      </c>
      <c r="AC655" s="726">
        <f t="shared" si="216"/>
        <v>5.4054054054054168</v>
      </c>
      <c r="AD655" s="726">
        <f t="shared" si="217"/>
        <v>5.7142857142857162</v>
      </c>
      <c r="AE655" s="726">
        <f t="shared" si="218"/>
        <v>6.0606060606060552</v>
      </c>
      <c r="AF655" s="726">
        <f t="shared" si="219"/>
        <v>3.125</v>
      </c>
      <c r="AG655" s="726">
        <f t="shared" si="220"/>
        <v>3.2258064516129004</v>
      </c>
      <c r="AH655" s="726">
        <f t="shared" si="221"/>
        <v>6.8965517241379448</v>
      </c>
      <c r="AI655" s="726">
        <f t="shared" si="222"/>
        <v>7.4074074074073959</v>
      </c>
      <c r="AJ655" s="726">
        <f t="shared" si="223"/>
        <v>8.0000000000000071</v>
      </c>
      <c r="AK655" s="726">
        <f t="shared" si="224"/>
        <v>4.1666666666666741</v>
      </c>
      <c r="AL655" s="726">
        <f t="shared" si="225"/>
        <v>0</v>
      </c>
      <c r="AM655" s="726">
        <f t="shared" si="226"/>
        <v>0</v>
      </c>
      <c r="AN655" s="726">
        <f t="shared" si="227"/>
        <v>0</v>
      </c>
      <c r="AO655" s="726">
        <f t="shared" si="228"/>
        <v>0</v>
      </c>
      <c r="AP655" s="726">
        <f t="shared" si="229"/>
        <v>0</v>
      </c>
      <c r="AQ655" s="727">
        <f t="shared" si="230"/>
        <v>4.2035731907297569</v>
      </c>
      <c r="AR655" s="728">
        <f t="shared" si="231"/>
        <v>3.0214342284196949</v>
      </c>
    </row>
    <row r="656" spans="1:44" ht="11.25" customHeight="1" x14ac:dyDescent="0.2">
      <c r="A656" s="538" t="s">
        <v>3949</v>
      </c>
      <c r="B656" s="539" t="s">
        <v>3950</v>
      </c>
      <c r="C656" s="542">
        <v>2.1</v>
      </c>
      <c r="D656" s="525">
        <v>2</v>
      </c>
      <c r="E656" s="525">
        <v>1.94</v>
      </c>
      <c r="F656" s="525">
        <v>1.88</v>
      </c>
      <c r="G656" s="575">
        <v>1.85</v>
      </c>
      <c r="H656" s="526"/>
      <c r="I656" s="575">
        <v>1.85</v>
      </c>
      <c r="J656" s="580">
        <v>1.85</v>
      </c>
      <c r="K656" s="526"/>
      <c r="L656" s="706">
        <v>1.85</v>
      </c>
      <c r="M656" s="706">
        <v>2.1124999999999998</v>
      </c>
      <c r="N656" s="711">
        <v>2.9</v>
      </c>
      <c r="O656" s="711">
        <v>2.64</v>
      </c>
      <c r="P656" s="711">
        <v>2.38</v>
      </c>
      <c r="Q656" s="711">
        <v>2.2000000000000002</v>
      </c>
      <c r="R656" s="711">
        <v>2.12</v>
      </c>
      <c r="S656" s="711">
        <v>2.08</v>
      </c>
      <c r="T656" s="711">
        <v>2.04</v>
      </c>
      <c r="U656" s="711">
        <v>2</v>
      </c>
      <c r="V656" s="711">
        <v>1.92</v>
      </c>
      <c r="W656" s="711">
        <v>1.84</v>
      </c>
      <c r="X656" s="708">
        <f t="shared" si="232"/>
        <v>39.552500000000002</v>
      </c>
      <c r="Y656" s="726">
        <f t="shared" si="212"/>
        <v>5.0000000000000044</v>
      </c>
      <c r="Z656" s="726">
        <f t="shared" si="213"/>
        <v>3.0927835051546504</v>
      </c>
      <c r="AA656" s="726">
        <f t="shared" si="214"/>
        <v>3.1914893617021267</v>
      </c>
      <c r="AB656" s="726">
        <f t="shared" si="215"/>
        <v>1.6216216216216051</v>
      </c>
      <c r="AC656" s="726">
        <f t="shared" si="216"/>
        <v>0</v>
      </c>
      <c r="AD656" s="726">
        <f t="shared" si="217"/>
        <v>0</v>
      </c>
      <c r="AE656" s="726">
        <f t="shared" si="218"/>
        <v>0</v>
      </c>
      <c r="AF656" s="726">
        <f t="shared" si="219"/>
        <v>-12.426035502958566</v>
      </c>
      <c r="AG656" s="726">
        <f t="shared" si="220"/>
        <v>-27.155172413793103</v>
      </c>
      <c r="AH656" s="726">
        <f t="shared" si="221"/>
        <v>9.8484848484848406</v>
      </c>
      <c r="AI656" s="726">
        <f t="shared" si="222"/>
        <v>10.924369747899165</v>
      </c>
      <c r="AJ656" s="726">
        <f t="shared" si="223"/>
        <v>8.1818181818181799</v>
      </c>
      <c r="AK656" s="726">
        <f t="shared" si="224"/>
        <v>3.7735849056603765</v>
      </c>
      <c r="AL656" s="726">
        <f t="shared" si="225"/>
        <v>1.9230769230769162</v>
      </c>
      <c r="AM656" s="726">
        <f t="shared" si="226"/>
        <v>1.9607843137254832</v>
      </c>
      <c r="AN656" s="726">
        <f t="shared" si="227"/>
        <v>2.0000000000000018</v>
      </c>
      <c r="AO656" s="726">
        <f t="shared" si="228"/>
        <v>4.1666666666666741</v>
      </c>
      <c r="AP656" s="726">
        <f t="shared" si="229"/>
        <v>4.3478260869565188</v>
      </c>
      <c r="AQ656" s="727">
        <f t="shared" si="230"/>
        <v>1.136183235889715</v>
      </c>
      <c r="AR656" s="728">
        <f t="shared" si="231"/>
        <v>8.6135259519869685</v>
      </c>
    </row>
    <row r="657" spans="1:44" ht="11.25" customHeight="1" x14ac:dyDescent="0.2">
      <c r="A657" s="522" t="s">
        <v>1615</v>
      </c>
      <c r="B657" s="1015" t="s">
        <v>1616</v>
      </c>
      <c r="C657" s="710">
        <v>0.315</v>
      </c>
      <c r="D657" s="704">
        <v>0.25</v>
      </c>
      <c r="E657" s="704">
        <v>0.22</v>
      </c>
      <c r="F657" s="704">
        <v>0.16</v>
      </c>
      <c r="G657" s="704">
        <v>0.08</v>
      </c>
      <c r="H657" s="705"/>
      <c r="I657" s="532">
        <v>0.04</v>
      </c>
      <c r="J657" s="709">
        <v>0.04</v>
      </c>
      <c r="K657" s="705"/>
      <c r="L657" s="706">
        <v>0.04</v>
      </c>
      <c r="M657" s="706">
        <v>0.22</v>
      </c>
      <c r="N657" s="707">
        <v>1.24</v>
      </c>
      <c r="O657" s="711">
        <v>1.44</v>
      </c>
      <c r="P657" s="711">
        <v>1.4</v>
      </c>
      <c r="Q657" s="711">
        <v>1.36</v>
      </c>
      <c r="R657" s="711">
        <v>1.2604199999999999</v>
      </c>
      <c r="S657" s="711">
        <v>0.98005999999999993</v>
      </c>
      <c r="T657" s="711">
        <v>0.93155999999999994</v>
      </c>
      <c r="U657" s="711">
        <v>0.89905999999999997</v>
      </c>
      <c r="V657" s="711">
        <v>0.85855999999999999</v>
      </c>
      <c r="W657" s="711">
        <v>0.79376999999999998</v>
      </c>
      <c r="X657" s="708">
        <f t="shared" si="232"/>
        <v>12.52843</v>
      </c>
      <c r="Y657" s="726">
        <f t="shared" si="212"/>
        <v>26</v>
      </c>
      <c r="Z657" s="726">
        <f t="shared" si="213"/>
        <v>13.636363636363647</v>
      </c>
      <c r="AA657" s="726">
        <f t="shared" si="214"/>
        <v>37.5</v>
      </c>
      <c r="AB657" s="726">
        <f t="shared" si="215"/>
        <v>100</v>
      </c>
      <c r="AC657" s="726">
        <f t="shared" si="216"/>
        <v>100</v>
      </c>
      <c r="AD657" s="726">
        <f t="shared" si="217"/>
        <v>0</v>
      </c>
      <c r="AE657" s="726">
        <f t="shared" si="218"/>
        <v>0</v>
      </c>
      <c r="AF657" s="726">
        <f t="shared" si="219"/>
        <v>-81.818181818181813</v>
      </c>
      <c r="AG657" s="726">
        <f t="shared" si="220"/>
        <v>-82.258064516129025</v>
      </c>
      <c r="AH657" s="726">
        <f t="shared" si="221"/>
        <v>-13.888888888888884</v>
      </c>
      <c r="AI657" s="726">
        <f t="shared" si="222"/>
        <v>2.8571428571428692</v>
      </c>
      <c r="AJ657" s="726">
        <f t="shared" si="223"/>
        <v>2.9411764705882248</v>
      </c>
      <c r="AK657" s="726">
        <f t="shared" si="224"/>
        <v>7.9005410894781303</v>
      </c>
      <c r="AL657" s="726">
        <f t="shared" si="225"/>
        <v>28.606411852335569</v>
      </c>
      <c r="AM657" s="726">
        <f t="shared" si="226"/>
        <v>5.2063205805315871</v>
      </c>
      <c r="AN657" s="726">
        <f t="shared" si="227"/>
        <v>3.6148866593998186</v>
      </c>
      <c r="AO657" s="726">
        <f t="shared" si="228"/>
        <v>4.7172008945210564</v>
      </c>
      <c r="AP657" s="726">
        <f t="shared" si="229"/>
        <v>8.162314020434124</v>
      </c>
      <c r="AQ657" s="727">
        <f t="shared" si="230"/>
        <v>9.0654012687552914</v>
      </c>
      <c r="AR657" s="728">
        <f t="shared" si="231"/>
        <v>45.677286391612824</v>
      </c>
    </row>
    <row r="658" spans="1:44" ht="11.25" customHeight="1" x14ac:dyDescent="0.2">
      <c r="A658" s="1015" t="s">
        <v>1617</v>
      </c>
      <c r="B658" s="507" t="s">
        <v>1618</v>
      </c>
      <c r="C658" s="710">
        <v>1.8199999999999998</v>
      </c>
      <c r="D658" s="525">
        <v>1.56</v>
      </c>
      <c r="E658" s="704">
        <v>1.4</v>
      </c>
      <c r="F658" s="525">
        <v>1.26</v>
      </c>
      <c r="G658" s="704">
        <v>1.08</v>
      </c>
      <c r="H658" s="526"/>
      <c r="I658" s="704">
        <v>0.84</v>
      </c>
      <c r="J658" s="523">
        <v>0.6</v>
      </c>
      <c r="K658" s="526"/>
      <c r="L658" s="706">
        <v>0.48</v>
      </c>
      <c r="M658" s="543">
        <v>0.36</v>
      </c>
      <c r="N658" s="711">
        <v>0.09</v>
      </c>
      <c r="O658" s="707">
        <v>0</v>
      </c>
      <c r="P658" s="707">
        <v>0</v>
      </c>
      <c r="Q658" s="707">
        <v>0</v>
      </c>
      <c r="R658" s="707">
        <v>0</v>
      </c>
      <c r="S658" s="707">
        <v>0</v>
      </c>
      <c r="T658" s="707">
        <v>0</v>
      </c>
      <c r="U658" s="707">
        <v>0</v>
      </c>
      <c r="V658" s="707">
        <v>0</v>
      </c>
      <c r="W658" s="707">
        <v>0</v>
      </c>
      <c r="X658" s="708">
        <f t="shared" si="232"/>
        <v>9.4899999999999984</v>
      </c>
      <c r="Y658" s="726">
        <f t="shared" si="212"/>
        <v>16.66666666666665</v>
      </c>
      <c r="Z658" s="726">
        <f t="shared" si="213"/>
        <v>11.428571428571432</v>
      </c>
      <c r="AA658" s="726">
        <f t="shared" si="214"/>
        <v>11.111111111111093</v>
      </c>
      <c r="AB658" s="726">
        <f t="shared" si="215"/>
        <v>16.66666666666665</v>
      </c>
      <c r="AC658" s="726">
        <f t="shared" si="216"/>
        <v>28.57142857142858</v>
      </c>
      <c r="AD658" s="726">
        <f t="shared" si="217"/>
        <v>39.999999999999993</v>
      </c>
      <c r="AE658" s="726">
        <f t="shared" si="218"/>
        <v>25</v>
      </c>
      <c r="AF658" s="726">
        <f t="shared" si="219"/>
        <v>33.333333333333329</v>
      </c>
      <c r="AG658" s="726">
        <f t="shared" si="220"/>
        <v>300</v>
      </c>
      <c r="AH658" s="726" t="str">
        <f t="shared" si="221"/>
        <v>n/a</v>
      </c>
      <c r="AI658" s="726" t="str">
        <f t="shared" si="222"/>
        <v>n/a</v>
      </c>
      <c r="AJ658" s="726" t="str">
        <f t="shared" si="223"/>
        <v>n/a</v>
      </c>
      <c r="AK658" s="726" t="str">
        <f t="shared" si="224"/>
        <v>n/a</v>
      </c>
      <c r="AL658" s="726" t="str">
        <f t="shared" si="225"/>
        <v>n/a</v>
      </c>
      <c r="AM658" s="726" t="str">
        <f t="shared" si="226"/>
        <v>n/a</v>
      </c>
      <c r="AN658" s="726" t="str">
        <f t="shared" si="227"/>
        <v>n/a</v>
      </c>
      <c r="AO658" s="726" t="str">
        <f t="shared" si="228"/>
        <v>n/a</v>
      </c>
      <c r="AP658" s="726" t="str">
        <f t="shared" si="229"/>
        <v>n/a</v>
      </c>
      <c r="AQ658" s="727">
        <f t="shared" si="230"/>
        <v>53.641975308641968</v>
      </c>
      <c r="AR658" s="728">
        <f t="shared" si="231"/>
        <v>92.914549854411746</v>
      </c>
    </row>
    <row r="659" spans="1:44" ht="11.25" customHeight="1" x14ac:dyDescent="0.2">
      <c r="A659" s="1015" t="s">
        <v>1619</v>
      </c>
      <c r="B659" s="1015" t="s">
        <v>1620</v>
      </c>
      <c r="C659" s="710">
        <v>1.8</v>
      </c>
      <c r="D659" s="704">
        <v>1.65</v>
      </c>
      <c r="E659" s="704">
        <v>1.6</v>
      </c>
      <c r="F659" s="704">
        <v>1.4</v>
      </c>
      <c r="G659" s="704">
        <v>1.26</v>
      </c>
      <c r="H659" s="705"/>
      <c r="I659" s="704">
        <v>0.8</v>
      </c>
      <c r="J659" s="523">
        <v>0.48</v>
      </c>
      <c r="K659" s="705"/>
      <c r="L659" s="706">
        <v>0.4</v>
      </c>
      <c r="M659" s="706">
        <v>0.4</v>
      </c>
      <c r="N659" s="711">
        <v>0.4</v>
      </c>
      <c r="O659" s="711">
        <v>0.32</v>
      </c>
      <c r="P659" s="711">
        <v>0.22</v>
      </c>
      <c r="Q659" s="711">
        <v>0.19</v>
      </c>
      <c r="R659" s="711">
        <v>0.13</v>
      </c>
      <c r="S659" s="707">
        <v>0.12</v>
      </c>
      <c r="T659" s="707">
        <v>0.12</v>
      </c>
      <c r="U659" s="711">
        <v>0.12</v>
      </c>
      <c r="V659" s="711">
        <v>0.11</v>
      </c>
      <c r="W659" s="711">
        <v>0.09</v>
      </c>
      <c r="X659" s="708">
        <f t="shared" si="232"/>
        <v>11.610000000000001</v>
      </c>
      <c r="Y659" s="726">
        <f t="shared" si="212"/>
        <v>9.0909090909091042</v>
      </c>
      <c r="Z659" s="726">
        <f t="shared" si="213"/>
        <v>3.1249999999999778</v>
      </c>
      <c r="AA659" s="726">
        <f t="shared" si="214"/>
        <v>14.285714285714302</v>
      </c>
      <c r="AB659" s="726">
        <f t="shared" si="215"/>
        <v>11.111111111111093</v>
      </c>
      <c r="AC659" s="726">
        <f t="shared" si="216"/>
        <v>57.499999999999993</v>
      </c>
      <c r="AD659" s="726">
        <f t="shared" si="217"/>
        <v>66.666666666666671</v>
      </c>
      <c r="AE659" s="726">
        <f t="shared" si="218"/>
        <v>19.999999999999996</v>
      </c>
      <c r="AF659" s="726">
        <f t="shared" si="219"/>
        <v>0</v>
      </c>
      <c r="AG659" s="726">
        <f t="shared" si="220"/>
        <v>0</v>
      </c>
      <c r="AH659" s="726">
        <f t="shared" si="221"/>
        <v>25</v>
      </c>
      <c r="AI659" s="726">
        <f t="shared" si="222"/>
        <v>45.45454545454546</v>
      </c>
      <c r="AJ659" s="726">
        <f t="shared" si="223"/>
        <v>15.789473684210531</v>
      </c>
      <c r="AK659" s="726">
        <f t="shared" si="224"/>
        <v>46.153846153846146</v>
      </c>
      <c r="AL659" s="726">
        <f t="shared" si="225"/>
        <v>8.3333333333333481</v>
      </c>
      <c r="AM659" s="726">
        <f t="shared" si="226"/>
        <v>0</v>
      </c>
      <c r="AN659" s="726">
        <f t="shared" si="227"/>
        <v>0</v>
      </c>
      <c r="AO659" s="726">
        <f t="shared" si="228"/>
        <v>9.0909090909090828</v>
      </c>
      <c r="AP659" s="726">
        <f t="shared" si="229"/>
        <v>22.222222222222232</v>
      </c>
      <c r="AQ659" s="727">
        <f t="shared" si="230"/>
        <v>19.656873949637106</v>
      </c>
      <c r="AR659" s="728">
        <f t="shared" si="231"/>
        <v>20.767751538438855</v>
      </c>
    </row>
    <row r="660" spans="1:44" ht="11.25" customHeight="1" x14ac:dyDescent="0.2">
      <c r="A660" s="1015" t="s">
        <v>766</v>
      </c>
      <c r="B660" s="1015" t="s">
        <v>767</v>
      </c>
      <c r="C660" s="517">
        <v>1.28</v>
      </c>
      <c r="D660" s="704">
        <v>1.24</v>
      </c>
      <c r="E660" s="704">
        <v>1.2</v>
      </c>
      <c r="F660" s="704">
        <v>1.1599999999999999</v>
      </c>
      <c r="G660" s="704">
        <v>1.1200000000000001</v>
      </c>
      <c r="H660" s="705"/>
      <c r="I660" s="704">
        <v>1.08</v>
      </c>
      <c r="J660" s="523">
        <v>1.04</v>
      </c>
      <c r="K660" s="705"/>
      <c r="L660" s="543">
        <v>1</v>
      </c>
      <c r="M660" s="543">
        <v>0.96</v>
      </c>
      <c r="N660" s="711">
        <v>0.92</v>
      </c>
      <c r="O660" s="711">
        <v>0.88</v>
      </c>
      <c r="P660" s="711">
        <v>0.84</v>
      </c>
      <c r="Q660" s="711">
        <v>0.8</v>
      </c>
      <c r="R660" s="711">
        <v>0.72</v>
      </c>
      <c r="S660" s="711">
        <v>0.6</v>
      </c>
      <c r="T660" s="711">
        <v>0.56833999999999996</v>
      </c>
      <c r="U660" s="711">
        <v>0.53332000000000002</v>
      </c>
      <c r="V660" s="711">
        <v>0.5</v>
      </c>
      <c r="W660" s="711">
        <v>0.46667999999999998</v>
      </c>
      <c r="X660" s="708">
        <f t="shared" si="232"/>
        <v>16.908340000000003</v>
      </c>
      <c r="Y660" s="726">
        <f t="shared" si="212"/>
        <v>3.2258064516129004</v>
      </c>
      <c r="Z660" s="726">
        <f t="shared" si="213"/>
        <v>3.3333333333333437</v>
      </c>
      <c r="AA660" s="726">
        <f t="shared" si="214"/>
        <v>3.4482758620689724</v>
      </c>
      <c r="AB660" s="726">
        <f t="shared" si="215"/>
        <v>3.5714285714285587</v>
      </c>
      <c r="AC660" s="726">
        <f t="shared" si="216"/>
        <v>3.7037037037036979</v>
      </c>
      <c r="AD660" s="726">
        <f t="shared" si="217"/>
        <v>3.8461538461538547</v>
      </c>
      <c r="AE660" s="726">
        <f t="shared" si="218"/>
        <v>4.0000000000000036</v>
      </c>
      <c r="AF660" s="726">
        <f t="shared" si="219"/>
        <v>4.1666666666666741</v>
      </c>
      <c r="AG660" s="726">
        <f t="shared" si="220"/>
        <v>4.3478260869565188</v>
      </c>
      <c r="AH660" s="726">
        <f t="shared" si="221"/>
        <v>4.5454545454545414</v>
      </c>
      <c r="AI660" s="726">
        <f t="shared" si="222"/>
        <v>4.7619047619047672</v>
      </c>
      <c r="AJ660" s="726">
        <f t="shared" si="223"/>
        <v>4.9999999999999822</v>
      </c>
      <c r="AK660" s="726">
        <f t="shared" si="224"/>
        <v>11.111111111111116</v>
      </c>
      <c r="AL660" s="726">
        <f t="shared" si="225"/>
        <v>19.999999999999996</v>
      </c>
      <c r="AM660" s="726">
        <f t="shared" si="226"/>
        <v>5.5706091424147619</v>
      </c>
      <c r="AN660" s="726">
        <f t="shared" si="227"/>
        <v>6.5664141603539949</v>
      </c>
      <c r="AO660" s="726">
        <f t="shared" si="228"/>
        <v>6.6640000000000033</v>
      </c>
      <c r="AP660" s="726">
        <f t="shared" si="229"/>
        <v>7.1397960058284138</v>
      </c>
      <c r="AQ660" s="727">
        <f t="shared" si="230"/>
        <v>5.8334713471662276</v>
      </c>
      <c r="AR660" s="728">
        <f t="shared" si="231"/>
        <v>4.0273873823842532</v>
      </c>
    </row>
    <row r="661" spans="1:44" ht="11.25" customHeight="1" x14ac:dyDescent="0.2">
      <c r="A661" s="539" t="s">
        <v>769</v>
      </c>
      <c r="B661" s="539" t="s">
        <v>770</v>
      </c>
      <c r="C661" s="524">
        <v>0.85799999999999998</v>
      </c>
      <c r="D661" s="545">
        <v>0.81400000000000006</v>
      </c>
      <c r="E661" s="545">
        <v>0.77</v>
      </c>
      <c r="F661" s="545">
        <v>0.72599999999999998</v>
      </c>
      <c r="G661" s="545">
        <v>0.68199999999999994</v>
      </c>
      <c r="H661" s="546"/>
      <c r="I661" s="545">
        <v>0.63800000000000001</v>
      </c>
      <c r="J661" s="541">
        <v>0.60499999999999998</v>
      </c>
      <c r="K661" s="546"/>
      <c r="L661" s="561">
        <v>0.56100000000000005</v>
      </c>
      <c r="M661" s="561">
        <v>0.51700000000000002</v>
      </c>
      <c r="N661" s="548">
        <v>0.47299999999999998</v>
      </c>
      <c r="O661" s="548">
        <v>0.42429</v>
      </c>
      <c r="P661" s="548">
        <v>0.36268</v>
      </c>
      <c r="Q661" s="548">
        <v>0.30597000000000002</v>
      </c>
      <c r="R661" s="548">
        <v>0.25385000000000002</v>
      </c>
      <c r="S661" s="548">
        <v>0.20815</v>
      </c>
      <c r="T661" s="548">
        <v>0.17194000000000001</v>
      </c>
      <c r="U661" s="548">
        <v>0.14477999999999999</v>
      </c>
      <c r="V661" s="548">
        <v>0.12444</v>
      </c>
      <c r="W661" s="548">
        <v>9.7290000000000001E-2</v>
      </c>
      <c r="X661" s="708">
        <f t="shared" si="232"/>
        <v>8.7373899999999995</v>
      </c>
      <c r="Y661" s="726">
        <f t="shared" si="212"/>
        <v>5.4054054054053946</v>
      </c>
      <c r="Z661" s="726">
        <f t="shared" si="213"/>
        <v>5.7142857142857162</v>
      </c>
      <c r="AA661" s="726">
        <f t="shared" si="214"/>
        <v>6.0606060606060552</v>
      </c>
      <c r="AB661" s="726">
        <f t="shared" si="215"/>
        <v>6.4516129032258229</v>
      </c>
      <c r="AC661" s="726">
        <f t="shared" si="216"/>
        <v>6.8965517241379226</v>
      </c>
      <c r="AD661" s="726">
        <f t="shared" si="217"/>
        <v>5.4545454545454675</v>
      </c>
      <c r="AE661" s="726">
        <f t="shared" si="218"/>
        <v>7.8431372549019551</v>
      </c>
      <c r="AF661" s="726">
        <f t="shared" si="219"/>
        <v>8.5106382978723527</v>
      </c>
      <c r="AG661" s="726">
        <f t="shared" si="220"/>
        <v>9.3023255813953654</v>
      </c>
      <c r="AH661" s="726">
        <f t="shared" si="221"/>
        <v>11.480355417285338</v>
      </c>
      <c r="AI661" s="726">
        <f t="shared" si="222"/>
        <v>16.987426932833351</v>
      </c>
      <c r="AJ661" s="726">
        <f t="shared" si="223"/>
        <v>18.534496846096005</v>
      </c>
      <c r="AK661" s="726">
        <f t="shared" si="224"/>
        <v>20.531810124089024</v>
      </c>
      <c r="AL661" s="726">
        <f t="shared" si="225"/>
        <v>21.955320682200341</v>
      </c>
      <c r="AM661" s="726">
        <f t="shared" si="226"/>
        <v>21.059671978597173</v>
      </c>
      <c r="AN661" s="726">
        <f t="shared" si="227"/>
        <v>18.759497168117157</v>
      </c>
      <c r="AO661" s="726">
        <f t="shared" si="228"/>
        <v>16.345226615236253</v>
      </c>
      <c r="AP661" s="726">
        <f t="shared" si="229"/>
        <v>27.906259636139374</v>
      </c>
      <c r="AQ661" s="727">
        <f t="shared" si="230"/>
        <v>13.066620766498337</v>
      </c>
      <c r="AR661" s="728">
        <f t="shared" si="231"/>
        <v>7.1685803544058082</v>
      </c>
    </row>
    <row r="662" spans="1:44" ht="11.25" customHeight="1" x14ac:dyDescent="0.2">
      <c r="A662" s="522" t="s">
        <v>771</v>
      </c>
      <c r="B662" s="1015" t="s">
        <v>772</v>
      </c>
      <c r="C662" s="524">
        <v>1.3049999999999999</v>
      </c>
      <c r="D662" s="525">
        <v>1.22</v>
      </c>
      <c r="E662" s="704">
        <v>1.1399999999999999</v>
      </c>
      <c r="F662" s="525">
        <v>1.06</v>
      </c>
      <c r="G662" s="525">
        <v>0.96499999999999997</v>
      </c>
      <c r="H662" s="526"/>
      <c r="I662" s="704">
        <v>0.89500000000000002</v>
      </c>
      <c r="J662" s="523">
        <v>0.82</v>
      </c>
      <c r="K662" s="526"/>
      <c r="L662" s="543">
        <v>0.77</v>
      </c>
      <c r="M662" s="706">
        <v>0.76</v>
      </c>
      <c r="N662" s="711">
        <v>0.7</v>
      </c>
      <c r="O662" s="711">
        <v>0.49001</v>
      </c>
      <c r="P662" s="711">
        <v>0.38666</v>
      </c>
      <c r="Q662" s="711">
        <v>0.33333000000000002</v>
      </c>
      <c r="R662" s="711">
        <v>0.2</v>
      </c>
      <c r="S662" s="711">
        <v>0.04</v>
      </c>
      <c r="T662" s="707">
        <v>0</v>
      </c>
      <c r="U662" s="707">
        <v>0</v>
      </c>
      <c r="V662" s="707">
        <v>0</v>
      </c>
      <c r="W662" s="707">
        <v>0</v>
      </c>
      <c r="X662" s="708">
        <f t="shared" si="232"/>
        <v>11.084999999999997</v>
      </c>
      <c r="Y662" s="726">
        <f t="shared" si="212"/>
        <v>6.9672131147541005</v>
      </c>
      <c r="Z662" s="726">
        <f t="shared" si="213"/>
        <v>7.0175438596491224</v>
      </c>
      <c r="AA662" s="726">
        <f t="shared" si="214"/>
        <v>7.5471698113207308</v>
      </c>
      <c r="AB662" s="726">
        <f t="shared" si="215"/>
        <v>9.8445595854922416</v>
      </c>
      <c r="AC662" s="726">
        <f t="shared" si="216"/>
        <v>7.8212290502793325</v>
      </c>
      <c r="AD662" s="726">
        <f t="shared" si="217"/>
        <v>9.1463414634146432</v>
      </c>
      <c r="AE662" s="726">
        <f t="shared" si="218"/>
        <v>6.4935064935064846</v>
      </c>
      <c r="AF662" s="726">
        <f t="shared" si="219"/>
        <v>1.3157894736842035</v>
      </c>
      <c r="AG662" s="726">
        <f t="shared" si="220"/>
        <v>8.5714285714285854</v>
      </c>
      <c r="AH662" s="726">
        <f t="shared" si="221"/>
        <v>42.854227464745605</v>
      </c>
      <c r="AI662" s="726">
        <f t="shared" si="222"/>
        <v>26.728909119122733</v>
      </c>
      <c r="AJ662" s="726">
        <f t="shared" si="223"/>
        <v>15.99915999159991</v>
      </c>
      <c r="AK662" s="726">
        <f t="shared" si="224"/>
        <v>66.664999999999992</v>
      </c>
      <c r="AL662" s="726">
        <f t="shared" si="225"/>
        <v>400</v>
      </c>
      <c r="AM662" s="726" t="str">
        <f t="shared" si="226"/>
        <v>n/a</v>
      </c>
      <c r="AN662" s="726" t="str">
        <f t="shared" si="227"/>
        <v>n/a</v>
      </c>
      <c r="AO662" s="726" t="str">
        <f t="shared" si="228"/>
        <v>n/a</v>
      </c>
      <c r="AP662" s="726" t="str">
        <f t="shared" si="229"/>
        <v>n/a</v>
      </c>
      <c r="AQ662" s="727">
        <f t="shared" si="230"/>
        <v>44.069434142785553</v>
      </c>
      <c r="AR662" s="728">
        <f t="shared" si="231"/>
        <v>103.98792865917004</v>
      </c>
    </row>
    <row r="663" spans="1:44" ht="11.25" customHeight="1" x14ac:dyDescent="0.2">
      <c r="A663" s="522" t="s">
        <v>1621</v>
      </c>
      <c r="B663" s="507" t="s">
        <v>1622</v>
      </c>
      <c r="C663" s="524">
        <v>1.3599999999999999</v>
      </c>
      <c r="D663" s="525">
        <v>1.26</v>
      </c>
      <c r="E663" s="704">
        <v>1.1599999999999999</v>
      </c>
      <c r="F663" s="525">
        <v>1.06</v>
      </c>
      <c r="G663" s="704">
        <v>0.84</v>
      </c>
      <c r="H663" s="526"/>
      <c r="I663" s="525">
        <v>0.34</v>
      </c>
      <c r="J663" s="709">
        <v>0</v>
      </c>
      <c r="K663" s="526"/>
      <c r="L663" s="706">
        <v>0</v>
      </c>
      <c r="M663" s="706">
        <v>0</v>
      </c>
      <c r="N663" s="707">
        <v>0</v>
      </c>
      <c r="O663" s="707">
        <v>0</v>
      </c>
      <c r="P663" s="707">
        <v>0</v>
      </c>
      <c r="Q663" s="707">
        <v>0</v>
      </c>
      <c r="R663" s="707">
        <v>0</v>
      </c>
      <c r="S663" s="707">
        <v>0</v>
      </c>
      <c r="T663" s="707">
        <v>0</v>
      </c>
      <c r="U663" s="707">
        <v>0</v>
      </c>
      <c r="V663" s="707">
        <v>0</v>
      </c>
      <c r="W663" s="707">
        <v>0</v>
      </c>
      <c r="X663" s="708">
        <f t="shared" si="232"/>
        <v>6.02</v>
      </c>
      <c r="Y663" s="726">
        <f t="shared" si="212"/>
        <v>7.9365079365079305</v>
      </c>
      <c r="Z663" s="726">
        <f t="shared" si="213"/>
        <v>8.6206896551724199</v>
      </c>
      <c r="AA663" s="726">
        <f t="shared" si="214"/>
        <v>9.4339622641509422</v>
      </c>
      <c r="AB663" s="726">
        <f t="shared" si="215"/>
        <v>26.190476190476208</v>
      </c>
      <c r="AC663" s="726">
        <f t="shared" si="216"/>
        <v>147.05882352941174</v>
      </c>
      <c r="AD663" s="726" t="str">
        <f t="shared" si="217"/>
        <v>n/a</v>
      </c>
      <c r="AE663" s="726" t="str">
        <f t="shared" si="218"/>
        <v>n/a</v>
      </c>
      <c r="AF663" s="726" t="str">
        <f t="shared" si="219"/>
        <v>n/a</v>
      </c>
      <c r="AG663" s="726" t="str">
        <f t="shared" si="220"/>
        <v>n/a</v>
      </c>
      <c r="AH663" s="726" t="str">
        <f t="shared" si="221"/>
        <v>n/a</v>
      </c>
      <c r="AI663" s="726" t="str">
        <f t="shared" si="222"/>
        <v>n/a</v>
      </c>
      <c r="AJ663" s="726" t="str">
        <f t="shared" si="223"/>
        <v>n/a</v>
      </c>
      <c r="AK663" s="726" t="str">
        <f t="shared" si="224"/>
        <v>n/a</v>
      </c>
      <c r="AL663" s="726" t="str">
        <f t="shared" si="225"/>
        <v>n/a</v>
      </c>
      <c r="AM663" s="726" t="str">
        <f t="shared" si="226"/>
        <v>n/a</v>
      </c>
      <c r="AN663" s="726" t="str">
        <f t="shared" si="227"/>
        <v>n/a</v>
      </c>
      <c r="AO663" s="726" t="str">
        <f t="shared" si="228"/>
        <v>n/a</v>
      </c>
      <c r="AP663" s="726" t="str">
        <f t="shared" si="229"/>
        <v>n/a</v>
      </c>
      <c r="AQ663" s="727">
        <f t="shared" si="230"/>
        <v>39.848091915143847</v>
      </c>
      <c r="AR663" s="728">
        <f t="shared" si="231"/>
        <v>60.413555115777363</v>
      </c>
    </row>
    <row r="664" spans="1:44" ht="11.25" customHeight="1" x14ac:dyDescent="0.2">
      <c r="A664" s="1015" t="s">
        <v>1623</v>
      </c>
      <c r="B664" s="1015" t="s">
        <v>1624</v>
      </c>
      <c r="C664" s="524">
        <v>0.45999999999999996</v>
      </c>
      <c r="D664" s="704">
        <v>0.42</v>
      </c>
      <c r="E664" s="704">
        <v>0.36</v>
      </c>
      <c r="F664" s="704">
        <v>0.3</v>
      </c>
      <c r="G664" s="704">
        <v>0.26</v>
      </c>
      <c r="H664" s="705"/>
      <c r="I664" s="704">
        <v>0.22</v>
      </c>
      <c r="J664" s="523">
        <v>0.18</v>
      </c>
      <c r="K664" s="705"/>
      <c r="L664" s="543">
        <v>0.08</v>
      </c>
      <c r="M664" s="706">
        <v>0</v>
      </c>
      <c r="N664" s="707">
        <v>0</v>
      </c>
      <c r="O664" s="707">
        <v>0</v>
      </c>
      <c r="P664" s="707">
        <v>0</v>
      </c>
      <c r="Q664" s="707">
        <v>0</v>
      </c>
      <c r="R664" s="707">
        <v>0</v>
      </c>
      <c r="S664" s="707">
        <v>0</v>
      </c>
      <c r="T664" s="707">
        <v>0</v>
      </c>
      <c r="U664" s="707">
        <v>0</v>
      </c>
      <c r="V664" s="707">
        <v>0</v>
      </c>
      <c r="W664" s="707">
        <v>0</v>
      </c>
      <c r="X664" s="708">
        <f t="shared" si="232"/>
        <v>2.2800000000000002</v>
      </c>
      <c r="Y664" s="726">
        <f t="shared" si="212"/>
        <v>9.5238095238095113</v>
      </c>
      <c r="Z664" s="726">
        <f t="shared" si="213"/>
        <v>16.666666666666675</v>
      </c>
      <c r="AA664" s="726">
        <f t="shared" si="214"/>
        <v>19.999999999999996</v>
      </c>
      <c r="AB664" s="726">
        <f t="shared" si="215"/>
        <v>15.384615384615374</v>
      </c>
      <c r="AC664" s="726">
        <f t="shared" si="216"/>
        <v>18.181818181818187</v>
      </c>
      <c r="AD664" s="726">
        <f t="shared" si="217"/>
        <v>22.222222222222232</v>
      </c>
      <c r="AE664" s="726">
        <f t="shared" si="218"/>
        <v>125</v>
      </c>
      <c r="AF664" s="726" t="str">
        <f t="shared" si="219"/>
        <v>n/a</v>
      </c>
      <c r="AG664" s="726" t="str">
        <f t="shared" si="220"/>
        <v>n/a</v>
      </c>
      <c r="AH664" s="726" t="str">
        <f t="shared" si="221"/>
        <v>n/a</v>
      </c>
      <c r="AI664" s="726" t="str">
        <f t="shared" si="222"/>
        <v>n/a</v>
      </c>
      <c r="AJ664" s="726" t="str">
        <f t="shared" si="223"/>
        <v>n/a</v>
      </c>
      <c r="AK664" s="726" t="str">
        <f t="shared" si="224"/>
        <v>n/a</v>
      </c>
      <c r="AL664" s="726" t="str">
        <f t="shared" si="225"/>
        <v>n/a</v>
      </c>
      <c r="AM664" s="726" t="str">
        <f t="shared" si="226"/>
        <v>n/a</v>
      </c>
      <c r="AN664" s="726" t="str">
        <f t="shared" si="227"/>
        <v>n/a</v>
      </c>
      <c r="AO664" s="726" t="str">
        <f t="shared" si="228"/>
        <v>n/a</v>
      </c>
      <c r="AP664" s="726" t="str">
        <f t="shared" si="229"/>
        <v>n/a</v>
      </c>
      <c r="AQ664" s="727">
        <f t="shared" si="230"/>
        <v>32.42559028273314</v>
      </c>
      <c r="AR664" s="728">
        <f t="shared" si="231"/>
        <v>41.017558136243927</v>
      </c>
    </row>
    <row r="665" spans="1:44" ht="11.25" customHeight="1" x14ac:dyDescent="0.2">
      <c r="A665" s="1015" t="s">
        <v>1625</v>
      </c>
      <c r="B665" s="1015" t="s">
        <v>1626</v>
      </c>
      <c r="C665" s="524">
        <v>0.75</v>
      </c>
      <c r="D665" s="513">
        <v>0.72</v>
      </c>
      <c r="E665" s="513">
        <v>0.68</v>
      </c>
      <c r="F665" s="513">
        <v>0.64</v>
      </c>
      <c r="G665" s="513">
        <v>0.6</v>
      </c>
      <c r="H665" s="514"/>
      <c r="I665" s="513">
        <v>0.53</v>
      </c>
      <c r="J665" s="511">
        <v>0.39</v>
      </c>
      <c r="K665" s="514"/>
      <c r="L665" s="563">
        <v>0.18</v>
      </c>
      <c r="M665" s="571">
        <v>0</v>
      </c>
      <c r="N665" s="518">
        <v>0</v>
      </c>
      <c r="O665" s="518">
        <v>0</v>
      </c>
      <c r="P665" s="518">
        <v>0</v>
      </c>
      <c r="Q665" s="518">
        <v>0</v>
      </c>
      <c r="R665" s="518">
        <v>0</v>
      </c>
      <c r="S665" s="518">
        <v>0</v>
      </c>
      <c r="T665" s="518">
        <v>0</v>
      </c>
      <c r="U665" s="518">
        <v>0</v>
      </c>
      <c r="V665" s="518">
        <v>0</v>
      </c>
      <c r="W665" s="518">
        <v>0</v>
      </c>
      <c r="X665" s="708">
        <f t="shared" si="232"/>
        <v>4.4899999999999993</v>
      </c>
      <c r="Y665" s="726">
        <f t="shared" si="212"/>
        <v>4.1666666666666741</v>
      </c>
      <c r="Z665" s="726">
        <f t="shared" si="213"/>
        <v>5.8823529411764497</v>
      </c>
      <c r="AA665" s="726">
        <f t="shared" si="214"/>
        <v>6.25</v>
      </c>
      <c r="AB665" s="726">
        <f t="shared" si="215"/>
        <v>6.6666666666666652</v>
      </c>
      <c r="AC665" s="726">
        <f t="shared" si="216"/>
        <v>13.207547169811317</v>
      </c>
      <c r="AD665" s="726">
        <f t="shared" si="217"/>
        <v>35.897435897435905</v>
      </c>
      <c r="AE665" s="726">
        <f t="shared" si="218"/>
        <v>116.6666666666667</v>
      </c>
      <c r="AF665" s="726" t="str">
        <f t="shared" si="219"/>
        <v>n/a</v>
      </c>
      <c r="AG665" s="726" t="str">
        <f t="shared" si="220"/>
        <v>n/a</v>
      </c>
      <c r="AH665" s="726" t="str">
        <f t="shared" si="221"/>
        <v>n/a</v>
      </c>
      <c r="AI665" s="726" t="str">
        <f t="shared" si="222"/>
        <v>n/a</v>
      </c>
      <c r="AJ665" s="726" t="str">
        <f t="shared" si="223"/>
        <v>n/a</v>
      </c>
      <c r="AK665" s="726" t="str">
        <f t="shared" si="224"/>
        <v>n/a</v>
      </c>
      <c r="AL665" s="726" t="str">
        <f t="shared" si="225"/>
        <v>n/a</v>
      </c>
      <c r="AM665" s="726" t="str">
        <f t="shared" si="226"/>
        <v>n/a</v>
      </c>
      <c r="AN665" s="726" t="str">
        <f t="shared" si="227"/>
        <v>n/a</v>
      </c>
      <c r="AO665" s="726" t="str">
        <f t="shared" si="228"/>
        <v>n/a</v>
      </c>
      <c r="AP665" s="726" t="str">
        <f t="shared" si="229"/>
        <v>n/a</v>
      </c>
      <c r="AQ665" s="727">
        <f t="shared" si="230"/>
        <v>26.96247657263196</v>
      </c>
      <c r="AR665" s="728">
        <f t="shared" si="231"/>
        <v>41.070712290991622</v>
      </c>
    </row>
    <row r="666" spans="1:44" ht="11.25" customHeight="1" x14ac:dyDescent="0.2">
      <c r="A666" s="662" t="s">
        <v>4191</v>
      </c>
      <c r="B666" s="1002" t="s">
        <v>4192</v>
      </c>
      <c r="C666" s="1002">
        <v>0.57999999999999996</v>
      </c>
      <c r="D666" s="1006">
        <v>0.54</v>
      </c>
      <c r="E666" s="1006">
        <v>0.51</v>
      </c>
      <c r="F666" s="1006">
        <v>0.48</v>
      </c>
      <c r="G666" s="1006">
        <v>0.21</v>
      </c>
      <c r="H666" s="1006"/>
      <c r="I666" s="532">
        <v>0</v>
      </c>
      <c r="J666" s="709">
        <v>0</v>
      </c>
      <c r="K666" s="998"/>
      <c r="L666" s="706">
        <v>0</v>
      </c>
      <c r="M666" s="706">
        <v>0</v>
      </c>
      <c r="N666" s="707">
        <v>0</v>
      </c>
      <c r="O666" s="707">
        <v>0</v>
      </c>
      <c r="P666" s="707">
        <v>0</v>
      </c>
      <c r="Q666" s="707">
        <v>0</v>
      </c>
      <c r="R666" s="707">
        <v>0</v>
      </c>
      <c r="S666" s="707">
        <v>0</v>
      </c>
      <c r="T666" s="707">
        <v>0</v>
      </c>
      <c r="U666" s="707">
        <v>0</v>
      </c>
      <c r="V666" s="707">
        <v>0</v>
      </c>
      <c r="W666" s="707">
        <v>0</v>
      </c>
      <c r="X666" s="708">
        <f t="shared" si="232"/>
        <v>2.3200000000000003</v>
      </c>
      <c r="Y666" s="726">
        <f t="shared" si="212"/>
        <v>7.4074074074073959</v>
      </c>
      <c r="Z666" s="726">
        <f t="shared" si="213"/>
        <v>5.8823529411764719</v>
      </c>
      <c r="AA666" s="726">
        <f t="shared" si="214"/>
        <v>6.25</v>
      </c>
      <c r="AB666" s="726">
        <f t="shared" si="215"/>
        <v>128.57142857142856</v>
      </c>
      <c r="AC666" s="726" t="str">
        <f t="shared" si="216"/>
        <v>n/a</v>
      </c>
      <c r="AD666" s="726" t="str">
        <f t="shared" si="217"/>
        <v>n/a</v>
      </c>
      <c r="AE666" s="726" t="str">
        <f t="shared" si="218"/>
        <v>n/a</v>
      </c>
      <c r="AF666" s="726" t="str">
        <f t="shared" si="219"/>
        <v>n/a</v>
      </c>
      <c r="AG666" s="726" t="str">
        <f t="shared" si="220"/>
        <v>n/a</v>
      </c>
      <c r="AH666" s="726" t="str">
        <f t="shared" si="221"/>
        <v>n/a</v>
      </c>
      <c r="AI666" s="726" t="str">
        <f t="shared" si="222"/>
        <v>n/a</v>
      </c>
      <c r="AJ666" s="726" t="str">
        <f t="shared" si="223"/>
        <v>n/a</v>
      </c>
      <c r="AK666" s="726" t="str">
        <f t="shared" si="224"/>
        <v>n/a</v>
      </c>
      <c r="AL666" s="726" t="str">
        <f t="shared" si="225"/>
        <v>n/a</v>
      </c>
      <c r="AM666" s="726" t="str">
        <f t="shared" si="226"/>
        <v>n/a</v>
      </c>
      <c r="AN666" s="726" t="str">
        <f t="shared" si="227"/>
        <v>n/a</v>
      </c>
      <c r="AO666" s="726" t="str">
        <f t="shared" si="228"/>
        <v>n/a</v>
      </c>
      <c r="AP666" s="726" t="str">
        <f t="shared" si="229"/>
        <v>n/a</v>
      </c>
      <c r="AQ666" s="727">
        <f t="shared" si="230"/>
        <v>37.027797230003102</v>
      </c>
      <c r="AR666" s="728">
        <f t="shared" si="231"/>
        <v>61.0325471495795</v>
      </c>
    </row>
    <row r="667" spans="1:44" ht="11.25" customHeight="1" x14ac:dyDescent="0.2">
      <c r="A667" s="522" t="s">
        <v>774</v>
      </c>
      <c r="B667" s="1015" t="s">
        <v>775</v>
      </c>
      <c r="C667" s="710">
        <v>0.57999999999999996</v>
      </c>
      <c r="D667" s="704">
        <v>0.54</v>
      </c>
      <c r="E667" s="704">
        <v>0.51333333333333331</v>
      </c>
      <c r="F667" s="704">
        <v>0.49333333333333335</v>
      </c>
      <c r="G667" s="704">
        <v>0.48</v>
      </c>
      <c r="H667" s="705"/>
      <c r="I667" s="704">
        <v>0.46666666666666662</v>
      </c>
      <c r="J667" s="523">
        <v>0.45333333333333337</v>
      </c>
      <c r="K667" s="705"/>
      <c r="L667" s="543">
        <v>0.44</v>
      </c>
      <c r="M667" s="543">
        <v>0.42666666666666669</v>
      </c>
      <c r="N667" s="711">
        <v>0.41666666666666669</v>
      </c>
      <c r="O667" s="711">
        <v>0.40666666666666668</v>
      </c>
      <c r="P667" s="711">
        <v>0.4</v>
      </c>
      <c r="Q667" s="707">
        <v>0.39333333333333331</v>
      </c>
      <c r="R667" s="711">
        <v>0.39</v>
      </c>
      <c r="S667" s="707">
        <v>0.38</v>
      </c>
      <c r="T667" s="711">
        <v>0.38</v>
      </c>
      <c r="U667" s="711">
        <v>0.37333333333333335</v>
      </c>
      <c r="V667" s="711">
        <v>0.3666666666666667</v>
      </c>
      <c r="W667" s="711">
        <v>0.36</v>
      </c>
      <c r="X667" s="708">
        <f t="shared" si="232"/>
        <v>8.259999999999998</v>
      </c>
      <c r="Y667" s="726">
        <f t="shared" si="212"/>
        <v>7.4074074074073959</v>
      </c>
      <c r="Z667" s="726">
        <f t="shared" si="213"/>
        <v>5.1948051948051965</v>
      </c>
      <c r="AA667" s="726">
        <f t="shared" si="214"/>
        <v>4.0540540540540571</v>
      </c>
      <c r="AB667" s="726">
        <f t="shared" si="215"/>
        <v>2.7777777777777901</v>
      </c>
      <c r="AC667" s="726">
        <f t="shared" si="216"/>
        <v>2.8571428571428692</v>
      </c>
      <c r="AD667" s="726">
        <f t="shared" si="217"/>
        <v>2.9411764705882248</v>
      </c>
      <c r="AE667" s="726">
        <f t="shared" si="218"/>
        <v>3.0303030303030276</v>
      </c>
      <c r="AF667" s="726">
        <f t="shared" si="219"/>
        <v>3.125</v>
      </c>
      <c r="AG667" s="726">
        <f t="shared" si="220"/>
        <v>2.4000000000000021</v>
      </c>
      <c r="AH667" s="726">
        <f t="shared" si="221"/>
        <v>2.4590163934426146</v>
      </c>
      <c r="AI667" s="726">
        <f t="shared" si="222"/>
        <v>1.6666666666666607</v>
      </c>
      <c r="AJ667" s="726">
        <f t="shared" si="223"/>
        <v>1.6949152542373058</v>
      </c>
      <c r="AK667" s="726">
        <f t="shared" si="224"/>
        <v>0.85470085470085166</v>
      </c>
      <c r="AL667" s="726">
        <f t="shared" si="225"/>
        <v>2.6315789473684292</v>
      </c>
      <c r="AM667" s="726">
        <f t="shared" si="226"/>
        <v>0</v>
      </c>
      <c r="AN667" s="726">
        <f t="shared" si="227"/>
        <v>1.7857142857142794</v>
      </c>
      <c r="AO667" s="726">
        <f t="shared" si="228"/>
        <v>1.8181818181818077</v>
      </c>
      <c r="AP667" s="726">
        <f t="shared" si="229"/>
        <v>1.8518518518518601</v>
      </c>
      <c r="AQ667" s="727">
        <f t="shared" si="230"/>
        <v>2.6972384924579096</v>
      </c>
      <c r="AR667" s="728">
        <f t="shared" si="231"/>
        <v>1.6423518031284403</v>
      </c>
    </row>
    <row r="668" spans="1:44" ht="11.25" customHeight="1" x14ac:dyDescent="0.2">
      <c r="A668" s="522" t="s">
        <v>776</v>
      </c>
      <c r="B668" s="507" t="s">
        <v>777</v>
      </c>
      <c r="C668" s="710">
        <v>0.68</v>
      </c>
      <c r="D668" s="704">
        <v>0.66</v>
      </c>
      <c r="E668" s="704">
        <v>0.6</v>
      </c>
      <c r="F668" s="704">
        <v>0.54</v>
      </c>
      <c r="G668" s="704">
        <v>0.505</v>
      </c>
      <c r="H668" s="705"/>
      <c r="I668" s="704">
        <v>0.47</v>
      </c>
      <c r="J668" s="523">
        <v>0.435</v>
      </c>
      <c r="K668" s="705"/>
      <c r="L668" s="543">
        <v>0.41</v>
      </c>
      <c r="M668" s="543">
        <v>0.38</v>
      </c>
      <c r="N668" s="711">
        <v>0.34</v>
      </c>
      <c r="O668" s="711">
        <v>0.3</v>
      </c>
      <c r="P668" s="711">
        <v>0.26</v>
      </c>
      <c r="Q668" s="711">
        <v>0.1933</v>
      </c>
      <c r="R668" s="711">
        <v>0.12330000000000001</v>
      </c>
      <c r="S668" s="711">
        <v>0.05</v>
      </c>
      <c r="T668" s="707">
        <v>0</v>
      </c>
      <c r="U668" s="707">
        <v>0</v>
      </c>
      <c r="V668" s="707">
        <v>0</v>
      </c>
      <c r="W668" s="707">
        <v>0</v>
      </c>
      <c r="X668" s="708">
        <f t="shared" si="232"/>
        <v>5.9465999999999992</v>
      </c>
      <c r="Y668" s="726">
        <f t="shared" si="212"/>
        <v>3.0303030303030276</v>
      </c>
      <c r="Z668" s="726">
        <f t="shared" si="213"/>
        <v>10.000000000000009</v>
      </c>
      <c r="AA668" s="726">
        <f t="shared" si="214"/>
        <v>11.111111111111093</v>
      </c>
      <c r="AB668" s="726">
        <f t="shared" si="215"/>
        <v>6.9306930693069368</v>
      </c>
      <c r="AC668" s="726">
        <f t="shared" si="216"/>
        <v>7.4468085106383031</v>
      </c>
      <c r="AD668" s="726">
        <f t="shared" si="217"/>
        <v>8.045977011494255</v>
      </c>
      <c r="AE668" s="726">
        <f t="shared" si="218"/>
        <v>6.0975609756097615</v>
      </c>
      <c r="AF668" s="726">
        <f t="shared" si="219"/>
        <v>7.8947368421052655</v>
      </c>
      <c r="AG668" s="726">
        <f t="shared" si="220"/>
        <v>11.764705882352944</v>
      </c>
      <c r="AH668" s="726">
        <f t="shared" si="221"/>
        <v>13.333333333333353</v>
      </c>
      <c r="AI668" s="726">
        <f t="shared" si="222"/>
        <v>15.384615384615374</v>
      </c>
      <c r="AJ668" s="726">
        <f t="shared" si="223"/>
        <v>34.505949301603735</v>
      </c>
      <c r="AK668" s="726">
        <f t="shared" si="224"/>
        <v>56.772100567720997</v>
      </c>
      <c r="AL668" s="726">
        <f t="shared" si="225"/>
        <v>146.60000000000002</v>
      </c>
      <c r="AM668" s="726" t="str">
        <f t="shared" si="226"/>
        <v>n/a</v>
      </c>
      <c r="AN668" s="726" t="str">
        <f t="shared" si="227"/>
        <v>n/a</v>
      </c>
      <c r="AO668" s="726" t="str">
        <f t="shared" si="228"/>
        <v>n/a</v>
      </c>
      <c r="AP668" s="726" t="str">
        <f t="shared" si="229"/>
        <v>n/a</v>
      </c>
      <c r="AQ668" s="727">
        <f t="shared" si="230"/>
        <v>24.208421072871079</v>
      </c>
      <c r="AR668" s="728">
        <f t="shared" si="231"/>
        <v>37.981646536215067</v>
      </c>
    </row>
    <row r="669" spans="1:44" ht="11.25" customHeight="1" x14ac:dyDescent="0.2">
      <c r="A669" s="1000" t="s">
        <v>327</v>
      </c>
      <c r="B669" s="1000" t="s">
        <v>328</v>
      </c>
      <c r="C669" s="517">
        <v>0.83000000000000007</v>
      </c>
      <c r="D669" s="704">
        <v>0.79</v>
      </c>
      <c r="E669" s="704">
        <v>0.75</v>
      </c>
      <c r="F669" s="704">
        <v>0.71</v>
      </c>
      <c r="G669" s="704">
        <v>0.67</v>
      </c>
      <c r="H669" s="705"/>
      <c r="I669" s="704">
        <v>0.63</v>
      </c>
      <c r="J669" s="523">
        <v>0.59499999999999997</v>
      </c>
      <c r="K669" s="705"/>
      <c r="L669" s="543">
        <v>0.56999999999999995</v>
      </c>
      <c r="M669" s="543">
        <v>0.53</v>
      </c>
      <c r="N669" s="711">
        <v>0.48</v>
      </c>
      <c r="O669" s="711">
        <v>0.42</v>
      </c>
      <c r="P669" s="711">
        <v>0.36</v>
      </c>
      <c r="Q669" s="711">
        <v>0.3</v>
      </c>
      <c r="R669" s="711">
        <v>0.24</v>
      </c>
      <c r="S669" s="711">
        <v>0.19</v>
      </c>
      <c r="T669" s="711">
        <v>0.16750000000000001</v>
      </c>
      <c r="U669" s="711">
        <v>0.155</v>
      </c>
      <c r="V669" s="711">
        <v>0.14499999999999999</v>
      </c>
      <c r="W669" s="711">
        <v>0.13500000000000001</v>
      </c>
      <c r="X669" s="708">
        <f t="shared" si="232"/>
        <v>8.6674999999999986</v>
      </c>
      <c r="Y669" s="726">
        <f t="shared" si="212"/>
        <v>5.0632911392405111</v>
      </c>
      <c r="Z669" s="726">
        <f t="shared" si="213"/>
        <v>5.3333333333333455</v>
      </c>
      <c r="AA669" s="726">
        <f t="shared" si="214"/>
        <v>5.6338028169014231</v>
      </c>
      <c r="AB669" s="726">
        <f t="shared" si="215"/>
        <v>5.9701492537313383</v>
      </c>
      <c r="AC669" s="726">
        <f t="shared" si="216"/>
        <v>6.3492063492063489</v>
      </c>
      <c r="AD669" s="726">
        <f t="shared" si="217"/>
        <v>5.8823529411764719</v>
      </c>
      <c r="AE669" s="726">
        <f t="shared" si="218"/>
        <v>4.3859649122807154</v>
      </c>
      <c r="AF669" s="726">
        <f t="shared" si="219"/>
        <v>7.5471698113207308</v>
      </c>
      <c r="AG669" s="726">
        <f t="shared" si="220"/>
        <v>10.416666666666675</v>
      </c>
      <c r="AH669" s="726">
        <f t="shared" si="221"/>
        <v>14.285714285714279</v>
      </c>
      <c r="AI669" s="726">
        <f t="shared" si="222"/>
        <v>16.666666666666675</v>
      </c>
      <c r="AJ669" s="726">
        <f t="shared" si="223"/>
        <v>19.999999999999996</v>
      </c>
      <c r="AK669" s="726">
        <f t="shared" si="224"/>
        <v>25</v>
      </c>
      <c r="AL669" s="726">
        <f t="shared" si="225"/>
        <v>26.315789473684205</v>
      </c>
      <c r="AM669" s="726">
        <f t="shared" si="226"/>
        <v>13.432835820895516</v>
      </c>
      <c r="AN669" s="726">
        <f t="shared" si="227"/>
        <v>8.064516129032274</v>
      </c>
      <c r="AO669" s="726">
        <f t="shared" si="228"/>
        <v>6.8965517241379448</v>
      </c>
      <c r="AP669" s="726">
        <f t="shared" si="229"/>
        <v>7.4074074074073959</v>
      </c>
      <c r="AQ669" s="727">
        <f t="shared" si="230"/>
        <v>10.813967707299771</v>
      </c>
      <c r="AR669" s="728">
        <f t="shared" si="231"/>
        <v>6.9596201662137744</v>
      </c>
    </row>
    <row r="670" spans="1:44" ht="11.25" customHeight="1" x14ac:dyDescent="0.2">
      <c r="A670" s="538" t="s">
        <v>778</v>
      </c>
      <c r="B670" s="539" t="s">
        <v>779</v>
      </c>
      <c r="C670" s="524">
        <v>0.96</v>
      </c>
      <c r="D670" s="545">
        <v>0.88</v>
      </c>
      <c r="E670" s="545">
        <v>0.8</v>
      </c>
      <c r="F670" s="545">
        <v>0.72</v>
      </c>
      <c r="G670" s="545">
        <v>0.64</v>
      </c>
      <c r="H670" s="546"/>
      <c r="I670" s="545">
        <v>0.6</v>
      </c>
      <c r="J670" s="541">
        <v>0.56000000000000005</v>
      </c>
      <c r="K670" s="546"/>
      <c r="L670" s="561">
        <v>0.52</v>
      </c>
      <c r="M670" s="561">
        <v>0.48</v>
      </c>
      <c r="N670" s="548">
        <v>0.44</v>
      </c>
      <c r="O670" s="548">
        <v>0.4</v>
      </c>
      <c r="P670" s="548">
        <v>0.32</v>
      </c>
      <c r="Q670" s="548">
        <v>0.28000000000000003</v>
      </c>
      <c r="R670" s="548">
        <v>0.18</v>
      </c>
      <c r="S670" s="549">
        <v>0</v>
      </c>
      <c r="T670" s="549">
        <v>0</v>
      </c>
      <c r="U670" s="549">
        <v>0</v>
      </c>
      <c r="V670" s="549">
        <v>0</v>
      </c>
      <c r="W670" s="549">
        <v>0</v>
      </c>
      <c r="X670" s="708">
        <f t="shared" si="232"/>
        <v>7.7800000000000011</v>
      </c>
      <c r="Y670" s="726">
        <f t="shared" si="212"/>
        <v>9.0909090909090828</v>
      </c>
      <c r="Z670" s="726">
        <f t="shared" si="213"/>
        <v>9.9999999999999858</v>
      </c>
      <c r="AA670" s="726">
        <f t="shared" si="214"/>
        <v>11.111111111111116</v>
      </c>
      <c r="AB670" s="726">
        <f t="shared" si="215"/>
        <v>12.5</v>
      </c>
      <c r="AC670" s="726">
        <f t="shared" si="216"/>
        <v>6.6666666666666652</v>
      </c>
      <c r="AD670" s="726">
        <f t="shared" si="217"/>
        <v>7.1428571428571397</v>
      </c>
      <c r="AE670" s="726">
        <f t="shared" si="218"/>
        <v>7.6923076923077094</v>
      </c>
      <c r="AF670" s="726">
        <f t="shared" si="219"/>
        <v>8.3333333333333481</v>
      </c>
      <c r="AG670" s="726">
        <f t="shared" si="220"/>
        <v>9.0909090909090828</v>
      </c>
      <c r="AH670" s="726">
        <f t="shared" si="221"/>
        <v>9.9999999999999858</v>
      </c>
      <c r="AI670" s="726">
        <f t="shared" si="222"/>
        <v>25</v>
      </c>
      <c r="AJ670" s="726">
        <f t="shared" si="223"/>
        <v>14.285714285714279</v>
      </c>
      <c r="AK670" s="726">
        <f t="shared" si="224"/>
        <v>55.555555555555578</v>
      </c>
      <c r="AL670" s="726" t="str">
        <f t="shared" si="225"/>
        <v>n/a</v>
      </c>
      <c r="AM670" s="726" t="str">
        <f t="shared" si="226"/>
        <v>n/a</v>
      </c>
      <c r="AN670" s="726" t="str">
        <f t="shared" si="227"/>
        <v>n/a</v>
      </c>
      <c r="AO670" s="726" t="str">
        <f t="shared" si="228"/>
        <v>n/a</v>
      </c>
      <c r="AP670" s="726" t="str">
        <f t="shared" si="229"/>
        <v>n/a</v>
      </c>
      <c r="AQ670" s="727">
        <f t="shared" si="230"/>
        <v>14.343797228412614</v>
      </c>
      <c r="AR670" s="728">
        <f t="shared" si="231"/>
        <v>13.259900642724009</v>
      </c>
    </row>
    <row r="671" spans="1:44" ht="11.25" customHeight="1" x14ac:dyDescent="0.2">
      <c r="A671" s="1015" t="s">
        <v>1627</v>
      </c>
      <c r="B671" s="1015" t="s">
        <v>1628</v>
      </c>
      <c r="C671" s="524">
        <v>3.1150000000000002</v>
      </c>
      <c r="D671" s="704">
        <v>2.9350000000000001</v>
      </c>
      <c r="E671" s="704">
        <v>2.6749999999999998</v>
      </c>
      <c r="F671" s="704">
        <v>2.39</v>
      </c>
      <c r="G671" s="704">
        <v>2.09</v>
      </c>
      <c r="H671" s="705"/>
      <c r="I671" s="704">
        <v>1.79</v>
      </c>
      <c r="J671" s="523">
        <v>1.55</v>
      </c>
      <c r="K671" s="705"/>
      <c r="L671" s="543">
        <v>1.28</v>
      </c>
      <c r="M671" s="706">
        <v>1.1599999999999999</v>
      </c>
      <c r="N671" s="707">
        <v>1.1599999999999999</v>
      </c>
      <c r="O671" s="711">
        <v>1.1599999999999999</v>
      </c>
      <c r="P671" s="711">
        <v>0.96499999999999997</v>
      </c>
      <c r="Q671" s="711">
        <v>0.84</v>
      </c>
      <c r="R671" s="707">
        <v>0.66</v>
      </c>
      <c r="S671" s="707">
        <v>0.66</v>
      </c>
      <c r="T671" s="707">
        <v>0.66</v>
      </c>
      <c r="U671" s="711">
        <v>0.84</v>
      </c>
      <c r="V671" s="707">
        <v>1.02</v>
      </c>
      <c r="W671" s="711">
        <v>1.0349999999999999</v>
      </c>
      <c r="X671" s="708">
        <f t="shared" si="232"/>
        <v>27.985000000000003</v>
      </c>
      <c r="Y671" s="726">
        <f t="shared" si="212"/>
        <v>6.1328790459965976</v>
      </c>
      <c r="Z671" s="726">
        <f t="shared" si="213"/>
        <v>9.7196261682243055</v>
      </c>
      <c r="AA671" s="726">
        <f t="shared" si="214"/>
        <v>11.924686192468602</v>
      </c>
      <c r="AB671" s="726">
        <f t="shared" si="215"/>
        <v>14.354066985645941</v>
      </c>
      <c r="AC671" s="726">
        <f t="shared" si="216"/>
        <v>16.759776536312842</v>
      </c>
      <c r="AD671" s="726">
        <f t="shared" si="217"/>
        <v>15.483870967741931</v>
      </c>
      <c r="AE671" s="726">
        <f t="shared" si="218"/>
        <v>21.09375</v>
      </c>
      <c r="AF671" s="726">
        <f t="shared" si="219"/>
        <v>10.344827586206918</v>
      </c>
      <c r="AG671" s="726">
        <f t="shared" si="220"/>
        <v>0</v>
      </c>
      <c r="AH671" s="726">
        <f t="shared" si="221"/>
        <v>0</v>
      </c>
      <c r="AI671" s="726">
        <f t="shared" si="222"/>
        <v>20.207253886010367</v>
      </c>
      <c r="AJ671" s="726">
        <f t="shared" si="223"/>
        <v>14.880952380952372</v>
      </c>
      <c r="AK671" s="726">
        <f t="shared" si="224"/>
        <v>27.27272727272727</v>
      </c>
      <c r="AL671" s="726">
        <f t="shared" si="225"/>
        <v>0</v>
      </c>
      <c r="AM671" s="726">
        <f t="shared" si="226"/>
        <v>0</v>
      </c>
      <c r="AN671" s="726">
        <f t="shared" si="227"/>
        <v>-21.42857142857142</v>
      </c>
      <c r="AO671" s="726">
        <f t="shared" si="228"/>
        <v>-17.647058823529417</v>
      </c>
      <c r="AP671" s="726">
        <f t="shared" si="229"/>
        <v>-1.4492753623188359</v>
      </c>
      <c r="AQ671" s="727">
        <f t="shared" si="230"/>
        <v>7.0916395226593041</v>
      </c>
      <c r="AR671" s="728">
        <f t="shared" si="231"/>
        <v>12.819926535515718</v>
      </c>
    </row>
    <row r="672" spans="1:44" ht="11.25" customHeight="1" x14ac:dyDescent="0.2">
      <c r="A672" s="522" t="s">
        <v>780</v>
      </c>
      <c r="B672" s="507" t="s">
        <v>781</v>
      </c>
      <c r="C672" s="524">
        <v>0.46</v>
      </c>
      <c r="D672" s="704">
        <v>0.4</v>
      </c>
      <c r="E672" s="704">
        <v>0.32</v>
      </c>
      <c r="F672" s="704">
        <v>0.28000000000000003</v>
      </c>
      <c r="G672" s="704">
        <v>0.24</v>
      </c>
      <c r="H672" s="705"/>
      <c r="I672" s="704">
        <v>0.21333333333333335</v>
      </c>
      <c r="J672" s="523">
        <v>0.18666666666666668</v>
      </c>
      <c r="K672" s="705"/>
      <c r="L672" s="543">
        <v>0.16</v>
      </c>
      <c r="M672" s="543">
        <v>0.12445333333333335</v>
      </c>
      <c r="N672" s="711">
        <v>0.112</v>
      </c>
      <c r="O672" s="711">
        <v>8.8880000000000001E-2</v>
      </c>
      <c r="P672" s="711">
        <v>7.4666666666666673E-2</v>
      </c>
      <c r="Q672" s="711">
        <v>5.9253333333333331E-2</v>
      </c>
      <c r="R672" s="711">
        <v>4.7413333333333335E-2</v>
      </c>
      <c r="S672" s="711">
        <v>3.9493333333333332E-2</v>
      </c>
      <c r="T672" s="707">
        <v>2.632E-2</v>
      </c>
      <c r="U672" s="707">
        <v>2.632E-2</v>
      </c>
      <c r="V672" s="707">
        <v>2.632E-2</v>
      </c>
      <c r="W672" s="707">
        <v>2.632E-2</v>
      </c>
      <c r="X672" s="708">
        <f t="shared" si="232"/>
        <v>2.9114400000000011</v>
      </c>
      <c r="Y672" s="726">
        <f t="shared" si="212"/>
        <v>14.999999999999991</v>
      </c>
      <c r="Z672" s="726">
        <f t="shared" si="213"/>
        <v>25</v>
      </c>
      <c r="AA672" s="726">
        <f t="shared" si="214"/>
        <v>14.285714285714279</v>
      </c>
      <c r="AB672" s="726">
        <f t="shared" si="215"/>
        <v>16.666666666666675</v>
      </c>
      <c r="AC672" s="726">
        <f t="shared" si="216"/>
        <v>12.499999999999979</v>
      </c>
      <c r="AD672" s="726">
        <f t="shared" si="217"/>
        <v>14.285714285714279</v>
      </c>
      <c r="AE672" s="726">
        <f t="shared" si="218"/>
        <v>16.666666666666675</v>
      </c>
      <c r="AF672" s="726">
        <f t="shared" si="219"/>
        <v>28.562245553888999</v>
      </c>
      <c r="AG672" s="726">
        <f t="shared" si="220"/>
        <v>11.119047619047628</v>
      </c>
      <c r="AH672" s="726">
        <f t="shared" si="221"/>
        <v>26.012601260126011</v>
      </c>
      <c r="AI672" s="726">
        <f t="shared" si="222"/>
        <v>19.035714285714267</v>
      </c>
      <c r="AJ672" s="726">
        <f t="shared" si="223"/>
        <v>26.012601260126033</v>
      </c>
      <c r="AK672" s="726">
        <f t="shared" si="224"/>
        <v>24.971878515185587</v>
      </c>
      <c r="AL672" s="726">
        <f t="shared" si="225"/>
        <v>20.054017555705617</v>
      </c>
      <c r="AM672" s="726">
        <f t="shared" si="226"/>
        <v>50.050658561296842</v>
      </c>
      <c r="AN672" s="726">
        <f t="shared" si="227"/>
        <v>0</v>
      </c>
      <c r="AO672" s="726">
        <f t="shared" si="228"/>
        <v>0</v>
      </c>
      <c r="AP672" s="726">
        <f t="shared" si="229"/>
        <v>0</v>
      </c>
      <c r="AQ672" s="727">
        <f t="shared" si="230"/>
        <v>17.790195917547383</v>
      </c>
      <c r="AR672" s="728">
        <f t="shared" si="231"/>
        <v>12.027078917512485</v>
      </c>
    </row>
    <row r="673" spans="1:44" ht="11.25" customHeight="1" x14ac:dyDescent="0.2">
      <c r="A673" s="522" t="s">
        <v>782</v>
      </c>
      <c r="B673" s="1015" t="s">
        <v>783</v>
      </c>
      <c r="C673" s="524">
        <v>1.4</v>
      </c>
      <c r="D673" s="525">
        <v>1.2</v>
      </c>
      <c r="E673" s="704">
        <v>1</v>
      </c>
      <c r="F673" s="525">
        <v>0.8</v>
      </c>
      <c r="G673" s="704">
        <v>0.66</v>
      </c>
      <c r="H673" s="526" t="s">
        <v>91</v>
      </c>
      <c r="I673" s="704">
        <v>0.55000000000000004</v>
      </c>
      <c r="J673" s="523">
        <v>0.44</v>
      </c>
      <c r="K673" s="526"/>
      <c r="L673" s="543">
        <v>0.38</v>
      </c>
      <c r="M673" s="543">
        <v>0.33</v>
      </c>
      <c r="N673" s="711">
        <v>0.28999999999999998</v>
      </c>
      <c r="O673" s="711">
        <v>0.26</v>
      </c>
      <c r="P673" s="711">
        <v>0.23499999999999999</v>
      </c>
      <c r="Q673" s="711">
        <v>0.21</v>
      </c>
      <c r="R673" s="711">
        <v>0.19600000000000001</v>
      </c>
      <c r="S673" s="711">
        <v>0.17599999999999999</v>
      </c>
      <c r="T673" s="711">
        <v>0.16600000000000001</v>
      </c>
      <c r="U673" s="711">
        <v>0.15</v>
      </c>
      <c r="V673" s="711">
        <v>0.14000000000000001</v>
      </c>
      <c r="W673" s="711">
        <v>0.13</v>
      </c>
      <c r="X673" s="708">
        <f t="shared" si="232"/>
        <v>8.713000000000001</v>
      </c>
      <c r="Y673" s="726">
        <f t="shared" si="212"/>
        <v>16.666666666666675</v>
      </c>
      <c r="Z673" s="726">
        <f t="shared" si="213"/>
        <v>19.999999999999996</v>
      </c>
      <c r="AA673" s="726">
        <f t="shared" si="214"/>
        <v>25</v>
      </c>
      <c r="AB673" s="726">
        <f t="shared" si="215"/>
        <v>21.212121212121215</v>
      </c>
      <c r="AC673" s="726">
        <f t="shared" si="216"/>
        <v>19.999999999999996</v>
      </c>
      <c r="AD673" s="726">
        <f t="shared" si="217"/>
        <v>25</v>
      </c>
      <c r="AE673" s="726">
        <f t="shared" si="218"/>
        <v>15.789473684210531</v>
      </c>
      <c r="AF673" s="726">
        <f t="shared" si="219"/>
        <v>15.151515151515138</v>
      </c>
      <c r="AG673" s="726">
        <f t="shared" si="220"/>
        <v>13.793103448275868</v>
      </c>
      <c r="AH673" s="726">
        <f t="shared" si="221"/>
        <v>11.538461538461519</v>
      </c>
      <c r="AI673" s="726">
        <f t="shared" si="222"/>
        <v>10.638297872340431</v>
      </c>
      <c r="AJ673" s="726">
        <f t="shared" si="223"/>
        <v>11.904761904761907</v>
      </c>
      <c r="AK673" s="726">
        <f t="shared" si="224"/>
        <v>7.1428571428571397</v>
      </c>
      <c r="AL673" s="726">
        <f t="shared" si="225"/>
        <v>11.363636363636376</v>
      </c>
      <c r="AM673" s="726">
        <f t="shared" si="226"/>
        <v>6.0240963855421548</v>
      </c>
      <c r="AN673" s="726">
        <f t="shared" si="227"/>
        <v>10.666666666666668</v>
      </c>
      <c r="AO673" s="726">
        <f t="shared" si="228"/>
        <v>7.1428571428571397</v>
      </c>
      <c r="AP673" s="726">
        <f t="shared" si="229"/>
        <v>7.6923076923077094</v>
      </c>
      <c r="AQ673" s="727">
        <f t="shared" si="230"/>
        <v>14.262601270678914</v>
      </c>
      <c r="AR673" s="728">
        <f t="shared" si="231"/>
        <v>6.0083771912790143</v>
      </c>
    </row>
    <row r="674" spans="1:44" ht="11.25" customHeight="1" x14ac:dyDescent="0.2">
      <c r="A674" s="1015" t="s">
        <v>784</v>
      </c>
      <c r="B674" s="1015" t="s">
        <v>785</v>
      </c>
      <c r="C674" s="524">
        <v>0.64</v>
      </c>
      <c r="D674" s="513">
        <v>0.54</v>
      </c>
      <c r="E674" s="513">
        <v>0.47</v>
      </c>
      <c r="F674" s="513">
        <v>0.4</v>
      </c>
      <c r="G674" s="513">
        <v>0.34</v>
      </c>
      <c r="H674" s="514"/>
      <c r="I674" s="513">
        <v>0.28000000000000003</v>
      </c>
      <c r="J674" s="511">
        <v>0.22</v>
      </c>
      <c r="K674" s="514"/>
      <c r="L674" s="517">
        <v>0.16</v>
      </c>
      <c r="M674" s="519">
        <v>0.11</v>
      </c>
      <c r="N674" s="519">
        <v>9.5000000000000001E-2</v>
      </c>
      <c r="O674" s="519">
        <v>7.4999999999999997E-2</v>
      </c>
      <c r="P674" s="518">
        <v>0.06</v>
      </c>
      <c r="Q674" s="519">
        <v>5.2499999999999998E-2</v>
      </c>
      <c r="R674" s="519">
        <v>4.2999999999999997E-2</v>
      </c>
      <c r="S674" s="519">
        <v>2.9000000000000001E-2</v>
      </c>
      <c r="T674" s="519">
        <v>2.4E-2</v>
      </c>
      <c r="U674" s="519">
        <v>2.1499999999999998E-2</v>
      </c>
      <c r="V674" s="519">
        <v>1.9E-2</v>
      </c>
      <c r="W674" s="519">
        <v>1.6500000000000001E-2</v>
      </c>
      <c r="X674" s="708">
        <f t="shared" si="232"/>
        <v>3.5955000000000013</v>
      </c>
      <c r="Y674" s="726">
        <f t="shared" si="212"/>
        <v>18.518518518518512</v>
      </c>
      <c r="Z674" s="726">
        <f t="shared" si="213"/>
        <v>14.893617021276606</v>
      </c>
      <c r="AA674" s="726">
        <f t="shared" si="214"/>
        <v>17.499999999999982</v>
      </c>
      <c r="AB674" s="726">
        <f t="shared" si="215"/>
        <v>17.647058823529417</v>
      </c>
      <c r="AC674" s="726">
        <f t="shared" si="216"/>
        <v>21.42857142857142</v>
      </c>
      <c r="AD674" s="726">
        <f t="shared" si="217"/>
        <v>27.272727272727295</v>
      </c>
      <c r="AE674" s="726">
        <f t="shared" si="218"/>
        <v>37.5</v>
      </c>
      <c r="AF674" s="726">
        <f t="shared" si="219"/>
        <v>45.45454545454546</v>
      </c>
      <c r="AG674" s="726">
        <f t="shared" si="220"/>
        <v>15.789473684210531</v>
      </c>
      <c r="AH674" s="726">
        <f t="shared" si="221"/>
        <v>26.666666666666682</v>
      </c>
      <c r="AI674" s="726">
        <f t="shared" si="222"/>
        <v>25</v>
      </c>
      <c r="AJ674" s="726">
        <f t="shared" si="223"/>
        <v>14.285714285714279</v>
      </c>
      <c r="AK674" s="726">
        <f t="shared" si="224"/>
        <v>22.093023255813947</v>
      </c>
      <c r="AL674" s="726">
        <f t="shared" si="225"/>
        <v>48.275862068965502</v>
      </c>
      <c r="AM674" s="726">
        <f t="shared" si="226"/>
        <v>20.833333333333325</v>
      </c>
      <c r="AN674" s="726">
        <f t="shared" si="227"/>
        <v>11.627906976744207</v>
      </c>
      <c r="AO674" s="726">
        <f t="shared" si="228"/>
        <v>13.157894736842103</v>
      </c>
      <c r="AP674" s="726">
        <f t="shared" si="229"/>
        <v>15.151515151515138</v>
      </c>
      <c r="AQ674" s="727">
        <f t="shared" si="230"/>
        <v>22.949801593276351</v>
      </c>
      <c r="AR674" s="728">
        <f t="shared" si="231"/>
        <v>10.730356484370288</v>
      </c>
    </row>
    <row r="675" spans="1:44" ht="11.25" customHeight="1" x14ac:dyDescent="0.2">
      <c r="A675" s="538" t="s">
        <v>1629</v>
      </c>
      <c r="B675" s="539" t="s">
        <v>1630</v>
      </c>
      <c r="C675" s="542">
        <v>2.04</v>
      </c>
      <c r="D675" s="704">
        <v>1.605</v>
      </c>
      <c r="E675" s="704">
        <v>1.2749999999999999</v>
      </c>
      <c r="F675" s="704">
        <v>1.05</v>
      </c>
      <c r="G675" s="704">
        <v>0.61</v>
      </c>
      <c r="H675" s="705"/>
      <c r="I675" s="704">
        <v>0.42</v>
      </c>
      <c r="J675" s="523">
        <v>0.1</v>
      </c>
      <c r="K675" s="705"/>
      <c r="L675" s="706">
        <v>0</v>
      </c>
      <c r="M675" s="706">
        <v>0</v>
      </c>
      <c r="N675" s="707">
        <v>0.6</v>
      </c>
      <c r="O675" s="707">
        <v>0.6</v>
      </c>
      <c r="P675" s="711">
        <v>0.6</v>
      </c>
      <c r="Q675" s="711">
        <v>0.54</v>
      </c>
      <c r="R675" s="707">
        <v>0.52</v>
      </c>
      <c r="S675" s="707">
        <v>0.52</v>
      </c>
      <c r="T675" s="707">
        <v>0.52</v>
      </c>
      <c r="U675" s="711">
        <v>0.52</v>
      </c>
      <c r="V675" s="711">
        <v>0.46</v>
      </c>
      <c r="W675" s="711">
        <v>0.36</v>
      </c>
      <c r="X675" s="708">
        <f t="shared" si="232"/>
        <v>12.339999999999996</v>
      </c>
      <c r="Y675" s="726">
        <f t="shared" si="212"/>
        <v>27.102803738317771</v>
      </c>
      <c r="Z675" s="726">
        <f t="shared" si="213"/>
        <v>25.882352941176467</v>
      </c>
      <c r="AA675" s="726">
        <f t="shared" si="214"/>
        <v>21.42857142857142</v>
      </c>
      <c r="AB675" s="726">
        <f t="shared" si="215"/>
        <v>72.131147540983619</v>
      </c>
      <c r="AC675" s="726">
        <f t="shared" si="216"/>
        <v>45.238095238095234</v>
      </c>
      <c r="AD675" s="726">
        <f t="shared" si="217"/>
        <v>319.99999999999994</v>
      </c>
      <c r="AE675" s="726" t="str">
        <f t="shared" si="218"/>
        <v>n/a</v>
      </c>
      <c r="AF675" s="726" t="str">
        <f t="shared" si="219"/>
        <v>n/a</v>
      </c>
      <c r="AG675" s="726">
        <f t="shared" si="220"/>
        <v>-100</v>
      </c>
      <c r="AH675" s="726">
        <f t="shared" si="221"/>
        <v>0</v>
      </c>
      <c r="AI675" s="726">
        <f t="shared" si="222"/>
        <v>0</v>
      </c>
      <c r="AJ675" s="726">
        <f t="shared" si="223"/>
        <v>11.111111111111093</v>
      </c>
      <c r="AK675" s="726">
        <f t="shared" si="224"/>
        <v>3.8461538461538547</v>
      </c>
      <c r="AL675" s="726">
        <f t="shared" si="225"/>
        <v>0</v>
      </c>
      <c r="AM675" s="726">
        <f t="shared" si="226"/>
        <v>0</v>
      </c>
      <c r="AN675" s="726">
        <f t="shared" si="227"/>
        <v>0</v>
      </c>
      <c r="AO675" s="726">
        <f t="shared" si="228"/>
        <v>13.043478260869556</v>
      </c>
      <c r="AP675" s="726">
        <f t="shared" si="229"/>
        <v>27.777777777777789</v>
      </c>
      <c r="AQ675" s="727">
        <f t="shared" si="230"/>
        <v>29.222593242691048</v>
      </c>
      <c r="AR675" s="728">
        <f t="shared" si="231"/>
        <v>85.217235034457531</v>
      </c>
    </row>
    <row r="676" spans="1:44" ht="11.25" customHeight="1" x14ac:dyDescent="0.2">
      <c r="A676" s="522" t="s">
        <v>786</v>
      </c>
      <c r="B676" s="1015" t="s">
        <v>787</v>
      </c>
      <c r="C676" s="710">
        <v>0.96</v>
      </c>
      <c r="D676" s="704">
        <v>0.92</v>
      </c>
      <c r="E676" s="704">
        <v>0.88</v>
      </c>
      <c r="F676" s="704">
        <v>0.84</v>
      </c>
      <c r="G676" s="704">
        <v>0.8</v>
      </c>
      <c r="H676" s="705"/>
      <c r="I676" s="704">
        <v>0.6</v>
      </c>
      <c r="J676" s="523">
        <v>0.44</v>
      </c>
      <c r="K676" s="705"/>
      <c r="L676" s="543">
        <v>0.36</v>
      </c>
      <c r="M676" s="543">
        <v>0.32</v>
      </c>
      <c r="N676" s="711">
        <v>0.28000000000000003</v>
      </c>
      <c r="O676" s="711">
        <v>0.26</v>
      </c>
      <c r="P676" s="711">
        <v>0.22</v>
      </c>
      <c r="Q676" s="711">
        <v>0.2</v>
      </c>
      <c r="R676" s="711">
        <v>0.15</v>
      </c>
      <c r="S676" s="711">
        <v>0.1</v>
      </c>
      <c r="T676" s="711">
        <v>7.4999999999999997E-2</v>
      </c>
      <c r="U676" s="707">
        <v>0.05</v>
      </c>
      <c r="V676" s="711">
        <v>0.05</v>
      </c>
      <c r="W676" s="707">
        <v>0</v>
      </c>
      <c r="X676" s="708">
        <f t="shared" si="232"/>
        <v>7.5049999999999999</v>
      </c>
      <c r="Y676" s="726">
        <f t="shared" si="212"/>
        <v>4.3478260869565188</v>
      </c>
      <c r="Z676" s="726">
        <f t="shared" si="213"/>
        <v>4.5454545454545414</v>
      </c>
      <c r="AA676" s="726">
        <f t="shared" si="214"/>
        <v>4.7619047619047672</v>
      </c>
      <c r="AB676" s="726">
        <f t="shared" si="215"/>
        <v>4.9999999999999822</v>
      </c>
      <c r="AC676" s="726">
        <f t="shared" si="216"/>
        <v>33.33333333333335</v>
      </c>
      <c r="AD676" s="726">
        <f t="shared" si="217"/>
        <v>36.363636363636353</v>
      </c>
      <c r="AE676" s="726">
        <f t="shared" si="218"/>
        <v>22.222222222222232</v>
      </c>
      <c r="AF676" s="726">
        <f t="shared" si="219"/>
        <v>12.5</v>
      </c>
      <c r="AG676" s="726">
        <f t="shared" si="220"/>
        <v>14.285714285714279</v>
      </c>
      <c r="AH676" s="726">
        <f t="shared" si="221"/>
        <v>7.6923076923077094</v>
      </c>
      <c r="AI676" s="726">
        <f t="shared" si="222"/>
        <v>18.181818181818187</v>
      </c>
      <c r="AJ676" s="726">
        <f t="shared" si="223"/>
        <v>9.9999999999999858</v>
      </c>
      <c r="AK676" s="726">
        <f t="shared" si="224"/>
        <v>33.33333333333335</v>
      </c>
      <c r="AL676" s="726">
        <f t="shared" si="225"/>
        <v>49.999999999999979</v>
      </c>
      <c r="AM676" s="726">
        <f t="shared" si="226"/>
        <v>33.33333333333335</v>
      </c>
      <c r="AN676" s="726">
        <f t="shared" si="227"/>
        <v>49.999999999999979</v>
      </c>
      <c r="AO676" s="726">
        <f t="shared" si="228"/>
        <v>0</v>
      </c>
      <c r="AP676" s="726" t="str">
        <f t="shared" si="229"/>
        <v>n/a</v>
      </c>
      <c r="AQ676" s="727">
        <f t="shared" si="230"/>
        <v>19.994169655294975</v>
      </c>
      <c r="AR676" s="728">
        <f t="shared" si="231"/>
        <v>16.375974834123006</v>
      </c>
    </row>
    <row r="677" spans="1:44" ht="11.25" customHeight="1" x14ac:dyDescent="0.2">
      <c r="A677" s="1015" t="s">
        <v>330</v>
      </c>
      <c r="B677" s="507" t="s">
        <v>331</v>
      </c>
      <c r="C677" s="710">
        <v>1.22</v>
      </c>
      <c r="D677" s="525">
        <v>1.125</v>
      </c>
      <c r="E677" s="525">
        <v>1.0549999999999999</v>
      </c>
      <c r="F677" s="525">
        <v>0.98</v>
      </c>
      <c r="G677" s="525">
        <v>0.91500000000000004</v>
      </c>
      <c r="H677" s="526" t="s">
        <v>91</v>
      </c>
      <c r="I677" s="704">
        <v>0.87</v>
      </c>
      <c r="J677" s="523">
        <v>0.84499999999999997</v>
      </c>
      <c r="K677" s="526"/>
      <c r="L677" s="543">
        <v>0.82499999999999996</v>
      </c>
      <c r="M677" s="543">
        <v>0.80500000000000005</v>
      </c>
      <c r="N677" s="711">
        <v>0.77</v>
      </c>
      <c r="O677" s="711">
        <v>0.71499999999999997</v>
      </c>
      <c r="P677" s="711">
        <v>0.65500000000000003</v>
      </c>
      <c r="Q677" s="711">
        <v>0.61</v>
      </c>
      <c r="R677" s="711">
        <v>0.56999999999999995</v>
      </c>
      <c r="S677" s="711">
        <v>0.53</v>
      </c>
      <c r="T677" s="711">
        <v>0.505</v>
      </c>
      <c r="U677" s="707">
        <v>0.5</v>
      </c>
      <c r="V677" s="711">
        <v>0.49249999999999999</v>
      </c>
      <c r="W677" s="711">
        <v>0.47499999999999998</v>
      </c>
      <c r="X677" s="708">
        <f t="shared" si="232"/>
        <v>14.462499999999997</v>
      </c>
      <c r="Y677" s="726">
        <f t="shared" si="212"/>
        <v>8.4444444444444322</v>
      </c>
      <c r="Z677" s="726">
        <f t="shared" si="213"/>
        <v>6.6350710900473953</v>
      </c>
      <c r="AA677" s="726">
        <f t="shared" si="214"/>
        <v>7.6530612244897878</v>
      </c>
      <c r="AB677" s="726">
        <f t="shared" si="215"/>
        <v>7.1038251366120075</v>
      </c>
      <c r="AC677" s="726">
        <f t="shared" si="216"/>
        <v>5.1724137931034475</v>
      </c>
      <c r="AD677" s="726">
        <f t="shared" si="217"/>
        <v>2.9585798816567976</v>
      </c>
      <c r="AE677" s="726">
        <f t="shared" si="218"/>
        <v>2.4242424242424176</v>
      </c>
      <c r="AF677" s="726">
        <f t="shared" si="219"/>
        <v>2.4844720496894235</v>
      </c>
      <c r="AG677" s="726">
        <f t="shared" si="220"/>
        <v>4.5454545454545414</v>
      </c>
      <c r="AH677" s="726">
        <f t="shared" si="221"/>
        <v>7.6923076923077094</v>
      </c>
      <c r="AI677" s="726">
        <f t="shared" si="222"/>
        <v>9.1603053435114425</v>
      </c>
      <c r="AJ677" s="726">
        <f t="shared" si="223"/>
        <v>7.3770491803278659</v>
      </c>
      <c r="AK677" s="726">
        <f t="shared" si="224"/>
        <v>7.0175438596491224</v>
      </c>
      <c r="AL677" s="726">
        <f t="shared" si="225"/>
        <v>7.5471698113207308</v>
      </c>
      <c r="AM677" s="726">
        <f t="shared" si="226"/>
        <v>4.9504950495049549</v>
      </c>
      <c r="AN677" s="726">
        <f t="shared" si="227"/>
        <v>1.0000000000000009</v>
      </c>
      <c r="AO677" s="726">
        <f t="shared" si="228"/>
        <v>1.5228426395939021</v>
      </c>
      <c r="AP677" s="726">
        <f t="shared" si="229"/>
        <v>3.6842105263158009</v>
      </c>
      <c r="AQ677" s="727">
        <f t="shared" si="230"/>
        <v>5.4096382606817643</v>
      </c>
      <c r="AR677" s="728">
        <f t="shared" si="231"/>
        <v>2.5545588482498243</v>
      </c>
    </row>
    <row r="678" spans="1:44" ht="11.25" customHeight="1" x14ac:dyDescent="0.2">
      <c r="A678" s="522" t="s">
        <v>1631</v>
      </c>
      <c r="B678" s="1015" t="s">
        <v>1632</v>
      </c>
      <c r="C678" s="710">
        <v>0.36</v>
      </c>
      <c r="D678" s="704">
        <v>0.28000000000000003</v>
      </c>
      <c r="E678" s="704">
        <v>0.24</v>
      </c>
      <c r="F678" s="704">
        <v>0.2</v>
      </c>
      <c r="G678" s="704">
        <v>0.12</v>
      </c>
      <c r="H678" s="705"/>
      <c r="I678" s="532">
        <v>0</v>
      </c>
      <c r="J678" s="709">
        <v>0</v>
      </c>
      <c r="K678" s="705"/>
      <c r="L678" s="706">
        <v>0</v>
      </c>
      <c r="M678" s="706">
        <v>0</v>
      </c>
      <c r="N678" s="707">
        <v>0</v>
      </c>
      <c r="O678" s="707">
        <v>0</v>
      </c>
      <c r="P678" s="707">
        <v>0</v>
      </c>
      <c r="Q678" s="707">
        <v>0</v>
      </c>
      <c r="R678" s="707">
        <v>0</v>
      </c>
      <c r="S678" s="707">
        <v>0</v>
      </c>
      <c r="T678" s="707">
        <v>0</v>
      </c>
      <c r="U678" s="707">
        <v>0</v>
      </c>
      <c r="V678" s="707">
        <v>0</v>
      </c>
      <c r="W678" s="707">
        <v>0</v>
      </c>
      <c r="X678" s="708">
        <f t="shared" si="232"/>
        <v>1.2000000000000002</v>
      </c>
      <c r="Y678" s="726">
        <f t="shared" si="212"/>
        <v>28.571428571428559</v>
      </c>
      <c r="Z678" s="726">
        <f t="shared" si="213"/>
        <v>16.666666666666675</v>
      </c>
      <c r="AA678" s="726">
        <f t="shared" si="214"/>
        <v>19.999999999999996</v>
      </c>
      <c r="AB678" s="726">
        <f t="shared" si="215"/>
        <v>66.666666666666671</v>
      </c>
      <c r="AC678" s="726" t="str">
        <f t="shared" si="216"/>
        <v>n/a</v>
      </c>
      <c r="AD678" s="726" t="str">
        <f t="shared" si="217"/>
        <v>n/a</v>
      </c>
      <c r="AE678" s="726" t="str">
        <f t="shared" si="218"/>
        <v>n/a</v>
      </c>
      <c r="AF678" s="726" t="str">
        <f t="shared" si="219"/>
        <v>n/a</v>
      </c>
      <c r="AG678" s="726" t="str">
        <f t="shared" si="220"/>
        <v>n/a</v>
      </c>
      <c r="AH678" s="726" t="str">
        <f t="shared" si="221"/>
        <v>n/a</v>
      </c>
      <c r="AI678" s="726" t="str">
        <f t="shared" si="222"/>
        <v>n/a</v>
      </c>
      <c r="AJ678" s="726" t="str">
        <f t="shared" si="223"/>
        <v>n/a</v>
      </c>
      <c r="AK678" s="726" t="str">
        <f t="shared" si="224"/>
        <v>n/a</v>
      </c>
      <c r="AL678" s="726" t="str">
        <f t="shared" si="225"/>
        <v>n/a</v>
      </c>
      <c r="AM678" s="726" t="str">
        <f t="shared" si="226"/>
        <v>n/a</v>
      </c>
      <c r="AN678" s="726" t="str">
        <f t="shared" si="227"/>
        <v>n/a</v>
      </c>
      <c r="AO678" s="726" t="str">
        <f t="shared" si="228"/>
        <v>n/a</v>
      </c>
      <c r="AP678" s="726" t="str">
        <f t="shared" si="229"/>
        <v>n/a</v>
      </c>
      <c r="AQ678" s="727">
        <f t="shared" si="230"/>
        <v>32.976190476190474</v>
      </c>
      <c r="AR678" s="728">
        <f t="shared" si="231"/>
        <v>23.013272978482696</v>
      </c>
    </row>
    <row r="679" spans="1:44" ht="11.25" customHeight="1" x14ac:dyDescent="0.2">
      <c r="A679" s="509" t="s">
        <v>788</v>
      </c>
      <c r="B679" s="1000" t="s">
        <v>789</v>
      </c>
      <c r="C679" s="517">
        <v>1.8</v>
      </c>
      <c r="D679" s="704">
        <v>1.7</v>
      </c>
      <c r="E679" s="704">
        <v>1.56</v>
      </c>
      <c r="F679" s="704">
        <v>1.42</v>
      </c>
      <c r="G679" s="704">
        <v>1.3</v>
      </c>
      <c r="H679" s="705"/>
      <c r="I679" s="704">
        <v>1.2</v>
      </c>
      <c r="J679" s="523">
        <v>1.1200000000000001</v>
      </c>
      <c r="K679" s="705"/>
      <c r="L679" s="543">
        <v>1.02</v>
      </c>
      <c r="M679" s="543">
        <v>0.96</v>
      </c>
      <c r="N679" s="711">
        <v>0.92</v>
      </c>
      <c r="O679" s="711">
        <v>0.84</v>
      </c>
      <c r="P679" s="711">
        <v>0.72</v>
      </c>
      <c r="Q679" s="711">
        <v>0.64</v>
      </c>
      <c r="R679" s="707">
        <v>0.6</v>
      </c>
      <c r="S679" s="707">
        <v>0.6</v>
      </c>
      <c r="T679" s="707">
        <v>0.6</v>
      </c>
      <c r="U679" s="707">
        <v>0.6</v>
      </c>
      <c r="V679" s="707">
        <v>0.6</v>
      </c>
      <c r="W679" s="707">
        <v>0.6</v>
      </c>
      <c r="X679" s="708">
        <f t="shared" si="232"/>
        <v>18.800000000000008</v>
      </c>
      <c r="Y679" s="726">
        <f t="shared" si="212"/>
        <v>5.8823529411764719</v>
      </c>
      <c r="Z679" s="726">
        <f t="shared" si="213"/>
        <v>8.9743589743589638</v>
      </c>
      <c r="AA679" s="726">
        <f t="shared" si="214"/>
        <v>9.8591549295774747</v>
      </c>
      <c r="AB679" s="726">
        <f t="shared" si="215"/>
        <v>9.2307692307692193</v>
      </c>
      <c r="AC679" s="726">
        <f t="shared" si="216"/>
        <v>8.3333333333333481</v>
      </c>
      <c r="AD679" s="726">
        <f t="shared" si="217"/>
        <v>7.1428571428571397</v>
      </c>
      <c r="AE679" s="726">
        <f t="shared" si="218"/>
        <v>9.8039215686274606</v>
      </c>
      <c r="AF679" s="726">
        <f t="shared" si="219"/>
        <v>6.25</v>
      </c>
      <c r="AG679" s="726">
        <f t="shared" si="220"/>
        <v>4.3478260869565188</v>
      </c>
      <c r="AH679" s="726">
        <f t="shared" si="221"/>
        <v>9.5238095238095344</v>
      </c>
      <c r="AI679" s="726">
        <f t="shared" si="222"/>
        <v>16.666666666666675</v>
      </c>
      <c r="AJ679" s="726">
        <f t="shared" si="223"/>
        <v>12.5</v>
      </c>
      <c r="AK679" s="726">
        <f t="shared" si="224"/>
        <v>6.6666666666666652</v>
      </c>
      <c r="AL679" s="726">
        <f t="shared" si="225"/>
        <v>0</v>
      </c>
      <c r="AM679" s="726">
        <f t="shared" si="226"/>
        <v>0</v>
      </c>
      <c r="AN679" s="726">
        <f t="shared" si="227"/>
        <v>0</v>
      </c>
      <c r="AO679" s="726">
        <f t="shared" si="228"/>
        <v>0</v>
      </c>
      <c r="AP679" s="726">
        <f t="shared" si="229"/>
        <v>0</v>
      </c>
      <c r="AQ679" s="727">
        <f t="shared" si="230"/>
        <v>6.3989842813777482</v>
      </c>
      <c r="AR679" s="728">
        <f t="shared" si="231"/>
        <v>4.8762824987204025</v>
      </c>
    </row>
    <row r="680" spans="1:44" ht="11.25" customHeight="1" x14ac:dyDescent="0.2">
      <c r="A680" s="538" t="s">
        <v>1633</v>
      </c>
      <c r="B680" s="539" t="s">
        <v>1634</v>
      </c>
      <c r="C680" s="524">
        <v>3.1500000000000004</v>
      </c>
      <c r="D680" s="545">
        <v>2.95</v>
      </c>
      <c r="E680" s="545">
        <v>2.5499999999999998</v>
      </c>
      <c r="F680" s="545">
        <v>2.15</v>
      </c>
      <c r="G680" s="545">
        <v>1.5</v>
      </c>
      <c r="H680" s="546"/>
      <c r="I680" s="544">
        <v>0</v>
      </c>
      <c r="J680" s="547">
        <v>0</v>
      </c>
      <c r="K680" s="546"/>
      <c r="L680" s="572">
        <v>0</v>
      </c>
      <c r="M680" s="572">
        <v>0</v>
      </c>
      <c r="N680" s="549">
        <v>0</v>
      </c>
      <c r="O680" s="549">
        <v>0</v>
      </c>
      <c r="P680" s="549">
        <v>0</v>
      </c>
      <c r="Q680" s="549">
        <v>0</v>
      </c>
      <c r="R680" s="549">
        <v>0</v>
      </c>
      <c r="S680" s="549">
        <v>0</v>
      </c>
      <c r="T680" s="549">
        <v>0</v>
      </c>
      <c r="U680" s="549">
        <v>0</v>
      </c>
      <c r="V680" s="549">
        <v>0.2</v>
      </c>
      <c r="W680" s="548">
        <v>0.8</v>
      </c>
      <c r="X680" s="708">
        <f t="shared" si="232"/>
        <v>13.3</v>
      </c>
      <c r="Y680" s="726">
        <f t="shared" si="212"/>
        <v>6.7796610169491567</v>
      </c>
      <c r="Z680" s="726">
        <f t="shared" si="213"/>
        <v>15.686274509803933</v>
      </c>
      <c r="AA680" s="726">
        <f t="shared" si="214"/>
        <v>18.604651162790688</v>
      </c>
      <c r="AB680" s="726">
        <f t="shared" si="215"/>
        <v>43.333333333333336</v>
      </c>
      <c r="AC680" s="726" t="str">
        <f t="shared" si="216"/>
        <v>n/a</v>
      </c>
      <c r="AD680" s="726" t="str">
        <f t="shared" si="217"/>
        <v>n/a</v>
      </c>
      <c r="AE680" s="726" t="str">
        <f t="shared" si="218"/>
        <v>n/a</v>
      </c>
      <c r="AF680" s="726" t="str">
        <f t="shared" si="219"/>
        <v>n/a</v>
      </c>
      <c r="AG680" s="726" t="str">
        <f t="shared" si="220"/>
        <v>n/a</v>
      </c>
      <c r="AH680" s="726" t="str">
        <f t="shared" si="221"/>
        <v>n/a</v>
      </c>
      <c r="AI680" s="726" t="str">
        <f t="shared" si="222"/>
        <v>n/a</v>
      </c>
      <c r="AJ680" s="726" t="str">
        <f t="shared" si="223"/>
        <v>n/a</v>
      </c>
      <c r="AK680" s="726" t="str">
        <f t="shared" si="224"/>
        <v>n/a</v>
      </c>
      <c r="AL680" s="726" t="str">
        <f t="shared" si="225"/>
        <v>n/a</v>
      </c>
      <c r="AM680" s="726" t="str">
        <f t="shared" si="226"/>
        <v>n/a</v>
      </c>
      <c r="AN680" s="726" t="str">
        <f t="shared" si="227"/>
        <v>n/a</v>
      </c>
      <c r="AO680" s="726">
        <f t="shared" si="228"/>
        <v>-100</v>
      </c>
      <c r="AP680" s="726">
        <f t="shared" si="229"/>
        <v>-75</v>
      </c>
      <c r="AQ680" s="727">
        <f t="shared" si="230"/>
        <v>-15.099346662853813</v>
      </c>
      <c r="AR680" s="728">
        <f t="shared" si="231"/>
        <v>57.918895390534452</v>
      </c>
    </row>
    <row r="681" spans="1:44" ht="11.25" customHeight="1" x14ac:dyDescent="0.2">
      <c r="A681" s="522" t="s">
        <v>332</v>
      </c>
      <c r="B681" s="522" t="s">
        <v>333</v>
      </c>
      <c r="C681" s="524">
        <v>1.64</v>
      </c>
      <c r="D681" s="704">
        <v>1.44</v>
      </c>
      <c r="E681" s="704">
        <v>1.32</v>
      </c>
      <c r="F681" s="704">
        <v>1.2</v>
      </c>
      <c r="G681" s="704">
        <v>1.1200000000000001</v>
      </c>
      <c r="H681" s="705"/>
      <c r="I681" s="704">
        <v>1.02</v>
      </c>
      <c r="J681" s="523">
        <v>1</v>
      </c>
      <c r="K681" s="705"/>
      <c r="L681" s="543">
        <v>0.94</v>
      </c>
      <c r="M681" s="543">
        <v>0.9</v>
      </c>
      <c r="N681" s="711">
        <v>0.88</v>
      </c>
      <c r="O681" s="711">
        <v>0.82</v>
      </c>
      <c r="P681" s="711">
        <v>0.72599999999999998</v>
      </c>
      <c r="Q681" s="711">
        <v>0.66</v>
      </c>
      <c r="R681" s="711">
        <v>0.6</v>
      </c>
      <c r="S681" s="711">
        <v>0.54</v>
      </c>
      <c r="T681" s="711">
        <v>0.51</v>
      </c>
      <c r="U681" s="711">
        <v>0.49</v>
      </c>
      <c r="V681" s="711">
        <v>0.47</v>
      </c>
      <c r="W681" s="711">
        <v>0.43</v>
      </c>
      <c r="X681" s="708">
        <f t="shared" si="232"/>
        <v>16.706</v>
      </c>
      <c r="Y681" s="726">
        <f t="shared" si="212"/>
        <v>13.888888888888884</v>
      </c>
      <c r="Z681" s="726">
        <f t="shared" si="213"/>
        <v>9.0909090909090828</v>
      </c>
      <c r="AA681" s="726">
        <f t="shared" si="214"/>
        <v>10.000000000000009</v>
      </c>
      <c r="AB681" s="726">
        <f t="shared" si="215"/>
        <v>7.1428571428571397</v>
      </c>
      <c r="AC681" s="726">
        <f t="shared" si="216"/>
        <v>9.8039215686274606</v>
      </c>
      <c r="AD681" s="726">
        <f t="shared" si="217"/>
        <v>2.0000000000000018</v>
      </c>
      <c r="AE681" s="726">
        <f t="shared" si="218"/>
        <v>6.3829787234042534</v>
      </c>
      <c r="AF681" s="726">
        <f t="shared" si="219"/>
        <v>4.4444444444444287</v>
      </c>
      <c r="AG681" s="726">
        <f t="shared" si="220"/>
        <v>2.2727272727272707</v>
      </c>
      <c r="AH681" s="726">
        <f t="shared" si="221"/>
        <v>7.3170731707317138</v>
      </c>
      <c r="AI681" s="726">
        <f t="shared" si="222"/>
        <v>12.947658402203842</v>
      </c>
      <c r="AJ681" s="726">
        <f t="shared" si="223"/>
        <v>9.9999999999999858</v>
      </c>
      <c r="AK681" s="726">
        <f t="shared" si="224"/>
        <v>10.000000000000009</v>
      </c>
      <c r="AL681" s="726">
        <f t="shared" si="225"/>
        <v>11.111111111111093</v>
      </c>
      <c r="AM681" s="726">
        <f t="shared" si="226"/>
        <v>5.8823529411764719</v>
      </c>
      <c r="AN681" s="726">
        <f t="shared" si="227"/>
        <v>4.081632653061229</v>
      </c>
      <c r="AO681" s="726">
        <f t="shared" si="228"/>
        <v>4.2553191489361764</v>
      </c>
      <c r="AP681" s="726">
        <f t="shared" si="229"/>
        <v>9.302325581395344</v>
      </c>
      <c r="AQ681" s="727">
        <f t="shared" si="230"/>
        <v>7.7735666744707999</v>
      </c>
      <c r="AR681" s="728">
        <f t="shared" si="231"/>
        <v>3.4740623312137675</v>
      </c>
    </row>
    <row r="682" spans="1:44" ht="11.25" customHeight="1" x14ac:dyDescent="0.2">
      <c r="A682" s="522" t="s">
        <v>1635</v>
      </c>
      <c r="B682" s="703" t="s">
        <v>1636</v>
      </c>
      <c r="C682" s="524">
        <v>0.82000000000000006</v>
      </c>
      <c r="D682" s="704">
        <v>0.77</v>
      </c>
      <c r="E682" s="704">
        <v>0.73</v>
      </c>
      <c r="F682" s="704">
        <v>0.68</v>
      </c>
      <c r="G682" s="704">
        <v>0.61</v>
      </c>
      <c r="H682" s="705"/>
      <c r="I682" s="532">
        <v>0.6</v>
      </c>
      <c r="J682" s="709">
        <v>0.6</v>
      </c>
      <c r="K682" s="705"/>
      <c r="L682" s="706">
        <v>0.6</v>
      </c>
      <c r="M682" s="706">
        <v>0.92</v>
      </c>
      <c r="N682" s="711">
        <v>1.24</v>
      </c>
      <c r="O682" s="711">
        <v>1.2</v>
      </c>
      <c r="P682" s="711">
        <v>1.1599999999999999</v>
      </c>
      <c r="Q682" s="711">
        <v>1.1100000000000001</v>
      </c>
      <c r="R682" s="711">
        <v>1.06</v>
      </c>
      <c r="S682" s="711">
        <v>1.01</v>
      </c>
      <c r="T682" s="711">
        <v>0.96</v>
      </c>
      <c r="U682" s="711">
        <v>0.9</v>
      </c>
      <c r="V682" s="711">
        <v>0.82</v>
      </c>
      <c r="W682" s="711">
        <v>0.74</v>
      </c>
      <c r="X682" s="708">
        <f t="shared" si="232"/>
        <v>16.53</v>
      </c>
      <c r="Y682" s="726">
        <f t="shared" ref="Y682:Y744" si="233">IF(ISERROR((C682/D682-1)*100),"n/a",(C682/D682-1)*100)</f>
        <v>6.4935064935065068</v>
      </c>
      <c r="Z682" s="726">
        <f t="shared" ref="Z682:Z744" si="234">IF(ISERROR((D682/E682-1)*100),"n/a",(D682/E682-1)*100)</f>
        <v>5.4794520547945202</v>
      </c>
      <c r="AA682" s="726">
        <f t="shared" ref="AA682:AA744" si="235">IF(ISERROR((E682/F682-1)*100),"n/a",(E682/F682-1)*100)</f>
        <v>7.3529411764705843</v>
      </c>
      <c r="AB682" s="726">
        <f t="shared" ref="AB682:AB744" si="236">IF(ISERROR((F682/G682-1)*100),"n/a",(F682/G682-1)*100)</f>
        <v>11.475409836065587</v>
      </c>
      <c r="AC682" s="726">
        <f t="shared" ref="AC682:AC744" si="237">IF(ISERROR((G682/I682-1)*100),"n/a",(G682/I682-1)*100)</f>
        <v>1.6666666666666607</v>
      </c>
      <c r="AD682" s="726">
        <f t="shared" ref="AD682:AD744" si="238">IF(ISERROR((I682/J682-1)*100),"n/a",(I682/J682-1)*100)</f>
        <v>0</v>
      </c>
      <c r="AE682" s="726">
        <f t="shared" ref="AE682:AE744" si="239">IF(ISERROR((J682/L682-1)*100),"n/a",(J682/L682-1)*100)</f>
        <v>0</v>
      </c>
      <c r="AF682" s="726">
        <f t="shared" ref="AF682:AF744" si="240">IF(ISERROR((L682/M682-1)*100),"n/a",(L682/M682-1)*100)</f>
        <v>-34.782608695652186</v>
      </c>
      <c r="AG682" s="726">
        <f t="shared" ref="AG682:AG744" si="241">IF(ISERROR((M682/N682-1)*100),"n/a",(M682/N682-1)*100)</f>
        <v>-25.806451612903224</v>
      </c>
      <c r="AH682" s="726">
        <f t="shared" ref="AH682:AH744" si="242">IF(ISERROR((N682/O682-1)*100),"n/a",(N682/O682-1)*100)</f>
        <v>3.3333333333333437</v>
      </c>
      <c r="AI682" s="726">
        <f t="shared" ref="AI682:AI744" si="243">IF(ISERROR((O682/P682-1)*100),"n/a",(O682/P682-1)*100)</f>
        <v>3.4482758620689724</v>
      </c>
      <c r="AJ682" s="726">
        <f t="shared" ref="AJ682:AJ744" si="244">IF(ISERROR((P682/Q682-1)*100),"n/a",(P682/Q682-1)*100)</f>
        <v>4.5045045045044807</v>
      </c>
      <c r="AK682" s="726">
        <f t="shared" ref="AK682:AK744" si="245">IF(ISERROR((Q682/R682-1)*100),"n/a",(Q682/R682-1)*100)</f>
        <v>4.7169811320754818</v>
      </c>
      <c r="AL682" s="726">
        <f t="shared" ref="AL682:AL744" si="246">IF(ISERROR((R682/S682-1)*100),"n/a",(R682/S682-1)*100)</f>
        <v>4.9504950495049549</v>
      </c>
      <c r="AM682" s="726">
        <f t="shared" ref="AM682:AM744" si="247">IF(ISERROR((S682/T682-1)*100),"n/a",(S682/T682-1)*100)</f>
        <v>5.2083333333333481</v>
      </c>
      <c r="AN682" s="726">
        <f t="shared" ref="AN682:AN744" si="248">IF(ISERROR((T682/U682-1)*100),"n/a",(T682/U682-1)*100)</f>
        <v>6.6666666666666652</v>
      </c>
      <c r="AO682" s="726">
        <f t="shared" ref="AO682:AO744" si="249">IF(ISERROR((U682/V682-1)*100),"n/a",(U682/V682-1)*100)</f>
        <v>9.7560975609756184</v>
      </c>
      <c r="AP682" s="726">
        <f t="shared" ref="AP682:AP744" si="250">IF(ISERROR((V682/W682-1)*100),"n/a",(V682/W682-1)*100)</f>
        <v>10.810810810810811</v>
      </c>
      <c r="AQ682" s="727">
        <f t="shared" ref="AQ682:AQ744" si="251">AVERAGE(Y682:AP682)</f>
        <v>1.4041341206790066</v>
      </c>
      <c r="AR682" s="728">
        <f t="shared" ref="AR682:AR744" si="252">STDEV(Y682:AP682)</f>
        <v>12.065284571362573</v>
      </c>
    </row>
    <row r="683" spans="1:44" ht="11.25" customHeight="1" x14ac:dyDescent="0.2">
      <c r="A683" s="522" t="s">
        <v>1637</v>
      </c>
      <c r="B683" s="1015" t="s">
        <v>1638</v>
      </c>
      <c r="C683" s="524">
        <v>1.73</v>
      </c>
      <c r="D683" s="704">
        <v>1.67</v>
      </c>
      <c r="E683" s="704">
        <v>1.6</v>
      </c>
      <c r="F683" s="704">
        <v>1.51</v>
      </c>
      <c r="G683" s="704">
        <v>1.36</v>
      </c>
      <c r="H683" s="705"/>
      <c r="I683" s="704">
        <v>1.32</v>
      </c>
      <c r="J683" s="523">
        <v>0.96</v>
      </c>
      <c r="K683" s="705"/>
      <c r="L683" s="706">
        <v>0</v>
      </c>
      <c r="M683" s="706">
        <v>0</v>
      </c>
      <c r="N683" s="707">
        <v>0</v>
      </c>
      <c r="O683" s="707">
        <v>0</v>
      </c>
      <c r="P683" s="707">
        <v>0</v>
      </c>
      <c r="Q683" s="707">
        <v>0</v>
      </c>
      <c r="R683" s="707">
        <v>0</v>
      </c>
      <c r="S683" s="707">
        <v>0</v>
      </c>
      <c r="T683" s="707">
        <v>0</v>
      </c>
      <c r="U683" s="707">
        <v>0</v>
      </c>
      <c r="V683" s="707">
        <v>0</v>
      </c>
      <c r="W683" s="707">
        <v>0</v>
      </c>
      <c r="X683" s="708">
        <f t="shared" si="232"/>
        <v>10.149999999999999</v>
      </c>
      <c r="Y683" s="726">
        <f t="shared" si="233"/>
        <v>3.5928143712574911</v>
      </c>
      <c r="Z683" s="726">
        <f t="shared" si="234"/>
        <v>4.3749999999999956</v>
      </c>
      <c r="AA683" s="726">
        <f t="shared" si="235"/>
        <v>5.9602649006622599</v>
      </c>
      <c r="AB683" s="726">
        <f t="shared" si="236"/>
        <v>11.029411764705866</v>
      </c>
      <c r="AC683" s="726">
        <f t="shared" si="237"/>
        <v>3.0303030303030276</v>
      </c>
      <c r="AD683" s="726">
        <f t="shared" si="238"/>
        <v>37.500000000000021</v>
      </c>
      <c r="AE683" s="726" t="str">
        <f t="shared" si="239"/>
        <v>n/a</v>
      </c>
      <c r="AF683" s="726" t="str">
        <f t="shared" si="240"/>
        <v>n/a</v>
      </c>
      <c r="AG683" s="726" t="str">
        <f t="shared" si="241"/>
        <v>n/a</v>
      </c>
      <c r="AH683" s="726" t="str">
        <f t="shared" si="242"/>
        <v>n/a</v>
      </c>
      <c r="AI683" s="726" t="str">
        <f t="shared" si="243"/>
        <v>n/a</v>
      </c>
      <c r="AJ683" s="726" t="str">
        <f t="shared" si="244"/>
        <v>n/a</v>
      </c>
      <c r="AK683" s="726" t="str">
        <f t="shared" si="245"/>
        <v>n/a</v>
      </c>
      <c r="AL683" s="726" t="str">
        <f t="shared" si="246"/>
        <v>n/a</v>
      </c>
      <c r="AM683" s="726" t="str">
        <f t="shared" si="247"/>
        <v>n/a</v>
      </c>
      <c r="AN683" s="726" t="str">
        <f t="shared" si="248"/>
        <v>n/a</v>
      </c>
      <c r="AO683" s="726" t="str">
        <f t="shared" si="249"/>
        <v>n/a</v>
      </c>
      <c r="AP683" s="726" t="str">
        <f t="shared" si="250"/>
        <v>n/a</v>
      </c>
      <c r="AQ683" s="727">
        <f t="shared" si="251"/>
        <v>10.91463234448811</v>
      </c>
      <c r="AR683" s="728">
        <f t="shared" si="252"/>
        <v>13.340758320509387</v>
      </c>
    </row>
    <row r="684" spans="1:44" ht="11.25" customHeight="1" x14ac:dyDescent="0.2">
      <c r="A684" s="522" t="s">
        <v>1639</v>
      </c>
      <c r="B684" s="1015" t="s">
        <v>1640</v>
      </c>
      <c r="C684" s="524">
        <v>1.04</v>
      </c>
      <c r="D684" s="704">
        <v>0.9</v>
      </c>
      <c r="E684" s="532">
        <v>0.88</v>
      </c>
      <c r="F684" s="704">
        <v>0.82</v>
      </c>
      <c r="G684" s="704">
        <v>0.71</v>
      </c>
      <c r="H684" s="705"/>
      <c r="I684" s="532">
        <v>0.68</v>
      </c>
      <c r="J684" s="709">
        <v>0.68</v>
      </c>
      <c r="K684" s="705"/>
      <c r="L684" s="543">
        <v>0.62</v>
      </c>
      <c r="M684" s="543">
        <v>0.56999999999999995</v>
      </c>
      <c r="N684" s="707">
        <v>0.56000000000000005</v>
      </c>
      <c r="O684" s="711">
        <v>0.5</v>
      </c>
      <c r="P684" s="707">
        <v>0.48</v>
      </c>
      <c r="Q684" s="711">
        <v>0.42</v>
      </c>
      <c r="R684" s="711">
        <v>0.34</v>
      </c>
      <c r="S684" s="707">
        <v>0.27667000000000003</v>
      </c>
      <c r="T684" s="711">
        <v>0.27667000000000003</v>
      </c>
      <c r="U684" s="707">
        <v>0.13333</v>
      </c>
      <c r="V684" s="707">
        <v>0.13333</v>
      </c>
      <c r="W684" s="707">
        <v>0.13333</v>
      </c>
      <c r="X684" s="708">
        <f t="shared" si="232"/>
        <v>10.15333</v>
      </c>
      <c r="Y684" s="726">
        <f t="shared" si="233"/>
        <v>15.555555555555568</v>
      </c>
      <c r="Z684" s="726">
        <f t="shared" si="234"/>
        <v>2.2727272727272707</v>
      </c>
      <c r="AA684" s="726">
        <f t="shared" si="235"/>
        <v>7.3170731707317138</v>
      </c>
      <c r="AB684" s="726">
        <f t="shared" si="236"/>
        <v>15.492957746478876</v>
      </c>
      <c r="AC684" s="726">
        <f t="shared" si="237"/>
        <v>4.4117647058823373</v>
      </c>
      <c r="AD684" s="726">
        <f t="shared" si="238"/>
        <v>0</v>
      </c>
      <c r="AE684" s="726">
        <f t="shared" si="239"/>
        <v>9.6774193548387224</v>
      </c>
      <c r="AF684" s="726">
        <f t="shared" si="240"/>
        <v>8.7719298245614077</v>
      </c>
      <c r="AG684" s="726">
        <f t="shared" si="241"/>
        <v>1.7857142857142572</v>
      </c>
      <c r="AH684" s="726">
        <f t="shared" si="242"/>
        <v>12.000000000000011</v>
      </c>
      <c r="AI684" s="726">
        <f t="shared" si="243"/>
        <v>4.1666666666666741</v>
      </c>
      <c r="AJ684" s="726">
        <f t="shared" si="244"/>
        <v>14.285714285714279</v>
      </c>
      <c r="AK684" s="726">
        <f t="shared" si="245"/>
        <v>23.529411764705866</v>
      </c>
      <c r="AL684" s="726">
        <f t="shared" si="246"/>
        <v>22.890085661618542</v>
      </c>
      <c r="AM684" s="726">
        <f t="shared" si="247"/>
        <v>0</v>
      </c>
      <c r="AN684" s="726">
        <f t="shared" si="248"/>
        <v>107.50768769219232</v>
      </c>
      <c r="AO684" s="726">
        <f t="shared" si="249"/>
        <v>0</v>
      </c>
      <c r="AP684" s="726">
        <f t="shared" si="250"/>
        <v>0</v>
      </c>
      <c r="AQ684" s="727">
        <f t="shared" si="251"/>
        <v>13.870261554854881</v>
      </c>
      <c r="AR684" s="728">
        <f t="shared" si="252"/>
        <v>24.581178398066626</v>
      </c>
    </row>
    <row r="685" spans="1:44" ht="11.25" customHeight="1" x14ac:dyDescent="0.2">
      <c r="A685" s="538" t="s">
        <v>1641</v>
      </c>
      <c r="B685" s="539" t="s">
        <v>1642</v>
      </c>
      <c r="C685" s="591">
        <v>1.04</v>
      </c>
      <c r="D685" s="545">
        <v>0.98</v>
      </c>
      <c r="E685" s="545">
        <v>0.9</v>
      </c>
      <c r="F685" s="545">
        <v>0.76</v>
      </c>
      <c r="G685" s="545">
        <v>0.64</v>
      </c>
      <c r="H685" s="546"/>
      <c r="I685" s="545">
        <v>0.48</v>
      </c>
      <c r="J685" s="541">
        <v>0.34</v>
      </c>
      <c r="K685" s="546"/>
      <c r="L685" s="572">
        <v>0.04</v>
      </c>
      <c r="M685" s="572">
        <v>0.37</v>
      </c>
      <c r="N685" s="548">
        <v>0.96</v>
      </c>
      <c r="O685" s="548">
        <v>0.92</v>
      </c>
      <c r="P685" s="548">
        <v>0.88</v>
      </c>
      <c r="Q685" s="548">
        <v>0.84</v>
      </c>
      <c r="R685" s="548">
        <v>0.78</v>
      </c>
      <c r="S685" s="548">
        <v>0.74</v>
      </c>
      <c r="T685" s="548">
        <v>0.69</v>
      </c>
      <c r="U685" s="548">
        <v>0.60667000000000004</v>
      </c>
      <c r="V685" s="548">
        <v>0.54</v>
      </c>
      <c r="W685" s="548">
        <v>0.5</v>
      </c>
      <c r="X685" s="708">
        <f t="shared" si="232"/>
        <v>13.006669999999996</v>
      </c>
      <c r="Y685" s="726">
        <f t="shared" si="233"/>
        <v>6.1224489795918435</v>
      </c>
      <c r="Z685" s="726">
        <f t="shared" si="234"/>
        <v>8.8888888888888786</v>
      </c>
      <c r="AA685" s="726">
        <f t="shared" si="235"/>
        <v>18.421052631578938</v>
      </c>
      <c r="AB685" s="726">
        <f t="shared" si="236"/>
        <v>18.75</v>
      </c>
      <c r="AC685" s="726">
        <f t="shared" si="237"/>
        <v>33.33333333333335</v>
      </c>
      <c r="AD685" s="726">
        <f t="shared" si="238"/>
        <v>41.176470588235283</v>
      </c>
      <c r="AE685" s="726">
        <f t="shared" si="239"/>
        <v>750</v>
      </c>
      <c r="AF685" s="726">
        <f t="shared" si="240"/>
        <v>-89.189189189189193</v>
      </c>
      <c r="AG685" s="726">
        <f t="shared" si="241"/>
        <v>-61.458333333333329</v>
      </c>
      <c r="AH685" s="726">
        <f t="shared" si="242"/>
        <v>4.3478260869565188</v>
      </c>
      <c r="AI685" s="726">
        <f t="shared" si="243"/>
        <v>4.5454545454545414</v>
      </c>
      <c r="AJ685" s="726">
        <f t="shared" si="244"/>
        <v>4.7619047619047672</v>
      </c>
      <c r="AK685" s="726">
        <f t="shared" si="245"/>
        <v>7.6923076923076872</v>
      </c>
      <c r="AL685" s="726">
        <f t="shared" si="246"/>
        <v>5.4054054054054168</v>
      </c>
      <c r="AM685" s="726">
        <f t="shared" si="247"/>
        <v>7.2463768115942129</v>
      </c>
      <c r="AN685" s="726">
        <f t="shared" si="248"/>
        <v>13.735638815171324</v>
      </c>
      <c r="AO685" s="726">
        <f t="shared" si="249"/>
        <v>12.346296296296288</v>
      </c>
      <c r="AP685" s="726">
        <f t="shared" si="250"/>
        <v>8.0000000000000071</v>
      </c>
      <c r="AQ685" s="727">
        <f t="shared" si="251"/>
        <v>44.118104573010925</v>
      </c>
      <c r="AR685" s="728">
        <f t="shared" si="252"/>
        <v>178.78984640311029</v>
      </c>
    </row>
    <row r="686" spans="1:44" ht="11.25" customHeight="1" x14ac:dyDescent="0.2">
      <c r="A686" s="522" t="s">
        <v>1847</v>
      </c>
      <c r="B686" s="1015" t="s">
        <v>1848</v>
      </c>
      <c r="C686" s="710">
        <v>2.04</v>
      </c>
      <c r="D686" s="704">
        <v>1.84</v>
      </c>
      <c r="E686" s="704">
        <v>1.69</v>
      </c>
      <c r="F686" s="704">
        <v>1.56</v>
      </c>
      <c r="G686" s="532">
        <v>1.44</v>
      </c>
      <c r="H686" s="705"/>
      <c r="I686" s="532">
        <v>1.44</v>
      </c>
      <c r="J686" s="709">
        <v>1.44</v>
      </c>
      <c r="K686" s="705"/>
      <c r="L686" s="706">
        <v>1.44</v>
      </c>
      <c r="M686" s="706">
        <v>1.53</v>
      </c>
      <c r="N686" s="711">
        <v>1.88</v>
      </c>
      <c r="O686" s="711">
        <v>1.77</v>
      </c>
      <c r="P686" s="711">
        <v>1.6800000000000002</v>
      </c>
      <c r="Q686" s="711">
        <v>1.6</v>
      </c>
      <c r="R686" s="707">
        <v>1.56</v>
      </c>
      <c r="S686" s="707">
        <v>1.56</v>
      </c>
      <c r="T686" s="707">
        <v>1.56</v>
      </c>
      <c r="U686" s="707">
        <v>1.56</v>
      </c>
      <c r="V686" s="707">
        <v>1.56</v>
      </c>
      <c r="W686" s="707">
        <v>1.56</v>
      </c>
      <c r="X686" s="708">
        <f t="shared" si="232"/>
        <v>30.70999999999999</v>
      </c>
      <c r="Y686" s="726">
        <f t="shared" si="233"/>
        <v>10.869565217391308</v>
      </c>
      <c r="Z686" s="726">
        <f t="shared" si="234"/>
        <v>8.875739644970416</v>
      </c>
      <c r="AA686" s="726">
        <f t="shared" si="235"/>
        <v>8.333333333333325</v>
      </c>
      <c r="AB686" s="726">
        <f t="shared" si="236"/>
        <v>8.3333333333333481</v>
      </c>
      <c r="AC686" s="726">
        <f t="shared" si="237"/>
        <v>0</v>
      </c>
      <c r="AD686" s="726">
        <f t="shared" si="238"/>
        <v>0</v>
      </c>
      <c r="AE686" s="726">
        <f t="shared" si="239"/>
        <v>0</v>
      </c>
      <c r="AF686" s="726">
        <f t="shared" si="240"/>
        <v>-5.8823529411764719</v>
      </c>
      <c r="AG686" s="726">
        <f t="shared" si="241"/>
        <v>-18.617021276595736</v>
      </c>
      <c r="AH686" s="726">
        <f t="shared" si="242"/>
        <v>6.2146892655367214</v>
      </c>
      <c r="AI686" s="726">
        <f t="shared" si="243"/>
        <v>5.3571428571428381</v>
      </c>
      <c r="AJ686" s="726">
        <f t="shared" si="244"/>
        <v>5.0000000000000044</v>
      </c>
      <c r="AK686" s="726">
        <f t="shared" si="245"/>
        <v>2.5641025641025772</v>
      </c>
      <c r="AL686" s="726">
        <f t="shared" si="246"/>
        <v>0</v>
      </c>
      <c r="AM686" s="726">
        <f t="shared" si="247"/>
        <v>0</v>
      </c>
      <c r="AN686" s="726">
        <f t="shared" si="248"/>
        <v>0</v>
      </c>
      <c r="AO686" s="726">
        <f t="shared" si="249"/>
        <v>0</v>
      </c>
      <c r="AP686" s="726">
        <f t="shared" si="250"/>
        <v>0</v>
      </c>
      <c r="AQ686" s="727">
        <f t="shared" si="251"/>
        <v>1.7249184443354628</v>
      </c>
      <c r="AR686" s="728">
        <f t="shared" si="252"/>
        <v>6.6965769446802517</v>
      </c>
    </row>
    <row r="687" spans="1:44" ht="11.25" customHeight="1" x14ac:dyDescent="0.2">
      <c r="A687" s="522" t="s">
        <v>1643</v>
      </c>
      <c r="B687" s="1015" t="s">
        <v>1644</v>
      </c>
      <c r="C687" s="710">
        <v>0.28000000000000003</v>
      </c>
      <c r="D687" s="704">
        <v>0.24</v>
      </c>
      <c r="E687" s="704">
        <v>0.2</v>
      </c>
      <c r="F687" s="704">
        <v>0.16</v>
      </c>
      <c r="G687" s="704">
        <v>0.12</v>
      </c>
      <c r="H687" s="705"/>
      <c r="I687" s="532">
        <v>0</v>
      </c>
      <c r="J687" s="709">
        <v>0</v>
      </c>
      <c r="K687" s="705"/>
      <c r="L687" s="706">
        <v>0</v>
      </c>
      <c r="M687" s="706">
        <v>0.36</v>
      </c>
      <c r="N687" s="711">
        <v>0.34</v>
      </c>
      <c r="O687" s="711">
        <v>0.26</v>
      </c>
      <c r="P687" s="711">
        <v>0.21</v>
      </c>
      <c r="Q687" s="711">
        <v>0.2</v>
      </c>
      <c r="R687" s="707">
        <v>0</v>
      </c>
      <c r="S687" s="707">
        <v>0</v>
      </c>
      <c r="T687" s="707">
        <v>0.26</v>
      </c>
      <c r="U687" s="711">
        <v>0.49</v>
      </c>
      <c r="V687" s="711">
        <v>0.44</v>
      </c>
      <c r="W687" s="711">
        <v>0.4</v>
      </c>
      <c r="X687" s="708">
        <f t="shared" si="232"/>
        <v>3.96</v>
      </c>
      <c r="Y687" s="726">
        <f t="shared" si="233"/>
        <v>16.666666666666675</v>
      </c>
      <c r="Z687" s="726">
        <f t="shared" si="234"/>
        <v>19.999999999999996</v>
      </c>
      <c r="AA687" s="726">
        <f t="shared" si="235"/>
        <v>25</v>
      </c>
      <c r="AB687" s="726">
        <f t="shared" si="236"/>
        <v>33.33333333333335</v>
      </c>
      <c r="AC687" s="726" t="str">
        <f t="shared" si="237"/>
        <v>n/a</v>
      </c>
      <c r="AD687" s="726" t="str">
        <f t="shared" si="238"/>
        <v>n/a</v>
      </c>
      <c r="AE687" s="726" t="str">
        <f t="shared" si="239"/>
        <v>n/a</v>
      </c>
      <c r="AF687" s="726">
        <f t="shared" si="240"/>
        <v>-100</v>
      </c>
      <c r="AG687" s="726">
        <f t="shared" si="241"/>
        <v>5.8823529411764497</v>
      </c>
      <c r="AH687" s="726">
        <f t="shared" si="242"/>
        <v>30.76923076923077</v>
      </c>
      <c r="AI687" s="726">
        <f t="shared" si="243"/>
        <v>23.809523809523814</v>
      </c>
      <c r="AJ687" s="726">
        <f t="shared" si="244"/>
        <v>4.9999999999999822</v>
      </c>
      <c r="AK687" s="726" t="str">
        <f t="shared" si="245"/>
        <v>n/a</v>
      </c>
      <c r="AL687" s="726" t="str">
        <f t="shared" si="246"/>
        <v>n/a</v>
      </c>
      <c r="AM687" s="726">
        <f t="shared" si="247"/>
        <v>-100</v>
      </c>
      <c r="AN687" s="726">
        <f t="shared" si="248"/>
        <v>-46.938775510204081</v>
      </c>
      <c r="AO687" s="726">
        <f t="shared" si="249"/>
        <v>11.363636363636353</v>
      </c>
      <c r="AP687" s="726">
        <f t="shared" si="250"/>
        <v>9.9999999999999858</v>
      </c>
      <c r="AQ687" s="727">
        <f t="shared" si="251"/>
        <v>-5.0087716635874386</v>
      </c>
      <c r="AR687" s="728">
        <f t="shared" si="252"/>
        <v>46.630971031841035</v>
      </c>
    </row>
    <row r="688" spans="1:44" ht="11.25" customHeight="1" x14ac:dyDescent="0.2">
      <c r="A688" s="592" t="s">
        <v>1645</v>
      </c>
      <c r="B688" s="1015" t="s">
        <v>1646</v>
      </c>
      <c r="C688" s="710">
        <v>1.69</v>
      </c>
      <c r="D688" s="704">
        <v>1.62</v>
      </c>
      <c r="E688" s="704">
        <v>1.54</v>
      </c>
      <c r="F688" s="704">
        <v>1.46</v>
      </c>
      <c r="G688" s="704">
        <v>1.26</v>
      </c>
      <c r="H688" s="705"/>
      <c r="I688" s="704">
        <v>0.45</v>
      </c>
      <c r="J688" s="709">
        <v>0.3</v>
      </c>
      <c r="K688" s="705"/>
      <c r="L688" s="706">
        <v>0.3</v>
      </c>
      <c r="M688" s="706">
        <v>0.3</v>
      </c>
      <c r="N688" s="707">
        <v>0.3</v>
      </c>
      <c r="O688" s="707">
        <v>0.3</v>
      </c>
      <c r="P688" s="707">
        <v>0.3</v>
      </c>
      <c r="Q688" s="707">
        <v>0.3</v>
      </c>
      <c r="R688" s="707">
        <v>0.3</v>
      </c>
      <c r="S688" s="707">
        <v>0.3</v>
      </c>
      <c r="T688" s="707">
        <v>0.3</v>
      </c>
      <c r="U688" s="707">
        <v>0.3</v>
      </c>
      <c r="V688" s="707">
        <v>0.3</v>
      </c>
      <c r="W688" s="707">
        <v>0.3</v>
      </c>
      <c r="X688" s="708">
        <f t="shared" si="232"/>
        <v>11.920000000000009</v>
      </c>
      <c r="Y688" s="726">
        <f t="shared" si="233"/>
        <v>4.3209876543209846</v>
      </c>
      <c r="Z688" s="726">
        <f t="shared" si="234"/>
        <v>5.1948051948051965</v>
      </c>
      <c r="AA688" s="726">
        <f t="shared" si="235"/>
        <v>5.4794520547945202</v>
      </c>
      <c r="AB688" s="726">
        <f t="shared" si="236"/>
        <v>15.873015873015861</v>
      </c>
      <c r="AC688" s="726">
        <f t="shared" si="237"/>
        <v>179.99999999999997</v>
      </c>
      <c r="AD688" s="726">
        <f t="shared" si="238"/>
        <v>50</v>
      </c>
      <c r="AE688" s="726">
        <f t="shared" si="239"/>
        <v>0</v>
      </c>
      <c r="AF688" s="726">
        <f t="shared" si="240"/>
        <v>0</v>
      </c>
      <c r="AG688" s="726">
        <f t="shared" si="241"/>
        <v>0</v>
      </c>
      <c r="AH688" s="726">
        <f t="shared" si="242"/>
        <v>0</v>
      </c>
      <c r="AI688" s="726">
        <f t="shared" si="243"/>
        <v>0</v>
      </c>
      <c r="AJ688" s="726">
        <f t="shared" si="244"/>
        <v>0</v>
      </c>
      <c r="AK688" s="726">
        <f t="shared" si="245"/>
        <v>0</v>
      </c>
      <c r="AL688" s="726">
        <f t="shared" si="246"/>
        <v>0</v>
      </c>
      <c r="AM688" s="726">
        <f t="shared" si="247"/>
        <v>0</v>
      </c>
      <c r="AN688" s="726">
        <f t="shared" si="248"/>
        <v>0</v>
      </c>
      <c r="AO688" s="726">
        <f t="shared" si="249"/>
        <v>0</v>
      </c>
      <c r="AP688" s="726">
        <f t="shared" si="250"/>
        <v>0</v>
      </c>
      <c r="AQ688" s="727">
        <f t="shared" si="251"/>
        <v>14.492681154274253</v>
      </c>
      <c r="AR688" s="728">
        <f t="shared" si="252"/>
        <v>43.009543015158009</v>
      </c>
    </row>
    <row r="689" spans="1:44" ht="11.25" customHeight="1" x14ac:dyDescent="0.2">
      <c r="A689" s="509" t="s">
        <v>1647</v>
      </c>
      <c r="B689" s="1000" t="s">
        <v>1648</v>
      </c>
      <c r="C689" s="517">
        <v>2.06</v>
      </c>
      <c r="D689" s="513">
        <v>1.94</v>
      </c>
      <c r="E689" s="513">
        <v>1.84</v>
      </c>
      <c r="F689" s="513">
        <v>1.7749999999999999</v>
      </c>
      <c r="G689" s="513">
        <v>1.5249999999999999</v>
      </c>
      <c r="H689" s="514"/>
      <c r="I689" s="513">
        <v>1.25</v>
      </c>
      <c r="J689" s="511">
        <v>1.1000000000000001</v>
      </c>
      <c r="K689" s="514"/>
      <c r="L689" s="517">
        <v>0.75</v>
      </c>
      <c r="M689" s="571">
        <v>0.5</v>
      </c>
      <c r="N689" s="518">
        <v>0.5</v>
      </c>
      <c r="O689" s="518">
        <v>0.5</v>
      </c>
      <c r="P689" s="519">
        <v>0.5</v>
      </c>
      <c r="Q689" s="519">
        <v>0.25</v>
      </c>
      <c r="R689" s="518">
        <v>0</v>
      </c>
      <c r="S689" s="518">
        <v>0</v>
      </c>
      <c r="T689" s="518">
        <v>0</v>
      </c>
      <c r="U689" s="518">
        <v>0</v>
      </c>
      <c r="V689" s="518">
        <v>0</v>
      </c>
      <c r="W689" s="518">
        <v>0</v>
      </c>
      <c r="X689" s="708">
        <f t="shared" si="232"/>
        <v>14.49</v>
      </c>
      <c r="Y689" s="726">
        <f t="shared" si="233"/>
        <v>6.1855670103092786</v>
      </c>
      <c r="Z689" s="726">
        <f t="shared" si="234"/>
        <v>5.4347826086956541</v>
      </c>
      <c r="AA689" s="726">
        <f t="shared" si="235"/>
        <v>3.6619718309859328</v>
      </c>
      <c r="AB689" s="726">
        <f t="shared" si="236"/>
        <v>16.393442622950815</v>
      </c>
      <c r="AC689" s="726">
        <f t="shared" si="237"/>
        <v>21.999999999999996</v>
      </c>
      <c r="AD689" s="726">
        <f t="shared" si="238"/>
        <v>13.636363636363624</v>
      </c>
      <c r="AE689" s="726">
        <f t="shared" si="239"/>
        <v>46.666666666666679</v>
      </c>
      <c r="AF689" s="726">
        <f t="shared" si="240"/>
        <v>50</v>
      </c>
      <c r="AG689" s="726">
        <f t="shared" si="241"/>
        <v>0</v>
      </c>
      <c r="AH689" s="726">
        <f t="shared" si="242"/>
        <v>0</v>
      </c>
      <c r="AI689" s="726">
        <f t="shared" si="243"/>
        <v>0</v>
      </c>
      <c r="AJ689" s="726">
        <f t="shared" si="244"/>
        <v>100</v>
      </c>
      <c r="AK689" s="726" t="str">
        <f t="shared" si="245"/>
        <v>n/a</v>
      </c>
      <c r="AL689" s="726" t="str">
        <f t="shared" si="246"/>
        <v>n/a</v>
      </c>
      <c r="AM689" s="726" t="str">
        <f t="shared" si="247"/>
        <v>n/a</v>
      </c>
      <c r="AN689" s="726" t="str">
        <f t="shared" si="248"/>
        <v>n/a</v>
      </c>
      <c r="AO689" s="726" t="str">
        <f t="shared" si="249"/>
        <v>n/a</v>
      </c>
      <c r="AP689" s="726" t="str">
        <f t="shared" si="250"/>
        <v>n/a</v>
      </c>
      <c r="AQ689" s="727">
        <f t="shared" si="251"/>
        <v>21.998232864664331</v>
      </c>
      <c r="AR689" s="728">
        <f t="shared" si="252"/>
        <v>29.985775871767579</v>
      </c>
    </row>
    <row r="690" spans="1:44" ht="11.25" customHeight="1" x14ac:dyDescent="0.2">
      <c r="A690" s="538" t="s">
        <v>334</v>
      </c>
      <c r="B690" s="539" t="s">
        <v>335</v>
      </c>
      <c r="C690" s="524">
        <v>0.57999999999999996</v>
      </c>
      <c r="D690" s="545">
        <v>0.52</v>
      </c>
      <c r="E690" s="545">
        <v>0.48</v>
      </c>
      <c r="F690" s="545">
        <v>0.44</v>
      </c>
      <c r="G690" s="545">
        <v>0.35</v>
      </c>
      <c r="H690" s="546" t="s">
        <v>91</v>
      </c>
      <c r="I690" s="545">
        <v>0.3</v>
      </c>
      <c r="J690" s="541">
        <v>0.22</v>
      </c>
      <c r="K690" s="546"/>
      <c r="L690" s="561">
        <v>0.19</v>
      </c>
      <c r="M690" s="561">
        <v>0.16</v>
      </c>
      <c r="N690" s="548">
        <v>0.15</v>
      </c>
      <c r="O690" s="548">
        <v>0.13</v>
      </c>
      <c r="P690" s="548">
        <v>0.115</v>
      </c>
      <c r="Q690" s="548">
        <v>0.105</v>
      </c>
      <c r="R690" s="548">
        <v>9.5000000000000001E-2</v>
      </c>
      <c r="S690" s="548">
        <v>6.5000000000000002E-2</v>
      </c>
      <c r="T690" s="548">
        <v>5.5E-2</v>
      </c>
      <c r="U690" s="548">
        <v>4.4999999999999998E-2</v>
      </c>
      <c r="V690" s="548">
        <v>3.6670000000000001E-2</v>
      </c>
      <c r="W690" s="548">
        <v>1.4999999999999999E-2</v>
      </c>
      <c r="X690" s="708">
        <f t="shared" si="232"/>
        <v>4.0516700000000005</v>
      </c>
      <c r="Y690" s="726">
        <f t="shared" si="233"/>
        <v>11.538461538461519</v>
      </c>
      <c r="Z690" s="726">
        <f t="shared" si="234"/>
        <v>8.3333333333333481</v>
      </c>
      <c r="AA690" s="726">
        <f t="shared" si="235"/>
        <v>9.0909090909090828</v>
      </c>
      <c r="AB690" s="726">
        <f t="shared" si="236"/>
        <v>25.714285714285733</v>
      </c>
      <c r="AC690" s="726">
        <f t="shared" si="237"/>
        <v>16.666666666666675</v>
      </c>
      <c r="AD690" s="726">
        <f t="shared" si="238"/>
        <v>36.363636363636353</v>
      </c>
      <c r="AE690" s="726">
        <f t="shared" si="239"/>
        <v>15.789473684210531</v>
      </c>
      <c r="AF690" s="726">
        <f t="shared" si="240"/>
        <v>18.75</v>
      </c>
      <c r="AG690" s="726">
        <f t="shared" si="241"/>
        <v>6.6666666666666652</v>
      </c>
      <c r="AH690" s="726">
        <f t="shared" si="242"/>
        <v>15.384615384615374</v>
      </c>
      <c r="AI690" s="726">
        <f t="shared" si="243"/>
        <v>13.043478260869556</v>
      </c>
      <c r="AJ690" s="726">
        <f t="shared" si="244"/>
        <v>9.5238095238095344</v>
      </c>
      <c r="AK690" s="726">
        <f t="shared" si="245"/>
        <v>10.526315789473673</v>
      </c>
      <c r="AL690" s="726">
        <f t="shared" si="246"/>
        <v>46.153846153846146</v>
      </c>
      <c r="AM690" s="726">
        <f t="shared" si="247"/>
        <v>18.181818181818187</v>
      </c>
      <c r="AN690" s="726">
        <f t="shared" si="248"/>
        <v>22.222222222222232</v>
      </c>
      <c r="AO690" s="726">
        <f t="shared" si="249"/>
        <v>22.716116716662114</v>
      </c>
      <c r="AP690" s="726">
        <f t="shared" si="250"/>
        <v>144.4666666666667</v>
      </c>
      <c r="AQ690" s="727">
        <f t="shared" si="251"/>
        <v>25.062906775452966</v>
      </c>
      <c r="AR690" s="728">
        <f t="shared" si="252"/>
        <v>31.468673957728281</v>
      </c>
    </row>
    <row r="691" spans="1:44" ht="11.25" customHeight="1" x14ac:dyDescent="0.2">
      <c r="A691" s="592" t="s">
        <v>3953</v>
      </c>
      <c r="B691" s="1002" t="s">
        <v>3954</v>
      </c>
      <c r="C691" s="1006">
        <v>0.66</v>
      </c>
      <c r="D691" s="1006">
        <v>0.61</v>
      </c>
      <c r="E691" s="1006">
        <v>0.56999999999999995</v>
      </c>
      <c r="F691" s="1006">
        <v>0.53</v>
      </c>
      <c r="G691" s="1006">
        <v>0.52</v>
      </c>
      <c r="H691" s="1006">
        <v>0.52</v>
      </c>
      <c r="I691" s="1006">
        <v>0.52</v>
      </c>
      <c r="J691" s="1002">
        <v>0.52</v>
      </c>
      <c r="K691" s="998"/>
      <c r="L691" s="36">
        <v>0.52</v>
      </c>
      <c r="M691" s="36">
        <v>0.52</v>
      </c>
      <c r="N691" s="107">
        <v>0.49</v>
      </c>
      <c r="O691" s="107">
        <v>0.44</v>
      </c>
      <c r="P691" s="107">
        <v>0.39500000000000002</v>
      </c>
      <c r="Q691" s="107">
        <v>0.35</v>
      </c>
      <c r="R691" s="107">
        <v>0.31</v>
      </c>
      <c r="S691" s="107">
        <v>0.3</v>
      </c>
      <c r="T691" s="107">
        <v>0.3</v>
      </c>
      <c r="U691" s="107">
        <v>0.3</v>
      </c>
      <c r="V691" s="107">
        <v>0.29499999999999998</v>
      </c>
      <c r="W691" s="107">
        <v>0.24175824175824201</v>
      </c>
      <c r="X691" s="708">
        <f t="shared" si="232"/>
        <v>8.9117582417582444</v>
      </c>
      <c r="Y691" s="726">
        <f t="shared" si="233"/>
        <v>8.196721311475418</v>
      </c>
      <c r="Z691" s="726">
        <f t="shared" si="234"/>
        <v>7.0175438596491224</v>
      </c>
      <c r="AA691" s="726">
        <f t="shared" si="235"/>
        <v>7.5471698113207308</v>
      </c>
      <c r="AB691" s="726">
        <f t="shared" si="236"/>
        <v>1.9230769230769162</v>
      </c>
      <c r="AC691" s="726">
        <f t="shared" si="237"/>
        <v>0</v>
      </c>
      <c r="AD691" s="726">
        <f t="shared" si="238"/>
        <v>0</v>
      </c>
      <c r="AE691" s="726">
        <f t="shared" si="239"/>
        <v>0</v>
      </c>
      <c r="AF691" s="726">
        <f t="shared" si="240"/>
        <v>0</v>
      </c>
      <c r="AG691" s="726">
        <f t="shared" si="241"/>
        <v>6.1224489795918435</v>
      </c>
      <c r="AH691" s="726">
        <f t="shared" si="242"/>
        <v>11.363636363636353</v>
      </c>
      <c r="AI691" s="726">
        <f t="shared" si="243"/>
        <v>11.392405063291132</v>
      </c>
      <c r="AJ691" s="726">
        <f t="shared" si="244"/>
        <v>12.857142857142879</v>
      </c>
      <c r="AK691" s="726">
        <f t="shared" si="245"/>
        <v>12.903225806451601</v>
      </c>
      <c r="AL691" s="726">
        <f t="shared" si="246"/>
        <v>3.3333333333333437</v>
      </c>
      <c r="AM691" s="726">
        <f t="shared" si="247"/>
        <v>0</v>
      </c>
      <c r="AN691" s="726">
        <f t="shared" si="248"/>
        <v>0</v>
      </c>
      <c r="AO691" s="726">
        <f t="shared" si="249"/>
        <v>1.6949152542372836</v>
      </c>
      <c r="AP691" s="726">
        <f t="shared" si="250"/>
        <v>22.022727272727138</v>
      </c>
      <c r="AQ691" s="727">
        <f t="shared" si="251"/>
        <v>5.9096859353296534</v>
      </c>
      <c r="AR691" s="728">
        <f t="shared" si="252"/>
        <v>6.3042395061996421</v>
      </c>
    </row>
    <row r="692" spans="1:44" ht="11.25" customHeight="1" x14ac:dyDescent="0.2">
      <c r="A692" s="522" t="s">
        <v>790</v>
      </c>
      <c r="B692" s="507" t="s">
        <v>791</v>
      </c>
      <c r="C692" s="524">
        <v>3.2225000000000001</v>
      </c>
      <c r="D692" s="525">
        <v>2.9649999999999999</v>
      </c>
      <c r="E692" s="704">
        <v>2.76</v>
      </c>
      <c r="F692" s="525">
        <v>2.61</v>
      </c>
      <c r="G692" s="704">
        <v>2.4900000000000002</v>
      </c>
      <c r="H692" s="526"/>
      <c r="I692" s="525">
        <v>2.2799999999999998</v>
      </c>
      <c r="J692" s="523">
        <v>1.83</v>
      </c>
      <c r="K692" s="526"/>
      <c r="L692" s="706">
        <v>1.56</v>
      </c>
      <c r="M692" s="543">
        <v>1.52</v>
      </c>
      <c r="N692" s="711">
        <v>1.33</v>
      </c>
      <c r="O692" s="535">
        <v>1.23</v>
      </c>
      <c r="P692" s="535">
        <v>1.19</v>
      </c>
      <c r="Q692" s="711">
        <v>1.1200000000000001</v>
      </c>
      <c r="R692" s="707">
        <v>1</v>
      </c>
      <c r="S692" s="707">
        <v>1</v>
      </c>
      <c r="T692" s="707">
        <v>1</v>
      </c>
      <c r="U692" s="707">
        <v>1</v>
      </c>
      <c r="V692" s="707">
        <v>1.1399999999999999</v>
      </c>
      <c r="W692" s="707">
        <v>1.56</v>
      </c>
      <c r="X692" s="708">
        <f t="shared" si="232"/>
        <v>32.807499999999997</v>
      </c>
      <c r="Y692" s="726">
        <f t="shared" si="233"/>
        <v>8.6846543001686491</v>
      </c>
      <c r="Z692" s="726">
        <f t="shared" si="234"/>
        <v>7.4275362318840576</v>
      </c>
      <c r="AA692" s="726">
        <f t="shared" si="235"/>
        <v>5.7471264367816133</v>
      </c>
      <c r="AB692" s="726">
        <f t="shared" si="236"/>
        <v>4.8192771084337283</v>
      </c>
      <c r="AC692" s="726">
        <f t="shared" si="237"/>
        <v>9.2105263157894903</v>
      </c>
      <c r="AD692" s="726">
        <f t="shared" si="238"/>
        <v>24.590163934426212</v>
      </c>
      <c r="AE692" s="726">
        <f t="shared" si="239"/>
        <v>17.307692307692314</v>
      </c>
      <c r="AF692" s="726">
        <f t="shared" si="240"/>
        <v>2.6315789473684292</v>
      </c>
      <c r="AG692" s="726">
        <f t="shared" si="241"/>
        <v>14.285714285714279</v>
      </c>
      <c r="AH692" s="726">
        <f t="shared" si="242"/>
        <v>8.1300813008130071</v>
      </c>
      <c r="AI692" s="726">
        <f t="shared" si="243"/>
        <v>3.3613445378151363</v>
      </c>
      <c r="AJ692" s="726">
        <f t="shared" si="244"/>
        <v>6.2499999999999778</v>
      </c>
      <c r="AK692" s="726">
        <f t="shared" si="245"/>
        <v>12.000000000000011</v>
      </c>
      <c r="AL692" s="726">
        <f t="shared" si="246"/>
        <v>0</v>
      </c>
      <c r="AM692" s="726">
        <f t="shared" si="247"/>
        <v>0</v>
      </c>
      <c r="AN692" s="726">
        <f t="shared" si="248"/>
        <v>0</v>
      </c>
      <c r="AO692" s="726">
        <f t="shared" si="249"/>
        <v>-12.280701754385959</v>
      </c>
      <c r="AP692" s="726">
        <f t="shared" si="250"/>
        <v>-26.923076923076927</v>
      </c>
      <c r="AQ692" s="727">
        <f t="shared" si="251"/>
        <v>4.7356620571902237</v>
      </c>
      <c r="AR692" s="728">
        <f t="shared" si="252"/>
        <v>11.165518278236828</v>
      </c>
    </row>
    <row r="693" spans="1:44" ht="11.25" customHeight="1" x14ac:dyDescent="0.2">
      <c r="A693" s="522" t="s">
        <v>792</v>
      </c>
      <c r="B693" s="1015" t="s">
        <v>793</v>
      </c>
      <c r="C693" s="524">
        <v>1.23</v>
      </c>
      <c r="D693" s="704">
        <v>1.1100000000000001</v>
      </c>
      <c r="E693" s="704">
        <v>1.04</v>
      </c>
      <c r="F693" s="704">
        <v>0.98</v>
      </c>
      <c r="G693" s="704">
        <v>0.91</v>
      </c>
      <c r="H693" s="705"/>
      <c r="I693" s="704">
        <v>0.87</v>
      </c>
      <c r="J693" s="523">
        <v>0.84</v>
      </c>
      <c r="K693" s="705"/>
      <c r="L693" s="543">
        <v>0.79</v>
      </c>
      <c r="M693" s="706">
        <v>0.76</v>
      </c>
      <c r="N693" s="711">
        <v>0.74</v>
      </c>
      <c r="O693" s="711">
        <v>0.68</v>
      </c>
      <c r="P693" s="711">
        <v>0.61</v>
      </c>
      <c r="Q693" s="707">
        <v>0.6</v>
      </c>
      <c r="R693" s="711">
        <v>0.6</v>
      </c>
      <c r="S693" s="711">
        <v>0.59</v>
      </c>
      <c r="T693" s="711">
        <v>0.54</v>
      </c>
      <c r="U693" s="707">
        <v>0.53200000000000003</v>
      </c>
      <c r="V693" s="711">
        <v>0.53200000000000003</v>
      </c>
      <c r="W693" s="711">
        <v>0.53</v>
      </c>
      <c r="X693" s="708">
        <f t="shared" si="232"/>
        <v>14.483999999999996</v>
      </c>
      <c r="Y693" s="726">
        <f t="shared" si="233"/>
        <v>10.810810810810789</v>
      </c>
      <c r="Z693" s="726">
        <f t="shared" si="234"/>
        <v>6.7307692307692291</v>
      </c>
      <c r="AA693" s="726">
        <f t="shared" si="235"/>
        <v>6.1224489795918435</v>
      </c>
      <c r="AB693" s="726">
        <f t="shared" si="236"/>
        <v>7.6923076923076872</v>
      </c>
      <c r="AC693" s="726">
        <f t="shared" si="237"/>
        <v>4.5977011494252817</v>
      </c>
      <c r="AD693" s="726">
        <f t="shared" si="238"/>
        <v>3.5714285714285809</v>
      </c>
      <c r="AE693" s="726">
        <f t="shared" si="239"/>
        <v>6.3291139240506222</v>
      </c>
      <c r="AF693" s="726">
        <f t="shared" si="240"/>
        <v>3.9473684210526327</v>
      </c>
      <c r="AG693" s="726">
        <f t="shared" si="241"/>
        <v>2.7027027027026973</v>
      </c>
      <c r="AH693" s="726">
        <f t="shared" si="242"/>
        <v>8.8235294117646959</v>
      </c>
      <c r="AI693" s="726">
        <f t="shared" si="243"/>
        <v>11.475409836065587</v>
      </c>
      <c r="AJ693" s="726">
        <f t="shared" si="244"/>
        <v>1.6666666666666607</v>
      </c>
      <c r="AK693" s="726">
        <f t="shared" si="245"/>
        <v>0</v>
      </c>
      <c r="AL693" s="726">
        <f t="shared" si="246"/>
        <v>1.6949152542372836</v>
      </c>
      <c r="AM693" s="726">
        <f t="shared" si="247"/>
        <v>9.259259259259256</v>
      </c>
      <c r="AN693" s="726">
        <f t="shared" si="248"/>
        <v>1.5037593984962516</v>
      </c>
      <c r="AO693" s="726">
        <f t="shared" si="249"/>
        <v>0</v>
      </c>
      <c r="AP693" s="726">
        <f t="shared" si="250"/>
        <v>0.37735849056603765</v>
      </c>
      <c r="AQ693" s="727">
        <f t="shared" si="251"/>
        <v>4.8503083221775078</v>
      </c>
      <c r="AR693" s="728">
        <f t="shared" si="252"/>
        <v>3.7222682915997192</v>
      </c>
    </row>
    <row r="694" spans="1:44" ht="11.25" customHeight="1" x14ac:dyDescent="0.2">
      <c r="A694" s="538" t="s">
        <v>1653</v>
      </c>
      <c r="B694" s="539" t="s">
        <v>1654</v>
      </c>
      <c r="C694" s="542">
        <v>0.57999999999999996</v>
      </c>
      <c r="D694" s="545">
        <v>0.51</v>
      </c>
      <c r="E694" s="545">
        <v>0.44</v>
      </c>
      <c r="F694" s="545">
        <v>0.34</v>
      </c>
      <c r="G694" s="545">
        <v>0.27</v>
      </c>
      <c r="H694" s="546"/>
      <c r="I694" s="545">
        <v>0.22</v>
      </c>
      <c r="J694" s="541">
        <v>0.19</v>
      </c>
      <c r="K694" s="546"/>
      <c r="L694" s="572">
        <v>0.16</v>
      </c>
      <c r="M694" s="572">
        <v>0.16</v>
      </c>
      <c r="N694" s="548">
        <v>0.16</v>
      </c>
      <c r="O694" s="548">
        <v>0.12</v>
      </c>
      <c r="P694" s="548">
        <v>0.1</v>
      </c>
      <c r="Q694" s="548">
        <v>7.4999999999999997E-2</v>
      </c>
      <c r="R694" s="549">
        <v>0</v>
      </c>
      <c r="S694" s="549">
        <v>0</v>
      </c>
      <c r="T694" s="549">
        <v>0</v>
      </c>
      <c r="U694" s="549">
        <v>0</v>
      </c>
      <c r="V694" s="549">
        <v>0</v>
      </c>
      <c r="W694" s="548">
        <v>0.36</v>
      </c>
      <c r="X694" s="708">
        <f t="shared" si="232"/>
        <v>3.6850000000000005</v>
      </c>
      <c r="Y694" s="726">
        <f t="shared" si="233"/>
        <v>13.725490196078427</v>
      </c>
      <c r="Z694" s="726">
        <f t="shared" si="234"/>
        <v>15.909090909090917</v>
      </c>
      <c r="AA694" s="726">
        <f t="shared" si="235"/>
        <v>29.411764705882337</v>
      </c>
      <c r="AB694" s="726">
        <f t="shared" si="236"/>
        <v>25.925925925925931</v>
      </c>
      <c r="AC694" s="726">
        <f t="shared" si="237"/>
        <v>22.72727272727273</v>
      </c>
      <c r="AD694" s="726">
        <f t="shared" si="238"/>
        <v>15.789473684210531</v>
      </c>
      <c r="AE694" s="726">
        <f t="shared" si="239"/>
        <v>18.75</v>
      </c>
      <c r="AF694" s="726">
        <f t="shared" si="240"/>
        <v>0</v>
      </c>
      <c r="AG694" s="726">
        <f t="shared" si="241"/>
        <v>0</v>
      </c>
      <c r="AH694" s="726">
        <f t="shared" si="242"/>
        <v>33.33333333333335</v>
      </c>
      <c r="AI694" s="726">
        <f t="shared" si="243"/>
        <v>19.999999999999996</v>
      </c>
      <c r="AJ694" s="726">
        <f t="shared" si="244"/>
        <v>33.33333333333335</v>
      </c>
      <c r="AK694" s="726" t="str">
        <f t="shared" si="245"/>
        <v>n/a</v>
      </c>
      <c r="AL694" s="726" t="str">
        <f t="shared" si="246"/>
        <v>n/a</v>
      </c>
      <c r="AM694" s="726" t="str">
        <f t="shared" si="247"/>
        <v>n/a</v>
      </c>
      <c r="AN694" s="726" t="str">
        <f t="shared" si="248"/>
        <v>n/a</v>
      </c>
      <c r="AO694" s="726" t="str">
        <f t="shared" si="249"/>
        <v>n/a</v>
      </c>
      <c r="AP694" s="726">
        <f t="shared" si="250"/>
        <v>-100</v>
      </c>
      <c r="AQ694" s="727">
        <f t="shared" si="251"/>
        <v>9.9158219088559658</v>
      </c>
      <c r="AR694" s="728">
        <f t="shared" si="252"/>
        <v>34.689226361013567</v>
      </c>
    </row>
    <row r="695" spans="1:44" ht="11.25" customHeight="1" x14ac:dyDescent="0.2">
      <c r="A695" s="592" t="s">
        <v>4145</v>
      </c>
      <c r="B695" s="1015" t="s">
        <v>4146</v>
      </c>
      <c r="C695" s="710">
        <v>0.19</v>
      </c>
      <c r="D695" s="704">
        <v>0.15</v>
      </c>
      <c r="E695" s="704">
        <v>0.115</v>
      </c>
      <c r="F695" s="704">
        <v>0.05</v>
      </c>
      <c r="G695" s="575">
        <v>0</v>
      </c>
      <c r="H695" s="705"/>
      <c r="I695" s="532">
        <v>0</v>
      </c>
      <c r="J695" s="709">
        <v>0</v>
      </c>
      <c r="K695" s="705"/>
      <c r="L695" s="706">
        <v>0</v>
      </c>
      <c r="M695" s="706">
        <v>0</v>
      </c>
      <c r="N695" s="576">
        <v>0</v>
      </c>
      <c r="O695" s="576">
        <v>0</v>
      </c>
      <c r="P695" s="576">
        <v>0</v>
      </c>
      <c r="Q695" s="576">
        <v>0</v>
      </c>
      <c r="R695" s="576">
        <v>0</v>
      </c>
      <c r="S695" s="576">
        <v>0</v>
      </c>
      <c r="T695" s="576">
        <v>0</v>
      </c>
      <c r="U695" s="576">
        <v>0</v>
      </c>
      <c r="V695" s="576">
        <v>0</v>
      </c>
      <c r="W695" s="576">
        <v>0</v>
      </c>
      <c r="X695" s="708">
        <f t="shared" si="232"/>
        <v>0.505</v>
      </c>
      <c r="Y695" s="726">
        <f t="shared" si="233"/>
        <v>26.666666666666682</v>
      </c>
      <c r="Z695" s="726">
        <f t="shared" si="234"/>
        <v>30.434782608695631</v>
      </c>
      <c r="AA695" s="726">
        <f t="shared" si="235"/>
        <v>129.99999999999997</v>
      </c>
      <c r="AB695" s="726" t="str">
        <f t="shared" si="236"/>
        <v>n/a</v>
      </c>
      <c r="AC695" s="726" t="str">
        <f t="shared" si="237"/>
        <v>n/a</v>
      </c>
      <c r="AD695" s="726" t="str">
        <f t="shared" si="238"/>
        <v>n/a</v>
      </c>
      <c r="AE695" s="726" t="str">
        <f t="shared" si="239"/>
        <v>n/a</v>
      </c>
      <c r="AF695" s="726" t="str">
        <f t="shared" si="240"/>
        <v>n/a</v>
      </c>
      <c r="AG695" s="726" t="str">
        <f t="shared" si="241"/>
        <v>n/a</v>
      </c>
      <c r="AH695" s="726" t="str">
        <f t="shared" si="242"/>
        <v>n/a</v>
      </c>
      <c r="AI695" s="726" t="str">
        <f t="shared" si="243"/>
        <v>n/a</v>
      </c>
      <c r="AJ695" s="726" t="str">
        <f t="shared" si="244"/>
        <v>n/a</v>
      </c>
      <c r="AK695" s="726" t="str">
        <f t="shared" si="245"/>
        <v>n/a</v>
      </c>
      <c r="AL695" s="726" t="str">
        <f t="shared" si="246"/>
        <v>n/a</v>
      </c>
      <c r="AM695" s="726" t="str">
        <f t="shared" si="247"/>
        <v>n/a</v>
      </c>
      <c r="AN695" s="726" t="str">
        <f t="shared" si="248"/>
        <v>n/a</v>
      </c>
      <c r="AO695" s="726" t="str">
        <f t="shared" si="249"/>
        <v>n/a</v>
      </c>
      <c r="AP695" s="726" t="str">
        <f t="shared" si="250"/>
        <v>n/a</v>
      </c>
      <c r="AQ695" s="727">
        <f t="shared" si="251"/>
        <v>62.367149758454097</v>
      </c>
      <c r="AR695" s="728">
        <f t="shared" si="252"/>
        <v>58.602060529342076</v>
      </c>
    </row>
    <row r="696" spans="1:44" ht="11.25" customHeight="1" x14ac:dyDescent="0.2">
      <c r="A696" s="1015" t="s">
        <v>1655</v>
      </c>
      <c r="B696" s="1015" t="s">
        <v>1656</v>
      </c>
      <c r="C696" s="710">
        <v>0.26</v>
      </c>
      <c r="D696" s="704">
        <v>0.25</v>
      </c>
      <c r="E696" s="704">
        <v>0.24</v>
      </c>
      <c r="F696" s="704">
        <v>0.23499999999999999</v>
      </c>
      <c r="G696" s="704">
        <v>0.18</v>
      </c>
      <c r="H696" s="705"/>
      <c r="I696" s="532">
        <v>0.16500000000000001</v>
      </c>
      <c r="J696" s="709">
        <v>0.16500000000000001</v>
      </c>
      <c r="K696" s="705"/>
      <c r="L696" s="543">
        <v>0.16500000000000001</v>
      </c>
      <c r="M696" s="543">
        <v>0.16</v>
      </c>
      <c r="N696" s="711">
        <v>0.15</v>
      </c>
      <c r="O696" s="711">
        <v>0.13500000000000001</v>
      </c>
      <c r="P696" s="711">
        <v>0.125</v>
      </c>
      <c r="Q696" s="711">
        <v>7.6670000000000002E-2</v>
      </c>
      <c r="R696" s="711">
        <v>7.1669999999999998E-2</v>
      </c>
      <c r="S696" s="711">
        <v>6.5000000000000002E-2</v>
      </c>
      <c r="T696" s="711">
        <v>6.1670000000000003E-2</v>
      </c>
      <c r="U696" s="711">
        <v>5.833E-2</v>
      </c>
      <c r="V696" s="707">
        <v>0</v>
      </c>
      <c r="W696" s="707">
        <v>0</v>
      </c>
      <c r="X696" s="708">
        <f t="shared" si="232"/>
        <v>2.5633400000000002</v>
      </c>
      <c r="Y696" s="726">
        <f t="shared" si="233"/>
        <v>4.0000000000000036</v>
      </c>
      <c r="Z696" s="726">
        <f t="shared" si="234"/>
        <v>4.1666666666666741</v>
      </c>
      <c r="AA696" s="726">
        <f t="shared" si="235"/>
        <v>2.1276595744680771</v>
      </c>
      <c r="AB696" s="726">
        <f t="shared" si="236"/>
        <v>30.555555555555557</v>
      </c>
      <c r="AC696" s="726">
        <f t="shared" si="237"/>
        <v>9.0909090909090828</v>
      </c>
      <c r="AD696" s="726">
        <f t="shared" si="238"/>
        <v>0</v>
      </c>
      <c r="AE696" s="726">
        <f t="shared" si="239"/>
        <v>0</v>
      </c>
      <c r="AF696" s="726">
        <f t="shared" si="240"/>
        <v>3.125</v>
      </c>
      <c r="AG696" s="726">
        <f t="shared" si="241"/>
        <v>6.6666666666666652</v>
      </c>
      <c r="AH696" s="726">
        <f t="shared" si="242"/>
        <v>11.111111111111093</v>
      </c>
      <c r="AI696" s="726">
        <f t="shared" si="243"/>
        <v>8.0000000000000071</v>
      </c>
      <c r="AJ696" s="726">
        <f t="shared" si="244"/>
        <v>63.036389722185994</v>
      </c>
      <c r="AK696" s="726">
        <f t="shared" si="245"/>
        <v>6.9764197014092533</v>
      </c>
      <c r="AL696" s="726">
        <f t="shared" si="246"/>
        <v>10.261538461538455</v>
      </c>
      <c r="AM696" s="726">
        <f t="shared" si="247"/>
        <v>5.3997081238851941</v>
      </c>
      <c r="AN696" s="726">
        <f t="shared" si="248"/>
        <v>5.726041488085043</v>
      </c>
      <c r="AO696" s="726" t="str">
        <f t="shared" si="249"/>
        <v>n/a</v>
      </c>
      <c r="AP696" s="726" t="str">
        <f t="shared" si="250"/>
        <v>n/a</v>
      </c>
      <c r="AQ696" s="727">
        <f t="shared" si="251"/>
        <v>10.640229135155067</v>
      </c>
      <c r="AR696" s="728">
        <f t="shared" si="252"/>
        <v>15.650155109296506</v>
      </c>
    </row>
    <row r="697" spans="1:44" ht="11.25" customHeight="1" x14ac:dyDescent="0.2">
      <c r="A697" s="1015" t="s">
        <v>338</v>
      </c>
      <c r="B697" s="507" t="s">
        <v>339</v>
      </c>
      <c r="C697" s="710">
        <v>3.4</v>
      </c>
      <c r="D697" s="525">
        <v>3.36</v>
      </c>
      <c r="E697" s="525">
        <v>2.68</v>
      </c>
      <c r="F697" s="704">
        <v>2.2000000000000002</v>
      </c>
      <c r="G697" s="525">
        <v>2</v>
      </c>
      <c r="H697" s="526"/>
      <c r="I697" s="525">
        <v>1.56</v>
      </c>
      <c r="J697" s="523">
        <v>1.46</v>
      </c>
      <c r="K697" s="526"/>
      <c r="L697" s="710">
        <v>1.44</v>
      </c>
      <c r="M697" s="543">
        <v>1.42</v>
      </c>
      <c r="N697" s="711">
        <v>1.4</v>
      </c>
      <c r="O697" s="711">
        <v>1.26</v>
      </c>
      <c r="P697" s="711">
        <v>1</v>
      </c>
      <c r="Q697" s="711">
        <v>0.82</v>
      </c>
      <c r="R697" s="711">
        <v>0.68</v>
      </c>
      <c r="S697" s="711">
        <v>0.62</v>
      </c>
      <c r="T697" s="711">
        <v>0.59499999999999997</v>
      </c>
      <c r="U697" s="711">
        <v>0.57999999999999996</v>
      </c>
      <c r="V697" s="711">
        <v>0.54</v>
      </c>
      <c r="W697" s="711">
        <v>0.48</v>
      </c>
      <c r="X697" s="708">
        <f t="shared" si="232"/>
        <v>27.495000000000001</v>
      </c>
      <c r="Y697" s="726">
        <f t="shared" si="233"/>
        <v>1.1904761904761862</v>
      </c>
      <c r="Z697" s="726">
        <f t="shared" si="234"/>
        <v>25.373134328358194</v>
      </c>
      <c r="AA697" s="726">
        <f t="shared" si="235"/>
        <v>21.818181818181827</v>
      </c>
      <c r="AB697" s="726">
        <f t="shared" si="236"/>
        <v>10.000000000000009</v>
      </c>
      <c r="AC697" s="726">
        <f t="shared" si="237"/>
        <v>28.205128205128194</v>
      </c>
      <c r="AD697" s="726">
        <f t="shared" si="238"/>
        <v>6.8493150684931559</v>
      </c>
      <c r="AE697" s="726">
        <f t="shared" si="239"/>
        <v>1.388888888888884</v>
      </c>
      <c r="AF697" s="726">
        <f t="shared" si="240"/>
        <v>1.4084507042253502</v>
      </c>
      <c r="AG697" s="726">
        <f t="shared" si="241"/>
        <v>1.4285714285714235</v>
      </c>
      <c r="AH697" s="726">
        <f t="shared" si="242"/>
        <v>11.111111111111093</v>
      </c>
      <c r="AI697" s="726">
        <f t="shared" si="243"/>
        <v>26</v>
      </c>
      <c r="AJ697" s="726">
        <f t="shared" si="244"/>
        <v>21.95121951219512</v>
      </c>
      <c r="AK697" s="726">
        <f t="shared" si="245"/>
        <v>20.588235294117641</v>
      </c>
      <c r="AL697" s="726">
        <f t="shared" si="246"/>
        <v>9.6774193548387224</v>
      </c>
      <c r="AM697" s="726">
        <f t="shared" si="247"/>
        <v>4.2016806722689148</v>
      </c>
      <c r="AN697" s="726">
        <f t="shared" si="248"/>
        <v>2.5862068965517349</v>
      </c>
      <c r="AO697" s="726">
        <f t="shared" si="249"/>
        <v>7.4074074074073959</v>
      </c>
      <c r="AP697" s="726">
        <f t="shared" si="250"/>
        <v>12.500000000000021</v>
      </c>
      <c r="AQ697" s="727">
        <f t="shared" si="251"/>
        <v>11.871412604489658</v>
      </c>
      <c r="AR697" s="728">
        <f t="shared" si="252"/>
        <v>9.6014621441535617</v>
      </c>
    </row>
    <row r="698" spans="1:44" ht="11.25" customHeight="1" x14ac:dyDescent="0.2">
      <c r="A698" s="1015" t="s">
        <v>794</v>
      </c>
      <c r="B698" s="1015" t="s">
        <v>795</v>
      </c>
      <c r="C698" s="517">
        <v>0.92369999999999997</v>
      </c>
      <c r="D698" s="704">
        <v>0.80369999999999997</v>
      </c>
      <c r="E698" s="704">
        <v>0.69929999999999992</v>
      </c>
      <c r="F698" s="704">
        <v>0.62280000000000002</v>
      </c>
      <c r="G698" s="704">
        <v>0.52800000000000002</v>
      </c>
      <c r="H698" s="705"/>
      <c r="I698" s="704">
        <v>0.45960000000000001</v>
      </c>
      <c r="J698" s="523">
        <v>0.39990000000000003</v>
      </c>
      <c r="K698" s="705"/>
      <c r="L698" s="710">
        <v>0.34499999999999997</v>
      </c>
      <c r="M698" s="543">
        <v>0.29724</v>
      </c>
      <c r="N698" s="711">
        <v>0.25847999999999999</v>
      </c>
      <c r="O698" s="711">
        <v>0.221775</v>
      </c>
      <c r="P698" s="711">
        <v>0.190608</v>
      </c>
      <c r="Q698" s="711">
        <v>0.17022999999999999</v>
      </c>
      <c r="R698" s="711">
        <v>5.5E-2</v>
      </c>
      <c r="S698" s="707">
        <v>0</v>
      </c>
      <c r="T698" s="707">
        <v>0</v>
      </c>
      <c r="U698" s="707">
        <v>0</v>
      </c>
      <c r="V698" s="707">
        <v>0</v>
      </c>
      <c r="W698" s="707">
        <v>0</v>
      </c>
      <c r="X698" s="708">
        <f t="shared" si="232"/>
        <v>5.975333</v>
      </c>
      <c r="Y698" s="726">
        <f t="shared" si="233"/>
        <v>14.93094438223217</v>
      </c>
      <c r="Z698" s="726">
        <f t="shared" si="234"/>
        <v>14.929214929214929</v>
      </c>
      <c r="AA698" s="726">
        <f t="shared" si="235"/>
        <v>12.283236994219626</v>
      </c>
      <c r="AB698" s="726">
        <f t="shared" si="236"/>
        <v>17.954545454545446</v>
      </c>
      <c r="AC698" s="726">
        <f t="shared" si="237"/>
        <v>14.88250652741514</v>
      </c>
      <c r="AD698" s="726">
        <f t="shared" si="238"/>
        <v>14.928732183045756</v>
      </c>
      <c r="AE698" s="726">
        <f t="shared" si="239"/>
        <v>15.91304347826088</v>
      </c>
      <c r="AF698" s="726">
        <f t="shared" si="240"/>
        <v>16.067823980621696</v>
      </c>
      <c r="AG698" s="726">
        <f t="shared" si="241"/>
        <v>14.99535747446612</v>
      </c>
      <c r="AH698" s="726">
        <f t="shared" si="242"/>
        <v>16.550557997970916</v>
      </c>
      <c r="AI698" s="726">
        <f t="shared" si="243"/>
        <v>16.351359858977577</v>
      </c>
      <c r="AJ698" s="726">
        <f t="shared" si="244"/>
        <v>11.970862950126303</v>
      </c>
      <c r="AK698" s="726">
        <f t="shared" si="245"/>
        <v>209.5090909090909</v>
      </c>
      <c r="AL698" s="726" t="str">
        <f t="shared" si="246"/>
        <v>n/a</v>
      </c>
      <c r="AM698" s="726" t="str">
        <f t="shared" si="247"/>
        <v>n/a</v>
      </c>
      <c r="AN698" s="726" t="str">
        <f t="shared" si="248"/>
        <v>n/a</v>
      </c>
      <c r="AO698" s="726" t="str">
        <f t="shared" si="249"/>
        <v>n/a</v>
      </c>
      <c r="AP698" s="726" t="str">
        <f t="shared" si="250"/>
        <v>n/a</v>
      </c>
      <c r="AQ698" s="727">
        <f t="shared" si="251"/>
        <v>30.097482855399036</v>
      </c>
      <c r="AR698" s="728">
        <f t="shared" si="252"/>
        <v>53.930637080434437</v>
      </c>
    </row>
    <row r="699" spans="1:44" ht="11.25" customHeight="1" x14ac:dyDescent="0.2">
      <c r="A699" s="538" t="s">
        <v>1657</v>
      </c>
      <c r="B699" s="539" t="s">
        <v>1658</v>
      </c>
      <c r="C699" s="524">
        <v>0.29000000000000004</v>
      </c>
      <c r="D699" s="545">
        <v>0.27</v>
      </c>
      <c r="E699" s="545">
        <v>0.25</v>
      </c>
      <c r="F699" s="544">
        <v>0.24</v>
      </c>
      <c r="G699" s="545">
        <v>0.23</v>
      </c>
      <c r="H699" s="546"/>
      <c r="I699" s="545">
        <v>0.12</v>
      </c>
      <c r="J699" s="547">
        <v>0</v>
      </c>
      <c r="K699" s="546"/>
      <c r="L699" s="572">
        <v>0</v>
      </c>
      <c r="M699" s="572">
        <v>0</v>
      </c>
      <c r="N699" s="549">
        <v>0</v>
      </c>
      <c r="O699" s="549">
        <v>0</v>
      </c>
      <c r="P699" s="549">
        <v>0</v>
      </c>
      <c r="Q699" s="549">
        <v>0</v>
      </c>
      <c r="R699" s="549">
        <v>0</v>
      </c>
      <c r="S699" s="549">
        <v>0</v>
      </c>
      <c r="T699" s="549">
        <v>0</v>
      </c>
      <c r="U699" s="549">
        <v>0</v>
      </c>
      <c r="V699" s="549">
        <v>0</v>
      </c>
      <c r="W699" s="549">
        <v>0</v>
      </c>
      <c r="X699" s="708">
        <f t="shared" si="232"/>
        <v>1.4</v>
      </c>
      <c r="Y699" s="726">
        <f t="shared" si="233"/>
        <v>7.4074074074074181</v>
      </c>
      <c r="Z699" s="726">
        <f t="shared" si="234"/>
        <v>8.0000000000000071</v>
      </c>
      <c r="AA699" s="726">
        <f t="shared" si="235"/>
        <v>4.1666666666666741</v>
      </c>
      <c r="AB699" s="726">
        <f t="shared" si="236"/>
        <v>4.3478260869565188</v>
      </c>
      <c r="AC699" s="726">
        <f t="shared" si="237"/>
        <v>91.666666666666671</v>
      </c>
      <c r="AD699" s="726" t="str">
        <f t="shared" si="238"/>
        <v>n/a</v>
      </c>
      <c r="AE699" s="726" t="str">
        <f t="shared" si="239"/>
        <v>n/a</v>
      </c>
      <c r="AF699" s="726" t="str">
        <f t="shared" si="240"/>
        <v>n/a</v>
      </c>
      <c r="AG699" s="726" t="str">
        <f t="shared" si="241"/>
        <v>n/a</v>
      </c>
      <c r="AH699" s="726" t="str">
        <f t="shared" si="242"/>
        <v>n/a</v>
      </c>
      <c r="AI699" s="726" t="str">
        <f t="shared" si="243"/>
        <v>n/a</v>
      </c>
      <c r="AJ699" s="726" t="str">
        <f t="shared" si="244"/>
        <v>n/a</v>
      </c>
      <c r="AK699" s="726" t="str">
        <f t="shared" si="245"/>
        <v>n/a</v>
      </c>
      <c r="AL699" s="726" t="str">
        <f t="shared" si="246"/>
        <v>n/a</v>
      </c>
      <c r="AM699" s="726" t="str">
        <f t="shared" si="247"/>
        <v>n/a</v>
      </c>
      <c r="AN699" s="726" t="str">
        <f t="shared" si="248"/>
        <v>n/a</v>
      </c>
      <c r="AO699" s="726" t="str">
        <f t="shared" si="249"/>
        <v>n/a</v>
      </c>
      <c r="AP699" s="726" t="str">
        <f t="shared" si="250"/>
        <v>n/a</v>
      </c>
      <c r="AQ699" s="727">
        <f t="shared" si="251"/>
        <v>23.117713365539458</v>
      </c>
      <c r="AR699" s="728">
        <f t="shared" si="252"/>
        <v>38.359382192673593</v>
      </c>
    </row>
    <row r="700" spans="1:44" ht="11.25" customHeight="1" x14ac:dyDescent="0.2">
      <c r="A700" s="522" t="s">
        <v>1659</v>
      </c>
      <c r="B700" s="703" t="s">
        <v>1660</v>
      </c>
      <c r="C700" s="524">
        <v>0.56000000000000005</v>
      </c>
      <c r="D700" s="704">
        <v>0.48</v>
      </c>
      <c r="E700" s="704">
        <v>0.42</v>
      </c>
      <c r="F700" s="704">
        <v>0.34</v>
      </c>
      <c r="G700" s="704">
        <v>0.26</v>
      </c>
      <c r="H700" s="705"/>
      <c r="I700" s="532">
        <v>0.24</v>
      </c>
      <c r="J700" s="709">
        <v>0.24</v>
      </c>
      <c r="K700" s="705"/>
      <c r="L700" s="706">
        <v>0.24</v>
      </c>
      <c r="M700" s="706">
        <v>0.4</v>
      </c>
      <c r="N700" s="711">
        <v>0.68</v>
      </c>
      <c r="O700" s="711">
        <v>0.62</v>
      </c>
      <c r="P700" s="711">
        <v>0.54</v>
      </c>
      <c r="Q700" s="711">
        <v>0.45</v>
      </c>
      <c r="R700" s="711">
        <v>0.37</v>
      </c>
      <c r="S700" s="711">
        <v>0.32</v>
      </c>
      <c r="T700" s="711">
        <v>0.28000000000000003</v>
      </c>
      <c r="U700" s="707">
        <v>0.18</v>
      </c>
      <c r="V700" s="711">
        <v>0.22</v>
      </c>
      <c r="W700" s="711">
        <v>0.1</v>
      </c>
      <c r="X700" s="708">
        <f t="shared" si="232"/>
        <v>6.94</v>
      </c>
      <c r="Y700" s="726">
        <f t="shared" si="233"/>
        <v>16.666666666666675</v>
      </c>
      <c r="Z700" s="726">
        <f t="shared" si="234"/>
        <v>14.285714285714279</v>
      </c>
      <c r="AA700" s="726">
        <f t="shared" si="235"/>
        <v>23.529411764705866</v>
      </c>
      <c r="AB700" s="726">
        <f t="shared" si="236"/>
        <v>30.76923076923077</v>
      </c>
      <c r="AC700" s="726">
        <f t="shared" si="237"/>
        <v>8.3333333333333481</v>
      </c>
      <c r="AD700" s="726">
        <f t="shared" si="238"/>
        <v>0</v>
      </c>
      <c r="AE700" s="726">
        <f t="shared" si="239"/>
        <v>0</v>
      </c>
      <c r="AF700" s="726">
        <f t="shared" si="240"/>
        <v>-40</v>
      </c>
      <c r="AG700" s="726">
        <f t="shared" si="241"/>
        <v>-41.17647058823529</v>
      </c>
      <c r="AH700" s="726">
        <f t="shared" si="242"/>
        <v>9.6774193548387224</v>
      </c>
      <c r="AI700" s="726">
        <f t="shared" si="243"/>
        <v>14.814814814814813</v>
      </c>
      <c r="AJ700" s="726">
        <f t="shared" si="244"/>
        <v>19.999999999999996</v>
      </c>
      <c r="AK700" s="726">
        <f t="shared" si="245"/>
        <v>21.621621621621621</v>
      </c>
      <c r="AL700" s="726">
        <f t="shared" si="246"/>
        <v>15.625</v>
      </c>
      <c r="AM700" s="726">
        <f t="shared" si="247"/>
        <v>14.285714285714279</v>
      </c>
      <c r="AN700" s="726">
        <f t="shared" si="248"/>
        <v>55.555555555555578</v>
      </c>
      <c r="AO700" s="726">
        <f t="shared" si="249"/>
        <v>-18.181818181818187</v>
      </c>
      <c r="AP700" s="726">
        <f t="shared" si="250"/>
        <v>119.99999999999997</v>
      </c>
      <c r="AQ700" s="727">
        <f t="shared" si="251"/>
        <v>14.767010760119023</v>
      </c>
      <c r="AR700" s="728">
        <f t="shared" si="252"/>
        <v>35.036004733738487</v>
      </c>
    </row>
    <row r="701" spans="1:44" ht="11.25" customHeight="1" x14ac:dyDescent="0.2">
      <c r="A701" s="522" t="s">
        <v>1661</v>
      </c>
      <c r="B701" s="507" t="s">
        <v>1662</v>
      </c>
      <c r="C701" s="524">
        <v>1.19</v>
      </c>
      <c r="D701" s="525">
        <v>1</v>
      </c>
      <c r="E701" s="704">
        <v>0.84</v>
      </c>
      <c r="F701" s="525">
        <v>0.69</v>
      </c>
      <c r="G701" s="704">
        <v>0.56999999999999995</v>
      </c>
      <c r="H701" s="526"/>
      <c r="I701" s="704">
        <v>0.46</v>
      </c>
      <c r="J701" s="523">
        <v>0.1</v>
      </c>
      <c r="K701" s="705"/>
      <c r="L701" s="706">
        <v>0</v>
      </c>
      <c r="M701" s="706">
        <v>0</v>
      </c>
      <c r="N701" s="707">
        <v>1.456</v>
      </c>
      <c r="O701" s="711">
        <v>1.456</v>
      </c>
      <c r="P701" s="711">
        <v>1.19</v>
      </c>
      <c r="Q701" s="711">
        <v>1.1120000000000001</v>
      </c>
      <c r="R701" s="707">
        <v>0.36065999999999998</v>
      </c>
      <c r="S701" s="711">
        <v>0.73733000000000004</v>
      </c>
      <c r="T701" s="711">
        <v>0.58599999999999997</v>
      </c>
      <c r="U701" s="711">
        <v>0.53134000000000003</v>
      </c>
      <c r="V701" s="711">
        <v>0.51266999999999996</v>
      </c>
      <c r="W701" s="711">
        <v>0.08</v>
      </c>
      <c r="X701" s="708">
        <f t="shared" si="232"/>
        <v>12.871999999999998</v>
      </c>
      <c r="Y701" s="726">
        <f t="shared" si="233"/>
        <v>18.999999999999993</v>
      </c>
      <c r="Z701" s="726">
        <f t="shared" si="234"/>
        <v>19.047619047619047</v>
      </c>
      <c r="AA701" s="726">
        <f t="shared" si="235"/>
        <v>21.739130434782616</v>
      </c>
      <c r="AB701" s="726">
        <f t="shared" si="236"/>
        <v>21.052631578947366</v>
      </c>
      <c r="AC701" s="726">
        <f t="shared" si="237"/>
        <v>23.913043478260843</v>
      </c>
      <c r="AD701" s="726">
        <f t="shared" si="238"/>
        <v>359.99999999999994</v>
      </c>
      <c r="AE701" s="726" t="str">
        <f t="shared" si="239"/>
        <v>n/a</v>
      </c>
      <c r="AF701" s="726" t="str">
        <f t="shared" si="240"/>
        <v>n/a</v>
      </c>
      <c r="AG701" s="726">
        <f t="shared" si="241"/>
        <v>-100</v>
      </c>
      <c r="AH701" s="726">
        <f t="shared" si="242"/>
        <v>0</v>
      </c>
      <c r="AI701" s="726">
        <f t="shared" si="243"/>
        <v>22.352941176470598</v>
      </c>
      <c r="AJ701" s="726">
        <f t="shared" si="244"/>
        <v>7.0143884892086117</v>
      </c>
      <c r="AK701" s="726">
        <f t="shared" si="245"/>
        <v>208.32362890256758</v>
      </c>
      <c r="AL701" s="726">
        <f t="shared" si="246"/>
        <v>-51.085673985867942</v>
      </c>
      <c r="AM701" s="726">
        <f t="shared" si="247"/>
        <v>25.824232081911269</v>
      </c>
      <c r="AN701" s="726">
        <f t="shared" si="248"/>
        <v>10.28719840403507</v>
      </c>
      <c r="AO701" s="726">
        <f t="shared" si="249"/>
        <v>3.641718844480879</v>
      </c>
      <c r="AP701" s="726">
        <f t="shared" si="250"/>
        <v>540.83749999999998</v>
      </c>
      <c r="AQ701" s="727">
        <f t="shared" si="251"/>
        <v>70.746772403275997</v>
      </c>
      <c r="AR701" s="728">
        <f t="shared" si="252"/>
        <v>163.62116257733874</v>
      </c>
    </row>
    <row r="702" spans="1:44" ht="11.25" customHeight="1" x14ac:dyDescent="0.2">
      <c r="A702" s="522" t="s">
        <v>796</v>
      </c>
      <c r="B702" s="1015" t="s">
        <v>797</v>
      </c>
      <c r="C702" s="524">
        <v>0.36</v>
      </c>
      <c r="D702" s="704">
        <v>0.34</v>
      </c>
      <c r="E702" s="704">
        <v>0.32</v>
      </c>
      <c r="F702" s="704">
        <v>0.3</v>
      </c>
      <c r="G702" s="704">
        <v>0.28000000000000003</v>
      </c>
      <c r="H702" s="705"/>
      <c r="I702" s="704">
        <v>0.24</v>
      </c>
      <c r="J702" s="523">
        <v>0.22</v>
      </c>
      <c r="K702" s="705"/>
      <c r="L702" s="543">
        <v>0.21</v>
      </c>
      <c r="M702" s="543">
        <v>0.19</v>
      </c>
      <c r="N702" s="711">
        <v>0.17</v>
      </c>
      <c r="O702" s="711">
        <v>0.16</v>
      </c>
      <c r="P702" s="711">
        <v>0.12</v>
      </c>
      <c r="Q702" s="711">
        <v>0.1</v>
      </c>
      <c r="R702" s="711">
        <v>5.6250000000000001E-2</v>
      </c>
      <c r="S702" s="707">
        <v>0</v>
      </c>
      <c r="T702" s="707">
        <v>0</v>
      </c>
      <c r="U702" s="707">
        <v>0</v>
      </c>
      <c r="V702" s="707">
        <v>0</v>
      </c>
      <c r="W702" s="707">
        <v>0</v>
      </c>
      <c r="X702" s="708">
        <f t="shared" ref="X702:X764" si="253">SUM(C702:W702)</f>
        <v>3.0662500000000001</v>
      </c>
      <c r="Y702" s="726">
        <f t="shared" si="233"/>
        <v>5.8823529411764497</v>
      </c>
      <c r="Z702" s="726">
        <f t="shared" si="234"/>
        <v>6.25</v>
      </c>
      <c r="AA702" s="726">
        <f t="shared" si="235"/>
        <v>6.6666666666666652</v>
      </c>
      <c r="AB702" s="726">
        <f t="shared" si="236"/>
        <v>7.1428571428571397</v>
      </c>
      <c r="AC702" s="726">
        <f t="shared" si="237"/>
        <v>16.666666666666675</v>
      </c>
      <c r="AD702" s="726">
        <f t="shared" si="238"/>
        <v>9.0909090909090828</v>
      </c>
      <c r="AE702" s="726">
        <f t="shared" si="239"/>
        <v>4.7619047619047672</v>
      </c>
      <c r="AF702" s="726">
        <f t="shared" si="240"/>
        <v>10.526315789473673</v>
      </c>
      <c r="AG702" s="726">
        <f t="shared" si="241"/>
        <v>11.764705882352944</v>
      </c>
      <c r="AH702" s="726">
        <f t="shared" si="242"/>
        <v>6.25</v>
      </c>
      <c r="AI702" s="726">
        <f t="shared" si="243"/>
        <v>33.33333333333335</v>
      </c>
      <c r="AJ702" s="726">
        <f t="shared" si="244"/>
        <v>19.999999999999996</v>
      </c>
      <c r="AK702" s="726">
        <f t="shared" si="245"/>
        <v>77.777777777777786</v>
      </c>
      <c r="AL702" s="726" t="str">
        <f t="shared" si="246"/>
        <v>n/a</v>
      </c>
      <c r="AM702" s="726" t="str">
        <f t="shared" si="247"/>
        <v>n/a</v>
      </c>
      <c r="AN702" s="726" t="str">
        <f t="shared" si="248"/>
        <v>n/a</v>
      </c>
      <c r="AO702" s="726" t="str">
        <f t="shared" si="249"/>
        <v>n/a</v>
      </c>
      <c r="AP702" s="726" t="str">
        <f t="shared" si="250"/>
        <v>n/a</v>
      </c>
      <c r="AQ702" s="727">
        <f t="shared" si="251"/>
        <v>16.624114619470657</v>
      </c>
      <c r="AR702" s="728">
        <f t="shared" si="252"/>
        <v>20.017284401803639</v>
      </c>
    </row>
    <row r="703" spans="1:44" ht="11.25" customHeight="1" x14ac:dyDescent="0.2">
      <c r="A703" s="522" t="s">
        <v>1663</v>
      </c>
      <c r="B703" s="1015" t="s">
        <v>1664</v>
      </c>
      <c r="C703" s="524">
        <v>0.495</v>
      </c>
      <c r="D703" s="704">
        <v>0.47499999999999998</v>
      </c>
      <c r="E703" s="704">
        <v>0.45500000000000002</v>
      </c>
      <c r="F703" s="704">
        <v>0.435</v>
      </c>
      <c r="G703" s="704">
        <v>0.41499999999999998</v>
      </c>
      <c r="H703" s="705"/>
      <c r="I703" s="704">
        <v>0.39500000000000002</v>
      </c>
      <c r="J703" s="709">
        <v>0.39</v>
      </c>
      <c r="K703" s="705"/>
      <c r="L703" s="706">
        <v>0.39</v>
      </c>
      <c r="M703" s="706">
        <v>0.39</v>
      </c>
      <c r="N703" s="711">
        <v>0.39</v>
      </c>
      <c r="O703" s="711">
        <v>0.36</v>
      </c>
      <c r="P703" s="711">
        <v>0.33</v>
      </c>
      <c r="Q703" s="711">
        <v>0.3</v>
      </c>
      <c r="R703" s="711">
        <v>0.28000000000000003</v>
      </c>
      <c r="S703" s="711">
        <v>0.255</v>
      </c>
      <c r="T703" s="711">
        <v>0.23499999999999999</v>
      </c>
      <c r="U703" s="711">
        <v>0.215</v>
      </c>
      <c r="V703" s="711">
        <v>0.19500000000000001</v>
      </c>
      <c r="W703" s="711">
        <v>0.17499999999999999</v>
      </c>
      <c r="X703" s="708">
        <f t="shared" si="253"/>
        <v>6.5750000000000011</v>
      </c>
      <c r="Y703" s="726">
        <f t="shared" si="233"/>
        <v>4.2105263157894868</v>
      </c>
      <c r="Z703" s="726">
        <f t="shared" si="234"/>
        <v>4.39560439560438</v>
      </c>
      <c r="AA703" s="726">
        <f t="shared" si="235"/>
        <v>4.5977011494252817</v>
      </c>
      <c r="AB703" s="726">
        <f t="shared" si="236"/>
        <v>4.8192771084337505</v>
      </c>
      <c r="AC703" s="726">
        <f t="shared" si="237"/>
        <v>5.0632911392404889</v>
      </c>
      <c r="AD703" s="726">
        <f t="shared" si="238"/>
        <v>1.2820512820512775</v>
      </c>
      <c r="AE703" s="726">
        <f t="shared" si="239"/>
        <v>0</v>
      </c>
      <c r="AF703" s="726">
        <f t="shared" si="240"/>
        <v>0</v>
      </c>
      <c r="AG703" s="726">
        <f t="shared" si="241"/>
        <v>0</v>
      </c>
      <c r="AH703" s="726">
        <f t="shared" si="242"/>
        <v>8.3333333333333481</v>
      </c>
      <c r="AI703" s="726">
        <f t="shared" si="243"/>
        <v>9.0909090909090828</v>
      </c>
      <c r="AJ703" s="726">
        <f t="shared" si="244"/>
        <v>10.000000000000009</v>
      </c>
      <c r="AK703" s="726">
        <f t="shared" si="245"/>
        <v>7.1428571428571397</v>
      </c>
      <c r="AL703" s="726">
        <f t="shared" si="246"/>
        <v>9.8039215686274606</v>
      </c>
      <c r="AM703" s="726">
        <f t="shared" si="247"/>
        <v>8.5106382978723527</v>
      </c>
      <c r="AN703" s="726">
        <f t="shared" si="248"/>
        <v>9.302325581395344</v>
      </c>
      <c r="AO703" s="726">
        <f t="shared" si="249"/>
        <v>10.256410256410241</v>
      </c>
      <c r="AP703" s="726">
        <f t="shared" si="250"/>
        <v>11.428571428571432</v>
      </c>
      <c r="AQ703" s="727">
        <f t="shared" si="251"/>
        <v>6.0131898939178372</v>
      </c>
      <c r="AR703" s="728">
        <f t="shared" si="252"/>
        <v>3.8489063545734075</v>
      </c>
    </row>
    <row r="704" spans="1:44" ht="11.25" customHeight="1" x14ac:dyDescent="0.2">
      <c r="A704" s="539" t="s">
        <v>1665</v>
      </c>
      <c r="B704" s="539" t="s">
        <v>1666</v>
      </c>
      <c r="C704" s="542">
        <v>7.15</v>
      </c>
      <c r="D704" s="545">
        <v>6.5</v>
      </c>
      <c r="E704" s="545">
        <v>6.05</v>
      </c>
      <c r="F704" s="545">
        <v>4.9988700000000001</v>
      </c>
      <c r="G704" s="545">
        <v>4.3717440000000005</v>
      </c>
      <c r="H704" s="546"/>
      <c r="I704" s="545">
        <v>3.8546559999999999</v>
      </c>
      <c r="J704" s="541">
        <v>3.102528</v>
      </c>
      <c r="K704" s="546"/>
      <c r="L704" s="561">
        <v>2.4444159999999999</v>
      </c>
      <c r="M704" s="572">
        <v>1.8615168</v>
      </c>
      <c r="N704" s="548">
        <v>3.384576</v>
      </c>
      <c r="O704" s="548">
        <v>3.1589375999999998</v>
      </c>
      <c r="P704" s="548">
        <v>2.8580863999999999</v>
      </c>
      <c r="Q704" s="548">
        <v>2.6324479999999997</v>
      </c>
      <c r="R704" s="548">
        <v>2.4444159999999999</v>
      </c>
      <c r="S704" s="548">
        <v>2.2563839999999997</v>
      </c>
      <c r="T704" s="548">
        <v>2.044848</v>
      </c>
      <c r="U704" s="548">
        <v>1.9555328000000001</v>
      </c>
      <c r="V704" s="549">
        <v>1.8991232</v>
      </c>
      <c r="W704" s="549">
        <v>1.8991232</v>
      </c>
      <c r="X704" s="708">
        <f t="shared" si="253"/>
        <v>64.867205999999982</v>
      </c>
      <c r="Y704" s="726">
        <f t="shared" si="233"/>
        <v>10.000000000000009</v>
      </c>
      <c r="Z704" s="726">
        <f t="shared" si="234"/>
        <v>7.4380165289256173</v>
      </c>
      <c r="AA704" s="726">
        <f t="shared" si="235"/>
        <v>21.027352181593038</v>
      </c>
      <c r="AB704" s="726">
        <f t="shared" si="236"/>
        <v>14.344984518764136</v>
      </c>
      <c r="AC704" s="726">
        <f t="shared" si="237"/>
        <v>13.414634146341475</v>
      </c>
      <c r="AD704" s="726">
        <f t="shared" si="238"/>
        <v>24.242424242424242</v>
      </c>
      <c r="AE704" s="726">
        <f t="shared" si="239"/>
        <v>26.923076923076916</v>
      </c>
      <c r="AF704" s="726">
        <f t="shared" si="240"/>
        <v>31.313131313131315</v>
      </c>
      <c r="AG704" s="726">
        <f t="shared" si="241"/>
        <v>-45.000000000000007</v>
      </c>
      <c r="AH704" s="726">
        <f t="shared" si="242"/>
        <v>7.1428571428571619</v>
      </c>
      <c r="AI704" s="726">
        <f t="shared" si="243"/>
        <v>10.526315789473673</v>
      </c>
      <c r="AJ704" s="726">
        <f t="shared" si="244"/>
        <v>8.5714285714285854</v>
      </c>
      <c r="AK704" s="726">
        <f t="shared" si="245"/>
        <v>7.6923076923076872</v>
      </c>
      <c r="AL704" s="726">
        <f t="shared" si="246"/>
        <v>8.3333333333333481</v>
      </c>
      <c r="AM704" s="726">
        <f t="shared" si="247"/>
        <v>10.344827586206872</v>
      </c>
      <c r="AN704" s="726">
        <f t="shared" si="248"/>
        <v>4.5673076923076872</v>
      </c>
      <c r="AO704" s="726">
        <f t="shared" si="249"/>
        <v>2.9702970297029729</v>
      </c>
      <c r="AP704" s="726">
        <f t="shared" si="250"/>
        <v>0</v>
      </c>
      <c r="AQ704" s="727">
        <f t="shared" si="251"/>
        <v>9.1029052606597052</v>
      </c>
      <c r="AR704" s="728">
        <f t="shared" si="252"/>
        <v>15.923234383845873</v>
      </c>
    </row>
    <row r="705" spans="1:44" ht="11.25" customHeight="1" x14ac:dyDescent="0.2">
      <c r="A705" s="1015" t="s">
        <v>4282</v>
      </c>
      <c r="B705" s="1015" t="s">
        <v>3955</v>
      </c>
      <c r="C705" s="747">
        <v>0.78</v>
      </c>
      <c r="D705" s="716">
        <v>0.68</v>
      </c>
      <c r="E705" s="716">
        <v>0.6</v>
      </c>
      <c r="F705" s="716">
        <v>0.53</v>
      </c>
      <c r="G705" s="749">
        <v>0.5</v>
      </c>
      <c r="H705" s="524"/>
      <c r="I705" s="716">
        <v>0.5</v>
      </c>
      <c r="J705" s="747">
        <v>0.47499999999999998</v>
      </c>
      <c r="K705" s="524"/>
      <c r="L705" s="751">
        <v>0.4</v>
      </c>
      <c r="M705" s="751">
        <v>0.4</v>
      </c>
      <c r="N705" s="992">
        <v>0.4</v>
      </c>
      <c r="O705" s="992">
        <v>0.38</v>
      </c>
      <c r="P705" s="992">
        <v>0.32</v>
      </c>
      <c r="Q705" s="992">
        <v>0.2</v>
      </c>
      <c r="R705" s="992">
        <v>0.15</v>
      </c>
      <c r="S705" s="576">
        <v>0</v>
      </c>
      <c r="T705" s="576">
        <v>0</v>
      </c>
      <c r="U705" s="576">
        <v>0</v>
      </c>
      <c r="V705" s="576">
        <v>0</v>
      </c>
      <c r="W705" s="576">
        <v>0</v>
      </c>
      <c r="X705" s="708">
        <f t="shared" si="253"/>
        <v>6.3150000000000013</v>
      </c>
      <c r="Y705" s="726">
        <f t="shared" si="233"/>
        <v>14.705882352941169</v>
      </c>
      <c r="Z705" s="726">
        <f t="shared" si="234"/>
        <v>13.333333333333353</v>
      </c>
      <c r="AA705" s="726">
        <f t="shared" si="235"/>
        <v>13.207547169811317</v>
      </c>
      <c r="AB705" s="726">
        <f t="shared" si="236"/>
        <v>6.0000000000000053</v>
      </c>
      <c r="AC705" s="726">
        <f t="shared" si="237"/>
        <v>0</v>
      </c>
      <c r="AD705" s="726">
        <f t="shared" si="238"/>
        <v>5.2631578947368363</v>
      </c>
      <c r="AE705" s="726">
        <f t="shared" si="239"/>
        <v>18.749999999999979</v>
      </c>
      <c r="AF705" s="726">
        <f t="shared" si="240"/>
        <v>0</v>
      </c>
      <c r="AG705" s="726">
        <f t="shared" si="241"/>
        <v>0</v>
      </c>
      <c r="AH705" s="726">
        <f t="shared" si="242"/>
        <v>5.2631578947368363</v>
      </c>
      <c r="AI705" s="726">
        <f t="shared" si="243"/>
        <v>18.75</v>
      </c>
      <c r="AJ705" s="726">
        <f t="shared" si="244"/>
        <v>59.999999999999986</v>
      </c>
      <c r="AK705" s="726">
        <f t="shared" si="245"/>
        <v>33.33333333333335</v>
      </c>
      <c r="AL705" s="726" t="str">
        <f t="shared" si="246"/>
        <v>n/a</v>
      </c>
      <c r="AM705" s="726" t="str">
        <f t="shared" si="247"/>
        <v>n/a</v>
      </c>
      <c r="AN705" s="726" t="str">
        <f t="shared" si="248"/>
        <v>n/a</v>
      </c>
      <c r="AO705" s="726" t="str">
        <f t="shared" si="249"/>
        <v>n/a</v>
      </c>
      <c r="AP705" s="726" t="str">
        <f t="shared" si="250"/>
        <v>n/a</v>
      </c>
      <c r="AQ705" s="727">
        <f t="shared" si="251"/>
        <v>14.50818553683791</v>
      </c>
      <c r="AR705" s="728">
        <f t="shared" si="252"/>
        <v>16.677782153044763</v>
      </c>
    </row>
    <row r="706" spans="1:44" ht="11.25" customHeight="1" x14ac:dyDescent="0.2">
      <c r="A706" s="522" t="s">
        <v>1667</v>
      </c>
      <c r="B706" s="1015" t="s">
        <v>1668</v>
      </c>
      <c r="C706" s="552">
        <v>0.72</v>
      </c>
      <c r="D706" s="704">
        <v>0.70499999999999996</v>
      </c>
      <c r="E706" s="532">
        <v>0.66</v>
      </c>
      <c r="F706" s="704">
        <v>0.63</v>
      </c>
      <c r="G706" s="532">
        <v>0.6</v>
      </c>
      <c r="H706" s="705"/>
      <c r="I706" s="704">
        <v>0.54</v>
      </c>
      <c r="J706" s="523">
        <v>0.48</v>
      </c>
      <c r="K706" s="705"/>
      <c r="L706" s="543">
        <v>0.43</v>
      </c>
      <c r="M706" s="706">
        <v>0.2</v>
      </c>
      <c r="N706" s="711">
        <v>0.77500000000000002</v>
      </c>
      <c r="O706" s="711">
        <v>0.45</v>
      </c>
      <c r="P706" s="711">
        <v>0.3</v>
      </c>
      <c r="Q706" s="711">
        <v>0.22500000000000001</v>
      </c>
      <c r="R706" s="711">
        <v>0.05</v>
      </c>
      <c r="S706" s="707">
        <v>0</v>
      </c>
      <c r="T706" s="707">
        <v>0</v>
      </c>
      <c r="U706" s="707">
        <v>0</v>
      </c>
      <c r="V706" s="707">
        <v>0</v>
      </c>
      <c r="W706" s="707">
        <v>0</v>
      </c>
      <c r="X706" s="708">
        <f t="shared" si="253"/>
        <v>6.7649999999999997</v>
      </c>
      <c r="Y706" s="726">
        <f t="shared" si="233"/>
        <v>2.1276595744680771</v>
      </c>
      <c r="Z706" s="726">
        <f t="shared" si="234"/>
        <v>6.8181818181818121</v>
      </c>
      <c r="AA706" s="726">
        <f t="shared" si="235"/>
        <v>4.7619047619047672</v>
      </c>
      <c r="AB706" s="726">
        <f t="shared" si="236"/>
        <v>5.0000000000000044</v>
      </c>
      <c r="AC706" s="726">
        <f t="shared" si="237"/>
        <v>11.111111111111093</v>
      </c>
      <c r="AD706" s="726">
        <f t="shared" si="238"/>
        <v>12.500000000000021</v>
      </c>
      <c r="AE706" s="726">
        <f t="shared" si="239"/>
        <v>11.627906976744185</v>
      </c>
      <c r="AF706" s="726">
        <f t="shared" si="240"/>
        <v>114.99999999999999</v>
      </c>
      <c r="AG706" s="726">
        <f t="shared" si="241"/>
        <v>-74.193548387096769</v>
      </c>
      <c r="AH706" s="726">
        <f t="shared" si="242"/>
        <v>72.222222222222229</v>
      </c>
      <c r="AI706" s="726">
        <f t="shared" si="243"/>
        <v>50</v>
      </c>
      <c r="AJ706" s="726">
        <f t="shared" si="244"/>
        <v>33.333333333333329</v>
      </c>
      <c r="AK706" s="726">
        <f t="shared" si="245"/>
        <v>350</v>
      </c>
      <c r="AL706" s="726" t="str">
        <f t="shared" si="246"/>
        <v>n/a</v>
      </c>
      <c r="AM706" s="726" t="str">
        <f t="shared" si="247"/>
        <v>n/a</v>
      </c>
      <c r="AN706" s="726" t="str">
        <f t="shared" si="248"/>
        <v>n/a</v>
      </c>
      <c r="AO706" s="726" t="str">
        <f t="shared" si="249"/>
        <v>n/a</v>
      </c>
      <c r="AP706" s="726" t="str">
        <f t="shared" si="250"/>
        <v>n/a</v>
      </c>
      <c r="AQ706" s="727">
        <f t="shared" si="251"/>
        <v>46.177597800836061</v>
      </c>
      <c r="AR706" s="728">
        <f t="shared" si="252"/>
        <v>101.18037993269159</v>
      </c>
    </row>
    <row r="707" spans="1:44" ht="11.25" customHeight="1" x14ac:dyDescent="0.2">
      <c r="A707" s="1015" t="s">
        <v>1669</v>
      </c>
      <c r="B707" s="703" t="s">
        <v>1670</v>
      </c>
      <c r="C707" s="710">
        <v>2.8</v>
      </c>
      <c r="D707" s="704">
        <v>2.38</v>
      </c>
      <c r="E707" s="704">
        <v>2.14</v>
      </c>
      <c r="F707" s="704">
        <v>1.93</v>
      </c>
      <c r="G707" s="704">
        <v>1.82</v>
      </c>
      <c r="H707" s="705"/>
      <c r="I707" s="704">
        <v>1.35</v>
      </c>
      <c r="J707" s="523">
        <v>0.09</v>
      </c>
      <c r="K707" s="705"/>
      <c r="L707" s="543">
        <v>1.4999999999999999E-2</v>
      </c>
      <c r="M707" s="706">
        <v>0</v>
      </c>
      <c r="N707" s="707">
        <v>0</v>
      </c>
      <c r="O707" s="707">
        <v>0</v>
      </c>
      <c r="P707" s="707">
        <v>0</v>
      </c>
      <c r="Q707" s="707">
        <v>0</v>
      </c>
      <c r="R707" s="707">
        <v>0</v>
      </c>
      <c r="S707" s="707">
        <v>0</v>
      </c>
      <c r="T707" s="707">
        <v>0</v>
      </c>
      <c r="U707" s="707">
        <v>0</v>
      </c>
      <c r="V707" s="707">
        <v>0</v>
      </c>
      <c r="W707" s="707">
        <v>0</v>
      </c>
      <c r="X707" s="708">
        <f t="shared" si="253"/>
        <v>12.525</v>
      </c>
      <c r="Y707" s="726">
        <f t="shared" si="233"/>
        <v>17.647058823529417</v>
      </c>
      <c r="Z707" s="726">
        <f t="shared" si="234"/>
        <v>11.214953271028016</v>
      </c>
      <c r="AA707" s="726">
        <f t="shared" si="235"/>
        <v>10.880829015544059</v>
      </c>
      <c r="AB707" s="726">
        <f t="shared" si="236"/>
        <v>6.0439560439560447</v>
      </c>
      <c r="AC707" s="726">
        <f t="shared" si="237"/>
        <v>34.81481481481481</v>
      </c>
      <c r="AD707" s="726">
        <f t="shared" si="238"/>
        <v>1400.0000000000002</v>
      </c>
      <c r="AE707" s="726">
        <f t="shared" si="239"/>
        <v>500</v>
      </c>
      <c r="AF707" s="726" t="str">
        <f t="shared" si="240"/>
        <v>n/a</v>
      </c>
      <c r="AG707" s="726" t="str">
        <f t="shared" si="241"/>
        <v>n/a</v>
      </c>
      <c r="AH707" s="726" t="str">
        <f t="shared" si="242"/>
        <v>n/a</v>
      </c>
      <c r="AI707" s="726" t="str">
        <f t="shared" si="243"/>
        <v>n/a</v>
      </c>
      <c r="AJ707" s="726" t="str">
        <f t="shared" si="244"/>
        <v>n/a</v>
      </c>
      <c r="AK707" s="726" t="str">
        <f t="shared" si="245"/>
        <v>n/a</v>
      </c>
      <c r="AL707" s="726" t="str">
        <f t="shared" si="246"/>
        <v>n/a</v>
      </c>
      <c r="AM707" s="726" t="str">
        <f t="shared" si="247"/>
        <v>n/a</v>
      </c>
      <c r="AN707" s="726" t="str">
        <f t="shared" si="248"/>
        <v>n/a</v>
      </c>
      <c r="AO707" s="726" t="str">
        <f t="shared" si="249"/>
        <v>n/a</v>
      </c>
      <c r="AP707" s="726" t="str">
        <f t="shared" si="250"/>
        <v>n/a</v>
      </c>
      <c r="AQ707" s="727">
        <f t="shared" si="251"/>
        <v>282.94308742412466</v>
      </c>
      <c r="AR707" s="728">
        <f t="shared" si="252"/>
        <v>524.62790813897152</v>
      </c>
    </row>
    <row r="708" spans="1:44" ht="11.25" customHeight="1" x14ac:dyDescent="0.2">
      <c r="A708" s="1015" t="s">
        <v>340</v>
      </c>
      <c r="B708" s="1015" t="s">
        <v>341</v>
      </c>
      <c r="C708" s="517">
        <v>0.87</v>
      </c>
      <c r="D708" s="704">
        <v>0.81</v>
      </c>
      <c r="E708" s="704">
        <v>0.78</v>
      </c>
      <c r="F708" s="704">
        <v>0.75</v>
      </c>
      <c r="G708" s="704">
        <v>0.73</v>
      </c>
      <c r="H708" s="705"/>
      <c r="I708" s="704">
        <v>0.71</v>
      </c>
      <c r="J708" s="523">
        <v>0.69</v>
      </c>
      <c r="K708" s="705"/>
      <c r="L708" s="543">
        <v>0.68</v>
      </c>
      <c r="M708" s="543">
        <v>0.66</v>
      </c>
      <c r="N708" s="711">
        <v>0.64400000000000002</v>
      </c>
      <c r="O708" s="711">
        <v>0.60399999999999998</v>
      </c>
      <c r="P708" s="711">
        <v>0.56599999999999995</v>
      </c>
      <c r="Q708" s="711">
        <v>0.53600000000000003</v>
      </c>
      <c r="R708" s="711">
        <v>0.51</v>
      </c>
      <c r="S708" s="711">
        <v>0.48531999999999997</v>
      </c>
      <c r="T708" s="711">
        <v>0.46</v>
      </c>
      <c r="U708" s="711">
        <v>0.42902000000000001</v>
      </c>
      <c r="V708" s="711">
        <v>0.41</v>
      </c>
      <c r="W708" s="711">
        <v>0.4</v>
      </c>
      <c r="X708" s="708">
        <f t="shared" si="253"/>
        <v>11.72434</v>
      </c>
      <c r="Y708" s="726">
        <f t="shared" si="233"/>
        <v>7.4074074074073959</v>
      </c>
      <c r="Z708" s="726">
        <f t="shared" si="234"/>
        <v>3.8461538461538547</v>
      </c>
      <c r="AA708" s="726">
        <f t="shared" si="235"/>
        <v>4.0000000000000036</v>
      </c>
      <c r="AB708" s="726">
        <f t="shared" si="236"/>
        <v>2.7397260273972712</v>
      </c>
      <c r="AC708" s="726">
        <f t="shared" si="237"/>
        <v>2.8169014084507005</v>
      </c>
      <c r="AD708" s="726">
        <f t="shared" si="238"/>
        <v>2.898550724637694</v>
      </c>
      <c r="AE708" s="726">
        <f t="shared" si="239"/>
        <v>1.4705882352941124</v>
      </c>
      <c r="AF708" s="726">
        <f t="shared" si="240"/>
        <v>3.0303030303030276</v>
      </c>
      <c r="AG708" s="726">
        <f t="shared" si="241"/>
        <v>2.4844720496894457</v>
      </c>
      <c r="AH708" s="726">
        <f t="shared" si="242"/>
        <v>6.6225165562914023</v>
      </c>
      <c r="AI708" s="726">
        <f t="shared" si="243"/>
        <v>6.7137809187279185</v>
      </c>
      <c r="AJ708" s="726">
        <f t="shared" si="244"/>
        <v>5.5970149253731227</v>
      </c>
      <c r="AK708" s="726">
        <f t="shared" si="245"/>
        <v>5.0980392156862786</v>
      </c>
      <c r="AL708" s="726">
        <f t="shared" si="246"/>
        <v>5.0853045413335574</v>
      </c>
      <c r="AM708" s="726">
        <f t="shared" si="247"/>
        <v>5.5043478260869527</v>
      </c>
      <c r="AN708" s="726">
        <f t="shared" si="248"/>
        <v>7.2211085730268909</v>
      </c>
      <c r="AO708" s="726">
        <f t="shared" si="249"/>
        <v>4.6390243902439066</v>
      </c>
      <c r="AP708" s="726">
        <f t="shared" si="250"/>
        <v>2.4999999999999911</v>
      </c>
      <c r="AQ708" s="727">
        <f t="shared" si="251"/>
        <v>4.4264022042279736</v>
      </c>
      <c r="AR708" s="728">
        <f t="shared" si="252"/>
        <v>1.8258085522857346</v>
      </c>
    </row>
    <row r="709" spans="1:44" ht="11.25" customHeight="1" x14ac:dyDescent="0.2">
      <c r="A709" s="539" t="s">
        <v>3956</v>
      </c>
      <c r="B709" s="539" t="s">
        <v>4278</v>
      </c>
      <c r="C709" s="716">
        <v>1.2</v>
      </c>
      <c r="D709" s="1162">
        <v>1.08</v>
      </c>
      <c r="E709" s="1162">
        <v>0.78</v>
      </c>
      <c r="F709" s="1162">
        <v>0.35</v>
      </c>
      <c r="G709" s="1166">
        <v>0</v>
      </c>
      <c r="H709" s="553"/>
      <c r="I709" s="1166">
        <v>0</v>
      </c>
      <c r="J709" s="591">
        <v>0</v>
      </c>
      <c r="K709" s="1166"/>
      <c r="L709" s="583">
        <v>0</v>
      </c>
      <c r="M709" s="583">
        <v>0</v>
      </c>
      <c r="N709" s="574">
        <v>0</v>
      </c>
      <c r="O709" s="574">
        <v>0</v>
      </c>
      <c r="P709" s="574">
        <v>0</v>
      </c>
      <c r="Q709" s="574">
        <v>0</v>
      </c>
      <c r="R709" s="574">
        <v>0</v>
      </c>
      <c r="S709" s="574">
        <v>0</v>
      </c>
      <c r="T709" s="574">
        <v>0</v>
      </c>
      <c r="U709" s="574">
        <v>0</v>
      </c>
      <c r="V709" s="574">
        <v>0</v>
      </c>
      <c r="W709" s="574">
        <v>0</v>
      </c>
      <c r="X709" s="708">
        <f t="shared" si="253"/>
        <v>3.4100000000000006</v>
      </c>
      <c r="Y709" s="726">
        <f t="shared" si="233"/>
        <v>11.111111111111093</v>
      </c>
      <c r="Z709" s="726">
        <f t="shared" si="234"/>
        <v>38.46153846153846</v>
      </c>
      <c r="AA709" s="726">
        <f t="shared" si="235"/>
        <v>122.85714285714286</v>
      </c>
      <c r="AB709" s="726" t="str">
        <f t="shared" si="236"/>
        <v>n/a</v>
      </c>
      <c r="AC709" s="726" t="str">
        <f t="shared" si="237"/>
        <v>n/a</v>
      </c>
      <c r="AD709" s="726" t="str">
        <f t="shared" si="238"/>
        <v>n/a</v>
      </c>
      <c r="AE709" s="726" t="str">
        <f t="shared" si="239"/>
        <v>n/a</v>
      </c>
      <c r="AF709" s="726" t="str">
        <f t="shared" si="240"/>
        <v>n/a</v>
      </c>
      <c r="AG709" s="726" t="str">
        <f t="shared" si="241"/>
        <v>n/a</v>
      </c>
      <c r="AH709" s="726" t="str">
        <f t="shared" si="242"/>
        <v>n/a</v>
      </c>
      <c r="AI709" s="726" t="str">
        <f t="shared" si="243"/>
        <v>n/a</v>
      </c>
      <c r="AJ709" s="726" t="str">
        <f t="shared" si="244"/>
        <v>n/a</v>
      </c>
      <c r="AK709" s="726" t="str">
        <f t="shared" si="245"/>
        <v>n/a</v>
      </c>
      <c r="AL709" s="726" t="str">
        <f t="shared" si="246"/>
        <v>n/a</v>
      </c>
      <c r="AM709" s="726" t="str">
        <f t="shared" si="247"/>
        <v>n/a</v>
      </c>
      <c r="AN709" s="726" t="str">
        <f t="shared" si="248"/>
        <v>n/a</v>
      </c>
      <c r="AO709" s="726" t="str">
        <f t="shared" si="249"/>
        <v>n/a</v>
      </c>
      <c r="AP709" s="726" t="str">
        <f t="shared" si="250"/>
        <v>n/a</v>
      </c>
      <c r="AQ709" s="727">
        <f t="shared" si="251"/>
        <v>57.476597476597476</v>
      </c>
      <c r="AR709" s="728">
        <f t="shared" si="252"/>
        <v>58.249233941365418</v>
      </c>
    </row>
    <row r="710" spans="1:44" ht="11.25" customHeight="1" x14ac:dyDescent="0.2">
      <c r="A710" s="522" t="s">
        <v>1671</v>
      </c>
      <c r="B710" s="703" t="s">
        <v>1672</v>
      </c>
      <c r="C710" s="524">
        <v>3.1</v>
      </c>
      <c r="D710" s="704">
        <v>2.88</v>
      </c>
      <c r="E710" s="704">
        <v>2.4</v>
      </c>
      <c r="F710" s="704">
        <v>2</v>
      </c>
      <c r="G710" s="704">
        <v>1.32</v>
      </c>
      <c r="H710" s="705"/>
      <c r="I710" s="704">
        <v>1</v>
      </c>
      <c r="J710" s="709">
        <v>0.4</v>
      </c>
      <c r="K710" s="705"/>
      <c r="L710" s="706">
        <v>0.4</v>
      </c>
      <c r="M710" s="706">
        <v>0.95</v>
      </c>
      <c r="N710" s="711">
        <v>3.15</v>
      </c>
      <c r="O710" s="711">
        <v>2.8</v>
      </c>
      <c r="P710" s="711">
        <v>2.4</v>
      </c>
      <c r="Q710" s="711">
        <v>2.16</v>
      </c>
      <c r="R710" s="711">
        <v>2</v>
      </c>
      <c r="S710" s="711">
        <v>1.86</v>
      </c>
      <c r="T710" s="711">
        <v>1.77</v>
      </c>
      <c r="U710" s="711">
        <v>1.55</v>
      </c>
      <c r="V710" s="711">
        <v>1.45</v>
      </c>
      <c r="W710" s="707">
        <v>1.4</v>
      </c>
      <c r="X710" s="708">
        <f t="shared" si="253"/>
        <v>34.99</v>
      </c>
      <c r="Y710" s="726">
        <f t="shared" si="233"/>
        <v>7.6388888888889062</v>
      </c>
      <c r="Z710" s="726">
        <f t="shared" si="234"/>
        <v>19.999999999999996</v>
      </c>
      <c r="AA710" s="726">
        <f t="shared" si="235"/>
        <v>19.999999999999996</v>
      </c>
      <c r="AB710" s="726">
        <f t="shared" si="236"/>
        <v>51.515151515151516</v>
      </c>
      <c r="AC710" s="726">
        <f t="shared" si="237"/>
        <v>32.000000000000007</v>
      </c>
      <c r="AD710" s="726">
        <f t="shared" si="238"/>
        <v>150</v>
      </c>
      <c r="AE710" s="726">
        <f t="shared" si="239"/>
        <v>0</v>
      </c>
      <c r="AF710" s="726">
        <f t="shared" si="240"/>
        <v>-57.894736842105267</v>
      </c>
      <c r="AG710" s="726">
        <f t="shared" si="241"/>
        <v>-69.841269841269835</v>
      </c>
      <c r="AH710" s="726">
        <f t="shared" si="242"/>
        <v>12.5</v>
      </c>
      <c r="AI710" s="726">
        <f t="shared" si="243"/>
        <v>16.666666666666675</v>
      </c>
      <c r="AJ710" s="726">
        <f t="shared" si="244"/>
        <v>11.111111111111093</v>
      </c>
      <c r="AK710" s="726">
        <f t="shared" si="245"/>
        <v>8.0000000000000071</v>
      </c>
      <c r="AL710" s="726">
        <f t="shared" si="246"/>
        <v>7.5268817204301008</v>
      </c>
      <c r="AM710" s="726">
        <f t="shared" si="247"/>
        <v>5.0847457627118731</v>
      </c>
      <c r="AN710" s="726">
        <f t="shared" si="248"/>
        <v>14.193548387096765</v>
      </c>
      <c r="AO710" s="726">
        <f t="shared" si="249"/>
        <v>6.8965517241379448</v>
      </c>
      <c r="AP710" s="726">
        <f t="shared" si="250"/>
        <v>3.5714285714285809</v>
      </c>
      <c r="AQ710" s="727">
        <f t="shared" si="251"/>
        <v>13.27605375912491</v>
      </c>
      <c r="AR710" s="728">
        <f t="shared" si="252"/>
        <v>44.098132296062644</v>
      </c>
    </row>
    <row r="711" spans="1:44" ht="11.25" customHeight="1" x14ac:dyDescent="0.2">
      <c r="A711" s="1015" t="s">
        <v>1673</v>
      </c>
      <c r="B711" s="507" t="s">
        <v>1674</v>
      </c>
      <c r="C711" s="524">
        <v>2.9499999999999997</v>
      </c>
      <c r="D711" s="525">
        <v>2.54</v>
      </c>
      <c r="E711" s="525">
        <v>2.2000000000000002</v>
      </c>
      <c r="F711" s="525">
        <v>1.85</v>
      </c>
      <c r="G711" s="525">
        <v>1.58</v>
      </c>
      <c r="H711" s="526"/>
      <c r="I711" s="704">
        <v>1.4</v>
      </c>
      <c r="J711" s="523">
        <v>1.3</v>
      </c>
      <c r="K711" s="705"/>
      <c r="L711" s="543">
        <v>1.22</v>
      </c>
      <c r="M711" s="706">
        <v>1.2</v>
      </c>
      <c r="N711" s="707">
        <v>1.2</v>
      </c>
      <c r="O711" s="711">
        <v>1.1100000000000001</v>
      </c>
      <c r="P711" s="711">
        <v>1.08</v>
      </c>
      <c r="Q711" s="707">
        <v>1</v>
      </c>
      <c r="R711" s="707">
        <v>1</v>
      </c>
      <c r="S711" s="711">
        <v>1</v>
      </c>
      <c r="T711" s="711">
        <v>0.97</v>
      </c>
      <c r="U711" s="711">
        <v>0.96</v>
      </c>
      <c r="V711" s="711">
        <v>0.94</v>
      </c>
      <c r="W711" s="711">
        <v>0.9</v>
      </c>
      <c r="X711" s="708">
        <f t="shared" si="253"/>
        <v>26.400000000000002</v>
      </c>
      <c r="Y711" s="726">
        <f t="shared" si="233"/>
        <v>16.14173228346456</v>
      </c>
      <c r="Z711" s="726">
        <f t="shared" si="234"/>
        <v>15.454545454545453</v>
      </c>
      <c r="AA711" s="726">
        <f t="shared" si="235"/>
        <v>18.918918918918926</v>
      </c>
      <c r="AB711" s="726">
        <f t="shared" si="236"/>
        <v>17.088607594936711</v>
      </c>
      <c r="AC711" s="726">
        <f t="shared" si="237"/>
        <v>12.857142857142879</v>
      </c>
      <c r="AD711" s="726">
        <f t="shared" si="238"/>
        <v>7.6923076923076872</v>
      </c>
      <c r="AE711" s="726">
        <f t="shared" si="239"/>
        <v>6.5573770491803351</v>
      </c>
      <c r="AF711" s="726">
        <f t="shared" si="240"/>
        <v>1.6666666666666607</v>
      </c>
      <c r="AG711" s="726">
        <f t="shared" si="241"/>
        <v>0</v>
      </c>
      <c r="AH711" s="726">
        <f t="shared" si="242"/>
        <v>8.108108108108091</v>
      </c>
      <c r="AI711" s="726">
        <f t="shared" si="243"/>
        <v>2.7777777777777901</v>
      </c>
      <c r="AJ711" s="726">
        <f t="shared" si="244"/>
        <v>8.0000000000000071</v>
      </c>
      <c r="AK711" s="726">
        <f t="shared" si="245"/>
        <v>0</v>
      </c>
      <c r="AL711" s="726">
        <f t="shared" si="246"/>
        <v>0</v>
      </c>
      <c r="AM711" s="726">
        <f t="shared" si="247"/>
        <v>3.0927835051546504</v>
      </c>
      <c r="AN711" s="726">
        <f t="shared" si="248"/>
        <v>1.0416666666666741</v>
      </c>
      <c r="AO711" s="726">
        <f t="shared" si="249"/>
        <v>2.1276595744680771</v>
      </c>
      <c r="AP711" s="726">
        <f t="shared" si="250"/>
        <v>4.4444444444444287</v>
      </c>
      <c r="AQ711" s="727">
        <f t="shared" si="251"/>
        <v>6.9983188107657197</v>
      </c>
      <c r="AR711" s="728">
        <f t="shared" si="252"/>
        <v>6.4644305820988572</v>
      </c>
    </row>
    <row r="712" spans="1:44" ht="11.25" customHeight="1" x14ac:dyDescent="0.2">
      <c r="A712" s="1015" t="s">
        <v>342</v>
      </c>
      <c r="B712" s="507" t="s">
        <v>343</v>
      </c>
      <c r="C712" s="524">
        <v>1.54</v>
      </c>
      <c r="D712" s="525">
        <v>1.46</v>
      </c>
      <c r="E712" s="525">
        <v>1.37</v>
      </c>
      <c r="F712" s="704">
        <v>1.27</v>
      </c>
      <c r="G712" s="704">
        <v>1.23</v>
      </c>
      <c r="H712" s="526"/>
      <c r="I712" s="704">
        <v>1.19</v>
      </c>
      <c r="J712" s="523">
        <v>1.1499999999999999</v>
      </c>
      <c r="K712" s="526"/>
      <c r="L712" s="543">
        <v>1.1100000000000001</v>
      </c>
      <c r="M712" s="706">
        <v>1.08</v>
      </c>
      <c r="N712" s="711">
        <v>1.07</v>
      </c>
      <c r="O712" s="711">
        <v>1.02</v>
      </c>
      <c r="P712" s="711">
        <v>0.96</v>
      </c>
      <c r="Q712" s="711">
        <v>0.92</v>
      </c>
      <c r="R712" s="711">
        <v>0.88</v>
      </c>
      <c r="S712" s="707">
        <v>0.84</v>
      </c>
      <c r="T712" s="711">
        <v>0.83</v>
      </c>
      <c r="U712" s="707">
        <v>0.8</v>
      </c>
      <c r="V712" s="711">
        <v>0.79</v>
      </c>
      <c r="W712" s="711">
        <v>0.75</v>
      </c>
      <c r="X712" s="708">
        <f t="shared" si="253"/>
        <v>20.259999999999998</v>
      </c>
      <c r="Y712" s="726">
        <f t="shared" si="233"/>
        <v>5.4794520547945202</v>
      </c>
      <c r="Z712" s="726">
        <f t="shared" si="234"/>
        <v>6.5693430656934115</v>
      </c>
      <c r="AA712" s="726">
        <f t="shared" si="235"/>
        <v>7.8740157480315043</v>
      </c>
      <c r="AB712" s="726">
        <f t="shared" si="236"/>
        <v>3.2520325203251987</v>
      </c>
      <c r="AC712" s="726">
        <f t="shared" si="237"/>
        <v>3.3613445378151363</v>
      </c>
      <c r="AD712" s="726">
        <f t="shared" si="238"/>
        <v>3.4782608695652195</v>
      </c>
      <c r="AE712" s="726">
        <f t="shared" si="239"/>
        <v>3.603603603603589</v>
      </c>
      <c r="AF712" s="726">
        <f t="shared" si="240"/>
        <v>2.7777777777777901</v>
      </c>
      <c r="AG712" s="726">
        <f t="shared" si="241"/>
        <v>0.93457943925234765</v>
      </c>
      <c r="AH712" s="726">
        <f t="shared" si="242"/>
        <v>4.9019607843137303</v>
      </c>
      <c r="AI712" s="726">
        <f t="shared" si="243"/>
        <v>6.25</v>
      </c>
      <c r="AJ712" s="726">
        <f t="shared" si="244"/>
        <v>4.3478260869565188</v>
      </c>
      <c r="AK712" s="726">
        <f t="shared" si="245"/>
        <v>4.5454545454545414</v>
      </c>
      <c r="AL712" s="726">
        <f t="shared" si="246"/>
        <v>4.7619047619047672</v>
      </c>
      <c r="AM712" s="726">
        <f t="shared" si="247"/>
        <v>1.2048192771084265</v>
      </c>
      <c r="AN712" s="726">
        <f t="shared" si="248"/>
        <v>3.7499999999999867</v>
      </c>
      <c r="AO712" s="726">
        <f t="shared" si="249"/>
        <v>1.2658227848101333</v>
      </c>
      <c r="AP712" s="726">
        <f t="shared" si="250"/>
        <v>5.3333333333333455</v>
      </c>
      <c r="AQ712" s="727">
        <f t="shared" si="251"/>
        <v>4.09397395504112</v>
      </c>
      <c r="AR712" s="728">
        <f t="shared" si="252"/>
        <v>1.8775879790730514</v>
      </c>
    </row>
    <row r="713" spans="1:44" ht="11.25" customHeight="1" x14ac:dyDescent="0.2">
      <c r="A713" s="538" t="s">
        <v>1675</v>
      </c>
      <c r="B713" s="539" t="s">
        <v>1676</v>
      </c>
      <c r="C713" s="542">
        <v>0.41</v>
      </c>
      <c r="D713" s="545">
        <v>0.36499999999999999</v>
      </c>
      <c r="E713" s="545">
        <v>0.28999999999999998</v>
      </c>
      <c r="F713" s="545">
        <v>0.20499999999999999</v>
      </c>
      <c r="G713" s="545">
        <v>0.14000000000000001</v>
      </c>
      <c r="H713" s="546"/>
      <c r="I713" s="545">
        <v>0.09</v>
      </c>
      <c r="J713" s="541">
        <v>0.02</v>
      </c>
      <c r="K713" s="546"/>
      <c r="L713" s="572">
        <v>0</v>
      </c>
      <c r="M713" s="572">
        <v>0.02</v>
      </c>
      <c r="N713" s="549">
        <v>0.68</v>
      </c>
      <c r="O713" s="549">
        <v>0.68</v>
      </c>
      <c r="P713" s="549">
        <v>0.68</v>
      </c>
      <c r="Q713" s="548">
        <v>0.51</v>
      </c>
      <c r="R713" s="549">
        <v>0</v>
      </c>
      <c r="S713" s="549">
        <v>0</v>
      </c>
      <c r="T713" s="549">
        <v>0</v>
      </c>
      <c r="U713" s="549">
        <v>0</v>
      </c>
      <c r="V713" s="549">
        <v>0</v>
      </c>
      <c r="W713" s="549">
        <v>0</v>
      </c>
      <c r="X713" s="708">
        <f t="shared" si="253"/>
        <v>4.0900000000000007</v>
      </c>
      <c r="Y713" s="726">
        <f t="shared" si="233"/>
        <v>12.328767123287676</v>
      </c>
      <c r="Z713" s="726">
        <f t="shared" si="234"/>
        <v>25.862068965517238</v>
      </c>
      <c r="AA713" s="726">
        <f t="shared" si="235"/>
        <v>41.463414634146332</v>
      </c>
      <c r="AB713" s="726">
        <f t="shared" si="236"/>
        <v>46.428571428571395</v>
      </c>
      <c r="AC713" s="726">
        <f t="shared" si="237"/>
        <v>55.555555555555578</v>
      </c>
      <c r="AD713" s="726">
        <f t="shared" si="238"/>
        <v>350</v>
      </c>
      <c r="AE713" s="726" t="str">
        <f t="shared" si="239"/>
        <v>n/a</v>
      </c>
      <c r="AF713" s="726">
        <f t="shared" si="240"/>
        <v>-100</v>
      </c>
      <c r="AG713" s="726">
        <f t="shared" si="241"/>
        <v>-97.058823529411768</v>
      </c>
      <c r="AH713" s="726">
        <f t="shared" si="242"/>
        <v>0</v>
      </c>
      <c r="AI713" s="726">
        <f t="shared" si="243"/>
        <v>0</v>
      </c>
      <c r="AJ713" s="726">
        <f t="shared" si="244"/>
        <v>33.33333333333335</v>
      </c>
      <c r="AK713" s="726" t="str">
        <f t="shared" si="245"/>
        <v>n/a</v>
      </c>
      <c r="AL713" s="726" t="str">
        <f t="shared" si="246"/>
        <v>n/a</v>
      </c>
      <c r="AM713" s="726" t="str">
        <f t="shared" si="247"/>
        <v>n/a</v>
      </c>
      <c r="AN713" s="726" t="str">
        <f t="shared" si="248"/>
        <v>n/a</v>
      </c>
      <c r="AO713" s="726" t="str">
        <f t="shared" si="249"/>
        <v>n/a</v>
      </c>
      <c r="AP713" s="726" t="str">
        <f t="shared" si="250"/>
        <v>n/a</v>
      </c>
      <c r="AQ713" s="727">
        <f t="shared" si="251"/>
        <v>33.446626137363623</v>
      </c>
      <c r="AR713" s="728">
        <f t="shared" si="252"/>
        <v>117.68949545196939</v>
      </c>
    </row>
    <row r="714" spans="1:44" ht="11.25" customHeight="1" x14ac:dyDescent="0.2">
      <c r="A714" s="522" t="s">
        <v>1677</v>
      </c>
      <c r="B714" s="1015" t="s">
        <v>1678</v>
      </c>
      <c r="C714" s="710">
        <v>0.4</v>
      </c>
      <c r="D714" s="704">
        <v>0.3</v>
      </c>
      <c r="E714" s="704">
        <v>0.23</v>
      </c>
      <c r="F714" s="532">
        <v>0.2</v>
      </c>
      <c r="G714" s="704">
        <v>0.15</v>
      </c>
      <c r="H714" s="705"/>
      <c r="I714" s="532">
        <v>0</v>
      </c>
      <c r="J714" s="709">
        <v>0</v>
      </c>
      <c r="K714" s="705"/>
      <c r="L714" s="706">
        <v>0.02</v>
      </c>
      <c r="M714" s="706">
        <v>0.12</v>
      </c>
      <c r="N714" s="711">
        <v>0.12</v>
      </c>
      <c r="O714" s="707">
        <v>0</v>
      </c>
      <c r="P714" s="707">
        <v>0</v>
      </c>
      <c r="Q714" s="707">
        <v>0</v>
      </c>
      <c r="R714" s="707">
        <v>0</v>
      </c>
      <c r="S714" s="707">
        <v>0</v>
      </c>
      <c r="T714" s="707">
        <v>0</v>
      </c>
      <c r="U714" s="707">
        <v>0</v>
      </c>
      <c r="V714" s="707">
        <v>0</v>
      </c>
      <c r="W714" s="707">
        <v>0</v>
      </c>
      <c r="X714" s="708">
        <f t="shared" si="253"/>
        <v>1.54</v>
      </c>
      <c r="Y714" s="726">
        <f t="shared" si="233"/>
        <v>33.33333333333335</v>
      </c>
      <c r="Z714" s="726">
        <f t="shared" si="234"/>
        <v>30.434782608695631</v>
      </c>
      <c r="AA714" s="726">
        <f t="shared" si="235"/>
        <v>14.999999999999991</v>
      </c>
      <c r="AB714" s="726">
        <f t="shared" si="236"/>
        <v>33.33333333333335</v>
      </c>
      <c r="AC714" s="726" t="str">
        <f t="shared" si="237"/>
        <v>n/a</v>
      </c>
      <c r="AD714" s="726" t="str">
        <f t="shared" si="238"/>
        <v>n/a</v>
      </c>
      <c r="AE714" s="726">
        <f t="shared" si="239"/>
        <v>-100</v>
      </c>
      <c r="AF714" s="726">
        <f t="shared" si="240"/>
        <v>-83.333333333333329</v>
      </c>
      <c r="AG714" s="726">
        <f t="shared" si="241"/>
        <v>0</v>
      </c>
      <c r="AH714" s="726" t="str">
        <f t="shared" si="242"/>
        <v>n/a</v>
      </c>
      <c r="AI714" s="726" t="str">
        <f t="shared" si="243"/>
        <v>n/a</v>
      </c>
      <c r="AJ714" s="726" t="str">
        <f t="shared" si="244"/>
        <v>n/a</v>
      </c>
      <c r="AK714" s="726" t="str">
        <f t="shared" si="245"/>
        <v>n/a</v>
      </c>
      <c r="AL714" s="726" t="str">
        <f t="shared" si="246"/>
        <v>n/a</v>
      </c>
      <c r="AM714" s="726" t="str">
        <f t="shared" si="247"/>
        <v>n/a</v>
      </c>
      <c r="AN714" s="726" t="str">
        <f t="shared" si="248"/>
        <v>n/a</v>
      </c>
      <c r="AO714" s="726" t="str">
        <f t="shared" si="249"/>
        <v>n/a</v>
      </c>
      <c r="AP714" s="726" t="str">
        <f t="shared" si="250"/>
        <v>n/a</v>
      </c>
      <c r="AQ714" s="727">
        <f t="shared" si="251"/>
        <v>-10.175983436853002</v>
      </c>
      <c r="AR714" s="728">
        <f t="shared" si="252"/>
        <v>57.144682147970521</v>
      </c>
    </row>
    <row r="715" spans="1:44" ht="11.25" customHeight="1" x14ac:dyDescent="0.2">
      <c r="A715" s="1015" t="s">
        <v>798</v>
      </c>
      <c r="B715" s="1015" t="s">
        <v>799</v>
      </c>
      <c r="C715" s="710">
        <v>1.0975000000000001</v>
      </c>
      <c r="D715" s="525">
        <v>1.06375</v>
      </c>
      <c r="E715" s="525">
        <v>1.0049999999999999</v>
      </c>
      <c r="F715" s="525">
        <v>0.94499999999999995</v>
      </c>
      <c r="G715" s="525">
        <v>0.9</v>
      </c>
      <c r="H715" s="526"/>
      <c r="I715" s="704">
        <v>0.82499999999999996</v>
      </c>
      <c r="J715" s="523">
        <v>0.74875000000000003</v>
      </c>
      <c r="K715" s="526"/>
      <c r="L715" s="543">
        <v>0.67749999999999999</v>
      </c>
      <c r="M715" s="543">
        <v>0.59499999999999997</v>
      </c>
      <c r="N715" s="711">
        <v>0.54</v>
      </c>
      <c r="O715" s="711">
        <v>0.49</v>
      </c>
      <c r="P715" s="711">
        <v>0.45</v>
      </c>
      <c r="Q715" s="711">
        <v>0.42499999999999999</v>
      </c>
      <c r="R715" s="711">
        <v>0.40500000000000003</v>
      </c>
      <c r="S715" s="711">
        <v>0.38500000000000001</v>
      </c>
      <c r="T715" s="711">
        <v>0.375</v>
      </c>
      <c r="U715" s="711">
        <v>0.37</v>
      </c>
      <c r="V715" s="711">
        <v>0.36499999999999999</v>
      </c>
      <c r="W715" s="711">
        <v>0.36</v>
      </c>
      <c r="X715" s="708">
        <f t="shared" si="253"/>
        <v>12.022499999999999</v>
      </c>
      <c r="Y715" s="726">
        <f t="shared" si="233"/>
        <v>3.1727379553466717</v>
      </c>
      <c r="Z715" s="726">
        <f t="shared" si="234"/>
        <v>5.845771144278622</v>
      </c>
      <c r="AA715" s="726">
        <f t="shared" si="235"/>
        <v>6.3492063492063489</v>
      </c>
      <c r="AB715" s="726">
        <f t="shared" si="236"/>
        <v>4.9999999999999822</v>
      </c>
      <c r="AC715" s="726">
        <f t="shared" si="237"/>
        <v>9.0909090909091042</v>
      </c>
      <c r="AD715" s="726">
        <f t="shared" si="238"/>
        <v>10.183639398998313</v>
      </c>
      <c r="AE715" s="726">
        <f t="shared" si="239"/>
        <v>10.516605166051662</v>
      </c>
      <c r="AF715" s="726">
        <f t="shared" si="240"/>
        <v>13.86554621848739</v>
      </c>
      <c r="AG715" s="726">
        <f t="shared" si="241"/>
        <v>10.185185185185164</v>
      </c>
      <c r="AH715" s="726">
        <f t="shared" si="242"/>
        <v>10.204081632653072</v>
      </c>
      <c r="AI715" s="726">
        <f t="shared" si="243"/>
        <v>8.8888888888888786</v>
      </c>
      <c r="AJ715" s="726">
        <f t="shared" si="244"/>
        <v>5.8823529411764719</v>
      </c>
      <c r="AK715" s="726">
        <f t="shared" si="245"/>
        <v>4.9382716049382713</v>
      </c>
      <c r="AL715" s="726">
        <f t="shared" si="246"/>
        <v>5.1948051948051965</v>
      </c>
      <c r="AM715" s="726">
        <f t="shared" si="247"/>
        <v>2.6666666666666616</v>
      </c>
      <c r="AN715" s="726">
        <f t="shared" si="248"/>
        <v>1.3513513513513598</v>
      </c>
      <c r="AO715" s="726">
        <f t="shared" si="249"/>
        <v>1.3698630136986356</v>
      </c>
      <c r="AP715" s="726">
        <f t="shared" si="250"/>
        <v>1.388888888888884</v>
      </c>
      <c r="AQ715" s="727">
        <f t="shared" si="251"/>
        <v>6.449709482862815</v>
      </c>
      <c r="AR715" s="728">
        <f t="shared" si="252"/>
        <v>3.7224968453588794</v>
      </c>
    </row>
    <row r="716" spans="1:44" ht="11.25" customHeight="1" x14ac:dyDescent="0.2">
      <c r="A716" s="1015" t="s">
        <v>1679</v>
      </c>
      <c r="B716" s="1015" t="s">
        <v>1680</v>
      </c>
      <c r="C716" s="517">
        <v>1.32</v>
      </c>
      <c r="D716" s="704">
        <v>1.21</v>
      </c>
      <c r="E716" s="704">
        <v>0.98</v>
      </c>
      <c r="F716" s="704">
        <v>0.82</v>
      </c>
      <c r="G716" s="704">
        <v>0.74</v>
      </c>
      <c r="H716" s="705"/>
      <c r="I716" s="704">
        <v>0.69</v>
      </c>
      <c r="J716" s="709">
        <v>0.68</v>
      </c>
      <c r="K716" s="577"/>
      <c r="L716" s="706">
        <v>0.68</v>
      </c>
      <c r="M716" s="706">
        <v>0.68</v>
      </c>
      <c r="N716" s="711">
        <v>0.68</v>
      </c>
      <c r="O716" s="711">
        <v>0.67190000000000005</v>
      </c>
      <c r="P716" s="707">
        <v>0.64759999999999995</v>
      </c>
      <c r="Q716" s="711">
        <v>0.64759999999999995</v>
      </c>
      <c r="R716" s="711">
        <v>0.61680000000000001</v>
      </c>
      <c r="S716" s="711">
        <v>0.59864000000000006</v>
      </c>
      <c r="T716" s="711">
        <v>0.51947999999999994</v>
      </c>
      <c r="U716" s="711">
        <v>0.47001000000000004</v>
      </c>
      <c r="V716" s="711">
        <v>0.44525999999999999</v>
      </c>
      <c r="W716" s="711">
        <v>0.42875999999999997</v>
      </c>
      <c r="X716" s="708">
        <f t="shared" si="253"/>
        <v>13.52605</v>
      </c>
      <c r="Y716" s="726">
        <f t="shared" si="233"/>
        <v>9.0909090909091042</v>
      </c>
      <c r="Z716" s="726">
        <f t="shared" si="234"/>
        <v>23.469387755102034</v>
      </c>
      <c r="AA716" s="726">
        <f t="shared" si="235"/>
        <v>19.512195121951216</v>
      </c>
      <c r="AB716" s="726">
        <f t="shared" si="236"/>
        <v>10.810810810810811</v>
      </c>
      <c r="AC716" s="726">
        <f t="shared" si="237"/>
        <v>7.2463768115942129</v>
      </c>
      <c r="AD716" s="726">
        <f t="shared" si="238"/>
        <v>1.4705882352941124</v>
      </c>
      <c r="AE716" s="726">
        <f t="shared" si="239"/>
        <v>0</v>
      </c>
      <c r="AF716" s="726">
        <f t="shared" si="240"/>
        <v>0</v>
      </c>
      <c r="AG716" s="726">
        <f t="shared" si="241"/>
        <v>0</v>
      </c>
      <c r="AH716" s="726">
        <f t="shared" si="242"/>
        <v>1.2055365381753225</v>
      </c>
      <c r="AI716" s="726">
        <f t="shared" si="243"/>
        <v>3.7523162445954439</v>
      </c>
      <c r="AJ716" s="726">
        <f t="shared" si="244"/>
        <v>0</v>
      </c>
      <c r="AK716" s="726">
        <f t="shared" si="245"/>
        <v>4.9935149156938863</v>
      </c>
      <c r="AL716" s="726">
        <f t="shared" si="246"/>
        <v>3.0335426967793566</v>
      </c>
      <c r="AM716" s="726">
        <f t="shared" si="247"/>
        <v>15.23831523831527</v>
      </c>
      <c r="AN716" s="726">
        <f t="shared" si="248"/>
        <v>10.525307972170793</v>
      </c>
      <c r="AO716" s="726">
        <f t="shared" si="249"/>
        <v>5.558550060638745</v>
      </c>
      <c r="AP716" s="726">
        <f t="shared" si="250"/>
        <v>3.8483067450321817</v>
      </c>
      <c r="AQ716" s="727">
        <f t="shared" si="251"/>
        <v>6.6530921242812511</v>
      </c>
      <c r="AR716" s="728">
        <f t="shared" si="252"/>
        <v>6.9762177069189333</v>
      </c>
    </row>
    <row r="717" spans="1:44" ht="11.25" customHeight="1" x14ac:dyDescent="0.2">
      <c r="A717" s="539" t="s">
        <v>800</v>
      </c>
      <c r="B717" s="539" t="s">
        <v>801</v>
      </c>
      <c r="C717" s="524">
        <v>2.2999999999999998</v>
      </c>
      <c r="D717" s="545">
        <v>2.2225000000000001</v>
      </c>
      <c r="E717" s="545">
        <v>2.1524999999999999</v>
      </c>
      <c r="F717" s="545">
        <v>2.0825</v>
      </c>
      <c r="G717" s="545">
        <v>2.0125000000000002</v>
      </c>
      <c r="H717" s="546"/>
      <c r="I717" s="545">
        <v>1.9424999999999999</v>
      </c>
      <c r="J717" s="541">
        <v>1.8725000000000001</v>
      </c>
      <c r="K717" s="546"/>
      <c r="L717" s="561">
        <v>1.8025</v>
      </c>
      <c r="M717" s="561">
        <v>1.7324999999999999</v>
      </c>
      <c r="N717" s="548">
        <v>1.6625000000000001</v>
      </c>
      <c r="O717" s="548">
        <v>1.595</v>
      </c>
      <c r="P717" s="548">
        <v>1.5349999999999999</v>
      </c>
      <c r="Q717" s="548">
        <v>1.4750000000000001</v>
      </c>
      <c r="R717" s="548">
        <v>1.415</v>
      </c>
      <c r="S717" s="548">
        <v>1.385</v>
      </c>
      <c r="T717" s="548">
        <v>1.355</v>
      </c>
      <c r="U717" s="548">
        <v>1.2096515000000001</v>
      </c>
      <c r="V717" s="549">
        <v>0.81860600000000006</v>
      </c>
      <c r="W717" s="549">
        <v>0.81860600000000006</v>
      </c>
      <c r="X717" s="708">
        <f t="shared" si="253"/>
        <v>31.389363499999998</v>
      </c>
      <c r="Y717" s="726">
        <f t="shared" si="233"/>
        <v>3.4870641169853611</v>
      </c>
      <c r="Z717" s="726">
        <f t="shared" si="234"/>
        <v>3.2520325203252209</v>
      </c>
      <c r="AA717" s="726">
        <f t="shared" si="235"/>
        <v>3.3613445378151141</v>
      </c>
      <c r="AB717" s="726">
        <f t="shared" si="236"/>
        <v>3.4782608695652195</v>
      </c>
      <c r="AC717" s="726">
        <f t="shared" si="237"/>
        <v>3.6036036036036112</v>
      </c>
      <c r="AD717" s="726">
        <f t="shared" si="238"/>
        <v>3.7383177570093462</v>
      </c>
      <c r="AE717" s="726">
        <f t="shared" si="239"/>
        <v>3.8834951456310662</v>
      </c>
      <c r="AF717" s="726">
        <f t="shared" si="240"/>
        <v>4.0404040404040442</v>
      </c>
      <c r="AG717" s="726">
        <f t="shared" si="241"/>
        <v>4.2105263157894646</v>
      </c>
      <c r="AH717" s="726">
        <f t="shared" si="242"/>
        <v>4.2319749216300995</v>
      </c>
      <c r="AI717" s="726">
        <f t="shared" si="243"/>
        <v>3.9087947882736174</v>
      </c>
      <c r="AJ717" s="726">
        <f t="shared" si="244"/>
        <v>4.0677966101694718</v>
      </c>
      <c r="AK717" s="726">
        <f t="shared" si="245"/>
        <v>4.2402826855123754</v>
      </c>
      <c r="AL717" s="726">
        <f t="shared" si="246"/>
        <v>2.1660649819494671</v>
      </c>
      <c r="AM717" s="726">
        <f t="shared" si="247"/>
        <v>2.2140221402213944</v>
      </c>
      <c r="AN717" s="726">
        <f t="shared" si="248"/>
        <v>12.01573345711553</v>
      </c>
      <c r="AO717" s="726">
        <f t="shared" si="249"/>
        <v>47.769684072679652</v>
      </c>
      <c r="AP717" s="726">
        <f t="shared" si="250"/>
        <v>0</v>
      </c>
      <c r="AQ717" s="727">
        <f t="shared" si="251"/>
        <v>6.314966809148892</v>
      </c>
      <c r="AR717" s="728">
        <f t="shared" si="252"/>
        <v>10.594224914714859</v>
      </c>
    </row>
    <row r="718" spans="1:44" ht="11.25" customHeight="1" x14ac:dyDescent="0.2">
      <c r="A718" s="522" t="s">
        <v>1681</v>
      </c>
      <c r="B718" s="1015" t="s">
        <v>1682</v>
      </c>
      <c r="C718" s="524">
        <v>0.82</v>
      </c>
      <c r="D718" s="704">
        <v>0.7</v>
      </c>
      <c r="E718" s="704">
        <v>0.62</v>
      </c>
      <c r="F718" s="704">
        <v>0.56000000000000005</v>
      </c>
      <c r="G718" s="704">
        <v>0.49</v>
      </c>
      <c r="H718" s="705"/>
      <c r="I718" s="704">
        <v>0.32</v>
      </c>
      <c r="J718" s="709">
        <v>0.2</v>
      </c>
      <c r="K718" s="705"/>
      <c r="L718" s="706">
        <v>0.2</v>
      </c>
      <c r="M718" s="706">
        <v>0.35</v>
      </c>
      <c r="N718" s="707">
        <v>0.8</v>
      </c>
      <c r="O718" s="711">
        <v>0.8</v>
      </c>
      <c r="P718" s="711">
        <v>0.75143000000000004</v>
      </c>
      <c r="Q718" s="711">
        <v>0.66666000000000003</v>
      </c>
      <c r="R718" s="711">
        <v>0.62856000000000001</v>
      </c>
      <c r="S718" s="707">
        <v>0.60951999999999995</v>
      </c>
      <c r="T718" s="711">
        <v>0.60951999999999995</v>
      </c>
      <c r="U718" s="711">
        <v>0.57143999999999995</v>
      </c>
      <c r="V718" s="707">
        <v>0</v>
      </c>
      <c r="W718" s="707">
        <v>0</v>
      </c>
      <c r="X718" s="708">
        <f t="shared" si="253"/>
        <v>9.6971300000000014</v>
      </c>
      <c r="Y718" s="726">
        <f t="shared" si="233"/>
        <v>17.142857142857149</v>
      </c>
      <c r="Z718" s="726">
        <f t="shared" si="234"/>
        <v>12.903225806451601</v>
      </c>
      <c r="AA718" s="726">
        <f t="shared" si="235"/>
        <v>10.714285714285698</v>
      </c>
      <c r="AB718" s="726">
        <f t="shared" si="236"/>
        <v>14.285714285714302</v>
      </c>
      <c r="AC718" s="726">
        <f t="shared" si="237"/>
        <v>53.125</v>
      </c>
      <c r="AD718" s="726">
        <f t="shared" si="238"/>
        <v>59.999999999999986</v>
      </c>
      <c r="AE718" s="726">
        <f t="shared" si="239"/>
        <v>0</v>
      </c>
      <c r="AF718" s="726">
        <f t="shared" si="240"/>
        <v>-42.857142857142847</v>
      </c>
      <c r="AG718" s="726">
        <f t="shared" si="241"/>
        <v>-56.25</v>
      </c>
      <c r="AH718" s="726">
        <f t="shared" si="242"/>
        <v>0</v>
      </c>
      <c r="AI718" s="726">
        <f t="shared" si="243"/>
        <v>6.4636759245704889</v>
      </c>
      <c r="AJ718" s="726">
        <f t="shared" si="244"/>
        <v>12.715627156271569</v>
      </c>
      <c r="AK718" s="726">
        <f t="shared" si="245"/>
        <v>6.0614738449789929</v>
      </c>
      <c r="AL718" s="726">
        <f t="shared" si="246"/>
        <v>3.1237695235595275</v>
      </c>
      <c r="AM718" s="726">
        <f t="shared" si="247"/>
        <v>0</v>
      </c>
      <c r="AN718" s="726">
        <f t="shared" si="248"/>
        <v>6.6638667226655457</v>
      </c>
      <c r="AO718" s="726" t="str">
        <f t="shared" si="249"/>
        <v>n/a</v>
      </c>
      <c r="AP718" s="726" t="str">
        <f t="shared" si="250"/>
        <v>n/a</v>
      </c>
      <c r="AQ718" s="727">
        <f t="shared" si="251"/>
        <v>6.5057720790132523</v>
      </c>
      <c r="AR718" s="728">
        <f t="shared" si="252"/>
        <v>28.070723578095699</v>
      </c>
    </row>
    <row r="719" spans="1:44" ht="11.25" customHeight="1" x14ac:dyDescent="0.2">
      <c r="A719" s="522" t="s">
        <v>1683</v>
      </c>
      <c r="B719" s="703" t="s">
        <v>1684</v>
      </c>
      <c r="C719" s="524">
        <v>0.42000000000000004</v>
      </c>
      <c r="D719" s="704">
        <v>0.38</v>
      </c>
      <c r="E719" s="704">
        <v>0.35</v>
      </c>
      <c r="F719" s="704">
        <v>0.33</v>
      </c>
      <c r="G719" s="704">
        <v>0.31</v>
      </c>
      <c r="H719" s="705"/>
      <c r="I719" s="704">
        <v>0.27</v>
      </c>
      <c r="J719" s="709">
        <v>0.24</v>
      </c>
      <c r="K719" s="705"/>
      <c r="L719" s="706">
        <v>0.24</v>
      </c>
      <c r="M719" s="543">
        <v>0.24</v>
      </c>
      <c r="N719" s="711">
        <v>0.22</v>
      </c>
      <c r="O719" s="711">
        <v>0.19</v>
      </c>
      <c r="P719" s="707">
        <v>0.18</v>
      </c>
      <c r="Q719" s="707">
        <v>0.18</v>
      </c>
      <c r="R719" s="711">
        <v>0.18</v>
      </c>
      <c r="S719" s="711">
        <v>0.16</v>
      </c>
      <c r="T719" s="711">
        <v>0.14333000000000001</v>
      </c>
      <c r="U719" s="707">
        <v>0.125</v>
      </c>
      <c r="V719" s="707">
        <v>0.125</v>
      </c>
      <c r="W719" s="707">
        <v>0.125</v>
      </c>
      <c r="X719" s="708">
        <f t="shared" si="253"/>
        <v>4.4083300000000012</v>
      </c>
      <c r="Y719" s="726">
        <f t="shared" si="233"/>
        <v>10.526315789473696</v>
      </c>
      <c r="Z719" s="726">
        <f t="shared" si="234"/>
        <v>8.5714285714285854</v>
      </c>
      <c r="AA719" s="726">
        <f t="shared" si="235"/>
        <v>6.0606060606060552</v>
      </c>
      <c r="AB719" s="726">
        <f t="shared" si="236"/>
        <v>6.4516129032258229</v>
      </c>
      <c r="AC719" s="726">
        <f t="shared" si="237"/>
        <v>14.814814814814813</v>
      </c>
      <c r="AD719" s="726">
        <f t="shared" si="238"/>
        <v>12.500000000000021</v>
      </c>
      <c r="AE719" s="726">
        <f t="shared" si="239"/>
        <v>0</v>
      </c>
      <c r="AF719" s="726">
        <f t="shared" si="240"/>
        <v>0</v>
      </c>
      <c r="AG719" s="726">
        <f t="shared" si="241"/>
        <v>9.0909090909090828</v>
      </c>
      <c r="AH719" s="726">
        <f t="shared" si="242"/>
        <v>15.789473684210531</v>
      </c>
      <c r="AI719" s="726">
        <f t="shared" si="243"/>
        <v>5.555555555555558</v>
      </c>
      <c r="AJ719" s="726">
        <f t="shared" si="244"/>
        <v>0</v>
      </c>
      <c r="AK719" s="726">
        <f t="shared" si="245"/>
        <v>0</v>
      </c>
      <c r="AL719" s="726">
        <f t="shared" si="246"/>
        <v>12.5</v>
      </c>
      <c r="AM719" s="726">
        <f t="shared" si="247"/>
        <v>11.630503034954298</v>
      </c>
      <c r="AN719" s="726">
        <f t="shared" si="248"/>
        <v>14.66400000000001</v>
      </c>
      <c r="AO719" s="726">
        <f t="shared" si="249"/>
        <v>0</v>
      </c>
      <c r="AP719" s="726">
        <f t="shared" si="250"/>
        <v>0</v>
      </c>
      <c r="AQ719" s="727">
        <f t="shared" si="251"/>
        <v>7.1197344169543602</v>
      </c>
      <c r="AR719" s="728">
        <f t="shared" si="252"/>
        <v>5.9175331675013894</v>
      </c>
    </row>
    <row r="720" spans="1:44" ht="11.25" customHeight="1" x14ac:dyDescent="0.2">
      <c r="A720" s="1015" t="s">
        <v>803</v>
      </c>
      <c r="B720" s="1015" t="s">
        <v>804</v>
      </c>
      <c r="C720" s="524">
        <v>1.0770740000000001</v>
      </c>
      <c r="D720" s="704">
        <v>0.91475024390243909</v>
      </c>
      <c r="E720" s="704">
        <v>0.83579448039378368</v>
      </c>
      <c r="F720" s="704">
        <v>0.76101985509651016</v>
      </c>
      <c r="G720" s="704">
        <v>0.67825999931525072</v>
      </c>
      <c r="H720" s="705"/>
      <c r="I720" s="704">
        <v>0.61915384297995879</v>
      </c>
      <c r="J720" s="523">
        <v>0.52885722989304484</v>
      </c>
      <c r="K720" s="705"/>
      <c r="L720" s="543">
        <v>0.48920698379088012</v>
      </c>
      <c r="M720" s="543">
        <v>0.376998392594875</v>
      </c>
      <c r="N720" s="711">
        <v>0.33309417272061559</v>
      </c>
      <c r="O720" s="711">
        <v>0.29223997177729194</v>
      </c>
      <c r="P720" s="711">
        <v>0.2604555639706983</v>
      </c>
      <c r="Q720" s="711">
        <v>0.25106471620965914</v>
      </c>
      <c r="R720" s="711">
        <v>0.21221710666826687</v>
      </c>
      <c r="S720" s="711">
        <v>0.17987085326913244</v>
      </c>
      <c r="T720" s="711">
        <v>0.13323766908824627</v>
      </c>
      <c r="U720" s="711">
        <v>0.11333228238108656</v>
      </c>
      <c r="V720" s="711">
        <v>8.5561057378355704E-2</v>
      </c>
      <c r="W720" s="711">
        <v>8.1547874574492876E-2</v>
      </c>
      <c r="X720" s="708">
        <f t="shared" si="253"/>
        <v>8.2237362960045886</v>
      </c>
      <c r="Y720" s="726">
        <f t="shared" si="233"/>
        <v>17.745144882942853</v>
      </c>
      <c r="Z720" s="726">
        <f t="shared" si="234"/>
        <v>9.4467916887241756</v>
      </c>
      <c r="AA720" s="726">
        <f t="shared" si="235"/>
        <v>9.8255813953488591</v>
      </c>
      <c r="AB720" s="726">
        <f t="shared" si="236"/>
        <v>12.20178926441351</v>
      </c>
      <c r="AC720" s="726">
        <f t="shared" si="237"/>
        <v>9.5462794918330438</v>
      </c>
      <c r="AD720" s="726">
        <f t="shared" si="238"/>
        <v>17.073911063894375</v>
      </c>
      <c r="AE720" s="726">
        <f t="shared" si="239"/>
        <v>8.1050041017227024</v>
      </c>
      <c r="AF720" s="726">
        <f t="shared" si="240"/>
        <v>29.763678944006866</v>
      </c>
      <c r="AG720" s="726">
        <f t="shared" si="241"/>
        <v>13.180722891566244</v>
      </c>
      <c r="AH720" s="726">
        <f t="shared" si="242"/>
        <v>13.979675913210631</v>
      </c>
      <c r="AI720" s="726">
        <f t="shared" si="243"/>
        <v>12.20338983050846</v>
      </c>
      <c r="AJ720" s="726">
        <f t="shared" si="244"/>
        <v>3.7404092071611661</v>
      </c>
      <c r="AK720" s="726">
        <f t="shared" si="245"/>
        <v>18.305597579425115</v>
      </c>
      <c r="AL720" s="726">
        <f t="shared" si="246"/>
        <v>17.98304328424809</v>
      </c>
      <c r="AM720" s="726">
        <f t="shared" si="247"/>
        <v>34.999999999999964</v>
      </c>
      <c r="AN720" s="726">
        <f t="shared" si="248"/>
        <v>17.563739376770581</v>
      </c>
      <c r="AO720" s="726">
        <f t="shared" si="249"/>
        <v>32.45778611632273</v>
      </c>
      <c r="AP720" s="726">
        <f t="shared" si="250"/>
        <v>4.9212598425196763</v>
      </c>
      <c r="AQ720" s="727">
        <f t="shared" si="251"/>
        <v>15.724655826367727</v>
      </c>
      <c r="AR720" s="728">
        <f t="shared" si="252"/>
        <v>8.8609568232719234</v>
      </c>
    </row>
    <row r="721" spans="1:44" ht="11.25" customHeight="1" x14ac:dyDescent="0.2">
      <c r="A721" s="509" t="s">
        <v>1685</v>
      </c>
      <c r="B721" s="1000" t="s">
        <v>1686</v>
      </c>
      <c r="C721" s="524">
        <v>0.47499999999999998</v>
      </c>
      <c r="D721" s="513">
        <v>0.375</v>
      </c>
      <c r="E721" s="513">
        <v>0.28499999999999998</v>
      </c>
      <c r="F721" s="513">
        <v>0.22</v>
      </c>
      <c r="G721" s="513">
        <v>0.13</v>
      </c>
      <c r="H721" s="514"/>
      <c r="I721" s="513">
        <v>3.5000000000000003E-2</v>
      </c>
      <c r="J721" s="516">
        <v>0.02</v>
      </c>
      <c r="K721" s="514"/>
      <c r="L721" s="571">
        <v>0.02</v>
      </c>
      <c r="M721" s="571">
        <v>0.02</v>
      </c>
      <c r="N721" s="518">
        <v>0.02</v>
      </c>
      <c r="O721" s="518">
        <v>0.02</v>
      </c>
      <c r="P721" s="518">
        <v>0.02</v>
      </c>
      <c r="Q721" s="518">
        <v>0.02</v>
      </c>
      <c r="R721" s="518">
        <v>0.02</v>
      </c>
      <c r="S721" s="518">
        <v>0.02</v>
      </c>
      <c r="T721" s="518">
        <v>0.02</v>
      </c>
      <c r="U721" s="519">
        <v>0.02</v>
      </c>
      <c r="V721" s="519">
        <v>1.6E-2</v>
      </c>
      <c r="W721" s="519">
        <v>1.512E-2</v>
      </c>
      <c r="X721" s="708">
        <f t="shared" si="253"/>
        <v>1.77112</v>
      </c>
      <c r="Y721" s="726">
        <f t="shared" si="233"/>
        <v>26.666666666666661</v>
      </c>
      <c r="Z721" s="726">
        <f t="shared" si="234"/>
        <v>31.578947368421062</v>
      </c>
      <c r="AA721" s="726">
        <f t="shared" si="235"/>
        <v>29.54545454545454</v>
      </c>
      <c r="AB721" s="726">
        <f t="shared" si="236"/>
        <v>69.230769230769226</v>
      </c>
      <c r="AC721" s="726">
        <f t="shared" si="237"/>
        <v>271.42857142857139</v>
      </c>
      <c r="AD721" s="726">
        <f t="shared" si="238"/>
        <v>75.000000000000028</v>
      </c>
      <c r="AE721" s="726">
        <f t="shared" si="239"/>
        <v>0</v>
      </c>
      <c r="AF721" s="726">
        <f t="shared" si="240"/>
        <v>0</v>
      </c>
      <c r="AG721" s="726">
        <f t="shared" si="241"/>
        <v>0</v>
      </c>
      <c r="AH721" s="726">
        <f t="shared" si="242"/>
        <v>0</v>
      </c>
      <c r="AI721" s="726">
        <f t="shared" si="243"/>
        <v>0</v>
      </c>
      <c r="AJ721" s="726">
        <f t="shared" si="244"/>
        <v>0</v>
      </c>
      <c r="AK721" s="726">
        <f t="shared" si="245"/>
        <v>0</v>
      </c>
      <c r="AL721" s="726">
        <f t="shared" si="246"/>
        <v>0</v>
      </c>
      <c r="AM721" s="726">
        <f t="shared" si="247"/>
        <v>0</v>
      </c>
      <c r="AN721" s="726">
        <f t="shared" si="248"/>
        <v>0</v>
      </c>
      <c r="AO721" s="726">
        <f t="shared" si="249"/>
        <v>25</v>
      </c>
      <c r="AP721" s="726">
        <f t="shared" si="250"/>
        <v>5.8201058201058142</v>
      </c>
      <c r="AQ721" s="727">
        <f t="shared" si="251"/>
        <v>29.681695281110485</v>
      </c>
      <c r="AR721" s="728">
        <f t="shared" si="252"/>
        <v>64.840738244885529</v>
      </c>
    </row>
    <row r="722" spans="1:44" ht="11.25" customHeight="1" x14ac:dyDescent="0.2">
      <c r="A722" s="538" t="s">
        <v>805</v>
      </c>
      <c r="B722" s="539" t="s">
        <v>806</v>
      </c>
      <c r="C722" s="542">
        <v>1.9349999999999998</v>
      </c>
      <c r="D722" s="545">
        <v>1.7549999999999999</v>
      </c>
      <c r="E722" s="545">
        <v>1.58</v>
      </c>
      <c r="F722" s="545">
        <v>1.425</v>
      </c>
      <c r="G722" s="545">
        <v>1.2849999999999999</v>
      </c>
      <c r="H722" s="546"/>
      <c r="I722" s="545">
        <v>1.1499999999999999</v>
      </c>
      <c r="J722" s="541">
        <v>1.0549999999999999</v>
      </c>
      <c r="K722" s="546"/>
      <c r="L722" s="542">
        <v>0.98750000000000004</v>
      </c>
      <c r="M722" s="561">
        <v>0.9375</v>
      </c>
      <c r="N722" s="548">
        <v>0.89</v>
      </c>
      <c r="O722" s="548">
        <v>0.85</v>
      </c>
      <c r="P722" s="548">
        <v>0.82</v>
      </c>
      <c r="Q722" s="548">
        <v>0.82</v>
      </c>
      <c r="R722" s="548">
        <v>0.82</v>
      </c>
      <c r="S722" s="549">
        <v>0.83</v>
      </c>
      <c r="T722" s="549">
        <v>0.82</v>
      </c>
      <c r="U722" s="549">
        <v>0.82</v>
      </c>
      <c r="V722" s="549">
        <v>0.82</v>
      </c>
      <c r="W722" s="549">
        <v>0.82</v>
      </c>
      <c r="X722" s="708">
        <f t="shared" si="253"/>
        <v>20.419999999999998</v>
      </c>
      <c r="Y722" s="726">
        <f t="shared" si="233"/>
        <v>10.256410256410264</v>
      </c>
      <c r="Z722" s="726">
        <f t="shared" si="234"/>
        <v>11.075949367088601</v>
      </c>
      <c r="AA722" s="726">
        <f t="shared" si="235"/>
        <v>10.877192982456151</v>
      </c>
      <c r="AB722" s="726">
        <f t="shared" si="236"/>
        <v>10.894941634241251</v>
      </c>
      <c r="AC722" s="726">
        <f t="shared" si="237"/>
        <v>11.739130434782608</v>
      </c>
      <c r="AD722" s="726">
        <f t="shared" si="238"/>
        <v>9.004739336492884</v>
      </c>
      <c r="AE722" s="726">
        <f t="shared" si="239"/>
        <v>6.8354430379746756</v>
      </c>
      <c r="AF722" s="726">
        <f t="shared" si="240"/>
        <v>5.3333333333333455</v>
      </c>
      <c r="AG722" s="726">
        <f t="shared" si="241"/>
        <v>5.3370786516854007</v>
      </c>
      <c r="AH722" s="726">
        <f t="shared" si="242"/>
        <v>4.705882352941182</v>
      </c>
      <c r="AI722" s="726">
        <f t="shared" si="243"/>
        <v>3.6585365853658569</v>
      </c>
      <c r="AJ722" s="726">
        <f t="shared" si="244"/>
        <v>0</v>
      </c>
      <c r="AK722" s="726">
        <f t="shared" si="245"/>
        <v>0</v>
      </c>
      <c r="AL722" s="726">
        <f t="shared" si="246"/>
        <v>-1.2048192771084376</v>
      </c>
      <c r="AM722" s="726">
        <f t="shared" si="247"/>
        <v>1.2195121951219523</v>
      </c>
      <c r="AN722" s="726">
        <f t="shared" si="248"/>
        <v>0</v>
      </c>
      <c r="AO722" s="726">
        <f t="shared" si="249"/>
        <v>0</v>
      </c>
      <c r="AP722" s="726">
        <f t="shared" si="250"/>
        <v>0</v>
      </c>
      <c r="AQ722" s="727">
        <f t="shared" si="251"/>
        <v>4.9851850494880958</v>
      </c>
      <c r="AR722" s="728">
        <f t="shared" si="252"/>
        <v>4.7189236874872291</v>
      </c>
    </row>
    <row r="723" spans="1:44" ht="11.25" customHeight="1" x14ac:dyDescent="0.2">
      <c r="A723" s="1017" t="s">
        <v>1687</v>
      </c>
      <c r="B723" s="507" t="s">
        <v>1688</v>
      </c>
      <c r="C723" s="552">
        <v>0.44</v>
      </c>
      <c r="D723" s="525">
        <v>0.42</v>
      </c>
      <c r="E723" s="525">
        <v>0.4</v>
      </c>
      <c r="F723" s="532">
        <v>0.32</v>
      </c>
      <c r="G723" s="704">
        <v>0.2</v>
      </c>
      <c r="H723" s="526"/>
      <c r="I723" s="704">
        <v>0.16</v>
      </c>
      <c r="J723" s="709">
        <v>0.1</v>
      </c>
      <c r="K723" s="526"/>
      <c r="L723" s="567">
        <v>0.1</v>
      </c>
      <c r="M723" s="569">
        <v>7.0000000000000007E-2</v>
      </c>
      <c r="N723" s="566">
        <v>0.56000000000000005</v>
      </c>
      <c r="O723" s="566">
        <v>0.55000000000000004</v>
      </c>
      <c r="P723" s="707">
        <v>0.52</v>
      </c>
      <c r="Q723" s="707">
        <v>0.52</v>
      </c>
      <c r="R723" s="707">
        <v>0.52</v>
      </c>
      <c r="S723" s="707">
        <v>0.52</v>
      </c>
      <c r="T723" s="707">
        <v>0.52</v>
      </c>
      <c r="U723" s="707">
        <v>0.52</v>
      </c>
      <c r="V723" s="711">
        <v>0.52</v>
      </c>
      <c r="W723" s="711">
        <v>0.51</v>
      </c>
      <c r="X723" s="708">
        <f t="shared" si="253"/>
        <v>7.4699999999999989</v>
      </c>
      <c r="Y723" s="726">
        <f t="shared" si="233"/>
        <v>4.7619047619047672</v>
      </c>
      <c r="Z723" s="726">
        <f t="shared" si="234"/>
        <v>4.9999999999999822</v>
      </c>
      <c r="AA723" s="726">
        <f t="shared" si="235"/>
        <v>25</v>
      </c>
      <c r="AB723" s="726">
        <f t="shared" si="236"/>
        <v>59.999999999999986</v>
      </c>
      <c r="AC723" s="726">
        <f t="shared" si="237"/>
        <v>25</v>
      </c>
      <c r="AD723" s="726">
        <f t="shared" si="238"/>
        <v>59.999999999999986</v>
      </c>
      <c r="AE723" s="726">
        <f t="shared" si="239"/>
        <v>0</v>
      </c>
      <c r="AF723" s="726">
        <f t="shared" si="240"/>
        <v>42.857142857142861</v>
      </c>
      <c r="AG723" s="726">
        <f t="shared" si="241"/>
        <v>-87.5</v>
      </c>
      <c r="AH723" s="726">
        <f t="shared" si="242"/>
        <v>1.8181818181818299</v>
      </c>
      <c r="AI723" s="726">
        <f t="shared" si="243"/>
        <v>5.7692307692307709</v>
      </c>
      <c r="AJ723" s="726">
        <f t="shared" si="244"/>
        <v>0</v>
      </c>
      <c r="AK723" s="726">
        <f t="shared" si="245"/>
        <v>0</v>
      </c>
      <c r="AL723" s="726">
        <f t="shared" si="246"/>
        <v>0</v>
      </c>
      <c r="AM723" s="726">
        <f t="shared" si="247"/>
        <v>0</v>
      </c>
      <c r="AN723" s="726">
        <f t="shared" si="248"/>
        <v>0</v>
      </c>
      <c r="AO723" s="726">
        <f t="shared" si="249"/>
        <v>0</v>
      </c>
      <c r="AP723" s="726">
        <f t="shared" si="250"/>
        <v>1.9607843137254832</v>
      </c>
      <c r="AQ723" s="727">
        <f t="shared" si="251"/>
        <v>8.0370691400103134</v>
      </c>
      <c r="AR723" s="728">
        <f t="shared" si="252"/>
        <v>31.500134703963194</v>
      </c>
    </row>
    <row r="724" spans="1:44" ht="11.25" customHeight="1" x14ac:dyDescent="0.2">
      <c r="A724" s="522" t="s">
        <v>1689</v>
      </c>
      <c r="B724" s="1015" t="s">
        <v>1690</v>
      </c>
      <c r="C724" s="710">
        <v>0.66</v>
      </c>
      <c r="D724" s="704">
        <v>0.6</v>
      </c>
      <c r="E724" s="704">
        <v>0.54</v>
      </c>
      <c r="F724" s="704">
        <v>0.48</v>
      </c>
      <c r="G724" s="704">
        <v>0.35</v>
      </c>
      <c r="H724" s="705"/>
      <c r="I724" s="704">
        <v>0.30499999999999999</v>
      </c>
      <c r="J724" s="523">
        <v>0.245</v>
      </c>
      <c r="K724" s="705"/>
      <c r="L724" s="706">
        <v>0.2</v>
      </c>
      <c r="M724" s="706">
        <v>0.2</v>
      </c>
      <c r="N724" s="707">
        <v>0.2</v>
      </c>
      <c r="O724" s="707">
        <v>0.2</v>
      </c>
      <c r="P724" s="711">
        <v>0.2</v>
      </c>
      <c r="Q724" s="707">
        <v>0</v>
      </c>
      <c r="R724" s="707">
        <v>0</v>
      </c>
      <c r="S724" s="707">
        <v>0</v>
      </c>
      <c r="T724" s="707">
        <v>0</v>
      </c>
      <c r="U724" s="707">
        <v>0</v>
      </c>
      <c r="V724" s="707">
        <v>0</v>
      </c>
      <c r="W724" s="707">
        <v>0</v>
      </c>
      <c r="X724" s="708">
        <f t="shared" si="253"/>
        <v>4.1800000000000015</v>
      </c>
      <c r="Y724" s="726">
        <f t="shared" si="233"/>
        <v>10.000000000000009</v>
      </c>
      <c r="Z724" s="726">
        <f t="shared" si="234"/>
        <v>11.111111111111093</v>
      </c>
      <c r="AA724" s="726">
        <f t="shared" si="235"/>
        <v>12.500000000000021</v>
      </c>
      <c r="AB724" s="726">
        <f t="shared" si="236"/>
        <v>37.142857142857146</v>
      </c>
      <c r="AC724" s="726">
        <f t="shared" si="237"/>
        <v>14.754098360655732</v>
      </c>
      <c r="AD724" s="726">
        <f t="shared" si="238"/>
        <v>24.489795918367353</v>
      </c>
      <c r="AE724" s="726">
        <f t="shared" si="239"/>
        <v>22.499999999999986</v>
      </c>
      <c r="AF724" s="726">
        <f t="shared" si="240"/>
        <v>0</v>
      </c>
      <c r="AG724" s="726">
        <f t="shared" si="241"/>
        <v>0</v>
      </c>
      <c r="AH724" s="726">
        <f t="shared" si="242"/>
        <v>0</v>
      </c>
      <c r="AI724" s="726">
        <f t="shared" si="243"/>
        <v>0</v>
      </c>
      <c r="AJ724" s="726" t="str">
        <f t="shared" si="244"/>
        <v>n/a</v>
      </c>
      <c r="AK724" s="726" t="str">
        <f t="shared" si="245"/>
        <v>n/a</v>
      </c>
      <c r="AL724" s="726" t="str">
        <f t="shared" si="246"/>
        <v>n/a</v>
      </c>
      <c r="AM724" s="726" t="str">
        <f t="shared" si="247"/>
        <v>n/a</v>
      </c>
      <c r="AN724" s="726" t="str">
        <f t="shared" si="248"/>
        <v>n/a</v>
      </c>
      <c r="AO724" s="726" t="str">
        <f t="shared" si="249"/>
        <v>n/a</v>
      </c>
      <c r="AP724" s="726" t="str">
        <f t="shared" si="250"/>
        <v>n/a</v>
      </c>
      <c r="AQ724" s="727">
        <f t="shared" si="251"/>
        <v>12.045260230271941</v>
      </c>
      <c r="AR724" s="728">
        <f t="shared" si="252"/>
        <v>12.194305700828801</v>
      </c>
    </row>
    <row r="725" spans="1:44" ht="11.25" customHeight="1" x14ac:dyDescent="0.2">
      <c r="A725" s="522" t="s">
        <v>807</v>
      </c>
      <c r="B725" s="1015" t="s">
        <v>808</v>
      </c>
      <c r="C725" s="710">
        <v>2.83</v>
      </c>
      <c r="D725" s="704">
        <v>2.63</v>
      </c>
      <c r="E725" s="704">
        <v>2.4300000000000002</v>
      </c>
      <c r="F725" s="704">
        <v>2.2450000000000001</v>
      </c>
      <c r="G725" s="704">
        <v>2.0212500000000002</v>
      </c>
      <c r="H725" s="705"/>
      <c r="I725" s="704">
        <v>1.93</v>
      </c>
      <c r="J725" s="523">
        <v>1.845</v>
      </c>
      <c r="K725" s="705"/>
      <c r="L725" s="543">
        <v>1.7</v>
      </c>
      <c r="M725" s="543">
        <v>1.51</v>
      </c>
      <c r="N725" s="711">
        <v>1.34</v>
      </c>
      <c r="O725" s="711">
        <v>0.3</v>
      </c>
      <c r="P725" s="707">
        <v>0</v>
      </c>
      <c r="Q725" s="707">
        <v>0</v>
      </c>
      <c r="R725" s="707">
        <v>0</v>
      </c>
      <c r="S725" s="707">
        <v>0</v>
      </c>
      <c r="T725" s="707">
        <v>0</v>
      </c>
      <c r="U725" s="707">
        <v>0</v>
      </c>
      <c r="V725" s="707">
        <v>0</v>
      </c>
      <c r="W725" s="707">
        <v>0</v>
      </c>
      <c r="X725" s="708">
        <f t="shared" si="253"/>
        <v>20.781250000000004</v>
      </c>
      <c r="Y725" s="726">
        <f t="shared" si="233"/>
        <v>7.6045627376425839</v>
      </c>
      <c r="Z725" s="726">
        <f t="shared" si="234"/>
        <v>8.230452674897105</v>
      </c>
      <c r="AA725" s="726">
        <f t="shared" si="235"/>
        <v>8.2405345211581391</v>
      </c>
      <c r="AB725" s="726">
        <f t="shared" si="236"/>
        <v>11.069882498453932</v>
      </c>
      <c r="AC725" s="726">
        <f t="shared" si="237"/>
        <v>4.7279792746114158</v>
      </c>
      <c r="AD725" s="726">
        <f t="shared" si="238"/>
        <v>4.6070460704606964</v>
      </c>
      <c r="AE725" s="726">
        <f t="shared" si="239"/>
        <v>8.5294117647058734</v>
      </c>
      <c r="AF725" s="726">
        <f t="shared" si="240"/>
        <v>12.58278145695364</v>
      </c>
      <c r="AG725" s="726">
        <f t="shared" si="241"/>
        <v>12.686567164179108</v>
      </c>
      <c r="AH725" s="726">
        <f t="shared" si="242"/>
        <v>346.66666666666669</v>
      </c>
      <c r="AI725" s="726" t="str">
        <f t="shared" si="243"/>
        <v>n/a</v>
      </c>
      <c r="AJ725" s="726" t="str">
        <f t="shared" si="244"/>
        <v>n/a</v>
      </c>
      <c r="AK725" s="726" t="str">
        <f t="shared" si="245"/>
        <v>n/a</v>
      </c>
      <c r="AL725" s="726" t="str">
        <f t="shared" si="246"/>
        <v>n/a</v>
      </c>
      <c r="AM725" s="726" t="str">
        <f t="shared" si="247"/>
        <v>n/a</v>
      </c>
      <c r="AN725" s="726" t="str">
        <f t="shared" si="248"/>
        <v>n/a</v>
      </c>
      <c r="AO725" s="726" t="str">
        <f t="shared" si="249"/>
        <v>n/a</v>
      </c>
      <c r="AP725" s="726" t="str">
        <f t="shared" si="250"/>
        <v>n/a</v>
      </c>
      <c r="AQ725" s="727">
        <f t="shared" si="251"/>
        <v>42.494588482972915</v>
      </c>
      <c r="AR725" s="728">
        <f t="shared" si="252"/>
        <v>106.91195786459436</v>
      </c>
    </row>
    <row r="726" spans="1:44" ht="11.25" customHeight="1" x14ac:dyDescent="0.2">
      <c r="A726" s="712" t="s">
        <v>810</v>
      </c>
      <c r="B726" s="539" t="s">
        <v>811</v>
      </c>
      <c r="C726" s="524">
        <v>2.1</v>
      </c>
      <c r="D726" s="545">
        <v>1.96</v>
      </c>
      <c r="E726" s="545">
        <v>1.84</v>
      </c>
      <c r="F726" s="545">
        <v>1.76</v>
      </c>
      <c r="G726" s="545">
        <v>1.7</v>
      </c>
      <c r="H726" s="546"/>
      <c r="I726" s="545">
        <v>1.66</v>
      </c>
      <c r="J726" s="541">
        <v>1.62</v>
      </c>
      <c r="K726" s="546"/>
      <c r="L726" s="561">
        <v>1.58</v>
      </c>
      <c r="M726" s="561">
        <v>1.54</v>
      </c>
      <c r="N726" s="548">
        <v>1.5</v>
      </c>
      <c r="O726" s="548">
        <v>1.46</v>
      </c>
      <c r="P726" s="548">
        <v>1.42</v>
      </c>
      <c r="Q726" s="548">
        <v>1.38</v>
      </c>
      <c r="R726" s="548">
        <v>1.36</v>
      </c>
      <c r="S726" s="549">
        <v>1.34</v>
      </c>
      <c r="T726" s="549">
        <v>1.34</v>
      </c>
      <c r="U726" s="549">
        <v>1.34</v>
      </c>
      <c r="V726" s="549">
        <v>1.34</v>
      </c>
      <c r="W726" s="549">
        <v>1.34</v>
      </c>
      <c r="X726" s="708">
        <f t="shared" si="253"/>
        <v>29.58</v>
      </c>
      <c r="Y726" s="726">
        <f t="shared" si="233"/>
        <v>7.1428571428571397</v>
      </c>
      <c r="Z726" s="726">
        <f t="shared" si="234"/>
        <v>6.5217391304347672</v>
      </c>
      <c r="AA726" s="726">
        <f t="shared" si="235"/>
        <v>4.5454545454545414</v>
      </c>
      <c r="AB726" s="726">
        <f t="shared" si="236"/>
        <v>3.529411764705892</v>
      </c>
      <c r="AC726" s="726">
        <f t="shared" si="237"/>
        <v>2.4096385542168752</v>
      </c>
      <c r="AD726" s="726">
        <f t="shared" si="238"/>
        <v>2.4691358024691246</v>
      </c>
      <c r="AE726" s="726">
        <f t="shared" si="239"/>
        <v>2.5316455696202445</v>
      </c>
      <c r="AF726" s="726">
        <f t="shared" si="240"/>
        <v>2.5974025974025983</v>
      </c>
      <c r="AG726" s="726">
        <f t="shared" si="241"/>
        <v>2.6666666666666616</v>
      </c>
      <c r="AH726" s="726">
        <f t="shared" si="242"/>
        <v>2.7397260273972712</v>
      </c>
      <c r="AI726" s="726">
        <f t="shared" si="243"/>
        <v>2.8169014084507005</v>
      </c>
      <c r="AJ726" s="726">
        <f t="shared" si="244"/>
        <v>2.898550724637694</v>
      </c>
      <c r="AK726" s="726">
        <f t="shared" si="245"/>
        <v>1.4705882352941124</v>
      </c>
      <c r="AL726" s="726">
        <f t="shared" si="246"/>
        <v>1.4925373134328401</v>
      </c>
      <c r="AM726" s="726">
        <f t="shared" si="247"/>
        <v>0</v>
      </c>
      <c r="AN726" s="726">
        <f t="shared" si="248"/>
        <v>0</v>
      </c>
      <c r="AO726" s="726">
        <f t="shared" si="249"/>
        <v>0</v>
      </c>
      <c r="AP726" s="726">
        <f t="shared" si="250"/>
        <v>0</v>
      </c>
      <c r="AQ726" s="727">
        <f t="shared" si="251"/>
        <v>2.5462364157244703</v>
      </c>
      <c r="AR726" s="728">
        <f t="shared" si="252"/>
        <v>2.0346179309369097</v>
      </c>
    </row>
    <row r="727" spans="1:44" ht="11.25" customHeight="1" x14ac:dyDescent="0.2">
      <c r="A727" s="1017" t="s">
        <v>3960</v>
      </c>
      <c r="B727" s="703" t="s">
        <v>3961</v>
      </c>
      <c r="C727" s="524">
        <v>2.4</v>
      </c>
      <c r="D727" s="704">
        <v>2.1599999999999997</v>
      </c>
      <c r="E727" s="704">
        <v>1.92</v>
      </c>
      <c r="F727" s="704">
        <v>1.5649999999999999</v>
      </c>
      <c r="G727" s="575">
        <v>0</v>
      </c>
      <c r="H727" s="705"/>
      <c r="I727" s="532">
        <v>0</v>
      </c>
      <c r="J727" s="709">
        <v>0</v>
      </c>
      <c r="K727" s="705"/>
      <c r="L727" s="706">
        <v>0</v>
      </c>
      <c r="M727" s="706">
        <v>0</v>
      </c>
      <c r="N727" s="707">
        <v>0</v>
      </c>
      <c r="O727" s="707">
        <v>0</v>
      </c>
      <c r="P727" s="707">
        <v>0</v>
      </c>
      <c r="Q727" s="707">
        <v>0</v>
      </c>
      <c r="R727" s="707">
        <v>0</v>
      </c>
      <c r="S727" s="707">
        <v>0</v>
      </c>
      <c r="T727" s="707">
        <v>0</v>
      </c>
      <c r="U727" s="707">
        <v>0</v>
      </c>
      <c r="V727" s="707">
        <v>0</v>
      </c>
      <c r="W727" s="707">
        <v>0</v>
      </c>
      <c r="X727" s="708">
        <f t="shared" si="253"/>
        <v>8.0449999999999999</v>
      </c>
      <c r="Y727" s="726">
        <f t="shared" si="233"/>
        <v>11.111111111111116</v>
      </c>
      <c r="Z727" s="726">
        <f t="shared" si="234"/>
        <v>12.499999999999979</v>
      </c>
      <c r="AA727" s="726">
        <f t="shared" si="235"/>
        <v>22.683706070287535</v>
      </c>
      <c r="AB727" s="726" t="str">
        <f t="shared" si="236"/>
        <v>n/a</v>
      </c>
      <c r="AC727" s="726" t="str">
        <f t="shared" si="237"/>
        <v>n/a</v>
      </c>
      <c r="AD727" s="726" t="str">
        <f t="shared" si="238"/>
        <v>n/a</v>
      </c>
      <c r="AE727" s="726" t="str">
        <f t="shared" si="239"/>
        <v>n/a</v>
      </c>
      <c r="AF727" s="726" t="str">
        <f t="shared" si="240"/>
        <v>n/a</v>
      </c>
      <c r="AG727" s="726" t="str">
        <f t="shared" si="241"/>
        <v>n/a</v>
      </c>
      <c r="AH727" s="726" t="str">
        <f t="shared" si="242"/>
        <v>n/a</v>
      </c>
      <c r="AI727" s="726" t="str">
        <f t="shared" si="243"/>
        <v>n/a</v>
      </c>
      <c r="AJ727" s="726" t="str">
        <f t="shared" si="244"/>
        <v>n/a</v>
      </c>
      <c r="AK727" s="726" t="str">
        <f t="shared" si="245"/>
        <v>n/a</v>
      </c>
      <c r="AL727" s="726" t="str">
        <f t="shared" si="246"/>
        <v>n/a</v>
      </c>
      <c r="AM727" s="726" t="str">
        <f t="shared" si="247"/>
        <v>n/a</v>
      </c>
      <c r="AN727" s="726" t="str">
        <f t="shared" si="248"/>
        <v>n/a</v>
      </c>
      <c r="AO727" s="726" t="str">
        <f t="shared" si="249"/>
        <v>n/a</v>
      </c>
      <c r="AP727" s="726" t="str">
        <f t="shared" si="250"/>
        <v>n/a</v>
      </c>
      <c r="AQ727" s="727">
        <f t="shared" si="251"/>
        <v>15.431605727132876</v>
      </c>
      <c r="AR727" s="728">
        <f t="shared" si="252"/>
        <v>6.3187793620926263</v>
      </c>
    </row>
    <row r="728" spans="1:44" ht="11.25" customHeight="1" x14ac:dyDescent="0.2">
      <c r="A728" s="530" t="s">
        <v>1694</v>
      </c>
      <c r="B728" s="703" t="s">
        <v>1695</v>
      </c>
      <c r="C728" s="524">
        <v>1.403335</v>
      </c>
      <c r="D728" s="704">
        <v>1.3908</v>
      </c>
      <c r="E728" s="704">
        <v>1.36</v>
      </c>
      <c r="F728" s="704">
        <v>1.28</v>
      </c>
      <c r="G728" s="704">
        <v>1.17</v>
      </c>
      <c r="H728" s="705"/>
      <c r="I728" s="704">
        <v>1.06</v>
      </c>
      <c r="J728" s="523">
        <v>0.46600000000000003</v>
      </c>
      <c r="K728" s="705"/>
      <c r="L728" s="706">
        <v>0</v>
      </c>
      <c r="M728" s="706">
        <v>0</v>
      </c>
      <c r="N728" s="707">
        <v>0</v>
      </c>
      <c r="O728" s="707">
        <v>0</v>
      </c>
      <c r="P728" s="707">
        <v>0</v>
      </c>
      <c r="Q728" s="707">
        <v>0</v>
      </c>
      <c r="R728" s="707">
        <v>0</v>
      </c>
      <c r="S728" s="707">
        <v>0</v>
      </c>
      <c r="T728" s="707">
        <v>0</v>
      </c>
      <c r="U728" s="707">
        <v>0</v>
      </c>
      <c r="V728" s="707">
        <v>0</v>
      </c>
      <c r="W728" s="707">
        <v>0</v>
      </c>
      <c r="X728" s="708">
        <f t="shared" si="253"/>
        <v>8.1301349999999992</v>
      </c>
      <c r="Y728" s="726">
        <f t="shared" si="233"/>
        <v>0.90127983894161545</v>
      </c>
      <c r="Z728" s="726">
        <f t="shared" si="234"/>
        <v>2.2647058823529465</v>
      </c>
      <c r="AA728" s="726">
        <f t="shared" si="235"/>
        <v>6.25</v>
      </c>
      <c r="AB728" s="726">
        <f t="shared" si="236"/>
        <v>9.4017094017094127</v>
      </c>
      <c r="AC728" s="726">
        <f t="shared" si="237"/>
        <v>10.377358490566024</v>
      </c>
      <c r="AD728" s="726">
        <f t="shared" si="238"/>
        <v>127.46781115879826</v>
      </c>
      <c r="AE728" s="726" t="str">
        <f t="shared" si="239"/>
        <v>n/a</v>
      </c>
      <c r="AF728" s="726" t="str">
        <f t="shared" si="240"/>
        <v>n/a</v>
      </c>
      <c r="AG728" s="726" t="str">
        <f t="shared" si="241"/>
        <v>n/a</v>
      </c>
      <c r="AH728" s="726" t="str">
        <f t="shared" si="242"/>
        <v>n/a</v>
      </c>
      <c r="AI728" s="726" t="str">
        <f t="shared" si="243"/>
        <v>n/a</v>
      </c>
      <c r="AJ728" s="726" t="str">
        <f t="shared" si="244"/>
        <v>n/a</v>
      </c>
      <c r="AK728" s="726" t="str">
        <f t="shared" si="245"/>
        <v>n/a</v>
      </c>
      <c r="AL728" s="726" t="str">
        <f t="shared" si="246"/>
        <v>n/a</v>
      </c>
      <c r="AM728" s="726" t="str">
        <f t="shared" si="247"/>
        <v>n/a</v>
      </c>
      <c r="AN728" s="726" t="str">
        <f t="shared" si="248"/>
        <v>n/a</v>
      </c>
      <c r="AO728" s="726" t="str">
        <f t="shared" si="249"/>
        <v>n/a</v>
      </c>
      <c r="AP728" s="726" t="str">
        <f t="shared" si="250"/>
        <v>n/a</v>
      </c>
      <c r="AQ728" s="727">
        <f t="shared" si="251"/>
        <v>26.110477462061379</v>
      </c>
      <c r="AR728" s="728">
        <f t="shared" si="252"/>
        <v>49.796759109065967</v>
      </c>
    </row>
    <row r="729" spans="1:44" ht="11.25" customHeight="1" x14ac:dyDescent="0.2">
      <c r="A729" s="530" t="s">
        <v>1696</v>
      </c>
      <c r="B729" s="1015" t="s">
        <v>1697</v>
      </c>
      <c r="C729" s="524">
        <v>0.76</v>
      </c>
      <c r="D729" s="704">
        <v>0.68</v>
      </c>
      <c r="E729" s="704">
        <v>0.6</v>
      </c>
      <c r="F729" s="704">
        <v>0.52</v>
      </c>
      <c r="G729" s="704">
        <v>0.44</v>
      </c>
      <c r="H729" s="705"/>
      <c r="I729" s="704">
        <v>0.36</v>
      </c>
      <c r="J729" s="523">
        <v>0.28000000000000003</v>
      </c>
      <c r="K729" s="705"/>
      <c r="L729" s="543">
        <v>0.2</v>
      </c>
      <c r="M729" s="706">
        <v>0</v>
      </c>
      <c r="N729" s="707">
        <v>0.36</v>
      </c>
      <c r="O729" s="707">
        <v>0.36</v>
      </c>
      <c r="P729" s="707">
        <v>0.36</v>
      </c>
      <c r="Q729" s="707">
        <v>0.36</v>
      </c>
      <c r="R729" s="707">
        <v>0.36</v>
      </c>
      <c r="S729" s="707">
        <v>0.36</v>
      </c>
      <c r="T729" s="707">
        <v>0.36</v>
      </c>
      <c r="U729" s="707">
        <v>0.36</v>
      </c>
      <c r="V729" s="711">
        <v>0.36</v>
      </c>
      <c r="W729" s="707">
        <v>0.34</v>
      </c>
      <c r="X729" s="708">
        <f t="shared" si="253"/>
        <v>7.4200000000000026</v>
      </c>
      <c r="Y729" s="726">
        <f t="shared" si="233"/>
        <v>11.764705882352944</v>
      </c>
      <c r="Z729" s="726">
        <f t="shared" si="234"/>
        <v>13.333333333333353</v>
      </c>
      <c r="AA729" s="726">
        <f t="shared" si="235"/>
        <v>15.384615384615374</v>
      </c>
      <c r="AB729" s="726">
        <f t="shared" si="236"/>
        <v>18.181818181818187</v>
      </c>
      <c r="AC729" s="726">
        <f t="shared" si="237"/>
        <v>22.222222222222232</v>
      </c>
      <c r="AD729" s="726">
        <f t="shared" si="238"/>
        <v>28.571428571428559</v>
      </c>
      <c r="AE729" s="726">
        <f t="shared" si="239"/>
        <v>40.000000000000014</v>
      </c>
      <c r="AF729" s="726" t="str">
        <f t="shared" si="240"/>
        <v>n/a</v>
      </c>
      <c r="AG729" s="726">
        <f t="shared" si="241"/>
        <v>-100</v>
      </c>
      <c r="AH729" s="726">
        <f t="shared" si="242"/>
        <v>0</v>
      </c>
      <c r="AI729" s="726">
        <f t="shared" si="243"/>
        <v>0</v>
      </c>
      <c r="AJ729" s="726">
        <f t="shared" si="244"/>
        <v>0</v>
      </c>
      <c r="AK729" s="726">
        <f t="shared" si="245"/>
        <v>0</v>
      </c>
      <c r="AL729" s="726">
        <f t="shared" si="246"/>
        <v>0</v>
      </c>
      <c r="AM729" s="726">
        <f t="shared" si="247"/>
        <v>0</v>
      </c>
      <c r="AN729" s="726">
        <f t="shared" si="248"/>
        <v>0</v>
      </c>
      <c r="AO729" s="726">
        <f t="shared" si="249"/>
        <v>0</v>
      </c>
      <c r="AP729" s="726">
        <f t="shared" si="250"/>
        <v>5.8823529411764497</v>
      </c>
      <c r="AQ729" s="727">
        <f t="shared" si="251"/>
        <v>3.2553221480557122</v>
      </c>
      <c r="AR729" s="728">
        <f t="shared" si="252"/>
        <v>29.206223302519739</v>
      </c>
    </row>
    <row r="730" spans="1:44" ht="11.25" customHeight="1" x14ac:dyDescent="0.2">
      <c r="A730" s="504" t="s">
        <v>1698</v>
      </c>
      <c r="B730" s="1000" t="s">
        <v>1699</v>
      </c>
      <c r="C730" s="524">
        <v>0.65999999999999992</v>
      </c>
      <c r="D730" s="513">
        <v>0.57999999999999996</v>
      </c>
      <c r="E730" s="513">
        <v>0.5</v>
      </c>
      <c r="F730" s="513">
        <v>0.42</v>
      </c>
      <c r="G730" s="513">
        <v>0.34</v>
      </c>
      <c r="H730" s="514"/>
      <c r="I730" s="513">
        <v>0.28999999999999998</v>
      </c>
      <c r="J730" s="511">
        <v>0.25</v>
      </c>
      <c r="K730" s="514"/>
      <c r="L730" s="571">
        <v>0.21</v>
      </c>
      <c r="M730" s="571">
        <v>0.36</v>
      </c>
      <c r="N730" s="518">
        <v>0.84</v>
      </c>
      <c r="O730" s="518">
        <v>0.84</v>
      </c>
      <c r="P730" s="518">
        <v>0.84</v>
      </c>
      <c r="Q730" s="518">
        <v>0.84</v>
      </c>
      <c r="R730" s="518">
        <v>0.84</v>
      </c>
      <c r="S730" s="518">
        <v>0.84</v>
      </c>
      <c r="T730" s="518">
        <v>0.84</v>
      </c>
      <c r="U730" s="519">
        <v>0.84</v>
      </c>
      <c r="V730" s="519">
        <v>0.81</v>
      </c>
      <c r="W730" s="519">
        <v>0.77</v>
      </c>
      <c r="X730" s="708">
        <f t="shared" si="253"/>
        <v>11.909999999999998</v>
      </c>
      <c r="Y730" s="726">
        <f t="shared" si="233"/>
        <v>13.793103448275845</v>
      </c>
      <c r="Z730" s="726">
        <f t="shared" si="234"/>
        <v>15.999999999999993</v>
      </c>
      <c r="AA730" s="726">
        <f t="shared" si="235"/>
        <v>19.047619047619047</v>
      </c>
      <c r="AB730" s="726">
        <f t="shared" si="236"/>
        <v>23.529411764705866</v>
      </c>
      <c r="AC730" s="726">
        <f t="shared" si="237"/>
        <v>17.24137931034484</v>
      </c>
      <c r="AD730" s="726">
        <f t="shared" si="238"/>
        <v>15.999999999999993</v>
      </c>
      <c r="AE730" s="726">
        <f t="shared" si="239"/>
        <v>19.047619047619047</v>
      </c>
      <c r="AF730" s="726">
        <f t="shared" si="240"/>
        <v>-41.666666666666664</v>
      </c>
      <c r="AG730" s="726">
        <f t="shared" si="241"/>
        <v>-57.142857142857139</v>
      </c>
      <c r="AH730" s="726">
        <f t="shared" si="242"/>
        <v>0</v>
      </c>
      <c r="AI730" s="726">
        <f t="shared" si="243"/>
        <v>0</v>
      </c>
      <c r="AJ730" s="726">
        <f t="shared" si="244"/>
        <v>0</v>
      </c>
      <c r="AK730" s="726">
        <f t="shared" si="245"/>
        <v>0</v>
      </c>
      <c r="AL730" s="726">
        <f t="shared" si="246"/>
        <v>0</v>
      </c>
      <c r="AM730" s="726">
        <f t="shared" si="247"/>
        <v>0</v>
      </c>
      <c r="AN730" s="726">
        <f t="shared" si="248"/>
        <v>0</v>
      </c>
      <c r="AO730" s="726">
        <f t="shared" si="249"/>
        <v>3.7037037037036979</v>
      </c>
      <c r="AP730" s="726">
        <f t="shared" si="250"/>
        <v>5.1948051948051965</v>
      </c>
      <c r="AQ730" s="727">
        <f t="shared" si="251"/>
        <v>1.9304509837527624</v>
      </c>
      <c r="AR730" s="728">
        <f t="shared" si="252"/>
        <v>20.656593850678828</v>
      </c>
    </row>
    <row r="731" spans="1:44" ht="11.25" customHeight="1" x14ac:dyDescent="0.2">
      <c r="A731" s="538" t="s">
        <v>344</v>
      </c>
      <c r="B731" s="539" t="s">
        <v>345</v>
      </c>
      <c r="C731" s="542">
        <v>2.42</v>
      </c>
      <c r="D731" s="545">
        <v>2.2599999999999998</v>
      </c>
      <c r="E731" s="545">
        <v>2.14</v>
      </c>
      <c r="F731" s="545">
        <v>2.04</v>
      </c>
      <c r="G731" s="545">
        <v>1.98</v>
      </c>
      <c r="H731" s="546"/>
      <c r="I731" s="545">
        <v>1.8</v>
      </c>
      <c r="J731" s="541">
        <v>1.64</v>
      </c>
      <c r="K731" s="546"/>
      <c r="L731" s="561">
        <v>1.34</v>
      </c>
      <c r="M731" s="561">
        <v>1.3</v>
      </c>
      <c r="N731" s="548">
        <v>1.26</v>
      </c>
      <c r="O731" s="548">
        <v>1.22</v>
      </c>
      <c r="P731" s="548">
        <v>1.18</v>
      </c>
      <c r="Q731" s="548">
        <v>1.1399999999999999</v>
      </c>
      <c r="R731" s="548">
        <v>1.08</v>
      </c>
      <c r="S731" s="548">
        <v>1.03</v>
      </c>
      <c r="T731" s="548">
        <v>0.99</v>
      </c>
      <c r="U731" s="548">
        <v>0.94</v>
      </c>
      <c r="V731" s="548">
        <v>0.9</v>
      </c>
      <c r="W731" s="548">
        <v>0.87</v>
      </c>
      <c r="X731" s="708">
        <f t="shared" si="253"/>
        <v>27.530000000000005</v>
      </c>
      <c r="Y731" s="726">
        <f t="shared" si="233"/>
        <v>7.079646017699126</v>
      </c>
      <c r="Z731" s="726">
        <f t="shared" si="234"/>
        <v>5.6074766355139971</v>
      </c>
      <c r="AA731" s="726">
        <f t="shared" si="235"/>
        <v>4.9019607843137303</v>
      </c>
      <c r="AB731" s="726">
        <f t="shared" si="236"/>
        <v>3.0303030303030276</v>
      </c>
      <c r="AC731" s="726">
        <f t="shared" si="237"/>
        <v>9.9999999999999858</v>
      </c>
      <c r="AD731" s="726">
        <f t="shared" si="238"/>
        <v>9.7560975609756184</v>
      </c>
      <c r="AE731" s="726">
        <f t="shared" si="239"/>
        <v>22.388059701492512</v>
      </c>
      <c r="AF731" s="726">
        <f t="shared" si="240"/>
        <v>3.0769230769230882</v>
      </c>
      <c r="AG731" s="726">
        <f t="shared" si="241"/>
        <v>3.1746031746031855</v>
      </c>
      <c r="AH731" s="726">
        <f t="shared" si="242"/>
        <v>3.2786885245901676</v>
      </c>
      <c r="AI731" s="726">
        <f t="shared" si="243"/>
        <v>3.3898305084745894</v>
      </c>
      <c r="AJ731" s="726">
        <f t="shared" si="244"/>
        <v>3.5087719298245723</v>
      </c>
      <c r="AK731" s="726">
        <f t="shared" si="245"/>
        <v>5.5555555555555358</v>
      </c>
      <c r="AL731" s="726">
        <f t="shared" si="246"/>
        <v>4.8543689320388328</v>
      </c>
      <c r="AM731" s="726">
        <f t="shared" si="247"/>
        <v>4.0404040404040442</v>
      </c>
      <c r="AN731" s="726">
        <f t="shared" si="248"/>
        <v>5.319148936170226</v>
      </c>
      <c r="AO731" s="726">
        <f t="shared" si="249"/>
        <v>4.4444444444444287</v>
      </c>
      <c r="AP731" s="726">
        <f t="shared" si="250"/>
        <v>3.4482758620689724</v>
      </c>
      <c r="AQ731" s="727">
        <f t="shared" si="251"/>
        <v>5.9363643730775362</v>
      </c>
      <c r="AR731" s="728">
        <f t="shared" si="252"/>
        <v>4.6122916871391304</v>
      </c>
    </row>
    <row r="732" spans="1:44" ht="11.25" customHeight="1" x14ac:dyDescent="0.2">
      <c r="A732" s="522" t="s">
        <v>1700</v>
      </c>
      <c r="B732" s="703" t="s">
        <v>1701</v>
      </c>
      <c r="C732" s="710">
        <v>0.4325</v>
      </c>
      <c r="D732" s="704">
        <v>0.40250000000000002</v>
      </c>
      <c r="E732" s="704">
        <v>0.3725</v>
      </c>
      <c r="F732" s="704">
        <v>0.34499999999999997</v>
      </c>
      <c r="G732" s="704">
        <v>0.32500000000000001</v>
      </c>
      <c r="H732" s="705"/>
      <c r="I732" s="532">
        <v>0.31</v>
      </c>
      <c r="J732" s="523">
        <v>0.31</v>
      </c>
      <c r="K732" s="705"/>
      <c r="L732" s="543">
        <v>0.28999999999999998</v>
      </c>
      <c r="M732" s="543">
        <v>0.27</v>
      </c>
      <c r="N732" s="707">
        <v>0</v>
      </c>
      <c r="O732" s="707">
        <v>0</v>
      </c>
      <c r="P732" s="707">
        <v>0</v>
      </c>
      <c r="Q732" s="707">
        <v>0</v>
      </c>
      <c r="R732" s="707">
        <v>0</v>
      </c>
      <c r="S732" s="707">
        <v>0</v>
      </c>
      <c r="T732" s="707">
        <v>0</v>
      </c>
      <c r="U732" s="707">
        <v>0</v>
      </c>
      <c r="V732" s="707">
        <v>0</v>
      </c>
      <c r="W732" s="707">
        <v>0</v>
      </c>
      <c r="X732" s="708">
        <f t="shared" si="253"/>
        <v>3.0575000000000001</v>
      </c>
      <c r="Y732" s="726">
        <f t="shared" si="233"/>
        <v>7.4534161490683148</v>
      </c>
      <c r="Z732" s="726">
        <f t="shared" si="234"/>
        <v>8.0536912751677967</v>
      </c>
      <c r="AA732" s="726">
        <f t="shared" si="235"/>
        <v>7.9710144927536364</v>
      </c>
      <c r="AB732" s="726">
        <f t="shared" si="236"/>
        <v>6.153846153846132</v>
      </c>
      <c r="AC732" s="726">
        <f t="shared" si="237"/>
        <v>4.8387096774193505</v>
      </c>
      <c r="AD732" s="726">
        <f t="shared" si="238"/>
        <v>0</v>
      </c>
      <c r="AE732" s="726">
        <f t="shared" si="239"/>
        <v>6.8965517241379448</v>
      </c>
      <c r="AF732" s="726">
        <f t="shared" si="240"/>
        <v>7.4074074074073959</v>
      </c>
      <c r="AG732" s="726" t="str">
        <f t="shared" si="241"/>
        <v>n/a</v>
      </c>
      <c r="AH732" s="726" t="str">
        <f t="shared" si="242"/>
        <v>n/a</v>
      </c>
      <c r="AI732" s="726" t="str">
        <f t="shared" si="243"/>
        <v>n/a</v>
      </c>
      <c r="AJ732" s="726" t="str">
        <f t="shared" si="244"/>
        <v>n/a</v>
      </c>
      <c r="AK732" s="726" t="str">
        <f t="shared" si="245"/>
        <v>n/a</v>
      </c>
      <c r="AL732" s="726" t="str">
        <f t="shared" si="246"/>
        <v>n/a</v>
      </c>
      <c r="AM732" s="726" t="str">
        <f t="shared" si="247"/>
        <v>n/a</v>
      </c>
      <c r="AN732" s="726" t="str">
        <f t="shared" si="248"/>
        <v>n/a</v>
      </c>
      <c r="AO732" s="726" t="str">
        <f t="shared" si="249"/>
        <v>n/a</v>
      </c>
      <c r="AP732" s="726" t="str">
        <f t="shared" si="250"/>
        <v>n/a</v>
      </c>
      <c r="AQ732" s="727">
        <f t="shared" si="251"/>
        <v>6.096829609975071</v>
      </c>
      <c r="AR732" s="728">
        <f t="shared" si="252"/>
        <v>2.6805335598034277</v>
      </c>
    </row>
    <row r="733" spans="1:44" ht="11.25" customHeight="1" x14ac:dyDescent="0.2">
      <c r="A733" s="1000" t="s">
        <v>1702</v>
      </c>
      <c r="B733" s="1000" t="s">
        <v>1703</v>
      </c>
      <c r="C733" s="517">
        <v>1.05</v>
      </c>
      <c r="D733" s="513">
        <v>0.85</v>
      </c>
      <c r="E733" s="513">
        <v>0.68</v>
      </c>
      <c r="F733" s="513">
        <v>0.55000000000000004</v>
      </c>
      <c r="G733" s="513">
        <v>0.44500000000000001</v>
      </c>
      <c r="H733" s="514"/>
      <c r="I733" s="513">
        <v>0.36</v>
      </c>
      <c r="J733" s="511">
        <v>0.28000000000000003</v>
      </c>
      <c r="K733" s="514"/>
      <c r="L733" s="563">
        <v>0.18</v>
      </c>
      <c r="M733" s="571">
        <v>0</v>
      </c>
      <c r="N733" s="518">
        <v>0</v>
      </c>
      <c r="O733" s="518">
        <v>0</v>
      </c>
      <c r="P733" s="518">
        <v>0</v>
      </c>
      <c r="Q733" s="518">
        <v>0</v>
      </c>
      <c r="R733" s="518">
        <v>0</v>
      </c>
      <c r="S733" s="518">
        <v>0</v>
      </c>
      <c r="T733" s="518">
        <v>0</v>
      </c>
      <c r="U733" s="518">
        <v>0</v>
      </c>
      <c r="V733" s="518">
        <v>0</v>
      </c>
      <c r="W733" s="518">
        <v>0</v>
      </c>
      <c r="X733" s="708">
        <f t="shared" si="253"/>
        <v>4.3949999999999996</v>
      </c>
      <c r="Y733" s="726">
        <f t="shared" si="233"/>
        <v>23.529411764705888</v>
      </c>
      <c r="Z733" s="726">
        <f t="shared" si="234"/>
        <v>24.999999999999979</v>
      </c>
      <c r="AA733" s="726">
        <f t="shared" si="235"/>
        <v>23.636363636363633</v>
      </c>
      <c r="AB733" s="726">
        <f t="shared" si="236"/>
        <v>23.59550561797754</v>
      </c>
      <c r="AC733" s="726">
        <f t="shared" si="237"/>
        <v>23.611111111111114</v>
      </c>
      <c r="AD733" s="726">
        <f t="shared" si="238"/>
        <v>28.571428571428559</v>
      </c>
      <c r="AE733" s="726">
        <f t="shared" si="239"/>
        <v>55.555555555555578</v>
      </c>
      <c r="AF733" s="726" t="str">
        <f t="shared" si="240"/>
        <v>n/a</v>
      </c>
      <c r="AG733" s="726" t="str">
        <f t="shared" si="241"/>
        <v>n/a</v>
      </c>
      <c r="AH733" s="726" t="str">
        <f t="shared" si="242"/>
        <v>n/a</v>
      </c>
      <c r="AI733" s="726" t="str">
        <f t="shared" si="243"/>
        <v>n/a</v>
      </c>
      <c r="AJ733" s="726" t="str">
        <f t="shared" si="244"/>
        <v>n/a</v>
      </c>
      <c r="AK733" s="726" t="str">
        <f t="shared" si="245"/>
        <v>n/a</v>
      </c>
      <c r="AL733" s="726" t="str">
        <f t="shared" si="246"/>
        <v>n/a</v>
      </c>
      <c r="AM733" s="726" t="str">
        <f t="shared" si="247"/>
        <v>n/a</v>
      </c>
      <c r="AN733" s="726" t="str">
        <f t="shared" si="248"/>
        <v>n/a</v>
      </c>
      <c r="AO733" s="726" t="str">
        <f t="shared" si="249"/>
        <v>n/a</v>
      </c>
      <c r="AP733" s="726" t="str">
        <f t="shared" si="250"/>
        <v>n/a</v>
      </c>
      <c r="AQ733" s="727">
        <f t="shared" si="251"/>
        <v>29.071339465306043</v>
      </c>
      <c r="AR733" s="728">
        <f t="shared" si="252"/>
        <v>11.820111341565116</v>
      </c>
    </row>
    <row r="734" spans="1:44" ht="11.25" customHeight="1" x14ac:dyDescent="0.2">
      <c r="A734" s="539" t="s">
        <v>1704</v>
      </c>
      <c r="B734" s="1015" t="s">
        <v>1705</v>
      </c>
      <c r="C734" s="524">
        <v>1.56</v>
      </c>
      <c r="D734" s="704">
        <v>1.4</v>
      </c>
      <c r="E734" s="704">
        <v>1.28</v>
      </c>
      <c r="F734" s="704">
        <v>1.1200000000000001</v>
      </c>
      <c r="G734" s="704">
        <v>1.02</v>
      </c>
      <c r="H734" s="705"/>
      <c r="I734" s="704">
        <v>0.9</v>
      </c>
      <c r="J734" s="523">
        <v>0.55000000000000004</v>
      </c>
      <c r="K734" s="705"/>
      <c r="L734" s="706">
        <v>0.04</v>
      </c>
      <c r="M734" s="706">
        <v>0.27</v>
      </c>
      <c r="N734" s="711">
        <v>0.94</v>
      </c>
      <c r="O734" s="711">
        <v>0.86</v>
      </c>
      <c r="P734" s="711">
        <v>0.78</v>
      </c>
      <c r="Q734" s="711">
        <v>0.7</v>
      </c>
      <c r="R734" s="711">
        <v>0.62</v>
      </c>
      <c r="S734" s="711">
        <v>0.54</v>
      </c>
      <c r="T734" s="711">
        <v>0.46</v>
      </c>
      <c r="U734" s="711">
        <v>0.39</v>
      </c>
      <c r="V734" s="711">
        <v>0.33</v>
      </c>
      <c r="W734" s="711">
        <v>0.28999999999999998</v>
      </c>
      <c r="X734" s="708">
        <f t="shared" si="253"/>
        <v>14.049999999999999</v>
      </c>
      <c r="Y734" s="726">
        <f t="shared" si="233"/>
        <v>11.428571428571432</v>
      </c>
      <c r="Z734" s="726">
        <f t="shared" si="234"/>
        <v>9.375</v>
      </c>
      <c r="AA734" s="726">
        <f t="shared" si="235"/>
        <v>14.285714285714279</v>
      </c>
      <c r="AB734" s="726">
        <f t="shared" si="236"/>
        <v>9.8039215686274606</v>
      </c>
      <c r="AC734" s="726">
        <f t="shared" si="237"/>
        <v>13.33333333333333</v>
      </c>
      <c r="AD734" s="726">
        <f t="shared" si="238"/>
        <v>63.636363636363626</v>
      </c>
      <c r="AE734" s="726">
        <f t="shared" si="239"/>
        <v>1275</v>
      </c>
      <c r="AF734" s="726">
        <f t="shared" si="240"/>
        <v>-85.18518518518519</v>
      </c>
      <c r="AG734" s="726">
        <f t="shared" si="241"/>
        <v>-71.276595744680847</v>
      </c>
      <c r="AH734" s="726">
        <f t="shared" si="242"/>
        <v>9.302325581395344</v>
      </c>
      <c r="AI734" s="726">
        <f t="shared" si="243"/>
        <v>10.256410256410241</v>
      </c>
      <c r="AJ734" s="726">
        <f t="shared" si="244"/>
        <v>11.428571428571432</v>
      </c>
      <c r="AK734" s="726">
        <f t="shared" si="245"/>
        <v>12.903225806451601</v>
      </c>
      <c r="AL734" s="726">
        <f t="shared" si="246"/>
        <v>14.814814814814813</v>
      </c>
      <c r="AM734" s="726">
        <f t="shared" si="247"/>
        <v>17.391304347826097</v>
      </c>
      <c r="AN734" s="726">
        <f t="shared" si="248"/>
        <v>17.948717948717952</v>
      </c>
      <c r="AO734" s="726">
        <f t="shared" si="249"/>
        <v>18.181818181818187</v>
      </c>
      <c r="AP734" s="726">
        <f t="shared" si="250"/>
        <v>13.793103448275868</v>
      </c>
      <c r="AQ734" s="727">
        <f t="shared" si="251"/>
        <v>75.912300840945861</v>
      </c>
      <c r="AR734" s="728">
        <f t="shared" si="252"/>
        <v>301.0602338461656</v>
      </c>
    </row>
    <row r="735" spans="1:44" ht="11.25" customHeight="1" x14ac:dyDescent="0.2">
      <c r="A735" s="605" t="s">
        <v>1706</v>
      </c>
      <c r="B735" s="1015" t="s">
        <v>1707</v>
      </c>
      <c r="C735" s="524">
        <v>0.60499999999999998</v>
      </c>
      <c r="D735" s="704">
        <v>0.5575</v>
      </c>
      <c r="E735" s="704">
        <v>0.52750000000000008</v>
      </c>
      <c r="F735" s="704">
        <v>0.45500000000000002</v>
      </c>
      <c r="G735" s="704">
        <v>0.43</v>
      </c>
      <c r="H735" s="705"/>
      <c r="I735" s="532">
        <v>0.4</v>
      </c>
      <c r="J735" s="523">
        <v>0.375</v>
      </c>
      <c r="K735" s="705"/>
      <c r="L735" s="706">
        <v>0.3</v>
      </c>
      <c r="M735" s="706">
        <v>0.35</v>
      </c>
      <c r="N735" s="711">
        <v>0.375</v>
      </c>
      <c r="O735" s="711">
        <v>0.3</v>
      </c>
      <c r="P735" s="711">
        <v>0.2</v>
      </c>
      <c r="Q735" s="707">
        <v>0.1</v>
      </c>
      <c r="R735" s="711">
        <v>0.375</v>
      </c>
      <c r="S735" s="707">
        <v>0</v>
      </c>
      <c r="T735" s="707">
        <v>0</v>
      </c>
      <c r="U735" s="707">
        <v>0</v>
      </c>
      <c r="V735" s="707">
        <v>0</v>
      </c>
      <c r="W735" s="707">
        <v>0</v>
      </c>
      <c r="X735" s="708">
        <f t="shared" si="253"/>
        <v>5.35</v>
      </c>
      <c r="Y735" s="726">
        <f t="shared" si="233"/>
        <v>8.5201793721973118</v>
      </c>
      <c r="Z735" s="726">
        <f t="shared" si="234"/>
        <v>5.6872037914691864</v>
      </c>
      <c r="AA735" s="726">
        <f t="shared" si="235"/>
        <v>15.934065934065945</v>
      </c>
      <c r="AB735" s="726">
        <f t="shared" si="236"/>
        <v>5.8139534883721034</v>
      </c>
      <c r="AC735" s="726">
        <f t="shared" si="237"/>
        <v>7.4999999999999956</v>
      </c>
      <c r="AD735" s="726">
        <f t="shared" si="238"/>
        <v>6.6666666666666652</v>
      </c>
      <c r="AE735" s="726">
        <f t="shared" si="239"/>
        <v>25</v>
      </c>
      <c r="AF735" s="726">
        <f t="shared" si="240"/>
        <v>-14.285714285714279</v>
      </c>
      <c r="AG735" s="726">
        <f t="shared" si="241"/>
        <v>-6.6666666666666767</v>
      </c>
      <c r="AH735" s="726">
        <f t="shared" si="242"/>
        <v>25</v>
      </c>
      <c r="AI735" s="726">
        <f t="shared" si="243"/>
        <v>49.999999999999979</v>
      </c>
      <c r="AJ735" s="726">
        <f t="shared" si="244"/>
        <v>100</v>
      </c>
      <c r="AK735" s="726">
        <f t="shared" si="245"/>
        <v>-73.333333333333343</v>
      </c>
      <c r="AL735" s="726" t="str">
        <f t="shared" si="246"/>
        <v>n/a</v>
      </c>
      <c r="AM735" s="726" t="str">
        <f t="shared" si="247"/>
        <v>n/a</v>
      </c>
      <c r="AN735" s="726" t="str">
        <f t="shared" si="248"/>
        <v>n/a</v>
      </c>
      <c r="AO735" s="726" t="str">
        <f t="shared" si="249"/>
        <v>n/a</v>
      </c>
      <c r="AP735" s="726" t="str">
        <f t="shared" si="250"/>
        <v>n/a</v>
      </c>
      <c r="AQ735" s="727">
        <f t="shared" si="251"/>
        <v>11.987411920542836</v>
      </c>
      <c r="AR735" s="728">
        <f t="shared" si="252"/>
        <v>38.731509541102227</v>
      </c>
    </row>
    <row r="736" spans="1:44" ht="11.25" customHeight="1" x14ac:dyDescent="0.2">
      <c r="A736" s="1015" t="s">
        <v>1708</v>
      </c>
      <c r="B736" s="1015" t="s">
        <v>1709</v>
      </c>
      <c r="C736" s="524">
        <v>0.50249999999999995</v>
      </c>
      <c r="D736" s="704">
        <v>0.47249999999999998</v>
      </c>
      <c r="E736" s="704">
        <v>0.4425</v>
      </c>
      <c r="F736" s="704">
        <v>0.41499999999999998</v>
      </c>
      <c r="G736" s="704">
        <v>0.39</v>
      </c>
      <c r="H736" s="705"/>
      <c r="I736" s="704">
        <v>0.33</v>
      </c>
      <c r="J736" s="523">
        <v>0.22</v>
      </c>
      <c r="K736" s="705"/>
      <c r="L736" s="706">
        <v>0.16</v>
      </c>
      <c r="M736" s="706">
        <v>0.24</v>
      </c>
      <c r="N736" s="711">
        <v>0.6</v>
      </c>
      <c r="O736" s="711">
        <v>0.57999999999999996</v>
      </c>
      <c r="P736" s="711">
        <v>0.41</v>
      </c>
      <c r="Q736" s="711">
        <v>0.3</v>
      </c>
      <c r="R736" s="707">
        <v>0.24</v>
      </c>
      <c r="S736" s="707">
        <v>0.24</v>
      </c>
      <c r="T736" s="707">
        <v>0.24</v>
      </c>
      <c r="U736" s="707">
        <v>0.44</v>
      </c>
      <c r="V736" s="707">
        <v>0.44</v>
      </c>
      <c r="W736" s="711">
        <v>0.44</v>
      </c>
      <c r="X736" s="708">
        <f t="shared" si="253"/>
        <v>7.1025000000000018</v>
      </c>
      <c r="Y736" s="726">
        <f t="shared" si="233"/>
        <v>6.3492063492063489</v>
      </c>
      <c r="Z736" s="726">
        <f t="shared" si="234"/>
        <v>6.7796610169491567</v>
      </c>
      <c r="AA736" s="726">
        <f t="shared" si="235"/>
        <v>6.6265060240964013</v>
      </c>
      <c r="AB736" s="726">
        <f t="shared" si="236"/>
        <v>6.4102564102564097</v>
      </c>
      <c r="AC736" s="726">
        <f t="shared" si="237"/>
        <v>18.181818181818187</v>
      </c>
      <c r="AD736" s="726">
        <f t="shared" si="238"/>
        <v>50</v>
      </c>
      <c r="AE736" s="726">
        <f t="shared" si="239"/>
        <v>37.5</v>
      </c>
      <c r="AF736" s="726">
        <f t="shared" si="240"/>
        <v>-33.333333333333329</v>
      </c>
      <c r="AG736" s="726">
        <f t="shared" si="241"/>
        <v>-60</v>
      </c>
      <c r="AH736" s="726">
        <f t="shared" si="242"/>
        <v>3.4482758620689724</v>
      </c>
      <c r="AI736" s="726">
        <f t="shared" si="243"/>
        <v>41.463414634146332</v>
      </c>
      <c r="AJ736" s="726">
        <f t="shared" si="244"/>
        <v>36.666666666666671</v>
      </c>
      <c r="AK736" s="726">
        <f t="shared" si="245"/>
        <v>25</v>
      </c>
      <c r="AL736" s="726">
        <f t="shared" si="246"/>
        <v>0</v>
      </c>
      <c r="AM736" s="726">
        <f t="shared" si="247"/>
        <v>0</v>
      </c>
      <c r="AN736" s="726">
        <f t="shared" si="248"/>
        <v>-45.45454545454546</v>
      </c>
      <c r="AO736" s="726">
        <f t="shared" si="249"/>
        <v>0</v>
      </c>
      <c r="AP736" s="726">
        <f t="shared" si="250"/>
        <v>0</v>
      </c>
      <c r="AQ736" s="727">
        <f t="shared" si="251"/>
        <v>5.535440353184983</v>
      </c>
      <c r="AR736" s="728">
        <f t="shared" si="252"/>
        <v>29.037849059269671</v>
      </c>
    </row>
    <row r="737" spans="1:44" ht="11.25" customHeight="1" x14ac:dyDescent="0.2">
      <c r="A737" s="1015" t="s">
        <v>347</v>
      </c>
      <c r="B737" s="1015" t="s">
        <v>348</v>
      </c>
      <c r="C737" s="524">
        <v>0.84</v>
      </c>
      <c r="D737" s="704">
        <v>0.78500000000000003</v>
      </c>
      <c r="E737" s="704">
        <v>0.73</v>
      </c>
      <c r="F737" s="704">
        <v>0.69</v>
      </c>
      <c r="G737" s="704">
        <v>0.65</v>
      </c>
      <c r="H737" s="705"/>
      <c r="I737" s="704">
        <v>0.57999999999999996</v>
      </c>
      <c r="J737" s="523">
        <v>0.53</v>
      </c>
      <c r="K737" s="705"/>
      <c r="L737" s="543">
        <v>0.49</v>
      </c>
      <c r="M737" s="543">
        <v>0.45</v>
      </c>
      <c r="N737" s="711">
        <v>0.42499999999999999</v>
      </c>
      <c r="O737" s="711">
        <v>0.41249999999999998</v>
      </c>
      <c r="P737" s="711">
        <v>0.40250000000000002</v>
      </c>
      <c r="Q737" s="711">
        <v>0.39250000000000002</v>
      </c>
      <c r="R737" s="711">
        <v>0.38624999999999998</v>
      </c>
      <c r="S737" s="711">
        <v>0.38124999999999998</v>
      </c>
      <c r="T737" s="711">
        <v>0.36875000000000002</v>
      </c>
      <c r="U737" s="711">
        <v>0.35375000000000001</v>
      </c>
      <c r="V737" s="711">
        <v>0.32624999999999998</v>
      </c>
      <c r="W737" s="711">
        <v>0.30625000000000002</v>
      </c>
      <c r="X737" s="708">
        <f t="shared" si="253"/>
        <v>9.5</v>
      </c>
      <c r="Y737" s="726">
        <f t="shared" si="233"/>
        <v>7.0063694267515908</v>
      </c>
      <c r="Z737" s="726">
        <f t="shared" si="234"/>
        <v>7.5342465753424737</v>
      </c>
      <c r="AA737" s="726">
        <f t="shared" si="235"/>
        <v>5.7971014492753659</v>
      </c>
      <c r="AB737" s="726">
        <f t="shared" si="236"/>
        <v>6.153846153846132</v>
      </c>
      <c r="AC737" s="726">
        <f t="shared" si="237"/>
        <v>12.068965517241391</v>
      </c>
      <c r="AD737" s="726">
        <f t="shared" si="238"/>
        <v>9.4339622641509422</v>
      </c>
      <c r="AE737" s="726">
        <f t="shared" si="239"/>
        <v>8.163265306122458</v>
      </c>
      <c r="AF737" s="726">
        <f t="shared" si="240"/>
        <v>8.8888888888888786</v>
      </c>
      <c r="AG737" s="726">
        <f t="shared" si="241"/>
        <v>5.8823529411764719</v>
      </c>
      <c r="AH737" s="726">
        <f t="shared" si="242"/>
        <v>3.0303030303030276</v>
      </c>
      <c r="AI737" s="726">
        <f t="shared" si="243"/>
        <v>2.4844720496894235</v>
      </c>
      <c r="AJ737" s="726">
        <f t="shared" si="244"/>
        <v>2.5477707006369421</v>
      </c>
      <c r="AK737" s="726">
        <f t="shared" si="245"/>
        <v>1.6181229773462924</v>
      </c>
      <c r="AL737" s="726">
        <f t="shared" si="246"/>
        <v>1.3114754098360715</v>
      </c>
      <c r="AM737" s="726">
        <f t="shared" si="247"/>
        <v>3.3898305084745672</v>
      </c>
      <c r="AN737" s="726">
        <f t="shared" si="248"/>
        <v>4.2402826855123754</v>
      </c>
      <c r="AO737" s="726">
        <f t="shared" si="249"/>
        <v>8.4291187739463638</v>
      </c>
      <c r="AP737" s="726">
        <f t="shared" si="250"/>
        <v>6.5306122448979487</v>
      </c>
      <c r="AQ737" s="727">
        <f t="shared" si="251"/>
        <v>5.8061659390799285</v>
      </c>
      <c r="AR737" s="728">
        <f t="shared" si="252"/>
        <v>3.0174951144173465</v>
      </c>
    </row>
    <row r="738" spans="1:44" ht="11.25" customHeight="1" x14ac:dyDescent="0.2">
      <c r="A738" s="522" t="s">
        <v>812</v>
      </c>
      <c r="B738" s="1015" t="s">
        <v>813</v>
      </c>
      <c r="C738" s="524">
        <v>1.1800000000000002</v>
      </c>
      <c r="D738" s="704">
        <v>1.06</v>
      </c>
      <c r="E738" s="704">
        <v>0.96</v>
      </c>
      <c r="F738" s="704">
        <v>0.88</v>
      </c>
      <c r="G738" s="704">
        <v>0.8</v>
      </c>
      <c r="H738" s="705"/>
      <c r="I738" s="704">
        <v>0.72</v>
      </c>
      <c r="J738" s="523">
        <v>0.64</v>
      </c>
      <c r="K738" s="705"/>
      <c r="L738" s="543">
        <v>0.52</v>
      </c>
      <c r="M738" s="543">
        <v>0.41</v>
      </c>
      <c r="N738" s="711">
        <v>0.28000000000000003</v>
      </c>
      <c r="O738" s="711">
        <v>0.22</v>
      </c>
      <c r="P738" s="711">
        <v>0.17</v>
      </c>
      <c r="Q738" s="711">
        <v>0.12</v>
      </c>
      <c r="R738" s="707">
        <v>0</v>
      </c>
      <c r="S738" s="707">
        <v>0</v>
      </c>
      <c r="T738" s="707">
        <v>0</v>
      </c>
      <c r="U738" s="707">
        <v>0</v>
      </c>
      <c r="V738" s="707">
        <v>0</v>
      </c>
      <c r="W738" s="707">
        <v>0</v>
      </c>
      <c r="X738" s="708">
        <f t="shared" si="253"/>
        <v>7.96</v>
      </c>
      <c r="Y738" s="726">
        <f t="shared" si="233"/>
        <v>11.320754716981153</v>
      </c>
      <c r="Z738" s="726">
        <f t="shared" si="234"/>
        <v>10.416666666666675</v>
      </c>
      <c r="AA738" s="726">
        <f t="shared" si="235"/>
        <v>9.0909090909090828</v>
      </c>
      <c r="AB738" s="726">
        <f t="shared" si="236"/>
        <v>9.9999999999999858</v>
      </c>
      <c r="AC738" s="726">
        <f t="shared" si="237"/>
        <v>11.111111111111116</v>
      </c>
      <c r="AD738" s="726">
        <f t="shared" si="238"/>
        <v>12.5</v>
      </c>
      <c r="AE738" s="726">
        <f t="shared" si="239"/>
        <v>23.076923076923084</v>
      </c>
      <c r="AF738" s="726">
        <f t="shared" si="240"/>
        <v>26.829268292682929</v>
      </c>
      <c r="AG738" s="726">
        <f t="shared" si="241"/>
        <v>46.428571428571395</v>
      </c>
      <c r="AH738" s="726">
        <f t="shared" si="242"/>
        <v>27.272727272727295</v>
      </c>
      <c r="AI738" s="726">
        <f t="shared" si="243"/>
        <v>29.411764705882337</v>
      </c>
      <c r="AJ738" s="726">
        <f t="shared" si="244"/>
        <v>41.666666666666671</v>
      </c>
      <c r="AK738" s="726" t="str">
        <f t="shared" si="245"/>
        <v>n/a</v>
      </c>
      <c r="AL738" s="726" t="str">
        <f t="shared" si="246"/>
        <v>n/a</v>
      </c>
      <c r="AM738" s="726" t="str">
        <f t="shared" si="247"/>
        <v>n/a</v>
      </c>
      <c r="AN738" s="726" t="str">
        <f t="shared" si="248"/>
        <v>n/a</v>
      </c>
      <c r="AO738" s="726" t="str">
        <f t="shared" si="249"/>
        <v>n/a</v>
      </c>
      <c r="AP738" s="726" t="str">
        <f t="shared" si="250"/>
        <v>n/a</v>
      </c>
      <c r="AQ738" s="727">
        <f t="shared" si="251"/>
        <v>21.593780252426811</v>
      </c>
      <c r="AR738" s="728">
        <f t="shared" si="252"/>
        <v>12.991090061278548</v>
      </c>
    </row>
    <row r="739" spans="1:44" ht="11.25" customHeight="1" x14ac:dyDescent="0.2">
      <c r="A739" s="539" t="s">
        <v>1710</v>
      </c>
      <c r="B739" s="539" t="s">
        <v>1711</v>
      </c>
      <c r="C739" s="542">
        <v>0.8</v>
      </c>
      <c r="D739" s="545">
        <v>0.71666700000000005</v>
      </c>
      <c r="E739" s="545">
        <v>0.64</v>
      </c>
      <c r="F739" s="545">
        <v>0.58666666666666667</v>
      </c>
      <c r="G739" s="545">
        <v>0.54</v>
      </c>
      <c r="H739" s="546"/>
      <c r="I739" s="545">
        <v>0.51333333333333331</v>
      </c>
      <c r="J739" s="547">
        <v>0.48</v>
      </c>
      <c r="K739" s="546"/>
      <c r="L739" s="561">
        <v>0.46</v>
      </c>
      <c r="M739" s="572">
        <v>0.45333333333333337</v>
      </c>
      <c r="N739" s="548">
        <v>0.45333333333333337</v>
      </c>
      <c r="O739" s="548">
        <v>0.42</v>
      </c>
      <c r="P739" s="548">
        <v>0.38222</v>
      </c>
      <c r="Q739" s="548">
        <v>0.29841333333333336</v>
      </c>
      <c r="R739" s="548">
        <v>0.24761999999999998</v>
      </c>
      <c r="S739" s="548">
        <v>0.19365333333333332</v>
      </c>
      <c r="T739" s="548">
        <v>0.16507333333333332</v>
      </c>
      <c r="U739" s="548">
        <v>0.14460000000000001</v>
      </c>
      <c r="V739" s="548">
        <v>0.12381333333333334</v>
      </c>
      <c r="W739" s="548">
        <v>0.10477333333333334</v>
      </c>
      <c r="X739" s="708">
        <f t="shared" si="253"/>
        <v>7.723500333333333</v>
      </c>
      <c r="Y739" s="726">
        <f t="shared" si="233"/>
        <v>11.627855056811608</v>
      </c>
      <c r="Z739" s="726">
        <f t="shared" si="234"/>
        <v>11.979218750000008</v>
      </c>
      <c r="AA739" s="726">
        <f t="shared" si="235"/>
        <v>9.0909090909090828</v>
      </c>
      <c r="AB739" s="726">
        <f t="shared" si="236"/>
        <v>8.6419753086419693</v>
      </c>
      <c r="AC739" s="726">
        <f t="shared" si="237"/>
        <v>5.1948051948051965</v>
      </c>
      <c r="AD739" s="726">
        <f t="shared" si="238"/>
        <v>6.944444444444442</v>
      </c>
      <c r="AE739" s="726">
        <f t="shared" si="239"/>
        <v>4.3478260869565188</v>
      </c>
      <c r="AF739" s="726">
        <f t="shared" si="240"/>
        <v>1.4705882352941124</v>
      </c>
      <c r="AG739" s="726">
        <f t="shared" si="241"/>
        <v>0</v>
      </c>
      <c r="AH739" s="726">
        <f t="shared" si="242"/>
        <v>7.9365079365079527</v>
      </c>
      <c r="AI739" s="726">
        <f t="shared" si="243"/>
        <v>9.8843597927894766</v>
      </c>
      <c r="AJ739" s="726">
        <f t="shared" si="244"/>
        <v>28.084089182788951</v>
      </c>
      <c r="AK739" s="726">
        <f t="shared" si="245"/>
        <v>20.512613413025349</v>
      </c>
      <c r="AL739" s="726">
        <f t="shared" si="246"/>
        <v>27.867667309281185</v>
      </c>
      <c r="AM739" s="726">
        <f t="shared" si="247"/>
        <v>17.31351722466783</v>
      </c>
      <c r="AN739" s="726">
        <f t="shared" si="248"/>
        <v>14.158598432457348</v>
      </c>
      <c r="AO739" s="726">
        <f t="shared" si="249"/>
        <v>16.788714193409437</v>
      </c>
      <c r="AP739" s="726">
        <f t="shared" si="250"/>
        <v>18.172562993128018</v>
      </c>
      <c r="AQ739" s="727">
        <f t="shared" si="251"/>
        <v>12.223125146995473</v>
      </c>
      <c r="AR739" s="728">
        <f t="shared" si="252"/>
        <v>8.0517960786767606</v>
      </c>
    </row>
    <row r="740" spans="1:44" ht="11.25" customHeight="1" x14ac:dyDescent="0.2">
      <c r="A740" s="522" t="s">
        <v>1712</v>
      </c>
      <c r="B740" s="1015" t="s">
        <v>1713</v>
      </c>
      <c r="C740" s="552">
        <v>0.56000000000000005</v>
      </c>
      <c r="D740" s="704">
        <v>0.54</v>
      </c>
      <c r="E740" s="704">
        <v>0.5</v>
      </c>
      <c r="F740" s="704">
        <v>0.46</v>
      </c>
      <c r="G740" s="704">
        <v>0.42</v>
      </c>
      <c r="H740" s="705"/>
      <c r="I740" s="532">
        <v>0.4</v>
      </c>
      <c r="J740" s="523">
        <v>0.2</v>
      </c>
      <c r="K740" s="705"/>
      <c r="L740" s="706">
        <v>0</v>
      </c>
      <c r="M740" s="706">
        <v>0</v>
      </c>
      <c r="N740" s="711">
        <v>0.6</v>
      </c>
      <c r="O740" s="711">
        <v>0.3</v>
      </c>
      <c r="P740" s="707">
        <v>0</v>
      </c>
      <c r="Q740" s="707">
        <v>0</v>
      </c>
      <c r="R740" s="707">
        <v>0</v>
      </c>
      <c r="S740" s="707">
        <v>0</v>
      </c>
      <c r="T740" s="707">
        <v>0</v>
      </c>
      <c r="U740" s="707">
        <v>0</v>
      </c>
      <c r="V740" s="707">
        <v>0</v>
      </c>
      <c r="W740" s="707">
        <v>0</v>
      </c>
      <c r="X740" s="708">
        <f t="shared" si="253"/>
        <v>3.98</v>
      </c>
      <c r="Y740" s="726">
        <f t="shared" si="233"/>
        <v>3.7037037037036979</v>
      </c>
      <c r="Z740" s="726">
        <f t="shared" si="234"/>
        <v>8.0000000000000071</v>
      </c>
      <c r="AA740" s="726">
        <f t="shared" si="235"/>
        <v>8.6956521739130377</v>
      </c>
      <c r="AB740" s="726">
        <f t="shared" si="236"/>
        <v>9.5238095238095344</v>
      </c>
      <c r="AC740" s="726">
        <f t="shared" si="237"/>
        <v>4.9999999999999822</v>
      </c>
      <c r="AD740" s="726">
        <f t="shared" si="238"/>
        <v>100</v>
      </c>
      <c r="AE740" s="726" t="str">
        <f t="shared" si="239"/>
        <v>n/a</v>
      </c>
      <c r="AF740" s="726" t="str">
        <f t="shared" si="240"/>
        <v>n/a</v>
      </c>
      <c r="AG740" s="726">
        <f t="shared" si="241"/>
        <v>-100</v>
      </c>
      <c r="AH740" s="726">
        <f t="shared" si="242"/>
        <v>100</v>
      </c>
      <c r="AI740" s="726" t="str">
        <f t="shared" si="243"/>
        <v>n/a</v>
      </c>
      <c r="AJ740" s="726" t="str">
        <f t="shared" si="244"/>
        <v>n/a</v>
      </c>
      <c r="AK740" s="726" t="str">
        <f t="shared" si="245"/>
        <v>n/a</v>
      </c>
      <c r="AL740" s="726" t="str">
        <f t="shared" si="246"/>
        <v>n/a</v>
      </c>
      <c r="AM740" s="726" t="str">
        <f t="shared" si="247"/>
        <v>n/a</v>
      </c>
      <c r="AN740" s="726" t="str">
        <f t="shared" si="248"/>
        <v>n/a</v>
      </c>
      <c r="AO740" s="726" t="str">
        <f t="shared" si="249"/>
        <v>n/a</v>
      </c>
      <c r="AP740" s="726" t="str">
        <f t="shared" si="250"/>
        <v>n/a</v>
      </c>
      <c r="AQ740" s="727">
        <f t="shared" si="251"/>
        <v>16.865395675178284</v>
      </c>
      <c r="AR740" s="728">
        <f t="shared" si="252"/>
        <v>63.238214221485833</v>
      </c>
    </row>
    <row r="741" spans="1:44" ht="11.25" customHeight="1" x14ac:dyDescent="0.2">
      <c r="A741" s="1015" t="s">
        <v>349</v>
      </c>
      <c r="B741" s="703" t="s">
        <v>350</v>
      </c>
      <c r="C741" s="710">
        <v>1.7</v>
      </c>
      <c r="D741" s="704">
        <v>1.52</v>
      </c>
      <c r="E741" s="704">
        <v>1.38</v>
      </c>
      <c r="F741" s="704">
        <v>1.22</v>
      </c>
      <c r="G741" s="704">
        <v>1.06</v>
      </c>
      <c r="H741" s="705"/>
      <c r="I741" s="704">
        <v>0.85</v>
      </c>
      <c r="J741" s="523">
        <v>0.72</v>
      </c>
      <c r="K741" s="705"/>
      <c r="L741" s="543">
        <v>0.6</v>
      </c>
      <c r="M741" s="543">
        <v>0.5</v>
      </c>
      <c r="N741" s="711">
        <v>0.33</v>
      </c>
      <c r="O741" s="711">
        <v>0.22</v>
      </c>
      <c r="P741" s="711">
        <v>0.11</v>
      </c>
      <c r="Q741" s="711">
        <v>0.09</v>
      </c>
      <c r="R741" s="711">
        <v>7.0000000000000007E-2</v>
      </c>
      <c r="S741" s="711">
        <v>0.06</v>
      </c>
      <c r="T741" s="711">
        <v>0.05</v>
      </c>
      <c r="U741" s="711">
        <v>0.04</v>
      </c>
      <c r="V741" s="711">
        <v>3.2500000000000001E-2</v>
      </c>
      <c r="W741" s="711">
        <v>0.03</v>
      </c>
      <c r="X741" s="708">
        <f t="shared" si="253"/>
        <v>10.5825</v>
      </c>
      <c r="Y741" s="726">
        <f t="shared" si="233"/>
        <v>11.842105263157897</v>
      </c>
      <c r="Z741" s="726">
        <f t="shared" si="234"/>
        <v>10.144927536231885</v>
      </c>
      <c r="AA741" s="726">
        <f t="shared" si="235"/>
        <v>13.114754098360649</v>
      </c>
      <c r="AB741" s="726">
        <f t="shared" si="236"/>
        <v>15.094339622641506</v>
      </c>
      <c r="AC741" s="726">
        <f t="shared" si="237"/>
        <v>24.705882352941178</v>
      </c>
      <c r="AD741" s="726">
        <f t="shared" si="238"/>
        <v>18.055555555555557</v>
      </c>
      <c r="AE741" s="726">
        <f t="shared" si="239"/>
        <v>19.999999999999996</v>
      </c>
      <c r="AF741" s="726">
        <f t="shared" si="240"/>
        <v>19.999999999999996</v>
      </c>
      <c r="AG741" s="726">
        <f t="shared" si="241"/>
        <v>51.515151515151516</v>
      </c>
      <c r="AH741" s="726">
        <f t="shared" si="242"/>
        <v>50</v>
      </c>
      <c r="AI741" s="726">
        <f t="shared" si="243"/>
        <v>100</v>
      </c>
      <c r="AJ741" s="726">
        <f t="shared" si="244"/>
        <v>22.222222222222232</v>
      </c>
      <c r="AK741" s="726">
        <f t="shared" si="245"/>
        <v>28.571428571428559</v>
      </c>
      <c r="AL741" s="726">
        <f t="shared" si="246"/>
        <v>16.666666666666675</v>
      </c>
      <c r="AM741" s="726">
        <f t="shared" si="247"/>
        <v>19.999999999999996</v>
      </c>
      <c r="AN741" s="726">
        <f t="shared" si="248"/>
        <v>25</v>
      </c>
      <c r="AO741" s="726">
        <f t="shared" si="249"/>
        <v>23.076923076923084</v>
      </c>
      <c r="AP741" s="726">
        <f t="shared" si="250"/>
        <v>8.3333333333333481</v>
      </c>
      <c r="AQ741" s="727">
        <f t="shared" si="251"/>
        <v>26.574627211923008</v>
      </c>
      <c r="AR741" s="728">
        <f t="shared" si="252"/>
        <v>21.742221200246558</v>
      </c>
    </row>
    <row r="742" spans="1:44" ht="11.25" customHeight="1" x14ac:dyDescent="0.2">
      <c r="A742" s="592" t="s">
        <v>4091</v>
      </c>
      <c r="B742" s="1015" t="s">
        <v>4092</v>
      </c>
      <c r="C742" s="552">
        <v>0.48</v>
      </c>
      <c r="D742" s="704">
        <v>0.42</v>
      </c>
      <c r="E742" s="704">
        <v>0.14000000000000001</v>
      </c>
      <c r="F742" s="704">
        <v>0.09</v>
      </c>
      <c r="G742" s="575">
        <v>0</v>
      </c>
      <c r="H742" s="705"/>
      <c r="I742" s="575">
        <v>0</v>
      </c>
      <c r="J742" s="709">
        <v>0.03</v>
      </c>
      <c r="K742" s="705"/>
      <c r="L742" s="706">
        <v>0.12</v>
      </c>
      <c r="M742" s="706">
        <v>0.39</v>
      </c>
      <c r="N742" s="576">
        <v>0.48</v>
      </c>
      <c r="O742" s="711">
        <v>0.48</v>
      </c>
      <c r="P742" s="711">
        <v>0.4</v>
      </c>
      <c r="Q742" s="711">
        <v>0.38</v>
      </c>
      <c r="R742" s="711">
        <v>0.36</v>
      </c>
      <c r="S742" s="711">
        <v>0.35</v>
      </c>
      <c r="T742" s="711">
        <v>0.28000000000000003</v>
      </c>
      <c r="U742" s="711">
        <v>0.26</v>
      </c>
      <c r="V742" s="711">
        <v>0.22</v>
      </c>
      <c r="W742" s="711">
        <v>0.15</v>
      </c>
      <c r="X742" s="708">
        <f t="shared" si="253"/>
        <v>5.03</v>
      </c>
      <c r="Y742" s="726">
        <f t="shared" si="233"/>
        <v>14.285714285714279</v>
      </c>
      <c r="Z742" s="726">
        <f t="shared" si="234"/>
        <v>199.99999999999994</v>
      </c>
      <c r="AA742" s="726">
        <f t="shared" si="235"/>
        <v>55.555555555555578</v>
      </c>
      <c r="AB742" s="726" t="str">
        <f t="shared" si="236"/>
        <v>n/a</v>
      </c>
      <c r="AC742" s="726" t="str">
        <f t="shared" si="237"/>
        <v>n/a</v>
      </c>
      <c r="AD742" s="726">
        <f t="shared" si="238"/>
        <v>-100</v>
      </c>
      <c r="AE742" s="726">
        <f t="shared" si="239"/>
        <v>-75</v>
      </c>
      <c r="AF742" s="726">
        <f t="shared" si="240"/>
        <v>-69.230769230769226</v>
      </c>
      <c r="AG742" s="726">
        <f t="shared" si="241"/>
        <v>-18.749999999999989</v>
      </c>
      <c r="AH742" s="726">
        <f t="shared" si="242"/>
        <v>0</v>
      </c>
      <c r="AI742" s="726">
        <f t="shared" si="243"/>
        <v>19.999999999999996</v>
      </c>
      <c r="AJ742" s="726">
        <f t="shared" si="244"/>
        <v>5.2631578947368363</v>
      </c>
      <c r="AK742" s="726">
        <f t="shared" si="245"/>
        <v>5.555555555555558</v>
      </c>
      <c r="AL742" s="726">
        <f t="shared" si="246"/>
        <v>2.8571428571428692</v>
      </c>
      <c r="AM742" s="726">
        <f t="shared" si="247"/>
        <v>24.999999999999979</v>
      </c>
      <c r="AN742" s="726">
        <f t="shared" si="248"/>
        <v>7.6923076923077094</v>
      </c>
      <c r="AO742" s="726">
        <f t="shared" si="249"/>
        <v>18.181818181818187</v>
      </c>
      <c r="AP742" s="726">
        <f t="shared" si="250"/>
        <v>46.666666666666679</v>
      </c>
      <c r="AQ742" s="727">
        <f t="shared" si="251"/>
        <v>8.6298218411705268</v>
      </c>
      <c r="AR742" s="728">
        <f t="shared" si="252"/>
        <v>66.597116191582714</v>
      </c>
    </row>
    <row r="743" spans="1:44" ht="11.25" customHeight="1" x14ac:dyDescent="0.2">
      <c r="A743" s="509" t="s">
        <v>3962</v>
      </c>
      <c r="B743" s="1015" t="s">
        <v>3963</v>
      </c>
      <c r="C743" s="517">
        <v>0.67249999999999999</v>
      </c>
      <c r="D743" s="704">
        <v>0.54500000000000004</v>
      </c>
      <c r="E743" s="704">
        <v>0.47</v>
      </c>
      <c r="F743" s="704">
        <v>0.46</v>
      </c>
      <c r="G743" s="575">
        <v>0.45</v>
      </c>
      <c r="H743" s="705"/>
      <c r="I743" s="704">
        <v>0.45</v>
      </c>
      <c r="J743" s="523">
        <v>0.28129999999999999</v>
      </c>
      <c r="K743" s="705"/>
      <c r="L743" s="706">
        <v>0</v>
      </c>
      <c r="M743" s="706">
        <v>0</v>
      </c>
      <c r="N743" s="707">
        <v>0</v>
      </c>
      <c r="O743" s="707">
        <v>0</v>
      </c>
      <c r="P743" s="707">
        <v>0</v>
      </c>
      <c r="Q743" s="576">
        <v>0</v>
      </c>
      <c r="R743" s="707">
        <v>0</v>
      </c>
      <c r="S743" s="707">
        <v>0</v>
      </c>
      <c r="T743" s="707">
        <v>0</v>
      </c>
      <c r="U743" s="707">
        <v>0</v>
      </c>
      <c r="V743" s="707">
        <v>0</v>
      </c>
      <c r="W743" s="707">
        <v>0</v>
      </c>
      <c r="X743" s="708">
        <f t="shared" si="253"/>
        <v>3.3288000000000002</v>
      </c>
      <c r="Y743" s="726">
        <f t="shared" si="233"/>
        <v>23.394495412844019</v>
      </c>
      <c r="Z743" s="726">
        <f t="shared" si="234"/>
        <v>15.957446808510657</v>
      </c>
      <c r="AA743" s="726">
        <f t="shared" si="235"/>
        <v>2.1739130434782483</v>
      </c>
      <c r="AB743" s="726">
        <f t="shared" si="236"/>
        <v>2.2222222222222143</v>
      </c>
      <c r="AC743" s="726">
        <f t="shared" si="237"/>
        <v>0</v>
      </c>
      <c r="AD743" s="726">
        <f t="shared" si="238"/>
        <v>59.971560611446861</v>
      </c>
      <c r="AE743" s="726" t="str">
        <f t="shared" si="239"/>
        <v>n/a</v>
      </c>
      <c r="AF743" s="726" t="str">
        <f t="shared" si="240"/>
        <v>n/a</v>
      </c>
      <c r="AG743" s="726" t="str">
        <f t="shared" si="241"/>
        <v>n/a</v>
      </c>
      <c r="AH743" s="726" t="str">
        <f t="shared" si="242"/>
        <v>n/a</v>
      </c>
      <c r="AI743" s="726" t="str">
        <f t="shared" si="243"/>
        <v>n/a</v>
      </c>
      <c r="AJ743" s="726" t="str">
        <f t="shared" si="244"/>
        <v>n/a</v>
      </c>
      <c r="AK743" s="726" t="str">
        <f t="shared" si="245"/>
        <v>n/a</v>
      </c>
      <c r="AL743" s="726" t="str">
        <f t="shared" si="246"/>
        <v>n/a</v>
      </c>
      <c r="AM743" s="726" t="str">
        <f t="shared" si="247"/>
        <v>n/a</v>
      </c>
      <c r="AN743" s="726" t="str">
        <f t="shared" si="248"/>
        <v>n/a</v>
      </c>
      <c r="AO743" s="726" t="str">
        <f t="shared" si="249"/>
        <v>n/a</v>
      </c>
      <c r="AP743" s="726" t="str">
        <f t="shared" si="250"/>
        <v>n/a</v>
      </c>
      <c r="AQ743" s="727">
        <f t="shared" si="251"/>
        <v>17.286606349750333</v>
      </c>
      <c r="AR743" s="728">
        <f t="shared" si="252"/>
        <v>22.870217407880681</v>
      </c>
    </row>
    <row r="744" spans="1:44" ht="11.25" customHeight="1" x14ac:dyDescent="0.2">
      <c r="A744" s="539" t="s">
        <v>1716</v>
      </c>
      <c r="B744" s="539" t="s">
        <v>1717</v>
      </c>
      <c r="C744" s="524">
        <v>1.32</v>
      </c>
      <c r="D744" s="545">
        <v>1.02</v>
      </c>
      <c r="E744" s="545">
        <v>0.92</v>
      </c>
      <c r="F744" s="545">
        <v>0.7</v>
      </c>
      <c r="G744" s="544">
        <v>0.35</v>
      </c>
      <c r="H744" s="546"/>
      <c r="I744" s="545">
        <v>0.2</v>
      </c>
      <c r="J744" s="541">
        <v>0.12</v>
      </c>
      <c r="K744" s="546"/>
      <c r="L744" s="572">
        <v>0.04</v>
      </c>
      <c r="M744" s="572">
        <v>0.22</v>
      </c>
      <c r="N744" s="549">
        <v>2.85</v>
      </c>
      <c r="O744" s="548">
        <v>2.92</v>
      </c>
      <c r="P744" s="548">
        <v>2.44</v>
      </c>
      <c r="Q744" s="548">
        <v>2.2000000000000002</v>
      </c>
      <c r="R744" s="548">
        <v>2</v>
      </c>
      <c r="S744" s="548">
        <v>1.8</v>
      </c>
      <c r="T744" s="548">
        <v>1.72</v>
      </c>
      <c r="U744" s="548">
        <v>1.6</v>
      </c>
      <c r="V744" s="548">
        <v>1.48</v>
      </c>
      <c r="W744" s="548">
        <v>1.38</v>
      </c>
      <c r="X744" s="708">
        <f t="shared" si="253"/>
        <v>25.28</v>
      </c>
      <c r="Y744" s="726">
        <f t="shared" si="233"/>
        <v>29.411764705882359</v>
      </c>
      <c r="Z744" s="726">
        <f t="shared" si="234"/>
        <v>10.869565217391308</v>
      </c>
      <c r="AA744" s="726">
        <f t="shared" si="235"/>
        <v>31.428571428571452</v>
      </c>
      <c r="AB744" s="726">
        <f t="shared" si="236"/>
        <v>100</v>
      </c>
      <c r="AC744" s="726">
        <f t="shared" si="237"/>
        <v>74.999999999999972</v>
      </c>
      <c r="AD744" s="726">
        <f t="shared" si="238"/>
        <v>66.666666666666671</v>
      </c>
      <c r="AE744" s="726">
        <f t="shared" si="239"/>
        <v>200</v>
      </c>
      <c r="AF744" s="726">
        <f t="shared" si="240"/>
        <v>-81.818181818181813</v>
      </c>
      <c r="AG744" s="726">
        <f t="shared" si="241"/>
        <v>-92.280701754385959</v>
      </c>
      <c r="AH744" s="726">
        <f t="shared" si="242"/>
        <v>-2.3972602739726012</v>
      </c>
      <c r="AI744" s="726">
        <f t="shared" si="243"/>
        <v>19.672131147540984</v>
      </c>
      <c r="AJ744" s="726">
        <f t="shared" si="244"/>
        <v>10.909090909090891</v>
      </c>
      <c r="AK744" s="726">
        <f t="shared" si="245"/>
        <v>10.000000000000009</v>
      </c>
      <c r="AL744" s="726">
        <f t="shared" si="246"/>
        <v>11.111111111111116</v>
      </c>
      <c r="AM744" s="726">
        <f t="shared" si="247"/>
        <v>4.6511627906976827</v>
      </c>
      <c r="AN744" s="726">
        <f t="shared" si="248"/>
        <v>7.4999999999999956</v>
      </c>
      <c r="AO744" s="726">
        <f t="shared" si="249"/>
        <v>8.1081081081081141</v>
      </c>
      <c r="AP744" s="726">
        <f t="shared" si="250"/>
        <v>7.2463768115942129</v>
      </c>
      <c r="AQ744" s="727">
        <f t="shared" si="251"/>
        <v>23.115466947228576</v>
      </c>
      <c r="AR744" s="728">
        <f t="shared" si="252"/>
        <v>63.507217947867701</v>
      </c>
    </row>
    <row r="745" spans="1:44" ht="11.25" customHeight="1" x14ac:dyDescent="0.2">
      <c r="A745" s="984" t="s">
        <v>3964</v>
      </c>
      <c r="B745" s="984" t="s">
        <v>4300</v>
      </c>
      <c r="C745" s="987">
        <v>0.36499999999999999</v>
      </c>
      <c r="D745" s="987">
        <v>0.34</v>
      </c>
      <c r="E745" s="987">
        <v>0.315</v>
      </c>
      <c r="F745" s="987">
        <v>0.28499999999999998</v>
      </c>
      <c r="G745" s="987">
        <v>6.7500000000000004E-2</v>
      </c>
      <c r="H745" s="987"/>
      <c r="I745" s="987">
        <v>0.27</v>
      </c>
      <c r="J745" s="986">
        <v>0.27</v>
      </c>
      <c r="K745" s="987"/>
      <c r="L745" s="1060">
        <v>0.27</v>
      </c>
      <c r="M745" s="1060">
        <v>0.27</v>
      </c>
      <c r="N745" s="1062">
        <v>0.27</v>
      </c>
      <c r="O745" s="1062">
        <v>0.27</v>
      </c>
      <c r="P745" s="1062">
        <v>0.27</v>
      </c>
      <c r="Q745" s="1062">
        <v>0.27</v>
      </c>
      <c r="R745" s="1062">
        <v>0.27</v>
      </c>
      <c r="S745" s="1062">
        <v>0.27</v>
      </c>
      <c r="T745" s="1062">
        <v>0.27</v>
      </c>
      <c r="U745" s="1062">
        <v>0.27</v>
      </c>
      <c r="V745" s="1062">
        <v>0.27</v>
      </c>
      <c r="W745" s="1062">
        <v>0.27</v>
      </c>
      <c r="X745" s="708">
        <f t="shared" si="253"/>
        <v>5.1524999999999981</v>
      </c>
      <c r="Y745" s="726">
        <f t="shared" ref="Y745:Y808" si="254">IF(ISERROR((C745/D745-1)*100),"n/a",(C745/D745-1)*100)</f>
        <v>7.3529411764705843</v>
      </c>
      <c r="Z745" s="726">
        <f t="shared" ref="Z745:Z808" si="255">IF(ISERROR((D745/E745-1)*100),"n/a",(D745/E745-1)*100)</f>
        <v>7.9365079365079527</v>
      </c>
      <c r="AA745" s="726">
        <f t="shared" ref="AA745:AA808" si="256">IF(ISERROR((E745/F745-1)*100),"n/a",(E745/F745-1)*100)</f>
        <v>10.526315789473696</v>
      </c>
      <c r="AB745" s="726">
        <f t="shared" ref="AB745:AB808" si="257">IF(ISERROR((F745/G745-1)*100),"n/a",(F745/G745-1)*100)</f>
        <v>322.22222222222217</v>
      </c>
      <c r="AC745" s="726">
        <f t="shared" ref="AC745:AC808" si="258">IF(ISERROR((G745/I745-1)*100),"n/a",(G745/I745-1)*100)</f>
        <v>-75</v>
      </c>
      <c r="AD745" s="726">
        <f t="shared" ref="AD745:AD808" si="259">IF(ISERROR((I745/J745-1)*100),"n/a",(I745/J745-1)*100)</f>
        <v>0</v>
      </c>
      <c r="AE745" s="726">
        <f t="shared" ref="AE745:AE808" si="260">IF(ISERROR((J745/L745-1)*100),"n/a",(J745/L745-1)*100)</f>
        <v>0</v>
      </c>
      <c r="AF745" s="726">
        <f t="shared" ref="AF745:AF808" si="261">IF(ISERROR((L745/M745-1)*100),"n/a",(L745/M745-1)*100)</f>
        <v>0</v>
      </c>
      <c r="AG745" s="726">
        <f t="shared" ref="AG745:AG808" si="262">IF(ISERROR((M745/N745-1)*100),"n/a",(M745/N745-1)*100)</f>
        <v>0</v>
      </c>
      <c r="AH745" s="726">
        <f t="shared" ref="AH745:AH808" si="263">IF(ISERROR((N745/O745-1)*100),"n/a",(N745/O745-1)*100)</f>
        <v>0</v>
      </c>
      <c r="AI745" s="726">
        <f t="shared" ref="AI745:AI808" si="264">IF(ISERROR((O745/P745-1)*100),"n/a",(O745/P745-1)*100)</f>
        <v>0</v>
      </c>
      <c r="AJ745" s="726">
        <f t="shared" ref="AJ745:AJ808" si="265">IF(ISERROR((P745/Q745-1)*100),"n/a",(P745/Q745-1)*100)</f>
        <v>0</v>
      </c>
      <c r="AK745" s="726">
        <f t="shared" ref="AK745:AK808" si="266">IF(ISERROR((Q745/R745-1)*100),"n/a",(Q745/R745-1)*100)</f>
        <v>0</v>
      </c>
      <c r="AL745" s="726">
        <f t="shared" ref="AL745:AL808" si="267">IF(ISERROR((R745/S745-1)*100),"n/a",(R745/S745-1)*100)</f>
        <v>0</v>
      </c>
      <c r="AM745" s="726">
        <f t="shared" ref="AM745:AM808" si="268">IF(ISERROR((S745/T745-1)*100),"n/a",(S745/T745-1)*100)</f>
        <v>0</v>
      </c>
      <c r="AN745" s="726">
        <f t="shared" ref="AN745:AN808" si="269">IF(ISERROR((T745/U745-1)*100),"n/a",(T745/U745-1)*100)</f>
        <v>0</v>
      </c>
      <c r="AO745" s="726">
        <f t="shared" ref="AO745:AO808" si="270">IF(ISERROR((U745/V745-1)*100),"n/a",(U745/V745-1)*100)</f>
        <v>0</v>
      </c>
      <c r="AP745" s="726">
        <f t="shared" ref="AP745:AP808" si="271">IF(ISERROR((V745/W745-1)*100),"n/a",(V745/W745-1)*100)</f>
        <v>0</v>
      </c>
      <c r="AQ745" s="727">
        <f t="shared" ref="AQ745:AQ808" si="272">AVERAGE(Y745:AP745)</f>
        <v>15.168777062481913</v>
      </c>
      <c r="AR745" s="728">
        <f t="shared" ref="AR745:AR808" si="273">STDEV(Y745:AP745)</f>
        <v>78.79174537378853</v>
      </c>
    </row>
    <row r="746" spans="1:44" ht="11.25" customHeight="1" x14ac:dyDescent="0.2">
      <c r="A746" s="522" t="s">
        <v>4051</v>
      </c>
      <c r="B746" s="703" t="s">
        <v>3965</v>
      </c>
      <c r="C746" s="524">
        <v>1.05</v>
      </c>
      <c r="D746" s="704">
        <v>0.85</v>
      </c>
      <c r="E746" s="704">
        <v>0.57499999999999996</v>
      </c>
      <c r="F746" s="704">
        <v>0.125</v>
      </c>
      <c r="G746" s="575">
        <v>0</v>
      </c>
      <c r="H746" s="705"/>
      <c r="I746" s="532">
        <v>0</v>
      </c>
      <c r="J746" s="709">
        <v>0</v>
      </c>
      <c r="K746" s="705"/>
      <c r="L746" s="706">
        <v>0</v>
      </c>
      <c r="M746" s="706">
        <v>0</v>
      </c>
      <c r="N746" s="707">
        <v>0</v>
      </c>
      <c r="O746" s="707">
        <v>0</v>
      </c>
      <c r="P746" s="707">
        <v>0</v>
      </c>
      <c r="Q746" s="707">
        <v>0</v>
      </c>
      <c r="R746" s="707">
        <v>0</v>
      </c>
      <c r="S746" s="707">
        <v>0</v>
      </c>
      <c r="T746" s="707">
        <v>0</v>
      </c>
      <c r="U746" s="707">
        <v>0</v>
      </c>
      <c r="V746" s="707">
        <v>0</v>
      </c>
      <c r="W746" s="707">
        <v>0</v>
      </c>
      <c r="X746" s="708">
        <f t="shared" si="253"/>
        <v>2.5999999999999996</v>
      </c>
      <c r="Y746" s="726">
        <f t="shared" si="254"/>
        <v>23.529411764705888</v>
      </c>
      <c r="Z746" s="726">
        <f t="shared" si="255"/>
        <v>47.826086956521749</v>
      </c>
      <c r="AA746" s="726">
        <f t="shared" si="256"/>
        <v>359.99999999999994</v>
      </c>
      <c r="AB746" s="726" t="str">
        <f t="shared" si="257"/>
        <v>n/a</v>
      </c>
      <c r="AC746" s="726" t="str">
        <f t="shared" si="258"/>
        <v>n/a</v>
      </c>
      <c r="AD746" s="726" t="str">
        <f t="shared" si="259"/>
        <v>n/a</v>
      </c>
      <c r="AE746" s="726" t="str">
        <f t="shared" si="260"/>
        <v>n/a</v>
      </c>
      <c r="AF746" s="726" t="str">
        <f t="shared" si="261"/>
        <v>n/a</v>
      </c>
      <c r="AG746" s="726" t="str">
        <f t="shared" si="262"/>
        <v>n/a</v>
      </c>
      <c r="AH746" s="726" t="str">
        <f t="shared" si="263"/>
        <v>n/a</v>
      </c>
      <c r="AI746" s="726" t="str">
        <f t="shared" si="264"/>
        <v>n/a</v>
      </c>
      <c r="AJ746" s="726" t="str">
        <f t="shared" si="265"/>
        <v>n/a</v>
      </c>
      <c r="AK746" s="726" t="str">
        <f t="shared" si="266"/>
        <v>n/a</v>
      </c>
      <c r="AL746" s="726" t="str">
        <f t="shared" si="267"/>
        <v>n/a</v>
      </c>
      <c r="AM746" s="726" t="str">
        <f t="shared" si="268"/>
        <v>n/a</v>
      </c>
      <c r="AN746" s="726" t="str">
        <f t="shared" si="269"/>
        <v>n/a</v>
      </c>
      <c r="AO746" s="726" t="str">
        <f t="shared" si="270"/>
        <v>n/a</v>
      </c>
      <c r="AP746" s="726" t="str">
        <f t="shared" si="271"/>
        <v>n/a</v>
      </c>
      <c r="AQ746" s="727">
        <f t="shared" si="272"/>
        <v>143.78516624040921</v>
      </c>
      <c r="AR746" s="728">
        <f t="shared" si="273"/>
        <v>187.64120778658867</v>
      </c>
    </row>
    <row r="747" spans="1:44" ht="11.25" customHeight="1" x14ac:dyDescent="0.2">
      <c r="A747" s="522" t="s">
        <v>2860</v>
      </c>
      <c r="B747" s="507" t="s">
        <v>2861</v>
      </c>
      <c r="C747" s="524">
        <v>0.56999999999999995</v>
      </c>
      <c r="D747" s="525">
        <v>0.48</v>
      </c>
      <c r="E747" s="704">
        <v>0.4</v>
      </c>
      <c r="F747" s="525">
        <v>0.16</v>
      </c>
      <c r="G747" s="575">
        <v>0.04</v>
      </c>
      <c r="H747" s="526"/>
      <c r="I747" s="532">
        <v>0.04</v>
      </c>
      <c r="J747" s="709">
        <v>0.04</v>
      </c>
      <c r="K747" s="526"/>
      <c r="L747" s="706">
        <v>0.04</v>
      </c>
      <c r="M747" s="706">
        <v>0.09</v>
      </c>
      <c r="N747" s="707">
        <v>1.3828</v>
      </c>
      <c r="O747" s="711">
        <v>2.4948000000000001</v>
      </c>
      <c r="P747" s="711">
        <v>2.36382</v>
      </c>
      <c r="Q747" s="711">
        <v>2.2237600000000004</v>
      </c>
      <c r="R747" s="711">
        <v>2.1067200000000001</v>
      </c>
      <c r="S747" s="711">
        <v>1.98044</v>
      </c>
      <c r="T747" s="711">
        <v>1.76176</v>
      </c>
      <c r="U747" s="711">
        <v>1.52152</v>
      </c>
      <c r="V747" s="711">
        <v>1.2936000000000001</v>
      </c>
      <c r="W747" s="711">
        <v>1.0533600000000001</v>
      </c>
      <c r="X747" s="708">
        <f t="shared" si="253"/>
        <v>20.042580000000005</v>
      </c>
      <c r="Y747" s="726">
        <f t="shared" si="254"/>
        <v>18.75</v>
      </c>
      <c r="Z747" s="726">
        <f t="shared" si="255"/>
        <v>19.999999999999996</v>
      </c>
      <c r="AA747" s="726">
        <f t="shared" si="256"/>
        <v>150</v>
      </c>
      <c r="AB747" s="726">
        <f t="shared" si="257"/>
        <v>300</v>
      </c>
      <c r="AC747" s="726">
        <f t="shared" si="258"/>
        <v>0</v>
      </c>
      <c r="AD747" s="726">
        <f t="shared" si="259"/>
        <v>0</v>
      </c>
      <c r="AE747" s="726">
        <f t="shared" si="260"/>
        <v>0</v>
      </c>
      <c r="AF747" s="726">
        <f t="shared" si="261"/>
        <v>-55.555555555555557</v>
      </c>
      <c r="AG747" s="726">
        <f t="shared" si="262"/>
        <v>-93.4914665895285</v>
      </c>
      <c r="AH747" s="726">
        <f t="shared" si="263"/>
        <v>-44.572711239377902</v>
      </c>
      <c r="AI747" s="726">
        <f t="shared" si="264"/>
        <v>5.5410310429728105</v>
      </c>
      <c r="AJ747" s="726">
        <f t="shared" si="265"/>
        <v>6.2983415476490112</v>
      </c>
      <c r="AK747" s="726">
        <f t="shared" si="266"/>
        <v>5.555555555555558</v>
      </c>
      <c r="AL747" s="726">
        <f t="shared" si="267"/>
        <v>6.3763608087091805</v>
      </c>
      <c r="AM747" s="726">
        <f t="shared" si="268"/>
        <v>12.412587412587417</v>
      </c>
      <c r="AN747" s="726">
        <f t="shared" si="269"/>
        <v>15.789473684210531</v>
      </c>
      <c r="AO747" s="726">
        <f t="shared" si="270"/>
        <v>17.619047619047599</v>
      </c>
      <c r="AP747" s="726">
        <f t="shared" si="271"/>
        <v>22.807017543859654</v>
      </c>
      <c r="AQ747" s="727">
        <f t="shared" si="272"/>
        <v>21.529426768340542</v>
      </c>
      <c r="AR747" s="728">
        <f t="shared" si="273"/>
        <v>84.051082597768612</v>
      </c>
    </row>
    <row r="748" spans="1:44" ht="11.25" customHeight="1" x14ac:dyDescent="0.2">
      <c r="A748" s="1000" t="s">
        <v>351</v>
      </c>
      <c r="B748" s="1000" t="s">
        <v>352</v>
      </c>
      <c r="C748" s="524">
        <v>1.32</v>
      </c>
      <c r="D748" s="513">
        <v>1.24</v>
      </c>
      <c r="E748" s="513">
        <v>1.2</v>
      </c>
      <c r="F748" s="513">
        <v>1.1599999999999999</v>
      </c>
      <c r="G748" s="513">
        <v>1.1200000000000001</v>
      </c>
      <c r="H748" s="514"/>
      <c r="I748" s="513">
        <v>1.08</v>
      </c>
      <c r="J748" s="511">
        <v>1.04</v>
      </c>
      <c r="K748" s="514"/>
      <c r="L748" s="563">
        <v>1</v>
      </c>
      <c r="M748" s="563">
        <v>0.96</v>
      </c>
      <c r="N748" s="519">
        <v>0.88</v>
      </c>
      <c r="O748" s="519">
        <v>0.76</v>
      </c>
      <c r="P748" s="519">
        <v>0.68</v>
      </c>
      <c r="Q748" s="519">
        <v>0.6</v>
      </c>
      <c r="R748" s="519">
        <v>0.52</v>
      </c>
      <c r="S748" s="519">
        <v>0.44</v>
      </c>
      <c r="T748" s="519">
        <v>0.36</v>
      </c>
      <c r="U748" s="519">
        <v>0.28000000000000003</v>
      </c>
      <c r="V748" s="519">
        <v>0.24</v>
      </c>
      <c r="W748" s="519">
        <v>0.2</v>
      </c>
      <c r="X748" s="708">
        <f t="shared" si="253"/>
        <v>15.079999999999998</v>
      </c>
      <c r="Y748" s="726">
        <f t="shared" si="254"/>
        <v>6.4516129032258229</v>
      </c>
      <c r="Z748" s="726">
        <f t="shared" si="255"/>
        <v>3.3333333333333437</v>
      </c>
      <c r="AA748" s="726">
        <f t="shared" si="256"/>
        <v>3.4482758620689724</v>
      </c>
      <c r="AB748" s="726">
        <f t="shared" si="257"/>
        <v>3.5714285714285587</v>
      </c>
      <c r="AC748" s="726">
        <f t="shared" si="258"/>
        <v>3.7037037037036979</v>
      </c>
      <c r="AD748" s="726">
        <f t="shared" si="259"/>
        <v>3.8461538461538547</v>
      </c>
      <c r="AE748" s="726">
        <f t="shared" si="260"/>
        <v>4.0000000000000036</v>
      </c>
      <c r="AF748" s="726">
        <f t="shared" si="261"/>
        <v>4.1666666666666741</v>
      </c>
      <c r="AG748" s="726">
        <f t="shared" si="262"/>
        <v>9.0909090909090828</v>
      </c>
      <c r="AH748" s="726">
        <f t="shared" si="263"/>
        <v>15.789473684210531</v>
      </c>
      <c r="AI748" s="726">
        <f t="shared" si="264"/>
        <v>11.764705882352944</v>
      </c>
      <c r="AJ748" s="726">
        <f t="shared" si="265"/>
        <v>13.333333333333353</v>
      </c>
      <c r="AK748" s="726">
        <f t="shared" si="266"/>
        <v>15.384615384615374</v>
      </c>
      <c r="AL748" s="726">
        <f t="shared" si="267"/>
        <v>18.181818181818187</v>
      </c>
      <c r="AM748" s="726">
        <f t="shared" si="268"/>
        <v>22.222222222222232</v>
      </c>
      <c r="AN748" s="726">
        <f t="shared" si="269"/>
        <v>28.571428571428559</v>
      </c>
      <c r="AO748" s="726">
        <f t="shared" si="270"/>
        <v>16.666666666666675</v>
      </c>
      <c r="AP748" s="726">
        <f t="shared" si="271"/>
        <v>19.999999999999996</v>
      </c>
      <c r="AQ748" s="727">
        <f t="shared" si="272"/>
        <v>11.307019328007661</v>
      </c>
      <c r="AR748" s="728">
        <f t="shared" si="273"/>
        <v>7.8264625476720937</v>
      </c>
    </row>
    <row r="749" spans="1:44" ht="11.25" customHeight="1" x14ac:dyDescent="0.2">
      <c r="A749" s="538" t="s">
        <v>353</v>
      </c>
      <c r="B749" s="539" t="s">
        <v>354</v>
      </c>
      <c r="C749" s="542">
        <v>2.2799999999999998</v>
      </c>
      <c r="D749" s="545">
        <v>2.16</v>
      </c>
      <c r="E749" s="545">
        <v>2.08</v>
      </c>
      <c r="F749" s="545">
        <v>1.76</v>
      </c>
      <c r="G749" s="545">
        <v>1.52</v>
      </c>
      <c r="H749" s="546"/>
      <c r="I749" s="545">
        <v>1.36</v>
      </c>
      <c r="J749" s="541">
        <v>1.24</v>
      </c>
      <c r="K749" s="546"/>
      <c r="L749" s="561">
        <v>1.08</v>
      </c>
      <c r="M749" s="561">
        <v>1</v>
      </c>
      <c r="N749" s="548">
        <v>0.96</v>
      </c>
      <c r="O749" s="548">
        <v>0.68</v>
      </c>
      <c r="P749" s="548">
        <v>0.56000000000000005</v>
      </c>
      <c r="Q749" s="548">
        <v>0.46</v>
      </c>
      <c r="R749" s="548">
        <v>0.38</v>
      </c>
      <c r="S749" s="548">
        <v>0.34</v>
      </c>
      <c r="T749" s="548">
        <v>0.32</v>
      </c>
      <c r="U749" s="548">
        <v>0.3</v>
      </c>
      <c r="V749" s="548">
        <v>0.26</v>
      </c>
      <c r="W749" s="548">
        <v>0.2</v>
      </c>
      <c r="X749" s="708">
        <f t="shared" si="253"/>
        <v>18.939999999999998</v>
      </c>
      <c r="Y749" s="726">
        <f t="shared" si="254"/>
        <v>5.5555555555555358</v>
      </c>
      <c r="Z749" s="726">
        <f t="shared" si="255"/>
        <v>3.8461538461538547</v>
      </c>
      <c r="AA749" s="726">
        <f t="shared" si="256"/>
        <v>18.181818181818187</v>
      </c>
      <c r="AB749" s="726">
        <f t="shared" si="257"/>
        <v>15.789473684210531</v>
      </c>
      <c r="AC749" s="726">
        <f t="shared" si="258"/>
        <v>11.764705882352944</v>
      </c>
      <c r="AD749" s="726">
        <f t="shared" si="259"/>
        <v>9.6774193548387224</v>
      </c>
      <c r="AE749" s="726">
        <f t="shared" si="260"/>
        <v>14.814814814814813</v>
      </c>
      <c r="AF749" s="726">
        <f t="shared" si="261"/>
        <v>8.0000000000000071</v>
      </c>
      <c r="AG749" s="726">
        <f t="shared" si="262"/>
        <v>4.1666666666666741</v>
      </c>
      <c r="AH749" s="726">
        <f t="shared" si="263"/>
        <v>41.176470588235283</v>
      </c>
      <c r="AI749" s="726">
        <f t="shared" si="264"/>
        <v>21.42857142857142</v>
      </c>
      <c r="AJ749" s="726">
        <f t="shared" si="265"/>
        <v>21.739130434782616</v>
      </c>
      <c r="AK749" s="726">
        <f t="shared" si="266"/>
        <v>21.052631578947366</v>
      </c>
      <c r="AL749" s="726">
        <f t="shared" si="267"/>
        <v>11.764705882352944</v>
      </c>
      <c r="AM749" s="726">
        <f t="shared" si="268"/>
        <v>6.25</v>
      </c>
      <c r="AN749" s="726">
        <f t="shared" si="269"/>
        <v>6.6666666666666652</v>
      </c>
      <c r="AO749" s="726">
        <f t="shared" si="270"/>
        <v>15.384615384615374</v>
      </c>
      <c r="AP749" s="726">
        <f t="shared" si="271"/>
        <v>30.000000000000004</v>
      </c>
      <c r="AQ749" s="727">
        <f t="shared" si="272"/>
        <v>14.847744441699055</v>
      </c>
      <c r="AR749" s="728">
        <f t="shared" si="273"/>
        <v>9.7598654430695859</v>
      </c>
    </row>
    <row r="750" spans="1:44" ht="11.25" customHeight="1" x14ac:dyDescent="0.2">
      <c r="A750" s="1015" t="s">
        <v>815</v>
      </c>
      <c r="B750" s="703" t="s">
        <v>816</v>
      </c>
      <c r="C750" s="710">
        <v>1.3525</v>
      </c>
      <c r="D750" s="704">
        <v>1.26</v>
      </c>
      <c r="E750" s="704">
        <v>1.095</v>
      </c>
      <c r="F750" s="704">
        <v>0.94499999999999995</v>
      </c>
      <c r="G750" s="704">
        <v>0.88500000000000001</v>
      </c>
      <c r="H750" s="705"/>
      <c r="I750" s="704">
        <v>0.83</v>
      </c>
      <c r="J750" s="523">
        <v>0.79374999999999996</v>
      </c>
      <c r="K750" s="705"/>
      <c r="L750" s="543">
        <v>0.77249999999999996</v>
      </c>
      <c r="M750" s="543">
        <v>0.76375000000000004</v>
      </c>
      <c r="N750" s="711">
        <v>0.75</v>
      </c>
      <c r="O750" s="711">
        <v>0.71</v>
      </c>
      <c r="P750" s="711">
        <v>0.67125000000000001</v>
      </c>
      <c r="Q750" s="711">
        <v>0.64</v>
      </c>
      <c r="R750" s="711">
        <v>0.62250000000000005</v>
      </c>
      <c r="S750" s="711">
        <v>0.61450000000000005</v>
      </c>
      <c r="T750" s="711">
        <v>0.61224999999999996</v>
      </c>
      <c r="U750" s="711">
        <v>0.60950000000000004</v>
      </c>
      <c r="V750" s="711">
        <v>0.60724999999999996</v>
      </c>
      <c r="W750" s="711">
        <v>0.60375000000000001</v>
      </c>
      <c r="X750" s="708">
        <f t="shared" si="253"/>
        <v>15.138500000000001</v>
      </c>
      <c r="Y750" s="726">
        <f t="shared" si="254"/>
        <v>7.3412698412698374</v>
      </c>
      <c r="Z750" s="726">
        <f t="shared" si="255"/>
        <v>15.068493150684926</v>
      </c>
      <c r="AA750" s="726">
        <f t="shared" si="256"/>
        <v>15.873015873015884</v>
      </c>
      <c r="AB750" s="726">
        <f t="shared" si="257"/>
        <v>6.7796610169491567</v>
      </c>
      <c r="AC750" s="726">
        <f t="shared" si="258"/>
        <v>6.6265060240964013</v>
      </c>
      <c r="AD750" s="726">
        <f t="shared" si="259"/>
        <v>4.5669291338582774</v>
      </c>
      <c r="AE750" s="726">
        <f t="shared" si="260"/>
        <v>2.7508090614886793</v>
      </c>
      <c r="AF750" s="726">
        <f t="shared" si="261"/>
        <v>1.1456628477904962</v>
      </c>
      <c r="AG750" s="726">
        <f t="shared" si="262"/>
        <v>1.8333333333333313</v>
      </c>
      <c r="AH750" s="726">
        <f t="shared" si="263"/>
        <v>5.6338028169014231</v>
      </c>
      <c r="AI750" s="726">
        <f t="shared" si="264"/>
        <v>5.7728119180633142</v>
      </c>
      <c r="AJ750" s="726">
        <f t="shared" si="265"/>
        <v>4.8828125</v>
      </c>
      <c r="AK750" s="726">
        <f t="shared" si="266"/>
        <v>2.8112449799196693</v>
      </c>
      <c r="AL750" s="726">
        <f t="shared" si="267"/>
        <v>1.3018714401952902</v>
      </c>
      <c r="AM750" s="726">
        <f t="shared" si="268"/>
        <v>0.36749693752553547</v>
      </c>
      <c r="AN750" s="726">
        <f t="shared" si="269"/>
        <v>0.45118949958982135</v>
      </c>
      <c r="AO750" s="726">
        <f t="shared" si="270"/>
        <v>0.37052284890903842</v>
      </c>
      <c r="AP750" s="726">
        <f t="shared" si="271"/>
        <v>0.57971014492752548</v>
      </c>
      <c r="AQ750" s="727">
        <f t="shared" si="272"/>
        <v>4.6753968538065882</v>
      </c>
      <c r="AR750" s="728">
        <f t="shared" si="273"/>
        <v>4.612814916219353</v>
      </c>
    </row>
    <row r="751" spans="1:44" ht="11.25" customHeight="1" x14ac:dyDescent="0.2">
      <c r="A751" s="1015" t="s">
        <v>355</v>
      </c>
      <c r="B751" s="703" t="s">
        <v>356</v>
      </c>
      <c r="C751" s="710">
        <v>2.44</v>
      </c>
      <c r="D751" s="704">
        <v>2.3199999999999998</v>
      </c>
      <c r="E751" s="704">
        <v>2.16</v>
      </c>
      <c r="F751" s="704">
        <v>1.9</v>
      </c>
      <c r="G751" s="704">
        <v>1.58</v>
      </c>
      <c r="H751" s="705"/>
      <c r="I751" s="704">
        <v>1.32</v>
      </c>
      <c r="J751" s="523">
        <v>1.1000000000000001</v>
      </c>
      <c r="K751" s="705"/>
      <c r="L751" s="543">
        <v>0.84</v>
      </c>
      <c r="M751" s="543">
        <v>0.68</v>
      </c>
      <c r="N751" s="711">
        <v>0.6</v>
      </c>
      <c r="O751" s="711">
        <v>0.52</v>
      </c>
      <c r="P751" s="711">
        <v>0.44</v>
      </c>
      <c r="Q751" s="711">
        <v>0.36</v>
      </c>
      <c r="R751" s="711">
        <v>0.3</v>
      </c>
      <c r="S751" s="711">
        <v>0.26</v>
      </c>
      <c r="T751" s="711">
        <v>0.24</v>
      </c>
      <c r="U751" s="711">
        <v>0.22</v>
      </c>
      <c r="V751" s="711">
        <v>0.21</v>
      </c>
      <c r="W751" s="711">
        <v>0.2</v>
      </c>
      <c r="X751" s="708">
        <f t="shared" si="253"/>
        <v>17.689999999999998</v>
      </c>
      <c r="Y751" s="726">
        <f t="shared" si="254"/>
        <v>5.1724137931034475</v>
      </c>
      <c r="Z751" s="726">
        <f t="shared" si="255"/>
        <v>7.4074074074073959</v>
      </c>
      <c r="AA751" s="726">
        <f t="shared" si="256"/>
        <v>13.684210526315809</v>
      </c>
      <c r="AB751" s="726">
        <f t="shared" si="257"/>
        <v>20.253164556962023</v>
      </c>
      <c r="AC751" s="726">
        <f t="shared" si="258"/>
        <v>19.696969696969703</v>
      </c>
      <c r="AD751" s="726">
        <f t="shared" si="259"/>
        <v>19.999999999999996</v>
      </c>
      <c r="AE751" s="726">
        <f t="shared" si="260"/>
        <v>30.952380952380977</v>
      </c>
      <c r="AF751" s="726">
        <f t="shared" si="261"/>
        <v>23.529411764705866</v>
      </c>
      <c r="AG751" s="726">
        <f t="shared" si="262"/>
        <v>13.333333333333353</v>
      </c>
      <c r="AH751" s="726">
        <f t="shared" si="263"/>
        <v>15.384615384615374</v>
      </c>
      <c r="AI751" s="726">
        <f t="shared" si="264"/>
        <v>18.181818181818187</v>
      </c>
      <c r="AJ751" s="726">
        <f t="shared" si="265"/>
        <v>22.222222222222232</v>
      </c>
      <c r="AK751" s="726">
        <f t="shared" si="266"/>
        <v>19.999999999999996</v>
      </c>
      <c r="AL751" s="726">
        <f t="shared" si="267"/>
        <v>15.384615384615374</v>
      </c>
      <c r="AM751" s="726">
        <f t="shared" si="268"/>
        <v>8.3333333333333481</v>
      </c>
      <c r="AN751" s="726">
        <f t="shared" si="269"/>
        <v>9.0909090909090828</v>
      </c>
      <c r="AO751" s="726">
        <f t="shared" si="270"/>
        <v>4.7619047619047672</v>
      </c>
      <c r="AP751" s="726">
        <f t="shared" si="271"/>
        <v>4.9999999999999822</v>
      </c>
      <c r="AQ751" s="727">
        <f t="shared" si="272"/>
        <v>15.132706132810942</v>
      </c>
      <c r="AR751" s="728">
        <f t="shared" si="273"/>
        <v>7.4045625604847869</v>
      </c>
    </row>
    <row r="752" spans="1:44" ht="11.25" customHeight="1" x14ac:dyDescent="0.2">
      <c r="A752" s="522" t="s">
        <v>1718</v>
      </c>
      <c r="B752" s="1015" t="s">
        <v>1719</v>
      </c>
      <c r="C752" s="710">
        <v>2.5</v>
      </c>
      <c r="D752" s="704">
        <v>2.38</v>
      </c>
      <c r="E752" s="704">
        <v>2.2599999999999998</v>
      </c>
      <c r="F752" s="704">
        <v>2.16</v>
      </c>
      <c r="G752" s="704">
        <v>2</v>
      </c>
      <c r="H752" s="705" t="s">
        <v>91</v>
      </c>
      <c r="I752" s="704">
        <v>1.85</v>
      </c>
      <c r="J752" s="523">
        <v>1.7649999999999999</v>
      </c>
      <c r="K752" s="705"/>
      <c r="L752" s="543">
        <v>1.6825000000000001</v>
      </c>
      <c r="M752" s="706">
        <v>1.66</v>
      </c>
      <c r="N752" s="711">
        <v>1.66</v>
      </c>
      <c r="O752" s="711">
        <v>1.54</v>
      </c>
      <c r="P752" s="711">
        <v>1.29</v>
      </c>
      <c r="Q752" s="711">
        <v>1.1599999999999999</v>
      </c>
      <c r="R752" s="711">
        <v>1.095</v>
      </c>
      <c r="S752" s="711">
        <v>1.05</v>
      </c>
      <c r="T752" s="711">
        <v>1.0249999999999999</v>
      </c>
      <c r="U752" s="711">
        <v>1.0049999999999999</v>
      </c>
      <c r="V752" s="711">
        <v>0.98499999999999999</v>
      </c>
      <c r="W752" s="711">
        <v>0.96499999999999997</v>
      </c>
      <c r="X752" s="708">
        <f t="shared" si="253"/>
        <v>30.032499999999995</v>
      </c>
      <c r="Y752" s="726">
        <f t="shared" si="254"/>
        <v>5.0420168067226934</v>
      </c>
      <c r="Z752" s="726">
        <f t="shared" si="255"/>
        <v>5.3097345132743445</v>
      </c>
      <c r="AA752" s="726">
        <f t="shared" si="256"/>
        <v>4.6296296296296058</v>
      </c>
      <c r="AB752" s="726">
        <f t="shared" si="257"/>
        <v>8.0000000000000071</v>
      </c>
      <c r="AC752" s="726">
        <f t="shared" si="258"/>
        <v>8.108108108108091</v>
      </c>
      <c r="AD752" s="726">
        <f t="shared" si="259"/>
        <v>4.8158640226628968</v>
      </c>
      <c r="AE752" s="726">
        <f t="shared" si="260"/>
        <v>4.9034175334323749</v>
      </c>
      <c r="AF752" s="726">
        <f t="shared" si="261"/>
        <v>1.3554216867470048</v>
      </c>
      <c r="AG752" s="726">
        <f t="shared" si="262"/>
        <v>0</v>
      </c>
      <c r="AH752" s="726">
        <f t="shared" si="263"/>
        <v>7.7922077922077948</v>
      </c>
      <c r="AI752" s="726">
        <f t="shared" si="264"/>
        <v>19.379844961240302</v>
      </c>
      <c r="AJ752" s="726">
        <f t="shared" si="265"/>
        <v>11.206896551724155</v>
      </c>
      <c r="AK752" s="726">
        <f t="shared" si="266"/>
        <v>5.9360730593607247</v>
      </c>
      <c r="AL752" s="726">
        <f t="shared" si="267"/>
        <v>4.2857142857142705</v>
      </c>
      <c r="AM752" s="726">
        <f t="shared" si="268"/>
        <v>2.4390243902439046</v>
      </c>
      <c r="AN752" s="726">
        <f t="shared" si="269"/>
        <v>1.990049751243772</v>
      </c>
      <c r="AO752" s="726">
        <f t="shared" si="270"/>
        <v>2.0304568527918621</v>
      </c>
      <c r="AP752" s="726">
        <f t="shared" si="271"/>
        <v>2.0725388601036343</v>
      </c>
      <c r="AQ752" s="727">
        <f t="shared" si="272"/>
        <v>5.5164999336226357</v>
      </c>
      <c r="AR752" s="728">
        <f t="shared" si="273"/>
        <v>4.4715734569474552</v>
      </c>
    </row>
    <row r="753" spans="1:44" ht="11.25" customHeight="1" x14ac:dyDescent="0.2">
      <c r="A753" s="1000" t="s">
        <v>1720</v>
      </c>
      <c r="B753" s="1000" t="s">
        <v>1721</v>
      </c>
      <c r="C753" s="517">
        <v>0.75</v>
      </c>
      <c r="D753" s="513">
        <v>0.69</v>
      </c>
      <c r="E753" s="513">
        <v>0.62</v>
      </c>
      <c r="F753" s="513">
        <v>0.51</v>
      </c>
      <c r="G753" s="513">
        <v>0.39</v>
      </c>
      <c r="H753" s="514"/>
      <c r="I753" s="513">
        <v>0.27</v>
      </c>
      <c r="J753" s="511">
        <v>0.21</v>
      </c>
      <c r="K753" s="514"/>
      <c r="L753" s="563">
        <v>0.05</v>
      </c>
      <c r="M753" s="571">
        <v>0</v>
      </c>
      <c r="N753" s="518">
        <v>0</v>
      </c>
      <c r="O753" s="518">
        <v>0</v>
      </c>
      <c r="P753" s="518">
        <v>0</v>
      </c>
      <c r="Q753" s="518">
        <v>0</v>
      </c>
      <c r="R753" s="518">
        <v>0</v>
      </c>
      <c r="S753" s="518">
        <v>0</v>
      </c>
      <c r="T753" s="518">
        <v>0</v>
      </c>
      <c r="U753" s="518">
        <v>0</v>
      </c>
      <c r="V753" s="518">
        <v>0</v>
      </c>
      <c r="W753" s="518">
        <v>0</v>
      </c>
      <c r="X753" s="708">
        <f t="shared" si="253"/>
        <v>3.49</v>
      </c>
      <c r="Y753" s="726">
        <f t="shared" si="254"/>
        <v>8.6956521739130608</v>
      </c>
      <c r="Z753" s="726">
        <f t="shared" si="255"/>
        <v>11.290322580645151</v>
      </c>
      <c r="AA753" s="726">
        <f t="shared" si="256"/>
        <v>21.568627450980383</v>
      </c>
      <c r="AB753" s="726">
        <f t="shared" si="257"/>
        <v>30.76923076923077</v>
      </c>
      <c r="AC753" s="726">
        <f t="shared" si="258"/>
        <v>44.444444444444443</v>
      </c>
      <c r="AD753" s="726">
        <f t="shared" si="259"/>
        <v>28.57142857142858</v>
      </c>
      <c r="AE753" s="726">
        <f t="shared" si="260"/>
        <v>319.99999999999994</v>
      </c>
      <c r="AF753" s="726" t="str">
        <f t="shared" si="261"/>
        <v>n/a</v>
      </c>
      <c r="AG753" s="726" t="str">
        <f t="shared" si="262"/>
        <v>n/a</v>
      </c>
      <c r="AH753" s="726" t="str">
        <f t="shared" si="263"/>
        <v>n/a</v>
      </c>
      <c r="AI753" s="726" t="str">
        <f t="shared" si="264"/>
        <v>n/a</v>
      </c>
      <c r="AJ753" s="726" t="str">
        <f t="shared" si="265"/>
        <v>n/a</v>
      </c>
      <c r="AK753" s="726" t="str">
        <f t="shared" si="266"/>
        <v>n/a</v>
      </c>
      <c r="AL753" s="726" t="str">
        <f t="shared" si="267"/>
        <v>n/a</v>
      </c>
      <c r="AM753" s="726" t="str">
        <f t="shared" si="268"/>
        <v>n/a</v>
      </c>
      <c r="AN753" s="726" t="str">
        <f t="shared" si="269"/>
        <v>n/a</v>
      </c>
      <c r="AO753" s="726" t="str">
        <f t="shared" si="270"/>
        <v>n/a</v>
      </c>
      <c r="AP753" s="726" t="str">
        <f t="shared" si="271"/>
        <v>n/a</v>
      </c>
      <c r="AQ753" s="727">
        <f t="shared" si="272"/>
        <v>66.477100855806043</v>
      </c>
      <c r="AR753" s="728">
        <f t="shared" si="273"/>
        <v>112.45164709642285</v>
      </c>
    </row>
    <row r="754" spans="1:44" ht="11.25" customHeight="1" x14ac:dyDescent="0.2">
      <c r="A754" s="539" t="s">
        <v>1722</v>
      </c>
      <c r="B754" s="539" t="s">
        <v>1723</v>
      </c>
      <c r="C754" s="524">
        <v>1.5700000000000003</v>
      </c>
      <c r="D754" s="545">
        <v>1.44</v>
      </c>
      <c r="E754" s="545">
        <v>1.28</v>
      </c>
      <c r="F754" s="545">
        <v>1.1200000000000001</v>
      </c>
      <c r="G754" s="545">
        <v>0.96</v>
      </c>
      <c r="H754" s="546"/>
      <c r="I754" s="545">
        <v>0.81</v>
      </c>
      <c r="J754" s="541">
        <v>0.7</v>
      </c>
      <c r="K754" s="546"/>
      <c r="L754" s="572">
        <v>0.64</v>
      </c>
      <c r="M754" s="572">
        <v>0.64</v>
      </c>
      <c r="N754" s="548">
        <v>0.57999999999999996</v>
      </c>
      <c r="O754" s="549">
        <v>0</v>
      </c>
      <c r="P754" s="549">
        <v>0</v>
      </c>
      <c r="Q754" s="549">
        <v>0</v>
      </c>
      <c r="R754" s="549">
        <v>0</v>
      </c>
      <c r="S754" s="549">
        <v>0</v>
      </c>
      <c r="T754" s="549">
        <v>0</v>
      </c>
      <c r="U754" s="549">
        <v>0</v>
      </c>
      <c r="V754" s="549">
        <v>0</v>
      </c>
      <c r="W754" s="549">
        <v>0</v>
      </c>
      <c r="X754" s="708">
        <f t="shared" si="253"/>
        <v>9.74</v>
      </c>
      <c r="Y754" s="726">
        <f t="shared" si="254"/>
        <v>9.0277777777778123</v>
      </c>
      <c r="Z754" s="726">
        <f t="shared" si="255"/>
        <v>12.5</v>
      </c>
      <c r="AA754" s="726">
        <f t="shared" si="256"/>
        <v>14.285714285714279</v>
      </c>
      <c r="AB754" s="726">
        <f t="shared" si="257"/>
        <v>16.666666666666675</v>
      </c>
      <c r="AC754" s="726">
        <f t="shared" si="258"/>
        <v>18.518518518518512</v>
      </c>
      <c r="AD754" s="726">
        <f t="shared" si="259"/>
        <v>15.714285714285726</v>
      </c>
      <c r="AE754" s="726">
        <f t="shared" si="260"/>
        <v>9.375</v>
      </c>
      <c r="AF754" s="726">
        <f t="shared" si="261"/>
        <v>0</v>
      </c>
      <c r="AG754" s="726">
        <f t="shared" si="262"/>
        <v>10.344827586206918</v>
      </c>
      <c r="AH754" s="726" t="str">
        <f t="shared" si="263"/>
        <v>n/a</v>
      </c>
      <c r="AI754" s="726" t="str">
        <f t="shared" si="264"/>
        <v>n/a</v>
      </c>
      <c r="AJ754" s="726" t="str">
        <f t="shared" si="265"/>
        <v>n/a</v>
      </c>
      <c r="AK754" s="726" t="str">
        <f t="shared" si="266"/>
        <v>n/a</v>
      </c>
      <c r="AL754" s="726" t="str">
        <f t="shared" si="267"/>
        <v>n/a</v>
      </c>
      <c r="AM754" s="726" t="str">
        <f t="shared" si="268"/>
        <v>n/a</v>
      </c>
      <c r="AN754" s="726" t="str">
        <f t="shared" si="269"/>
        <v>n/a</v>
      </c>
      <c r="AO754" s="726" t="str">
        <f t="shared" si="270"/>
        <v>n/a</v>
      </c>
      <c r="AP754" s="726" t="str">
        <f t="shared" si="271"/>
        <v>n/a</v>
      </c>
      <c r="AQ754" s="727">
        <f t="shared" si="272"/>
        <v>11.825865616574434</v>
      </c>
      <c r="AR754" s="728">
        <f t="shared" si="273"/>
        <v>5.542232066410004</v>
      </c>
    </row>
    <row r="755" spans="1:44" ht="11.25" customHeight="1" x14ac:dyDescent="0.2">
      <c r="A755" s="1015" t="s">
        <v>357</v>
      </c>
      <c r="B755" s="1015" t="s">
        <v>358</v>
      </c>
      <c r="C755" s="524">
        <v>0.62</v>
      </c>
      <c r="D755" s="704">
        <v>0.59199999999999997</v>
      </c>
      <c r="E755" s="704">
        <v>0.56399999999999995</v>
      </c>
      <c r="F755" s="704">
        <v>0.53600000000000003</v>
      </c>
      <c r="G755" s="704">
        <v>0.51</v>
      </c>
      <c r="H755" s="705"/>
      <c r="I755" s="704">
        <v>0.49</v>
      </c>
      <c r="J755" s="523">
        <v>0.47</v>
      </c>
      <c r="K755" s="705"/>
      <c r="L755" s="543">
        <v>0.44500000000000001</v>
      </c>
      <c r="M755" s="543">
        <v>0.43</v>
      </c>
      <c r="N755" s="711">
        <v>0.41</v>
      </c>
      <c r="O755" s="711">
        <v>0.39</v>
      </c>
      <c r="P755" s="711">
        <v>0.37</v>
      </c>
      <c r="Q755" s="711">
        <v>0.35</v>
      </c>
      <c r="R755" s="711">
        <v>0.33</v>
      </c>
      <c r="S755" s="711">
        <v>0.31</v>
      </c>
      <c r="T755" s="711">
        <v>0.28999999999999998</v>
      </c>
      <c r="U755" s="711">
        <v>0.27</v>
      </c>
      <c r="V755" s="711">
        <v>0.25</v>
      </c>
      <c r="W755" s="711">
        <v>0.23</v>
      </c>
      <c r="X755" s="708">
        <f t="shared" si="253"/>
        <v>7.8569999999999993</v>
      </c>
      <c r="Y755" s="726">
        <f t="shared" si="254"/>
        <v>4.7297297297297369</v>
      </c>
      <c r="Z755" s="726">
        <f t="shared" si="255"/>
        <v>4.9645390070921946</v>
      </c>
      <c r="AA755" s="726">
        <f t="shared" si="256"/>
        <v>5.2238805970149071</v>
      </c>
      <c r="AB755" s="726">
        <f t="shared" si="257"/>
        <v>5.0980392156862786</v>
      </c>
      <c r="AC755" s="726">
        <f t="shared" si="258"/>
        <v>4.081632653061229</v>
      </c>
      <c r="AD755" s="726">
        <f t="shared" si="259"/>
        <v>4.2553191489361764</v>
      </c>
      <c r="AE755" s="726">
        <f t="shared" si="260"/>
        <v>5.6179775280898792</v>
      </c>
      <c r="AF755" s="726">
        <f t="shared" si="261"/>
        <v>3.488372093023262</v>
      </c>
      <c r="AG755" s="726">
        <f t="shared" si="262"/>
        <v>4.8780487804878092</v>
      </c>
      <c r="AH755" s="726">
        <f t="shared" si="263"/>
        <v>5.12820512820511</v>
      </c>
      <c r="AI755" s="726">
        <f t="shared" si="264"/>
        <v>5.4054054054054168</v>
      </c>
      <c r="AJ755" s="726">
        <f t="shared" si="265"/>
        <v>5.7142857142857162</v>
      </c>
      <c r="AK755" s="726">
        <f t="shared" si="266"/>
        <v>6.0606060606060552</v>
      </c>
      <c r="AL755" s="726">
        <f t="shared" si="267"/>
        <v>6.4516129032258229</v>
      </c>
      <c r="AM755" s="726">
        <f t="shared" si="268"/>
        <v>6.8965517241379448</v>
      </c>
      <c r="AN755" s="726">
        <f t="shared" si="269"/>
        <v>7.4074074074073959</v>
      </c>
      <c r="AO755" s="726">
        <f t="shared" si="270"/>
        <v>8.0000000000000071</v>
      </c>
      <c r="AP755" s="726">
        <f t="shared" si="271"/>
        <v>8.6956521739130377</v>
      </c>
      <c r="AQ755" s="727">
        <f t="shared" si="272"/>
        <v>5.6720702927948885</v>
      </c>
      <c r="AR755" s="728">
        <f t="shared" si="273"/>
        <v>1.3732097175097864</v>
      </c>
    </row>
    <row r="756" spans="1:44" ht="11.25" customHeight="1" x14ac:dyDescent="0.2">
      <c r="A756" s="1015" t="s">
        <v>360</v>
      </c>
      <c r="B756" s="1015" t="s">
        <v>361</v>
      </c>
      <c r="C756" s="555">
        <v>0.84</v>
      </c>
      <c r="D756" s="704">
        <v>0.81</v>
      </c>
      <c r="E756" s="532">
        <v>0.8</v>
      </c>
      <c r="F756" s="704">
        <v>0.78</v>
      </c>
      <c r="G756" s="532">
        <v>0.72</v>
      </c>
      <c r="H756" s="705"/>
      <c r="I756" s="704">
        <v>0.69</v>
      </c>
      <c r="J756" s="709">
        <v>0.68</v>
      </c>
      <c r="K756" s="705"/>
      <c r="L756" s="543">
        <v>0.59</v>
      </c>
      <c r="M756" s="543">
        <v>0.53</v>
      </c>
      <c r="N756" s="711">
        <v>0.52</v>
      </c>
      <c r="O756" s="711">
        <v>0.48</v>
      </c>
      <c r="P756" s="711">
        <v>0.46</v>
      </c>
      <c r="Q756" s="711">
        <v>0.44</v>
      </c>
      <c r="R756" s="711">
        <v>0.43</v>
      </c>
      <c r="S756" s="711">
        <v>0.42</v>
      </c>
      <c r="T756" s="711">
        <v>0.41</v>
      </c>
      <c r="U756" s="711">
        <v>0.4</v>
      </c>
      <c r="V756" s="711">
        <v>0.39</v>
      </c>
      <c r="W756" s="711">
        <v>0.38</v>
      </c>
      <c r="X756" s="708">
        <f t="shared" si="253"/>
        <v>10.770000000000003</v>
      </c>
      <c r="Y756" s="726">
        <f t="shared" si="254"/>
        <v>3.7037037037036979</v>
      </c>
      <c r="Z756" s="726">
        <f t="shared" si="255"/>
        <v>1.2499999999999956</v>
      </c>
      <c r="AA756" s="726">
        <f t="shared" si="256"/>
        <v>2.5641025641025772</v>
      </c>
      <c r="AB756" s="726">
        <f t="shared" si="257"/>
        <v>8.3333333333333481</v>
      </c>
      <c r="AC756" s="726">
        <f t="shared" si="258"/>
        <v>4.3478260869565188</v>
      </c>
      <c r="AD756" s="726">
        <f t="shared" si="259"/>
        <v>1.4705882352941124</v>
      </c>
      <c r="AE756" s="726">
        <f t="shared" si="260"/>
        <v>15.254237288135597</v>
      </c>
      <c r="AF756" s="726">
        <f t="shared" si="261"/>
        <v>11.32075471698113</v>
      </c>
      <c r="AG756" s="726">
        <f t="shared" si="262"/>
        <v>1.9230769230769162</v>
      </c>
      <c r="AH756" s="726">
        <f t="shared" si="263"/>
        <v>8.3333333333333481</v>
      </c>
      <c r="AI756" s="726">
        <f t="shared" si="264"/>
        <v>4.3478260869565188</v>
      </c>
      <c r="AJ756" s="726">
        <f t="shared" si="265"/>
        <v>4.5454545454545414</v>
      </c>
      <c r="AK756" s="726">
        <f t="shared" si="266"/>
        <v>2.3255813953488413</v>
      </c>
      <c r="AL756" s="726">
        <f t="shared" si="267"/>
        <v>2.3809523809523725</v>
      </c>
      <c r="AM756" s="726">
        <f t="shared" si="268"/>
        <v>2.4390243902439046</v>
      </c>
      <c r="AN756" s="726">
        <f t="shared" si="269"/>
        <v>2.4999999999999911</v>
      </c>
      <c r="AO756" s="726">
        <f t="shared" si="270"/>
        <v>2.5641025641025772</v>
      </c>
      <c r="AP756" s="726">
        <f t="shared" si="271"/>
        <v>2.6315789473684292</v>
      </c>
      <c r="AQ756" s="727">
        <f t="shared" si="272"/>
        <v>4.5686375830746888</v>
      </c>
      <c r="AR756" s="728">
        <f t="shared" si="273"/>
        <v>3.8117134772650321</v>
      </c>
    </row>
    <row r="757" spans="1:44" ht="11.25" customHeight="1" x14ac:dyDescent="0.2">
      <c r="A757" s="592" t="s">
        <v>1725</v>
      </c>
      <c r="B757" s="1015" t="s">
        <v>1726</v>
      </c>
      <c r="C757" s="524">
        <v>0.32</v>
      </c>
      <c r="D757" s="704">
        <v>0.28000000000000003</v>
      </c>
      <c r="E757" s="704">
        <v>0.24</v>
      </c>
      <c r="F757" s="704">
        <v>0.2</v>
      </c>
      <c r="G757" s="704">
        <v>0.05</v>
      </c>
      <c r="H757" s="705"/>
      <c r="I757" s="532">
        <v>0</v>
      </c>
      <c r="J757" s="709">
        <v>0</v>
      </c>
      <c r="K757" s="705"/>
      <c r="L757" s="706">
        <v>0</v>
      </c>
      <c r="M757" s="706">
        <v>0</v>
      </c>
      <c r="N757" s="707">
        <v>0</v>
      </c>
      <c r="O757" s="707">
        <v>0</v>
      </c>
      <c r="P757" s="707">
        <v>0</v>
      </c>
      <c r="Q757" s="707">
        <v>0</v>
      </c>
      <c r="R757" s="707">
        <v>0</v>
      </c>
      <c r="S757" s="707">
        <v>0</v>
      </c>
      <c r="T757" s="707">
        <v>0</v>
      </c>
      <c r="U757" s="707">
        <v>0</v>
      </c>
      <c r="V757" s="707">
        <v>0</v>
      </c>
      <c r="W757" s="707">
        <v>0</v>
      </c>
      <c r="X757" s="708">
        <f t="shared" si="253"/>
        <v>1.0900000000000001</v>
      </c>
      <c r="Y757" s="726">
        <f t="shared" si="254"/>
        <v>14.285714285714279</v>
      </c>
      <c r="Z757" s="726">
        <f t="shared" si="255"/>
        <v>16.666666666666675</v>
      </c>
      <c r="AA757" s="726">
        <f t="shared" si="256"/>
        <v>19.999999999999996</v>
      </c>
      <c r="AB757" s="726">
        <f t="shared" si="257"/>
        <v>300</v>
      </c>
      <c r="AC757" s="726" t="str">
        <f t="shared" si="258"/>
        <v>n/a</v>
      </c>
      <c r="AD757" s="726" t="str">
        <f t="shared" si="259"/>
        <v>n/a</v>
      </c>
      <c r="AE757" s="726" t="str">
        <f t="shared" si="260"/>
        <v>n/a</v>
      </c>
      <c r="AF757" s="726" t="str">
        <f t="shared" si="261"/>
        <v>n/a</v>
      </c>
      <c r="AG757" s="726" t="str">
        <f t="shared" si="262"/>
        <v>n/a</v>
      </c>
      <c r="AH757" s="726" t="str">
        <f t="shared" si="263"/>
        <v>n/a</v>
      </c>
      <c r="AI757" s="726" t="str">
        <f t="shared" si="264"/>
        <v>n/a</v>
      </c>
      <c r="AJ757" s="726" t="str">
        <f t="shared" si="265"/>
        <v>n/a</v>
      </c>
      <c r="AK757" s="726" t="str">
        <f t="shared" si="266"/>
        <v>n/a</v>
      </c>
      <c r="AL757" s="726" t="str">
        <f t="shared" si="267"/>
        <v>n/a</v>
      </c>
      <c r="AM757" s="726" t="str">
        <f t="shared" si="268"/>
        <v>n/a</v>
      </c>
      <c r="AN757" s="726" t="str">
        <f t="shared" si="269"/>
        <v>n/a</v>
      </c>
      <c r="AO757" s="726" t="str">
        <f t="shared" si="270"/>
        <v>n/a</v>
      </c>
      <c r="AP757" s="726" t="str">
        <f t="shared" si="271"/>
        <v>n/a</v>
      </c>
      <c r="AQ757" s="727">
        <f t="shared" si="272"/>
        <v>87.738095238095241</v>
      </c>
      <c r="AR757" s="728">
        <f t="shared" si="273"/>
        <v>141.52734245414035</v>
      </c>
    </row>
    <row r="758" spans="1:44" ht="11.25" customHeight="1" x14ac:dyDescent="0.2">
      <c r="A758" s="522" t="s">
        <v>1727</v>
      </c>
      <c r="B758" s="1015" t="s">
        <v>1728</v>
      </c>
      <c r="C758" s="524">
        <v>0.82000000000000006</v>
      </c>
      <c r="D758" s="704">
        <v>0.76</v>
      </c>
      <c r="E758" s="704">
        <v>0.64</v>
      </c>
      <c r="F758" s="704">
        <v>0.54</v>
      </c>
      <c r="G758" s="704">
        <v>0.5</v>
      </c>
      <c r="H758" s="705"/>
      <c r="I758" s="704">
        <v>0.44</v>
      </c>
      <c r="J758" s="523">
        <v>0.3</v>
      </c>
      <c r="K758" s="705"/>
      <c r="L758" s="706">
        <v>0</v>
      </c>
      <c r="M758" s="706">
        <v>0</v>
      </c>
      <c r="N758" s="707">
        <v>0</v>
      </c>
      <c r="O758" s="707">
        <v>0</v>
      </c>
      <c r="P758" s="707">
        <v>0</v>
      </c>
      <c r="Q758" s="707">
        <v>0</v>
      </c>
      <c r="R758" s="707">
        <v>0</v>
      </c>
      <c r="S758" s="707">
        <v>0</v>
      </c>
      <c r="T758" s="707">
        <v>0</v>
      </c>
      <c r="U758" s="707">
        <v>0</v>
      </c>
      <c r="V758" s="707">
        <v>0</v>
      </c>
      <c r="W758" s="707">
        <v>0</v>
      </c>
      <c r="X758" s="708">
        <f t="shared" si="253"/>
        <v>4</v>
      </c>
      <c r="Y758" s="726">
        <f t="shared" si="254"/>
        <v>7.8947368421052655</v>
      </c>
      <c r="Z758" s="726">
        <f t="shared" si="255"/>
        <v>18.75</v>
      </c>
      <c r="AA758" s="726">
        <f t="shared" si="256"/>
        <v>18.518518518518512</v>
      </c>
      <c r="AB758" s="726">
        <f t="shared" si="257"/>
        <v>8.0000000000000071</v>
      </c>
      <c r="AC758" s="726">
        <f t="shared" si="258"/>
        <v>13.636363636363647</v>
      </c>
      <c r="AD758" s="726">
        <f t="shared" si="259"/>
        <v>46.666666666666679</v>
      </c>
      <c r="AE758" s="726" t="str">
        <f t="shared" si="260"/>
        <v>n/a</v>
      </c>
      <c r="AF758" s="726" t="str">
        <f t="shared" si="261"/>
        <v>n/a</v>
      </c>
      <c r="AG758" s="726" t="str">
        <f t="shared" si="262"/>
        <v>n/a</v>
      </c>
      <c r="AH758" s="726" t="str">
        <f t="shared" si="263"/>
        <v>n/a</v>
      </c>
      <c r="AI758" s="726" t="str">
        <f t="shared" si="264"/>
        <v>n/a</v>
      </c>
      <c r="AJ758" s="726" t="str">
        <f t="shared" si="265"/>
        <v>n/a</v>
      </c>
      <c r="AK758" s="726" t="str">
        <f t="shared" si="266"/>
        <v>n/a</v>
      </c>
      <c r="AL758" s="726" t="str">
        <f t="shared" si="267"/>
        <v>n/a</v>
      </c>
      <c r="AM758" s="726" t="str">
        <f t="shared" si="268"/>
        <v>n/a</v>
      </c>
      <c r="AN758" s="726" t="str">
        <f t="shared" si="269"/>
        <v>n/a</v>
      </c>
      <c r="AO758" s="726" t="str">
        <f t="shared" si="270"/>
        <v>n/a</v>
      </c>
      <c r="AP758" s="726" t="str">
        <f t="shared" si="271"/>
        <v>n/a</v>
      </c>
      <c r="AQ758" s="727">
        <f t="shared" si="272"/>
        <v>18.911047610609018</v>
      </c>
      <c r="AR758" s="728">
        <f t="shared" si="273"/>
        <v>14.413790331091965</v>
      </c>
    </row>
    <row r="759" spans="1:44" ht="11.25" customHeight="1" x14ac:dyDescent="0.2">
      <c r="A759" s="538" t="s">
        <v>1729</v>
      </c>
      <c r="B759" s="539" t="s">
        <v>1730</v>
      </c>
      <c r="C759" s="542">
        <v>0.8</v>
      </c>
      <c r="D759" s="545">
        <v>0.72</v>
      </c>
      <c r="E759" s="545">
        <v>0.66</v>
      </c>
      <c r="F759" s="545">
        <v>0.6</v>
      </c>
      <c r="G759" s="545">
        <v>0.52</v>
      </c>
      <c r="H759" s="546"/>
      <c r="I759" s="545">
        <v>0.44</v>
      </c>
      <c r="J759" s="541">
        <v>0.34</v>
      </c>
      <c r="K759" s="546"/>
      <c r="L759" s="561">
        <v>0.24</v>
      </c>
      <c r="M759" s="572">
        <v>0</v>
      </c>
      <c r="N759" s="549">
        <v>0</v>
      </c>
      <c r="O759" s="549">
        <v>0</v>
      </c>
      <c r="P759" s="549">
        <v>0</v>
      </c>
      <c r="Q759" s="549">
        <v>0</v>
      </c>
      <c r="R759" s="549">
        <v>0</v>
      </c>
      <c r="S759" s="549">
        <v>0</v>
      </c>
      <c r="T759" s="549">
        <v>0</v>
      </c>
      <c r="U759" s="549">
        <v>0</v>
      </c>
      <c r="V759" s="549">
        <v>0</v>
      </c>
      <c r="W759" s="549">
        <v>0</v>
      </c>
      <c r="X759" s="708">
        <f t="shared" si="253"/>
        <v>4.32</v>
      </c>
      <c r="Y759" s="726">
        <f t="shared" si="254"/>
        <v>11.111111111111116</v>
      </c>
      <c r="Z759" s="726">
        <f t="shared" si="255"/>
        <v>9.0909090909090828</v>
      </c>
      <c r="AA759" s="726">
        <f t="shared" si="256"/>
        <v>10.000000000000009</v>
      </c>
      <c r="AB759" s="726">
        <f t="shared" si="257"/>
        <v>15.384615384615374</v>
      </c>
      <c r="AC759" s="726">
        <f t="shared" si="258"/>
        <v>18.181818181818187</v>
      </c>
      <c r="AD759" s="726">
        <f t="shared" si="259"/>
        <v>29.411764705882337</v>
      </c>
      <c r="AE759" s="726">
        <f t="shared" si="260"/>
        <v>41.666666666666671</v>
      </c>
      <c r="AF759" s="726" t="str">
        <f t="shared" si="261"/>
        <v>n/a</v>
      </c>
      <c r="AG759" s="726" t="str">
        <f t="shared" si="262"/>
        <v>n/a</v>
      </c>
      <c r="AH759" s="726" t="str">
        <f t="shared" si="263"/>
        <v>n/a</v>
      </c>
      <c r="AI759" s="726" t="str">
        <f t="shared" si="264"/>
        <v>n/a</v>
      </c>
      <c r="AJ759" s="726" t="str">
        <f t="shared" si="265"/>
        <v>n/a</v>
      </c>
      <c r="AK759" s="726" t="str">
        <f t="shared" si="266"/>
        <v>n/a</v>
      </c>
      <c r="AL759" s="726" t="str">
        <f t="shared" si="267"/>
        <v>n/a</v>
      </c>
      <c r="AM759" s="726" t="str">
        <f t="shared" si="268"/>
        <v>n/a</v>
      </c>
      <c r="AN759" s="726" t="str">
        <f t="shared" si="269"/>
        <v>n/a</v>
      </c>
      <c r="AO759" s="726" t="str">
        <f t="shared" si="270"/>
        <v>n/a</v>
      </c>
      <c r="AP759" s="726" t="str">
        <f t="shared" si="271"/>
        <v>n/a</v>
      </c>
      <c r="AQ759" s="727">
        <f t="shared" si="272"/>
        <v>19.263840734428964</v>
      </c>
      <c r="AR759" s="728">
        <f t="shared" si="273"/>
        <v>12.088978565116337</v>
      </c>
    </row>
    <row r="760" spans="1:44" ht="11.25" customHeight="1" x14ac:dyDescent="0.2">
      <c r="A760" s="662" t="s">
        <v>3966</v>
      </c>
      <c r="B760" s="1002" t="s">
        <v>3967</v>
      </c>
      <c r="C760" s="1002">
        <v>0.39</v>
      </c>
      <c r="D760" s="1006">
        <v>0.35</v>
      </c>
      <c r="E760" s="1006">
        <v>0.31</v>
      </c>
      <c r="F760" s="1006">
        <v>0.21</v>
      </c>
      <c r="G760" s="532">
        <v>0</v>
      </c>
      <c r="H760" s="1006"/>
      <c r="I760" s="532">
        <v>0</v>
      </c>
      <c r="J760" s="532">
        <v>0</v>
      </c>
      <c r="K760" s="998"/>
      <c r="L760" s="604">
        <v>0</v>
      </c>
      <c r="M760" s="707">
        <v>0</v>
      </c>
      <c r="N760" s="707">
        <v>0</v>
      </c>
      <c r="O760" s="707">
        <v>0</v>
      </c>
      <c r="P760" s="707">
        <v>0</v>
      </c>
      <c r="Q760" s="707">
        <v>0</v>
      </c>
      <c r="R760" s="707">
        <v>0</v>
      </c>
      <c r="S760" s="707">
        <v>0</v>
      </c>
      <c r="T760" s="707">
        <v>0</v>
      </c>
      <c r="U760" s="707">
        <v>0</v>
      </c>
      <c r="V760" s="707">
        <v>0</v>
      </c>
      <c r="W760" s="707">
        <v>0</v>
      </c>
      <c r="X760" s="708">
        <f t="shared" si="253"/>
        <v>1.26</v>
      </c>
      <c r="Y760" s="726">
        <f t="shared" si="254"/>
        <v>11.428571428571432</v>
      </c>
      <c r="Z760" s="726">
        <f t="shared" si="255"/>
        <v>12.903225806451601</v>
      </c>
      <c r="AA760" s="726">
        <f t="shared" si="256"/>
        <v>47.619047619047628</v>
      </c>
      <c r="AB760" s="726" t="str">
        <f t="shared" si="257"/>
        <v>n/a</v>
      </c>
      <c r="AC760" s="726" t="str">
        <f t="shared" si="258"/>
        <v>n/a</v>
      </c>
      <c r="AD760" s="726" t="str">
        <f t="shared" si="259"/>
        <v>n/a</v>
      </c>
      <c r="AE760" s="726" t="str">
        <f t="shared" si="260"/>
        <v>n/a</v>
      </c>
      <c r="AF760" s="726" t="str">
        <f t="shared" si="261"/>
        <v>n/a</v>
      </c>
      <c r="AG760" s="726" t="str">
        <f t="shared" si="262"/>
        <v>n/a</v>
      </c>
      <c r="AH760" s="726" t="str">
        <f t="shared" si="263"/>
        <v>n/a</v>
      </c>
      <c r="AI760" s="726" t="str">
        <f t="shared" si="264"/>
        <v>n/a</v>
      </c>
      <c r="AJ760" s="726" t="str">
        <f t="shared" si="265"/>
        <v>n/a</v>
      </c>
      <c r="AK760" s="726" t="str">
        <f t="shared" si="266"/>
        <v>n/a</v>
      </c>
      <c r="AL760" s="726" t="str">
        <f t="shared" si="267"/>
        <v>n/a</v>
      </c>
      <c r="AM760" s="726" t="str">
        <f t="shared" si="268"/>
        <v>n/a</v>
      </c>
      <c r="AN760" s="726" t="str">
        <f t="shared" si="269"/>
        <v>n/a</v>
      </c>
      <c r="AO760" s="726" t="str">
        <f t="shared" si="270"/>
        <v>n/a</v>
      </c>
      <c r="AP760" s="726" t="str">
        <f t="shared" si="271"/>
        <v>n/a</v>
      </c>
      <c r="AQ760" s="727">
        <f t="shared" si="272"/>
        <v>23.983614951356884</v>
      </c>
      <c r="AR760" s="728">
        <f t="shared" si="273"/>
        <v>20.482160760653585</v>
      </c>
    </row>
    <row r="761" spans="1:44" ht="11.25" customHeight="1" x14ac:dyDescent="0.2">
      <c r="A761" s="522" t="s">
        <v>819</v>
      </c>
      <c r="B761" s="703" t="s">
        <v>820</v>
      </c>
      <c r="C761" s="710">
        <v>2.12</v>
      </c>
      <c r="D761" s="704">
        <v>1.64</v>
      </c>
      <c r="E761" s="704">
        <v>1.4</v>
      </c>
      <c r="F761" s="704">
        <v>1.24</v>
      </c>
      <c r="G761" s="704">
        <v>1.07</v>
      </c>
      <c r="H761" s="705"/>
      <c r="I761" s="704">
        <v>0.71</v>
      </c>
      <c r="J761" s="523">
        <v>0.56000000000000005</v>
      </c>
      <c r="K761" s="705"/>
      <c r="L761" s="543">
        <v>0.49</v>
      </c>
      <c r="M761" s="543">
        <v>0.45</v>
      </c>
      <c r="N761" s="711">
        <v>0.41</v>
      </c>
      <c r="O761" s="711">
        <v>0.3</v>
      </c>
      <c r="P761" s="711">
        <v>0.13</v>
      </c>
      <c r="Q761" s="711">
        <v>0.105</v>
      </c>
      <c r="R761" s="711">
        <v>8.8999999999999996E-2</v>
      </c>
      <c r="S761" s="707">
        <v>8.5000000000000006E-2</v>
      </c>
      <c r="T761" s="707">
        <v>8.5000000000000006E-2</v>
      </c>
      <c r="U761" s="707">
        <v>8.5000000000000006E-2</v>
      </c>
      <c r="V761" s="707">
        <v>8.5000000000000006E-2</v>
      </c>
      <c r="W761" s="707">
        <v>8.5000000000000006E-2</v>
      </c>
      <c r="X761" s="708">
        <f t="shared" si="253"/>
        <v>11.139000000000006</v>
      </c>
      <c r="Y761" s="726">
        <f t="shared" si="254"/>
        <v>29.268292682926834</v>
      </c>
      <c r="Z761" s="726">
        <f t="shared" si="255"/>
        <v>17.142857142857149</v>
      </c>
      <c r="AA761" s="726">
        <f t="shared" si="256"/>
        <v>12.903225806451601</v>
      </c>
      <c r="AB761" s="726">
        <f t="shared" si="257"/>
        <v>15.887850467289709</v>
      </c>
      <c r="AC761" s="726">
        <f t="shared" si="258"/>
        <v>50.704225352112701</v>
      </c>
      <c r="AD761" s="726">
        <f t="shared" si="259"/>
        <v>26.785714285714256</v>
      </c>
      <c r="AE761" s="726">
        <f t="shared" si="260"/>
        <v>14.285714285714302</v>
      </c>
      <c r="AF761" s="726">
        <f t="shared" si="261"/>
        <v>8.8888888888888786</v>
      </c>
      <c r="AG761" s="726">
        <f t="shared" si="262"/>
        <v>9.7560975609756184</v>
      </c>
      <c r="AH761" s="726">
        <f t="shared" si="263"/>
        <v>36.666666666666671</v>
      </c>
      <c r="AI761" s="726">
        <f t="shared" si="264"/>
        <v>130.76923076923075</v>
      </c>
      <c r="AJ761" s="726">
        <f t="shared" si="265"/>
        <v>23.809523809523814</v>
      </c>
      <c r="AK761" s="726">
        <f t="shared" si="266"/>
        <v>17.977528089887642</v>
      </c>
      <c r="AL761" s="726">
        <f t="shared" si="267"/>
        <v>4.7058823529411598</v>
      </c>
      <c r="AM761" s="726">
        <f t="shared" si="268"/>
        <v>0</v>
      </c>
      <c r="AN761" s="726">
        <f t="shared" si="269"/>
        <v>0</v>
      </c>
      <c r="AO761" s="726">
        <f t="shared" si="270"/>
        <v>0</v>
      </c>
      <c r="AP761" s="726">
        <f t="shared" si="271"/>
        <v>0</v>
      </c>
      <c r="AQ761" s="727">
        <f t="shared" si="272"/>
        <v>22.197316564510061</v>
      </c>
      <c r="AR761" s="728">
        <f t="shared" si="273"/>
        <v>30.413219662441264</v>
      </c>
    </row>
    <row r="762" spans="1:44" ht="11.25" customHeight="1" x14ac:dyDescent="0.2">
      <c r="A762" s="522" t="s">
        <v>822</v>
      </c>
      <c r="B762" s="1015" t="s">
        <v>823</v>
      </c>
      <c r="C762" s="710">
        <v>0.35</v>
      </c>
      <c r="D762" s="704">
        <v>0.31</v>
      </c>
      <c r="E762" s="704">
        <v>0.28999999999999998</v>
      </c>
      <c r="F762" s="704">
        <v>0.27</v>
      </c>
      <c r="G762" s="704">
        <v>0.25</v>
      </c>
      <c r="H762" s="705" t="s">
        <v>91</v>
      </c>
      <c r="I762" s="704">
        <v>0.23</v>
      </c>
      <c r="J762" s="704">
        <v>0.21</v>
      </c>
      <c r="K762" s="705"/>
      <c r="L762" s="524">
        <v>0.2</v>
      </c>
      <c r="M762" s="711">
        <v>0.19</v>
      </c>
      <c r="N762" s="711">
        <v>0.18</v>
      </c>
      <c r="O762" s="711">
        <v>0.16</v>
      </c>
      <c r="P762" s="711">
        <v>0.13</v>
      </c>
      <c r="Q762" s="711">
        <v>0.11</v>
      </c>
      <c r="R762" s="711">
        <v>0.1</v>
      </c>
      <c r="S762" s="707">
        <v>0.08</v>
      </c>
      <c r="T762" s="707">
        <v>0.08</v>
      </c>
      <c r="U762" s="707">
        <v>0.08</v>
      </c>
      <c r="V762" s="707">
        <v>0.08</v>
      </c>
      <c r="W762" s="707">
        <v>0.08</v>
      </c>
      <c r="X762" s="708">
        <f t="shared" si="253"/>
        <v>3.3800000000000003</v>
      </c>
      <c r="Y762" s="726">
        <f t="shared" si="254"/>
        <v>12.903225806451601</v>
      </c>
      <c r="Z762" s="726">
        <f t="shared" si="255"/>
        <v>6.8965517241379448</v>
      </c>
      <c r="AA762" s="726">
        <f t="shared" si="256"/>
        <v>7.4074074074073959</v>
      </c>
      <c r="AB762" s="726">
        <f t="shared" si="257"/>
        <v>8.0000000000000071</v>
      </c>
      <c r="AC762" s="726">
        <f t="shared" si="258"/>
        <v>8.6956521739130377</v>
      </c>
      <c r="AD762" s="726">
        <f t="shared" si="259"/>
        <v>9.5238095238095344</v>
      </c>
      <c r="AE762" s="726">
        <f t="shared" si="260"/>
        <v>4.9999999999999822</v>
      </c>
      <c r="AF762" s="726">
        <f t="shared" si="261"/>
        <v>5.2631578947368363</v>
      </c>
      <c r="AG762" s="726">
        <f t="shared" si="262"/>
        <v>5.555555555555558</v>
      </c>
      <c r="AH762" s="726">
        <f t="shared" si="263"/>
        <v>12.5</v>
      </c>
      <c r="AI762" s="726">
        <f t="shared" si="264"/>
        <v>23.076923076923084</v>
      </c>
      <c r="AJ762" s="726">
        <f t="shared" si="265"/>
        <v>18.181818181818187</v>
      </c>
      <c r="AK762" s="726">
        <f t="shared" si="266"/>
        <v>9.9999999999999858</v>
      </c>
      <c r="AL762" s="726">
        <f t="shared" si="267"/>
        <v>25</v>
      </c>
      <c r="AM762" s="726">
        <f t="shared" si="268"/>
        <v>0</v>
      </c>
      <c r="AN762" s="726">
        <f t="shared" si="269"/>
        <v>0</v>
      </c>
      <c r="AO762" s="726">
        <f t="shared" si="270"/>
        <v>0</v>
      </c>
      <c r="AP762" s="726">
        <f t="shared" si="271"/>
        <v>0</v>
      </c>
      <c r="AQ762" s="727">
        <f t="shared" si="272"/>
        <v>8.7780056302640652</v>
      </c>
      <c r="AR762" s="728">
        <f t="shared" si="273"/>
        <v>7.4368703467031843</v>
      </c>
    </row>
    <row r="763" spans="1:44" ht="11.25" customHeight="1" x14ac:dyDescent="0.2">
      <c r="A763" s="522" t="s">
        <v>1731</v>
      </c>
      <c r="B763" s="1015" t="s">
        <v>1732</v>
      </c>
      <c r="C763" s="517">
        <v>0.84</v>
      </c>
      <c r="D763" s="704">
        <v>0.74</v>
      </c>
      <c r="E763" s="704">
        <v>0.68</v>
      </c>
      <c r="F763" s="704">
        <v>0.6</v>
      </c>
      <c r="G763" s="704">
        <v>0.48</v>
      </c>
      <c r="H763" s="705"/>
      <c r="I763" s="704">
        <v>0.36</v>
      </c>
      <c r="J763" s="523">
        <v>0.32</v>
      </c>
      <c r="K763" s="705"/>
      <c r="L763" s="706">
        <v>0</v>
      </c>
      <c r="M763" s="706">
        <v>0</v>
      </c>
      <c r="N763" s="707">
        <v>0</v>
      </c>
      <c r="O763" s="707">
        <v>0</v>
      </c>
      <c r="P763" s="707">
        <v>0</v>
      </c>
      <c r="Q763" s="707">
        <v>0</v>
      </c>
      <c r="R763" s="707">
        <v>0</v>
      </c>
      <c r="S763" s="707">
        <v>0</v>
      </c>
      <c r="T763" s="707">
        <v>0</v>
      </c>
      <c r="U763" s="707">
        <v>0</v>
      </c>
      <c r="V763" s="707">
        <v>0</v>
      </c>
      <c r="W763" s="707">
        <v>0</v>
      </c>
      <c r="X763" s="708">
        <f t="shared" si="253"/>
        <v>4.0200000000000005</v>
      </c>
      <c r="Y763" s="726">
        <f t="shared" si="254"/>
        <v>13.513513513513509</v>
      </c>
      <c r="Z763" s="726">
        <f t="shared" si="255"/>
        <v>8.8235294117646959</v>
      </c>
      <c r="AA763" s="726">
        <f t="shared" si="256"/>
        <v>13.333333333333353</v>
      </c>
      <c r="AB763" s="726">
        <f t="shared" si="257"/>
        <v>25</v>
      </c>
      <c r="AC763" s="726">
        <f t="shared" si="258"/>
        <v>33.333333333333329</v>
      </c>
      <c r="AD763" s="726">
        <f t="shared" si="259"/>
        <v>12.5</v>
      </c>
      <c r="AE763" s="726" t="str">
        <f t="shared" si="260"/>
        <v>n/a</v>
      </c>
      <c r="AF763" s="726" t="str">
        <f t="shared" si="261"/>
        <v>n/a</v>
      </c>
      <c r="AG763" s="726" t="str">
        <f t="shared" si="262"/>
        <v>n/a</v>
      </c>
      <c r="AH763" s="726" t="str">
        <f t="shared" si="263"/>
        <v>n/a</v>
      </c>
      <c r="AI763" s="726" t="str">
        <f t="shared" si="264"/>
        <v>n/a</v>
      </c>
      <c r="AJ763" s="726" t="str">
        <f t="shared" si="265"/>
        <v>n/a</v>
      </c>
      <c r="AK763" s="726" t="str">
        <f t="shared" si="266"/>
        <v>n/a</v>
      </c>
      <c r="AL763" s="726" t="str">
        <f t="shared" si="267"/>
        <v>n/a</v>
      </c>
      <c r="AM763" s="726" t="str">
        <f t="shared" si="268"/>
        <v>n/a</v>
      </c>
      <c r="AN763" s="726" t="str">
        <f t="shared" si="269"/>
        <v>n/a</v>
      </c>
      <c r="AO763" s="726" t="str">
        <f t="shared" si="270"/>
        <v>n/a</v>
      </c>
      <c r="AP763" s="726" t="str">
        <f t="shared" si="271"/>
        <v>n/a</v>
      </c>
      <c r="AQ763" s="727">
        <f t="shared" si="272"/>
        <v>17.750618265324146</v>
      </c>
      <c r="AR763" s="728">
        <f t="shared" si="273"/>
        <v>9.3819178726049692</v>
      </c>
    </row>
    <row r="764" spans="1:44" ht="11.25" customHeight="1" x14ac:dyDescent="0.2">
      <c r="A764" s="1155" t="s">
        <v>4303</v>
      </c>
      <c r="B764" s="610" t="s">
        <v>3968</v>
      </c>
      <c r="C764" s="987">
        <v>0.59</v>
      </c>
      <c r="D764" s="1161">
        <v>0.45</v>
      </c>
      <c r="E764" s="1161">
        <v>0.34</v>
      </c>
      <c r="F764" s="1161">
        <v>0.14000000000000001</v>
      </c>
      <c r="G764" s="1161">
        <v>0</v>
      </c>
      <c r="H764" s="1161"/>
      <c r="I764" s="1161">
        <v>0</v>
      </c>
      <c r="J764" s="1157">
        <v>0</v>
      </c>
      <c r="K764" s="1161"/>
      <c r="L764" s="1173">
        <v>0.14000000000000001</v>
      </c>
      <c r="M764" s="1173">
        <v>0.28000000000000003</v>
      </c>
      <c r="N764" s="1174">
        <v>0.2</v>
      </c>
      <c r="O764" s="1175">
        <v>0</v>
      </c>
      <c r="P764" s="1175">
        <v>0</v>
      </c>
      <c r="Q764" s="1175">
        <v>0</v>
      </c>
      <c r="R764" s="1175">
        <v>0</v>
      </c>
      <c r="S764" s="1175">
        <v>0</v>
      </c>
      <c r="T764" s="1175">
        <v>0</v>
      </c>
      <c r="U764" s="1175">
        <v>0</v>
      </c>
      <c r="V764" s="1175">
        <v>0</v>
      </c>
      <c r="W764" s="1175">
        <v>0</v>
      </c>
      <c r="X764" s="708">
        <f t="shared" si="253"/>
        <v>2.14</v>
      </c>
      <c r="Y764" s="726">
        <f t="shared" si="254"/>
        <v>31.111111111111111</v>
      </c>
      <c r="Z764" s="726">
        <f t="shared" si="255"/>
        <v>32.352941176470587</v>
      </c>
      <c r="AA764" s="726">
        <f t="shared" si="256"/>
        <v>142.85714285714283</v>
      </c>
      <c r="AB764" s="726" t="str">
        <f t="shared" si="257"/>
        <v>n/a</v>
      </c>
      <c r="AC764" s="726" t="str">
        <f t="shared" si="258"/>
        <v>n/a</v>
      </c>
      <c r="AD764" s="726" t="str">
        <f t="shared" si="259"/>
        <v>n/a</v>
      </c>
      <c r="AE764" s="726">
        <f t="shared" si="260"/>
        <v>-100</v>
      </c>
      <c r="AF764" s="726">
        <f t="shared" si="261"/>
        <v>-50</v>
      </c>
      <c r="AG764" s="726">
        <f t="shared" si="262"/>
        <v>40.000000000000014</v>
      </c>
      <c r="AH764" s="726" t="str">
        <f t="shared" si="263"/>
        <v>n/a</v>
      </c>
      <c r="AI764" s="726" t="str">
        <f t="shared" si="264"/>
        <v>n/a</v>
      </c>
      <c r="AJ764" s="726" t="str">
        <f t="shared" si="265"/>
        <v>n/a</v>
      </c>
      <c r="AK764" s="726" t="str">
        <f t="shared" si="266"/>
        <v>n/a</v>
      </c>
      <c r="AL764" s="726" t="str">
        <f t="shared" si="267"/>
        <v>n/a</v>
      </c>
      <c r="AM764" s="726" t="str">
        <f t="shared" si="268"/>
        <v>n/a</v>
      </c>
      <c r="AN764" s="726" t="str">
        <f t="shared" si="269"/>
        <v>n/a</v>
      </c>
      <c r="AO764" s="726" t="str">
        <f t="shared" si="270"/>
        <v>n/a</v>
      </c>
      <c r="AP764" s="726" t="str">
        <f t="shared" si="271"/>
        <v>n/a</v>
      </c>
      <c r="AQ764" s="727">
        <f t="shared" si="272"/>
        <v>16.053532524120758</v>
      </c>
      <c r="AR764" s="728">
        <f t="shared" si="273"/>
        <v>83.637888380355662</v>
      </c>
    </row>
    <row r="765" spans="1:44" ht="11.25" customHeight="1" x14ac:dyDescent="0.2">
      <c r="A765" s="1015" t="s">
        <v>4284</v>
      </c>
      <c r="B765" s="998" t="s">
        <v>4279</v>
      </c>
      <c r="C765" s="716">
        <v>0.3</v>
      </c>
      <c r="D765" s="716">
        <v>0.26</v>
      </c>
      <c r="E765" s="716">
        <v>0.2</v>
      </c>
      <c r="F765" s="716">
        <v>0.12</v>
      </c>
      <c r="G765" s="749">
        <v>0.1</v>
      </c>
      <c r="H765" s="524"/>
      <c r="I765" s="716">
        <v>0.1</v>
      </c>
      <c r="J765" s="555">
        <v>0</v>
      </c>
      <c r="K765" s="555"/>
      <c r="L765" s="555">
        <v>0</v>
      </c>
      <c r="M765" s="576">
        <v>0</v>
      </c>
      <c r="N765" s="576">
        <v>0</v>
      </c>
      <c r="O765" s="576">
        <v>0</v>
      </c>
      <c r="P765" s="576">
        <v>0</v>
      </c>
      <c r="Q765" s="576">
        <v>0</v>
      </c>
      <c r="R765" s="576">
        <v>0</v>
      </c>
      <c r="S765" s="576">
        <v>0</v>
      </c>
      <c r="T765" s="576">
        <v>0</v>
      </c>
      <c r="U765" s="576">
        <v>0</v>
      </c>
      <c r="V765" s="576">
        <v>0</v>
      </c>
      <c r="W765" s="576">
        <v>0</v>
      </c>
      <c r="X765" s="708">
        <f t="shared" ref="X765:X828" si="274">SUM(C765:W765)</f>
        <v>1.08</v>
      </c>
      <c r="Y765" s="726">
        <f t="shared" si="254"/>
        <v>15.384615384615374</v>
      </c>
      <c r="Z765" s="726">
        <f t="shared" si="255"/>
        <v>30.000000000000004</v>
      </c>
      <c r="AA765" s="726">
        <f t="shared" si="256"/>
        <v>66.666666666666671</v>
      </c>
      <c r="AB765" s="726">
        <f t="shared" si="257"/>
        <v>19.999999999999996</v>
      </c>
      <c r="AC765" s="726">
        <f t="shared" si="258"/>
        <v>0</v>
      </c>
      <c r="AD765" s="726" t="str">
        <f t="shared" si="259"/>
        <v>n/a</v>
      </c>
      <c r="AE765" s="726" t="str">
        <f t="shared" si="260"/>
        <v>n/a</v>
      </c>
      <c r="AF765" s="726" t="str">
        <f t="shared" si="261"/>
        <v>n/a</v>
      </c>
      <c r="AG765" s="726" t="str">
        <f t="shared" si="262"/>
        <v>n/a</v>
      </c>
      <c r="AH765" s="726" t="str">
        <f t="shared" si="263"/>
        <v>n/a</v>
      </c>
      <c r="AI765" s="726" t="str">
        <f t="shared" si="264"/>
        <v>n/a</v>
      </c>
      <c r="AJ765" s="726" t="str">
        <f t="shared" si="265"/>
        <v>n/a</v>
      </c>
      <c r="AK765" s="726" t="str">
        <f t="shared" si="266"/>
        <v>n/a</v>
      </c>
      <c r="AL765" s="726" t="str">
        <f t="shared" si="267"/>
        <v>n/a</v>
      </c>
      <c r="AM765" s="726" t="str">
        <f t="shared" si="268"/>
        <v>n/a</v>
      </c>
      <c r="AN765" s="726" t="str">
        <f t="shared" si="269"/>
        <v>n/a</v>
      </c>
      <c r="AO765" s="726" t="str">
        <f t="shared" si="270"/>
        <v>n/a</v>
      </c>
      <c r="AP765" s="726" t="str">
        <f t="shared" si="271"/>
        <v>n/a</v>
      </c>
      <c r="AQ765" s="727">
        <f t="shared" si="272"/>
        <v>26.410256410256409</v>
      </c>
      <c r="AR765" s="728">
        <f t="shared" si="273"/>
        <v>24.968092722009931</v>
      </c>
    </row>
    <row r="766" spans="1:44" ht="11.25" customHeight="1" x14ac:dyDescent="0.2">
      <c r="A766" s="522" t="s">
        <v>825</v>
      </c>
      <c r="B766" s="998" t="s">
        <v>826</v>
      </c>
      <c r="C766" s="524">
        <v>1</v>
      </c>
      <c r="D766" s="704">
        <v>0.85</v>
      </c>
      <c r="E766" s="704">
        <v>0.75</v>
      </c>
      <c r="F766" s="704">
        <v>0.65</v>
      </c>
      <c r="G766" s="704">
        <v>0.6</v>
      </c>
      <c r="H766" s="705"/>
      <c r="I766" s="704">
        <v>0.55000000000000004</v>
      </c>
      <c r="J766" s="523">
        <v>0.32500000000000001</v>
      </c>
      <c r="K766" s="705"/>
      <c r="L766" s="543">
        <v>0.3</v>
      </c>
      <c r="M766" s="543">
        <v>0.27500000000000002</v>
      </c>
      <c r="N766" s="711">
        <v>0.25</v>
      </c>
      <c r="O766" s="711">
        <v>0.2</v>
      </c>
      <c r="P766" s="711">
        <v>0.15</v>
      </c>
      <c r="Q766" s="711">
        <v>0.125</v>
      </c>
      <c r="R766" s="711">
        <v>0.115</v>
      </c>
      <c r="S766" s="711">
        <v>0.1125</v>
      </c>
      <c r="T766" s="711">
        <v>0.1</v>
      </c>
      <c r="U766" s="711">
        <v>8.7499999999999994E-2</v>
      </c>
      <c r="V766" s="711">
        <v>7.4999999999999997E-2</v>
      </c>
      <c r="W766" s="707">
        <v>0</v>
      </c>
      <c r="X766" s="708">
        <f t="shared" si="274"/>
        <v>6.5150000000000015</v>
      </c>
      <c r="Y766" s="726">
        <f t="shared" si="254"/>
        <v>17.647058823529417</v>
      </c>
      <c r="Z766" s="726">
        <f t="shared" si="255"/>
        <v>13.33333333333333</v>
      </c>
      <c r="AA766" s="726">
        <f t="shared" si="256"/>
        <v>15.384615384615374</v>
      </c>
      <c r="AB766" s="726">
        <f t="shared" si="257"/>
        <v>8.3333333333333481</v>
      </c>
      <c r="AC766" s="726">
        <f t="shared" si="258"/>
        <v>9.0909090909090828</v>
      </c>
      <c r="AD766" s="726">
        <f t="shared" si="259"/>
        <v>69.230769230769226</v>
      </c>
      <c r="AE766" s="726">
        <f t="shared" si="260"/>
        <v>8.3333333333333481</v>
      </c>
      <c r="AF766" s="726">
        <f t="shared" si="261"/>
        <v>9.0909090909090828</v>
      </c>
      <c r="AG766" s="726">
        <f t="shared" si="262"/>
        <v>10.000000000000009</v>
      </c>
      <c r="AH766" s="726">
        <f t="shared" si="263"/>
        <v>25</v>
      </c>
      <c r="AI766" s="726">
        <f t="shared" si="264"/>
        <v>33.33333333333335</v>
      </c>
      <c r="AJ766" s="726">
        <f t="shared" si="265"/>
        <v>19.999999999999996</v>
      </c>
      <c r="AK766" s="726">
        <f t="shared" si="266"/>
        <v>8.6956521739130377</v>
      </c>
      <c r="AL766" s="726">
        <f t="shared" si="267"/>
        <v>2.2222222222222143</v>
      </c>
      <c r="AM766" s="726">
        <f t="shared" si="268"/>
        <v>12.5</v>
      </c>
      <c r="AN766" s="726">
        <f t="shared" si="269"/>
        <v>14.285714285714302</v>
      </c>
      <c r="AO766" s="726">
        <f t="shared" si="270"/>
        <v>16.666666666666675</v>
      </c>
      <c r="AP766" s="726" t="str">
        <f t="shared" si="271"/>
        <v>n/a</v>
      </c>
      <c r="AQ766" s="727">
        <f t="shared" si="272"/>
        <v>17.243991194269515</v>
      </c>
      <c r="AR766" s="728">
        <f t="shared" si="273"/>
        <v>15.253472181446298</v>
      </c>
    </row>
    <row r="767" spans="1:44" ht="11.25" customHeight="1" x14ac:dyDescent="0.2">
      <c r="A767" s="1015" t="s">
        <v>828</v>
      </c>
      <c r="B767" s="998" t="s">
        <v>829</v>
      </c>
      <c r="C767" s="524">
        <v>1.38</v>
      </c>
      <c r="D767" s="704">
        <v>1.36</v>
      </c>
      <c r="E767" s="704">
        <v>1.34</v>
      </c>
      <c r="F767" s="704">
        <v>1.32</v>
      </c>
      <c r="G767" s="704">
        <v>1.3</v>
      </c>
      <c r="H767" s="705"/>
      <c r="I767" s="704">
        <v>1.28</v>
      </c>
      <c r="J767" s="704">
        <v>1.24</v>
      </c>
      <c r="K767" s="705"/>
      <c r="L767" s="524">
        <v>1.1599999999999999</v>
      </c>
      <c r="M767" s="711">
        <v>1.1200000000000001</v>
      </c>
      <c r="N767" s="711">
        <v>1.08</v>
      </c>
      <c r="O767" s="711">
        <v>0.98</v>
      </c>
      <c r="P767" s="711">
        <v>0.88</v>
      </c>
      <c r="Q767" s="711">
        <v>0.79</v>
      </c>
      <c r="R767" s="711">
        <v>0.755</v>
      </c>
      <c r="S767" s="711">
        <v>0.72499999999999998</v>
      </c>
      <c r="T767" s="711">
        <v>0.70499999999999996</v>
      </c>
      <c r="U767" s="707">
        <v>0.7</v>
      </c>
      <c r="V767" s="711">
        <v>0.68500000000000005</v>
      </c>
      <c r="W767" s="711">
        <v>0.65749999999999997</v>
      </c>
      <c r="X767" s="708">
        <f t="shared" si="274"/>
        <v>19.457499999999996</v>
      </c>
      <c r="Y767" s="726">
        <f t="shared" si="254"/>
        <v>1.4705882352941124</v>
      </c>
      <c r="Z767" s="726">
        <f t="shared" si="255"/>
        <v>1.4925373134328401</v>
      </c>
      <c r="AA767" s="726">
        <f t="shared" si="256"/>
        <v>1.5151515151515138</v>
      </c>
      <c r="AB767" s="726">
        <f t="shared" si="257"/>
        <v>1.538461538461533</v>
      </c>
      <c r="AC767" s="726">
        <f t="shared" si="258"/>
        <v>1.5625</v>
      </c>
      <c r="AD767" s="726">
        <f t="shared" si="259"/>
        <v>3.2258064516129004</v>
      </c>
      <c r="AE767" s="726">
        <f t="shared" si="260"/>
        <v>6.8965517241379448</v>
      </c>
      <c r="AF767" s="726">
        <f t="shared" si="261"/>
        <v>3.5714285714285587</v>
      </c>
      <c r="AG767" s="726">
        <f t="shared" si="262"/>
        <v>3.7037037037036979</v>
      </c>
      <c r="AH767" s="726">
        <f t="shared" si="263"/>
        <v>10.204081632653072</v>
      </c>
      <c r="AI767" s="726">
        <f t="shared" si="264"/>
        <v>11.363636363636353</v>
      </c>
      <c r="AJ767" s="726">
        <f t="shared" si="265"/>
        <v>11.392405063291132</v>
      </c>
      <c r="AK767" s="726">
        <f t="shared" si="266"/>
        <v>4.635761589403975</v>
      </c>
      <c r="AL767" s="726">
        <f t="shared" si="267"/>
        <v>4.1379310344827669</v>
      </c>
      <c r="AM767" s="726">
        <f t="shared" si="268"/>
        <v>2.8368794326241176</v>
      </c>
      <c r="AN767" s="726">
        <f t="shared" si="269"/>
        <v>0.71428571428571175</v>
      </c>
      <c r="AO767" s="726">
        <f t="shared" si="270"/>
        <v>2.1897810218977964</v>
      </c>
      <c r="AP767" s="726">
        <f t="shared" si="271"/>
        <v>4.1825095057034245</v>
      </c>
      <c r="AQ767" s="727">
        <f t="shared" si="272"/>
        <v>4.2574444672889697</v>
      </c>
      <c r="AR767" s="728">
        <f t="shared" si="273"/>
        <v>3.4485445152955574</v>
      </c>
    </row>
    <row r="768" spans="1:44" ht="11.25" customHeight="1" x14ac:dyDescent="0.2">
      <c r="A768" s="1015" t="s">
        <v>1733</v>
      </c>
      <c r="B768" s="998" t="s">
        <v>1734</v>
      </c>
      <c r="C768" s="524">
        <v>1.3599999999999999</v>
      </c>
      <c r="D768" s="704">
        <v>1.26</v>
      </c>
      <c r="E768" s="704">
        <v>1.1100000000000001</v>
      </c>
      <c r="F768" s="704">
        <v>0.96</v>
      </c>
      <c r="G768" s="704">
        <v>0.77</v>
      </c>
      <c r="H768" s="705"/>
      <c r="I768" s="704">
        <v>0.63</v>
      </c>
      <c r="J768" s="523">
        <v>0.45</v>
      </c>
      <c r="K768" s="705"/>
      <c r="L768" s="543">
        <v>0.31</v>
      </c>
      <c r="M768" s="706">
        <v>0.28000000000000003</v>
      </c>
      <c r="N768" s="707">
        <v>0.28000000000000003</v>
      </c>
      <c r="O768" s="711">
        <v>0.28000000000000003</v>
      </c>
      <c r="P768" s="711">
        <v>0.26</v>
      </c>
      <c r="Q768" s="711">
        <v>0.14000000000000001</v>
      </c>
      <c r="R768" s="711">
        <v>0.105</v>
      </c>
      <c r="S768" s="711">
        <v>3.5000000000000003E-2</v>
      </c>
      <c r="T768" s="707">
        <v>0.02</v>
      </c>
      <c r="U768" s="707">
        <v>0.02</v>
      </c>
      <c r="V768" s="707">
        <v>0.02</v>
      </c>
      <c r="W768" s="707">
        <v>0.02</v>
      </c>
      <c r="X768" s="708">
        <f t="shared" si="274"/>
        <v>8.31</v>
      </c>
      <c r="Y768" s="726">
        <f t="shared" si="254"/>
        <v>7.9365079365079305</v>
      </c>
      <c r="Z768" s="726">
        <f t="shared" si="255"/>
        <v>13.513513513513509</v>
      </c>
      <c r="AA768" s="726">
        <f t="shared" si="256"/>
        <v>15.625000000000021</v>
      </c>
      <c r="AB768" s="726">
        <f t="shared" si="257"/>
        <v>24.675324675324674</v>
      </c>
      <c r="AC768" s="726">
        <f t="shared" si="258"/>
        <v>22.222222222222232</v>
      </c>
      <c r="AD768" s="726">
        <f t="shared" si="259"/>
        <v>39.999999999999993</v>
      </c>
      <c r="AE768" s="726">
        <f t="shared" si="260"/>
        <v>45.161290322580648</v>
      </c>
      <c r="AF768" s="726">
        <f t="shared" si="261"/>
        <v>10.714285714285698</v>
      </c>
      <c r="AG768" s="726">
        <f t="shared" si="262"/>
        <v>0</v>
      </c>
      <c r="AH768" s="726">
        <f t="shared" si="263"/>
        <v>0</v>
      </c>
      <c r="AI768" s="726">
        <f t="shared" si="264"/>
        <v>7.6923076923077094</v>
      </c>
      <c r="AJ768" s="726">
        <f t="shared" si="265"/>
        <v>85.714285714285694</v>
      </c>
      <c r="AK768" s="726">
        <f t="shared" si="266"/>
        <v>33.33333333333335</v>
      </c>
      <c r="AL768" s="726">
        <f t="shared" si="267"/>
        <v>199.99999999999994</v>
      </c>
      <c r="AM768" s="726">
        <f t="shared" si="268"/>
        <v>75.000000000000028</v>
      </c>
      <c r="AN768" s="726">
        <f t="shared" si="269"/>
        <v>0</v>
      </c>
      <c r="AO768" s="726">
        <f t="shared" si="270"/>
        <v>0</v>
      </c>
      <c r="AP768" s="726">
        <f t="shared" si="271"/>
        <v>0</v>
      </c>
      <c r="AQ768" s="727">
        <f t="shared" si="272"/>
        <v>32.310448395797863</v>
      </c>
      <c r="AR768" s="728">
        <f t="shared" si="273"/>
        <v>48.92829737337712</v>
      </c>
    </row>
    <row r="769" spans="1:44" ht="11.25" customHeight="1" x14ac:dyDescent="0.2">
      <c r="A769" s="538" t="s">
        <v>831</v>
      </c>
      <c r="B769" s="540" t="s">
        <v>832</v>
      </c>
      <c r="C769" s="542">
        <v>1.9</v>
      </c>
      <c r="D769" s="545">
        <v>1.7</v>
      </c>
      <c r="E769" s="545">
        <v>1.56</v>
      </c>
      <c r="F769" s="545">
        <v>1.44</v>
      </c>
      <c r="G769" s="545">
        <v>1.32</v>
      </c>
      <c r="H769" s="546"/>
      <c r="I769" s="545">
        <v>1.22</v>
      </c>
      <c r="J769" s="541">
        <v>1.08</v>
      </c>
      <c r="K769" s="546"/>
      <c r="L769" s="561">
        <v>0.87</v>
      </c>
      <c r="M769" s="572">
        <v>0.68</v>
      </c>
      <c r="N769" s="548">
        <v>0.64</v>
      </c>
      <c r="O769" s="548">
        <v>0.47</v>
      </c>
      <c r="P769" s="548">
        <v>0.36</v>
      </c>
      <c r="Q769" s="548">
        <v>0.28000000000000003</v>
      </c>
      <c r="R769" s="548">
        <v>0.22</v>
      </c>
      <c r="S769" s="548">
        <v>0.18</v>
      </c>
      <c r="T769" s="549">
        <v>0.16</v>
      </c>
      <c r="U769" s="549">
        <v>0.16</v>
      </c>
      <c r="V769" s="548">
        <v>0.14000000000000001</v>
      </c>
      <c r="W769" s="548">
        <v>0.105</v>
      </c>
      <c r="X769" s="708">
        <f t="shared" si="274"/>
        <v>14.485000000000001</v>
      </c>
      <c r="Y769" s="726">
        <f t="shared" si="254"/>
        <v>11.764705882352944</v>
      </c>
      <c r="Z769" s="726">
        <f t="shared" si="255"/>
        <v>8.9743589743589638</v>
      </c>
      <c r="AA769" s="726">
        <f t="shared" si="256"/>
        <v>8.3333333333333481</v>
      </c>
      <c r="AB769" s="726">
        <f t="shared" si="257"/>
        <v>9.0909090909090828</v>
      </c>
      <c r="AC769" s="726">
        <f t="shared" si="258"/>
        <v>8.196721311475418</v>
      </c>
      <c r="AD769" s="726">
        <f t="shared" si="259"/>
        <v>12.962962962962955</v>
      </c>
      <c r="AE769" s="726">
        <f t="shared" si="260"/>
        <v>24.137931034482762</v>
      </c>
      <c r="AF769" s="726">
        <f t="shared" si="261"/>
        <v>27.941176470588225</v>
      </c>
      <c r="AG769" s="726">
        <f t="shared" si="262"/>
        <v>6.25</v>
      </c>
      <c r="AH769" s="726">
        <f t="shared" si="263"/>
        <v>36.170212765957466</v>
      </c>
      <c r="AI769" s="726">
        <f t="shared" si="264"/>
        <v>30.555555555555557</v>
      </c>
      <c r="AJ769" s="726">
        <f t="shared" si="265"/>
        <v>28.571428571428559</v>
      </c>
      <c r="AK769" s="726">
        <f t="shared" si="266"/>
        <v>27.272727272727295</v>
      </c>
      <c r="AL769" s="726">
        <f t="shared" si="267"/>
        <v>22.222222222222232</v>
      </c>
      <c r="AM769" s="726">
        <f t="shared" si="268"/>
        <v>12.5</v>
      </c>
      <c r="AN769" s="726">
        <f t="shared" si="269"/>
        <v>0</v>
      </c>
      <c r="AO769" s="726">
        <f t="shared" si="270"/>
        <v>14.285714285714279</v>
      </c>
      <c r="AP769" s="726">
        <f t="shared" si="271"/>
        <v>33.33333333333335</v>
      </c>
      <c r="AQ769" s="727">
        <f t="shared" si="272"/>
        <v>17.920182948189026</v>
      </c>
      <c r="AR769" s="728">
        <f t="shared" si="273"/>
        <v>10.834595550782485</v>
      </c>
    </row>
    <row r="770" spans="1:44" ht="11.25" customHeight="1" x14ac:dyDescent="0.2">
      <c r="A770" s="522" t="s">
        <v>1735</v>
      </c>
      <c r="B770" s="998" t="s">
        <v>1736</v>
      </c>
      <c r="C770" s="710">
        <v>0.44</v>
      </c>
      <c r="D770" s="704">
        <v>0.34</v>
      </c>
      <c r="E770" s="704">
        <v>0.26</v>
      </c>
      <c r="F770" s="704">
        <v>0.18</v>
      </c>
      <c r="G770" s="704">
        <v>0.12</v>
      </c>
      <c r="H770" s="705"/>
      <c r="I770" s="532">
        <v>0</v>
      </c>
      <c r="J770" s="709">
        <v>0</v>
      </c>
      <c r="K770" s="705"/>
      <c r="L770" s="706">
        <v>0.01</v>
      </c>
      <c r="M770" s="706">
        <v>0.31</v>
      </c>
      <c r="N770" s="711">
        <v>0.44</v>
      </c>
      <c r="O770" s="711">
        <v>0.38</v>
      </c>
      <c r="P770" s="711">
        <v>0.34</v>
      </c>
      <c r="Q770" s="711">
        <v>0.31</v>
      </c>
      <c r="R770" s="711">
        <v>0.28999999999999998</v>
      </c>
      <c r="S770" s="711">
        <v>0.26</v>
      </c>
      <c r="T770" s="711">
        <v>0.23</v>
      </c>
      <c r="U770" s="711">
        <v>0.21</v>
      </c>
      <c r="V770" s="711">
        <v>0.185</v>
      </c>
      <c r="W770" s="711">
        <v>0.14499999999999999</v>
      </c>
      <c r="X770" s="708">
        <f t="shared" si="274"/>
        <v>4.4499999999999993</v>
      </c>
      <c r="Y770" s="726">
        <f t="shared" si="254"/>
        <v>29.411764705882337</v>
      </c>
      <c r="Z770" s="726">
        <f t="shared" si="255"/>
        <v>30.76923076923077</v>
      </c>
      <c r="AA770" s="726">
        <f t="shared" si="256"/>
        <v>44.444444444444464</v>
      </c>
      <c r="AB770" s="726">
        <f t="shared" si="257"/>
        <v>50</v>
      </c>
      <c r="AC770" s="726" t="str">
        <f t="shared" si="258"/>
        <v>n/a</v>
      </c>
      <c r="AD770" s="726" t="str">
        <f t="shared" si="259"/>
        <v>n/a</v>
      </c>
      <c r="AE770" s="726">
        <f t="shared" si="260"/>
        <v>-100</v>
      </c>
      <c r="AF770" s="726">
        <f t="shared" si="261"/>
        <v>-96.774193548387103</v>
      </c>
      <c r="AG770" s="726">
        <f t="shared" si="262"/>
        <v>-29.54545454545454</v>
      </c>
      <c r="AH770" s="726">
        <f t="shared" si="263"/>
        <v>15.789473684210531</v>
      </c>
      <c r="AI770" s="726">
        <f t="shared" si="264"/>
        <v>11.764705882352944</v>
      </c>
      <c r="AJ770" s="726">
        <f t="shared" si="265"/>
        <v>9.6774193548387224</v>
      </c>
      <c r="AK770" s="726">
        <f t="shared" si="266"/>
        <v>6.8965517241379448</v>
      </c>
      <c r="AL770" s="726">
        <f t="shared" si="267"/>
        <v>11.538461538461519</v>
      </c>
      <c r="AM770" s="726">
        <f t="shared" si="268"/>
        <v>13.043478260869556</v>
      </c>
      <c r="AN770" s="726">
        <f t="shared" si="269"/>
        <v>9.5238095238095344</v>
      </c>
      <c r="AO770" s="726">
        <f t="shared" si="270"/>
        <v>13.513513513513509</v>
      </c>
      <c r="AP770" s="726">
        <f t="shared" si="271"/>
        <v>27.586206896551737</v>
      </c>
      <c r="AQ770" s="727">
        <f t="shared" si="272"/>
        <v>2.9774632627788709</v>
      </c>
      <c r="AR770" s="728">
        <f t="shared" si="273"/>
        <v>43.397354611862298</v>
      </c>
    </row>
    <row r="771" spans="1:44" ht="11.25" customHeight="1" x14ac:dyDescent="0.2">
      <c r="A771" s="662" t="s">
        <v>4257</v>
      </c>
      <c r="B771" s="1006" t="s">
        <v>3969</v>
      </c>
      <c r="C771" s="1002">
        <v>1.07</v>
      </c>
      <c r="D771" s="1006">
        <v>1.04</v>
      </c>
      <c r="E771" s="1006">
        <v>1.03</v>
      </c>
      <c r="F771" s="1006">
        <v>1</v>
      </c>
      <c r="G771" s="1006">
        <v>0.92</v>
      </c>
      <c r="H771" s="1006"/>
      <c r="I771" s="1006">
        <v>0.92</v>
      </c>
      <c r="J771" s="1015">
        <v>0.78</v>
      </c>
      <c r="K771" s="998"/>
      <c r="L771" s="530">
        <v>0.53</v>
      </c>
      <c r="M771" s="530">
        <v>0.45</v>
      </c>
      <c r="N771" s="1019">
        <v>0.7</v>
      </c>
      <c r="O771" s="1019">
        <v>0.66</v>
      </c>
      <c r="P771" s="1019">
        <v>0.62</v>
      </c>
      <c r="Q771" s="1019">
        <v>0.6</v>
      </c>
      <c r="R771" s="1019">
        <v>0.52</v>
      </c>
      <c r="S771" s="1019">
        <v>0.52</v>
      </c>
      <c r="T771" s="1019">
        <v>0.52</v>
      </c>
      <c r="U771" s="1019">
        <v>0.67</v>
      </c>
      <c r="V771" s="1019">
        <v>0.72</v>
      </c>
      <c r="W771" s="1019">
        <v>0</v>
      </c>
      <c r="X771" s="708">
        <f t="shared" si="274"/>
        <v>13.27</v>
      </c>
      <c r="Y771" s="726">
        <f t="shared" si="254"/>
        <v>2.8846153846153966</v>
      </c>
      <c r="Z771" s="726">
        <f t="shared" si="255"/>
        <v>0.97087378640776656</v>
      </c>
      <c r="AA771" s="726">
        <f t="shared" si="256"/>
        <v>3.0000000000000027</v>
      </c>
      <c r="AB771" s="726">
        <f t="shared" si="257"/>
        <v>8.6956521739130377</v>
      </c>
      <c r="AC771" s="726">
        <f t="shared" si="258"/>
        <v>0</v>
      </c>
      <c r="AD771" s="726">
        <f t="shared" si="259"/>
        <v>17.948717948717952</v>
      </c>
      <c r="AE771" s="726">
        <f t="shared" si="260"/>
        <v>47.169811320754704</v>
      </c>
      <c r="AF771" s="726">
        <f t="shared" si="261"/>
        <v>17.777777777777782</v>
      </c>
      <c r="AG771" s="726">
        <f t="shared" si="262"/>
        <v>-35.714285714285708</v>
      </c>
      <c r="AH771" s="726">
        <f t="shared" si="263"/>
        <v>6.0606060606060552</v>
      </c>
      <c r="AI771" s="726">
        <f t="shared" si="264"/>
        <v>6.4516129032258229</v>
      </c>
      <c r="AJ771" s="726">
        <f t="shared" si="265"/>
        <v>3.3333333333333437</v>
      </c>
      <c r="AK771" s="726">
        <f t="shared" si="266"/>
        <v>15.384615384615374</v>
      </c>
      <c r="AL771" s="726">
        <f t="shared" si="267"/>
        <v>0</v>
      </c>
      <c r="AM771" s="726">
        <f t="shared" si="268"/>
        <v>0</v>
      </c>
      <c r="AN771" s="726">
        <f t="shared" si="269"/>
        <v>-22.388059701492537</v>
      </c>
      <c r="AO771" s="726">
        <f t="shared" si="270"/>
        <v>-6.9444444444444304</v>
      </c>
      <c r="AP771" s="726" t="str">
        <f t="shared" si="271"/>
        <v>n/a</v>
      </c>
      <c r="AQ771" s="727">
        <f t="shared" si="272"/>
        <v>3.8018133066908568</v>
      </c>
      <c r="AR771" s="728">
        <f t="shared" si="273"/>
        <v>17.432858842262853</v>
      </c>
    </row>
    <row r="772" spans="1:44" ht="11.25" customHeight="1" x14ac:dyDescent="0.2">
      <c r="A772" s="1015" t="s">
        <v>833</v>
      </c>
      <c r="B772" s="998" t="s">
        <v>834</v>
      </c>
      <c r="C772" s="710">
        <v>1.1975</v>
      </c>
      <c r="D772" s="704">
        <v>0.99</v>
      </c>
      <c r="E772" s="704">
        <v>0.80500000000000005</v>
      </c>
      <c r="F772" s="704">
        <v>0.67</v>
      </c>
      <c r="G772" s="704">
        <v>0.55000000000000004</v>
      </c>
      <c r="H772" s="705"/>
      <c r="I772" s="704">
        <v>0.44</v>
      </c>
      <c r="J772" s="523">
        <v>0.36</v>
      </c>
      <c r="K772" s="705"/>
      <c r="L772" s="543">
        <v>0.28499999999999998</v>
      </c>
      <c r="M772" s="543">
        <v>0.23499999999999999</v>
      </c>
      <c r="N772" s="711">
        <v>0.21</v>
      </c>
      <c r="O772" s="711">
        <v>0.17</v>
      </c>
      <c r="P772" s="711">
        <v>0.13500000000000001</v>
      </c>
      <c r="Q772" s="711">
        <v>0.1125</v>
      </c>
      <c r="R772" s="711">
        <v>8.5000000000000006E-2</v>
      </c>
      <c r="S772" s="711">
        <v>6.7500000000000004E-2</v>
      </c>
      <c r="T772" s="711">
        <v>5.6250000000000001E-2</v>
      </c>
      <c r="U772" s="711">
        <v>4.3749999999999997E-2</v>
      </c>
      <c r="V772" s="711">
        <v>3.875E-2</v>
      </c>
      <c r="W772" s="711">
        <v>3.3750000000000002E-2</v>
      </c>
      <c r="X772" s="708">
        <f t="shared" si="274"/>
        <v>6.4850000000000021</v>
      </c>
      <c r="Y772" s="726">
        <f t="shared" si="254"/>
        <v>20.959595959595955</v>
      </c>
      <c r="Z772" s="726">
        <f t="shared" si="255"/>
        <v>22.981366459627317</v>
      </c>
      <c r="AA772" s="726">
        <f t="shared" si="256"/>
        <v>20.149253731343286</v>
      </c>
      <c r="AB772" s="726">
        <f t="shared" si="257"/>
        <v>21.818181818181827</v>
      </c>
      <c r="AC772" s="726">
        <f t="shared" si="258"/>
        <v>25</v>
      </c>
      <c r="AD772" s="726">
        <f t="shared" si="259"/>
        <v>22.222222222222232</v>
      </c>
      <c r="AE772" s="726">
        <f t="shared" si="260"/>
        <v>26.315789473684227</v>
      </c>
      <c r="AF772" s="726">
        <f t="shared" si="261"/>
        <v>21.276595744680836</v>
      </c>
      <c r="AG772" s="726">
        <f t="shared" si="262"/>
        <v>11.904761904761907</v>
      </c>
      <c r="AH772" s="726">
        <f t="shared" si="263"/>
        <v>23.529411764705866</v>
      </c>
      <c r="AI772" s="726">
        <f t="shared" si="264"/>
        <v>25.925925925925931</v>
      </c>
      <c r="AJ772" s="726">
        <f t="shared" si="265"/>
        <v>19.999999999999996</v>
      </c>
      <c r="AK772" s="726">
        <f t="shared" si="266"/>
        <v>32.352941176470587</v>
      </c>
      <c r="AL772" s="726">
        <f t="shared" si="267"/>
        <v>25.925925925925931</v>
      </c>
      <c r="AM772" s="726">
        <f t="shared" si="268"/>
        <v>19.999999999999996</v>
      </c>
      <c r="AN772" s="726">
        <f t="shared" si="269"/>
        <v>28.57142857142858</v>
      </c>
      <c r="AO772" s="726">
        <f t="shared" si="270"/>
        <v>12.903225806451601</v>
      </c>
      <c r="AP772" s="726">
        <f t="shared" si="271"/>
        <v>14.814814814814813</v>
      </c>
      <c r="AQ772" s="727">
        <f t="shared" si="272"/>
        <v>22.036191183323382</v>
      </c>
      <c r="AR772" s="728">
        <f t="shared" si="273"/>
        <v>5.2103007236447612</v>
      </c>
    </row>
    <row r="773" spans="1:44" ht="11.25" customHeight="1" x14ac:dyDescent="0.2">
      <c r="A773" s="1000" t="s">
        <v>363</v>
      </c>
      <c r="B773" s="506" t="s">
        <v>364</v>
      </c>
      <c r="C773" s="554">
        <v>1.82</v>
      </c>
      <c r="D773" s="513">
        <v>1.77</v>
      </c>
      <c r="E773" s="513">
        <v>1.7</v>
      </c>
      <c r="F773" s="513">
        <v>1.62</v>
      </c>
      <c r="G773" s="513">
        <v>1.54</v>
      </c>
      <c r="H773" s="514"/>
      <c r="I773" s="513">
        <v>1.46</v>
      </c>
      <c r="J773" s="511">
        <v>1.4</v>
      </c>
      <c r="K773" s="514"/>
      <c r="L773" s="563">
        <v>1.3290899999999999</v>
      </c>
      <c r="M773" s="571">
        <v>1.2363999999999999</v>
      </c>
      <c r="N773" s="519">
        <v>1.2</v>
      </c>
      <c r="O773" s="519">
        <v>1.1272</v>
      </c>
      <c r="P773" s="519">
        <v>1.0411999999999999</v>
      </c>
      <c r="Q773" s="519">
        <v>0.96910000000000007</v>
      </c>
      <c r="R773" s="518">
        <v>0.90159999999999996</v>
      </c>
      <c r="S773" s="519">
        <v>0.84009999999999996</v>
      </c>
      <c r="T773" s="519">
        <v>0.79239999999999999</v>
      </c>
      <c r="U773" s="519">
        <v>0.75159999999999993</v>
      </c>
      <c r="V773" s="518">
        <v>0.73799999999999999</v>
      </c>
      <c r="W773" s="519">
        <v>0.7034999999999999</v>
      </c>
      <c r="X773" s="708">
        <f t="shared" si="274"/>
        <v>22.940189999999994</v>
      </c>
      <c r="Y773" s="726">
        <f t="shared" si="254"/>
        <v>2.8248587570621542</v>
      </c>
      <c r="Z773" s="726">
        <f t="shared" si="255"/>
        <v>4.117647058823537</v>
      </c>
      <c r="AA773" s="726">
        <f t="shared" si="256"/>
        <v>4.9382716049382713</v>
      </c>
      <c r="AB773" s="726">
        <f t="shared" si="257"/>
        <v>5.1948051948051965</v>
      </c>
      <c r="AC773" s="726">
        <f t="shared" si="258"/>
        <v>5.4794520547945202</v>
      </c>
      <c r="AD773" s="726">
        <f t="shared" si="259"/>
        <v>4.2857142857142927</v>
      </c>
      <c r="AE773" s="726">
        <f t="shared" si="260"/>
        <v>5.3352293674619578</v>
      </c>
      <c r="AF773" s="726">
        <f t="shared" si="261"/>
        <v>7.4967648010352494</v>
      </c>
      <c r="AG773" s="726">
        <f t="shared" si="262"/>
        <v>3.0333333333333323</v>
      </c>
      <c r="AH773" s="726">
        <f t="shared" si="263"/>
        <v>6.4584811923349861</v>
      </c>
      <c r="AI773" s="726">
        <f t="shared" si="264"/>
        <v>8.2597003457549167</v>
      </c>
      <c r="AJ773" s="726">
        <f t="shared" si="265"/>
        <v>7.4398926839335244</v>
      </c>
      <c r="AK773" s="726">
        <f t="shared" si="266"/>
        <v>7.4866903283052455</v>
      </c>
      <c r="AL773" s="726">
        <f t="shared" si="267"/>
        <v>7.3205570765385142</v>
      </c>
      <c r="AM773" s="726">
        <f t="shared" si="268"/>
        <v>6.0196870267541502</v>
      </c>
      <c r="AN773" s="726">
        <f t="shared" si="269"/>
        <v>5.4284193720063989</v>
      </c>
      <c r="AO773" s="726">
        <f t="shared" si="270"/>
        <v>1.8428184281842785</v>
      </c>
      <c r="AP773" s="726">
        <f t="shared" si="271"/>
        <v>4.9040511727079128</v>
      </c>
      <c r="AQ773" s="727">
        <f t="shared" si="272"/>
        <v>5.4370207824715804</v>
      </c>
      <c r="AR773" s="728">
        <f t="shared" si="273"/>
        <v>1.7911983565896956</v>
      </c>
    </row>
    <row r="774" spans="1:44" ht="11.25" customHeight="1" x14ac:dyDescent="0.2">
      <c r="A774" s="539" t="s">
        <v>365</v>
      </c>
      <c r="B774" s="998" t="s">
        <v>366</v>
      </c>
      <c r="C774" s="524">
        <v>0.34951456310679607</v>
      </c>
      <c r="D774" s="704">
        <v>0.33439276232764442</v>
      </c>
      <c r="E774" s="704">
        <v>0.30688342635007887</v>
      </c>
      <c r="F774" s="704">
        <v>0.2740249325353174</v>
      </c>
      <c r="G774" s="704">
        <v>0.26604362382069652</v>
      </c>
      <c r="H774" s="705"/>
      <c r="I774" s="704">
        <v>0.25829478040844323</v>
      </c>
      <c r="J774" s="523">
        <v>0.25261095498045938</v>
      </c>
      <c r="K774" s="705"/>
      <c r="L774" s="543">
        <v>0.24525335434996057</v>
      </c>
      <c r="M774" s="543">
        <v>0.23811005276695199</v>
      </c>
      <c r="N774" s="711">
        <v>0.23117480851160352</v>
      </c>
      <c r="O774" s="711">
        <v>0.22444156166175097</v>
      </c>
      <c r="P774" s="711">
        <v>0.21790442879781682</v>
      </c>
      <c r="Q774" s="711">
        <v>0.21155769786195772</v>
      </c>
      <c r="R774" s="711">
        <v>0.20539582316694918</v>
      </c>
      <c r="S774" s="711">
        <v>0.1994134205504362</v>
      </c>
      <c r="T774" s="711">
        <v>0.19360526267032657</v>
      </c>
      <c r="U774" s="711">
        <v>0.18796627443721003</v>
      </c>
      <c r="V774" s="711">
        <v>0.18249152857981543</v>
      </c>
      <c r="W774" s="711">
        <v>0.17717624133962634</v>
      </c>
      <c r="X774" s="708">
        <f t="shared" si="274"/>
        <v>4.556255498223841</v>
      </c>
      <c r="Y774" s="726">
        <f t="shared" si="254"/>
        <v>4.5221674876847473</v>
      </c>
      <c r="Z774" s="726">
        <f t="shared" si="255"/>
        <v>8.9640995946728363</v>
      </c>
      <c r="AA774" s="726">
        <f t="shared" si="256"/>
        <v>11.991059904932744</v>
      </c>
      <c r="AB774" s="726">
        <f t="shared" si="257"/>
        <v>3.0000000000000027</v>
      </c>
      <c r="AC774" s="726">
        <f t="shared" si="258"/>
        <v>3.0000000000000027</v>
      </c>
      <c r="AD774" s="726">
        <f t="shared" si="259"/>
        <v>2.2500312500000286</v>
      </c>
      <c r="AE774" s="726">
        <f t="shared" si="260"/>
        <v>3.0000000000000027</v>
      </c>
      <c r="AF774" s="726">
        <f t="shared" si="261"/>
        <v>3.0000000000000027</v>
      </c>
      <c r="AG774" s="726">
        <f t="shared" si="262"/>
        <v>3.0000000000001581</v>
      </c>
      <c r="AH774" s="726">
        <f t="shared" si="263"/>
        <v>3.0000000000000027</v>
      </c>
      <c r="AI774" s="726">
        <f t="shared" si="264"/>
        <v>2.999999999999825</v>
      </c>
      <c r="AJ774" s="726">
        <f t="shared" si="265"/>
        <v>3.0000000000001803</v>
      </c>
      <c r="AK774" s="726">
        <f t="shared" si="266"/>
        <v>3.0000000000000249</v>
      </c>
      <c r="AL774" s="726">
        <f t="shared" si="267"/>
        <v>2.9999999999999361</v>
      </c>
      <c r="AM774" s="726">
        <f t="shared" si="268"/>
        <v>2.9999999999999138</v>
      </c>
      <c r="AN774" s="726">
        <f t="shared" si="269"/>
        <v>3.0000000000001359</v>
      </c>
      <c r="AO774" s="726">
        <f t="shared" si="270"/>
        <v>3.0000000000000693</v>
      </c>
      <c r="AP774" s="726">
        <f t="shared" si="271"/>
        <v>3.0000000000001803</v>
      </c>
      <c r="AQ774" s="727">
        <f t="shared" si="272"/>
        <v>3.8737421242939325</v>
      </c>
      <c r="AR774" s="728">
        <f t="shared" si="273"/>
        <v>2.4917208060486189</v>
      </c>
    </row>
    <row r="775" spans="1:44" ht="11.25" customHeight="1" x14ac:dyDescent="0.2">
      <c r="A775" s="522" t="s">
        <v>835</v>
      </c>
      <c r="B775" s="998" t="s">
        <v>836</v>
      </c>
      <c r="C775" s="710">
        <v>0.59</v>
      </c>
      <c r="D775" s="525">
        <v>0.55500000000000005</v>
      </c>
      <c r="E775" s="525">
        <v>0.53166666666666673</v>
      </c>
      <c r="F775" s="704">
        <v>0.49333333333333335</v>
      </c>
      <c r="G775" s="525">
        <v>0.44</v>
      </c>
      <c r="H775" s="526"/>
      <c r="I775" s="704">
        <v>0.38</v>
      </c>
      <c r="J775" s="523">
        <v>0.29555999999999999</v>
      </c>
      <c r="K775" s="526"/>
      <c r="L775" s="543">
        <v>0.27111111111111114</v>
      </c>
      <c r="M775" s="706">
        <v>0.24888888888888891</v>
      </c>
      <c r="N775" s="711">
        <v>0.24444444444444446</v>
      </c>
      <c r="O775" s="711">
        <v>0.23111111111111113</v>
      </c>
      <c r="P775" s="711">
        <v>0.21333333333333335</v>
      </c>
      <c r="Q775" s="707">
        <v>0.19555555555555557</v>
      </c>
      <c r="R775" s="707">
        <v>0.19555555555555557</v>
      </c>
      <c r="S775" s="711">
        <v>0.16888888888888889</v>
      </c>
      <c r="T775" s="707">
        <v>0.16</v>
      </c>
      <c r="U775" s="707">
        <v>0.16</v>
      </c>
      <c r="V775" s="707">
        <v>0.16</v>
      </c>
      <c r="W775" s="707">
        <v>0.16</v>
      </c>
      <c r="X775" s="708">
        <f t="shared" si="274"/>
        <v>5.6944488888888891</v>
      </c>
      <c r="Y775" s="726">
        <f t="shared" si="254"/>
        <v>6.3063063063062863</v>
      </c>
      <c r="Z775" s="726">
        <f t="shared" si="255"/>
        <v>4.3887147335423204</v>
      </c>
      <c r="AA775" s="726">
        <f t="shared" si="256"/>
        <v>7.7702702702702853</v>
      </c>
      <c r="AB775" s="726">
        <f t="shared" si="257"/>
        <v>12.121212121212132</v>
      </c>
      <c r="AC775" s="726">
        <f t="shared" si="258"/>
        <v>15.789473684210531</v>
      </c>
      <c r="AD775" s="726">
        <f t="shared" si="259"/>
        <v>28.569495195560979</v>
      </c>
      <c r="AE775" s="726">
        <f t="shared" si="260"/>
        <v>9.0180327868852217</v>
      </c>
      <c r="AF775" s="726">
        <f t="shared" si="261"/>
        <v>8.9285714285714199</v>
      </c>
      <c r="AG775" s="726">
        <f t="shared" si="262"/>
        <v>1.8181818181818077</v>
      </c>
      <c r="AH775" s="726">
        <f t="shared" si="263"/>
        <v>5.7692307692307709</v>
      </c>
      <c r="AI775" s="726">
        <f t="shared" si="264"/>
        <v>8.333333333333325</v>
      </c>
      <c r="AJ775" s="726">
        <f t="shared" si="265"/>
        <v>9.0909090909090828</v>
      </c>
      <c r="AK775" s="726">
        <f t="shared" si="266"/>
        <v>0</v>
      </c>
      <c r="AL775" s="726">
        <f t="shared" si="267"/>
        <v>15.789473684210531</v>
      </c>
      <c r="AM775" s="726">
        <f t="shared" si="268"/>
        <v>5.555555555555558</v>
      </c>
      <c r="AN775" s="726">
        <f t="shared" si="269"/>
        <v>0</v>
      </c>
      <c r="AO775" s="726">
        <f t="shared" si="270"/>
        <v>0</v>
      </c>
      <c r="AP775" s="726">
        <f t="shared" si="271"/>
        <v>0</v>
      </c>
      <c r="AQ775" s="727">
        <f t="shared" si="272"/>
        <v>7.7360422654433485</v>
      </c>
      <c r="AR775" s="728">
        <f t="shared" si="273"/>
        <v>7.2132039750570218</v>
      </c>
    </row>
    <row r="776" spans="1:44" ht="11.25" customHeight="1" x14ac:dyDescent="0.2">
      <c r="A776" s="1015" t="s">
        <v>1737</v>
      </c>
      <c r="B776" s="998" t="s">
        <v>1738</v>
      </c>
      <c r="C776" s="710">
        <v>0.70000000000000007</v>
      </c>
      <c r="D776" s="704">
        <v>0.6</v>
      </c>
      <c r="E776" s="704">
        <v>0.5</v>
      </c>
      <c r="F776" s="704">
        <v>0.4</v>
      </c>
      <c r="G776" s="704">
        <v>0.28000000000000003</v>
      </c>
      <c r="H776" s="705"/>
      <c r="I776" s="704">
        <v>0.22</v>
      </c>
      <c r="J776" s="523">
        <v>0.2</v>
      </c>
      <c r="K776" s="705"/>
      <c r="L776" s="543">
        <v>0.18</v>
      </c>
      <c r="M776" s="706">
        <v>0.15</v>
      </c>
      <c r="N776" s="711">
        <v>0.15</v>
      </c>
      <c r="O776" s="711">
        <v>0.12</v>
      </c>
      <c r="P776" s="711">
        <v>0.09</v>
      </c>
      <c r="Q776" s="711">
        <v>0.06</v>
      </c>
      <c r="R776" s="707">
        <v>0.03</v>
      </c>
      <c r="S776" s="707">
        <v>0.03</v>
      </c>
      <c r="T776" s="707">
        <v>0.03</v>
      </c>
      <c r="U776" s="707">
        <v>0.03</v>
      </c>
      <c r="V776" s="707">
        <v>0.03</v>
      </c>
      <c r="W776" s="707">
        <v>0.03</v>
      </c>
      <c r="X776" s="708">
        <f t="shared" si="274"/>
        <v>3.8299999999999996</v>
      </c>
      <c r="Y776" s="726">
        <f t="shared" si="254"/>
        <v>16.666666666666675</v>
      </c>
      <c r="Z776" s="726">
        <f t="shared" si="255"/>
        <v>19.999999999999996</v>
      </c>
      <c r="AA776" s="726">
        <f t="shared" si="256"/>
        <v>25</v>
      </c>
      <c r="AB776" s="726">
        <f t="shared" si="257"/>
        <v>42.857142857142861</v>
      </c>
      <c r="AC776" s="726">
        <f t="shared" si="258"/>
        <v>27.272727272727295</v>
      </c>
      <c r="AD776" s="726">
        <f t="shared" si="259"/>
        <v>9.9999999999999858</v>
      </c>
      <c r="AE776" s="726">
        <f t="shared" si="260"/>
        <v>11.111111111111116</v>
      </c>
      <c r="AF776" s="726">
        <f t="shared" si="261"/>
        <v>19.999999999999996</v>
      </c>
      <c r="AG776" s="726">
        <f t="shared" si="262"/>
        <v>0</v>
      </c>
      <c r="AH776" s="726">
        <f t="shared" si="263"/>
        <v>25</v>
      </c>
      <c r="AI776" s="726">
        <f t="shared" si="264"/>
        <v>33.333333333333329</v>
      </c>
      <c r="AJ776" s="726">
        <f t="shared" si="265"/>
        <v>50</v>
      </c>
      <c r="AK776" s="726">
        <f t="shared" si="266"/>
        <v>100</v>
      </c>
      <c r="AL776" s="726">
        <f t="shared" si="267"/>
        <v>0</v>
      </c>
      <c r="AM776" s="726">
        <f t="shared" si="268"/>
        <v>0</v>
      </c>
      <c r="AN776" s="726">
        <f t="shared" si="269"/>
        <v>0</v>
      </c>
      <c r="AO776" s="726">
        <f t="shared" si="270"/>
        <v>0</v>
      </c>
      <c r="AP776" s="726">
        <f t="shared" si="271"/>
        <v>0</v>
      </c>
      <c r="AQ776" s="727">
        <f t="shared" si="272"/>
        <v>21.180054513387848</v>
      </c>
      <c r="AR776" s="728">
        <f t="shared" si="273"/>
        <v>25.050745275236117</v>
      </c>
    </row>
    <row r="777" spans="1:44" ht="11.25" customHeight="1" x14ac:dyDescent="0.2">
      <c r="A777" s="592" t="s">
        <v>1739</v>
      </c>
      <c r="B777" s="998" t="s">
        <v>1740</v>
      </c>
      <c r="C777" s="710">
        <v>0.54</v>
      </c>
      <c r="D777" s="704">
        <v>0.5</v>
      </c>
      <c r="E777" s="704">
        <v>0.46</v>
      </c>
      <c r="F777" s="704">
        <v>0.42</v>
      </c>
      <c r="G777" s="704">
        <v>0.37</v>
      </c>
      <c r="H777" s="705"/>
      <c r="I777" s="704">
        <v>0.31534000000000001</v>
      </c>
      <c r="J777" s="709">
        <v>0.31068000000000001</v>
      </c>
      <c r="K777" s="705"/>
      <c r="L777" s="569">
        <v>0.31068000000000001</v>
      </c>
      <c r="M777" s="569">
        <v>0.31068000000000001</v>
      </c>
      <c r="N777" s="568">
        <v>0.31068000000000001</v>
      </c>
      <c r="O777" s="568">
        <v>0.31068000000000001</v>
      </c>
      <c r="P777" s="711">
        <v>0.51456000000000002</v>
      </c>
      <c r="Q777" s="711">
        <v>0.12254</v>
      </c>
      <c r="R777" s="711">
        <v>6.2839999999999993E-2</v>
      </c>
      <c r="S777" s="711">
        <v>3.1419999999999997E-2</v>
      </c>
      <c r="T777" s="707">
        <v>0</v>
      </c>
      <c r="U777" s="707">
        <v>0</v>
      </c>
      <c r="V777" s="707">
        <v>0</v>
      </c>
      <c r="W777" s="707">
        <v>0</v>
      </c>
      <c r="X777" s="708">
        <f t="shared" si="274"/>
        <v>4.8900999999999994</v>
      </c>
      <c r="Y777" s="726">
        <f t="shared" si="254"/>
        <v>8.0000000000000071</v>
      </c>
      <c r="Z777" s="726">
        <f t="shared" si="255"/>
        <v>8.6956521739130377</v>
      </c>
      <c r="AA777" s="726">
        <f t="shared" si="256"/>
        <v>9.5238095238095344</v>
      </c>
      <c r="AB777" s="726">
        <f t="shared" si="257"/>
        <v>13.513513513513509</v>
      </c>
      <c r="AC777" s="726">
        <f t="shared" si="258"/>
        <v>17.333671592566759</v>
      </c>
      <c r="AD777" s="726">
        <f t="shared" si="259"/>
        <v>1.4999356250804619</v>
      </c>
      <c r="AE777" s="726">
        <f t="shared" si="260"/>
        <v>0</v>
      </c>
      <c r="AF777" s="726">
        <f t="shared" si="261"/>
        <v>0</v>
      </c>
      <c r="AG777" s="726">
        <f t="shared" si="262"/>
        <v>0</v>
      </c>
      <c r="AH777" s="726">
        <f t="shared" si="263"/>
        <v>0</v>
      </c>
      <c r="AI777" s="726">
        <f t="shared" si="264"/>
        <v>-39.622201492537314</v>
      </c>
      <c r="AJ777" s="726">
        <f t="shared" si="265"/>
        <v>319.91186551330185</v>
      </c>
      <c r="AK777" s="726">
        <f t="shared" si="266"/>
        <v>95.003182686187145</v>
      </c>
      <c r="AL777" s="726">
        <f t="shared" si="267"/>
        <v>100</v>
      </c>
      <c r="AM777" s="726" t="str">
        <f t="shared" si="268"/>
        <v>n/a</v>
      </c>
      <c r="AN777" s="726" t="str">
        <f t="shared" si="269"/>
        <v>n/a</v>
      </c>
      <c r="AO777" s="726" t="str">
        <f t="shared" si="270"/>
        <v>n/a</v>
      </c>
      <c r="AP777" s="726" t="str">
        <f t="shared" si="271"/>
        <v>n/a</v>
      </c>
      <c r="AQ777" s="727">
        <f t="shared" si="272"/>
        <v>38.132816366845354</v>
      </c>
      <c r="AR777" s="728">
        <f t="shared" si="273"/>
        <v>89.139993627435118</v>
      </c>
    </row>
    <row r="778" spans="1:44" ht="11.25" customHeight="1" x14ac:dyDescent="0.2">
      <c r="A778" s="1015" t="s">
        <v>1741</v>
      </c>
      <c r="B778" s="998" t="s">
        <v>1742</v>
      </c>
      <c r="C778" s="710">
        <v>1.05</v>
      </c>
      <c r="D778" s="704">
        <v>0.92</v>
      </c>
      <c r="E778" s="704">
        <v>0.76</v>
      </c>
      <c r="F778" s="704">
        <v>0.61</v>
      </c>
      <c r="G778" s="704">
        <v>0.49</v>
      </c>
      <c r="H778" s="705"/>
      <c r="I778" s="704">
        <v>0.36</v>
      </c>
      <c r="J778" s="523">
        <v>0.215</v>
      </c>
      <c r="K778" s="705"/>
      <c r="L778" s="543">
        <v>0.14000000000000001</v>
      </c>
      <c r="M778" s="706">
        <v>0</v>
      </c>
      <c r="N778" s="707">
        <v>0</v>
      </c>
      <c r="O778" s="707">
        <v>0</v>
      </c>
      <c r="P778" s="707">
        <v>0</v>
      </c>
      <c r="Q778" s="707">
        <v>0</v>
      </c>
      <c r="R778" s="707">
        <v>0</v>
      </c>
      <c r="S778" s="707">
        <v>0</v>
      </c>
      <c r="T778" s="707">
        <v>0</v>
      </c>
      <c r="U778" s="707">
        <v>0</v>
      </c>
      <c r="V778" s="707">
        <v>0</v>
      </c>
      <c r="W778" s="707">
        <v>0</v>
      </c>
      <c r="X778" s="708">
        <f t="shared" si="274"/>
        <v>4.5449999999999999</v>
      </c>
      <c r="Y778" s="726">
        <f t="shared" si="254"/>
        <v>14.130434782608692</v>
      </c>
      <c r="Z778" s="726">
        <f t="shared" si="255"/>
        <v>21.052631578947366</v>
      </c>
      <c r="AA778" s="726">
        <f t="shared" si="256"/>
        <v>24.590163934426236</v>
      </c>
      <c r="AB778" s="726">
        <f t="shared" si="257"/>
        <v>24.489795918367353</v>
      </c>
      <c r="AC778" s="726">
        <f t="shared" si="258"/>
        <v>36.111111111111114</v>
      </c>
      <c r="AD778" s="726">
        <f t="shared" si="259"/>
        <v>67.441860465116264</v>
      </c>
      <c r="AE778" s="726">
        <f t="shared" si="260"/>
        <v>53.571428571428555</v>
      </c>
      <c r="AF778" s="726" t="str">
        <f t="shared" si="261"/>
        <v>n/a</v>
      </c>
      <c r="AG778" s="726" t="str">
        <f t="shared" si="262"/>
        <v>n/a</v>
      </c>
      <c r="AH778" s="726" t="str">
        <f t="shared" si="263"/>
        <v>n/a</v>
      </c>
      <c r="AI778" s="726" t="str">
        <f t="shared" si="264"/>
        <v>n/a</v>
      </c>
      <c r="AJ778" s="726" t="str">
        <f t="shared" si="265"/>
        <v>n/a</v>
      </c>
      <c r="AK778" s="726" t="str">
        <f t="shared" si="266"/>
        <v>n/a</v>
      </c>
      <c r="AL778" s="726" t="str">
        <f t="shared" si="267"/>
        <v>n/a</v>
      </c>
      <c r="AM778" s="726" t="str">
        <f t="shared" si="268"/>
        <v>n/a</v>
      </c>
      <c r="AN778" s="726" t="str">
        <f t="shared" si="269"/>
        <v>n/a</v>
      </c>
      <c r="AO778" s="726" t="str">
        <f t="shared" si="270"/>
        <v>n/a</v>
      </c>
      <c r="AP778" s="726" t="str">
        <f t="shared" si="271"/>
        <v>n/a</v>
      </c>
      <c r="AQ778" s="727">
        <f t="shared" si="272"/>
        <v>34.483918051715087</v>
      </c>
      <c r="AR778" s="728">
        <f t="shared" si="273"/>
        <v>19.346142459875459</v>
      </c>
    </row>
    <row r="779" spans="1:44" ht="11.25" customHeight="1" x14ac:dyDescent="0.2">
      <c r="A779" s="538" t="s">
        <v>837</v>
      </c>
      <c r="B779" s="540" t="s">
        <v>838</v>
      </c>
      <c r="C779" s="553">
        <v>2.93</v>
      </c>
      <c r="D779" s="545">
        <v>2.74</v>
      </c>
      <c r="E779" s="544">
        <v>2.66</v>
      </c>
      <c r="F779" s="545">
        <v>2.64</v>
      </c>
      <c r="G779" s="545">
        <v>2.58</v>
      </c>
      <c r="H779" s="546"/>
      <c r="I779" s="545">
        <v>2.54</v>
      </c>
      <c r="J779" s="541">
        <v>2.46</v>
      </c>
      <c r="K779" s="546"/>
      <c r="L779" s="561">
        <v>2.39</v>
      </c>
      <c r="M779" s="572">
        <v>2.36</v>
      </c>
      <c r="N779" s="548">
        <v>2.2599999999999998</v>
      </c>
      <c r="O779" s="548">
        <v>1.9</v>
      </c>
      <c r="P779" s="548">
        <v>1.69</v>
      </c>
      <c r="Q779" s="548">
        <v>0.55000000000000004</v>
      </c>
      <c r="R779" s="549">
        <v>0</v>
      </c>
      <c r="S779" s="549">
        <v>0</v>
      </c>
      <c r="T779" s="549">
        <v>0</v>
      </c>
      <c r="U779" s="549">
        <v>0</v>
      </c>
      <c r="V779" s="549">
        <v>0</v>
      </c>
      <c r="W779" s="549">
        <v>0</v>
      </c>
      <c r="X779" s="708">
        <f t="shared" si="274"/>
        <v>29.700000000000003</v>
      </c>
      <c r="Y779" s="726">
        <f t="shared" si="254"/>
        <v>6.9343065693430628</v>
      </c>
      <c r="Z779" s="726">
        <f t="shared" si="255"/>
        <v>3.007518796992481</v>
      </c>
      <c r="AA779" s="726">
        <f t="shared" si="256"/>
        <v>0.7575757575757569</v>
      </c>
      <c r="AB779" s="726">
        <f t="shared" si="257"/>
        <v>2.3255813953488413</v>
      </c>
      <c r="AC779" s="726">
        <f t="shared" si="258"/>
        <v>1.5748031496062964</v>
      </c>
      <c r="AD779" s="726">
        <f t="shared" si="259"/>
        <v>3.2520325203251987</v>
      </c>
      <c r="AE779" s="726">
        <f t="shared" si="260"/>
        <v>2.9288702928870203</v>
      </c>
      <c r="AF779" s="726">
        <f t="shared" si="261"/>
        <v>1.2711864406779849</v>
      </c>
      <c r="AG779" s="726">
        <f t="shared" si="262"/>
        <v>4.4247787610619538</v>
      </c>
      <c r="AH779" s="726">
        <f t="shared" si="263"/>
        <v>18.947368421052623</v>
      </c>
      <c r="AI779" s="726">
        <f t="shared" si="264"/>
        <v>12.426035502958577</v>
      </c>
      <c r="AJ779" s="726">
        <f t="shared" si="265"/>
        <v>207.27272727272722</v>
      </c>
      <c r="AK779" s="726" t="str">
        <f t="shared" si="266"/>
        <v>n/a</v>
      </c>
      <c r="AL779" s="726" t="str">
        <f t="shared" si="267"/>
        <v>n/a</v>
      </c>
      <c r="AM779" s="726" t="str">
        <f t="shared" si="268"/>
        <v>n/a</v>
      </c>
      <c r="AN779" s="726" t="str">
        <f t="shared" si="269"/>
        <v>n/a</v>
      </c>
      <c r="AO779" s="726" t="str">
        <f t="shared" si="270"/>
        <v>n/a</v>
      </c>
      <c r="AP779" s="726" t="str">
        <f t="shared" si="271"/>
        <v>n/a</v>
      </c>
      <c r="AQ779" s="727">
        <f t="shared" si="272"/>
        <v>22.093565406713083</v>
      </c>
      <c r="AR779" s="728">
        <f t="shared" si="273"/>
        <v>58.561409587320952</v>
      </c>
    </row>
    <row r="780" spans="1:44" ht="11.25" customHeight="1" x14ac:dyDescent="0.2">
      <c r="A780" s="522" t="s">
        <v>839</v>
      </c>
      <c r="B780" s="998" t="s">
        <v>840</v>
      </c>
      <c r="C780" s="524">
        <v>2.83</v>
      </c>
      <c r="D780" s="704">
        <v>2.62</v>
      </c>
      <c r="E780" s="704">
        <v>2.38</v>
      </c>
      <c r="F780" s="704">
        <v>2.15</v>
      </c>
      <c r="G780" s="704">
        <v>1.96</v>
      </c>
      <c r="H780" s="705"/>
      <c r="I780" s="704">
        <v>1.79</v>
      </c>
      <c r="J780" s="523">
        <v>1.59</v>
      </c>
      <c r="K780" s="705"/>
      <c r="L780" s="543">
        <v>1.41</v>
      </c>
      <c r="M780" s="543">
        <v>1.23</v>
      </c>
      <c r="N780" s="711">
        <v>1.19</v>
      </c>
      <c r="O780" s="711">
        <v>1.1299999999999999</v>
      </c>
      <c r="P780" s="711">
        <v>1.01</v>
      </c>
      <c r="Q780" s="711">
        <v>0.91</v>
      </c>
      <c r="R780" s="707">
        <v>0.87</v>
      </c>
      <c r="S780" s="707">
        <v>1.1599999999999999</v>
      </c>
      <c r="T780" s="711">
        <v>1.1599999999999999</v>
      </c>
      <c r="U780" s="711">
        <v>1.1200000000000001</v>
      </c>
      <c r="V780" s="711">
        <v>1.08</v>
      </c>
      <c r="W780" s="711">
        <v>1.04</v>
      </c>
      <c r="X780" s="708">
        <f t="shared" si="274"/>
        <v>28.630000000000003</v>
      </c>
      <c r="Y780" s="726">
        <f t="shared" si="254"/>
        <v>8.0152671755725269</v>
      </c>
      <c r="Z780" s="726">
        <f t="shared" si="255"/>
        <v>10.084033613445387</v>
      </c>
      <c r="AA780" s="726">
        <f t="shared" si="256"/>
        <v>10.697674418604652</v>
      </c>
      <c r="AB780" s="726">
        <f t="shared" si="257"/>
        <v>9.6938775510204032</v>
      </c>
      <c r="AC780" s="726">
        <f t="shared" si="258"/>
        <v>9.4972067039106101</v>
      </c>
      <c r="AD780" s="726">
        <f t="shared" si="259"/>
        <v>12.578616352201255</v>
      </c>
      <c r="AE780" s="726">
        <f t="shared" si="260"/>
        <v>12.765957446808528</v>
      </c>
      <c r="AF780" s="726">
        <f t="shared" si="261"/>
        <v>14.634146341463406</v>
      </c>
      <c r="AG780" s="726">
        <f t="shared" si="262"/>
        <v>3.3613445378151363</v>
      </c>
      <c r="AH780" s="726">
        <f t="shared" si="263"/>
        <v>5.3097345132743445</v>
      </c>
      <c r="AI780" s="726">
        <f t="shared" si="264"/>
        <v>11.88118811881187</v>
      </c>
      <c r="AJ780" s="726">
        <f t="shared" si="265"/>
        <v>10.989010989010994</v>
      </c>
      <c r="AK780" s="726">
        <f t="shared" si="266"/>
        <v>4.5977011494252817</v>
      </c>
      <c r="AL780" s="726">
        <f t="shared" si="267"/>
        <v>-25</v>
      </c>
      <c r="AM780" s="726">
        <f t="shared" si="268"/>
        <v>0</v>
      </c>
      <c r="AN780" s="726">
        <f t="shared" si="269"/>
        <v>3.5714285714285587</v>
      </c>
      <c r="AO780" s="726">
        <f t="shared" si="270"/>
        <v>3.7037037037036979</v>
      </c>
      <c r="AP780" s="726">
        <f t="shared" si="271"/>
        <v>3.8461538461538547</v>
      </c>
      <c r="AQ780" s="727">
        <f t="shared" si="272"/>
        <v>6.1237247240361397</v>
      </c>
      <c r="AR780" s="728">
        <f t="shared" si="273"/>
        <v>8.7907280157171357</v>
      </c>
    </row>
    <row r="781" spans="1:44" ht="11.25" customHeight="1" x14ac:dyDescent="0.2">
      <c r="A781" s="592" t="s">
        <v>1743</v>
      </c>
      <c r="B781" s="521" t="s">
        <v>1744</v>
      </c>
      <c r="C781" s="524">
        <v>0.66</v>
      </c>
      <c r="D781" s="532">
        <v>0.6</v>
      </c>
      <c r="E781" s="525">
        <v>0.52</v>
      </c>
      <c r="F781" s="532">
        <v>0.44</v>
      </c>
      <c r="G781" s="704">
        <v>0.42</v>
      </c>
      <c r="H781" s="526"/>
      <c r="I781" s="532">
        <v>0.36</v>
      </c>
      <c r="J781" s="709">
        <v>0.36</v>
      </c>
      <c r="K781" s="526"/>
      <c r="L781" s="706">
        <v>0.4</v>
      </c>
      <c r="M781" s="706">
        <v>0.52</v>
      </c>
      <c r="N781" s="707">
        <v>0.52</v>
      </c>
      <c r="O781" s="711">
        <v>0.52</v>
      </c>
      <c r="P781" s="711">
        <v>0.48</v>
      </c>
      <c r="Q781" s="711">
        <v>0.45</v>
      </c>
      <c r="R781" s="711">
        <v>0.43</v>
      </c>
      <c r="S781" s="707">
        <v>0.4</v>
      </c>
      <c r="T781" s="707">
        <v>0.4</v>
      </c>
      <c r="U781" s="711">
        <v>0.4</v>
      </c>
      <c r="V781" s="711">
        <v>0.39500000000000002</v>
      </c>
      <c r="W781" s="711">
        <v>0.35</v>
      </c>
      <c r="X781" s="708">
        <f t="shared" si="274"/>
        <v>8.625</v>
      </c>
      <c r="Y781" s="726">
        <f t="shared" si="254"/>
        <v>10.000000000000009</v>
      </c>
      <c r="Z781" s="726">
        <f t="shared" si="255"/>
        <v>15.384615384615374</v>
      </c>
      <c r="AA781" s="726">
        <f t="shared" si="256"/>
        <v>18.181818181818187</v>
      </c>
      <c r="AB781" s="726">
        <f t="shared" si="257"/>
        <v>4.7619047619047672</v>
      </c>
      <c r="AC781" s="726">
        <f t="shared" si="258"/>
        <v>16.666666666666675</v>
      </c>
      <c r="AD781" s="726">
        <f t="shared" si="259"/>
        <v>0</v>
      </c>
      <c r="AE781" s="726">
        <f t="shared" si="260"/>
        <v>-10.000000000000009</v>
      </c>
      <c r="AF781" s="726">
        <f t="shared" si="261"/>
        <v>-23.076923076923073</v>
      </c>
      <c r="AG781" s="726">
        <f t="shared" si="262"/>
        <v>0</v>
      </c>
      <c r="AH781" s="726">
        <f t="shared" si="263"/>
        <v>0</v>
      </c>
      <c r="AI781" s="726">
        <f t="shared" si="264"/>
        <v>8.3333333333333481</v>
      </c>
      <c r="AJ781" s="726">
        <f t="shared" si="265"/>
        <v>6.6666666666666652</v>
      </c>
      <c r="AK781" s="726">
        <f t="shared" si="266"/>
        <v>4.6511627906976827</v>
      </c>
      <c r="AL781" s="726">
        <f t="shared" si="267"/>
        <v>7.4999999999999956</v>
      </c>
      <c r="AM781" s="726">
        <f t="shared" si="268"/>
        <v>0</v>
      </c>
      <c r="AN781" s="726">
        <f t="shared" si="269"/>
        <v>0</v>
      </c>
      <c r="AO781" s="726">
        <f t="shared" si="270"/>
        <v>1.2658227848101333</v>
      </c>
      <c r="AP781" s="726">
        <f t="shared" si="271"/>
        <v>12.857142857142879</v>
      </c>
      <c r="AQ781" s="727">
        <f t="shared" si="272"/>
        <v>4.0662339083740351</v>
      </c>
      <c r="AR781" s="728">
        <f t="shared" si="273"/>
        <v>9.8856008855889907</v>
      </c>
    </row>
    <row r="782" spans="1:44" ht="11.25" customHeight="1" x14ac:dyDescent="0.2">
      <c r="A782" s="522" t="s">
        <v>1745</v>
      </c>
      <c r="B782" s="998" t="s">
        <v>1746</v>
      </c>
      <c r="C782" s="524">
        <v>1</v>
      </c>
      <c r="D782" s="704">
        <v>0.9</v>
      </c>
      <c r="E782" s="704">
        <v>0.8</v>
      </c>
      <c r="F782" s="704">
        <v>0.65</v>
      </c>
      <c r="G782" s="704">
        <v>0.53</v>
      </c>
      <c r="H782" s="705"/>
      <c r="I782" s="704">
        <v>0.4</v>
      </c>
      <c r="J782" s="709">
        <v>0</v>
      </c>
      <c r="K782" s="705"/>
      <c r="L782" s="706">
        <v>0</v>
      </c>
      <c r="M782" s="706">
        <v>0</v>
      </c>
      <c r="N782" s="707">
        <v>0</v>
      </c>
      <c r="O782" s="707">
        <v>0</v>
      </c>
      <c r="P782" s="707">
        <v>0</v>
      </c>
      <c r="Q782" s="707">
        <v>0</v>
      </c>
      <c r="R782" s="707">
        <v>0</v>
      </c>
      <c r="S782" s="707">
        <v>0</v>
      </c>
      <c r="T782" s="707">
        <v>0</v>
      </c>
      <c r="U782" s="707">
        <v>0</v>
      </c>
      <c r="V782" s="707">
        <v>0</v>
      </c>
      <c r="W782" s="707">
        <v>0</v>
      </c>
      <c r="X782" s="708">
        <f t="shared" si="274"/>
        <v>4.28</v>
      </c>
      <c r="Y782" s="726">
        <f t="shared" si="254"/>
        <v>11.111111111111116</v>
      </c>
      <c r="Z782" s="726">
        <f t="shared" si="255"/>
        <v>12.5</v>
      </c>
      <c r="AA782" s="726">
        <f t="shared" si="256"/>
        <v>23.076923076923084</v>
      </c>
      <c r="AB782" s="726">
        <f t="shared" si="257"/>
        <v>22.641509433962259</v>
      </c>
      <c r="AC782" s="726">
        <f t="shared" si="258"/>
        <v>32.499999999999993</v>
      </c>
      <c r="AD782" s="726" t="str">
        <f t="shared" si="259"/>
        <v>n/a</v>
      </c>
      <c r="AE782" s="726" t="str">
        <f t="shared" si="260"/>
        <v>n/a</v>
      </c>
      <c r="AF782" s="726" t="str">
        <f t="shared" si="261"/>
        <v>n/a</v>
      </c>
      <c r="AG782" s="726" t="str">
        <f t="shared" si="262"/>
        <v>n/a</v>
      </c>
      <c r="AH782" s="726" t="str">
        <f t="shared" si="263"/>
        <v>n/a</v>
      </c>
      <c r="AI782" s="726" t="str">
        <f t="shared" si="264"/>
        <v>n/a</v>
      </c>
      <c r="AJ782" s="726" t="str">
        <f t="shared" si="265"/>
        <v>n/a</v>
      </c>
      <c r="AK782" s="726" t="str">
        <f t="shared" si="266"/>
        <v>n/a</v>
      </c>
      <c r="AL782" s="726" t="str">
        <f t="shared" si="267"/>
        <v>n/a</v>
      </c>
      <c r="AM782" s="726" t="str">
        <f t="shared" si="268"/>
        <v>n/a</v>
      </c>
      <c r="AN782" s="726" t="str">
        <f t="shared" si="269"/>
        <v>n/a</v>
      </c>
      <c r="AO782" s="726" t="str">
        <f t="shared" si="270"/>
        <v>n/a</v>
      </c>
      <c r="AP782" s="726" t="str">
        <f t="shared" si="271"/>
        <v>n/a</v>
      </c>
      <c r="AQ782" s="727">
        <f t="shared" si="272"/>
        <v>20.365908724399286</v>
      </c>
      <c r="AR782" s="728">
        <f t="shared" si="273"/>
        <v>8.7648149925863841</v>
      </c>
    </row>
    <row r="783" spans="1:44" ht="11.25" customHeight="1" x14ac:dyDescent="0.2">
      <c r="A783" s="593" t="s">
        <v>1747</v>
      </c>
      <c r="B783" s="540" t="s">
        <v>1748</v>
      </c>
      <c r="C783" s="542">
        <v>0.48</v>
      </c>
      <c r="D783" s="544">
        <v>0.44</v>
      </c>
      <c r="E783" s="545">
        <v>0.42</v>
      </c>
      <c r="F783" s="545">
        <v>0.35</v>
      </c>
      <c r="G783" s="545">
        <v>0.25</v>
      </c>
      <c r="H783" s="546"/>
      <c r="I783" s="545">
        <v>0.2</v>
      </c>
      <c r="J783" s="541">
        <v>0.17</v>
      </c>
      <c r="K783" s="546"/>
      <c r="L783" s="572">
        <v>0.16</v>
      </c>
      <c r="M783" s="561">
        <v>0.16</v>
      </c>
      <c r="N783" s="548">
        <v>0.15</v>
      </c>
      <c r="O783" s="548">
        <v>0.125</v>
      </c>
      <c r="P783" s="548">
        <v>0.10668</v>
      </c>
      <c r="Q783" s="548">
        <v>8.3339999999999997E-2</v>
      </c>
      <c r="R783" s="549">
        <v>0.08</v>
      </c>
      <c r="S783" s="549">
        <v>0.08</v>
      </c>
      <c r="T783" s="549">
        <v>0.12</v>
      </c>
      <c r="U783" s="549">
        <v>0.24</v>
      </c>
      <c r="V783" s="548">
        <v>0.24</v>
      </c>
      <c r="W783" s="548">
        <v>0.23000999999999999</v>
      </c>
      <c r="X783" s="708">
        <f t="shared" si="274"/>
        <v>4.0850300000000006</v>
      </c>
      <c r="Y783" s="726">
        <f t="shared" si="254"/>
        <v>9.0909090909090828</v>
      </c>
      <c r="Z783" s="726">
        <f t="shared" si="255"/>
        <v>4.7619047619047672</v>
      </c>
      <c r="AA783" s="726">
        <f t="shared" si="256"/>
        <v>19.999999999999996</v>
      </c>
      <c r="AB783" s="726">
        <f t="shared" si="257"/>
        <v>39.999999999999993</v>
      </c>
      <c r="AC783" s="726">
        <f t="shared" si="258"/>
        <v>25</v>
      </c>
      <c r="AD783" s="726">
        <f t="shared" si="259"/>
        <v>17.647058823529417</v>
      </c>
      <c r="AE783" s="726">
        <f t="shared" si="260"/>
        <v>6.25</v>
      </c>
      <c r="AF783" s="726">
        <f t="shared" si="261"/>
        <v>0</v>
      </c>
      <c r="AG783" s="726">
        <f t="shared" si="262"/>
        <v>6.6666666666666652</v>
      </c>
      <c r="AH783" s="726">
        <f t="shared" si="263"/>
        <v>19.999999999999996</v>
      </c>
      <c r="AI783" s="726">
        <f t="shared" si="264"/>
        <v>17.172853393325838</v>
      </c>
      <c r="AJ783" s="726">
        <f t="shared" si="265"/>
        <v>28.005759539236852</v>
      </c>
      <c r="AK783" s="726">
        <f t="shared" si="266"/>
        <v>4.1749999999999954</v>
      </c>
      <c r="AL783" s="726">
        <f t="shared" si="267"/>
        <v>0</v>
      </c>
      <c r="AM783" s="726">
        <f t="shared" si="268"/>
        <v>-33.333333333333329</v>
      </c>
      <c r="AN783" s="726">
        <f t="shared" si="269"/>
        <v>-50</v>
      </c>
      <c r="AO783" s="726">
        <f t="shared" si="270"/>
        <v>0</v>
      </c>
      <c r="AP783" s="726">
        <f t="shared" si="271"/>
        <v>4.343289422199037</v>
      </c>
      <c r="AQ783" s="727">
        <f t="shared" si="272"/>
        <v>6.6544504646910161</v>
      </c>
      <c r="AR783" s="728">
        <f t="shared" si="273"/>
        <v>20.940827778759079</v>
      </c>
    </row>
    <row r="784" spans="1:44" ht="11.25" customHeight="1" x14ac:dyDescent="0.2">
      <c r="A784" s="522" t="s">
        <v>1749</v>
      </c>
      <c r="B784" s="998" t="s">
        <v>1750</v>
      </c>
      <c r="C784" s="524">
        <v>0.8</v>
      </c>
      <c r="D784" s="704">
        <v>0.72</v>
      </c>
      <c r="E784" s="704">
        <v>0.6</v>
      </c>
      <c r="F784" s="704">
        <v>0.4</v>
      </c>
      <c r="G784" s="704">
        <v>0.1</v>
      </c>
      <c r="H784" s="705"/>
      <c r="I784" s="532">
        <v>0</v>
      </c>
      <c r="J784" s="709">
        <v>0</v>
      </c>
      <c r="K784" s="705"/>
      <c r="L784" s="706">
        <v>0</v>
      </c>
      <c r="M784" s="706">
        <v>0</v>
      </c>
      <c r="N784" s="707">
        <v>0</v>
      </c>
      <c r="O784" s="707">
        <v>0</v>
      </c>
      <c r="P784" s="707">
        <v>0</v>
      </c>
      <c r="Q784" s="707">
        <v>0</v>
      </c>
      <c r="R784" s="707">
        <v>0</v>
      </c>
      <c r="S784" s="707">
        <v>0</v>
      </c>
      <c r="T784" s="707">
        <v>0</v>
      </c>
      <c r="U784" s="707">
        <v>0</v>
      </c>
      <c r="V784" s="707">
        <v>0</v>
      </c>
      <c r="W784" s="707">
        <v>0</v>
      </c>
      <c r="X784" s="708">
        <f t="shared" si="274"/>
        <v>2.62</v>
      </c>
      <c r="Y784" s="726">
        <f t="shared" si="254"/>
        <v>11.111111111111116</v>
      </c>
      <c r="Z784" s="726">
        <f t="shared" si="255"/>
        <v>19.999999999999996</v>
      </c>
      <c r="AA784" s="726">
        <f t="shared" si="256"/>
        <v>49.999999999999979</v>
      </c>
      <c r="AB784" s="726">
        <f t="shared" si="257"/>
        <v>300</v>
      </c>
      <c r="AC784" s="726" t="str">
        <f t="shared" si="258"/>
        <v>n/a</v>
      </c>
      <c r="AD784" s="726" t="str">
        <f t="shared" si="259"/>
        <v>n/a</v>
      </c>
      <c r="AE784" s="726" t="str">
        <f t="shared" si="260"/>
        <v>n/a</v>
      </c>
      <c r="AF784" s="726" t="str">
        <f t="shared" si="261"/>
        <v>n/a</v>
      </c>
      <c r="AG784" s="726" t="str">
        <f t="shared" si="262"/>
        <v>n/a</v>
      </c>
      <c r="AH784" s="726" t="str">
        <f t="shared" si="263"/>
        <v>n/a</v>
      </c>
      <c r="AI784" s="726" t="str">
        <f t="shared" si="264"/>
        <v>n/a</v>
      </c>
      <c r="AJ784" s="726" t="str">
        <f t="shared" si="265"/>
        <v>n/a</v>
      </c>
      <c r="AK784" s="726" t="str">
        <f t="shared" si="266"/>
        <v>n/a</v>
      </c>
      <c r="AL784" s="726" t="str">
        <f t="shared" si="267"/>
        <v>n/a</v>
      </c>
      <c r="AM784" s="726" t="str">
        <f t="shared" si="268"/>
        <v>n/a</v>
      </c>
      <c r="AN784" s="726" t="str">
        <f t="shared" si="269"/>
        <v>n/a</v>
      </c>
      <c r="AO784" s="726" t="str">
        <f t="shared" si="270"/>
        <v>n/a</v>
      </c>
      <c r="AP784" s="726" t="str">
        <f t="shared" si="271"/>
        <v>n/a</v>
      </c>
      <c r="AQ784" s="727">
        <f t="shared" si="272"/>
        <v>95.277777777777771</v>
      </c>
      <c r="AR784" s="728">
        <f t="shared" si="273"/>
        <v>137.49186283442017</v>
      </c>
    </row>
    <row r="785" spans="1:44" ht="11.25" customHeight="1" x14ac:dyDescent="0.2">
      <c r="A785" s="522" t="s">
        <v>1753</v>
      </c>
      <c r="B785" s="521" t="s">
        <v>1754</v>
      </c>
      <c r="C785" s="710">
        <v>0.16999999999999998</v>
      </c>
      <c r="D785" s="704">
        <v>0.14285599999999998</v>
      </c>
      <c r="E785" s="704">
        <v>0.12378020000000001</v>
      </c>
      <c r="F785" s="532">
        <v>0.10476099999999999</v>
      </c>
      <c r="G785" s="704">
        <v>5.7144E-2</v>
      </c>
      <c r="H785" s="705"/>
      <c r="I785" s="532">
        <v>0</v>
      </c>
      <c r="J785" s="709">
        <v>0</v>
      </c>
      <c r="K785" s="705"/>
      <c r="L785" s="706">
        <v>0</v>
      </c>
      <c r="M785" s="706">
        <v>0</v>
      </c>
      <c r="N785" s="707">
        <v>0</v>
      </c>
      <c r="O785" s="707">
        <v>0</v>
      </c>
      <c r="P785" s="707">
        <v>0</v>
      </c>
      <c r="Q785" s="707">
        <v>0</v>
      </c>
      <c r="R785" s="707">
        <v>0</v>
      </c>
      <c r="S785" s="707">
        <v>0</v>
      </c>
      <c r="T785" s="707">
        <v>0</v>
      </c>
      <c r="U785" s="707">
        <v>0</v>
      </c>
      <c r="V785" s="707">
        <v>0</v>
      </c>
      <c r="W785" s="707">
        <v>0</v>
      </c>
      <c r="X785" s="708">
        <f t="shared" si="274"/>
        <v>0.5985412</v>
      </c>
      <c r="Y785" s="726">
        <f t="shared" si="254"/>
        <v>19.000952007616068</v>
      </c>
      <c r="Z785" s="726">
        <f t="shared" si="255"/>
        <v>15.411026965540508</v>
      </c>
      <c r="AA785" s="726">
        <f t="shared" si="256"/>
        <v>18.154847700957433</v>
      </c>
      <c r="AB785" s="726">
        <f t="shared" si="257"/>
        <v>83.32808343833122</v>
      </c>
      <c r="AC785" s="726" t="str">
        <f t="shared" si="258"/>
        <v>n/a</v>
      </c>
      <c r="AD785" s="726" t="str">
        <f t="shared" si="259"/>
        <v>n/a</v>
      </c>
      <c r="AE785" s="726" t="str">
        <f t="shared" si="260"/>
        <v>n/a</v>
      </c>
      <c r="AF785" s="726" t="str">
        <f t="shared" si="261"/>
        <v>n/a</v>
      </c>
      <c r="AG785" s="726" t="str">
        <f t="shared" si="262"/>
        <v>n/a</v>
      </c>
      <c r="AH785" s="726" t="str">
        <f t="shared" si="263"/>
        <v>n/a</v>
      </c>
      <c r="AI785" s="726" t="str">
        <f t="shared" si="264"/>
        <v>n/a</v>
      </c>
      <c r="AJ785" s="726" t="str">
        <f t="shared" si="265"/>
        <v>n/a</v>
      </c>
      <c r="AK785" s="726" t="str">
        <f t="shared" si="266"/>
        <v>n/a</v>
      </c>
      <c r="AL785" s="726" t="str">
        <f t="shared" si="267"/>
        <v>n/a</v>
      </c>
      <c r="AM785" s="726" t="str">
        <f t="shared" si="268"/>
        <v>n/a</v>
      </c>
      <c r="AN785" s="726" t="str">
        <f t="shared" si="269"/>
        <v>n/a</v>
      </c>
      <c r="AO785" s="726" t="str">
        <f t="shared" si="270"/>
        <v>n/a</v>
      </c>
      <c r="AP785" s="726" t="str">
        <f t="shared" si="271"/>
        <v>n/a</v>
      </c>
      <c r="AQ785" s="727">
        <f t="shared" si="272"/>
        <v>33.973727528111311</v>
      </c>
      <c r="AR785" s="728">
        <f t="shared" si="273"/>
        <v>32.938565366762212</v>
      </c>
    </row>
    <row r="786" spans="1:44" ht="11.25" customHeight="1" x14ac:dyDescent="0.2">
      <c r="A786" s="522" t="s">
        <v>1755</v>
      </c>
      <c r="B786" s="521" t="s">
        <v>1756</v>
      </c>
      <c r="C786" s="710">
        <v>0.97499999999999998</v>
      </c>
      <c r="D786" s="704">
        <v>0.6</v>
      </c>
      <c r="E786" s="704">
        <v>0.45</v>
      </c>
      <c r="F786" s="704">
        <v>0.32500000000000001</v>
      </c>
      <c r="G786" s="525">
        <v>0.22500000000000001</v>
      </c>
      <c r="H786" s="526"/>
      <c r="I786" s="704">
        <v>0.17</v>
      </c>
      <c r="J786" s="709">
        <v>0.16</v>
      </c>
      <c r="K786" s="526"/>
      <c r="L786" s="706">
        <v>0.16</v>
      </c>
      <c r="M786" s="706">
        <v>0.16</v>
      </c>
      <c r="N786" s="707">
        <v>0.16</v>
      </c>
      <c r="O786" s="707">
        <v>0.16</v>
      </c>
      <c r="P786" s="707">
        <v>0.16</v>
      </c>
      <c r="Q786" s="707">
        <v>0.16</v>
      </c>
      <c r="R786" s="707">
        <v>0.16</v>
      </c>
      <c r="S786" s="707">
        <v>0.16</v>
      </c>
      <c r="T786" s="707">
        <v>0.16</v>
      </c>
      <c r="U786" s="707">
        <v>0.16</v>
      </c>
      <c r="V786" s="711">
        <v>0.16</v>
      </c>
      <c r="W786" s="711">
        <v>0.13</v>
      </c>
      <c r="X786" s="708">
        <f t="shared" si="274"/>
        <v>4.7950000000000017</v>
      </c>
      <c r="Y786" s="726">
        <f t="shared" si="254"/>
        <v>62.5</v>
      </c>
      <c r="Z786" s="726">
        <f t="shared" si="255"/>
        <v>33.333333333333329</v>
      </c>
      <c r="AA786" s="726">
        <f t="shared" si="256"/>
        <v>38.46153846153846</v>
      </c>
      <c r="AB786" s="726">
        <f t="shared" si="257"/>
        <v>44.444444444444443</v>
      </c>
      <c r="AC786" s="726">
        <f t="shared" si="258"/>
        <v>32.352941176470587</v>
      </c>
      <c r="AD786" s="726">
        <f t="shared" si="259"/>
        <v>6.25</v>
      </c>
      <c r="AE786" s="726">
        <f t="shared" si="260"/>
        <v>0</v>
      </c>
      <c r="AF786" s="726">
        <f t="shared" si="261"/>
        <v>0</v>
      </c>
      <c r="AG786" s="726">
        <f t="shared" si="262"/>
        <v>0</v>
      </c>
      <c r="AH786" s="726">
        <f t="shared" si="263"/>
        <v>0</v>
      </c>
      <c r="AI786" s="726">
        <f t="shared" si="264"/>
        <v>0</v>
      </c>
      <c r="AJ786" s="726">
        <f t="shared" si="265"/>
        <v>0</v>
      </c>
      <c r="AK786" s="726">
        <f t="shared" si="266"/>
        <v>0</v>
      </c>
      <c r="AL786" s="726">
        <f t="shared" si="267"/>
        <v>0</v>
      </c>
      <c r="AM786" s="726">
        <f t="shared" si="268"/>
        <v>0</v>
      </c>
      <c r="AN786" s="726">
        <f t="shared" si="269"/>
        <v>0</v>
      </c>
      <c r="AO786" s="726">
        <f t="shared" si="270"/>
        <v>0</v>
      </c>
      <c r="AP786" s="726">
        <f t="shared" si="271"/>
        <v>23.076923076923084</v>
      </c>
      <c r="AQ786" s="727">
        <f t="shared" si="272"/>
        <v>13.356621138483883</v>
      </c>
      <c r="AR786" s="728">
        <f t="shared" si="273"/>
        <v>20.115974727615789</v>
      </c>
    </row>
    <row r="787" spans="1:44" ht="11.25" customHeight="1" x14ac:dyDescent="0.2">
      <c r="A787" s="509" t="s">
        <v>1757</v>
      </c>
      <c r="B787" s="506" t="s">
        <v>1758</v>
      </c>
      <c r="C787" s="554">
        <v>1.1400000000000001</v>
      </c>
      <c r="D787" s="513">
        <v>1.0449999999999999</v>
      </c>
      <c r="E787" s="513">
        <v>1</v>
      </c>
      <c r="F787" s="513">
        <v>0.95</v>
      </c>
      <c r="G787" s="513">
        <v>0.85</v>
      </c>
      <c r="H787" s="514"/>
      <c r="I787" s="513">
        <v>0.71</v>
      </c>
      <c r="J787" s="511">
        <v>0.42499999999999999</v>
      </c>
      <c r="K787" s="514"/>
      <c r="L787" s="571">
        <v>0.2</v>
      </c>
      <c r="M787" s="571">
        <v>0.57499999999999996</v>
      </c>
      <c r="N787" s="519">
        <v>1.7</v>
      </c>
      <c r="O787" s="519">
        <v>1.6</v>
      </c>
      <c r="P787" s="519">
        <v>1.32</v>
      </c>
      <c r="Q787" s="519">
        <v>1.2</v>
      </c>
      <c r="R787" s="519">
        <v>0.96</v>
      </c>
      <c r="S787" s="519">
        <v>0.81</v>
      </c>
      <c r="T787" s="519">
        <v>0.76249999999999996</v>
      </c>
      <c r="U787" s="519">
        <v>0.73250000000000004</v>
      </c>
      <c r="V787" s="519">
        <v>0.66415000000000002</v>
      </c>
      <c r="W787" s="519">
        <v>0.60079000000000005</v>
      </c>
      <c r="X787" s="708">
        <f t="shared" si="274"/>
        <v>17.244939999999996</v>
      </c>
      <c r="Y787" s="726">
        <f t="shared" si="254"/>
        <v>9.0909090909091042</v>
      </c>
      <c r="Z787" s="726">
        <f t="shared" si="255"/>
        <v>4.4999999999999929</v>
      </c>
      <c r="AA787" s="726">
        <f t="shared" si="256"/>
        <v>5.2631578947368363</v>
      </c>
      <c r="AB787" s="726">
        <f t="shared" si="257"/>
        <v>11.764705882352944</v>
      </c>
      <c r="AC787" s="726">
        <f t="shared" si="258"/>
        <v>19.718309859154925</v>
      </c>
      <c r="AD787" s="726">
        <f t="shared" si="259"/>
        <v>67.058823529411768</v>
      </c>
      <c r="AE787" s="726">
        <f t="shared" si="260"/>
        <v>112.5</v>
      </c>
      <c r="AF787" s="726">
        <f t="shared" si="261"/>
        <v>-65.217391304347828</v>
      </c>
      <c r="AG787" s="726">
        <f t="shared" si="262"/>
        <v>-66.176470588235304</v>
      </c>
      <c r="AH787" s="726">
        <f t="shared" si="263"/>
        <v>6.25</v>
      </c>
      <c r="AI787" s="726">
        <f t="shared" si="264"/>
        <v>21.212121212121215</v>
      </c>
      <c r="AJ787" s="726">
        <f t="shared" si="265"/>
        <v>10.000000000000009</v>
      </c>
      <c r="AK787" s="726">
        <f t="shared" si="266"/>
        <v>25</v>
      </c>
      <c r="AL787" s="726">
        <f t="shared" si="267"/>
        <v>18.518518518518512</v>
      </c>
      <c r="AM787" s="726">
        <f t="shared" si="268"/>
        <v>6.2295081967213228</v>
      </c>
      <c r="AN787" s="726">
        <f t="shared" si="269"/>
        <v>4.0955631399317349</v>
      </c>
      <c r="AO787" s="726">
        <f t="shared" si="270"/>
        <v>10.291349845667398</v>
      </c>
      <c r="AP787" s="726">
        <f t="shared" si="271"/>
        <v>10.546114282860897</v>
      </c>
      <c r="AQ787" s="727">
        <f t="shared" si="272"/>
        <v>11.702512197766861</v>
      </c>
      <c r="AR787" s="728">
        <f t="shared" si="273"/>
        <v>38.963158609120086</v>
      </c>
    </row>
    <row r="788" spans="1:44" ht="11.25" customHeight="1" x14ac:dyDescent="0.2">
      <c r="A788" s="539" t="s">
        <v>1759</v>
      </c>
      <c r="B788" s="540" t="s">
        <v>1760</v>
      </c>
      <c r="C788" s="542">
        <v>1.2249999999999999</v>
      </c>
      <c r="D788" s="545">
        <v>1.1625000000000001</v>
      </c>
      <c r="E788" s="545">
        <v>1.0925</v>
      </c>
      <c r="F788" s="545">
        <v>1.0149999999999999</v>
      </c>
      <c r="G788" s="545">
        <v>0.92500000000000004</v>
      </c>
      <c r="H788" s="546"/>
      <c r="I788" s="545">
        <v>0.875</v>
      </c>
      <c r="J788" s="541">
        <v>0.77</v>
      </c>
      <c r="K788" s="546"/>
      <c r="L788" s="572">
        <v>0.72499999999999998</v>
      </c>
      <c r="M788" s="572">
        <v>0.96499999999999997</v>
      </c>
      <c r="N788" s="548">
        <v>1.32</v>
      </c>
      <c r="O788" s="548">
        <v>1.3025</v>
      </c>
      <c r="P788" s="548">
        <v>1.2375</v>
      </c>
      <c r="Q788" s="548">
        <v>1.1924999999999999</v>
      </c>
      <c r="R788" s="548">
        <v>1.1625000000000001</v>
      </c>
      <c r="S788" s="548">
        <v>1.1325000000000001</v>
      </c>
      <c r="T788" s="548">
        <v>1.1025</v>
      </c>
      <c r="U788" s="548">
        <v>1.0774999999999999</v>
      </c>
      <c r="V788" s="548">
        <v>1.0674999999999999</v>
      </c>
      <c r="W788" s="548">
        <v>1.0565</v>
      </c>
      <c r="X788" s="708">
        <f t="shared" si="274"/>
        <v>20.406499999999998</v>
      </c>
      <c r="Y788" s="726">
        <f t="shared" si="254"/>
        <v>5.3763440860214784</v>
      </c>
      <c r="Z788" s="726">
        <f t="shared" si="255"/>
        <v>6.4073226544622441</v>
      </c>
      <c r="AA788" s="726">
        <f t="shared" si="256"/>
        <v>7.6354679802955738</v>
      </c>
      <c r="AB788" s="726">
        <f t="shared" si="257"/>
        <v>9.7297297297297192</v>
      </c>
      <c r="AC788" s="726">
        <f t="shared" si="258"/>
        <v>5.7142857142857162</v>
      </c>
      <c r="AD788" s="726">
        <f t="shared" si="259"/>
        <v>13.636363636363624</v>
      </c>
      <c r="AE788" s="726">
        <f t="shared" si="260"/>
        <v>6.2068965517241503</v>
      </c>
      <c r="AF788" s="726">
        <f t="shared" si="261"/>
        <v>-24.870466321243523</v>
      </c>
      <c r="AG788" s="726">
        <f t="shared" si="262"/>
        <v>-26.893939393939405</v>
      </c>
      <c r="AH788" s="726">
        <f t="shared" si="263"/>
        <v>1.343570057581589</v>
      </c>
      <c r="AI788" s="726">
        <f t="shared" si="264"/>
        <v>5.2525252525252419</v>
      </c>
      <c r="AJ788" s="726">
        <f t="shared" si="265"/>
        <v>3.7735849056603987</v>
      </c>
      <c r="AK788" s="726">
        <f t="shared" si="266"/>
        <v>2.580645161290307</v>
      </c>
      <c r="AL788" s="726">
        <f t="shared" si="267"/>
        <v>2.6490066225165476</v>
      </c>
      <c r="AM788" s="726">
        <f t="shared" si="268"/>
        <v>2.7210884353741527</v>
      </c>
      <c r="AN788" s="726">
        <f t="shared" si="269"/>
        <v>2.3201856148491906</v>
      </c>
      <c r="AO788" s="726">
        <f t="shared" si="270"/>
        <v>0.93676814988290502</v>
      </c>
      <c r="AP788" s="726">
        <f t="shared" si="271"/>
        <v>1.0411736867013577</v>
      </c>
      <c r="AQ788" s="727">
        <f t="shared" si="272"/>
        <v>1.4200306957822926</v>
      </c>
      <c r="AR788" s="728">
        <f t="shared" si="273"/>
        <v>10.453379650013455</v>
      </c>
    </row>
    <row r="789" spans="1:44" ht="11.25" customHeight="1" x14ac:dyDescent="0.2">
      <c r="A789" s="522" t="s">
        <v>368</v>
      </c>
      <c r="B789" s="998" t="s">
        <v>369</v>
      </c>
      <c r="C789" s="524">
        <v>0.97499999999999998</v>
      </c>
      <c r="D789" s="704">
        <v>0.93</v>
      </c>
      <c r="E789" s="704">
        <v>0.88833333333333342</v>
      </c>
      <c r="F789" s="704">
        <v>0.80666666666666664</v>
      </c>
      <c r="G789" s="704">
        <v>0.73666666666666669</v>
      </c>
      <c r="H789" s="705"/>
      <c r="I789" s="704">
        <v>0.70666666666666667</v>
      </c>
      <c r="J789" s="523">
        <v>0.68</v>
      </c>
      <c r="K789" s="705"/>
      <c r="L789" s="543">
        <v>0.6</v>
      </c>
      <c r="M789" s="543">
        <v>0.52333333333333332</v>
      </c>
      <c r="N789" s="711">
        <v>0.5033333333333333</v>
      </c>
      <c r="O789" s="711">
        <v>0.48166666666666669</v>
      </c>
      <c r="P789" s="711">
        <v>0.46</v>
      </c>
      <c r="Q789" s="711">
        <v>0.43333333333333335</v>
      </c>
      <c r="R789" s="711">
        <v>0.39833333333333337</v>
      </c>
      <c r="S789" s="711">
        <v>0.37666666666666665</v>
      </c>
      <c r="T789" s="711">
        <v>0.36110666666666669</v>
      </c>
      <c r="U789" s="711">
        <v>0.35</v>
      </c>
      <c r="V789" s="711">
        <v>0.33889333333333332</v>
      </c>
      <c r="W789" s="711">
        <v>0.32667333333333332</v>
      </c>
      <c r="X789" s="708">
        <f t="shared" si="274"/>
        <v>10.876673333333333</v>
      </c>
      <c r="Y789" s="726">
        <f t="shared" si="254"/>
        <v>4.8387096774193505</v>
      </c>
      <c r="Z789" s="726">
        <f t="shared" si="255"/>
        <v>4.6904315196998114</v>
      </c>
      <c r="AA789" s="726">
        <f t="shared" si="256"/>
        <v>10.123966942148765</v>
      </c>
      <c r="AB789" s="726">
        <f t="shared" si="257"/>
        <v>9.5022624434389016</v>
      </c>
      <c r="AC789" s="726">
        <f t="shared" si="258"/>
        <v>4.2452830188679291</v>
      </c>
      <c r="AD789" s="726">
        <f t="shared" si="259"/>
        <v>3.9215686274509665</v>
      </c>
      <c r="AE789" s="726">
        <f t="shared" si="260"/>
        <v>13.333333333333353</v>
      </c>
      <c r="AF789" s="726">
        <f t="shared" si="261"/>
        <v>14.649681528662416</v>
      </c>
      <c r="AG789" s="726">
        <f t="shared" si="262"/>
        <v>3.9735099337748325</v>
      </c>
      <c r="AH789" s="726">
        <f t="shared" si="263"/>
        <v>4.4982698961937517</v>
      </c>
      <c r="AI789" s="726">
        <f t="shared" si="264"/>
        <v>4.7101449275362306</v>
      </c>
      <c r="AJ789" s="726">
        <f t="shared" si="265"/>
        <v>6.1538461538461542</v>
      </c>
      <c r="AK789" s="726">
        <f t="shared" si="266"/>
        <v>8.786610878661083</v>
      </c>
      <c r="AL789" s="726">
        <f t="shared" si="267"/>
        <v>5.752212389380551</v>
      </c>
      <c r="AM789" s="726">
        <f t="shared" si="268"/>
        <v>4.3089761104752045</v>
      </c>
      <c r="AN789" s="726">
        <f t="shared" si="269"/>
        <v>3.1733333333333391</v>
      </c>
      <c r="AO789" s="726">
        <f t="shared" si="270"/>
        <v>3.2773340677499263</v>
      </c>
      <c r="AP789" s="726">
        <f t="shared" si="271"/>
        <v>3.7407399848982781</v>
      </c>
      <c r="AQ789" s="727">
        <f t="shared" si="272"/>
        <v>6.31556748704838</v>
      </c>
      <c r="AR789" s="728">
        <f t="shared" si="273"/>
        <v>3.4791844634587679</v>
      </c>
    </row>
    <row r="790" spans="1:44" ht="11.25" customHeight="1" x14ac:dyDescent="0.2">
      <c r="A790" s="522" t="s">
        <v>370</v>
      </c>
      <c r="B790" s="521" t="s">
        <v>371</v>
      </c>
      <c r="C790" s="524">
        <v>1.02</v>
      </c>
      <c r="D790" s="704">
        <v>0.98</v>
      </c>
      <c r="E790" s="704">
        <v>0.94</v>
      </c>
      <c r="F790" s="704">
        <v>0.9</v>
      </c>
      <c r="G790" s="704">
        <v>0.86</v>
      </c>
      <c r="H790" s="705" t="s">
        <v>91</v>
      </c>
      <c r="I790" s="704">
        <v>0.82</v>
      </c>
      <c r="J790" s="523">
        <v>0.78</v>
      </c>
      <c r="K790" s="705"/>
      <c r="L790" s="543">
        <v>0.74</v>
      </c>
      <c r="M790" s="543">
        <v>0.7</v>
      </c>
      <c r="N790" s="711">
        <v>0.63</v>
      </c>
      <c r="O790" s="711">
        <v>0.55000000000000004</v>
      </c>
      <c r="P790" s="711">
        <v>0.51</v>
      </c>
      <c r="Q790" s="711">
        <v>0.44</v>
      </c>
      <c r="R790" s="711">
        <v>0.42</v>
      </c>
      <c r="S790" s="711">
        <v>0.4</v>
      </c>
      <c r="T790" s="711">
        <v>0.39529999999999998</v>
      </c>
      <c r="U790" s="707">
        <v>0.38119999999999998</v>
      </c>
      <c r="V790" s="711">
        <v>0.3725</v>
      </c>
      <c r="W790" s="707">
        <v>0.34639999999999999</v>
      </c>
      <c r="X790" s="708">
        <f t="shared" si="274"/>
        <v>12.185400000000001</v>
      </c>
      <c r="Y790" s="726">
        <f t="shared" si="254"/>
        <v>4.081632653061229</v>
      </c>
      <c r="Z790" s="726">
        <f t="shared" si="255"/>
        <v>4.2553191489361764</v>
      </c>
      <c r="AA790" s="726">
        <f t="shared" si="256"/>
        <v>4.4444444444444287</v>
      </c>
      <c r="AB790" s="726">
        <f t="shared" si="257"/>
        <v>4.6511627906976827</v>
      </c>
      <c r="AC790" s="726">
        <f t="shared" si="258"/>
        <v>4.8780487804878092</v>
      </c>
      <c r="AD790" s="726">
        <f t="shared" si="259"/>
        <v>5.12820512820511</v>
      </c>
      <c r="AE790" s="726">
        <f t="shared" si="260"/>
        <v>5.4054054054054168</v>
      </c>
      <c r="AF790" s="726">
        <f t="shared" si="261"/>
        <v>5.7142857142857162</v>
      </c>
      <c r="AG790" s="726">
        <f t="shared" si="262"/>
        <v>11.111111111111093</v>
      </c>
      <c r="AH790" s="726">
        <f t="shared" si="263"/>
        <v>14.545454545454529</v>
      </c>
      <c r="AI790" s="726">
        <f t="shared" si="264"/>
        <v>7.8431372549019773</v>
      </c>
      <c r="AJ790" s="726">
        <f t="shared" si="265"/>
        <v>15.909090909090917</v>
      </c>
      <c r="AK790" s="726">
        <f t="shared" si="266"/>
        <v>4.7619047619047672</v>
      </c>
      <c r="AL790" s="726">
        <f t="shared" si="267"/>
        <v>4.9999999999999822</v>
      </c>
      <c r="AM790" s="726">
        <f t="shared" si="268"/>
        <v>1.1889704022261638</v>
      </c>
      <c r="AN790" s="726">
        <f t="shared" si="269"/>
        <v>3.6988457502623362</v>
      </c>
      <c r="AO790" s="726">
        <f t="shared" si="270"/>
        <v>2.3355704697986646</v>
      </c>
      <c r="AP790" s="726">
        <f t="shared" si="271"/>
        <v>7.5346420323325614</v>
      </c>
      <c r="AQ790" s="727">
        <f t="shared" si="272"/>
        <v>6.249290627922587</v>
      </c>
      <c r="AR790" s="728">
        <f t="shared" si="273"/>
        <v>3.9092000473242603</v>
      </c>
    </row>
    <row r="791" spans="1:44" ht="11.25" customHeight="1" x14ac:dyDescent="0.2">
      <c r="A791" s="1015" t="s">
        <v>1761</v>
      </c>
      <c r="B791" s="998" t="s">
        <v>1762</v>
      </c>
      <c r="C791" s="710">
        <v>0.65999999999999992</v>
      </c>
      <c r="D791" s="532">
        <v>0.64</v>
      </c>
      <c r="E791" s="704">
        <v>0.61</v>
      </c>
      <c r="F791" s="532">
        <v>0.6</v>
      </c>
      <c r="G791" s="704">
        <v>0.54</v>
      </c>
      <c r="H791" s="705"/>
      <c r="I791" s="704">
        <v>0.32</v>
      </c>
      <c r="J791" s="523">
        <v>0.22</v>
      </c>
      <c r="K791" s="705"/>
      <c r="L791" s="706">
        <v>0.2</v>
      </c>
      <c r="M791" s="706">
        <v>0.2</v>
      </c>
      <c r="N791" s="707">
        <v>0.76</v>
      </c>
      <c r="O791" s="711">
        <v>0.73</v>
      </c>
      <c r="P791" s="711">
        <v>0.54</v>
      </c>
      <c r="Q791" s="711">
        <v>0.26</v>
      </c>
      <c r="R791" s="711">
        <v>0.2</v>
      </c>
      <c r="S791" s="707">
        <v>0.16</v>
      </c>
      <c r="T791" s="707">
        <v>0.16</v>
      </c>
      <c r="U791" s="707">
        <v>0.16</v>
      </c>
      <c r="V791" s="707">
        <v>0.16</v>
      </c>
      <c r="W791" s="707">
        <v>0.16</v>
      </c>
      <c r="X791" s="708">
        <f t="shared" si="274"/>
        <v>7.2800000000000011</v>
      </c>
      <c r="Y791" s="726">
        <f t="shared" si="254"/>
        <v>3.1249999999999778</v>
      </c>
      <c r="Z791" s="726">
        <f t="shared" si="255"/>
        <v>4.9180327868852514</v>
      </c>
      <c r="AA791" s="726">
        <f t="shared" si="256"/>
        <v>1.6666666666666607</v>
      </c>
      <c r="AB791" s="726">
        <f t="shared" si="257"/>
        <v>11.111111111111093</v>
      </c>
      <c r="AC791" s="726">
        <f t="shared" si="258"/>
        <v>68.75</v>
      </c>
      <c r="AD791" s="726">
        <f t="shared" si="259"/>
        <v>45.45454545454546</v>
      </c>
      <c r="AE791" s="726">
        <f t="shared" si="260"/>
        <v>9.9999999999999858</v>
      </c>
      <c r="AF791" s="726">
        <f t="shared" si="261"/>
        <v>0</v>
      </c>
      <c r="AG791" s="726">
        <f t="shared" si="262"/>
        <v>-73.684210526315795</v>
      </c>
      <c r="AH791" s="726">
        <f t="shared" si="263"/>
        <v>4.1095890410958846</v>
      </c>
      <c r="AI791" s="726">
        <f t="shared" si="264"/>
        <v>35.185185185185162</v>
      </c>
      <c r="AJ791" s="726">
        <f t="shared" si="265"/>
        <v>107.69230769230771</v>
      </c>
      <c r="AK791" s="726">
        <f t="shared" si="266"/>
        <v>30.000000000000004</v>
      </c>
      <c r="AL791" s="726">
        <f t="shared" si="267"/>
        <v>25</v>
      </c>
      <c r="AM791" s="726">
        <f t="shared" si="268"/>
        <v>0</v>
      </c>
      <c r="AN791" s="726">
        <f t="shared" si="269"/>
        <v>0</v>
      </c>
      <c r="AO791" s="726">
        <f t="shared" si="270"/>
        <v>0</v>
      </c>
      <c r="AP791" s="726">
        <f t="shared" si="271"/>
        <v>0</v>
      </c>
      <c r="AQ791" s="727">
        <f t="shared" si="272"/>
        <v>15.184901522860079</v>
      </c>
      <c r="AR791" s="728">
        <f t="shared" si="273"/>
        <v>36.549149198109028</v>
      </c>
    </row>
    <row r="792" spans="1:44" ht="11.25" customHeight="1" x14ac:dyDescent="0.2">
      <c r="A792" s="522" t="s">
        <v>1763</v>
      </c>
      <c r="B792" s="998" t="s">
        <v>1764</v>
      </c>
      <c r="C792" s="524">
        <v>0.81</v>
      </c>
      <c r="D792" s="704">
        <v>0.77</v>
      </c>
      <c r="E792" s="704">
        <v>0.68</v>
      </c>
      <c r="F792" s="704">
        <v>0.57999999999999996</v>
      </c>
      <c r="G792" s="704">
        <v>0.54</v>
      </c>
      <c r="H792" s="705"/>
      <c r="I792" s="704">
        <v>0.37</v>
      </c>
      <c r="J792" s="709">
        <v>0.28000000000000003</v>
      </c>
      <c r="K792" s="705"/>
      <c r="L792" s="706">
        <v>0.25</v>
      </c>
      <c r="M792" s="706">
        <v>0.3</v>
      </c>
      <c r="N792" s="711">
        <v>0.74</v>
      </c>
      <c r="O792" s="711">
        <v>0.72499999999999998</v>
      </c>
      <c r="P792" s="711">
        <v>0.63</v>
      </c>
      <c r="Q792" s="711">
        <v>0.51500000000000001</v>
      </c>
      <c r="R792" s="711">
        <v>0.45333000000000001</v>
      </c>
      <c r="S792" s="711">
        <v>0.4</v>
      </c>
      <c r="T792" s="711">
        <v>0.34666999999999998</v>
      </c>
      <c r="U792" s="711">
        <v>0.30667</v>
      </c>
      <c r="V792" s="711">
        <v>0.26667000000000002</v>
      </c>
      <c r="W792" s="711">
        <v>0.2</v>
      </c>
      <c r="X792" s="708">
        <f t="shared" si="274"/>
        <v>9.163339999999998</v>
      </c>
      <c r="Y792" s="726">
        <f t="shared" si="254"/>
        <v>5.1948051948051965</v>
      </c>
      <c r="Z792" s="726">
        <f t="shared" si="255"/>
        <v>13.235294117647056</v>
      </c>
      <c r="AA792" s="726">
        <f t="shared" si="256"/>
        <v>17.24137931034484</v>
      </c>
      <c r="AB792" s="726">
        <f t="shared" si="257"/>
        <v>7.4074074074073959</v>
      </c>
      <c r="AC792" s="726">
        <f t="shared" si="258"/>
        <v>45.945945945945965</v>
      </c>
      <c r="AD792" s="726">
        <f t="shared" si="259"/>
        <v>32.142857142857139</v>
      </c>
      <c r="AE792" s="726">
        <f t="shared" si="260"/>
        <v>12.000000000000011</v>
      </c>
      <c r="AF792" s="726">
        <f t="shared" si="261"/>
        <v>-16.666666666666664</v>
      </c>
      <c r="AG792" s="726">
        <f t="shared" si="262"/>
        <v>-59.45945945945946</v>
      </c>
      <c r="AH792" s="726">
        <f t="shared" si="263"/>
        <v>2.0689655172413834</v>
      </c>
      <c r="AI792" s="726">
        <f t="shared" si="264"/>
        <v>15.07936507936507</v>
      </c>
      <c r="AJ792" s="726">
        <f t="shared" si="265"/>
        <v>22.330097087378633</v>
      </c>
      <c r="AK792" s="726">
        <f t="shared" si="266"/>
        <v>13.603776498356602</v>
      </c>
      <c r="AL792" s="726">
        <f t="shared" si="267"/>
        <v>13.332499999999992</v>
      </c>
      <c r="AM792" s="726">
        <f t="shared" si="268"/>
        <v>15.383505927827624</v>
      </c>
      <c r="AN792" s="726">
        <f t="shared" si="269"/>
        <v>13.043336485472977</v>
      </c>
      <c r="AO792" s="726">
        <f t="shared" si="270"/>
        <v>14.999812502343701</v>
      </c>
      <c r="AP792" s="726">
        <f t="shared" si="271"/>
        <v>33.335000000000001</v>
      </c>
      <c r="AQ792" s="727">
        <f t="shared" si="272"/>
        <v>11.123217893937083</v>
      </c>
      <c r="AR792" s="728">
        <f t="shared" si="273"/>
        <v>22.049064902150818</v>
      </c>
    </row>
    <row r="793" spans="1:44" ht="11.25" customHeight="1" x14ac:dyDescent="0.2">
      <c r="A793" s="593" t="s">
        <v>1765</v>
      </c>
      <c r="B793" s="540" t="s">
        <v>1766</v>
      </c>
      <c r="C793" s="553">
        <v>1.1599999999999999</v>
      </c>
      <c r="D793" s="545">
        <v>1.1100000000000001</v>
      </c>
      <c r="E793" s="545">
        <v>1.08</v>
      </c>
      <c r="F793" s="545">
        <v>1.04</v>
      </c>
      <c r="G793" s="545">
        <v>1.01</v>
      </c>
      <c r="H793" s="546"/>
      <c r="I793" s="544">
        <v>1</v>
      </c>
      <c r="J793" s="547">
        <v>1</v>
      </c>
      <c r="K793" s="546"/>
      <c r="L793" s="572">
        <v>1</v>
      </c>
      <c r="M793" s="572">
        <v>1.03</v>
      </c>
      <c r="N793" s="549">
        <v>1.1200000000000001</v>
      </c>
      <c r="O793" s="548">
        <v>1.1200000000000001</v>
      </c>
      <c r="P793" s="548">
        <v>1.06</v>
      </c>
      <c r="Q793" s="548">
        <v>0.98</v>
      </c>
      <c r="R793" s="548">
        <v>0.9</v>
      </c>
      <c r="S793" s="548">
        <v>0.82</v>
      </c>
      <c r="T793" s="548">
        <v>0.76001000000000007</v>
      </c>
      <c r="U793" s="548">
        <v>0.70666000000000007</v>
      </c>
      <c r="V793" s="548">
        <v>0.17333000000000001</v>
      </c>
      <c r="W793" s="549">
        <v>0</v>
      </c>
      <c r="X793" s="708">
        <f t="shared" si="274"/>
        <v>17.070000000000004</v>
      </c>
      <c r="Y793" s="726">
        <f t="shared" si="254"/>
        <v>4.5045045045044807</v>
      </c>
      <c r="Z793" s="726">
        <f t="shared" si="255"/>
        <v>2.7777777777777901</v>
      </c>
      <c r="AA793" s="726">
        <f t="shared" si="256"/>
        <v>3.8461538461538547</v>
      </c>
      <c r="AB793" s="726">
        <f t="shared" si="257"/>
        <v>2.9702970297029729</v>
      </c>
      <c r="AC793" s="726">
        <f t="shared" si="258"/>
        <v>1.0000000000000009</v>
      </c>
      <c r="AD793" s="726">
        <f t="shared" si="259"/>
        <v>0</v>
      </c>
      <c r="AE793" s="726">
        <f t="shared" si="260"/>
        <v>0</v>
      </c>
      <c r="AF793" s="726">
        <f t="shared" si="261"/>
        <v>-2.9126213592232997</v>
      </c>
      <c r="AG793" s="726">
        <f t="shared" si="262"/>
        <v>-8.03571428571429</v>
      </c>
      <c r="AH793" s="726">
        <f t="shared" si="263"/>
        <v>0</v>
      </c>
      <c r="AI793" s="726">
        <f t="shared" si="264"/>
        <v>5.6603773584905648</v>
      </c>
      <c r="AJ793" s="726">
        <f t="shared" si="265"/>
        <v>8.163265306122458</v>
      </c>
      <c r="AK793" s="726">
        <f t="shared" si="266"/>
        <v>8.8888888888888786</v>
      </c>
      <c r="AL793" s="726">
        <f t="shared" si="267"/>
        <v>9.7560975609756184</v>
      </c>
      <c r="AM793" s="726">
        <f t="shared" si="268"/>
        <v>7.8933171931948154</v>
      </c>
      <c r="AN793" s="726">
        <f t="shared" si="269"/>
        <v>7.549599524523809</v>
      </c>
      <c r="AO793" s="726">
        <f t="shared" si="270"/>
        <v>307.69630185195871</v>
      </c>
      <c r="AP793" s="726" t="str">
        <f t="shared" si="271"/>
        <v>n/a</v>
      </c>
      <c r="AQ793" s="727">
        <f t="shared" si="272"/>
        <v>21.162249717491552</v>
      </c>
      <c r="AR793" s="728">
        <f t="shared" si="273"/>
        <v>73.985459744972573</v>
      </c>
    </row>
    <row r="794" spans="1:44" ht="11.25" customHeight="1" x14ac:dyDescent="0.2">
      <c r="A794" s="522" t="s">
        <v>841</v>
      </c>
      <c r="B794" s="521" t="s">
        <v>842</v>
      </c>
      <c r="C794" s="710">
        <v>2.48</v>
      </c>
      <c r="D794" s="704">
        <v>2.2549999999999999</v>
      </c>
      <c r="E794" s="704">
        <v>2.2000000000000002</v>
      </c>
      <c r="F794" s="704">
        <v>1.8049999999999999</v>
      </c>
      <c r="G794" s="704">
        <v>1.48</v>
      </c>
      <c r="H794" s="705"/>
      <c r="I794" s="704">
        <v>1.2450000000000001</v>
      </c>
      <c r="J794" s="523">
        <v>0.96499999999999997</v>
      </c>
      <c r="K794" s="705"/>
      <c r="L794" s="543">
        <v>0.6</v>
      </c>
      <c r="M794" s="706">
        <v>0.54</v>
      </c>
      <c r="N794" s="711">
        <v>0.46500000000000002</v>
      </c>
      <c r="O794" s="711">
        <v>0.33750000000000002</v>
      </c>
      <c r="P794" s="707">
        <v>0.3</v>
      </c>
      <c r="Q794" s="707">
        <v>0.3</v>
      </c>
      <c r="R794" s="711">
        <v>0.3</v>
      </c>
      <c r="S794" s="711">
        <v>0.23</v>
      </c>
      <c r="T794" s="707">
        <v>0.2</v>
      </c>
      <c r="U794" s="707">
        <v>0.2</v>
      </c>
      <c r="V794" s="707">
        <v>0.2</v>
      </c>
      <c r="W794" s="707">
        <v>0.2</v>
      </c>
      <c r="X794" s="708">
        <f t="shared" si="274"/>
        <v>16.302500000000002</v>
      </c>
      <c r="Y794" s="726">
        <f t="shared" si="254"/>
        <v>9.9778270509977887</v>
      </c>
      <c r="Z794" s="726">
        <f t="shared" si="255"/>
        <v>2.4999999999999911</v>
      </c>
      <c r="AA794" s="726">
        <f t="shared" si="256"/>
        <v>21.883656509695303</v>
      </c>
      <c r="AB794" s="726">
        <f t="shared" si="257"/>
        <v>21.959459459459453</v>
      </c>
      <c r="AC794" s="726">
        <f t="shared" si="258"/>
        <v>18.875502008032118</v>
      </c>
      <c r="AD794" s="726">
        <f t="shared" si="259"/>
        <v>29.015544041450791</v>
      </c>
      <c r="AE794" s="726">
        <f t="shared" si="260"/>
        <v>60.833333333333343</v>
      </c>
      <c r="AF794" s="726">
        <f t="shared" si="261"/>
        <v>11.111111111111093</v>
      </c>
      <c r="AG794" s="726">
        <f t="shared" si="262"/>
        <v>16.129032258064523</v>
      </c>
      <c r="AH794" s="726">
        <f t="shared" si="263"/>
        <v>37.777777777777779</v>
      </c>
      <c r="AI794" s="726">
        <f t="shared" si="264"/>
        <v>12.500000000000021</v>
      </c>
      <c r="AJ794" s="726">
        <f t="shared" si="265"/>
        <v>0</v>
      </c>
      <c r="AK794" s="726">
        <f t="shared" si="266"/>
        <v>0</v>
      </c>
      <c r="AL794" s="726">
        <f t="shared" si="267"/>
        <v>30.434782608695631</v>
      </c>
      <c r="AM794" s="726">
        <f t="shared" si="268"/>
        <v>14.999999999999991</v>
      </c>
      <c r="AN794" s="726">
        <f t="shared" si="269"/>
        <v>0</v>
      </c>
      <c r="AO794" s="726">
        <f t="shared" si="270"/>
        <v>0</v>
      </c>
      <c r="AP794" s="726">
        <f t="shared" si="271"/>
        <v>0</v>
      </c>
      <c r="AQ794" s="727">
        <f t="shared" si="272"/>
        <v>15.999890342145436</v>
      </c>
      <c r="AR794" s="728">
        <f t="shared" si="273"/>
        <v>16.226616210348908</v>
      </c>
    </row>
    <row r="795" spans="1:44" ht="11.25" customHeight="1" x14ac:dyDescent="0.2">
      <c r="A795" s="522" t="s">
        <v>2936</v>
      </c>
      <c r="B795" s="998" t="s">
        <v>2937</v>
      </c>
      <c r="C795" s="710">
        <v>0.46</v>
      </c>
      <c r="D795" s="704">
        <v>0.42</v>
      </c>
      <c r="E795" s="704">
        <v>0.37</v>
      </c>
      <c r="F795" s="704">
        <v>0.33</v>
      </c>
      <c r="G795" s="575">
        <v>0.28999999999999998</v>
      </c>
      <c r="H795" s="705"/>
      <c r="I795" s="532">
        <v>0.42</v>
      </c>
      <c r="J795" s="709">
        <v>0.56000000000000005</v>
      </c>
      <c r="K795" s="705"/>
      <c r="L795" s="706">
        <v>0.56000000000000005</v>
      </c>
      <c r="M795" s="543">
        <v>0.56000000000000005</v>
      </c>
      <c r="N795" s="711">
        <v>0.54</v>
      </c>
      <c r="O795" s="576">
        <v>0.52</v>
      </c>
      <c r="P795" s="576">
        <v>0.52</v>
      </c>
      <c r="Q795" s="576">
        <v>0.52</v>
      </c>
      <c r="R795" s="576">
        <v>0.52</v>
      </c>
      <c r="S795" s="576">
        <v>0.52</v>
      </c>
      <c r="T795" s="576">
        <v>0.52</v>
      </c>
      <c r="U795" s="576">
        <v>0.52</v>
      </c>
      <c r="V795" s="576">
        <v>0.52</v>
      </c>
      <c r="W795" s="711">
        <v>0.52</v>
      </c>
      <c r="X795" s="708">
        <f t="shared" si="274"/>
        <v>9.1899999999999959</v>
      </c>
      <c r="Y795" s="726">
        <f t="shared" si="254"/>
        <v>9.5238095238095344</v>
      </c>
      <c r="Z795" s="726">
        <f t="shared" si="255"/>
        <v>13.513513513513509</v>
      </c>
      <c r="AA795" s="726">
        <f t="shared" si="256"/>
        <v>12.12121212121211</v>
      </c>
      <c r="AB795" s="726">
        <f t="shared" si="257"/>
        <v>13.793103448275868</v>
      </c>
      <c r="AC795" s="726">
        <f t="shared" si="258"/>
        <v>-30.952380952380953</v>
      </c>
      <c r="AD795" s="726">
        <f t="shared" si="259"/>
        <v>-25.000000000000011</v>
      </c>
      <c r="AE795" s="726">
        <f t="shared" si="260"/>
        <v>0</v>
      </c>
      <c r="AF795" s="726">
        <f t="shared" si="261"/>
        <v>0</v>
      </c>
      <c r="AG795" s="726">
        <f t="shared" si="262"/>
        <v>3.7037037037036979</v>
      </c>
      <c r="AH795" s="726">
        <f t="shared" si="263"/>
        <v>3.8461538461538547</v>
      </c>
      <c r="AI795" s="726">
        <f t="shared" si="264"/>
        <v>0</v>
      </c>
      <c r="AJ795" s="726">
        <f t="shared" si="265"/>
        <v>0</v>
      </c>
      <c r="AK795" s="726">
        <f t="shared" si="266"/>
        <v>0</v>
      </c>
      <c r="AL795" s="726">
        <f t="shared" si="267"/>
        <v>0</v>
      </c>
      <c r="AM795" s="726">
        <f t="shared" si="268"/>
        <v>0</v>
      </c>
      <c r="AN795" s="726">
        <f t="shared" si="269"/>
        <v>0</v>
      </c>
      <c r="AO795" s="726">
        <f t="shared" si="270"/>
        <v>0</v>
      </c>
      <c r="AP795" s="726">
        <f t="shared" si="271"/>
        <v>0</v>
      </c>
      <c r="AQ795" s="727">
        <f t="shared" si="272"/>
        <v>3.050640023820033E-2</v>
      </c>
      <c r="AR795" s="728">
        <f t="shared" si="273"/>
        <v>11.432757212023306</v>
      </c>
    </row>
    <row r="796" spans="1:44" ht="11.25" customHeight="1" x14ac:dyDescent="0.2">
      <c r="A796" s="1015" t="s">
        <v>372</v>
      </c>
      <c r="B796" s="998" t="s">
        <v>373</v>
      </c>
      <c r="C796" s="552">
        <v>1.32</v>
      </c>
      <c r="D796" s="704">
        <v>1.32</v>
      </c>
      <c r="E796" s="532">
        <v>1.28</v>
      </c>
      <c r="F796" s="704">
        <v>1.28</v>
      </c>
      <c r="G796" s="704">
        <v>1.25</v>
      </c>
      <c r="H796" s="705"/>
      <c r="I796" s="704">
        <v>1.24</v>
      </c>
      <c r="J796" s="709">
        <v>1.2</v>
      </c>
      <c r="K796" s="705"/>
      <c r="L796" s="543">
        <v>1.2</v>
      </c>
      <c r="M796" s="706">
        <v>1.1599999999999999</v>
      </c>
      <c r="N796" s="711">
        <v>1.1599999999999999</v>
      </c>
      <c r="O796" s="711">
        <v>1.1200000000000001</v>
      </c>
      <c r="P796" s="711">
        <v>1.08</v>
      </c>
      <c r="Q796" s="707">
        <v>1.04</v>
      </c>
      <c r="R796" s="711">
        <v>1.01</v>
      </c>
      <c r="S796" s="711">
        <v>1</v>
      </c>
      <c r="T796" s="711">
        <v>0.93</v>
      </c>
      <c r="U796" s="711">
        <v>0.89</v>
      </c>
      <c r="V796" s="711">
        <v>0.84</v>
      </c>
      <c r="W796" s="711">
        <v>0.81</v>
      </c>
      <c r="X796" s="708">
        <f t="shared" si="274"/>
        <v>21.130000000000003</v>
      </c>
      <c r="Y796" s="726">
        <f t="shared" si="254"/>
        <v>0</v>
      </c>
      <c r="Z796" s="726">
        <f t="shared" si="255"/>
        <v>3.125</v>
      </c>
      <c r="AA796" s="726">
        <f t="shared" si="256"/>
        <v>0</v>
      </c>
      <c r="AB796" s="726">
        <f t="shared" si="257"/>
        <v>2.4000000000000021</v>
      </c>
      <c r="AC796" s="726">
        <f t="shared" si="258"/>
        <v>0.80645161290322509</v>
      </c>
      <c r="AD796" s="726">
        <f t="shared" si="259"/>
        <v>3.3333333333333437</v>
      </c>
      <c r="AE796" s="726">
        <f t="shared" si="260"/>
        <v>0</v>
      </c>
      <c r="AF796" s="726">
        <f t="shared" si="261"/>
        <v>3.4482758620689724</v>
      </c>
      <c r="AG796" s="726">
        <f t="shared" si="262"/>
        <v>0</v>
      </c>
      <c r="AH796" s="726">
        <f t="shared" si="263"/>
        <v>3.5714285714285587</v>
      </c>
      <c r="AI796" s="726">
        <f t="shared" si="264"/>
        <v>3.7037037037036979</v>
      </c>
      <c r="AJ796" s="726">
        <f t="shared" si="265"/>
        <v>3.8461538461538547</v>
      </c>
      <c r="AK796" s="726">
        <f t="shared" si="266"/>
        <v>2.9702970297029729</v>
      </c>
      <c r="AL796" s="726">
        <f t="shared" si="267"/>
        <v>1.0000000000000009</v>
      </c>
      <c r="AM796" s="726">
        <f t="shared" si="268"/>
        <v>7.5268817204301008</v>
      </c>
      <c r="AN796" s="726">
        <f t="shared" si="269"/>
        <v>4.4943820224719211</v>
      </c>
      <c r="AO796" s="726">
        <f t="shared" si="270"/>
        <v>5.9523809523809534</v>
      </c>
      <c r="AP796" s="726">
        <f t="shared" si="271"/>
        <v>3.7037037037036979</v>
      </c>
      <c r="AQ796" s="727">
        <f t="shared" si="272"/>
        <v>2.7712217976822946</v>
      </c>
      <c r="AR796" s="728">
        <f t="shared" si="273"/>
        <v>2.1424753076187488</v>
      </c>
    </row>
    <row r="797" spans="1:44" ht="11.25" customHeight="1" x14ac:dyDescent="0.2">
      <c r="A797" s="509" t="s">
        <v>3970</v>
      </c>
      <c r="B797" s="506" t="s">
        <v>3971</v>
      </c>
      <c r="C797" s="517">
        <v>0.36</v>
      </c>
      <c r="D797" s="513">
        <v>0.28000000000000003</v>
      </c>
      <c r="E797" s="513">
        <v>0.21</v>
      </c>
      <c r="F797" s="513">
        <v>0.06</v>
      </c>
      <c r="G797" s="587">
        <v>0</v>
      </c>
      <c r="H797" s="514"/>
      <c r="I797" s="515">
        <v>0</v>
      </c>
      <c r="J797" s="516">
        <v>0</v>
      </c>
      <c r="K797" s="514"/>
      <c r="L797" s="537">
        <v>0</v>
      </c>
      <c r="M797" s="518">
        <v>0</v>
      </c>
      <c r="N797" s="518">
        <v>0.27</v>
      </c>
      <c r="O797" s="519">
        <v>0.35</v>
      </c>
      <c r="P797" s="519">
        <v>0.31</v>
      </c>
      <c r="Q797" s="519">
        <v>0.27</v>
      </c>
      <c r="R797" s="519">
        <v>0.23</v>
      </c>
      <c r="S797" s="519">
        <v>0.19166666666666665</v>
      </c>
      <c r="T797" s="519">
        <v>0.16666666666666666</v>
      </c>
      <c r="U797" s="589">
        <v>0</v>
      </c>
      <c r="V797" s="589">
        <v>0</v>
      </c>
      <c r="W797" s="589">
        <v>0</v>
      </c>
      <c r="X797" s="708">
        <f t="shared" si="274"/>
        <v>2.6983333333333328</v>
      </c>
      <c r="Y797" s="726">
        <f t="shared" si="254"/>
        <v>28.571428571428559</v>
      </c>
      <c r="Z797" s="726">
        <f t="shared" si="255"/>
        <v>33.33333333333335</v>
      </c>
      <c r="AA797" s="726">
        <f t="shared" si="256"/>
        <v>250</v>
      </c>
      <c r="AB797" s="726" t="str">
        <f t="shared" si="257"/>
        <v>n/a</v>
      </c>
      <c r="AC797" s="726" t="str">
        <f t="shared" si="258"/>
        <v>n/a</v>
      </c>
      <c r="AD797" s="726" t="str">
        <f t="shared" si="259"/>
        <v>n/a</v>
      </c>
      <c r="AE797" s="726" t="str">
        <f t="shared" si="260"/>
        <v>n/a</v>
      </c>
      <c r="AF797" s="726" t="str">
        <f t="shared" si="261"/>
        <v>n/a</v>
      </c>
      <c r="AG797" s="726">
        <f t="shared" si="262"/>
        <v>-100</v>
      </c>
      <c r="AH797" s="726">
        <f t="shared" si="263"/>
        <v>-22.857142857142843</v>
      </c>
      <c r="AI797" s="726">
        <f t="shared" si="264"/>
        <v>12.903225806451601</v>
      </c>
      <c r="AJ797" s="726">
        <f t="shared" si="265"/>
        <v>14.814814814814813</v>
      </c>
      <c r="AK797" s="726">
        <f t="shared" si="266"/>
        <v>17.391304347826097</v>
      </c>
      <c r="AL797" s="726">
        <f t="shared" si="267"/>
        <v>20.000000000000018</v>
      </c>
      <c r="AM797" s="726">
        <f t="shared" si="268"/>
        <v>14.999999999999991</v>
      </c>
      <c r="AN797" s="726" t="str">
        <f t="shared" si="269"/>
        <v>n/a</v>
      </c>
      <c r="AO797" s="726" t="str">
        <f t="shared" si="270"/>
        <v>n/a</v>
      </c>
      <c r="AP797" s="726" t="str">
        <f t="shared" si="271"/>
        <v>n/a</v>
      </c>
      <c r="AQ797" s="727">
        <f t="shared" si="272"/>
        <v>26.915696401671159</v>
      </c>
      <c r="AR797" s="728">
        <f t="shared" si="273"/>
        <v>87.571411452834113</v>
      </c>
    </row>
    <row r="798" spans="1:44" ht="11.25" customHeight="1" x14ac:dyDescent="0.2">
      <c r="A798" s="593" t="s">
        <v>4075</v>
      </c>
      <c r="B798" s="540" t="s">
        <v>4076</v>
      </c>
      <c r="C798" s="542">
        <v>0.14000000000000001</v>
      </c>
      <c r="D798" s="545">
        <v>0.11</v>
      </c>
      <c r="E798" s="545">
        <v>7.0000000000000007E-2</v>
      </c>
      <c r="F798" s="545">
        <v>0.02</v>
      </c>
      <c r="G798" s="573">
        <v>0</v>
      </c>
      <c r="H798" s="546"/>
      <c r="I798" s="544">
        <v>0</v>
      </c>
      <c r="J798" s="547">
        <v>0</v>
      </c>
      <c r="K798" s="546"/>
      <c r="L798" s="572">
        <v>0</v>
      </c>
      <c r="M798" s="572">
        <v>0</v>
      </c>
      <c r="N798" s="548">
        <v>0.14249999999999999</v>
      </c>
      <c r="O798" s="548">
        <v>0.38</v>
      </c>
      <c r="P798" s="548">
        <v>0.36</v>
      </c>
      <c r="Q798" s="548">
        <v>0.33</v>
      </c>
      <c r="R798" s="549">
        <v>0.3</v>
      </c>
      <c r="S798" s="549">
        <v>0.3</v>
      </c>
      <c r="T798" s="549">
        <v>0.3</v>
      </c>
      <c r="U798" s="549">
        <v>0.3</v>
      </c>
      <c r="V798" s="549">
        <v>0.3</v>
      </c>
      <c r="W798" s="548">
        <v>0.3</v>
      </c>
      <c r="X798" s="708">
        <f t="shared" si="274"/>
        <v>3.3524999999999996</v>
      </c>
      <c r="Y798" s="726">
        <f t="shared" si="254"/>
        <v>27.272727272727295</v>
      </c>
      <c r="Z798" s="726">
        <f t="shared" si="255"/>
        <v>57.142857142857139</v>
      </c>
      <c r="AA798" s="726">
        <f t="shared" si="256"/>
        <v>250.00000000000006</v>
      </c>
      <c r="AB798" s="726" t="str">
        <f t="shared" si="257"/>
        <v>n/a</v>
      </c>
      <c r="AC798" s="726" t="str">
        <f t="shared" si="258"/>
        <v>n/a</v>
      </c>
      <c r="AD798" s="726" t="str">
        <f t="shared" si="259"/>
        <v>n/a</v>
      </c>
      <c r="AE798" s="726" t="str">
        <f t="shared" si="260"/>
        <v>n/a</v>
      </c>
      <c r="AF798" s="726" t="str">
        <f t="shared" si="261"/>
        <v>n/a</v>
      </c>
      <c r="AG798" s="726">
        <f t="shared" si="262"/>
        <v>-100</v>
      </c>
      <c r="AH798" s="726">
        <f t="shared" si="263"/>
        <v>-62.5</v>
      </c>
      <c r="AI798" s="726">
        <f t="shared" si="264"/>
        <v>5.555555555555558</v>
      </c>
      <c r="AJ798" s="726">
        <f t="shared" si="265"/>
        <v>9.0909090909090828</v>
      </c>
      <c r="AK798" s="726">
        <f t="shared" si="266"/>
        <v>10.000000000000009</v>
      </c>
      <c r="AL798" s="726">
        <f t="shared" si="267"/>
        <v>0</v>
      </c>
      <c r="AM798" s="726">
        <f t="shared" si="268"/>
        <v>0</v>
      </c>
      <c r="AN798" s="726">
        <f t="shared" si="269"/>
        <v>0</v>
      </c>
      <c r="AO798" s="726">
        <f t="shared" si="270"/>
        <v>0</v>
      </c>
      <c r="AP798" s="726">
        <f t="shared" si="271"/>
        <v>0</v>
      </c>
      <c r="AQ798" s="727">
        <f t="shared" si="272"/>
        <v>15.120157620157626</v>
      </c>
      <c r="AR798" s="728">
        <f t="shared" si="273"/>
        <v>80.445021307004183</v>
      </c>
    </row>
    <row r="799" spans="1:44" ht="11.25" customHeight="1" x14ac:dyDescent="0.2">
      <c r="A799" s="522" t="s">
        <v>1769</v>
      </c>
      <c r="B799" s="521" t="s">
        <v>1770</v>
      </c>
      <c r="C799" s="710">
        <v>1.0900000000000001</v>
      </c>
      <c r="D799" s="525">
        <v>0.97</v>
      </c>
      <c r="E799" s="525">
        <v>0.86</v>
      </c>
      <c r="F799" s="525">
        <v>0.78</v>
      </c>
      <c r="G799" s="704">
        <v>0.69</v>
      </c>
      <c r="H799" s="526"/>
      <c r="I799" s="532">
        <v>0.6</v>
      </c>
      <c r="J799" s="709">
        <v>0.6</v>
      </c>
      <c r="K799" s="526"/>
      <c r="L799" s="706">
        <v>0.6</v>
      </c>
      <c r="M799" s="706">
        <v>0.6</v>
      </c>
      <c r="N799" s="711">
        <v>0.6</v>
      </c>
      <c r="O799" s="711">
        <v>0.55500000000000005</v>
      </c>
      <c r="P799" s="711">
        <v>0.495</v>
      </c>
      <c r="Q799" s="707">
        <v>0.48</v>
      </c>
      <c r="R799" s="711">
        <v>0.8</v>
      </c>
      <c r="S799" s="711">
        <v>0.75</v>
      </c>
      <c r="T799" s="707">
        <v>0.72</v>
      </c>
      <c r="U799" s="711">
        <v>0.72</v>
      </c>
      <c r="V799" s="711">
        <v>0.7</v>
      </c>
      <c r="W799" s="707">
        <v>0.68</v>
      </c>
      <c r="X799" s="708">
        <f t="shared" si="274"/>
        <v>13.29</v>
      </c>
      <c r="Y799" s="726">
        <f t="shared" si="254"/>
        <v>12.371134020618557</v>
      </c>
      <c r="Z799" s="726">
        <f t="shared" si="255"/>
        <v>12.790697674418606</v>
      </c>
      <c r="AA799" s="726">
        <f t="shared" si="256"/>
        <v>10.256410256410241</v>
      </c>
      <c r="AB799" s="726">
        <f t="shared" si="257"/>
        <v>13.043478260869579</v>
      </c>
      <c r="AC799" s="726">
        <f t="shared" si="258"/>
        <v>14.999999999999991</v>
      </c>
      <c r="AD799" s="726">
        <f t="shared" si="259"/>
        <v>0</v>
      </c>
      <c r="AE799" s="726">
        <f t="shared" si="260"/>
        <v>0</v>
      </c>
      <c r="AF799" s="726">
        <f t="shared" si="261"/>
        <v>0</v>
      </c>
      <c r="AG799" s="726">
        <f t="shared" si="262"/>
        <v>0</v>
      </c>
      <c r="AH799" s="726">
        <f t="shared" si="263"/>
        <v>8.108108108108091</v>
      </c>
      <c r="AI799" s="726">
        <f t="shared" si="264"/>
        <v>12.121212121212132</v>
      </c>
      <c r="AJ799" s="726">
        <f t="shared" si="265"/>
        <v>3.125</v>
      </c>
      <c r="AK799" s="726">
        <f t="shared" si="266"/>
        <v>-40</v>
      </c>
      <c r="AL799" s="726">
        <f t="shared" si="267"/>
        <v>6.6666666666666652</v>
      </c>
      <c r="AM799" s="726">
        <f t="shared" si="268"/>
        <v>4.1666666666666741</v>
      </c>
      <c r="AN799" s="726">
        <f t="shared" si="269"/>
        <v>0</v>
      </c>
      <c r="AO799" s="726">
        <f t="shared" si="270"/>
        <v>2.8571428571428692</v>
      </c>
      <c r="AP799" s="726">
        <f t="shared" si="271"/>
        <v>2.9411764705882248</v>
      </c>
      <c r="AQ799" s="727">
        <f t="shared" si="272"/>
        <v>3.5248718390389793</v>
      </c>
      <c r="AR799" s="728">
        <f t="shared" si="273"/>
        <v>12.113139096348727</v>
      </c>
    </row>
    <row r="800" spans="1:44" ht="11.25" customHeight="1" x14ac:dyDescent="0.2">
      <c r="A800" s="1015" t="s">
        <v>1771</v>
      </c>
      <c r="B800" s="998" t="s">
        <v>1772</v>
      </c>
      <c r="C800" s="524">
        <v>3.32</v>
      </c>
      <c r="D800" s="704">
        <v>3.12</v>
      </c>
      <c r="E800" s="704">
        <v>2.92</v>
      </c>
      <c r="F800" s="704">
        <v>2.68</v>
      </c>
      <c r="G800" s="704">
        <v>2.48</v>
      </c>
      <c r="H800" s="705"/>
      <c r="I800" s="704">
        <v>2.2799999999999998</v>
      </c>
      <c r="J800" s="523">
        <v>2.08</v>
      </c>
      <c r="K800" s="705"/>
      <c r="L800" s="543">
        <v>1.88</v>
      </c>
      <c r="M800" s="706">
        <v>1.8</v>
      </c>
      <c r="N800" s="711">
        <v>1.8</v>
      </c>
      <c r="O800" s="711">
        <v>1.68</v>
      </c>
      <c r="P800" s="711">
        <v>1.52</v>
      </c>
      <c r="Q800" s="711">
        <v>1.32</v>
      </c>
      <c r="R800" s="711">
        <v>1.1200000000000001</v>
      </c>
      <c r="S800" s="711">
        <v>0.92</v>
      </c>
      <c r="T800" s="707">
        <v>0.76</v>
      </c>
      <c r="U800" s="711">
        <v>0.76</v>
      </c>
      <c r="V800" s="711">
        <v>0.68</v>
      </c>
      <c r="W800" s="711">
        <v>0.3</v>
      </c>
      <c r="X800" s="708">
        <f t="shared" si="274"/>
        <v>33.42</v>
      </c>
      <c r="Y800" s="726">
        <f t="shared" si="254"/>
        <v>6.4102564102564097</v>
      </c>
      <c r="Z800" s="726">
        <f t="shared" si="255"/>
        <v>6.8493150684931559</v>
      </c>
      <c r="AA800" s="726">
        <f t="shared" si="256"/>
        <v>8.9552238805969964</v>
      </c>
      <c r="AB800" s="726">
        <f t="shared" si="257"/>
        <v>8.064516129032274</v>
      </c>
      <c r="AC800" s="726">
        <f t="shared" si="258"/>
        <v>8.7719298245614077</v>
      </c>
      <c r="AD800" s="726">
        <f t="shared" si="259"/>
        <v>9.6153846153846025</v>
      </c>
      <c r="AE800" s="726">
        <f t="shared" si="260"/>
        <v>10.638297872340431</v>
      </c>
      <c r="AF800" s="726">
        <f t="shared" si="261"/>
        <v>4.4444444444444287</v>
      </c>
      <c r="AG800" s="726">
        <f t="shared" si="262"/>
        <v>0</v>
      </c>
      <c r="AH800" s="726">
        <f t="shared" si="263"/>
        <v>7.1428571428571397</v>
      </c>
      <c r="AI800" s="726">
        <f t="shared" si="264"/>
        <v>10.526315789473673</v>
      </c>
      <c r="AJ800" s="726">
        <f t="shared" si="265"/>
        <v>15.151515151515138</v>
      </c>
      <c r="AK800" s="726">
        <f t="shared" si="266"/>
        <v>17.857142857142861</v>
      </c>
      <c r="AL800" s="726">
        <f t="shared" si="267"/>
        <v>21.739130434782616</v>
      </c>
      <c r="AM800" s="726">
        <f t="shared" si="268"/>
        <v>21.052631578947366</v>
      </c>
      <c r="AN800" s="726">
        <f t="shared" si="269"/>
        <v>0</v>
      </c>
      <c r="AO800" s="726">
        <f t="shared" si="270"/>
        <v>11.764705882352944</v>
      </c>
      <c r="AP800" s="726">
        <f t="shared" si="271"/>
        <v>126.6666666666667</v>
      </c>
      <c r="AQ800" s="727">
        <f t="shared" si="272"/>
        <v>16.425018541602675</v>
      </c>
      <c r="AR800" s="728">
        <f t="shared" si="273"/>
        <v>28.168013899692102</v>
      </c>
    </row>
    <row r="801" spans="1:44" ht="11.25" customHeight="1" x14ac:dyDescent="0.2">
      <c r="A801" s="1015" t="s">
        <v>843</v>
      </c>
      <c r="B801" s="998" t="s">
        <v>844</v>
      </c>
      <c r="C801" s="524">
        <v>2.7199999999999998</v>
      </c>
      <c r="D801" s="704">
        <v>2.62</v>
      </c>
      <c r="E801" s="704">
        <v>2.56</v>
      </c>
      <c r="F801" s="704">
        <v>2.36</v>
      </c>
      <c r="G801" s="704">
        <v>2.1949999999999998</v>
      </c>
      <c r="H801" s="705"/>
      <c r="I801" s="704">
        <v>2.0299999999999998</v>
      </c>
      <c r="J801" s="523">
        <v>1.865</v>
      </c>
      <c r="K801" s="705"/>
      <c r="L801" s="543">
        <v>1.7</v>
      </c>
      <c r="M801" s="706">
        <v>1.54</v>
      </c>
      <c r="N801" s="711">
        <v>1.345</v>
      </c>
      <c r="O801" s="711">
        <v>1.1499999999999999</v>
      </c>
      <c r="P801" s="711">
        <v>1.0249999999999999</v>
      </c>
      <c r="Q801" s="711">
        <v>0.88</v>
      </c>
      <c r="R801" s="707">
        <v>0.7</v>
      </c>
      <c r="S801" s="711">
        <v>0.5675</v>
      </c>
      <c r="T801" s="711">
        <v>0.49</v>
      </c>
      <c r="U801" s="711">
        <v>0.45</v>
      </c>
      <c r="V801" s="711">
        <v>0.41249999999999998</v>
      </c>
      <c r="W801" s="711">
        <v>0.37</v>
      </c>
      <c r="X801" s="708">
        <f t="shared" si="274"/>
        <v>26.97999999999999</v>
      </c>
      <c r="Y801" s="726">
        <f t="shared" si="254"/>
        <v>3.8167938931297662</v>
      </c>
      <c r="Z801" s="726">
        <f t="shared" si="255"/>
        <v>2.34375</v>
      </c>
      <c r="AA801" s="726">
        <f t="shared" si="256"/>
        <v>8.4745762711864394</v>
      </c>
      <c r="AB801" s="726">
        <f t="shared" si="257"/>
        <v>7.5170842824601403</v>
      </c>
      <c r="AC801" s="726">
        <f t="shared" si="258"/>
        <v>8.1280788177339858</v>
      </c>
      <c r="AD801" s="726">
        <f t="shared" si="259"/>
        <v>8.847184986595158</v>
      </c>
      <c r="AE801" s="726">
        <f t="shared" si="260"/>
        <v>9.7058823529411864</v>
      </c>
      <c r="AF801" s="726">
        <f t="shared" si="261"/>
        <v>10.389610389610393</v>
      </c>
      <c r="AG801" s="726">
        <f t="shared" si="262"/>
        <v>14.498141263940534</v>
      </c>
      <c r="AH801" s="726">
        <f t="shared" si="263"/>
        <v>16.956521739130448</v>
      </c>
      <c r="AI801" s="726">
        <f t="shared" si="264"/>
        <v>12.195121951219523</v>
      </c>
      <c r="AJ801" s="726">
        <f t="shared" si="265"/>
        <v>16.477272727272705</v>
      </c>
      <c r="AK801" s="726">
        <f t="shared" si="266"/>
        <v>25.714285714285733</v>
      </c>
      <c r="AL801" s="726">
        <f t="shared" si="267"/>
        <v>23.348017621145356</v>
      </c>
      <c r="AM801" s="726">
        <f t="shared" si="268"/>
        <v>15.816326530612246</v>
      </c>
      <c r="AN801" s="726">
        <f t="shared" si="269"/>
        <v>8.8888888888888786</v>
      </c>
      <c r="AO801" s="726">
        <f t="shared" si="270"/>
        <v>9.0909090909091042</v>
      </c>
      <c r="AP801" s="726">
        <f t="shared" si="271"/>
        <v>11.486486486486491</v>
      </c>
      <c r="AQ801" s="727">
        <f t="shared" si="272"/>
        <v>11.871940722641561</v>
      </c>
      <c r="AR801" s="728">
        <f t="shared" si="273"/>
        <v>6.0679834706394882</v>
      </c>
    </row>
    <row r="802" spans="1:44" ht="11.25" customHeight="1" x14ac:dyDescent="0.2">
      <c r="A802" s="539" t="s">
        <v>1773</v>
      </c>
      <c r="B802" s="540" t="s">
        <v>1774</v>
      </c>
      <c r="C802" s="562">
        <v>2.875</v>
      </c>
      <c r="D802" s="545">
        <v>2.375</v>
      </c>
      <c r="E802" s="545">
        <v>1.875</v>
      </c>
      <c r="F802" s="545">
        <v>1.405</v>
      </c>
      <c r="G802" s="545">
        <v>1.0525</v>
      </c>
      <c r="H802" s="546"/>
      <c r="I802" s="545">
        <v>0.8</v>
      </c>
      <c r="J802" s="541">
        <v>0.61250000000000004</v>
      </c>
      <c r="K802" s="546"/>
      <c r="L802" s="561">
        <v>0.40500000000000003</v>
      </c>
      <c r="M802" s="572">
        <v>0.03</v>
      </c>
      <c r="N802" s="549">
        <v>0.03</v>
      </c>
      <c r="O802" s="549">
        <v>0.03</v>
      </c>
      <c r="P802" s="548">
        <v>0.03</v>
      </c>
      <c r="Q802" s="549">
        <v>1.4999999999999999E-2</v>
      </c>
      <c r="R802" s="548">
        <v>1.4999999999999999E-2</v>
      </c>
      <c r="S802" s="549">
        <v>7.4999999999999997E-3</v>
      </c>
      <c r="T802" s="549">
        <v>7.4999999999999997E-3</v>
      </c>
      <c r="U802" s="548">
        <v>7.4999999999999997E-3</v>
      </c>
      <c r="V802" s="549">
        <v>3.7499999999999999E-3</v>
      </c>
      <c r="W802" s="548">
        <v>0.01</v>
      </c>
      <c r="X802" s="708">
        <f t="shared" si="274"/>
        <v>11.58625</v>
      </c>
      <c r="Y802" s="726">
        <f t="shared" si="254"/>
        <v>21.052631578947366</v>
      </c>
      <c r="Z802" s="726">
        <f t="shared" si="255"/>
        <v>26.666666666666661</v>
      </c>
      <c r="AA802" s="726">
        <f t="shared" si="256"/>
        <v>33.451957295373667</v>
      </c>
      <c r="AB802" s="726">
        <f t="shared" si="257"/>
        <v>33.4916864608076</v>
      </c>
      <c r="AC802" s="726">
        <f t="shared" si="258"/>
        <v>31.562499999999982</v>
      </c>
      <c r="AD802" s="726">
        <f t="shared" si="259"/>
        <v>30.612244897959172</v>
      </c>
      <c r="AE802" s="726">
        <f t="shared" si="260"/>
        <v>51.23456790123457</v>
      </c>
      <c r="AF802" s="726">
        <f t="shared" si="261"/>
        <v>1250.0000000000002</v>
      </c>
      <c r="AG802" s="726">
        <f t="shared" si="262"/>
        <v>0</v>
      </c>
      <c r="AH802" s="726">
        <f t="shared" si="263"/>
        <v>0</v>
      </c>
      <c r="AI802" s="726">
        <f t="shared" si="264"/>
        <v>0</v>
      </c>
      <c r="AJ802" s="726">
        <f t="shared" si="265"/>
        <v>100</v>
      </c>
      <c r="AK802" s="726">
        <f t="shared" si="266"/>
        <v>0</v>
      </c>
      <c r="AL802" s="726">
        <f t="shared" si="267"/>
        <v>100</v>
      </c>
      <c r="AM802" s="726">
        <f t="shared" si="268"/>
        <v>0</v>
      </c>
      <c r="AN802" s="726">
        <f t="shared" si="269"/>
        <v>0</v>
      </c>
      <c r="AO802" s="726">
        <f t="shared" si="270"/>
        <v>100</v>
      </c>
      <c r="AP802" s="726">
        <f t="shared" si="271"/>
        <v>-62.5</v>
      </c>
      <c r="AQ802" s="727">
        <f t="shared" si="272"/>
        <v>95.309569711166063</v>
      </c>
      <c r="AR802" s="728">
        <f t="shared" si="273"/>
        <v>291.12854745090573</v>
      </c>
    </row>
    <row r="803" spans="1:44" ht="11.25" customHeight="1" x14ac:dyDescent="0.2">
      <c r="A803" s="522" t="s">
        <v>3972</v>
      </c>
      <c r="B803" s="998" t="s">
        <v>3973</v>
      </c>
      <c r="C803" s="710">
        <v>0.23</v>
      </c>
      <c r="D803" s="704">
        <v>0.18</v>
      </c>
      <c r="E803" s="704">
        <v>0.14000000000000001</v>
      </c>
      <c r="F803" s="704">
        <v>0.1</v>
      </c>
      <c r="G803" s="704">
        <v>0.03</v>
      </c>
      <c r="H803" s="705"/>
      <c r="I803" s="532">
        <v>0</v>
      </c>
      <c r="J803" s="709">
        <v>0</v>
      </c>
      <c r="K803" s="705"/>
      <c r="L803" s="706">
        <v>0</v>
      </c>
      <c r="M803" s="581">
        <v>0</v>
      </c>
      <c r="N803" s="576">
        <v>0.15</v>
      </c>
      <c r="O803" s="711">
        <v>0.2</v>
      </c>
      <c r="P803" s="711">
        <v>0.19996</v>
      </c>
      <c r="Q803" s="711">
        <v>0.18</v>
      </c>
      <c r="R803" s="711">
        <v>0.15004000000000001</v>
      </c>
      <c r="S803" s="711">
        <v>2.998E-2</v>
      </c>
      <c r="T803" s="576">
        <v>0</v>
      </c>
      <c r="U803" s="576">
        <v>0</v>
      </c>
      <c r="V803" s="576">
        <v>0</v>
      </c>
      <c r="W803" s="711">
        <v>0.2296</v>
      </c>
      <c r="X803" s="708">
        <f t="shared" si="274"/>
        <v>1.8195799999999998</v>
      </c>
      <c r="Y803" s="726">
        <f t="shared" si="254"/>
        <v>27.777777777777789</v>
      </c>
      <c r="Z803" s="726">
        <f t="shared" si="255"/>
        <v>28.571428571428559</v>
      </c>
      <c r="AA803" s="726">
        <f t="shared" si="256"/>
        <v>40.000000000000014</v>
      </c>
      <c r="AB803" s="726">
        <f t="shared" si="257"/>
        <v>233.33333333333334</v>
      </c>
      <c r="AC803" s="726" t="str">
        <f t="shared" si="258"/>
        <v>n/a</v>
      </c>
      <c r="AD803" s="726" t="str">
        <f t="shared" si="259"/>
        <v>n/a</v>
      </c>
      <c r="AE803" s="726" t="str">
        <f t="shared" si="260"/>
        <v>n/a</v>
      </c>
      <c r="AF803" s="726" t="str">
        <f t="shared" si="261"/>
        <v>n/a</v>
      </c>
      <c r="AG803" s="726">
        <f t="shared" si="262"/>
        <v>-100</v>
      </c>
      <c r="AH803" s="726">
        <f t="shared" si="263"/>
        <v>-25.000000000000011</v>
      </c>
      <c r="AI803" s="726">
        <f t="shared" si="264"/>
        <v>2.000400080015563E-2</v>
      </c>
      <c r="AJ803" s="726">
        <f t="shared" si="265"/>
        <v>11.088888888888881</v>
      </c>
      <c r="AK803" s="726">
        <f t="shared" si="266"/>
        <v>19.968008531058381</v>
      </c>
      <c r="AL803" s="726">
        <f t="shared" si="267"/>
        <v>400.46697798532358</v>
      </c>
      <c r="AM803" s="726" t="str">
        <f t="shared" si="268"/>
        <v>n/a</v>
      </c>
      <c r="AN803" s="726" t="str">
        <f t="shared" si="269"/>
        <v>n/a</v>
      </c>
      <c r="AO803" s="726" t="str">
        <f t="shared" si="270"/>
        <v>n/a</v>
      </c>
      <c r="AP803" s="726">
        <f t="shared" si="271"/>
        <v>-100</v>
      </c>
      <c r="AQ803" s="727">
        <f t="shared" si="272"/>
        <v>48.747856280782791</v>
      </c>
      <c r="AR803" s="728">
        <f t="shared" si="273"/>
        <v>145.94963966381766</v>
      </c>
    </row>
    <row r="804" spans="1:44" ht="11.25" customHeight="1" x14ac:dyDescent="0.2">
      <c r="A804" s="1015" t="s">
        <v>375</v>
      </c>
      <c r="B804" s="521" t="s">
        <v>376</v>
      </c>
      <c r="C804" s="710">
        <v>2.16</v>
      </c>
      <c r="D804" s="704">
        <v>2.12</v>
      </c>
      <c r="E804" s="704">
        <v>2.08</v>
      </c>
      <c r="F804" s="704">
        <v>2.04</v>
      </c>
      <c r="G804" s="704">
        <v>2</v>
      </c>
      <c r="H804" s="705"/>
      <c r="I804" s="704">
        <v>1.96</v>
      </c>
      <c r="J804" s="523">
        <v>1.92</v>
      </c>
      <c r="K804" s="705"/>
      <c r="L804" s="543">
        <v>1.88</v>
      </c>
      <c r="M804" s="543">
        <v>1.84</v>
      </c>
      <c r="N804" s="711">
        <v>1.8</v>
      </c>
      <c r="O804" s="711">
        <v>1.76</v>
      </c>
      <c r="P804" s="711">
        <v>1.72</v>
      </c>
      <c r="Q804" s="711">
        <v>1.68</v>
      </c>
      <c r="R804" s="711">
        <v>1.56</v>
      </c>
      <c r="S804" s="711">
        <v>1.44</v>
      </c>
      <c r="T804" s="711">
        <v>1.36</v>
      </c>
      <c r="U804" s="711">
        <v>1.28</v>
      </c>
      <c r="V804" s="711">
        <v>1.24</v>
      </c>
      <c r="W804" s="711">
        <v>1.2</v>
      </c>
      <c r="X804" s="708">
        <f t="shared" si="274"/>
        <v>33.04</v>
      </c>
      <c r="Y804" s="726">
        <f t="shared" si="254"/>
        <v>1.8867924528301883</v>
      </c>
      <c r="Z804" s="726">
        <f t="shared" si="255"/>
        <v>1.9230769230769162</v>
      </c>
      <c r="AA804" s="726">
        <f t="shared" si="256"/>
        <v>1.9607843137254832</v>
      </c>
      <c r="AB804" s="726">
        <f t="shared" si="257"/>
        <v>2.0000000000000018</v>
      </c>
      <c r="AC804" s="726">
        <f t="shared" si="258"/>
        <v>2.0408163265306145</v>
      </c>
      <c r="AD804" s="726">
        <f t="shared" si="259"/>
        <v>2.0833333333333259</v>
      </c>
      <c r="AE804" s="726">
        <f t="shared" si="260"/>
        <v>2.1276595744680771</v>
      </c>
      <c r="AF804" s="726">
        <f t="shared" si="261"/>
        <v>2.1739130434782483</v>
      </c>
      <c r="AG804" s="726">
        <f t="shared" si="262"/>
        <v>2.2222222222222143</v>
      </c>
      <c r="AH804" s="726">
        <f t="shared" si="263"/>
        <v>2.2727272727272707</v>
      </c>
      <c r="AI804" s="726">
        <f t="shared" si="264"/>
        <v>2.3255813953488413</v>
      </c>
      <c r="AJ804" s="726">
        <f t="shared" si="265"/>
        <v>2.3809523809523725</v>
      </c>
      <c r="AK804" s="726">
        <f t="shared" si="266"/>
        <v>7.6923076923076872</v>
      </c>
      <c r="AL804" s="726">
        <f t="shared" si="267"/>
        <v>8.3333333333333481</v>
      </c>
      <c r="AM804" s="726">
        <f t="shared" si="268"/>
        <v>5.8823529411764497</v>
      </c>
      <c r="AN804" s="726">
        <f t="shared" si="269"/>
        <v>6.25</v>
      </c>
      <c r="AO804" s="726">
        <f t="shared" si="270"/>
        <v>3.2258064516129004</v>
      </c>
      <c r="AP804" s="726">
        <f t="shared" si="271"/>
        <v>3.3333333333333437</v>
      </c>
      <c r="AQ804" s="727">
        <f t="shared" si="272"/>
        <v>3.3397218328031824</v>
      </c>
      <c r="AR804" s="728">
        <f t="shared" si="273"/>
        <v>2.1292356252655567</v>
      </c>
    </row>
    <row r="805" spans="1:44" ht="11.25" customHeight="1" x14ac:dyDescent="0.2">
      <c r="A805" s="1015" t="s">
        <v>1775</v>
      </c>
      <c r="B805" s="998" t="s">
        <v>1776</v>
      </c>
      <c r="C805" s="524">
        <v>0.32</v>
      </c>
      <c r="D805" s="704">
        <v>0.28999999999999998</v>
      </c>
      <c r="E805" s="704">
        <v>0.27333333333333332</v>
      </c>
      <c r="F805" s="704">
        <v>0.20333333333333334</v>
      </c>
      <c r="G805" s="704">
        <v>0.13666666666666666</v>
      </c>
      <c r="H805" s="705"/>
      <c r="I805" s="532">
        <v>0.13333333333333333</v>
      </c>
      <c r="J805" s="709">
        <v>0.13333333333333333</v>
      </c>
      <c r="K805" s="705"/>
      <c r="L805" s="543">
        <v>0.13333333333333333</v>
      </c>
      <c r="M805" s="543">
        <v>8.666666666666667E-2</v>
      </c>
      <c r="N805" s="711">
        <v>0.04</v>
      </c>
      <c r="O805" s="711">
        <v>3.8333333333333337E-2</v>
      </c>
      <c r="P805" s="711">
        <v>3.6666666666666667E-2</v>
      </c>
      <c r="Q805" s="711">
        <v>3.5000000000000003E-2</v>
      </c>
      <c r="R805" s="711">
        <v>3.3333333333333333E-2</v>
      </c>
      <c r="S805" s="711">
        <v>3.1666666666666669E-2</v>
      </c>
      <c r="T805" s="711">
        <v>0.03</v>
      </c>
      <c r="U805" s="711">
        <v>2.8333333333333335E-2</v>
      </c>
      <c r="V805" s="711">
        <v>2.6666666666666668E-2</v>
      </c>
      <c r="W805" s="711">
        <v>1.2666666666666666E-2</v>
      </c>
      <c r="X805" s="708">
        <f t="shared" si="274"/>
        <v>2.0226666666666668</v>
      </c>
      <c r="Y805" s="726">
        <f t="shared" si="254"/>
        <v>10.344827586206918</v>
      </c>
      <c r="Z805" s="726">
        <f t="shared" si="255"/>
        <v>6.0975609756097615</v>
      </c>
      <c r="AA805" s="726">
        <f t="shared" si="256"/>
        <v>34.426229508196712</v>
      </c>
      <c r="AB805" s="726">
        <f t="shared" si="257"/>
        <v>48.780487804878071</v>
      </c>
      <c r="AC805" s="726">
        <f t="shared" si="258"/>
        <v>2.4999999999999911</v>
      </c>
      <c r="AD805" s="726">
        <f t="shared" si="259"/>
        <v>0</v>
      </c>
      <c r="AE805" s="726">
        <f t="shared" si="260"/>
        <v>0</v>
      </c>
      <c r="AF805" s="726">
        <f t="shared" si="261"/>
        <v>53.846153846153832</v>
      </c>
      <c r="AG805" s="726">
        <f t="shared" si="262"/>
        <v>116.66666666666666</v>
      </c>
      <c r="AH805" s="726">
        <f t="shared" si="263"/>
        <v>4.3478260869565188</v>
      </c>
      <c r="AI805" s="726">
        <f t="shared" si="264"/>
        <v>4.5454545454545636</v>
      </c>
      <c r="AJ805" s="726">
        <f t="shared" si="265"/>
        <v>4.761904761904745</v>
      </c>
      <c r="AK805" s="726">
        <f t="shared" si="266"/>
        <v>5.0000000000000044</v>
      </c>
      <c r="AL805" s="726">
        <f t="shared" si="267"/>
        <v>5.2631578947368363</v>
      </c>
      <c r="AM805" s="726">
        <f t="shared" si="268"/>
        <v>5.555555555555558</v>
      </c>
      <c r="AN805" s="726">
        <f t="shared" si="269"/>
        <v>5.8823529411764497</v>
      </c>
      <c r="AO805" s="726">
        <f t="shared" si="270"/>
        <v>6.25</v>
      </c>
      <c r="AP805" s="726">
        <f t="shared" si="271"/>
        <v>110.52631578947371</v>
      </c>
      <c r="AQ805" s="727">
        <f t="shared" si="272"/>
        <v>23.599694109053903</v>
      </c>
      <c r="AR805" s="728">
        <f t="shared" si="273"/>
        <v>36.490274955047425</v>
      </c>
    </row>
    <row r="806" spans="1:44" ht="11.25" customHeight="1" x14ac:dyDescent="0.2">
      <c r="A806" s="509" t="s">
        <v>377</v>
      </c>
      <c r="B806" s="506" t="s">
        <v>378</v>
      </c>
      <c r="C806" s="517">
        <v>2.645</v>
      </c>
      <c r="D806" s="513">
        <v>2.6124999999999998</v>
      </c>
      <c r="E806" s="513">
        <v>2.56</v>
      </c>
      <c r="F806" s="513">
        <v>2.52</v>
      </c>
      <c r="G806" s="513">
        <v>2.4900000000000002</v>
      </c>
      <c r="H806" s="514"/>
      <c r="I806" s="513">
        <v>2.4500000000000002</v>
      </c>
      <c r="J806" s="511">
        <v>2.4249999999999998</v>
      </c>
      <c r="K806" s="514"/>
      <c r="L806" s="563">
        <v>2.415</v>
      </c>
      <c r="M806" s="563">
        <v>2.38</v>
      </c>
      <c r="N806" s="519">
        <v>2.34</v>
      </c>
      <c r="O806" s="519">
        <v>2.2999999999999998</v>
      </c>
      <c r="P806" s="519">
        <v>2.2599999999999998</v>
      </c>
      <c r="Q806" s="519">
        <v>2.1749999999999998</v>
      </c>
      <c r="R806" s="519">
        <v>2</v>
      </c>
      <c r="S806" s="519">
        <v>1.96</v>
      </c>
      <c r="T806" s="519">
        <v>1.92</v>
      </c>
      <c r="U806" s="519">
        <v>1.88</v>
      </c>
      <c r="V806" s="519">
        <v>1.84</v>
      </c>
      <c r="W806" s="519">
        <v>1.81</v>
      </c>
      <c r="X806" s="708">
        <f t="shared" si="274"/>
        <v>42.982500000000016</v>
      </c>
      <c r="Y806" s="726">
        <f t="shared" si="254"/>
        <v>1.2440191387559807</v>
      </c>
      <c r="Z806" s="726">
        <f t="shared" si="255"/>
        <v>2.05078125</v>
      </c>
      <c r="AA806" s="726">
        <f t="shared" si="256"/>
        <v>1.5873015873015817</v>
      </c>
      <c r="AB806" s="726">
        <f t="shared" si="257"/>
        <v>1.2048192771084265</v>
      </c>
      <c r="AC806" s="726">
        <f t="shared" si="258"/>
        <v>1.6326530612244872</v>
      </c>
      <c r="AD806" s="726">
        <f t="shared" si="259"/>
        <v>1.0309278350515649</v>
      </c>
      <c r="AE806" s="726">
        <f t="shared" si="260"/>
        <v>0.41407867494822614</v>
      </c>
      <c r="AF806" s="726">
        <f t="shared" si="261"/>
        <v>1.4705882352941346</v>
      </c>
      <c r="AG806" s="726">
        <f t="shared" si="262"/>
        <v>1.7094017094017033</v>
      </c>
      <c r="AH806" s="726">
        <f t="shared" si="263"/>
        <v>1.7391304347826209</v>
      </c>
      <c r="AI806" s="726">
        <f t="shared" si="264"/>
        <v>1.7699115044247815</v>
      </c>
      <c r="AJ806" s="726">
        <f t="shared" si="265"/>
        <v>3.9080459770114873</v>
      </c>
      <c r="AK806" s="726">
        <f t="shared" si="266"/>
        <v>8.7499999999999911</v>
      </c>
      <c r="AL806" s="726">
        <f t="shared" si="267"/>
        <v>2.0408163265306145</v>
      </c>
      <c r="AM806" s="726">
        <f t="shared" si="268"/>
        <v>2.0833333333333259</v>
      </c>
      <c r="AN806" s="726">
        <f t="shared" si="269"/>
        <v>2.1276595744680771</v>
      </c>
      <c r="AO806" s="726">
        <f t="shared" si="270"/>
        <v>2.1739130434782483</v>
      </c>
      <c r="AP806" s="726">
        <f t="shared" si="271"/>
        <v>1.6574585635359185</v>
      </c>
      <c r="AQ806" s="727">
        <f t="shared" si="272"/>
        <v>2.1441577514806207</v>
      </c>
      <c r="AR806" s="728">
        <f t="shared" si="273"/>
        <v>1.7897286691729275</v>
      </c>
    </row>
    <row r="807" spans="1:44" ht="11.25" customHeight="1" x14ac:dyDescent="0.2">
      <c r="A807" s="539" t="s">
        <v>1777</v>
      </c>
      <c r="B807" s="540" t="s">
        <v>1778</v>
      </c>
      <c r="C807" s="553">
        <v>0.8600000000000001</v>
      </c>
      <c r="D807" s="545">
        <v>0.77</v>
      </c>
      <c r="E807" s="545">
        <v>0.7</v>
      </c>
      <c r="F807" s="545">
        <v>0.62</v>
      </c>
      <c r="G807" s="545">
        <v>0.55000000000000004</v>
      </c>
      <c r="H807" s="546"/>
      <c r="I807" s="545">
        <v>0.47</v>
      </c>
      <c r="J807" s="541">
        <v>0.39500000000000002</v>
      </c>
      <c r="K807" s="546"/>
      <c r="L807" s="561">
        <v>0.35</v>
      </c>
      <c r="M807" s="561">
        <v>0.315</v>
      </c>
      <c r="N807" s="549">
        <v>0.3</v>
      </c>
      <c r="O807" s="549">
        <v>0.3</v>
      </c>
      <c r="P807" s="549">
        <v>0.3</v>
      </c>
      <c r="Q807" s="549">
        <v>0.3</v>
      </c>
      <c r="R807" s="549">
        <v>0.3</v>
      </c>
      <c r="S807" s="549">
        <v>0.3725</v>
      </c>
      <c r="T807" s="549">
        <v>0.59</v>
      </c>
      <c r="U807" s="549">
        <v>0.59</v>
      </c>
      <c r="V807" s="549">
        <v>0.59</v>
      </c>
      <c r="W807" s="549">
        <v>0.59</v>
      </c>
      <c r="X807" s="708">
        <f t="shared" si="274"/>
        <v>9.2624999999999993</v>
      </c>
      <c r="Y807" s="726">
        <f t="shared" si="254"/>
        <v>11.688311688311703</v>
      </c>
      <c r="Z807" s="726">
        <f t="shared" si="255"/>
        <v>10.000000000000009</v>
      </c>
      <c r="AA807" s="726">
        <f t="shared" si="256"/>
        <v>12.903225806451601</v>
      </c>
      <c r="AB807" s="726">
        <f t="shared" si="257"/>
        <v>12.72727272727272</v>
      </c>
      <c r="AC807" s="726">
        <f t="shared" si="258"/>
        <v>17.021276595744705</v>
      </c>
      <c r="AD807" s="726">
        <f t="shared" si="259"/>
        <v>18.98734177215189</v>
      </c>
      <c r="AE807" s="726">
        <f t="shared" si="260"/>
        <v>12.857142857142879</v>
      </c>
      <c r="AF807" s="726">
        <f t="shared" si="261"/>
        <v>11.111111111111093</v>
      </c>
      <c r="AG807" s="726">
        <f t="shared" si="262"/>
        <v>5.0000000000000044</v>
      </c>
      <c r="AH807" s="726">
        <f t="shared" si="263"/>
        <v>0</v>
      </c>
      <c r="AI807" s="726">
        <f t="shared" si="264"/>
        <v>0</v>
      </c>
      <c r="AJ807" s="726">
        <f t="shared" si="265"/>
        <v>0</v>
      </c>
      <c r="AK807" s="726">
        <f t="shared" si="266"/>
        <v>0</v>
      </c>
      <c r="AL807" s="726">
        <f t="shared" si="267"/>
        <v>-19.463087248322154</v>
      </c>
      <c r="AM807" s="726">
        <f t="shared" si="268"/>
        <v>-36.864406779661017</v>
      </c>
      <c r="AN807" s="726">
        <f t="shared" si="269"/>
        <v>0</v>
      </c>
      <c r="AO807" s="726">
        <f t="shared" si="270"/>
        <v>0</v>
      </c>
      <c r="AP807" s="726">
        <f t="shared" si="271"/>
        <v>0</v>
      </c>
      <c r="AQ807" s="727">
        <f t="shared" si="272"/>
        <v>3.1093438072335235</v>
      </c>
      <c r="AR807" s="728">
        <f t="shared" si="273"/>
        <v>13.488276318054487</v>
      </c>
    </row>
    <row r="808" spans="1:44" ht="11.25" customHeight="1" x14ac:dyDescent="0.2">
      <c r="A808" s="522" t="s">
        <v>845</v>
      </c>
      <c r="B808" s="998" t="s">
        <v>846</v>
      </c>
      <c r="C808" s="710">
        <v>1.06</v>
      </c>
      <c r="D808" s="704">
        <v>1.04</v>
      </c>
      <c r="E808" s="704">
        <v>1.02</v>
      </c>
      <c r="F808" s="704">
        <v>1.01</v>
      </c>
      <c r="G808" s="704">
        <v>1</v>
      </c>
      <c r="H808" s="705"/>
      <c r="I808" s="704">
        <v>0.99</v>
      </c>
      <c r="J808" s="523">
        <v>0.98</v>
      </c>
      <c r="K808" s="705"/>
      <c r="L808" s="543">
        <v>0.97</v>
      </c>
      <c r="M808" s="543">
        <v>0.96</v>
      </c>
      <c r="N808" s="711">
        <v>0.95</v>
      </c>
      <c r="O808" s="711">
        <v>0.92</v>
      </c>
      <c r="P808" s="711">
        <v>0.9</v>
      </c>
      <c r="Q808" s="711">
        <v>0.88</v>
      </c>
      <c r="R808" s="711">
        <v>0.86</v>
      </c>
      <c r="S808" s="711">
        <v>0.84</v>
      </c>
      <c r="T808" s="711">
        <v>0.82</v>
      </c>
      <c r="U808" s="711">
        <v>0.8</v>
      </c>
      <c r="V808" s="711">
        <v>0.78</v>
      </c>
      <c r="W808" s="707">
        <v>0.76</v>
      </c>
      <c r="X808" s="708">
        <f t="shared" si="274"/>
        <v>17.540000000000003</v>
      </c>
      <c r="Y808" s="726">
        <f t="shared" si="254"/>
        <v>1.9230769230769162</v>
      </c>
      <c r="Z808" s="726">
        <f t="shared" si="255"/>
        <v>1.9607843137254832</v>
      </c>
      <c r="AA808" s="726">
        <f t="shared" si="256"/>
        <v>0.99009900990099098</v>
      </c>
      <c r="AB808" s="726">
        <f t="shared" si="257"/>
        <v>1.0000000000000009</v>
      </c>
      <c r="AC808" s="726">
        <f t="shared" si="258"/>
        <v>1.0101010101010166</v>
      </c>
      <c r="AD808" s="726">
        <f t="shared" si="259"/>
        <v>1.0204081632652962</v>
      </c>
      <c r="AE808" s="726">
        <f t="shared" si="260"/>
        <v>1.0309278350515427</v>
      </c>
      <c r="AF808" s="726">
        <f t="shared" si="261"/>
        <v>1.0416666666666741</v>
      </c>
      <c r="AG808" s="726">
        <f t="shared" si="262"/>
        <v>1.0526315789473717</v>
      </c>
      <c r="AH808" s="726">
        <f t="shared" si="263"/>
        <v>3.2608695652173836</v>
      </c>
      <c r="AI808" s="726">
        <f t="shared" si="264"/>
        <v>2.2222222222222143</v>
      </c>
      <c r="AJ808" s="726">
        <f t="shared" si="265"/>
        <v>2.2727272727272707</v>
      </c>
      <c r="AK808" s="726">
        <f t="shared" si="266"/>
        <v>2.3255813953488413</v>
      </c>
      <c r="AL808" s="726">
        <f t="shared" si="267"/>
        <v>2.3809523809523725</v>
      </c>
      <c r="AM808" s="726">
        <f t="shared" si="268"/>
        <v>2.4390243902439046</v>
      </c>
      <c r="AN808" s="726">
        <f t="shared" si="269"/>
        <v>2.4999999999999911</v>
      </c>
      <c r="AO808" s="726">
        <f t="shared" si="270"/>
        <v>2.5641025641025772</v>
      </c>
      <c r="AP808" s="726">
        <f t="shared" si="271"/>
        <v>2.6315789473684292</v>
      </c>
      <c r="AQ808" s="727">
        <f t="shared" si="272"/>
        <v>1.8681530132732378</v>
      </c>
      <c r="AR808" s="728">
        <f t="shared" si="273"/>
        <v>0.74886146783418417</v>
      </c>
    </row>
    <row r="809" spans="1:44" ht="11.25" customHeight="1" x14ac:dyDescent="0.2">
      <c r="A809" s="522" t="s">
        <v>1779</v>
      </c>
      <c r="B809" s="998" t="s">
        <v>1780</v>
      </c>
      <c r="C809" s="524">
        <v>0.77000000000000013</v>
      </c>
      <c r="D809" s="704">
        <v>0.66</v>
      </c>
      <c r="E809" s="704">
        <v>0.6</v>
      </c>
      <c r="F809" s="704">
        <v>0.48</v>
      </c>
      <c r="G809" s="704">
        <v>0.4</v>
      </c>
      <c r="H809" s="705"/>
      <c r="I809" s="704">
        <v>0.36</v>
      </c>
      <c r="J809" s="704">
        <v>0.32</v>
      </c>
      <c r="K809" s="705"/>
      <c r="L809" s="604">
        <v>0</v>
      </c>
      <c r="M809" s="707">
        <v>0</v>
      </c>
      <c r="N809" s="707">
        <v>0</v>
      </c>
      <c r="O809" s="707">
        <v>0</v>
      </c>
      <c r="P809" s="707">
        <v>0</v>
      </c>
      <c r="Q809" s="707">
        <v>0</v>
      </c>
      <c r="R809" s="707">
        <v>0</v>
      </c>
      <c r="S809" s="707">
        <v>0</v>
      </c>
      <c r="T809" s="707">
        <v>0</v>
      </c>
      <c r="U809" s="707">
        <v>0</v>
      </c>
      <c r="V809" s="707">
        <v>0</v>
      </c>
      <c r="W809" s="707">
        <v>0</v>
      </c>
      <c r="X809" s="708">
        <f t="shared" si="274"/>
        <v>3.59</v>
      </c>
      <c r="Y809" s="726">
        <f t="shared" ref="Y809:Y871" si="275">IF(ISERROR((C809/D809-1)*100),"n/a",(C809/D809-1)*100)</f>
        <v>16.666666666666675</v>
      </c>
      <c r="Z809" s="726">
        <f t="shared" ref="Z809:Z871" si="276">IF(ISERROR((D809/E809-1)*100),"n/a",(D809/E809-1)*100)</f>
        <v>10.000000000000009</v>
      </c>
      <c r="AA809" s="726">
        <f t="shared" ref="AA809:AA871" si="277">IF(ISERROR((E809/F809-1)*100),"n/a",(E809/F809-1)*100)</f>
        <v>25</v>
      </c>
      <c r="AB809" s="726">
        <f t="shared" ref="AB809:AB871" si="278">IF(ISERROR((F809/G809-1)*100),"n/a",(F809/G809-1)*100)</f>
        <v>19.999999999999996</v>
      </c>
      <c r="AC809" s="726">
        <f t="shared" ref="AC809:AC871" si="279">IF(ISERROR((G809/I809-1)*100),"n/a",(G809/I809-1)*100)</f>
        <v>11.111111111111116</v>
      </c>
      <c r="AD809" s="726">
        <f t="shared" ref="AD809:AD871" si="280">IF(ISERROR((I809/J809-1)*100),"n/a",(I809/J809-1)*100)</f>
        <v>12.5</v>
      </c>
      <c r="AE809" s="726" t="str">
        <f t="shared" ref="AE809:AE871" si="281">IF(ISERROR((J809/L809-1)*100),"n/a",(J809/L809-1)*100)</f>
        <v>n/a</v>
      </c>
      <c r="AF809" s="726" t="str">
        <f t="shared" ref="AF809:AF871" si="282">IF(ISERROR((L809/M809-1)*100),"n/a",(L809/M809-1)*100)</f>
        <v>n/a</v>
      </c>
      <c r="AG809" s="726" t="str">
        <f t="shared" ref="AG809:AG871" si="283">IF(ISERROR((M809/N809-1)*100),"n/a",(M809/N809-1)*100)</f>
        <v>n/a</v>
      </c>
      <c r="AH809" s="726" t="str">
        <f t="shared" ref="AH809:AH871" si="284">IF(ISERROR((N809/O809-1)*100),"n/a",(N809/O809-1)*100)</f>
        <v>n/a</v>
      </c>
      <c r="AI809" s="726" t="str">
        <f t="shared" ref="AI809:AI871" si="285">IF(ISERROR((O809/P809-1)*100),"n/a",(O809/P809-1)*100)</f>
        <v>n/a</v>
      </c>
      <c r="AJ809" s="726" t="str">
        <f t="shared" ref="AJ809:AJ871" si="286">IF(ISERROR((P809/Q809-1)*100),"n/a",(P809/Q809-1)*100)</f>
        <v>n/a</v>
      </c>
      <c r="AK809" s="726" t="str">
        <f t="shared" ref="AK809:AK871" si="287">IF(ISERROR((Q809/R809-1)*100),"n/a",(Q809/R809-1)*100)</f>
        <v>n/a</v>
      </c>
      <c r="AL809" s="726" t="str">
        <f t="shared" ref="AL809:AL871" si="288">IF(ISERROR((R809/S809-1)*100),"n/a",(R809/S809-1)*100)</f>
        <v>n/a</v>
      </c>
      <c r="AM809" s="726" t="str">
        <f t="shared" ref="AM809:AM871" si="289">IF(ISERROR((S809/T809-1)*100),"n/a",(S809/T809-1)*100)</f>
        <v>n/a</v>
      </c>
      <c r="AN809" s="726" t="str">
        <f t="shared" ref="AN809:AN871" si="290">IF(ISERROR((T809/U809-1)*100),"n/a",(T809/U809-1)*100)</f>
        <v>n/a</v>
      </c>
      <c r="AO809" s="726" t="str">
        <f t="shared" ref="AO809:AO871" si="291">IF(ISERROR((U809/V809-1)*100),"n/a",(U809/V809-1)*100)</f>
        <v>n/a</v>
      </c>
      <c r="AP809" s="726" t="str">
        <f t="shared" ref="AP809:AP871" si="292">IF(ISERROR((V809/W809-1)*100),"n/a",(V809/W809-1)*100)</f>
        <v>n/a</v>
      </c>
      <c r="AQ809" s="727">
        <f t="shared" ref="AQ809:AQ871" si="293">AVERAGE(Y809:AP809)</f>
        <v>15.879629629629633</v>
      </c>
      <c r="AR809" s="728">
        <f t="shared" ref="AR809:AR871" si="294">STDEV(Y809:AP809)</f>
        <v>5.8225208433455533</v>
      </c>
    </row>
    <row r="810" spans="1:44" ht="11.25" customHeight="1" x14ac:dyDescent="0.2">
      <c r="A810" s="522" t="s">
        <v>847</v>
      </c>
      <c r="B810" s="998" t="s">
        <v>848</v>
      </c>
      <c r="C810" s="710">
        <v>1.06</v>
      </c>
      <c r="D810" s="704">
        <v>1.0449999999999999</v>
      </c>
      <c r="E810" s="704">
        <v>1.0249999999999999</v>
      </c>
      <c r="F810" s="704">
        <v>1.0049999999999999</v>
      </c>
      <c r="G810" s="704">
        <v>0.98499999999999999</v>
      </c>
      <c r="H810" s="705"/>
      <c r="I810" s="704">
        <v>0.96499999999999997</v>
      </c>
      <c r="J810" s="704">
        <v>0.94499999999999995</v>
      </c>
      <c r="K810" s="705"/>
      <c r="L810" s="604">
        <v>0.94</v>
      </c>
      <c r="M810" s="711">
        <v>0.92500000000000004</v>
      </c>
      <c r="N810" s="711">
        <v>0.90500000000000003</v>
      </c>
      <c r="O810" s="711">
        <v>0.88500000000000001</v>
      </c>
      <c r="P810" s="711">
        <v>0.78</v>
      </c>
      <c r="Q810" s="711">
        <v>0.63</v>
      </c>
      <c r="R810" s="711">
        <v>0.45</v>
      </c>
      <c r="S810" s="707">
        <v>0</v>
      </c>
      <c r="T810" s="707">
        <v>0</v>
      </c>
      <c r="U810" s="707">
        <v>0</v>
      </c>
      <c r="V810" s="707">
        <v>0</v>
      </c>
      <c r="W810" s="707">
        <v>0</v>
      </c>
      <c r="X810" s="708">
        <f t="shared" si="274"/>
        <v>12.545</v>
      </c>
      <c r="Y810" s="726">
        <f t="shared" si="275"/>
        <v>1.4354066985646119</v>
      </c>
      <c r="Z810" s="726">
        <f t="shared" si="276"/>
        <v>1.9512195121951237</v>
      </c>
      <c r="AA810" s="726">
        <f t="shared" si="277"/>
        <v>1.990049751243772</v>
      </c>
      <c r="AB810" s="726">
        <f t="shared" si="278"/>
        <v>2.0304568527918621</v>
      </c>
      <c r="AC810" s="726">
        <f t="shared" si="279"/>
        <v>2.0725388601036343</v>
      </c>
      <c r="AD810" s="726">
        <f t="shared" si="280"/>
        <v>2.1164021164021163</v>
      </c>
      <c r="AE810" s="726">
        <f t="shared" si="281"/>
        <v>0.53191489361701372</v>
      </c>
      <c r="AF810" s="726">
        <f t="shared" si="282"/>
        <v>1.6216216216216051</v>
      </c>
      <c r="AG810" s="726">
        <f t="shared" si="283"/>
        <v>2.2099447513812098</v>
      </c>
      <c r="AH810" s="726">
        <f t="shared" si="284"/>
        <v>2.2598870056497189</v>
      </c>
      <c r="AI810" s="726">
        <f t="shared" si="285"/>
        <v>13.461538461538458</v>
      </c>
      <c r="AJ810" s="726">
        <f t="shared" si="286"/>
        <v>23.809523809523814</v>
      </c>
      <c r="AK810" s="726">
        <f t="shared" si="287"/>
        <v>39.999999999999993</v>
      </c>
      <c r="AL810" s="726" t="str">
        <f t="shared" si="288"/>
        <v>n/a</v>
      </c>
      <c r="AM810" s="726" t="str">
        <f t="shared" si="289"/>
        <v>n/a</v>
      </c>
      <c r="AN810" s="726" t="str">
        <f t="shared" si="290"/>
        <v>n/a</v>
      </c>
      <c r="AO810" s="726" t="str">
        <f t="shared" si="291"/>
        <v>n/a</v>
      </c>
      <c r="AP810" s="726" t="str">
        <f t="shared" si="292"/>
        <v>n/a</v>
      </c>
      <c r="AQ810" s="727">
        <f t="shared" si="293"/>
        <v>7.3454234103563794</v>
      </c>
      <c r="AR810" s="728">
        <f t="shared" si="294"/>
        <v>11.840316258674269</v>
      </c>
    </row>
    <row r="811" spans="1:44" ht="11.25" customHeight="1" x14ac:dyDescent="0.2">
      <c r="A811" s="509" t="s">
        <v>1781</v>
      </c>
      <c r="B811" s="506" t="s">
        <v>1782</v>
      </c>
      <c r="C811" s="517">
        <v>3.9689999999999999</v>
      </c>
      <c r="D811" s="513">
        <v>3.0525000000000002</v>
      </c>
      <c r="E811" s="513">
        <v>2.2825000000000002</v>
      </c>
      <c r="F811" s="513">
        <v>1.4524999999999999</v>
      </c>
      <c r="G811" s="513">
        <v>0.81</v>
      </c>
      <c r="H811" s="514"/>
      <c r="I811" s="513">
        <v>0.71250000000000002</v>
      </c>
      <c r="J811" s="511">
        <v>0.3</v>
      </c>
      <c r="K811" s="514"/>
      <c r="L811" s="571">
        <v>0</v>
      </c>
      <c r="M811" s="571">
        <v>0</v>
      </c>
      <c r="N811" s="518">
        <v>0</v>
      </c>
      <c r="O811" s="518">
        <v>0</v>
      </c>
      <c r="P811" s="518">
        <v>0</v>
      </c>
      <c r="Q811" s="518">
        <v>0</v>
      </c>
      <c r="R811" s="518">
        <v>0</v>
      </c>
      <c r="S811" s="518">
        <v>0</v>
      </c>
      <c r="T811" s="518">
        <v>0</v>
      </c>
      <c r="U811" s="518">
        <v>0</v>
      </c>
      <c r="V811" s="518">
        <v>0</v>
      </c>
      <c r="W811" s="518">
        <v>0</v>
      </c>
      <c r="X811" s="708">
        <f t="shared" si="274"/>
        <v>12.579000000000002</v>
      </c>
      <c r="Y811" s="726">
        <f t="shared" si="275"/>
        <v>30.024570024570018</v>
      </c>
      <c r="Z811" s="726">
        <f t="shared" si="276"/>
        <v>33.734939759036145</v>
      </c>
      <c r="AA811" s="726">
        <f t="shared" si="277"/>
        <v>57.14285714285716</v>
      </c>
      <c r="AB811" s="726">
        <f t="shared" si="278"/>
        <v>79.320987654320959</v>
      </c>
      <c r="AC811" s="726">
        <f t="shared" si="279"/>
        <v>13.684210526315788</v>
      </c>
      <c r="AD811" s="726">
        <f t="shared" si="280"/>
        <v>137.5</v>
      </c>
      <c r="AE811" s="726" t="str">
        <f t="shared" si="281"/>
        <v>n/a</v>
      </c>
      <c r="AF811" s="726" t="str">
        <f t="shared" si="282"/>
        <v>n/a</v>
      </c>
      <c r="AG811" s="726" t="str">
        <f t="shared" si="283"/>
        <v>n/a</v>
      </c>
      <c r="AH811" s="726" t="str">
        <f t="shared" si="284"/>
        <v>n/a</v>
      </c>
      <c r="AI811" s="726" t="str">
        <f t="shared" si="285"/>
        <v>n/a</v>
      </c>
      <c r="AJ811" s="726" t="str">
        <f t="shared" si="286"/>
        <v>n/a</v>
      </c>
      <c r="AK811" s="726" t="str">
        <f t="shared" si="287"/>
        <v>n/a</v>
      </c>
      <c r="AL811" s="726" t="str">
        <f t="shared" si="288"/>
        <v>n/a</v>
      </c>
      <c r="AM811" s="726" t="str">
        <f t="shared" si="289"/>
        <v>n/a</v>
      </c>
      <c r="AN811" s="726" t="str">
        <f t="shared" si="290"/>
        <v>n/a</v>
      </c>
      <c r="AO811" s="726" t="str">
        <f t="shared" si="291"/>
        <v>n/a</v>
      </c>
      <c r="AP811" s="726" t="str">
        <f t="shared" si="292"/>
        <v>n/a</v>
      </c>
      <c r="AQ811" s="727">
        <f t="shared" si="293"/>
        <v>58.567927517850002</v>
      </c>
      <c r="AR811" s="728">
        <f t="shared" si="294"/>
        <v>44.964299140370827</v>
      </c>
    </row>
    <row r="812" spans="1:44" ht="11.25" customHeight="1" x14ac:dyDescent="0.2">
      <c r="A812" s="539" t="s">
        <v>1783</v>
      </c>
      <c r="B812" s="998" t="s">
        <v>1784</v>
      </c>
      <c r="C812" s="524">
        <v>2.8</v>
      </c>
      <c r="D812" s="704">
        <v>2.4</v>
      </c>
      <c r="E812" s="704">
        <v>1.7</v>
      </c>
      <c r="F812" s="704">
        <v>1.05</v>
      </c>
      <c r="G812" s="704">
        <v>0.83282</v>
      </c>
      <c r="H812" s="705"/>
      <c r="I812" s="704">
        <v>0.59414</v>
      </c>
      <c r="J812" s="523">
        <v>0.27421000000000001</v>
      </c>
      <c r="K812" s="705"/>
      <c r="L812" s="706">
        <v>0.18279999999999999</v>
      </c>
      <c r="M812" s="543">
        <v>0.54844000000000004</v>
      </c>
      <c r="N812" s="711">
        <v>0.52102000000000004</v>
      </c>
      <c r="O812" s="711">
        <v>0.43875999999999998</v>
      </c>
      <c r="P812" s="711">
        <v>0.27422999999999997</v>
      </c>
      <c r="Q812" s="711">
        <v>0.17366000000000001</v>
      </c>
      <c r="R812" s="711">
        <v>0.13253999999999999</v>
      </c>
      <c r="S812" s="711">
        <v>9.597E-2</v>
      </c>
      <c r="T812" s="711">
        <v>9.1399999999999995E-2</v>
      </c>
      <c r="U812" s="711">
        <v>7.7689999999999995E-2</v>
      </c>
      <c r="V812" s="707">
        <v>7.3120000000000004E-2</v>
      </c>
      <c r="W812" s="707">
        <v>7.3120000000000004E-2</v>
      </c>
      <c r="X812" s="708">
        <f t="shared" si="274"/>
        <v>12.333919999999997</v>
      </c>
      <c r="Y812" s="726">
        <f t="shared" si="275"/>
        <v>16.666666666666675</v>
      </c>
      <c r="Z812" s="726">
        <f t="shared" si="276"/>
        <v>41.176470588235304</v>
      </c>
      <c r="AA812" s="726">
        <f t="shared" si="277"/>
        <v>61.904761904761884</v>
      </c>
      <c r="AB812" s="726">
        <f t="shared" si="278"/>
        <v>26.077663840926025</v>
      </c>
      <c r="AC812" s="726">
        <f t="shared" si="279"/>
        <v>40.172349951189943</v>
      </c>
      <c r="AD812" s="726">
        <f t="shared" si="280"/>
        <v>116.67335254002404</v>
      </c>
      <c r="AE812" s="726">
        <f t="shared" si="281"/>
        <v>50.005470459518619</v>
      </c>
      <c r="AF812" s="726">
        <f t="shared" si="282"/>
        <v>-66.66909780468238</v>
      </c>
      <c r="AG812" s="726">
        <f t="shared" si="283"/>
        <v>5.2627538290276776</v>
      </c>
      <c r="AH812" s="726">
        <f t="shared" si="284"/>
        <v>18.748290637250452</v>
      </c>
      <c r="AI812" s="726">
        <f t="shared" si="285"/>
        <v>59.997082740765052</v>
      </c>
      <c r="AJ812" s="726">
        <f t="shared" si="286"/>
        <v>57.912011977427127</v>
      </c>
      <c r="AK812" s="726">
        <f t="shared" si="287"/>
        <v>31.024596348272237</v>
      </c>
      <c r="AL812" s="726">
        <f t="shared" si="288"/>
        <v>38.105658018130661</v>
      </c>
      <c r="AM812" s="726">
        <f t="shared" si="289"/>
        <v>5.0000000000000044</v>
      </c>
      <c r="AN812" s="726">
        <f t="shared" si="290"/>
        <v>17.647058823529417</v>
      </c>
      <c r="AO812" s="726">
        <f t="shared" si="291"/>
        <v>6.2499999999999778</v>
      </c>
      <c r="AP812" s="726">
        <f t="shared" si="292"/>
        <v>0</v>
      </c>
      <c r="AQ812" s="727">
        <f t="shared" si="293"/>
        <v>29.21972725116904</v>
      </c>
      <c r="AR812" s="728">
        <f t="shared" si="294"/>
        <v>37.110136454902154</v>
      </c>
    </row>
    <row r="813" spans="1:44" ht="11.25" customHeight="1" x14ac:dyDescent="0.2">
      <c r="A813" s="1015" t="s">
        <v>3974</v>
      </c>
      <c r="B813" s="998" t="s">
        <v>3975</v>
      </c>
      <c r="C813" s="524">
        <v>1.77</v>
      </c>
      <c r="D813" s="704">
        <v>1.4100000000000001</v>
      </c>
      <c r="E813" s="704">
        <v>1.1440000000000001</v>
      </c>
      <c r="F813" s="704">
        <v>0.71199999999999997</v>
      </c>
      <c r="G813" s="575">
        <v>0</v>
      </c>
      <c r="H813" s="705"/>
      <c r="I813" s="532">
        <v>0</v>
      </c>
      <c r="J813" s="709">
        <v>0</v>
      </c>
      <c r="K813" s="705"/>
      <c r="L813" s="706">
        <v>0</v>
      </c>
      <c r="M813" s="706">
        <v>0</v>
      </c>
      <c r="N813" s="707">
        <v>0</v>
      </c>
      <c r="O813" s="707">
        <v>0</v>
      </c>
      <c r="P813" s="707">
        <v>0</v>
      </c>
      <c r="Q813" s="707">
        <v>0</v>
      </c>
      <c r="R813" s="707">
        <v>0</v>
      </c>
      <c r="S813" s="707">
        <v>0</v>
      </c>
      <c r="T813" s="707">
        <v>0</v>
      </c>
      <c r="U813" s="707">
        <v>0</v>
      </c>
      <c r="V813" s="707">
        <v>0</v>
      </c>
      <c r="W813" s="707">
        <v>0</v>
      </c>
      <c r="X813" s="708">
        <f t="shared" si="274"/>
        <v>5.0359999999999996</v>
      </c>
      <c r="Y813" s="726">
        <f t="shared" si="275"/>
        <v>25.531914893617014</v>
      </c>
      <c r="Z813" s="726">
        <f t="shared" si="276"/>
        <v>23.25174825174825</v>
      </c>
      <c r="AA813" s="726">
        <f t="shared" si="277"/>
        <v>60.674157303370805</v>
      </c>
      <c r="AB813" s="726" t="str">
        <f t="shared" si="278"/>
        <v>n/a</v>
      </c>
      <c r="AC813" s="726" t="str">
        <f t="shared" si="279"/>
        <v>n/a</v>
      </c>
      <c r="AD813" s="726" t="str">
        <f t="shared" si="280"/>
        <v>n/a</v>
      </c>
      <c r="AE813" s="726" t="str">
        <f t="shared" si="281"/>
        <v>n/a</v>
      </c>
      <c r="AF813" s="726" t="str">
        <f t="shared" si="282"/>
        <v>n/a</v>
      </c>
      <c r="AG813" s="726" t="str">
        <f t="shared" si="283"/>
        <v>n/a</v>
      </c>
      <c r="AH813" s="726" t="str">
        <f t="shared" si="284"/>
        <v>n/a</v>
      </c>
      <c r="AI813" s="726" t="str">
        <f t="shared" si="285"/>
        <v>n/a</v>
      </c>
      <c r="AJ813" s="726" t="str">
        <f t="shared" si="286"/>
        <v>n/a</v>
      </c>
      <c r="AK813" s="726" t="str">
        <f t="shared" si="287"/>
        <v>n/a</v>
      </c>
      <c r="AL813" s="726" t="str">
        <f t="shared" si="288"/>
        <v>n/a</v>
      </c>
      <c r="AM813" s="726" t="str">
        <f t="shared" si="289"/>
        <v>n/a</v>
      </c>
      <c r="AN813" s="726" t="str">
        <f t="shared" si="290"/>
        <v>n/a</v>
      </c>
      <c r="AO813" s="726" t="str">
        <f t="shared" si="291"/>
        <v>n/a</v>
      </c>
      <c r="AP813" s="726" t="str">
        <f t="shared" si="292"/>
        <v>n/a</v>
      </c>
      <c r="AQ813" s="727">
        <f t="shared" si="293"/>
        <v>36.485940149578688</v>
      </c>
      <c r="AR813" s="728">
        <f t="shared" si="294"/>
        <v>20.978612365643382</v>
      </c>
    </row>
    <row r="814" spans="1:44" ht="11.25" customHeight="1" x14ac:dyDescent="0.2">
      <c r="A814" s="1015" t="s">
        <v>849</v>
      </c>
      <c r="B814" s="998" t="s">
        <v>850</v>
      </c>
      <c r="C814" s="524">
        <v>1.5428571428571427</v>
      </c>
      <c r="D814" s="704">
        <v>1.4175574991901521</v>
      </c>
      <c r="E814" s="704">
        <v>1.399416909620991</v>
      </c>
      <c r="F814" s="704">
        <v>1.3327780091628485</v>
      </c>
      <c r="G814" s="704">
        <v>1.2693123896789034</v>
      </c>
      <c r="H814" s="705"/>
      <c r="I814" s="704">
        <v>1.2088689425513366</v>
      </c>
      <c r="J814" s="1197">
        <v>1.1513029019932004</v>
      </c>
      <c r="K814" s="705"/>
      <c r="L814" s="543">
        <v>1.0964789542792384</v>
      </c>
      <c r="M814" s="543">
        <v>1.0442666183172389</v>
      </c>
      <c r="N814" s="711">
        <v>0.99453953496670411</v>
      </c>
      <c r="O814" s="711">
        <v>0.94718044180816274</v>
      </c>
      <c r="P814" s="711">
        <v>0.90207562982879452</v>
      </c>
      <c r="Q814" s="711">
        <v>0.85911991819173972</v>
      </c>
      <c r="R814" s="711">
        <v>0.8182109687854594</v>
      </c>
      <c r="S814" s="711">
        <v>0.77926776393831909</v>
      </c>
      <c r="T814" s="711">
        <v>0.74216095964823514</v>
      </c>
      <c r="U814" s="711">
        <v>0.57591127609089576</v>
      </c>
      <c r="V814" s="711">
        <v>0.54848750492383469</v>
      </c>
      <c r="W814" s="711">
        <v>0.27008875406531158</v>
      </c>
      <c r="X814" s="708">
        <f t="shared" si="274"/>
        <v>18.899882119898507</v>
      </c>
      <c r="Y814" s="726">
        <f t="shared" si="275"/>
        <v>8.8391224862888418</v>
      </c>
      <c r="Z814" s="726">
        <f t="shared" si="276"/>
        <v>1.2962962962963065</v>
      </c>
      <c r="AA814" s="726">
        <f t="shared" si="277"/>
        <v>5.0000000000000044</v>
      </c>
      <c r="AB814" s="726">
        <f t="shared" si="278"/>
        <v>5.0000000000000044</v>
      </c>
      <c r="AC814" s="726">
        <f t="shared" si="279"/>
        <v>5.0000000000000044</v>
      </c>
      <c r="AD814" s="726">
        <f t="shared" si="280"/>
        <v>5.0000777778353989</v>
      </c>
      <c r="AE814" s="726">
        <f t="shared" si="281"/>
        <v>5.0000000000000044</v>
      </c>
      <c r="AF814" s="726">
        <f t="shared" si="282"/>
        <v>4.9999047222380799</v>
      </c>
      <c r="AG814" s="726">
        <f t="shared" si="283"/>
        <v>5.0000107187493148</v>
      </c>
      <c r="AH814" s="726">
        <f t="shared" si="284"/>
        <v>5.0000075031250812</v>
      </c>
      <c r="AI814" s="726">
        <f t="shared" si="285"/>
        <v>5.000114235203168</v>
      </c>
      <c r="AJ814" s="726">
        <f t="shared" si="286"/>
        <v>4.9999669111929324</v>
      </c>
      <c r="AK814" s="726">
        <f t="shared" si="287"/>
        <v>4.9998045695971216</v>
      </c>
      <c r="AL814" s="726">
        <f t="shared" si="288"/>
        <v>4.9974099596172605</v>
      </c>
      <c r="AM814" s="726">
        <f t="shared" si="289"/>
        <v>4.9998324228307078</v>
      </c>
      <c r="AN814" s="726">
        <f t="shared" si="290"/>
        <v>28.867238836820452</v>
      </c>
      <c r="AO814" s="726">
        <f t="shared" si="291"/>
        <v>4.9998898645593037</v>
      </c>
      <c r="AP814" s="726">
        <f t="shared" si="292"/>
        <v>103.07676519963582</v>
      </c>
      <c r="AQ814" s="727">
        <f t="shared" si="293"/>
        <v>11.782024527999432</v>
      </c>
      <c r="AR814" s="728">
        <f t="shared" si="294"/>
        <v>23.501223786098876</v>
      </c>
    </row>
    <row r="815" spans="1:44" ht="11.25" customHeight="1" x14ac:dyDescent="0.2">
      <c r="A815" s="1015" t="s">
        <v>379</v>
      </c>
      <c r="B815" s="998" t="s">
        <v>380</v>
      </c>
      <c r="C815" s="524">
        <v>1.71</v>
      </c>
      <c r="D815" s="704">
        <v>1.62</v>
      </c>
      <c r="E815" s="704">
        <v>1.54</v>
      </c>
      <c r="F815" s="704">
        <v>1.46</v>
      </c>
      <c r="G815" s="704">
        <v>1.425</v>
      </c>
      <c r="H815" s="705"/>
      <c r="I815" s="704">
        <v>1.405</v>
      </c>
      <c r="J815" s="523">
        <v>1.385</v>
      </c>
      <c r="K815" s="705"/>
      <c r="L815" s="543">
        <v>1.365</v>
      </c>
      <c r="M815" s="543">
        <v>1.345</v>
      </c>
      <c r="N815" s="711">
        <v>1.31</v>
      </c>
      <c r="O815" s="711">
        <v>1.27</v>
      </c>
      <c r="P815" s="711">
        <v>1.23</v>
      </c>
      <c r="Q815" s="711">
        <v>1.19</v>
      </c>
      <c r="R815" s="711">
        <v>1.1499999999999999</v>
      </c>
      <c r="S815" s="711">
        <v>1.1100000000000001</v>
      </c>
      <c r="T815" s="711">
        <v>1.07</v>
      </c>
      <c r="U815" s="711">
        <v>1.03</v>
      </c>
      <c r="V815" s="711">
        <v>0.98250000000000004</v>
      </c>
      <c r="W815" s="711">
        <v>0.95</v>
      </c>
      <c r="X815" s="708">
        <f t="shared" si="274"/>
        <v>24.547500000000003</v>
      </c>
      <c r="Y815" s="726">
        <f t="shared" si="275"/>
        <v>5.5555555555555358</v>
      </c>
      <c r="Z815" s="726">
        <f t="shared" si="276"/>
        <v>5.1948051948051965</v>
      </c>
      <c r="AA815" s="726">
        <f t="shared" si="277"/>
        <v>5.4794520547945202</v>
      </c>
      <c r="AB815" s="726">
        <f t="shared" si="278"/>
        <v>2.4561403508771784</v>
      </c>
      <c r="AC815" s="726">
        <f t="shared" si="279"/>
        <v>1.4234875444839812</v>
      </c>
      <c r="AD815" s="726">
        <f t="shared" si="280"/>
        <v>1.4440433212996373</v>
      </c>
      <c r="AE815" s="726">
        <f t="shared" si="281"/>
        <v>1.46520146520146</v>
      </c>
      <c r="AF815" s="726">
        <f t="shared" si="282"/>
        <v>1.4869888475836479</v>
      </c>
      <c r="AG815" s="726">
        <f t="shared" si="283"/>
        <v>2.6717557251908275</v>
      </c>
      <c r="AH815" s="726">
        <f t="shared" si="284"/>
        <v>3.1496062992125928</v>
      </c>
      <c r="AI815" s="726">
        <f t="shared" si="285"/>
        <v>3.2520325203251987</v>
      </c>
      <c r="AJ815" s="726">
        <f t="shared" si="286"/>
        <v>3.3613445378151363</v>
      </c>
      <c r="AK815" s="726">
        <f t="shared" si="287"/>
        <v>3.4782608695652195</v>
      </c>
      <c r="AL815" s="726">
        <f t="shared" si="288"/>
        <v>3.603603603603589</v>
      </c>
      <c r="AM815" s="726">
        <f t="shared" si="289"/>
        <v>3.7383177570093462</v>
      </c>
      <c r="AN815" s="726">
        <f t="shared" si="290"/>
        <v>3.8834951456310662</v>
      </c>
      <c r="AO815" s="726">
        <f t="shared" si="291"/>
        <v>4.8346055979643809</v>
      </c>
      <c r="AP815" s="726">
        <f t="shared" si="292"/>
        <v>3.4210526315789469</v>
      </c>
      <c r="AQ815" s="727">
        <f t="shared" si="293"/>
        <v>3.3277638345831924</v>
      </c>
      <c r="AR815" s="728">
        <f t="shared" si="294"/>
        <v>1.3546218198550795</v>
      </c>
    </row>
    <row r="816" spans="1:44" ht="11.25" customHeight="1" x14ac:dyDescent="0.2">
      <c r="A816" s="1015" t="s">
        <v>1785</v>
      </c>
      <c r="B816" s="998" t="s">
        <v>1786</v>
      </c>
      <c r="C816" s="524">
        <v>3.1150000000000002</v>
      </c>
      <c r="D816" s="704">
        <v>2.9649999999999999</v>
      </c>
      <c r="E816" s="704">
        <v>2.8353900000000003</v>
      </c>
      <c r="F816" s="704">
        <v>2.5810325000000001</v>
      </c>
      <c r="G816" s="704">
        <v>2.3808175</v>
      </c>
      <c r="H816" s="705"/>
      <c r="I816" s="704">
        <v>2.1588400000000001</v>
      </c>
      <c r="J816" s="704">
        <v>2.0021499999999999</v>
      </c>
      <c r="K816" s="705"/>
      <c r="L816" s="524">
        <v>1.8628700000000002</v>
      </c>
      <c r="M816" s="707">
        <v>1.7845249999999999</v>
      </c>
      <c r="N816" s="711">
        <v>1.7845249999999999</v>
      </c>
      <c r="O816" s="711">
        <v>1.65395</v>
      </c>
      <c r="P816" s="711">
        <v>1.3753900000000001</v>
      </c>
      <c r="Q816" s="711">
        <v>1.25352</v>
      </c>
      <c r="R816" s="711">
        <v>1.13165</v>
      </c>
      <c r="S816" s="711">
        <v>0.93143500000000012</v>
      </c>
      <c r="T816" s="711">
        <v>0.82697500000000002</v>
      </c>
      <c r="U816" s="711">
        <v>0.80086000000000013</v>
      </c>
      <c r="V816" s="711">
        <v>0.79215500000000005</v>
      </c>
      <c r="W816" s="711">
        <v>0.33949500000000005</v>
      </c>
      <c r="X816" s="708">
        <f t="shared" si="274"/>
        <v>32.575579999999995</v>
      </c>
      <c r="Y816" s="726">
        <f t="shared" si="275"/>
        <v>5.0590219224283528</v>
      </c>
      <c r="Z816" s="726">
        <f t="shared" si="276"/>
        <v>4.5711524693252015</v>
      </c>
      <c r="AA816" s="726">
        <f t="shared" si="277"/>
        <v>9.8548739700100807</v>
      </c>
      <c r="AB816" s="726">
        <f t="shared" si="278"/>
        <v>8.4095063985374807</v>
      </c>
      <c r="AC816" s="726">
        <f t="shared" si="279"/>
        <v>10.282258064516125</v>
      </c>
      <c r="AD816" s="726">
        <f t="shared" si="280"/>
        <v>7.8260869565217606</v>
      </c>
      <c r="AE816" s="726">
        <f t="shared" si="281"/>
        <v>7.4766355140186702</v>
      </c>
      <c r="AF816" s="726">
        <f t="shared" si="282"/>
        <v>4.3902439024390505</v>
      </c>
      <c r="AG816" s="726">
        <f t="shared" si="283"/>
        <v>0</v>
      </c>
      <c r="AH816" s="726">
        <f t="shared" si="284"/>
        <v>7.8947368421052655</v>
      </c>
      <c r="AI816" s="726">
        <f t="shared" si="285"/>
        <v>20.253164556962023</v>
      </c>
      <c r="AJ816" s="726">
        <f t="shared" si="286"/>
        <v>9.7222222222222321</v>
      </c>
      <c r="AK816" s="726">
        <f t="shared" si="287"/>
        <v>10.769230769230752</v>
      </c>
      <c r="AL816" s="726">
        <f t="shared" si="288"/>
        <v>21.495327102803728</v>
      </c>
      <c r="AM816" s="726">
        <f t="shared" si="289"/>
        <v>12.631578947368439</v>
      </c>
      <c r="AN816" s="726">
        <f t="shared" si="290"/>
        <v>3.2608695652173836</v>
      </c>
      <c r="AO816" s="726">
        <f t="shared" si="291"/>
        <v>1.0989010989011172</v>
      </c>
      <c r="AP816" s="726">
        <f t="shared" si="292"/>
        <v>133.33333333333331</v>
      </c>
      <c r="AQ816" s="727">
        <f t="shared" si="293"/>
        <v>15.462730201996717</v>
      </c>
      <c r="AR816" s="728">
        <f t="shared" si="294"/>
        <v>29.947980188787128</v>
      </c>
    </row>
    <row r="817" spans="1:44" ht="11.25" customHeight="1" x14ac:dyDescent="0.2">
      <c r="A817" s="522" t="s">
        <v>851</v>
      </c>
      <c r="B817" s="998" t="s">
        <v>852</v>
      </c>
      <c r="C817" s="710">
        <v>2.3224999999999998</v>
      </c>
      <c r="D817" s="704">
        <v>2.2725</v>
      </c>
      <c r="E817" s="704">
        <v>2.2149999999999999</v>
      </c>
      <c r="F817" s="704">
        <v>2.14</v>
      </c>
      <c r="G817" s="704">
        <v>2.0750000000000002</v>
      </c>
      <c r="H817" s="705"/>
      <c r="I817" s="704">
        <v>2.0150000000000001</v>
      </c>
      <c r="J817" s="523">
        <v>1.9624999999999999</v>
      </c>
      <c r="K817" s="705"/>
      <c r="L817" s="543">
        <v>1.9125000000000001</v>
      </c>
      <c r="M817" s="543">
        <v>1.855</v>
      </c>
      <c r="N817" s="711">
        <v>1.75</v>
      </c>
      <c r="O817" s="711">
        <v>1.645</v>
      </c>
      <c r="P817" s="707">
        <v>1.62</v>
      </c>
      <c r="Q817" s="711">
        <v>1.6</v>
      </c>
      <c r="R817" s="707">
        <v>1.54</v>
      </c>
      <c r="S817" s="707">
        <v>1.54</v>
      </c>
      <c r="T817" s="707">
        <v>1.54</v>
      </c>
      <c r="U817" s="707">
        <v>1.54</v>
      </c>
      <c r="V817" s="707">
        <v>1.54</v>
      </c>
      <c r="W817" s="707">
        <v>1.54</v>
      </c>
      <c r="X817" s="708">
        <f t="shared" si="274"/>
        <v>34.625</v>
      </c>
      <c r="Y817" s="726">
        <f t="shared" si="275"/>
        <v>2.2002200220021972</v>
      </c>
      <c r="Z817" s="726">
        <f t="shared" si="276"/>
        <v>2.5959367945823875</v>
      </c>
      <c r="AA817" s="726">
        <f t="shared" si="277"/>
        <v>3.5046728971962482</v>
      </c>
      <c r="AB817" s="726">
        <f t="shared" si="278"/>
        <v>3.1325301204819356</v>
      </c>
      <c r="AC817" s="726">
        <f t="shared" si="279"/>
        <v>2.977667493796532</v>
      </c>
      <c r="AD817" s="726">
        <f t="shared" si="280"/>
        <v>2.6751592356688114</v>
      </c>
      <c r="AE817" s="726">
        <f t="shared" si="281"/>
        <v>2.614379084967311</v>
      </c>
      <c r="AF817" s="726">
        <f t="shared" si="282"/>
        <v>3.0997304582210283</v>
      </c>
      <c r="AG817" s="726">
        <f t="shared" si="283"/>
        <v>6.0000000000000053</v>
      </c>
      <c r="AH817" s="726">
        <f t="shared" si="284"/>
        <v>6.3829787234042534</v>
      </c>
      <c r="AI817" s="726">
        <f t="shared" si="285"/>
        <v>1.5432098765431945</v>
      </c>
      <c r="AJ817" s="726">
        <f t="shared" si="286"/>
        <v>1.2499999999999956</v>
      </c>
      <c r="AK817" s="726">
        <f t="shared" si="287"/>
        <v>3.8961038961039085</v>
      </c>
      <c r="AL817" s="726">
        <f t="shared" si="288"/>
        <v>0</v>
      </c>
      <c r="AM817" s="726">
        <f t="shared" si="289"/>
        <v>0</v>
      </c>
      <c r="AN817" s="726">
        <f t="shared" si="290"/>
        <v>0</v>
      </c>
      <c r="AO817" s="726">
        <f t="shared" si="291"/>
        <v>0</v>
      </c>
      <c r="AP817" s="726">
        <f t="shared" si="292"/>
        <v>0</v>
      </c>
      <c r="AQ817" s="727">
        <f t="shared" si="293"/>
        <v>2.3262549223871005</v>
      </c>
      <c r="AR817" s="728">
        <f t="shared" si="294"/>
        <v>1.9493791611550249</v>
      </c>
    </row>
    <row r="818" spans="1:44" ht="11.25" customHeight="1" x14ac:dyDescent="0.2">
      <c r="A818" s="1015" t="s">
        <v>381</v>
      </c>
      <c r="B818" s="998" t="s">
        <v>382</v>
      </c>
      <c r="C818" s="710">
        <v>1.72</v>
      </c>
      <c r="D818" s="704">
        <v>1.53</v>
      </c>
      <c r="E818" s="704">
        <v>1.33</v>
      </c>
      <c r="F818" s="704">
        <v>1.1074999999999999</v>
      </c>
      <c r="G818" s="704">
        <v>0.91500000000000004</v>
      </c>
      <c r="H818" s="705"/>
      <c r="I818" s="704">
        <v>0.75749999999999995</v>
      </c>
      <c r="J818" s="523">
        <v>0.65249999999999997</v>
      </c>
      <c r="K818" s="705"/>
      <c r="L818" s="543">
        <v>0.60750000000000004</v>
      </c>
      <c r="M818" s="543">
        <v>0.59250000000000003</v>
      </c>
      <c r="N818" s="711">
        <v>0.58250000000000002</v>
      </c>
      <c r="O818" s="711">
        <v>0.5575</v>
      </c>
      <c r="P818" s="711">
        <v>0.48499999999999999</v>
      </c>
      <c r="Q818" s="711">
        <v>0.27500000000000002</v>
      </c>
      <c r="R818" s="711">
        <v>0.26250000000000001</v>
      </c>
      <c r="S818" s="711">
        <v>0.2525</v>
      </c>
      <c r="T818" s="711">
        <v>0.24249999999999999</v>
      </c>
      <c r="U818" s="711">
        <v>0.23250000000000001</v>
      </c>
      <c r="V818" s="711">
        <v>0.2225</v>
      </c>
      <c r="W818" s="711">
        <v>0.21249999999999999</v>
      </c>
      <c r="X818" s="708">
        <f t="shared" si="274"/>
        <v>12.537499999999998</v>
      </c>
      <c r="Y818" s="726">
        <f t="shared" si="275"/>
        <v>12.418300653594772</v>
      </c>
      <c r="Z818" s="726">
        <f t="shared" si="276"/>
        <v>15.037593984962406</v>
      </c>
      <c r="AA818" s="726">
        <f t="shared" si="277"/>
        <v>20.090293453724616</v>
      </c>
      <c r="AB818" s="726">
        <f t="shared" si="278"/>
        <v>21.038251366120207</v>
      </c>
      <c r="AC818" s="726">
        <f t="shared" si="279"/>
        <v>20.792079207920811</v>
      </c>
      <c r="AD818" s="726">
        <f t="shared" si="280"/>
        <v>16.09195402298851</v>
      </c>
      <c r="AE818" s="726">
        <f t="shared" si="281"/>
        <v>7.4074074074073959</v>
      </c>
      <c r="AF818" s="726">
        <f t="shared" si="282"/>
        <v>2.5316455696202445</v>
      </c>
      <c r="AG818" s="726">
        <f t="shared" si="283"/>
        <v>1.7167381974249052</v>
      </c>
      <c r="AH818" s="726">
        <f t="shared" si="284"/>
        <v>4.484304932735439</v>
      </c>
      <c r="AI818" s="726">
        <f t="shared" si="285"/>
        <v>14.948453608247414</v>
      </c>
      <c r="AJ818" s="726">
        <f t="shared" si="286"/>
        <v>76.363636363636346</v>
      </c>
      <c r="AK818" s="726">
        <f t="shared" si="287"/>
        <v>4.7619047619047672</v>
      </c>
      <c r="AL818" s="726">
        <f t="shared" si="288"/>
        <v>3.9603960396039639</v>
      </c>
      <c r="AM818" s="726">
        <f t="shared" si="289"/>
        <v>4.1237113402061931</v>
      </c>
      <c r="AN818" s="726">
        <f t="shared" si="290"/>
        <v>4.3010752688172005</v>
      </c>
      <c r="AO818" s="726">
        <f t="shared" si="291"/>
        <v>4.4943820224719211</v>
      </c>
      <c r="AP818" s="726">
        <f t="shared" si="292"/>
        <v>4.705882352941182</v>
      </c>
      <c r="AQ818" s="727">
        <f t="shared" si="293"/>
        <v>13.292667253018237</v>
      </c>
      <c r="AR818" s="728">
        <f t="shared" si="294"/>
        <v>17.137383737951879</v>
      </c>
    </row>
    <row r="819" spans="1:44" ht="11.25" customHeight="1" x14ac:dyDescent="0.2">
      <c r="A819" s="1015" t="s">
        <v>853</v>
      </c>
      <c r="B819" s="998" t="s">
        <v>854</v>
      </c>
      <c r="C819" s="710">
        <v>0.69</v>
      </c>
      <c r="D819" s="704">
        <v>0.58499999999999996</v>
      </c>
      <c r="E819" s="704">
        <v>0.5</v>
      </c>
      <c r="F819" s="704">
        <v>0.42</v>
      </c>
      <c r="G819" s="704">
        <v>0.34749999999999998</v>
      </c>
      <c r="H819" s="705"/>
      <c r="I819" s="704">
        <v>0.2475</v>
      </c>
      <c r="J819" s="523">
        <v>0.16750000000000001</v>
      </c>
      <c r="K819" s="705"/>
      <c r="L819" s="543">
        <v>0.13125000000000001</v>
      </c>
      <c r="M819" s="543">
        <v>0.11</v>
      </c>
      <c r="N819" s="711">
        <v>5.2499999999999998E-2</v>
      </c>
      <c r="O819" s="707">
        <v>0</v>
      </c>
      <c r="P819" s="707">
        <v>0</v>
      </c>
      <c r="Q819" s="707">
        <v>0</v>
      </c>
      <c r="R819" s="707">
        <v>0</v>
      </c>
      <c r="S819" s="707">
        <v>0</v>
      </c>
      <c r="T819" s="707">
        <v>0</v>
      </c>
      <c r="U819" s="707">
        <v>0</v>
      </c>
      <c r="V819" s="707">
        <v>0</v>
      </c>
      <c r="W819" s="707">
        <v>0</v>
      </c>
      <c r="X819" s="708">
        <f t="shared" si="274"/>
        <v>3.2512500000000002</v>
      </c>
      <c r="Y819" s="726">
        <f t="shared" si="275"/>
        <v>17.948717948717952</v>
      </c>
      <c r="Z819" s="726">
        <f t="shared" si="276"/>
        <v>16.999999999999993</v>
      </c>
      <c r="AA819" s="726">
        <f t="shared" si="277"/>
        <v>19.047619047619047</v>
      </c>
      <c r="AB819" s="726">
        <f t="shared" si="278"/>
        <v>20.863309352517987</v>
      </c>
      <c r="AC819" s="726">
        <f t="shared" si="279"/>
        <v>40.404040404040401</v>
      </c>
      <c r="AD819" s="726">
        <f t="shared" si="280"/>
        <v>47.761194029850728</v>
      </c>
      <c r="AE819" s="726">
        <f t="shared" si="281"/>
        <v>27.619047619047631</v>
      </c>
      <c r="AF819" s="726">
        <f t="shared" si="282"/>
        <v>19.318181818181813</v>
      </c>
      <c r="AG819" s="726">
        <f t="shared" si="283"/>
        <v>109.52380952380953</v>
      </c>
      <c r="AH819" s="726" t="str">
        <f t="shared" si="284"/>
        <v>n/a</v>
      </c>
      <c r="AI819" s="726" t="str">
        <f t="shared" si="285"/>
        <v>n/a</v>
      </c>
      <c r="AJ819" s="726" t="str">
        <f t="shared" si="286"/>
        <v>n/a</v>
      </c>
      <c r="AK819" s="726" t="str">
        <f t="shared" si="287"/>
        <v>n/a</v>
      </c>
      <c r="AL819" s="726" t="str">
        <f t="shared" si="288"/>
        <v>n/a</v>
      </c>
      <c r="AM819" s="726" t="str">
        <f t="shared" si="289"/>
        <v>n/a</v>
      </c>
      <c r="AN819" s="726" t="str">
        <f t="shared" si="290"/>
        <v>n/a</v>
      </c>
      <c r="AO819" s="726" t="str">
        <f t="shared" si="291"/>
        <v>n/a</v>
      </c>
      <c r="AP819" s="726" t="str">
        <f t="shared" si="292"/>
        <v>n/a</v>
      </c>
      <c r="AQ819" s="727">
        <f t="shared" si="293"/>
        <v>35.498435527087231</v>
      </c>
      <c r="AR819" s="728">
        <f t="shared" si="294"/>
        <v>29.818372167104116</v>
      </c>
    </row>
    <row r="820" spans="1:44" ht="11.25" customHeight="1" x14ac:dyDescent="0.2">
      <c r="A820" s="509" t="s">
        <v>855</v>
      </c>
      <c r="B820" s="506" t="s">
        <v>856</v>
      </c>
      <c r="C820" s="554">
        <v>0.26</v>
      </c>
      <c r="D820" s="513">
        <v>0.23</v>
      </c>
      <c r="E820" s="513">
        <v>0.21</v>
      </c>
      <c r="F820" s="513">
        <v>0.19</v>
      </c>
      <c r="G820" s="513">
        <v>0.17</v>
      </c>
      <c r="H820" s="514"/>
      <c r="I820" s="513">
        <v>0.15</v>
      </c>
      <c r="J820" s="511">
        <v>0.13</v>
      </c>
      <c r="K820" s="514"/>
      <c r="L820" s="563">
        <v>0.11</v>
      </c>
      <c r="M820" s="563">
        <v>9.5000000000000001E-2</v>
      </c>
      <c r="N820" s="519">
        <v>8.5000000000000006E-2</v>
      </c>
      <c r="O820" s="519">
        <v>7.4999999999999997E-2</v>
      </c>
      <c r="P820" s="519">
        <v>6.5000000000000002E-2</v>
      </c>
      <c r="Q820" s="519">
        <v>5.5E-2</v>
      </c>
      <c r="R820" s="519">
        <v>4.4999999999999998E-2</v>
      </c>
      <c r="S820" s="518">
        <v>0.04</v>
      </c>
      <c r="T820" s="518">
        <v>0.04</v>
      </c>
      <c r="U820" s="519">
        <v>0.04</v>
      </c>
      <c r="V820" s="519">
        <v>3.875E-2</v>
      </c>
      <c r="W820" s="519">
        <v>3.5000000000000003E-2</v>
      </c>
      <c r="X820" s="708">
        <f t="shared" si="274"/>
        <v>2.0637499999999998</v>
      </c>
      <c r="Y820" s="726">
        <f t="shared" si="275"/>
        <v>13.043478260869556</v>
      </c>
      <c r="Z820" s="726">
        <f t="shared" si="276"/>
        <v>9.5238095238095344</v>
      </c>
      <c r="AA820" s="726">
        <f t="shared" si="277"/>
        <v>10.526315789473673</v>
      </c>
      <c r="AB820" s="726">
        <f t="shared" si="278"/>
        <v>11.764705882352944</v>
      </c>
      <c r="AC820" s="726">
        <f t="shared" si="279"/>
        <v>13.333333333333353</v>
      </c>
      <c r="AD820" s="726">
        <f t="shared" si="280"/>
        <v>15.384615384615374</v>
      </c>
      <c r="AE820" s="726">
        <f t="shared" si="281"/>
        <v>18.181818181818187</v>
      </c>
      <c r="AF820" s="726">
        <f t="shared" si="282"/>
        <v>15.789473684210531</v>
      </c>
      <c r="AG820" s="726">
        <f t="shared" si="283"/>
        <v>11.764705882352944</v>
      </c>
      <c r="AH820" s="726">
        <f t="shared" si="284"/>
        <v>13.333333333333353</v>
      </c>
      <c r="AI820" s="726">
        <f t="shared" si="285"/>
        <v>15.384615384615374</v>
      </c>
      <c r="AJ820" s="726">
        <f t="shared" si="286"/>
        <v>18.181818181818187</v>
      </c>
      <c r="AK820" s="726">
        <f t="shared" si="287"/>
        <v>22.222222222222232</v>
      </c>
      <c r="AL820" s="726">
        <f t="shared" si="288"/>
        <v>12.5</v>
      </c>
      <c r="AM820" s="726">
        <f t="shared" si="289"/>
        <v>0</v>
      </c>
      <c r="AN820" s="726">
        <f t="shared" si="290"/>
        <v>0</v>
      </c>
      <c r="AO820" s="726">
        <f t="shared" si="291"/>
        <v>3.2258064516129004</v>
      </c>
      <c r="AP820" s="726">
        <f t="shared" si="292"/>
        <v>10.714285714285698</v>
      </c>
      <c r="AQ820" s="727">
        <f t="shared" si="293"/>
        <v>11.937463178373546</v>
      </c>
      <c r="AR820" s="728">
        <f t="shared" si="294"/>
        <v>5.9313348582723311</v>
      </c>
    </row>
    <row r="821" spans="1:44" ht="11.25" customHeight="1" x14ac:dyDescent="0.2">
      <c r="A821" s="539" t="s">
        <v>2969</v>
      </c>
      <c r="B821" s="540" t="s">
        <v>2970</v>
      </c>
      <c r="C821" s="553">
        <v>1</v>
      </c>
      <c r="D821" s="545">
        <v>0.8</v>
      </c>
      <c r="E821" s="545">
        <v>0.4</v>
      </c>
      <c r="F821" s="545">
        <v>0.22</v>
      </c>
      <c r="G821" s="573">
        <v>0.04</v>
      </c>
      <c r="H821" s="546"/>
      <c r="I821" s="544">
        <v>0.04</v>
      </c>
      <c r="J821" s="547">
        <v>0.76</v>
      </c>
      <c r="K821" s="546"/>
      <c r="L821" s="583">
        <v>1</v>
      </c>
      <c r="M821" s="583">
        <v>1.48</v>
      </c>
      <c r="N821" s="548">
        <v>1.96</v>
      </c>
      <c r="O821" s="548">
        <v>1.84</v>
      </c>
      <c r="P821" s="548">
        <v>1.48</v>
      </c>
      <c r="Q821" s="548">
        <v>1.1599999999999999</v>
      </c>
      <c r="R821" s="548">
        <v>1.04</v>
      </c>
      <c r="S821" s="548">
        <v>0.98</v>
      </c>
      <c r="T821" s="548">
        <v>0.94</v>
      </c>
      <c r="U821" s="548">
        <v>0.9</v>
      </c>
      <c r="V821" s="548">
        <v>0.84</v>
      </c>
      <c r="W821" s="548">
        <v>0.78</v>
      </c>
      <c r="X821" s="708">
        <f t="shared" si="274"/>
        <v>17.660000000000004</v>
      </c>
      <c r="Y821" s="726">
        <f t="shared" si="275"/>
        <v>25</v>
      </c>
      <c r="Z821" s="726">
        <f t="shared" si="276"/>
        <v>100</v>
      </c>
      <c r="AA821" s="726">
        <f t="shared" si="277"/>
        <v>81.818181818181841</v>
      </c>
      <c r="AB821" s="726">
        <f t="shared" si="278"/>
        <v>450</v>
      </c>
      <c r="AC821" s="726">
        <f t="shared" si="279"/>
        <v>0</v>
      </c>
      <c r="AD821" s="726">
        <f t="shared" si="280"/>
        <v>-94.736842105263165</v>
      </c>
      <c r="AE821" s="726">
        <f t="shared" si="281"/>
        <v>-24</v>
      </c>
      <c r="AF821" s="726">
        <f t="shared" si="282"/>
        <v>-32.432432432432435</v>
      </c>
      <c r="AG821" s="726">
        <f t="shared" si="283"/>
        <v>-24.489795918367353</v>
      </c>
      <c r="AH821" s="726">
        <f t="shared" si="284"/>
        <v>6.5217391304347672</v>
      </c>
      <c r="AI821" s="726">
        <f t="shared" si="285"/>
        <v>24.324324324324319</v>
      </c>
      <c r="AJ821" s="726">
        <f t="shared" si="286"/>
        <v>27.586206896551737</v>
      </c>
      <c r="AK821" s="726">
        <f t="shared" si="287"/>
        <v>11.538461538461519</v>
      </c>
      <c r="AL821" s="726">
        <f t="shared" si="288"/>
        <v>6.1224489795918435</v>
      </c>
      <c r="AM821" s="726">
        <f t="shared" si="289"/>
        <v>4.2553191489361764</v>
      </c>
      <c r="AN821" s="726">
        <f t="shared" si="290"/>
        <v>4.4444444444444287</v>
      </c>
      <c r="AO821" s="726">
        <f t="shared" si="291"/>
        <v>7.1428571428571397</v>
      </c>
      <c r="AP821" s="726">
        <f t="shared" si="292"/>
        <v>7.6923076923076872</v>
      </c>
      <c r="AQ821" s="727">
        <f t="shared" si="293"/>
        <v>32.265956703334922</v>
      </c>
      <c r="AR821" s="728">
        <f t="shared" si="294"/>
        <v>112.19628796039683</v>
      </c>
    </row>
    <row r="822" spans="1:44" ht="11.25" customHeight="1" x14ac:dyDescent="0.2">
      <c r="A822" s="522" t="s">
        <v>857</v>
      </c>
      <c r="B822" s="998" t="s">
        <v>858</v>
      </c>
      <c r="C822" s="710">
        <v>4.0199999999999996</v>
      </c>
      <c r="D822" s="704">
        <v>3.94</v>
      </c>
      <c r="E822" s="704">
        <v>3.8269999999999995</v>
      </c>
      <c r="F822" s="704">
        <v>3.6150000000000002</v>
      </c>
      <c r="G822" s="704">
        <v>3.18</v>
      </c>
      <c r="H822" s="705"/>
      <c r="I822" s="704">
        <v>2.3450000000000002</v>
      </c>
      <c r="J822" s="523">
        <v>2.1320000000000001</v>
      </c>
      <c r="K822" s="705"/>
      <c r="L822" s="543">
        <v>2.02</v>
      </c>
      <c r="M822" s="543">
        <v>1.988</v>
      </c>
      <c r="N822" s="711">
        <v>1.9379999999999999</v>
      </c>
      <c r="O822" s="711">
        <v>1.859</v>
      </c>
      <c r="P822" s="711">
        <v>1.8120000000000001</v>
      </c>
      <c r="Q822" s="711">
        <v>1.78</v>
      </c>
      <c r="R822" s="711">
        <v>1.7489999999999999</v>
      </c>
      <c r="S822" s="711">
        <v>1.73</v>
      </c>
      <c r="T822" s="711">
        <v>1.714</v>
      </c>
      <c r="U822" s="711">
        <v>1.696</v>
      </c>
      <c r="V822" s="711">
        <v>1.6850000000000001</v>
      </c>
      <c r="W822" s="711">
        <v>1.665</v>
      </c>
      <c r="X822" s="708">
        <f t="shared" si="274"/>
        <v>44.694999999999993</v>
      </c>
      <c r="Y822" s="726">
        <f t="shared" si="275"/>
        <v>2.0304568527918621</v>
      </c>
      <c r="Z822" s="726">
        <f t="shared" si="276"/>
        <v>2.9527044682519099</v>
      </c>
      <c r="AA822" s="726">
        <f t="shared" si="277"/>
        <v>5.86445366528352</v>
      </c>
      <c r="AB822" s="726">
        <f t="shared" si="278"/>
        <v>13.67924528301887</v>
      </c>
      <c r="AC822" s="726">
        <f t="shared" si="279"/>
        <v>35.607675906183367</v>
      </c>
      <c r="AD822" s="726">
        <f t="shared" si="280"/>
        <v>9.9906191369605999</v>
      </c>
      <c r="AE822" s="726">
        <f t="shared" si="281"/>
        <v>5.5445544554455495</v>
      </c>
      <c r="AF822" s="726">
        <f t="shared" si="282"/>
        <v>1.6096579476861272</v>
      </c>
      <c r="AG822" s="726">
        <f t="shared" si="283"/>
        <v>2.5799793601651189</v>
      </c>
      <c r="AH822" s="726">
        <f t="shared" si="284"/>
        <v>4.2495965572888705</v>
      </c>
      <c r="AI822" s="726">
        <f t="shared" si="285"/>
        <v>2.5938189845474469</v>
      </c>
      <c r="AJ822" s="726">
        <f t="shared" si="286"/>
        <v>1.7977528089887729</v>
      </c>
      <c r="AK822" s="726">
        <f t="shared" si="287"/>
        <v>1.7724413950829021</v>
      </c>
      <c r="AL822" s="726">
        <f t="shared" si="288"/>
        <v>1.0982658959537428</v>
      </c>
      <c r="AM822" s="726">
        <f t="shared" si="289"/>
        <v>0.9334889148191472</v>
      </c>
      <c r="AN822" s="726">
        <f t="shared" si="290"/>
        <v>1.0613207547169878</v>
      </c>
      <c r="AO822" s="726">
        <f t="shared" si="291"/>
        <v>0.65281899109792541</v>
      </c>
      <c r="AP822" s="726">
        <f t="shared" si="292"/>
        <v>1.2012012012011963</v>
      </c>
      <c r="AQ822" s="727">
        <f t="shared" si="293"/>
        <v>5.2900029210824417</v>
      </c>
      <c r="AR822" s="728">
        <f t="shared" si="294"/>
        <v>8.3122246648486815</v>
      </c>
    </row>
    <row r="823" spans="1:44" ht="11.25" customHeight="1" x14ac:dyDescent="0.2">
      <c r="A823" s="1015" t="s">
        <v>859</v>
      </c>
      <c r="B823" s="998" t="s">
        <v>860</v>
      </c>
      <c r="C823" s="710">
        <v>0.54</v>
      </c>
      <c r="D823" s="704">
        <v>0.5</v>
      </c>
      <c r="E823" s="704">
        <v>0.47</v>
      </c>
      <c r="F823" s="704">
        <v>0.43</v>
      </c>
      <c r="G823" s="704">
        <v>0.38</v>
      </c>
      <c r="H823" s="705"/>
      <c r="I823" s="704">
        <v>0.34</v>
      </c>
      <c r="J823" s="523">
        <v>0.3</v>
      </c>
      <c r="K823" s="705"/>
      <c r="L823" s="543">
        <v>0.27</v>
      </c>
      <c r="M823" s="706">
        <v>0.24</v>
      </c>
      <c r="N823" s="711">
        <v>0.23</v>
      </c>
      <c r="O823" s="711">
        <v>0.2</v>
      </c>
      <c r="P823" s="711">
        <v>0.16</v>
      </c>
      <c r="Q823" s="711">
        <v>0.13331999999999999</v>
      </c>
      <c r="R823" s="711">
        <v>0.12444</v>
      </c>
      <c r="S823" s="711">
        <v>0.12148</v>
      </c>
      <c r="T823" s="711">
        <v>0.10470000000000002</v>
      </c>
      <c r="U823" s="707">
        <v>0.10272000000000001</v>
      </c>
      <c r="V823" s="707">
        <v>0.10272000000000001</v>
      </c>
      <c r="W823" s="711">
        <v>0.10272000000000001</v>
      </c>
      <c r="X823" s="708">
        <f t="shared" si="274"/>
        <v>4.8520999999999992</v>
      </c>
      <c r="Y823" s="726">
        <f t="shared" si="275"/>
        <v>8.0000000000000071</v>
      </c>
      <c r="Z823" s="726">
        <f t="shared" si="276"/>
        <v>6.3829787234042534</v>
      </c>
      <c r="AA823" s="726">
        <f t="shared" si="277"/>
        <v>9.302325581395344</v>
      </c>
      <c r="AB823" s="726">
        <f t="shared" si="278"/>
        <v>13.157894736842103</v>
      </c>
      <c r="AC823" s="726">
        <f t="shared" si="279"/>
        <v>11.764705882352944</v>
      </c>
      <c r="AD823" s="726">
        <f t="shared" si="280"/>
        <v>13.333333333333353</v>
      </c>
      <c r="AE823" s="726">
        <f t="shared" si="281"/>
        <v>11.111111111111093</v>
      </c>
      <c r="AF823" s="726">
        <f t="shared" si="282"/>
        <v>12.500000000000021</v>
      </c>
      <c r="AG823" s="726">
        <f t="shared" si="283"/>
        <v>4.3478260869565188</v>
      </c>
      <c r="AH823" s="726">
        <f t="shared" si="284"/>
        <v>14.999999999999991</v>
      </c>
      <c r="AI823" s="726">
        <f t="shared" si="285"/>
        <v>25</v>
      </c>
      <c r="AJ823" s="726">
        <f t="shared" si="286"/>
        <v>20.012001200120011</v>
      </c>
      <c r="AK823" s="726">
        <f t="shared" si="287"/>
        <v>7.1359691417550719</v>
      </c>
      <c r="AL823" s="726">
        <f t="shared" si="288"/>
        <v>2.4366150806717002</v>
      </c>
      <c r="AM823" s="726">
        <f t="shared" si="289"/>
        <v>16.026743075453666</v>
      </c>
      <c r="AN823" s="726">
        <f t="shared" si="290"/>
        <v>1.9275700934579421</v>
      </c>
      <c r="AO823" s="726">
        <f t="shared" si="291"/>
        <v>0</v>
      </c>
      <c r="AP823" s="726">
        <f t="shared" si="292"/>
        <v>0</v>
      </c>
      <c r="AQ823" s="727">
        <f t="shared" si="293"/>
        <v>9.8577263359363378</v>
      </c>
      <c r="AR823" s="728">
        <f t="shared" si="294"/>
        <v>6.8512251548706997</v>
      </c>
    </row>
    <row r="824" spans="1:44" ht="11.25" customHeight="1" x14ac:dyDescent="0.2">
      <c r="A824" s="509" t="s">
        <v>1787</v>
      </c>
      <c r="B824" s="506" t="s">
        <v>1788</v>
      </c>
      <c r="C824" s="554">
        <v>3.36</v>
      </c>
      <c r="D824" s="513">
        <v>3</v>
      </c>
      <c r="E824" s="513">
        <v>2.72</v>
      </c>
      <c r="F824" s="513">
        <v>2.4</v>
      </c>
      <c r="G824" s="513">
        <v>1.6</v>
      </c>
      <c r="H824" s="514"/>
      <c r="I824" s="513">
        <v>0.4</v>
      </c>
      <c r="J824" s="516">
        <v>0</v>
      </c>
      <c r="K824" s="514"/>
      <c r="L824" s="571">
        <v>0</v>
      </c>
      <c r="M824" s="571">
        <v>0</v>
      </c>
      <c r="N824" s="518">
        <v>0</v>
      </c>
      <c r="O824" s="518">
        <v>0</v>
      </c>
      <c r="P824" s="518">
        <v>0</v>
      </c>
      <c r="Q824" s="518">
        <v>0</v>
      </c>
      <c r="R824" s="518">
        <v>0</v>
      </c>
      <c r="S824" s="518">
        <v>0</v>
      </c>
      <c r="T824" s="518">
        <v>0</v>
      </c>
      <c r="U824" s="518">
        <v>0</v>
      </c>
      <c r="V824" s="518">
        <v>0</v>
      </c>
      <c r="W824" s="518">
        <v>0</v>
      </c>
      <c r="X824" s="708">
        <f t="shared" si="274"/>
        <v>13.48</v>
      </c>
      <c r="Y824" s="726">
        <f t="shared" si="275"/>
        <v>11.999999999999989</v>
      </c>
      <c r="Z824" s="726">
        <f t="shared" si="276"/>
        <v>10.294117647058808</v>
      </c>
      <c r="AA824" s="726">
        <f t="shared" si="277"/>
        <v>13.333333333333353</v>
      </c>
      <c r="AB824" s="726">
        <f t="shared" si="278"/>
        <v>49.999999999999979</v>
      </c>
      <c r="AC824" s="726">
        <f t="shared" si="279"/>
        <v>300</v>
      </c>
      <c r="AD824" s="726" t="str">
        <f t="shared" si="280"/>
        <v>n/a</v>
      </c>
      <c r="AE824" s="726" t="str">
        <f t="shared" si="281"/>
        <v>n/a</v>
      </c>
      <c r="AF824" s="726" t="str">
        <f t="shared" si="282"/>
        <v>n/a</v>
      </c>
      <c r="AG824" s="726" t="str">
        <f t="shared" si="283"/>
        <v>n/a</v>
      </c>
      <c r="AH824" s="726" t="str">
        <f t="shared" si="284"/>
        <v>n/a</v>
      </c>
      <c r="AI824" s="726" t="str">
        <f t="shared" si="285"/>
        <v>n/a</v>
      </c>
      <c r="AJ824" s="726" t="str">
        <f t="shared" si="286"/>
        <v>n/a</v>
      </c>
      <c r="AK824" s="726" t="str">
        <f t="shared" si="287"/>
        <v>n/a</v>
      </c>
      <c r="AL824" s="726" t="str">
        <f t="shared" si="288"/>
        <v>n/a</v>
      </c>
      <c r="AM824" s="726" t="str">
        <f t="shared" si="289"/>
        <v>n/a</v>
      </c>
      <c r="AN824" s="726" t="str">
        <f t="shared" si="290"/>
        <v>n/a</v>
      </c>
      <c r="AO824" s="726" t="str">
        <f t="shared" si="291"/>
        <v>n/a</v>
      </c>
      <c r="AP824" s="726" t="str">
        <f t="shared" si="292"/>
        <v>n/a</v>
      </c>
      <c r="AQ824" s="727">
        <f t="shared" si="293"/>
        <v>77.125490196078431</v>
      </c>
      <c r="AR824" s="728">
        <f t="shared" si="294"/>
        <v>125.68416810201505</v>
      </c>
    </row>
    <row r="825" spans="1:44" ht="11.25" customHeight="1" x14ac:dyDescent="0.2">
      <c r="A825" s="539" t="s">
        <v>384</v>
      </c>
      <c r="B825" s="998" t="s">
        <v>385</v>
      </c>
      <c r="C825" s="710">
        <v>5.0599999999999996</v>
      </c>
      <c r="D825" s="704">
        <v>4.83</v>
      </c>
      <c r="E825" s="704">
        <v>4.59</v>
      </c>
      <c r="F825" s="704">
        <v>4.17</v>
      </c>
      <c r="G825" s="704">
        <v>3.59</v>
      </c>
      <c r="H825" s="705"/>
      <c r="I825" s="704">
        <v>3.06</v>
      </c>
      <c r="J825" s="523">
        <v>2.52</v>
      </c>
      <c r="K825" s="705"/>
      <c r="L825" s="543">
        <v>2.08</v>
      </c>
      <c r="M825" s="543">
        <v>1.78</v>
      </c>
      <c r="N825" s="711">
        <v>1.55</v>
      </c>
      <c r="O825" s="711">
        <v>1.34</v>
      </c>
      <c r="P825" s="711">
        <v>1.1100000000000001</v>
      </c>
      <c r="Q825" s="711">
        <v>0.92</v>
      </c>
      <c r="R825" s="711">
        <v>0.78500000000000003</v>
      </c>
      <c r="S825" s="711">
        <v>0.73499999999999999</v>
      </c>
      <c r="T825" s="711">
        <v>0.71499999999999997</v>
      </c>
      <c r="U825" s="711">
        <v>0.69499999999999995</v>
      </c>
      <c r="V825" s="711">
        <v>0.67</v>
      </c>
      <c r="W825" s="711">
        <v>0.63</v>
      </c>
      <c r="X825" s="708">
        <f t="shared" si="274"/>
        <v>40.830000000000005</v>
      </c>
      <c r="Y825" s="726">
        <f t="shared" si="275"/>
        <v>4.761904761904745</v>
      </c>
      <c r="Z825" s="726">
        <f t="shared" si="276"/>
        <v>5.2287581699346442</v>
      </c>
      <c r="AA825" s="726">
        <f t="shared" si="277"/>
        <v>10.07194244604317</v>
      </c>
      <c r="AB825" s="726">
        <f t="shared" si="278"/>
        <v>16.15598885793872</v>
      </c>
      <c r="AC825" s="726">
        <f t="shared" si="279"/>
        <v>17.320261437908478</v>
      </c>
      <c r="AD825" s="726">
        <f t="shared" si="280"/>
        <v>21.42857142857142</v>
      </c>
      <c r="AE825" s="726">
        <f t="shared" si="281"/>
        <v>21.153846153846146</v>
      </c>
      <c r="AF825" s="726">
        <f t="shared" si="282"/>
        <v>16.853932584269661</v>
      </c>
      <c r="AG825" s="726">
        <f t="shared" si="283"/>
        <v>14.838709677419359</v>
      </c>
      <c r="AH825" s="726">
        <f t="shared" si="284"/>
        <v>15.671641791044767</v>
      </c>
      <c r="AI825" s="726">
        <f t="shared" si="285"/>
        <v>20.72072072072071</v>
      </c>
      <c r="AJ825" s="726">
        <f t="shared" si="286"/>
        <v>20.65217391304348</v>
      </c>
      <c r="AK825" s="726">
        <f t="shared" si="287"/>
        <v>17.197452229299358</v>
      </c>
      <c r="AL825" s="726">
        <f t="shared" si="288"/>
        <v>6.8027210884353817</v>
      </c>
      <c r="AM825" s="726">
        <f t="shared" si="289"/>
        <v>2.7972027972027913</v>
      </c>
      <c r="AN825" s="726">
        <f t="shared" si="290"/>
        <v>2.877697841726623</v>
      </c>
      <c r="AO825" s="726">
        <f t="shared" si="291"/>
        <v>3.731343283582067</v>
      </c>
      <c r="AP825" s="726">
        <f t="shared" si="292"/>
        <v>6.3492063492063489</v>
      </c>
      <c r="AQ825" s="727">
        <f t="shared" si="293"/>
        <v>12.478559751783216</v>
      </c>
      <c r="AR825" s="728">
        <f t="shared" si="294"/>
        <v>7.0056670039968605</v>
      </c>
    </row>
    <row r="826" spans="1:44" ht="11.25" customHeight="1" x14ac:dyDescent="0.2">
      <c r="A826" s="522" t="s">
        <v>388</v>
      </c>
      <c r="B826" s="998" t="s">
        <v>389</v>
      </c>
      <c r="C826" s="710">
        <v>1.55</v>
      </c>
      <c r="D826" s="704">
        <v>1.47</v>
      </c>
      <c r="E826" s="704">
        <v>1.395</v>
      </c>
      <c r="F826" s="704">
        <v>1.3049999999999999</v>
      </c>
      <c r="G826" s="704">
        <v>1.18</v>
      </c>
      <c r="H826" s="705"/>
      <c r="I826" s="704">
        <v>1</v>
      </c>
      <c r="J826" s="523">
        <v>0.8</v>
      </c>
      <c r="K826" s="705"/>
      <c r="L826" s="543">
        <v>0.625</v>
      </c>
      <c r="M826" s="543">
        <v>0.5</v>
      </c>
      <c r="N826" s="711">
        <v>0.41499999999999998</v>
      </c>
      <c r="O826" s="711">
        <v>0.34499999999999997</v>
      </c>
      <c r="P826" s="711">
        <v>0.28499999999999998</v>
      </c>
      <c r="Q826" s="711">
        <v>0.23499999999999999</v>
      </c>
      <c r="R826" s="711">
        <v>0.19125</v>
      </c>
      <c r="S826" s="711">
        <v>0.16125</v>
      </c>
      <c r="T826" s="711">
        <v>0.14624999999999999</v>
      </c>
      <c r="U826" s="711">
        <v>0.14124999999999999</v>
      </c>
      <c r="V826" s="711">
        <v>0.13625000000000001</v>
      </c>
      <c r="W826" s="711">
        <v>0.13125000000000001</v>
      </c>
      <c r="X826" s="708">
        <f t="shared" si="274"/>
        <v>12.012499999999999</v>
      </c>
      <c r="Y826" s="726">
        <f t="shared" si="275"/>
        <v>5.4421768707483054</v>
      </c>
      <c r="Z826" s="726">
        <f t="shared" si="276"/>
        <v>5.3763440860215006</v>
      </c>
      <c r="AA826" s="726">
        <f t="shared" si="277"/>
        <v>6.8965517241379448</v>
      </c>
      <c r="AB826" s="726">
        <f t="shared" si="278"/>
        <v>10.593220338983045</v>
      </c>
      <c r="AC826" s="726">
        <f t="shared" si="279"/>
        <v>17.999999999999993</v>
      </c>
      <c r="AD826" s="726">
        <f t="shared" si="280"/>
        <v>25</v>
      </c>
      <c r="AE826" s="726">
        <f t="shared" si="281"/>
        <v>28.000000000000004</v>
      </c>
      <c r="AF826" s="726">
        <f t="shared" si="282"/>
        <v>25</v>
      </c>
      <c r="AG826" s="726">
        <f t="shared" si="283"/>
        <v>20.481927710843383</v>
      </c>
      <c r="AH826" s="726">
        <f t="shared" si="284"/>
        <v>20.289855072463769</v>
      </c>
      <c r="AI826" s="726">
        <f t="shared" si="285"/>
        <v>21.052631578947366</v>
      </c>
      <c r="AJ826" s="726">
        <f t="shared" si="286"/>
        <v>21.276595744680836</v>
      </c>
      <c r="AK826" s="726">
        <f t="shared" si="287"/>
        <v>22.875816993464039</v>
      </c>
      <c r="AL826" s="726">
        <f t="shared" si="288"/>
        <v>18.604651162790688</v>
      </c>
      <c r="AM826" s="726">
        <f t="shared" si="289"/>
        <v>10.256410256410264</v>
      </c>
      <c r="AN826" s="726">
        <f t="shared" si="290"/>
        <v>3.539823008849563</v>
      </c>
      <c r="AO826" s="726">
        <f t="shared" si="291"/>
        <v>3.6697247706421798</v>
      </c>
      <c r="AP826" s="726">
        <f t="shared" si="292"/>
        <v>3.8095238095238182</v>
      </c>
      <c r="AQ826" s="727">
        <f t="shared" si="293"/>
        <v>15.009180729361484</v>
      </c>
      <c r="AR826" s="728">
        <f t="shared" si="294"/>
        <v>8.6213691385401372</v>
      </c>
    </row>
    <row r="827" spans="1:44" ht="11.25" customHeight="1" x14ac:dyDescent="0.2">
      <c r="A827" s="1015" t="s">
        <v>4118</v>
      </c>
      <c r="B827" s="998" t="s">
        <v>387</v>
      </c>
      <c r="C827" s="524">
        <v>2.0300000000000002</v>
      </c>
      <c r="D827" s="704">
        <v>1.99</v>
      </c>
      <c r="E827" s="704">
        <v>1.95</v>
      </c>
      <c r="F827" s="704">
        <v>1.91</v>
      </c>
      <c r="G827" s="704">
        <v>1.8075000000000001</v>
      </c>
      <c r="H827" s="705"/>
      <c r="I827" s="704">
        <v>1.5575000000000001</v>
      </c>
      <c r="J827" s="523">
        <v>1.3975</v>
      </c>
      <c r="K827" s="705"/>
      <c r="L827" s="543">
        <v>1.18</v>
      </c>
      <c r="M827" s="543">
        <v>1.0549999999999999</v>
      </c>
      <c r="N827" s="711">
        <v>0.9325</v>
      </c>
      <c r="O827" s="711">
        <v>0.82750000000000001</v>
      </c>
      <c r="P827" s="711">
        <v>0.65249999999999997</v>
      </c>
      <c r="Q827" s="711">
        <v>0.57999999999999996</v>
      </c>
      <c r="R827" s="711">
        <v>0.48</v>
      </c>
      <c r="S827" s="711">
        <v>0.34499999999999997</v>
      </c>
      <c r="T827" s="711">
        <v>0.29499999999999998</v>
      </c>
      <c r="U827" s="711">
        <v>0.27</v>
      </c>
      <c r="V827" s="711">
        <v>0.23</v>
      </c>
      <c r="W827" s="711">
        <v>0.2</v>
      </c>
      <c r="X827" s="708">
        <f t="shared" si="274"/>
        <v>19.689999999999998</v>
      </c>
      <c r="Y827" s="726">
        <f t="shared" si="275"/>
        <v>2.0100502512562901</v>
      </c>
      <c r="Z827" s="726">
        <f t="shared" si="276"/>
        <v>2.051282051282044</v>
      </c>
      <c r="AA827" s="726">
        <f t="shared" si="277"/>
        <v>2.0942408376963373</v>
      </c>
      <c r="AB827" s="726">
        <f t="shared" si="278"/>
        <v>5.6708160442600075</v>
      </c>
      <c r="AC827" s="726">
        <f t="shared" si="279"/>
        <v>16.0513643659711</v>
      </c>
      <c r="AD827" s="726">
        <f t="shared" si="280"/>
        <v>11.449016100178898</v>
      </c>
      <c r="AE827" s="726">
        <f t="shared" si="281"/>
        <v>18.432203389830516</v>
      </c>
      <c r="AF827" s="726">
        <f t="shared" si="282"/>
        <v>11.848341232227488</v>
      </c>
      <c r="AG827" s="726">
        <f t="shared" si="283"/>
        <v>13.136729222520094</v>
      </c>
      <c r="AH827" s="726">
        <f t="shared" si="284"/>
        <v>12.688821752265866</v>
      </c>
      <c r="AI827" s="726">
        <f t="shared" si="285"/>
        <v>26.819923371647512</v>
      </c>
      <c r="AJ827" s="726">
        <f t="shared" si="286"/>
        <v>12.5</v>
      </c>
      <c r="AK827" s="726">
        <f t="shared" si="287"/>
        <v>20.833333333333325</v>
      </c>
      <c r="AL827" s="726">
        <f t="shared" si="288"/>
        <v>39.130434782608688</v>
      </c>
      <c r="AM827" s="726">
        <f t="shared" si="289"/>
        <v>16.949152542372879</v>
      </c>
      <c r="AN827" s="726">
        <f t="shared" si="290"/>
        <v>9.259259259259256</v>
      </c>
      <c r="AO827" s="726">
        <f t="shared" si="291"/>
        <v>17.391304347826097</v>
      </c>
      <c r="AP827" s="726">
        <f t="shared" si="292"/>
        <v>14.999999999999991</v>
      </c>
      <c r="AQ827" s="727">
        <f t="shared" si="293"/>
        <v>14.073126271363131</v>
      </c>
      <c r="AR827" s="728">
        <f t="shared" si="294"/>
        <v>9.150756029810946</v>
      </c>
    </row>
    <row r="828" spans="1:44" ht="11.25" customHeight="1" x14ac:dyDescent="0.2">
      <c r="A828" s="1015" t="s">
        <v>1789</v>
      </c>
      <c r="B828" s="998" t="s">
        <v>1790</v>
      </c>
      <c r="C828" s="710">
        <v>1.56</v>
      </c>
      <c r="D828" s="704">
        <v>1.49</v>
      </c>
      <c r="E828" s="704">
        <v>1.35</v>
      </c>
      <c r="F828" s="704">
        <v>0.86</v>
      </c>
      <c r="G828" s="704">
        <v>0.75</v>
      </c>
      <c r="H828" s="705"/>
      <c r="I828" s="704">
        <v>0.6</v>
      </c>
      <c r="J828" s="523">
        <v>0.4</v>
      </c>
      <c r="K828" s="705"/>
      <c r="L828" s="706">
        <v>0.35</v>
      </c>
      <c r="M828" s="706">
        <v>0.35</v>
      </c>
      <c r="N828" s="711">
        <v>0.35</v>
      </c>
      <c r="O828" s="711">
        <v>0.30571999999999999</v>
      </c>
      <c r="P828" s="711">
        <v>0.26627000000000001</v>
      </c>
      <c r="Q828" s="711">
        <v>0.23669000000000001</v>
      </c>
      <c r="R828" s="707">
        <v>0.20710000000000001</v>
      </c>
      <c r="S828" s="707">
        <v>0.20710000000000001</v>
      </c>
      <c r="T828" s="707">
        <v>0.20710000000000001</v>
      </c>
      <c r="U828" s="707">
        <v>0.20710000000000001</v>
      </c>
      <c r="V828" s="711">
        <v>0.20710000000000001</v>
      </c>
      <c r="W828" s="707">
        <v>5.2269999999999997E-2</v>
      </c>
      <c r="X828" s="708">
        <f t="shared" si="274"/>
        <v>9.956450000000002</v>
      </c>
      <c r="Y828" s="726">
        <f t="shared" si="275"/>
        <v>4.6979865771812124</v>
      </c>
      <c r="Z828" s="726">
        <f t="shared" si="276"/>
        <v>10.370370370370363</v>
      </c>
      <c r="AA828" s="726">
        <f t="shared" si="277"/>
        <v>56.976744186046524</v>
      </c>
      <c r="AB828" s="726">
        <f t="shared" si="278"/>
        <v>14.666666666666671</v>
      </c>
      <c r="AC828" s="726">
        <f t="shared" si="279"/>
        <v>25</v>
      </c>
      <c r="AD828" s="726">
        <f t="shared" si="280"/>
        <v>49.999999999999979</v>
      </c>
      <c r="AE828" s="726">
        <f t="shared" si="281"/>
        <v>14.285714285714302</v>
      </c>
      <c r="AF828" s="726">
        <f t="shared" si="282"/>
        <v>0</v>
      </c>
      <c r="AG828" s="726">
        <f t="shared" si="283"/>
        <v>0</v>
      </c>
      <c r="AH828" s="726">
        <f t="shared" si="284"/>
        <v>14.48384142352479</v>
      </c>
      <c r="AI828" s="726">
        <f t="shared" si="285"/>
        <v>14.815788485371995</v>
      </c>
      <c r="AJ828" s="726">
        <f t="shared" si="286"/>
        <v>12.497359415268905</v>
      </c>
      <c r="AK828" s="726">
        <f t="shared" si="287"/>
        <v>14.287783679381949</v>
      </c>
      <c r="AL828" s="726">
        <f t="shared" si="288"/>
        <v>0</v>
      </c>
      <c r="AM828" s="726">
        <f t="shared" si="289"/>
        <v>0</v>
      </c>
      <c r="AN828" s="726">
        <f t="shared" si="290"/>
        <v>0</v>
      </c>
      <c r="AO828" s="726">
        <f t="shared" si="291"/>
        <v>0</v>
      </c>
      <c r="AP828" s="726">
        <f t="shared" si="292"/>
        <v>296.21197627702315</v>
      </c>
      <c r="AQ828" s="727">
        <f t="shared" si="293"/>
        <v>29.349679520363882</v>
      </c>
      <c r="AR828" s="728">
        <f t="shared" si="294"/>
        <v>68.576295121405266</v>
      </c>
    </row>
    <row r="829" spans="1:44" ht="11.25" customHeight="1" x14ac:dyDescent="0.2">
      <c r="A829" s="1000" t="s">
        <v>1792</v>
      </c>
      <c r="B829" s="506" t="s">
        <v>1793</v>
      </c>
      <c r="C829" s="517">
        <v>0.6</v>
      </c>
      <c r="D829" s="513">
        <v>0.56000000000000005</v>
      </c>
      <c r="E829" s="513">
        <v>0.52</v>
      </c>
      <c r="F829" s="513">
        <v>0.42</v>
      </c>
      <c r="G829" s="513">
        <v>0.36</v>
      </c>
      <c r="H829" s="514"/>
      <c r="I829" s="513">
        <v>0.32</v>
      </c>
      <c r="J829" s="511">
        <v>0.24</v>
      </c>
      <c r="K829" s="514"/>
      <c r="L829" s="571">
        <v>0.2</v>
      </c>
      <c r="M829" s="571">
        <v>0.2</v>
      </c>
      <c r="N829" s="519">
        <v>0.84</v>
      </c>
      <c r="O829" s="519">
        <v>0.83</v>
      </c>
      <c r="P829" s="519">
        <v>0.81</v>
      </c>
      <c r="Q829" s="519">
        <v>0.77272999999999992</v>
      </c>
      <c r="R829" s="519">
        <v>0.74546000000000001</v>
      </c>
      <c r="S829" s="519">
        <v>0.70924000000000009</v>
      </c>
      <c r="T829" s="519">
        <v>0.67344000000000004</v>
      </c>
      <c r="U829" s="519">
        <v>0.64066000000000001</v>
      </c>
      <c r="V829" s="519">
        <v>0.60850000000000004</v>
      </c>
      <c r="W829" s="519">
        <v>0.55769000000000002</v>
      </c>
      <c r="X829" s="708">
        <f t="shared" ref="X829:X871" si="295">SUM(C829:W829)</f>
        <v>10.60772</v>
      </c>
      <c r="Y829" s="726">
        <f t="shared" si="275"/>
        <v>7.1428571428571397</v>
      </c>
      <c r="Z829" s="726">
        <f t="shared" si="276"/>
        <v>7.6923076923077094</v>
      </c>
      <c r="AA829" s="726">
        <f t="shared" si="277"/>
        <v>23.809523809523814</v>
      </c>
      <c r="AB829" s="726">
        <f t="shared" si="278"/>
        <v>16.666666666666675</v>
      </c>
      <c r="AC829" s="726">
        <f t="shared" si="279"/>
        <v>12.5</v>
      </c>
      <c r="AD829" s="726">
        <f t="shared" si="280"/>
        <v>33.33333333333335</v>
      </c>
      <c r="AE829" s="726">
        <f t="shared" si="281"/>
        <v>19.999999999999996</v>
      </c>
      <c r="AF829" s="726">
        <f t="shared" si="282"/>
        <v>0</v>
      </c>
      <c r="AG829" s="726">
        <f t="shared" si="283"/>
        <v>-76.19047619047619</v>
      </c>
      <c r="AH829" s="726">
        <f t="shared" si="284"/>
        <v>1.2048192771084265</v>
      </c>
      <c r="AI829" s="726">
        <f t="shared" si="285"/>
        <v>2.4691358024691246</v>
      </c>
      <c r="AJ829" s="726">
        <f t="shared" si="286"/>
        <v>4.8231594476725537</v>
      </c>
      <c r="AK829" s="726">
        <f t="shared" si="287"/>
        <v>3.6581439648002423</v>
      </c>
      <c r="AL829" s="726">
        <f t="shared" si="288"/>
        <v>5.1068749647509959</v>
      </c>
      <c r="AM829" s="726">
        <f t="shared" si="289"/>
        <v>5.3159895462105089</v>
      </c>
      <c r="AN829" s="726">
        <f t="shared" si="290"/>
        <v>5.1165985077888498</v>
      </c>
      <c r="AO829" s="726">
        <f t="shared" si="291"/>
        <v>5.2851273623664596</v>
      </c>
      <c r="AP829" s="726">
        <f t="shared" si="292"/>
        <v>9.1107963205365081</v>
      </c>
      <c r="AQ829" s="727">
        <f t="shared" si="293"/>
        <v>4.8358254248842325</v>
      </c>
      <c r="AR829" s="728">
        <f t="shared" si="294"/>
        <v>22.018616492897333</v>
      </c>
    </row>
    <row r="830" spans="1:44" x14ac:dyDescent="0.2">
      <c r="A830" s="1017" t="s">
        <v>1794</v>
      </c>
      <c r="B830" s="660" t="s">
        <v>1795</v>
      </c>
      <c r="C830" s="711">
        <v>1.54</v>
      </c>
      <c r="D830" s="566">
        <v>1.46</v>
      </c>
      <c r="E830" s="566">
        <v>1.34</v>
      </c>
      <c r="F830" s="566">
        <v>1.17</v>
      </c>
      <c r="G830" s="566">
        <v>1</v>
      </c>
      <c r="H830" s="682"/>
      <c r="I830" s="566">
        <v>0.92</v>
      </c>
      <c r="J830" s="566">
        <v>0.87</v>
      </c>
      <c r="K830" s="682"/>
      <c r="L830" s="707">
        <v>0.84</v>
      </c>
      <c r="M830" s="711">
        <v>0.84</v>
      </c>
      <c r="N830" s="711">
        <v>0.82</v>
      </c>
      <c r="O830" s="711">
        <v>0.79</v>
      </c>
      <c r="P830" s="711">
        <v>0.75</v>
      </c>
      <c r="Q830" s="711">
        <v>0.71</v>
      </c>
      <c r="R830" s="711">
        <v>0.67</v>
      </c>
      <c r="S830" s="711">
        <v>0.6</v>
      </c>
      <c r="T830" s="711">
        <v>0.55000000000000004</v>
      </c>
      <c r="U830" s="711">
        <v>0.51</v>
      </c>
      <c r="V830" s="711">
        <v>0.47</v>
      </c>
      <c r="W830" s="711">
        <v>0.43</v>
      </c>
      <c r="X830" s="708">
        <f t="shared" si="295"/>
        <v>16.28</v>
      </c>
      <c r="Y830" s="726">
        <f t="shared" si="275"/>
        <v>5.4794520547945202</v>
      </c>
      <c r="Z830" s="726">
        <f t="shared" si="276"/>
        <v>8.9552238805969964</v>
      </c>
      <c r="AA830" s="726">
        <f t="shared" si="277"/>
        <v>14.529914529914546</v>
      </c>
      <c r="AB830" s="726">
        <f t="shared" si="278"/>
        <v>16.999999999999993</v>
      </c>
      <c r="AC830" s="726">
        <f t="shared" si="279"/>
        <v>8.6956521739130377</v>
      </c>
      <c r="AD830" s="726">
        <f t="shared" si="280"/>
        <v>5.7471264367816133</v>
      </c>
      <c r="AE830" s="726">
        <f t="shared" si="281"/>
        <v>3.5714285714285809</v>
      </c>
      <c r="AF830" s="726">
        <f t="shared" si="282"/>
        <v>0</v>
      </c>
      <c r="AG830" s="726">
        <f t="shared" si="283"/>
        <v>2.4390243902439046</v>
      </c>
      <c r="AH830" s="726">
        <f t="shared" si="284"/>
        <v>3.7974683544303778</v>
      </c>
      <c r="AI830" s="726">
        <f t="shared" si="285"/>
        <v>5.3333333333333455</v>
      </c>
      <c r="AJ830" s="726">
        <f t="shared" si="286"/>
        <v>5.6338028169014231</v>
      </c>
      <c r="AK830" s="726">
        <f t="shared" si="287"/>
        <v>5.9701492537313383</v>
      </c>
      <c r="AL830" s="726">
        <f t="shared" si="288"/>
        <v>11.66666666666667</v>
      </c>
      <c r="AM830" s="726">
        <f t="shared" si="289"/>
        <v>9.0909090909090828</v>
      </c>
      <c r="AN830" s="726">
        <f t="shared" si="290"/>
        <v>7.8431372549019773</v>
      </c>
      <c r="AO830" s="726">
        <f t="shared" si="291"/>
        <v>8.5106382978723527</v>
      </c>
      <c r="AP830" s="726">
        <f t="shared" si="292"/>
        <v>9.302325581395344</v>
      </c>
      <c r="AQ830" s="727">
        <f t="shared" si="293"/>
        <v>7.4203473715452839</v>
      </c>
      <c r="AR830" s="728">
        <f t="shared" si="294"/>
        <v>4.1731707376498539</v>
      </c>
    </row>
    <row r="831" spans="1:44" x14ac:dyDescent="0.2">
      <c r="A831" s="1017" t="s">
        <v>1796</v>
      </c>
      <c r="B831" s="1031" t="s">
        <v>1797</v>
      </c>
      <c r="C831" s="711">
        <v>0.5</v>
      </c>
      <c r="D831" s="566">
        <v>0.41</v>
      </c>
      <c r="E831" s="566">
        <v>0.35666666666666669</v>
      </c>
      <c r="F831" s="566">
        <v>0.31666666666666665</v>
      </c>
      <c r="G831" s="566">
        <v>0.27666666666666667</v>
      </c>
      <c r="H831" s="682"/>
      <c r="I831" s="566">
        <v>0.24666666666666667</v>
      </c>
      <c r="J831" s="566">
        <v>0.21</v>
      </c>
      <c r="K831" s="682"/>
      <c r="L831" s="711">
        <v>5.0219999999999994E-2</v>
      </c>
      <c r="M831" s="707">
        <v>0</v>
      </c>
      <c r="N831" s="707">
        <v>0</v>
      </c>
      <c r="O831" s="707">
        <v>0</v>
      </c>
      <c r="P831" s="707">
        <v>0</v>
      </c>
      <c r="Q831" s="707">
        <v>0</v>
      </c>
      <c r="R831" s="707">
        <v>0</v>
      </c>
      <c r="S831" s="707">
        <v>0</v>
      </c>
      <c r="T831" s="707">
        <v>0</v>
      </c>
      <c r="U831" s="707">
        <v>0</v>
      </c>
      <c r="V831" s="707">
        <v>0</v>
      </c>
      <c r="W831" s="707">
        <v>0</v>
      </c>
      <c r="X831" s="708">
        <f t="shared" si="295"/>
        <v>2.3668866666666664</v>
      </c>
      <c r="Y831" s="726">
        <f t="shared" si="275"/>
        <v>21.95121951219512</v>
      </c>
      <c r="Z831" s="726">
        <f t="shared" si="276"/>
        <v>14.953271028037364</v>
      </c>
      <c r="AA831" s="726">
        <f t="shared" si="277"/>
        <v>12.631578947368439</v>
      </c>
      <c r="AB831" s="726">
        <f t="shared" si="278"/>
        <v>14.457831325301207</v>
      </c>
      <c r="AC831" s="726">
        <f t="shared" si="279"/>
        <v>12.162162162162172</v>
      </c>
      <c r="AD831" s="726">
        <f t="shared" si="280"/>
        <v>17.460317460317466</v>
      </c>
      <c r="AE831" s="726">
        <f t="shared" si="281"/>
        <v>318.16009557945046</v>
      </c>
      <c r="AF831" s="726" t="str">
        <f t="shared" si="282"/>
        <v>n/a</v>
      </c>
      <c r="AG831" s="726" t="str">
        <f t="shared" si="283"/>
        <v>n/a</v>
      </c>
      <c r="AH831" s="726" t="str">
        <f t="shared" si="284"/>
        <v>n/a</v>
      </c>
      <c r="AI831" s="726" t="str">
        <f t="shared" si="285"/>
        <v>n/a</v>
      </c>
      <c r="AJ831" s="726" t="str">
        <f t="shared" si="286"/>
        <v>n/a</v>
      </c>
      <c r="AK831" s="726" t="str">
        <f t="shared" si="287"/>
        <v>n/a</v>
      </c>
      <c r="AL831" s="726" t="str">
        <f t="shared" si="288"/>
        <v>n/a</v>
      </c>
      <c r="AM831" s="726" t="str">
        <f t="shared" si="289"/>
        <v>n/a</v>
      </c>
      <c r="AN831" s="726" t="str">
        <f t="shared" si="290"/>
        <v>n/a</v>
      </c>
      <c r="AO831" s="726" t="str">
        <f t="shared" si="291"/>
        <v>n/a</v>
      </c>
      <c r="AP831" s="726" t="str">
        <f t="shared" si="292"/>
        <v>n/a</v>
      </c>
      <c r="AQ831" s="727">
        <f t="shared" si="293"/>
        <v>58.825210859261745</v>
      </c>
      <c r="AR831" s="728">
        <f t="shared" si="294"/>
        <v>114.40413111042479</v>
      </c>
    </row>
    <row r="832" spans="1:44" x14ac:dyDescent="0.2">
      <c r="A832" s="1017" t="s">
        <v>773</v>
      </c>
      <c r="B832" s="1031" t="s">
        <v>861</v>
      </c>
      <c r="C832" s="711">
        <v>1.86</v>
      </c>
      <c r="D832" s="566">
        <v>1.64</v>
      </c>
      <c r="E832" s="566">
        <v>1.54</v>
      </c>
      <c r="F832" s="566">
        <v>1.5</v>
      </c>
      <c r="G832" s="566">
        <v>1.46</v>
      </c>
      <c r="H832" s="682"/>
      <c r="I832" s="566">
        <v>1.42</v>
      </c>
      <c r="J832" s="566">
        <v>1.36</v>
      </c>
      <c r="K832" s="682"/>
      <c r="L832" s="711">
        <v>1.26</v>
      </c>
      <c r="M832" s="711">
        <v>1.1599999999999999</v>
      </c>
      <c r="N832" s="711">
        <v>1.08</v>
      </c>
      <c r="O832" s="711">
        <v>0.96</v>
      </c>
      <c r="P832" s="711">
        <v>0.88</v>
      </c>
      <c r="Q832" s="711">
        <v>0.8</v>
      </c>
      <c r="R832" s="711">
        <v>0.75</v>
      </c>
      <c r="S832" s="707">
        <v>0.01</v>
      </c>
      <c r="T832" s="707">
        <v>0.01</v>
      </c>
      <c r="U832" s="707">
        <v>0.01</v>
      </c>
      <c r="V832" s="707">
        <v>0.01</v>
      </c>
      <c r="W832" s="707">
        <v>0.01</v>
      </c>
      <c r="X832" s="708">
        <f t="shared" si="295"/>
        <v>17.720000000000006</v>
      </c>
      <c r="Y832" s="726">
        <f t="shared" si="275"/>
        <v>13.414634146341475</v>
      </c>
      <c r="Z832" s="726">
        <f t="shared" si="276"/>
        <v>6.4935064935064846</v>
      </c>
      <c r="AA832" s="726">
        <f t="shared" si="277"/>
        <v>2.6666666666666616</v>
      </c>
      <c r="AB832" s="726">
        <f t="shared" si="278"/>
        <v>2.7397260273972712</v>
      </c>
      <c r="AC832" s="726">
        <f t="shared" si="279"/>
        <v>2.8169014084507005</v>
      </c>
      <c r="AD832" s="726">
        <f t="shared" si="280"/>
        <v>4.4117647058823373</v>
      </c>
      <c r="AE832" s="726">
        <f t="shared" si="281"/>
        <v>7.9365079365079527</v>
      </c>
      <c r="AF832" s="726">
        <f t="shared" si="282"/>
        <v>8.6206896551724199</v>
      </c>
      <c r="AG832" s="726">
        <f t="shared" si="283"/>
        <v>7.4074074074073959</v>
      </c>
      <c r="AH832" s="726">
        <f t="shared" si="284"/>
        <v>12.500000000000021</v>
      </c>
      <c r="AI832" s="726">
        <f t="shared" si="285"/>
        <v>9.0909090909090828</v>
      </c>
      <c r="AJ832" s="726">
        <f t="shared" si="286"/>
        <v>9.9999999999999858</v>
      </c>
      <c r="AK832" s="726">
        <f t="shared" si="287"/>
        <v>6.6666666666666652</v>
      </c>
      <c r="AL832" s="726">
        <f t="shared" si="288"/>
        <v>7400</v>
      </c>
      <c r="AM832" s="726">
        <f t="shared" si="289"/>
        <v>0</v>
      </c>
      <c r="AN832" s="726">
        <f t="shared" si="290"/>
        <v>0</v>
      </c>
      <c r="AO832" s="726">
        <f t="shared" si="291"/>
        <v>0</v>
      </c>
      <c r="AP832" s="726">
        <f t="shared" si="292"/>
        <v>0</v>
      </c>
      <c r="AQ832" s="727">
        <f t="shared" si="293"/>
        <v>416.37585445582823</v>
      </c>
      <c r="AR832" s="728">
        <f t="shared" si="294"/>
        <v>1742.8880749039993</v>
      </c>
    </row>
    <row r="833" spans="1:44" x14ac:dyDescent="0.2">
      <c r="A833" s="712" t="s">
        <v>2985</v>
      </c>
      <c r="B833" s="1031" t="s">
        <v>2986</v>
      </c>
      <c r="C833" s="711">
        <v>4.5999999999999996</v>
      </c>
      <c r="D833" s="566">
        <v>3.8</v>
      </c>
      <c r="E833" s="566">
        <v>2.8</v>
      </c>
      <c r="F833" s="566">
        <v>2</v>
      </c>
      <c r="G833" s="643">
        <v>1.1499999999999999</v>
      </c>
      <c r="H833" s="682"/>
      <c r="I833" s="566">
        <v>2.48</v>
      </c>
      <c r="J833" s="566">
        <v>2.23</v>
      </c>
      <c r="K833" s="682"/>
      <c r="L833" s="711">
        <v>2.12</v>
      </c>
      <c r="M833" s="711">
        <v>1.89</v>
      </c>
      <c r="N833" s="711">
        <v>1.75</v>
      </c>
      <c r="O833" s="711">
        <v>1.31</v>
      </c>
      <c r="P833" s="711">
        <v>0.95</v>
      </c>
      <c r="Q833" s="711">
        <v>0.62</v>
      </c>
      <c r="R833" s="711">
        <v>0.38</v>
      </c>
      <c r="S833" s="711">
        <v>0.2</v>
      </c>
      <c r="T833" s="711">
        <v>0.115</v>
      </c>
      <c r="U833" s="707">
        <v>0.1</v>
      </c>
      <c r="V833" s="707">
        <v>0.1</v>
      </c>
      <c r="W833" s="711">
        <v>0.1</v>
      </c>
      <c r="X833" s="708">
        <f t="shared" si="295"/>
        <v>28.695</v>
      </c>
      <c r="Y833" s="726">
        <f t="shared" si="275"/>
        <v>21.052631578947366</v>
      </c>
      <c r="Z833" s="726">
        <f t="shared" si="276"/>
        <v>35.714285714285722</v>
      </c>
      <c r="AA833" s="726">
        <f t="shared" si="277"/>
        <v>39.999999999999993</v>
      </c>
      <c r="AB833" s="726">
        <f t="shared" si="278"/>
        <v>73.913043478260889</v>
      </c>
      <c r="AC833" s="726">
        <f t="shared" si="279"/>
        <v>-53.629032258064527</v>
      </c>
      <c r="AD833" s="726">
        <f t="shared" si="280"/>
        <v>11.210762331838575</v>
      </c>
      <c r="AE833" s="726">
        <f t="shared" si="281"/>
        <v>5.1886792452830122</v>
      </c>
      <c r="AF833" s="726">
        <f t="shared" si="282"/>
        <v>12.169312169312185</v>
      </c>
      <c r="AG833" s="726">
        <f t="shared" si="283"/>
        <v>7.9999999999999849</v>
      </c>
      <c r="AH833" s="726">
        <f t="shared" si="284"/>
        <v>33.587786259541971</v>
      </c>
      <c r="AI833" s="726">
        <f t="shared" si="285"/>
        <v>37.894736842105267</v>
      </c>
      <c r="AJ833" s="726">
        <f t="shared" si="286"/>
        <v>53.225806451612897</v>
      </c>
      <c r="AK833" s="726">
        <f t="shared" si="287"/>
        <v>63.157894736842103</v>
      </c>
      <c r="AL833" s="726">
        <f t="shared" si="288"/>
        <v>89.999999999999986</v>
      </c>
      <c r="AM833" s="726">
        <f t="shared" si="289"/>
        <v>73.91304347826086</v>
      </c>
      <c r="AN833" s="726">
        <f t="shared" si="290"/>
        <v>14.999999999999991</v>
      </c>
      <c r="AO833" s="726">
        <f t="shared" si="291"/>
        <v>0</v>
      </c>
      <c r="AP833" s="726">
        <f t="shared" si="292"/>
        <v>0</v>
      </c>
      <c r="AQ833" s="727">
        <f t="shared" si="293"/>
        <v>28.911052779345905</v>
      </c>
      <c r="AR833" s="728">
        <f t="shared" si="294"/>
        <v>34.429419219514791</v>
      </c>
    </row>
    <row r="834" spans="1:44" x14ac:dyDescent="0.2">
      <c r="A834" s="1017" t="s">
        <v>1798</v>
      </c>
      <c r="B834" s="1031" t="s">
        <v>1799</v>
      </c>
      <c r="C834" s="711">
        <v>0.75</v>
      </c>
      <c r="D834" s="566">
        <v>0.71</v>
      </c>
      <c r="E834" s="566">
        <v>0.66</v>
      </c>
      <c r="F834" s="566">
        <v>0.57999999999999996</v>
      </c>
      <c r="G834" s="566">
        <v>0.5</v>
      </c>
      <c r="H834" s="682"/>
      <c r="I834" s="568">
        <v>0.44</v>
      </c>
      <c r="J834" s="568">
        <v>0.44</v>
      </c>
      <c r="K834" s="682"/>
      <c r="L834" s="707">
        <v>0.44</v>
      </c>
      <c r="M834" s="707">
        <v>0.44</v>
      </c>
      <c r="N834" s="711">
        <v>0.44</v>
      </c>
      <c r="O834" s="711">
        <v>0.4</v>
      </c>
      <c r="P834" s="711">
        <v>0.36</v>
      </c>
      <c r="Q834" s="711">
        <v>0.32</v>
      </c>
      <c r="R834" s="711">
        <v>0.28000000000000003</v>
      </c>
      <c r="S834" s="707">
        <v>0.24</v>
      </c>
      <c r="T834" s="707">
        <v>0.24</v>
      </c>
      <c r="U834" s="707">
        <v>0.24</v>
      </c>
      <c r="V834" s="707">
        <v>0.26800000000000002</v>
      </c>
      <c r="W834" s="707">
        <v>0.35199999999999998</v>
      </c>
      <c r="X834" s="708">
        <f t="shared" si="295"/>
        <v>8.1000000000000032</v>
      </c>
      <c r="Y834" s="726">
        <f t="shared" si="275"/>
        <v>5.6338028169014231</v>
      </c>
      <c r="Z834" s="726">
        <f t="shared" si="276"/>
        <v>7.575757575757569</v>
      </c>
      <c r="AA834" s="726">
        <f t="shared" si="277"/>
        <v>13.793103448275868</v>
      </c>
      <c r="AB834" s="726">
        <f t="shared" si="278"/>
        <v>15.999999999999993</v>
      </c>
      <c r="AC834" s="726">
        <f t="shared" si="279"/>
        <v>13.636363636363647</v>
      </c>
      <c r="AD834" s="726">
        <f t="shared" si="280"/>
        <v>0</v>
      </c>
      <c r="AE834" s="726">
        <f t="shared" si="281"/>
        <v>0</v>
      </c>
      <c r="AF834" s="726">
        <f t="shared" si="282"/>
        <v>0</v>
      </c>
      <c r="AG834" s="726">
        <f t="shared" si="283"/>
        <v>0</v>
      </c>
      <c r="AH834" s="726">
        <f t="shared" si="284"/>
        <v>9.9999999999999858</v>
      </c>
      <c r="AI834" s="726">
        <f t="shared" si="285"/>
        <v>11.111111111111116</v>
      </c>
      <c r="AJ834" s="726">
        <f t="shared" si="286"/>
        <v>12.5</v>
      </c>
      <c r="AK834" s="726">
        <f t="shared" si="287"/>
        <v>14.285714285714279</v>
      </c>
      <c r="AL834" s="726">
        <f t="shared" si="288"/>
        <v>16.666666666666675</v>
      </c>
      <c r="AM834" s="726">
        <f t="shared" si="289"/>
        <v>0</v>
      </c>
      <c r="AN834" s="726">
        <f t="shared" si="290"/>
        <v>0</v>
      </c>
      <c r="AO834" s="726">
        <f t="shared" si="291"/>
        <v>-10.447761194029859</v>
      </c>
      <c r="AP834" s="726">
        <f t="shared" si="292"/>
        <v>-23.863636363636353</v>
      </c>
      <c r="AQ834" s="727">
        <f t="shared" si="293"/>
        <v>4.8272845546180196</v>
      </c>
      <c r="AR834" s="728">
        <f t="shared" si="294"/>
        <v>10.409494639141675</v>
      </c>
    </row>
    <row r="835" spans="1:44" x14ac:dyDescent="0.2">
      <c r="A835" s="536" t="s">
        <v>1800</v>
      </c>
      <c r="B835" s="1031" t="s">
        <v>1801</v>
      </c>
      <c r="C835" s="711">
        <v>1.96</v>
      </c>
      <c r="D835" s="566">
        <v>1.68</v>
      </c>
      <c r="E835" s="566">
        <v>1.52</v>
      </c>
      <c r="F835" s="566">
        <v>1.36</v>
      </c>
      <c r="G835" s="566">
        <v>1.24</v>
      </c>
      <c r="H835" s="682"/>
      <c r="I835" s="566">
        <v>1.1599999999999999</v>
      </c>
      <c r="J835" s="568">
        <v>1.08</v>
      </c>
      <c r="K835" s="682"/>
      <c r="L835" s="711">
        <v>1.02</v>
      </c>
      <c r="M835" s="707">
        <v>1</v>
      </c>
      <c r="N835" s="707">
        <v>1</v>
      </c>
      <c r="O835" s="711">
        <v>1</v>
      </c>
      <c r="P835" s="707">
        <v>0.88</v>
      </c>
      <c r="Q835" s="711">
        <v>0.86</v>
      </c>
      <c r="R835" s="707">
        <v>0.8</v>
      </c>
      <c r="S835" s="707">
        <v>0.8</v>
      </c>
      <c r="T835" s="707">
        <v>0.94</v>
      </c>
      <c r="U835" s="707">
        <v>1.1299999999999999</v>
      </c>
      <c r="V835" s="707">
        <v>1.28</v>
      </c>
      <c r="W835" s="707">
        <v>1.28</v>
      </c>
      <c r="X835" s="708">
        <f t="shared" si="295"/>
        <v>21.990000000000002</v>
      </c>
      <c r="Y835" s="726">
        <f t="shared" si="275"/>
        <v>16.666666666666675</v>
      </c>
      <c r="Z835" s="726">
        <f t="shared" si="276"/>
        <v>10.526315789473673</v>
      </c>
      <c r="AA835" s="726">
        <f t="shared" si="277"/>
        <v>11.764705882352944</v>
      </c>
      <c r="AB835" s="726">
        <f t="shared" si="278"/>
        <v>9.6774193548387224</v>
      </c>
      <c r="AC835" s="726">
        <f t="shared" si="279"/>
        <v>6.8965517241379448</v>
      </c>
      <c r="AD835" s="726">
        <f t="shared" si="280"/>
        <v>7.4074074074073959</v>
      </c>
      <c r="AE835" s="726">
        <f t="shared" si="281"/>
        <v>5.8823529411764719</v>
      </c>
      <c r="AF835" s="726">
        <f t="shared" si="282"/>
        <v>2.0000000000000018</v>
      </c>
      <c r="AG835" s="726">
        <f t="shared" si="283"/>
        <v>0</v>
      </c>
      <c r="AH835" s="726">
        <f t="shared" si="284"/>
        <v>0</v>
      </c>
      <c r="AI835" s="726">
        <f t="shared" si="285"/>
        <v>13.636363636363647</v>
      </c>
      <c r="AJ835" s="726">
        <f t="shared" si="286"/>
        <v>2.3255813953488413</v>
      </c>
      <c r="AK835" s="726">
        <f t="shared" si="287"/>
        <v>7.4999999999999956</v>
      </c>
      <c r="AL835" s="726">
        <f t="shared" si="288"/>
        <v>0</v>
      </c>
      <c r="AM835" s="726">
        <f t="shared" si="289"/>
        <v>-14.893617021276583</v>
      </c>
      <c r="AN835" s="726">
        <f t="shared" si="290"/>
        <v>-16.814159292035392</v>
      </c>
      <c r="AO835" s="726">
        <f t="shared" si="291"/>
        <v>-11.718750000000011</v>
      </c>
      <c r="AP835" s="726">
        <f t="shared" si="292"/>
        <v>0</v>
      </c>
      <c r="AQ835" s="727">
        <f t="shared" si="293"/>
        <v>2.8253799158030191</v>
      </c>
      <c r="AR835" s="728">
        <f t="shared" si="294"/>
        <v>9.4166928511646653</v>
      </c>
    </row>
    <row r="836" spans="1:44" x14ac:dyDescent="0.2">
      <c r="A836" s="530" t="s">
        <v>1802</v>
      </c>
      <c r="B836" s="1031" t="s">
        <v>1803</v>
      </c>
      <c r="C836" s="711">
        <v>1.03</v>
      </c>
      <c r="D836" s="566">
        <v>0.98</v>
      </c>
      <c r="E836" s="566">
        <v>0.89</v>
      </c>
      <c r="F836" s="566">
        <v>0.75</v>
      </c>
      <c r="G836" s="566">
        <v>0.55000000000000004</v>
      </c>
      <c r="H836" s="682"/>
      <c r="I836" s="566">
        <v>0.35</v>
      </c>
      <c r="J836" s="566">
        <v>0.16</v>
      </c>
      <c r="K836" s="682"/>
      <c r="L836" s="707">
        <v>0.04</v>
      </c>
      <c r="M836" s="707">
        <v>0.04</v>
      </c>
      <c r="N836" s="711">
        <v>1.2</v>
      </c>
      <c r="O836" s="711">
        <v>1.17</v>
      </c>
      <c r="P836" s="711">
        <v>1.06</v>
      </c>
      <c r="Q836" s="711">
        <v>0.98</v>
      </c>
      <c r="R836" s="711">
        <v>0.9</v>
      </c>
      <c r="S836" s="711">
        <v>0.82</v>
      </c>
      <c r="T836" s="711">
        <v>0.74</v>
      </c>
      <c r="U836" s="711">
        <v>0.67</v>
      </c>
      <c r="V836" s="711">
        <v>0.62</v>
      </c>
      <c r="W836" s="711">
        <v>0.47</v>
      </c>
      <c r="X836" s="708">
        <f t="shared" si="295"/>
        <v>13.420000000000002</v>
      </c>
      <c r="Y836" s="726">
        <f t="shared" si="275"/>
        <v>5.1020408163265252</v>
      </c>
      <c r="Z836" s="726">
        <f t="shared" si="276"/>
        <v>10.1123595505618</v>
      </c>
      <c r="AA836" s="726">
        <f t="shared" si="277"/>
        <v>18.666666666666675</v>
      </c>
      <c r="AB836" s="726">
        <f t="shared" si="278"/>
        <v>36.363636363636353</v>
      </c>
      <c r="AC836" s="726">
        <f t="shared" si="279"/>
        <v>57.14285714285716</v>
      </c>
      <c r="AD836" s="726">
        <f t="shared" si="280"/>
        <v>118.75</v>
      </c>
      <c r="AE836" s="726">
        <f t="shared" si="281"/>
        <v>300</v>
      </c>
      <c r="AF836" s="726">
        <f t="shared" si="282"/>
        <v>0</v>
      </c>
      <c r="AG836" s="726">
        <f t="shared" si="283"/>
        <v>-96.666666666666671</v>
      </c>
      <c r="AH836" s="726">
        <f t="shared" si="284"/>
        <v>2.5641025641025772</v>
      </c>
      <c r="AI836" s="726">
        <f t="shared" si="285"/>
        <v>10.377358490566024</v>
      </c>
      <c r="AJ836" s="726">
        <f t="shared" si="286"/>
        <v>8.163265306122458</v>
      </c>
      <c r="AK836" s="726">
        <f t="shared" si="287"/>
        <v>8.8888888888888786</v>
      </c>
      <c r="AL836" s="726">
        <f t="shared" si="288"/>
        <v>9.7560975609756184</v>
      </c>
      <c r="AM836" s="726">
        <f t="shared" si="289"/>
        <v>10.810810810810811</v>
      </c>
      <c r="AN836" s="726">
        <f t="shared" si="290"/>
        <v>10.447761194029837</v>
      </c>
      <c r="AO836" s="726">
        <f t="shared" si="291"/>
        <v>8.064516129032274</v>
      </c>
      <c r="AP836" s="726">
        <f t="shared" si="292"/>
        <v>31.914893617021288</v>
      </c>
      <c r="AQ836" s="727">
        <f t="shared" si="293"/>
        <v>30.581032690829538</v>
      </c>
      <c r="AR836" s="728">
        <f t="shared" si="294"/>
        <v>77.967373713968868</v>
      </c>
    </row>
    <row r="837" spans="1:44" x14ac:dyDescent="0.2">
      <c r="A837" s="1017" t="s">
        <v>862</v>
      </c>
      <c r="B837" s="1031" t="s">
        <v>863</v>
      </c>
      <c r="C837" s="711">
        <v>2.08</v>
      </c>
      <c r="D837" s="566">
        <v>1.98</v>
      </c>
      <c r="E837" s="566">
        <v>1.7428805999999999</v>
      </c>
      <c r="F837" s="566">
        <v>1.56</v>
      </c>
      <c r="G837" s="566">
        <v>1.4450000000000001</v>
      </c>
      <c r="H837" s="682"/>
      <c r="I837" s="566">
        <v>1.2</v>
      </c>
      <c r="J837" s="566">
        <v>1.04</v>
      </c>
      <c r="K837" s="682"/>
      <c r="L837" s="711">
        <v>0.8</v>
      </c>
      <c r="M837" s="711">
        <v>0.67500000000000004</v>
      </c>
      <c r="N837" s="711">
        <v>0.54</v>
      </c>
      <c r="O837" s="711">
        <v>0.5</v>
      </c>
      <c r="P837" s="711">
        <v>0.46</v>
      </c>
      <c r="Q837" s="711">
        <v>0.44</v>
      </c>
      <c r="R837" s="711">
        <v>0.41499999999999998</v>
      </c>
      <c r="S837" s="707">
        <v>0.4</v>
      </c>
      <c r="T837" s="707">
        <v>0.4</v>
      </c>
      <c r="U837" s="707">
        <v>0.4</v>
      </c>
      <c r="V837" s="707">
        <v>0.68500000000000005</v>
      </c>
      <c r="W837" s="707">
        <v>0.78</v>
      </c>
      <c r="X837" s="708">
        <f t="shared" si="295"/>
        <v>17.5428806</v>
      </c>
      <c r="Y837" s="726">
        <f t="shared" si="275"/>
        <v>5.0505050505050608</v>
      </c>
      <c r="Z837" s="726">
        <f t="shared" si="276"/>
        <v>13.605028365110039</v>
      </c>
      <c r="AA837" s="726">
        <f t="shared" si="277"/>
        <v>11.723115384615369</v>
      </c>
      <c r="AB837" s="726">
        <f t="shared" si="278"/>
        <v>7.9584775086505077</v>
      </c>
      <c r="AC837" s="726">
        <f t="shared" si="279"/>
        <v>20.416666666666682</v>
      </c>
      <c r="AD837" s="726">
        <f t="shared" si="280"/>
        <v>15.384615384615374</v>
      </c>
      <c r="AE837" s="726">
        <f t="shared" si="281"/>
        <v>30.000000000000004</v>
      </c>
      <c r="AF837" s="726">
        <f t="shared" si="282"/>
        <v>18.518518518518512</v>
      </c>
      <c r="AG837" s="726">
        <f t="shared" si="283"/>
        <v>25</v>
      </c>
      <c r="AH837" s="726">
        <f t="shared" si="284"/>
        <v>8.0000000000000071</v>
      </c>
      <c r="AI837" s="726">
        <f t="shared" si="285"/>
        <v>8.6956521739130377</v>
      </c>
      <c r="AJ837" s="726">
        <f t="shared" si="286"/>
        <v>4.5454545454545414</v>
      </c>
      <c r="AK837" s="726">
        <f t="shared" si="287"/>
        <v>6.024096385542177</v>
      </c>
      <c r="AL837" s="726">
        <f t="shared" si="288"/>
        <v>3.7499999999999867</v>
      </c>
      <c r="AM837" s="726">
        <f t="shared" si="289"/>
        <v>0</v>
      </c>
      <c r="AN837" s="726">
        <f t="shared" si="290"/>
        <v>0</v>
      </c>
      <c r="AO837" s="726">
        <f t="shared" si="291"/>
        <v>-41.605839416058402</v>
      </c>
      <c r="AP837" s="726">
        <f t="shared" si="292"/>
        <v>-12.179487179487181</v>
      </c>
      <c r="AQ837" s="727">
        <f t="shared" si="293"/>
        <v>6.9381557437803156</v>
      </c>
      <c r="AR837" s="728">
        <f t="shared" si="294"/>
        <v>15.636241543523809</v>
      </c>
    </row>
    <row r="838" spans="1:44" x14ac:dyDescent="0.2">
      <c r="A838" s="530" t="s">
        <v>1804</v>
      </c>
      <c r="B838" s="1031" t="s">
        <v>1805</v>
      </c>
      <c r="C838" s="711">
        <v>1.54</v>
      </c>
      <c r="D838" s="566">
        <v>1.46</v>
      </c>
      <c r="E838" s="566">
        <v>1.38</v>
      </c>
      <c r="F838" s="566">
        <v>1.3</v>
      </c>
      <c r="G838" s="566">
        <v>1.22</v>
      </c>
      <c r="H838" s="682"/>
      <c r="I838" s="566">
        <v>1.1599999999999999</v>
      </c>
      <c r="J838" s="566">
        <v>1.1000000000000001</v>
      </c>
      <c r="K838" s="682"/>
      <c r="L838" s="707">
        <v>1.04</v>
      </c>
      <c r="M838" s="707">
        <v>1.2749999999999999</v>
      </c>
      <c r="N838" s="711">
        <v>2.1</v>
      </c>
      <c r="O838" s="711">
        <v>1.98</v>
      </c>
      <c r="P838" s="711">
        <v>1.86</v>
      </c>
      <c r="Q838" s="711">
        <v>1.76</v>
      </c>
      <c r="R838" s="711">
        <v>1.66</v>
      </c>
      <c r="S838" s="711">
        <v>1.56</v>
      </c>
      <c r="T838" s="711">
        <v>1.48</v>
      </c>
      <c r="U838" s="711">
        <v>1.4044399999999999</v>
      </c>
      <c r="V838" s="711">
        <v>1.3333200000000001</v>
      </c>
      <c r="W838" s="711">
        <v>1.26224</v>
      </c>
      <c r="X838" s="708">
        <f t="shared" si="295"/>
        <v>27.875</v>
      </c>
      <c r="Y838" s="726">
        <f t="shared" si="275"/>
        <v>5.4794520547945202</v>
      </c>
      <c r="Z838" s="726">
        <f t="shared" si="276"/>
        <v>5.7971014492753659</v>
      </c>
      <c r="AA838" s="726">
        <f t="shared" si="277"/>
        <v>6.153846153846132</v>
      </c>
      <c r="AB838" s="726">
        <f t="shared" si="278"/>
        <v>6.5573770491803351</v>
      </c>
      <c r="AC838" s="726">
        <f t="shared" si="279"/>
        <v>5.1724137931034475</v>
      </c>
      <c r="AD838" s="726">
        <f t="shared" si="280"/>
        <v>5.4545454545454453</v>
      </c>
      <c r="AE838" s="726">
        <f t="shared" si="281"/>
        <v>5.7692307692307709</v>
      </c>
      <c r="AF838" s="726">
        <f t="shared" si="282"/>
        <v>-18.431372549019599</v>
      </c>
      <c r="AG838" s="726">
        <f t="shared" si="283"/>
        <v>-39.285714285714292</v>
      </c>
      <c r="AH838" s="726">
        <f t="shared" si="284"/>
        <v>6.0606060606060552</v>
      </c>
      <c r="AI838" s="726">
        <f t="shared" si="285"/>
        <v>6.4516129032258007</v>
      </c>
      <c r="AJ838" s="726">
        <f t="shared" si="286"/>
        <v>5.6818181818181879</v>
      </c>
      <c r="AK838" s="726">
        <f t="shared" si="287"/>
        <v>6.024096385542177</v>
      </c>
      <c r="AL838" s="726">
        <f t="shared" si="288"/>
        <v>6.4102564102564097</v>
      </c>
      <c r="AM838" s="726">
        <f t="shared" si="289"/>
        <v>5.4054054054054168</v>
      </c>
      <c r="AN838" s="726">
        <f t="shared" si="290"/>
        <v>5.3800803167098676</v>
      </c>
      <c r="AO838" s="726">
        <f t="shared" si="291"/>
        <v>5.3340533405333845</v>
      </c>
      <c r="AP838" s="726">
        <f t="shared" si="292"/>
        <v>5.6312587146659876</v>
      </c>
      <c r="AQ838" s="727">
        <f t="shared" si="293"/>
        <v>1.9470037560003013</v>
      </c>
      <c r="AR838" s="728">
        <f t="shared" si="294"/>
        <v>11.771058913397146</v>
      </c>
    </row>
    <row r="839" spans="1:44" x14ac:dyDescent="0.2">
      <c r="A839" s="663" t="s">
        <v>3976</v>
      </c>
      <c r="B839" s="681" t="s">
        <v>3977</v>
      </c>
      <c r="C839" s="13">
        <v>0.19</v>
      </c>
      <c r="D839" s="13">
        <v>0.15</v>
      </c>
      <c r="E839" s="13">
        <v>0.11</v>
      </c>
      <c r="F839" s="13">
        <v>7.0000000000000007E-2</v>
      </c>
      <c r="G839" s="568">
        <v>0</v>
      </c>
      <c r="H839" s="13"/>
      <c r="I839" s="568">
        <v>0</v>
      </c>
      <c r="J839" s="568">
        <v>0</v>
      </c>
      <c r="K839" s="1019"/>
      <c r="L839" s="707">
        <v>0</v>
      </c>
      <c r="M839" s="707">
        <v>0</v>
      </c>
      <c r="N839" s="707">
        <v>0</v>
      </c>
      <c r="O839" s="707">
        <v>0</v>
      </c>
      <c r="P839" s="707">
        <v>0</v>
      </c>
      <c r="Q839" s="707">
        <v>0</v>
      </c>
      <c r="R839" s="707">
        <v>0</v>
      </c>
      <c r="S839" s="707">
        <v>0</v>
      </c>
      <c r="T839" s="707">
        <v>0</v>
      </c>
      <c r="U839" s="707">
        <v>0</v>
      </c>
      <c r="V839" s="707">
        <v>0</v>
      </c>
      <c r="W839" s="707">
        <v>0</v>
      </c>
      <c r="X839" s="708">
        <f t="shared" si="295"/>
        <v>0.52</v>
      </c>
      <c r="Y839" s="726">
        <f t="shared" si="275"/>
        <v>26.666666666666682</v>
      </c>
      <c r="Z839" s="726">
        <f t="shared" si="276"/>
        <v>36.363636363636353</v>
      </c>
      <c r="AA839" s="726">
        <f t="shared" si="277"/>
        <v>57.142857142857139</v>
      </c>
      <c r="AB839" s="726" t="str">
        <f t="shared" si="278"/>
        <v>n/a</v>
      </c>
      <c r="AC839" s="726" t="str">
        <f t="shared" si="279"/>
        <v>n/a</v>
      </c>
      <c r="AD839" s="726" t="str">
        <f t="shared" si="280"/>
        <v>n/a</v>
      </c>
      <c r="AE839" s="726" t="str">
        <f t="shared" si="281"/>
        <v>n/a</v>
      </c>
      <c r="AF839" s="726" t="str">
        <f t="shared" si="282"/>
        <v>n/a</v>
      </c>
      <c r="AG839" s="726" t="str">
        <f t="shared" si="283"/>
        <v>n/a</v>
      </c>
      <c r="AH839" s="726" t="str">
        <f t="shared" si="284"/>
        <v>n/a</v>
      </c>
      <c r="AI839" s="726" t="str">
        <f t="shared" si="285"/>
        <v>n/a</v>
      </c>
      <c r="AJ839" s="726" t="str">
        <f t="shared" si="286"/>
        <v>n/a</v>
      </c>
      <c r="AK839" s="726" t="str">
        <f t="shared" si="287"/>
        <v>n/a</v>
      </c>
      <c r="AL839" s="726" t="str">
        <f t="shared" si="288"/>
        <v>n/a</v>
      </c>
      <c r="AM839" s="726" t="str">
        <f t="shared" si="289"/>
        <v>n/a</v>
      </c>
      <c r="AN839" s="726" t="str">
        <f t="shared" si="290"/>
        <v>n/a</v>
      </c>
      <c r="AO839" s="726" t="str">
        <f t="shared" si="291"/>
        <v>n/a</v>
      </c>
      <c r="AP839" s="726" t="str">
        <f t="shared" si="292"/>
        <v>n/a</v>
      </c>
      <c r="AQ839" s="727">
        <f t="shared" si="293"/>
        <v>40.057720057720054</v>
      </c>
      <c r="AR839" s="728">
        <f t="shared" si="294"/>
        <v>15.570299844236532</v>
      </c>
    </row>
    <row r="840" spans="1:44" x14ac:dyDescent="0.2">
      <c r="A840" s="504" t="s">
        <v>1806</v>
      </c>
      <c r="B840" s="1031" t="s">
        <v>1807</v>
      </c>
      <c r="C840" s="711">
        <v>1.54</v>
      </c>
      <c r="D840" s="566">
        <v>1.5149999999999999</v>
      </c>
      <c r="E840" s="566">
        <v>1.4750000000000001</v>
      </c>
      <c r="F840" s="566">
        <v>1.35</v>
      </c>
      <c r="G840" s="566">
        <v>1.1499999999999999</v>
      </c>
      <c r="H840" s="682"/>
      <c r="I840" s="566">
        <v>0.88</v>
      </c>
      <c r="J840" s="566">
        <v>0.48</v>
      </c>
      <c r="K840" s="682"/>
      <c r="L840" s="707">
        <v>0.2</v>
      </c>
      <c r="M840" s="707">
        <v>0.49</v>
      </c>
      <c r="N840" s="711">
        <v>1.3</v>
      </c>
      <c r="O840" s="711">
        <v>1.18</v>
      </c>
      <c r="P840" s="711">
        <v>1.08</v>
      </c>
      <c r="Q840" s="711">
        <v>1</v>
      </c>
      <c r="R840" s="711">
        <v>0.93</v>
      </c>
      <c r="S840" s="711">
        <v>0.75</v>
      </c>
      <c r="T840" s="711">
        <v>0.55000000000000004</v>
      </c>
      <c r="U840" s="711">
        <v>0.5</v>
      </c>
      <c r="V840" s="711">
        <v>0.45</v>
      </c>
      <c r="W840" s="711">
        <v>0.39250000000000002</v>
      </c>
      <c r="X840" s="708">
        <f t="shared" si="295"/>
        <v>17.212499999999995</v>
      </c>
      <c r="Y840" s="726">
        <f t="shared" si="275"/>
        <v>1.650165016501659</v>
      </c>
      <c r="Z840" s="726">
        <f t="shared" si="276"/>
        <v>2.7118644067796405</v>
      </c>
      <c r="AA840" s="726">
        <f t="shared" si="277"/>
        <v>9.259259259259256</v>
      </c>
      <c r="AB840" s="726">
        <f t="shared" si="278"/>
        <v>17.391304347826097</v>
      </c>
      <c r="AC840" s="726">
        <f t="shared" si="279"/>
        <v>30.681818181818166</v>
      </c>
      <c r="AD840" s="726">
        <f t="shared" si="280"/>
        <v>83.333333333333343</v>
      </c>
      <c r="AE840" s="726">
        <f t="shared" si="281"/>
        <v>140</v>
      </c>
      <c r="AF840" s="726">
        <f t="shared" si="282"/>
        <v>-59.183673469387756</v>
      </c>
      <c r="AG840" s="726">
        <f t="shared" si="283"/>
        <v>-62.307692307692307</v>
      </c>
      <c r="AH840" s="726">
        <f t="shared" si="284"/>
        <v>10.169491525423746</v>
      </c>
      <c r="AI840" s="726">
        <f t="shared" si="285"/>
        <v>9.259259259259256</v>
      </c>
      <c r="AJ840" s="726">
        <f t="shared" si="286"/>
        <v>8.0000000000000071</v>
      </c>
      <c r="AK840" s="726">
        <f t="shared" si="287"/>
        <v>7.5268817204301008</v>
      </c>
      <c r="AL840" s="726">
        <f t="shared" si="288"/>
        <v>24</v>
      </c>
      <c r="AM840" s="726">
        <f t="shared" si="289"/>
        <v>36.363636363636353</v>
      </c>
      <c r="AN840" s="726">
        <f t="shared" si="290"/>
        <v>10.000000000000009</v>
      </c>
      <c r="AO840" s="726">
        <f t="shared" si="291"/>
        <v>11.111111111111116</v>
      </c>
      <c r="AP840" s="726">
        <f t="shared" si="292"/>
        <v>14.649681528662416</v>
      </c>
      <c r="AQ840" s="727">
        <f t="shared" si="293"/>
        <v>16.367580015386729</v>
      </c>
      <c r="AR840" s="728">
        <f t="shared" si="294"/>
        <v>44.120873395699071</v>
      </c>
    </row>
    <row r="841" spans="1:44" x14ac:dyDescent="0.2">
      <c r="A841" s="536" t="s">
        <v>1808</v>
      </c>
      <c r="B841" s="1031" t="s">
        <v>1809</v>
      </c>
      <c r="C841" s="711">
        <v>0.28000000000000003</v>
      </c>
      <c r="D841" s="566">
        <v>0.245</v>
      </c>
      <c r="E841" s="566">
        <v>0.22500000000000001</v>
      </c>
      <c r="F841" s="566">
        <v>0.20499999999999999</v>
      </c>
      <c r="G841" s="566">
        <v>0.18</v>
      </c>
      <c r="H841" s="682"/>
      <c r="I841" s="566">
        <v>0.1</v>
      </c>
      <c r="J841" s="568">
        <v>0.08</v>
      </c>
      <c r="K841" s="682"/>
      <c r="L841" s="711">
        <v>6.5000000000000002E-2</v>
      </c>
      <c r="M841" s="707">
        <v>0.06</v>
      </c>
      <c r="N841" s="707">
        <v>0.255</v>
      </c>
      <c r="O841" s="707">
        <v>0.32</v>
      </c>
      <c r="P841" s="707">
        <v>0.32</v>
      </c>
      <c r="Q841" s="711">
        <v>0.28999999999999998</v>
      </c>
      <c r="R841" s="707">
        <v>0.26</v>
      </c>
      <c r="S841" s="711">
        <v>0.13</v>
      </c>
      <c r="T841" s="707">
        <v>0</v>
      </c>
      <c r="U841" s="707">
        <v>0</v>
      </c>
      <c r="V841" s="707">
        <v>0</v>
      </c>
      <c r="W841" s="707">
        <v>0</v>
      </c>
      <c r="X841" s="708">
        <f t="shared" si="295"/>
        <v>3.0149999999999997</v>
      </c>
      <c r="Y841" s="726">
        <f t="shared" si="275"/>
        <v>14.285714285714302</v>
      </c>
      <c r="Z841" s="726">
        <f t="shared" si="276"/>
        <v>8.8888888888888786</v>
      </c>
      <c r="AA841" s="726">
        <f t="shared" si="277"/>
        <v>9.7560975609756184</v>
      </c>
      <c r="AB841" s="726">
        <f t="shared" si="278"/>
        <v>13.888888888888884</v>
      </c>
      <c r="AC841" s="726">
        <f t="shared" si="279"/>
        <v>79.999999999999986</v>
      </c>
      <c r="AD841" s="726">
        <f t="shared" si="280"/>
        <v>25</v>
      </c>
      <c r="AE841" s="726">
        <f t="shared" si="281"/>
        <v>23.076923076923084</v>
      </c>
      <c r="AF841" s="726">
        <f t="shared" si="282"/>
        <v>8.3333333333333481</v>
      </c>
      <c r="AG841" s="726">
        <f t="shared" si="283"/>
        <v>-76.470588235294116</v>
      </c>
      <c r="AH841" s="726">
        <f t="shared" si="284"/>
        <v>-20.3125</v>
      </c>
      <c r="AI841" s="726">
        <f t="shared" si="285"/>
        <v>0</v>
      </c>
      <c r="AJ841" s="726">
        <f t="shared" si="286"/>
        <v>10.344827586206918</v>
      </c>
      <c r="AK841" s="726">
        <f t="shared" si="287"/>
        <v>11.538461538461519</v>
      </c>
      <c r="AL841" s="726">
        <f t="shared" si="288"/>
        <v>100</v>
      </c>
      <c r="AM841" s="726" t="str">
        <f t="shared" si="289"/>
        <v>n/a</v>
      </c>
      <c r="AN841" s="726" t="str">
        <f t="shared" si="290"/>
        <v>n/a</v>
      </c>
      <c r="AO841" s="726" t="str">
        <f t="shared" si="291"/>
        <v>n/a</v>
      </c>
      <c r="AP841" s="726" t="str">
        <f t="shared" si="292"/>
        <v>n/a</v>
      </c>
      <c r="AQ841" s="727">
        <f t="shared" si="293"/>
        <v>14.8807176374356</v>
      </c>
      <c r="AR841" s="728">
        <f t="shared" si="294"/>
        <v>40.760619140911288</v>
      </c>
    </row>
    <row r="842" spans="1:44" x14ac:dyDescent="0.2">
      <c r="A842" s="536" t="s">
        <v>1810</v>
      </c>
      <c r="B842" s="1031" t="s">
        <v>1811</v>
      </c>
      <c r="C842" s="711">
        <v>1.02</v>
      </c>
      <c r="D842" s="566">
        <v>0.95</v>
      </c>
      <c r="E842" s="566">
        <v>0.91</v>
      </c>
      <c r="F842" s="566">
        <v>0.86</v>
      </c>
      <c r="G842" s="566">
        <v>0.76</v>
      </c>
      <c r="H842" s="682"/>
      <c r="I842" s="566">
        <v>0.68</v>
      </c>
      <c r="J842" s="566">
        <v>0.6</v>
      </c>
      <c r="K842" s="682"/>
      <c r="L842" s="707">
        <v>0.56000000000000005</v>
      </c>
      <c r="M842" s="707">
        <v>0.98</v>
      </c>
      <c r="N842" s="711">
        <v>1.115</v>
      </c>
      <c r="O842" s="711">
        <v>1.0900000000000001</v>
      </c>
      <c r="P842" s="711">
        <v>1.0549999999999999</v>
      </c>
      <c r="Q842" s="711">
        <v>1.03</v>
      </c>
      <c r="R842" s="711">
        <v>0.99</v>
      </c>
      <c r="S842" s="711">
        <v>0.95499999999999996</v>
      </c>
      <c r="T842" s="711">
        <v>0.93</v>
      </c>
      <c r="U842" s="711">
        <v>0.91500000000000004</v>
      </c>
      <c r="V842" s="711">
        <v>0.89</v>
      </c>
      <c r="W842" s="711">
        <v>0.87</v>
      </c>
      <c r="X842" s="708">
        <f t="shared" si="295"/>
        <v>17.16</v>
      </c>
      <c r="Y842" s="726">
        <f t="shared" si="275"/>
        <v>7.3684210526315796</v>
      </c>
      <c r="Z842" s="726">
        <f t="shared" si="276"/>
        <v>4.39560439560438</v>
      </c>
      <c r="AA842" s="726">
        <f t="shared" si="277"/>
        <v>5.8139534883721034</v>
      </c>
      <c r="AB842" s="726">
        <f t="shared" si="278"/>
        <v>13.157894736842103</v>
      </c>
      <c r="AC842" s="726">
        <f t="shared" si="279"/>
        <v>11.764705882352944</v>
      </c>
      <c r="AD842" s="726">
        <f t="shared" si="280"/>
        <v>13.333333333333353</v>
      </c>
      <c r="AE842" s="726">
        <f t="shared" si="281"/>
        <v>7.1428571428571397</v>
      </c>
      <c r="AF842" s="726">
        <f t="shared" si="282"/>
        <v>-42.857142857142847</v>
      </c>
      <c r="AG842" s="726">
        <f t="shared" si="283"/>
        <v>-12.107623318385652</v>
      </c>
      <c r="AH842" s="726">
        <f t="shared" si="284"/>
        <v>2.2935779816513735</v>
      </c>
      <c r="AI842" s="726">
        <f t="shared" si="285"/>
        <v>3.3175355450237198</v>
      </c>
      <c r="AJ842" s="726">
        <f t="shared" si="286"/>
        <v>2.4271844660194164</v>
      </c>
      <c r="AK842" s="726">
        <f t="shared" si="287"/>
        <v>4.0404040404040442</v>
      </c>
      <c r="AL842" s="726">
        <f t="shared" si="288"/>
        <v>3.6649214659685958</v>
      </c>
      <c r="AM842" s="726">
        <f t="shared" si="289"/>
        <v>2.6881720430107503</v>
      </c>
      <c r="AN842" s="726">
        <f t="shared" si="290"/>
        <v>1.6393442622950838</v>
      </c>
      <c r="AO842" s="726">
        <f t="shared" si="291"/>
        <v>2.8089887640449396</v>
      </c>
      <c r="AP842" s="726">
        <f t="shared" si="292"/>
        <v>2.2988505747126409</v>
      </c>
      <c r="AQ842" s="727">
        <f t="shared" si="293"/>
        <v>1.8439434999775368</v>
      </c>
      <c r="AR842" s="728">
        <f t="shared" si="294"/>
        <v>12.473227273049696</v>
      </c>
    </row>
    <row r="843" spans="1:44" x14ac:dyDescent="0.2">
      <c r="A843" s="530" t="s">
        <v>1812</v>
      </c>
      <c r="B843" s="1031" t="s">
        <v>1813</v>
      </c>
      <c r="C843" s="711">
        <v>0.71000000000000008</v>
      </c>
      <c r="D843" s="566">
        <v>0.67</v>
      </c>
      <c r="E843" s="566">
        <v>0.62</v>
      </c>
      <c r="F843" s="566">
        <v>0.49</v>
      </c>
      <c r="G843" s="566">
        <v>0.42</v>
      </c>
      <c r="H843" s="682"/>
      <c r="I843" s="566">
        <v>0.36</v>
      </c>
      <c r="J843" s="566">
        <v>0.22</v>
      </c>
      <c r="K843" s="682"/>
      <c r="L843" s="707">
        <v>0.05</v>
      </c>
      <c r="M843" s="707">
        <v>0.09</v>
      </c>
      <c r="N843" s="707">
        <v>0.64</v>
      </c>
      <c r="O843" s="707">
        <v>0.64</v>
      </c>
      <c r="P843" s="707">
        <v>0.64</v>
      </c>
      <c r="Q843" s="711">
        <v>0.64</v>
      </c>
      <c r="R843" s="711">
        <v>0.62475999999999998</v>
      </c>
      <c r="S843" s="711">
        <v>0.60951999999999995</v>
      </c>
      <c r="T843" s="711">
        <v>0.6</v>
      </c>
      <c r="U843" s="711">
        <v>0.14285999999999999</v>
      </c>
      <c r="V843" s="707">
        <v>0</v>
      </c>
      <c r="W843" s="707">
        <v>0</v>
      </c>
      <c r="X843" s="708">
        <f t="shared" si="295"/>
        <v>8.1671399999999998</v>
      </c>
      <c r="Y843" s="726">
        <f t="shared" si="275"/>
        <v>5.9701492537313383</v>
      </c>
      <c r="Z843" s="726">
        <f t="shared" si="276"/>
        <v>8.064516129032274</v>
      </c>
      <c r="AA843" s="726">
        <f t="shared" si="277"/>
        <v>26.530612244897966</v>
      </c>
      <c r="AB843" s="726">
        <f t="shared" si="278"/>
        <v>16.666666666666675</v>
      </c>
      <c r="AC843" s="726">
        <f t="shared" si="279"/>
        <v>16.666666666666675</v>
      </c>
      <c r="AD843" s="726">
        <f t="shared" si="280"/>
        <v>63.636363636363626</v>
      </c>
      <c r="AE843" s="726">
        <f t="shared" si="281"/>
        <v>339.99999999999994</v>
      </c>
      <c r="AF843" s="726">
        <f t="shared" si="282"/>
        <v>-44.444444444444443</v>
      </c>
      <c r="AG843" s="726">
        <f t="shared" si="283"/>
        <v>-85.9375</v>
      </c>
      <c r="AH843" s="726">
        <f t="shared" si="284"/>
        <v>0</v>
      </c>
      <c r="AI843" s="726">
        <f t="shared" si="285"/>
        <v>0</v>
      </c>
      <c r="AJ843" s="726">
        <f t="shared" si="286"/>
        <v>0</v>
      </c>
      <c r="AK843" s="726">
        <f t="shared" si="287"/>
        <v>2.4393367052948367</v>
      </c>
      <c r="AL843" s="726">
        <f t="shared" si="288"/>
        <v>2.5003281270508104</v>
      </c>
      <c r="AM843" s="726">
        <f t="shared" si="289"/>
        <v>1.5866666666666696</v>
      </c>
      <c r="AN843" s="726">
        <f t="shared" si="290"/>
        <v>319.99160016799664</v>
      </c>
      <c r="AO843" s="726" t="str">
        <f t="shared" si="291"/>
        <v>n/a</v>
      </c>
      <c r="AP843" s="726" t="str">
        <f t="shared" si="292"/>
        <v>n/a</v>
      </c>
      <c r="AQ843" s="727">
        <f t="shared" si="293"/>
        <v>42.104435113745183</v>
      </c>
      <c r="AR843" s="728">
        <f t="shared" si="294"/>
        <v>116.73761626335826</v>
      </c>
    </row>
    <row r="844" spans="1:44" x14ac:dyDescent="0.2">
      <c r="A844" s="712" t="s">
        <v>390</v>
      </c>
      <c r="B844" s="1031" t="s">
        <v>391</v>
      </c>
      <c r="C844" s="711">
        <v>0.53</v>
      </c>
      <c r="D844" s="566">
        <v>0.49</v>
      </c>
      <c r="E844" s="566">
        <v>0.45</v>
      </c>
      <c r="F844" s="566">
        <v>0.41</v>
      </c>
      <c r="G844" s="566">
        <v>0.38500000000000001</v>
      </c>
      <c r="H844" s="682"/>
      <c r="I844" s="566">
        <v>0.36499999999999999</v>
      </c>
      <c r="J844" s="566">
        <v>0.34499999999999997</v>
      </c>
      <c r="K844" s="682"/>
      <c r="L844" s="711">
        <v>0.32500000000000001</v>
      </c>
      <c r="M844" s="711">
        <v>0.30499999999999999</v>
      </c>
      <c r="N844" s="711">
        <v>0.28499999999999998</v>
      </c>
      <c r="O844" s="711">
        <v>0.26500000000000001</v>
      </c>
      <c r="P844" s="711">
        <v>0.245</v>
      </c>
      <c r="Q844" s="711">
        <v>0.22500000000000001</v>
      </c>
      <c r="R844" s="711">
        <v>0.21249999999999999</v>
      </c>
      <c r="S844" s="711">
        <v>0.20250000000000001</v>
      </c>
      <c r="T844" s="707">
        <v>0.19</v>
      </c>
      <c r="U844" s="711">
        <v>0.1825</v>
      </c>
      <c r="V844" s="711">
        <v>0.17249999999999999</v>
      </c>
      <c r="W844" s="711">
        <v>0.16250000000000001</v>
      </c>
      <c r="X844" s="708">
        <f t="shared" si="295"/>
        <v>5.7475000000000005</v>
      </c>
      <c r="Y844" s="726">
        <f t="shared" si="275"/>
        <v>8.163265306122458</v>
      </c>
      <c r="Z844" s="726">
        <f t="shared" si="276"/>
        <v>8.8888888888888786</v>
      </c>
      <c r="AA844" s="726">
        <f t="shared" si="277"/>
        <v>9.7560975609756184</v>
      </c>
      <c r="AB844" s="726">
        <f t="shared" si="278"/>
        <v>6.4935064935064846</v>
      </c>
      <c r="AC844" s="726">
        <f t="shared" si="279"/>
        <v>5.4794520547945202</v>
      </c>
      <c r="AD844" s="726">
        <f t="shared" si="280"/>
        <v>5.7971014492753659</v>
      </c>
      <c r="AE844" s="726">
        <f t="shared" si="281"/>
        <v>6.153846153846132</v>
      </c>
      <c r="AF844" s="726">
        <f t="shared" si="282"/>
        <v>6.5573770491803351</v>
      </c>
      <c r="AG844" s="726">
        <f t="shared" si="283"/>
        <v>7.0175438596491224</v>
      </c>
      <c r="AH844" s="726">
        <f t="shared" si="284"/>
        <v>7.5471698113207308</v>
      </c>
      <c r="AI844" s="726">
        <f t="shared" si="285"/>
        <v>8.163265306122458</v>
      </c>
      <c r="AJ844" s="726">
        <f t="shared" si="286"/>
        <v>8.8888888888888786</v>
      </c>
      <c r="AK844" s="726">
        <f t="shared" si="287"/>
        <v>5.8823529411764719</v>
      </c>
      <c r="AL844" s="726">
        <f t="shared" si="288"/>
        <v>4.9382716049382713</v>
      </c>
      <c r="AM844" s="726">
        <f t="shared" si="289"/>
        <v>6.578947368421062</v>
      </c>
      <c r="AN844" s="726">
        <f t="shared" si="290"/>
        <v>4.1095890410958846</v>
      </c>
      <c r="AO844" s="726">
        <f t="shared" si="291"/>
        <v>5.7971014492753659</v>
      </c>
      <c r="AP844" s="726">
        <f t="shared" si="292"/>
        <v>6.153846153846132</v>
      </c>
      <c r="AQ844" s="727">
        <f t="shared" si="293"/>
        <v>6.7981395211846767</v>
      </c>
      <c r="AR844" s="728">
        <f t="shared" si="294"/>
        <v>1.4975767186768714</v>
      </c>
    </row>
    <row r="845" spans="1:44" s="677" customFormat="1" x14ac:dyDescent="0.2">
      <c r="A845" s="530" t="s">
        <v>392</v>
      </c>
      <c r="B845" s="679" t="s">
        <v>393</v>
      </c>
      <c r="C845" s="602">
        <v>1.5699999999999998</v>
      </c>
      <c r="D845" s="1168">
        <v>1.56</v>
      </c>
      <c r="E845" s="684">
        <v>1.53</v>
      </c>
      <c r="F845" s="1168">
        <v>1.52</v>
      </c>
      <c r="G845" s="684">
        <v>1.49</v>
      </c>
      <c r="H845" s="685"/>
      <c r="I845" s="1168">
        <v>1.48</v>
      </c>
      <c r="J845" s="684">
        <v>1.45</v>
      </c>
      <c r="K845" s="685"/>
      <c r="L845" s="602">
        <v>1.44</v>
      </c>
      <c r="M845" s="602">
        <v>1.41</v>
      </c>
      <c r="N845" s="602">
        <v>1.39</v>
      </c>
      <c r="O845" s="601">
        <v>1.36</v>
      </c>
      <c r="P845" s="602">
        <v>1.3</v>
      </c>
      <c r="Q845" s="602">
        <v>1.22</v>
      </c>
      <c r="R845" s="602">
        <v>1.1000000000000001</v>
      </c>
      <c r="S845" s="602">
        <v>1</v>
      </c>
      <c r="T845" s="602">
        <v>0.9</v>
      </c>
      <c r="U845" s="602">
        <v>0.82</v>
      </c>
      <c r="V845" s="602">
        <v>0.74</v>
      </c>
      <c r="W845" s="602">
        <v>0.66</v>
      </c>
      <c r="X845" s="708">
        <f t="shared" si="295"/>
        <v>23.939999999999998</v>
      </c>
      <c r="Y845" s="732">
        <f t="shared" si="275"/>
        <v>0.64102564102561654</v>
      </c>
      <c r="Z845" s="732">
        <f t="shared" si="276"/>
        <v>1.9607843137254832</v>
      </c>
      <c r="AA845" s="732">
        <f t="shared" si="277"/>
        <v>0.65789473684210176</v>
      </c>
      <c r="AB845" s="732">
        <f t="shared" si="278"/>
        <v>2.0134228187919545</v>
      </c>
      <c r="AC845" s="732">
        <f t="shared" si="279"/>
        <v>0.67567567567567988</v>
      </c>
      <c r="AD845" s="732">
        <f t="shared" si="280"/>
        <v>2.0689655172413834</v>
      </c>
      <c r="AE845" s="732">
        <f t="shared" si="281"/>
        <v>0.69444444444444198</v>
      </c>
      <c r="AF845" s="732">
        <f t="shared" si="282"/>
        <v>2.1276595744680771</v>
      </c>
      <c r="AG845" s="732">
        <f t="shared" si="283"/>
        <v>1.4388489208633004</v>
      </c>
      <c r="AH845" s="732">
        <f t="shared" si="284"/>
        <v>2.2058823529411686</v>
      </c>
      <c r="AI845" s="732">
        <f t="shared" si="285"/>
        <v>4.6153846153846212</v>
      </c>
      <c r="AJ845" s="732">
        <f t="shared" si="286"/>
        <v>6.5573770491803351</v>
      </c>
      <c r="AK845" s="732">
        <f t="shared" si="287"/>
        <v>10.909090909090891</v>
      </c>
      <c r="AL845" s="732">
        <f t="shared" si="288"/>
        <v>10.000000000000009</v>
      </c>
      <c r="AM845" s="732">
        <f t="shared" si="289"/>
        <v>11.111111111111116</v>
      </c>
      <c r="AN845" s="732">
        <f t="shared" si="290"/>
        <v>9.7560975609756184</v>
      </c>
      <c r="AO845" s="732">
        <f t="shared" si="291"/>
        <v>10.810810810810811</v>
      </c>
      <c r="AP845" s="732">
        <f t="shared" si="292"/>
        <v>12.12121212121211</v>
      </c>
      <c r="AQ845" s="733">
        <f t="shared" si="293"/>
        <v>5.0203160096547057</v>
      </c>
      <c r="AR845" s="734">
        <f t="shared" si="294"/>
        <v>4.4556995827142618</v>
      </c>
    </row>
    <row r="846" spans="1:44" s="614" customFormat="1" x14ac:dyDescent="0.2">
      <c r="A846" s="1054" t="s">
        <v>1814</v>
      </c>
      <c r="B846" s="1019" t="s">
        <v>1815</v>
      </c>
      <c r="C846" s="553">
        <v>2.0187499999999998</v>
      </c>
      <c r="D846" s="545">
        <v>1.7090000000000001</v>
      </c>
      <c r="E846" s="545">
        <v>1.401</v>
      </c>
      <c r="F846" s="545">
        <v>1.0430000000000001</v>
      </c>
      <c r="G846" s="545">
        <v>0.41200000000000003</v>
      </c>
      <c r="H846" s="546"/>
      <c r="I846" s="544">
        <v>0</v>
      </c>
      <c r="J846" s="547">
        <v>0</v>
      </c>
      <c r="K846" s="546"/>
      <c r="L846" s="572">
        <v>0</v>
      </c>
      <c r="M846" s="572">
        <v>0</v>
      </c>
      <c r="N846" s="549">
        <v>0</v>
      </c>
      <c r="O846" s="549">
        <v>0</v>
      </c>
      <c r="P846" s="549">
        <v>0</v>
      </c>
      <c r="Q846" s="549">
        <v>0</v>
      </c>
      <c r="R846" s="549">
        <v>0</v>
      </c>
      <c r="S846" s="549">
        <v>0</v>
      </c>
      <c r="T846" s="549">
        <v>0</v>
      </c>
      <c r="U846" s="549">
        <v>0</v>
      </c>
      <c r="V846" s="549">
        <v>0</v>
      </c>
      <c r="W846" s="549">
        <v>0</v>
      </c>
      <c r="X846" s="708">
        <f t="shared" si="295"/>
        <v>6.5837500000000002</v>
      </c>
      <c r="Y846" s="726">
        <f t="shared" si="275"/>
        <v>18.124634289057905</v>
      </c>
      <c r="Z846" s="726">
        <f t="shared" si="276"/>
        <v>21.984296930763737</v>
      </c>
      <c r="AA846" s="726">
        <f t="shared" si="277"/>
        <v>34.324065196548403</v>
      </c>
      <c r="AB846" s="726">
        <f t="shared" si="278"/>
        <v>153.15533980582526</v>
      </c>
      <c r="AC846" s="726" t="str">
        <f t="shared" si="279"/>
        <v>n/a</v>
      </c>
      <c r="AD846" s="726" t="str">
        <f t="shared" si="280"/>
        <v>n/a</v>
      </c>
      <c r="AE846" s="735" t="str">
        <f t="shared" si="281"/>
        <v>n/a</v>
      </c>
      <c r="AF846" s="736" t="str">
        <f t="shared" si="282"/>
        <v>n/a</v>
      </c>
      <c r="AG846" s="735" t="str">
        <f t="shared" si="283"/>
        <v>n/a</v>
      </c>
      <c r="AH846" s="735" t="str">
        <f t="shared" si="284"/>
        <v>n/a</v>
      </c>
      <c r="AI846" s="735" t="str">
        <f t="shared" si="285"/>
        <v>n/a</v>
      </c>
      <c r="AJ846" s="735" t="str">
        <f t="shared" si="286"/>
        <v>n/a</v>
      </c>
      <c r="AK846" s="735" t="str">
        <f t="shared" si="287"/>
        <v>n/a</v>
      </c>
      <c r="AL846" s="735" t="str">
        <f t="shared" si="288"/>
        <v>n/a</v>
      </c>
      <c r="AM846" s="735" t="str">
        <f t="shared" si="289"/>
        <v>n/a</v>
      </c>
      <c r="AN846" s="735" t="str">
        <f t="shared" si="290"/>
        <v>n/a</v>
      </c>
      <c r="AO846" s="735" t="str">
        <f t="shared" si="291"/>
        <v>n/a</v>
      </c>
      <c r="AP846" s="735" t="str">
        <f t="shared" si="292"/>
        <v>n/a</v>
      </c>
      <c r="AQ846" s="727">
        <f t="shared" si="293"/>
        <v>56.897084055548831</v>
      </c>
      <c r="AR846" s="728">
        <f t="shared" si="294"/>
        <v>64.543005162475552</v>
      </c>
    </row>
    <row r="847" spans="1:44" s="614" customFormat="1" x14ac:dyDescent="0.2">
      <c r="A847" s="1054" t="s">
        <v>866</v>
      </c>
      <c r="B847" s="1019" t="s">
        <v>867</v>
      </c>
      <c r="C847" s="710">
        <v>3.53</v>
      </c>
      <c r="D847" s="704">
        <v>3.29</v>
      </c>
      <c r="E847" s="704">
        <v>2.95</v>
      </c>
      <c r="F847" s="704">
        <v>2.5499999999999998</v>
      </c>
      <c r="G847" s="704">
        <v>2.2000000000000002</v>
      </c>
      <c r="H847" s="705"/>
      <c r="I847" s="704">
        <v>1.88</v>
      </c>
      <c r="J847" s="523">
        <v>1.595</v>
      </c>
      <c r="K847" s="705"/>
      <c r="L847" s="543">
        <v>1.39</v>
      </c>
      <c r="M847" s="543">
        <v>1.23</v>
      </c>
      <c r="N847" s="711">
        <v>0.45799999999999996</v>
      </c>
      <c r="O847" s="707">
        <v>0</v>
      </c>
      <c r="P847" s="707">
        <v>0</v>
      </c>
      <c r="Q847" s="707">
        <v>0</v>
      </c>
      <c r="R847" s="707">
        <v>0</v>
      </c>
      <c r="S847" s="707">
        <v>0</v>
      </c>
      <c r="T847" s="707">
        <v>0</v>
      </c>
      <c r="U847" s="707">
        <v>0</v>
      </c>
      <c r="V847" s="707">
        <v>0</v>
      </c>
      <c r="W847" s="707">
        <v>0</v>
      </c>
      <c r="X847" s="708">
        <f t="shared" si="295"/>
        <v>21.072999999999997</v>
      </c>
      <c r="Y847" s="737">
        <f t="shared" si="275"/>
        <v>7.2948328267477214</v>
      </c>
      <c r="Z847" s="737">
        <f t="shared" si="276"/>
        <v>11.525423728813555</v>
      </c>
      <c r="AA847" s="737">
        <f t="shared" si="277"/>
        <v>15.686274509803933</v>
      </c>
      <c r="AB847" s="737">
        <f t="shared" si="278"/>
        <v>15.909090909090896</v>
      </c>
      <c r="AC847" s="737">
        <f t="shared" si="279"/>
        <v>17.021276595744705</v>
      </c>
      <c r="AD847" s="737">
        <f t="shared" si="280"/>
        <v>17.868338557993724</v>
      </c>
      <c r="AE847" s="738">
        <f t="shared" si="281"/>
        <v>14.748201438848918</v>
      </c>
      <c r="AF847" s="739">
        <f t="shared" si="282"/>
        <v>13.008130081300816</v>
      </c>
      <c r="AG847" s="738">
        <f t="shared" si="283"/>
        <v>168.55895196506552</v>
      </c>
      <c r="AH847" s="738" t="str">
        <f t="shared" si="284"/>
        <v>n/a</v>
      </c>
      <c r="AI847" s="738" t="str">
        <f t="shared" si="285"/>
        <v>n/a</v>
      </c>
      <c r="AJ847" s="738" t="str">
        <f t="shared" si="286"/>
        <v>n/a</v>
      </c>
      <c r="AK847" s="738" t="str">
        <f t="shared" si="287"/>
        <v>n/a</v>
      </c>
      <c r="AL847" s="738" t="str">
        <f t="shared" si="288"/>
        <v>n/a</v>
      </c>
      <c r="AM847" s="738" t="str">
        <f t="shared" si="289"/>
        <v>n/a</v>
      </c>
      <c r="AN847" s="738" t="str">
        <f t="shared" si="290"/>
        <v>n/a</v>
      </c>
      <c r="AO847" s="738" t="str">
        <f t="shared" si="291"/>
        <v>n/a</v>
      </c>
      <c r="AP847" s="738" t="str">
        <f t="shared" si="292"/>
        <v>n/a</v>
      </c>
      <c r="AQ847" s="740">
        <f t="shared" si="293"/>
        <v>31.291168957045532</v>
      </c>
      <c r="AR847" s="741">
        <f t="shared" si="294"/>
        <v>51.576176220943225</v>
      </c>
    </row>
    <row r="848" spans="1:44" s="676" customFormat="1" ht="12" x14ac:dyDescent="0.2">
      <c r="A848" s="1053" t="s">
        <v>1816</v>
      </c>
      <c r="B848" s="1019" t="s">
        <v>1817</v>
      </c>
      <c r="C848" s="711">
        <v>0.44</v>
      </c>
      <c r="D848" s="566">
        <v>0.36</v>
      </c>
      <c r="E848" s="566">
        <v>0.28000000000000003</v>
      </c>
      <c r="F848" s="566">
        <v>0.2</v>
      </c>
      <c r="G848" s="566">
        <v>0.13</v>
      </c>
      <c r="H848" s="682"/>
      <c r="I848" s="566">
        <v>0.08</v>
      </c>
      <c r="J848" s="566">
        <v>0.04</v>
      </c>
      <c r="K848" s="682"/>
      <c r="L848" s="707">
        <v>0.02</v>
      </c>
      <c r="M848" s="707">
        <v>0.02</v>
      </c>
      <c r="N848" s="707">
        <v>0.02</v>
      </c>
      <c r="O848" s="707">
        <v>0.02</v>
      </c>
      <c r="P848" s="707">
        <v>0.02</v>
      </c>
      <c r="Q848" s="707">
        <v>0.02</v>
      </c>
      <c r="R848" s="707">
        <v>0.02</v>
      </c>
      <c r="S848" s="707">
        <v>0.02</v>
      </c>
      <c r="T848" s="707">
        <v>0.02</v>
      </c>
      <c r="U848" s="707">
        <v>0.02</v>
      </c>
      <c r="V848" s="707">
        <v>0.02</v>
      </c>
      <c r="W848" s="707">
        <v>0.02</v>
      </c>
      <c r="X848" s="708">
        <f t="shared" si="295"/>
        <v>1.7700000000000005</v>
      </c>
      <c r="Y848" s="737">
        <f t="shared" si="275"/>
        <v>22.222222222222232</v>
      </c>
      <c r="Z848" s="737">
        <f t="shared" si="276"/>
        <v>28.571428571428559</v>
      </c>
      <c r="AA848" s="737">
        <f t="shared" si="277"/>
        <v>40.000000000000014</v>
      </c>
      <c r="AB848" s="737">
        <f t="shared" si="278"/>
        <v>53.846153846153854</v>
      </c>
      <c r="AC848" s="737">
        <f t="shared" si="279"/>
        <v>62.5</v>
      </c>
      <c r="AD848" s="737">
        <f t="shared" si="280"/>
        <v>100</v>
      </c>
      <c r="AE848" s="738">
        <f t="shared" si="281"/>
        <v>100</v>
      </c>
      <c r="AF848" s="739">
        <f t="shared" si="282"/>
        <v>0</v>
      </c>
      <c r="AG848" s="738">
        <f t="shared" si="283"/>
        <v>0</v>
      </c>
      <c r="AH848" s="738">
        <f t="shared" si="284"/>
        <v>0</v>
      </c>
      <c r="AI848" s="738">
        <f t="shared" si="285"/>
        <v>0</v>
      </c>
      <c r="AJ848" s="738">
        <f t="shared" si="286"/>
        <v>0</v>
      </c>
      <c r="AK848" s="738">
        <f t="shared" si="287"/>
        <v>0</v>
      </c>
      <c r="AL848" s="738">
        <f t="shared" si="288"/>
        <v>0</v>
      </c>
      <c r="AM848" s="738">
        <f t="shared" si="289"/>
        <v>0</v>
      </c>
      <c r="AN848" s="738">
        <f t="shared" si="290"/>
        <v>0</v>
      </c>
      <c r="AO848" s="738">
        <f t="shared" si="291"/>
        <v>0</v>
      </c>
      <c r="AP848" s="738">
        <f t="shared" si="292"/>
        <v>0</v>
      </c>
      <c r="AQ848" s="740">
        <f t="shared" si="293"/>
        <v>22.618878035544704</v>
      </c>
      <c r="AR848" s="741">
        <f t="shared" si="294"/>
        <v>34.731547272122455</v>
      </c>
    </row>
    <row r="849" spans="1:44" s="676" customFormat="1" ht="12" x14ac:dyDescent="0.2">
      <c r="A849" s="1054" t="s">
        <v>868</v>
      </c>
      <c r="B849" s="1019" t="s">
        <v>869</v>
      </c>
      <c r="C849" s="711">
        <v>0.80119999999999991</v>
      </c>
      <c r="D849" s="566">
        <v>0.74419999999999997</v>
      </c>
      <c r="E849" s="566">
        <v>0.69300000000000006</v>
      </c>
      <c r="F849" s="566">
        <v>0.58200000000000007</v>
      </c>
      <c r="G849" s="566">
        <v>0.41249999999999998</v>
      </c>
      <c r="H849" s="682"/>
      <c r="I849" s="566">
        <v>0.26124999999999998</v>
      </c>
      <c r="J849" s="566">
        <v>0.13724999999999998</v>
      </c>
      <c r="K849" s="682"/>
      <c r="L849" s="711">
        <v>0.121</v>
      </c>
      <c r="M849" s="711">
        <v>0.11</v>
      </c>
      <c r="N849" s="711">
        <v>0.10249999999999999</v>
      </c>
      <c r="O849" s="711">
        <v>0.09</v>
      </c>
      <c r="P849" s="711">
        <v>6.7500000000000004E-2</v>
      </c>
      <c r="Q849" s="711">
        <v>4.8500000000000001E-2</v>
      </c>
      <c r="R849" s="711">
        <v>0.01</v>
      </c>
      <c r="S849" s="707">
        <v>0</v>
      </c>
      <c r="T849" s="707">
        <v>0</v>
      </c>
      <c r="U849" s="707">
        <v>0</v>
      </c>
      <c r="V849" s="707">
        <v>0</v>
      </c>
      <c r="W849" s="707">
        <v>0</v>
      </c>
      <c r="X849" s="708">
        <f t="shared" si="295"/>
        <v>4.1808999999999994</v>
      </c>
      <c r="Y849" s="737">
        <f t="shared" si="275"/>
        <v>7.6592313894114472</v>
      </c>
      <c r="Z849" s="737">
        <f t="shared" si="276"/>
        <v>7.388167388167366</v>
      </c>
      <c r="AA849" s="737">
        <f t="shared" si="277"/>
        <v>19.072164948453608</v>
      </c>
      <c r="AB849" s="737">
        <f t="shared" si="278"/>
        <v>41.090909090909108</v>
      </c>
      <c r="AC849" s="737">
        <f t="shared" si="279"/>
        <v>57.894736842105267</v>
      </c>
      <c r="AD849" s="737">
        <f t="shared" si="280"/>
        <v>90.34608378870675</v>
      </c>
      <c r="AE849" s="738">
        <f t="shared" si="281"/>
        <v>13.429752066115697</v>
      </c>
      <c r="AF849" s="739">
        <f t="shared" si="282"/>
        <v>9.9999999999999858</v>
      </c>
      <c r="AG849" s="738">
        <f t="shared" si="283"/>
        <v>7.3170731707317138</v>
      </c>
      <c r="AH849" s="738">
        <f t="shared" si="284"/>
        <v>13.888888888888884</v>
      </c>
      <c r="AI849" s="738">
        <f t="shared" si="285"/>
        <v>33.333333333333329</v>
      </c>
      <c r="AJ849" s="738">
        <f t="shared" si="286"/>
        <v>39.175257731958759</v>
      </c>
      <c r="AK849" s="738">
        <f t="shared" si="287"/>
        <v>384.99999999999994</v>
      </c>
      <c r="AL849" s="738" t="str">
        <f t="shared" si="288"/>
        <v>n/a</v>
      </c>
      <c r="AM849" s="738" t="str">
        <f t="shared" si="289"/>
        <v>n/a</v>
      </c>
      <c r="AN849" s="738" t="str">
        <f t="shared" si="290"/>
        <v>n/a</v>
      </c>
      <c r="AO849" s="738" t="str">
        <f t="shared" si="291"/>
        <v>n/a</v>
      </c>
      <c r="AP849" s="738" t="str">
        <f t="shared" si="292"/>
        <v>n/a</v>
      </c>
      <c r="AQ849" s="740">
        <f t="shared" si="293"/>
        <v>55.815046049137067</v>
      </c>
      <c r="AR849" s="741">
        <f t="shared" si="294"/>
        <v>101.88970088280753</v>
      </c>
    </row>
    <row r="850" spans="1:44" s="676" customFormat="1" ht="12" x14ac:dyDescent="0.2">
      <c r="A850" s="1054" t="s">
        <v>3978</v>
      </c>
      <c r="B850" s="1019" t="s">
        <v>3979</v>
      </c>
      <c r="C850" s="711">
        <v>1.4404999999999999</v>
      </c>
      <c r="D850" s="566">
        <v>1.286</v>
      </c>
      <c r="E850" s="566">
        <v>1.1483000000000001</v>
      </c>
      <c r="F850" s="566">
        <v>0.1704</v>
      </c>
      <c r="G850" s="643">
        <v>0</v>
      </c>
      <c r="H850" s="682"/>
      <c r="I850" s="568">
        <v>0</v>
      </c>
      <c r="J850" s="643">
        <v>0</v>
      </c>
      <c r="K850" s="682"/>
      <c r="L850" s="576">
        <v>0</v>
      </c>
      <c r="M850" s="576">
        <v>0</v>
      </c>
      <c r="N850" s="707">
        <v>0</v>
      </c>
      <c r="O850" s="707">
        <v>0</v>
      </c>
      <c r="P850" s="707">
        <v>0</v>
      </c>
      <c r="Q850" s="707">
        <v>0</v>
      </c>
      <c r="R850" s="707">
        <v>0</v>
      </c>
      <c r="S850" s="707">
        <v>0</v>
      </c>
      <c r="T850" s="707">
        <v>0</v>
      </c>
      <c r="U850" s="707">
        <v>0</v>
      </c>
      <c r="V850" s="707">
        <v>0</v>
      </c>
      <c r="W850" s="707">
        <v>0</v>
      </c>
      <c r="X850" s="708">
        <f t="shared" si="295"/>
        <v>4.0451999999999995</v>
      </c>
      <c r="Y850" s="737">
        <f t="shared" si="275"/>
        <v>12.013996889580092</v>
      </c>
      <c r="Z850" s="737">
        <f t="shared" si="276"/>
        <v>11.991639815379251</v>
      </c>
      <c r="AA850" s="737">
        <f t="shared" si="277"/>
        <v>573.88497652582168</v>
      </c>
      <c r="AB850" s="737" t="str">
        <f t="shared" si="278"/>
        <v>n/a</v>
      </c>
      <c r="AC850" s="737" t="str">
        <f t="shared" si="279"/>
        <v>n/a</v>
      </c>
      <c r="AD850" s="737" t="str">
        <f t="shared" si="280"/>
        <v>n/a</v>
      </c>
      <c r="AE850" s="738" t="str">
        <f t="shared" si="281"/>
        <v>n/a</v>
      </c>
      <c r="AF850" s="739" t="str">
        <f t="shared" si="282"/>
        <v>n/a</v>
      </c>
      <c r="AG850" s="738" t="str">
        <f t="shared" si="283"/>
        <v>n/a</v>
      </c>
      <c r="AH850" s="738" t="str">
        <f t="shared" si="284"/>
        <v>n/a</v>
      </c>
      <c r="AI850" s="738" t="str">
        <f t="shared" si="285"/>
        <v>n/a</v>
      </c>
      <c r="AJ850" s="738" t="str">
        <f t="shared" si="286"/>
        <v>n/a</v>
      </c>
      <c r="AK850" s="738" t="str">
        <f t="shared" si="287"/>
        <v>n/a</v>
      </c>
      <c r="AL850" s="738" t="str">
        <f t="shared" si="288"/>
        <v>n/a</v>
      </c>
      <c r="AM850" s="738" t="str">
        <f t="shared" si="289"/>
        <v>n/a</v>
      </c>
      <c r="AN850" s="738" t="str">
        <f t="shared" si="290"/>
        <v>n/a</v>
      </c>
      <c r="AO850" s="738" t="str">
        <f t="shared" si="291"/>
        <v>n/a</v>
      </c>
      <c r="AP850" s="738" t="str">
        <f t="shared" si="292"/>
        <v>n/a</v>
      </c>
      <c r="AQ850" s="740">
        <f t="shared" si="293"/>
        <v>199.296871076927</v>
      </c>
      <c r="AR850" s="741">
        <f t="shared" si="294"/>
        <v>324.40281546682644</v>
      </c>
    </row>
    <row r="851" spans="1:44" s="676" customFormat="1" ht="12" x14ac:dyDescent="0.2">
      <c r="A851" s="1053" t="s">
        <v>1818</v>
      </c>
      <c r="B851" s="1053" t="s">
        <v>1819</v>
      </c>
      <c r="C851" s="711">
        <v>1.6300000000000001</v>
      </c>
      <c r="D851" s="566">
        <v>1.5249999999999999</v>
      </c>
      <c r="E851" s="566">
        <v>1.2498639891999999</v>
      </c>
      <c r="F851" s="566">
        <v>0.64018410000000003</v>
      </c>
      <c r="G851" s="566">
        <v>0.52787110000000004</v>
      </c>
      <c r="H851" s="682"/>
      <c r="I851" s="566">
        <v>0.37063289999999999</v>
      </c>
      <c r="J851" s="568">
        <v>0.35940159999999999</v>
      </c>
      <c r="K851" s="682"/>
      <c r="L851" s="711">
        <v>0.29201379999999999</v>
      </c>
      <c r="M851" s="711">
        <v>0.20216339999999999</v>
      </c>
      <c r="N851" s="707">
        <v>0.17970079999999999</v>
      </c>
      <c r="O851" s="711">
        <v>0.17970079999999999</v>
      </c>
      <c r="P851" s="707">
        <v>0.16173071999999999</v>
      </c>
      <c r="Q851" s="711">
        <v>0.16173071999999999</v>
      </c>
      <c r="R851" s="711">
        <v>0.15499193999999999</v>
      </c>
      <c r="S851" s="711">
        <v>0.1460069</v>
      </c>
      <c r="T851" s="711">
        <v>0.13702186</v>
      </c>
      <c r="U851" s="707">
        <v>0.1347756</v>
      </c>
      <c r="V851" s="707">
        <v>0.1347756</v>
      </c>
      <c r="W851" s="707">
        <v>0.1347756</v>
      </c>
      <c r="X851" s="708">
        <f t="shared" si="295"/>
        <v>8.3223414291999998</v>
      </c>
      <c r="Y851" s="737">
        <f t="shared" si="275"/>
        <v>6.8852459016393475</v>
      </c>
      <c r="Z851" s="737">
        <f t="shared" si="276"/>
        <v>22.013276098634236</v>
      </c>
      <c r="AA851" s="737">
        <f t="shared" si="277"/>
        <v>95.235087719298207</v>
      </c>
      <c r="AB851" s="737">
        <f t="shared" si="278"/>
        <v>21.276595744680861</v>
      </c>
      <c r="AC851" s="737">
        <f t="shared" si="279"/>
        <v>42.424242424242429</v>
      </c>
      <c r="AD851" s="737">
        <f t="shared" si="280"/>
        <v>3.125</v>
      </c>
      <c r="AE851" s="738">
        <f t="shared" si="281"/>
        <v>23.076923076923084</v>
      </c>
      <c r="AF851" s="739">
        <f t="shared" si="282"/>
        <v>44.444444444444443</v>
      </c>
      <c r="AG851" s="738">
        <f t="shared" si="283"/>
        <v>12.5</v>
      </c>
      <c r="AH851" s="738">
        <f t="shared" si="284"/>
        <v>0</v>
      </c>
      <c r="AI851" s="738">
        <f t="shared" si="285"/>
        <v>11.111111111111116</v>
      </c>
      <c r="AJ851" s="738">
        <f t="shared" si="286"/>
        <v>0</v>
      </c>
      <c r="AK851" s="738">
        <f t="shared" si="287"/>
        <v>4.3478260869565188</v>
      </c>
      <c r="AL851" s="738">
        <f t="shared" si="288"/>
        <v>6.1538461538461542</v>
      </c>
      <c r="AM851" s="738">
        <f t="shared" si="289"/>
        <v>6.5573770491803351</v>
      </c>
      <c r="AN851" s="738">
        <f t="shared" si="290"/>
        <v>1.6666666666666607</v>
      </c>
      <c r="AO851" s="738">
        <f t="shared" si="291"/>
        <v>0</v>
      </c>
      <c r="AP851" s="738">
        <f t="shared" si="292"/>
        <v>0</v>
      </c>
      <c r="AQ851" s="740">
        <f t="shared" si="293"/>
        <v>16.71209124875686</v>
      </c>
      <c r="AR851" s="741">
        <f t="shared" si="294"/>
        <v>23.919972791104659</v>
      </c>
    </row>
    <row r="852" spans="1:44" s="676" customFormat="1" ht="12" x14ac:dyDescent="0.2">
      <c r="A852" s="1053" t="s">
        <v>870</v>
      </c>
      <c r="B852" s="1019" t="s">
        <v>871</v>
      </c>
      <c r="C852" s="711">
        <v>2.48</v>
      </c>
      <c r="D852" s="566">
        <v>2.2799999999999998</v>
      </c>
      <c r="E852" s="566">
        <v>2</v>
      </c>
      <c r="F852" s="566">
        <v>1.76</v>
      </c>
      <c r="G852" s="566">
        <v>1.6</v>
      </c>
      <c r="H852" s="682"/>
      <c r="I852" s="566">
        <v>1.48</v>
      </c>
      <c r="J852" s="566">
        <v>1.38</v>
      </c>
      <c r="K852" s="682" t="s">
        <v>91</v>
      </c>
      <c r="L852" s="711">
        <v>1.32</v>
      </c>
      <c r="M852" s="711">
        <v>1.2</v>
      </c>
      <c r="N852" s="711">
        <v>1.1499999999999999</v>
      </c>
      <c r="O852" s="711">
        <v>0.8</v>
      </c>
      <c r="P852" s="711">
        <v>0.42</v>
      </c>
      <c r="Q852" s="711">
        <v>0.33</v>
      </c>
      <c r="R852" s="711">
        <v>0.19</v>
      </c>
      <c r="S852" s="711">
        <v>0.09</v>
      </c>
      <c r="T852" s="711">
        <v>0.02</v>
      </c>
      <c r="U852" s="707">
        <v>0</v>
      </c>
      <c r="V852" s="707">
        <v>0</v>
      </c>
      <c r="W852" s="707">
        <v>0</v>
      </c>
      <c r="X852" s="708">
        <f t="shared" si="295"/>
        <v>18.5</v>
      </c>
      <c r="Y852" s="737">
        <f t="shared" si="275"/>
        <v>8.7719298245614077</v>
      </c>
      <c r="Z852" s="737">
        <f t="shared" si="276"/>
        <v>13.999999999999989</v>
      </c>
      <c r="AA852" s="737">
        <f t="shared" si="277"/>
        <v>13.636363636363647</v>
      </c>
      <c r="AB852" s="737">
        <f t="shared" si="278"/>
        <v>9.9999999999999858</v>
      </c>
      <c r="AC852" s="737">
        <f t="shared" si="279"/>
        <v>8.1081081081081141</v>
      </c>
      <c r="AD852" s="737">
        <f t="shared" si="280"/>
        <v>7.2463768115942129</v>
      </c>
      <c r="AE852" s="738">
        <f t="shared" si="281"/>
        <v>4.5454545454545414</v>
      </c>
      <c r="AF852" s="739">
        <f t="shared" si="282"/>
        <v>10.000000000000009</v>
      </c>
      <c r="AG852" s="738">
        <f t="shared" si="283"/>
        <v>4.3478260869565188</v>
      </c>
      <c r="AH852" s="738">
        <f t="shared" si="284"/>
        <v>43.749999999999979</v>
      </c>
      <c r="AI852" s="738">
        <f t="shared" si="285"/>
        <v>90.476190476190482</v>
      </c>
      <c r="AJ852" s="738">
        <f t="shared" si="286"/>
        <v>27.27272727272727</v>
      </c>
      <c r="AK852" s="738">
        <f t="shared" si="287"/>
        <v>73.684210526315795</v>
      </c>
      <c r="AL852" s="738">
        <f t="shared" si="288"/>
        <v>111.11111111111111</v>
      </c>
      <c r="AM852" s="738">
        <f t="shared" si="289"/>
        <v>350</v>
      </c>
      <c r="AN852" s="738" t="str">
        <f t="shared" si="290"/>
        <v>n/a</v>
      </c>
      <c r="AO852" s="738" t="str">
        <f t="shared" si="291"/>
        <v>n/a</v>
      </c>
      <c r="AP852" s="738" t="str">
        <f t="shared" si="292"/>
        <v>n/a</v>
      </c>
      <c r="AQ852" s="740">
        <f t="shared" si="293"/>
        <v>51.796686559958871</v>
      </c>
      <c r="AR852" s="741">
        <f t="shared" si="294"/>
        <v>89.31969440447169</v>
      </c>
    </row>
    <row r="853" spans="1:44" s="676" customFormat="1" ht="12" x14ac:dyDescent="0.2">
      <c r="A853" s="1053" t="s">
        <v>394</v>
      </c>
      <c r="B853" s="1019" t="s">
        <v>395</v>
      </c>
      <c r="C853" s="711">
        <v>0.87</v>
      </c>
      <c r="D853" s="566">
        <v>0.83</v>
      </c>
      <c r="E853" s="566">
        <v>0.79</v>
      </c>
      <c r="F853" s="566">
        <v>0.75</v>
      </c>
      <c r="G853" s="566">
        <v>0.7</v>
      </c>
      <c r="H853" s="682" t="s">
        <v>91</v>
      </c>
      <c r="I853" s="566">
        <v>0.66</v>
      </c>
      <c r="J853" s="568">
        <v>0.64</v>
      </c>
      <c r="K853" s="682"/>
      <c r="L853" s="711">
        <v>0.62</v>
      </c>
      <c r="M853" s="711">
        <v>0.57999999999999996</v>
      </c>
      <c r="N853" s="711">
        <v>0.5</v>
      </c>
      <c r="O853" s="711">
        <v>0.4</v>
      </c>
      <c r="P853" s="711">
        <v>0.34</v>
      </c>
      <c r="Q853" s="711">
        <v>0.25</v>
      </c>
      <c r="R853" s="711">
        <v>0.21</v>
      </c>
      <c r="S853" s="711">
        <v>0.18</v>
      </c>
      <c r="T853" s="711">
        <v>0.16667000000000001</v>
      </c>
      <c r="U853" s="711">
        <v>0.15332999999999999</v>
      </c>
      <c r="V853" s="711">
        <v>0.14000000000000001</v>
      </c>
      <c r="W853" s="711">
        <v>0.12667</v>
      </c>
      <c r="X853" s="708">
        <f t="shared" si="295"/>
        <v>8.9066700000000019</v>
      </c>
      <c r="Y853" s="737">
        <f t="shared" si="275"/>
        <v>4.8192771084337505</v>
      </c>
      <c r="Z853" s="737">
        <f t="shared" si="276"/>
        <v>5.0632911392404889</v>
      </c>
      <c r="AA853" s="737">
        <f t="shared" si="277"/>
        <v>5.3333333333333455</v>
      </c>
      <c r="AB853" s="737">
        <f t="shared" si="278"/>
        <v>7.1428571428571397</v>
      </c>
      <c r="AC853" s="737">
        <f t="shared" si="279"/>
        <v>6.0606060606060552</v>
      </c>
      <c r="AD853" s="737">
        <f t="shared" si="280"/>
        <v>3.125</v>
      </c>
      <c r="AE853" s="738">
        <f t="shared" si="281"/>
        <v>3.2258064516129004</v>
      </c>
      <c r="AF853" s="739">
        <f t="shared" si="282"/>
        <v>6.8965517241379448</v>
      </c>
      <c r="AG853" s="738">
        <f t="shared" si="283"/>
        <v>15.999999999999993</v>
      </c>
      <c r="AH853" s="738">
        <f t="shared" si="284"/>
        <v>25</v>
      </c>
      <c r="AI853" s="738">
        <f t="shared" si="285"/>
        <v>17.647058823529417</v>
      </c>
      <c r="AJ853" s="738">
        <f t="shared" si="286"/>
        <v>36.000000000000007</v>
      </c>
      <c r="AK853" s="738">
        <f t="shared" si="287"/>
        <v>19.047619047619047</v>
      </c>
      <c r="AL853" s="738">
        <f t="shared" si="288"/>
        <v>16.666666666666675</v>
      </c>
      <c r="AM853" s="738">
        <f t="shared" si="289"/>
        <v>7.9978400431991226</v>
      </c>
      <c r="AN853" s="738">
        <f t="shared" si="290"/>
        <v>8.7001891345464202</v>
      </c>
      <c r="AO853" s="738">
        <f t="shared" si="291"/>
        <v>9.5214285714285474</v>
      </c>
      <c r="AP853" s="738">
        <f t="shared" si="292"/>
        <v>10.523407278755826</v>
      </c>
      <c r="AQ853" s="740">
        <f t="shared" si="293"/>
        <v>11.59838514033148</v>
      </c>
      <c r="AR853" s="741">
        <f t="shared" si="294"/>
        <v>8.6821420413797092</v>
      </c>
    </row>
    <row r="854" spans="1:44" x14ac:dyDescent="0.2">
      <c r="A854" s="1053" t="s">
        <v>1820</v>
      </c>
      <c r="B854" s="1019" t="s">
        <v>1821</v>
      </c>
      <c r="C854" s="711">
        <v>1.25</v>
      </c>
      <c r="D854" s="568">
        <v>1.24</v>
      </c>
      <c r="E854" s="566">
        <v>1.2</v>
      </c>
      <c r="F854" s="566">
        <v>1.02</v>
      </c>
      <c r="G854" s="566">
        <v>0.81</v>
      </c>
      <c r="H854" s="682"/>
      <c r="I854" s="566">
        <v>0.62</v>
      </c>
      <c r="J854" s="566">
        <v>0.6</v>
      </c>
      <c r="K854" s="682"/>
      <c r="L854" s="707">
        <v>0.10525999999999999</v>
      </c>
      <c r="M854" s="707">
        <v>0.22103999999999999</v>
      </c>
      <c r="N854" s="707">
        <v>0.88415999999999995</v>
      </c>
      <c r="O854" s="711">
        <v>0.88415999999999995</v>
      </c>
      <c r="P854" s="711">
        <v>0.81048000000000009</v>
      </c>
      <c r="Q854" s="711">
        <v>0.69996000000000003</v>
      </c>
      <c r="R854" s="707">
        <v>0.58944000000000007</v>
      </c>
      <c r="S854" s="707">
        <v>0.58944000000000007</v>
      </c>
      <c r="T854" s="707">
        <v>0.58944000000000007</v>
      </c>
      <c r="U854" s="707">
        <v>0.58944000000000007</v>
      </c>
      <c r="V854" s="707">
        <v>0.58944000000000007</v>
      </c>
      <c r="W854" s="707">
        <v>0.58944000000000007</v>
      </c>
      <c r="X854" s="708">
        <f t="shared" si="295"/>
        <v>13.8817</v>
      </c>
      <c r="Y854" s="737">
        <f t="shared" si="275"/>
        <v>0.80645161290322509</v>
      </c>
      <c r="Z854" s="737">
        <f t="shared" si="276"/>
        <v>3.3333333333333437</v>
      </c>
      <c r="AA854" s="737">
        <f t="shared" si="277"/>
        <v>17.647058823529417</v>
      </c>
      <c r="AB854" s="737">
        <f t="shared" si="278"/>
        <v>25.925925925925931</v>
      </c>
      <c r="AC854" s="737">
        <f t="shared" si="279"/>
        <v>30.645161290322598</v>
      </c>
      <c r="AD854" s="737">
        <f t="shared" si="280"/>
        <v>3.3333333333333437</v>
      </c>
      <c r="AE854" s="738">
        <f t="shared" si="281"/>
        <v>470.01710051301541</v>
      </c>
      <c r="AF854" s="739">
        <f t="shared" si="282"/>
        <v>-52.379659790083245</v>
      </c>
      <c r="AG854" s="738">
        <f t="shared" si="283"/>
        <v>-75</v>
      </c>
      <c r="AH854" s="738">
        <f t="shared" si="284"/>
        <v>0</v>
      </c>
      <c r="AI854" s="738">
        <f t="shared" si="285"/>
        <v>9.0909090909090828</v>
      </c>
      <c r="AJ854" s="738">
        <f t="shared" si="286"/>
        <v>15.789473684210531</v>
      </c>
      <c r="AK854" s="738">
        <f t="shared" si="287"/>
        <v>18.75</v>
      </c>
      <c r="AL854" s="738">
        <f t="shared" si="288"/>
        <v>0</v>
      </c>
      <c r="AM854" s="738">
        <f t="shared" si="289"/>
        <v>0</v>
      </c>
      <c r="AN854" s="738">
        <f t="shared" si="290"/>
        <v>0</v>
      </c>
      <c r="AO854" s="738">
        <f t="shared" si="291"/>
        <v>0</v>
      </c>
      <c r="AP854" s="738">
        <f t="shared" si="292"/>
        <v>0</v>
      </c>
      <c r="AQ854" s="740">
        <f t="shared" si="293"/>
        <v>25.997727100966646</v>
      </c>
      <c r="AR854" s="741">
        <f t="shared" si="294"/>
        <v>113.69409842912334</v>
      </c>
    </row>
    <row r="855" spans="1:44" x14ac:dyDescent="0.2">
      <c r="A855" s="1053" t="s">
        <v>1822</v>
      </c>
      <c r="B855" s="1019" t="s">
        <v>1823</v>
      </c>
      <c r="C855" s="711">
        <v>4.3000000000000007</v>
      </c>
      <c r="D855" s="566">
        <v>3.9</v>
      </c>
      <c r="E855" s="566">
        <v>3.45</v>
      </c>
      <c r="F855" s="566">
        <v>2.875</v>
      </c>
      <c r="G855" s="566">
        <v>2.375</v>
      </c>
      <c r="H855" s="682"/>
      <c r="I855" s="568">
        <v>2</v>
      </c>
      <c r="J855" s="566">
        <v>1.93</v>
      </c>
      <c r="K855" s="682"/>
      <c r="L855" s="707">
        <v>1.72</v>
      </c>
      <c r="M855" s="707">
        <v>1.72</v>
      </c>
      <c r="N855" s="707">
        <v>1.72</v>
      </c>
      <c r="O855" s="707">
        <v>1.72</v>
      </c>
      <c r="P855" s="707">
        <v>1.72</v>
      </c>
      <c r="Q855" s="707">
        <v>1.72</v>
      </c>
      <c r="R855" s="711">
        <v>1.72</v>
      </c>
      <c r="S855" s="707">
        <v>1.36</v>
      </c>
      <c r="T855" s="707">
        <v>1.36</v>
      </c>
      <c r="U855" s="707">
        <v>1.36</v>
      </c>
      <c r="V855" s="707">
        <v>1.36</v>
      </c>
      <c r="W855" s="707">
        <v>1.36</v>
      </c>
      <c r="X855" s="708">
        <f t="shared" si="295"/>
        <v>39.669999999999995</v>
      </c>
      <c r="Y855" s="737">
        <f t="shared" si="275"/>
        <v>10.256410256410287</v>
      </c>
      <c r="Z855" s="737">
        <f t="shared" si="276"/>
        <v>13.043478260869556</v>
      </c>
      <c r="AA855" s="737">
        <f t="shared" si="277"/>
        <v>19.999999999999996</v>
      </c>
      <c r="AB855" s="737">
        <f t="shared" si="278"/>
        <v>21.052631578947366</v>
      </c>
      <c r="AC855" s="737">
        <f t="shared" si="279"/>
        <v>18.75</v>
      </c>
      <c r="AD855" s="737">
        <f t="shared" si="280"/>
        <v>3.62694300518136</v>
      </c>
      <c r="AE855" s="738">
        <f t="shared" si="281"/>
        <v>12.209302325581394</v>
      </c>
      <c r="AF855" s="739">
        <f t="shared" si="282"/>
        <v>0</v>
      </c>
      <c r="AG855" s="738">
        <f t="shared" si="283"/>
        <v>0</v>
      </c>
      <c r="AH855" s="738">
        <f t="shared" si="284"/>
        <v>0</v>
      </c>
      <c r="AI855" s="738">
        <f t="shared" si="285"/>
        <v>0</v>
      </c>
      <c r="AJ855" s="738">
        <f t="shared" si="286"/>
        <v>0</v>
      </c>
      <c r="AK855" s="738">
        <f t="shared" si="287"/>
        <v>0</v>
      </c>
      <c r="AL855" s="738">
        <f t="shared" si="288"/>
        <v>26.470588235294112</v>
      </c>
      <c r="AM855" s="738">
        <f t="shared" si="289"/>
        <v>0</v>
      </c>
      <c r="AN855" s="738">
        <f t="shared" si="290"/>
        <v>0</v>
      </c>
      <c r="AO855" s="738">
        <f t="shared" si="291"/>
        <v>0</v>
      </c>
      <c r="AP855" s="738">
        <f t="shared" si="292"/>
        <v>0</v>
      </c>
      <c r="AQ855" s="740">
        <f t="shared" si="293"/>
        <v>6.9671863145713377</v>
      </c>
      <c r="AR855" s="741">
        <f t="shared" si="294"/>
        <v>9.2649420197421897</v>
      </c>
    </row>
    <row r="856" spans="1:44" x14ac:dyDescent="0.2">
      <c r="A856" s="1053" t="s">
        <v>1824</v>
      </c>
      <c r="B856" s="1019" t="s">
        <v>1825</v>
      </c>
      <c r="C856" s="711">
        <v>0.31</v>
      </c>
      <c r="D856" s="566">
        <v>0.28000000000000003</v>
      </c>
      <c r="E856" s="566">
        <v>0.27</v>
      </c>
      <c r="F856" s="566">
        <v>0.26</v>
      </c>
      <c r="G856" s="566">
        <v>0.25</v>
      </c>
      <c r="H856" s="682"/>
      <c r="I856" s="566">
        <v>0.2</v>
      </c>
      <c r="J856" s="566">
        <v>0.15</v>
      </c>
      <c r="K856" s="682"/>
      <c r="L856" s="707">
        <v>0</v>
      </c>
      <c r="M856" s="707">
        <v>0</v>
      </c>
      <c r="N856" s="707">
        <v>0</v>
      </c>
      <c r="O856" s="707">
        <v>0</v>
      </c>
      <c r="P856" s="707">
        <v>0</v>
      </c>
      <c r="Q856" s="707">
        <v>0</v>
      </c>
      <c r="R856" s="707">
        <v>0</v>
      </c>
      <c r="S856" s="707">
        <v>0</v>
      </c>
      <c r="T856" s="707">
        <v>0</v>
      </c>
      <c r="U856" s="707">
        <v>0</v>
      </c>
      <c r="V856" s="707">
        <v>0</v>
      </c>
      <c r="W856" s="707">
        <v>0</v>
      </c>
      <c r="X856" s="708">
        <f t="shared" si="295"/>
        <v>1.72</v>
      </c>
      <c r="Y856" s="737">
        <f t="shared" si="275"/>
        <v>10.714285714285698</v>
      </c>
      <c r="Z856" s="737">
        <f t="shared" si="276"/>
        <v>3.7037037037036979</v>
      </c>
      <c r="AA856" s="737">
        <f t="shared" si="277"/>
        <v>3.8461538461538547</v>
      </c>
      <c r="AB856" s="737">
        <f t="shared" si="278"/>
        <v>4.0000000000000036</v>
      </c>
      <c r="AC856" s="737">
        <f t="shared" si="279"/>
        <v>25</v>
      </c>
      <c r="AD856" s="737">
        <f t="shared" si="280"/>
        <v>33.33333333333335</v>
      </c>
      <c r="AE856" s="738" t="str">
        <f t="shared" si="281"/>
        <v>n/a</v>
      </c>
      <c r="AF856" s="739" t="str">
        <f t="shared" si="282"/>
        <v>n/a</v>
      </c>
      <c r="AG856" s="738" t="str">
        <f t="shared" si="283"/>
        <v>n/a</v>
      </c>
      <c r="AH856" s="738" t="str">
        <f t="shared" si="284"/>
        <v>n/a</v>
      </c>
      <c r="AI856" s="738" t="str">
        <f t="shared" si="285"/>
        <v>n/a</v>
      </c>
      <c r="AJ856" s="738" t="str">
        <f t="shared" si="286"/>
        <v>n/a</v>
      </c>
      <c r="AK856" s="738" t="str">
        <f t="shared" si="287"/>
        <v>n/a</v>
      </c>
      <c r="AL856" s="738" t="str">
        <f t="shared" si="288"/>
        <v>n/a</v>
      </c>
      <c r="AM856" s="738" t="str">
        <f t="shared" si="289"/>
        <v>n/a</v>
      </c>
      <c r="AN856" s="738" t="str">
        <f t="shared" si="290"/>
        <v>n/a</v>
      </c>
      <c r="AO856" s="738" t="str">
        <f t="shared" si="291"/>
        <v>n/a</v>
      </c>
      <c r="AP856" s="738" t="str">
        <f t="shared" si="292"/>
        <v>n/a</v>
      </c>
      <c r="AQ856" s="740">
        <f t="shared" si="293"/>
        <v>13.432912766246099</v>
      </c>
      <c r="AR856" s="741">
        <f t="shared" si="294"/>
        <v>12.749576288630982</v>
      </c>
    </row>
    <row r="857" spans="1:44" x14ac:dyDescent="0.2">
      <c r="A857" s="1053" t="s">
        <v>872</v>
      </c>
      <c r="B857" s="1019" t="s">
        <v>873</v>
      </c>
      <c r="C857" s="711">
        <v>1.54</v>
      </c>
      <c r="D857" s="566">
        <v>1.46</v>
      </c>
      <c r="E857" s="566">
        <v>1.38</v>
      </c>
      <c r="F857" s="566">
        <v>1.3</v>
      </c>
      <c r="G857" s="566">
        <v>1.1499999999999999</v>
      </c>
      <c r="H857" s="682"/>
      <c r="I857" s="566">
        <v>0.88</v>
      </c>
      <c r="J857" s="566">
        <v>0.66</v>
      </c>
      <c r="K857" s="682"/>
      <c r="L857" s="711">
        <v>0.55000000000000004</v>
      </c>
      <c r="M857" s="711">
        <v>0.48</v>
      </c>
      <c r="N857" s="711">
        <v>0.47499999999999998</v>
      </c>
      <c r="O857" s="711">
        <v>0.44500000000000001</v>
      </c>
      <c r="P857" s="711">
        <v>0.3</v>
      </c>
      <c r="Q857" s="707">
        <v>0</v>
      </c>
      <c r="R857" s="707">
        <v>0</v>
      </c>
      <c r="S857" s="707">
        <v>0</v>
      </c>
      <c r="T857" s="707">
        <v>0</v>
      </c>
      <c r="U857" s="707">
        <v>0</v>
      </c>
      <c r="V857" s="707">
        <v>0</v>
      </c>
      <c r="W857" s="707">
        <v>0</v>
      </c>
      <c r="X857" s="708">
        <f t="shared" si="295"/>
        <v>10.620000000000001</v>
      </c>
      <c r="Y857" s="737">
        <f t="shared" si="275"/>
        <v>5.4794520547945202</v>
      </c>
      <c r="Z857" s="737">
        <f t="shared" si="276"/>
        <v>5.7971014492753659</v>
      </c>
      <c r="AA857" s="737">
        <f t="shared" si="277"/>
        <v>6.153846153846132</v>
      </c>
      <c r="AB857" s="737">
        <f t="shared" si="278"/>
        <v>13.043478260869579</v>
      </c>
      <c r="AC857" s="737">
        <f t="shared" si="279"/>
        <v>30.681818181818166</v>
      </c>
      <c r="AD857" s="737">
        <f t="shared" si="280"/>
        <v>33.333333333333329</v>
      </c>
      <c r="AE857" s="738">
        <f t="shared" si="281"/>
        <v>19.999999999999996</v>
      </c>
      <c r="AF857" s="739">
        <f t="shared" si="282"/>
        <v>14.583333333333348</v>
      </c>
      <c r="AG857" s="738">
        <f t="shared" si="283"/>
        <v>1.0526315789473717</v>
      </c>
      <c r="AH857" s="738">
        <f t="shared" si="284"/>
        <v>6.7415730337078594</v>
      </c>
      <c r="AI857" s="738">
        <f t="shared" si="285"/>
        <v>48.333333333333343</v>
      </c>
      <c r="AJ857" s="738" t="str">
        <f t="shared" si="286"/>
        <v>n/a</v>
      </c>
      <c r="AK857" s="738" t="str">
        <f t="shared" si="287"/>
        <v>n/a</v>
      </c>
      <c r="AL857" s="738" t="str">
        <f t="shared" si="288"/>
        <v>n/a</v>
      </c>
      <c r="AM857" s="738" t="str">
        <f t="shared" si="289"/>
        <v>n/a</v>
      </c>
      <c r="AN857" s="738" t="str">
        <f t="shared" si="290"/>
        <v>n/a</v>
      </c>
      <c r="AO857" s="738" t="str">
        <f t="shared" si="291"/>
        <v>n/a</v>
      </c>
      <c r="AP857" s="738" t="str">
        <f t="shared" si="292"/>
        <v>n/a</v>
      </c>
      <c r="AQ857" s="740">
        <f t="shared" si="293"/>
        <v>16.836354610296272</v>
      </c>
      <c r="AR857" s="741">
        <f t="shared" si="294"/>
        <v>14.837009017811415</v>
      </c>
    </row>
    <row r="858" spans="1:44" x14ac:dyDescent="0.2">
      <c r="A858" s="1156" t="s">
        <v>1827</v>
      </c>
      <c r="B858" s="1019" t="s">
        <v>1828</v>
      </c>
      <c r="C858" s="711">
        <v>2.0700000000000003</v>
      </c>
      <c r="D858" s="566">
        <v>1.75</v>
      </c>
      <c r="E858" s="566">
        <v>1.23</v>
      </c>
      <c r="F858" s="566">
        <v>1.18</v>
      </c>
      <c r="G858" s="566">
        <v>1.1100000000000001</v>
      </c>
      <c r="H858" s="682"/>
      <c r="I858" s="566">
        <v>1.07</v>
      </c>
      <c r="J858" s="568">
        <v>1.04</v>
      </c>
      <c r="K858" s="682"/>
      <c r="L858" s="707">
        <v>1.04</v>
      </c>
      <c r="M858" s="707">
        <v>1.04</v>
      </c>
      <c r="N858" s="711">
        <v>1.03</v>
      </c>
      <c r="O858" s="711">
        <v>0.98499999999999999</v>
      </c>
      <c r="P858" s="711">
        <v>0.92</v>
      </c>
      <c r="Q858" s="711">
        <v>0.83250000000000002</v>
      </c>
      <c r="R858" s="711">
        <v>0.7</v>
      </c>
      <c r="S858" s="711">
        <v>0.41249999999999998</v>
      </c>
      <c r="T858" s="707">
        <v>0</v>
      </c>
      <c r="U858" s="707">
        <v>0</v>
      </c>
      <c r="V858" s="707">
        <v>0</v>
      </c>
      <c r="W858" s="707">
        <v>0</v>
      </c>
      <c r="X858" s="708">
        <f t="shared" si="295"/>
        <v>16.409999999999997</v>
      </c>
      <c r="Y858" s="737">
        <f t="shared" si="275"/>
        <v>18.285714285714306</v>
      </c>
      <c r="Z858" s="737">
        <f t="shared" si="276"/>
        <v>42.276422764227647</v>
      </c>
      <c r="AA858" s="737">
        <f t="shared" si="277"/>
        <v>4.2372881355932313</v>
      </c>
      <c r="AB858" s="737">
        <f t="shared" si="278"/>
        <v>6.3063063063062863</v>
      </c>
      <c r="AC858" s="737">
        <f t="shared" si="279"/>
        <v>3.7383177570093462</v>
      </c>
      <c r="AD858" s="737">
        <f t="shared" si="280"/>
        <v>2.8846153846153966</v>
      </c>
      <c r="AE858" s="738">
        <f t="shared" si="281"/>
        <v>0</v>
      </c>
      <c r="AF858" s="739">
        <f t="shared" si="282"/>
        <v>0</v>
      </c>
      <c r="AG858" s="738">
        <f t="shared" si="283"/>
        <v>0.97087378640776656</v>
      </c>
      <c r="AH858" s="738">
        <f t="shared" si="284"/>
        <v>4.5685279187817285</v>
      </c>
      <c r="AI858" s="738">
        <f t="shared" si="285"/>
        <v>7.0652173913043459</v>
      </c>
      <c r="AJ858" s="738">
        <f t="shared" si="286"/>
        <v>10.510510510510507</v>
      </c>
      <c r="AK858" s="738">
        <f t="shared" si="287"/>
        <v>18.928571428571427</v>
      </c>
      <c r="AL858" s="738">
        <f t="shared" si="288"/>
        <v>69.696969696969703</v>
      </c>
      <c r="AM858" s="738" t="str">
        <f t="shared" si="289"/>
        <v>n/a</v>
      </c>
      <c r="AN858" s="738" t="str">
        <f t="shared" si="290"/>
        <v>n/a</v>
      </c>
      <c r="AO858" s="738" t="str">
        <f t="shared" si="291"/>
        <v>n/a</v>
      </c>
      <c r="AP858" s="738" t="str">
        <f t="shared" si="292"/>
        <v>n/a</v>
      </c>
      <c r="AQ858" s="740">
        <f t="shared" si="293"/>
        <v>13.53352395471512</v>
      </c>
      <c r="AR858" s="741">
        <f t="shared" si="294"/>
        <v>19.681416826461035</v>
      </c>
    </row>
    <row r="859" spans="1:44" x14ac:dyDescent="0.2">
      <c r="A859" s="1055" t="s">
        <v>1829</v>
      </c>
      <c r="B859" s="1053" t="s">
        <v>1830</v>
      </c>
      <c r="C859" s="711">
        <v>0.43000000000000005</v>
      </c>
      <c r="D859" s="566">
        <v>0.37</v>
      </c>
      <c r="E859" s="566">
        <v>0.27</v>
      </c>
      <c r="F859" s="566">
        <v>0.23</v>
      </c>
      <c r="G859" s="566">
        <v>0.19</v>
      </c>
      <c r="H859" s="682"/>
      <c r="I859" s="566">
        <v>0.15</v>
      </c>
      <c r="J859" s="566">
        <v>0.11</v>
      </c>
      <c r="K859" s="682"/>
      <c r="L859" s="711">
        <v>0.06</v>
      </c>
      <c r="M859" s="707">
        <v>0</v>
      </c>
      <c r="N859" s="707">
        <v>0</v>
      </c>
      <c r="O859" s="707">
        <v>0</v>
      </c>
      <c r="P859" s="707">
        <v>0</v>
      </c>
      <c r="Q859" s="707">
        <v>0</v>
      </c>
      <c r="R859" s="707">
        <v>0</v>
      </c>
      <c r="S859" s="707">
        <v>0</v>
      </c>
      <c r="T859" s="707">
        <v>0</v>
      </c>
      <c r="U859" s="707">
        <v>0</v>
      </c>
      <c r="V859" s="707">
        <v>0</v>
      </c>
      <c r="W859" s="707">
        <v>0</v>
      </c>
      <c r="X859" s="708">
        <f t="shared" si="295"/>
        <v>1.81</v>
      </c>
      <c r="Y859" s="737">
        <f t="shared" si="275"/>
        <v>16.216216216216228</v>
      </c>
      <c r="Z859" s="737">
        <f t="shared" si="276"/>
        <v>37.037037037037024</v>
      </c>
      <c r="AA859" s="737">
        <f t="shared" si="277"/>
        <v>17.391304347826097</v>
      </c>
      <c r="AB859" s="737">
        <f t="shared" si="278"/>
        <v>21.052631578947366</v>
      </c>
      <c r="AC859" s="737">
        <f t="shared" si="279"/>
        <v>26.666666666666682</v>
      </c>
      <c r="AD859" s="737">
        <f t="shared" si="280"/>
        <v>36.363636363636353</v>
      </c>
      <c r="AE859" s="738">
        <f t="shared" si="281"/>
        <v>83.333333333333343</v>
      </c>
      <c r="AF859" s="739" t="str">
        <f t="shared" si="282"/>
        <v>n/a</v>
      </c>
      <c r="AG859" s="738" t="str">
        <f t="shared" si="283"/>
        <v>n/a</v>
      </c>
      <c r="AH859" s="738" t="str">
        <f t="shared" si="284"/>
        <v>n/a</v>
      </c>
      <c r="AI859" s="738" t="str">
        <f t="shared" si="285"/>
        <v>n/a</v>
      </c>
      <c r="AJ859" s="738" t="str">
        <f t="shared" si="286"/>
        <v>n/a</v>
      </c>
      <c r="AK859" s="738" t="str">
        <f t="shared" si="287"/>
        <v>n/a</v>
      </c>
      <c r="AL859" s="738" t="str">
        <f t="shared" si="288"/>
        <v>n/a</v>
      </c>
      <c r="AM859" s="738" t="str">
        <f t="shared" si="289"/>
        <v>n/a</v>
      </c>
      <c r="AN859" s="738" t="str">
        <f t="shared" si="290"/>
        <v>n/a</v>
      </c>
      <c r="AO859" s="738" t="str">
        <f t="shared" si="291"/>
        <v>n/a</v>
      </c>
      <c r="AP859" s="738" t="str">
        <f t="shared" si="292"/>
        <v>n/a</v>
      </c>
      <c r="AQ859" s="740">
        <f t="shared" si="293"/>
        <v>34.008689363380441</v>
      </c>
      <c r="AR859" s="741">
        <f t="shared" si="294"/>
        <v>23.317059147791067</v>
      </c>
    </row>
    <row r="860" spans="1:44" x14ac:dyDescent="0.2">
      <c r="A860" s="1054" t="s">
        <v>3980</v>
      </c>
      <c r="B860" s="1019" t="s">
        <v>3981</v>
      </c>
      <c r="C860" s="711">
        <v>0.56000000000000005</v>
      </c>
      <c r="D860" s="566">
        <v>0.48</v>
      </c>
      <c r="E860" s="566">
        <v>0.44</v>
      </c>
      <c r="F860" s="566">
        <v>0.4</v>
      </c>
      <c r="G860" s="643">
        <v>0.18</v>
      </c>
      <c r="H860" s="682"/>
      <c r="I860" s="568">
        <v>0.18</v>
      </c>
      <c r="J860" s="568">
        <v>0.18</v>
      </c>
      <c r="K860" s="682"/>
      <c r="L860" s="707">
        <v>0.18</v>
      </c>
      <c r="M860" s="707">
        <v>0.27</v>
      </c>
      <c r="N860" s="711">
        <v>0.36</v>
      </c>
      <c r="O860" s="711">
        <v>0.32</v>
      </c>
      <c r="P860" s="711">
        <v>0.28000000000000003</v>
      </c>
      <c r="Q860" s="711">
        <v>0.24</v>
      </c>
      <c r="R860" s="711">
        <v>0.2</v>
      </c>
      <c r="S860" s="711">
        <v>0.16</v>
      </c>
      <c r="T860" s="711">
        <v>0.12</v>
      </c>
      <c r="U860" s="711">
        <v>9.3340000000000006E-2</v>
      </c>
      <c r="V860" s="711">
        <v>0.05</v>
      </c>
      <c r="W860" s="576">
        <v>0</v>
      </c>
      <c r="X860" s="708">
        <f t="shared" si="295"/>
        <v>4.693340000000001</v>
      </c>
      <c r="Y860" s="737">
        <f t="shared" si="275"/>
        <v>16.666666666666675</v>
      </c>
      <c r="Z860" s="737">
        <f t="shared" si="276"/>
        <v>9.0909090909090828</v>
      </c>
      <c r="AA860" s="737">
        <f t="shared" si="277"/>
        <v>9.9999999999999858</v>
      </c>
      <c r="AB860" s="737">
        <f t="shared" si="278"/>
        <v>122.22222222222223</v>
      </c>
      <c r="AC860" s="737">
        <f t="shared" si="279"/>
        <v>0</v>
      </c>
      <c r="AD860" s="737">
        <f t="shared" si="280"/>
        <v>0</v>
      </c>
      <c r="AE860" s="738">
        <f t="shared" si="281"/>
        <v>0</v>
      </c>
      <c r="AF860" s="739">
        <f t="shared" si="282"/>
        <v>-33.333333333333336</v>
      </c>
      <c r="AG860" s="738">
        <f t="shared" si="283"/>
        <v>-24.999999999999989</v>
      </c>
      <c r="AH860" s="738">
        <f t="shared" si="284"/>
        <v>12.5</v>
      </c>
      <c r="AI860" s="738">
        <f t="shared" si="285"/>
        <v>14.285714285714279</v>
      </c>
      <c r="AJ860" s="738">
        <f t="shared" si="286"/>
        <v>16.666666666666675</v>
      </c>
      <c r="AK860" s="738">
        <f t="shared" si="287"/>
        <v>19.999999999999996</v>
      </c>
      <c r="AL860" s="738">
        <f t="shared" si="288"/>
        <v>25</v>
      </c>
      <c r="AM860" s="738">
        <f t="shared" si="289"/>
        <v>33.33333333333335</v>
      </c>
      <c r="AN860" s="738">
        <f t="shared" si="290"/>
        <v>28.562245553888999</v>
      </c>
      <c r="AO860" s="738">
        <f t="shared" si="291"/>
        <v>86.68</v>
      </c>
      <c r="AP860" s="738" t="str">
        <f t="shared" si="292"/>
        <v>n/a</v>
      </c>
      <c r="AQ860" s="740">
        <f t="shared" si="293"/>
        <v>19.804377910945174</v>
      </c>
      <c r="AR860" s="741">
        <f t="shared" si="294"/>
        <v>36.717351466197897</v>
      </c>
    </row>
    <row r="861" spans="1:44" x14ac:dyDescent="0.2">
      <c r="A861" s="1055" t="s">
        <v>4103</v>
      </c>
      <c r="B861" s="1019" t="s">
        <v>4102</v>
      </c>
      <c r="C861" s="711">
        <v>0.82</v>
      </c>
      <c r="D861" s="643">
        <v>0.8</v>
      </c>
      <c r="E861" s="566">
        <v>0.76500000000000001</v>
      </c>
      <c r="F861" s="643">
        <v>0.76</v>
      </c>
      <c r="G861" s="566">
        <v>0.745</v>
      </c>
      <c r="H861" s="682"/>
      <c r="I861" s="566">
        <v>0.65500000000000003</v>
      </c>
      <c r="J861" s="566">
        <v>0.56999999999999995</v>
      </c>
      <c r="K861" s="682"/>
      <c r="L861" s="707">
        <v>0.5</v>
      </c>
      <c r="M861" s="707">
        <v>0.5</v>
      </c>
      <c r="N861" s="707">
        <v>0.5</v>
      </c>
      <c r="O861" s="711">
        <v>0.25</v>
      </c>
      <c r="P861" s="576">
        <v>0</v>
      </c>
      <c r="Q861" s="576">
        <v>0</v>
      </c>
      <c r="R861" s="576">
        <v>0</v>
      </c>
      <c r="S861" s="576">
        <v>0</v>
      </c>
      <c r="T861" s="576">
        <v>0</v>
      </c>
      <c r="U861" s="576">
        <v>0</v>
      </c>
      <c r="V861" s="707">
        <v>0</v>
      </c>
      <c r="W861" s="707">
        <v>0</v>
      </c>
      <c r="X861" s="708">
        <f t="shared" si="295"/>
        <v>6.8650000000000011</v>
      </c>
      <c r="Y861" s="737">
        <f t="shared" si="275"/>
        <v>2.4999999999999911</v>
      </c>
      <c r="Z861" s="737">
        <f t="shared" si="276"/>
        <v>4.5751633986928164</v>
      </c>
      <c r="AA861" s="737">
        <f t="shared" si="277"/>
        <v>0.65789473684210176</v>
      </c>
      <c r="AB861" s="737">
        <f t="shared" si="278"/>
        <v>2.0134228187919545</v>
      </c>
      <c r="AC861" s="737">
        <f t="shared" si="279"/>
        <v>13.740458015267176</v>
      </c>
      <c r="AD861" s="737">
        <f t="shared" si="280"/>
        <v>14.91228070175441</v>
      </c>
      <c r="AE861" s="738">
        <f t="shared" si="281"/>
        <v>13.999999999999989</v>
      </c>
      <c r="AF861" s="739">
        <f t="shared" si="282"/>
        <v>0</v>
      </c>
      <c r="AG861" s="738">
        <f t="shared" si="283"/>
        <v>0</v>
      </c>
      <c r="AH861" s="738">
        <f t="shared" si="284"/>
        <v>100</v>
      </c>
      <c r="AI861" s="738" t="str">
        <f t="shared" si="285"/>
        <v>n/a</v>
      </c>
      <c r="AJ861" s="738" t="str">
        <f t="shared" si="286"/>
        <v>n/a</v>
      </c>
      <c r="AK861" s="738" t="str">
        <f t="shared" si="287"/>
        <v>n/a</v>
      </c>
      <c r="AL861" s="738" t="str">
        <f t="shared" si="288"/>
        <v>n/a</v>
      </c>
      <c r="AM861" s="738" t="str">
        <f t="shared" si="289"/>
        <v>n/a</v>
      </c>
      <c r="AN861" s="738" t="str">
        <f t="shared" si="290"/>
        <v>n/a</v>
      </c>
      <c r="AO861" s="738" t="str">
        <f t="shared" si="291"/>
        <v>n/a</v>
      </c>
      <c r="AP861" s="738" t="str">
        <f t="shared" si="292"/>
        <v>n/a</v>
      </c>
      <c r="AQ861" s="740">
        <f t="shared" si="293"/>
        <v>15.239921967134842</v>
      </c>
      <c r="AR861" s="741">
        <f t="shared" si="294"/>
        <v>30.397903625835745</v>
      </c>
    </row>
    <row r="862" spans="1:44" x14ac:dyDescent="0.2">
      <c r="A862" s="1036" t="s">
        <v>1831</v>
      </c>
      <c r="B862" s="1031" t="s">
        <v>1832</v>
      </c>
      <c r="C862" s="711">
        <v>0.82000000000000006</v>
      </c>
      <c r="D862" s="566">
        <v>0.78</v>
      </c>
      <c r="E862" s="566">
        <v>0.74</v>
      </c>
      <c r="F862" s="566">
        <v>0.66</v>
      </c>
      <c r="G862" s="566">
        <v>0.56000000000000005</v>
      </c>
      <c r="H862" s="682"/>
      <c r="I862" s="566">
        <v>0.5</v>
      </c>
      <c r="J862" s="566">
        <v>0.44</v>
      </c>
      <c r="K862" s="682"/>
      <c r="L862" s="707">
        <v>0.4</v>
      </c>
      <c r="M862" s="707">
        <v>0.47</v>
      </c>
      <c r="N862" s="707">
        <v>0.68</v>
      </c>
      <c r="O862" s="707">
        <v>0.68</v>
      </c>
      <c r="P862" s="707">
        <v>0.68</v>
      </c>
      <c r="Q862" s="711">
        <v>0.68</v>
      </c>
      <c r="R862" s="707">
        <v>0.64</v>
      </c>
      <c r="S862" s="707">
        <v>0.64</v>
      </c>
      <c r="T862" s="707">
        <v>0.64</v>
      </c>
      <c r="U862" s="711">
        <v>0.64</v>
      </c>
      <c r="V862" s="711">
        <v>0.63</v>
      </c>
      <c r="W862" s="711">
        <v>0.59</v>
      </c>
      <c r="X862" s="708">
        <f t="shared" si="295"/>
        <v>11.870000000000003</v>
      </c>
      <c r="Y862" s="737">
        <f t="shared" si="275"/>
        <v>5.1282051282051322</v>
      </c>
      <c r="Z862" s="737">
        <f t="shared" si="276"/>
        <v>5.4054054054054168</v>
      </c>
      <c r="AA862" s="737">
        <f t="shared" si="277"/>
        <v>12.12121212121211</v>
      </c>
      <c r="AB862" s="737">
        <f t="shared" si="278"/>
        <v>17.857142857142861</v>
      </c>
      <c r="AC862" s="737">
        <f t="shared" si="279"/>
        <v>12.000000000000011</v>
      </c>
      <c r="AD862" s="737">
        <f t="shared" si="280"/>
        <v>13.636363636363647</v>
      </c>
      <c r="AE862" s="738">
        <f t="shared" si="281"/>
        <v>9.9999999999999858</v>
      </c>
      <c r="AF862" s="739">
        <f t="shared" si="282"/>
        <v>-14.893617021276583</v>
      </c>
      <c r="AG862" s="738">
        <f t="shared" si="283"/>
        <v>-30.882352941176482</v>
      </c>
      <c r="AH862" s="738">
        <f t="shared" si="284"/>
        <v>0</v>
      </c>
      <c r="AI862" s="738">
        <f t="shared" si="285"/>
        <v>0</v>
      </c>
      <c r="AJ862" s="738">
        <f t="shared" si="286"/>
        <v>0</v>
      </c>
      <c r="AK862" s="738">
        <f t="shared" si="287"/>
        <v>6.25</v>
      </c>
      <c r="AL862" s="738">
        <f t="shared" si="288"/>
        <v>0</v>
      </c>
      <c r="AM862" s="738">
        <f t="shared" si="289"/>
        <v>0</v>
      </c>
      <c r="AN862" s="738">
        <f t="shared" si="290"/>
        <v>0</v>
      </c>
      <c r="AO862" s="738">
        <f t="shared" si="291"/>
        <v>1.5873015873015817</v>
      </c>
      <c r="AP862" s="738">
        <f t="shared" si="292"/>
        <v>6.7796610169491567</v>
      </c>
      <c r="AQ862" s="740">
        <f t="shared" si="293"/>
        <v>2.4994067661181574</v>
      </c>
      <c r="AR862" s="741">
        <f t="shared" si="294"/>
        <v>11.11942499749355</v>
      </c>
    </row>
    <row r="863" spans="1:44" x14ac:dyDescent="0.2">
      <c r="A863" s="1036" t="s">
        <v>1833</v>
      </c>
      <c r="B863" s="1031" t="s">
        <v>4030</v>
      </c>
      <c r="C863" s="711">
        <v>3.5821449999999997</v>
      </c>
      <c r="D863" s="566">
        <v>3.4063489999999996</v>
      </c>
      <c r="E863" s="566">
        <v>3.2215800000000003</v>
      </c>
      <c r="F863" s="566">
        <v>2.9119669999999998</v>
      </c>
      <c r="G863" s="566">
        <v>2.3032539999999999</v>
      </c>
      <c r="H863" s="682"/>
      <c r="I863" s="566">
        <v>2.0238290000000001</v>
      </c>
      <c r="J863" s="566">
        <v>1.538116</v>
      </c>
      <c r="K863" s="682"/>
      <c r="L863" s="711">
        <v>1.2616580000000002</v>
      </c>
      <c r="M863" s="707">
        <v>1.253044</v>
      </c>
      <c r="N863" s="711">
        <v>1.28474</v>
      </c>
      <c r="O863" s="711">
        <v>1.2044950000000001</v>
      </c>
      <c r="P863" s="711">
        <v>0.89600000000000013</v>
      </c>
      <c r="Q863" s="711">
        <v>0.77300000000000002</v>
      </c>
      <c r="R863" s="707">
        <v>0.33100000000000002</v>
      </c>
      <c r="S863" s="711">
        <v>0.49</v>
      </c>
      <c r="T863" s="711">
        <v>0.38900000000000001</v>
      </c>
      <c r="U863" s="707">
        <v>0</v>
      </c>
      <c r="V863" s="707">
        <v>0</v>
      </c>
      <c r="W863" s="707">
        <v>0</v>
      </c>
      <c r="X863" s="708">
        <f t="shared" si="295"/>
        <v>26.870176999999995</v>
      </c>
      <c r="Y863" s="737">
        <f t="shared" si="275"/>
        <v>5.1608334906376285</v>
      </c>
      <c r="Z863" s="737">
        <f t="shared" si="276"/>
        <v>5.7353534601034095</v>
      </c>
      <c r="AA863" s="737">
        <f t="shared" si="277"/>
        <v>10.632435051633514</v>
      </c>
      <c r="AB863" s="737">
        <f t="shared" si="278"/>
        <v>26.428392179064918</v>
      </c>
      <c r="AC863" s="737">
        <f t="shared" si="279"/>
        <v>13.806749483281443</v>
      </c>
      <c r="AD863" s="737">
        <f t="shared" si="280"/>
        <v>31.578437517066327</v>
      </c>
      <c r="AE863" s="738">
        <f t="shared" si="281"/>
        <v>21.912277336647467</v>
      </c>
      <c r="AF863" s="739">
        <f t="shared" si="282"/>
        <v>0.68744593166720769</v>
      </c>
      <c r="AG863" s="738">
        <f t="shared" si="283"/>
        <v>-2.4671139685850774</v>
      </c>
      <c r="AH863" s="738">
        <f t="shared" si="284"/>
        <v>6.6621281117812847</v>
      </c>
      <c r="AI863" s="738">
        <f t="shared" si="285"/>
        <v>34.430245535714278</v>
      </c>
      <c r="AJ863" s="738">
        <f t="shared" si="286"/>
        <v>15.912031047865472</v>
      </c>
      <c r="AK863" s="738">
        <f t="shared" si="287"/>
        <v>133.53474320241691</v>
      </c>
      <c r="AL863" s="738">
        <f t="shared" si="288"/>
        <v>-32.448979591836732</v>
      </c>
      <c r="AM863" s="738">
        <f t="shared" si="289"/>
        <v>25.96401028277635</v>
      </c>
      <c r="AN863" s="738" t="str">
        <f t="shared" si="290"/>
        <v>n/a</v>
      </c>
      <c r="AO863" s="738" t="str">
        <f t="shared" si="291"/>
        <v>n/a</v>
      </c>
      <c r="AP863" s="738" t="str">
        <f t="shared" si="292"/>
        <v>n/a</v>
      </c>
      <c r="AQ863" s="740">
        <f t="shared" si="293"/>
        <v>19.835265938015628</v>
      </c>
      <c r="AR863" s="741">
        <f t="shared" si="294"/>
        <v>35.542342821557888</v>
      </c>
    </row>
    <row r="864" spans="1:44" x14ac:dyDescent="0.2">
      <c r="A864" s="1019" t="s">
        <v>3023</v>
      </c>
      <c r="B864" s="1031" t="s">
        <v>3024</v>
      </c>
      <c r="C864" s="711">
        <v>0.3</v>
      </c>
      <c r="D864" s="566">
        <v>0.25</v>
      </c>
      <c r="E864" s="566">
        <v>0.21</v>
      </c>
      <c r="F864" s="566">
        <v>0.17</v>
      </c>
      <c r="G864" s="643">
        <v>0.16</v>
      </c>
      <c r="H864" s="682"/>
      <c r="I864" s="568">
        <v>0.16</v>
      </c>
      <c r="J864" s="568">
        <v>0.16</v>
      </c>
      <c r="K864" s="682"/>
      <c r="L864" s="707">
        <v>0.16</v>
      </c>
      <c r="M864" s="711">
        <v>0.16</v>
      </c>
      <c r="N864" s="711">
        <v>0.14000000000000001</v>
      </c>
      <c r="O864" s="711">
        <v>0.12666666666666668</v>
      </c>
      <c r="P864" s="711">
        <v>0.10333333333333333</v>
      </c>
      <c r="Q864" s="711">
        <v>9.0000000000000011E-2</v>
      </c>
      <c r="R864" s="711">
        <v>7.6666666666666675E-2</v>
      </c>
      <c r="S864" s="711">
        <v>6.6666666666666666E-2</v>
      </c>
      <c r="T864" s="711">
        <v>6.3333333333333339E-2</v>
      </c>
      <c r="U864" s="711">
        <v>5.3333333333333337E-2</v>
      </c>
      <c r="V864" s="711">
        <v>4.9999999999999996E-2</v>
      </c>
      <c r="W864" s="711">
        <v>0.04</v>
      </c>
      <c r="X864" s="708">
        <f t="shared" si="295"/>
        <v>2.5399999999999996</v>
      </c>
      <c r="Y864" s="737">
        <f t="shared" si="275"/>
        <v>19.999999999999996</v>
      </c>
      <c r="Z864" s="737">
        <f t="shared" si="276"/>
        <v>19.047619047619047</v>
      </c>
      <c r="AA864" s="737">
        <f t="shared" si="277"/>
        <v>23.529411764705866</v>
      </c>
      <c r="AB864" s="737">
        <f t="shared" si="278"/>
        <v>6.25</v>
      </c>
      <c r="AC864" s="737">
        <f t="shared" si="279"/>
        <v>0</v>
      </c>
      <c r="AD864" s="737">
        <f t="shared" si="280"/>
        <v>0</v>
      </c>
      <c r="AE864" s="738">
        <f t="shared" si="281"/>
        <v>0</v>
      </c>
      <c r="AF864" s="739">
        <f t="shared" si="282"/>
        <v>0</v>
      </c>
      <c r="AG864" s="738">
        <f t="shared" si="283"/>
        <v>14.285714285714279</v>
      </c>
      <c r="AH864" s="738">
        <f t="shared" si="284"/>
        <v>10.526315789473696</v>
      </c>
      <c r="AI864" s="738">
        <f t="shared" si="285"/>
        <v>22.580645161290324</v>
      </c>
      <c r="AJ864" s="738">
        <f t="shared" si="286"/>
        <v>14.814814814814792</v>
      </c>
      <c r="AK864" s="738">
        <f t="shared" si="287"/>
        <v>17.391304347826097</v>
      </c>
      <c r="AL864" s="738">
        <f t="shared" si="288"/>
        <v>15.000000000000014</v>
      </c>
      <c r="AM864" s="738">
        <f t="shared" si="289"/>
        <v>5.2631578947368363</v>
      </c>
      <c r="AN864" s="738">
        <f t="shared" si="290"/>
        <v>18.75</v>
      </c>
      <c r="AO864" s="738">
        <f t="shared" si="291"/>
        <v>6.6666666666666874</v>
      </c>
      <c r="AP864" s="738">
        <f t="shared" si="292"/>
        <v>24.999999999999979</v>
      </c>
      <c r="AQ864" s="740">
        <f t="shared" si="293"/>
        <v>12.172536098491532</v>
      </c>
      <c r="AR864" s="741">
        <f t="shared" si="294"/>
        <v>8.7744634532498793</v>
      </c>
    </row>
    <row r="865" spans="1:44" x14ac:dyDescent="0.2">
      <c r="A865" s="1036" t="s">
        <v>4347</v>
      </c>
      <c r="B865" s="1031" t="s">
        <v>4346</v>
      </c>
      <c r="C865" s="711">
        <v>2.3199999999999998</v>
      </c>
      <c r="D865" s="566">
        <v>2</v>
      </c>
      <c r="E865" s="566">
        <v>1.68</v>
      </c>
      <c r="F865" s="566">
        <v>1.4</v>
      </c>
      <c r="G865" s="566">
        <v>1.1599999999999999</v>
      </c>
      <c r="H865" s="682"/>
      <c r="I865" s="566">
        <v>0.92</v>
      </c>
      <c r="J865" s="566">
        <v>0.6</v>
      </c>
      <c r="K865" s="682"/>
      <c r="L865" s="711">
        <v>0.48</v>
      </c>
      <c r="M865" s="707">
        <v>0.16</v>
      </c>
      <c r="N865" s="711">
        <v>0.16</v>
      </c>
      <c r="O865" s="707">
        <v>0.08</v>
      </c>
      <c r="P865" s="707">
        <v>0</v>
      </c>
      <c r="Q865" s="707">
        <v>0</v>
      </c>
      <c r="R865" s="707">
        <v>0</v>
      </c>
      <c r="S865" s="707">
        <v>0</v>
      </c>
      <c r="T865" s="707">
        <v>0</v>
      </c>
      <c r="U865" s="707">
        <v>0</v>
      </c>
      <c r="V865" s="707">
        <v>0</v>
      </c>
      <c r="W865" s="707">
        <v>0</v>
      </c>
      <c r="X865" s="708">
        <f t="shared" si="295"/>
        <v>10.96</v>
      </c>
      <c r="Y865" s="737">
        <f t="shared" si="275"/>
        <v>15.999999999999993</v>
      </c>
      <c r="Z865" s="737">
        <f t="shared" si="276"/>
        <v>19.047619047619047</v>
      </c>
      <c r="AA865" s="737">
        <f t="shared" si="277"/>
        <v>19.999999999999996</v>
      </c>
      <c r="AB865" s="737">
        <f t="shared" si="278"/>
        <v>20.68965517241379</v>
      </c>
      <c r="AC865" s="737">
        <f t="shared" si="279"/>
        <v>26.086956521739111</v>
      </c>
      <c r="AD865" s="737">
        <f t="shared" si="280"/>
        <v>53.333333333333343</v>
      </c>
      <c r="AE865" s="738">
        <f t="shared" si="281"/>
        <v>25</v>
      </c>
      <c r="AF865" s="739">
        <f t="shared" si="282"/>
        <v>200</v>
      </c>
      <c r="AG865" s="738">
        <f t="shared" si="283"/>
        <v>0</v>
      </c>
      <c r="AH865" s="738">
        <f t="shared" si="284"/>
        <v>100</v>
      </c>
      <c r="AI865" s="738" t="str">
        <f t="shared" si="285"/>
        <v>n/a</v>
      </c>
      <c r="AJ865" s="738" t="str">
        <f t="shared" si="286"/>
        <v>n/a</v>
      </c>
      <c r="AK865" s="738" t="str">
        <f t="shared" si="287"/>
        <v>n/a</v>
      </c>
      <c r="AL865" s="738" t="str">
        <f t="shared" si="288"/>
        <v>n/a</v>
      </c>
      <c r="AM865" s="738" t="str">
        <f t="shared" si="289"/>
        <v>n/a</v>
      </c>
      <c r="AN865" s="738" t="str">
        <f t="shared" si="290"/>
        <v>n/a</v>
      </c>
      <c r="AO865" s="738" t="str">
        <f t="shared" si="291"/>
        <v>n/a</v>
      </c>
      <c r="AP865" s="738" t="str">
        <f t="shared" si="292"/>
        <v>n/a</v>
      </c>
      <c r="AQ865" s="740">
        <f t="shared" si="293"/>
        <v>48.015756407510523</v>
      </c>
      <c r="AR865" s="741">
        <f t="shared" si="294"/>
        <v>60.131077871314019</v>
      </c>
    </row>
    <row r="866" spans="1:44" x14ac:dyDescent="0.2">
      <c r="A866" s="1019" t="s">
        <v>874</v>
      </c>
      <c r="B866" s="1031" t="s">
        <v>875</v>
      </c>
      <c r="C866" s="711">
        <v>1.4200000000000002</v>
      </c>
      <c r="D866" s="566">
        <v>1.34</v>
      </c>
      <c r="E866" s="566">
        <v>1.26</v>
      </c>
      <c r="F866" s="566">
        <v>1.18</v>
      </c>
      <c r="G866" s="566">
        <v>1.1000000000000001</v>
      </c>
      <c r="H866" s="682"/>
      <c r="I866" s="566">
        <v>1.06</v>
      </c>
      <c r="J866" s="566">
        <v>1.0249999999999999</v>
      </c>
      <c r="K866" s="682"/>
      <c r="L866" s="711">
        <v>0.995</v>
      </c>
      <c r="M866" s="711">
        <v>0.96499999999999997</v>
      </c>
      <c r="N866" s="711">
        <v>0.93500000000000005</v>
      </c>
      <c r="O866" s="711">
        <v>0.90500000000000003</v>
      </c>
      <c r="P866" s="711">
        <v>0.875</v>
      </c>
      <c r="Q866" s="711">
        <v>0.84499999999999997</v>
      </c>
      <c r="R866" s="711">
        <v>0.79</v>
      </c>
      <c r="S866" s="707">
        <v>0.75</v>
      </c>
      <c r="T866" s="707">
        <v>1.3125</v>
      </c>
      <c r="U866" s="711">
        <v>1.5</v>
      </c>
      <c r="V866" s="707">
        <v>1.3105</v>
      </c>
      <c r="W866" s="711">
        <v>1.44</v>
      </c>
      <c r="X866" s="708">
        <f t="shared" si="295"/>
        <v>21.008000000000003</v>
      </c>
      <c r="Y866" s="737">
        <f t="shared" si="275"/>
        <v>5.9701492537313383</v>
      </c>
      <c r="Z866" s="737">
        <f t="shared" si="276"/>
        <v>6.3492063492063489</v>
      </c>
      <c r="AA866" s="737">
        <f t="shared" si="277"/>
        <v>6.7796610169491567</v>
      </c>
      <c r="AB866" s="737">
        <f t="shared" si="278"/>
        <v>7.2727272727272529</v>
      </c>
      <c r="AC866" s="737">
        <f t="shared" si="279"/>
        <v>3.7735849056603765</v>
      </c>
      <c r="AD866" s="737">
        <f t="shared" si="280"/>
        <v>3.4146341463414887</v>
      </c>
      <c r="AE866" s="738">
        <f t="shared" si="281"/>
        <v>3.015075376884413</v>
      </c>
      <c r="AF866" s="739">
        <f t="shared" si="282"/>
        <v>3.1088082901554515</v>
      </c>
      <c r="AG866" s="738">
        <f t="shared" si="283"/>
        <v>3.2085561497326109</v>
      </c>
      <c r="AH866" s="738">
        <f t="shared" si="284"/>
        <v>3.3149171270718369</v>
      </c>
      <c r="AI866" s="738">
        <f t="shared" si="285"/>
        <v>3.4285714285714253</v>
      </c>
      <c r="AJ866" s="738">
        <f t="shared" si="286"/>
        <v>3.5502958579881616</v>
      </c>
      <c r="AK866" s="738">
        <f t="shared" si="287"/>
        <v>6.9620253164556889</v>
      </c>
      <c r="AL866" s="738">
        <f t="shared" si="288"/>
        <v>5.3333333333333455</v>
      </c>
      <c r="AM866" s="738">
        <f t="shared" si="289"/>
        <v>-42.857142857142861</v>
      </c>
      <c r="AN866" s="738">
        <f t="shared" si="290"/>
        <v>-12.5</v>
      </c>
      <c r="AO866" s="738">
        <f t="shared" si="291"/>
        <v>14.460129721480342</v>
      </c>
      <c r="AP866" s="738">
        <f t="shared" si="292"/>
        <v>-8.9930555555555518</v>
      </c>
      <c r="AQ866" s="740">
        <f t="shared" si="293"/>
        <v>0.86619317408837881</v>
      </c>
      <c r="AR866" s="741">
        <f t="shared" si="294"/>
        <v>12.394196509956995</v>
      </c>
    </row>
    <row r="867" spans="1:44" x14ac:dyDescent="0.2">
      <c r="A867" s="1019" t="s">
        <v>876</v>
      </c>
      <c r="B867" s="1031" t="s">
        <v>877</v>
      </c>
      <c r="C867" s="711">
        <v>1.38</v>
      </c>
      <c r="D867" s="566">
        <v>1.3</v>
      </c>
      <c r="E867" s="566">
        <v>1.22</v>
      </c>
      <c r="F867" s="566">
        <v>1.08</v>
      </c>
      <c r="G867" s="566">
        <v>0.97</v>
      </c>
      <c r="H867" s="682"/>
      <c r="I867" s="566">
        <v>0.85</v>
      </c>
      <c r="J867" s="566">
        <v>0.73</v>
      </c>
      <c r="K867" s="682"/>
      <c r="L867" s="707">
        <v>0.64</v>
      </c>
      <c r="M867" s="711">
        <v>0.57999999999999996</v>
      </c>
      <c r="N867" s="711">
        <v>0.54</v>
      </c>
      <c r="O867" s="711">
        <v>0.45</v>
      </c>
      <c r="P867" s="711">
        <v>0.34</v>
      </c>
      <c r="Q867" s="711">
        <v>0.26</v>
      </c>
      <c r="R867" s="711">
        <v>0.15</v>
      </c>
      <c r="S867" s="707">
        <v>0</v>
      </c>
      <c r="T867" s="707">
        <v>0</v>
      </c>
      <c r="U867" s="707">
        <v>0</v>
      </c>
      <c r="V867" s="707">
        <v>0</v>
      </c>
      <c r="W867" s="707">
        <v>0</v>
      </c>
      <c r="X867" s="708">
        <f t="shared" si="295"/>
        <v>10.489999999999998</v>
      </c>
      <c r="Y867" s="737">
        <f t="shared" si="275"/>
        <v>6.153846153846132</v>
      </c>
      <c r="Z867" s="737">
        <f t="shared" si="276"/>
        <v>6.5573770491803351</v>
      </c>
      <c r="AA867" s="737">
        <f t="shared" si="277"/>
        <v>12.962962962962955</v>
      </c>
      <c r="AB867" s="737">
        <f t="shared" si="278"/>
        <v>11.340206185567014</v>
      </c>
      <c r="AC867" s="737">
        <f t="shared" si="279"/>
        <v>14.117647058823524</v>
      </c>
      <c r="AD867" s="737">
        <f t="shared" si="280"/>
        <v>16.43835616438356</v>
      </c>
      <c r="AE867" s="738">
        <f t="shared" si="281"/>
        <v>14.0625</v>
      </c>
      <c r="AF867" s="739">
        <f t="shared" si="282"/>
        <v>10.344827586206918</v>
      </c>
      <c r="AG867" s="738">
        <f t="shared" si="283"/>
        <v>7.4074074074073959</v>
      </c>
      <c r="AH867" s="738">
        <f t="shared" si="284"/>
        <v>19.999999999999996</v>
      </c>
      <c r="AI867" s="738">
        <f t="shared" si="285"/>
        <v>32.352941176470587</v>
      </c>
      <c r="AJ867" s="738">
        <f t="shared" si="286"/>
        <v>30.76923076923077</v>
      </c>
      <c r="AK867" s="738">
        <f t="shared" si="287"/>
        <v>73.333333333333343</v>
      </c>
      <c r="AL867" s="738" t="str">
        <f t="shared" si="288"/>
        <v>n/a</v>
      </c>
      <c r="AM867" s="738" t="str">
        <f t="shared" si="289"/>
        <v>n/a</v>
      </c>
      <c r="AN867" s="738" t="str">
        <f t="shared" si="290"/>
        <v>n/a</v>
      </c>
      <c r="AO867" s="738" t="str">
        <f t="shared" si="291"/>
        <v>n/a</v>
      </c>
      <c r="AP867" s="738" t="str">
        <f t="shared" si="292"/>
        <v>n/a</v>
      </c>
      <c r="AQ867" s="740">
        <f t="shared" si="293"/>
        <v>19.680048911339426</v>
      </c>
      <c r="AR867" s="741">
        <f t="shared" si="294"/>
        <v>18.126762391221916</v>
      </c>
    </row>
    <row r="868" spans="1:44" x14ac:dyDescent="0.2">
      <c r="A868" s="1036" t="s">
        <v>1839</v>
      </c>
      <c r="B868" s="1031" t="s">
        <v>1840</v>
      </c>
      <c r="C868" s="711">
        <v>0.72</v>
      </c>
      <c r="D868" s="566">
        <v>0.61960000000000004</v>
      </c>
      <c r="E868" s="566">
        <v>0.56320000000000003</v>
      </c>
      <c r="F868" s="566">
        <v>0.51200000000000001</v>
      </c>
      <c r="G868" s="566">
        <v>0.46400000000000002</v>
      </c>
      <c r="H868" s="682"/>
      <c r="I868" s="566">
        <v>0.40400000000000003</v>
      </c>
      <c r="J868" s="566">
        <v>0.10100000000000001</v>
      </c>
      <c r="K868" s="682"/>
      <c r="L868" s="707">
        <v>0</v>
      </c>
      <c r="M868" s="707">
        <v>0</v>
      </c>
      <c r="N868" s="707">
        <v>0</v>
      </c>
      <c r="O868" s="707">
        <v>0</v>
      </c>
      <c r="P868" s="707">
        <v>0</v>
      </c>
      <c r="Q868" s="707">
        <v>0</v>
      </c>
      <c r="R868" s="707">
        <v>0</v>
      </c>
      <c r="S868" s="707">
        <v>0</v>
      </c>
      <c r="T868" s="707">
        <v>0</v>
      </c>
      <c r="U868" s="707">
        <v>0</v>
      </c>
      <c r="V868" s="707">
        <v>0</v>
      </c>
      <c r="W868" s="707">
        <v>0</v>
      </c>
      <c r="X868" s="708">
        <f t="shared" si="295"/>
        <v>3.3837999999999999</v>
      </c>
      <c r="Y868" s="737">
        <f t="shared" si="275"/>
        <v>16.204002582311162</v>
      </c>
      <c r="Z868" s="737">
        <f t="shared" si="276"/>
        <v>10.014204545454541</v>
      </c>
      <c r="AA868" s="737">
        <f t="shared" si="277"/>
        <v>10.000000000000009</v>
      </c>
      <c r="AB868" s="737">
        <f t="shared" si="278"/>
        <v>10.344827586206895</v>
      </c>
      <c r="AC868" s="737">
        <f t="shared" si="279"/>
        <v>14.851485148514843</v>
      </c>
      <c r="AD868" s="737">
        <f t="shared" si="280"/>
        <v>300</v>
      </c>
      <c r="AE868" s="738" t="str">
        <f t="shared" si="281"/>
        <v>n/a</v>
      </c>
      <c r="AF868" s="739" t="str">
        <f t="shared" si="282"/>
        <v>n/a</v>
      </c>
      <c r="AG868" s="738" t="str">
        <f t="shared" si="283"/>
        <v>n/a</v>
      </c>
      <c r="AH868" s="738" t="str">
        <f t="shared" si="284"/>
        <v>n/a</v>
      </c>
      <c r="AI868" s="738" t="str">
        <f t="shared" si="285"/>
        <v>n/a</v>
      </c>
      <c r="AJ868" s="738" t="str">
        <f t="shared" si="286"/>
        <v>n/a</v>
      </c>
      <c r="AK868" s="738" t="str">
        <f t="shared" si="287"/>
        <v>n/a</v>
      </c>
      <c r="AL868" s="738" t="str">
        <f t="shared" si="288"/>
        <v>n/a</v>
      </c>
      <c r="AM868" s="738" t="str">
        <f t="shared" si="289"/>
        <v>n/a</v>
      </c>
      <c r="AN868" s="738" t="str">
        <f t="shared" si="290"/>
        <v>n/a</v>
      </c>
      <c r="AO868" s="738" t="str">
        <f t="shared" si="291"/>
        <v>n/a</v>
      </c>
      <c r="AP868" s="738" t="str">
        <f t="shared" si="292"/>
        <v>n/a</v>
      </c>
      <c r="AQ868" s="740">
        <f t="shared" si="293"/>
        <v>60.235753310414573</v>
      </c>
      <c r="AR868" s="741">
        <f t="shared" si="294"/>
        <v>117.49073171959729</v>
      </c>
    </row>
    <row r="869" spans="1:44" x14ac:dyDescent="0.2">
      <c r="A869" s="1027" t="s">
        <v>878</v>
      </c>
      <c r="B869" s="1031" t="s">
        <v>879</v>
      </c>
      <c r="C869" s="711">
        <v>0.64080000000000004</v>
      </c>
      <c r="D869" s="566">
        <v>0.622</v>
      </c>
      <c r="E869" s="566">
        <v>0.59799999999999998</v>
      </c>
      <c r="F869" s="566">
        <v>0.57240000000000002</v>
      </c>
      <c r="G869" s="566">
        <v>0.55320000000000003</v>
      </c>
      <c r="H869" s="682"/>
      <c r="I869" s="566">
        <v>0.53439999999999999</v>
      </c>
      <c r="J869" s="566">
        <v>0.52400000000000002</v>
      </c>
      <c r="K869" s="683"/>
      <c r="L869" s="711">
        <v>0.51200000000000001</v>
      </c>
      <c r="M869" s="711">
        <v>0.504</v>
      </c>
      <c r="N869" s="711">
        <v>0.48399999999999999</v>
      </c>
      <c r="O869" s="711">
        <v>0.47199999999999998</v>
      </c>
      <c r="P869" s="711">
        <v>0.44800000000000001</v>
      </c>
      <c r="Q869" s="711">
        <v>0.41599999999999998</v>
      </c>
      <c r="R869" s="711">
        <v>0.38667000000000001</v>
      </c>
      <c r="S869" s="711">
        <v>0.36</v>
      </c>
      <c r="T869" s="711">
        <v>0.34666999999999998</v>
      </c>
      <c r="U869" s="711">
        <v>0.33333000000000002</v>
      </c>
      <c r="V869" s="711">
        <v>0.32</v>
      </c>
      <c r="W869" s="711">
        <v>0.30667</v>
      </c>
      <c r="X869" s="708">
        <f t="shared" si="295"/>
        <v>8.9341399999999993</v>
      </c>
      <c r="Y869" s="737">
        <f t="shared" si="275"/>
        <v>3.0225080385852143</v>
      </c>
      <c r="Z869" s="737">
        <f t="shared" si="276"/>
        <v>4.013377926421402</v>
      </c>
      <c r="AA869" s="737">
        <f t="shared" si="277"/>
        <v>4.4723969252270956</v>
      </c>
      <c r="AB869" s="737">
        <f t="shared" si="278"/>
        <v>3.4707158351410028</v>
      </c>
      <c r="AC869" s="737">
        <f t="shared" si="279"/>
        <v>3.5179640718562943</v>
      </c>
      <c r="AD869" s="737">
        <f t="shared" si="280"/>
        <v>1.984732824427482</v>
      </c>
      <c r="AE869" s="738">
        <f t="shared" si="281"/>
        <v>2.34375</v>
      </c>
      <c r="AF869" s="739">
        <f t="shared" si="282"/>
        <v>1.5873015873015817</v>
      </c>
      <c r="AG869" s="738">
        <f t="shared" si="283"/>
        <v>4.1322314049586861</v>
      </c>
      <c r="AH869" s="738">
        <f t="shared" si="284"/>
        <v>2.5423728813559254</v>
      </c>
      <c r="AI869" s="738">
        <f t="shared" si="285"/>
        <v>5.3571428571428603</v>
      </c>
      <c r="AJ869" s="738">
        <f t="shared" si="286"/>
        <v>7.6923076923077094</v>
      </c>
      <c r="AK869" s="738">
        <f t="shared" si="287"/>
        <v>7.5852794372462284</v>
      </c>
      <c r="AL869" s="738">
        <f t="shared" si="288"/>
        <v>7.4083333333333501</v>
      </c>
      <c r="AM869" s="738">
        <f t="shared" si="289"/>
        <v>3.8451553350448586</v>
      </c>
      <c r="AN869" s="738">
        <f t="shared" si="290"/>
        <v>4.0020400204001882</v>
      </c>
      <c r="AO869" s="738">
        <f t="shared" si="291"/>
        <v>4.165624999999995</v>
      </c>
      <c r="AP869" s="738">
        <f t="shared" si="292"/>
        <v>4.3466918837838708</v>
      </c>
      <c r="AQ869" s="740">
        <f t="shared" si="293"/>
        <v>4.1938848363629866</v>
      </c>
      <c r="AR869" s="741">
        <f t="shared" si="294"/>
        <v>1.8133487343104688</v>
      </c>
    </row>
    <row r="870" spans="1:44" x14ac:dyDescent="0.2">
      <c r="A870" s="1037" t="s">
        <v>1849</v>
      </c>
      <c r="B870" s="1031" t="s">
        <v>1850</v>
      </c>
      <c r="C870" s="711">
        <v>0.44</v>
      </c>
      <c r="D870" s="566">
        <v>0.28000000000000003</v>
      </c>
      <c r="E870" s="566">
        <v>0.22</v>
      </c>
      <c r="F870" s="568">
        <v>0.16</v>
      </c>
      <c r="G870" s="566">
        <v>0.13</v>
      </c>
      <c r="H870" s="682"/>
      <c r="I870" s="568">
        <v>0.04</v>
      </c>
      <c r="J870" s="568">
        <v>0.04</v>
      </c>
      <c r="K870" s="682"/>
      <c r="L870" s="707">
        <v>0.04</v>
      </c>
      <c r="M870" s="707">
        <v>0.1</v>
      </c>
      <c r="N870" s="707">
        <v>1.61</v>
      </c>
      <c r="O870" s="711">
        <v>1.68</v>
      </c>
      <c r="P870" s="711">
        <v>1.47</v>
      </c>
      <c r="Q870" s="707">
        <v>1.44</v>
      </c>
      <c r="R870" s="711">
        <v>1.26</v>
      </c>
      <c r="S870" s="711">
        <v>1.04</v>
      </c>
      <c r="T870" s="707">
        <v>0.8</v>
      </c>
      <c r="U870" s="711">
        <v>0.8</v>
      </c>
      <c r="V870" s="711">
        <v>0.745</v>
      </c>
      <c r="W870" s="711">
        <v>0.57499999999999996</v>
      </c>
      <c r="X870" s="708">
        <f t="shared" si="295"/>
        <v>12.87</v>
      </c>
      <c r="Y870" s="737">
        <f t="shared" si="275"/>
        <v>57.142857142857139</v>
      </c>
      <c r="Z870" s="737">
        <f t="shared" si="276"/>
        <v>27.272727272727295</v>
      </c>
      <c r="AA870" s="737">
        <f t="shared" si="277"/>
        <v>37.5</v>
      </c>
      <c r="AB870" s="737">
        <f t="shared" si="278"/>
        <v>23.076923076923084</v>
      </c>
      <c r="AC870" s="737">
        <f t="shared" si="279"/>
        <v>225</v>
      </c>
      <c r="AD870" s="737">
        <f t="shared" si="280"/>
        <v>0</v>
      </c>
      <c r="AE870" s="738">
        <f t="shared" si="281"/>
        <v>0</v>
      </c>
      <c r="AF870" s="739">
        <f t="shared" si="282"/>
        <v>-60.000000000000007</v>
      </c>
      <c r="AG870" s="738">
        <f t="shared" si="283"/>
        <v>-93.788819875776397</v>
      </c>
      <c r="AH870" s="738">
        <f t="shared" si="284"/>
        <v>-4.1666666666666519</v>
      </c>
      <c r="AI870" s="738">
        <f t="shared" si="285"/>
        <v>14.285714285714279</v>
      </c>
      <c r="AJ870" s="738">
        <f t="shared" si="286"/>
        <v>2.0833333333333259</v>
      </c>
      <c r="AK870" s="738">
        <f t="shared" si="287"/>
        <v>14.285714285714279</v>
      </c>
      <c r="AL870" s="738">
        <f t="shared" si="288"/>
        <v>21.153846153846146</v>
      </c>
      <c r="AM870" s="738">
        <f t="shared" si="289"/>
        <v>30.000000000000004</v>
      </c>
      <c r="AN870" s="738">
        <f t="shared" si="290"/>
        <v>0</v>
      </c>
      <c r="AO870" s="738">
        <f t="shared" si="291"/>
        <v>7.3825503355704702</v>
      </c>
      <c r="AP870" s="738">
        <f t="shared" si="292"/>
        <v>29.565217391304355</v>
      </c>
      <c r="AQ870" s="740">
        <f t="shared" si="293"/>
        <v>18.377410929752628</v>
      </c>
      <c r="AR870" s="741">
        <f t="shared" si="294"/>
        <v>62.117570069714759</v>
      </c>
    </row>
    <row r="871" spans="1:44" x14ac:dyDescent="0.2">
      <c r="A871" s="1036" t="s">
        <v>1851</v>
      </c>
      <c r="B871" s="1031" t="s">
        <v>1852</v>
      </c>
      <c r="C871" s="711">
        <v>0.42</v>
      </c>
      <c r="D871" s="566">
        <v>0.38</v>
      </c>
      <c r="E871" s="566">
        <v>0.33200000000000002</v>
      </c>
      <c r="F871" s="566">
        <v>0.28799999999999998</v>
      </c>
      <c r="G871" s="566">
        <v>0.13</v>
      </c>
      <c r="H871" s="682"/>
      <c r="I871" s="568">
        <v>0</v>
      </c>
      <c r="J871" s="568">
        <v>0</v>
      </c>
      <c r="K871" s="682"/>
      <c r="L871" s="707">
        <v>0</v>
      </c>
      <c r="M871" s="707">
        <v>0</v>
      </c>
      <c r="N871" s="707">
        <v>0</v>
      </c>
      <c r="O871" s="707">
        <v>0</v>
      </c>
      <c r="P871" s="707">
        <v>0</v>
      </c>
      <c r="Q871" s="707">
        <v>0</v>
      </c>
      <c r="R871" s="707">
        <v>0</v>
      </c>
      <c r="S871" s="707">
        <v>0</v>
      </c>
      <c r="T871" s="707">
        <v>0</v>
      </c>
      <c r="U871" s="707">
        <v>0</v>
      </c>
      <c r="V871" s="707">
        <v>0</v>
      </c>
      <c r="W871" s="707">
        <v>0</v>
      </c>
      <c r="X871" s="708">
        <f t="shared" si="295"/>
        <v>1.5500000000000003</v>
      </c>
      <c r="Y871" s="737">
        <f t="shared" si="275"/>
        <v>10.526315789473673</v>
      </c>
      <c r="Z871" s="737">
        <f t="shared" si="276"/>
        <v>14.457831325301207</v>
      </c>
      <c r="AA871" s="737">
        <f t="shared" si="277"/>
        <v>15.277777777777789</v>
      </c>
      <c r="AB871" s="737">
        <f t="shared" si="278"/>
        <v>121.5384615384615</v>
      </c>
      <c r="AC871" s="737" t="str">
        <f t="shared" si="279"/>
        <v>n/a</v>
      </c>
      <c r="AD871" s="737" t="str">
        <f t="shared" si="280"/>
        <v>n/a</v>
      </c>
      <c r="AE871" s="738" t="str">
        <f t="shared" si="281"/>
        <v>n/a</v>
      </c>
      <c r="AF871" s="739" t="str">
        <f t="shared" si="282"/>
        <v>n/a</v>
      </c>
      <c r="AG871" s="738" t="str">
        <f t="shared" si="283"/>
        <v>n/a</v>
      </c>
      <c r="AH871" s="738" t="str">
        <f t="shared" si="284"/>
        <v>n/a</v>
      </c>
      <c r="AI871" s="738" t="str">
        <f t="shared" si="285"/>
        <v>n/a</v>
      </c>
      <c r="AJ871" s="738" t="str">
        <f t="shared" si="286"/>
        <v>n/a</v>
      </c>
      <c r="AK871" s="738" t="str">
        <f t="shared" si="287"/>
        <v>n/a</v>
      </c>
      <c r="AL871" s="738" t="str">
        <f t="shared" si="288"/>
        <v>n/a</v>
      </c>
      <c r="AM871" s="738" t="str">
        <f t="shared" si="289"/>
        <v>n/a</v>
      </c>
      <c r="AN871" s="738" t="str">
        <f t="shared" si="290"/>
        <v>n/a</v>
      </c>
      <c r="AO871" s="738" t="str">
        <f t="shared" si="291"/>
        <v>n/a</v>
      </c>
      <c r="AP871" s="738" t="str">
        <f t="shared" si="292"/>
        <v>n/a</v>
      </c>
      <c r="AQ871" s="740">
        <f t="shared" si="293"/>
        <v>40.450096607753544</v>
      </c>
      <c r="AR871" s="741">
        <f t="shared" si="294"/>
        <v>54.098672427911609</v>
      </c>
    </row>
  </sheetData>
  <sheetProtection selectLockedCells="1" selectUnlockedCells="1"/>
  <conditionalFormatting sqref="A503 A505 A530 A577 A609 A672 A695 A712 A717 A719 A721 A758:A761 A763:A765 A829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6"/>
  <sheetViews>
    <sheetView workbookViewId="0">
      <pane xSplit="2" ySplit="5" topLeftCell="C6" activePane="bottomRight" state="frozen"/>
      <selection pane="topRight" activeCell="C1" sqref="C1"/>
      <selection pane="bottomLeft" activeCell="A19" sqref="A19"/>
      <selection pane="bottomRight"/>
    </sheetView>
  </sheetViews>
  <sheetFormatPr defaultColWidth="8.85546875" defaultRowHeight="12.75" x14ac:dyDescent="0.2"/>
  <cols>
    <col min="1" max="1" width="19.5703125" customWidth="1"/>
    <col min="2" max="2" width="6" customWidth="1"/>
    <col min="4" max="4" width="15.710937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74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944"/>
    <col min="43" max="43" width="7.85546875" style="944" customWidth="1"/>
    <col min="44" max="50" width="6.28515625" style="936" customWidth="1"/>
  </cols>
  <sheetData>
    <row r="1" spans="1:58" x14ac:dyDescent="0.2">
      <c r="A1" s="133" t="s">
        <v>1855</v>
      </c>
      <c r="B1" s="134"/>
    </row>
    <row r="2" spans="1:58" ht="76.5" x14ac:dyDescent="0.2">
      <c r="A2" s="658" t="s">
        <v>4246</v>
      </c>
      <c r="B2" s="135"/>
    </row>
    <row r="3" spans="1:58" s="746" customFormat="1" ht="12.75" customHeight="1" x14ac:dyDescent="0.2">
      <c r="A3" s="927"/>
      <c r="B3" s="928"/>
      <c r="C3" s="30"/>
      <c r="D3" s="928"/>
      <c r="E3" s="929"/>
      <c r="F3" s="929"/>
      <c r="G3" s="928"/>
      <c r="H3" s="928"/>
      <c r="I3" s="928"/>
      <c r="J3" s="928"/>
      <c r="K3" s="13"/>
      <c r="L3" s="930"/>
      <c r="M3" s="926"/>
      <c r="N3" s="13"/>
      <c r="O3" s="214"/>
      <c r="P3" s="964"/>
      <c r="Q3" s="964"/>
      <c r="R3" s="13"/>
      <c r="S3" s="651" t="s">
        <v>4241</v>
      </c>
      <c r="T3" s="653"/>
      <c r="U3" s="653"/>
      <c r="V3" s="12"/>
      <c r="W3" s="12"/>
      <c r="Y3" s="13"/>
      <c r="Z3" s="931"/>
      <c r="AA3" s="13"/>
      <c r="AB3" s="13"/>
      <c r="AC3" s="648"/>
      <c r="AD3" s="648"/>
      <c r="AE3" s="648"/>
      <c r="AF3" s="648"/>
      <c r="AG3" s="648"/>
      <c r="AH3" s="648"/>
      <c r="AI3" s="648"/>
      <c r="AJ3" s="648"/>
      <c r="AK3" s="648"/>
      <c r="AM3" s="652"/>
      <c r="AN3" s="652"/>
      <c r="AO3" s="945"/>
      <c r="AP3" s="946"/>
      <c r="AQ3" s="947"/>
      <c r="AR3" s="231" t="s">
        <v>5</v>
      </c>
      <c r="AS3" s="937"/>
      <c r="AU3" s="937"/>
      <c r="AV3" s="938"/>
      <c r="AW3" s="1255" t="s">
        <v>19</v>
      </c>
      <c r="AX3" s="1255"/>
      <c r="AY3" s="13"/>
      <c r="AZ3" s="1251" t="s">
        <v>20</v>
      </c>
      <c r="BA3" s="1252"/>
      <c r="BB3" s="1252"/>
      <c r="BC3" s="1253"/>
    </row>
    <row r="4" spans="1:58" s="614" customFormat="1" ht="12.75" customHeight="1" x14ac:dyDescent="0.2">
      <c r="A4" s="713" t="s">
        <v>21</v>
      </c>
      <c r="B4" s="558" t="s">
        <v>22</v>
      </c>
      <c r="C4" s="627"/>
      <c r="D4" s="713"/>
      <c r="E4" s="819" t="s">
        <v>23</v>
      </c>
      <c r="F4" s="819" t="s">
        <v>24</v>
      </c>
      <c r="G4" s="818" t="s">
        <v>25</v>
      </c>
      <c r="H4" s="627"/>
      <c r="I4" s="820">
        <v>43371</v>
      </c>
      <c r="J4" s="558" t="s">
        <v>26</v>
      </c>
      <c r="K4" s="558" t="s">
        <v>4288</v>
      </c>
      <c r="L4" s="690" t="s">
        <v>4238</v>
      </c>
      <c r="M4" s="627"/>
      <c r="N4" s="713" t="s">
        <v>28</v>
      </c>
      <c r="O4" s="558" t="s">
        <v>4289</v>
      </c>
      <c r="P4" s="1250" t="s">
        <v>4293</v>
      </c>
      <c r="Q4" s="1250"/>
      <c r="R4" s="558" t="s">
        <v>27</v>
      </c>
      <c r="S4" s="762" t="s">
        <v>37</v>
      </c>
      <c r="T4" s="762" t="s">
        <v>42</v>
      </c>
      <c r="U4" s="762" t="s">
        <v>43</v>
      </c>
      <c r="V4" s="762" t="s">
        <v>43</v>
      </c>
      <c r="W4" s="762" t="s">
        <v>43</v>
      </c>
      <c r="X4" s="762" t="s">
        <v>43</v>
      </c>
      <c r="Y4" s="821" t="s">
        <v>29</v>
      </c>
      <c r="Z4" s="558" t="s">
        <v>31</v>
      </c>
      <c r="AA4" s="558" t="s">
        <v>33</v>
      </c>
      <c r="AB4" s="558" t="s">
        <v>34</v>
      </c>
      <c r="AC4" s="805" t="s">
        <v>33</v>
      </c>
      <c r="AD4" s="805"/>
      <c r="AE4" s="805" t="s">
        <v>33</v>
      </c>
      <c r="AF4" s="805" t="s">
        <v>36</v>
      </c>
      <c r="AG4" s="805" t="s">
        <v>33</v>
      </c>
      <c r="AH4" s="805" t="s">
        <v>33</v>
      </c>
      <c r="AI4" s="805" t="s">
        <v>4266</v>
      </c>
      <c r="AJ4" s="805" t="s">
        <v>37</v>
      </c>
      <c r="AK4" s="805" t="s">
        <v>4267</v>
      </c>
      <c r="AL4" s="805" t="s">
        <v>39</v>
      </c>
      <c r="AM4" s="805" t="s">
        <v>40</v>
      </c>
      <c r="AN4" s="805" t="s">
        <v>41</v>
      </c>
      <c r="AO4" s="738" t="s">
        <v>48</v>
      </c>
      <c r="AP4" s="738" t="s">
        <v>49</v>
      </c>
      <c r="AQ4" s="870" t="s">
        <v>32</v>
      </c>
      <c r="AR4" s="939" t="s">
        <v>50</v>
      </c>
      <c r="AS4" s="940"/>
      <c r="AT4" s="941"/>
      <c r="AU4" s="941"/>
      <c r="AV4" s="941"/>
      <c r="AW4" s="1254" t="s">
        <v>51</v>
      </c>
      <c r="AX4" s="1254"/>
      <c r="AY4" s="822" t="s">
        <v>52</v>
      </c>
      <c r="AZ4" s="880" t="s">
        <v>53</v>
      </c>
      <c r="BA4" s="823" t="s">
        <v>53</v>
      </c>
      <c r="BB4" s="823" t="s">
        <v>54</v>
      </c>
      <c r="BC4" s="881" t="s">
        <v>55</v>
      </c>
      <c r="BD4" s="697"/>
      <c r="BE4" s="627" t="s">
        <v>4359</v>
      </c>
      <c r="BF4" s="627" t="s">
        <v>4361</v>
      </c>
    </row>
    <row r="5" spans="1:58" s="677" customFormat="1" ht="12.75" customHeight="1" thickBot="1" x14ac:dyDescent="0.25">
      <c r="A5" s="744" t="s">
        <v>56</v>
      </c>
      <c r="B5" s="755" t="s">
        <v>57</v>
      </c>
      <c r="C5" s="755" t="s">
        <v>96</v>
      </c>
      <c r="D5" s="755" t="s">
        <v>58</v>
      </c>
      <c r="E5" s="932" t="s">
        <v>59</v>
      </c>
      <c r="F5" s="932" t="s">
        <v>60</v>
      </c>
      <c r="G5" s="673" t="s">
        <v>61</v>
      </c>
      <c r="H5" s="673" t="s">
        <v>62</v>
      </c>
      <c r="I5" s="755" t="s">
        <v>63</v>
      </c>
      <c r="J5" s="755" t="s">
        <v>64</v>
      </c>
      <c r="K5" s="755" t="s">
        <v>72</v>
      </c>
      <c r="L5" s="753" t="s">
        <v>4239</v>
      </c>
      <c r="M5" s="673" t="s">
        <v>4290</v>
      </c>
      <c r="N5" s="933" t="s">
        <v>70</v>
      </c>
      <c r="O5" s="755" t="s">
        <v>73</v>
      </c>
      <c r="P5" s="965" t="s">
        <v>68</v>
      </c>
      <c r="Q5" s="965" t="s">
        <v>69</v>
      </c>
      <c r="R5" s="755" t="s">
        <v>67</v>
      </c>
      <c r="S5" s="763" t="s">
        <v>86</v>
      </c>
      <c r="T5" s="763" t="s">
        <v>87</v>
      </c>
      <c r="U5" s="763" t="s">
        <v>88</v>
      </c>
      <c r="V5" s="763" t="s">
        <v>89</v>
      </c>
      <c r="W5" s="763" t="s">
        <v>52</v>
      </c>
      <c r="X5" s="763" t="s">
        <v>90</v>
      </c>
      <c r="Y5" s="744" t="s">
        <v>1872</v>
      </c>
      <c r="Z5" s="755" t="s">
        <v>73</v>
      </c>
      <c r="AA5" s="755" t="s">
        <v>75</v>
      </c>
      <c r="AB5" s="755" t="s">
        <v>76</v>
      </c>
      <c r="AC5" s="806" t="s">
        <v>77</v>
      </c>
      <c r="AD5" s="806" t="s">
        <v>35</v>
      </c>
      <c r="AE5" s="806" t="s">
        <v>78</v>
      </c>
      <c r="AF5" s="806" t="s">
        <v>79</v>
      </c>
      <c r="AG5" s="806" t="s">
        <v>80</v>
      </c>
      <c r="AH5" s="806" t="s">
        <v>81</v>
      </c>
      <c r="AI5" s="806" t="s">
        <v>81</v>
      </c>
      <c r="AJ5" s="806" t="s">
        <v>81</v>
      </c>
      <c r="AK5" s="806" t="s">
        <v>81</v>
      </c>
      <c r="AL5" s="806" t="s">
        <v>83</v>
      </c>
      <c r="AM5" s="806" t="s">
        <v>84</v>
      </c>
      <c r="AN5" s="806" t="s">
        <v>85</v>
      </c>
      <c r="AO5" s="948" t="s">
        <v>97</v>
      </c>
      <c r="AP5" s="948" t="s">
        <v>98</v>
      </c>
      <c r="AQ5" s="949" t="s">
        <v>74</v>
      </c>
      <c r="AR5" s="943">
        <v>2018</v>
      </c>
      <c r="AS5" s="943">
        <v>2019</v>
      </c>
      <c r="AT5" s="943">
        <v>2020</v>
      </c>
      <c r="AU5" s="943">
        <v>2021</v>
      </c>
      <c r="AV5" s="943">
        <v>2022</v>
      </c>
      <c r="AW5" s="942" t="s">
        <v>99</v>
      </c>
      <c r="AX5" s="942" t="s">
        <v>100</v>
      </c>
      <c r="AY5" s="934" t="s">
        <v>101</v>
      </c>
      <c r="AZ5" s="950" t="s">
        <v>102</v>
      </c>
      <c r="BA5" s="935" t="s">
        <v>103</v>
      </c>
      <c r="BB5" s="935" t="s">
        <v>104</v>
      </c>
      <c r="BC5" s="951" t="s">
        <v>104</v>
      </c>
      <c r="BD5" s="1056" t="s">
        <v>4357</v>
      </c>
      <c r="BE5" s="834" t="s">
        <v>4360</v>
      </c>
      <c r="BF5" s="834" t="s">
        <v>4362</v>
      </c>
    </row>
    <row r="6" spans="1:58" ht="11.25" customHeight="1" x14ac:dyDescent="0.2">
      <c r="A6" s="656" t="str">
        <f>IF($B6="","",INDEX('All CCC'!A$7:A$966,MATCH(WatchList!$B6,'All CCC'!$B$7:$B$966,0)))</f>
        <v>3M Company</v>
      </c>
      <c r="B6" s="36" t="s">
        <v>111</v>
      </c>
      <c r="C6" s="1045" t="str">
        <f>IF($B6="","",INDEX('All CCC'!C$7:C$966,MATCH(WatchList!$B6,'All CCC'!$B$7:$B$966,0)))</f>
        <v>Industrials</v>
      </c>
      <c r="D6" s="1045" t="str">
        <f>IF($B6="","",INDEX('All CCC'!D$7:D$966,MATCH(WatchList!$B6,'All CCC'!$B$7:$B$966,0)))</f>
        <v>Industrial Conglomerates</v>
      </c>
      <c r="E6" s="1045">
        <f>IF($B6="","",INDEX('All CCC'!E$7:E$966,MATCH(WatchList!$B6,'All CCC'!$B$7:$B$966,0)))</f>
        <v>60</v>
      </c>
      <c r="F6" s="1045">
        <f>IF($B6="","",INDEX('All CCC'!F$7:F$966,MATCH(WatchList!$B6,'All CCC'!$B$7:$B$966,0)))</f>
        <v>8</v>
      </c>
      <c r="G6" s="1045" t="str">
        <f>IF($B6="","",INDEX('All CCC'!G$7:G$966,MATCH(WatchList!$B6,'All CCC'!$B$7:$B$966,0)))</f>
        <v>N</v>
      </c>
      <c r="H6" s="1045" t="str">
        <f>IF($B6="","",INDEX('All CCC'!H$7:H$966,MATCH(WatchList!$B6,'All CCC'!$B$7:$B$966,0)))</f>
        <v>N</v>
      </c>
      <c r="I6" s="1045">
        <f>IF($B6="","",INDEX('All CCC'!I$7:I$966,MATCH(WatchList!$B6,'All CCC'!$B$7:$B$966,0)))</f>
        <v>207.92</v>
      </c>
      <c r="J6" s="1045">
        <f>IF($B6="","",INDEX('All CCC'!J$7:J$966,MATCH(WatchList!$B6,'All CCC'!$B$7:$B$966,0)))</f>
        <v>2.6163909195844557</v>
      </c>
      <c r="K6" s="1045">
        <f>IF($B6="","",INDEX('All CCC'!K$7:K$966,MATCH(WatchList!$B6,'All CCC'!$B$7:$B$966,0)))</f>
        <v>1.36</v>
      </c>
      <c r="L6" s="1045">
        <f>IF($B6="","",INDEX('All CCC'!L$7:L$966,MATCH(WatchList!$B6,'All CCC'!$B$7:$B$966,0)))</f>
        <v>4</v>
      </c>
      <c r="M6" s="1045">
        <f>IF($B6="","",INDEX('All CCC'!M$7:M$966,MATCH(WatchList!$B6,'All CCC'!$B$7:$B$966,0)))</f>
        <v>5.44</v>
      </c>
      <c r="N6" s="1045" t="str">
        <f>IF($B6="","",INDEX('All CCC'!N$7:N$966,MATCH(WatchList!$B6,'All CCC'!$B$7:$B$966,0)))</f>
        <v>C12</v>
      </c>
      <c r="O6" s="1045">
        <f>IF($B6="","",INDEX('All CCC'!O$7:O$966,MATCH(WatchList!$B6,'All CCC'!$B$7:$B$966,0)))</f>
        <v>1.175</v>
      </c>
      <c r="P6" s="1046">
        <f>IF($B6="","",INDEX('All CCC'!P$7:P$966,MATCH(WatchList!$B6,'All CCC'!$B$7:$B$966,0)))</f>
        <v>43146</v>
      </c>
      <c r="Q6" s="1046">
        <f>IF($B6="","",INDEX('All CCC'!Q$7:Q$966,MATCH(WatchList!$B6,'All CCC'!$B$7:$B$966,0)))</f>
        <v>43171</v>
      </c>
      <c r="R6" s="1045">
        <f>IF($B6="","",INDEX('All CCC'!R$7:R$966,MATCH(WatchList!$B6,'All CCC'!$B$7:$B$966,0)))</f>
        <v>15.744680851063833</v>
      </c>
      <c r="S6" s="1045">
        <f>IF($B6="","",INDEX('All CCC'!S$7:S$966,MATCH(WatchList!$B6,'All CCC'!$B$7:$B$966,0)))</f>
        <v>5.8558558558558405</v>
      </c>
      <c r="T6" s="1045">
        <f>IF($B6="","",INDEX('All CCC'!T$7:T$966,MATCH(WatchList!$B6,'All CCC'!$B$7:$B$966,0)))</f>
        <v>11.179295381557308</v>
      </c>
      <c r="U6" s="1045">
        <f>IF($B6="","",INDEX('All CCC'!U$7:U$966,MATCH(WatchList!$B6,'All CCC'!$B$7:$B$966,0)))</f>
        <v>14.772322765300604</v>
      </c>
      <c r="V6" s="1045">
        <f>IF($B6="","",INDEX('All CCC'!V$7:V$966,MATCH(WatchList!$B6,'All CCC'!$B$7:$B$966,0)))</f>
        <v>9.3653287876894087</v>
      </c>
      <c r="W6" s="1045">
        <f>IF($B6="","",INDEX('All CCC'!W$7:W$966,MATCH(WatchList!$B6,'All CCC'!$B$7:$B$966,0)))</f>
        <v>1.5773416075598554</v>
      </c>
      <c r="X6" s="1045">
        <f>IF($B6="","",INDEX('All CCC'!X$7:X$966,MATCH(WatchList!$B6,'All CCC'!$B$7:$B$966,0)))</f>
        <v>1.9184834760130653</v>
      </c>
      <c r="Y6" s="1045">
        <f>IF($B6="","",INDEX('All CCC'!Y$7:Y$966,MATCH(WatchList!$B6,'All CCC'!$B$7:$B$966,0)))</f>
        <v>0</v>
      </c>
      <c r="Z6" s="1045">
        <f>IF($B6="","",INDEX('All CCC'!Z$7:Z$966,MATCH(WatchList!$B6,'All CCC'!$B$7:$B$966,0)))</f>
        <v>59.91189427312775</v>
      </c>
      <c r="AA6" s="1045">
        <f>IF($B6="","",INDEX('All CCC'!AA$7:AA$966,MATCH(WatchList!$B6,'All CCC'!$B$7:$B$966,0)))</f>
        <v>22.898678414096914</v>
      </c>
      <c r="AB6" s="1045">
        <f>IF($B6="","",INDEX('All CCC'!AB$7:AB$966,MATCH(WatchList!$B6,'All CCC'!$B$7:$B$966,0)))</f>
        <v>12</v>
      </c>
      <c r="AC6" s="1045">
        <f>IF($B6="","",INDEX('All CCC'!AC$7:AC$966,MATCH(WatchList!$B6,'All CCC'!$B$7:$B$966,0)))</f>
        <v>9.08</v>
      </c>
      <c r="AD6" s="1045">
        <f>IF($B6="","",INDEX('All CCC'!AD$7:AD$966,MATCH(WatchList!$B6,'All CCC'!$B$7:$B$966,0)))</f>
        <v>2.5</v>
      </c>
      <c r="AE6" s="1045">
        <f>IF($B6="","",INDEX('All CCC'!AE$7:AE$966,MATCH(WatchList!$B6,'All CCC'!$B$7:$B$966,0)))</f>
        <v>3.73</v>
      </c>
      <c r="AF6" s="1045">
        <f>IF($B6="","",INDEX('All CCC'!AF$7:AF$966,MATCH(WatchList!$B6,'All CCC'!$B$7:$B$966,0)))</f>
        <v>11.88</v>
      </c>
      <c r="AG6" s="1045">
        <f>IF($B6="","",INDEX('All CCC'!AG$7:AG$966,MATCH(WatchList!$B6,'All CCC'!$B$7:$B$966,0)))</f>
        <v>41.9</v>
      </c>
      <c r="AH6" s="1045">
        <f>IF($B6="","",INDEX('All CCC'!AH$7:AH$966,MATCH(WatchList!$B6,'All CCC'!$B$7:$B$966,0)))</f>
        <v>12.4</v>
      </c>
      <c r="AI6" s="1045">
        <f>IF($B6="","",INDEX('All CCC'!AI$7:AI$966,MATCH(WatchList!$B6,'All CCC'!$B$7:$B$966,0)))</f>
        <v>8.36</v>
      </c>
      <c r="AJ6" s="1045">
        <f>IF($B6="","",INDEX('All CCC'!AJ$7:AJ$966,MATCH(WatchList!$B6,'All CCC'!$B$7:$B$966,0)))</f>
        <v>7.7</v>
      </c>
      <c r="AK6" s="1045">
        <f>IF($B6="","",INDEX('All CCC'!AK$7:AK$966,MATCH(WatchList!$B6,'All CCC'!$B$7:$B$966,0)))</f>
        <v>9.15</v>
      </c>
      <c r="AL6" s="1045">
        <f>IF($B6="","",INDEX('All CCC'!AL$7:AL$966,MATCH(WatchList!$B6,'All CCC'!$B$7:$B$966,0)))</f>
        <v>122230</v>
      </c>
      <c r="AM6" s="1045">
        <f>IF($B6="","",INDEX('All CCC'!AM$7:AM$966,MATCH(WatchList!$B6,'All CCC'!$B$7:$B$966,0)))</f>
        <v>7.7399999999999993</v>
      </c>
      <c r="AN6" s="1045">
        <f>IF($B6="","",INDEX('All CCC'!AN$7:AN$966,MATCH(WatchList!$B6,'All CCC'!$B$7:$B$966,0)))</f>
        <v>1.45</v>
      </c>
      <c r="AO6" s="1045">
        <f>IF($B6="","",INDEX('All CCC'!AO$7:AO$966,MATCH(WatchList!$B6,'All CCC'!$B$7:$B$966,0)))</f>
        <v>-5.5099647292118519</v>
      </c>
      <c r="AP6" s="1045">
        <f>IF($B6="","",INDEX('All CCC'!AP$7:AP$966,MATCH(WatchList!$B6,'All CCC'!$B$7:$B$966,0)))</f>
        <v>17.388713684885062</v>
      </c>
      <c r="AQ6" s="1045">
        <f>IF($B6="","",INDEX('All CCC'!AQ$7:AQ$966,MATCH(WatchList!$B6,'All CCC'!$B$7:$B$966,0)))</f>
        <v>247.71399457949877</v>
      </c>
      <c r="AR6" s="1045">
        <f>IF($B6="","",INDEX('All CCC'!AR$7:AR$966,MATCH(WatchList!$B6,'All CCC'!$B$7:$B$966,0)))</f>
        <v>5.1700000000000008</v>
      </c>
      <c r="AS6" s="1045">
        <f>IF($B6="","",INDEX('All CCC'!AS$7:AS$966,MATCH(WatchList!$B6,'All CCC'!$B$7:$B$966,0)))</f>
        <v>5.6022120000000006</v>
      </c>
      <c r="AT6" s="1045">
        <f>IF($B6="","",INDEX('All CCC'!AT$7:AT$966,MATCH(WatchList!$B6,'All CCC'!$B$7:$B$966,0)))</f>
        <v>6.114814398</v>
      </c>
      <c r="AU6" s="1045">
        <f>IF($B6="","",INDEX('All CCC'!AU$7:AU$966,MATCH(WatchList!$B6,'All CCC'!$B$7:$B$966,0)))</f>
        <v>6.6743199154169996</v>
      </c>
      <c r="AV6" s="1045">
        <f>IF($B6="","",INDEX('All CCC'!AV$7:AV$966,MATCH(WatchList!$B6,'All CCC'!$B$7:$B$966,0)))</f>
        <v>7.2850201876776541</v>
      </c>
      <c r="AW6" s="1045">
        <f>IF($B6="","",INDEX('All CCC'!AW$7:AW$966,MATCH(WatchList!$B6,'All CCC'!$B$7:$B$966,0)))</f>
        <v>30.846366501094657</v>
      </c>
      <c r="AX6" s="1045">
        <f>IF($B6="","",INDEX('All CCC'!AX$7:AX$966,MATCH(WatchList!$B6,'All CCC'!$B$7:$B$966,0)))</f>
        <v>14.835689929345259</v>
      </c>
      <c r="AY6" s="1045">
        <f>IF($B6="","",INDEX('All CCC'!AY$7:AY$966,MATCH(WatchList!$B6,'All CCC'!$B$7:$B$966,0)))</f>
        <v>1.1000000000000001</v>
      </c>
      <c r="AZ6" s="1045">
        <f>IF($B6="","",INDEX('All CCC'!AZ$7:AZ$966,MATCH(WatchList!$B6,'All CCC'!$B$7:$B$966,0)))</f>
        <v>14.249999999999998</v>
      </c>
      <c r="BA6" s="1045">
        <f>IF($B6="","",INDEX('All CCC'!BA$7:BA$966,MATCH(WatchList!$B6,'All CCC'!$B$7:$B$966,0)))</f>
        <v>-19.96</v>
      </c>
      <c r="BB6" s="1045">
        <f>IF($B6="","",INDEX('All CCC'!BB$7:BB$966,MATCH(WatchList!$B6,'All CCC'!$B$7:$B$966,0)))</f>
        <v>2.96</v>
      </c>
      <c r="BC6" s="1045">
        <f>IF($B6="","",INDEX('All CCC'!BC$7:BC$966,MATCH(WatchList!$B6,'All CCC'!$B$7:$B$966,0)))</f>
        <v>-0.08</v>
      </c>
      <c r="BD6" s="1045">
        <f>IF($B6="","",INDEX('All CCC'!BD$7:BD$966,MATCH(WatchList!$B6,'All CCC'!$B$7:$B$966,0)))</f>
        <v>0</v>
      </c>
      <c r="BE6" s="1045">
        <f>IF($B6="","",INDEX('All CCC'!BE$7:BE$966,MATCH(WatchList!$B6,'All CCC'!$B$7:$B$966,0)))</f>
        <v>1959</v>
      </c>
      <c r="BF6" s="1045">
        <f>IF($B6="","",INDEX('All CCC'!BF$7:BF$966,MATCH(WatchList!$B6,'All CCC'!$B$7:$B$966,0)))</f>
        <v>7</v>
      </c>
    </row>
    <row r="7" spans="1:58" ht="11.25" customHeight="1" x14ac:dyDescent="0.2">
      <c r="A7" s="656" t="str">
        <f>IF($B7="","",INDEX('All CCC'!A$7:A$966,MATCH(WatchList!$B7,'All CCC'!$B$7:$B$966,0)))</f>
        <v/>
      </c>
      <c r="B7" s="36"/>
      <c r="C7" s="1045" t="str">
        <f>IF($B7="","",INDEX('All CCC'!C$7:C$966,MATCH(WatchList!$B7,'All CCC'!$B$7:$B$966,0)))</f>
        <v/>
      </c>
      <c r="D7" s="1045" t="str">
        <f>IF($B7="","",INDEX('All CCC'!D$7:D$966,MATCH(WatchList!$B7,'All CCC'!$B$7:$B$966,0)))</f>
        <v/>
      </c>
      <c r="E7" s="1045" t="str">
        <f>IF($B7="","",INDEX('All CCC'!E$7:E$966,MATCH(WatchList!$B7,'All CCC'!$B$7:$B$966,0)))</f>
        <v/>
      </c>
      <c r="F7" s="1045" t="str">
        <f>IF($B7="","",INDEX('All CCC'!F$7:F$966,MATCH(WatchList!$B7,'All CCC'!$B$7:$B$966,0)))</f>
        <v/>
      </c>
      <c r="G7" s="1045" t="str">
        <f>IF($B7="","",INDEX('All CCC'!G$7:G$966,MATCH(WatchList!$B7,'All CCC'!$B$7:$B$966,0)))</f>
        <v/>
      </c>
      <c r="H7" s="1045" t="str">
        <f>IF($B7="","",INDEX('All CCC'!H$7:H$966,MATCH(WatchList!$B7,'All CCC'!$B$7:$B$966,0)))</f>
        <v/>
      </c>
      <c r="I7" s="1045" t="str">
        <f>IF($B7="","",INDEX('All CCC'!I$7:I$966,MATCH(WatchList!$B7,'All CCC'!$B$7:$B$966,0)))</f>
        <v/>
      </c>
      <c r="J7" s="1045" t="str">
        <f>IF($B7="","",INDEX('All CCC'!J$7:J$966,MATCH(WatchList!$B7,'All CCC'!$B$7:$B$966,0)))</f>
        <v/>
      </c>
      <c r="K7" s="1045" t="str">
        <f>IF($B7="","",INDEX('All CCC'!K$7:K$966,MATCH(WatchList!$B7,'All CCC'!$B$7:$B$966,0)))</f>
        <v/>
      </c>
      <c r="L7" s="1045" t="str">
        <f>IF($B7="","",INDEX('All CCC'!L$7:L$966,MATCH(WatchList!$B7,'All CCC'!$B$7:$B$966,0)))</f>
        <v/>
      </c>
      <c r="M7" s="1045" t="str">
        <f>IF($B7="","",INDEX('All CCC'!M$7:M$966,MATCH(WatchList!$B7,'All CCC'!$B$7:$B$966,0)))</f>
        <v/>
      </c>
      <c r="N7" s="1045" t="str">
        <f>IF($B7="","",INDEX('All CCC'!N$7:N$966,MATCH(WatchList!$B7,'All CCC'!$B$7:$B$966,0)))</f>
        <v/>
      </c>
      <c r="O7" s="1045" t="str">
        <f>IF($B7="","",INDEX('All CCC'!O$7:O$966,MATCH(WatchList!$B7,'All CCC'!$B$7:$B$966,0)))</f>
        <v/>
      </c>
      <c r="P7" s="1046" t="str">
        <f>IF($B7="","",INDEX('All CCC'!P$7:P$966,MATCH(WatchList!$B7,'All CCC'!$B$7:$B$966,0)))</f>
        <v/>
      </c>
      <c r="Q7" s="1046" t="str">
        <f>IF($B7="","",INDEX('All CCC'!Q$7:Q$966,MATCH(WatchList!$B7,'All CCC'!$B$7:$B$966,0)))</f>
        <v/>
      </c>
      <c r="R7" s="1045" t="str">
        <f>IF($B7="","",INDEX('All CCC'!R$7:R$966,MATCH(WatchList!$B7,'All CCC'!$B$7:$B$966,0)))</f>
        <v/>
      </c>
      <c r="S7" s="1045" t="str">
        <f>IF($B7="","",INDEX('All CCC'!S$7:S$966,MATCH(WatchList!$B7,'All CCC'!$B$7:$B$966,0)))</f>
        <v/>
      </c>
      <c r="T7" s="1045" t="str">
        <f>IF($B7="","",INDEX('All CCC'!T$7:T$966,MATCH(WatchList!$B7,'All CCC'!$B$7:$B$966,0)))</f>
        <v/>
      </c>
      <c r="U7" s="1045" t="str">
        <f>IF($B7="","",INDEX('All CCC'!U$7:U$966,MATCH(WatchList!$B7,'All CCC'!$B$7:$B$966,0)))</f>
        <v/>
      </c>
      <c r="V7" s="1045" t="str">
        <f>IF($B7="","",INDEX('All CCC'!V$7:V$966,MATCH(WatchList!$B7,'All CCC'!$B$7:$B$966,0)))</f>
        <v/>
      </c>
      <c r="W7" s="1045" t="str">
        <f>IF($B7="","",INDEX('All CCC'!W$7:W$966,MATCH(WatchList!$B7,'All CCC'!$B$7:$B$966,0)))</f>
        <v/>
      </c>
      <c r="X7" s="1045" t="str">
        <f>IF($B7="","",INDEX('All CCC'!X$7:X$966,MATCH(WatchList!$B7,'All CCC'!$B$7:$B$966,0)))</f>
        <v/>
      </c>
      <c r="Y7" s="1045" t="str">
        <f>IF($B7="","",INDEX('All CCC'!Y$7:Y$966,MATCH(WatchList!$B7,'All CCC'!$B$7:$B$966,0)))</f>
        <v/>
      </c>
      <c r="Z7" s="1045" t="str">
        <f>IF($B7="","",INDEX('All CCC'!Z$7:Z$966,MATCH(WatchList!$B7,'All CCC'!$B$7:$B$966,0)))</f>
        <v/>
      </c>
      <c r="AA7" s="1045" t="str">
        <f>IF($B7="","",INDEX('All CCC'!AA$7:AA$966,MATCH(WatchList!$B7,'All CCC'!$B$7:$B$966,0)))</f>
        <v/>
      </c>
      <c r="AB7" s="1045" t="str">
        <f>IF($B7="","",INDEX('All CCC'!AB$7:AB$966,MATCH(WatchList!$B7,'All CCC'!$B$7:$B$966,0)))</f>
        <v/>
      </c>
      <c r="AC7" s="1045" t="str">
        <f>IF($B7="","",INDEX('All CCC'!AC$7:AC$966,MATCH(WatchList!$B7,'All CCC'!$B$7:$B$966,0)))</f>
        <v/>
      </c>
      <c r="AD7" s="1045" t="str">
        <f>IF($B7="","",INDEX('All CCC'!AD$7:AD$966,MATCH(WatchList!$B7,'All CCC'!$B$7:$B$966,0)))</f>
        <v/>
      </c>
      <c r="AE7" s="1045" t="str">
        <f>IF($B7="","",INDEX('All CCC'!AE$7:AE$966,MATCH(WatchList!$B7,'All CCC'!$B$7:$B$966,0)))</f>
        <v/>
      </c>
      <c r="AF7" s="1045" t="str">
        <f>IF($B7="","",INDEX('All CCC'!AF$7:AF$966,MATCH(WatchList!$B7,'All CCC'!$B$7:$B$966,0)))</f>
        <v/>
      </c>
      <c r="AG7" s="1045" t="str">
        <f>IF($B7="","",INDEX('All CCC'!AG$7:AG$966,MATCH(WatchList!$B7,'All CCC'!$B$7:$B$966,0)))</f>
        <v/>
      </c>
      <c r="AH7" s="1045" t="str">
        <f>IF($B7="","",INDEX('All CCC'!AH$7:AH$966,MATCH(WatchList!$B7,'All CCC'!$B$7:$B$966,0)))</f>
        <v/>
      </c>
      <c r="AI7" s="1045" t="str">
        <f>IF($B7="","",INDEX('All CCC'!AI$7:AI$966,MATCH(WatchList!$B7,'All CCC'!$B$7:$B$966,0)))</f>
        <v/>
      </c>
      <c r="AJ7" s="1045" t="str">
        <f>IF($B7="","",INDEX('All CCC'!AJ$7:AJ$966,MATCH(WatchList!$B7,'All CCC'!$B$7:$B$966,0)))</f>
        <v/>
      </c>
      <c r="AK7" s="1045" t="str">
        <f>IF($B7="","",INDEX('All CCC'!AK$7:AK$966,MATCH(WatchList!$B7,'All CCC'!$B$7:$B$966,0)))</f>
        <v/>
      </c>
      <c r="AL7" s="1045" t="str">
        <f>IF($B7="","",INDEX('All CCC'!AL$7:AL$966,MATCH(WatchList!$B7,'All CCC'!$B$7:$B$966,0)))</f>
        <v/>
      </c>
      <c r="AM7" s="1045" t="str">
        <f>IF($B7="","",INDEX('All CCC'!AM$7:AM$966,MATCH(WatchList!$B7,'All CCC'!$B$7:$B$966,0)))</f>
        <v/>
      </c>
      <c r="AN7" s="1045" t="str">
        <f>IF($B7="","",INDEX('All CCC'!AN$7:AN$966,MATCH(WatchList!$B7,'All CCC'!$B$7:$B$966,0)))</f>
        <v/>
      </c>
      <c r="AO7" s="1045" t="str">
        <f>IF($B7="","",INDEX('All CCC'!AO$7:AO$966,MATCH(WatchList!$B7,'All CCC'!$B$7:$B$966,0)))</f>
        <v/>
      </c>
      <c r="AP7" s="1045" t="str">
        <f>IF($B7="","",INDEX('All CCC'!AP$7:AP$966,MATCH(WatchList!$B7,'All CCC'!$B$7:$B$966,0)))</f>
        <v/>
      </c>
      <c r="AQ7" s="1045" t="str">
        <f>IF($B7="","",INDEX('All CCC'!AQ$7:AQ$966,MATCH(WatchList!$B7,'All CCC'!$B$7:$B$966,0)))</f>
        <v/>
      </c>
      <c r="AR7" s="1045" t="str">
        <f>IF($B7="","",INDEX('All CCC'!AR$7:AR$966,MATCH(WatchList!$B7,'All CCC'!$B$7:$B$966,0)))</f>
        <v/>
      </c>
      <c r="AS7" s="1045" t="str">
        <f>IF($B7="","",INDEX('All CCC'!AS$7:AS$966,MATCH(WatchList!$B7,'All CCC'!$B$7:$B$966,0)))</f>
        <v/>
      </c>
      <c r="AT7" s="1045" t="str">
        <f>IF($B7="","",INDEX('All CCC'!AT$7:AT$966,MATCH(WatchList!$B7,'All CCC'!$B$7:$B$966,0)))</f>
        <v/>
      </c>
      <c r="AU7" s="1045" t="str">
        <f>IF($B7="","",INDEX('All CCC'!AU$7:AU$966,MATCH(WatchList!$B7,'All CCC'!$B$7:$B$966,0)))</f>
        <v/>
      </c>
      <c r="AV7" s="1045" t="str">
        <f>IF($B7="","",INDEX('All CCC'!AV$7:AV$966,MATCH(WatchList!$B7,'All CCC'!$B$7:$B$966,0)))</f>
        <v/>
      </c>
      <c r="AW7" s="1045" t="str">
        <f>IF($B7="","",INDEX('All CCC'!AW$7:AW$966,MATCH(WatchList!$B7,'All CCC'!$B$7:$B$966,0)))</f>
        <v/>
      </c>
      <c r="AX7" s="1045" t="str">
        <f>IF($B7="","",INDEX('All CCC'!AX$7:AX$966,MATCH(WatchList!$B7,'All CCC'!$B$7:$B$966,0)))</f>
        <v/>
      </c>
      <c r="AY7" s="1045" t="str">
        <f>IF($B7="","",INDEX('All CCC'!AY$7:AY$966,MATCH(WatchList!$B7,'All CCC'!$B$7:$B$966,0)))</f>
        <v/>
      </c>
      <c r="AZ7" s="1045" t="str">
        <f>IF($B7="","",INDEX('All CCC'!AZ$7:AZ$966,MATCH(WatchList!$B7,'All CCC'!$B$7:$B$966,0)))</f>
        <v/>
      </c>
      <c r="BA7" s="1045" t="str">
        <f>IF($B7="","",INDEX('All CCC'!BA$7:BA$966,MATCH(WatchList!$B7,'All CCC'!$B$7:$B$966,0)))</f>
        <v/>
      </c>
      <c r="BB7" s="1045" t="str">
        <f>IF($B7="","",INDEX('All CCC'!BB$7:BB$966,MATCH(WatchList!$B7,'All CCC'!$B$7:$B$966,0)))</f>
        <v/>
      </c>
      <c r="BC7" s="1045" t="str">
        <f>IF($B7="","",INDEX('All CCC'!BC$7:BC$966,MATCH(WatchList!$B7,'All CCC'!$B$7:$B$966,0)))</f>
        <v/>
      </c>
      <c r="BD7" s="1045" t="str">
        <f>IF($B7="","",INDEX('All CCC'!BD$7:BD$966,MATCH(WatchList!$B7,'All CCC'!$B$7:$B$966,0)))</f>
        <v/>
      </c>
      <c r="BE7" s="1045" t="str">
        <f>IF($B7="","",INDEX('All CCC'!BE$7:BE$966,MATCH(WatchList!$B7,'All CCC'!$B$7:$B$966,0)))</f>
        <v/>
      </c>
      <c r="BF7" s="1045" t="str">
        <f>IF($B7="","",INDEX('All CCC'!BF$7:BF$966,MATCH(WatchList!$B7,'All CCC'!$B$7:$B$966,0)))</f>
        <v/>
      </c>
    </row>
    <row r="8" spans="1:58" s="1020" customFormat="1" ht="11.25" customHeight="1" x14ac:dyDescent="0.2">
      <c r="A8" s="656" t="str">
        <f>IF($B8="","",INDEX('All CCC'!A$7:A$966,MATCH(WatchList!$B8,'All CCC'!$B$7:$B$966,0)))</f>
        <v/>
      </c>
      <c r="B8" s="36"/>
      <c r="C8" s="1045" t="str">
        <f>IF($B8="","",INDEX('All CCC'!C$7:C$966,MATCH(WatchList!$B8,'All CCC'!$B$7:$B$966,0)))</f>
        <v/>
      </c>
      <c r="D8" s="1045" t="str">
        <f>IF($B8="","",INDEX('All CCC'!D$7:D$966,MATCH(WatchList!$B8,'All CCC'!$B$7:$B$966,0)))</f>
        <v/>
      </c>
      <c r="E8" s="1045" t="str">
        <f>IF($B8="","",INDEX('All CCC'!E$7:E$966,MATCH(WatchList!$B8,'All CCC'!$B$7:$B$966,0)))</f>
        <v/>
      </c>
      <c r="F8" s="1045" t="str">
        <f>IF($B8="","",INDEX('All CCC'!F$7:F$966,MATCH(WatchList!$B8,'All CCC'!$B$7:$B$966,0)))</f>
        <v/>
      </c>
      <c r="G8" s="1045" t="str">
        <f>IF($B8="","",INDEX('All CCC'!G$7:G$966,MATCH(WatchList!$B8,'All CCC'!$B$7:$B$966,0)))</f>
        <v/>
      </c>
      <c r="H8" s="1045" t="str">
        <f>IF($B8="","",INDEX('All CCC'!H$7:H$966,MATCH(WatchList!$B8,'All CCC'!$B$7:$B$966,0)))</f>
        <v/>
      </c>
      <c r="I8" s="1045" t="str">
        <f>IF($B8="","",INDEX('All CCC'!I$7:I$966,MATCH(WatchList!$B8,'All CCC'!$B$7:$B$966,0)))</f>
        <v/>
      </c>
      <c r="J8" s="1045" t="str">
        <f>IF($B8="","",INDEX('All CCC'!J$7:J$966,MATCH(WatchList!$B8,'All CCC'!$B$7:$B$966,0)))</f>
        <v/>
      </c>
      <c r="K8" s="1045" t="str">
        <f>IF($B8="","",INDEX('All CCC'!K$7:K$966,MATCH(WatchList!$B8,'All CCC'!$B$7:$B$966,0)))</f>
        <v/>
      </c>
      <c r="L8" s="1045" t="str">
        <f>IF($B8="","",INDEX('All CCC'!L$7:L$966,MATCH(WatchList!$B8,'All CCC'!$B$7:$B$966,0)))</f>
        <v/>
      </c>
      <c r="M8" s="1045" t="str">
        <f>IF($B8="","",INDEX('All CCC'!M$7:M$966,MATCH(WatchList!$B8,'All CCC'!$B$7:$B$966,0)))</f>
        <v/>
      </c>
      <c r="N8" s="1045" t="str">
        <f>IF($B8="","",INDEX('All CCC'!N$7:N$966,MATCH(WatchList!$B8,'All CCC'!$B$7:$B$966,0)))</f>
        <v/>
      </c>
      <c r="O8" s="1045" t="str">
        <f>IF($B8="","",INDEX('All CCC'!O$7:O$966,MATCH(WatchList!$B8,'All CCC'!$B$7:$B$966,0)))</f>
        <v/>
      </c>
      <c r="P8" s="1046" t="str">
        <f>IF($B8="","",INDEX('All CCC'!P$7:P$966,MATCH(WatchList!$B8,'All CCC'!$B$7:$B$966,0)))</f>
        <v/>
      </c>
      <c r="Q8" s="1046" t="str">
        <f>IF($B8="","",INDEX('All CCC'!Q$7:Q$966,MATCH(WatchList!$B8,'All CCC'!$B$7:$B$966,0)))</f>
        <v/>
      </c>
      <c r="R8" s="1045" t="str">
        <f>IF($B8="","",INDEX('All CCC'!R$7:R$966,MATCH(WatchList!$B8,'All CCC'!$B$7:$B$966,0)))</f>
        <v/>
      </c>
      <c r="S8" s="1045" t="str">
        <f>IF($B8="","",INDEX('All CCC'!S$7:S$966,MATCH(WatchList!$B8,'All CCC'!$B$7:$B$966,0)))</f>
        <v/>
      </c>
      <c r="T8" s="1045" t="str">
        <f>IF($B8="","",INDEX('All CCC'!T$7:T$966,MATCH(WatchList!$B8,'All CCC'!$B$7:$B$966,0)))</f>
        <v/>
      </c>
      <c r="U8" s="1045" t="str">
        <f>IF($B8="","",INDEX('All CCC'!U$7:U$966,MATCH(WatchList!$B8,'All CCC'!$B$7:$B$966,0)))</f>
        <v/>
      </c>
      <c r="V8" s="1045" t="str">
        <f>IF($B8="","",INDEX('All CCC'!V$7:V$966,MATCH(WatchList!$B8,'All CCC'!$B$7:$B$966,0)))</f>
        <v/>
      </c>
      <c r="W8" s="1045" t="str">
        <f>IF($B8="","",INDEX('All CCC'!W$7:W$966,MATCH(WatchList!$B8,'All CCC'!$B$7:$B$966,0)))</f>
        <v/>
      </c>
      <c r="X8" s="1045" t="str">
        <f>IF($B8="","",INDEX('All CCC'!X$7:X$966,MATCH(WatchList!$B8,'All CCC'!$B$7:$B$966,0)))</f>
        <v/>
      </c>
      <c r="Y8" s="1045" t="str">
        <f>IF($B8="","",INDEX('All CCC'!Y$7:Y$966,MATCH(WatchList!$B8,'All CCC'!$B$7:$B$966,0)))</f>
        <v/>
      </c>
      <c r="Z8" s="1045" t="str">
        <f>IF($B8="","",INDEX('All CCC'!Z$7:Z$966,MATCH(WatchList!$B8,'All CCC'!$B$7:$B$966,0)))</f>
        <v/>
      </c>
      <c r="AA8" s="1045" t="str">
        <f>IF($B8="","",INDEX('All CCC'!AA$7:AA$966,MATCH(WatchList!$B8,'All CCC'!$B$7:$B$966,0)))</f>
        <v/>
      </c>
      <c r="AB8" s="1045" t="str">
        <f>IF($B8="","",INDEX('All CCC'!AB$7:AB$966,MATCH(WatchList!$B8,'All CCC'!$B$7:$B$966,0)))</f>
        <v/>
      </c>
      <c r="AC8" s="1045" t="str">
        <f>IF($B8="","",INDEX('All CCC'!AC$7:AC$966,MATCH(WatchList!$B8,'All CCC'!$B$7:$B$966,0)))</f>
        <v/>
      </c>
      <c r="AD8" s="1045" t="str">
        <f>IF($B8="","",INDEX('All CCC'!AD$7:AD$966,MATCH(WatchList!$B8,'All CCC'!$B$7:$B$966,0)))</f>
        <v/>
      </c>
      <c r="AE8" s="1045" t="str">
        <f>IF($B8="","",INDEX('All CCC'!AE$7:AE$966,MATCH(WatchList!$B8,'All CCC'!$B$7:$B$966,0)))</f>
        <v/>
      </c>
      <c r="AF8" s="1045" t="str">
        <f>IF($B8="","",INDEX('All CCC'!AF$7:AF$966,MATCH(WatchList!$B8,'All CCC'!$B$7:$B$966,0)))</f>
        <v/>
      </c>
      <c r="AG8" s="1045" t="str">
        <f>IF($B8="","",INDEX('All CCC'!AG$7:AG$966,MATCH(WatchList!$B8,'All CCC'!$B$7:$B$966,0)))</f>
        <v/>
      </c>
      <c r="AH8" s="1045" t="str">
        <f>IF($B8="","",INDEX('All CCC'!AH$7:AH$966,MATCH(WatchList!$B8,'All CCC'!$B$7:$B$966,0)))</f>
        <v/>
      </c>
      <c r="AI8" s="1045" t="str">
        <f>IF($B8="","",INDEX('All CCC'!AI$7:AI$966,MATCH(WatchList!$B8,'All CCC'!$B$7:$B$966,0)))</f>
        <v/>
      </c>
      <c r="AJ8" s="1045" t="str">
        <f>IF($B8="","",INDEX('All CCC'!AJ$7:AJ$966,MATCH(WatchList!$B8,'All CCC'!$B$7:$B$966,0)))</f>
        <v/>
      </c>
      <c r="AK8" s="1045" t="str">
        <f>IF($B8="","",INDEX('All CCC'!AK$7:AK$966,MATCH(WatchList!$B8,'All CCC'!$B$7:$B$966,0)))</f>
        <v/>
      </c>
      <c r="AL8" s="1045" t="str">
        <f>IF($B8="","",INDEX('All CCC'!AL$7:AL$966,MATCH(WatchList!$B8,'All CCC'!$B$7:$B$966,0)))</f>
        <v/>
      </c>
      <c r="AM8" s="1045" t="str">
        <f>IF($B8="","",INDEX('All CCC'!AM$7:AM$966,MATCH(WatchList!$B8,'All CCC'!$B$7:$B$966,0)))</f>
        <v/>
      </c>
      <c r="AN8" s="1045" t="str">
        <f>IF($B8="","",INDEX('All CCC'!AN$7:AN$966,MATCH(WatchList!$B8,'All CCC'!$B$7:$B$966,0)))</f>
        <v/>
      </c>
      <c r="AO8" s="1045" t="str">
        <f>IF($B8="","",INDEX('All CCC'!AO$7:AO$966,MATCH(WatchList!$B8,'All CCC'!$B$7:$B$966,0)))</f>
        <v/>
      </c>
      <c r="AP8" s="1045" t="str">
        <f>IF($B8="","",INDEX('All CCC'!AP$7:AP$966,MATCH(WatchList!$B8,'All CCC'!$B$7:$B$966,0)))</f>
        <v/>
      </c>
      <c r="AQ8" s="1045" t="str">
        <f>IF($B8="","",INDEX('All CCC'!AQ$7:AQ$966,MATCH(WatchList!$B8,'All CCC'!$B$7:$B$966,0)))</f>
        <v/>
      </c>
      <c r="AR8" s="1045" t="str">
        <f>IF($B8="","",INDEX('All CCC'!AR$7:AR$966,MATCH(WatchList!$B8,'All CCC'!$B$7:$B$966,0)))</f>
        <v/>
      </c>
      <c r="AS8" s="1045" t="str">
        <f>IF($B8="","",INDEX('All CCC'!AS$7:AS$966,MATCH(WatchList!$B8,'All CCC'!$B$7:$B$966,0)))</f>
        <v/>
      </c>
      <c r="AT8" s="1045" t="str">
        <f>IF($B8="","",INDEX('All CCC'!AT$7:AT$966,MATCH(WatchList!$B8,'All CCC'!$B$7:$B$966,0)))</f>
        <v/>
      </c>
      <c r="AU8" s="1045" t="str">
        <f>IF($B8="","",INDEX('All CCC'!AU$7:AU$966,MATCH(WatchList!$B8,'All CCC'!$B$7:$B$966,0)))</f>
        <v/>
      </c>
      <c r="AV8" s="1045" t="str">
        <f>IF($B8="","",INDEX('All CCC'!AV$7:AV$966,MATCH(WatchList!$B8,'All CCC'!$B$7:$B$966,0)))</f>
        <v/>
      </c>
      <c r="AW8" s="1045" t="str">
        <f>IF($B8="","",INDEX('All CCC'!AW$7:AW$966,MATCH(WatchList!$B8,'All CCC'!$B$7:$B$966,0)))</f>
        <v/>
      </c>
      <c r="AX8" s="1045" t="str">
        <f>IF($B8="","",INDEX('All CCC'!AX$7:AX$966,MATCH(WatchList!$B8,'All CCC'!$B$7:$B$966,0)))</f>
        <v/>
      </c>
      <c r="AY8" s="1045" t="str">
        <f>IF($B8="","",INDEX('All CCC'!AY$7:AY$966,MATCH(WatchList!$B8,'All CCC'!$B$7:$B$966,0)))</f>
        <v/>
      </c>
      <c r="AZ8" s="1045" t="str">
        <f>IF($B8="","",INDEX('All CCC'!AZ$7:AZ$966,MATCH(WatchList!$B8,'All CCC'!$B$7:$B$966,0)))</f>
        <v/>
      </c>
      <c r="BA8" s="1045" t="str">
        <f>IF($B8="","",INDEX('All CCC'!BA$7:BA$966,MATCH(WatchList!$B8,'All CCC'!$B$7:$B$966,0)))</f>
        <v/>
      </c>
      <c r="BB8" s="1045" t="str">
        <f>IF($B8="","",INDEX('All CCC'!BB$7:BB$966,MATCH(WatchList!$B8,'All CCC'!$B$7:$B$966,0)))</f>
        <v/>
      </c>
      <c r="BC8" s="1045" t="str">
        <f>IF($B8="","",INDEX('All CCC'!BC$7:BC$966,MATCH(WatchList!$B8,'All CCC'!$B$7:$B$966,0)))</f>
        <v/>
      </c>
      <c r="BD8" s="1045" t="str">
        <f>IF($B8="","",INDEX('All CCC'!BD$7:BD$966,MATCH(WatchList!$B8,'All CCC'!$B$7:$B$966,0)))</f>
        <v/>
      </c>
      <c r="BE8" s="1045" t="str">
        <f>IF($B8="","",INDEX('All CCC'!BE$7:BE$966,MATCH(WatchList!$B8,'All CCC'!$B$7:$B$966,0)))</f>
        <v/>
      </c>
      <c r="BF8" s="1045" t="str">
        <f>IF($B8="","",INDEX('All CCC'!BF$7:BF$966,MATCH(WatchList!$B8,'All CCC'!$B$7:$B$966,0)))</f>
        <v/>
      </c>
    </row>
    <row r="9" spans="1:58" ht="11.25" customHeight="1" x14ac:dyDescent="0.2">
      <c r="A9" s="656" t="str">
        <f>IF($B9="","",INDEX('All CCC'!A$7:A$966,MATCH(WatchList!$B9,'All CCC'!$B$7:$B$966,0)))</f>
        <v/>
      </c>
      <c r="B9" s="36"/>
      <c r="C9" s="1045" t="str">
        <f>IF($B9="","",INDEX('All CCC'!C$7:C$966,MATCH(WatchList!$B9,'All CCC'!$B$7:$B$966,0)))</f>
        <v/>
      </c>
      <c r="D9" s="1045" t="str">
        <f>IF($B9="","",INDEX('All CCC'!D$7:D$966,MATCH(WatchList!$B9,'All CCC'!$B$7:$B$966,0)))</f>
        <v/>
      </c>
      <c r="E9" s="1045" t="str">
        <f>IF($B9="","",INDEX('All CCC'!E$7:E$966,MATCH(WatchList!$B9,'All CCC'!$B$7:$B$966,0)))</f>
        <v/>
      </c>
      <c r="F9" s="1045" t="str">
        <f>IF($B9="","",INDEX('All CCC'!F$7:F$966,MATCH(WatchList!$B9,'All CCC'!$B$7:$B$966,0)))</f>
        <v/>
      </c>
      <c r="G9" s="1045" t="str">
        <f>IF($B9="","",INDEX('All CCC'!G$7:G$966,MATCH(WatchList!$B9,'All CCC'!$B$7:$B$966,0)))</f>
        <v/>
      </c>
      <c r="H9" s="1045" t="str">
        <f>IF($B9="","",INDEX('All CCC'!H$7:H$966,MATCH(WatchList!$B9,'All CCC'!$B$7:$B$966,0)))</f>
        <v/>
      </c>
      <c r="I9" s="1045" t="str">
        <f>IF($B9="","",INDEX('All CCC'!I$7:I$966,MATCH(WatchList!$B9,'All CCC'!$B$7:$B$966,0)))</f>
        <v/>
      </c>
      <c r="J9" s="1045" t="str">
        <f>IF($B9="","",INDEX('All CCC'!J$7:J$966,MATCH(WatchList!$B9,'All CCC'!$B$7:$B$966,0)))</f>
        <v/>
      </c>
      <c r="K9" s="1045" t="str">
        <f>IF($B9="","",INDEX('All CCC'!K$7:K$966,MATCH(WatchList!$B9,'All CCC'!$B$7:$B$966,0)))</f>
        <v/>
      </c>
      <c r="L9" s="1045" t="str">
        <f>IF($B9="","",INDEX('All CCC'!L$7:L$966,MATCH(WatchList!$B9,'All CCC'!$B$7:$B$966,0)))</f>
        <v/>
      </c>
      <c r="M9" s="1045" t="str">
        <f>IF($B9="","",INDEX('All CCC'!M$7:M$966,MATCH(WatchList!$B9,'All CCC'!$B$7:$B$966,0)))</f>
        <v/>
      </c>
      <c r="N9" s="1045" t="str">
        <f>IF($B9="","",INDEX('All CCC'!N$7:N$966,MATCH(WatchList!$B9,'All CCC'!$B$7:$B$966,0)))</f>
        <v/>
      </c>
      <c r="O9" s="1045" t="str">
        <f>IF($B9="","",INDEX('All CCC'!O$7:O$966,MATCH(WatchList!$B9,'All CCC'!$B$7:$B$966,0)))</f>
        <v/>
      </c>
      <c r="P9" s="1046" t="str">
        <f>IF($B9="","",INDEX('All CCC'!P$7:P$966,MATCH(WatchList!$B9,'All CCC'!$B$7:$B$966,0)))</f>
        <v/>
      </c>
      <c r="Q9" s="1046" t="str">
        <f>IF($B9="","",INDEX('All CCC'!Q$7:Q$966,MATCH(WatchList!$B9,'All CCC'!$B$7:$B$966,0)))</f>
        <v/>
      </c>
      <c r="R9" s="1045" t="str">
        <f>IF($B9="","",INDEX('All CCC'!R$7:R$966,MATCH(WatchList!$B9,'All CCC'!$B$7:$B$966,0)))</f>
        <v/>
      </c>
      <c r="S9" s="1045" t="str">
        <f>IF($B9="","",INDEX('All CCC'!S$7:S$966,MATCH(WatchList!$B9,'All CCC'!$B$7:$B$966,0)))</f>
        <v/>
      </c>
      <c r="T9" s="1045" t="str">
        <f>IF($B9="","",INDEX('All CCC'!T$7:T$966,MATCH(WatchList!$B9,'All CCC'!$B$7:$B$966,0)))</f>
        <v/>
      </c>
      <c r="U9" s="1045" t="str">
        <f>IF($B9="","",INDEX('All CCC'!U$7:U$966,MATCH(WatchList!$B9,'All CCC'!$B$7:$B$966,0)))</f>
        <v/>
      </c>
      <c r="V9" s="1045" t="str">
        <f>IF($B9="","",INDEX('All CCC'!V$7:V$966,MATCH(WatchList!$B9,'All CCC'!$B$7:$B$966,0)))</f>
        <v/>
      </c>
      <c r="W9" s="1045" t="str">
        <f>IF($B9="","",INDEX('All CCC'!W$7:W$966,MATCH(WatchList!$B9,'All CCC'!$B$7:$B$966,0)))</f>
        <v/>
      </c>
      <c r="X9" s="1045" t="str">
        <f>IF($B9="","",INDEX('All CCC'!X$7:X$966,MATCH(WatchList!$B9,'All CCC'!$B$7:$B$966,0)))</f>
        <v/>
      </c>
      <c r="Y9" s="1045" t="str">
        <f>IF($B9="","",INDEX('All CCC'!Y$7:Y$966,MATCH(WatchList!$B9,'All CCC'!$B$7:$B$966,0)))</f>
        <v/>
      </c>
      <c r="Z9" s="1045" t="str">
        <f>IF($B9="","",INDEX('All CCC'!Z$7:Z$966,MATCH(WatchList!$B9,'All CCC'!$B$7:$B$966,0)))</f>
        <v/>
      </c>
      <c r="AA9" s="1045" t="str">
        <f>IF($B9="","",INDEX('All CCC'!AA$7:AA$966,MATCH(WatchList!$B9,'All CCC'!$B$7:$B$966,0)))</f>
        <v/>
      </c>
      <c r="AB9" s="1045" t="str">
        <f>IF($B9="","",INDEX('All CCC'!AB$7:AB$966,MATCH(WatchList!$B9,'All CCC'!$B$7:$B$966,0)))</f>
        <v/>
      </c>
      <c r="AC9" s="1045" t="str">
        <f>IF($B9="","",INDEX('All CCC'!AC$7:AC$966,MATCH(WatchList!$B9,'All CCC'!$B$7:$B$966,0)))</f>
        <v/>
      </c>
      <c r="AD9" s="1045" t="str">
        <f>IF($B9="","",INDEX('All CCC'!AD$7:AD$966,MATCH(WatchList!$B9,'All CCC'!$B$7:$B$966,0)))</f>
        <v/>
      </c>
      <c r="AE9" s="1045" t="str">
        <f>IF($B9="","",INDEX('All CCC'!AE$7:AE$966,MATCH(WatchList!$B9,'All CCC'!$B$7:$B$966,0)))</f>
        <v/>
      </c>
      <c r="AF9" s="1045" t="str">
        <f>IF($B9="","",INDEX('All CCC'!AF$7:AF$966,MATCH(WatchList!$B9,'All CCC'!$B$7:$B$966,0)))</f>
        <v/>
      </c>
      <c r="AG9" s="1045" t="str">
        <f>IF($B9="","",INDEX('All CCC'!AG$7:AG$966,MATCH(WatchList!$B9,'All CCC'!$B$7:$B$966,0)))</f>
        <v/>
      </c>
      <c r="AH9" s="1045" t="str">
        <f>IF($B9="","",INDEX('All CCC'!AH$7:AH$966,MATCH(WatchList!$B9,'All CCC'!$B$7:$B$966,0)))</f>
        <v/>
      </c>
      <c r="AI9" s="1045" t="str">
        <f>IF($B9="","",INDEX('All CCC'!AI$7:AI$966,MATCH(WatchList!$B9,'All CCC'!$B$7:$B$966,0)))</f>
        <v/>
      </c>
      <c r="AJ9" s="1045" t="str">
        <f>IF($B9="","",INDEX('All CCC'!AJ$7:AJ$966,MATCH(WatchList!$B9,'All CCC'!$B$7:$B$966,0)))</f>
        <v/>
      </c>
      <c r="AK9" s="1045" t="str">
        <f>IF($B9="","",INDEX('All CCC'!AK$7:AK$966,MATCH(WatchList!$B9,'All CCC'!$B$7:$B$966,0)))</f>
        <v/>
      </c>
      <c r="AL9" s="1045" t="str">
        <f>IF($B9="","",INDEX('All CCC'!AL$7:AL$966,MATCH(WatchList!$B9,'All CCC'!$B$7:$B$966,0)))</f>
        <v/>
      </c>
      <c r="AM9" s="1045" t="str">
        <f>IF($B9="","",INDEX('All CCC'!AM$7:AM$966,MATCH(WatchList!$B9,'All CCC'!$B$7:$B$966,0)))</f>
        <v/>
      </c>
      <c r="AN9" s="1045" t="str">
        <f>IF($B9="","",INDEX('All CCC'!AN$7:AN$966,MATCH(WatchList!$B9,'All CCC'!$B$7:$B$966,0)))</f>
        <v/>
      </c>
      <c r="AO9" s="1045" t="str">
        <f>IF($B9="","",INDEX('All CCC'!AO$7:AO$966,MATCH(WatchList!$B9,'All CCC'!$B$7:$B$966,0)))</f>
        <v/>
      </c>
      <c r="AP9" s="1045" t="str">
        <f>IF($B9="","",INDEX('All CCC'!AP$7:AP$966,MATCH(WatchList!$B9,'All CCC'!$B$7:$B$966,0)))</f>
        <v/>
      </c>
      <c r="AQ9" s="1045" t="str">
        <f>IF($B9="","",INDEX('All CCC'!AQ$7:AQ$966,MATCH(WatchList!$B9,'All CCC'!$B$7:$B$966,0)))</f>
        <v/>
      </c>
      <c r="AR9" s="1045" t="str">
        <f>IF($B9="","",INDEX('All CCC'!AR$7:AR$966,MATCH(WatchList!$B9,'All CCC'!$B$7:$B$966,0)))</f>
        <v/>
      </c>
      <c r="AS9" s="1045" t="str">
        <f>IF($B9="","",INDEX('All CCC'!AS$7:AS$966,MATCH(WatchList!$B9,'All CCC'!$B$7:$B$966,0)))</f>
        <v/>
      </c>
      <c r="AT9" s="1045" t="str">
        <f>IF($B9="","",INDEX('All CCC'!AT$7:AT$966,MATCH(WatchList!$B9,'All CCC'!$B$7:$B$966,0)))</f>
        <v/>
      </c>
      <c r="AU9" s="1045" t="str">
        <f>IF($B9="","",INDEX('All CCC'!AU$7:AU$966,MATCH(WatchList!$B9,'All CCC'!$B$7:$B$966,0)))</f>
        <v/>
      </c>
      <c r="AV9" s="1045" t="str">
        <f>IF($B9="","",INDEX('All CCC'!AV$7:AV$966,MATCH(WatchList!$B9,'All CCC'!$B$7:$B$966,0)))</f>
        <v/>
      </c>
      <c r="AW9" s="1045" t="str">
        <f>IF($B9="","",INDEX('All CCC'!AW$7:AW$966,MATCH(WatchList!$B9,'All CCC'!$B$7:$B$966,0)))</f>
        <v/>
      </c>
      <c r="AX9" s="1045" t="str">
        <f>IF($B9="","",INDEX('All CCC'!AX$7:AX$966,MATCH(WatchList!$B9,'All CCC'!$B$7:$B$966,0)))</f>
        <v/>
      </c>
      <c r="AY9" s="1045" t="str">
        <f>IF($B9="","",INDEX('All CCC'!AY$7:AY$966,MATCH(WatchList!$B9,'All CCC'!$B$7:$B$966,0)))</f>
        <v/>
      </c>
      <c r="AZ9" s="1045" t="str">
        <f>IF($B9="","",INDEX('All CCC'!AZ$7:AZ$966,MATCH(WatchList!$B9,'All CCC'!$B$7:$B$966,0)))</f>
        <v/>
      </c>
      <c r="BA9" s="1045" t="str">
        <f>IF($B9="","",INDEX('All CCC'!BA$7:BA$966,MATCH(WatchList!$B9,'All CCC'!$B$7:$B$966,0)))</f>
        <v/>
      </c>
      <c r="BB9" s="1045" t="str">
        <f>IF($B9="","",INDEX('All CCC'!BB$7:BB$966,MATCH(WatchList!$B9,'All CCC'!$B$7:$B$966,0)))</f>
        <v/>
      </c>
      <c r="BC9" s="1045" t="str">
        <f>IF($B9="","",INDEX('All CCC'!BC$7:BC$966,MATCH(WatchList!$B9,'All CCC'!$B$7:$B$966,0)))</f>
        <v/>
      </c>
      <c r="BD9" s="1045" t="str">
        <f>IF($B9="","",INDEX('All CCC'!BD$7:BD$966,MATCH(WatchList!$B9,'All CCC'!$B$7:$B$966,0)))</f>
        <v/>
      </c>
      <c r="BE9" s="1045" t="str">
        <f>IF($B9="","",INDEX('All CCC'!BE$7:BE$966,MATCH(WatchList!$B9,'All CCC'!$B$7:$B$966,0)))</f>
        <v/>
      </c>
      <c r="BF9" s="1045" t="str">
        <f>IF($B9="","",INDEX('All CCC'!BF$7:BF$966,MATCH(WatchList!$B9,'All CCC'!$B$7:$B$966,0)))</f>
        <v/>
      </c>
    </row>
    <row r="10" spans="1:58" ht="11.25" customHeight="1" x14ac:dyDescent="0.2">
      <c r="A10" s="656" t="str">
        <f>IF($B10="","",INDEX('All CCC'!A$7:A$966,MATCH(WatchList!$B10,'All CCC'!$B$7:$B$966,0)))</f>
        <v/>
      </c>
      <c r="B10" s="36"/>
      <c r="C10" s="1045" t="str">
        <f>IF($B10="","",INDEX('All CCC'!C$7:C$966,MATCH(WatchList!$B10,'All CCC'!$B$7:$B$966,0)))</f>
        <v/>
      </c>
      <c r="D10" s="1045" t="str">
        <f>IF($B10="","",INDEX('All CCC'!D$7:D$966,MATCH(WatchList!$B10,'All CCC'!$B$7:$B$966,0)))</f>
        <v/>
      </c>
      <c r="E10" s="1045" t="str">
        <f>IF($B10="","",INDEX('All CCC'!E$7:E$966,MATCH(WatchList!$B10,'All CCC'!$B$7:$B$966,0)))</f>
        <v/>
      </c>
      <c r="F10" s="1045" t="str">
        <f>IF($B10="","",INDEX('All CCC'!F$7:F$966,MATCH(WatchList!$B10,'All CCC'!$B$7:$B$966,0)))</f>
        <v/>
      </c>
      <c r="G10" s="1045" t="str">
        <f>IF($B10="","",INDEX('All CCC'!G$7:G$966,MATCH(WatchList!$B10,'All CCC'!$B$7:$B$966,0)))</f>
        <v/>
      </c>
      <c r="H10" s="1045" t="str">
        <f>IF($B10="","",INDEX('All CCC'!H$7:H$966,MATCH(WatchList!$B10,'All CCC'!$B$7:$B$966,0)))</f>
        <v/>
      </c>
      <c r="I10" s="1045" t="str">
        <f>IF($B10="","",INDEX('All CCC'!I$7:I$966,MATCH(WatchList!$B10,'All CCC'!$B$7:$B$966,0)))</f>
        <v/>
      </c>
      <c r="J10" s="1045" t="str">
        <f>IF($B10="","",INDEX('All CCC'!J$7:J$966,MATCH(WatchList!$B10,'All CCC'!$B$7:$B$966,0)))</f>
        <v/>
      </c>
      <c r="K10" s="1045" t="str">
        <f>IF($B10="","",INDEX('All CCC'!K$7:K$966,MATCH(WatchList!$B10,'All CCC'!$B$7:$B$966,0)))</f>
        <v/>
      </c>
      <c r="L10" s="1045" t="str">
        <f>IF($B10="","",INDEX('All CCC'!L$7:L$966,MATCH(WatchList!$B10,'All CCC'!$B$7:$B$966,0)))</f>
        <v/>
      </c>
      <c r="M10" s="1045" t="str">
        <f>IF($B10="","",INDEX('All CCC'!M$7:M$966,MATCH(WatchList!$B10,'All CCC'!$B$7:$B$966,0)))</f>
        <v/>
      </c>
      <c r="N10" s="1045" t="str">
        <f>IF($B10="","",INDEX('All CCC'!N$7:N$966,MATCH(WatchList!$B10,'All CCC'!$B$7:$B$966,0)))</f>
        <v/>
      </c>
      <c r="O10" s="1045" t="str">
        <f>IF($B10="","",INDEX('All CCC'!O$7:O$966,MATCH(WatchList!$B10,'All CCC'!$B$7:$B$966,0)))</f>
        <v/>
      </c>
      <c r="P10" s="1046" t="str">
        <f>IF($B10="","",INDEX('All CCC'!P$7:P$966,MATCH(WatchList!$B10,'All CCC'!$B$7:$B$966,0)))</f>
        <v/>
      </c>
      <c r="Q10" s="1046" t="str">
        <f>IF($B10="","",INDEX('All CCC'!Q$7:Q$966,MATCH(WatchList!$B10,'All CCC'!$B$7:$B$966,0)))</f>
        <v/>
      </c>
      <c r="R10" s="1045" t="str">
        <f>IF($B10="","",INDEX('All CCC'!R$7:R$966,MATCH(WatchList!$B10,'All CCC'!$B$7:$B$966,0)))</f>
        <v/>
      </c>
      <c r="S10" s="1045" t="str">
        <f>IF($B10="","",INDEX('All CCC'!S$7:S$966,MATCH(WatchList!$B10,'All CCC'!$B$7:$B$966,0)))</f>
        <v/>
      </c>
      <c r="T10" s="1045" t="str">
        <f>IF($B10="","",INDEX('All CCC'!T$7:T$966,MATCH(WatchList!$B10,'All CCC'!$B$7:$B$966,0)))</f>
        <v/>
      </c>
      <c r="U10" s="1045" t="str">
        <f>IF($B10="","",INDEX('All CCC'!U$7:U$966,MATCH(WatchList!$B10,'All CCC'!$B$7:$B$966,0)))</f>
        <v/>
      </c>
      <c r="V10" s="1045" t="str">
        <f>IF($B10="","",INDEX('All CCC'!V$7:V$966,MATCH(WatchList!$B10,'All CCC'!$B$7:$B$966,0)))</f>
        <v/>
      </c>
      <c r="W10" s="1045" t="str">
        <f>IF($B10="","",INDEX('All CCC'!W$7:W$966,MATCH(WatchList!$B10,'All CCC'!$B$7:$B$966,0)))</f>
        <v/>
      </c>
      <c r="X10" s="1045" t="str">
        <f>IF($B10="","",INDEX('All CCC'!X$7:X$966,MATCH(WatchList!$B10,'All CCC'!$B$7:$B$966,0)))</f>
        <v/>
      </c>
      <c r="Y10" s="1045" t="str">
        <f>IF($B10="","",INDEX('All CCC'!Y$7:Y$966,MATCH(WatchList!$B10,'All CCC'!$B$7:$B$966,0)))</f>
        <v/>
      </c>
      <c r="Z10" s="1045" t="str">
        <f>IF($B10="","",INDEX('All CCC'!Z$7:Z$966,MATCH(WatchList!$B10,'All CCC'!$B$7:$B$966,0)))</f>
        <v/>
      </c>
      <c r="AA10" s="1045" t="str">
        <f>IF($B10="","",INDEX('All CCC'!AA$7:AA$966,MATCH(WatchList!$B10,'All CCC'!$B$7:$B$966,0)))</f>
        <v/>
      </c>
      <c r="AB10" s="1045" t="str">
        <f>IF($B10="","",INDEX('All CCC'!AB$7:AB$966,MATCH(WatchList!$B10,'All CCC'!$B$7:$B$966,0)))</f>
        <v/>
      </c>
      <c r="AC10" s="1045" t="str">
        <f>IF($B10="","",INDEX('All CCC'!AC$7:AC$966,MATCH(WatchList!$B10,'All CCC'!$B$7:$B$966,0)))</f>
        <v/>
      </c>
      <c r="AD10" s="1045" t="str">
        <f>IF($B10="","",INDEX('All CCC'!AD$7:AD$966,MATCH(WatchList!$B10,'All CCC'!$B$7:$B$966,0)))</f>
        <v/>
      </c>
      <c r="AE10" s="1045" t="str">
        <f>IF($B10="","",INDEX('All CCC'!AE$7:AE$966,MATCH(WatchList!$B10,'All CCC'!$B$7:$B$966,0)))</f>
        <v/>
      </c>
      <c r="AF10" s="1045" t="str">
        <f>IF($B10="","",INDEX('All CCC'!AF$7:AF$966,MATCH(WatchList!$B10,'All CCC'!$B$7:$B$966,0)))</f>
        <v/>
      </c>
      <c r="AG10" s="1045" t="str">
        <f>IF($B10="","",INDEX('All CCC'!AG$7:AG$966,MATCH(WatchList!$B10,'All CCC'!$B$7:$B$966,0)))</f>
        <v/>
      </c>
      <c r="AH10" s="1045" t="str">
        <f>IF($B10="","",INDEX('All CCC'!AH$7:AH$966,MATCH(WatchList!$B10,'All CCC'!$B$7:$B$966,0)))</f>
        <v/>
      </c>
      <c r="AI10" s="1045" t="str">
        <f>IF($B10="","",INDEX('All CCC'!AI$7:AI$966,MATCH(WatchList!$B10,'All CCC'!$B$7:$B$966,0)))</f>
        <v/>
      </c>
      <c r="AJ10" s="1045" t="str">
        <f>IF($B10="","",INDEX('All CCC'!AJ$7:AJ$966,MATCH(WatchList!$B10,'All CCC'!$B$7:$B$966,0)))</f>
        <v/>
      </c>
      <c r="AK10" s="1045" t="str">
        <f>IF($B10="","",INDEX('All CCC'!AK$7:AK$966,MATCH(WatchList!$B10,'All CCC'!$B$7:$B$966,0)))</f>
        <v/>
      </c>
      <c r="AL10" s="1045" t="str">
        <f>IF($B10="","",INDEX('All CCC'!AL$7:AL$966,MATCH(WatchList!$B10,'All CCC'!$B$7:$B$966,0)))</f>
        <v/>
      </c>
      <c r="AM10" s="1045" t="str">
        <f>IF($B10="","",INDEX('All CCC'!AM$7:AM$966,MATCH(WatchList!$B10,'All CCC'!$B$7:$B$966,0)))</f>
        <v/>
      </c>
      <c r="AN10" s="1045" t="str">
        <f>IF($B10="","",INDEX('All CCC'!AN$7:AN$966,MATCH(WatchList!$B10,'All CCC'!$B$7:$B$966,0)))</f>
        <v/>
      </c>
      <c r="AO10" s="1045" t="str">
        <f>IF($B10="","",INDEX('All CCC'!AO$7:AO$966,MATCH(WatchList!$B10,'All CCC'!$B$7:$B$966,0)))</f>
        <v/>
      </c>
      <c r="AP10" s="1045" t="str">
        <f>IF($B10="","",INDEX('All CCC'!AP$7:AP$966,MATCH(WatchList!$B10,'All CCC'!$B$7:$B$966,0)))</f>
        <v/>
      </c>
      <c r="AQ10" s="1045" t="str">
        <f>IF($B10="","",INDEX('All CCC'!AQ$7:AQ$966,MATCH(WatchList!$B10,'All CCC'!$B$7:$B$966,0)))</f>
        <v/>
      </c>
      <c r="AR10" s="1045" t="str">
        <f>IF($B10="","",INDEX('All CCC'!AR$7:AR$966,MATCH(WatchList!$B10,'All CCC'!$B$7:$B$966,0)))</f>
        <v/>
      </c>
      <c r="AS10" s="1045" t="str">
        <f>IF($B10="","",INDEX('All CCC'!AS$7:AS$966,MATCH(WatchList!$B10,'All CCC'!$B$7:$B$966,0)))</f>
        <v/>
      </c>
      <c r="AT10" s="1045" t="str">
        <f>IF($B10="","",INDEX('All CCC'!AT$7:AT$966,MATCH(WatchList!$B10,'All CCC'!$B$7:$B$966,0)))</f>
        <v/>
      </c>
      <c r="AU10" s="1045" t="str">
        <f>IF($B10="","",INDEX('All CCC'!AU$7:AU$966,MATCH(WatchList!$B10,'All CCC'!$B$7:$B$966,0)))</f>
        <v/>
      </c>
      <c r="AV10" s="1045" t="str">
        <f>IF($B10="","",INDEX('All CCC'!AV$7:AV$966,MATCH(WatchList!$B10,'All CCC'!$B$7:$B$966,0)))</f>
        <v/>
      </c>
      <c r="AW10" s="1045" t="str">
        <f>IF($B10="","",INDEX('All CCC'!AW$7:AW$966,MATCH(WatchList!$B10,'All CCC'!$B$7:$B$966,0)))</f>
        <v/>
      </c>
      <c r="AX10" s="1045" t="str">
        <f>IF($B10="","",INDEX('All CCC'!AX$7:AX$966,MATCH(WatchList!$B10,'All CCC'!$B$7:$B$966,0)))</f>
        <v/>
      </c>
      <c r="AY10" s="1045" t="str">
        <f>IF($B10="","",INDEX('All CCC'!AY$7:AY$966,MATCH(WatchList!$B10,'All CCC'!$B$7:$B$966,0)))</f>
        <v/>
      </c>
      <c r="AZ10" s="1045" t="str">
        <f>IF($B10="","",INDEX('All CCC'!AZ$7:AZ$966,MATCH(WatchList!$B10,'All CCC'!$B$7:$B$966,0)))</f>
        <v/>
      </c>
      <c r="BA10" s="1045" t="str">
        <f>IF($B10="","",INDEX('All CCC'!BA$7:BA$966,MATCH(WatchList!$B10,'All CCC'!$B$7:$B$966,0)))</f>
        <v/>
      </c>
      <c r="BB10" s="1045" t="str">
        <f>IF($B10="","",INDEX('All CCC'!BB$7:BB$966,MATCH(WatchList!$B10,'All CCC'!$B$7:$B$966,0)))</f>
        <v/>
      </c>
      <c r="BC10" s="1045" t="str">
        <f>IF($B10="","",INDEX('All CCC'!BC$7:BC$966,MATCH(WatchList!$B10,'All CCC'!$B$7:$B$966,0)))</f>
        <v/>
      </c>
      <c r="BD10" s="1045" t="str">
        <f>IF($B10="","",INDEX('All CCC'!BD$7:BD$966,MATCH(WatchList!$B10,'All CCC'!$B$7:$B$966,0)))</f>
        <v/>
      </c>
      <c r="BE10" s="1045" t="str">
        <f>IF($B10="","",INDEX('All CCC'!BE$7:BE$966,MATCH(WatchList!$B10,'All CCC'!$B$7:$B$966,0)))</f>
        <v/>
      </c>
      <c r="BF10" s="1045" t="str">
        <f>IF($B10="","",INDEX('All CCC'!BF$7:BF$966,MATCH(WatchList!$B10,'All CCC'!$B$7:$B$966,0)))</f>
        <v/>
      </c>
    </row>
    <row r="11" spans="1:58" ht="11.25" customHeight="1" x14ac:dyDescent="0.2">
      <c r="A11" s="656" t="str">
        <f>IF($B11="","",INDEX('All CCC'!A$7:A$966,MATCH(WatchList!$B11,'All CCC'!$B$7:$B$966,0)))</f>
        <v/>
      </c>
      <c r="B11" s="36"/>
      <c r="C11" s="1045" t="str">
        <f>IF($B11="","",INDEX('All CCC'!C$7:C$966,MATCH(WatchList!$B11,'All CCC'!$B$7:$B$966,0)))</f>
        <v/>
      </c>
      <c r="D11" s="1045" t="str">
        <f>IF($B11="","",INDEX('All CCC'!D$7:D$966,MATCH(WatchList!$B11,'All CCC'!$B$7:$B$966,0)))</f>
        <v/>
      </c>
      <c r="E11" s="1045" t="str">
        <f>IF($B11="","",INDEX('All CCC'!E$7:E$966,MATCH(WatchList!$B11,'All CCC'!$B$7:$B$966,0)))</f>
        <v/>
      </c>
      <c r="F11" s="1045" t="str">
        <f>IF($B11="","",INDEX('All CCC'!F$7:F$966,MATCH(WatchList!$B11,'All CCC'!$B$7:$B$966,0)))</f>
        <v/>
      </c>
      <c r="G11" s="1045" t="str">
        <f>IF($B11="","",INDEX('All CCC'!G$7:G$966,MATCH(WatchList!$B11,'All CCC'!$B$7:$B$966,0)))</f>
        <v/>
      </c>
      <c r="H11" s="1045" t="str">
        <f>IF($B11="","",INDEX('All CCC'!H$7:H$966,MATCH(WatchList!$B11,'All CCC'!$B$7:$B$966,0)))</f>
        <v/>
      </c>
      <c r="I11" s="1045" t="str">
        <f>IF($B11="","",INDEX('All CCC'!I$7:I$966,MATCH(WatchList!$B11,'All CCC'!$B$7:$B$966,0)))</f>
        <v/>
      </c>
      <c r="J11" s="1045" t="str">
        <f>IF($B11="","",INDEX('All CCC'!J$7:J$966,MATCH(WatchList!$B11,'All CCC'!$B$7:$B$966,0)))</f>
        <v/>
      </c>
      <c r="K11" s="1045" t="str">
        <f>IF($B11="","",INDEX('All CCC'!K$7:K$966,MATCH(WatchList!$B11,'All CCC'!$B$7:$B$966,0)))</f>
        <v/>
      </c>
      <c r="L11" s="1045" t="str">
        <f>IF($B11="","",INDEX('All CCC'!L$7:L$966,MATCH(WatchList!$B11,'All CCC'!$B$7:$B$966,0)))</f>
        <v/>
      </c>
      <c r="M11" s="1045" t="str">
        <f>IF($B11="","",INDEX('All CCC'!M$7:M$966,MATCH(WatchList!$B11,'All CCC'!$B$7:$B$966,0)))</f>
        <v/>
      </c>
      <c r="N11" s="1045" t="str">
        <f>IF($B11="","",INDEX('All CCC'!N$7:N$966,MATCH(WatchList!$B11,'All CCC'!$B$7:$B$966,0)))</f>
        <v/>
      </c>
      <c r="O11" s="1045" t="str">
        <f>IF($B11="","",INDEX('All CCC'!O$7:O$966,MATCH(WatchList!$B11,'All CCC'!$B$7:$B$966,0)))</f>
        <v/>
      </c>
      <c r="P11" s="1046" t="str">
        <f>IF($B11="","",INDEX('All CCC'!P$7:P$966,MATCH(WatchList!$B11,'All CCC'!$B$7:$B$966,0)))</f>
        <v/>
      </c>
      <c r="Q11" s="1046" t="str">
        <f>IF($B11="","",INDEX('All CCC'!Q$7:Q$966,MATCH(WatchList!$B11,'All CCC'!$B$7:$B$966,0)))</f>
        <v/>
      </c>
      <c r="R11" s="1045" t="str">
        <f>IF($B11="","",INDEX('All CCC'!R$7:R$966,MATCH(WatchList!$B11,'All CCC'!$B$7:$B$966,0)))</f>
        <v/>
      </c>
      <c r="S11" s="1045" t="str">
        <f>IF($B11="","",INDEX('All CCC'!S$7:S$966,MATCH(WatchList!$B11,'All CCC'!$B$7:$B$966,0)))</f>
        <v/>
      </c>
      <c r="T11" s="1045" t="str">
        <f>IF($B11="","",INDEX('All CCC'!T$7:T$966,MATCH(WatchList!$B11,'All CCC'!$B$7:$B$966,0)))</f>
        <v/>
      </c>
      <c r="U11" s="1045" t="str">
        <f>IF($B11="","",INDEX('All CCC'!U$7:U$966,MATCH(WatchList!$B11,'All CCC'!$B$7:$B$966,0)))</f>
        <v/>
      </c>
      <c r="V11" s="1045" t="str">
        <f>IF($B11="","",INDEX('All CCC'!V$7:V$966,MATCH(WatchList!$B11,'All CCC'!$B$7:$B$966,0)))</f>
        <v/>
      </c>
      <c r="W11" s="1045" t="str">
        <f>IF($B11="","",INDEX('All CCC'!W$7:W$966,MATCH(WatchList!$B11,'All CCC'!$B$7:$B$966,0)))</f>
        <v/>
      </c>
      <c r="X11" s="1045" t="str">
        <f>IF($B11="","",INDEX('All CCC'!X$7:X$966,MATCH(WatchList!$B11,'All CCC'!$B$7:$B$966,0)))</f>
        <v/>
      </c>
      <c r="Y11" s="1045" t="str">
        <f>IF($B11="","",INDEX('All CCC'!Y$7:Y$966,MATCH(WatchList!$B11,'All CCC'!$B$7:$B$966,0)))</f>
        <v/>
      </c>
      <c r="Z11" s="1045" t="str">
        <f>IF($B11="","",INDEX('All CCC'!Z$7:Z$966,MATCH(WatchList!$B11,'All CCC'!$B$7:$B$966,0)))</f>
        <v/>
      </c>
      <c r="AA11" s="1045" t="str">
        <f>IF($B11="","",INDEX('All CCC'!AA$7:AA$966,MATCH(WatchList!$B11,'All CCC'!$B$7:$B$966,0)))</f>
        <v/>
      </c>
      <c r="AB11" s="1045" t="str">
        <f>IF($B11="","",INDEX('All CCC'!AB$7:AB$966,MATCH(WatchList!$B11,'All CCC'!$B$7:$B$966,0)))</f>
        <v/>
      </c>
      <c r="AC11" s="1045" t="str">
        <f>IF($B11="","",INDEX('All CCC'!AC$7:AC$966,MATCH(WatchList!$B11,'All CCC'!$B$7:$B$966,0)))</f>
        <v/>
      </c>
      <c r="AD11" s="1045" t="str">
        <f>IF($B11="","",INDEX('All CCC'!AD$7:AD$966,MATCH(WatchList!$B11,'All CCC'!$B$7:$B$966,0)))</f>
        <v/>
      </c>
      <c r="AE11" s="1045" t="str">
        <f>IF($B11="","",INDEX('All CCC'!AE$7:AE$966,MATCH(WatchList!$B11,'All CCC'!$B$7:$B$966,0)))</f>
        <v/>
      </c>
      <c r="AF11" s="1045" t="str">
        <f>IF($B11="","",INDEX('All CCC'!AF$7:AF$966,MATCH(WatchList!$B11,'All CCC'!$B$7:$B$966,0)))</f>
        <v/>
      </c>
      <c r="AG11" s="1045" t="str">
        <f>IF($B11="","",INDEX('All CCC'!AG$7:AG$966,MATCH(WatchList!$B11,'All CCC'!$B$7:$B$966,0)))</f>
        <v/>
      </c>
      <c r="AH11" s="1045" t="str">
        <f>IF($B11="","",INDEX('All CCC'!AH$7:AH$966,MATCH(WatchList!$B11,'All CCC'!$B$7:$B$966,0)))</f>
        <v/>
      </c>
      <c r="AI11" s="1045" t="str">
        <f>IF($B11="","",INDEX('All CCC'!AI$7:AI$966,MATCH(WatchList!$B11,'All CCC'!$B$7:$B$966,0)))</f>
        <v/>
      </c>
      <c r="AJ11" s="1045" t="str">
        <f>IF($B11="","",INDEX('All CCC'!AJ$7:AJ$966,MATCH(WatchList!$B11,'All CCC'!$B$7:$B$966,0)))</f>
        <v/>
      </c>
      <c r="AK11" s="1045" t="str">
        <f>IF($B11="","",INDEX('All CCC'!AK$7:AK$966,MATCH(WatchList!$B11,'All CCC'!$B$7:$B$966,0)))</f>
        <v/>
      </c>
      <c r="AL11" s="1045" t="str">
        <f>IF($B11="","",INDEX('All CCC'!AL$7:AL$966,MATCH(WatchList!$B11,'All CCC'!$B$7:$B$966,0)))</f>
        <v/>
      </c>
      <c r="AM11" s="1045" t="str">
        <f>IF($B11="","",INDEX('All CCC'!AM$7:AM$966,MATCH(WatchList!$B11,'All CCC'!$B$7:$B$966,0)))</f>
        <v/>
      </c>
      <c r="AN11" s="1045" t="str">
        <f>IF($B11="","",INDEX('All CCC'!AN$7:AN$966,MATCH(WatchList!$B11,'All CCC'!$B$7:$B$966,0)))</f>
        <v/>
      </c>
      <c r="AO11" s="1045" t="str">
        <f>IF($B11="","",INDEX('All CCC'!AO$7:AO$966,MATCH(WatchList!$B11,'All CCC'!$B$7:$B$966,0)))</f>
        <v/>
      </c>
      <c r="AP11" s="1045" t="str">
        <f>IF($B11="","",INDEX('All CCC'!AP$7:AP$966,MATCH(WatchList!$B11,'All CCC'!$B$7:$B$966,0)))</f>
        <v/>
      </c>
      <c r="AQ11" s="1045" t="str">
        <f>IF($B11="","",INDEX('All CCC'!AQ$7:AQ$966,MATCH(WatchList!$B11,'All CCC'!$B$7:$B$966,0)))</f>
        <v/>
      </c>
      <c r="AR11" s="1045" t="str">
        <f>IF($B11="","",INDEX('All CCC'!AR$7:AR$966,MATCH(WatchList!$B11,'All CCC'!$B$7:$B$966,0)))</f>
        <v/>
      </c>
      <c r="AS11" s="1045" t="str">
        <f>IF($B11="","",INDEX('All CCC'!AS$7:AS$966,MATCH(WatchList!$B11,'All CCC'!$B$7:$B$966,0)))</f>
        <v/>
      </c>
      <c r="AT11" s="1045" t="str">
        <f>IF($B11="","",INDEX('All CCC'!AT$7:AT$966,MATCH(WatchList!$B11,'All CCC'!$B$7:$B$966,0)))</f>
        <v/>
      </c>
      <c r="AU11" s="1045" t="str">
        <f>IF($B11="","",INDEX('All CCC'!AU$7:AU$966,MATCH(WatchList!$B11,'All CCC'!$B$7:$B$966,0)))</f>
        <v/>
      </c>
      <c r="AV11" s="1045" t="str">
        <f>IF($B11="","",INDEX('All CCC'!AV$7:AV$966,MATCH(WatchList!$B11,'All CCC'!$B$7:$B$966,0)))</f>
        <v/>
      </c>
      <c r="AW11" s="1045" t="str">
        <f>IF($B11="","",INDEX('All CCC'!AW$7:AW$966,MATCH(WatchList!$B11,'All CCC'!$B$7:$B$966,0)))</f>
        <v/>
      </c>
      <c r="AX11" s="1045" t="str">
        <f>IF($B11="","",INDEX('All CCC'!AX$7:AX$966,MATCH(WatchList!$B11,'All CCC'!$B$7:$B$966,0)))</f>
        <v/>
      </c>
      <c r="AY11" s="1045" t="str">
        <f>IF($B11="","",INDEX('All CCC'!AY$7:AY$966,MATCH(WatchList!$B11,'All CCC'!$B$7:$B$966,0)))</f>
        <v/>
      </c>
      <c r="AZ11" s="1045" t="str">
        <f>IF($B11="","",INDEX('All CCC'!AZ$7:AZ$966,MATCH(WatchList!$B11,'All CCC'!$B$7:$B$966,0)))</f>
        <v/>
      </c>
      <c r="BA11" s="1045" t="str">
        <f>IF($B11="","",INDEX('All CCC'!BA$7:BA$966,MATCH(WatchList!$B11,'All CCC'!$B$7:$B$966,0)))</f>
        <v/>
      </c>
      <c r="BB11" s="1045" t="str">
        <f>IF($B11="","",INDEX('All CCC'!BB$7:BB$966,MATCH(WatchList!$B11,'All CCC'!$B$7:$B$966,0)))</f>
        <v/>
      </c>
      <c r="BC11" s="1045" t="str">
        <f>IF($B11="","",INDEX('All CCC'!BC$7:BC$966,MATCH(WatchList!$B11,'All CCC'!$B$7:$B$966,0)))</f>
        <v/>
      </c>
      <c r="BD11" s="1045" t="str">
        <f>IF($B11="","",INDEX('All CCC'!BD$7:BD$966,MATCH(WatchList!$B11,'All CCC'!$B$7:$B$966,0)))</f>
        <v/>
      </c>
      <c r="BE11" s="1045" t="str">
        <f>IF($B11="","",INDEX('All CCC'!BE$7:BE$966,MATCH(WatchList!$B11,'All CCC'!$B$7:$B$966,0)))</f>
        <v/>
      </c>
      <c r="BF11" s="1045" t="str">
        <f>IF($B11="","",INDEX('All CCC'!BF$7:BF$966,MATCH(WatchList!$B11,'All CCC'!$B$7:$B$966,0)))</f>
        <v/>
      </c>
    </row>
    <row r="12" spans="1:58" ht="11.25" customHeight="1" x14ac:dyDescent="0.2">
      <c r="A12" s="656" t="str">
        <f>IF($B12="","",INDEX('All CCC'!A$7:A$966,MATCH(WatchList!$B12,'All CCC'!$B$7:$B$966,0)))</f>
        <v/>
      </c>
      <c r="B12" s="36"/>
      <c r="C12" s="1045" t="str">
        <f>IF($B12="","",INDEX('All CCC'!C$7:C$966,MATCH(WatchList!$B12,'All CCC'!$B$7:$B$966,0)))</f>
        <v/>
      </c>
      <c r="D12" s="1045" t="str">
        <f>IF($B12="","",INDEX('All CCC'!D$7:D$966,MATCH(WatchList!$B12,'All CCC'!$B$7:$B$966,0)))</f>
        <v/>
      </c>
      <c r="E12" s="1045" t="str">
        <f>IF($B12="","",INDEX('All CCC'!E$7:E$966,MATCH(WatchList!$B12,'All CCC'!$B$7:$B$966,0)))</f>
        <v/>
      </c>
      <c r="F12" s="1045" t="str">
        <f>IF($B12="","",INDEX('All CCC'!F$7:F$966,MATCH(WatchList!$B12,'All CCC'!$B$7:$B$966,0)))</f>
        <v/>
      </c>
      <c r="G12" s="1045" t="str">
        <f>IF($B12="","",INDEX('All CCC'!G$7:G$966,MATCH(WatchList!$B12,'All CCC'!$B$7:$B$966,0)))</f>
        <v/>
      </c>
      <c r="H12" s="1045" t="str">
        <f>IF($B12="","",INDEX('All CCC'!H$7:H$966,MATCH(WatchList!$B12,'All CCC'!$B$7:$B$966,0)))</f>
        <v/>
      </c>
      <c r="I12" s="1045" t="str">
        <f>IF($B12="","",INDEX('All CCC'!I$7:I$966,MATCH(WatchList!$B12,'All CCC'!$B$7:$B$966,0)))</f>
        <v/>
      </c>
      <c r="J12" s="1045" t="str">
        <f>IF($B12="","",INDEX('All CCC'!J$7:J$966,MATCH(WatchList!$B12,'All CCC'!$B$7:$B$966,0)))</f>
        <v/>
      </c>
      <c r="K12" s="1045" t="str">
        <f>IF($B12="","",INDEX('All CCC'!K$7:K$966,MATCH(WatchList!$B12,'All CCC'!$B$7:$B$966,0)))</f>
        <v/>
      </c>
      <c r="L12" s="1045" t="str">
        <f>IF($B12="","",INDEX('All CCC'!L$7:L$966,MATCH(WatchList!$B12,'All CCC'!$B$7:$B$966,0)))</f>
        <v/>
      </c>
      <c r="M12" s="1045" t="str">
        <f>IF($B12="","",INDEX('All CCC'!M$7:M$966,MATCH(WatchList!$B12,'All CCC'!$B$7:$B$966,0)))</f>
        <v/>
      </c>
      <c r="N12" s="1045" t="str">
        <f>IF($B12="","",INDEX('All CCC'!N$7:N$966,MATCH(WatchList!$B12,'All CCC'!$B$7:$B$966,0)))</f>
        <v/>
      </c>
      <c r="O12" s="1045" t="str">
        <f>IF($B12="","",INDEX('All CCC'!O$7:O$966,MATCH(WatchList!$B12,'All CCC'!$B$7:$B$966,0)))</f>
        <v/>
      </c>
      <c r="P12" s="1046" t="str">
        <f>IF($B12="","",INDEX('All CCC'!P$7:P$966,MATCH(WatchList!$B12,'All CCC'!$B$7:$B$966,0)))</f>
        <v/>
      </c>
      <c r="Q12" s="1046" t="str">
        <f>IF($B12="","",INDEX('All CCC'!Q$7:Q$966,MATCH(WatchList!$B12,'All CCC'!$B$7:$B$966,0)))</f>
        <v/>
      </c>
      <c r="R12" s="1045" t="str">
        <f>IF($B12="","",INDEX('All CCC'!R$7:R$966,MATCH(WatchList!$B12,'All CCC'!$B$7:$B$966,0)))</f>
        <v/>
      </c>
      <c r="S12" s="1045" t="str">
        <f>IF($B12="","",INDEX('All CCC'!S$7:S$966,MATCH(WatchList!$B12,'All CCC'!$B$7:$B$966,0)))</f>
        <v/>
      </c>
      <c r="T12" s="1045" t="str">
        <f>IF($B12="","",INDEX('All CCC'!T$7:T$966,MATCH(WatchList!$B12,'All CCC'!$B$7:$B$966,0)))</f>
        <v/>
      </c>
      <c r="U12" s="1045" t="str">
        <f>IF($B12="","",INDEX('All CCC'!U$7:U$966,MATCH(WatchList!$B12,'All CCC'!$B$7:$B$966,0)))</f>
        <v/>
      </c>
      <c r="V12" s="1045" t="str">
        <f>IF($B12="","",INDEX('All CCC'!V$7:V$966,MATCH(WatchList!$B12,'All CCC'!$B$7:$B$966,0)))</f>
        <v/>
      </c>
      <c r="W12" s="1045" t="str">
        <f>IF($B12="","",INDEX('All CCC'!W$7:W$966,MATCH(WatchList!$B12,'All CCC'!$B$7:$B$966,0)))</f>
        <v/>
      </c>
      <c r="X12" s="1045" t="str">
        <f>IF($B12="","",INDEX('All CCC'!X$7:X$966,MATCH(WatchList!$B12,'All CCC'!$B$7:$B$966,0)))</f>
        <v/>
      </c>
      <c r="Y12" s="1045" t="str">
        <f>IF($B12="","",INDEX('All CCC'!Y$7:Y$966,MATCH(WatchList!$B12,'All CCC'!$B$7:$B$966,0)))</f>
        <v/>
      </c>
      <c r="Z12" s="1045" t="str">
        <f>IF($B12="","",INDEX('All CCC'!Z$7:Z$966,MATCH(WatchList!$B12,'All CCC'!$B$7:$B$966,0)))</f>
        <v/>
      </c>
      <c r="AA12" s="1045" t="str">
        <f>IF($B12="","",INDEX('All CCC'!AA$7:AA$966,MATCH(WatchList!$B12,'All CCC'!$B$7:$B$966,0)))</f>
        <v/>
      </c>
      <c r="AB12" s="1045" t="str">
        <f>IF($B12="","",INDEX('All CCC'!AB$7:AB$966,MATCH(WatchList!$B12,'All CCC'!$B$7:$B$966,0)))</f>
        <v/>
      </c>
      <c r="AC12" s="1045" t="str">
        <f>IF($B12="","",INDEX('All CCC'!AC$7:AC$966,MATCH(WatchList!$B12,'All CCC'!$B$7:$B$966,0)))</f>
        <v/>
      </c>
      <c r="AD12" s="1045" t="str">
        <f>IF($B12="","",INDEX('All CCC'!AD$7:AD$966,MATCH(WatchList!$B12,'All CCC'!$B$7:$B$966,0)))</f>
        <v/>
      </c>
      <c r="AE12" s="1045" t="str">
        <f>IF($B12="","",INDEX('All CCC'!AE$7:AE$966,MATCH(WatchList!$B12,'All CCC'!$B$7:$B$966,0)))</f>
        <v/>
      </c>
      <c r="AF12" s="1045" t="str">
        <f>IF($B12="","",INDEX('All CCC'!AF$7:AF$966,MATCH(WatchList!$B12,'All CCC'!$B$7:$B$966,0)))</f>
        <v/>
      </c>
      <c r="AG12" s="1045" t="str">
        <f>IF($B12="","",INDEX('All CCC'!AG$7:AG$966,MATCH(WatchList!$B12,'All CCC'!$B$7:$B$966,0)))</f>
        <v/>
      </c>
      <c r="AH12" s="1045" t="str">
        <f>IF($B12="","",INDEX('All CCC'!AH$7:AH$966,MATCH(WatchList!$B12,'All CCC'!$B$7:$B$966,0)))</f>
        <v/>
      </c>
      <c r="AI12" s="1045" t="str">
        <f>IF($B12="","",INDEX('All CCC'!AI$7:AI$966,MATCH(WatchList!$B12,'All CCC'!$B$7:$B$966,0)))</f>
        <v/>
      </c>
      <c r="AJ12" s="1045" t="str">
        <f>IF($B12="","",INDEX('All CCC'!AJ$7:AJ$966,MATCH(WatchList!$B12,'All CCC'!$B$7:$B$966,0)))</f>
        <v/>
      </c>
      <c r="AK12" s="1045" t="str">
        <f>IF($B12="","",INDEX('All CCC'!AK$7:AK$966,MATCH(WatchList!$B12,'All CCC'!$B$7:$B$966,0)))</f>
        <v/>
      </c>
      <c r="AL12" s="1045" t="str">
        <f>IF($B12="","",INDEX('All CCC'!AL$7:AL$966,MATCH(WatchList!$B12,'All CCC'!$B$7:$B$966,0)))</f>
        <v/>
      </c>
      <c r="AM12" s="1045" t="str">
        <f>IF($B12="","",INDEX('All CCC'!AM$7:AM$966,MATCH(WatchList!$B12,'All CCC'!$B$7:$B$966,0)))</f>
        <v/>
      </c>
      <c r="AN12" s="1045" t="str">
        <f>IF($B12="","",INDEX('All CCC'!AN$7:AN$966,MATCH(WatchList!$B12,'All CCC'!$B$7:$B$966,0)))</f>
        <v/>
      </c>
      <c r="AO12" s="1045" t="str">
        <f>IF($B12="","",INDEX('All CCC'!AO$7:AO$966,MATCH(WatchList!$B12,'All CCC'!$B$7:$B$966,0)))</f>
        <v/>
      </c>
      <c r="AP12" s="1045" t="str">
        <f>IF($B12="","",INDEX('All CCC'!AP$7:AP$966,MATCH(WatchList!$B12,'All CCC'!$B$7:$B$966,0)))</f>
        <v/>
      </c>
      <c r="AQ12" s="1045" t="str">
        <f>IF($B12="","",INDEX('All CCC'!AQ$7:AQ$966,MATCH(WatchList!$B12,'All CCC'!$B$7:$B$966,0)))</f>
        <v/>
      </c>
      <c r="AR12" s="1045" t="str">
        <f>IF($B12="","",INDEX('All CCC'!AR$7:AR$966,MATCH(WatchList!$B12,'All CCC'!$B$7:$B$966,0)))</f>
        <v/>
      </c>
      <c r="AS12" s="1045" t="str">
        <f>IF($B12="","",INDEX('All CCC'!AS$7:AS$966,MATCH(WatchList!$B12,'All CCC'!$B$7:$B$966,0)))</f>
        <v/>
      </c>
      <c r="AT12" s="1045" t="str">
        <f>IF($B12="","",INDEX('All CCC'!AT$7:AT$966,MATCH(WatchList!$B12,'All CCC'!$B$7:$B$966,0)))</f>
        <v/>
      </c>
      <c r="AU12" s="1045" t="str">
        <f>IF($B12="","",INDEX('All CCC'!AU$7:AU$966,MATCH(WatchList!$B12,'All CCC'!$B$7:$B$966,0)))</f>
        <v/>
      </c>
      <c r="AV12" s="1045" t="str">
        <f>IF($B12="","",INDEX('All CCC'!AV$7:AV$966,MATCH(WatchList!$B12,'All CCC'!$B$7:$B$966,0)))</f>
        <v/>
      </c>
      <c r="AW12" s="1045" t="str">
        <f>IF($B12="","",INDEX('All CCC'!AW$7:AW$966,MATCH(WatchList!$B12,'All CCC'!$B$7:$B$966,0)))</f>
        <v/>
      </c>
      <c r="AX12" s="1045" t="str">
        <f>IF($B12="","",INDEX('All CCC'!AX$7:AX$966,MATCH(WatchList!$B12,'All CCC'!$B$7:$B$966,0)))</f>
        <v/>
      </c>
      <c r="AY12" s="1045" t="str">
        <f>IF($B12="","",INDEX('All CCC'!AY$7:AY$966,MATCH(WatchList!$B12,'All CCC'!$B$7:$B$966,0)))</f>
        <v/>
      </c>
      <c r="AZ12" s="1045" t="str">
        <f>IF($B12="","",INDEX('All CCC'!AZ$7:AZ$966,MATCH(WatchList!$B12,'All CCC'!$B$7:$B$966,0)))</f>
        <v/>
      </c>
      <c r="BA12" s="1045" t="str">
        <f>IF($B12="","",INDEX('All CCC'!BA$7:BA$966,MATCH(WatchList!$B12,'All CCC'!$B$7:$B$966,0)))</f>
        <v/>
      </c>
      <c r="BB12" s="1045" t="str">
        <f>IF($B12="","",INDEX('All CCC'!BB$7:BB$966,MATCH(WatchList!$B12,'All CCC'!$B$7:$B$966,0)))</f>
        <v/>
      </c>
      <c r="BC12" s="1045" t="str">
        <f>IF($B12="","",INDEX('All CCC'!BC$7:BC$966,MATCH(WatchList!$B12,'All CCC'!$B$7:$B$966,0)))</f>
        <v/>
      </c>
      <c r="BD12" s="1045" t="str">
        <f>IF($B12="","",INDEX('All CCC'!BD$7:BD$966,MATCH(WatchList!$B12,'All CCC'!$B$7:$B$966,0)))</f>
        <v/>
      </c>
      <c r="BE12" s="1045" t="str">
        <f>IF($B12="","",INDEX('All CCC'!BE$7:BE$966,MATCH(WatchList!$B12,'All CCC'!$B$7:$B$966,0)))</f>
        <v/>
      </c>
      <c r="BF12" s="1045" t="str">
        <f>IF($B12="","",INDEX('All CCC'!BF$7:BF$966,MATCH(WatchList!$B12,'All CCC'!$B$7:$B$966,0)))</f>
        <v/>
      </c>
    </row>
    <row r="13" spans="1:58" ht="11.25" customHeight="1" x14ac:dyDescent="0.2">
      <c r="A13" s="656" t="str">
        <f>IF($B13="","",INDEX('All CCC'!A$7:A$966,MATCH(WatchList!$B13,'All CCC'!$B$7:$B$966,0)))</f>
        <v/>
      </c>
      <c r="B13" s="36"/>
      <c r="C13" s="1045" t="str">
        <f>IF($B13="","",INDEX('All CCC'!C$7:C$966,MATCH(WatchList!$B13,'All CCC'!$B$7:$B$966,0)))</f>
        <v/>
      </c>
      <c r="D13" s="1045" t="str">
        <f>IF($B13="","",INDEX('All CCC'!D$7:D$966,MATCH(WatchList!$B13,'All CCC'!$B$7:$B$966,0)))</f>
        <v/>
      </c>
      <c r="E13" s="1045" t="str">
        <f>IF($B13="","",INDEX('All CCC'!E$7:E$966,MATCH(WatchList!$B13,'All CCC'!$B$7:$B$966,0)))</f>
        <v/>
      </c>
      <c r="F13" s="1045" t="str">
        <f>IF($B13="","",INDEX('All CCC'!F$7:F$966,MATCH(WatchList!$B13,'All CCC'!$B$7:$B$966,0)))</f>
        <v/>
      </c>
      <c r="G13" s="1045" t="str">
        <f>IF($B13="","",INDEX('All CCC'!G$7:G$966,MATCH(WatchList!$B13,'All CCC'!$B$7:$B$966,0)))</f>
        <v/>
      </c>
      <c r="H13" s="1045" t="str">
        <f>IF($B13="","",INDEX('All CCC'!H$7:H$966,MATCH(WatchList!$B13,'All CCC'!$B$7:$B$966,0)))</f>
        <v/>
      </c>
      <c r="I13" s="1045" t="str">
        <f>IF($B13="","",INDEX('All CCC'!I$7:I$966,MATCH(WatchList!$B13,'All CCC'!$B$7:$B$966,0)))</f>
        <v/>
      </c>
      <c r="J13" s="1045" t="str">
        <f>IF($B13="","",INDEX('All CCC'!J$7:J$966,MATCH(WatchList!$B13,'All CCC'!$B$7:$B$966,0)))</f>
        <v/>
      </c>
      <c r="K13" s="1045" t="str">
        <f>IF($B13="","",INDEX('All CCC'!K$7:K$966,MATCH(WatchList!$B13,'All CCC'!$B$7:$B$966,0)))</f>
        <v/>
      </c>
      <c r="L13" s="1045" t="str">
        <f>IF($B13="","",INDEX('All CCC'!L$7:L$966,MATCH(WatchList!$B13,'All CCC'!$B$7:$B$966,0)))</f>
        <v/>
      </c>
      <c r="M13" s="1045" t="str">
        <f>IF($B13="","",INDEX('All CCC'!M$7:M$966,MATCH(WatchList!$B13,'All CCC'!$B$7:$B$966,0)))</f>
        <v/>
      </c>
      <c r="N13" s="1045" t="str">
        <f>IF($B13="","",INDEX('All CCC'!N$7:N$966,MATCH(WatchList!$B13,'All CCC'!$B$7:$B$966,0)))</f>
        <v/>
      </c>
      <c r="O13" s="1045" t="str">
        <f>IF($B13="","",INDEX('All CCC'!O$7:O$966,MATCH(WatchList!$B13,'All CCC'!$B$7:$B$966,0)))</f>
        <v/>
      </c>
      <c r="P13" s="1046" t="str">
        <f>IF($B13="","",INDEX('All CCC'!P$7:P$966,MATCH(WatchList!$B13,'All CCC'!$B$7:$B$966,0)))</f>
        <v/>
      </c>
      <c r="Q13" s="1046" t="str">
        <f>IF($B13="","",INDEX('All CCC'!Q$7:Q$966,MATCH(WatchList!$B13,'All CCC'!$B$7:$B$966,0)))</f>
        <v/>
      </c>
      <c r="R13" s="1045" t="str">
        <f>IF($B13="","",INDEX('All CCC'!R$7:R$966,MATCH(WatchList!$B13,'All CCC'!$B$7:$B$966,0)))</f>
        <v/>
      </c>
      <c r="S13" s="1045" t="str">
        <f>IF($B13="","",INDEX('All CCC'!S$7:S$966,MATCH(WatchList!$B13,'All CCC'!$B$7:$B$966,0)))</f>
        <v/>
      </c>
      <c r="T13" s="1045" t="str">
        <f>IF($B13="","",INDEX('All CCC'!T$7:T$966,MATCH(WatchList!$B13,'All CCC'!$B$7:$B$966,0)))</f>
        <v/>
      </c>
      <c r="U13" s="1045" t="str">
        <f>IF($B13="","",INDEX('All CCC'!U$7:U$966,MATCH(WatchList!$B13,'All CCC'!$B$7:$B$966,0)))</f>
        <v/>
      </c>
      <c r="V13" s="1045" t="str">
        <f>IF($B13="","",INDEX('All CCC'!V$7:V$966,MATCH(WatchList!$B13,'All CCC'!$B$7:$B$966,0)))</f>
        <v/>
      </c>
      <c r="W13" s="1045" t="str">
        <f>IF($B13="","",INDEX('All CCC'!W$7:W$966,MATCH(WatchList!$B13,'All CCC'!$B$7:$B$966,0)))</f>
        <v/>
      </c>
      <c r="X13" s="1045" t="str">
        <f>IF($B13="","",INDEX('All CCC'!X$7:X$966,MATCH(WatchList!$B13,'All CCC'!$B$7:$B$966,0)))</f>
        <v/>
      </c>
      <c r="Y13" s="1045" t="str">
        <f>IF($B13="","",INDEX('All CCC'!Y$7:Y$966,MATCH(WatchList!$B13,'All CCC'!$B$7:$B$966,0)))</f>
        <v/>
      </c>
      <c r="Z13" s="1045" t="str">
        <f>IF($B13="","",INDEX('All CCC'!Z$7:Z$966,MATCH(WatchList!$B13,'All CCC'!$B$7:$B$966,0)))</f>
        <v/>
      </c>
      <c r="AA13" s="1045" t="str">
        <f>IF($B13="","",INDEX('All CCC'!AA$7:AA$966,MATCH(WatchList!$B13,'All CCC'!$B$7:$B$966,0)))</f>
        <v/>
      </c>
      <c r="AB13" s="1045" t="str">
        <f>IF($B13="","",INDEX('All CCC'!AB$7:AB$966,MATCH(WatchList!$B13,'All CCC'!$B$7:$B$966,0)))</f>
        <v/>
      </c>
      <c r="AC13" s="1045" t="str">
        <f>IF($B13="","",INDEX('All CCC'!AC$7:AC$966,MATCH(WatchList!$B13,'All CCC'!$B$7:$B$966,0)))</f>
        <v/>
      </c>
      <c r="AD13" s="1045" t="str">
        <f>IF($B13="","",INDEX('All CCC'!AD$7:AD$966,MATCH(WatchList!$B13,'All CCC'!$B$7:$B$966,0)))</f>
        <v/>
      </c>
      <c r="AE13" s="1045" t="str">
        <f>IF($B13="","",INDEX('All CCC'!AE$7:AE$966,MATCH(WatchList!$B13,'All CCC'!$B$7:$B$966,0)))</f>
        <v/>
      </c>
      <c r="AF13" s="1045" t="str">
        <f>IF($B13="","",INDEX('All CCC'!AF$7:AF$966,MATCH(WatchList!$B13,'All CCC'!$B$7:$B$966,0)))</f>
        <v/>
      </c>
      <c r="AG13" s="1045" t="str">
        <f>IF($B13="","",INDEX('All CCC'!AG$7:AG$966,MATCH(WatchList!$B13,'All CCC'!$B$7:$B$966,0)))</f>
        <v/>
      </c>
      <c r="AH13" s="1045" t="str">
        <f>IF($B13="","",INDEX('All CCC'!AH$7:AH$966,MATCH(WatchList!$B13,'All CCC'!$B$7:$B$966,0)))</f>
        <v/>
      </c>
      <c r="AI13" s="1045" t="str">
        <f>IF($B13="","",INDEX('All CCC'!AI$7:AI$966,MATCH(WatchList!$B13,'All CCC'!$B$7:$B$966,0)))</f>
        <v/>
      </c>
      <c r="AJ13" s="1045" t="str">
        <f>IF($B13="","",INDEX('All CCC'!AJ$7:AJ$966,MATCH(WatchList!$B13,'All CCC'!$B$7:$B$966,0)))</f>
        <v/>
      </c>
      <c r="AK13" s="1045" t="str">
        <f>IF($B13="","",INDEX('All CCC'!AK$7:AK$966,MATCH(WatchList!$B13,'All CCC'!$B$7:$B$966,0)))</f>
        <v/>
      </c>
      <c r="AL13" s="1045" t="str">
        <f>IF($B13="","",INDEX('All CCC'!AL$7:AL$966,MATCH(WatchList!$B13,'All CCC'!$B$7:$B$966,0)))</f>
        <v/>
      </c>
      <c r="AM13" s="1045" t="str">
        <f>IF($B13="","",INDEX('All CCC'!AM$7:AM$966,MATCH(WatchList!$B13,'All CCC'!$B$7:$B$966,0)))</f>
        <v/>
      </c>
      <c r="AN13" s="1045" t="str">
        <f>IF($B13="","",INDEX('All CCC'!AN$7:AN$966,MATCH(WatchList!$B13,'All CCC'!$B$7:$B$966,0)))</f>
        <v/>
      </c>
      <c r="AO13" s="1045" t="str">
        <f>IF($B13="","",INDEX('All CCC'!AO$7:AO$966,MATCH(WatchList!$B13,'All CCC'!$B$7:$B$966,0)))</f>
        <v/>
      </c>
      <c r="AP13" s="1045" t="str">
        <f>IF($B13="","",INDEX('All CCC'!AP$7:AP$966,MATCH(WatchList!$B13,'All CCC'!$B$7:$B$966,0)))</f>
        <v/>
      </c>
      <c r="AQ13" s="1045" t="str">
        <f>IF($B13="","",INDEX('All CCC'!AQ$7:AQ$966,MATCH(WatchList!$B13,'All CCC'!$B$7:$B$966,0)))</f>
        <v/>
      </c>
      <c r="AR13" s="1045" t="str">
        <f>IF($B13="","",INDEX('All CCC'!AR$7:AR$966,MATCH(WatchList!$B13,'All CCC'!$B$7:$B$966,0)))</f>
        <v/>
      </c>
      <c r="AS13" s="1045" t="str">
        <f>IF($B13="","",INDEX('All CCC'!AS$7:AS$966,MATCH(WatchList!$B13,'All CCC'!$B$7:$B$966,0)))</f>
        <v/>
      </c>
      <c r="AT13" s="1045" t="str">
        <f>IF($B13="","",INDEX('All CCC'!AT$7:AT$966,MATCH(WatchList!$B13,'All CCC'!$B$7:$B$966,0)))</f>
        <v/>
      </c>
      <c r="AU13" s="1045" t="str">
        <f>IF($B13="","",INDEX('All CCC'!AU$7:AU$966,MATCH(WatchList!$B13,'All CCC'!$B$7:$B$966,0)))</f>
        <v/>
      </c>
      <c r="AV13" s="1045" t="str">
        <f>IF($B13="","",INDEX('All CCC'!AV$7:AV$966,MATCH(WatchList!$B13,'All CCC'!$B$7:$B$966,0)))</f>
        <v/>
      </c>
      <c r="AW13" s="1045" t="str">
        <f>IF($B13="","",INDEX('All CCC'!AW$7:AW$966,MATCH(WatchList!$B13,'All CCC'!$B$7:$B$966,0)))</f>
        <v/>
      </c>
      <c r="AX13" s="1045" t="str">
        <f>IF($B13="","",INDEX('All CCC'!AX$7:AX$966,MATCH(WatchList!$B13,'All CCC'!$B$7:$B$966,0)))</f>
        <v/>
      </c>
      <c r="AY13" s="1045" t="str">
        <f>IF($B13="","",INDEX('All CCC'!AY$7:AY$966,MATCH(WatchList!$B13,'All CCC'!$B$7:$B$966,0)))</f>
        <v/>
      </c>
      <c r="AZ13" s="1045" t="str">
        <f>IF($B13="","",INDEX('All CCC'!AZ$7:AZ$966,MATCH(WatchList!$B13,'All CCC'!$B$7:$B$966,0)))</f>
        <v/>
      </c>
      <c r="BA13" s="1045" t="str">
        <f>IF($B13="","",INDEX('All CCC'!BA$7:BA$966,MATCH(WatchList!$B13,'All CCC'!$B$7:$B$966,0)))</f>
        <v/>
      </c>
      <c r="BB13" s="1045" t="str">
        <f>IF($B13="","",INDEX('All CCC'!BB$7:BB$966,MATCH(WatchList!$B13,'All CCC'!$B$7:$B$966,0)))</f>
        <v/>
      </c>
      <c r="BC13" s="1045" t="str">
        <f>IF($B13="","",INDEX('All CCC'!BC$7:BC$966,MATCH(WatchList!$B13,'All CCC'!$B$7:$B$966,0)))</f>
        <v/>
      </c>
      <c r="BD13" s="1045" t="str">
        <f>IF($B13="","",INDEX('All CCC'!BD$7:BD$966,MATCH(WatchList!$B13,'All CCC'!$B$7:$B$966,0)))</f>
        <v/>
      </c>
      <c r="BE13" s="1045" t="str">
        <f>IF($B13="","",INDEX('All CCC'!BE$7:BE$966,MATCH(WatchList!$B13,'All CCC'!$B$7:$B$966,0)))</f>
        <v/>
      </c>
      <c r="BF13" s="1045" t="str">
        <f>IF($B13="","",INDEX('All CCC'!BF$7:BF$966,MATCH(WatchList!$B13,'All CCC'!$B$7:$B$966,0)))</f>
        <v/>
      </c>
    </row>
    <row r="14" spans="1:58" ht="11.25" customHeight="1" x14ac:dyDescent="0.2">
      <c r="A14" s="656" t="str">
        <f>IF($B14="","",INDEX('All CCC'!A$7:A$966,MATCH(WatchList!$B14,'All CCC'!$B$7:$B$966,0)))</f>
        <v/>
      </c>
      <c r="B14" s="36"/>
      <c r="C14" s="1045" t="str">
        <f>IF($B14="","",INDEX('All CCC'!C$7:C$966,MATCH(WatchList!$B14,'All CCC'!$B$7:$B$966,0)))</f>
        <v/>
      </c>
      <c r="D14" s="1045" t="str">
        <f>IF($B14="","",INDEX('All CCC'!D$7:D$966,MATCH(WatchList!$B14,'All CCC'!$B$7:$B$966,0)))</f>
        <v/>
      </c>
      <c r="E14" s="1045" t="str">
        <f>IF($B14="","",INDEX('All CCC'!E$7:E$966,MATCH(WatchList!$B14,'All CCC'!$B$7:$B$966,0)))</f>
        <v/>
      </c>
      <c r="F14" s="1045" t="str">
        <f>IF($B14="","",INDEX('All CCC'!F$7:F$966,MATCH(WatchList!$B14,'All CCC'!$B$7:$B$966,0)))</f>
        <v/>
      </c>
      <c r="G14" s="1045" t="str">
        <f>IF($B14="","",INDEX('All CCC'!G$7:G$966,MATCH(WatchList!$B14,'All CCC'!$B$7:$B$966,0)))</f>
        <v/>
      </c>
      <c r="H14" s="1045" t="str">
        <f>IF($B14="","",INDEX('All CCC'!H$7:H$966,MATCH(WatchList!$B14,'All CCC'!$B$7:$B$966,0)))</f>
        <v/>
      </c>
      <c r="I14" s="1045" t="str">
        <f>IF($B14="","",INDEX('All CCC'!I$7:I$966,MATCH(WatchList!$B14,'All CCC'!$B$7:$B$966,0)))</f>
        <v/>
      </c>
      <c r="J14" s="1045" t="str">
        <f>IF($B14="","",INDEX('All CCC'!J$7:J$966,MATCH(WatchList!$B14,'All CCC'!$B$7:$B$966,0)))</f>
        <v/>
      </c>
      <c r="K14" s="1045" t="str">
        <f>IF($B14="","",INDEX('All CCC'!K$7:K$966,MATCH(WatchList!$B14,'All CCC'!$B$7:$B$966,0)))</f>
        <v/>
      </c>
      <c r="L14" s="1045" t="str">
        <f>IF($B14="","",INDEX('All CCC'!L$7:L$966,MATCH(WatchList!$B14,'All CCC'!$B$7:$B$966,0)))</f>
        <v/>
      </c>
      <c r="M14" s="1045" t="str">
        <f>IF($B14="","",INDEX('All CCC'!M$7:M$966,MATCH(WatchList!$B14,'All CCC'!$B$7:$B$966,0)))</f>
        <v/>
      </c>
      <c r="N14" s="1045" t="str">
        <f>IF($B14="","",INDEX('All CCC'!N$7:N$966,MATCH(WatchList!$B14,'All CCC'!$B$7:$B$966,0)))</f>
        <v/>
      </c>
      <c r="O14" s="1045" t="str">
        <f>IF($B14="","",INDEX('All CCC'!O$7:O$966,MATCH(WatchList!$B14,'All CCC'!$B$7:$B$966,0)))</f>
        <v/>
      </c>
      <c r="P14" s="1046" t="str">
        <f>IF($B14="","",INDEX('All CCC'!P$7:P$966,MATCH(WatchList!$B14,'All CCC'!$B$7:$B$966,0)))</f>
        <v/>
      </c>
      <c r="Q14" s="1046" t="str">
        <f>IF($B14="","",INDEX('All CCC'!Q$7:Q$966,MATCH(WatchList!$B14,'All CCC'!$B$7:$B$966,0)))</f>
        <v/>
      </c>
      <c r="R14" s="1045" t="str">
        <f>IF($B14="","",INDEX('All CCC'!R$7:R$966,MATCH(WatchList!$B14,'All CCC'!$B$7:$B$966,0)))</f>
        <v/>
      </c>
      <c r="S14" s="1045" t="str">
        <f>IF($B14="","",INDEX('All CCC'!S$7:S$966,MATCH(WatchList!$B14,'All CCC'!$B$7:$B$966,0)))</f>
        <v/>
      </c>
      <c r="T14" s="1045" t="str">
        <f>IF($B14="","",INDEX('All CCC'!T$7:T$966,MATCH(WatchList!$B14,'All CCC'!$B$7:$B$966,0)))</f>
        <v/>
      </c>
      <c r="U14" s="1045" t="str">
        <f>IF($B14="","",INDEX('All CCC'!U$7:U$966,MATCH(WatchList!$B14,'All CCC'!$B$7:$B$966,0)))</f>
        <v/>
      </c>
      <c r="V14" s="1045" t="str">
        <f>IF($B14="","",INDEX('All CCC'!V$7:V$966,MATCH(WatchList!$B14,'All CCC'!$B$7:$B$966,0)))</f>
        <v/>
      </c>
      <c r="W14" s="1045" t="str">
        <f>IF($B14="","",INDEX('All CCC'!W$7:W$966,MATCH(WatchList!$B14,'All CCC'!$B$7:$B$966,0)))</f>
        <v/>
      </c>
      <c r="X14" s="1045" t="str">
        <f>IF($B14="","",INDEX('All CCC'!X$7:X$966,MATCH(WatchList!$B14,'All CCC'!$B$7:$B$966,0)))</f>
        <v/>
      </c>
      <c r="Y14" s="1045" t="str">
        <f>IF($B14="","",INDEX('All CCC'!Y$7:Y$966,MATCH(WatchList!$B14,'All CCC'!$B$7:$B$966,0)))</f>
        <v/>
      </c>
      <c r="Z14" s="1045" t="str">
        <f>IF($B14="","",INDEX('All CCC'!Z$7:Z$966,MATCH(WatchList!$B14,'All CCC'!$B$7:$B$966,0)))</f>
        <v/>
      </c>
      <c r="AA14" s="1045" t="str">
        <f>IF($B14="","",INDEX('All CCC'!AA$7:AA$966,MATCH(WatchList!$B14,'All CCC'!$B$7:$B$966,0)))</f>
        <v/>
      </c>
      <c r="AB14" s="1045" t="str">
        <f>IF($B14="","",INDEX('All CCC'!AB$7:AB$966,MATCH(WatchList!$B14,'All CCC'!$B$7:$B$966,0)))</f>
        <v/>
      </c>
      <c r="AC14" s="1045" t="str">
        <f>IF($B14="","",INDEX('All CCC'!AC$7:AC$966,MATCH(WatchList!$B14,'All CCC'!$B$7:$B$966,0)))</f>
        <v/>
      </c>
      <c r="AD14" s="1045" t="str">
        <f>IF($B14="","",INDEX('All CCC'!AD$7:AD$966,MATCH(WatchList!$B14,'All CCC'!$B$7:$B$966,0)))</f>
        <v/>
      </c>
      <c r="AE14" s="1045" t="str">
        <f>IF($B14="","",INDEX('All CCC'!AE$7:AE$966,MATCH(WatchList!$B14,'All CCC'!$B$7:$B$966,0)))</f>
        <v/>
      </c>
      <c r="AF14" s="1045" t="str">
        <f>IF($B14="","",INDEX('All CCC'!AF$7:AF$966,MATCH(WatchList!$B14,'All CCC'!$B$7:$B$966,0)))</f>
        <v/>
      </c>
      <c r="AG14" s="1045" t="str">
        <f>IF($B14="","",INDEX('All CCC'!AG$7:AG$966,MATCH(WatchList!$B14,'All CCC'!$B$7:$B$966,0)))</f>
        <v/>
      </c>
      <c r="AH14" s="1045" t="str">
        <f>IF($B14="","",INDEX('All CCC'!AH$7:AH$966,MATCH(WatchList!$B14,'All CCC'!$B$7:$B$966,0)))</f>
        <v/>
      </c>
      <c r="AI14" s="1045" t="str">
        <f>IF($B14="","",INDEX('All CCC'!AI$7:AI$966,MATCH(WatchList!$B14,'All CCC'!$B$7:$B$966,0)))</f>
        <v/>
      </c>
      <c r="AJ14" s="1045" t="str">
        <f>IF($B14="","",INDEX('All CCC'!AJ$7:AJ$966,MATCH(WatchList!$B14,'All CCC'!$B$7:$B$966,0)))</f>
        <v/>
      </c>
      <c r="AK14" s="1045" t="str">
        <f>IF($B14="","",INDEX('All CCC'!AK$7:AK$966,MATCH(WatchList!$B14,'All CCC'!$B$7:$B$966,0)))</f>
        <v/>
      </c>
      <c r="AL14" s="1045" t="str">
        <f>IF($B14="","",INDEX('All CCC'!AL$7:AL$966,MATCH(WatchList!$B14,'All CCC'!$B$7:$B$966,0)))</f>
        <v/>
      </c>
      <c r="AM14" s="1045" t="str">
        <f>IF($B14="","",INDEX('All CCC'!AM$7:AM$966,MATCH(WatchList!$B14,'All CCC'!$B$7:$B$966,0)))</f>
        <v/>
      </c>
      <c r="AN14" s="1045" t="str">
        <f>IF($B14="","",INDEX('All CCC'!AN$7:AN$966,MATCH(WatchList!$B14,'All CCC'!$B$7:$B$966,0)))</f>
        <v/>
      </c>
      <c r="AO14" s="1045" t="str">
        <f>IF($B14="","",INDEX('All CCC'!AO$7:AO$966,MATCH(WatchList!$B14,'All CCC'!$B$7:$B$966,0)))</f>
        <v/>
      </c>
      <c r="AP14" s="1045" t="str">
        <f>IF($B14="","",INDEX('All CCC'!AP$7:AP$966,MATCH(WatchList!$B14,'All CCC'!$B$7:$B$966,0)))</f>
        <v/>
      </c>
      <c r="AQ14" s="1045" t="str">
        <f>IF($B14="","",INDEX('All CCC'!AQ$7:AQ$966,MATCH(WatchList!$B14,'All CCC'!$B$7:$B$966,0)))</f>
        <v/>
      </c>
      <c r="AR14" s="1045" t="str">
        <f>IF($B14="","",INDEX('All CCC'!AR$7:AR$966,MATCH(WatchList!$B14,'All CCC'!$B$7:$B$966,0)))</f>
        <v/>
      </c>
      <c r="AS14" s="1045" t="str">
        <f>IF($B14="","",INDEX('All CCC'!AS$7:AS$966,MATCH(WatchList!$B14,'All CCC'!$B$7:$B$966,0)))</f>
        <v/>
      </c>
      <c r="AT14" s="1045" t="str">
        <f>IF($B14="","",INDEX('All CCC'!AT$7:AT$966,MATCH(WatchList!$B14,'All CCC'!$B$7:$B$966,0)))</f>
        <v/>
      </c>
      <c r="AU14" s="1045" t="str">
        <f>IF($B14="","",INDEX('All CCC'!AU$7:AU$966,MATCH(WatchList!$B14,'All CCC'!$B$7:$B$966,0)))</f>
        <v/>
      </c>
      <c r="AV14" s="1045" t="str">
        <f>IF($B14="","",INDEX('All CCC'!AV$7:AV$966,MATCH(WatchList!$B14,'All CCC'!$B$7:$B$966,0)))</f>
        <v/>
      </c>
      <c r="AW14" s="1045" t="str">
        <f>IF($B14="","",INDEX('All CCC'!AW$7:AW$966,MATCH(WatchList!$B14,'All CCC'!$B$7:$B$966,0)))</f>
        <v/>
      </c>
      <c r="AX14" s="1045" t="str">
        <f>IF($B14="","",INDEX('All CCC'!AX$7:AX$966,MATCH(WatchList!$B14,'All CCC'!$B$7:$B$966,0)))</f>
        <v/>
      </c>
      <c r="AY14" s="1045" t="str">
        <f>IF($B14="","",INDEX('All CCC'!AY$7:AY$966,MATCH(WatchList!$B14,'All CCC'!$B$7:$B$966,0)))</f>
        <v/>
      </c>
      <c r="AZ14" s="1045" t="str">
        <f>IF($B14="","",INDEX('All CCC'!AZ$7:AZ$966,MATCH(WatchList!$B14,'All CCC'!$B$7:$B$966,0)))</f>
        <v/>
      </c>
      <c r="BA14" s="1045" t="str">
        <f>IF($B14="","",INDEX('All CCC'!BA$7:BA$966,MATCH(WatchList!$B14,'All CCC'!$B$7:$B$966,0)))</f>
        <v/>
      </c>
      <c r="BB14" s="1045" t="str">
        <f>IF($B14="","",INDEX('All CCC'!BB$7:BB$966,MATCH(WatchList!$B14,'All CCC'!$B$7:$B$966,0)))</f>
        <v/>
      </c>
      <c r="BC14" s="1045" t="str">
        <f>IF($B14="","",INDEX('All CCC'!BC$7:BC$966,MATCH(WatchList!$B14,'All CCC'!$B$7:$B$966,0)))</f>
        <v/>
      </c>
      <c r="BD14" s="1045" t="str">
        <f>IF($B14="","",INDEX('All CCC'!BD$7:BD$966,MATCH(WatchList!$B14,'All CCC'!$B$7:$B$966,0)))</f>
        <v/>
      </c>
      <c r="BE14" s="1045" t="str">
        <f>IF($B14="","",INDEX('All CCC'!BE$7:BE$966,MATCH(WatchList!$B14,'All CCC'!$B$7:$B$966,0)))</f>
        <v/>
      </c>
      <c r="BF14" s="1045" t="str">
        <f>IF($B14="","",INDEX('All CCC'!BF$7:BF$966,MATCH(WatchList!$B14,'All CCC'!$B$7:$B$966,0)))</f>
        <v/>
      </c>
    </row>
    <row r="15" spans="1:58" ht="11.25" customHeight="1" x14ac:dyDescent="0.2">
      <c r="A15" s="656" t="str">
        <f>IF($B15="","",INDEX('All CCC'!A$7:A$966,MATCH(WatchList!$B15,'All CCC'!$B$7:$B$966,0)))</f>
        <v/>
      </c>
      <c r="B15" s="36"/>
      <c r="C15" s="1045" t="str">
        <f>IF($B15="","",INDEX('All CCC'!C$7:C$966,MATCH(WatchList!$B15,'All CCC'!$B$7:$B$966,0)))</f>
        <v/>
      </c>
      <c r="D15" s="1045" t="str">
        <f>IF($B15="","",INDEX('All CCC'!D$7:D$966,MATCH(WatchList!$B15,'All CCC'!$B$7:$B$966,0)))</f>
        <v/>
      </c>
      <c r="E15" s="1045" t="str">
        <f>IF($B15="","",INDEX('All CCC'!E$7:E$966,MATCH(WatchList!$B15,'All CCC'!$B$7:$B$966,0)))</f>
        <v/>
      </c>
      <c r="F15" s="1045" t="str">
        <f>IF($B15="","",INDEX('All CCC'!F$7:F$966,MATCH(WatchList!$B15,'All CCC'!$B$7:$B$966,0)))</f>
        <v/>
      </c>
      <c r="G15" s="1045" t="str">
        <f>IF($B15="","",INDEX('All CCC'!G$7:G$966,MATCH(WatchList!$B15,'All CCC'!$B$7:$B$966,0)))</f>
        <v/>
      </c>
      <c r="H15" s="1045" t="str">
        <f>IF($B15="","",INDEX('All CCC'!H$7:H$966,MATCH(WatchList!$B15,'All CCC'!$B$7:$B$966,0)))</f>
        <v/>
      </c>
      <c r="I15" s="1045" t="str">
        <f>IF($B15="","",INDEX('All CCC'!I$7:I$966,MATCH(WatchList!$B15,'All CCC'!$B$7:$B$966,0)))</f>
        <v/>
      </c>
      <c r="J15" s="1045" t="str">
        <f>IF($B15="","",INDEX('All CCC'!J$7:J$966,MATCH(WatchList!$B15,'All CCC'!$B$7:$B$966,0)))</f>
        <v/>
      </c>
      <c r="K15" s="1045" t="str">
        <f>IF($B15="","",INDEX('All CCC'!K$7:K$966,MATCH(WatchList!$B15,'All CCC'!$B$7:$B$966,0)))</f>
        <v/>
      </c>
      <c r="L15" s="1045" t="str">
        <f>IF($B15="","",INDEX('All CCC'!L$7:L$966,MATCH(WatchList!$B15,'All CCC'!$B$7:$B$966,0)))</f>
        <v/>
      </c>
      <c r="M15" s="1045" t="str">
        <f>IF($B15="","",INDEX('All CCC'!M$7:M$966,MATCH(WatchList!$B15,'All CCC'!$B$7:$B$966,0)))</f>
        <v/>
      </c>
      <c r="N15" s="1045" t="str">
        <f>IF($B15="","",INDEX('All CCC'!N$7:N$966,MATCH(WatchList!$B15,'All CCC'!$B$7:$B$966,0)))</f>
        <v/>
      </c>
      <c r="O15" s="1045" t="str">
        <f>IF($B15="","",INDEX('All CCC'!O$7:O$966,MATCH(WatchList!$B15,'All CCC'!$B$7:$B$966,0)))</f>
        <v/>
      </c>
      <c r="P15" s="1046" t="str">
        <f>IF($B15="","",INDEX('All CCC'!P$7:P$966,MATCH(WatchList!$B15,'All CCC'!$B$7:$B$966,0)))</f>
        <v/>
      </c>
      <c r="Q15" s="1046" t="str">
        <f>IF($B15="","",INDEX('All CCC'!Q$7:Q$966,MATCH(WatchList!$B15,'All CCC'!$B$7:$B$966,0)))</f>
        <v/>
      </c>
      <c r="R15" s="1045" t="str">
        <f>IF($B15="","",INDEX('All CCC'!R$7:R$966,MATCH(WatchList!$B15,'All CCC'!$B$7:$B$966,0)))</f>
        <v/>
      </c>
      <c r="S15" s="1045" t="str">
        <f>IF($B15="","",INDEX('All CCC'!S$7:S$966,MATCH(WatchList!$B15,'All CCC'!$B$7:$B$966,0)))</f>
        <v/>
      </c>
      <c r="T15" s="1045" t="str">
        <f>IF($B15="","",INDEX('All CCC'!T$7:T$966,MATCH(WatchList!$B15,'All CCC'!$B$7:$B$966,0)))</f>
        <v/>
      </c>
      <c r="U15" s="1045" t="str">
        <f>IF($B15="","",INDEX('All CCC'!U$7:U$966,MATCH(WatchList!$B15,'All CCC'!$B$7:$B$966,0)))</f>
        <v/>
      </c>
      <c r="V15" s="1045" t="str">
        <f>IF($B15="","",INDEX('All CCC'!V$7:V$966,MATCH(WatchList!$B15,'All CCC'!$B$7:$B$966,0)))</f>
        <v/>
      </c>
      <c r="W15" s="1045" t="str">
        <f>IF($B15="","",INDEX('All CCC'!W$7:W$966,MATCH(WatchList!$B15,'All CCC'!$B$7:$B$966,0)))</f>
        <v/>
      </c>
      <c r="X15" s="1045" t="str">
        <f>IF($B15="","",INDEX('All CCC'!X$7:X$966,MATCH(WatchList!$B15,'All CCC'!$B$7:$B$966,0)))</f>
        <v/>
      </c>
      <c r="Y15" s="1045" t="str">
        <f>IF($B15="","",INDEX('All CCC'!Y$7:Y$966,MATCH(WatchList!$B15,'All CCC'!$B$7:$B$966,0)))</f>
        <v/>
      </c>
      <c r="Z15" s="1045" t="str">
        <f>IF($B15="","",INDEX('All CCC'!Z$7:Z$966,MATCH(WatchList!$B15,'All CCC'!$B$7:$B$966,0)))</f>
        <v/>
      </c>
      <c r="AA15" s="1045" t="str">
        <f>IF($B15="","",INDEX('All CCC'!AA$7:AA$966,MATCH(WatchList!$B15,'All CCC'!$B$7:$B$966,0)))</f>
        <v/>
      </c>
      <c r="AB15" s="1045" t="str">
        <f>IF($B15="","",INDEX('All CCC'!AB$7:AB$966,MATCH(WatchList!$B15,'All CCC'!$B$7:$B$966,0)))</f>
        <v/>
      </c>
      <c r="AC15" s="1045" t="str">
        <f>IF($B15="","",INDEX('All CCC'!AC$7:AC$966,MATCH(WatchList!$B15,'All CCC'!$B$7:$B$966,0)))</f>
        <v/>
      </c>
      <c r="AD15" s="1045" t="str">
        <f>IF($B15="","",INDEX('All CCC'!AD$7:AD$966,MATCH(WatchList!$B15,'All CCC'!$B$7:$B$966,0)))</f>
        <v/>
      </c>
      <c r="AE15" s="1045" t="str">
        <f>IF($B15="","",INDEX('All CCC'!AE$7:AE$966,MATCH(WatchList!$B15,'All CCC'!$B$7:$B$966,0)))</f>
        <v/>
      </c>
      <c r="AF15" s="1045" t="str">
        <f>IF($B15="","",INDEX('All CCC'!AF$7:AF$966,MATCH(WatchList!$B15,'All CCC'!$B$7:$B$966,0)))</f>
        <v/>
      </c>
      <c r="AG15" s="1045" t="str">
        <f>IF($B15="","",INDEX('All CCC'!AG$7:AG$966,MATCH(WatchList!$B15,'All CCC'!$B$7:$B$966,0)))</f>
        <v/>
      </c>
      <c r="AH15" s="1045" t="str">
        <f>IF($B15="","",INDEX('All CCC'!AH$7:AH$966,MATCH(WatchList!$B15,'All CCC'!$B$7:$B$966,0)))</f>
        <v/>
      </c>
      <c r="AI15" s="1045" t="str">
        <f>IF($B15="","",INDEX('All CCC'!AI$7:AI$966,MATCH(WatchList!$B15,'All CCC'!$B$7:$B$966,0)))</f>
        <v/>
      </c>
      <c r="AJ15" s="1045" t="str">
        <f>IF($B15="","",INDEX('All CCC'!AJ$7:AJ$966,MATCH(WatchList!$B15,'All CCC'!$B$7:$B$966,0)))</f>
        <v/>
      </c>
      <c r="AK15" s="1045" t="str">
        <f>IF($B15="","",INDEX('All CCC'!AK$7:AK$966,MATCH(WatchList!$B15,'All CCC'!$B$7:$B$966,0)))</f>
        <v/>
      </c>
      <c r="AL15" s="1045" t="str">
        <f>IF($B15="","",INDEX('All CCC'!AL$7:AL$966,MATCH(WatchList!$B15,'All CCC'!$B$7:$B$966,0)))</f>
        <v/>
      </c>
      <c r="AM15" s="1045" t="str">
        <f>IF($B15="","",INDEX('All CCC'!AM$7:AM$966,MATCH(WatchList!$B15,'All CCC'!$B$7:$B$966,0)))</f>
        <v/>
      </c>
      <c r="AN15" s="1045" t="str">
        <f>IF($B15="","",INDEX('All CCC'!AN$7:AN$966,MATCH(WatchList!$B15,'All CCC'!$B$7:$B$966,0)))</f>
        <v/>
      </c>
      <c r="AO15" s="1045" t="str">
        <f>IF($B15="","",INDEX('All CCC'!AO$7:AO$966,MATCH(WatchList!$B15,'All CCC'!$B$7:$B$966,0)))</f>
        <v/>
      </c>
      <c r="AP15" s="1045" t="str">
        <f>IF($B15="","",INDEX('All CCC'!AP$7:AP$966,MATCH(WatchList!$B15,'All CCC'!$B$7:$B$966,0)))</f>
        <v/>
      </c>
      <c r="AQ15" s="1045" t="str">
        <f>IF($B15="","",INDEX('All CCC'!AQ$7:AQ$966,MATCH(WatchList!$B15,'All CCC'!$B$7:$B$966,0)))</f>
        <v/>
      </c>
      <c r="AR15" s="1045" t="str">
        <f>IF($B15="","",INDEX('All CCC'!AR$7:AR$966,MATCH(WatchList!$B15,'All CCC'!$B$7:$B$966,0)))</f>
        <v/>
      </c>
      <c r="AS15" s="1045" t="str">
        <f>IF($B15="","",INDEX('All CCC'!AS$7:AS$966,MATCH(WatchList!$B15,'All CCC'!$B$7:$B$966,0)))</f>
        <v/>
      </c>
      <c r="AT15" s="1045" t="str">
        <f>IF($B15="","",INDEX('All CCC'!AT$7:AT$966,MATCH(WatchList!$B15,'All CCC'!$B$7:$B$966,0)))</f>
        <v/>
      </c>
      <c r="AU15" s="1045" t="str">
        <f>IF($B15="","",INDEX('All CCC'!AU$7:AU$966,MATCH(WatchList!$B15,'All CCC'!$B$7:$B$966,0)))</f>
        <v/>
      </c>
      <c r="AV15" s="1045" t="str">
        <f>IF($B15="","",INDEX('All CCC'!AV$7:AV$966,MATCH(WatchList!$B15,'All CCC'!$B$7:$B$966,0)))</f>
        <v/>
      </c>
      <c r="AW15" s="1045" t="str">
        <f>IF($B15="","",INDEX('All CCC'!AW$7:AW$966,MATCH(WatchList!$B15,'All CCC'!$B$7:$B$966,0)))</f>
        <v/>
      </c>
      <c r="AX15" s="1045" t="str">
        <f>IF($B15="","",INDEX('All CCC'!AX$7:AX$966,MATCH(WatchList!$B15,'All CCC'!$B$7:$B$966,0)))</f>
        <v/>
      </c>
      <c r="AY15" s="1045" t="str">
        <f>IF($B15="","",INDEX('All CCC'!AY$7:AY$966,MATCH(WatchList!$B15,'All CCC'!$B$7:$B$966,0)))</f>
        <v/>
      </c>
      <c r="AZ15" s="1045" t="str">
        <f>IF($B15="","",INDEX('All CCC'!AZ$7:AZ$966,MATCH(WatchList!$B15,'All CCC'!$B$7:$B$966,0)))</f>
        <v/>
      </c>
      <c r="BA15" s="1045" t="str">
        <f>IF($B15="","",INDEX('All CCC'!BA$7:BA$966,MATCH(WatchList!$B15,'All CCC'!$B$7:$B$966,0)))</f>
        <v/>
      </c>
      <c r="BB15" s="1045" t="str">
        <f>IF($B15="","",INDEX('All CCC'!BB$7:BB$966,MATCH(WatchList!$B15,'All CCC'!$B$7:$B$966,0)))</f>
        <v/>
      </c>
      <c r="BC15" s="1045" t="str">
        <f>IF($B15="","",INDEX('All CCC'!BC$7:BC$966,MATCH(WatchList!$B15,'All CCC'!$B$7:$B$966,0)))</f>
        <v/>
      </c>
      <c r="BD15" s="1045" t="str">
        <f>IF($B15="","",INDEX('All CCC'!BD$7:BD$966,MATCH(WatchList!$B15,'All CCC'!$B$7:$B$966,0)))</f>
        <v/>
      </c>
      <c r="BE15" s="1045" t="str">
        <f>IF($B15="","",INDEX('All CCC'!BE$7:BE$966,MATCH(WatchList!$B15,'All CCC'!$B$7:$B$966,0)))</f>
        <v/>
      </c>
      <c r="BF15" s="1045" t="str">
        <f>IF($B15="","",INDEX('All CCC'!BF$7:BF$966,MATCH(WatchList!$B15,'All CCC'!$B$7:$B$966,0)))</f>
        <v/>
      </c>
    </row>
    <row r="16" spans="1:58" ht="11.25" customHeight="1" x14ac:dyDescent="0.2">
      <c r="A16" s="656" t="str">
        <f>IF($B16="","",INDEX('All CCC'!A$7:A$966,MATCH(WatchList!$B16,'All CCC'!$B$7:$B$966,0)))</f>
        <v/>
      </c>
      <c r="B16" s="36"/>
      <c r="C16" s="1045" t="str">
        <f>IF($B16="","",INDEX('All CCC'!C$7:C$966,MATCH(WatchList!$B16,'All CCC'!$B$7:$B$966,0)))</f>
        <v/>
      </c>
      <c r="D16" s="1045" t="str">
        <f>IF($B16="","",INDEX('All CCC'!D$7:D$966,MATCH(WatchList!$B16,'All CCC'!$B$7:$B$966,0)))</f>
        <v/>
      </c>
      <c r="E16" s="1045" t="str">
        <f>IF($B16="","",INDEX('All CCC'!E$7:E$966,MATCH(WatchList!$B16,'All CCC'!$B$7:$B$966,0)))</f>
        <v/>
      </c>
      <c r="F16" s="1045" t="str">
        <f>IF($B16="","",INDEX('All CCC'!F$7:F$966,MATCH(WatchList!$B16,'All CCC'!$B$7:$B$966,0)))</f>
        <v/>
      </c>
      <c r="G16" s="1045" t="str">
        <f>IF($B16="","",INDEX('All CCC'!G$7:G$966,MATCH(WatchList!$B16,'All CCC'!$B$7:$B$966,0)))</f>
        <v/>
      </c>
      <c r="H16" s="1045" t="str">
        <f>IF($B16="","",INDEX('All CCC'!H$7:H$966,MATCH(WatchList!$B16,'All CCC'!$B$7:$B$966,0)))</f>
        <v/>
      </c>
      <c r="I16" s="1045" t="str">
        <f>IF($B16="","",INDEX('All CCC'!I$7:I$966,MATCH(WatchList!$B16,'All CCC'!$B$7:$B$966,0)))</f>
        <v/>
      </c>
      <c r="J16" s="1045" t="str">
        <f>IF($B16="","",INDEX('All CCC'!J$7:J$966,MATCH(WatchList!$B16,'All CCC'!$B$7:$B$966,0)))</f>
        <v/>
      </c>
      <c r="K16" s="1045" t="str">
        <f>IF($B16="","",INDEX('All CCC'!K$7:K$966,MATCH(WatchList!$B16,'All CCC'!$B$7:$B$966,0)))</f>
        <v/>
      </c>
      <c r="L16" s="1045" t="str">
        <f>IF($B16="","",INDEX('All CCC'!L$7:L$966,MATCH(WatchList!$B16,'All CCC'!$B$7:$B$966,0)))</f>
        <v/>
      </c>
      <c r="M16" s="1045" t="str">
        <f>IF($B16="","",INDEX('All CCC'!M$7:M$966,MATCH(WatchList!$B16,'All CCC'!$B$7:$B$966,0)))</f>
        <v/>
      </c>
      <c r="N16" s="1045" t="str">
        <f>IF($B16="","",INDEX('All CCC'!N$7:N$966,MATCH(WatchList!$B16,'All CCC'!$B$7:$B$966,0)))</f>
        <v/>
      </c>
      <c r="O16" s="1045" t="str">
        <f>IF($B16="","",INDEX('All CCC'!O$7:O$966,MATCH(WatchList!$B16,'All CCC'!$B$7:$B$966,0)))</f>
        <v/>
      </c>
      <c r="P16" s="1046" t="str">
        <f>IF($B16="","",INDEX('All CCC'!P$7:P$966,MATCH(WatchList!$B16,'All CCC'!$B$7:$B$966,0)))</f>
        <v/>
      </c>
      <c r="Q16" s="1046" t="str">
        <f>IF($B16="","",INDEX('All CCC'!Q$7:Q$966,MATCH(WatchList!$B16,'All CCC'!$B$7:$B$966,0)))</f>
        <v/>
      </c>
      <c r="R16" s="1045" t="str">
        <f>IF($B16="","",INDEX('All CCC'!R$7:R$966,MATCH(WatchList!$B16,'All CCC'!$B$7:$B$966,0)))</f>
        <v/>
      </c>
      <c r="S16" s="1045" t="str">
        <f>IF($B16="","",INDEX('All CCC'!S$7:S$966,MATCH(WatchList!$B16,'All CCC'!$B$7:$B$966,0)))</f>
        <v/>
      </c>
      <c r="T16" s="1045" t="str">
        <f>IF($B16="","",INDEX('All CCC'!T$7:T$966,MATCH(WatchList!$B16,'All CCC'!$B$7:$B$966,0)))</f>
        <v/>
      </c>
      <c r="U16" s="1045" t="str">
        <f>IF($B16="","",INDEX('All CCC'!U$7:U$966,MATCH(WatchList!$B16,'All CCC'!$B$7:$B$966,0)))</f>
        <v/>
      </c>
      <c r="V16" s="1045" t="str">
        <f>IF($B16="","",INDEX('All CCC'!V$7:V$966,MATCH(WatchList!$B16,'All CCC'!$B$7:$B$966,0)))</f>
        <v/>
      </c>
      <c r="W16" s="1045" t="str">
        <f>IF($B16="","",INDEX('All CCC'!W$7:W$966,MATCH(WatchList!$B16,'All CCC'!$B$7:$B$966,0)))</f>
        <v/>
      </c>
      <c r="X16" s="1045" t="str">
        <f>IF($B16="","",INDEX('All CCC'!X$7:X$966,MATCH(WatchList!$B16,'All CCC'!$B$7:$B$966,0)))</f>
        <v/>
      </c>
      <c r="Y16" s="1045" t="str">
        <f>IF($B16="","",INDEX('All CCC'!Y$7:Y$966,MATCH(WatchList!$B16,'All CCC'!$B$7:$B$966,0)))</f>
        <v/>
      </c>
      <c r="Z16" s="1045" t="str">
        <f>IF($B16="","",INDEX('All CCC'!Z$7:Z$966,MATCH(WatchList!$B16,'All CCC'!$B$7:$B$966,0)))</f>
        <v/>
      </c>
      <c r="AA16" s="1045" t="str">
        <f>IF($B16="","",INDEX('All CCC'!AA$7:AA$966,MATCH(WatchList!$B16,'All CCC'!$B$7:$B$966,0)))</f>
        <v/>
      </c>
      <c r="AB16" s="1045" t="str">
        <f>IF($B16="","",INDEX('All CCC'!AB$7:AB$966,MATCH(WatchList!$B16,'All CCC'!$B$7:$B$966,0)))</f>
        <v/>
      </c>
      <c r="AC16" s="1045" t="str">
        <f>IF($B16="","",INDEX('All CCC'!AC$7:AC$966,MATCH(WatchList!$B16,'All CCC'!$B$7:$B$966,0)))</f>
        <v/>
      </c>
      <c r="AD16" s="1045" t="str">
        <f>IF($B16="","",INDEX('All CCC'!AD$7:AD$966,MATCH(WatchList!$B16,'All CCC'!$B$7:$B$966,0)))</f>
        <v/>
      </c>
      <c r="AE16" s="1045" t="str">
        <f>IF($B16="","",INDEX('All CCC'!AE$7:AE$966,MATCH(WatchList!$B16,'All CCC'!$B$7:$B$966,0)))</f>
        <v/>
      </c>
      <c r="AF16" s="1045" t="str">
        <f>IF($B16="","",INDEX('All CCC'!AF$7:AF$966,MATCH(WatchList!$B16,'All CCC'!$B$7:$B$966,0)))</f>
        <v/>
      </c>
      <c r="AG16" s="1045" t="str">
        <f>IF($B16="","",INDEX('All CCC'!AG$7:AG$966,MATCH(WatchList!$B16,'All CCC'!$B$7:$B$966,0)))</f>
        <v/>
      </c>
      <c r="AH16" s="1045" t="str">
        <f>IF($B16="","",INDEX('All CCC'!AH$7:AH$966,MATCH(WatchList!$B16,'All CCC'!$B$7:$B$966,0)))</f>
        <v/>
      </c>
      <c r="AI16" s="1045" t="str">
        <f>IF($B16="","",INDEX('All CCC'!AI$7:AI$966,MATCH(WatchList!$B16,'All CCC'!$B$7:$B$966,0)))</f>
        <v/>
      </c>
      <c r="AJ16" s="1045" t="str">
        <f>IF($B16="","",INDEX('All CCC'!AJ$7:AJ$966,MATCH(WatchList!$B16,'All CCC'!$B$7:$B$966,0)))</f>
        <v/>
      </c>
      <c r="AK16" s="1045" t="str">
        <f>IF($B16="","",INDEX('All CCC'!AK$7:AK$966,MATCH(WatchList!$B16,'All CCC'!$B$7:$B$966,0)))</f>
        <v/>
      </c>
      <c r="AL16" s="1045" t="str">
        <f>IF($B16="","",INDEX('All CCC'!AL$7:AL$966,MATCH(WatchList!$B16,'All CCC'!$B$7:$B$966,0)))</f>
        <v/>
      </c>
      <c r="AM16" s="1045" t="str">
        <f>IF($B16="","",INDEX('All CCC'!AM$7:AM$966,MATCH(WatchList!$B16,'All CCC'!$B$7:$B$966,0)))</f>
        <v/>
      </c>
      <c r="AN16" s="1045" t="str">
        <f>IF($B16="","",INDEX('All CCC'!AN$7:AN$966,MATCH(WatchList!$B16,'All CCC'!$B$7:$B$966,0)))</f>
        <v/>
      </c>
      <c r="AO16" s="1045" t="str">
        <f>IF($B16="","",INDEX('All CCC'!AO$7:AO$966,MATCH(WatchList!$B16,'All CCC'!$B$7:$B$966,0)))</f>
        <v/>
      </c>
      <c r="AP16" s="1045" t="str">
        <f>IF($B16="","",INDEX('All CCC'!AP$7:AP$966,MATCH(WatchList!$B16,'All CCC'!$B$7:$B$966,0)))</f>
        <v/>
      </c>
      <c r="AQ16" s="1045" t="str">
        <f>IF($B16="","",INDEX('All CCC'!AQ$7:AQ$966,MATCH(WatchList!$B16,'All CCC'!$B$7:$B$966,0)))</f>
        <v/>
      </c>
      <c r="AR16" s="1045" t="str">
        <f>IF($B16="","",INDEX('All CCC'!AR$7:AR$966,MATCH(WatchList!$B16,'All CCC'!$B$7:$B$966,0)))</f>
        <v/>
      </c>
      <c r="AS16" s="1045" t="str">
        <f>IF($B16="","",INDEX('All CCC'!AS$7:AS$966,MATCH(WatchList!$B16,'All CCC'!$B$7:$B$966,0)))</f>
        <v/>
      </c>
      <c r="AT16" s="1045" t="str">
        <f>IF($B16="","",INDEX('All CCC'!AT$7:AT$966,MATCH(WatchList!$B16,'All CCC'!$B$7:$B$966,0)))</f>
        <v/>
      </c>
      <c r="AU16" s="1045" t="str">
        <f>IF($B16="","",INDEX('All CCC'!AU$7:AU$966,MATCH(WatchList!$B16,'All CCC'!$B$7:$B$966,0)))</f>
        <v/>
      </c>
      <c r="AV16" s="1045" t="str">
        <f>IF($B16="","",INDEX('All CCC'!AV$7:AV$966,MATCH(WatchList!$B16,'All CCC'!$B$7:$B$966,0)))</f>
        <v/>
      </c>
      <c r="AW16" s="1045" t="str">
        <f>IF($B16="","",INDEX('All CCC'!AW$7:AW$966,MATCH(WatchList!$B16,'All CCC'!$B$7:$B$966,0)))</f>
        <v/>
      </c>
      <c r="AX16" s="1045" t="str">
        <f>IF($B16="","",INDEX('All CCC'!AX$7:AX$966,MATCH(WatchList!$B16,'All CCC'!$B$7:$B$966,0)))</f>
        <v/>
      </c>
      <c r="AY16" s="1045" t="str">
        <f>IF($B16="","",INDEX('All CCC'!AY$7:AY$966,MATCH(WatchList!$B16,'All CCC'!$B$7:$B$966,0)))</f>
        <v/>
      </c>
      <c r="AZ16" s="1045" t="str">
        <f>IF($B16="","",INDEX('All CCC'!AZ$7:AZ$966,MATCH(WatchList!$B16,'All CCC'!$B$7:$B$966,0)))</f>
        <v/>
      </c>
      <c r="BA16" s="1045" t="str">
        <f>IF($B16="","",INDEX('All CCC'!BA$7:BA$966,MATCH(WatchList!$B16,'All CCC'!$B$7:$B$966,0)))</f>
        <v/>
      </c>
      <c r="BB16" s="1045" t="str">
        <f>IF($B16="","",INDEX('All CCC'!BB$7:BB$966,MATCH(WatchList!$B16,'All CCC'!$B$7:$B$966,0)))</f>
        <v/>
      </c>
      <c r="BC16" s="1045" t="str">
        <f>IF($B16="","",INDEX('All CCC'!BC$7:BC$966,MATCH(WatchList!$B16,'All CCC'!$B$7:$B$966,0)))</f>
        <v/>
      </c>
      <c r="BD16" s="1045" t="str">
        <f>IF($B16="","",INDEX('All CCC'!BD$7:BD$966,MATCH(WatchList!$B16,'All CCC'!$B$7:$B$966,0)))</f>
        <v/>
      </c>
      <c r="BE16" s="1045" t="str">
        <f>IF($B16="","",INDEX('All CCC'!BE$7:BE$966,MATCH(WatchList!$B16,'All CCC'!$B$7:$B$966,0)))</f>
        <v/>
      </c>
      <c r="BF16" s="1045" t="str">
        <f>IF($B16="","",INDEX('All CCC'!BF$7:BF$966,MATCH(WatchList!$B16,'All CCC'!$B$7:$B$966,0)))</f>
        <v/>
      </c>
    </row>
    <row r="17" spans="1:58" ht="11.25" customHeight="1" x14ac:dyDescent="0.2">
      <c r="A17" s="656" t="str">
        <f>IF($B17="","",INDEX('All CCC'!A$7:A$966,MATCH(WatchList!$B17,'All CCC'!$B$7:$B$966,0)))</f>
        <v/>
      </c>
      <c r="B17" s="36"/>
      <c r="C17" s="1045" t="str">
        <f>IF($B17="","",INDEX('All CCC'!C$7:C$966,MATCH(WatchList!$B17,'All CCC'!$B$7:$B$966,0)))</f>
        <v/>
      </c>
      <c r="D17" s="1045" t="str">
        <f>IF($B17="","",INDEX('All CCC'!D$7:D$966,MATCH(WatchList!$B17,'All CCC'!$B$7:$B$966,0)))</f>
        <v/>
      </c>
      <c r="E17" s="1045" t="str">
        <f>IF($B17="","",INDEX('All CCC'!E$7:E$966,MATCH(WatchList!$B17,'All CCC'!$B$7:$B$966,0)))</f>
        <v/>
      </c>
      <c r="F17" s="1045" t="str">
        <f>IF($B17="","",INDEX('All CCC'!F$7:F$966,MATCH(WatchList!$B17,'All CCC'!$B$7:$B$966,0)))</f>
        <v/>
      </c>
      <c r="G17" s="1045" t="str">
        <f>IF($B17="","",INDEX('All CCC'!G$7:G$966,MATCH(WatchList!$B17,'All CCC'!$B$7:$B$966,0)))</f>
        <v/>
      </c>
      <c r="H17" s="1045" t="str">
        <f>IF($B17="","",INDEX('All CCC'!H$7:H$966,MATCH(WatchList!$B17,'All CCC'!$B$7:$B$966,0)))</f>
        <v/>
      </c>
      <c r="I17" s="1045" t="str">
        <f>IF($B17="","",INDEX('All CCC'!I$7:I$966,MATCH(WatchList!$B17,'All CCC'!$B$7:$B$966,0)))</f>
        <v/>
      </c>
      <c r="J17" s="1045" t="str">
        <f>IF($B17="","",INDEX('All CCC'!J$7:J$966,MATCH(WatchList!$B17,'All CCC'!$B$7:$B$966,0)))</f>
        <v/>
      </c>
      <c r="K17" s="1045" t="str">
        <f>IF($B17="","",INDEX('All CCC'!K$7:K$966,MATCH(WatchList!$B17,'All CCC'!$B$7:$B$966,0)))</f>
        <v/>
      </c>
      <c r="L17" s="1045" t="str">
        <f>IF($B17="","",INDEX('All CCC'!L$7:L$966,MATCH(WatchList!$B17,'All CCC'!$B$7:$B$966,0)))</f>
        <v/>
      </c>
      <c r="M17" s="1045" t="str">
        <f>IF($B17="","",INDEX('All CCC'!M$7:M$966,MATCH(WatchList!$B17,'All CCC'!$B$7:$B$966,0)))</f>
        <v/>
      </c>
      <c r="N17" s="1045" t="str">
        <f>IF($B17="","",INDEX('All CCC'!N$7:N$966,MATCH(WatchList!$B17,'All CCC'!$B$7:$B$966,0)))</f>
        <v/>
      </c>
      <c r="O17" s="1045" t="str">
        <f>IF($B17="","",INDEX('All CCC'!O$7:O$966,MATCH(WatchList!$B17,'All CCC'!$B$7:$B$966,0)))</f>
        <v/>
      </c>
      <c r="P17" s="1046" t="str">
        <f>IF($B17="","",INDEX('All CCC'!P$7:P$966,MATCH(WatchList!$B17,'All CCC'!$B$7:$B$966,0)))</f>
        <v/>
      </c>
      <c r="Q17" s="1046" t="str">
        <f>IF($B17="","",INDEX('All CCC'!Q$7:Q$966,MATCH(WatchList!$B17,'All CCC'!$B$7:$B$966,0)))</f>
        <v/>
      </c>
      <c r="R17" s="1045" t="str">
        <f>IF($B17="","",INDEX('All CCC'!R$7:R$966,MATCH(WatchList!$B17,'All CCC'!$B$7:$B$966,0)))</f>
        <v/>
      </c>
      <c r="S17" s="1045" t="str">
        <f>IF($B17="","",INDEX('All CCC'!S$7:S$966,MATCH(WatchList!$B17,'All CCC'!$B$7:$B$966,0)))</f>
        <v/>
      </c>
      <c r="T17" s="1045" t="str">
        <f>IF($B17="","",INDEX('All CCC'!T$7:T$966,MATCH(WatchList!$B17,'All CCC'!$B$7:$B$966,0)))</f>
        <v/>
      </c>
      <c r="U17" s="1045" t="str">
        <f>IF($B17="","",INDEX('All CCC'!U$7:U$966,MATCH(WatchList!$B17,'All CCC'!$B$7:$B$966,0)))</f>
        <v/>
      </c>
      <c r="V17" s="1045" t="str">
        <f>IF($B17="","",INDEX('All CCC'!V$7:V$966,MATCH(WatchList!$B17,'All CCC'!$B$7:$B$966,0)))</f>
        <v/>
      </c>
      <c r="W17" s="1045" t="str">
        <f>IF($B17="","",INDEX('All CCC'!W$7:W$966,MATCH(WatchList!$B17,'All CCC'!$B$7:$B$966,0)))</f>
        <v/>
      </c>
      <c r="X17" s="1045" t="str">
        <f>IF($B17="","",INDEX('All CCC'!X$7:X$966,MATCH(WatchList!$B17,'All CCC'!$B$7:$B$966,0)))</f>
        <v/>
      </c>
      <c r="Y17" s="1045" t="str">
        <f>IF($B17="","",INDEX('All CCC'!Y$7:Y$966,MATCH(WatchList!$B17,'All CCC'!$B$7:$B$966,0)))</f>
        <v/>
      </c>
      <c r="Z17" s="1045" t="str">
        <f>IF($B17="","",INDEX('All CCC'!Z$7:Z$966,MATCH(WatchList!$B17,'All CCC'!$B$7:$B$966,0)))</f>
        <v/>
      </c>
      <c r="AA17" s="1045" t="str">
        <f>IF($B17="","",INDEX('All CCC'!AA$7:AA$966,MATCH(WatchList!$B17,'All CCC'!$B$7:$B$966,0)))</f>
        <v/>
      </c>
      <c r="AB17" s="1045" t="str">
        <f>IF($B17="","",INDEX('All CCC'!AB$7:AB$966,MATCH(WatchList!$B17,'All CCC'!$B$7:$B$966,0)))</f>
        <v/>
      </c>
      <c r="AC17" s="1045" t="str">
        <f>IF($B17="","",INDEX('All CCC'!AC$7:AC$966,MATCH(WatchList!$B17,'All CCC'!$B$7:$B$966,0)))</f>
        <v/>
      </c>
      <c r="AD17" s="1045" t="str">
        <f>IF($B17="","",INDEX('All CCC'!AD$7:AD$966,MATCH(WatchList!$B17,'All CCC'!$B$7:$B$966,0)))</f>
        <v/>
      </c>
      <c r="AE17" s="1045" t="str">
        <f>IF($B17="","",INDEX('All CCC'!AE$7:AE$966,MATCH(WatchList!$B17,'All CCC'!$B$7:$B$966,0)))</f>
        <v/>
      </c>
      <c r="AF17" s="1045" t="str">
        <f>IF($B17="","",INDEX('All CCC'!AF$7:AF$966,MATCH(WatchList!$B17,'All CCC'!$B$7:$B$966,0)))</f>
        <v/>
      </c>
      <c r="AG17" s="1045" t="str">
        <f>IF($B17="","",INDEX('All CCC'!AG$7:AG$966,MATCH(WatchList!$B17,'All CCC'!$B$7:$B$966,0)))</f>
        <v/>
      </c>
      <c r="AH17" s="1045" t="str">
        <f>IF($B17="","",INDEX('All CCC'!AH$7:AH$966,MATCH(WatchList!$B17,'All CCC'!$B$7:$B$966,0)))</f>
        <v/>
      </c>
      <c r="AI17" s="1045" t="str">
        <f>IF($B17="","",INDEX('All CCC'!AI$7:AI$966,MATCH(WatchList!$B17,'All CCC'!$B$7:$B$966,0)))</f>
        <v/>
      </c>
      <c r="AJ17" s="1045" t="str">
        <f>IF($B17="","",INDEX('All CCC'!AJ$7:AJ$966,MATCH(WatchList!$B17,'All CCC'!$B$7:$B$966,0)))</f>
        <v/>
      </c>
      <c r="AK17" s="1045" t="str">
        <f>IF($B17="","",INDEX('All CCC'!AK$7:AK$966,MATCH(WatchList!$B17,'All CCC'!$B$7:$B$966,0)))</f>
        <v/>
      </c>
      <c r="AL17" s="1045" t="str">
        <f>IF($B17="","",INDEX('All CCC'!AL$7:AL$966,MATCH(WatchList!$B17,'All CCC'!$B$7:$B$966,0)))</f>
        <v/>
      </c>
      <c r="AM17" s="1045" t="str">
        <f>IF($B17="","",INDEX('All CCC'!AM$7:AM$966,MATCH(WatchList!$B17,'All CCC'!$B$7:$B$966,0)))</f>
        <v/>
      </c>
      <c r="AN17" s="1045" t="str">
        <f>IF($B17="","",INDEX('All CCC'!AN$7:AN$966,MATCH(WatchList!$B17,'All CCC'!$B$7:$B$966,0)))</f>
        <v/>
      </c>
      <c r="AO17" s="1045" t="str">
        <f>IF($B17="","",INDEX('All CCC'!AO$7:AO$966,MATCH(WatchList!$B17,'All CCC'!$B$7:$B$966,0)))</f>
        <v/>
      </c>
      <c r="AP17" s="1045" t="str">
        <f>IF($B17="","",INDEX('All CCC'!AP$7:AP$966,MATCH(WatchList!$B17,'All CCC'!$B$7:$B$966,0)))</f>
        <v/>
      </c>
      <c r="AQ17" s="1045" t="str">
        <f>IF($B17="","",INDEX('All CCC'!AQ$7:AQ$966,MATCH(WatchList!$B17,'All CCC'!$B$7:$B$966,0)))</f>
        <v/>
      </c>
      <c r="AR17" s="1045" t="str">
        <f>IF($B17="","",INDEX('All CCC'!AR$7:AR$966,MATCH(WatchList!$B17,'All CCC'!$B$7:$B$966,0)))</f>
        <v/>
      </c>
      <c r="AS17" s="1045" t="str">
        <f>IF($B17="","",INDEX('All CCC'!AS$7:AS$966,MATCH(WatchList!$B17,'All CCC'!$B$7:$B$966,0)))</f>
        <v/>
      </c>
      <c r="AT17" s="1045" t="str">
        <f>IF($B17="","",INDEX('All CCC'!AT$7:AT$966,MATCH(WatchList!$B17,'All CCC'!$B$7:$B$966,0)))</f>
        <v/>
      </c>
      <c r="AU17" s="1045" t="str">
        <f>IF($B17="","",INDEX('All CCC'!AU$7:AU$966,MATCH(WatchList!$B17,'All CCC'!$B$7:$B$966,0)))</f>
        <v/>
      </c>
      <c r="AV17" s="1045" t="str">
        <f>IF($B17="","",INDEX('All CCC'!AV$7:AV$966,MATCH(WatchList!$B17,'All CCC'!$B$7:$B$966,0)))</f>
        <v/>
      </c>
      <c r="AW17" s="1045" t="str">
        <f>IF($B17="","",INDEX('All CCC'!AW$7:AW$966,MATCH(WatchList!$B17,'All CCC'!$B$7:$B$966,0)))</f>
        <v/>
      </c>
      <c r="AX17" s="1045" t="str">
        <f>IF($B17="","",INDEX('All CCC'!AX$7:AX$966,MATCH(WatchList!$B17,'All CCC'!$B$7:$B$966,0)))</f>
        <v/>
      </c>
      <c r="AY17" s="1045" t="str">
        <f>IF($B17="","",INDEX('All CCC'!AY$7:AY$966,MATCH(WatchList!$B17,'All CCC'!$B$7:$B$966,0)))</f>
        <v/>
      </c>
      <c r="AZ17" s="1045" t="str">
        <f>IF($B17="","",INDEX('All CCC'!AZ$7:AZ$966,MATCH(WatchList!$B17,'All CCC'!$B$7:$B$966,0)))</f>
        <v/>
      </c>
      <c r="BA17" s="1045" t="str">
        <f>IF($B17="","",INDEX('All CCC'!BA$7:BA$966,MATCH(WatchList!$B17,'All CCC'!$B$7:$B$966,0)))</f>
        <v/>
      </c>
      <c r="BB17" s="1045" t="str">
        <f>IF($B17="","",INDEX('All CCC'!BB$7:BB$966,MATCH(WatchList!$B17,'All CCC'!$B$7:$B$966,0)))</f>
        <v/>
      </c>
      <c r="BC17" s="1045" t="str">
        <f>IF($B17="","",INDEX('All CCC'!BC$7:BC$966,MATCH(WatchList!$B17,'All CCC'!$B$7:$B$966,0)))</f>
        <v/>
      </c>
      <c r="BD17" s="1045" t="str">
        <f>IF($B17="","",INDEX('All CCC'!BD$7:BD$966,MATCH(WatchList!$B17,'All CCC'!$B$7:$B$966,0)))</f>
        <v/>
      </c>
      <c r="BE17" s="1045" t="str">
        <f>IF($B17="","",INDEX('All CCC'!BE$7:BE$966,MATCH(WatchList!$B17,'All CCC'!$B$7:$B$966,0)))</f>
        <v/>
      </c>
      <c r="BF17" s="1045" t="str">
        <f>IF($B17="","",INDEX('All CCC'!BF$7:BF$966,MATCH(WatchList!$B17,'All CCC'!$B$7:$B$966,0)))</f>
        <v/>
      </c>
    </row>
    <row r="18" spans="1:58" ht="11.25" customHeight="1" x14ac:dyDescent="0.2">
      <c r="A18" s="656" t="str">
        <f>IF($B18="","",INDEX('All CCC'!A$7:A$966,MATCH(WatchList!$B18,'All CCC'!$B$7:$B$966,0)))</f>
        <v/>
      </c>
      <c r="B18" s="36"/>
      <c r="C18" s="1045" t="str">
        <f>IF($B18="","",INDEX('All CCC'!C$7:C$966,MATCH(WatchList!$B18,'All CCC'!$B$7:$B$966,0)))</f>
        <v/>
      </c>
      <c r="D18" s="1045" t="str">
        <f>IF($B18="","",INDEX('All CCC'!D$7:D$966,MATCH(WatchList!$B18,'All CCC'!$B$7:$B$966,0)))</f>
        <v/>
      </c>
      <c r="E18" s="1045" t="str">
        <f>IF($B18="","",INDEX('All CCC'!E$7:E$966,MATCH(WatchList!$B18,'All CCC'!$B$7:$B$966,0)))</f>
        <v/>
      </c>
      <c r="F18" s="1045" t="str">
        <f>IF($B18="","",INDEX('All CCC'!F$7:F$966,MATCH(WatchList!$B18,'All CCC'!$B$7:$B$966,0)))</f>
        <v/>
      </c>
      <c r="G18" s="1045" t="str">
        <f>IF($B18="","",INDEX('All CCC'!G$7:G$966,MATCH(WatchList!$B18,'All CCC'!$B$7:$B$966,0)))</f>
        <v/>
      </c>
      <c r="H18" s="1045" t="str">
        <f>IF($B18="","",INDEX('All CCC'!H$7:H$966,MATCH(WatchList!$B18,'All CCC'!$B$7:$B$966,0)))</f>
        <v/>
      </c>
      <c r="I18" s="1045" t="str">
        <f>IF($B18="","",INDEX('All CCC'!I$7:I$966,MATCH(WatchList!$B18,'All CCC'!$B$7:$B$966,0)))</f>
        <v/>
      </c>
      <c r="J18" s="1045" t="str">
        <f>IF($B18="","",INDEX('All CCC'!J$7:J$966,MATCH(WatchList!$B18,'All CCC'!$B$7:$B$966,0)))</f>
        <v/>
      </c>
      <c r="K18" s="1045" t="str">
        <f>IF($B18="","",INDEX('All CCC'!K$7:K$966,MATCH(WatchList!$B18,'All CCC'!$B$7:$B$966,0)))</f>
        <v/>
      </c>
      <c r="L18" s="1045" t="str">
        <f>IF($B18="","",INDEX('All CCC'!L$7:L$966,MATCH(WatchList!$B18,'All CCC'!$B$7:$B$966,0)))</f>
        <v/>
      </c>
      <c r="M18" s="1045" t="str">
        <f>IF($B18="","",INDEX('All CCC'!M$7:M$966,MATCH(WatchList!$B18,'All CCC'!$B$7:$B$966,0)))</f>
        <v/>
      </c>
      <c r="N18" s="1045" t="str">
        <f>IF($B18="","",INDEX('All CCC'!N$7:N$966,MATCH(WatchList!$B18,'All CCC'!$B$7:$B$966,0)))</f>
        <v/>
      </c>
      <c r="O18" s="1045" t="str">
        <f>IF($B18="","",INDEX('All CCC'!O$7:O$966,MATCH(WatchList!$B18,'All CCC'!$B$7:$B$966,0)))</f>
        <v/>
      </c>
      <c r="P18" s="1046" t="str">
        <f>IF($B18="","",INDEX('All CCC'!P$7:P$966,MATCH(WatchList!$B18,'All CCC'!$B$7:$B$966,0)))</f>
        <v/>
      </c>
      <c r="Q18" s="1046" t="str">
        <f>IF($B18="","",INDEX('All CCC'!Q$7:Q$966,MATCH(WatchList!$B18,'All CCC'!$B$7:$B$966,0)))</f>
        <v/>
      </c>
      <c r="R18" s="1045" t="str">
        <f>IF($B18="","",INDEX('All CCC'!R$7:R$966,MATCH(WatchList!$B18,'All CCC'!$B$7:$B$966,0)))</f>
        <v/>
      </c>
      <c r="S18" s="1045" t="str">
        <f>IF($B18="","",INDEX('All CCC'!S$7:S$966,MATCH(WatchList!$B18,'All CCC'!$B$7:$B$966,0)))</f>
        <v/>
      </c>
      <c r="T18" s="1045" t="str">
        <f>IF($B18="","",INDEX('All CCC'!T$7:T$966,MATCH(WatchList!$B18,'All CCC'!$B$7:$B$966,0)))</f>
        <v/>
      </c>
      <c r="U18" s="1045" t="str">
        <f>IF($B18="","",INDEX('All CCC'!U$7:U$966,MATCH(WatchList!$B18,'All CCC'!$B$7:$B$966,0)))</f>
        <v/>
      </c>
      <c r="V18" s="1045" t="str">
        <f>IF($B18="","",INDEX('All CCC'!V$7:V$966,MATCH(WatchList!$B18,'All CCC'!$B$7:$B$966,0)))</f>
        <v/>
      </c>
      <c r="W18" s="1045" t="str">
        <f>IF($B18="","",INDEX('All CCC'!W$7:W$966,MATCH(WatchList!$B18,'All CCC'!$B$7:$B$966,0)))</f>
        <v/>
      </c>
      <c r="X18" s="1045" t="str">
        <f>IF($B18="","",INDEX('All CCC'!X$7:X$966,MATCH(WatchList!$B18,'All CCC'!$B$7:$B$966,0)))</f>
        <v/>
      </c>
      <c r="Y18" s="1045" t="str">
        <f>IF($B18="","",INDEX('All CCC'!Y$7:Y$966,MATCH(WatchList!$B18,'All CCC'!$B$7:$B$966,0)))</f>
        <v/>
      </c>
      <c r="Z18" s="1045" t="str">
        <f>IF($B18="","",INDEX('All CCC'!Z$7:Z$966,MATCH(WatchList!$B18,'All CCC'!$B$7:$B$966,0)))</f>
        <v/>
      </c>
      <c r="AA18" s="1045" t="str">
        <f>IF($B18="","",INDEX('All CCC'!AA$7:AA$966,MATCH(WatchList!$B18,'All CCC'!$B$7:$B$966,0)))</f>
        <v/>
      </c>
      <c r="AB18" s="1045" t="str">
        <f>IF($B18="","",INDEX('All CCC'!AB$7:AB$966,MATCH(WatchList!$B18,'All CCC'!$B$7:$B$966,0)))</f>
        <v/>
      </c>
      <c r="AC18" s="1045" t="str">
        <f>IF($B18="","",INDEX('All CCC'!AC$7:AC$966,MATCH(WatchList!$B18,'All CCC'!$B$7:$B$966,0)))</f>
        <v/>
      </c>
      <c r="AD18" s="1045" t="str">
        <f>IF($B18="","",INDEX('All CCC'!AD$7:AD$966,MATCH(WatchList!$B18,'All CCC'!$B$7:$B$966,0)))</f>
        <v/>
      </c>
      <c r="AE18" s="1045" t="str">
        <f>IF($B18="","",INDEX('All CCC'!AE$7:AE$966,MATCH(WatchList!$B18,'All CCC'!$B$7:$B$966,0)))</f>
        <v/>
      </c>
      <c r="AF18" s="1045" t="str">
        <f>IF($B18="","",INDEX('All CCC'!AF$7:AF$966,MATCH(WatchList!$B18,'All CCC'!$B$7:$B$966,0)))</f>
        <v/>
      </c>
      <c r="AG18" s="1045" t="str">
        <f>IF($B18="","",INDEX('All CCC'!AG$7:AG$966,MATCH(WatchList!$B18,'All CCC'!$B$7:$B$966,0)))</f>
        <v/>
      </c>
      <c r="AH18" s="1045" t="str">
        <f>IF($B18="","",INDEX('All CCC'!AH$7:AH$966,MATCH(WatchList!$B18,'All CCC'!$B$7:$B$966,0)))</f>
        <v/>
      </c>
      <c r="AI18" s="1045" t="str">
        <f>IF($B18="","",INDEX('All CCC'!AI$7:AI$966,MATCH(WatchList!$B18,'All CCC'!$B$7:$B$966,0)))</f>
        <v/>
      </c>
      <c r="AJ18" s="1045" t="str">
        <f>IF($B18="","",INDEX('All CCC'!AJ$7:AJ$966,MATCH(WatchList!$B18,'All CCC'!$B$7:$B$966,0)))</f>
        <v/>
      </c>
      <c r="AK18" s="1045" t="str">
        <f>IF($B18="","",INDEX('All CCC'!AK$7:AK$966,MATCH(WatchList!$B18,'All CCC'!$B$7:$B$966,0)))</f>
        <v/>
      </c>
      <c r="AL18" s="1045" t="str">
        <f>IF($B18="","",INDEX('All CCC'!AL$7:AL$966,MATCH(WatchList!$B18,'All CCC'!$B$7:$B$966,0)))</f>
        <v/>
      </c>
      <c r="AM18" s="1045" t="str">
        <f>IF($B18="","",INDEX('All CCC'!AM$7:AM$966,MATCH(WatchList!$B18,'All CCC'!$B$7:$B$966,0)))</f>
        <v/>
      </c>
      <c r="AN18" s="1045" t="str">
        <f>IF($B18="","",INDEX('All CCC'!AN$7:AN$966,MATCH(WatchList!$B18,'All CCC'!$B$7:$B$966,0)))</f>
        <v/>
      </c>
      <c r="AO18" s="1045" t="str">
        <f>IF($B18="","",INDEX('All CCC'!AO$7:AO$966,MATCH(WatchList!$B18,'All CCC'!$B$7:$B$966,0)))</f>
        <v/>
      </c>
      <c r="AP18" s="1045" t="str">
        <f>IF($B18="","",INDEX('All CCC'!AP$7:AP$966,MATCH(WatchList!$B18,'All CCC'!$B$7:$B$966,0)))</f>
        <v/>
      </c>
      <c r="AQ18" s="1045" t="str">
        <f>IF($B18="","",INDEX('All CCC'!AQ$7:AQ$966,MATCH(WatchList!$B18,'All CCC'!$B$7:$B$966,0)))</f>
        <v/>
      </c>
      <c r="AR18" s="1045" t="str">
        <f>IF($B18="","",INDEX('All CCC'!AR$7:AR$966,MATCH(WatchList!$B18,'All CCC'!$B$7:$B$966,0)))</f>
        <v/>
      </c>
      <c r="AS18" s="1045" t="str">
        <f>IF($B18="","",INDEX('All CCC'!AS$7:AS$966,MATCH(WatchList!$B18,'All CCC'!$B$7:$B$966,0)))</f>
        <v/>
      </c>
      <c r="AT18" s="1045" t="str">
        <f>IF($B18="","",INDEX('All CCC'!AT$7:AT$966,MATCH(WatchList!$B18,'All CCC'!$B$7:$B$966,0)))</f>
        <v/>
      </c>
      <c r="AU18" s="1045" t="str">
        <f>IF($B18="","",INDEX('All CCC'!AU$7:AU$966,MATCH(WatchList!$B18,'All CCC'!$B$7:$B$966,0)))</f>
        <v/>
      </c>
      <c r="AV18" s="1045" t="str">
        <f>IF($B18="","",INDEX('All CCC'!AV$7:AV$966,MATCH(WatchList!$B18,'All CCC'!$B$7:$B$966,0)))</f>
        <v/>
      </c>
      <c r="AW18" s="1045" t="str">
        <f>IF($B18="","",INDEX('All CCC'!AW$7:AW$966,MATCH(WatchList!$B18,'All CCC'!$B$7:$B$966,0)))</f>
        <v/>
      </c>
      <c r="AX18" s="1045" t="str">
        <f>IF($B18="","",INDEX('All CCC'!AX$7:AX$966,MATCH(WatchList!$B18,'All CCC'!$B$7:$B$966,0)))</f>
        <v/>
      </c>
      <c r="AY18" s="1045" t="str">
        <f>IF($B18="","",INDEX('All CCC'!AY$7:AY$966,MATCH(WatchList!$B18,'All CCC'!$B$7:$B$966,0)))</f>
        <v/>
      </c>
      <c r="AZ18" s="1045" t="str">
        <f>IF($B18="","",INDEX('All CCC'!AZ$7:AZ$966,MATCH(WatchList!$B18,'All CCC'!$B$7:$B$966,0)))</f>
        <v/>
      </c>
      <c r="BA18" s="1045" t="str">
        <f>IF($B18="","",INDEX('All CCC'!BA$7:BA$966,MATCH(WatchList!$B18,'All CCC'!$B$7:$B$966,0)))</f>
        <v/>
      </c>
      <c r="BB18" s="1045" t="str">
        <f>IF($B18="","",INDEX('All CCC'!BB$7:BB$966,MATCH(WatchList!$B18,'All CCC'!$B$7:$B$966,0)))</f>
        <v/>
      </c>
      <c r="BC18" s="1045" t="str">
        <f>IF($B18="","",INDEX('All CCC'!BC$7:BC$966,MATCH(WatchList!$B18,'All CCC'!$B$7:$B$966,0)))</f>
        <v/>
      </c>
      <c r="BD18" s="1045" t="str">
        <f>IF($B18="","",INDEX('All CCC'!BD$7:BD$966,MATCH(WatchList!$B18,'All CCC'!$B$7:$B$966,0)))</f>
        <v/>
      </c>
      <c r="BE18" s="1045" t="str">
        <f>IF($B18="","",INDEX('All CCC'!BE$7:BE$966,MATCH(WatchList!$B18,'All CCC'!$B$7:$B$966,0)))</f>
        <v/>
      </c>
      <c r="BF18" s="1045" t="str">
        <f>IF($B18="","",INDEX('All CCC'!BF$7:BF$966,MATCH(WatchList!$B18,'All CCC'!$B$7:$B$966,0)))</f>
        <v/>
      </c>
    </row>
    <row r="19" spans="1:58" ht="11.25" customHeight="1" x14ac:dyDescent="0.2">
      <c r="A19" s="656" t="str">
        <f>IF($B19="","",INDEX('All CCC'!A$7:A$966,MATCH(WatchList!$B19,'All CCC'!$B$7:$B$966,0)))</f>
        <v/>
      </c>
      <c r="B19" s="36"/>
      <c r="C19" s="1045" t="str">
        <f>IF($B19="","",INDEX('All CCC'!C$7:C$966,MATCH(WatchList!$B19,'All CCC'!$B$7:$B$966,0)))</f>
        <v/>
      </c>
      <c r="D19" s="1045" t="str">
        <f>IF($B19="","",INDEX('All CCC'!D$7:D$966,MATCH(WatchList!$B19,'All CCC'!$B$7:$B$966,0)))</f>
        <v/>
      </c>
      <c r="E19" s="1045" t="str">
        <f>IF($B19="","",INDEX('All CCC'!E$7:E$966,MATCH(WatchList!$B19,'All CCC'!$B$7:$B$966,0)))</f>
        <v/>
      </c>
      <c r="F19" s="1045" t="str">
        <f>IF($B19="","",INDEX('All CCC'!F$7:F$966,MATCH(WatchList!$B19,'All CCC'!$B$7:$B$966,0)))</f>
        <v/>
      </c>
      <c r="G19" s="1045" t="str">
        <f>IF($B19="","",INDEX('All CCC'!G$7:G$966,MATCH(WatchList!$B19,'All CCC'!$B$7:$B$966,0)))</f>
        <v/>
      </c>
      <c r="H19" s="1045" t="str">
        <f>IF($B19="","",INDEX('All CCC'!H$7:H$966,MATCH(WatchList!$B19,'All CCC'!$B$7:$B$966,0)))</f>
        <v/>
      </c>
      <c r="I19" s="1045" t="str">
        <f>IF($B19="","",INDEX('All CCC'!I$7:I$966,MATCH(WatchList!$B19,'All CCC'!$B$7:$B$966,0)))</f>
        <v/>
      </c>
      <c r="J19" s="1045" t="str">
        <f>IF($B19="","",INDEX('All CCC'!J$7:J$966,MATCH(WatchList!$B19,'All CCC'!$B$7:$B$966,0)))</f>
        <v/>
      </c>
      <c r="K19" s="1045" t="str">
        <f>IF($B19="","",INDEX('All CCC'!K$7:K$966,MATCH(WatchList!$B19,'All CCC'!$B$7:$B$966,0)))</f>
        <v/>
      </c>
      <c r="L19" s="1045" t="str">
        <f>IF($B19="","",INDEX('All CCC'!L$7:L$966,MATCH(WatchList!$B19,'All CCC'!$B$7:$B$966,0)))</f>
        <v/>
      </c>
      <c r="M19" s="1045" t="str">
        <f>IF($B19="","",INDEX('All CCC'!M$7:M$966,MATCH(WatchList!$B19,'All CCC'!$B$7:$B$966,0)))</f>
        <v/>
      </c>
      <c r="N19" s="1045" t="str">
        <f>IF($B19="","",INDEX('All CCC'!N$7:N$966,MATCH(WatchList!$B19,'All CCC'!$B$7:$B$966,0)))</f>
        <v/>
      </c>
      <c r="O19" s="1045" t="str">
        <f>IF($B19="","",INDEX('All CCC'!O$7:O$966,MATCH(WatchList!$B19,'All CCC'!$B$7:$B$966,0)))</f>
        <v/>
      </c>
      <c r="P19" s="1046" t="str">
        <f>IF($B19="","",INDEX('All CCC'!P$7:P$966,MATCH(WatchList!$B19,'All CCC'!$B$7:$B$966,0)))</f>
        <v/>
      </c>
      <c r="Q19" s="1046" t="str">
        <f>IF($B19="","",INDEX('All CCC'!Q$7:Q$966,MATCH(WatchList!$B19,'All CCC'!$B$7:$B$966,0)))</f>
        <v/>
      </c>
      <c r="R19" s="1045" t="str">
        <f>IF($B19="","",INDEX('All CCC'!R$7:R$966,MATCH(WatchList!$B19,'All CCC'!$B$7:$B$966,0)))</f>
        <v/>
      </c>
      <c r="S19" s="1045" t="str">
        <f>IF($B19="","",INDEX('All CCC'!S$7:S$966,MATCH(WatchList!$B19,'All CCC'!$B$7:$B$966,0)))</f>
        <v/>
      </c>
      <c r="T19" s="1045" t="str">
        <f>IF($B19="","",INDEX('All CCC'!T$7:T$966,MATCH(WatchList!$B19,'All CCC'!$B$7:$B$966,0)))</f>
        <v/>
      </c>
      <c r="U19" s="1045" t="str">
        <f>IF($B19="","",INDEX('All CCC'!U$7:U$966,MATCH(WatchList!$B19,'All CCC'!$B$7:$B$966,0)))</f>
        <v/>
      </c>
      <c r="V19" s="1045" t="str">
        <f>IF($B19="","",INDEX('All CCC'!V$7:V$966,MATCH(WatchList!$B19,'All CCC'!$B$7:$B$966,0)))</f>
        <v/>
      </c>
      <c r="W19" s="1045" t="str">
        <f>IF($B19="","",INDEX('All CCC'!W$7:W$966,MATCH(WatchList!$B19,'All CCC'!$B$7:$B$966,0)))</f>
        <v/>
      </c>
      <c r="X19" s="1045" t="str">
        <f>IF($B19="","",INDEX('All CCC'!X$7:X$966,MATCH(WatchList!$B19,'All CCC'!$B$7:$B$966,0)))</f>
        <v/>
      </c>
      <c r="Y19" s="1045" t="str">
        <f>IF($B19="","",INDEX('All CCC'!Y$7:Y$966,MATCH(WatchList!$B19,'All CCC'!$B$7:$B$966,0)))</f>
        <v/>
      </c>
      <c r="Z19" s="1045" t="str">
        <f>IF($B19="","",INDEX('All CCC'!Z$7:Z$966,MATCH(WatchList!$B19,'All CCC'!$B$7:$B$966,0)))</f>
        <v/>
      </c>
      <c r="AA19" s="1045" t="str">
        <f>IF($B19="","",INDEX('All CCC'!AA$7:AA$966,MATCH(WatchList!$B19,'All CCC'!$B$7:$B$966,0)))</f>
        <v/>
      </c>
      <c r="AB19" s="1045" t="str">
        <f>IF($B19="","",INDEX('All CCC'!AB$7:AB$966,MATCH(WatchList!$B19,'All CCC'!$B$7:$B$966,0)))</f>
        <v/>
      </c>
      <c r="AC19" s="1045" t="str">
        <f>IF($B19="","",INDEX('All CCC'!AC$7:AC$966,MATCH(WatchList!$B19,'All CCC'!$B$7:$B$966,0)))</f>
        <v/>
      </c>
      <c r="AD19" s="1045" t="str">
        <f>IF($B19="","",INDEX('All CCC'!AD$7:AD$966,MATCH(WatchList!$B19,'All CCC'!$B$7:$B$966,0)))</f>
        <v/>
      </c>
      <c r="AE19" s="1045" t="str">
        <f>IF($B19="","",INDEX('All CCC'!AE$7:AE$966,MATCH(WatchList!$B19,'All CCC'!$B$7:$B$966,0)))</f>
        <v/>
      </c>
      <c r="AF19" s="1045" t="str">
        <f>IF($B19="","",INDEX('All CCC'!AF$7:AF$966,MATCH(WatchList!$B19,'All CCC'!$B$7:$B$966,0)))</f>
        <v/>
      </c>
      <c r="AG19" s="1045" t="str">
        <f>IF($B19="","",INDEX('All CCC'!AG$7:AG$966,MATCH(WatchList!$B19,'All CCC'!$B$7:$B$966,0)))</f>
        <v/>
      </c>
      <c r="AH19" s="1045" t="str">
        <f>IF($B19="","",INDEX('All CCC'!AH$7:AH$966,MATCH(WatchList!$B19,'All CCC'!$B$7:$B$966,0)))</f>
        <v/>
      </c>
      <c r="AI19" s="1045" t="str">
        <f>IF($B19="","",INDEX('All CCC'!AI$7:AI$966,MATCH(WatchList!$B19,'All CCC'!$B$7:$B$966,0)))</f>
        <v/>
      </c>
      <c r="AJ19" s="1045" t="str">
        <f>IF($B19="","",INDEX('All CCC'!AJ$7:AJ$966,MATCH(WatchList!$B19,'All CCC'!$B$7:$B$966,0)))</f>
        <v/>
      </c>
      <c r="AK19" s="1045" t="str">
        <f>IF($B19="","",INDEX('All CCC'!AK$7:AK$966,MATCH(WatchList!$B19,'All CCC'!$B$7:$B$966,0)))</f>
        <v/>
      </c>
      <c r="AL19" s="1045" t="str">
        <f>IF($B19="","",INDEX('All CCC'!AL$7:AL$966,MATCH(WatchList!$B19,'All CCC'!$B$7:$B$966,0)))</f>
        <v/>
      </c>
      <c r="AM19" s="1045" t="str">
        <f>IF($B19="","",INDEX('All CCC'!AM$7:AM$966,MATCH(WatchList!$B19,'All CCC'!$B$7:$B$966,0)))</f>
        <v/>
      </c>
      <c r="AN19" s="1045" t="str">
        <f>IF($B19="","",INDEX('All CCC'!AN$7:AN$966,MATCH(WatchList!$B19,'All CCC'!$B$7:$B$966,0)))</f>
        <v/>
      </c>
      <c r="AO19" s="1045" t="str">
        <f>IF($B19="","",INDEX('All CCC'!AO$7:AO$966,MATCH(WatchList!$B19,'All CCC'!$B$7:$B$966,0)))</f>
        <v/>
      </c>
      <c r="AP19" s="1045" t="str">
        <f>IF($B19="","",INDEX('All CCC'!AP$7:AP$966,MATCH(WatchList!$B19,'All CCC'!$B$7:$B$966,0)))</f>
        <v/>
      </c>
      <c r="AQ19" s="1045" t="str">
        <f>IF($B19="","",INDEX('All CCC'!AQ$7:AQ$966,MATCH(WatchList!$B19,'All CCC'!$B$7:$B$966,0)))</f>
        <v/>
      </c>
      <c r="AR19" s="1045" t="str">
        <f>IF($B19="","",INDEX('All CCC'!AR$7:AR$966,MATCH(WatchList!$B19,'All CCC'!$B$7:$B$966,0)))</f>
        <v/>
      </c>
      <c r="AS19" s="1045" t="str">
        <f>IF($B19="","",INDEX('All CCC'!AS$7:AS$966,MATCH(WatchList!$B19,'All CCC'!$B$7:$B$966,0)))</f>
        <v/>
      </c>
      <c r="AT19" s="1045" t="str">
        <f>IF($B19="","",INDEX('All CCC'!AT$7:AT$966,MATCH(WatchList!$B19,'All CCC'!$B$7:$B$966,0)))</f>
        <v/>
      </c>
      <c r="AU19" s="1045" t="str">
        <f>IF($B19="","",INDEX('All CCC'!AU$7:AU$966,MATCH(WatchList!$B19,'All CCC'!$B$7:$B$966,0)))</f>
        <v/>
      </c>
      <c r="AV19" s="1045" t="str">
        <f>IF($B19="","",INDEX('All CCC'!AV$7:AV$966,MATCH(WatchList!$B19,'All CCC'!$B$7:$B$966,0)))</f>
        <v/>
      </c>
      <c r="AW19" s="1045" t="str">
        <f>IF($B19="","",INDEX('All CCC'!AW$7:AW$966,MATCH(WatchList!$B19,'All CCC'!$B$7:$B$966,0)))</f>
        <v/>
      </c>
      <c r="AX19" s="1045" t="str">
        <f>IF($B19="","",INDEX('All CCC'!AX$7:AX$966,MATCH(WatchList!$B19,'All CCC'!$B$7:$B$966,0)))</f>
        <v/>
      </c>
      <c r="AY19" s="1045" t="str">
        <f>IF($B19="","",INDEX('All CCC'!AY$7:AY$966,MATCH(WatchList!$B19,'All CCC'!$B$7:$B$966,0)))</f>
        <v/>
      </c>
      <c r="AZ19" s="1045" t="str">
        <f>IF($B19="","",INDEX('All CCC'!AZ$7:AZ$966,MATCH(WatchList!$B19,'All CCC'!$B$7:$B$966,0)))</f>
        <v/>
      </c>
      <c r="BA19" s="1045" t="str">
        <f>IF($B19="","",INDEX('All CCC'!BA$7:BA$966,MATCH(WatchList!$B19,'All CCC'!$B$7:$B$966,0)))</f>
        <v/>
      </c>
      <c r="BB19" s="1045" t="str">
        <f>IF($B19="","",INDEX('All CCC'!BB$7:BB$966,MATCH(WatchList!$B19,'All CCC'!$B$7:$B$966,0)))</f>
        <v/>
      </c>
      <c r="BC19" s="1045" t="str">
        <f>IF($B19="","",INDEX('All CCC'!BC$7:BC$966,MATCH(WatchList!$B19,'All CCC'!$B$7:$B$966,0)))</f>
        <v/>
      </c>
      <c r="BD19" s="1045" t="str">
        <f>IF($B19="","",INDEX('All CCC'!BD$7:BD$966,MATCH(WatchList!$B19,'All CCC'!$B$7:$B$966,0)))</f>
        <v/>
      </c>
      <c r="BE19" s="1045" t="str">
        <f>IF($B19="","",INDEX('All CCC'!BE$7:BE$966,MATCH(WatchList!$B19,'All CCC'!$B$7:$B$966,0)))</f>
        <v/>
      </c>
      <c r="BF19" s="1045" t="str">
        <f>IF($B19="","",INDEX('All CCC'!BF$7:BF$966,MATCH(WatchList!$B19,'All CCC'!$B$7:$B$966,0)))</f>
        <v/>
      </c>
    </row>
    <row r="20" spans="1:58" ht="11.25" customHeight="1" x14ac:dyDescent="0.2">
      <c r="A20" s="656" t="str">
        <f>IF($B20="","",INDEX('All CCC'!A$7:A$966,MATCH(WatchList!$B20,'All CCC'!$B$7:$B$966,0)))</f>
        <v/>
      </c>
      <c r="B20" s="36"/>
      <c r="C20" s="1045" t="str">
        <f>IF($B20="","",INDEX('All CCC'!C$7:C$966,MATCH(WatchList!$B20,'All CCC'!$B$7:$B$966,0)))</f>
        <v/>
      </c>
      <c r="D20" s="1045" t="str">
        <f>IF($B20="","",INDEX('All CCC'!D$7:D$966,MATCH(WatchList!$B20,'All CCC'!$B$7:$B$966,0)))</f>
        <v/>
      </c>
      <c r="E20" s="1045" t="str">
        <f>IF($B20="","",INDEX('All CCC'!E$7:E$966,MATCH(WatchList!$B20,'All CCC'!$B$7:$B$966,0)))</f>
        <v/>
      </c>
      <c r="F20" s="1045" t="str">
        <f>IF($B20="","",INDEX('All CCC'!F$7:F$966,MATCH(WatchList!$B20,'All CCC'!$B$7:$B$966,0)))</f>
        <v/>
      </c>
      <c r="G20" s="1045" t="str">
        <f>IF($B20="","",INDEX('All CCC'!G$7:G$966,MATCH(WatchList!$B20,'All CCC'!$B$7:$B$966,0)))</f>
        <v/>
      </c>
      <c r="H20" s="1045" t="str">
        <f>IF($B20="","",INDEX('All CCC'!H$7:H$966,MATCH(WatchList!$B20,'All CCC'!$B$7:$B$966,0)))</f>
        <v/>
      </c>
      <c r="I20" s="1045" t="str">
        <f>IF($B20="","",INDEX('All CCC'!I$7:I$966,MATCH(WatchList!$B20,'All CCC'!$B$7:$B$966,0)))</f>
        <v/>
      </c>
      <c r="J20" s="1045" t="str">
        <f>IF($B20="","",INDEX('All CCC'!J$7:J$966,MATCH(WatchList!$B20,'All CCC'!$B$7:$B$966,0)))</f>
        <v/>
      </c>
      <c r="K20" s="1045" t="str">
        <f>IF($B20="","",INDEX('All CCC'!K$7:K$966,MATCH(WatchList!$B20,'All CCC'!$B$7:$B$966,0)))</f>
        <v/>
      </c>
      <c r="L20" s="1045" t="str">
        <f>IF($B20="","",INDEX('All CCC'!L$7:L$966,MATCH(WatchList!$B20,'All CCC'!$B$7:$B$966,0)))</f>
        <v/>
      </c>
      <c r="M20" s="1045" t="str">
        <f>IF($B20="","",INDEX('All CCC'!M$7:M$966,MATCH(WatchList!$B20,'All CCC'!$B$7:$B$966,0)))</f>
        <v/>
      </c>
      <c r="N20" s="1045" t="str">
        <f>IF($B20="","",INDEX('All CCC'!N$7:N$966,MATCH(WatchList!$B20,'All CCC'!$B$7:$B$966,0)))</f>
        <v/>
      </c>
      <c r="O20" s="1045" t="str">
        <f>IF($B20="","",INDEX('All CCC'!O$7:O$966,MATCH(WatchList!$B20,'All CCC'!$B$7:$B$966,0)))</f>
        <v/>
      </c>
      <c r="P20" s="1046" t="str">
        <f>IF($B20="","",INDEX('All CCC'!P$7:P$966,MATCH(WatchList!$B20,'All CCC'!$B$7:$B$966,0)))</f>
        <v/>
      </c>
      <c r="Q20" s="1046" t="str">
        <f>IF($B20="","",INDEX('All CCC'!Q$7:Q$966,MATCH(WatchList!$B20,'All CCC'!$B$7:$B$966,0)))</f>
        <v/>
      </c>
      <c r="R20" s="1045" t="str">
        <f>IF($B20="","",INDEX('All CCC'!R$7:R$966,MATCH(WatchList!$B20,'All CCC'!$B$7:$B$966,0)))</f>
        <v/>
      </c>
      <c r="S20" s="1045" t="str">
        <f>IF($B20="","",INDEX('All CCC'!S$7:S$966,MATCH(WatchList!$B20,'All CCC'!$B$7:$B$966,0)))</f>
        <v/>
      </c>
      <c r="T20" s="1045" t="str">
        <f>IF($B20="","",INDEX('All CCC'!T$7:T$966,MATCH(WatchList!$B20,'All CCC'!$B$7:$B$966,0)))</f>
        <v/>
      </c>
      <c r="U20" s="1045" t="str">
        <f>IF($B20="","",INDEX('All CCC'!U$7:U$966,MATCH(WatchList!$B20,'All CCC'!$B$7:$B$966,0)))</f>
        <v/>
      </c>
      <c r="V20" s="1045" t="str">
        <f>IF($B20="","",INDEX('All CCC'!V$7:V$966,MATCH(WatchList!$B20,'All CCC'!$B$7:$B$966,0)))</f>
        <v/>
      </c>
      <c r="W20" s="1045" t="str">
        <f>IF($B20="","",INDEX('All CCC'!W$7:W$966,MATCH(WatchList!$B20,'All CCC'!$B$7:$B$966,0)))</f>
        <v/>
      </c>
      <c r="X20" s="1045" t="str">
        <f>IF($B20="","",INDEX('All CCC'!X$7:X$966,MATCH(WatchList!$B20,'All CCC'!$B$7:$B$966,0)))</f>
        <v/>
      </c>
      <c r="Y20" s="1045" t="str">
        <f>IF($B20="","",INDEX('All CCC'!Y$7:Y$966,MATCH(WatchList!$B20,'All CCC'!$B$7:$B$966,0)))</f>
        <v/>
      </c>
      <c r="Z20" s="1045" t="str">
        <f>IF($B20="","",INDEX('All CCC'!Z$7:Z$966,MATCH(WatchList!$B20,'All CCC'!$B$7:$B$966,0)))</f>
        <v/>
      </c>
      <c r="AA20" s="1045" t="str">
        <f>IF($B20="","",INDEX('All CCC'!AA$7:AA$966,MATCH(WatchList!$B20,'All CCC'!$B$7:$B$966,0)))</f>
        <v/>
      </c>
      <c r="AB20" s="1045" t="str">
        <f>IF($B20="","",INDEX('All CCC'!AB$7:AB$966,MATCH(WatchList!$B20,'All CCC'!$B$7:$B$966,0)))</f>
        <v/>
      </c>
      <c r="AC20" s="1045" t="str">
        <f>IF($B20="","",INDEX('All CCC'!AC$7:AC$966,MATCH(WatchList!$B20,'All CCC'!$B$7:$B$966,0)))</f>
        <v/>
      </c>
      <c r="AD20" s="1045" t="str">
        <f>IF($B20="","",INDEX('All CCC'!AD$7:AD$966,MATCH(WatchList!$B20,'All CCC'!$B$7:$B$966,0)))</f>
        <v/>
      </c>
      <c r="AE20" s="1045" t="str">
        <f>IF($B20="","",INDEX('All CCC'!AE$7:AE$966,MATCH(WatchList!$B20,'All CCC'!$B$7:$B$966,0)))</f>
        <v/>
      </c>
      <c r="AF20" s="1045" t="str">
        <f>IF($B20="","",INDEX('All CCC'!AF$7:AF$966,MATCH(WatchList!$B20,'All CCC'!$B$7:$B$966,0)))</f>
        <v/>
      </c>
      <c r="AG20" s="1045" t="str">
        <f>IF($B20="","",INDEX('All CCC'!AG$7:AG$966,MATCH(WatchList!$B20,'All CCC'!$B$7:$B$966,0)))</f>
        <v/>
      </c>
      <c r="AH20" s="1045" t="str">
        <f>IF($B20="","",INDEX('All CCC'!AH$7:AH$966,MATCH(WatchList!$B20,'All CCC'!$B$7:$B$966,0)))</f>
        <v/>
      </c>
      <c r="AI20" s="1045" t="str">
        <f>IF($B20="","",INDEX('All CCC'!AI$7:AI$966,MATCH(WatchList!$B20,'All CCC'!$B$7:$B$966,0)))</f>
        <v/>
      </c>
      <c r="AJ20" s="1045" t="str">
        <f>IF($B20="","",INDEX('All CCC'!AJ$7:AJ$966,MATCH(WatchList!$B20,'All CCC'!$B$7:$B$966,0)))</f>
        <v/>
      </c>
      <c r="AK20" s="1045" t="str">
        <f>IF($B20="","",INDEX('All CCC'!AK$7:AK$966,MATCH(WatchList!$B20,'All CCC'!$B$7:$B$966,0)))</f>
        <v/>
      </c>
      <c r="AL20" s="1045" t="str">
        <f>IF($B20="","",INDEX('All CCC'!AL$7:AL$966,MATCH(WatchList!$B20,'All CCC'!$B$7:$B$966,0)))</f>
        <v/>
      </c>
      <c r="AM20" s="1045" t="str">
        <f>IF($B20="","",INDEX('All CCC'!AM$7:AM$966,MATCH(WatchList!$B20,'All CCC'!$B$7:$B$966,0)))</f>
        <v/>
      </c>
      <c r="AN20" s="1045" t="str">
        <f>IF($B20="","",INDEX('All CCC'!AN$7:AN$966,MATCH(WatchList!$B20,'All CCC'!$B$7:$B$966,0)))</f>
        <v/>
      </c>
      <c r="AO20" s="1045" t="str">
        <f>IF($B20="","",INDEX('All CCC'!AO$7:AO$966,MATCH(WatchList!$B20,'All CCC'!$B$7:$B$966,0)))</f>
        <v/>
      </c>
      <c r="AP20" s="1045" t="str">
        <f>IF($B20="","",INDEX('All CCC'!AP$7:AP$966,MATCH(WatchList!$B20,'All CCC'!$B$7:$B$966,0)))</f>
        <v/>
      </c>
      <c r="AQ20" s="1045" t="str">
        <f>IF($B20="","",INDEX('All CCC'!AQ$7:AQ$966,MATCH(WatchList!$B20,'All CCC'!$B$7:$B$966,0)))</f>
        <v/>
      </c>
      <c r="AR20" s="1045" t="str">
        <f>IF($B20="","",INDEX('All CCC'!AR$7:AR$966,MATCH(WatchList!$B20,'All CCC'!$B$7:$B$966,0)))</f>
        <v/>
      </c>
      <c r="AS20" s="1045" t="str">
        <f>IF($B20="","",INDEX('All CCC'!AS$7:AS$966,MATCH(WatchList!$B20,'All CCC'!$B$7:$B$966,0)))</f>
        <v/>
      </c>
      <c r="AT20" s="1045" t="str">
        <f>IF($B20="","",INDEX('All CCC'!AT$7:AT$966,MATCH(WatchList!$B20,'All CCC'!$B$7:$B$966,0)))</f>
        <v/>
      </c>
      <c r="AU20" s="1045" t="str">
        <f>IF($B20="","",INDEX('All CCC'!AU$7:AU$966,MATCH(WatchList!$B20,'All CCC'!$B$7:$B$966,0)))</f>
        <v/>
      </c>
      <c r="AV20" s="1045" t="str">
        <f>IF($B20="","",INDEX('All CCC'!AV$7:AV$966,MATCH(WatchList!$B20,'All CCC'!$B$7:$B$966,0)))</f>
        <v/>
      </c>
      <c r="AW20" s="1045" t="str">
        <f>IF($B20="","",INDEX('All CCC'!AW$7:AW$966,MATCH(WatchList!$B20,'All CCC'!$B$7:$B$966,0)))</f>
        <v/>
      </c>
      <c r="AX20" s="1045" t="str">
        <f>IF($B20="","",INDEX('All CCC'!AX$7:AX$966,MATCH(WatchList!$B20,'All CCC'!$B$7:$B$966,0)))</f>
        <v/>
      </c>
      <c r="AY20" s="1045" t="str">
        <f>IF($B20="","",INDEX('All CCC'!AY$7:AY$966,MATCH(WatchList!$B20,'All CCC'!$B$7:$B$966,0)))</f>
        <v/>
      </c>
      <c r="AZ20" s="1045" t="str">
        <f>IF($B20="","",INDEX('All CCC'!AZ$7:AZ$966,MATCH(WatchList!$B20,'All CCC'!$B$7:$B$966,0)))</f>
        <v/>
      </c>
      <c r="BA20" s="1045" t="str">
        <f>IF($B20="","",INDEX('All CCC'!BA$7:BA$966,MATCH(WatchList!$B20,'All CCC'!$B$7:$B$966,0)))</f>
        <v/>
      </c>
      <c r="BB20" s="1045" t="str">
        <f>IF($B20="","",INDEX('All CCC'!BB$7:BB$966,MATCH(WatchList!$B20,'All CCC'!$B$7:$B$966,0)))</f>
        <v/>
      </c>
      <c r="BC20" s="1045" t="str">
        <f>IF($B20="","",INDEX('All CCC'!BC$7:BC$966,MATCH(WatchList!$B20,'All CCC'!$B$7:$B$966,0)))</f>
        <v/>
      </c>
      <c r="BD20" s="1045" t="str">
        <f>IF($B20="","",INDEX('All CCC'!BD$7:BD$966,MATCH(WatchList!$B20,'All CCC'!$B$7:$B$966,0)))</f>
        <v/>
      </c>
      <c r="BE20" s="1045" t="str">
        <f>IF($B20="","",INDEX('All CCC'!BE$7:BE$966,MATCH(WatchList!$B20,'All CCC'!$B$7:$B$966,0)))</f>
        <v/>
      </c>
      <c r="BF20" s="1045" t="str">
        <f>IF($B20="","",INDEX('All CCC'!BF$7:BF$966,MATCH(WatchList!$B20,'All CCC'!$B$7:$B$966,0)))</f>
        <v/>
      </c>
    </row>
    <row r="21" spans="1:58" ht="11.45" customHeight="1" x14ac:dyDescent="0.2">
      <c r="A21" s="656" t="str">
        <f>IF($B21="","",INDEX('All CCC'!A$7:A$966,MATCH(WatchList!$B21,'All CCC'!$B$7:$B$966,0)))</f>
        <v/>
      </c>
      <c r="B21" s="36"/>
      <c r="C21" s="1045" t="str">
        <f>IF($B21="","",INDEX('All CCC'!C$7:C$966,MATCH(WatchList!$B21,'All CCC'!$B$7:$B$966,0)))</f>
        <v/>
      </c>
      <c r="D21" s="1045" t="str">
        <f>IF($B21="","",INDEX('All CCC'!D$7:D$966,MATCH(WatchList!$B21,'All CCC'!$B$7:$B$966,0)))</f>
        <v/>
      </c>
      <c r="E21" s="1045" t="str">
        <f>IF($B21="","",INDEX('All CCC'!E$7:E$966,MATCH(WatchList!$B21,'All CCC'!$B$7:$B$966,0)))</f>
        <v/>
      </c>
      <c r="F21" s="1045" t="str">
        <f>IF($B21="","",INDEX('All CCC'!F$7:F$966,MATCH(WatchList!$B21,'All CCC'!$B$7:$B$966,0)))</f>
        <v/>
      </c>
      <c r="G21" s="1045" t="str">
        <f>IF($B21="","",INDEX('All CCC'!G$7:G$966,MATCH(WatchList!$B21,'All CCC'!$B$7:$B$966,0)))</f>
        <v/>
      </c>
      <c r="H21" s="1045" t="str">
        <f>IF($B21="","",INDEX('All CCC'!H$7:H$966,MATCH(WatchList!$B21,'All CCC'!$B$7:$B$966,0)))</f>
        <v/>
      </c>
      <c r="I21" s="1045" t="str">
        <f>IF($B21="","",INDEX('All CCC'!I$7:I$966,MATCH(WatchList!$B21,'All CCC'!$B$7:$B$966,0)))</f>
        <v/>
      </c>
      <c r="J21" s="1045" t="str">
        <f>IF($B21="","",INDEX('All CCC'!J$7:J$966,MATCH(WatchList!$B21,'All CCC'!$B$7:$B$966,0)))</f>
        <v/>
      </c>
      <c r="K21" s="1045" t="str">
        <f>IF($B21="","",INDEX('All CCC'!K$7:K$966,MATCH(WatchList!$B21,'All CCC'!$B$7:$B$966,0)))</f>
        <v/>
      </c>
      <c r="L21" s="1045" t="str">
        <f>IF($B21="","",INDEX('All CCC'!L$7:L$966,MATCH(WatchList!$B21,'All CCC'!$B$7:$B$966,0)))</f>
        <v/>
      </c>
      <c r="M21" s="1045" t="str">
        <f>IF($B21="","",INDEX('All CCC'!M$7:M$966,MATCH(WatchList!$B21,'All CCC'!$B$7:$B$966,0)))</f>
        <v/>
      </c>
      <c r="N21" s="1045" t="str">
        <f>IF($B21="","",INDEX('All CCC'!N$7:N$966,MATCH(WatchList!$B21,'All CCC'!$B$7:$B$966,0)))</f>
        <v/>
      </c>
      <c r="O21" s="1045" t="str">
        <f>IF($B21="","",INDEX('All CCC'!O$7:O$966,MATCH(WatchList!$B21,'All CCC'!$B$7:$B$966,0)))</f>
        <v/>
      </c>
      <c r="P21" s="1046" t="str">
        <f>IF($B21="","",INDEX('All CCC'!P$7:P$966,MATCH(WatchList!$B21,'All CCC'!$B$7:$B$966,0)))</f>
        <v/>
      </c>
      <c r="Q21" s="1046" t="str">
        <f>IF($B21="","",INDEX('All CCC'!Q$7:Q$966,MATCH(WatchList!$B21,'All CCC'!$B$7:$B$966,0)))</f>
        <v/>
      </c>
      <c r="R21" s="1045" t="str">
        <f>IF($B21="","",INDEX('All CCC'!R$7:R$966,MATCH(WatchList!$B21,'All CCC'!$B$7:$B$966,0)))</f>
        <v/>
      </c>
      <c r="S21" s="1045" t="str">
        <f>IF($B21="","",INDEX('All CCC'!S$7:S$966,MATCH(WatchList!$B21,'All CCC'!$B$7:$B$966,0)))</f>
        <v/>
      </c>
      <c r="T21" s="1045" t="str">
        <f>IF($B21="","",INDEX('All CCC'!T$7:T$966,MATCH(WatchList!$B21,'All CCC'!$B$7:$B$966,0)))</f>
        <v/>
      </c>
      <c r="U21" s="1045" t="str">
        <f>IF($B21="","",INDEX('All CCC'!U$7:U$966,MATCH(WatchList!$B21,'All CCC'!$B$7:$B$966,0)))</f>
        <v/>
      </c>
      <c r="V21" s="1045" t="str">
        <f>IF($B21="","",INDEX('All CCC'!V$7:V$966,MATCH(WatchList!$B21,'All CCC'!$B$7:$B$966,0)))</f>
        <v/>
      </c>
      <c r="W21" s="1045" t="str">
        <f>IF($B21="","",INDEX('All CCC'!W$7:W$966,MATCH(WatchList!$B21,'All CCC'!$B$7:$B$966,0)))</f>
        <v/>
      </c>
      <c r="X21" s="1045" t="str">
        <f>IF($B21="","",INDEX('All CCC'!X$7:X$966,MATCH(WatchList!$B21,'All CCC'!$B$7:$B$966,0)))</f>
        <v/>
      </c>
      <c r="Y21" s="1045" t="str">
        <f>IF($B21="","",INDEX('All CCC'!Y$7:Y$966,MATCH(WatchList!$B21,'All CCC'!$B$7:$B$966,0)))</f>
        <v/>
      </c>
      <c r="Z21" s="1045" t="str">
        <f>IF($B21="","",INDEX('All CCC'!Z$7:Z$966,MATCH(WatchList!$B21,'All CCC'!$B$7:$B$966,0)))</f>
        <v/>
      </c>
      <c r="AA21" s="1045" t="str">
        <f>IF($B21="","",INDEX('All CCC'!AA$7:AA$966,MATCH(WatchList!$B21,'All CCC'!$B$7:$B$966,0)))</f>
        <v/>
      </c>
      <c r="AB21" s="1045" t="str">
        <f>IF($B21="","",INDEX('All CCC'!AB$7:AB$966,MATCH(WatchList!$B21,'All CCC'!$B$7:$B$966,0)))</f>
        <v/>
      </c>
      <c r="AC21" s="1045" t="str">
        <f>IF($B21="","",INDEX('All CCC'!AC$7:AC$966,MATCH(WatchList!$B21,'All CCC'!$B$7:$B$966,0)))</f>
        <v/>
      </c>
      <c r="AD21" s="1045" t="str">
        <f>IF($B21="","",INDEX('All CCC'!AD$7:AD$966,MATCH(WatchList!$B21,'All CCC'!$B$7:$B$966,0)))</f>
        <v/>
      </c>
      <c r="AE21" s="1045" t="str">
        <f>IF($B21="","",INDEX('All CCC'!AE$7:AE$966,MATCH(WatchList!$B21,'All CCC'!$B$7:$B$966,0)))</f>
        <v/>
      </c>
      <c r="AF21" s="1045" t="str">
        <f>IF($B21="","",INDEX('All CCC'!AF$7:AF$966,MATCH(WatchList!$B21,'All CCC'!$B$7:$B$966,0)))</f>
        <v/>
      </c>
      <c r="AG21" s="1045" t="str">
        <f>IF($B21="","",INDEX('All CCC'!AG$7:AG$966,MATCH(WatchList!$B21,'All CCC'!$B$7:$B$966,0)))</f>
        <v/>
      </c>
      <c r="AH21" s="1045" t="str">
        <f>IF($B21="","",INDEX('All CCC'!AH$7:AH$966,MATCH(WatchList!$B21,'All CCC'!$B$7:$B$966,0)))</f>
        <v/>
      </c>
      <c r="AI21" s="1045" t="str">
        <f>IF($B21="","",INDEX('All CCC'!AI$7:AI$966,MATCH(WatchList!$B21,'All CCC'!$B$7:$B$966,0)))</f>
        <v/>
      </c>
      <c r="AJ21" s="1045" t="str">
        <f>IF($B21="","",INDEX('All CCC'!AJ$7:AJ$966,MATCH(WatchList!$B21,'All CCC'!$B$7:$B$966,0)))</f>
        <v/>
      </c>
      <c r="AK21" s="1045" t="str">
        <f>IF($B21="","",INDEX('All CCC'!AK$7:AK$966,MATCH(WatchList!$B21,'All CCC'!$B$7:$B$966,0)))</f>
        <v/>
      </c>
      <c r="AL21" s="1045" t="str">
        <f>IF($B21="","",INDEX('All CCC'!AL$7:AL$966,MATCH(WatchList!$B21,'All CCC'!$B$7:$B$966,0)))</f>
        <v/>
      </c>
      <c r="AM21" s="1045" t="str">
        <f>IF($B21="","",INDEX('All CCC'!AM$7:AM$966,MATCH(WatchList!$B21,'All CCC'!$B$7:$B$966,0)))</f>
        <v/>
      </c>
      <c r="AN21" s="1045" t="str">
        <f>IF($B21="","",INDEX('All CCC'!AN$7:AN$966,MATCH(WatchList!$B21,'All CCC'!$B$7:$B$966,0)))</f>
        <v/>
      </c>
      <c r="AO21" s="1045" t="str">
        <f>IF($B21="","",INDEX('All CCC'!AO$7:AO$966,MATCH(WatchList!$B21,'All CCC'!$B$7:$B$966,0)))</f>
        <v/>
      </c>
      <c r="AP21" s="1045" t="str">
        <f>IF($B21="","",INDEX('All CCC'!AP$7:AP$966,MATCH(WatchList!$B21,'All CCC'!$B$7:$B$966,0)))</f>
        <v/>
      </c>
      <c r="AQ21" s="1045" t="str">
        <f>IF($B21="","",INDEX('All CCC'!AQ$7:AQ$966,MATCH(WatchList!$B21,'All CCC'!$B$7:$B$966,0)))</f>
        <v/>
      </c>
      <c r="AR21" s="1045" t="str">
        <f>IF($B21="","",INDEX('All CCC'!AR$7:AR$966,MATCH(WatchList!$B21,'All CCC'!$B$7:$B$966,0)))</f>
        <v/>
      </c>
      <c r="AS21" s="1045" t="str">
        <f>IF($B21="","",INDEX('All CCC'!AS$7:AS$966,MATCH(WatchList!$B21,'All CCC'!$B$7:$B$966,0)))</f>
        <v/>
      </c>
      <c r="AT21" s="1045" t="str">
        <f>IF($B21="","",INDEX('All CCC'!AT$7:AT$966,MATCH(WatchList!$B21,'All CCC'!$B$7:$B$966,0)))</f>
        <v/>
      </c>
      <c r="AU21" s="1045" t="str">
        <f>IF($B21="","",INDEX('All CCC'!AU$7:AU$966,MATCH(WatchList!$B21,'All CCC'!$B$7:$B$966,0)))</f>
        <v/>
      </c>
      <c r="AV21" s="1045" t="str">
        <f>IF($B21="","",INDEX('All CCC'!AV$7:AV$966,MATCH(WatchList!$B21,'All CCC'!$B$7:$B$966,0)))</f>
        <v/>
      </c>
      <c r="AW21" s="1045" t="str">
        <f>IF($B21="","",INDEX('All CCC'!AW$7:AW$966,MATCH(WatchList!$B21,'All CCC'!$B$7:$B$966,0)))</f>
        <v/>
      </c>
      <c r="AX21" s="1045" t="str">
        <f>IF($B21="","",INDEX('All CCC'!AX$7:AX$966,MATCH(WatchList!$B21,'All CCC'!$B$7:$B$966,0)))</f>
        <v/>
      </c>
      <c r="AY21" s="1045" t="str">
        <f>IF($B21="","",INDEX('All CCC'!AY$7:AY$966,MATCH(WatchList!$B21,'All CCC'!$B$7:$B$966,0)))</f>
        <v/>
      </c>
      <c r="AZ21" s="1045" t="str">
        <f>IF($B21="","",INDEX('All CCC'!AZ$7:AZ$966,MATCH(WatchList!$B21,'All CCC'!$B$7:$B$966,0)))</f>
        <v/>
      </c>
      <c r="BA21" s="1045" t="str">
        <f>IF($B21="","",INDEX('All CCC'!BA$7:BA$966,MATCH(WatchList!$B21,'All CCC'!$B$7:$B$966,0)))</f>
        <v/>
      </c>
      <c r="BB21" s="1045" t="str">
        <f>IF($B21="","",INDEX('All CCC'!BB$7:BB$966,MATCH(WatchList!$B21,'All CCC'!$B$7:$B$966,0)))</f>
        <v/>
      </c>
      <c r="BC21" s="1045" t="str">
        <f>IF($B21="","",INDEX('All CCC'!BC$7:BC$966,MATCH(WatchList!$B21,'All CCC'!$B$7:$B$966,0)))</f>
        <v/>
      </c>
      <c r="BD21" s="1045" t="str">
        <f>IF($B21="","",INDEX('All CCC'!BD$7:BD$966,MATCH(WatchList!$B21,'All CCC'!$B$7:$B$966,0)))</f>
        <v/>
      </c>
      <c r="BE21" s="1045" t="str">
        <f>IF($B21="","",INDEX('All CCC'!BE$7:BE$966,MATCH(WatchList!$B21,'All CCC'!$B$7:$B$966,0)))</f>
        <v/>
      </c>
      <c r="BF21" s="1045" t="str">
        <f>IF($B21="","",INDEX('All CCC'!BF$7:BF$966,MATCH(WatchList!$B21,'All CCC'!$B$7:$B$966,0)))</f>
        <v/>
      </c>
    </row>
    <row r="22" spans="1:58" x14ac:dyDescent="0.2">
      <c r="A22" s="656" t="str">
        <f>IF($B22="","",INDEX('All CCC'!A$7:A$966,MATCH(WatchList!$B22,'All CCC'!$B$7:$B$966,0)))</f>
        <v/>
      </c>
      <c r="B22" s="36"/>
      <c r="C22" s="1045" t="str">
        <f>IF($B22="","",INDEX('All CCC'!C$7:C$966,MATCH(WatchList!$B22,'All CCC'!$B$7:$B$966,0)))</f>
        <v/>
      </c>
      <c r="D22" s="1045" t="str">
        <f>IF($B22="","",INDEX('All CCC'!D$7:D$966,MATCH(WatchList!$B22,'All CCC'!$B$7:$B$966,0)))</f>
        <v/>
      </c>
      <c r="E22" s="1045" t="str">
        <f>IF($B22="","",INDEX('All CCC'!E$7:E$966,MATCH(WatchList!$B22,'All CCC'!$B$7:$B$966,0)))</f>
        <v/>
      </c>
      <c r="F22" s="1045" t="str">
        <f>IF($B22="","",INDEX('All CCC'!F$7:F$966,MATCH(WatchList!$B22,'All CCC'!$B$7:$B$966,0)))</f>
        <v/>
      </c>
      <c r="G22" s="1045" t="str">
        <f>IF($B22="","",INDEX('All CCC'!G$7:G$966,MATCH(WatchList!$B22,'All CCC'!$B$7:$B$966,0)))</f>
        <v/>
      </c>
      <c r="H22" s="1045" t="str">
        <f>IF($B22="","",INDEX('All CCC'!H$7:H$966,MATCH(WatchList!$B22,'All CCC'!$B$7:$B$966,0)))</f>
        <v/>
      </c>
      <c r="I22" s="1045" t="str">
        <f>IF($B22="","",INDEX('All CCC'!I$7:I$966,MATCH(WatchList!$B22,'All CCC'!$B$7:$B$966,0)))</f>
        <v/>
      </c>
      <c r="J22" s="1045" t="str">
        <f>IF($B22="","",INDEX('All CCC'!J$7:J$966,MATCH(WatchList!$B22,'All CCC'!$B$7:$B$966,0)))</f>
        <v/>
      </c>
      <c r="K22" s="1045" t="str">
        <f>IF($B22="","",INDEX('All CCC'!K$7:K$966,MATCH(WatchList!$B22,'All CCC'!$B$7:$B$966,0)))</f>
        <v/>
      </c>
      <c r="L22" s="1045" t="str">
        <f>IF($B22="","",INDEX('All CCC'!L$7:L$966,MATCH(WatchList!$B22,'All CCC'!$B$7:$B$966,0)))</f>
        <v/>
      </c>
      <c r="M22" s="1045" t="str">
        <f>IF($B22="","",INDEX('All CCC'!M$7:M$966,MATCH(WatchList!$B22,'All CCC'!$B$7:$B$966,0)))</f>
        <v/>
      </c>
      <c r="N22" s="1045" t="str">
        <f>IF($B22="","",INDEX('All CCC'!N$7:N$966,MATCH(WatchList!$B22,'All CCC'!$B$7:$B$966,0)))</f>
        <v/>
      </c>
      <c r="O22" s="1045" t="str">
        <f>IF($B22="","",INDEX('All CCC'!O$7:O$966,MATCH(WatchList!$B22,'All CCC'!$B$7:$B$966,0)))</f>
        <v/>
      </c>
      <c r="P22" s="1046" t="str">
        <f>IF($B22="","",INDEX('All CCC'!P$7:P$966,MATCH(WatchList!$B22,'All CCC'!$B$7:$B$966,0)))</f>
        <v/>
      </c>
      <c r="Q22" s="1046" t="str">
        <f>IF($B22="","",INDEX('All CCC'!Q$7:Q$966,MATCH(WatchList!$B22,'All CCC'!$B$7:$B$966,0)))</f>
        <v/>
      </c>
      <c r="R22" s="1045" t="str">
        <f>IF($B22="","",INDEX('All CCC'!R$7:R$966,MATCH(WatchList!$B22,'All CCC'!$B$7:$B$966,0)))</f>
        <v/>
      </c>
      <c r="S22" s="1045" t="str">
        <f>IF($B22="","",INDEX('All CCC'!S$7:S$966,MATCH(WatchList!$B22,'All CCC'!$B$7:$B$966,0)))</f>
        <v/>
      </c>
      <c r="T22" s="1045" t="str">
        <f>IF($B22="","",INDEX('All CCC'!T$7:T$966,MATCH(WatchList!$B22,'All CCC'!$B$7:$B$966,0)))</f>
        <v/>
      </c>
      <c r="U22" s="1045" t="str">
        <f>IF($B22="","",INDEX('All CCC'!U$7:U$966,MATCH(WatchList!$B22,'All CCC'!$B$7:$B$966,0)))</f>
        <v/>
      </c>
      <c r="V22" s="1045" t="str">
        <f>IF($B22="","",INDEX('All CCC'!V$7:V$966,MATCH(WatchList!$B22,'All CCC'!$B$7:$B$966,0)))</f>
        <v/>
      </c>
      <c r="W22" s="1045" t="str">
        <f>IF($B22="","",INDEX('All CCC'!W$7:W$966,MATCH(WatchList!$B22,'All CCC'!$B$7:$B$966,0)))</f>
        <v/>
      </c>
      <c r="X22" s="1045" t="str">
        <f>IF($B22="","",INDEX('All CCC'!X$7:X$966,MATCH(WatchList!$B22,'All CCC'!$B$7:$B$966,0)))</f>
        <v/>
      </c>
      <c r="Y22" s="1045" t="str">
        <f>IF($B22="","",INDEX('All CCC'!Y$7:Y$966,MATCH(WatchList!$B22,'All CCC'!$B$7:$B$966,0)))</f>
        <v/>
      </c>
      <c r="Z22" s="1045" t="str">
        <f>IF($B22="","",INDEX('All CCC'!Z$7:Z$966,MATCH(WatchList!$B22,'All CCC'!$B$7:$B$966,0)))</f>
        <v/>
      </c>
      <c r="AA22" s="1045" t="str">
        <f>IF($B22="","",INDEX('All CCC'!AA$7:AA$966,MATCH(WatchList!$B22,'All CCC'!$B$7:$B$966,0)))</f>
        <v/>
      </c>
      <c r="AB22" s="1045" t="str">
        <f>IF($B22="","",INDEX('All CCC'!AB$7:AB$966,MATCH(WatchList!$B22,'All CCC'!$B$7:$B$966,0)))</f>
        <v/>
      </c>
      <c r="AC22" s="1045" t="str">
        <f>IF($B22="","",INDEX('All CCC'!AC$7:AC$966,MATCH(WatchList!$B22,'All CCC'!$B$7:$B$966,0)))</f>
        <v/>
      </c>
      <c r="AD22" s="1045" t="str">
        <f>IF($B22="","",INDEX('All CCC'!AD$7:AD$966,MATCH(WatchList!$B22,'All CCC'!$B$7:$B$966,0)))</f>
        <v/>
      </c>
      <c r="AE22" s="1045" t="str">
        <f>IF($B22="","",INDEX('All CCC'!AE$7:AE$966,MATCH(WatchList!$B22,'All CCC'!$B$7:$B$966,0)))</f>
        <v/>
      </c>
      <c r="AF22" s="1045" t="str">
        <f>IF($B22="","",INDEX('All CCC'!AF$7:AF$966,MATCH(WatchList!$B22,'All CCC'!$B$7:$B$966,0)))</f>
        <v/>
      </c>
      <c r="AG22" s="1045" t="str">
        <f>IF($B22="","",INDEX('All CCC'!AG$7:AG$966,MATCH(WatchList!$B22,'All CCC'!$B$7:$B$966,0)))</f>
        <v/>
      </c>
      <c r="AH22" s="1045" t="str">
        <f>IF($B22="","",INDEX('All CCC'!AH$7:AH$966,MATCH(WatchList!$B22,'All CCC'!$B$7:$B$966,0)))</f>
        <v/>
      </c>
      <c r="AI22" s="1045" t="str">
        <f>IF($B22="","",INDEX('All CCC'!AI$7:AI$966,MATCH(WatchList!$B22,'All CCC'!$B$7:$B$966,0)))</f>
        <v/>
      </c>
      <c r="AJ22" s="1045" t="str">
        <f>IF($B22="","",INDEX('All CCC'!AJ$7:AJ$966,MATCH(WatchList!$B22,'All CCC'!$B$7:$B$966,0)))</f>
        <v/>
      </c>
      <c r="AK22" s="1045" t="str">
        <f>IF($B22="","",INDEX('All CCC'!AK$7:AK$966,MATCH(WatchList!$B22,'All CCC'!$B$7:$B$966,0)))</f>
        <v/>
      </c>
      <c r="AL22" s="1045" t="str">
        <f>IF($B22="","",INDEX('All CCC'!AL$7:AL$966,MATCH(WatchList!$B22,'All CCC'!$B$7:$B$966,0)))</f>
        <v/>
      </c>
      <c r="AM22" s="1045" t="str">
        <f>IF($B22="","",INDEX('All CCC'!AM$7:AM$966,MATCH(WatchList!$B22,'All CCC'!$B$7:$B$966,0)))</f>
        <v/>
      </c>
      <c r="AN22" s="1045" t="str">
        <f>IF($B22="","",INDEX('All CCC'!AN$7:AN$966,MATCH(WatchList!$B22,'All CCC'!$B$7:$B$966,0)))</f>
        <v/>
      </c>
      <c r="AO22" s="1045" t="str">
        <f>IF($B22="","",INDEX('All CCC'!AO$7:AO$966,MATCH(WatchList!$B22,'All CCC'!$B$7:$B$966,0)))</f>
        <v/>
      </c>
      <c r="AP22" s="1045" t="str">
        <f>IF($B22="","",INDEX('All CCC'!AP$7:AP$966,MATCH(WatchList!$B22,'All CCC'!$B$7:$B$966,0)))</f>
        <v/>
      </c>
      <c r="AQ22" s="1045" t="str">
        <f>IF($B22="","",INDEX('All CCC'!AQ$7:AQ$966,MATCH(WatchList!$B22,'All CCC'!$B$7:$B$966,0)))</f>
        <v/>
      </c>
      <c r="AR22" s="1045" t="str">
        <f>IF($B22="","",INDEX('All CCC'!AR$7:AR$966,MATCH(WatchList!$B22,'All CCC'!$B$7:$B$966,0)))</f>
        <v/>
      </c>
      <c r="AS22" s="1045" t="str">
        <f>IF($B22="","",INDEX('All CCC'!AS$7:AS$966,MATCH(WatchList!$B22,'All CCC'!$B$7:$B$966,0)))</f>
        <v/>
      </c>
      <c r="AT22" s="1045" t="str">
        <f>IF($B22="","",INDEX('All CCC'!AT$7:AT$966,MATCH(WatchList!$B22,'All CCC'!$B$7:$B$966,0)))</f>
        <v/>
      </c>
      <c r="AU22" s="1045" t="str">
        <f>IF($B22="","",INDEX('All CCC'!AU$7:AU$966,MATCH(WatchList!$B22,'All CCC'!$B$7:$B$966,0)))</f>
        <v/>
      </c>
      <c r="AV22" s="1045" t="str">
        <f>IF($B22="","",INDEX('All CCC'!AV$7:AV$966,MATCH(WatchList!$B22,'All CCC'!$B$7:$B$966,0)))</f>
        <v/>
      </c>
      <c r="AW22" s="1045" t="str">
        <f>IF($B22="","",INDEX('All CCC'!AW$7:AW$966,MATCH(WatchList!$B22,'All CCC'!$B$7:$B$966,0)))</f>
        <v/>
      </c>
      <c r="AX22" s="1045" t="str">
        <f>IF($B22="","",INDEX('All CCC'!AX$7:AX$966,MATCH(WatchList!$B22,'All CCC'!$B$7:$B$966,0)))</f>
        <v/>
      </c>
      <c r="AY22" s="1045" t="str">
        <f>IF($B22="","",INDEX('All CCC'!AY$7:AY$966,MATCH(WatchList!$B22,'All CCC'!$B$7:$B$966,0)))</f>
        <v/>
      </c>
      <c r="AZ22" s="1045" t="str">
        <f>IF($B22="","",INDEX('All CCC'!AZ$7:AZ$966,MATCH(WatchList!$B22,'All CCC'!$B$7:$B$966,0)))</f>
        <v/>
      </c>
      <c r="BA22" s="1045" t="str">
        <f>IF($B22="","",INDEX('All CCC'!BA$7:BA$966,MATCH(WatchList!$B22,'All CCC'!$B$7:$B$966,0)))</f>
        <v/>
      </c>
      <c r="BB22" s="1045" t="str">
        <f>IF($B22="","",INDEX('All CCC'!BB$7:BB$966,MATCH(WatchList!$B22,'All CCC'!$B$7:$B$966,0)))</f>
        <v/>
      </c>
      <c r="BC22" s="1045" t="str">
        <f>IF($B22="","",INDEX('All CCC'!BC$7:BC$966,MATCH(WatchList!$B22,'All CCC'!$B$7:$B$966,0)))</f>
        <v/>
      </c>
      <c r="BD22" s="1045" t="str">
        <f>IF($B22="","",INDEX('All CCC'!BD$7:BD$966,MATCH(WatchList!$B22,'All CCC'!$B$7:$B$966,0)))</f>
        <v/>
      </c>
      <c r="BE22" s="1045" t="str">
        <f>IF($B22="","",INDEX('All CCC'!BE$7:BE$966,MATCH(WatchList!$B22,'All CCC'!$B$7:$B$966,0)))</f>
        <v/>
      </c>
      <c r="BF22" s="1045" t="str">
        <f>IF($B22="","",INDEX('All CCC'!BF$7:BF$966,MATCH(WatchList!$B22,'All CCC'!$B$7:$B$966,0)))</f>
        <v/>
      </c>
    </row>
    <row r="23" spans="1:58" x14ac:dyDescent="0.2">
      <c r="A23" s="656" t="str">
        <f>IF($B23="","",INDEX('All CCC'!A$7:A$966,MATCH(WatchList!$B23,'All CCC'!$B$7:$B$966,0)))</f>
        <v/>
      </c>
      <c r="B23" s="36"/>
      <c r="C23" s="1045" t="str">
        <f>IF($B23="","",INDEX('All CCC'!C$7:C$966,MATCH(WatchList!$B23,'All CCC'!$B$7:$B$966,0)))</f>
        <v/>
      </c>
      <c r="D23" s="1045" t="str">
        <f>IF($B23="","",INDEX('All CCC'!D$7:D$966,MATCH(WatchList!$B23,'All CCC'!$B$7:$B$966,0)))</f>
        <v/>
      </c>
      <c r="E23" s="1045" t="str">
        <f>IF($B23="","",INDEX('All CCC'!E$7:E$966,MATCH(WatchList!$B23,'All CCC'!$B$7:$B$966,0)))</f>
        <v/>
      </c>
      <c r="F23" s="1045" t="str">
        <f>IF($B23="","",INDEX('All CCC'!F$7:F$966,MATCH(WatchList!$B23,'All CCC'!$B$7:$B$966,0)))</f>
        <v/>
      </c>
      <c r="G23" s="1045" t="str">
        <f>IF($B23="","",INDEX('All CCC'!G$7:G$966,MATCH(WatchList!$B23,'All CCC'!$B$7:$B$966,0)))</f>
        <v/>
      </c>
      <c r="H23" s="1045" t="str">
        <f>IF($B23="","",INDEX('All CCC'!H$7:H$966,MATCH(WatchList!$B23,'All CCC'!$B$7:$B$966,0)))</f>
        <v/>
      </c>
      <c r="I23" s="1045" t="str">
        <f>IF($B23="","",INDEX('All CCC'!I$7:I$966,MATCH(WatchList!$B23,'All CCC'!$B$7:$B$966,0)))</f>
        <v/>
      </c>
      <c r="J23" s="1045" t="str">
        <f>IF($B23="","",INDEX('All CCC'!J$7:J$966,MATCH(WatchList!$B23,'All CCC'!$B$7:$B$966,0)))</f>
        <v/>
      </c>
      <c r="K23" s="1045" t="str">
        <f>IF($B23="","",INDEX('All CCC'!K$7:K$966,MATCH(WatchList!$B23,'All CCC'!$B$7:$B$966,0)))</f>
        <v/>
      </c>
      <c r="L23" s="1045" t="str">
        <f>IF($B23="","",INDEX('All CCC'!L$7:L$966,MATCH(WatchList!$B23,'All CCC'!$B$7:$B$966,0)))</f>
        <v/>
      </c>
      <c r="M23" s="1045" t="str">
        <f>IF($B23="","",INDEX('All CCC'!M$7:M$966,MATCH(WatchList!$B23,'All CCC'!$B$7:$B$966,0)))</f>
        <v/>
      </c>
      <c r="N23" s="1045" t="str">
        <f>IF($B23="","",INDEX('All CCC'!N$7:N$966,MATCH(WatchList!$B23,'All CCC'!$B$7:$B$966,0)))</f>
        <v/>
      </c>
      <c r="O23" s="1045" t="str">
        <f>IF($B23="","",INDEX('All CCC'!O$7:O$966,MATCH(WatchList!$B23,'All CCC'!$B$7:$B$966,0)))</f>
        <v/>
      </c>
      <c r="P23" s="1046" t="str">
        <f>IF($B23="","",INDEX('All CCC'!P$7:P$966,MATCH(WatchList!$B23,'All CCC'!$B$7:$B$966,0)))</f>
        <v/>
      </c>
      <c r="Q23" s="1046" t="str">
        <f>IF($B23="","",INDEX('All CCC'!Q$7:Q$966,MATCH(WatchList!$B23,'All CCC'!$B$7:$B$966,0)))</f>
        <v/>
      </c>
      <c r="R23" s="1045" t="str">
        <f>IF($B23="","",INDEX('All CCC'!R$7:R$966,MATCH(WatchList!$B23,'All CCC'!$B$7:$B$966,0)))</f>
        <v/>
      </c>
      <c r="S23" s="1045" t="str">
        <f>IF($B23="","",INDEX('All CCC'!S$7:S$966,MATCH(WatchList!$B23,'All CCC'!$B$7:$B$966,0)))</f>
        <v/>
      </c>
      <c r="T23" s="1045" t="str">
        <f>IF($B23="","",INDEX('All CCC'!T$7:T$966,MATCH(WatchList!$B23,'All CCC'!$B$7:$B$966,0)))</f>
        <v/>
      </c>
      <c r="U23" s="1045" t="str">
        <f>IF($B23="","",INDEX('All CCC'!U$7:U$966,MATCH(WatchList!$B23,'All CCC'!$B$7:$B$966,0)))</f>
        <v/>
      </c>
      <c r="V23" s="1045" t="str">
        <f>IF($B23="","",INDEX('All CCC'!V$7:V$966,MATCH(WatchList!$B23,'All CCC'!$B$7:$B$966,0)))</f>
        <v/>
      </c>
      <c r="W23" s="1045" t="str">
        <f>IF($B23="","",INDEX('All CCC'!W$7:W$966,MATCH(WatchList!$B23,'All CCC'!$B$7:$B$966,0)))</f>
        <v/>
      </c>
      <c r="X23" s="1045" t="str">
        <f>IF($B23="","",INDEX('All CCC'!X$7:X$966,MATCH(WatchList!$B23,'All CCC'!$B$7:$B$966,0)))</f>
        <v/>
      </c>
      <c r="Y23" s="1045" t="str">
        <f>IF($B23="","",INDEX('All CCC'!Y$7:Y$966,MATCH(WatchList!$B23,'All CCC'!$B$7:$B$966,0)))</f>
        <v/>
      </c>
      <c r="Z23" s="1045" t="str">
        <f>IF($B23="","",INDEX('All CCC'!Z$7:Z$966,MATCH(WatchList!$B23,'All CCC'!$B$7:$B$966,0)))</f>
        <v/>
      </c>
      <c r="AA23" s="1045" t="str">
        <f>IF($B23="","",INDEX('All CCC'!AA$7:AA$966,MATCH(WatchList!$B23,'All CCC'!$B$7:$B$966,0)))</f>
        <v/>
      </c>
      <c r="AB23" s="1045" t="str">
        <f>IF($B23="","",INDEX('All CCC'!AB$7:AB$966,MATCH(WatchList!$B23,'All CCC'!$B$7:$B$966,0)))</f>
        <v/>
      </c>
      <c r="AC23" s="1045" t="str">
        <f>IF($B23="","",INDEX('All CCC'!AC$7:AC$966,MATCH(WatchList!$B23,'All CCC'!$B$7:$B$966,0)))</f>
        <v/>
      </c>
      <c r="AD23" s="1045" t="str">
        <f>IF($B23="","",INDEX('All CCC'!AD$7:AD$966,MATCH(WatchList!$B23,'All CCC'!$B$7:$B$966,0)))</f>
        <v/>
      </c>
      <c r="AE23" s="1045" t="str">
        <f>IF($B23="","",INDEX('All CCC'!AE$7:AE$966,MATCH(WatchList!$B23,'All CCC'!$B$7:$B$966,0)))</f>
        <v/>
      </c>
      <c r="AF23" s="1045" t="str">
        <f>IF($B23="","",INDEX('All CCC'!AF$7:AF$966,MATCH(WatchList!$B23,'All CCC'!$B$7:$B$966,0)))</f>
        <v/>
      </c>
      <c r="AG23" s="1045" t="str">
        <f>IF($B23="","",INDEX('All CCC'!AG$7:AG$966,MATCH(WatchList!$B23,'All CCC'!$B$7:$B$966,0)))</f>
        <v/>
      </c>
      <c r="AH23" s="1045" t="str">
        <f>IF($B23="","",INDEX('All CCC'!AH$7:AH$966,MATCH(WatchList!$B23,'All CCC'!$B$7:$B$966,0)))</f>
        <v/>
      </c>
      <c r="AI23" s="1045" t="str">
        <f>IF($B23="","",INDEX('All CCC'!AI$7:AI$966,MATCH(WatchList!$B23,'All CCC'!$B$7:$B$966,0)))</f>
        <v/>
      </c>
      <c r="AJ23" s="1045" t="str">
        <f>IF($B23="","",INDEX('All CCC'!AJ$7:AJ$966,MATCH(WatchList!$B23,'All CCC'!$B$7:$B$966,0)))</f>
        <v/>
      </c>
      <c r="AK23" s="1045" t="str">
        <f>IF($B23="","",INDEX('All CCC'!AK$7:AK$966,MATCH(WatchList!$B23,'All CCC'!$B$7:$B$966,0)))</f>
        <v/>
      </c>
      <c r="AL23" s="1045" t="str">
        <f>IF($B23="","",INDEX('All CCC'!AL$7:AL$966,MATCH(WatchList!$B23,'All CCC'!$B$7:$B$966,0)))</f>
        <v/>
      </c>
      <c r="AM23" s="1045" t="str">
        <f>IF($B23="","",INDEX('All CCC'!AM$7:AM$966,MATCH(WatchList!$B23,'All CCC'!$B$7:$B$966,0)))</f>
        <v/>
      </c>
      <c r="AN23" s="1045" t="str">
        <f>IF($B23="","",INDEX('All CCC'!AN$7:AN$966,MATCH(WatchList!$B23,'All CCC'!$B$7:$B$966,0)))</f>
        <v/>
      </c>
      <c r="AO23" s="1045" t="str">
        <f>IF($B23="","",INDEX('All CCC'!AO$7:AO$966,MATCH(WatchList!$B23,'All CCC'!$B$7:$B$966,0)))</f>
        <v/>
      </c>
      <c r="AP23" s="1045" t="str">
        <f>IF($B23="","",INDEX('All CCC'!AP$7:AP$966,MATCH(WatchList!$B23,'All CCC'!$B$7:$B$966,0)))</f>
        <v/>
      </c>
      <c r="AQ23" s="1045" t="str">
        <f>IF($B23="","",INDEX('All CCC'!AQ$7:AQ$966,MATCH(WatchList!$B23,'All CCC'!$B$7:$B$966,0)))</f>
        <v/>
      </c>
      <c r="AR23" s="1045" t="str">
        <f>IF($B23="","",INDEX('All CCC'!AR$7:AR$966,MATCH(WatchList!$B23,'All CCC'!$B$7:$B$966,0)))</f>
        <v/>
      </c>
      <c r="AS23" s="1045" t="str">
        <f>IF($B23="","",INDEX('All CCC'!AS$7:AS$966,MATCH(WatchList!$B23,'All CCC'!$B$7:$B$966,0)))</f>
        <v/>
      </c>
      <c r="AT23" s="1045" t="str">
        <f>IF($B23="","",INDEX('All CCC'!AT$7:AT$966,MATCH(WatchList!$B23,'All CCC'!$B$7:$B$966,0)))</f>
        <v/>
      </c>
      <c r="AU23" s="1045" t="str">
        <f>IF($B23="","",INDEX('All CCC'!AU$7:AU$966,MATCH(WatchList!$B23,'All CCC'!$B$7:$B$966,0)))</f>
        <v/>
      </c>
      <c r="AV23" s="1045" t="str">
        <f>IF($B23="","",INDEX('All CCC'!AV$7:AV$966,MATCH(WatchList!$B23,'All CCC'!$B$7:$B$966,0)))</f>
        <v/>
      </c>
      <c r="AW23" s="1045" t="str">
        <f>IF($B23="","",INDEX('All CCC'!AW$7:AW$966,MATCH(WatchList!$B23,'All CCC'!$B$7:$B$966,0)))</f>
        <v/>
      </c>
      <c r="AX23" s="1045" t="str">
        <f>IF($B23="","",INDEX('All CCC'!AX$7:AX$966,MATCH(WatchList!$B23,'All CCC'!$B$7:$B$966,0)))</f>
        <v/>
      </c>
      <c r="AY23" s="1045" t="str">
        <f>IF($B23="","",INDEX('All CCC'!AY$7:AY$966,MATCH(WatchList!$B23,'All CCC'!$B$7:$B$966,0)))</f>
        <v/>
      </c>
      <c r="AZ23" s="1045" t="str">
        <f>IF($B23="","",INDEX('All CCC'!AZ$7:AZ$966,MATCH(WatchList!$B23,'All CCC'!$B$7:$B$966,0)))</f>
        <v/>
      </c>
      <c r="BA23" s="1045" t="str">
        <f>IF($B23="","",INDEX('All CCC'!BA$7:BA$966,MATCH(WatchList!$B23,'All CCC'!$B$7:$B$966,0)))</f>
        <v/>
      </c>
      <c r="BB23" s="1045" t="str">
        <f>IF($B23="","",INDEX('All CCC'!BB$7:BB$966,MATCH(WatchList!$B23,'All CCC'!$B$7:$B$966,0)))</f>
        <v/>
      </c>
      <c r="BC23" s="1045" t="str">
        <f>IF($B23="","",INDEX('All CCC'!BC$7:BC$966,MATCH(WatchList!$B23,'All CCC'!$B$7:$B$966,0)))</f>
        <v/>
      </c>
      <c r="BD23" s="1045" t="str">
        <f>IF($B23="","",INDEX('All CCC'!BD$7:BD$966,MATCH(WatchList!$B23,'All CCC'!$B$7:$B$966,0)))</f>
        <v/>
      </c>
      <c r="BE23" s="1045" t="str">
        <f>IF($B23="","",INDEX('All CCC'!BE$7:BE$966,MATCH(WatchList!$B23,'All CCC'!$B$7:$B$966,0)))</f>
        <v/>
      </c>
      <c r="BF23" s="1045" t="str">
        <f>IF($B23="","",INDEX('All CCC'!BF$7:BF$966,MATCH(WatchList!$B23,'All CCC'!$B$7:$B$966,0)))</f>
        <v/>
      </c>
    </row>
    <row r="24" spans="1:58" x14ac:dyDescent="0.2">
      <c r="A24" s="656" t="str">
        <f>IF($B24="","",INDEX('All CCC'!A$7:A$966,MATCH(WatchList!$B24,'All CCC'!$B$7:$B$966,0)))</f>
        <v/>
      </c>
      <c r="B24" s="36"/>
      <c r="C24" s="1045" t="str">
        <f>IF($B24="","",INDEX('All CCC'!C$7:C$966,MATCH(WatchList!$B24,'All CCC'!$B$7:$B$966,0)))</f>
        <v/>
      </c>
      <c r="D24" s="1045" t="str">
        <f>IF($B24="","",INDEX('All CCC'!D$7:D$966,MATCH(WatchList!$B24,'All CCC'!$B$7:$B$966,0)))</f>
        <v/>
      </c>
      <c r="E24" s="1045" t="str">
        <f>IF($B24="","",INDEX('All CCC'!E$7:E$966,MATCH(WatchList!$B24,'All CCC'!$B$7:$B$966,0)))</f>
        <v/>
      </c>
      <c r="F24" s="1045" t="str">
        <f>IF($B24="","",INDEX('All CCC'!F$7:F$966,MATCH(WatchList!$B24,'All CCC'!$B$7:$B$966,0)))</f>
        <v/>
      </c>
      <c r="G24" s="1045" t="str">
        <f>IF($B24="","",INDEX('All CCC'!G$7:G$966,MATCH(WatchList!$B24,'All CCC'!$B$7:$B$966,0)))</f>
        <v/>
      </c>
      <c r="H24" s="1045" t="str">
        <f>IF($B24="","",INDEX('All CCC'!H$7:H$966,MATCH(WatchList!$B24,'All CCC'!$B$7:$B$966,0)))</f>
        <v/>
      </c>
      <c r="I24" s="1045" t="str">
        <f>IF($B24="","",INDEX('All CCC'!I$7:I$966,MATCH(WatchList!$B24,'All CCC'!$B$7:$B$966,0)))</f>
        <v/>
      </c>
      <c r="J24" s="1045" t="str">
        <f>IF($B24="","",INDEX('All CCC'!J$7:J$966,MATCH(WatchList!$B24,'All CCC'!$B$7:$B$966,0)))</f>
        <v/>
      </c>
      <c r="K24" s="1045" t="str">
        <f>IF($B24="","",INDEX('All CCC'!K$7:K$966,MATCH(WatchList!$B24,'All CCC'!$B$7:$B$966,0)))</f>
        <v/>
      </c>
      <c r="L24" s="1045" t="str">
        <f>IF($B24="","",INDEX('All CCC'!L$7:L$966,MATCH(WatchList!$B24,'All CCC'!$B$7:$B$966,0)))</f>
        <v/>
      </c>
      <c r="M24" s="1045" t="str">
        <f>IF($B24="","",INDEX('All CCC'!M$7:M$966,MATCH(WatchList!$B24,'All CCC'!$B$7:$B$966,0)))</f>
        <v/>
      </c>
      <c r="N24" s="1045" t="str">
        <f>IF($B24="","",INDEX('All CCC'!N$7:N$966,MATCH(WatchList!$B24,'All CCC'!$B$7:$B$966,0)))</f>
        <v/>
      </c>
      <c r="O24" s="1045" t="str">
        <f>IF($B24="","",INDEX('All CCC'!O$7:O$966,MATCH(WatchList!$B24,'All CCC'!$B$7:$B$966,0)))</f>
        <v/>
      </c>
      <c r="P24" s="1046" t="str">
        <f>IF($B24="","",INDEX('All CCC'!P$7:P$966,MATCH(WatchList!$B24,'All CCC'!$B$7:$B$966,0)))</f>
        <v/>
      </c>
      <c r="Q24" s="1046" t="str">
        <f>IF($B24="","",INDEX('All CCC'!Q$7:Q$966,MATCH(WatchList!$B24,'All CCC'!$B$7:$B$966,0)))</f>
        <v/>
      </c>
      <c r="R24" s="1045" t="str">
        <f>IF($B24="","",INDEX('All CCC'!R$7:R$966,MATCH(WatchList!$B24,'All CCC'!$B$7:$B$966,0)))</f>
        <v/>
      </c>
      <c r="S24" s="1045" t="str">
        <f>IF($B24="","",INDEX('All CCC'!S$7:S$966,MATCH(WatchList!$B24,'All CCC'!$B$7:$B$966,0)))</f>
        <v/>
      </c>
      <c r="T24" s="1045" t="str">
        <f>IF($B24="","",INDEX('All CCC'!T$7:T$966,MATCH(WatchList!$B24,'All CCC'!$B$7:$B$966,0)))</f>
        <v/>
      </c>
      <c r="U24" s="1045" t="str">
        <f>IF($B24="","",INDEX('All CCC'!U$7:U$966,MATCH(WatchList!$B24,'All CCC'!$B$7:$B$966,0)))</f>
        <v/>
      </c>
      <c r="V24" s="1045" t="str">
        <f>IF($B24="","",INDEX('All CCC'!V$7:V$966,MATCH(WatchList!$B24,'All CCC'!$B$7:$B$966,0)))</f>
        <v/>
      </c>
      <c r="W24" s="1045" t="str">
        <f>IF($B24="","",INDEX('All CCC'!W$7:W$966,MATCH(WatchList!$B24,'All CCC'!$B$7:$B$966,0)))</f>
        <v/>
      </c>
      <c r="X24" s="1045" t="str">
        <f>IF($B24="","",INDEX('All CCC'!X$7:X$966,MATCH(WatchList!$B24,'All CCC'!$B$7:$B$966,0)))</f>
        <v/>
      </c>
      <c r="Y24" s="1045" t="str">
        <f>IF($B24="","",INDEX('All CCC'!Y$7:Y$966,MATCH(WatchList!$B24,'All CCC'!$B$7:$B$966,0)))</f>
        <v/>
      </c>
      <c r="Z24" s="1045" t="str">
        <f>IF($B24="","",INDEX('All CCC'!Z$7:Z$966,MATCH(WatchList!$B24,'All CCC'!$B$7:$B$966,0)))</f>
        <v/>
      </c>
      <c r="AA24" s="1045" t="str">
        <f>IF($B24="","",INDEX('All CCC'!AA$7:AA$966,MATCH(WatchList!$B24,'All CCC'!$B$7:$B$966,0)))</f>
        <v/>
      </c>
      <c r="AB24" s="1045" t="str">
        <f>IF($B24="","",INDEX('All CCC'!AB$7:AB$966,MATCH(WatchList!$B24,'All CCC'!$B$7:$B$966,0)))</f>
        <v/>
      </c>
      <c r="AC24" s="1045" t="str">
        <f>IF($B24="","",INDEX('All CCC'!AC$7:AC$966,MATCH(WatchList!$B24,'All CCC'!$B$7:$B$966,0)))</f>
        <v/>
      </c>
      <c r="AD24" s="1045" t="str">
        <f>IF($B24="","",INDEX('All CCC'!AD$7:AD$966,MATCH(WatchList!$B24,'All CCC'!$B$7:$B$966,0)))</f>
        <v/>
      </c>
      <c r="AE24" s="1045" t="str">
        <f>IF($B24="","",INDEX('All CCC'!AE$7:AE$966,MATCH(WatchList!$B24,'All CCC'!$B$7:$B$966,0)))</f>
        <v/>
      </c>
      <c r="AF24" s="1045" t="str">
        <f>IF($B24="","",INDEX('All CCC'!AF$7:AF$966,MATCH(WatchList!$B24,'All CCC'!$B$7:$B$966,0)))</f>
        <v/>
      </c>
      <c r="AG24" s="1045" t="str">
        <f>IF($B24="","",INDEX('All CCC'!AG$7:AG$966,MATCH(WatchList!$B24,'All CCC'!$B$7:$B$966,0)))</f>
        <v/>
      </c>
      <c r="AH24" s="1045" t="str">
        <f>IF($B24="","",INDEX('All CCC'!AH$7:AH$966,MATCH(WatchList!$B24,'All CCC'!$B$7:$B$966,0)))</f>
        <v/>
      </c>
      <c r="AI24" s="1045" t="str">
        <f>IF($B24="","",INDEX('All CCC'!AI$7:AI$966,MATCH(WatchList!$B24,'All CCC'!$B$7:$B$966,0)))</f>
        <v/>
      </c>
      <c r="AJ24" s="1045" t="str">
        <f>IF($B24="","",INDEX('All CCC'!AJ$7:AJ$966,MATCH(WatchList!$B24,'All CCC'!$B$7:$B$966,0)))</f>
        <v/>
      </c>
      <c r="AK24" s="1045" t="str">
        <f>IF($B24="","",INDEX('All CCC'!AK$7:AK$966,MATCH(WatchList!$B24,'All CCC'!$B$7:$B$966,0)))</f>
        <v/>
      </c>
      <c r="AL24" s="1045" t="str">
        <f>IF($B24="","",INDEX('All CCC'!AL$7:AL$966,MATCH(WatchList!$B24,'All CCC'!$B$7:$B$966,0)))</f>
        <v/>
      </c>
      <c r="AM24" s="1045" t="str">
        <f>IF($B24="","",INDEX('All CCC'!AM$7:AM$966,MATCH(WatchList!$B24,'All CCC'!$B$7:$B$966,0)))</f>
        <v/>
      </c>
      <c r="AN24" s="1045" t="str">
        <f>IF($B24="","",INDEX('All CCC'!AN$7:AN$966,MATCH(WatchList!$B24,'All CCC'!$B$7:$B$966,0)))</f>
        <v/>
      </c>
      <c r="AO24" s="1045" t="str">
        <f>IF($B24="","",INDEX('All CCC'!AO$7:AO$966,MATCH(WatchList!$B24,'All CCC'!$B$7:$B$966,0)))</f>
        <v/>
      </c>
      <c r="AP24" s="1045" t="str">
        <f>IF($B24="","",INDEX('All CCC'!AP$7:AP$966,MATCH(WatchList!$B24,'All CCC'!$B$7:$B$966,0)))</f>
        <v/>
      </c>
      <c r="AQ24" s="1045" t="str">
        <f>IF($B24="","",INDEX('All CCC'!AQ$7:AQ$966,MATCH(WatchList!$B24,'All CCC'!$B$7:$B$966,0)))</f>
        <v/>
      </c>
      <c r="AR24" s="1045" t="str">
        <f>IF($B24="","",INDEX('All CCC'!AR$7:AR$966,MATCH(WatchList!$B24,'All CCC'!$B$7:$B$966,0)))</f>
        <v/>
      </c>
      <c r="AS24" s="1045" t="str">
        <f>IF($B24="","",INDEX('All CCC'!AS$7:AS$966,MATCH(WatchList!$B24,'All CCC'!$B$7:$B$966,0)))</f>
        <v/>
      </c>
      <c r="AT24" s="1045" t="str">
        <f>IF($B24="","",INDEX('All CCC'!AT$7:AT$966,MATCH(WatchList!$B24,'All CCC'!$B$7:$B$966,0)))</f>
        <v/>
      </c>
      <c r="AU24" s="1045" t="str">
        <f>IF($B24="","",INDEX('All CCC'!AU$7:AU$966,MATCH(WatchList!$B24,'All CCC'!$B$7:$B$966,0)))</f>
        <v/>
      </c>
      <c r="AV24" s="1045" t="str">
        <f>IF($B24="","",INDEX('All CCC'!AV$7:AV$966,MATCH(WatchList!$B24,'All CCC'!$B$7:$B$966,0)))</f>
        <v/>
      </c>
      <c r="AW24" s="1045" t="str">
        <f>IF($B24="","",INDEX('All CCC'!AW$7:AW$966,MATCH(WatchList!$B24,'All CCC'!$B$7:$B$966,0)))</f>
        <v/>
      </c>
      <c r="AX24" s="1045" t="str">
        <f>IF($B24="","",INDEX('All CCC'!AX$7:AX$966,MATCH(WatchList!$B24,'All CCC'!$B$7:$B$966,0)))</f>
        <v/>
      </c>
      <c r="AY24" s="1045" t="str">
        <f>IF($B24="","",INDEX('All CCC'!AY$7:AY$966,MATCH(WatchList!$B24,'All CCC'!$B$7:$B$966,0)))</f>
        <v/>
      </c>
      <c r="AZ24" s="1045" t="str">
        <f>IF($B24="","",INDEX('All CCC'!AZ$7:AZ$966,MATCH(WatchList!$B24,'All CCC'!$B$7:$B$966,0)))</f>
        <v/>
      </c>
      <c r="BA24" s="1045" t="str">
        <f>IF($B24="","",INDEX('All CCC'!BA$7:BA$966,MATCH(WatchList!$B24,'All CCC'!$B$7:$B$966,0)))</f>
        <v/>
      </c>
      <c r="BB24" s="1045" t="str">
        <f>IF($B24="","",INDEX('All CCC'!BB$7:BB$966,MATCH(WatchList!$B24,'All CCC'!$B$7:$B$966,0)))</f>
        <v/>
      </c>
      <c r="BC24" s="1045" t="str">
        <f>IF($B24="","",INDEX('All CCC'!BC$7:BC$966,MATCH(WatchList!$B24,'All CCC'!$B$7:$B$966,0)))</f>
        <v/>
      </c>
      <c r="BD24" s="1045" t="str">
        <f>IF($B24="","",INDEX('All CCC'!BD$7:BD$966,MATCH(WatchList!$B24,'All CCC'!$B$7:$B$966,0)))</f>
        <v/>
      </c>
      <c r="BE24" s="1045" t="str">
        <f>IF($B24="","",INDEX('All CCC'!BE$7:BE$966,MATCH(WatchList!$B24,'All CCC'!$B$7:$B$966,0)))</f>
        <v/>
      </c>
      <c r="BF24" s="1045" t="str">
        <f>IF($B24="","",INDEX('All CCC'!BF$7:BF$966,MATCH(WatchList!$B24,'All CCC'!$B$7:$B$966,0)))</f>
        <v/>
      </c>
    </row>
    <row r="25" spans="1:58" x14ac:dyDescent="0.2">
      <c r="A25" s="656" t="str">
        <f>IF($B25="","",INDEX('All CCC'!A$7:A$966,MATCH(WatchList!$B25,'All CCC'!$B$7:$B$966,0)))</f>
        <v/>
      </c>
      <c r="B25" s="36"/>
      <c r="C25" s="1045" t="str">
        <f>IF($B25="","",INDEX('All CCC'!C$7:C$966,MATCH(WatchList!$B25,'All CCC'!$B$7:$B$966,0)))</f>
        <v/>
      </c>
      <c r="D25" s="1045" t="str">
        <f>IF($B25="","",INDEX('All CCC'!D$7:D$966,MATCH(WatchList!$B25,'All CCC'!$B$7:$B$966,0)))</f>
        <v/>
      </c>
      <c r="E25" s="1045" t="str">
        <f>IF($B25="","",INDEX('All CCC'!E$7:E$966,MATCH(WatchList!$B25,'All CCC'!$B$7:$B$966,0)))</f>
        <v/>
      </c>
      <c r="F25" s="1045" t="str">
        <f>IF($B25="","",INDEX('All CCC'!F$7:F$966,MATCH(WatchList!$B25,'All CCC'!$B$7:$B$966,0)))</f>
        <v/>
      </c>
      <c r="G25" s="1045" t="str">
        <f>IF($B25="","",INDEX('All CCC'!G$7:G$966,MATCH(WatchList!$B25,'All CCC'!$B$7:$B$966,0)))</f>
        <v/>
      </c>
      <c r="H25" s="1045" t="str">
        <f>IF($B25="","",INDEX('All CCC'!H$7:H$966,MATCH(WatchList!$B25,'All CCC'!$B$7:$B$966,0)))</f>
        <v/>
      </c>
      <c r="I25" s="1045" t="str">
        <f>IF($B25="","",INDEX('All CCC'!I$7:I$966,MATCH(WatchList!$B25,'All CCC'!$B$7:$B$966,0)))</f>
        <v/>
      </c>
      <c r="J25" s="1045" t="str">
        <f>IF($B25="","",INDEX('All CCC'!J$7:J$966,MATCH(WatchList!$B25,'All CCC'!$B$7:$B$966,0)))</f>
        <v/>
      </c>
      <c r="K25" s="1045" t="str">
        <f>IF($B25="","",INDEX('All CCC'!K$7:K$966,MATCH(WatchList!$B25,'All CCC'!$B$7:$B$966,0)))</f>
        <v/>
      </c>
      <c r="L25" s="1045" t="str">
        <f>IF($B25="","",INDEX('All CCC'!L$7:L$966,MATCH(WatchList!$B25,'All CCC'!$B$7:$B$966,0)))</f>
        <v/>
      </c>
      <c r="M25" s="1045" t="str">
        <f>IF($B25="","",INDEX('All CCC'!M$7:M$966,MATCH(WatchList!$B25,'All CCC'!$B$7:$B$966,0)))</f>
        <v/>
      </c>
      <c r="N25" s="1045" t="str">
        <f>IF($B25="","",INDEX('All CCC'!N$7:N$966,MATCH(WatchList!$B25,'All CCC'!$B$7:$B$966,0)))</f>
        <v/>
      </c>
      <c r="O25" s="1045" t="str">
        <f>IF($B25="","",INDEX('All CCC'!O$7:O$966,MATCH(WatchList!$B25,'All CCC'!$B$7:$B$966,0)))</f>
        <v/>
      </c>
      <c r="P25" s="1046" t="str">
        <f>IF($B25="","",INDEX('All CCC'!P$7:P$966,MATCH(WatchList!$B25,'All CCC'!$B$7:$B$966,0)))</f>
        <v/>
      </c>
      <c r="Q25" s="1046" t="str">
        <f>IF($B25="","",INDEX('All CCC'!Q$7:Q$966,MATCH(WatchList!$B25,'All CCC'!$B$7:$B$966,0)))</f>
        <v/>
      </c>
      <c r="R25" s="1045" t="str">
        <f>IF($B25="","",INDEX('All CCC'!R$7:R$966,MATCH(WatchList!$B25,'All CCC'!$B$7:$B$966,0)))</f>
        <v/>
      </c>
      <c r="S25" s="1045" t="str">
        <f>IF($B25="","",INDEX('All CCC'!S$7:S$966,MATCH(WatchList!$B25,'All CCC'!$B$7:$B$966,0)))</f>
        <v/>
      </c>
      <c r="T25" s="1045" t="str">
        <f>IF($B25="","",INDEX('All CCC'!T$7:T$966,MATCH(WatchList!$B25,'All CCC'!$B$7:$B$966,0)))</f>
        <v/>
      </c>
      <c r="U25" s="1045" t="str">
        <f>IF($B25="","",INDEX('All CCC'!U$7:U$966,MATCH(WatchList!$B25,'All CCC'!$B$7:$B$966,0)))</f>
        <v/>
      </c>
      <c r="V25" s="1045" t="str">
        <f>IF($B25="","",INDEX('All CCC'!V$7:V$966,MATCH(WatchList!$B25,'All CCC'!$B$7:$B$966,0)))</f>
        <v/>
      </c>
      <c r="W25" s="1045" t="str">
        <f>IF($B25="","",INDEX('All CCC'!W$7:W$966,MATCH(WatchList!$B25,'All CCC'!$B$7:$B$966,0)))</f>
        <v/>
      </c>
      <c r="X25" s="1045" t="str">
        <f>IF($B25="","",INDEX('All CCC'!X$7:X$966,MATCH(WatchList!$B25,'All CCC'!$B$7:$B$966,0)))</f>
        <v/>
      </c>
      <c r="Y25" s="1045" t="str">
        <f>IF($B25="","",INDEX('All CCC'!Y$7:Y$966,MATCH(WatchList!$B25,'All CCC'!$B$7:$B$966,0)))</f>
        <v/>
      </c>
      <c r="Z25" s="1045" t="str">
        <f>IF($B25="","",INDEX('All CCC'!Z$7:Z$966,MATCH(WatchList!$B25,'All CCC'!$B$7:$B$966,0)))</f>
        <v/>
      </c>
      <c r="AA25" s="1045" t="str">
        <f>IF($B25="","",INDEX('All CCC'!AA$7:AA$966,MATCH(WatchList!$B25,'All CCC'!$B$7:$B$966,0)))</f>
        <v/>
      </c>
      <c r="AB25" s="1045" t="str">
        <f>IF($B25="","",INDEX('All CCC'!AB$7:AB$966,MATCH(WatchList!$B25,'All CCC'!$B$7:$B$966,0)))</f>
        <v/>
      </c>
      <c r="AC25" s="1045" t="str">
        <f>IF($B25="","",INDEX('All CCC'!AC$7:AC$966,MATCH(WatchList!$B25,'All CCC'!$B$7:$B$966,0)))</f>
        <v/>
      </c>
      <c r="AD25" s="1045" t="str">
        <f>IF($B25="","",INDEX('All CCC'!AD$7:AD$966,MATCH(WatchList!$B25,'All CCC'!$B$7:$B$966,0)))</f>
        <v/>
      </c>
      <c r="AE25" s="1045" t="str">
        <f>IF($B25="","",INDEX('All CCC'!AE$7:AE$966,MATCH(WatchList!$B25,'All CCC'!$B$7:$B$966,0)))</f>
        <v/>
      </c>
      <c r="AF25" s="1045" t="str">
        <f>IF($B25="","",INDEX('All CCC'!AF$7:AF$966,MATCH(WatchList!$B25,'All CCC'!$B$7:$B$966,0)))</f>
        <v/>
      </c>
      <c r="AG25" s="1045" t="str">
        <f>IF($B25="","",INDEX('All CCC'!AG$7:AG$966,MATCH(WatchList!$B25,'All CCC'!$B$7:$B$966,0)))</f>
        <v/>
      </c>
      <c r="AH25" s="1045" t="str">
        <f>IF($B25="","",INDEX('All CCC'!AH$7:AH$966,MATCH(WatchList!$B25,'All CCC'!$B$7:$B$966,0)))</f>
        <v/>
      </c>
      <c r="AI25" s="1045" t="str">
        <f>IF($B25="","",INDEX('All CCC'!AI$7:AI$966,MATCH(WatchList!$B25,'All CCC'!$B$7:$B$966,0)))</f>
        <v/>
      </c>
      <c r="AJ25" s="1045" t="str">
        <f>IF($B25="","",INDEX('All CCC'!AJ$7:AJ$966,MATCH(WatchList!$B25,'All CCC'!$B$7:$B$966,0)))</f>
        <v/>
      </c>
      <c r="AK25" s="1045" t="str">
        <f>IF($B25="","",INDEX('All CCC'!AK$7:AK$966,MATCH(WatchList!$B25,'All CCC'!$B$7:$B$966,0)))</f>
        <v/>
      </c>
      <c r="AL25" s="1045" t="str">
        <f>IF($B25="","",INDEX('All CCC'!AL$7:AL$966,MATCH(WatchList!$B25,'All CCC'!$B$7:$B$966,0)))</f>
        <v/>
      </c>
      <c r="AM25" s="1045" t="str">
        <f>IF($B25="","",INDEX('All CCC'!AM$7:AM$966,MATCH(WatchList!$B25,'All CCC'!$B$7:$B$966,0)))</f>
        <v/>
      </c>
      <c r="AN25" s="1045" t="str">
        <f>IF($B25="","",INDEX('All CCC'!AN$7:AN$966,MATCH(WatchList!$B25,'All CCC'!$B$7:$B$966,0)))</f>
        <v/>
      </c>
      <c r="AO25" s="1045" t="str">
        <f>IF($B25="","",INDEX('All CCC'!AO$7:AO$966,MATCH(WatchList!$B25,'All CCC'!$B$7:$B$966,0)))</f>
        <v/>
      </c>
      <c r="AP25" s="1045" t="str">
        <f>IF($B25="","",INDEX('All CCC'!AP$7:AP$966,MATCH(WatchList!$B25,'All CCC'!$B$7:$B$966,0)))</f>
        <v/>
      </c>
      <c r="AQ25" s="1045" t="str">
        <f>IF($B25="","",INDEX('All CCC'!AQ$7:AQ$966,MATCH(WatchList!$B25,'All CCC'!$B$7:$B$966,0)))</f>
        <v/>
      </c>
      <c r="AR25" s="1045" t="str">
        <f>IF($B25="","",INDEX('All CCC'!AR$7:AR$966,MATCH(WatchList!$B25,'All CCC'!$B$7:$B$966,0)))</f>
        <v/>
      </c>
      <c r="AS25" s="1045" t="str">
        <f>IF($B25="","",INDEX('All CCC'!AS$7:AS$966,MATCH(WatchList!$B25,'All CCC'!$B$7:$B$966,0)))</f>
        <v/>
      </c>
      <c r="AT25" s="1045" t="str">
        <f>IF($B25="","",INDEX('All CCC'!AT$7:AT$966,MATCH(WatchList!$B25,'All CCC'!$B$7:$B$966,0)))</f>
        <v/>
      </c>
      <c r="AU25" s="1045" t="str">
        <f>IF($B25="","",INDEX('All CCC'!AU$7:AU$966,MATCH(WatchList!$B25,'All CCC'!$B$7:$B$966,0)))</f>
        <v/>
      </c>
      <c r="AV25" s="1045" t="str">
        <f>IF($B25="","",INDEX('All CCC'!AV$7:AV$966,MATCH(WatchList!$B25,'All CCC'!$B$7:$B$966,0)))</f>
        <v/>
      </c>
      <c r="AW25" s="1045" t="str">
        <f>IF($B25="","",INDEX('All CCC'!AW$7:AW$966,MATCH(WatchList!$B25,'All CCC'!$B$7:$B$966,0)))</f>
        <v/>
      </c>
      <c r="AX25" s="1045" t="str">
        <f>IF($B25="","",INDEX('All CCC'!AX$7:AX$966,MATCH(WatchList!$B25,'All CCC'!$B$7:$B$966,0)))</f>
        <v/>
      </c>
      <c r="AY25" s="1045" t="str">
        <f>IF($B25="","",INDEX('All CCC'!AY$7:AY$966,MATCH(WatchList!$B25,'All CCC'!$B$7:$B$966,0)))</f>
        <v/>
      </c>
      <c r="AZ25" s="1045" t="str">
        <f>IF($B25="","",INDEX('All CCC'!AZ$7:AZ$966,MATCH(WatchList!$B25,'All CCC'!$B$7:$B$966,0)))</f>
        <v/>
      </c>
      <c r="BA25" s="1045" t="str">
        <f>IF($B25="","",INDEX('All CCC'!BA$7:BA$966,MATCH(WatchList!$B25,'All CCC'!$B$7:$B$966,0)))</f>
        <v/>
      </c>
      <c r="BB25" s="1045" t="str">
        <f>IF($B25="","",INDEX('All CCC'!BB$7:BB$966,MATCH(WatchList!$B25,'All CCC'!$B$7:$B$966,0)))</f>
        <v/>
      </c>
      <c r="BC25" s="1045" t="str">
        <f>IF($B25="","",INDEX('All CCC'!BC$7:BC$966,MATCH(WatchList!$B25,'All CCC'!$B$7:$B$966,0)))</f>
        <v/>
      </c>
      <c r="BD25" s="1045" t="str">
        <f>IF($B25="","",INDEX('All CCC'!BD$7:BD$966,MATCH(WatchList!$B25,'All CCC'!$B$7:$B$966,0)))</f>
        <v/>
      </c>
      <c r="BE25" s="1045" t="str">
        <f>IF($B25="","",INDEX('All CCC'!BE$7:BE$966,MATCH(WatchList!$B25,'All CCC'!$B$7:$B$966,0)))</f>
        <v/>
      </c>
      <c r="BF25" s="1045" t="str">
        <f>IF($B25="","",INDEX('All CCC'!BF$7:BF$966,MATCH(WatchList!$B25,'All CCC'!$B$7:$B$966,0)))</f>
        <v/>
      </c>
    </row>
    <row r="26" spans="1:58" x14ac:dyDescent="0.2">
      <c r="A26" s="656" t="str">
        <f>IF($B26="","",INDEX('All CCC'!A$7:A$966,MATCH(WatchList!$B26,'All CCC'!$B$7:$B$966,0)))</f>
        <v/>
      </c>
      <c r="B26" s="36"/>
      <c r="C26" s="1045" t="str">
        <f>IF($B26="","",INDEX('All CCC'!C$7:C$966,MATCH(WatchList!$B26,'All CCC'!$B$7:$B$966,0)))</f>
        <v/>
      </c>
      <c r="D26" s="1045" t="str">
        <f>IF($B26="","",INDEX('All CCC'!D$7:D$966,MATCH(WatchList!$B26,'All CCC'!$B$7:$B$966,0)))</f>
        <v/>
      </c>
      <c r="E26" s="1045" t="str">
        <f>IF($B26="","",INDEX('All CCC'!E$7:E$966,MATCH(WatchList!$B26,'All CCC'!$B$7:$B$966,0)))</f>
        <v/>
      </c>
      <c r="F26" s="1045" t="str">
        <f>IF($B26="","",INDEX('All CCC'!F$7:F$966,MATCH(WatchList!$B26,'All CCC'!$B$7:$B$966,0)))</f>
        <v/>
      </c>
      <c r="G26" s="1045" t="str">
        <f>IF($B26="","",INDEX('All CCC'!G$7:G$966,MATCH(WatchList!$B26,'All CCC'!$B$7:$B$966,0)))</f>
        <v/>
      </c>
      <c r="H26" s="1045" t="str">
        <f>IF($B26="","",INDEX('All CCC'!H$7:H$966,MATCH(WatchList!$B26,'All CCC'!$B$7:$B$966,0)))</f>
        <v/>
      </c>
      <c r="I26" s="1045" t="str">
        <f>IF($B26="","",INDEX('All CCC'!I$7:I$966,MATCH(WatchList!$B26,'All CCC'!$B$7:$B$966,0)))</f>
        <v/>
      </c>
      <c r="J26" s="1045" t="str">
        <f>IF($B26="","",INDEX('All CCC'!J$7:J$966,MATCH(WatchList!$B26,'All CCC'!$B$7:$B$966,0)))</f>
        <v/>
      </c>
      <c r="K26" s="1045" t="str">
        <f>IF($B26="","",INDEX('All CCC'!K$7:K$966,MATCH(WatchList!$B26,'All CCC'!$B$7:$B$966,0)))</f>
        <v/>
      </c>
      <c r="L26" s="1045" t="str">
        <f>IF($B26="","",INDEX('All CCC'!L$7:L$966,MATCH(WatchList!$B26,'All CCC'!$B$7:$B$966,0)))</f>
        <v/>
      </c>
      <c r="M26" s="1045" t="str">
        <f>IF($B26="","",INDEX('All CCC'!M$7:M$966,MATCH(WatchList!$B26,'All CCC'!$B$7:$B$966,0)))</f>
        <v/>
      </c>
      <c r="N26" s="1045" t="str">
        <f>IF($B26="","",INDEX('All CCC'!N$7:N$966,MATCH(WatchList!$B26,'All CCC'!$B$7:$B$966,0)))</f>
        <v/>
      </c>
      <c r="O26" s="1045" t="str">
        <f>IF($B26="","",INDEX('All CCC'!O$7:O$966,MATCH(WatchList!$B26,'All CCC'!$B$7:$B$966,0)))</f>
        <v/>
      </c>
      <c r="P26" s="1046" t="str">
        <f>IF($B26="","",INDEX('All CCC'!P$7:P$966,MATCH(WatchList!$B26,'All CCC'!$B$7:$B$966,0)))</f>
        <v/>
      </c>
      <c r="Q26" s="1046" t="str">
        <f>IF($B26="","",INDEX('All CCC'!Q$7:Q$966,MATCH(WatchList!$B26,'All CCC'!$B$7:$B$966,0)))</f>
        <v/>
      </c>
      <c r="R26" s="1045" t="str">
        <f>IF($B26="","",INDEX('All CCC'!R$7:R$966,MATCH(WatchList!$B26,'All CCC'!$B$7:$B$966,0)))</f>
        <v/>
      </c>
      <c r="S26" s="1045" t="str">
        <f>IF($B26="","",INDEX('All CCC'!S$7:S$966,MATCH(WatchList!$B26,'All CCC'!$B$7:$B$966,0)))</f>
        <v/>
      </c>
      <c r="T26" s="1045" t="str">
        <f>IF($B26="","",INDEX('All CCC'!T$7:T$966,MATCH(WatchList!$B26,'All CCC'!$B$7:$B$966,0)))</f>
        <v/>
      </c>
      <c r="U26" s="1045" t="str">
        <f>IF($B26="","",INDEX('All CCC'!U$7:U$966,MATCH(WatchList!$B26,'All CCC'!$B$7:$B$966,0)))</f>
        <v/>
      </c>
      <c r="V26" s="1045" t="str">
        <f>IF($B26="","",INDEX('All CCC'!V$7:V$966,MATCH(WatchList!$B26,'All CCC'!$B$7:$B$966,0)))</f>
        <v/>
      </c>
      <c r="W26" s="1045" t="str">
        <f>IF($B26="","",INDEX('All CCC'!W$7:W$966,MATCH(WatchList!$B26,'All CCC'!$B$7:$B$966,0)))</f>
        <v/>
      </c>
      <c r="X26" s="1045" t="str">
        <f>IF($B26="","",INDEX('All CCC'!X$7:X$966,MATCH(WatchList!$B26,'All CCC'!$B$7:$B$966,0)))</f>
        <v/>
      </c>
      <c r="Y26" s="1045" t="str">
        <f>IF($B26="","",INDEX('All CCC'!Y$7:Y$966,MATCH(WatchList!$B26,'All CCC'!$B$7:$B$966,0)))</f>
        <v/>
      </c>
      <c r="Z26" s="1045" t="str">
        <f>IF($B26="","",INDEX('All CCC'!Z$7:Z$966,MATCH(WatchList!$B26,'All CCC'!$B$7:$B$966,0)))</f>
        <v/>
      </c>
      <c r="AA26" s="1045" t="str">
        <f>IF($B26="","",INDEX('All CCC'!AA$7:AA$966,MATCH(WatchList!$B26,'All CCC'!$B$7:$B$966,0)))</f>
        <v/>
      </c>
      <c r="AB26" s="1045" t="str">
        <f>IF($B26="","",INDEX('All CCC'!AB$7:AB$966,MATCH(WatchList!$B26,'All CCC'!$B$7:$B$966,0)))</f>
        <v/>
      </c>
      <c r="AC26" s="1045" t="str">
        <f>IF($B26="","",INDEX('All CCC'!AC$7:AC$966,MATCH(WatchList!$B26,'All CCC'!$B$7:$B$966,0)))</f>
        <v/>
      </c>
      <c r="AD26" s="1045" t="str">
        <f>IF($B26="","",INDEX('All CCC'!AD$7:AD$966,MATCH(WatchList!$B26,'All CCC'!$B$7:$B$966,0)))</f>
        <v/>
      </c>
      <c r="AE26" s="1045" t="str">
        <f>IF($B26="","",INDEX('All CCC'!AE$7:AE$966,MATCH(WatchList!$B26,'All CCC'!$B$7:$B$966,0)))</f>
        <v/>
      </c>
      <c r="AF26" s="1045" t="str">
        <f>IF($B26="","",INDEX('All CCC'!AF$7:AF$966,MATCH(WatchList!$B26,'All CCC'!$B$7:$B$966,0)))</f>
        <v/>
      </c>
      <c r="AG26" s="1045" t="str">
        <f>IF($B26="","",INDEX('All CCC'!AG$7:AG$966,MATCH(WatchList!$B26,'All CCC'!$B$7:$B$966,0)))</f>
        <v/>
      </c>
      <c r="AH26" s="1045" t="str">
        <f>IF($B26="","",INDEX('All CCC'!AH$7:AH$966,MATCH(WatchList!$B26,'All CCC'!$B$7:$B$966,0)))</f>
        <v/>
      </c>
      <c r="AI26" s="1045" t="str">
        <f>IF($B26="","",INDEX('All CCC'!AI$7:AI$966,MATCH(WatchList!$B26,'All CCC'!$B$7:$B$966,0)))</f>
        <v/>
      </c>
      <c r="AJ26" s="1045" t="str">
        <f>IF($B26="","",INDEX('All CCC'!AJ$7:AJ$966,MATCH(WatchList!$B26,'All CCC'!$B$7:$B$966,0)))</f>
        <v/>
      </c>
      <c r="AK26" s="1045" t="str">
        <f>IF($B26="","",INDEX('All CCC'!AK$7:AK$966,MATCH(WatchList!$B26,'All CCC'!$B$7:$B$966,0)))</f>
        <v/>
      </c>
      <c r="AL26" s="1045" t="str">
        <f>IF($B26="","",INDEX('All CCC'!AL$7:AL$966,MATCH(WatchList!$B26,'All CCC'!$B$7:$B$966,0)))</f>
        <v/>
      </c>
      <c r="AM26" s="1045" t="str">
        <f>IF($B26="","",INDEX('All CCC'!AM$7:AM$966,MATCH(WatchList!$B26,'All CCC'!$B$7:$B$966,0)))</f>
        <v/>
      </c>
      <c r="AN26" s="1045" t="str">
        <f>IF($B26="","",INDEX('All CCC'!AN$7:AN$966,MATCH(WatchList!$B26,'All CCC'!$B$7:$B$966,0)))</f>
        <v/>
      </c>
      <c r="AO26" s="1045" t="str">
        <f>IF($B26="","",INDEX('All CCC'!AO$7:AO$966,MATCH(WatchList!$B26,'All CCC'!$B$7:$B$966,0)))</f>
        <v/>
      </c>
      <c r="AP26" s="1045" t="str">
        <f>IF($B26="","",INDEX('All CCC'!AP$7:AP$966,MATCH(WatchList!$B26,'All CCC'!$B$7:$B$966,0)))</f>
        <v/>
      </c>
      <c r="AQ26" s="1045" t="str">
        <f>IF($B26="","",INDEX('All CCC'!AQ$7:AQ$966,MATCH(WatchList!$B26,'All CCC'!$B$7:$B$966,0)))</f>
        <v/>
      </c>
      <c r="AR26" s="1045" t="str">
        <f>IF($B26="","",INDEX('All CCC'!AR$7:AR$966,MATCH(WatchList!$B26,'All CCC'!$B$7:$B$966,0)))</f>
        <v/>
      </c>
      <c r="AS26" s="1045" t="str">
        <f>IF($B26="","",INDEX('All CCC'!AS$7:AS$966,MATCH(WatchList!$B26,'All CCC'!$B$7:$B$966,0)))</f>
        <v/>
      </c>
      <c r="AT26" s="1045" t="str">
        <f>IF($B26="","",INDEX('All CCC'!AT$7:AT$966,MATCH(WatchList!$B26,'All CCC'!$B$7:$B$966,0)))</f>
        <v/>
      </c>
      <c r="AU26" s="1045" t="str">
        <f>IF($B26="","",INDEX('All CCC'!AU$7:AU$966,MATCH(WatchList!$B26,'All CCC'!$B$7:$B$966,0)))</f>
        <v/>
      </c>
      <c r="AV26" s="1045" t="str">
        <f>IF($B26="","",INDEX('All CCC'!AV$7:AV$966,MATCH(WatchList!$B26,'All CCC'!$B$7:$B$966,0)))</f>
        <v/>
      </c>
      <c r="AW26" s="1045" t="str">
        <f>IF($B26="","",INDEX('All CCC'!AW$7:AW$966,MATCH(WatchList!$B26,'All CCC'!$B$7:$B$966,0)))</f>
        <v/>
      </c>
      <c r="AX26" s="1045" t="str">
        <f>IF($B26="","",INDEX('All CCC'!AX$7:AX$966,MATCH(WatchList!$B26,'All CCC'!$B$7:$B$966,0)))</f>
        <v/>
      </c>
      <c r="AY26" s="1045" t="str">
        <f>IF($B26="","",INDEX('All CCC'!AY$7:AY$966,MATCH(WatchList!$B26,'All CCC'!$B$7:$B$966,0)))</f>
        <v/>
      </c>
      <c r="AZ26" s="1045" t="str">
        <f>IF($B26="","",INDEX('All CCC'!AZ$7:AZ$966,MATCH(WatchList!$B26,'All CCC'!$B$7:$B$966,0)))</f>
        <v/>
      </c>
      <c r="BA26" s="1045" t="str">
        <f>IF($B26="","",INDEX('All CCC'!BA$7:BA$966,MATCH(WatchList!$B26,'All CCC'!$B$7:$B$966,0)))</f>
        <v/>
      </c>
      <c r="BB26" s="1045" t="str">
        <f>IF($B26="","",INDEX('All CCC'!BB$7:BB$966,MATCH(WatchList!$B26,'All CCC'!$B$7:$B$966,0)))</f>
        <v/>
      </c>
      <c r="BC26" s="1045" t="str">
        <f>IF($B26="","",INDEX('All CCC'!BC$7:BC$966,MATCH(WatchList!$B26,'All CCC'!$B$7:$B$966,0)))</f>
        <v/>
      </c>
      <c r="BD26" s="1045" t="str">
        <f>IF($B26="","",INDEX('All CCC'!BD$7:BD$966,MATCH(WatchList!$B26,'All CCC'!$B$7:$B$966,0)))</f>
        <v/>
      </c>
      <c r="BE26" s="1045" t="str">
        <f>IF($B26="","",INDEX('All CCC'!BE$7:BE$966,MATCH(WatchList!$B26,'All CCC'!$B$7:$B$966,0)))</f>
        <v/>
      </c>
      <c r="BF26" s="1045" t="str">
        <f>IF($B26="","",INDEX('All CCC'!BF$7:BF$966,MATCH(WatchList!$B26,'All CCC'!$B$7:$B$966,0)))</f>
        <v/>
      </c>
    </row>
    <row r="27" spans="1:58" x14ac:dyDescent="0.2">
      <c r="A27" s="656" t="str">
        <f>IF($B27="","",INDEX('All CCC'!A$7:A$966,MATCH(WatchList!$B27,'All CCC'!$B$7:$B$966,0)))</f>
        <v/>
      </c>
      <c r="B27" s="36"/>
      <c r="C27" s="1045" t="str">
        <f>IF($B27="","",INDEX('All CCC'!C$7:C$966,MATCH(WatchList!$B27,'All CCC'!$B$7:$B$966,0)))</f>
        <v/>
      </c>
      <c r="D27" s="1045" t="str">
        <f>IF($B27="","",INDEX('All CCC'!D$7:D$966,MATCH(WatchList!$B27,'All CCC'!$B$7:$B$966,0)))</f>
        <v/>
      </c>
      <c r="E27" s="1045" t="str">
        <f>IF($B27="","",INDEX('All CCC'!E$7:E$966,MATCH(WatchList!$B27,'All CCC'!$B$7:$B$966,0)))</f>
        <v/>
      </c>
      <c r="F27" s="1045" t="str">
        <f>IF($B27="","",INDEX('All CCC'!F$7:F$966,MATCH(WatchList!$B27,'All CCC'!$B$7:$B$966,0)))</f>
        <v/>
      </c>
      <c r="G27" s="1045" t="str">
        <f>IF($B27="","",INDEX('All CCC'!G$7:G$966,MATCH(WatchList!$B27,'All CCC'!$B$7:$B$966,0)))</f>
        <v/>
      </c>
      <c r="H27" s="1045" t="str">
        <f>IF($B27="","",INDEX('All CCC'!H$7:H$966,MATCH(WatchList!$B27,'All CCC'!$B$7:$B$966,0)))</f>
        <v/>
      </c>
      <c r="I27" s="1045" t="str">
        <f>IF($B27="","",INDEX('All CCC'!I$7:I$966,MATCH(WatchList!$B27,'All CCC'!$B$7:$B$966,0)))</f>
        <v/>
      </c>
      <c r="J27" s="1045" t="str">
        <f>IF($B27="","",INDEX('All CCC'!J$7:J$966,MATCH(WatchList!$B27,'All CCC'!$B$7:$B$966,0)))</f>
        <v/>
      </c>
      <c r="K27" s="1045" t="str">
        <f>IF($B27="","",INDEX('All CCC'!K$7:K$966,MATCH(WatchList!$B27,'All CCC'!$B$7:$B$966,0)))</f>
        <v/>
      </c>
      <c r="L27" s="1045" t="str">
        <f>IF($B27="","",INDEX('All CCC'!L$7:L$966,MATCH(WatchList!$B27,'All CCC'!$B$7:$B$966,0)))</f>
        <v/>
      </c>
      <c r="M27" s="1045" t="str">
        <f>IF($B27="","",INDEX('All CCC'!M$7:M$966,MATCH(WatchList!$B27,'All CCC'!$B$7:$B$966,0)))</f>
        <v/>
      </c>
      <c r="N27" s="1045" t="str">
        <f>IF($B27="","",INDEX('All CCC'!N$7:N$966,MATCH(WatchList!$B27,'All CCC'!$B$7:$B$966,0)))</f>
        <v/>
      </c>
      <c r="O27" s="1045" t="str">
        <f>IF($B27="","",INDEX('All CCC'!O$7:O$966,MATCH(WatchList!$B27,'All CCC'!$B$7:$B$966,0)))</f>
        <v/>
      </c>
      <c r="P27" s="1046" t="str">
        <f>IF($B27="","",INDEX('All CCC'!P$7:P$966,MATCH(WatchList!$B27,'All CCC'!$B$7:$B$966,0)))</f>
        <v/>
      </c>
      <c r="Q27" s="1046" t="str">
        <f>IF($B27="","",INDEX('All CCC'!Q$7:Q$966,MATCH(WatchList!$B27,'All CCC'!$B$7:$B$966,0)))</f>
        <v/>
      </c>
      <c r="R27" s="1045" t="str">
        <f>IF($B27="","",INDEX('All CCC'!R$7:R$966,MATCH(WatchList!$B27,'All CCC'!$B$7:$B$966,0)))</f>
        <v/>
      </c>
      <c r="S27" s="1045" t="str">
        <f>IF($B27="","",INDEX('All CCC'!S$7:S$966,MATCH(WatchList!$B27,'All CCC'!$B$7:$B$966,0)))</f>
        <v/>
      </c>
      <c r="T27" s="1045" t="str">
        <f>IF($B27="","",INDEX('All CCC'!T$7:T$966,MATCH(WatchList!$B27,'All CCC'!$B$7:$B$966,0)))</f>
        <v/>
      </c>
      <c r="U27" s="1045" t="str">
        <f>IF($B27="","",INDEX('All CCC'!U$7:U$966,MATCH(WatchList!$B27,'All CCC'!$B$7:$B$966,0)))</f>
        <v/>
      </c>
      <c r="V27" s="1045" t="str">
        <f>IF($B27="","",INDEX('All CCC'!V$7:V$966,MATCH(WatchList!$B27,'All CCC'!$B$7:$B$966,0)))</f>
        <v/>
      </c>
      <c r="W27" s="1045" t="str">
        <f>IF($B27="","",INDEX('All CCC'!W$7:W$966,MATCH(WatchList!$B27,'All CCC'!$B$7:$B$966,0)))</f>
        <v/>
      </c>
      <c r="X27" s="1045" t="str">
        <f>IF($B27="","",INDEX('All CCC'!X$7:X$966,MATCH(WatchList!$B27,'All CCC'!$B$7:$B$966,0)))</f>
        <v/>
      </c>
      <c r="Y27" s="1045" t="str">
        <f>IF($B27="","",INDEX('All CCC'!Y$7:Y$966,MATCH(WatchList!$B27,'All CCC'!$B$7:$B$966,0)))</f>
        <v/>
      </c>
      <c r="Z27" s="1045" t="str">
        <f>IF($B27="","",INDEX('All CCC'!Z$7:Z$966,MATCH(WatchList!$B27,'All CCC'!$B$7:$B$966,0)))</f>
        <v/>
      </c>
      <c r="AA27" s="1045" t="str">
        <f>IF($B27="","",INDEX('All CCC'!AA$7:AA$966,MATCH(WatchList!$B27,'All CCC'!$B$7:$B$966,0)))</f>
        <v/>
      </c>
      <c r="AB27" s="1045" t="str">
        <f>IF($B27="","",INDEX('All CCC'!AB$7:AB$966,MATCH(WatchList!$B27,'All CCC'!$B$7:$B$966,0)))</f>
        <v/>
      </c>
      <c r="AC27" s="1045" t="str">
        <f>IF($B27="","",INDEX('All CCC'!AC$7:AC$966,MATCH(WatchList!$B27,'All CCC'!$B$7:$B$966,0)))</f>
        <v/>
      </c>
      <c r="AD27" s="1045" t="str">
        <f>IF($B27="","",INDEX('All CCC'!AD$7:AD$966,MATCH(WatchList!$B27,'All CCC'!$B$7:$B$966,0)))</f>
        <v/>
      </c>
      <c r="AE27" s="1045" t="str">
        <f>IF($B27="","",INDEX('All CCC'!AE$7:AE$966,MATCH(WatchList!$B27,'All CCC'!$B$7:$B$966,0)))</f>
        <v/>
      </c>
      <c r="AF27" s="1045" t="str">
        <f>IF($B27="","",INDEX('All CCC'!AF$7:AF$966,MATCH(WatchList!$B27,'All CCC'!$B$7:$B$966,0)))</f>
        <v/>
      </c>
      <c r="AG27" s="1045" t="str">
        <f>IF($B27="","",INDEX('All CCC'!AG$7:AG$966,MATCH(WatchList!$B27,'All CCC'!$B$7:$B$966,0)))</f>
        <v/>
      </c>
      <c r="AH27" s="1045" t="str">
        <f>IF($B27="","",INDEX('All CCC'!AH$7:AH$966,MATCH(WatchList!$B27,'All CCC'!$B$7:$B$966,0)))</f>
        <v/>
      </c>
      <c r="AI27" s="1045" t="str">
        <f>IF($B27="","",INDEX('All CCC'!AI$7:AI$966,MATCH(WatchList!$B27,'All CCC'!$B$7:$B$966,0)))</f>
        <v/>
      </c>
      <c r="AJ27" s="1045" t="str">
        <f>IF($B27="","",INDEX('All CCC'!AJ$7:AJ$966,MATCH(WatchList!$B27,'All CCC'!$B$7:$B$966,0)))</f>
        <v/>
      </c>
      <c r="AK27" s="1045" t="str">
        <f>IF($B27="","",INDEX('All CCC'!AK$7:AK$966,MATCH(WatchList!$B27,'All CCC'!$B$7:$B$966,0)))</f>
        <v/>
      </c>
      <c r="AL27" s="1045" t="str">
        <f>IF($B27="","",INDEX('All CCC'!AL$7:AL$966,MATCH(WatchList!$B27,'All CCC'!$B$7:$B$966,0)))</f>
        <v/>
      </c>
      <c r="AM27" s="1045" t="str">
        <f>IF($B27="","",INDEX('All CCC'!AM$7:AM$966,MATCH(WatchList!$B27,'All CCC'!$B$7:$B$966,0)))</f>
        <v/>
      </c>
      <c r="AN27" s="1045" t="str">
        <f>IF($B27="","",INDEX('All CCC'!AN$7:AN$966,MATCH(WatchList!$B27,'All CCC'!$B$7:$B$966,0)))</f>
        <v/>
      </c>
      <c r="AO27" s="1045" t="str">
        <f>IF($B27="","",INDEX('All CCC'!AO$7:AO$966,MATCH(WatchList!$B27,'All CCC'!$B$7:$B$966,0)))</f>
        <v/>
      </c>
      <c r="AP27" s="1045" t="str">
        <f>IF($B27="","",INDEX('All CCC'!AP$7:AP$966,MATCH(WatchList!$B27,'All CCC'!$B$7:$B$966,0)))</f>
        <v/>
      </c>
      <c r="AQ27" s="1045" t="str">
        <f>IF($B27="","",INDEX('All CCC'!AQ$7:AQ$966,MATCH(WatchList!$B27,'All CCC'!$B$7:$B$966,0)))</f>
        <v/>
      </c>
      <c r="AR27" s="1045" t="str">
        <f>IF($B27="","",INDEX('All CCC'!AR$7:AR$966,MATCH(WatchList!$B27,'All CCC'!$B$7:$B$966,0)))</f>
        <v/>
      </c>
      <c r="AS27" s="1045" t="str">
        <f>IF($B27="","",INDEX('All CCC'!AS$7:AS$966,MATCH(WatchList!$B27,'All CCC'!$B$7:$B$966,0)))</f>
        <v/>
      </c>
      <c r="AT27" s="1045" t="str">
        <f>IF($B27="","",INDEX('All CCC'!AT$7:AT$966,MATCH(WatchList!$B27,'All CCC'!$B$7:$B$966,0)))</f>
        <v/>
      </c>
      <c r="AU27" s="1045" t="str">
        <f>IF($B27="","",INDEX('All CCC'!AU$7:AU$966,MATCH(WatchList!$B27,'All CCC'!$B$7:$B$966,0)))</f>
        <v/>
      </c>
      <c r="AV27" s="1045" t="str">
        <f>IF($B27="","",INDEX('All CCC'!AV$7:AV$966,MATCH(WatchList!$B27,'All CCC'!$B$7:$B$966,0)))</f>
        <v/>
      </c>
      <c r="AW27" s="1045" t="str">
        <f>IF($B27="","",INDEX('All CCC'!AW$7:AW$966,MATCH(WatchList!$B27,'All CCC'!$B$7:$B$966,0)))</f>
        <v/>
      </c>
      <c r="AX27" s="1045" t="str">
        <f>IF($B27="","",INDEX('All CCC'!AX$7:AX$966,MATCH(WatchList!$B27,'All CCC'!$B$7:$B$966,0)))</f>
        <v/>
      </c>
      <c r="AY27" s="1045" t="str">
        <f>IF($B27="","",INDEX('All CCC'!AY$7:AY$966,MATCH(WatchList!$B27,'All CCC'!$B$7:$B$966,0)))</f>
        <v/>
      </c>
      <c r="AZ27" s="1045" t="str">
        <f>IF($B27="","",INDEX('All CCC'!AZ$7:AZ$966,MATCH(WatchList!$B27,'All CCC'!$B$7:$B$966,0)))</f>
        <v/>
      </c>
      <c r="BA27" s="1045" t="str">
        <f>IF($B27="","",INDEX('All CCC'!BA$7:BA$966,MATCH(WatchList!$B27,'All CCC'!$B$7:$B$966,0)))</f>
        <v/>
      </c>
      <c r="BB27" s="1045" t="str">
        <f>IF($B27="","",INDEX('All CCC'!BB$7:BB$966,MATCH(WatchList!$B27,'All CCC'!$B$7:$B$966,0)))</f>
        <v/>
      </c>
      <c r="BC27" s="1045" t="str">
        <f>IF($B27="","",INDEX('All CCC'!BC$7:BC$966,MATCH(WatchList!$B27,'All CCC'!$B$7:$B$966,0)))</f>
        <v/>
      </c>
      <c r="BD27" s="1045" t="str">
        <f>IF($B27="","",INDEX('All CCC'!BD$7:BD$966,MATCH(WatchList!$B27,'All CCC'!$B$7:$B$966,0)))</f>
        <v/>
      </c>
      <c r="BE27" s="1045" t="str">
        <f>IF($B27="","",INDEX('All CCC'!BE$7:BE$966,MATCH(WatchList!$B27,'All CCC'!$B$7:$B$966,0)))</f>
        <v/>
      </c>
      <c r="BF27" s="1045" t="str">
        <f>IF($B27="","",INDEX('All CCC'!BF$7:BF$966,MATCH(WatchList!$B27,'All CCC'!$B$7:$B$966,0)))</f>
        <v/>
      </c>
    </row>
    <row r="28" spans="1:58" x14ac:dyDescent="0.2">
      <c r="A28" s="656" t="str">
        <f>IF($B28="","",INDEX('All CCC'!A$7:A$966,MATCH(WatchList!$B28,'All CCC'!$B$7:$B$966,0)))</f>
        <v/>
      </c>
      <c r="B28" s="36"/>
      <c r="C28" s="1045" t="str">
        <f>IF($B28="","",INDEX('All CCC'!C$7:C$966,MATCH(WatchList!$B28,'All CCC'!$B$7:$B$966,0)))</f>
        <v/>
      </c>
      <c r="D28" s="1045" t="str">
        <f>IF($B28="","",INDEX('All CCC'!D$7:D$966,MATCH(WatchList!$B28,'All CCC'!$B$7:$B$966,0)))</f>
        <v/>
      </c>
      <c r="E28" s="1045" t="str">
        <f>IF($B28="","",INDEX('All CCC'!E$7:E$966,MATCH(WatchList!$B28,'All CCC'!$B$7:$B$966,0)))</f>
        <v/>
      </c>
      <c r="F28" s="1045" t="str">
        <f>IF($B28="","",INDEX('All CCC'!F$7:F$966,MATCH(WatchList!$B28,'All CCC'!$B$7:$B$966,0)))</f>
        <v/>
      </c>
      <c r="G28" s="1045" t="str">
        <f>IF($B28="","",INDEX('All CCC'!G$7:G$966,MATCH(WatchList!$B28,'All CCC'!$B$7:$B$966,0)))</f>
        <v/>
      </c>
      <c r="H28" s="1045" t="str">
        <f>IF($B28="","",INDEX('All CCC'!H$7:H$966,MATCH(WatchList!$B28,'All CCC'!$B$7:$B$966,0)))</f>
        <v/>
      </c>
      <c r="I28" s="1045" t="str">
        <f>IF($B28="","",INDEX('All CCC'!I$7:I$966,MATCH(WatchList!$B28,'All CCC'!$B$7:$B$966,0)))</f>
        <v/>
      </c>
      <c r="J28" s="1045" t="str">
        <f>IF($B28="","",INDEX('All CCC'!J$7:J$966,MATCH(WatchList!$B28,'All CCC'!$B$7:$B$966,0)))</f>
        <v/>
      </c>
      <c r="K28" s="1045" t="str">
        <f>IF($B28="","",INDEX('All CCC'!K$7:K$966,MATCH(WatchList!$B28,'All CCC'!$B$7:$B$966,0)))</f>
        <v/>
      </c>
      <c r="L28" s="1045" t="str">
        <f>IF($B28="","",INDEX('All CCC'!L$7:L$966,MATCH(WatchList!$B28,'All CCC'!$B$7:$B$966,0)))</f>
        <v/>
      </c>
      <c r="M28" s="1045" t="str">
        <f>IF($B28="","",INDEX('All CCC'!M$7:M$966,MATCH(WatchList!$B28,'All CCC'!$B$7:$B$966,0)))</f>
        <v/>
      </c>
      <c r="N28" s="1045" t="str">
        <f>IF($B28="","",INDEX('All CCC'!N$7:N$966,MATCH(WatchList!$B28,'All CCC'!$B$7:$B$966,0)))</f>
        <v/>
      </c>
      <c r="O28" s="1045" t="str">
        <f>IF($B28="","",INDEX('All CCC'!O$7:O$966,MATCH(WatchList!$B28,'All CCC'!$B$7:$B$966,0)))</f>
        <v/>
      </c>
      <c r="P28" s="1046" t="str">
        <f>IF($B28="","",INDEX('All CCC'!P$7:P$966,MATCH(WatchList!$B28,'All CCC'!$B$7:$B$966,0)))</f>
        <v/>
      </c>
      <c r="Q28" s="1046" t="str">
        <f>IF($B28="","",INDEX('All CCC'!Q$7:Q$966,MATCH(WatchList!$B28,'All CCC'!$B$7:$B$966,0)))</f>
        <v/>
      </c>
      <c r="R28" s="1045" t="str">
        <f>IF($B28="","",INDEX('All CCC'!R$7:R$966,MATCH(WatchList!$B28,'All CCC'!$B$7:$B$966,0)))</f>
        <v/>
      </c>
      <c r="S28" s="1045" t="str">
        <f>IF($B28="","",INDEX('All CCC'!S$7:S$966,MATCH(WatchList!$B28,'All CCC'!$B$7:$B$966,0)))</f>
        <v/>
      </c>
      <c r="T28" s="1045" t="str">
        <f>IF($B28="","",INDEX('All CCC'!T$7:T$966,MATCH(WatchList!$B28,'All CCC'!$B$7:$B$966,0)))</f>
        <v/>
      </c>
      <c r="U28" s="1045" t="str">
        <f>IF($B28="","",INDEX('All CCC'!U$7:U$966,MATCH(WatchList!$B28,'All CCC'!$B$7:$B$966,0)))</f>
        <v/>
      </c>
      <c r="V28" s="1045" t="str">
        <f>IF($B28="","",INDEX('All CCC'!V$7:V$966,MATCH(WatchList!$B28,'All CCC'!$B$7:$B$966,0)))</f>
        <v/>
      </c>
      <c r="W28" s="1045" t="str">
        <f>IF($B28="","",INDEX('All CCC'!W$7:W$966,MATCH(WatchList!$B28,'All CCC'!$B$7:$B$966,0)))</f>
        <v/>
      </c>
      <c r="X28" s="1045" t="str">
        <f>IF($B28="","",INDEX('All CCC'!X$7:X$966,MATCH(WatchList!$B28,'All CCC'!$B$7:$B$966,0)))</f>
        <v/>
      </c>
      <c r="Y28" s="1045" t="str">
        <f>IF($B28="","",INDEX('All CCC'!Y$7:Y$966,MATCH(WatchList!$B28,'All CCC'!$B$7:$B$966,0)))</f>
        <v/>
      </c>
      <c r="Z28" s="1045" t="str">
        <f>IF($B28="","",INDEX('All CCC'!Z$7:Z$966,MATCH(WatchList!$B28,'All CCC'!$B$7:$B$966,0)))</f>
        <v/>
      </c>
      <c r="AA28" s="1045" t="str">
        <f>IF($B28="","",INDEX('All CCC'!AA$7:AA$966,MATCH(WatchList!$B28,'All CCC'!$B$7:$B$966,0)))</f>
        <v/>
      </c>
      <c r="AB28" s="1045" t="str">
        <f>IF($B28="","",INDEX('All CCC'!AB$7:AB$966,MATCH(WatchList!$B28,'All CCC'!$B$7:$B$966,0)))</f>
        <v/>
      </c>
      <c r="AC28" s="1045" t="str">
        <f>IF($B28="","",INDEX('All CCC'!AC$7:AC$966,MATCH(WatchList!$B28,'All CCC'!$B$7:$B$966,0)))</f>
        <v/>
      </c>
      <c r="AD28" s="1045" t="str">
        <f>IF($B28="","",INDEX('All CCC'!AD$7:AD$966,MATCH(WatchList!$B28,'All CCC'!$B$7:$B$966,0)))</f>
        <v/>
      </c>
      <c r="AE28" s="1045" t="str">
        <f>IF($B28="","",INDEX('All CCC'!AE$7:AE$966,MATCH(WatchList!$B28,'All CCC'!$B$7:$B$966,0)))</f>
        <v/>
      </c>
      <c r="AF28" s="1045" t="str">
        <f>IF($B28="","",INDEX('All CCC'!AF$7:AF$966,MATCH(WatchList!$B28,'All CCC'!$B$7:$B$966,0)))</f>
        <v/>
      </c>
      <c r="AG28" s="1045" t="str">
        <f>IF($B28="","",INDEX('All CCC'!AG$7:AG$966,MATCH(WatchList!$B28,'All CCC'!$B$7:$B$966,0)))</f>
        <v/>
      </c>
      <c r="AH28" s="1045" t="str">
        <f>IF($B28="","",INDEX('All CCC'!AH$7:AH$966,MATCH(WatchList!$B28,'All CCC'!$B$7:$B$966,0)))</f>
        <v/>
      </c>
      <c r="AI28" s="1045" t="str">
        <f>IF($B28="","",INDEX('All CCC'!AI$7:AI$966,MATCH(WatchList!$B28,'All CCC'!$B$7:$B$966,0)))</f>
        <v/>
      </c>
      <c r="AJ28" s="1045" t="str">
        <f>IF($B28="","",INDEX('All CCC'!AJ$7:AJ$966,MATCH(WatchList!$B28,'All CCC'!$B$7:$B$966,0)))</f>
        <v/>
      </c>
      <c r="AK28" s="1045" t="str">
        <f>IF($B28="","",INDEX('All CCC'!AK$7:AK$966,MATCH(WatchList!$B28,'All CCC'!$B$7:$B$966,0)))</f>
        <v/>
      </c>
      <c r="AL28" s="1045" t="str">
        <f>IF($B28="","",INDEX('All CCC'!AL$7:AL$966,MATCH(WatchList!$B28,'All CCC'!$B$7:$B$966,0)))</f>
        <v/>
      </c>
      <c r="AM28" s="1045" t="str">
        <f>IF($B28="","",INDEX('All CCC'!AM$7:AM$966,MATCH(WatchList!$B28,'All CCC'!$B$7:$B$966,0)))</f>
        <v/>
      </c>
      <c r="AN28" s="1045" t="str">
        <f>IF($B28="","",INDEX('All CCC'!AN$7:AN$966,MATCH(WatchList!$B28,'All CCC'!$B$7:$B$966,0)))</f>
        <v/>
      </c>
      <c r="AO28" s="1045" t="str">
        <f>IF($B28="","",INDEX('All CCC'!AO$7:AO$966,MATCH(WatchList!$B28,'All CCC'!$B$7:$B$966,0)))</f>
        <v/>
      </c>
      <c r="AP28" s="1045" t="str">
        <f>IF($B28="","",INDEX('All CCC'!AP$7:AP$966,MATCH(WatchList!$B28,'All CCC'!$B$7:$B$966,0)))</f>
        <v/>
      </c>
      <c r="AQ28" s="1045" t="str">
        <f>IF($B28="","",INDEX('All CCC'!AQ$7:AQ$966,MATCH(WatchList!$B28,'All CCC'!$B$7:$B$966,0)))</f>
        <v/>
      </c>
      <c r="AR28" s="1045" t="str">
        <f>IF($B28="","",INDEX('All CCC'!AR$7:AR$966,MATCH(WatchList!$B28,'All CCC'!$B$7:$B$966,0)))</f>
        <v/>
      </c>
      <c r="AS28" s="1045" t="str">
        <f>IF($B28="","",INDEX('All CCC'!AS$7:AS$966,MATCH(WatchList!$B28,'All CCC'!$B$7:$B$966,0)))</f>
        <v/>
      </c>
      <c r="AT28" s="1045" t="str">
        <f>IF($B28="","",INDEX('All CCC'!AT$7:AT$966,MATCH(WatchList!$B28,'All CCC'!$B$7:$B$966,0)))</f>
        <v/>
      </c>
      <c r="AU28" s="1045" t="str">
        <f>IF($B28="","",INDEX('All CCC'!AU$7:AU$966,MATCH(WatchList!$B28,'All CCC'!$B$7:$B$966,0)))</f>
        <v/>
      </c>
      <c r="AV28" s="1045" t="str">
        <f>IF($B28="","",INDEX('All CCC'!AV$7:AV$966,MATCH(WatchList!$B28,'All CCC'!$B$7:$B$966,0)))</f>
        <v/>
      </c>
      <c r="AW28" s="1045" t="str">
        <f>IF($B28="","",INDEX('All CCC'!AW$7:AW$966,MATCH(WatchList!$B28,'All CCC'!$B$7:$B$966,0)))</f>
        <v/>
      </c>
      <c r="AX28" s="1045" t="str">
        <f>IF($B28="","",INDEX('All CCC'!AX$7:AX$966,MATCH(WatchList!$B28,'All CCC'!$B$7:$B$966,0)))</f>
        <v/>
      </c>
      <c r="AY28" s="1045" t="str">
        <f>IF($B28="","",INDEX('All CCC'!AY$7:AY$966,MATCH(WatchList!$B28,'All CCC'!$B$7:$B$966,0)))</f>
        <v/>
      </c>
      <c r="AZ28" s="1045" t="str">
        <f>IF($B28="","",INDEX('All CCC'!AZ$7:AZ$966,MATCH(WatchList!$B28,'All CCC'!$B$7:$B$966,0)))</f>
        <v/>
      </c>
      <c r="BA28" s="1045" t="str">
        <f>IF($B28="","",INDEX('All CCC'!BA$7:BA$966,MATCH(WatchList!$B28,'All CCC'!$B$7:$B$966,0)))</f>
        <v/>
      </c>
      <c r="BB28" s="1045" t="str">
        <f>IF($B28="","",INDEX('All CCC'!BB$7:BB$966,MATCH(WatchList!$B28,'All CCC'!$B$7:$B$966,0)))</f>
        <v/>
      </c>
      <c r="BC28" s="1045" t="str">
        <f>IF($B28="","",INDEX('All CCC'!BC$7:BC$966,MATCH(WatchList!$B28,'All CCC'!$B$7:$B$966,0)))</f>
        <v/>
      </c>
      <c r="BD28" s="1045" t="str">
        <f>IF($B28="","",INDEX('All CCC'!BD$7:BD$966,MATCH(WatchList!$B28,'All CCC'!$B$7:$B$966,0)))</f>
        <v/>
      </c>
      <c r="BE28" s="1045" t="str">
        <f>IF($B28="","",INDEX('All CCC'!BE$7:BE$966,MATCH(WatchList!$B28,'All CCC'!$B$7:$B$966,0)))</f>
        <v/>
      </c>
      <c r="BF28" s="1045" t="str">
        <f>IF($B28="","",INDEX('All CCC'!BF$7:BF$966,MATCH(WatchList!$B28,'All CCC'!$B$7:$B$966,0)))</f>
        <v/>
      </c>
    </row>
    <row r="29" spans="1:58" x14ac:dyDescent="0.2">
      <c r="A29" s="656" t="str">
        <f>IF($B29="","",INDEX('All CCC'!A$7:A$966,MATCH(WatchList!$B29,'All CCC'!$B$7:$B$966,0)))</f>
        <v/>
      </c>
      <c r="B29" s="36"/>
      <c r="C29" s="1045" t="str">
        <f>IF($B29="","",INDEX('All CCC'!C$7:C$966,MATCH(WatchList!$B29,'All CCC'!$B$7:$B$966,0)))</f>
        <v/>
      </c>
      <c r="D29" s="1045" t="str">
        <f>IF($B29="","",INDEX('All CCC'!D$7:D$966,MATCH(WatchList!$B29,'All CCC'!$B$7:$B$966,0)))</f>
        <v/>
      </c>
      <c r="E29" s="1045" t="str">
        <f>IF($B29="","",INDEX('All CCC'!E$7:E$966,MATCH(WatchList!$B29,'All CCC'!$B$7:$B$966,0)))</f>
        <v/>
      </c>
      <c r="F29" s="1045" t="str">
        <f>IF($B29="","",INDEX('All CCC'!F$7:F$966,MATCH(WatchList!$B29,'All CCC'!$B$7:$B$966,0)))</f>
        <v/>
      </c>
      <c r="G29" s="1045" t="str">
        <f>IF($B29="","",INDEX('All CCC'!G$7:G$966,MATCH(WatchList!$B29,'All CCC'!$B$7:$B$966,0)))</f>
        <v/>
      </c>
      <c r="H29" s="1045" t="str">
        <f>IF($B29="","",INDEX('All CCC'!H$7:H$966,MATCH(WatchList!$B29,'All CCC'!$B$7:$B$966,0)))</f>
        <v/>
      </c>
      <c r="I29" s="1045" t="str">
        <f>IF($B29="","",INDEX('All CCC'!I$7:I$966,MATCH(WatchList!$B29,'All CCC'!$B$7:$B$966,0)))</f>
        <v/>
      </c>
      <c r="J29" s="1045" t="str">
        <f>IF($B29="","",INDEX('All CCC'!J$7:J$966,MATCH(WatchList!$B29,'All CCC'!$B$7:$B$966,0)))</f>
        <v/>
      </c>
      <c r="K29" s="1045" t="str">
        <f>IF($B29="","",INDEX('All CCC'!K$7:K$966,MATCH(WatchList!$B29,'All CCC'!$B$7:$B$966,0)))</f>
        <v/>
      </c>
      <c r="L29" s="1045" t="str">
        <f>IF($B29="","",INDEX('All CCC'!L$7:L$966,MATCH(WatchList!$B29,'All CCC'!$B$7:$B$966,0)))</f>
        <v/>
      </c>
      <c r="M29" s="1045" t="str">
        <f>IF($B29="","",INDEX('All CCC'!M$7:M$966,MATCH(WatchList!$B29,'All CCC'!$B$7:$B$966,0)))</f>
        <v/>
      </c>
      <c r="N29" s="1045" t="str">
        <f>IF($B29="","",INDEX('All CCC'!N$7:N$966,MATCH(WatchList!$B29,'All CCC'!$B$7:$B$966,0)))</f>
        <v/>
      </c>
      <c r="O29" s="1045" t="str">
        <f>IF($B29="","",INDEX('All CCC'!O$7:O$966,MATCH(WatchList!$B29,'All CCC'!$B$7:$B$966,0)))</f>
        <v/>
      </c>
      <c r="P29" s="1046" t="str">
        <f>IF($B29="","",INDEX('All CCC'!P$7:P$966,MATCH(WatchList!$B29,'All CCC'!$B$7:$B$966,0)))</f>
        <v/>
      </c>
      <c r="Q29" s="1046" t="str">
        <f>IF($B29="","",INDEX('All CCC'!Q$7:Q$966,MATCH(WatchList!$B29,'All CCC'!$B$7:$B$966,0)))</f>
        <v/>
      </c>
      <c r="R29" s="1045" t="str">
        <f>IF($B29="","",INDEX('All CCC'!R$7:R$966,MATCH(WatchList!$B29,'All CCC'!$B$7:$B$966,0)))</f>
        <v/>
      </c>
      <c r="S29" s="1045" t="str">
        <f>IF($B29="","",INDEX('All CCC'!S$7:S$966,MATCH(WatchList!$B29,'All CCC'!$B$7:$B$966,0)))</f>
        <v/>
      </c>
      <c r="T29" s="1045" t="str">
        <f>IF($B29="","",INDEX('All CCC'!T$7:T$966,MATCH(WatchList!$B29,'All CCC'!$B$7:$B$966,0)))</f>
        <v/>
      </c>
      <c r="U29" s="1045" t="str">
        <f>IF($B29="","",INDEX('All CCC'!U$7:U$966,MATCH(WatchList!$B29,'All CCC'!$B$7:$B$966,0)))</f>
        <v/>
      </c>
      <c r="V29" s="1045" t="str">
        <f>IF($B29="","",INDEX('All CCC'!V$7:V$966,MATCH(WatchList!$B29,'All CCC'!$B$7:$B$966,0)))</f>
        <v/>
      </c>
      <c r="W29" s="1045" t="str">
        <f>IF($B29="","",INDEX('All CCC'!W$7:W$966,MATCH(WatchList!$B29,'All CCC'!$B$7:$B$966,0)))</f>
        <v/>
      </c>
      <c r="X29" s="1045" t="str">
        <f>IF($B29="","",INDEX('All CCC'!X$7:X$966,MATCH(WatchList!$B29,'All CCC'!$B$7:$B$966,0)))</f>
        <v/>
      </c>
      <c r="Y29" s="1045" t="str">
        <f>IF($B29="","",INDEX('All CCC'!Y$7:Y$966,MATCH(WatchList!$B29,'All CCC'!$B$7:$B$966,0)))</f>
        <v/>
      </c>
      <c r="Z29" s="1045" t="str">
        <f>IF($B29="","",INDEX('All CCC'!Z$7:Z$966,MATCH(WatchList!$B29,'All CCC'!$B$7:$B$966,0)))</f>
        <v/>
      </c>
      <c r="AA29" s="1045" t="str">
        <f>IF($B29="","",INDEX('All CCC'!AA$7:AA$966,MATCH(WatchList!$B29,'All CCC'!$B$7:$B$966,0)))</f>
        <v/>
      </c>
      <c r="AB29" s="1045" t="str">
        <f>IF($B29="","",INDEX('All CCC'!AB$7:AB$966,MATCH(WatchList!$B29,'All CCC'!$B$7:$B$966,0)))</f>
        <v/>
      </c>
      <c r="AC29" s="1045" t="str">
        <f>IF($B29="","",INDEX('All CCC'!AC$7:AC$966,MATCH(WatchList!$B29,'All CCC'!$B$7:$B$966,0)))</f>
        <v/>
      </c>
      <c r="AD29" s="1045" t="str">
        <f>IF($B29="","",INDEX('All CCC'!AD$7:AD$966,MATCH(WatchList!$B29,'All CCC'!$B$7:$B$966,0)))</f>
        <v/>
      </c>
      <c r="AE29" s="1045" t="str">
        <f>IF($B29="","",INDEX('All CCC'!AE$7:AE$966,MATCH(WatchList!$B29,'All CCC'!$B$7:$B$966,0)))</f>
        <v/>
      </c>
      <c r="AF29" s="1045" t="str">
        <f>IF($B29="","",INDEX('All CCC'!AF$7:AF$966,MATCH(WatchList!$B29,'All CCC'!$B$7:$B$966,0)))</f>
        <v/>
      </c>
      <c r="AG29" s="1045" t="str">
        <f>IF($B29="","",INDEX('All CCC'!AG$7:AG$966,MATCH(WatchList!$B29,'All CCC'!$B$7:$B$966,0)))</f>
        <v/>
      </c>
      <c r="AH29" s="1045" t="str">
        <f>IF($B29="","",INDEX('All CCC'!AH$7:AH$966,MATCH(WatchList!$B29,'All CCC'!$B$7:$B$966,0)))</f>
        <v/>
      </c>
      <c r="AI29" s="1045" t="str">
        <f>IF($B29="","",INDEX('All CCC'!AI$7:AI$966,MATCH(WatchList!$B29,'All CCC'!$B$7:$B$966,0)))</f>
        <v/>
      </c>
      <c r="AJ29" s="1045" t="str">
        <f>IF($B29="","",INDEX('All CCC'!AJ$7:AJ$966,MATCH(WatchList!$B29,'All CCC'!$B$7:$B$966,0)))</f>
        <v/>
      </c>
      <c r="AK29" s="1045" t="str">
        <f>IF($B29="","",INDEX('All CCC'!AK$7:AK$966,MATCH(WatchList!$B29,'All CCC'!$B$7:$B$966,0)))</f>
        <v/>
      </c>
      <c r="AL29" s="1045" t="str">
        <f>IF($B29="","",INDEX('All CCC'!AL$7:AL$966,MATCH(WatchList!$B29,'All CCC'!$B$7:$B$966,0)))</f>
        <v/>
      </c>
      <c r="AM29" s="1045" t="str">
        <f>IF($B29="","",INDEX('All CCC'!AM$7:AM$966,MATCH(WatchList!$B29,'All CCC'!$B$7:$B$966,0)))</f>
        <v/>
      </c>
      <c r="AN29" s="1045" t="str">
        <f>IF($B29="","",INDEX('All CCC'!AN$7:AN$966,MATCH(WatchList!$B29,'All CCC'!$B$7:$B$966,0)))</f>
        <v/>
      </c>
      <c r="AO29" s="1045" t="str">
        <f>IF($B29="","",INDEX('All CCC'!AO$7:AO$966,MATCH(WatchList!$B29,'All CCC'!$B$7:$B$966,0)))</f>
        <v/>
      </c>
      <c r="AP29" s="1045" t="str">
        <f>IF($B29="","",INDEX('All CCC'!AP$7:AP$966,MATCH(WatchList!$B29,'All CCC'!$B$7:$B$966,0)))</f>
        <v/>
      </c>
      <c r="AQ29" s="1045" t="str">
        <f>IF($B29="","",INDEX('All CCC'!AQ$7:AQ$966,MATCH(WatchList!$B29,'All CCC'!$B$7:$B$966,0)))</f>
        <v/>
      </c>
      <c r="AR29" s="1045" t="str">
        <f>IF($B29="","",INDEX('All CCC'!AR$7:AR$966,MATCH(WatchList!$B29,'All CCC'!$B$7:$B$966,0)))</f>
        <v/>
      </c>
      <c r="AS29" s="1045" t="str">
        <f>IF($B29="","",INDEX('All CCC'!AS$7:AS$966,MATCH(WatchList!$B29,'All CCC'!$B$7:$B$966,0)))</f>
        <v/>
      </c>
      <c r="AT29" s="1045" t="str">
        <f>IF($B29="","",INDEX('All CCC'!AT$7:AT$966,MATCH(WatchList!$B29,'All CCC'!$B$7:$B$966,0)))</f>
        <v/>
      </c>
      <c r="AU29" s="1045" t="str">
        <f>IF($B29="","",INDEX('All CCC'!AU$7:AU$966,MATCH(WatchList!$B29,'All CCC'!$B$7:$B$966,0)))</f>
        <v/>
      </c>
      <c r="AV29" s="1045" t="str">
        <f>IF($B29="","",INDEX('All CCC'!AV$7:AV$966,MATCH(WatchList!$B29,'All CCC'!$B$7:$B$966,0)))</f>
        <v/>
      </c>
      <c r="AW29" s="1045" t="str">
        <f>IF($B29="","",INDEX('All CCC'!AW$7:AW$966,MATCH(WatchList!$B29,'All CCC'!$B$7:$B$966,0)))</f>
        <v/>
      </c>
      <c r="AX29" s="1045" t="str">
        <f>IF($B29="","",INDEX('All CCC'!AX$7:AX$966,MATCH(WatchList!$B29,'All CCC'!$B$7:$B$966,0)))</f>
        <v/>
      </c>
      <c r="AY29" s="1045" t="str">
        <f>IF($B29="","",INDEX('All CCC'!AY$7:AY$966,MATCH(WatchList!$B29,'All CCC'!$B$7:$B$966,0)))</f>
        <v/>
      </c>
      <c r="AZ29" s="1045" t="str">
        <f>IF($B29="","",INDEX('All CCC'!AZ$7:AZ$966,MATCH(WatchList!$B29,'All CCC'!$B$7:$B$966,0)))</f>
        <v/>
      </c>
      <c r="BA29" s="1045" t="str">
        <f>IF($B29="","",INDEX('All CCC'!BA$7:BA$966,MATCH(WatchList!$B29,'All CCC'!$B$7:$B$966,0)))</f>
        <v/>
      </c>
      <c r="BB29" s="1045" t="str">
        <f>IF($B29="","",INDEX('All CCC'!BB$7:BB$966,MATCH(WatchList!$B29,'All CCC'!$B$7:$B$966,0)))</f>
        <v/>
      </c>
      <c r="BC29" s="1045" t="str">
        <f>IF($B29="","",INDEX('All CCC'!BC$7:BC$966,MATCH(WatchList!$B29,'All CCC'!$B$7:$B$966,0)))</f>
        <v/>
      </c>
      <c r="BD29" s="1045" t="str">
        <f>IF($B29="","",INDEX('All CCC'!BD$7:BD$966,MATCH(WatchList!$B29,'All CCC'!$B$7:$B$966,0)))</f>
        <v/>
      </c>
      <c r="BE29" s="1045" t="str">
        <f>IF($B29="","",INDEX('All CCC'!BE$7:BE$966,MATCH(WatchList!$B29,'All CCC'!$B$7:$B$966,0)))</f>
        <v/>
      </c>
      <c r="BF29" s="1045" t="str">
        <f>IF($B29="","",INDEX('All CCC'!BF$7:BF$966,MATCH(WatchList!$B29,'All CCC'!$B$7:$B$966,0)))</f>
        <v/>
      </c>
    </row>
    <row r="30" spans="1:58" x14ac:dyDescent="0.2">
      <c r="A30" s="656" t="str">
        <f>IF($B30="","",INDEX('All CCC'!A$7:A$966,MATCH(WatchList!$B30,'All CCC'!$B$7:$B$966,0)))</f>
        <v/>
      </c>
      <c r="B30" s="36"/>
      <c r="C30" s="1045" t="str">
        <f>IF($B30="","",INDEX('All CCC'!C$7:C$966,MATCH(WatchList!$B30,'All CCC'!$B$7:$B$966,0)))</f>
        <v/>
      </c>
      <c r="D30" s="1045" t="str">
        <f>IF($B30="","",INDEX('All CCC'!D$7:D$966,MATCH(WatchList!$B30,'All CCC'!$B$7:$B$966,0)))</f>
        <v/>
      </c>
      <c r="E30" s="1045" t="str">
        <f>IF($B30="","",INDEX('All CCC'!E$7:E$966,MATCH(WatchList!$B30,'All CCC'!$B$7:$B$966,0)))</f>
        <v/>
      </c>
      <c r="F30" s="1045" t="str">
        <f>IF($B30="","",INDEX('All CCC'!F$7:F$966,MATCH(WatchList!$B30,'All CCC'!$B$7:$B$966,0)))</f>
        <v/>
      </c>
      <c r="G30" s="1045" t="str">
        <f>IF($B30="","",INDEX('All CCC'!G$7:G$966,MATCH(WatchList!$B30,'All CCC'!$B$7:$B$966,0)))</f>
        <v/>
      </c>
      <c r="H30" s="1045" t="str">
        <f>IF($B30="","",INDEX('All CCC'!H$7:H$966,MATCH(WatchList!$B30,'All CCC'!$B$7:$B$966,0)))</f>
        <v/>
      </c>
      <c r="I30" s="1045" t="str">
        <f>IF($B30="","",INDEX('All CCC'!I$7:I$966,MATCH(WatchList!$B30,'All CCC'!$B$7:$B$966,0)))</f>
        <v/>
      </c>
      <c r="J30" s="1045" t="str">
        <f>IF($B30="","",INDEX('All CCC'!J$7:J$966,MATCH(WatchList!$B30,'All CCC'!$B$7:$B$966,0)))</f>
        <v/>
      </c>
      <c r="K30" s="1045" t="str">
        <f>IF($B30="","",INDEX('All CCC'!K$7:K$966,MATCH(WatchList!$B30,'All CCC'!$B$7:$B$966,0)))</f>
        <v/>
      </c>
      <c r="L30" s="1045" t="str">
        <f>IF($B30="","",INDEX('All CCC'!L$7:L$966,MATCH(WatchList!$B30,'All CCC'!$B$7:$B$966,0)))</f>
        <v/>
      </c>
      <c r="M30" s="1045" t="str">
        <f>IF($B30="","",INDEX('All CCC'!M$7:M$966,MATCH(WatchList!$B30,'All CCC'!$B$7:$B$966,0)))</f>
        <v/>
      </c>
      <c r="N30" s="1045" t="str">
        <f>IF($B30="","",INDEX('All CCC'!N$7:N$966,MATCH(WatchList!$B30,'All CCC'!$B$7:$B$966,0)))</f>
        <v/>
      </c>
      <c r="O30" s="1045" t="str">
        <f>IF($B30="","",INDEX('All CCC'!O$7:O$966,MATCH(WatchList!$B30,'All CCC'!$B$7:$B$966,0)))</f>
        <v/>
      </c>
      <c r="P30" s="1046" t="str">
        <f>IF($B30="","",INDEX('All CCC'!P$7:P$966,MATCH(WatchList!$B30,'All CCC'!$B$7:$B$966,0)))</f>
        <v/>
      </c>
      <c r="Q30" s="1046" t="str">
        <f>IF($B30="","",INDEX('All CCC'!Q$7:Q$966,MATCH(WatchList!$B30,'All CCC'!$B$7:$B$966,0)))</f>
        <v/>
      </c>
      <c r="R30" s="1045" t="str">
        <f>IF($B30="","",INDEX('All CCC'!R$7:R$966,MATCH(WatchList!$B30,'All CCC'!$B$7:$B$966,0)))</f>
        <v/>
      </c>
      <c r="S30" s="1045" t="str">
        <f>IF($B30="","",INDEX('All CCC'!S$7:S$966,MATCH(WatchList!$B30,'All CCC'!$B$7:$B$966,0)))</f>
        <v/>
      </c>
      <c r="T30" s="1045" t="str">
        <f>IF($B30="","",INDEX('All CCC'!T$7:T$966,MATCH(WatchList!$B30,'All CCC'!$B$7:$B$966,0)))</f>
        <v/>
      </c>
      <c r="U30" s="1045" t="str">
        <f>IF($B30="","",INDEX('All CCC'!U$7:U$966,MATCH(WatchList!$B30,'All CCC'!$B$7:$B$966,0)))</f>
        <v/>
      </c>
      <c r="V30" s="1045" t="str">
        <f>IF($B30="","",INDEX('All CCC'!V$7:V$966,MATCH(WatchList!$B30,'All CCC'!$B$7:$B$966,0)))</f>
        <v/>
      </c>
      <c r="W30" s="1045" t="str">
        <f>IF($B30="","",INDEX('All CCC'!W$7:W$966,MATCH(WatchList!$B30,'All CCC'!$B$7:$B$966,0)))</f>
        <v/>
      </c>
      <c r="X30" s="1045" t="str">
        <f>IF($B30="","",INDEX('All CCC'!X$7:X$966,MATCH(WatchList!$B30,'All CCC'!$B$7:$B$966,0)))</f>
        <v/>
      </c>
      <c r="Y30" s="1045" t="str">
        <f>IF($B30="","",INDEX('All CCC'!Y$7:Y$966,MATCH(WatchList!$B30,'All CCC'!$B$7:$B$966,0)))</f>
        <v/>
      </c>
      <c r="Z30" s="1045" t="str">
        <f>IF($B30="","",INDEX('All CCC'!Z$7:Z$966,MATCH(WatchList!$B30,'All CCC'!$B$7:$B$966,0)))</f>
        <v/>
      </c>
      <c r="AA30" s="1045" t="str">
        <f>IF($B30="","",INDEX('All CCC'!AA$7:AA$966,MATCH(WatchList!$B30,'All CCC'!$B$7:$B$966,0)))</f>
        <v/>
      </c>
      <c r="AB30" s="1045" t="str">
        <f>IF($B30="","",INDEX('All CCC'!AB$7:AB$966,MATCH(WatchList!$B30,'All CCC'!$B$7:$B$966,0)))</f>
        <v/>
      </c>
      <c r="AC30" s="1045" t="str">
        <f>IF($B30="","",INDEX('All CCC'!AC$7:AC$966,MATCH(WatchList!$B30,'All CCC'!$B$7:$B$966,0)))</f>
        <v/>
      </c>
      <c r="AD30" s="1045" t="str">
        <f>IF($B30="","",INDEX('All CCC'!AD$7:AD$966,MATCH(WatchList!$B30,'All CCC'!$B$7:$B$966,0)))</f>
        <v/>
      </c>
      <c r="AE30" s="1045" t="str">
        <f>IF($B30="","",INDEX('All CCC'!AE$7:AE$966,MATCH(WatchList!$B30,'All CCC'!$B$7:$B$966,0)))</f>
        <v/>
      </c>
      <c r="AF30" s="1045" t="str">
        <f>IF($B30="","",INDEX('All CCC'!AF$7:AF$966,MATCH(WatchList!$B30,'All CCC'!$B$7:$B$966,0)))</f>
        <v/>
      </c>
      <c r="AG30" s="1045" t="str">
        <f>IF($B30="","",INDEX('All CCC'!AG$7:AG$966,MATCH(WatchList!$B30,'All CCC'!$B$7:$B$966,0)))</f>
        <v/>
      </c>
      <c r="AH30" s="1045" t="str">
        <f>IF($B30="","",INDEX('All CCC'!AH$7:AH$966,MATCH(WatchList!$B30,'All CCC'!$B$7:$B$966,0)))</f>
        <v/>
      </c>
      <c r="AI30" s="1045" t="str">
        <f>IF($B30="","",INDEX('All CCC'!AI$7:AI$966,MATCH(WatchList!$B30,'All CCC'!$B$7:$B$966,0)))</f>
        <v/>
      </c>
      <c r="AJ30" s="1045" t="str">
        <f>IF($B30="","",INDEX('All CCC'!AJ$7:AJ$966,MATCH(WatchList!$B30,'All CCC'!$B$7:$B$966,0)))</f>
        <v/>
      </c>
      <c r="AK30" s="1045" t="str">
        <f>IF($B30="","",INDEX('All CCC'!AK$7:AK$966,MATCH(WatchList!$B30,'All CCC'!$B$7:$B$966,0)))</f>
        <v/>
      </c>
      <c r="AL30" s="1045" t="str">
        <f>IF($B30="","",INDEX('All CCC'!AL$7:AL$966,MATCH(WatchList!$B30,'All CCC'!$B$7:$B$966,0)))</f>
        <v/>
      </c>
      <c r="AM30" s="1045" t="str">
        <f>IF($B30="","",INDEX('All CCC'!AM$7:AM$966,MATCH(WatchList!$B30,'All CCC'!$B$7:$B$966,0)))</f>
        <v/>
      </c>
      <c r="AN30" s="1045" t="str">
        <f>IF($B30="","",INDEX('All CCC'!AN$7:AN$966,MATCH(WatchList!$B30,'All CCC'!$B$7:$B$966,0)))</f>
        <v/>
      </c>
      <c r="AO30" s="1045" t="str">
        <f>IF($B30="","",INDEX('All CCC'!AO$7:AO$966,MATCH(WatchList!$B30,'All CCC'!$B$7:$B$966,0)))</f>
        <v/>
      </c>
      <c r="AP30" s="1045" t="str">
        <f>IF($B30="","",INDEX('All CCC'!AP$7:AP$966,MATCH(WatchList!$B30,'All CCC'!$B$7:$B$966,0)))</f>
        <v/>
      </c>
      <c r="AQ30" s="1045" t="str">
        <f>IF($B30="","",INDEX('All CCC'!AQ$7:AQ$966,MATCH(WatchList!$B30,'All CCC'!$B$7:$B$966,0)))</f>
        <v/>
      </c>
      <c r="AR30" s="1045" t="str">
        <f>IF($B30="","",INDEX('All CCC'!AR$7:AR$966,MATCH(WatchList!$B30,'All CCC'!$B$7:$B$966,0)))</f>
        <v/>
      </c>
      <c r="AS30" s="1045" t="str">
        <f>IF($B30="","",INDEX('All CCC'!AS$7:AS$966,MATCH(WatchList!$B30,'All CCC'!$B$7:$B$966,0)))</f>
        <v/>
      </c>
      <c r="AT30" s="1045" t="str">
        <f>IF($B30="","",INDEX('All CCC'!AT$7:AT$966,MATCH(WatchList!$B30,'All CCC'!$B$7:$B$966,0)))</f>
        <v/>
      </c>
      <c r="AU30" s="1045" t="str">
        <f>IF($B30="","",INDEX('All CCC'!AU$7:AU$966,MATCH(WatchList!$B30,'All CCC'!$B$7:$B$966,0)))</f>
        <v/>
      </c>
      <c r="AV30" s="1045" t="str">
        <f>IF($B30="","",INDEX('All CCC'!AV$7:AV$966,MATCH(WatchList!$B30,'All CCC'!$B$7:$B$966,0)))</f>
        <v/>
      </c>
      <c r="AW30" s="1045" t="str">
        <f>IF($B30="","",INDEX('All CCC'!AW$7:AW$966,MATCH(WatchList!$B30,'All CCC'!$B$7:$B$966,0)))</f>
        <v/>
      </c>
      <c r="AX30" s="1045" t="str">
        <f>IF($B30="","",INDEX('All CCC'!AX$7:AX$966,MATCH(WatchList!$B30,'All CCC'!$B$7:$B$966,0)))</f>
        <v/>
      </c>
      <c r="AY30" s="1045" t="str">
        <f>IF($B30="","",INDEX('All CCC'!AY$7:AY$966,MATCH(WatchList!$B30,'All CCC'!$B$7:$B$966,0)))</f>
        <v/>
      </c>
      <c r="AZ30" s="1045" t="str">
        <f>IF($B30="","",INDEX('All CCC'!AZ$7:AZ$966,MATCH(WatchList!$B30,'All CCC'!$B$7:$B$966,0)))</f>
        <v/>
      </c>
      <c r="BA30" s="1045" t="str">
        <f>IF($B30="","",INDEX('All CCC'!BA$7:BA$966,MATCH(WatchList!$B30,'All CCC'!$B$7:$B$966,0)))</f>
        <v/>
      </c>
      <c r="BB30" s="1045" t="str">
        <f>IF($B30="","",INDEX('All CCC'!BB$7:BB$966,MATCH(WatchList!$B30,'All CCC'!$B$7:$B$966,0)))</f>
        <v/>
      </c>
      <c r="BC30" s="1045" t="str">
        <f>IF($B30="","",INDEX('All CCC'!BC$7:BC$966,MATCH(WatchList!$B30,'All CCC'!$B$7:$B$966,0)))</f>
        <v/>
      </c>
      <c r="BD30" s="1045" t="str">
        <f>IF($B30="","",INDEX('All CCC'!BD$7:BD$966,MATCH(WatchList!$B30,'All CCC'!$B$7:$B$966,0)))</f>
        <v/>
      </c>
      <c r="BE30" s="1045" t="str">
        <f>IF($B30="","",INDEX('All CCC'!BE$7:BE$966,MATCH(WatchList!$B30,'All CCC'!$B$7:$B$966,0)))</f>
        <v/>
      </c>
      <c r="BF30" s="1045" t="str">
        <f>IF($B30="","",INDEX('All CCC'!BF$7:BF$966,MATCH(WatchList!$B30,'All CCC'!$B$7:$B$966,0)))</f>
        <v/>
      </c>
    </row>
    <row r="31" spans="1:58" x14ac:dyDescent="0.2">
      <c r="A31" s="656" t="str">
        <f>IF($B31="","",INDEX('All CCC'!A$7:A$966,MATCH(WatchList!$B31,'All CCC'!$B$7:$B$966,0)))</f>
        <v/>
      </c>
      <c r="B31" s="36"/>
      <c r="C31" s="1045" t="str">
        <f>IF($B31="","",INDEX('All CCC'!C$7:C$966,MATCH(WatchList!$B31,'All CCC'!$B$7:$B$966,0)))</f>
        <v/>
      </c>
      <c r="D31" s="1045" t="str">
        <f>IF($B31="","",INDEX('All CCC'!D$7:D$966,MATCH(WatchList!$B31,'All CCC'!$B$7:$B$966,0)))</f>
        <v/>
      </c>
      <c r="E31" s="1045" t="str">
        <f>IF($B31="","",INDEX('All CCC'!E$7:E$966,MATCH(WatchList!$B31,'All CCC'!$B$7:$B$966,0)))</f>
        <v/>
      </c>
      <c r="F31" s="1045" t="str">
        <f>IF($B31="","",INDEX('All CCC'!F$7:F$966,MATCH(WatchList!$B31,'All CCC'!$B$7:$B$966,0)))</f>
        <v/>
      </c>
      <c r="G31" s="1045" t="str">
        <f>IF($B31="","",INDEX('All CCC'!G$7:G$966,MATCH(WatchList!$B31,'All CCC'!$B$7:$B$966,0)))</f>
        <v/>
      </c>
      <c r="H31" s="1045" t="str">
        <f>IF($B31="","",INDEX('All CCC'!H$7:H$966,MATCH(WatchList!$B31,'All CCC'!$B$7:$B$966,0)))</f>
        <v/>
      </c>
      <c r="I31" s="1045" t="str">
        <f>IF($B31="","",INDEX('All CCC'!I$7:I$966,MATCH(WatchList!$B31,'All CCC'!$B$7:$B$966,0)))</f>
        <v/>
      </c>
      <c r="J31" s="1045" t="str">
        <f>IF($B31="","",INDEX('All CCC'!J$7:J$966,MATCH(WatchList!$B31,'All CCC'!$B$7:$B$966,0)))</f>
        <v/>
      </c>
      <c r="K31" s="1045" t="str">
        <f>IF($B31="","",INDEX('All CCC'!K$7:K$966,MATCH(WatchList!$B31,'All CCC'!$B$7:$B$966,0)))</f>
        <v/>
      </c>
      <c r="L31" s="1045" t="str">
        <f>IF($B31="","",INDEX('All CCC'!L$7:L$966,MATCH(WatchList!$B31,'All CCC'!$B$7:$B$966,0)))</f>
        <v/>
      </c>
      <c r="M31" s="1045" t="str">
        <f>IF($B31="","",INDEX('All CCC'!M$7:M$966,MATCH(WatchList!$B31,'All CCC'!$B$7:$B$966,0)))</f>
        <v/>
      </c>
      <c r="N31" s="1045" t="str">
        <f>IF($B31="","",INDEX('All CCC'!N$7:N$966,MATCH(WatchList!$B31,'All CCC'!$B$7:$B$966,0)))</f>
        <v/>
      </c>
      <c r="O31" s="1045" t="str">
        <f>IF($B31="","",INDEX('All CCC'!O$7:O$966,MATCH(WatchList!$B31,'All CCC'!$B$7:$B$966,0)))</f>
        <v/>
      </c>
      <c r="P31" s="1046" t="str">
        <f>IF($B31="","",INDEX('All CCC'!P$7:P$966,MATCH(WatchList!$B31,'All CCC'!$B$7:$B$966,0)))</f>
        <v/>
      </c>
      <c r="Q31" s="1046" t="str">
        <f>IF($B31="","",INDEX('All CCC'!Q$7:Q$966,MATCH(WatchList!$B31,'All CCC'!$B$7:$B$966,0)))</f>
        <v/>
      </c>
      <c r="R31" s="1045" t="str">
        <f>IF($B31="","",INDEX('All CCC'!R$7:R$966,MATCH(WatchList!$B31,'All CCC'!$B$7:$B$966,0)))</f>
        <v/>
      </c>
      <c r="S31" s="1045" t="str">
        <f>IF($B31="","",INDEX('All CCC'!S$7:S$966,MATCH(WatchList!$B31,'All CCC'!$B$7:$B$966,0)))</f>
        <v/>
      </c>
      <c r="T31" s="1045" t="str">
        <f>IF($B31="","",INDEX('All CCC'!T$7:T$966,MATCH(WatchList!$B31,'All CCC'!$B$7:$B$966,0)))</f>
        <v/>
      </c>
      <c r="U31" s="1045" t="str">
        <f>IF($B31="","",INDEX('All CCC'!U$7:U$966,MATCH(WatchList!$B31,'All CCC'!$B$7:$B$966,0)))</f>
        <v/>
      </c>
      <c r="V31" s="1045" t="str">
        <f>IF($B31="","",INDEX('All CCC'!V$7:V$966,MATCH(WatchList!$B31,'All CCC'!$B$7:$B$966,0)))</f>
        <v/>
      </c>
      <c r="W31" s="1045" t="str">
        <f>IF($B31="","",INDEX('All CCC'!W$7:W$966,MATCH(WatchList!$B31,'All CCC'!$B$7:$B$966,0)))</f>
        <v/>
      </c>
      <c r="X31" s="1045" t="str">
        <f>IF($B31="","",INDEX('All CCC'!X$7:X$966,MATCH(WatchList!$B31,'All CCC'!$B$7:$B$966,0)))</f>
        <v/>
      </c>
      <c r="Y31" s="1045" t="str">
        <f>IF($B31="","",INDEX('All CCC'!Y$7:Y$966,MATCH(WatchList!$B31,'All CCC'!$B$7:$B$966,0)))</f>
        <v/>
      </c>
      <c r="Z31" s="1045" t="str">
        <f>IF($B31="","",INDEX('All CCC'!Z$7:Z$966,MATCH(WatchList!$B31,'All CCC'!$B$7:$B$966,0)))</f>
        <v/>
      </c>
      <c r="AA31" s="1045" t="str">
        <f>IF($B31="","",INDEX('All CCC'!AA$7:AA$966,MATCH(WatchList!$B31,'All CCC'!$B$7:$B$966,0)))</f>
        <v/>
      </c>
      <c r="AB31" s="1045" t="str">
        <f>IF($B31="","",INDEX('All CCC'!AB$7:AB$966,MATCH(WatchList!$B31,'All CCC'!$B$7:$B$966,0)))</f>
        <v/>
      </c>
      <c r="AC31" s="1045" t="str">
        <f>IF($B31="","",INDEX('All CCC'!AC$7:AC$966,MATCH(WatchList!$B31,'All CCC'!$B$7:$B$966,0)))</f>
        <v/>
      </c>
      <c r="AD31" s="1045" t="str">
        <f>IF($B31="","",INDEX('All CCC'!AD$7:AD$966,MATCH(WatchList!$B31,'All CCC'!$B$7:$B$966,0)))</f>
        <v/>
      </c>
      <c r="AE31" s="1045" t="str">
        <f>IF($B31="","",INDEX('All CCC'!AE$7:AE$966,MATCH(WatchList!$B31,'All CCC'!$B$7:$B$966,0)))</f>
        <v/>
      </c>
      <c r="AF31" s="1045" t="str">
        <f>IF($B31="","",INDEX('All CCC'!AF$7:AF$966,MATCH(WatchList!$B31,'All CCC'!$B$7:$B$966,0)))</f>
        <v/>
      </c>
      <c r="AG31" s="1045" t="str">
        <f>IF($B31="","",INDEX('All CCC'!AG$7:AG$966,MATCH(WatchList!$B31,'All CCC'!$B$7:$B$966,0)))</f>
        <v/>
      </c>
      <c r="AH31" s="1045" t="str">
        <f>IF($B31="","",INDEX('All CCC'!AH$7:AH$966,MATCH(WatchList!$B31,'All CCC'!$B$7:$B$966,0)))</f>
        <v/>
      </c>
      <c r="AI31" s="1045" t="str">
        <f>IF($B31="","",INDEX('All CCC'!AI$7:AI$966,MATCH(WatchList!$B31,'All CCC'!$B$7:$B$966,0)))</f>
        <v/>
      </c>
      <c r="AJ31" s="1045" t="str">
        <f>IF($B31="","",INDEX('All CCC'!AJ$7:AJ$966,MATCH(WatchList!$B31,'All CCC'!$B$7:$B$966,0)))</f>
        <v/>
      </c>
      <c r="AK31" s="1045" t="str">
        <f>IF($B31="","",INDEX('All CCC'!AK$7:AK$966,MATCH(WatchList!$B31,'All CCC'!$B$7:$B$966,0)))</f>
        <v/>
      </c>
      <c r="AL31" s="1045" t="str">
        <f>IF($B31="","",INDEX('All CCC'!AL$7:AL$966,MATCH(WatchList!$B31,'All CCC'!$B$7:$B$966,0)))</f>
        <v/>
      </c>
      <c r="AM31" s="1045" t="str">
        <f>IF($B31="","",INDEX('All CCC'!AM$7:AM$966,MATCH(WatchList!$B31,'All CCC'!$B$7:$B$966,0)))</f>
        <v/>
      </c>
      <c r="AN31" s="1045" t="str">
        <f>IF($B31="","",INDEX('All CCC'!AN$7:AN$966,MATCH(WatchList!$B31,'All CCC'!$B$7:$B$966,0)))</f>
        <v/>
      </c>
      <c r="AO31" s="1045" t="str">
        <f>IF($B31="","",INDEX('All CCC'!AO$7:AO$966,MATCH(WatchList!$B31,'All CCC'!$B$7:$B$966,0)))</f>
        <v/>
      </c>
      <c r="AP31" s="1045" t="str">
        <f>IF($B31="","",INDEX('All CCC'!AP$7:AP$966,MATCH(WatchList!$B31,'All CCC'!$B$7:$B$966,0)))</f>
        <v/>
      </c>
      <c r="AQ31" s="1045" t="str">
        <f>IF($B31="","",INDEX('All CCC'!AQ$7:AQ$966,MATCH(WatchList!$B31,'All CCC'!$B$7:$B$966,0)))</f>
        <v/>
      </c>
      <c r="AR31" s="1045" t="str">
        <f>IF($B31="","",INDEX('All CCC'!AR$7:AR$966,MATCH(WatchList!$B31,'All CCC'!$B$7:$B$966,0)))</f>
        <v/>
      </c>
      <c r="AS31" s="1045" t="str">
        <f>IF($B31="","",INDEX('All CCC'!AS$7:AS$966,MATCH(WatchList!$B31,'All CCC'!$B$7:$B$966,0)))</f>
        <v/>
      </c>
      <c r="AT31" s="1045" t="str">
        <f>IF($B31="","",INDEX('All CCC'!AT$7:AT$966,MATCH(WatchList!$B31,'All CCC'!$B$7:$B$966,0)))</f>
        <v/>
      </c>
      <c r="AU31" s="1045" t="str">
        <f>IF($B31="","",INDEX('All CCC'!AU$7:AU$966,MATCH(WatchList!$B31,'All CCC'!$B$7:$B$966,0)))</f>
        <v/>
      </c>
      <c r="AV31" s="1045" t="str">
        <f>IF($B31="","",INDEX('All CCC'!AV$7:AV$966,MATCH(WatchList!$B31,'All CCC'!$B$7:$B$966,0)))</f>
        <v/>
      </c>
      <c r="AW31" s="1045" t="str">
        <f>IF($B31="","",INDEX('All CCC'!AW$7:AW$966,MATCH(WatchList!$B31,'All CCC'!$B$7:$B$966,0)))</f>
        <v/>
      </c>
      <c r="AX31" s="1045" t="str">
        <f>IF($B31="","",INDEX('All CCC'!AX$7:AX$966,MATCH(WatchList!$B31,'All CCC'!$B$7:$B$966,0)))</f>
        <v/>
      </c>
      <c r="AY31" s="1045" t="str">
        <f>IF($B31="","",INDEX('All CCC'!AY$7:AY$966,MATCH(WatchList!$B31,'All CCC'!$B$7:$B$966,0)))</f>
        <v/>
      </c>
      <c r="AZ31" s="1045" t="str">
        <f>IF($B31="","",INDEX('All CCC'!AZ$7:AZ$966,MATCH(WatchList!$B31,'All CCC'!$B$7:$B$966,0)))</f>
        <v/>
      </c>
      <c r="BA31" s="1045" t="str">
        <f>IF($B31="","",INDEX('All CCC'!BA$7:BA$966,MATCH(WatchList!$B31,'All CCC'!$B$7:$B$966,0)))</f>
        <v/>
      </c>
      <c r="BB31" s="1045" t="str">
        <f>IF($B31="","",INDEX('All CCC'!BB$7:BB$966,MATCH(WatchList!$B31,'All CCC'!$B$7:$B$966,0)))</f>
        <v/>
      </c>
      <c r="BC31" s="1045" t="str">
        <f>IF($B31="","",INDEX('All CCC'!BC$7:BC$966,MATCH(WatchList!$B31,'All CCC'!$B$7:$B$966,0)))</f>
        <v/>
      </c>
      <c r="BD31" s="1045" t="str">
        <f>IF($B31="","",INDEX('All CCC'!BD$7:BD$966,MATCH(WatchList!$B31,'All CCC'!$B$7:$B$966,0)))</f>
        <v/>
      </c>
      <c r="BE31" s="1045" t="str">
        <f>IF($B31="","",INDEX('All CCC'!BE$7:BE$966,MATCH(WatchList!$B31,'All CCC'!$B$7:$B$966,0)))</f>
        <v/>
      </c>
      <c r="BF31" s="1045" t="str">
        <f>IF($B31="","",INDEX('All CCC'!BF$7:BF$966,MATCH(WatchList!$B31,'All CCC'!$B$7:$B$966,0)))</f>
        <v/>
      </c>
    </row>
    <row r="32" spans="1:58" x14ac:dyDescent="0.2">
      <c r="A32" s="656" t="str">
        <f>IF($B32="","",INDEX('All CCC'!A$7:A$966,MATCH(WatchList!$B32,'All CCC'!$B$7:$B$966,0)))</f>
        <v/>
      </c>
      <c r="B32" s="36"/>
      <c r="C32" s="1045" t="str">
        <f>IF($B32="","",INDEX('All CCC'!C$7:C$966,MATCH(WatchList!$B32,'All CCC'!$B$7:$B$966,0)))</f>
        <v/>
      </c>
      <c r="D32" s="1045" t="str">
        <f>IF($B32="","",INDEX('All CCC'!D$7:D$966,MATCH(WatchList!$B32,'All CCC'!$B$7:$B$966,0)))</f>
        <v/>
      </c>
      <c r="E32" s="1045" t="str">
        <f>IF($B32="","",INDEX('All CCC'!E$7:E$966,MATCH(WatchList!$B32,'All CCC'!$B$7:$B$966,0)))</f>
        <v/>
      </c>
      <c r="F32" s="1045" t="str">
        <f>IF($B32="","",INDEX('All CCC'!F$7:F$966,MATCH(WatchList!$B32,'All CCC'!$B$7:$B$966,0)))</f>
        <v/>
      </c>
      <c r="G32" s="1045" t="str">
        <f>IF($B32="","",INDEX('All CCC'!G$7:G$966,MATCH(WatchList!$B32,'All CCC'!$B$7:$B$966,0)))</f>
        <v/>
      </c>
      <c r="H32" s="1045" t="str">
        <f>IF($B32="","",INDEX('All CCC'!H$7:H$966,MATCH(WatchList!$B32,'All CCC'!$B$7:$B$966,0)))</f>
        <v/>
      </c>
      <c r="I32" s="1045" t="str">
        <f>IF($B32="","",INDEX('All CCC'!I$7:I$966,MATCH(WatchList!$B32,'All CCC'!$B$7:$B$966,0)))</f>
        <v/>
      </c>
      <c r="J32" s="1045" t="str">
        <f>IF($B32="","",INDEX('All CCC'!J$7:J$966,MATCH(WatchList!$B32,'All CCC'!$B$7:$B$966,0)))</f>
        <v/>
      </c>
      <c r="K32" s="1045" t="str">
        <f>IF($B32="","",INDEX('All CCC'!K$7:K$966,MATCH(WatchList!$B32,'All CCC'!$B$7:$B$966,0)))</f>
        <v/>
      </c>
      <c r="L32" s="1045" t="str">
        <f>IF($B32="","",INDEX('All CCC'!L$7:L$966,MATCH(WatchList!$B32,'All CCC'!$B$7:$B$966,0)))</f>
        <v/>
      </c>
      <c r="M32" s="1045" t="str">
        <f>IF($B32="","",INDEX('All CCC'!M$7:M$966,MATCH(WatchList!$B32,'All CCC'!$B$7:$B$966,0)))</f>
        <v/>
      </c>
      <c r="N32" s="1045" t="str">
        <f>IF($B32="","",INDEX('All CCC'!N$7:N$966,MATCH(WatchList!$B32,'All CCC'!$B$7:$B$966,0)))</f>
        <v/>
      </c>
      <c r="O32" s="1045" t="str">
        <f>IF($B32="","",INDEX('All CCC'!O$7:O$966,MATCH(WatchList!$B32,'All CCC'!$B$7:$B$966,0)))</f>
        <v/>
      </c>
      <c r="P32" s="1046" t="str">
        <f>IF($B32="","",INDEX('All CCC'!P$7:P$966,MATCH(WatchList!$B32,'All CCC'!$B$7:$B$966,0)))</f>
        <v/>
      </c>
      <c r="Q32" s="1046" t="str">
        <f>IF($B32="","",INDEX('All CCC'!Q$7:Q$966,MATCH(WatchList!$B32,'All CCC'!$B$7:$B$966,0)))</f>
        <v/>
      </c>
      <c r="R32" s="1045" t="str">
        <f>IF($B32="","",INDEX('All CCC'!R$7:R$966,MATCH(WatchList!$B32,'All CCC'!$B$7:$B$966,0)))</f>
        <v/>
      </c>
      <c r="S32" s="1045" t="str">
        <f>IF($B32="","",INDEX('All CCC'!S$7:S$966,MATCH(WatchList!$B32,'All CCC'!$B$7:$B$966,0)))</f>
        <v/>
      </c>
      <c r="T32" s="1045" t="str">
        <f>IF($B32="","",INDEX('All CCC'!T$7:T$966,MATCH(WatchList!$B32,'All CCC'!$B$7:$B$966,0)))</f>
        <v/>
      </c>
      <c r="U32" s="1045" t="str">
        <f>IF($B32="","",INDEX('All CCC'!U$7:U$966,MATCH(WatchList!$B32,'All CCC'!$B$7:$B$966,0)))</f>
        <v/>
      </c>
      <c r="V32" s="1045" t="str">
        <f>IF($B32="","",INDEX('All CCC'!V$7:V$966,MATCH(WatchList!$B32,'All CCC'!$B$7:$B$966,0)))</f>
        <v/>
      </c>
      <c r="W32" s="1045" t="str">
        <f>IF($B32="","",INDEX('All CCC'!W$7:W$966,MATCH(WatchList!$B32,'All CCC'!$B$7:$B$966,0)))</f>
        <v/>
      </c>
      <c r="X32" s="1045" t="str">
        <f>IF($B32="","",INDEX('All CCC'!X$7:X$966,MATCH(WatchList!$B32,'All CCC'!$B$7:$B$966,0)))</f>
        <v/>
      </c>
      <c r="Y32" s="1045" t="str">
        <f>IF($B32="","",INDEX('All CCC'!Y$7:Y$966,MATCH(WatchList!$B32,'All CCC'!$B$7:$B$966,0)))</f>
        <v/>
      </c>
      <c r="Z32" s="1045" t="str">
        <f>IF($B32="","",INDEX('All CCC'!Z$7:Z$966,MATCH(WatchList!$B32,'All CCC'!$B$7:$B$966,0)))</f>
        <v/>
      </c>
      <c r="AA32" s="1045" t="str">
        <f>IF($B32="","",INDEX('All CCC'!AA$7:AA$966,MATCH(WatchList!$B32,'All CCC'!$B$7:$B$966,0)))</f>
        <v/>
      </c>
      <c r="AB32" s="1045" t="str">
        <f>IF($B32="","",INDEX('All CCC'!AB$7:AB$966,MATCH(WatchList!$B32,'All CCC'!$B$7:$B$966,0)))</f>
        <v/>
      </c>
      <c r="AC32" s="1045" t="str">
        <f>IF($B32="","",INDEX('All CCC'!AC$7:AC$966,MATCH(WatchList!$B32,'All CCC'!$B$7:$B$966,0)))</f>
        <v/>
      </c>
      <c r="AD32" s="1045" t="str">
        <f>IF($B32="","",INDEX('All CCC'!AD$7:AD$966,MATCH(WatchList!$B32,'All CCC'!$B$7:$B$966,0)))</f>
        <v/>
      </c>
      <c r="AE32" s="1045" t="str">
        <f>IF($B32="","",INDEX('All CCC'!AE$7:AE$966,MATCH(WatchList!$B32,'All CCC'!$B$7:$B$966,0)))</f>
        <v/>
      </c>
      <c r="AF32" s="1045" t="str">
        <f>IF($B32="","",INDEX('All CCC'!AF$7:AF$966,MATCH(WatchList!$B32,'All CCC'!$B$7:$B$966,0)))</f>
        <v/>
      </c>
      <c r="AG32" s="1045" t="str">
        <f>IF($B32="","",INDEX('All CCC'!AG$7:AG$966,MATCH(WatchList!$B32,'All CCC'!$B$7:$B$966,0)))</f>
        <v/>
      </c>
      <c r="AH32" s="1045" t="str">
        <f>IF($B32="","",INDEX('All CCC'!AH$7:AH$966,MATCH(WatchList!$B32,'All CCC'!$B$7:$B$966,0)))</f>
        <v/>
      </c>
      <c r="AI32" s="1045" t="str">
        <f>IF($B32="","",INDEX('All CCC'!AI$7:AI$966,MATCH(WatchList!$B32,'All CCC'!$B$7:$B$966,0)))</f>
        <v/>
      </c>
      <c r="AJ32" s="1045" t="str">
        <f>IF($B32="","",INDEX('All CCC'!AJ$7:AJ$966,MATCH(WatchList!$B32,'All CCC'!$B$7:$B$966,0)))</f>
        <v/>
      </c>
      <c r="AK32" s="1045" t="str">
        <f>IF($B32="","",INDEX('All CCC'!AK$7:AK$966,MATCH(WatchList!$B32,'All CCC'!$B$7:$B$966,0)))</f>
        <v/>
      </c>
      <c r="AL32" s="1045" t="str">
        <f>IF($B32="","",INDEX('All CCC'!AL$7:AL$966,MATCH(WatchList!$B32,'All CCC'!$B$7:$B$966,0)))</f>
        <v/>
      </c>
      <c r="AM32" s="1045" t="str">
        <f>IF($B32="","",INDEX('All CCC'!AM$7:AM$966,MATCH(WatchList!$B32,'All CCC'!$B$7:$B$966,0)))</f>
        <v/>
      </c>
      <c r="AN32" s="1045" t="str">
        <f>IF($B32="","",INDEX('All CCC'!AN$7:AN$966,MATCH(WatchList!$B32,'All CCC'!$B$7:$B$966,0)))</f>
        <v/>
      </c>
      <c r="AO32" s="1045" t="str">
        <f>IF($B32="","",INDEX('All CCC'!AO$7:AO$966,MATCH(WatchList!$B32,'All CCC'!$B$7:$B$966,0)))</f>
        <v/>
      </c>
      <c r="AP32" s="1045" t="str">
        <f>IF($B32="","",INDEX('All CCC'!AP$7:AP$966,MATCH(WatchList!$B32,'All CCC'!$B$7:$B$966,0)))</f>
        <v/>
      </c>
      <c r="AQ32" s="1045" t="str">
        <f>IF($B32="","",INDEX('All CCC'!AQ$7:AQ$966,MATCH(WatchList!$B32,'All CCC'!$B$7:$B$966,0)))</f>
        <v/>
      </c>
      <c r="AR32" s="1045" t="str">
        <f>IF($B32="","",INDEX('All CCC'!AR$7:AR$966,MATCH(WatchList!$B32,'All CCC'!$B$7:$B$966,0)))</f>
        <v/>
      </c>
      <c r="AS32" s="1045" t="str">
        <f>IF($B32="","",INDEX('All CCC'!AS$7:AS$966,MATCH(WatchList!$B32,'All CCC'!$B$7:$B$966,0)))</f>
        <v/>
      </c>
      <c r="AT32" s="1045" t="str">
        <f>IF($B32="","",INDEX('All CCC'!AT$7:AT$966,MATCH(WatchList!$B32,'All CCC'!$B$7:$B$966,0)))</f>
        <v/>
      </c>
      <c r="AU32" s="1045" t="str">
        <f>IF($B32="","",INDEX('All CCC'!AU$7:AU$966,MATCH(WatchList!$B32,'All CCC'!$B$7:$B$966,0)))</f>
        <v/>
      </c>
      <c r="AV32" s="1045" t="str">
        <f>IF($B32="","",INDEX('All CCC'!AV$7:AV$966,MATCH(WatchList!$B32,'All CCC'!$B$7:$B$966,0)))</f>
        <v/>
      </c>
      <c r="AW32" s="1045" t="str">
        <f>IF($B32="","",INDEX('All CCC'!AW$7:AW$966,MATCH(WatchList!$B32,'All CCC'!$B$7:$B$966,0)))</f>
        <v/>
      </c>
      <c r="AX32" s="1045" t="str">
        <f>IF($B32="","",INDEX('All CCC'!AX$7:AX$966,MATCH(WatchList!$B32,'All CCC'!$B$7:$B$966,0)))</f>
        <v/>
      </c>
      <c r="AY32" s="1045" t="str">
        <f>IF($B32="","",INDEX('All CCC'!AY$7:AY$966,MATCH(WatchList!$B32,'All CCC'!$B$7:$B$966,0)))</f>
        <v/>
      </c>
      <c r="AZ32" s="1045" t="str">
        <f>IF($B32="","",INDEX('All CCC'!AZ$7:AZ$966,MATCH(WatchList!$B32,'All CCC'!$B$7:$B$966,0)))</f>
        <v/>
      </c>
      <c r="BA32" s="1045" t="str">
        <f>IF($B32="","",INDEX('All CCC'!BA$7:BA$966,MATCH(WatchList!$B32,'All CCC'!$B$7:$B$966,0)))</f>
        <v/>
      </c>
      <c r="BB32" s="1045" t="str">
        <f>IF($B32="","",INDEX('All CCC'!BB$7:BB$966,MATCH(WatchList!$B32,'All CCC'!$B$7:$B$966,0)))</f>
        <v/>
      </c>
      <c r="BC32" s="1045" t="str">
        <f>IF($B32="","",INDEX('All CCC'!BC$7:BC$966,MATCH(WatchList!$B32,'All CCC'!$B$7:$B$966,0)))</f>
        <v/>
      </c>
      <c r="BD32" s="1045" t="str">
        <f>IF($B32="","",INDEX('All CCC'!BD$7:BD$966,MATCH(WatchList!$B32,'All CCC'!$B$7:$B$966,0)))</f>
        <v/>
      </c>
      <c r="BE32" s="1045" t="str">
        <f>IF($B32="","",INDEX('All CCC'!BE$7:BE$966,MATCH(WatchList!$B32,'All CCC'!$B$7:$B$966,0)))</f>
        <v/>
      </c>
      <c r="BF32" s="1045" t="str">
        <f>IF($B32="","",INDEX('All CCC'!BF$7:BF$966,MATCH(WatchList!$B32,'All CCC'!$B$7:$B$966,0)))</f>
        <v/>
      </c>
    </row>
    <row r="33" spans="1:58" x14ac:dyDescent="0.2">
      <c r="A33" s="656" t="str">
        <f>IF($B33="","",INDEX('All CCC'!A$7:A$966,MATCH(WatchList!$B33,'All CCC'!$B$7:$B$966,0)))</f>
        <v/>
      </c>
      <c r="B33" s="36"/>
      <c r="C33" s="1045" t="str">
        <f>IF($B33="","",INDEX('All CCC'!C$7:C$966,MATCH(WatchList!$B33,'All CCC'!$B$7:$B$966,0)))</f>
        <v/>
      </c>
      <c r="D33" s="1045" t="str">
        <f>IF($B33="","",INDEX('All CCC'!D$7:D$966,MATCH(WatchList!$B33,'All CCC'!$B$7:$B$966,0)))</f>
        <v/>
      </c>
      <c r="E33" s="1045" t="str">
        <f>IF($B33="","",INDEX('All CCC'!E$7:E$966,MATCH(WatchList!$B33,'All CCC'!$B$7:$B$966,0)))</f>
        <v/>
      </c>
      <c r="F33" s="1045" t="str">
        <f>IF($B33="","",INDEX('All CCC'!F$7:F$966,MATCH(WatchList!$B33,'All CCC'!$B$7:$B$966,0)))</f>
        <v/>
      </c>
      <c r="G33" s="1045" t="str">
        <f>IF($B33="","",INDEX('All CCC'!G$7:G$966,MATCH(WatchList!$B33,'All CCC'!$B$7:$B$966,0)))</f>
        <v/>
      </c>
      <c r="H33" s="1045" t="str">
        <f>IF($B33="","",INDEX('All CCC'!H$7:H$966,MATCH(WatchList!$B33,'All CCC'!$B$7:$B$966,0)))</f>
        <v/>
      </c>
      <c r="I33" s="1045" t="str">
        <f>IF($B33="","",INDEX('All CCC'!I$7:I$966,MATCH(WatchList!$B33,'All CCC'!$B$7:$B$966,0)))</f>
        <v/>
      </c>
      <c r="J33" s="1045" t="str">
        <f>IF($B33="","",INDEX('All CCC'!J$7:J$966,MATCH(WatchList!$B33,'All CCC'!$B$7:$B$966,0)))</f>
        <v/>
      </c>
      <c r="K33" s="1045" t="str">
        <f>IF($B33="","",INDEX('All CCC'!K$7:K$966,MATCH(WatchList!$B33,'All CCC'!$B$7:$B$966,0)))</f>
        <v/>
      </c>
      <c r="L33" s="1045" t="str">
        <f>IF($B33="","",INDEX('All CCC'!L$7:L$966,MATCH(WatchList!$B33,'All CCC'!$B$7:$B$966,0)))</f>
        <v/>
      </c>
      <c r="M33" s="1045" t="str">
        <f>IF($B33="","",INDEX('All CCC'!M$7:M$966,MATCH(WatchList!$B33,'All CCC'!$B$7:$B$966,0)))</f>
        <v/>
      </c>
      <c r="N33" s="1045" t="str">
        <f>IF($B33="","",INDEX('All CCC'!N$7:N$966,MATCH(WatchList!$B33,'All CCC'!$B$7:$B$966,0)))</f>
        <v/>
      </c>
      <c r="O33" s="1045" t="str">
        <f>IF($B33="","",INDEX('All CCC'!O$7:O$966,MATCH(WatchList!$B33,'All CCC'!$B$7:$B$966,0)))</f>
        <v/>
      </c>
      <c r="P33" s="1046" t="str">
        <f>IF($B33="","",INDEX('All CCC'!P$7:P$966,MATCH(WatchList!$B33,'All CCC'!$B$7:$B$966,0)))</f>
        <v/>
      </c>
      <c r="Q33" s="1046" t="str">
        <f>IF($B33="","",INDEX('All CCC'!Q$7:Q$966,MATCH(WatchList!$B33,'All CCC'!$B$7:$B$966,0)))</f>
        <v/>
      </c>
      <c r="R33" s="1045" t="str">
        <f>IF($B33="","",INDEX('All CCC'!R$7:R$966,MATCH(WatchList!$B33,'All CCC'!$B$7:$B$966,0)))</f>
        <v/>
      </c>
      <c r="S33" s="1045" t="str">
        <f>IF($B33="","",INDEX('All CCC'!S$7:S$966,MATCH(WatchList!$B33,'All CCC'!$B$7:$B$966,0)))</f>
        <v/>
      </c>
      <c r="T33" s="1045" t="str">
        <f>IF($B33="","",INDEX('All CCC'!T$7:T$966,MATCH(WatchList!$B33,'All CCC'!$B$7:$B$966,0)))</f>
        <v/>
      </c>
      <c r="U33" s="1045" t="str">
        <f>IF($B33="","",INDEX('All CCC'!U$7:U$966,MATCH(WatchList!$B33,'All CCC'!$B$7:$B$966,0)))</f>
        <v/>
      </c>
      <c r="V33" s="1045" t="str">
        <f>IF($B33="","",INDEX('All CCC'!V$7:V$966,MATCH(WatchList!$B33,'All CCC'!$B$7:$B$966,0)))</f>
        <v/>
      </c>
      <c r="W33" s="1045" t="str">
        <f>IF($B33="","",INDEX('All CCC'!W$7:W$966,MATCH(WatchList!$B33,'All CCC'!$B$7:$B$966,0)))</f>
        <v/>
      </c>
      <c r="X33" s="1045" t="str">
        <f>IF($B33="","",INDEX('All CCC'!X$7:X$966,MATCH(WatchList!$B33,'All CCC'!$B$7:$B$966,0)))</f>
        <v/>
      </c>
      <c r="Y33" s="1045" t="str">
        <f>IF($B33="","",INDEX('All CCC'!Y$7:Y$966,MATCH(WatchList!$B33,'All CCC'!$B$7:$B$966,0)))</f>
        <v/>
      </c>
      <c r="Z33" s="1045" t="str">
        <f>IF($B33="","",INDEX('All CCC'!Z$7:Z$966,MATCH(WatchList!$B33,'All CCC'!$B$7:$B$966,0)))</f>
        <v/>
      </c>
      <c r="AA33" s="1045" t="str">
        <f>IF($B33="","",INDEX('All CCC'!AA$7:AA$966,MATCH(WatchList!$B33,'All CCC'!$B$7:$B$966,0)))</f>
        <v/>
      </c>
      <c r="AB33" s="1045" t="str">
        <f>IF($B33="","",INDEX('All CCC'!AB$7:AB$966,MATCH(WatchList!$B33,'All CCC'!$B$7:$B$966,0)))</f>
        <v/>
      </c>
      <c r="AC33" s="1045" t="str">
        <f>IF($B33="","",INDEX('All CCC'!AC$7:AC$966,MATCH(WatchList!$B33,'All CCC'!$B$7:$B$966,0)))</f>
        <v/>
      </c>
      <c r="AD33" s="1045" t="str">
        <f>IF($B33="","",INDEX('All CCC'!AD$7:AD$966,MATCH(WatchList!$B33,'All CCC'!$B$7:$B$966,0)))</f>
        <v/>
      </c>
      <c r="AE33" s="1045" t="str">
        <f>IF($B33="","",INDEX('All CCC'!AE$7:AE$966,MATCH(WatchList!$B33,'All CCC'!$B$7:$B$966,0)))</f>
        <v/>
      </c>
      <c r="AF33" s="1045" t="str">
        <f>IF($B33="","",INDEX('All CCC'!AF$7:AF$966,MATCH(WatchList!$B33,'All CCC'!$B$7:$B$966,0)))</f>
        <v/>
      </c>
      <c r="AG33" s="1045" t="str">
        <f>IF($B33="","",INDEX('All CCC'!AG$7:AG$966,MATCH(WatchList!$B33,'All CCC'!$B$7:$B$966,0)))</f>
        <v/>
      </c>
      <c r="AH33" s="1045" t="str">
        <f>IF($B33="","",INDEX('All CCC'!AH$7:AH$966,MATCH(WatchList!$B33,'All CCC'!$B$7:$B$966,0)))</f>
        <v/>
      </c>
      <c r="AI33" s="1045" t="str">
        <f>IF($B33="","",INDEX('All CCC'!AI$7:AI$966,MATCH(WatchList!$B33,'All CCC'!$B$7:$B$966,0)))</f>
        <v/>
      </c>
      <c r="AJ33" s="1045" t="str">
        <f>IF($B33="","",INDEX('All CCC'!AJ$7:AJ$966,MATCH(WatchList!$B33,'All CCC'!$B$7:$B$966,0)))</f>
        <v/>
      </c>
      <c r="AK33" s="1045" t="str">
        <f>IF($B33="","",INDEX('All CCC'!AK$7:AK$966,MATCH(WatchList!$B33,'All CCC'!$B$7:$B$966,0)))</f>
        <v/>
      </c>
      <c r="AL33" s="1045" t="str">
        <f>IF($B33="","",INDEX('All CCC'!AL$7:AL$966,MATCH(WatchList!$B33,'All CCC'!$B$7:$B$966,0)))</f>
        <v/>
      </c>
      <c r="AM33" s="1045" t="str">
        <f>IF($B33="","",INDEX('All CCC'!AM$7:AM$966,MATCH(WatchList!$B33,'All CCC'!$B$7:$B$966,0)))</f>
        <v/>
      </c>
      <c r="AN33" s="1045" t="str">
        <f>IF($B33="","",INDEX('All CCC'!AN$7:AN$966,MATCH(WatchList!$B33,'All CCC'!$B$7:$B$966,0)))</f>
        <v/>
      </c>
      <c r="AO33" s="1045" t="str">
        <f>IF($B33="","",INDEX('All CCC'!AO$7:AO$966,MATCH(WatchList!$B33,'All CCC'!$B$7:$B$966,0)))</f>
        <v/>
      </c>
      <c r="AP33" s="1045" t="str">
        <f>IF($B33="","",INDEX('All CCC'!AP$7:AP$966,MATCH(WatchList!$B33,'All CCC'!$B$7:$B$966,0)))</f>
        <v/>
      </c>
      <c r="AQ33" s="1045" t="str">
        <f>IF($B33="","",INDEX('All CCC'!AQ$7:AQ$966,MATCH(WatchList!$B33,'All CCC'!$B$7:$B$966,0)))</f>
        <v/>
      </c>
      <c r="AR33" s="1045" t="str">
        <f>IF($B33="","",INDEX('All CCC'!AR$7:AR$966,MATCH(WatchList!$B33,'All CCC'!$B$7:$B$966,0)))</f>
        <v/>
      </c>
      <c r="AS33" s="1045" t="str">
        <f>IF($B33="","",INDEX('All CCC'!AS$7:AS$966,MATCH(WatchList!$B33,'All CCC'!$B$7:$B$966,0)))</f>
        <v/>
      </c>
      <c r="AT33" s="1045" t="str">
        <f>IF($B33="","",INDEX('All CCC'!AT$7:AT$966,MATCH(WatchList!$B33,'All CCC'!$B$7:$B$966,0)))</f>
        <v/>
      </c>
      <c r="AU33" s="1045" t="str">
        <f>IF($B33="","",INDEX('All CCC'!AU$7:AU$966,MATCH(WatchList!$B33,'All CCC'!$B$7:$B$966,0)))</f>
        <v/>
      </c>
      <c r="AV33" s="1045" t="str">
        <f>IF($B33="","",INDEX('All CCC'!AV$7:AV$966,MATCH(WatchList!$B33,'All CCC'!$B$7:$B$966,0)))</f>
        <v/>
      </c>
      <c r="AW33" s="1045" t="str">
        <f>IF($B33="","",INDEX('All CCC'!AW$7:AW$966,MATCH(WatchList!$B33,'All CCC'!$B$7:$B$966,0)))</f>
        <v/>
      </c>
      <c r="AX33" s="1045" t="str">
        <f>IF($B33="","",INDEX('All CCC'!AX$7:AX$966,MATCH(WatchList!$B33,'All CCC'!$B$7:$B$966,0)))</f>
        <v/>
      </c>
      <c r="AY33" s="1045" t="str">
        <f>IF($B33="","",INDEX('All CCC'!AY$7:AY$966,MATCH(WatchList!$B33,'All CCC'!$B$7:$B$966,0)))</f>
        <v/>
      </c>
      <c r="AZ33" s="1045" t="str">
        <f>IF($B33="","",INDEX('All CCC'!AZ$7:AZ$966,MATCH(WatchList!$B33,'All CCC'!$B$7:$B$966,0)))</f>
        <v/>
      </c>
      <c r="BA33" s="1045" t="str">
        <f>IF($B33="","",INDEX('All CCC'!BA$7:BA$966,MATCH(WatchList!$B33,'All CCC'!$B$7:$B$966,0)))</f>
        <v/>
      </c>
      <c r="BB33" s="1045" t="str">
        <f>IF($B33="","",INDEX('All CCC'!BB$7:BB$966,MATCH(WatchList!$B33,'All CCC'!$B$7:$B$966,0)))</f>
        <v/>
      </c>
      <c r="BC33" s="1045" t="str">
        <f>IF($B33="","",INDEX('All CCC'!BC$7:BC$966,MATCH(WatchList!$B33,'All CCC'!$B$7:$B$966,0)))</f>
        <v/>
      </c>
      <c r="BD33" s="1045" t="str">
        <f>IF($B33="","",INDEX('All CCC'!BD$7:BD$966,MATCH(WatchList!$B33,'All CCC'!$B$7:$B$966,0)))</f>
        <v/>
      </c>
      <c r="BE33" s="1045" t="str">
        <f>IF($B33="","",INDEX('All CCC'!BE$7:BE$966,MATCH(WatchList!$B33,'All CCC'!$B$7:$B$966,0)))</f>
        <v/>
      </c>
      <c r="BF33" s="1045" t="str">
        <f>IF($B33="","",INDEX('All CCC'!BF$7:BF$966,MATCH(WatchList!$B33,'All CCC'!$B$7:$B$966,0)))</f>
        <v/>
      </c>
    </row>
    <row r="34" spans="1:58" x14ac:dyDescent="0.2">
      <c r="A34" s="656" t="str">
        <f>IF($B34="","",INDEX('All CCC'!A$7:A$966,MATCH(WatchList!$B34,'All CCC'!$B$7:$B$966,0)))</f>
        <v/>
      </c>
      <c r="B34" s="36"/>
      <c r="C34" s="1045" t="str">
        <f>IF($B34="","",INDEX('All CCC'!C$7:C$966,MATCH(WatchList!$B34,'All CCC'!$B$7:$B$966,0)))</f>
        <v/>
      </c>
      <c r="D34" s="1045" t="str">
        <f>IF($B34="","",INDEX('All CCC'!D$7:D$966,MATCH(WatchList!$B34,'All CCC'!$B$7:$B$966,0)))</f>
        <v/>
      </c>
      <c r="E34" s="1045" t="str">
        <f>IF($B34="","",INDEX('All CCC'!E$7:E$966,MATCH(WatchList!$B34,'All CCC'!$B$7:$B$966,0)))</f>
        <v/>
      </c>
      <c r="F34" s="1045" t="str">
        <f>IF($B34="","",INDEX('All CCC'!F$7:F$966,MATCH(WatchList!$B34,'All CCC'!$B$7:$B$966,0)))</f>
        <v/>
      </c>
      <c r="G34" s="1045" t="str">
        <f>IF($B34="","",INDEX('All CCC'!G$7:G$966,MATCH(WatchList!$B34,'All CCC'!$B$7:$B$966,0)))</f>
        <v/>
      </c>
      <c r="H34" s="1045" t="str">
        <f>IF($B34="","",INDEX('All CCC'!H$7:H$966,MATCH(WatchList!$B34,'All CCC'!$B$7:$B$966,0)))</f>
        <v/>
      </c>
      <c r="I34" s="1045" t="str">
        <f>IF($B34="","",INDEX('All CCC'!I$7:I$966,MATCH(WatchList!$B34,'All CCC'!$B$7:$B$966,0)))</f>
        <v/>
      </c>
      <c r="J34" s="1045" t="str">
        <f>IF($B34="","",INDEX('All CCC'!J$7:J$966,MATCH(WatchList!$B34,'All CCC'!$B$7:$B$966,0)))</f>
        <v/>
      </c>
      <c r="K34" s="1045" t="str">
        <f>IF($B34="","",INDEX('All CCC'!K$7:K$966,MATCH(WatchList!$B34,'All CCC'!$B$7:$B$966,0)))</f>
        <v/>
      </c>
      <c r="L34" s="1045" t="str">
        <f>IF($B34="","",INDEX('All CCC'!L$7:L$966,MATCH(WatchList!$B34,'All CCC'!$B$7:$B$966,0)))</f>
        <v/>
      </c>
      <c r="M34" s="1045" t="str">
        <f>IF($B34="","",INDEX('All CCC'!M$7:M$966,MATCH(WatchList!$B34,'All CCC'!$B$7:$B$966,0)))</f>
        <v/>
      </c>
      <c r="N34" s="1045" t="str">
        <f>IF($B34="","",INDEX('All CCC'!N$7:N$966,MATCH(WatchList!$B34,'All CCC'!$B$7:$B$966,0)))</f>
        <v/>
      </c>
      <c r="O34" s="1045" t="str">
        <f>IF($B34="","",INDEX('All CCC'!O$7:O$966,MATCH(WatchList!$B34,'All CCC'!$B$7:$B$966,0)))</f>
        <v/>
      </c>
      <c r="P34" s="1046" t="str">
        <f>IF($B34="","",INDEX('All CCC'!P$7:P$966,MATCH(WatchList!$B34,'All CCC'!$B$7:$B$966,0)))</f>
        <v/>
      </c>
      <c r="Q34" s="1046" t="str">
        <f>IF($B34="","",INDEX('All CCC'!Q$7:Q$966,MATCH(WatchList!$B34,'All CCC'!$B$7:$B$966,0)))</f>
        <v/>
      </c>
      <c r="R34" s="1045" t="str">
        <f>IF($B34="","",INDEX('All CCC'!R$7:R$966,MATCH(WatchList!$B34,'All CCC'!$B$7:$B$966,0)))</f>
        <v/>
      </c>
      <c r="S34" s="1045" t="str">
        <f>IF($B34="","",INDEX('All CCC'!S$7:S$966,MATCH(WatchList!$B34,'All CCC'!$B$7:$B$966,0)))</f>
        <v/>
      </c>
      <c r="T34" s="1045" t="str">
        <f>IF($B34="","",INDEX('All CCC'!T$7:T$966,MATCH(WatchList!$B34,'All CCC'!$B$7:$B$966,0)))</f>
        <v/>
      </c>
      <c r="U34" s="1045" t="str">
        <f>IF($B34="","",INDEX('All CCC'!U$7:U$966,MATCH(WatchList!$B34,'All CCC'!$B$7:$B$966,0)))</f>
        <v/>
      </c>
      <c r="V34" s="1045" t="str">
        <f>IF($B34="","",INDEX('All CCC'!V$7:V$966,MATCH(WatchList!$B34,'All CCC'!$B$7:$B$966,0)))</f>
        <v/>
      </c>
      <c r="W34" s="1045" t="str">
        <f>IF($B34="","",INDEX('All CCC'!W$7:W$966,MATCH(WatchList!$B34,'All CCC'!$B$7:$B$966,0)))</f>
        <v/>
      </c>
      <c r="X34" s="1045" t="str">
        <f>IF($B34="","",INDEX('All CCC'!X$7:X$966,MATCH(WatchList!$B34,'All CCC'!$B$7:$B$966,0)))</f>
        <v/>
      </c>
      <c r="Y34" s="1045" t="str">
        <f>IF($B34="","",INDEX('All CCC'!Y$7:Y$966,MATCH(WatchList!$B34,'All CCC'!$B$7:$B$966,0)))</f>
        <v/>
      </c>
      <c r="Z34" s="1045" t="str">
        <f>IF($B34="","",INDEX('All CCC'!Z$7:Z$966,MATCH(WatchList!$B34,'All CCC'!$B$7:$B$966,0)))</f>
        <v/>
      </c>
      <c r="AA34" s="1045" t="str">
        <f>IF($B34="","",INDEX('All CCC'!AA$7:AA$966,MATCH(WatchList!$B34,'All CCC'!$B$7:$B$966,0)))</f>
        <v/>
      </c>
      <c r="AB34" s="1045" t="str">
        <f>IF($B34="","",INDEX('All CCC'!AB$7:AB$966,MATCH(WatchList!$B34,'All CCC'!$B$7:$B$966,0)))</f>
        <v/>
      </c>
      <c r="AC34" s="1045" t="str">
        <f>IF($B34="","",INDEX('All CCC'!AC$7:AC$966,MATCH(WatchList!$B34,'All CCC'!$B$7:$B$966,0)))</f>
        <v/>
      </c>
      <c r="AD34" s="1045" t="str">
        <f>IF($B34="","",INDEX('All CCC'!AD$7:AD$966,MATCH(WatchList!$B34,'All CCC'!$B$7:$B$966,0)))</f>
        <v/>
      </c>
      <c r="AE34" s="1045" t="str">
        <f>IF($B34="","",INDEX('All CCC'!AE$7:AE$966,MATCH(WatchList!$B34,'All CCC'!$B$7:$B$966,0)))</f>
        <v/>
      </c>
      <c r="AF34" s="1045" t="str">
        <f>IF($B34="","",INDEX('All CCC'!AF$7:AF$966,MATCH(WatchList!$B34,'All CCC'!$B$7:$B$966,0)))</f>
        <v/>
      </c>
      <c r="AG34" s="1045" t="str">
        <f>IF($B34="","",INDEX('All CCC'!AG$7:AG$966,MATCH(WatchList!$B34,'All CCC'!$B$7:$B$966,0)))</f>
        <v/>
      </c>
      <c r="AH34" s="1045" t="str">
        <f>IF($B34="","",INDEX('All CCC'!AH$7:AH$966,MATCH(WatchList!$B34,'All CCC'!$B$7:$B$966,0)))</f>
        <v/>
      </c>
      <c r="AI34" s="1045" t="str">
        <f>IF($B34="","",INDEX('All CCC'!AI$7:AI$966,MATCH(WatchList!$B34,'All CCC'!$B$7:$B$966,0)))</f>
        <v/>
      </c>
      <c r="AJ34" s="1045" t="str">
        <f>IF($B34="","",INDEX('All CCC'!AJ$7:AJ$966,MATCH(WatchList!$B34,'All CCC'!$B$7:$B$966,0)))</f>
        <v/>
      </c>
      <c r="AK34" s="1045" t="str">
        <f>IF($B34="","",INDEX('All CCC'!AK$7:AK$966,MATCH(WatchList!$B34,'All CCC'!$B$7:$B$966,0)))</f>
        <v/>
      </c>
      <c r="AL34" s="1045" t="str">
        <f>IF($B34="","",INDEX('All CCC'!AL$7:AL$966,MATCH(WatchList!$B34,'All CCC'!$B$7:$B$966,0)))</f>
        <v/>
      </c>
      <c r="AM34" s="1045" t="str">
        <f>IF($B34="","",INDEX('All CCC'!AM$7:AM$966,MATCH(WatchList!$B34,'All CCC'!$B$7:$B$966,0)))</f>
        <v/>
      </c>
      <c r="AN34" s="1045" t="str">
        <f>IF($B34="","",INDEX('All CCC'!AN$7:AN$966,MATCH(WatchList!$B34,'All CCC'!$B$7:$B$966,0)))</f>
        <v/>
      </c>
      <c r="AO34" s="1045" t="str">
        <f>IF($B34="","",INDEX('All CCC'!AO$7:AO$966,MATCH(WatchList!$B34,'All CCC'!$B$7:$B$966,0)))</f>
        <v/>
      </c>
      <c r="AP34" s="1045" t="str">
        <f>IF($B34="","",INDEX('All CCC'!AP$7:AP$966,MATCH(WatchList!$B34,'All CCC'!$B$7:$B$966,0)))</f>
        <v/>
      </c>
      <c r="AQ34" s="1045" t="str">
        <f>IF($B34="","",INDEX('All CCC'!AQ$7:AQ$966,MATCH(WatchList!$B34,'All CCC'!$B$7:$B$966,0)))</f>
        <v/>
      </c>
      <c r="AR34" s="1045" t="str">
        <f>IF($B34="","",INDEX('All CCC'!AR$7:AR$966,MATCH(WatchList!$B34,'All CCC'!$B$7:$B$966,0)))</f>
        <v/>
      </c>
      <c r="AS34" s="1045" t="str">
        <f>IF($B34="","",INDEX('All CCC'!AS$7:AS$966,MATCH(WatchList!$B34,'All CCC'!$B$7:$B$966,0)))</f>
        <v/>
      </c>
      <c r="AT34" s="1045" t="str">
        <f>IF($B34="","",INDEX('All CCC'!AT$7:AT$966,MATCH(WatchList!$B34,'All CCC'!$B$7:$B$966,0)))</f>
        <v/>
      </c>
      <c r="AU34" s="1045" t="str">
        <f>IF($B34="","",INDEX('All CCC'!AU$7:AU$966,MATCH(WatchList!$B34,'All CCC'!$B$7:$B$966,0)))</f>
        <v/>
      </c>
      <c r="AV34" s="1045" t="str">
        <f>IF($B34="","",INDEX('All CCC'!AV$7:AV$966,MATCH(WatchList!$B34,'All CCC'!$B$7:$B$966,0)))</f>
        <v/>
      </c>
      <c r="AW34" s="1045" t="str">
        <f>IF($B34="","",INDEX('All CCC'!AW$7:AW$966,MATCH(WatchList!$B34,'All CCC'!$B$7:$B$966,0)))</f>
        <v/>
      </c>
      <c r="AX34" s="1045" t="str">
        <f>IF($B34="","",INDEX('All CCC'!AX$7:AX$966,MATCH(WatchList!$B34,'All CCC'!$B$7:$B$966,0)))</f>
        <v/>
      </c>
      <c r="AY34" s="1045" t="str">
        <f>IF($B34="","",INDEX('All CCC'!AY$7:AY$966,MATCH(WatchList!$B34,'All CCC'!$B$7:$B$966,0)))</f>
        <v/>
      </c>
      <c r="AZ34" s="1045" t="str">
        <f>IF($B34="","",INDEX('All CCC'!AZ$7:AZ$966,MATCH(WatchList!$B34,'All CCC'!$B$7:$B$966,0)))</f>
        <v/>
      </c>
      <c r="BA34" s="1045" t="str">
        <f>IF($B34="","",INDEX('All CCC'!BA$7:BA$966,MATCH(WatchList!$B34,'All CCC'!$B$7:$B$966,0)))</f>
        <v/>
      </c>
      <c r="BB34" s="1045" t="str">
        <f>IF($B34="","",INDEX('All CCC'!BB$7:BB$966,MATCH(WatchList!$B34,'All CCC'!$B$7:$B$966,0)))</f>
        <v/>
      </c>
      <c r="BC34" s="1045" t="str">
        <f>IF($B34="","",INDEX('All CCC'!BC$7:BC$966,MATCH(WatchList!$B34,'All CCC'!$B$7:$B$966,0)))</f>
        <v/>
      </c>
      <c r="BD34" s="1045" t="str">
        <f>IF($B34="","",INDEX('All CCC'!BD$7:BD$966,MATCH(WatchList!$B34,'All CCC'!$B$7:$B$966,0)))</f>
        <v/>
      </c>
      <c r="BE34" s="1045" t="str">
        <f>IF($B34="","",INDEX('All CCC'!BE$7:BE$966,MATCH(WatchList!$B34,'All CCC'!$B$7:$B$966,0)))</f>
        <v/>
      </c>
      <c r="BF34" s="1045" t="str">
        <f>IF($B34="","",INDEX('All CCC'!BF$7:BF$966,MATCH(WatchList!$B34,'All CCC'!$B$7:$B$966,0)))</f>
        <v/>
      </c>
    </row>
    <row r="35" spans="1:58" x14ac:dyDescent="0.2">
      <c r="A35" s="656" t="str">
        <f>IF($B35="","",INDEX('All CCC'!A$7:A$966,MATCH(WatchList!$B35,'All CCC'!$B$7:$B$966,0)))</f>
        <v/>
      </c>
      <c r="B35" s="36"/>
      <c r="C35" s="1045" t="str">
        <f>IF($B35="","",INDEX('All CCC'!C$7:C$966,MATCH(WatchList!$B35,'All CCC'!$B$7:$B$966,0)))</f>
        <v/>
      </c>
      <c r="D35" s="1045" t="str">
        <f>IF($B35="","",INDEX('All CCC'!D$7:D$966,MATCH(WatchList!$B35,'All CCC'!$B$7:$B$966,0)))</f>
        <v/>
      </c>
      <c r="E35" s="1045" t="str">
        <f>IF($B35="","",INDEX('All CCC'!E$7:E$966,MATCH(WatchList!$B35,'All CCC'!$B$7:$B$966,0)))</f>
        <v/>
      </c>
      <c r="F35" s="1045" t="str">
        <f>IF($B35="","",INDEX('All CCC'!F$7:F$966,MATCH(WatchList!$B35,'All CCC'!$B$7:$B$966,0)))</f>
        <v/>
      </c>
      <c r="G35" s="1045" t="str">
        <f>IF($B35="","",INDEX('All CCC'!G$7:G$966,MATCH(WatchList!$B35,'All CCC'!$B$7:$B$966,0)))</f>
        <v/>
      </c>
      <c r="H35" s="1045" t="str">
        <f>IF($B35="","",INDEX('All CCC'!H$7:H$966,MATCH(WatchList!$B35,'All CCC'!$B$7:$B$966,0)))</f>
        <v/>
      </c>
      <c r="I35" s="1045" t="str">
        <f>IF($B35="","",INDEX('All CCC'!I$7:I$966,MATCH(WatchList!$B35,'All CCC'!$B$7:$B$966,0)))</f>
        <v/>
      </c>
      <c r="J35" s="1045" t="str">
        <f>IF($B35="","",INDEX('All CCC'!J$7:J$966,MATCH(WatchList!$B35,'All CCC'!$B$7:$B$966,0)))</f>
        <v/>
      </c>
      <c r="K35" s="1045" t="str">
        <f>IF($B35="","",INDEX('All CCC'!K$7:K$966,MATCH(WatchList!$B35,'All CCC'!$B$7:$B$966,0)))</f>
        <v/>
      </c>
      <c r="L35" s="1045" t="str">
        <f>IF($B35="","",INDEX('All CCC'!L$7:L$966,MATCH(WatchList!$B35,'All CCC'!$B$7:$B$966,0)))</f>
        <v/>
      </c>
      <c r="M35" s="1045" t="str">
        <f>IF($B35="","",INDEX('All CCC'!M$7:M$966,MATCH(WatchList!$B35,'All CCC'!$B$7:$B$966,0)))</f>
        <v/>
      </c>
      <c r="N35" s="1045" t="str">
        <f>IF($B35="","",INDEX('All CCC'!N$7:N$966,MATCH(WatchList!$B35,'All CCC'!$B$7:$B$966,0)))</f>
        <v/>
      </c>
      <c r="O35" s="1045" t="str">
        <f>IF($B35="","",INDEX('All CCC'!O$7:O$966,MATCH(WatchList!$B35,'All CCC'!$B$7:$B$966,0)))</f>
        <v/>
      </c>
      <c r="P35" s="1046" t="str">
        <f>IF($B35="","",INDEX('All CCC'!P$7:P$966,MATCH(WatchList!$B35,'All CCC'!$B$7:$B$966,0)))</f>
        <v/>
      </c>
      <c r="Q35" s="1046" t="str">
        <f>IF($B35="","",INDEX('All CCC'!Q$7:Q$966,MATCH(WatchList!$B35,'All CCC'!$B$7:$B$966,0)))</f>
        <v/>
      </c>
      <c r="R35" s="1045" t="str">
        <f>IF($B35="","",INDEX('All CCC'!R$7:R$966,MATCH(WatchList!$B35,'All CCC'!$B$7:$B$966,0)))</f>
        <v/>
      </c>
      <c r="S35" s="1045" t="str">
        <f>IF($B35="","",INDEX('All CCC'!S$7:S$966,MATCH(WatchList!$B35,'All CCC'!$B$7:$B$966,0)))</f>
        <v/>
      </c>
      <c r="T35" s="1045" t="str">
        <f>IF($B35="","",INDEX('All CCC'!T$7:T$966,MATCH(WatchList!$B35,'All CCC'!$B$7:$B$966,0)))</f>
        <v/>
      </c>
      <c r="U35" s="1045" t="str">
        <f>IF($B35="","",INDEX('All CCC'!U$7:U$966,MATCH(WatchList!$B35,'All CCC'!$B$7:$B$966,0)))</f>
        <v/>
      </c>
      <c r="V35" s="1045" t="str">
        <f>IF($B35="","",INDEX('All CCC'!V$7:V$966,MATCH(WatchList!$B35,'All CCC'!$B$7:$B$966,0)))</f>
        <v/>
      </c>
      <c r="W35" s="1045" t="str">
        <f>IF($B35="","",INDEX('All CCC'!W$7:W$966,MATCH(WatchList!$B35,'All CCC'!$B$7:$B$966,0)))</f>
        <v/>
      </c>
      <c r="X35" s="1045" t="str">
        <f>IF($B35="","",INDEX('All CCC'!X$7:X$966,MATCH(WatchList!$B35,'All CCC'!$B$7:$B$966,0)))</f>
        <v/>
      </c>
      <c r="Y35" s="1045" t="str">
        <f>IF($B35="","",INDEX('All CCC'!Y$7:Y$966,MATCH(WatchList!$B35,'All CCC'!$B$7:$B$966,0)))</f>
        <v/>
      </c>
      <c r="Z35" s="1045" t="str">
        <f>IF($B35="","",INDEX('All CCC'!Z$7:Z$966,MATCH(WatchList!$B35,'All CCC'!$B$7:$B$966,0)))</f>
        <v/>
      </c>
      <c r="AA35" s="1045" t="str">
        <f>IF($B35="","",INDEX('All CCC'!AA$7:AA$966,MATCH(WatchList!$B35,'All CCC'!$B$7:$B$966,0)))</f>
        <v/>
      </c>
      <c r="AB35" s="1045" t="str">
        <f>IF($B35="","",INDEX('All CCC'!AB$7:AB$966,MATCH(WatchList!$B35,'All CCC'!$B$7:$B$966,0)))</f>
        <v/>
      </c>
      <c r="AC35" s="1045" t="str">
        <f>IF($B35="","",INDEX('All CCC'!AC$7:AC$966,MATCH(WatchList!$B35,'All CCC'!$B$7:$B$966,0)))</f>
        <v/>
      </c>
      <c r="AD35" s="1045" t="str">
        <f>IF($B35="","",INDEX('All CCC'!AD$7:AD$966,MATCH(WatchList!$B35,'All CCC'!$B$7:$B$966,0)))</f>
        <v/>
      </c>
      <c r="AE35" s="1045" t="str">
        <f>IF($B35="","",INDEX('All CCC'!AE$7:AE$966,MATCH(WatchList!$B35,'All CCC'!$B$7:$B$966,0)))</f>
        <v/>
      </c>
      <c r="AF35" s="1045" t="str">
        <f>IF($B35="","",INDEX('All CCC'!AF$7:AF$966,MATCH(WatchList!$B35,'All CCC'!$B$7:$B$966,0)))</f>
        <v/>
      </c>
      <c r="AG35" s="1045" t="str">
        <f>IF($B35="","",INDEX('All CCC'!AG$7:AG$966,MATCH(WatchList!$B35,'All CCC'!$B$7:$B$966,0)))</f>
        <v/>
      </c>
      <c r="AH35" s="1045" t="str">
        <f>IF($B35="","",INDEX('All CCC'!AH$7:AH$966,MATCH(WatchList!$B35,'All CCC'!$B$7:$B$966,0)))</f>
        <v/>
      </c>
      <c r="AI35" s="1045" t="str">
        <f>IF($B35="","",INDEX('All CCC'!AI$7:AI$966,MATCH(WatchList!$B35,'All CCC'!$B$7:$B$966,0)))</f>
        <v/>
      </c>
      <c r="AJ35" s="1045" t="str">
        <f>IF($B35="","",INDEX('All CCC'!AJ$7:AJ$966,MATCH(WatchList!$B35,'All CCC'!$B$7:$B$966,0)))</f>
        <v/>
      </c>
      <c r="AK35" s="1045" t="str">
        <f>IF($B35="","",INDEX('All CCC'!AK$7:AK$966,MATCH(WatchList!$B35,'All CCC'!$B$7:$B$966,0)))</f>
        <v/>
      </c>
      <c r="AL35" s="1045" t="str">
        <f>IF($B35="","",INDEX('All CCC'!AL$7:AL$966,MATCH(WatchList!$B35,'All CCC'!$B$7:$B$966,0)))</f>
        <v/>
      </c>
      <c r="AM35" s="1045" t="str">
        <f>IF($B35="","",INDEX('All CCC'!AM$7:AM$966,MATCH(WatchList!$B35,'All CCC'!$B$7:$B$966,0)))</f>
        <v/>
      </c>
      <c r="AN35" s="1045" t="str">
        <f>IF($B35="","",INDEX('All CCC'!AN$7:AN$966,MATCH(WatchList!$B35,'All CCC'!$B$7:$B$966,0)))</f>
        <v/>
      </c>
      <c r="AO35" s="1045" t="str">
        <f>IF($B35="","",INDEX('All CCC'!AO$7:AO$966,MATCH(WatchList!$B35,'All CCC'!$B$7:$B$966,0)))</f>
        <v/>
      </c>
      <c r="AP35" s="1045" t="str">
        <f>IF($B35="","",INDEX('All CCC'!AP$7:AP$966,MATCH(WatchList!$B35,'All CCC'!$B$7:$B$966,0)))</f>
        <v/>
      </c>
      <c r="AQ35" s="1045" t="str">
        <f>IF($B35="","",INDEX('All CCC'!AQ$7:AQ$966,MATCH(WatchList!$B35,'All CCC'!$B$7:$B$966,0)))</f>
        <v/>
      </c>
      <c r="AR35" s="1045" t="str">
        <f>IF($B35="","",INDEX('All CCC'!AR$7:AR$966,MATCH(WatchList!$B35,'All CCC'!$B$7:$B$966,0)))</f>
        <v/>
      </c>
      <c r="AS35" s="1045" t="str">
        <f>IF($B35="","",INDEX('All CCC'!AS$7:AS$966,MATCH(WatchList!$B35,'All CCC'!$B$7:$B$966,0)))</f>
        <v/>
      </c>
      <c r="AT35" s="1045" t="str">
        <f>IF($B35="","",INDEX('All CCC'!AT$7:AT$966,MATCH(WatchList!$B35,'All CCC'!$B$7:$B$966,0)))</f>
        <v/>
      </c>
      <c r="AU35" s="1045" t="str">
        <f>IF($B35="","",INDEX('All CCC'!AU$7:AU$966,MATCH(WatchList!$B35,'All CCC'!$B$7:$B$966,0)))</f>
        <v/>
      </c>
      <c r="AV35" s="1045" t="str">
        <f>IF($B35="","",INDEX('All CCC'!AV$7:AV$966,MATCH(WatchList!$B35,'All CCC'!$B$7:$B$966,0)))</f>
        <v/>
      </c>
      <c r="AW35" s="1045" t="str">
        <f>IF($B35="","",INDEX('All CCC'!AW$7:AW$966,MATCH(WatchList!$B35,'All CCC'!$B$7:$B$966,0)))</f>
        <v/>
      </c>
      <c r="AX35" s="1045" t="str">
        <f>IF($B35="","",INDEX('All CCC'!AX$7:AX$966,MATCH(WatchList!$B35,'All CCC'!$B$7:$B$966,0)))</f>
        <v/>
      </c>
      <c r="AY35" s="1045" t="str">
        <f>IF($B35="","",INDEX('All CCC'!AY$7:AY$966,MATCH(WatchList!$B35,'All CCC'!$B$7:$B$966,0)))</f>
        <v/>
      </c>
      <c r="AZ35" s="1045" t="str">
        <f>IF($B35="","",INDEX('All CCC'!AZ$7:AZ$966,MATCH(WatchList!$B35,'All CCC'!$B$7:$B$966,0)))</f>
        <v/>
      </c>
      <c r="BA35" s="1045" t="str">
        <f>IF($B35="","",INDEX('All CCC'!BA$7:BA$966,MATCH(WatchList!$B35,'All CCC'!$B$7:$B$966,0)))</f>
        <v/>
      </c>
      <c r="BB35" s="1045" t="str">
        <f>IF($B35="","",INDEX('All CCC'!BB$7:BB$966,MATCH(WatchList!$B35,'All CCC'!$B$7:$B$966,0)))</f>
        <v/>
      </c>
      <c r="BC35" s="1045" t="str">
        <f>IF($B35="","",INDEX('All CCC'!BC$7:BC$966,MATCH(WatchList!$B35,'All CCC'!$B$7:$B$966,0)))</f>
        <v/>
      </c>
      <c r="BD35" s="1045" t="str">
        <f>IF($B35="","",INDEX('All CCC'!BD$7:BD$966,MATCH(WatchList!$B35,'All CCC'!$B$7:$B$966,0)))</f>
        <v/>
      </c>
      <c r="BE35" s="1045" t="str">
        <f>IF($B35="","",INDEX('All CCC'!BE$7:BE$966,MATCH(WatchList!$B35,'All CCC'!$B$7:$B$966,0)))</f>
        <v/>
      </c>
      <c r="BF35" s="1045" t="str">
        <f>IF($B35="","",INDEX('All CCC'!BF$7:BF$966,MATCH(WatchList!$B35,'All CCC'!$B$7:$B$966,0)))</f>
        <v/>
      </c>
    </row>
    <row r="36" spans="1:58" x14ac:dyDescent="0.2">
      <c r="A36" s="656" t="str">
        <f>IF($B36="","",INDEX('All CCC'!A$7:A$966,MATCH(WatchList!$B36,'All CCC'!$B$7:$B$966,0)))</f>
        <v/>
      </c>
      <c r="B36" s="36"/>
      <c r="C36" s="1045" t="str">
        <f>IF($B36="","",INDEX('All CCC'!C$7:C$966,MATCH(WatchList!$B36,'All CCC'!$B$7:$B$966,0)))</f>
        <v/>
      </c>
      <c r="D36" s="1045" t="str">
        <f>IF($B36="","",INDEX('All CCC'!D$7:D$966,MATCH(WatchList!$B36,'All CCC'!$B$7:$B$966,0)))</f>
        <v/>
      </c>
      <c r="E36" s="1045" t="str">
        <f>IF($B36="","",INDEX('All CCC'!E$7:E$966,MATCH(WatchList!$B36,'All CCC'!$B$7:$B$966,0)))</f>
        <v/>
      </c>
      <c r="F36" s="1045" t="str">
        <f>IF($B36="","",INDEX('All CCC'!F$7:F$966,MATCH(WatchList!$B36,'All CCC'!$B$7:$B$966,0)))</f>
        <v/>
      </c>
      <c r="G36" s="1045" t="str">
        <f>IF($B36="","",INDEX('All CCC'!G$7:G$966,MATCH(WatchList!$B36,'All CCC'!$B$7:$B$966,0)))</f>
        <v/>
      </c>
      <c r="H36" s="1045" t="str">
        <f>IF($B36="","",INDEX('All CCC'!H$7:H$966,MATCH(WatchList!$B36,'All CCC'!$B$7:$B$966,0)))</f>
        <v/>
      </c>
      <c r="I36" s="1045" t="str">
        <f>IF($B36="","",INDEX('All CCC'!I$7:I$966,MATCH(WatchList!$B36,'All CCC'!$B$7:$B$966,0)))</f>
        <v/>
      </c>
      <c r="J36" s="1045" t="str">
        <f>IF($B36="","",INDEX('All CCC'!J$7:J$966,MATCH(WatchList!$B36,'All CCC'!$B$7:$B$966,0)))</f>
        <v/>
      </c>
      <c r="K36" s="1045" t="str">
        <f>IF($B36="","",INDEX('All CCC'!K$7:K$966,MATCH(WatchList!$B36,'All CCC'!$B$7:$B$966,0)))</f>
        <v/>
      </c>
      <c r="L36" s="1045" t="str">
        <f>IF($B36="","",INDEX('All CCC'!L$7:L$966,MATCH(WatchList!$B36,'All CCC'!$B$7:$B$966,0)))</f>
        <v/>
      </c>
      <c r="M36" s="1045" t="str">
        <f>IF($B36="","",INDEX('All CCC'!M$7:M$966,MATCH(WatchList!$B36,'All CCC'!$B$7:$B$966,0)))</f>
        <v/>
      </c>
      <c r="N36" s="1045" t="str">
        <f>IF($B36="","",INDEX('All CCC'!N$7:N$966,MATCH(WatchList!$B36,'All CCC'!$B$7:$B$966,0)))</f>
        <v/>
      </c>
      <c r="O36" s="1045" t="str">
        <f>IF($B36="","",INDEX('All CCC'!O$7:O$966,MATCH(WatchList!$B36,'All CCC'!$B$7:$B$966,0)))</f>
        <v/>
      </c>
      <c r="P36" s="1046" t="str">
        <f>IF($B36="","",INDEX('All CCC'!P$7:P$966,MATCH(WatchList!$B36,'All CCC'!$B$7:$B$966,0)))</f>
        <v/>
      </c>
      <c r="Q36" s="1046" t="str">
        <f>IF($B36="","",INDEX('All CCC'!Q$7:Q$966,MATCH(WatchList!$B36,'All CCC'!$B$7:$B$966,0)))</f>
        <v/>
      </c>
      <c r="R36" s="1045" t="str">
        <f>IF($B36="","",INDEX('All CCC'!R$7:R$966,MATCH(WatchList!$B36,'All CCC'!$B$7:$B$966,0)))</f>
        <v/>
      </c>
      <c r="S36" s="1045" t="str">
        <f>IF($B36="","",INDEX('All CCC'!S$7:S$966,MATCH(WatchList!$B36,'All CCC'!$B$7:$B$966,0)))</f>
        <v/>
      </c>
      <c r="T36" s="1045" t="str">
        <f>IF($B36="","",INDEX('All CCC'!T$7:T$966,MATCH(WatchList!$B36,'All CCC'!$B$7:$B$966,0)))</f>
        <v/>
      </c>
      <c r="U36" s="1045" t="str">
        <f>IF($B36="","",INDEX('All CCC'!U$7:U$966,MATCH(WatchList!$B36,'All CCC'!$B$7:$B$966,0)))</f>
        <v/>
      </c>
      <c r="V36" s="1045" t="str">
        <f>IF($B36="","",INDEX('All CCC'!V$7:V$966,MATCH(WatchList!$B36,'All CCC'!$B$7:$B$966,0)))</f>
        <v/>
      </c>
      <c r="W36" s="1045" t="str">
        <f>IF($B36="","",INDEX('All CCC'!W$7:W$966,MATCH(WatchList!$B36,'All CCC'!$B$7:$B$966,0)))</f>
        <v/>
      </c>
      <c r="X36" s="1045" t="str">
        <f>IF($B36="","",INDEX('All CCC'!X$7:X$966,MATCH(WatchList!$B36,'All CCC'!$B$7:$B$966,0)))</f>
        <v/>
      </c>
      <c r="Y36" s="1045" t="str">
        <f>IF($B36="","",INDEX('All CCC'!Y$7:Y$966,MATCH(WatchList!$B36,'All CCC'!$B$7:$B$966,0)))</f>
        <v/>
      </c>
      <c r="Z36" s="1045" t="str">
        <f>IF($B36="","",INDEX('All CCC'!Z$7:Z$966,MATCH(WatchList!$B36,'All CCC'!$B$7:$B$966,0)))</f>
        <v/>
      </c>
      <c r="AA36" s="1045" t="str">
        <f>IF($B36="","",INDEX('All CCC'!AA$7:AA$966,MATCH(WatchList!$B36,'All CCC'!$B$7:$B$966,0)))</f>
        <v/>
      </c>
      <c r="AB36" s="1045" t="str">
        <f>IF($B36="","",INDEX('All CCC'!AB$7:AB$966,MATCH(WatchList!$B36,'All CCC'!$B$7:$B$966,0)))</f>
        <v/>
      </c>
      <c r="AC36" s="1045" t="str">
        <f>IF($B36="","",INDEX('All CCC'!AC$7:AC$966,MATCH(WatchList!$B36,'All CCC'!$B$7:$B$966,0)))</f>
        <v/>
      </c>
      <c r="AD36" s="1045" t="str">
        <f>IF($B36="","",INDEX('All CCC'!AD$7:AD$966,MATCH(WatchList!$B36,'All CCC'!$B$7:$B$966,0)))</f>
        <v/>
      </c>
      <c r="AE36" s="1045" t="str">
        <f>IF($B36="","",INDEX('All CCC'!AE$7:AE$966,MATCH(WatchList!$B36,'All CCC'!$B$7:$B$966,0)))</f>
        <v/>
      </c>
      <c r="AF36" s="1045" t="str">
        <f>IF($B36="","",INDEX('All CCC'!AF$7:AF$966,MATCH(WatchList!$B36,'All CCC'!$B$7:$B$966,0)))</f>
        <v/>
      </c>
      <c r="AG36" s="1045" t="str">
        <f>IF($B36="","",INDEX('All CCC'!AG$7:AG$966,MATCH(WatchList!$B36,'All CCC'!$B$7:$B$966,0)))</f>
        <v/>
      </c>
      <c r="AH36" s="1045" t="str">
        <f>IF($B36="","",INDEX('All CCC'!AH$7:AH$966,MATCH(WatchList!$B36,'All CCC'!$B$7:$B$966,0)))</f>
        <v/>
      </c>
      <c r="AI36" s="1045" t="str">
        <f>IF($B36="","",INDEX('All CCC'!AI$7:AI$966,MATCH(WatchList!$B36,'All CCC'!$B$7:$B$966,0)))</f>
        <v/>
      </c>
      <c r="AJ36" s="1045" t="str">
        <f>IF($B36="","",INDEX('All CCC'!AJ$7:AJ$966,MATCH(WatchList!$B36,'All CCC'!$B$7:$B$966,0)))</f>
        <v/>
      </c>
      <c r="AK36" s="1045" t="str">
        <f>IF($B36="","",INDEX('All CCC'!AK$7:AK$966,MATCH(WatchList!$B36,'All CCC'!$B$7:$B$966,0)))</f>
        <v/>
      </c>
      <c r="AL36" s="1045" t="str">
        <f>IF($B36="","",INDEX('All CCC'!AL$7:AL$966,MATCH(WatchList!$B36,'All CCC'!$B$7:$B$966,0)))</f>
        <v/>
      </c>
      <c r="AM36" s="1045" t="str">
        <f>IF($B36="","",INDEX('All CCC'!AM$7:AM$966,MATCH(WatchList!$B36,'All CCC'!$B$7:$B$966,0)))</f>
        <v/>
      </c>
      <c r="AN36" s="1045" t="str">
        <f>IF($B36="","",INDEX('All CCC'!AN$7:AN$966,MATCH(WatchList!$B36,'All CCC'!$B$7:$B$966,0)))</f>
        <v/>
      </c>
      <c r="AO36" s="1045" t="str">
        <f>IF($B36="","",INDEX('All CCC'!AO$7:AO$966,MATCH(WatchList!$B36,'All CCC'!$B$7:$B$966,0)))</f>
        <v/>
      </c>
      <c r="AP36" s="1045" t="str">
        <f>IF($B36="","",INDEX('All CCC'!AP$7:AP$966,MATCH(WatchList!$B36,'All CCC'!$B$7:$B$966,0)))</f>
        <v/>
      </c>
      <c r="AQ36" s="1045" t="str">
        <f>IF($B36="","",INDEX('All CCC'!AQ$7:AQ$966,MATCH(WatchList!$B36,'All CCC'!$B$7:$B$966,0)))</f>
        <v/>
      </c>
      <c r="AR36" s="1045" t="str">
        <f>IF($B36="","",INDEX('All CCC'!AR$7:AR$966,MATCH(WatchList!$B36,'All CCC'!$B$7:$B$966,0)))</f>
        <v/>
      </c>
      <c r="AS36" s="1045" t="str">
        <f>IF($B36="","",INDEX('All CCC'!AS$7:AS$966,MATCH(WatchList!$B36,'All CCC'!$B$7:$B$966,0)))</f>
        <v/>
      </c>
      <c r="AT36" s="1045" t="str">
        <f>IF($B36="","",INDEX('All CCC'!AT$7:AT$966,MATCH(WatchList!$B36,'All CCC'!$B$7:$B$966,0)))</f>
        <v/>
      </c>
      <c r="AU36" s="1045" t="str">
        <f>IF($B36="","",INDEX('All CCC'!AU$7:AU$966,MATCH(WatchList!$B36,'All CCC'!$B$7:$B$966,0)))</f>
        <v/>
      </c>
      <c r="AV36" s="1045" t="str">
        <f>IF($B36="","",INDEX('All CCC'!AV$7:AV$966,MATCH(WatchList!$B36,'All CCC'!$B$7:$B$966,0)))</f>
        <v/>
      </c>
      <c r="AW36" s="1045" t="str">
        <f>IF($B36="","",INDEX('All CCC'!AW$7:AW$966,MATCH(WatchList!$B36,'All CCC'!$B$7:$B$966,0)))</f>
        <v/>
      </c>
      <c r="AX36" s="1045" t="str">
        <f>IF($B36="","",INDEX('All CCC'!AX$7:AX$966,MATCH(WatchList!$B36,'All CCC'!$B$7:$B$966,0)))</f>
        <v/>
      </c>
      <c r="AY36" s="1045" t="str">
        <f>IF($B36="","",INDEX('All CCC'!AY$7:AY$966,MATCH(WatchList!$B36,'All CCC'!$B$7:$B$966,0)))</f>
        <v/>
      </c>
      <c r="AZ36" s="1045" t="str">
        <f>IF($B36="","",INDEX('All CCC'!AZ$7:AZ$966,MATCH(WatchList!$B36,'All CCC'!$B$7:$B$966,0)))</f>
        <v/>
      </c>
      <c r="BA36" s="1045" t="str">
        <f>IF($B36="","",INDEX('All CCC'!BA$7:BA$966,MATCH(WatchList!$B36,'All CCC'!$B$7:$B$966,0)))</f>
        <v/>
      </c>
      <c r="BB36" s="1045" t="str">
        <f>IF($B36="","",INDEX('All CCC'!BB$7:BB$966,MATCH(WatchList!$B36,'All CCC'!$B$7:$B$966,0)))</f>
        <v/>
      </c>
      <c r="BC36" s="1045" t="str">
        <f>IF($B36="","",INDEX('All CCC'!BC$7:BC$966,MATCH(WatchList!$B36,'All CCC'!$B$7:$B$966,0)))</f>
        <v/>
      </c>
      <c r="BD36" s="1045" t="str">
        <f>IF($B36="","",INDEX('All CCC'!BD$7:BD$966,MATCH(WatchList!$B36,'All CCC'!$B$7:$B$966,0)))</f>
        <v/>
      </c>
      <c r="BE36" s="1045" t="str">
        <f>IF($B36="","",INDEX('All CCC'!BE$7:BE$966,MATCH(WatchList!$B36,'All CCC'!$B$7:$B$966,0)))</f>
        <v/>
      </c>
      <c r="BF36" s="1045" t="str">
        <f>IF($B36="","",INDEX('All CCC'!BF$7:BF$966,MATCH(WatchList!$B36,'All CCC'!$B$7:$B$966,0)))</f>
        <v/>
      </c>
    </row>
    <row r="37" spans="1:58" x14ac:dyDescent="0.2">
      <c r="A37" s="656" t="str">
        <f>IF($B37="","",INDEX('All CCC'!A$7:A$966,MATCH(WatchList!$B37,'All CCC'!$B$7:$B$966,0)))</f>
        <v/>
      </c>
      <c r="B37" s="36"/>
      <c r="C37" s="1045" t="str">
        <f>IF($B37="","",INDEX('All CCC'!C$7:C$966,MATCH(WatchList!$B37,'All CCC'!$B$7:$B$966,0)))</f>
        <v/>
      </c>
      <c r="D37" s="1045" t="str">
        <f>IF($B37="","",INDEX('All CCC'!D$7:D$966,MATCH(WatchList!$B37,'All CCC'!$B$7:$B$966,0)))</f>
        <v/>
      </c>
      <c r="E37" s="1045" t="str">
        <f>IF($B37="","",INDEX('All CCC'!E$7:E$966,MATCH(WatchList!$B37,'All CCC'!$B$7:$B$966,0)))</f>
        <v/>
      </c>
      <c r="F37" s="1045" t="str">
        <f>IF($B37="","",INDEX('All CCC'!F$7:F$966,MATCH(WatchList!$B37,'All CCC'!$B$7:$B$966,0)))</f>
        <v/>
      </c>
      <c r="G37" s="1045" t="str">
        <f>IF($B37="","",INDEX('All CCC'!G$7:G$966,MATCH(WatchList!$B37,'All CCC'!$B$7:$B$966,0)))</f>
        <v/>
      </c>
      <c r="H37" s="1045" t="str">
        <f>IF($B37="","",INDEX('All CCC'!H$7:H$966,MATCH(WatchList!$B37,'All CCC'!$B$7:$B$966,0)))</f>
        <v/>
      </c>
      <c r="I37" s="1045" t="str">
        <f>IF($B37="","",INDEX('All CCC'!I$7:I$966,MATCH(WatchList!$B37,'All CCC'!$B$7:$B$966,0)))</f>
        <v/>
      </c>
      <c r="J37" s="1045" t="str">
        <f>IF($B37="","",INDEX('All CCC'!J$7:J$966,MATCH(WatchList!$B37,'All CCC'!$B$7:$B$966,0)))</f>
        <v/>
      </c>
      <c r="K37" s="1045" t="str">
        <f>IF($B37="","",INDEX('All CCC'!K$7:K$966,MATCH(WatchList!$B37,'All CCC'!$B$7:$B$966,0)))</f>
        <v/>
      </c>
      <c r="L37" s="1045" t="str">
        <f>IF($B37="","",INDEX('All CCC'!L$7:L$966,MATCH(WatchList!$B37,'All CCC'!$B$7:$B$966,0)))</f>
        <v/>
      </c>
      <c r="M37" s="1045" t="str">
        <f>IF($B37="","",INDEX('All CCC'!M$7:M$966,MATCH(WatchList!$B37,'All CCC'!$B$7:$B$966,0)))</f>
        <v/>
      </c>
      <c r="N37" s="1045" t="str">
        <f>IF($B37="","",INDEX('All CCC'!N$7:N$966,MATCH(WatchList!$B37,'All CCC'!$B$7:$B$966,0)))</f>
        <v/>
      </c>
      <c r="O37" s="1045" t="str">
        <f>IF($B37="","",INDEX('All CCC'!O$7:O$966,MATCH(WatchList!$B37,'All CCC'!$B$7:$B$966,0)))</f>
        <v/>
      </c>
      <c r="P37" s="1046" t="str">
        <f>IF($B37="","",INDEX('All CCC'!P$7:P$966,MATCH(WatchList!$B37,'All CCC'!$B$7:$B$966,0)))</f>
        <v/>
      </c>
      <c r="Q37" s="1046" t="str">
        <f>IF($B37="","",INDEX('All CCC'!Q$7:Q$966,MATCH(WatchList!$B37,'All CCC'!$B$7:$B$966,0)))</f>
        <v/>
      </c>
      <c r="R37" s="1045" t="str">
        <f>IF($B37="","",INDEX('All CCC'!R$7:R$966,MATCH(WatchList!$B37,'All CCC'!$B$7:$B$966,0)))</f>
        <v/>
      </c>
      <c r="S37" s="1045" t="str">
        <f>IF($B37="","",INDEX('All CCC'!S$7:S$966,MATCH(WatchList!$B37,'All CCC'!$B$7:$B$966,0)))</f>
        <v/>
      </c>
      <c r="T37" s="1045" t="str">
        <f>IF($B37="","",INDEX('All CCC'!T$7:T$966,MATCH(WatchList!$B37,'All CCC'!$B$7:$B$966,0)))</f>
        <v/>
      </c>
      <c r="U37" s="1045" t="str">
        <f>IF($B37="","",INDEX('All CCC'!U$7:U$966,MATCH(WatchList!$B37,'All CCC'!$B$7:$B$966,0)))</f>
        <v/>
      </c>
      <c r="V37" s="1045" t="str">
        <f>IF($B37="","",INDEX('All CCC'!V$7:V$966,MATCH(WatchList!$B37,'All CCC'!$B$7:$B$966,0)))</f>
        <v/>
      </c>
      <c r="W37" s="1045" t="str">
        <f>IF($B37="","",INDEX('All CCC'!W$7:W$966,MATCH(WatchList!$B37,'All CCC'!$B$7:$B$966,0)))</f>
        <v/>
      </c>
      <c r="X37" s="1045" t="str">
        <f>IF($B37="","",INDEX('All CCC'!X$7:X$966,MATCH(WatchList!$B37,'All CCC'!$B$7:$B$966,0)))</f>
        <v/>
      </c>
      <c r="Y37" s="1045" t="str">
        <f>IF($B37="","",INDEX('All CCC'!Y$7:Y$966,MATCH(WatchList!$B37,'All CCC'!$B$7:$B$966,0)))</f>
        <v/>
      </c>
      <c r="Z37" s="1045" t="str">
        <f>IF($B37="","",INDEX('All CCC'!Z$7:Z$966,MATCH(WatchList!$B37,'All CCC'!$B$7:$B$966,0)))</f>
        <v/>
      </c>
      <c r="AA37" s="1045" t="str">
        <f>IF($B37="","",INDEX('All CCC'!AA$7:AA$966,MATCH(WatchList!$B37,'All CCC'!$B$7:$B$966,0)))</f>
        <v/>
      </c>
      <c r="AB37" s="1045" t="str">
        <f>IF($B37="","",INDEX('All CCC'!AB$7:AB$966,MATCH(WatchList!$B37,'All CCC'!$B$7:$B$966,0)))</f>
        <v/>
      </c>
      <c r="AC37" s="1045" t="str">
        <f>IF($B37="","",INDEX('All CCC'!AC$7:AC$966,MATCH(WatchList!$B37,'All CCC'!$B$7:$B$966,0)))</f>
        <v/>
      </c>
      <c r="AD37" s="1045" t="str">
        <f>IF($B37="","",INDEX('All CCC'!AD$7:AD$966,MATCH(WatchList!$B37,'All CCC'!$B$7:$B$966,0)))</f>
        <v/>
      </c>
      <c r="AE37" s="1045" t="str">
        <f>IF($B37="","",INDEX('All CCC'!AE$7:AE$966,MATCH(WatchList!$B37,'All CCC'!$B$7:$B$966,0)))</f>
        <v/>
      </c>
      <c r="AF37" s="1045" t="str">
        <f>IF($B37="","",INDEX('All CCC'!AF$7:AF$966,MATCH(WatchList!$B37,'All CCC'!$B$7:$B$966,0)))</f>
        <v/>
      </c>
      <c r="AG37" s="1045" t="str">
        <f>IF($B37="","",INDEX('All CCC'!AG$7:AG$966,MATCH(WatchList!$B37,'All CCC'!$B$7:$B$966,0)))</f>
        <v/>
      </c>
      <c r="AH37" s="1045" t="str">
        <f>IF($B37="","",INDEX('All CCC'!AH$7:AH$966,MATCH(WatchList!$B37,'All CCC'!$B$7:$B$966,0)))</f>
        <v/>
      </c>
      <c r="AI37" s="1045" t="str">
        <f>IF($B37="","",INDEX('All CCC'!AI$7:AI$966,MATCH(WatchList!$B37,'All CCC'!$B$7:$B$966,0)))</f>
        <v/>
      </c>
      <c r="AJ37" s="1045" t="str">
        <f>IF($B37="","",INDEX('All CCC'!AJ$7:AJ$966,MATCH(WatchList!$B37,'All CCC'!$B$7:$B$966,0)))</f>
        <v/>
      </c>
      <c r="AK37" s="1045" t="str">
        <f>IF($B37="","",INDEX('All CCC'!AK$7:AK$966,MATCH(WatchList!$B37,'All CCC'!$B$7:$B$966,0)))</f>
        <v/>
      </c>
      <c r="AL37" s="1045" t="str">
        <f>IF($B37="","",INDEX('All CCC'!AL$7:AL$966,MATCH(WatchList!$B37,'All CCC'!$B$7:$B$966,0)))</f>
        <v/>
      </c>
      <c r="AM37" s="1045" t="str">
        <f>IF($B37="","",INDEX('All CCC'!AM$7:AM$966,MATCH(WatchList!$B37,'All CCC'!$B$7:$B$966,0)))</f>
        <v/>
      </c>
      <c r="AN37" s="1045" t="str">
        <f>IF($B37="","",INDEX('All CCC'!AN$7:AN$966,MATCH(WatchList!$B37,'All CCC'!$B$7:$B$966,0)))</f>
        <v/>
      </c>
      <c r="AO37" s="1045" t="str">
        <f>IF($B37="","",INDEX('All CCC'!AO$7:AO$966,MATCH(WatchList!$B37,'All CCC'!$B$7:$B$966,0)))</f>
        <v/>
      </c>
      <c r="AP37" s="1045" t="str">
        <f>IF($B37="","",INDEX('All CCC'!AP$7:AP$966,MATCH(WatchList!$B37,'All CCC'!$B$7:$B$966,0)))</f>
        <v/>
      </c>
      <c r="AQ37" s="1045" t="str">
        <f>IF($B37="","",INDEX('All CCC'!AQ$7:AQ$966,MATCH(WatchList!$B37,'All CCC'!$B$7:$B$966,0)))</f>
        <v/>
      </c>
      <c r="AR37" s="1045" t="str">
        <f>IF($B37="","",INDEX('All CCC'!AR$7:AR$966,MATCH(WatchList!$B37,'All CCC'!$B$7:$B$966,0)))</f>
        <v/>
      </c>
      <c r="AS37" s="1045" t="str">
        <f>IF($B37="","",INDEX('All CCC'!AS$7:AS$966,MATCH(WatchList!$B37,'All CCC'!$B$7:$B$966,0)))</f>
        <v/>
      </c>
      <c r="AT37" s="1045" t="str">
        <f>IF($B37="","",INDEX('All CCC'!AT$7:AT$966,MATCH(WatchList!$B37,'All CCC'!$B$7:$B$966,0)))</f>
        <v/>
      </c>
      <c r="AU37" s="1045" t="str">
        <f>IF($B37="","",INDEX('All CCC'!AU$7:AU$966,MATCH(WatchList!$B37,'All CCC'!$B$7:$B$966,0)))</f>
        <v/>
      </c>
      <c r="AV37" s="1045" t="str">
        <f>IF($B37="","",INDEX('All CCC'!AV$7:AV$966,MATCH(WatchList!$B37,'All CCC'!$B$7:$B$966,0)))</f>
        <v/>
      </c>
      <c r="AW37" s="1045" t="str">
        <f>IF($B37="","",INDEX('All CCC'!AW$7:AW$966,MATCH(WatchList!$B37,'All CCC'!$B$7:$B$966,0)))</f>
        <v/>
      </c>
      <c r="AX37" s="1045" t="str">
        <f>IF($B37="","",INDEX('All CCC'!AX$7:AX$966,MATCH(WatchList!$B37,'All CCC'!$B$7:$B$966,0)))</f>
        <v/>
      </c>
      <c r="AY37" s="1045" t="str">
        <f>IF($B37="","",INDEX('All CCC'!AY$7:AY$966,MATCH(WatchList!$B37,'All CCC'!$B$7:$B$966,0)))</f>
        <v/>
      </c>
      <c r="AZ37" s="1045" t="str">
        <f>IF($B37="","",INDEX('All CCC'!AZ$7:AZ$966,MATCH(WatchList!$B37,'All CCC'!$B$7:$B$966,0)))</f>
        <v/>
      </c>
      <c r="BA37" s="1045" t="str">
        <f>IF($B37="","",INDEX('All CCC'!BA$7:BA$966,MATCH(WatchList!$B37,'All CCC'!$B$7:$B$966,0)))</f>
        <v/>
      </c>
      <c r="BB37" s="1045" t="str">
        <f>IF($B37="","",INDEX('All CCC'!BB$7:BB$966,MATCH(WatchList!$B37,'All CCC'!$B$7:$B$966,0)))</f>
        <v/>
      </c>
      <c r="BC37" s="1045" t="str">
        <f>IF($B37="","",INDEX('All CCC'!BC$7:BC$966,MATCH(WatchList!$B37,'All CCC'!$B$7:$B$966,0)))</f>
        <v/>
      </c>
      <c r="BD37" s="1045" t="str">
        <f>IF($B37="","",INDEX('All CCC'!BD$7:BD$966,MATCH(WatchList!$B37,'All CCC'!$B$7:$B$966,0)))</f>
        <v/>
      </c>
      <c r="BE37" s="1045" t="str">
        <f>IF($B37="","",INDEX('All CCC'!BE$7:BE$966,MATCH(WatchList!$B37,'All CCC'!$B$7:$B$966,0)))</f>
        <v/>
      </c>
      <c r="BF37" s="1045" t="str">
        <f>IF($B37="","",INDEX('All CCC'!BF$7:BF$966,MATCH(WatchList!$B37,'All CCC'!$B$7:$B$966,0)))</f>
        <v/>
      </c>
    </row>
    <row r="38" spans="1:58" x14ac:dyDescent="0.2">
      <c r="A38" s="656" t="str">
        <f>IF($B38="","",INDEX('All CCC'!A$7:A$966,MATCH(WatchList!$B38,'All CCC'!$B$7:$B$966,0)))</f>
        <v/>
      </c>
      <c r="B38" s="36"/>
      <c r="C38" s="1045" t="str">
        <f>IF($B38="","",INDEX('All CCC'!C$7:C$966,MATCH(WatchList!$B38,'All CCC'!$B$7:$B$966,0)))</f>
        <v/>
      </c>
      <c r="D38" s="1045" t="str">
        <f>IF($B38="","",INDEX('All CCC'!D$7:D$966,MATCH(WatchList!$B38,'All CCC'!$B$7:$B$966,0)))</f>
        <v/>
      </c>
      <c r="E38" s="1045" t="str">
        <f>IF($B38="","",INDEX('All CCC'!E$7:E$966,MATCH(WatchList!$B38,'All CCC'!$B$7:$B$966,0)))</f>
        <v/>
      </c>
      <c r="F38" s="1045" t="str">
        <f>IF($B38="","",INDEX('All CCC'!F$7:F$966,MATCH(WatchList!$B38,'All CCC'!$B$7:$B$966,0)))</f>
        <v/>
      </c>
      <c r="G38" s="1045" t="str">
        <f>IF($B38="","",INDEX('All CCC'!G$7:G$966,MATCH(WatchList!$B38,'All CCC'!$B$7:$B$966,0)))</f>
        <v/>
      </c>
      <c r="H38" s="1045" t="str">
        <f>IF($B38="","",INDEX('All CCC'!H$7:H$966,MATCH(WatchList!$B38,'All CCC'!$B$7:$B$966,0)))</f>
        <v/>
      </c>
      <c r="I38" s="1045" t="str">
        <f>IF($B38="","",INDEX('All CCC'!I$7:I$966,MATCH(WatchList!$B38,'All CCC'!$B$7:$B$966,0)))</f>
        <v/>
      </c>
      <c r="J38" s="1045" t="str">
        <f>IF($B38="","",INDEX('All CCC'!J$7:J$966,MATCH(WatchList!$B38,'All CCC'!$B$7:$B$966,0)))</f>
        <v/>
      </c>
      <c r="K38" s="1045" t="str">
        <f>IF($B38="","",INDEX('All CCC'!K$7:K$966,MATCH(WatchList!$B38,'All CCC'!$B$7:$B$966,0)))</f>
        <v/>
      </c>
      <c r="L38" s="1045" t="str">
        <f>IF($B38="","",INDEX('All CCC'!L$7:L$966,MATCH(WatchList!$B38,'All CCC'!$B$7:$B$966,0)))</f>
        <v/>
      </c>
      <c r="M38" s="1045" t="str">
        <f>IF($B38="","",INDEX('All CCC'!M$7:M$966,MATCH(WatchList!$B38,'All CCC'!$B$7:$B$966,0)))</f>
        <v/>
      </c>
      <c r="N38" s="1045" t="str">
        <f>IF($B38="","",INDEX('All CCC'!N$7:N$966,MATCH(WatchList!$B38,'All CCC'!$B$7:$B$966,0)))</f>
        <v/>
      </c>
      <c r="O38" s="1045" t="str">
        <f>IF($B38="","",INDEX('All CCC'!O$7:O$966,MATCH(WatchList!$B38,'All CCC'!$B$7:$B$966,0)))</f>
        <v/>
      </c>
      <c r="P38" s="1046" t="str">
        <f>IF($B38="","",INDEX('All CCC'!P$7:P$966,MATCH(WatchList!$B38,'All CCC'!$B$7:$B$966,0)))</f>
        <v/>
      </c>
      <c r="Q38" s="1046" t="str">
        <f>IF($B38="","",INDEX('All CCC'!Q$7:Q$966,MATCH(WatchList!$B38,'All CCC'!$B$7:$B$966,0)))</f>
        <v/>
      </c>
      <c r="R38" s="1045" t="str">
        <f>IF($B38="","",INDEX('All CCC'!R$7:R$966,MATCH(WatchList!$B38,'All CCC'!$B$7:$B$966,0)))</f>
        <v/>
      </c>
      <c r="S38" s="1045" t="str">
        <f>IF($B38="","",INDEX('All CCC'!S$7:S$966,MATCH(WatchList!$B38,'All CCC'!$B$7:$B$966,0)))</f>
        <v/>
      </c>
      <c r="T38" s="1045" t="str">
        <f>IF($B38="","",INDEX('All CCC'!T$7:T$966,MATCH(WatchList!$B38,'All CCC'!$B$7:$B$966,0)))</f>
        <v/>
      </c>
      <c r="U38" s="1045" t="str">
        <f>IF($B38="","",INDEX('All CCC'!U$7:U$966,MATCH(WatchList!$B38,'All CCC'!$B$7:$B$966,0)))</f>
        <v/>
      </c>
      <c r="V38" s="1045" t="str">
        <f>IF($B38="","",INDEX('All CCC'!V$7:V$966,MATCH(WatchList!$B38,'All CCC'!$B$7:$B$966,0)))</f>
        <v/>
      </c>
      <c r="W38" s="1045" t="str">
        <f>IF($B38="","",INDEX('All CCC'!W$7:W$966,MATCH(WatchList!$B38,'All CCC'!$B$7:$B$966,0)))</f>
        <v/>
      </c>
      <c r="X38" s="1045" t="str">
        <f>IF($B38="","",INDEX('All CCC'!X$7:X$966,MATCH(WatchList!$B38,'All CCC'!$B$7:$B$966,0)))</f>
        <v/>
      </c>
      <c r="Y38" s="1045" t="str">
        <f>IF($B38="","",INDEX('All CCC'!Y$7:Y$966,MATCH(WatchList!$B38,'All CCC'!$B$7:$B$966,0)))</f>
        <v/>
      </c>
      <c r="Z38" s="1045" t="str">
        <f>IF($B38="","",INDEX('All CCC'!Z$7:Z$966,MATCH(WatchList!$B38,'All CCC'!$B$7:$B$966,0)))</f>
        <v/>
      </c>
      <c r="AA38" s="1045" t="str">
        <f>IF($B38="","",INDEX('All CCC'!AA$7:AA$966,MATCH(WatchList!$B38,'All CCC'!$B$7:$B$966,0)))</f>
        <v/>
      </c>
      <c r="AB38" s="1045" t="str">
        <f>IF($B38="","",INDEX('All CCC'!AB$7:AB$966,MATCH(WatchList!$B38,'All CCC'!$B$7:$B$966,0)))</f>
        <v/>
      </c>
      <c r="AC38" s="1045" t="str">
        <f>IF($B38="","",INDEX('All CCC'!AC$7:AC$966,MATCH(WatchList!$B38,'All CCC'!$B$7:$B$966,0)))</f>
        <v/>
      </c>
      <c r="AD38" s="1045" t="str">
        <f>IF($B38="","",INDEX('All CCC'!AD$7:AD$966,MATCH(WatchList!$B38,'All CCC'!$B$7:$B$966,0)))</f>
        <v/>
      </c>
      <c r="AE38" s="1045" t="str">
        <f>IF($B38="","",INDEX('All CCC'!AE$7:AE$966,MATCH(WatchList!$B38,'All CCC'!$B$7:$B$966,0)))</f>
        <v/>
      </c>
      <c r="AF38" s="1045" t="str">
        <f>IF($B38="","",INDEX('All CCC'!AF$7:AF$966,MATCH(WatchList!$B38,'All CCC'!$B$7:$B$966,0)))</f>
        <v/>
      </c>
      <c r="AG38" s="1045" t="str">
        <f>IF($B38="","",INDEX('All CCC'!AG$7:AG$966,MATCH(WatchList!$B38,'All CCC'!$B$7:$B$966,0)))</f>
        <v/>
      </c>
      <c r="AH38" s="1045" t="str">
        <f>IF($B38="","",INDEX('All CCC'!AH$7:AH$966,MATCH(WatchList!$B38,'All CCC'!$B$7:$B$966,0)))</f>
        <v/>
      </c>
      <c r="AI38" s="1045" t="str">
        <f>IF($B38="","",INDEX('All CCC'!AI$7:AI$966,MATCH(WatchList!$B38,'All CCC'!$B$7:$B$966,0)))</f>
        <v/>
      </c>
      <c r="AJ38" s="1045" t="str">
        <f>IF($B38="","",INDEX('All CCC'!AJ$7:AJ$966,MATCH(WatchList!$B38,'All CCC'!$B$7:$B$966,0)))</f>
        <v/>
      </c>
      <c r="AK38" s="1045" t="str">
        <f>IF($B38="","",INDEX('All CCC'!AK$7:AK$966,MATCH(WatchList!$B38,'All CCC'!$B$7:$B$966,0)))</f>
        <v/>
      </c>
      <c r="AL38" s="1045" t="str">
        <f>IF($B38="","",INDEX('All CCC'!AL$7:AL$966,MATCH(WatchList!$B38,'All CCC'!$B$7:$B$966,0)))</f>
        <v/>
      </c>
      <c r="AM38" s="1045" t="str">
        <f>IF($B38="","",INDEX('All CCC'!AM$7:AM$966,MATCH(WatchList!$B38,'All CCC'!$B$7:$B$966,0)))</f>
        <v/>
      </c>
      <c r="AN38" s="1045" t="str">
        <f>IF($B38="","",INDEX('All CCC'!AN$7:AN$966,MATCH(WatchList!$B38,'All CCC'!$B$7:$B$966,0)))</f>
        <v/>
      </c>
      <c r="AO38" s="1045" t="str">
        <f>IF($B38="","",INDEX('All CCC'!AO$7:AO$966,MATCH(WatchList!$B38,'All CCC'!$B$7:$B$966,0)))</f>
        <v/>
      </c>
      <c r="AP38" s="1045" t="str">
        <f>IF($B38="","",INDEX('All CCC'!AP$7:AP$966,MATCH(WatchList!$B38,'All CCC'!$B$7:$B$966,0)))</f>
        <v/>
      </c>
      <c r="AQ38" s="1045" t="str">
        <f>IF($B38="","",INDEX('All CCC'!AQ$7:AQ$966,MATCH(WatchList!$B38,'All CCC'!$B$7:$B$966,0)))</f>
        <v/>
      </c>
      <c r="AR38" s="1045" t="str">
        <f>IF($B38="","",INDEX('All CCC'!AR$7:AR$966,MATCH(WatchList!$B38,'All CCC'!$B$7:$B$966,0)))</f>
        <v/>
      </c>
      <c r="AS38" s="1045" t="str">
        <f>IF($B38="","",INDEX('All CCC'!AS$7:AS$966,MATCH(WatchList!$B38,'All CCC'!$B$7:$B$966,0)))</f>
        <v/>
      </c>
      <c r="AT38" s="1045" t="str">
        <f>IF($B38="","",INDEX('All CCC'!AT$7:AT$966,MATCH(WatchList!$B38,'All CCC'!$B$7:$B$966,0)))</f>
        <v/>
      </c>
      <c r="AU38" s="1045" t="str">
        <f>IF($B38="","",INDEX('All CCC'!AU$7:AU$966,MATCH(WatchList!$B38,'All CCC'!$B$7:$B$966,0)))</f>
        <v/>
      </c>
      <c r="AV38" s="1045" t="str">
        <f>IF($B38="","",INDEX('All CCC'!AV$7:AV$966,MATCH(WatchList!$B38,'All CCC'!$B$7:$B$966,0)))</f>
        <v/>
      </c>
      <c r="AW38" s="1045" t="str">
        <f>IF($B38="","",INDEX('All CCC'!AW$7:AW$966,MATCH(WatchList!$B38,'All CCC'!$B$7:$B$966,0)))</f>
        <v/>
      </c>
      <c r="AX38" s="1045" t="str">
        <f>IF($B38="","",INDEX('All CCC'!AX$7:AX$966,MATCH(WatchList!$B38,'All CCC'!$B$7:$B$966,0)))</f>
        <v/>
      </c>
      <c r="AY38" s="1045" t="str">
        <f>IF($B38="","",INDEX('All CCC'!AY$7:AY$966,MATCH(WatchList!$B38,'All CCC'!$B$7:$B$966,0)))</f>
        <v/>
      </c>
      <c r="AZ38" s="1045" t="str">
        <f>IF($B38="","",INDEX('All CCC'!AZ$7:AZ$966,MATCH(WatchList!$B38,'All CCC'!$B$7:$B$966,0)))</f>
        <v/>
      </c>
      <c r="BA38" s="1045" t="str">
        <f>IF($B38="","",INDEX('All CCC'!BA$7:BA$966,MATCH(WatchList!$B38,'All CCC'!$B$7:$B$966,0)))</f>
        <v/>
      </c>
      <c r="BB38" s="1045" t="str">
        <f>IF($B38="","",INDEX('All CCC'!BB$7:BB$966,MATCH(WatchList!$B38,'All CCC'!$B$7:$B$966,0)))</f>
        <v/>
      </c>
      <c r="BC38" s="1045" t="str">
        <f>IF($B38="","",INDEX('All CCC'!BC$7:BC$966,MATCH(WatchList!$B38,'All CCC'!$B$7:$B$966,0)))</f>
        <v/>
      </c>
      <c r="BD38" s="1045" t="str">
        <f>IF($B38="","",INDEX('All CCC'!BD$7:BD$966,MATCH(WatchList!$B38,'All CCC'!$B$7:$B$966,0)))</f>
        <v/>
      </c>
      <c r="BE38" s="1045" t="str">
        <f>IF($B38="","",INDEX('All CCC'!BE$7:BE$966,MATCH(WatchList!$B38,'All CCC'!$B$7:$B$966,0)))</f>
        <v/>
      </c>
      <c r="BF38" s="1045" t="str">
        <f>IF($B38="","",INDEX('All CCC'!BF$7:BF$966,MATCH(WatchList!$B38,'All CCC'!$B$7:$B$966,0)))</f>
        <v/>
      </c>
    </row>
    <row r="39" spans="1:58" x14ac:dyDescent="0.2">
      <c r="A39" s="656" t="str">
        <f>IF($B39="","",INDEX('All CCC'!A$7:A$966,MATCH(WatchList!$B39,'All CCC'!$B$7:$B$966,0)))</f>
        <v/>
      </c>
      <c r="B39" s="36"/>
      <c r="C39" s="1045" t="str">
        <f>IF($B39="","",INDEX('All CCC'!C$7:C$966,MATCH(WatchList!$B39,'All CCC'!$B$7:$B$966,0)))</f>
        <v/>
      </c>
      <c r="D39" s="1045" t="str">
        <f>IF($B39="","",INDEX('All CCC'!D$7:D$966,MATCH(WatchList!$B39,'All CCC'!$B$7:$B$966,0)))</f>
        <v/>
      </c>
      <c r="E39" s="1045" t="str">
        <f>IF($B39="","",INDEX('All CCC'!E$7:E$966,MATCH(WatchList!$B39,'All CCC'!$B$7:$B$966,0)))</f>
        <v/>
      </c>
      <c r="F39" s="1045" t="str">
        <f>IF($B39="","",INDEX('All CCC'!F$7:F$966,MATCH(WatchList!$B39,'All CCC'!$B$7:$B$966,0)))</f>
        <v/>
      </c>
      <c r="G39" s="1045" t="str">
        <f>IF($B39="","",INDEX('All CCC'!G$7:G$966,MATCH(WatchList!$B39,'All CCC'!$B$7:$B$966,0)))</f>
        <v/>
      </c>
      <c r="H39" s="1045" t="str">
        <f>IF($B39="","",INDEX('All CCC'!H$7:H$966,MATCH(WatchList!$B39,'All CCC'!$B$7:$B$966,0)))</f>
        <v/>
      </c>
      <c r="I39" s="1045" t="str">
        <f>IF($B39="","",INDEX('All CCC'!I$7:I$966,MATCH(WatchList!$B39,'All CCC'!$B$7:$B$966,0)))</f>
        <v/>
      </c>
      <c r="J39" s="1045" t="str">
        <f>IF($B39="","",INDEX('All CCC'!J$7:J$966,MATCH(WatchList!$B39,'All CCC'!$B$7:$B$966,0)))</f>
        <v/>
      </c>
      <c r="K39" s="1045" t="str">
        <f>IF($B39="","",INDEX('All CCC'!K$7:K$966,MATCH(WatchList!$B39,'All CCC'!$B$7:$B$966,0)))</f>
        <v/>
      </c>
      <c r="L39" s="1045" t="str">
        <f>IF($B39="","",INDEX('All CCC'!L$7:L$966,MATCH(WatchList!$B39,'All CCC'!$B$7:$B$966,0)))</f>
        <v/>
      </c>
      <c r="M39" s="1045" t="str">
        <f>IF($B39="","",INDEX('All CCC'!M$7:M$966,MATCH(WatchList!$B39,'All CCC'!$B$7:$B$966,0)))</f>
        <v/>
      </c>
      <c r="N39" s="1045" t="str">
        <f>IF($B39="","",INDEX('All CCC'!N$7:N$966,MATCH(WatchList!$B39,'All CCC'!$B$7:$B$966,0)))</f>
        <v/>
      </c>
      <c r="O39" s="1045" t="str">
        <f>IF($B39="","",INDEX('All CCC'!O$7:O$966,MATCH(WatchList!$B39,'All CCC'!$B$7:$B$966,0)))</f>
        <v/>
      </c>
      <c r="P39" s="1046" t="str">
        <f>IF($B39="","",INDEX('All CCC'!P$7:P$966,MATCH(WatchList!$B39,'All CCC'!$B$7:$B$966,0)))</f>
        <v/>
      </c>
      <c r="Q39" s="1046" t="str">
        <f>IF($B39="","",INDEX('All CCC'!Q$7:Q$966,MATCH(WatchList!$B39,'All CCC'!$B$7:$B$966,0)))</f>
        <v/>
      </c>
      <c r="R39" s="1045" t="str">
        <f>IF($B39="","",INDEX('All CCC'!R$7:R$966,MATCH(WatchList!$B39,'All CCC'!$B$7:$B$966,0)))</f>
        <v/>
      </c>
      <c r="S39" s="1045" t="str">
        <f>IF($B39="","",INDEX('All CCC'!S$7:S$966,MATCH(WatchList!$B39,'All CCC'!$B$7:$B$966,0)))</f>
        <v/>
      </c>
      <c r="T39" s="1045" t="str">
        <f>IF($B39="","",INDEX('All CCC'!T$7:T$966,MATCH(WatchList!$B39,'All CCC'!$B$7:$B$966,0)))</f>
        <v/>
      </c>
      <c r="U39" s="1045" t="str">
        <f>IF($B39="","",INDEX('All CCC'!U$7:U$966,MATCH(WatchList!$B39,'All CCC'!$B$7:$B$966,0)))</f>
        <v/>
      </c>
      <c r="V39" s="1045" t="str">
        <f>IF($B39="","",INDEX('All CCC'!V$7:V$966,MATCH(WatchList!$B39,'All CCC'!$B$7:$B$966,0)))</f>
        <v/>
      </c>
      <c r="W39" s="1045" t="str">
        <f>IF($B39="","",INDEX('All CCC'!W$7:W$966,MATCH(WatchList!$B39,'All CCC'!$B$7:$B$966,0)))</f>
        <v/>
      </c>
      <c r="X39" s="1045" t="str">
        <f>IF($B39="","",INDEX('All CCC'!X$7:X$966,MATCH(WatchList!$B39,'All CCC'!$B$7:$B$966,0)))</f>
        <v/>
      </c>
      <c r="Y39" s="1045" t="str">
        <f>IF($B39="","",INDEX('All CCC'!Y$7:Y$966,MATCH(WatchList!$B39,'All CCC'!$B$7:$B$966,0)))</f>
        <v/>
      </c>
      <c r="Z39" s="1045" t="str">
        <f>IF($B39="","",INDEX('All CCC'!Z$7:Z$966,MATCH(WatchList!$B39,'All CCC'!$B$7:$B$966,0)))</f>
        <v/>
      </c>
      <c r="AA39" s="1045" t="str">
        <f>IF($B39="","",INDEX('All CCC'!AA$7:AA$966,MATCH(WatchList!$B39,'All CCC'!$B$7:$B$966,0)))</f>
        <v/>
      </c>
      <c r="AB39" s="1045" t="str">
        <f>IF($B39="","",INDEX('All CCC'!AB$7:AB$966,MATCH(WatchList!$B39,'All CCC'!$B$7:$B$966,0)))</f>
        <v/>
      </c>
      <c r="AC39" s="1045" t="str">
        <f>IF($B39="","",INDEX('All CCC'!AC$7:AC$966,MATCH(WatchList!$B39,'All CCC'!$B$7:$B$966,0)))</f>
        <v/>
      </c>
      <c r="AD39" s="1045" t="str">
        <f>IF($B39="","",INDEX('All CCC'!AD$7:AD$966,MATCH(WatchList!$B39,'All CCC'!$B$7:$B$966,0)))</f>
        <v/>
      </c>
      <c r="AE39" s="1045" t="str">
        <f>IF($B39="","",INDEX('All CCC'!AE$7:AE$966,MATCH(WatchList!$B39,'All CCC'!$B$7:$B$966,0)))</f>
        <v/>
      </c>
      <c r="AF39" s="1045" t="str">
        <f>IF($B39="","",INDEX('All CCC'!AF$7:AF$966,MATCH(WatchList!$B39,'All CCC'!$B$7:$B$966,0)))</f>
        <v/>
      </c>
      <c r="AG39" s="1045" t="str">
        <f>IF($B39="","",INDEX('All CCC'!AG$7:AG$966,MATCH(WatchList!$B39,'All CCC'!$B$7:$B$966,0)))</f>
        <v/>
      </c>
      <c r="AH39" s="1045" t="str">
        <f>IF($B39="","",INDEX('All CCC'!AH$7:AH$966,MATCH(WatchList!$B39,'All CCC'!$B$7:$B$966,0)))</f>
        <v/>
      </c>
      <c r="AI39" s="1045" t="str">
        <f>IF($B39="","",INDEX('All CCC'!AI$7:AI$966,MATCH(WatchList!$B39,'All CCC'!$B$7:$B$966,0)))</f>
        <v/>
      </c>
      <c r="AJ39" s="1045" t="str">
        <f>IF($B39="","",INDEX('All CCC'!AJ$7:AJ$966,MATCH(WatchList!$B39,'All CCC'!$B$7:$B$966,0)))</f>
        <v/>
      </c>
      <c r="AK39" s="1045" t="str">
        <f>IF($B39="","",INDEX('All CCC'!AK$7:AK$966,MATCH(WatchList!$B39,'All CCC'!$B$7:$B$966,0)))</f>
        <v/>
      </c>
      <c r="AL39" s="1045" t="str">
        <f>IF($B39="","",INDEX('All CCC'!AL$7:AL$966,MATCH(WatchList!$B39,'All CCC'!$B$7:$B$966,0)))</f>
        <v/>
      </c>
      <c r="AM39" s="1045" t="str">
        <f>IF($B39="","",INDEX('All CCC'!AM$7:AM$966,MATCH(WatchList!$B39,'All CCC'!$B$7:$B$966,0)))</f>
        <v/>
      </c>
      <c r="AN39" s="1045" t="str">
        <f>IF($B39="","",INDEX('All CCC'!AN$7:AN$966,MATCH(WatchList!$B39,'All CCC'!$B$7:$B$966,0)))</f>
        <v/>
      </c>
      <c r="AO39" s="1045" t="str">
        <f>IF($B39="","",INDEX('All CCC'!AO$7:AO$966,MATCH(WatchList!$B39,'All CCC'!$B$7:$B$966,0)))</f>
        <v/>
      </c>
      <c r="AP39" s="1045" t="str">
        <f>IF($B39="","",INDEX('All CCC'!AP$7:AP$966,MATCH(WatchList!$B39,'All CCC'!$B$7:$B$966,0)))</f>
        <v/>
      </c>
      <c r="AQ39" s="1045" t="str">
        <f>IF($B39="","",INDEX('All CCC'!AQ$7:AQ$966,MATCH(WatchList!$B39,'All CCC'!$B$7:$B$966,0)))</f>
        <v/>
      </c>
      <c r="AR39" s="1045" t="str">
        <f>IF($B39="","",INDEX('All CCC'!AR$7:AR$966,MATCH(WatchList!$B39,'All CCC'!$B$7:$B$966,0)))</f>
        <v/>
      </c>
      <c r="AS39" s="1045" t="str">
        <f>IF($B39="","",INDEX('All CCC'!AS$7:AS$966,MATCH(WatchList!$B39,'All CCC'!$B$7:$B$966,0)))</f>
        <v/>
      </c>
      <c r="AT39" s="1045" t="str">
        <f>IF($B39="","",INDEX('All CCC'!AT$7:AT$966,MATCH(WatchList!$B39,'All CCC'!$B$7:$B$966,0)))</f>
        <v/>
      </c>
      <c r="AU39" s="1045" t="str">
        <f>IF($B39="","",INDEX('All CCC'!AU$7:AU$966,MATCH(WatchList!$B39,'All CCC'!$B$7:$B$966,0)))</f>
        <v/>
      </c>
      <c r="AV39" s="1045" t="str">
        <f>IF($B39="","",INDEX('All CCC'!AV$7:AV$966,MATCH(WatchList!$B39,'All CCC'!$B$7:$B$966,0)))</f>
        <v/>
      </c>
      <c r="AW39" s="1045" t="str">
        <f>IF($B39="","",INDEX('All CCC'!AW$7:AW$966,MATCH(WatchList!$B39,'All CCC'!$B$7:$B$966,0)))</f>
        <v/>
      </c>
      <c r="AX39" s="1045" t="str">
        <f>IF($B39="","",INDEX('All CCC'!AX$7:AX$966,MATCH(WatchList!$B39,'All CCC'!$B$7:$B$966,0)))</f>
        <v/>
      </c>
      <c r="AY39" s="1045" t="str">
        <f>IF($B39="","",INDEX('All CCC'!AY$7:AY$966,MATCH(WatchList!$B39,'All CCC'!$B$7:$B$966,0)))</f>
        <v/>
      </c>
      <c r="AZ39" s="1045" t="str">
        <f>IF($B39="","",INDEX('All CCC'!AZ$7:AZ$966,MATCH(WatchList!$B39,'All CCC'!$B$7:$B$966,0)))</f>
        <v/>
      </c>
      <c r="BA39" s="1045" t="str">
        <f>IF($B39="","",INDEX('All CCC'!BA$7:BA$966,MATCH(WatchList!$B39,'All CCC'!$B$7:$B$966,0)))</f>
        <v/>
      </c>
      <c r="BB39" s="1045" t="str">
        <f>IF($B39="","",INDEX('All CCC'!BB$7:BB$966,MATCH(WatchList!$B39,'All CCC'!$B$7:$B$966,0)))</f>
        <v/>
      </c>
      <c r="BC39" s="1045" t="str">
        <f>IF($B39="","",INDEX('All CCC'!BC$7:BC$966,MATCH(WatchList!$B39,'All CCC'!$B$7:$B$966,0)))</f>
        <v/>
      </c>
      <c r="BD39" s="1045" t="str">
        <f>IF($B39="","",INDEX('All CCC'!BD$7:BD$966,MATCH(WatchList!$B39,'All CCC'!$B$7:$B$966,0)))</f>
        <v/>
      </c>
      <c r="BE39" s="1045" t="str">
        <f>IF($B39="","",INDEX('All CCC'!BE$7:BE$966,MATCH(WatchList!$B39,'All CCC'!$B$7:$B$966,0)))</f>
        <v/>
      </c>
      <c r="BF39" s="1045" t="str">
        <f>IF($B39="","",INDEX('All CCC'!BF$7:BF$966,MATCH(WatchList!$B39,'All CCC'!$B$7:$B$966,0)))</f>
        <v/>
      </c>
    </row>
    <row r="40" spans="1:58" x14ac:dyDescent="0.2">
      <c r="A40" s="656" t="str">
        <f>IF($B40="","",INDEX('All CCC'!A$7:A$966,MATCH(WatchList!$B40,'All CCC'!$B$7:$B$966,0)))</f>
        <v/>
      </c>
      <c r="B40" s="36"/>
      <c r="C40" s="1045" t="str">
        <f>IF($B40="","",INDEX('All CCC'!C$7:C$966,MATCH(WatchList!$B40,'All CCC'!$B$7:$B$966,0)))</f>
        <v/>
      </c>
      <c r="D40" s="1045" t="str">
        <f>IF($B40="","",INDEX('All CCC'!D$7:D$966,MATCH(WatchList!$B40,'All CCC'!$B$7:$B$966,0)))</f>
        <v/>
      </c>
      <c r="E40" s="1045" t="str">
        <f>IF($B40="","",INDEX('All CCC'!E$7:E$966,MATCH(WatchList!$B40,'All CCC'!$B$7:$B$966,0)))</f>
        <v/>
      </c>
      <c r="F40" s="1045" t="str">
        <f>IF($B40="","",INDEX('All CCC'!F$7:F$966,MATCH(WatchList!$B40,'All CCC'!$B$7:$B$966,0)))</f>
        <v/>
      </c>
      <c r="G40" s="1045" t="str">
        <f>IF($B40="","",INDEX('All CCC'!G$7:G$966,MATCH(WatchList!$B40,'All CCC'!$B$7:$B$966,0)))</f>
        <v/>
      </c>
      <c r="H40" s="1045" t="str">
        <f>IF($B40="","",INDEX('All CCC'!H$7:H$966,MATCH(WatchList!$B40,'All CCC'!$B$7:$B$966,0)))</f>
        <v/>
      </c>
      <c r="I40" s="1045" t="str">
        <f>IF($B40="","",INDEX('All CCC'!I$7:I$966,MATCH(WatchList!$B40,'All CCC'!$B$7:$B$966,0)))</f>
        <v/>
      </c>
      <c r="J40" s="1045" t="str">
        <f>IF($B40="","",INDEX('All CCC'!J$7:J$966,MATCH(WatchList!$B40,'All CCC'!$B$7:$B$966,0)))</f>
        <v/>
      </c>
      <c r="K40" s="1045" t="str">
        <f>IF($B40="","",INDEX('All CCC'!K$7:K$966,MATCH(WatchList!$B40,'All CCC'!$B$7:$B$966,0)))</f>
        <v/>
      </c>
      <c r="L40" s="1045" t="str">
        <f>IF($B40="","",INDEX('All CCC'!L$7:L$966,MATCH(WatchList!$B40,'All CCC'!$B$7:$B$966,0)))</f>
        <v/>
      </c>
      <c r="M40" s="1045" t="str">
        <f>IF($B40="","",INDEX('All CCC'!M$7:M$966,MATCH(WatchList!$B40,'All CCC'!$B$7:$B$966,0)))</f>
        <v/>
      </c>
      <c r="N40" s="1045" t="str">
        <f>IF($B40="","",INDEX('All CCC'!N$7:N$966,MATCH(WatchList!$B40,'All CCC'!$B$7:$B$966,0)))</f>
        <v/>
      </c>
      <c r="O40" s="1045" t="str">
        <f>IF($B40="","",INDEX('All CCC'!O$7:O$966,MATCH(WatchList!$B40,'All CCC'!$B$7:$B$966,0)))</f>
        <v/>
      </c>
      <c r="P40" s="1046" t="str">
        <f>IF($B40="","",INDEX('All CCC'!P$7:P$966,MATCH(WatchList!$B40,'All CCC'!$B$7:$B$966,0)))</f>
        <v/>
      </c>
      <c r="Q40" s="1046" t="str">
        <f>IF($B40="","",INDEX('All CCC'!Q$7:Q$966,MATCH(WatchList!$B40,'All CCC'!$B$7:$B$966,0)))</f>
        <v/>
      </c>
      <c r="R40" s="1045" t="str">
        <f>IF($B40="","",INDEX('All CCC'!R$7:R$966,MATCH(WatchList!$B40,'All CCC'!$B$7:$B$966,0)))</f>
        <v/>
      </c>
      <c r="S40" s="1045" t="str">
        <f>IF($B40="","",INDEX('All CCC'!S$7:S$966,MATCH(WatchList!$B40,'All CCC'!$B$7:$B$966,0)))</f>
        <v/>
      </c>
      <c r="T40" s="1045" t="str">
        <f>IF($B40="","",INDEX('All CCC'!T$7:T$966,MATCH(WatchList!$B40,'All CCC'!$B$7:$B$966,0)))</f>
        <v/>
      </c>
      <c r="U40" s="1045" t="str">
        <f>IF($B40="","",INDEX('All CCC'!U$7:U$966,MATCH(WatchList!$B40,'All CCC'!$B$7:$B$966,0)))</f>
        <v/>
      </c>
      <c r="V40" s="1045" t="str">
        <f>IF($B40="","",INDEX('All CCC'!V$7:V$966,MATCH(WatchList!$B40,'All CCC'!$B$7:$B$966,0)))</f>
        <v/>
      </c>
      <c r="W40" s="1045" t="str">
        <f>IF($B40="","",INDEX('All CCC'!W$7:W$966,MATCH(WatchList!$B40,'All CCC'!$B$7:$B$966,0)))</f>
        <v/>
      </c>
      <c r="X40" s="1045" t="str">
        <f>IF($B40="","",INDEX('All CCC'!X$7:X$966,MATCH(WatchList!$B40,'All CCC'!$B$7:$B$966,0)))</f>
        <v/>
      </c>
      <c r="Y40" s="1045" t="str">
        <f>IF($B40="","",INDEX('All CCC'!Y$7:Y$966,MATCH(WatchList!$B40,'All CCC'!$B$7:$B$966,0)))</f>
        <v/>
      </c>
      <c r="Z40" s="1045" t="str">
        <f>IF($B40="","",INDEX('All CCC'!Z$7:Z$966,MATCH(WatchList!$B40,'All CCC'!$B$7:$B$966,0)))</f>
        <v/>
      </c>
      <c r="AA40" s="1045" t="str">
        <f>IF($B40="","",INDEX('All CCC'!AA$7:AA$966,MATCH(WatchList!$B40,'All CCC'!$B$7:$B$966,0)))</f>
        <v/>
      </c>
      <c r="AB40" s="1045" t="str">
        <f>IF($B40="","",INDEX('All CCC'!AB$7:AB$966,MATCH(WatchList!$B40,'All CCC'!$B$7:$B$966,0)))</f>
        <v/>
      </c>
      <c r="AC40" s="1045" t="str">
        <f>IF($B40="","",INDEX('All CCC'!AC$7:AC$966,MATCH(WatchList!$B40,'All CCC'!$B$7:$B$966,0)))</f>
        <v/>
      </c>
      <c r="AD40" s="1045" t="str">
        <f>IF($B40="","",INDEX('All CCC'!AD$7:AD$966,MATCH(WatchList!$B40,'All CCC'!$B$7:$B$966,0)))</f>
        <v/>
      </c>
      <c r="AE40" s="1045" t="str">
        <f>IF($B40="","",INDEX('All CCC'!AE$7:AE$966,MATCH(WatchList!$B40,'All CCC'!$B$7:$B$966,0)))</f>
        <v/>
      </c>
      <c r="AF40" s="1045" t="str">
        <f>IF($B40="","",INDEX('All CCC'!AF$7:AF$966,MATCH(WatchList!$B40,'All CCC'!$B$7:$B$966,0)))</f>
        <v/>
      </c>
      <c r="AG40" s="1045" t="str">
        <f>IF($B40="","",INDEX('All CCC'!AG$7:AG$966,MATCH(WatchList!$B40,'All CCC'!$B$7:$B$966,0)))</f>
        <v/>
      </c>
      <c r="AH40" s="1045" t="str">
        <f>IF($B40="","",INDEX('All CCC'!AH$7:AH$966,MATCH(WatchList!$B40,'All CCC'!$B$7:$B$966,0)))</f>
        <v/>
      </c>
      <c r="AI40" s="1045" t="str">
        <f>IF($B40="","",INDEX('All CCC'!AI$7:AI$966,MATCH(WatchList!$B40,'All CCC'!$B$7:$B$966,0)))</f>
        <v/>
      </c>
      <c r="AJ40" s="1045" t="str">
        <f>IF($B40="","",INDEX('All CCC'!AJ$7:AJ$966,MATCH(WatchList!$B40,'All CCC'!$B$7:$B$966,0)))</f>
        <v/>
      </c>
      <c r="AK40" s="1045" t="str">
        <f>IF($B40="","",INDEX('All CCC'!AK$7:AK$966,MATCH(WatchList!$B40,'All CCC'!$B$7:$B$966,0)))</f>
        <v/>
      </c>
      <c r="AL40" s="1045" t="str">
        <f>IF($B40="","",INDEX('All CCC'!AL$7:AL$966,MATCH(WatchList!$B40,'All CCC'!$B$7:$B$966,0)))</f>
        <v/>
      </c>
      <c r="AM40" s="1045" t="str">
        <f>IF($B40="","",INDEX('All CCC'!AM$7:AM$966,MATCH(WatchList!$B40,'All CCC'!$B$7:$B$966,0)))</f>
        <v/>
      </c>
      <c r="AN40" s="1045" t="str">
        <f>IF($B40="","",INDEX('All CCC'!AN$7:AN$966,MATCH(WatchList!$B40,'All CCC'!$B$7:$B$966,0)))</f>
        <v/>
      </c>
      <c r="AO40" s="1045" t="str">
        <f>IF($B40="","",INDEX('All CCC'!AO$7:AO$966,MATCH(WatchList!$B40,'All CCC'!$B$7:$B$966,0)))</f>
        <v/>
      </c>
      <c r="AP40" s="1045" t="str">
        <f>IF($B40="","",INDEX('All CCC'!AP$7:AP$966,MATCH(WatchList!$B40,'All CCC'!$B$7:$B$966,0)))</f>
        <v/>
      </c>
      <c r="AQ40" s="1045" t="str">
        <f>IF($B40="","",INDEX('All CCC'!AQ$7:AQ$966,MATCH(WatchList!$B40,'All CCC'!$B$7:$B$966,0)))</f>
        <v/>
      </c>
      <c r="AR40" s="1045" t="str">
        <f>IF($B40="","",INDEX('All CCC'!AR$7:AR$966,MATCH(WatchList!$B40,'All CCC'!$B$7:$B$966,0)))</f>
        <v/>
      </c>
      <c r="AS40" s="1045" t="str">
        <f>IF($B40="","",INDEX('All CCC'!AS$7:AS$966,MATCH(WatchList!$B40,'All CCC'!$B$7:$B$966,0)))</f>
        <v/>
      </c>
      <c r="AT40" s="1045" t="str">
        <f>IF($B40="","",INDEX('All CCC'!AT$7:AT$966,MATCH(WatchList!$B40,'All CCC'!$B$7:$B$966,0)))</f>
        <v/>
      </c>
      <c r="AU40" s="1045" t="str">
        <f>IF($B40="","",INDEX('All CCC'!AU$7:AU$966,MATCH(WatchList!$B40,'All CCC'!$B$7:$B$966,0)))</f>
        <v/>
      </c>
      <c r="AV40" s="1045" t="str">
        <f>IF($B40="","",INDEX('All CCC'!AV$7:AV$966,MATCH(WatchList!$B40,'All CCC'!$B$7:$B$966,0)))</f>
        <v/>
      </c>
      <c r="AW40" s="1045" t="str">
        <f>IF($B40="","",INDEX('All CCC'!AW$7:AW$966,MATCH(WatchList!$B40,'All CCC'!$B$7:$B$966,0)))</f>
        <v/>
      </c>
      <c r="AX40" s="1045" t="str">
        <f>IF($B40="","",INDEX('All CCC'!AX$7:AX$966,MATCH(WatchList!$B40,'All CCC'!$B$7:$B$966,0)))</f>
        <v/>
      </c>
      <c r="AY40" s="1045" t="str">
        <f>IF($B40="","",INDEX('All CCC'!AY$7:AY$966,MATCH(WatchList!$B40,'All CCC'!$B$7:$B$966,0)))</f>
        <v/>
      </c>
      <c r="AZ40" s="1045" t="str">
        <f>IF($B40="","",INDEX('All CCC'!AZ$7:AZ$966,MATCH(WatchList!$B40,'All CCC'!$B$7:$B$966,0)))</f>
        <v/>
      </c>
      <c r="BA40" s="1045" t="str">
        <f>IF($B40="","",INDEX('All CCC'!BA$7:BA$966,MATCH(WatchList!$B40,'All CCC'!$B$7:$B$966,0)))</f>
        <v/>
      </c>
      <c r="BB40" s="1045" t="str">
        <f>IF($B40="","",INDEX('All CCC'!BB$7:BB$966,MATCH(WatchList!$B40,'All CCC'!$B$7:$B$966,0)))</f>
        <v/>
      </c>
      <c r="BC40" s="1045" t="str">
        <f>IF($B40="","",INDEX('All CCC'!BC$7:BC$966,MATCH(WatchList!$B40,'All CCC'!$B$7:$B$966,0)))</f>
        <v/>
      </c>
      <c r="BD40" s="1045" t="str">
        <f>IF($B40="","",INDEX('All CCC'!BD$7:BD$966,MATCH(WatchList!$B40,'All CCC'!$B$7:$B$966,0)))</f>
        <v/>
      </c>
      <c r="BE40" s="1045" t="str">
        <f>IF($B40="","",INDEX('All CCC'!BE$7:BE$966,MATCH(WatchList!$B40,'All CCC'!$B$7:$B$966,0)))</f>
        <v/>
      </c>
      <c r="BF40" s="1045" t="str">
        <f>IF($B40="","",INDEX('All CCC'!BF$7:BF$966,MATCH(WatchList!$B40,'All CCC'!$B$7:$B$966,0)))</f>
        <v/>
      </c>
    </row>
    <row r="41" spans="1:58" x14ac:dyDescent="0.2">
      <c r="A41" s="656" t="str">
        <f>IF($B41="","",INDEX('All CCC'!A$7:A$966,MATCH(WatchList!$B41,'All CCC'!$B$7:$B$966,0)))</f>
        <v/>
      </c>
      <c r="B41" s="36"/>
      <c r="C41" s="1045" t="str">
        <f>IF($B41="","",INDEX('All CCC'!C$7:C$966,MATCH(WatchList!$B41,'All CCC'!$B$7:$B$966,0)))</f>
        <v/>
      </c>
      <c r="D41" s="1045" t="str">
        <f>IF($B41="","",INDEX('All CCC'!D$7:D$966,MATCH(WatchList!$B41,'All CCC'!$B$7:$B$966,0)))</f>
        <v/>
      </c>
      <c r="E41" s="1045" t="str">
        <f>IF($B41="","",INDEX('All CCC'!E$7:E$966,MATCH(WatchList!$B41,'All CCC'!$B$7:$B$966,0)))</f>
        <v/>
      </c>
      <c r="F41" s="1045" t="str">
        <f>IF($B41="","",INDEX('All CCC'!F$7:F$966,MATCH(WatchList!$B41,'All CCC'!$B$7:$B$966,0)))</f>
        <v/>
      </c>
      <c r="G41" s="1045" t="str">
        <f>IF($B41="","",INDEX('All CCC'!G$7:G$966,MATCH(WatchList!$B41,'All CCC'!$B$7:$B$966,0)))</f>
        <v/>
      </c>
      <c r="H41" s="1045" t="str">
        <f>IF($B41="","",INDEX('All CCC'!H$7:H$966,MATCH(WatchList!$B41,'All CCC'!$B$7:$B$966,0)))</f>
        <v/>
      </c>
      <c r="I41" s="1045" t="str">
        <f>IF($B41="","",INDEX('All CCC'!I$7:I$966,MATCH(WatchList!$B41,'All CCC'!$B$7:$B$966,0)))</f>
        <v/>
      </c>
      <c r="J41" s="1045" t="str">
        <f>IF($B41="","",INDEX('All CCC'!J$7:J$966,MATCH(WatchList!$B41,'All CCC'!$B$7:$B$966,0)))</f>
        <v/>
      </c>
      <c r="K41" s="1045" t="str">
        <f>IF($B41="","",INDEX('All CCC'!K$7:K$966,MATCH(WatchList!$B41,'All CCC'!$B$7:$B$966,0)))</f>
        <v/>
      </c>
      <c r="L41" s="1045" t="str">
        <f>IF($B41="","",INDEX('All CCC'!L$7:L$966,MATCH(WatchList!$B41,'All CCC'!$B$7:$B$966,0)))</f>
        <v/>
      </c>
      <c r="M41" s="1045" t="str">
        <f>IF($B41="","",INDEX('All CCC'!M$7:M$966,MATCH(WatchList!$B41,'All CCC'!$B$7:$B$966,0)))</f>
        <v/>
      </c>
      <c r="N41" s="1045" t="str">
        <f>IF($B41="","",INDEX('All CCC'!N$7:N$966,MATCH(WatchList!$B41,'All CCC'!$B$7:$B$966,0)))</f>
        <v/>
      </c>
      <c r="O41" s="1045" t="str">
        <f>IF($B41="","",INDEX('All CCC'!O$7:O$966,MATCH(WatchList!$B41,'All CCC'!$B$7:$B$966,0)))</f>
        <v/>
      </c>
      <c r="P41" s="1046" t="str">
        <f>IF($B41="","",INDEX('All CCC'!P$7:P$966,MATCH(WatchList!$B41,'All CCC'!$B$7:$B$966,0)))</f>
        <v/>
      </c>
      <c r="Q41" s="1046" t="str">
        <f>IF($B41="","",INDEX('All CCC'!Q$7:Q$966,MATCH(WatchList!$B41,'All CCC'!$B$7:$B$966,0)))</f>
        <v/>
      </c>
      <c r="R41" s="1045" t="str">
        <f>IF($B41="","",INDEX('All CCC'!R$7:R$966,MATCH(WatchList!$B41,'All CCC'!$B$7:$B$966,0)))</f>
        <v/>
      </c>
      <c r="S41" s="1045" t="str">
        <f>IF($B41="","",INDEX('All CCC'!S$7:S$966,MATCH(WatchList!$B41,'All CCC'!$B$7:$B$966,0)))</f>
        <v/>
      </c>
      <c r="T41" s="1045" t="str">
        <f>IF($B41="","",INDEX('All CCC'!T$7:T$966,MATCH(WatchList!$B41,'All CCC'!$B$7:$B$966,0)))</f>
        <v/>
      </c>
      <c r="U41" s="1045" t="str">
        <f>IF($B41="","",INDEX('All CCC'!U$7:U$966,MATCH(WatchList!$B41,'All CCC'!$B$7:$B$966,0)))</f>
        <v/>
      </c>
      <c r="V41" s="1045" t="str">
        <f>IF($B41="","",INDEX('All CCC'!V$7:V$966,MATCH(WatchList!$B41,'All CCC'!$B$7:$B$966,0)))</f>
        <v/>
      </c>
      <c r="W41" s="1045" t="str">
        <f>IF($B41="","",INDEX('All CCC'!W$7:W$966,MATCH(WatchList!$B41,'All CCC'!$B$7:$B$966,0)))</f>
        <v/>
      </c>
      <c r="X41" s="1045" t="str">
        <f>IF($B41="","",INDEX('All CCC'!X$7:X$966,MATCH(WatchList!$B41,'All CCC'!$B$7:$B$966,0)))</f>
        <v/>
      </c>
      <c r="Y41" s="1045" t="str">
        <f>IF($B41="","",INDEX('All CCC'!Y$7:Y$966,MATCH(WatchList!$B41,'All CCC'!$B$7:$B$966,0)))</f>
        <v/>
      </c>
      <c r="Z41" s="1045" t="str">
        <f>IF($B41="","",INDEX('All CCC'!Z$7:Z$966,MATCH(WatchList!$B41,'All CCC'!$B$7:$B$966,0)))</f>
        <v/>
      </c>
      <c r="AA41" s="1045" t="str">
        <f>IF($B41="","",INDEX('All CCC'!AA$7:AA$966,MATCH(WatchList!$B41,'All CCC'!$B$7:$B$966,0)))</f>
        <v/>
      </c>
      <c r="AB41" s="1045" t="str">
        <f>IF($B41="","",INDEX('All CCC'!AB$7:AB$966,MATCH(WatchList!$B41,'All CCC'!$B$7:$B$966,0)))</f>
        <v/>
      </c>
      <c r="AC41" s="1045" t="str">
        <f>IF($B41="","",INDEX('All CCC'!AC$7:AC$966,MATCH(WatchList!$B41,'All CCC'!$B$7:$B$966,0)))</f>
        <v/>
      </c>
      <c r="AD41" s="1045" t="str">
        <f>IF($B41="","",INDEX('All CCC'!AD$7:AD$966,MATCH(WatchList!$B41,'All CCC'!$B$7:$B$966,0)))</f>
        <v/>
      </c>
      <c r="AE41" s="1045" t="str">
        <f>IF($B41="","",INDEX('All CCC'!AE$7:AE$966,MATCH(WatchList!$B41,'All CCC'!$B$7:$B$966,0)))</f>
        <v/>
      </c>
      <c r="AF41" s="1045" t="str">
        <f>IF($B41="","",INDEX('All CCC'!AF$7:AF$966,MATCH(WatchList!$B41,'All CCC'!$B$7:$B$966,0)))</f>
        <v/>
      </c>
      <c r="AG41" s="1045" t="str">
        <f>IF($B41="","",INDEX('All CCC'!AG$7:AG$966,MATCH(WatchList!$B41,'All CCC'!$B$7:$B$966,0)))</f>
        <v/>
      </c>
      <c r="AH41" s="1045" t="str">
        <f>IF($B41="","",INDEX('All CCC'!AH$7:AH$966,MATCH(WatchList!$B41,'All CCC'!$B$7:$B$966,0)))</f>
        <v/>
      </c>
      <c r="AI41" s="1045" t="str">
        <f>IF($B41="","",INDEX('All CCC'!AI$7:AI$966,MATCH(WatchList!$B41,'All CCC'!$B$7:$B$966,0)))</f>
        <v/>
      </c>
      <c r="AJ41" s="1045" t="str">
        <f>IF($B41="","",INDEX('All CCC'!AJ$7:AJ$966,MATCH(WatchList!$B41,'All CCC'!$B$7:$B$966,0)))</f>
        <v/>
      </c>
      <c r="AK41" s="1045" t="str">
        <f>IF($B41="","",INDEX('All CCC'!AK$7:AK$966,MATCH(WatchList!$B41,'All CCC'!$B$7:$B$966,0)))</f>
        <v/>
      </c>
      <c r="AL41" s="1045" t="str">
        <f>IF($B41="","",INDEX('All CCC'!AL$7:AL$966,MATCH(WatchList!$B41,'All CCC'!$B$7:$B$966,0)))</f>
        <v/>
      </c>
      <c r="AM41" s="1045" t="str">
        <f>IF($B41="","",INDEX('All CCC'!AM$7:AM$966,MATCH(WatchList!$B41,'All CCC'!$B$7:$B$966,0)))</f>
        <v/>
      </c>
      <c r="AN41" s="1045" t="str">
        <f>IF($B41="","",INDEX('All CCC'!AN$7:AN$966,MATCH(WatchList!$B41,'All CCC'!$B$7:$B$966,0)))</f>
        <v/>
      </c>
      <c r="AO41" s="1045" t="str">
        <f>IF($B41="","",INDEX('All CCC'!AO$7:AO$966,MATCH(WatchList!$B41,'All CCC'!$B$7:$B$966,0)))</f>
        <v/>
      </c>
      <c r="AP41" s="1045" t="str">
        <f>IF($B41="","",INDEX('All CCC'!AP$7:AP$966,MATCH(WatchList!$B41,'All CCC'!$B$7:$B$966,0)))</f>
        <v/>
      </c>
      <c r="AQ41" s="1045" t="str">
        <f>IF($B41="","",INDEX('All CCC'!AQ$7:AQ$966,MATCH(WatchList!$B41,'All CCC'!$B$7:$B$966,0)))</f>
        <v/>
      </c>
      <c r="AR41" s="1045" t="str">
        <f>IF($B41="","",INDEX('All CCC'!AR$7:AR$966,MATCH(WatchList!$B41,'All CCC'!$B$7:$B$966,0)))</f>
        <v/>
      </c>
      <c r="AS41" s="1045" t="str">
        <f>IF($B41="","",INDEX('All CCC'!AS$7:AS$966,MATCH(WatchList!$B41,'All CCC'!$B$7:$B$966,0)))</f>
        <v/>
      </c>
      <c r="AT41" s="1045" t="str">
        <f>IF($B41="","",INDEX('All CCC'!AT$7:AT$966,MATCH(WatchList!$B41,'All CCC'!$B$7:$B$966,0)))</f>
        <v/>
      </c>
      <c r="AU41" s="1045" t="str">
        <f>IF($B41="","",INDEX('All CCC'!AU$7:AU$966,MATCH(WatchList!$B41,'All CCC'!$B$7:$B$966,0)))</f>
        <v/>
      </c>
      <c r="AV41" s="1045" t="str">
        <f>IF($B41="","",INDEX('All CCC'!AV$7:AV$966,MATCH(WatchList!$B41,'All CCC'!$B$7:$B$966,0)))</f>
        <v/>
      </c>
      <c r="AW41" s="1045" t="str">
        <f>IF($B41="","",INDEX('All CCC'!AW$7:AW$966,MATCH(WatchList!$B41,'All CCC'!$B$7:$B$966,0)))</f>
        <v/>
      </c>
      <c r="AX41" s="1045" t="str">
        <f>IF($B41="","",INDEX('All CCC'!AX$7:AX$966,MATCH(WatchList!$B41,'All CCC'!$B$7:$B$966,0)))</f>
        <v/>
      </c>
      <c r="AY41" s="1045" t="str">
        <f>IF($B41="","",INDEX('All CCC'!AY$7:AY$966,MATCH(WatchList!$B41,'All CCC'!$B$7:$B$966,0)))</f>
        <v/>
      </c>
      <c r="AZ41" s="1045" t="str">
        <f>IF($B41="","",INDEX('All CCC'!AZ$7:AZ$966,MATCH(WatchList!$B41,'All CCC'!$B$7:$B$966,0)))</f>
        <v/>
      </c>
      <c r="BA41" s="1045" t="str">
        <f>IF($B41="","",INDEX('All CCC'!BA$7:BA$966,MATCH(WatchList!$B41,'All CCC'!$B$7:$B$966,0)))</f>
        <v/>
      </c>
      <c r="BB41" s="1045" t="str">
        <f>IF($B41="","",INDEX('All CCC'!BB$7:BB$966,MATCH(WatchList!$B41,'All CCC'!$B$7:$B$966,0)))</f>
        <v/>
      </c>
      <c r="BC41" s="1045" t="str">
        <f>IF($B41="","",INDEX('All CCC'!BC$7:BC$966,MATCH(WatchList!$B41,'All CCC'!$B$7:$B$966,0)))</f>
        <v/>
      </c>
      <c r="BD41" s="1045" t="str">
        <f>IF($B41="","",INDEX('All CCC'!BD$7:BD$966,MATCH(WatchList!$B41,'All CCC'!$B$7:$B$966,0)))</f>
        <v/>
      </c>
      <c r="BE41" s="1045" t="str">
        <f>IF($B41="","",INDEX('All CCC'!BE$7:BE$966,MATCH(WatchList!$B41,'All CCC'!$B$7:$B$966,0)))</f>
        <v/>
      </c>
      <c r="BF41" s="1045" t="str">
        <f>IF($B41="","",INDEX('All CCC'!BF$7:BF$966,MATCH(WatchList!$B41,'All CCC'!$B$7:$B$966,0)))</f>
        <v/>
      </c>
    </row>
    <row r="42" spans="1:58" x14ac:dyDescent="0.2">
      <c r="A42" s="656" t="str">
        <f>IF($B42="","",INDEX('All CCC'!A$7:A$966,MATCH(WatchList!$B42,'All CCC'!$B$7:$B$966,0)))</f>
        <v/>
      </c>
      <c r="B42" s="36"/>
      <c r="C42" s="1045" t="str">
        <f>IF($B42="","",INDEX('All CCC'!C$7:C$966,MATCH(WatchList!$B42,'All CCC'!$B$7:$B$966,0)))</f>
        <v/>
      </c>
      <c r="D42" s="1045" t="str">
        <f>IF($B42="","",INDEX('All CCC'!D$7:D$966,MATCH(WatchList!$B42,'All CCC'!$B$7:$B$966,0)))</f>
        <v/>
      </c>
      <c r="E42" s="1045" t="str">
        <f>IF($B42="","",INDEX('All CCC'!E$7:E$966,MATCH(WatchList!$B42,'All CCC'!$B$7:$B$966,0)))</f>
        <v/>
      </c>
      <c r="F42" s="1045" t="str">
        <f>IF($B42="","",INDEX('All CCC'!F$7:F$966,MATCH(WatchList!$B42,'All CCC'!$B$7:$B$966,0)))</f>
        <v/>
      </c>
      <c r="G42" s="1045" t="str">
        <f>IF($B42="","",INDEX('All CCC'!G$7:G$966,MATCH(WatchList!$B42,'All CCC'!$B$7:$B$966,0)))</f>
        <v/>
      </c>
      <c r="H42" s="1045" t="str">
        <f>IF($B42="","",INDEX('All CCC'!H$7:H$966,MATCH(WatchList!$B42,'All CCC'!$B$7:$B$966,0)))</f>
        <v/>
      </c>
      <c r="I42" s="1045" t="str">
        <f>IF($B42="","",INDEX('All CCC'!I$7:I$966,MATCH(WatchList!$B42,'All CCC'!$B$7:$B$966,0)))</f>
        <v/>
      </c>
      <c r="J42" s="1045" t="str">
        <f>IF($B42="","",INDEX('All CCC'!J$7:J$966,MATCH(WatchList!$B42,'All CCC'!$B$7:$B$966,0)))</f>
        <v/>
      </c>
      <c r="K42" s="1045" t="str">
        <f>IF($B42="","",INDEX('All CCC'!K$7:K$966,MATCH(WatchList!$B42,'All CCC'!$B$7:$B$966,0)))</f>
        <v/>
      </c>
      <c r="L42" s="1045" t="str">
        <f>IF($B42="","",INDEX('All CCC'!L$7:L$966,MATCH(WatchList!$B42,'All CCC'!$B$7:$B$966,0)))</f>
        <v/>
      </c>
      <c r="M42" s="1045" t="str">
        <f>IF($B42="","",INDEX('All CCC'!M$7:M$966,MATCH(WatchList!$B42,'All CCC'!$B$7:$B$966,0)))</f>
        <v/>
      </c>
      <c r="N42" s="1045" t="str">
        <f>IF($B42="","",INDEX('All CCC'!N$7:N$966,MATCH(WatchList!$B42,'All CCC'!$B$7:$B$966,0)))</f>
        <v/>
      </c>
      <c r="O42" s="1045" t="str">
        <f>IF($B42="","",INDEX('All CCC'!O$7:O$966,MATCH(WatchList!$B42,'All CCC'!$B$7:$B$966,0)))</f>
        <v/>
      </c>
      <c r="P42" s="1046" t="str">
        <f>IF($B42="","",INDEX('All CCC'!P$7:P$966,MATCH(WatchList!$B42,'All CCC'!$B$7:$B$966,0)))</f>
        <v/>
      </c>
      <c r="Q42" s="1046" t="str">
        <f>IF($B42="","",INDEX('All CCC'!Q$7:Q$966,MATCH(WatchList!$B42,'All CCC'!$B$7:$B$966,0)))</f>
        <v/>
      </c>
      <c r="R42" s="1045" t="str">
        <f>IF($B42="","",INDEX('All CCC'!R$7:R$966,MATCH(WatchList!$B42,'All CCC'!$B$7:$B$966,0)))</f>
        <v/>
      </c>
      <c r="S42" s="1045" t="str">
        <f>IF($B42="","",INDEX('All CCC'!S$7:S$966,MATCH(WatchList!$B42,'All CCC'!$B$7:$B$966,0)))</f>
        <v/>
      </c>
      <c r="T42" s="1045" t="str">
        <f>IF($B42="","",INDEX('All CCC'!T$7:T$966,MATCH(WatchList!$B42,'All CCC'!$B$7:$B$966,0)))</f>
        <v/>
      </c>
      <c r="U42" s="1045" t="str">
        <f>IF($B42="","",INDEX('All CCC'!U$7:U$966,MATCH(WatchList!$B42,'All CCC'!$B$7:$B$966,0)))</f>
        <v/>
      </c>
      <c r="V42" s="1045" t="str">
        <f>IF($B42="","",INDEX('All CCC'!V$7:V$966,MATCH(WatchList!$B42,'All CCC'!$B$7:$B$966,0)))</f>
        <v/>
      </c>
      <c r="W42" s="1045" t="str">
        <f>IF($B42="","",INDEX('All CCC'!W$7:W$966,MATCH(WatchList!$B42,'All CCC'!$B$7:$B$966,0)))</f>
        <v/>
      </c>
      <c r="X42" s="1045" t="str">
        <f>IF($B42="","",INDEX('All CCC'!X$7:X$966,MATCH(WatchList!$B42,'All CCC'!$B$7:$B$966,0)))</f>
        <v/>
      </c>
      <c r="Y42" s="1045" t="str">
        <f>IF($B42="","",INDEX('All CCC'!Y$7:Y$966,MATCH(WatchList!$B42,'All CCC'!$B$7:$B$966,0)))</f>
        <v/>
      </c>
      <c r="Z42" s="1045" t="str">
        <f>IF($B42="","",INDEX('All CCC'!Z$7:Z$966,MATCH(WatchList!$B42,'All CCC'!$B$7:$B$966,0)))</f>
        <v/>
      </c>
      <c r="AA42" s="1045" t="str">
        <f>IF($B42="","",INDEX('All CCC'!AA$7:AA$966,MATCH(WatchList!$B42,'All CCC'!$B$7:$B$966,0)))</f>
        <v/>
      </c>
      <c r="AB42" s="1045" t="str">
        <f>IF($B42="","",INDEX('All CCC'!AB$7:AB$966,MATCH(WatchList!$B42,'All CCC'!$B$7:$B$966,0)))</f>
        <v/>
      </c>
      <c r="AC42" s="1045" t="str">
        <f>IF($B42="","",INDEX('All CCC'!AC$7:AC$966,MATCH(WatchList!$B42,'All CCC'!$B$7:$B$966,0)))</f>
        <v/>
      </c>
      <c r="AD42" s="1045" t="str">
        <f>IF($B42="","",INDEX('All CCC'!AD$7:AD$966,MATCH(WatchList!$B42,'All CCC'!$B$7:$B$966,0)))</f>
        <v/>
      </c>
      <c r="AE42" s="1045" t="str">
        <f>IF($B42="","",INDEX('All CCC'!AE$7:AE$966,MATCH(WatchList!$B42,'All CCC'!$B$7:$B$966,0)))</f>
        <v/>
      </c>
      <c r="AF42" s="1045" t="str">
        <f>IF($B42="","",INDEX('All CCC'!AF$7:AF$966,MATCH(WatchList!$B42,'All CCC'!$B$7:$B$966,0)))</f>
        <v/>
      </c>
      <c r="AG42" s="1045" t="str">
        <f>IF($B42="","",INDEX('All CCC'!AG$7:AG$966,MATCH(WatchList!$B42,'All CCC'!$B$7:$B$966,0)))</f>
        <v/>
      </c>
      <c r="AH42" s="1045" t="str">
        <f>IF($B42="","",INDEX('All CCC'!AH$7:AH$966,MATCH(WatchList!$B42,'All CCC'!$B$7:$B$966,0)))</f>
        <v/>
      </c>
      <c r="AI42" s="1045" t="str">
        <f>IF($B42="","",INDEX('All CCC'!AI$7:AI$966,MATCH(WatchList!$B42,'All CCC'!$B$7:$B$966,0)))</f>
        <v/>
      </c>
      <c r="AJ42" s="1045" t="str">
        <f>IF($B42="","",INDEX('All CCC'!AJ$7:AJ$966,MATCH(WatchList!$B42,'All CCC'!$B$7:$B$966,0)))</f>
        <v/>
      </c>
      <c r="AK42" s="1045" t="str">
        <f>IF($B42="","",INDEX('All CCC'!AK$7:AK$966,MATCH(WatchList!$B42,'All CCC'!$B$7:$B$966,0)))</f>
        <v/>
      </c>
      <c r="AL42" s="1045" t="str">
        <f>IF($B42="","",INDEX('All CCC'!AL$7:AL$966,MATCH(WatchList!$B42,'All CCC'!$B$7:$B$966,0)))</f>
        <v/>
      </c>
      <c r="AM42" s="1045" t="str">
        <f>IF($B42="","",INDEX('All CCC'!AM$7:AM$966,MATCH(WatchList!$B42,'All CCC'!$B$7:$B$966,0)))</f>
        <v/>
      </c>
      <c r="AN42" s="1045" t="str">
        <f>IF($B42="","",INDEX('All CCC'!AN$7:AN$966,MATCH(WatchList!$B42,'All CCC'!$B$7:$B$966,0)))</f>
        <v/>
      </c>
      <c r="AO42" s="1045" t="str">
        <f>IF($B42="","",INDEX('All CCC'!AO$7:AO$966,MATCH(WatchList!$B42,'All CCC'!$B$7:$B$966,0)))</f>
        <v/>
      </c>
      <c r="AP42" s="1045" t="str">
        <f>IF($B42="","",INDEX('All CCC'!AP$7:AP$966,MATCH(WatchList!$B42,'All CCC'!$B$7:$B$966,0)))</f>
        <v/>
      </c>
      <c r="AQ42" s="1045" t="str">
        <f>IF($B42="","",INDEX('All CCC'!AQ$7:AQ$966,MATCH(WatchList!$B42,'All CCC'!$B$7:$B$966,0)))</f>
        <v/>
      </c>
      <c r="AR42" s="1045" t="str">
        <f>IF($B42="","",INDEX('All CCC'!AR$7:AR$966,MATCH(WatchList!$B42,'All CCC'!$B$7:$B$966,0)))</f>
        <v/>
      </c>
      <c r="AS42" s="1045" t="str">
        <f>IF($B42="","",INDEX('All CCC'!AS$7:AS$966,MATCH(WatchList!$B42,'All CCC'!$B$7:$B$966,0)))</f>
        <v/>
      </c>
      <c r="AT42" s="1045" t="str">
        <f>IF($B42="","",INDEX('All CCC'!AT$7:AT$966,MATCH(WatchList!$B42,'All CCC'!$B$7:$B$966,0)))</f>
        <v/>
      </c>
      <c r="AU42" s="1045" t="str">
        <f>IF($B42="","",INDEX('All CCC'!AU$7:AU$966,MATCH(WatchList!$B42,'All CCC'!$B$7:$B$966,0)))</f>
        <v/>
      </c>
      <c r="AV42" s="1045" t="str">
        <f>IF($B42="","",INDEX('All CCC'!AV$7:AV$966,MATCH(WatchList!$B42,'All CCC'!$B$7:$B$966,0)))</f>
        <v/>
      </c>
      <c r="AW42" s="1045" t="str">
        <f>IF($B42="","",INDEX('All CCC'!AW$7:AW$966,MATCH(WatchList!$B42,'All CCC'!$B$7:$B$966,0)))</f>
        <v/>
      </c>
      <c r="AX42" s="1045" t="str">
        <f>IF($B42="","",INDEX('All CCC'!AX$7:AX$966,MATCH(WatchList!$B42,'All CCC'!$B$7:$B$966,0)))</f>
        <v/>
      </c>
      <c r="AY42" s="1045" t="str">
        <f>IF($B42="","",INDEX('All CCC'!AY$7:AY$966,MATCH(WatchList!$B42,'All CCC'!$B$7:$B$966,0)))</f>
        <v/>
      </c>
      <c r="AZ42" s="1045" t="str">
        <f>IF($B42="","",INDEX('All CCC'!AZ$7:AZ$966,MATCH(WatchList!$B42,'All CCC'!$B$7:$B$966,0)))</f>
        <v/>
      </c>
      <c r="BA42" s="1045" t="str">
        <f>IF($B42="","",INDEX('All CCC'!BA$7:BA$966,MATCH(WatchList!$B42,'All CCC'!$B$7:$B$966,0)))</f>
        <v/>
      </c>
      <c r="BB42" s="1045" t="str">
        <f>IF($B42="","",INDEX('All CCC'!BB$7:BB$966,MATCH(WatchList!$B42,'All CCC'!$B$7:$B$966,0)))</f>
        <v/>
      </c>
      <c r="BC42" s="1045" t="str">
        <f>IF($B42="","",INDEX('All CCC'!BC$7:BC$966,MATCH(WatchList!$B42,'All CCC'!$B$7:$B$966,0)))</f>
        <v/>
      </c>
      <c r="BD42" s="1045" t="str">
        <f>IF($B42="","",INDEX('All CCC'!BD$7:BD$966,MATCH(WatchList!$B42,'All CCC'!$B$7:$B$966,0)))</f>
        <v/>
      </c>
      <c r="BE42" s="1045" t="str">
        <f>IF($B42="","",INDEX('All CCC'!BE$7:BE$966,MATCH(WatchList!$B42,'All CCC'!$B$7:$B$966,0)))</f>
        <v/>
      </c>
      <c r="BF42" s="1045" t="str">
        <f>IF($B42="","",INDEX('All CCC'!BF$7:BF$966,MATCH(WatchList!$B42,'All CCC'!$B$7:$B$966,0)))</f>
        <v/>
      </c>
    </row>
    <row r="43" spans="1:58" x14ac:dyDescent="0.2">
      <c r="A43" s="656" t="str">
        <f>IF($B43="","",INDEX('All CCC'!A$7:A$966,MATCH(WatchList!$B43,'All CCC'!$B$7:$B$966,0)))</f>
        <v/>
      </c>
      <c r="B43" s="36"/>
      <c r="C43" s="1045" t="str">
        <f>IF($B43="","",INDEX('All CCC'!C$7:C$966,MATCH(WatchList!$B43,'All CCC'!$B$7:$B$966,0)))</f>
        <v/>
      </c>
      <c r="D43" s="1045" t="str">
        <f>IF($B43="","",INDEX('All CCC'!D$7:D$966,MATCH(WatchList!$B43,'All CCC'!$B$7:$B$966,0)))</f>
        <v/>
      </c>
      <c r="E43" s="1045" t="str">
        <f>IF($B43="","",INDEX('All CCC'!E$7:E$966,MATCH(WatchList!$B43,'All CCC'!$B$7:$B$966,0)))</f>
        <v/>
      </c>
      <c r="F43" s="1045" t="str">
        <f>IF($B43="","",INDEX('All CCC'!F$7:F$966,MATCH(WatchList!$B43,'All CCC'!$B$7:$B$966,0)))</f>
        <v/>
      </c>
      <c r="G43" s="1045" t="str">
        <f>IF($B43="","",INDEX('All CCC'!G$7:G$966,MATCH(WatchList!$B43,'All CCC'!$B$7:$B$966,0)))</f>
        <v/>
      </c>
      <c r="H43" s="1045" t="str">
        <f>IF($B43="","",INDEX('All CCC'!H$7:H$966,MATCH(WatchList!$B43,'All CCC'!$B$7:$B$966,0)))</f>
        <v/>
      </c>
      <c r="I43" s="1045" t="str">
        <f>IF($B43="","",INDEX('All CCC'!I$7:I$966,MATCH(WatchList!$B43,'All CCC'!$B$7:$B$966,0)))</f>
        <v/>
      </c>
      <c r="J43" s="1045" t="str">
        <f>IF($B43="","",INDEX('All CCC'!J$7:J$966,MATCH(WatchList!$B43,'All CCC'!$B$7:$B$966,0)))</f>
        <v/>
      </c>
      <c r="K43" s="1045" t="str">
        <f>IF($B43="","",INDEX('All CCC'!K$7:K$966,MATCH(WatchList!$B43,'All CCC'!$B$7:$B$966,0)))</f>
        <v/>
      </c>
      <c r="L43" s="1045" t="str">
        <f>IF($B43="","",INDEX('All CCC'!L$7:L$966,MATCH(WatchList!$B43,'All CCC'!$B$7:$B$966,0)))</f>
        <v/>
      </c>
      <c r="M43" s="1045" t="str">
        <f>IF($B43="","",INDEX('All CCC'!M$7:M$966,MATCH(WatchList!$B43,'All CCC'!$B$7:$B$966,0)))</f>
        <v/>
      </c>
      <c r="N43" s="1045" t="str">
        <f>IF($B43="","",INDEX('All CCC'!N$7:N$966,MATCH(WatchList!$B43,'All CCC'!$B$7:$B$966,0)))</f>
        <v/>
      </c>
      <c r="O43" s="1045" t="str">
        <f>IF($B43="","",INDEX('All CCC'!O$7:O$966,MATCH(WatchList!$B43,'All CCC'!$B$7:$B$966,0)))</f>
        <v/>
      </c>
      <c r="P43" s="1046" t="str">
        <f>IF($B43="","",INDEX('All CCC'!P$7:P$966,MATCH(WatchList!$B43,'All CCC'!$B$7:$B$966,0)))</f>
        <v/>
      </c>
      <c r="Q43" s="1046" t="str">
        <f>IF($B43="","",INDEX('All CCC'!Q$7:Q$966,MATCH(WatchList!$B43,'All CCC'!$B$7:$B$966,0)))</f>
        <v/>
      </c>
      <c r="R43" s="1045" t="str">
        <f>IF($B43="","",INDEX('All CCC'!R$7:R$966,MATCH(WatchList!$B43,'All CCC'!$B$7:$B$966,0)))</f>
        <v/>
      </c>
      <c r="S43" s="1045" t="str">
        <f>IF($B43="","",INDEX('All CCC'!S$7:S$966,MATCH(WatchList!$B43,'All CCC'!$B$7:$B$966,0)))</f>
        <v/>
      </c>
      <c r="T43" s="1045" t="str">
        <f>IF($B43="","",INDEX('All CCC'!T$7:T$966,MATCH(WatchList!$B43,'All CCC'!$B$7:$B$966,0)))</f>
        <v/>
      </c>
      <c r="U43" s="1045" t="str">
        <f>IF($B43="","",INDEX('All CCC'!U$7:U$966,MATCH(WatchList!$B43,'All CCC'!$B$7:$B$966,0)))</f>
        <v/>
      </c>
      <c r="V43" s="1045" t="str">
        <f>IF($B43="","",INDEX('All CCC'!V$7:V$966,MATCH(WatchList!$B43,'All CCC'!$B$7:$B$966,0)))</f>
        <v/>
      </c>
      <c r="W43" s="1045" t="str">
        <f>IF($B43="","",INDEX('All CCC'!W$7:W$966,MATCH(WatchList!$B43,'All CCC'!$B$7:$B$966,0)))</f>
        <v/>
      </c>
      <c r="X43" s="1045" t="str">
        <f>IF($B43="","",INDEX('All CCC'!X$7:X$966,MATCH(WatchList!$B43,'All CCC'!$B$7:$B$966,0)))</f>
        <v/>
      </c>
      <c r="Y43" s="1045" t="str">
        <f>IF($B43="","",INDEX('All CCC'!Y$7:Y$966,MATCH(WatchList!$B43,'All CCC'!$B$7:$B$966,0)))</f>
        <v/>
      </c>
      <c r="Z43" s="1045" t="str">
        <f>IF($B43="","",INDEX('All CCC'!Z$7:Z$966,MATCH(WatchList!$B43,'All CCC'!$B$7:$B$966,0)))</f>
        <v/>
      </c>
      <c r="AA43" s="1045" t="str">
        <f>IF($B43="","",INDEX('All CCC'!AA$7:AA$966,MATCH(WatchList!$B43,'All CCC'!$B$7:$B$966,0)))</f>
        <v/>
      </c>
      <c r="AB43" s="1045" t="str">
        <f>IF($B43="","",INDEX('All CCC'!AB$7:AB$966,MATCH(WatchList!$B43,'All CCC'!$B$7:$B$966,0)))</f>
        <v/>
      </c>
      <c r="AC43" s="1045" t="str">
        <f>IF($B43="","",INDEX('All CCC'!AC$7:AC$966,MATCH(WatchList!$B43,'All CCC'!$B$7:$B$966,0)))</f>
        <v/>
      </c>
      <c r="AD43" s="1045" t="str">
        <f>IF($B43="","",INDEX('All CCC'!AD$7:AD$966,MATCH(WatchList!$B43,'All CCC'!$B$7:$B$966,0)))</f>
        <v/>
      </c>
      <c r="AE43" s="1045" t="str">
        <f>IF($B43="","",INDEX('All CCC'!AE$7:AE$966,MATCH(WatchList!$B43,'All CCC'!$B$7:$B$966,0)))</f>
        <v/>
      </c>
      <c r="AF43" s="1045" t="str">
        <f>IF($B43="","",INDEX('All CCC'!AF$7:AF$966,MATCH(WatchList!$B43,'All CCC'!$B$7:$B$966,0)))</f>
        <v/>
      </c>
      <c r="AG43" s="1045" t="str">
        <f>IF($B43="","",INDEX('All CCC'!AG$7:AG$966,MATCH(WatchList!$B43,'All CCC'!$B$7:$B$966,0)))</f>
        <v/>
      </c>
      <c r="AH43" s="1045" t="str">
        <f>IF($B43="","",INDEX('All CCC'!AH$7:AH$966,MATCH(WatchList!$B43,'All CCC'!$B$7:$B$966,0)))</f>
        <v/>
      </c>
      <c r="AI43" s="1045" t="str">
        <f>IF($B43="","",INDEX('All CCC'!AI$7:AI$966,MATCH(WatchList!$B43,'All CCC'!$B$7:$B$966,0)))</f>
        <v/>
      </c>
      <c r="AJ43" s="1045" t="str">
        <f>IF($B43="","",INDEX('All CCC'!AJ$7:AJ$966,MATCH(WatchList!$B43,'All CCC'!$B$7:$B$966,0)))</f>
        <v/>
      </c>
      <c r="AK43" s="1045" t="str">
        <f>IF($B43="","",INDEX('All CCC'!AK$7:AK$966,MATCH(WatchList!$B43,'All CCC'!$B$7:$B$966,0)))</f>
        <v/>
      </c>
      <c r="AL43" s="1045" t="str">
        <f>IF($B43="","",INDEX('All CCC'!AL$7:AL$966,MATCH(WatchList!$B43,'All CCC'!$B$7:$B$966,0)))</f>
        <v/>
      </c>
      <c r="AM43" s="1045" t="str">
        <f>IF($B43="","",INDEX('All CCC'!AM$7:AM$966,MATCH(WatchList!$B43,'All CCC'!$B$7:$B$966,0)))</f>
        <v/>
      </c>
      <c r="AN43" s="1045" t="str">
        <f>IF($B43="","",INDEX('All CCC'!AN$7:AN$966,MATCH(WatchList!$B43,'All CCC'!$B$7:$B$966,0)))</f>
        <v/>
      </c>
      <c r="AO43" s="1045" t="str">
        <f>IF($B43="","",INDEX('All CCC'!AO$7:AO$966,MATCH(WatchList!$B43,'All CCC'!$B$7:$B$966,0)))</f>
        <v/>
      </c>
      <c r="AP43" s="1045" t="str">
        <f>IF($B43="","",INDEX('All CCC'!AP$7:AP$966,MATCH(WatchList!$B43,'All CCC'!$B$7:$B$966,0)))</f>
        <v/>
      </c>
      <c r="AQ43" s="1045" t="str">
        <f>IF($B43="","",INDEX('All CCC'!AQ$7:AQ$966,MATCH(WatchList!$B43,'All CCC'!$B$7:$B$966,0)))</f>
        <v/>
      </c>
      <c r="AR43" s="1045" t="str">
        <f>IF($B43="","",INDEX('All CCC'!AR$7:AR$966,MATCH(WatchList!$B43,'All CCC'!$B$7:$B$966,0)))</f>
        <v/>
      </c>
      <c r="AS43" s="1045" t="str">
        <f>IF($B43="","",INDEX('All CCC'!AS$7:AS$966,MATCH(WatchList!$B43,'All CCC'!$B$7:$B$966,0)))</f>
        <v/>
      </c>
      <c r="AT43" s="1045" t="str">
        <f>IF($B43="","",INDEX('All CCC'!AT$7:AT$966,MATCH(WatchList!$B43,'All CCC'!$B$7:$B$966,0)))</f>
        <v/>
      </c>
      <c r="AU43" s="1045" t="str">
        <f>IF($B43="","",INDEX('All CCC'!AU$7:AU$966,MATCH(WatchList!$B43,'All CCC'!$B$7:$B$966,0)))</f>
        <v/>
      </c>
      <c r="AV43" s="1045" t="str">
        <f>IF($B43="","",INDEX('All CCC'!AV$7:AV$966,MATCH(WatchList!$B43,'All CCC'!$B$7:$B$966,0)))</f>
        <v/>
      </c>
      <c r="AW43" s="1045" t="str">
        <f>IF($B43="","",INDEX('All CCC'!AW$7:AW$966,MATCH(WatchList!$B43,'All CCC'!$B$7:$B$966,0)))</f>
        <v/>
      </c>
      <c r="AX43" s="1045" t="str">
        <f>IF($B43="","",INDEX('All CCC'!AX$7:AX$966,MATCH(WatchList!$B43,'All CCC'!$B$7:$B$966,0)))</f>
        <v/>
      </c>
      <c r="AY43" s="1045" t="str">
        <f>IF($B43="","",INDEX('All CCC'!AY$7:AY$966,MATCH(WatchList!$B43,'All CCC'!$B$7:$B$966,0)))</f>
        <v/>
      </c>
      <c r="AZ43" s="1045" t="str">
        <f>IF($B43="","",INDEX('All CCC'!AZ$7:AZ$966,MATCH(WatchList!$B43,'All CCC'!$B$7:$B$966,0)))</f>
        <v/>
      </c>
      <c r="BA43" s="1045" t="str">
        <f>IF($B43="","",INDEX('All CCC'!BA$7:BA$966,MATCH(WatchList!$B43,'All CCC'!$B$7:$B$966,0)))</f>
        <v/>
      </c>
      <c r="BB43" s="1045" t="str">
        <f>IF($B43="","",INDEX('All CCC'!BB$7:BB$966,MATCH(WatchList!$B43,'All CCC'!$B$7:$B$966,0)))</f>
        <v/>
      </c>
      <c r="BC43" s="1045" t="str">
        <f>IF($B43="","",INDEX('All CCC'!BC$7:BC$966,MATCH(WatchList!$B43,'All CCC'!$B$7:$B$966,0)))</f>
        <v/>
      </c>
      <c r="BD43" s="1045" t="str">
        <f>IF($B43="","",INDEX('All CCC'!BD$7:BD$966,MATCH(WatchList!$B43,'All CCC'!$B$7:$B$966,0)))</f>
        <v/>
      </c>
      <c r="BE43" s="1045" t="str">
        <f>IF($B43="","",INDEX('All CCC'!BE$7:BE$966,MATCH(WatchList!$B43,'All CCC'!$B$7:$B$966,0)))</f>
        <v/>
      </c>
      <c r="BF43" s="1045" t="str">
        <f>IF($B43="","",INDEX('All CCC'!BF$7:BF$966,MATCH(WatchList!$B43,'All CCC'!$B$7:$B$966,0)))</f>
        <v/>
      </c>
    </row>
    <row r="44" spans="1:58" x14ac:dyDescent="0.2">
      <c r="A44" s="656" t="str">
        <f>IF($B44="","",INDEX('All CCC'!A$7:A$966,MATCH(WatchList!$B44,'All CCC'!$B$7:$B$966,0)))</f>
        <v/>
      </c>
      <c r="B44" s="36"/>
      <c r="C44" s="1045" t="str">
        <f>IF($B44="","",INDEX('All CCC'!C$7:C$966,MATCH(WatchList!$B44,'All CCC'!$B$7:$B$966,0)))</f>
        <v/>
      </c>
      <c r="D44" s="1045" t="str">
        <f>IF($B44="","",INDEX('All CCC'!D$7:D$966,MATCH(WatchList!$B44,'All CCC'!$B$7:$B$966,0)))</f>
        <v/>
      </c>
      <c r="E44" s="1045" t="str">
        <f>IF($B44="","",INDEX('All CCC'!E$7:E$966,MATCH(WatchList!$B44,'All CCC'!$B$7:$B$966,0)))</f>
        <v/>
      </c>
      <c r="F44" s="1045" t="str">
        <f>IF($B44="","",INDEX('All CCC'!F$7:F$966,MATCH(WatchList!$B44,'All CCC'!$B$7:$B$966,0)))</f>
        <v/>
      </c>
      <c r="G44" s="1045" t="str">
        <f>IF($B44="","",INDEX('All CCC'!G$7:G$966,MATCH(WatchList!$B44,'All CCC'!$B$7:$B$966,0)))</f>
        <v/>
      </c>
      <c r="H44" s="1045" t="str">
        <f>IF($B44="","",INDEX('All CCC'!H$7:H$966,MATCH(WatchList!$B44,'All CCC'!$B$7:$B$966,0)))</f>
        <v/>
      </c>
      <c r="I44" s="1045" t="str">
        <f>IF($B44="","",INDEX('All CCC'!I$7:I$966,MATCH(WatchList!$B44,'All CCC'!$B$7:$B$966,0)))</f>
        <v/>
      </c>
      <c r="J44" s="1045" t="str">
        <f>IF($B44="","",INDEX('All CCC'!J$7:J$966,MATCH(WatchList!$B44,'All CCC'!$B$7:$B$966,0)))</f>
        <v/>
      </c>
      <c r="K44" s="1045" t="str">
        <f>IF($B44="","",INDEX('All CCC'!K$7:K$966,MATCH(WatchList!$B44,'All CCC'!$B$7:$B$966,0)))</f>
        <v/>
      </c>
      <c r="L44" s="1045" t="str">
        <f>IF($B44="","",INDEX('All CCC'!L$7:L$966,MATCH(WatchList!$B44,'All CCC'!$B$7:$B$966,0)))</f>
        <v/>
      </c>
      <c r="M44" s="1045" t="str">
        <f>IF($B44="","",INDEX('All CCC'!M$7:M$966,MATCH(WatchList!$B44,'All CCC'!$B$7:$B$966,0)))</f>
        <v/>
      </c>
      <c r="N44" s="1045" t="str">
        <f>IF($B44="","",INDEX('All CCC'!N$7:N$966,MATCH(WatchList!$B44,'All CCC'!$B$7:$B$966,0)))</f>
        <v/>
      </c>
      <c r="O44" s="1045" t="str">
        <f>IF($B44="","",INDEX('All CCC'!O$7:O$966,MATCH(WatchList!$B44,'All CCC'!$B$7:$B$966,0)))</f>
        <v/>
      </c>
      <c r="P44" s="1046" t="str">
        <f>IF($B44="","",INDEX('All CCC'!P$7:P$966,MATCH(WatchList!$B44,'All CCC'!$B$7:$B$966,0)))</f>
        <v/>
      </c>
      <c r="Q44" s="1046" t="str">
        <f>IF($B44="","",INDEX('All CCC'!Q$7:Q$966,MATCH(WatchList!$B44,'All CCC'!$B$7:$B$966,0)))</f>
        <v/>
      </c>
      <c r="R44" s="1045" t="str">
        <f>IF($B44="","",INDEX('All CCC'!R$7:R$966,MATCH(WatchList!$B44,'All CCC'!$B$7:$B$966,0)))</f>
        <v/>
      </c>
      <c r="S44" s="1045" t="str">
        <f>IF($B44="","",INDEX('All CCC'!S$7:S$966,MATCH(WatchList!$B44,'All CCC'!$B$7:$B$966,0)))</f>
        <v/>
      </c>
      <c r="T44" s="1045" t="str">
        <f>IF($B44="","",INDEX('All CCC'!T$7:T$966,MATCH(WatchList!$B44,'All CCC'!$B$7:$B$966,0)))</f>
        <v/>
      </c>
      <c r="U44" s="1045" t="str">
        <f>IF($B44="","",INDEX('All CCC'!U$7:U$966,MATCH(WatchList!$B44,'All CCC'!$B$7:$B$966,0)))</f>
        <v/>
      </c>
      <c r="V44" s="1045" t="str">
        <f>IF($B44="","",INDEX('All CCC'!V$7:V$966,MATCH(WatchList!$B44,'All CCC'!$B$7:$B$966,0)))</f>
        <v/>
      </c>
      <c r="W44" s="1045" t="str">
        <f>IF($B44="","",INDEX('All CCC'!W$7:W$966,MATCH(WatchList!$B44,'All CCC'!$B$7:$B$966,0)))</f>
        <v/>
      </c>
      <c r="X44" s="1045" t="str">
        <f>IF($B44="","",INDEX('All CCC'!X$7:X$966,MATCH(WatchList!$B44,'All CCC'!$B$7:$B$966,0)))</f>
        <v/>
      </c>
      <c r="Y44" s="1045" t="str">
        <f>IF($B44="","",INDEX('All CCC'!Y$7:Y$966,MATCH(WatchList!$B44,'All CCC'!$B$7:$B$966,0)))</f>
        <v/>
      </c>
      <c r="Z44" s="1045" t="str">
        <f>IF($B44="","",INDEX('All CCC'!Z$7:Z$966,MATCH(WatchList!$B44,'All CCC'!$B$7:$B$966,0)))</f>
        <v/>
      </c>
      <c r="AA44" s="1045" t="str">
        <f>IF($B44="","",INDEX('All CCC'!AA$7:AA$966,MATCH(WatchList!$B44,'All CCC'!$B$7:$B$966,0)))</f>
        <v/>
      </c>
      <c r="AB44" s="1045" t="str">
        <f>IF($B44="","",INDEX('All CCC'!AB$7:AB$966,MATCH(WatchList!$B44,'All CCC'!$B$7:$B$966,0)))</f>
        <v/>
      </c>
      <c r="AC44" s="1045" t="str">
        <f>IF($B44="","",INDEX('All CCC'!AC$7:AC$966,MATCH(WatchList!$B44,'All CCC'!$B$7:$B$966,0)))</f>
        <v/>
      </c>
      <c r="AD44" s="1045" t="str">
        <f>IF($B44="","",INDEX('All CCC'!AD$7:AD$966,MATCH(WatchList!$B44,'All CCC'!$B$7:$B$966,0)))</f>
        <v/>
      </c>
      <c r="AE44" s="1045" t="str">
        <f>IF($B44="","",INDEX('All CCC'!AE$7:AE$966,MATCH(WatchList!$B44,'All CCC'!$B$7:$B$966,0)))</f>
        <v/>
      </c>
      <c r="AF44" s="1045" t="str">
        <f>IF($B44="","",INDEX('All CCC'!AF$7:AF$966,MATCH(WatchList!$B44,'All CCC'!$B$7:$B$966,0)))</f>
        <v/>
      </c>
      <c r="AG44" s="1045" t="str">
        <f>IF($B44="","",INDEX('All CCC'!AG$7:AG$966,MATCH(WatchList!$B44,'All CCC'!$B$7:$B$966,0)))</f>
        <v/>
      </c>
      <c r="AH44" s="1045" t="str">
        <f>IF($B44="","",INDEX('All CCC'!AH$7:AH$966,MATCH(WatchList!$B44,'All CCC'!$B$7:$B$966,0)))</f>
        <v/>
      </c>
      <c r="AI44" s="1045" t="str">
        <f>IF($B44="","",INDEX('All CCC'!AI$7:AI$966,MATCH(WatchList!$B44,'All CCC'!$B$7:$B$966,0)))</f>
        <v/>
      </c>
      <c r="AJ44" s="1045" t="str">
        <f>IF($B44="","",INDEX('All CCC'!AJ$7:AJ$966,MATCH(WatchList!$B44,'All CCC'!$B$7:$B$966,0)))</f>
        <v/>
      </c>
      <c r="AK44" s="1045" t="str">
        <f>IF($B44="","",INDEX('All CCC'!AK$7:AK$966,MATCH(WatchList!$B44,'All CCC'!$B$7:$B$966,0)))</f>
        <v/>
      </c>
      <c r="AL44" s="1045" t="str">
        <f>IF($B44="","",INDEX('All CCC'!AL$7:AL$966,MATCH(WatchList!$B44,'All CCC'!$B$7:$B$966,0)))</f>
        <v/>
      </c>
      <c r="AM44" s="1045" t="str">
        <f>IF($B44="","",INDEX('All CCC'!AM$7:AM$966,MATCH(WatchList!$B44,'All CCC'!$B$7:$B$966,0)))</f>
        <v/>
      </c>
      <c r="AN44" s="1045" t="str">
        <f>IF($B44="","",INDEX('All CCC'!AN$7:AN$966,MATCH(WatchList!$B44,'All CCC'!$B$7:$B$966,0)))</f>
        <v/>
      </c>
      <c r="AO44" s="1045" t="str">
        <f>IF($B44="","",INDEX('All CCC'!AO$7:AO$966,MATCH(WatchList!$B44,'All CCC'!$B$7:$B$966,0)))</f>
        <v/>
      </c>
      <c r="AP44" s="1045" t="str">
        <f>IF($B44="","",INDEX('All CCC'!AP$7:AP$966,MATCH(WatchList!$B44,'All CCC'!$B$7:$B$966,0)))</f>
        <v/>
      </c>
      <c r="AQ44" s="1045" t="str">
        <f>IF($B44="","",INDEX('All CCC'!AQ$7:AQ$966,MATCH(WatchList!$B44,'All CCC'!$B$7:$B$966,0)))</f>
        <v/>
      </c>
      <c r="AR44" s="1045" t="str">
        <f>IF($B44="","",INDEX('All CCC'!AR$7:AR$966,MATCH(WatchList!$B44,'All CCC'!$B$7:$B$966,0)))</f>
        <v/>
      </c>
      <c r="AS44" s="1045" t="str">
        <f>IF($B44="","",INDEX('All CCC'!AS$7:AS$966,MATCH(WatchList!$B44,'All CCC'!$B$7:$B$966,0)))</f>
        <v/>
      </c>
      <c r="AT44" s="1045" t="str">
        <f>IF($B44="","",INDEX('All CCC'!AT$7:AT$966,MATCH(WatchList!$B44,'All CCC'!$B$7:$B$966,0)))</f>
        <v/>
      </c>
      <c r="AU44" s="1045" t="str">
        <f>IF($B44="","",INDEX('All CCC'!AU$7:AU$966,MATCH(WatchList!$B44,'All CCC'!$B$7:$B$966,0)))</f>
        <v/>
      </c>
      <c r="AV44" s="1045" t="str">
        <f>IF($B44="","",INDEX('All CCC'!AV$7:AV$966,MATCH(WatchList!$B44,'All CCC'!$B$7:$B$966,0)))</f>
        <v/>
      </c>
      <c r="AW44" s="1045" t="str">
        <f>IF($B44="","",INDEX('All CCC'!AW$7:AW$966,MATCH(WatchList!$B44,'All CCC'!$B$7:$B$966,0)))</f>
        <v/>
      </c>
      <c r="AX44" s="1045" t="str">
        <f>IF($B44="","",INDEX('All CCC'!AX$7:AX$966,MATCH(WatchList!$B44,'All CCC'!$B$7:$B$966,0)))</f>
        <v/>
      </c>
      <c r="AY44" s="1045" t="str">
        <f>IF($B44="","",INDEX('All CCC'!AY$7:AY$966,MATCH(WatchList!$B44,'All CCC'!$B$7:$B$966,0)))</f>
        <v/>
      </c>
      <c r="AZ44" s="1045" t="str">
        <f>IF($B44="","",INDEX('All CCC'!AZ$7:AZ$966,MATCH(WatchList!$B44,'All CCC'!$B$7:$B$966,0)))</f>
        <v/>
      </c>
      <c r="BA44" s="1045" t="str">
        <f>IF($B44="","",INDEX('All CCC'!BA$7:BA$966,MATCH(WatchList!$B44,'All CCC'!$B$7:$B$966,0)))</f>
        <v/>
      </c>
      <c r="BB44" s="1045" t="str">
        <f>IF($B44="","",INDEX('All CCC'!BB$7:BB$966,MATCH(WatchList!$B44,'All CCC'!$B$7:$B$966,0)))</f>
        <v/>
      </c>
      <c r="BC44" s="1045" t="str">
        <f>IF($B44="","",INDEX('All CCC'!BC$7:BC$966,MATCH(WatchList!$B44,'All CCC'!$B$7:$B$966,0)))</f>
        <v/>
      </c>
      <c r="BD44" s="1045" t="str">
        <f>IF($B44="","",INDEX('All CCC'!BD$7:BD$966,MATCH(WatchList!$B44,'All CCC'!$B$7:$B$966,0)))</f>
        <v/>
      </c>
      <c r="BE44" s="1045" t="str">
        <f>IF($B44="","",INDEX('All CCC'!BE$7:BE$966,MATCH(WatchList!$B44,'All CCC'!$B$7:$B$966,0)))</f>
        <v/>
      </c>
      <c r="BF44" s="1045" t="str">
        <f>IF($B44="","",INDEX('All CCC'!BF$7:BF$966,MATCH(WatchList!$B44,'All CCC'!$B$7:$B$966,0)))</f>
        <v/>
      </c>
    </row>
    <row r="45" spans="1:58" x14ac:dyDescent="0.2">
      <c r="A45" s="656" t="str">
        <f>IF($B45="","",INDEX('All CCC'!A$7:A$966,MATCH(WatchList!$B45,'All CCC'!$B$7:$B$966,0)))</f>
        <v/>
      </c>
      <c r="B45" s="36"/>
      <c r="C45" s="1045" t="str">
        <f>IF($B45="","",INDEX('All CCC'!C$7:C$966,MATCH(WatchList!$B45,'All CCC'!$B$7:$B$966,0)))</f>
        <v/>
      </c>
      <c r="D45" s="1045" t="str">
        <f>IF($B45="","",INDEX('All CCC'!D$7:D$966,MATCH(WatchList!$B45,'All CCC'!$B$7:$B$966,0)))</f>
        <v/>
      </c>
      <c r="E45" s="1045" t="str">
        <f>IF($B45="","",INDEX('All CCC'!E$7:E$966,MATCH(WatchList!$B45,'All CCC'!$B$7:$B$966,0)))</f>
        <v/>
      </c>
      <c r="F45" s="1045" t="str">
        <f>IF($B45="","",INDEX('All CCC'!F$7:F$966,MATCH(WatchList!$B45,'All CCC'!$B$7:$B$966,0)))</f>
        <v/>
      </c>
      <c r="G45" s="1045" t="str">
        <f>IF($B45="","",INDEX('All CCC'!G$7:G$966,MATCH(WatchList!$B45,'All CCC'!$B$7:$B$966,0)))</f>
        <v/>
      </c>
      <c r="H45" s="1045" t="str">
        <f>IF($B45="","",INDEX('All CCC'!H$7:H$966,MATCH(WatchList!$B45,'All CCC'!$B$7:$B$966,0)))</f>
        <v/>
      </c>
      <c r="I45" s="1045" t="str">
        <f>IF($B45="","",INDEX('All CCC'!I$7:I$966,MATCH(WatchList!$B45,'All CCC'!$B$7:$B$966,0)))</f>
        <v/>
      </c>
      <c r="J45" s="1045" t="str">
        <f>IF($B45="","",INDEX('All CCC'!J$7:J$966,MATCH(WatchList!$B45,'All CCC'!$B$7:$B$966,0)))</f>
        <v/>
      </c>
      <c r="K45" s="1045" t="str">
        <f>IF($B45="","",INDEX('All CCC'!K$7:K$966,MATCH(WatchList!$B45,'All CCC'!$B$7:$B$966,0)))</f>
        <v/>
      </c>
      <c r="L45" s="1045" t="str">
        <f>IF($B45="","",INDEX('All CCC'!L$7:L$966,MATCH(WatchList!$B45,'All CCC'!$B$7:$B$966,0)))</f>
        <v/>
      </c>
      <c r="M45" s="1045" t="str">
        <f>IF($B45="","",INDEX('All CCC'!M$7:M$966,MATCH(WatchList!$B45,'All CCC'!$B$7:$B$966,0)))</f>
        <v/>
      </c>
      <c r="N45" s="1045" t="str">
        <f>IF($B45="","",INDEX('All CCC'!N$7:N$966,MATCH(WatchList!$B45,'All CCC'!$B$7:$B$966,0)))</f>
        <v/>
      </c>
      <c r="O45" s="1045" t="str">
        <f>IF($B45="","",INDEX('All CCC'!O$7:O$966,MATCH(WatchList!$B45,'All CCC'!$B$7:$B$966,0)))</f>
        <v/>
      </c>
      <c r="P45" s="1046" t="str">
        <f>IF($B45="","",INDEX('All CCC'!P$7:P$966,MATCH(WatchList!$B45,'All CCC'!$B$7:$B$966,0)))</f>
        <v/>
      </c>
      <c r="Q45" s="1046" t="str">
        <f>IF($B45="","",INDEX('All CCC'!Q$7:Q$966,MATCH(WatchList!$B45,'All CCC'!$B$7:$B$966,0)))</f>
        <v/>
      </c>
      <c r="R45" s="1045" t="str">
        <f>IF($B45="","",INDEX('All CCC'!R$7:R$966,MATCH(WatchList!$B45,'All CCC'!$B$7:$B$966,0)))</f>
        <v/>
      </c>
      <c r="S45" s="1045" t="str">
        <f>IF($B45="","",INDEX('All CCC'!S$7:S$966,MATCH(WatchList!$B45,'All CCC'!$B$7:$B$966,0)))</f>
        <v/>
      </c>
      <c r="T45" s="1045" t="str">
        <f>IF($B45="","",INDEX('All CCC'!T$7:T$966,MATCH(WatchList!$B45,'All CCC'!$B$7:$B$966,0)))</f>
        <v/>
      </c>
      <c r="U45" s="1045" t="str">
        <f>IF($B45="","",INDEX('All CCC'!U$7:U$966,MATCH(WatchList!$B45,'All CCC'!$B$7:$B$966,0)))</f>
        <v/>
      </c>
      <c r="V45" s="1045" t="str">
        <f>IF($B45="","",INDEX('All CCC'!V$7:V$966,MATCH(WatchList!$B45,'All CCC'!$B$7:$B$966,0)))</f>
        <v/>
      </c>
      <c r="W45" s="1045" t="str">
        <f>IF($B45="","",INDEX('All CCC'!W$7:W$966,MATCH(WatchList!$B45,'All CCC'!$B$7:$B$966,0)))</f>
        <v/>
      </c>
      <c r="X45" s="1045" t="str">
        <f>IF($B45="","",INDEX('All CCC'!X$7:X$966,MATCH(WatchList!$B45,'All CCC'!$B$7:$B$966,0)))</f>
        <v/>
      </c>
      <c r="Y45" s="1045" t="str">
        <f>IF($B45="","",INDEX('All CCC'!Y$7:Y$966,MATCH(WatchList!$B45,'All CCC'!$B$7:$B$966,0)))</f>
        <v/>
      </c>
      <c r="Z45" s="1045" t="str">
        <f>IF($B45="","",INDEX('All CCC'!Z$7:Z$966,MATCH(WatchList!$B45,'All CCC'!$B$7:$B$966,0)))</f>
        <v/>
      </c>
      <c r="AA45" s="1045" t="str">
        <f>IF($B45="","",INDEX('All CCC'!AA$7:AA$966,MATCH(WatchList!$B45,'All CCC'!$B$7:$B$966,0)))</f>
        <v/>
      </c>
      <c r="AB45" s="1045" t="str">
        <f>IF($B45="","",INDEX('All CCC'!AB$7:AB$966,MATCH(WatchList!$B45,'All CCC'!$B$7:$B$966,0)))</f>
        <v/>
      </c>
      <c r="AC45" s="1045" t="str">
        <f>IF($B45="","",INDEX('All CCC'!AC$7:AC$966,MATCH(WatchList!$B45,'All CCC'!$B$7:$B$966,0)))</f>
        <v/>
      </c>
      <c r="AD45" s="1045" t="str">
        <f>IF($B45="","",INDEX('All CCC'!AD$7:AD$966,MATCH(WatchList!$B45,'All CCC'!$B$7:$B$966,0)))</f>
        <v/>
      </c>
      <c r="AE45" s="1045" t="str">
        <f>IF($B45="","",INDEX('All CCC'!AE$7:AE$966,MATCH(WatchList!$B45,'All CCC'!$B$7:$B$966,0)))</f>
        <v/>
      </c>
      <c r="AF45" s="1045" t="str">
        <f>IF($B45="","",INDEX('All CCC'!AF$7:AF$966,MATCH(WatchList!$B45,'All CCC'!$B$7:$B$966,0)))</f>
        <v/>
      </c>
      <c r="AG45" s="1045" t="str">
        <f>IF($B45="","",INDEX('All CCC'!AG$7:AG$966,MATCH(WatchList!$B45,'All CCC'!$B$7:$B$966,0)))</f>
        <v/>
      </c>
      <c r="AH45" s="1045" t="str">
        <f>IF($B45="","",INDEX('All CCC'!AH$7:AH$966,MATCH(WatchList!$B45,'All CCC'!$B$7:$B$966,0)))</f>
        <v/>
      </c>
      <c r="AI45" s="1045" t="str">
        <f>IF($B45="","",INDEX('All CCC'!AI$7:AI$966,MATCH(WatchList!$B45,'All CCC'!$B$7:$B$966,0)))</f>
        <v/>
      </c>
      <c r="AJ45" s="1045" t="str">
        <f>IF($B45="","",INDEX('All CCC'!AJ$7:AJ$966,MATCH(WatchList!$B45,'All CCC'!$B$7:$B$966,0)))</f>
        <v/>
      </c>
      <c r="AK45" s="1045" t="str">
        <f>IF($B45="","",INDEX('All CCC'!AK$7:AK$966,MATCH(WatchList!$B45,'All CCC'!$B$7:$B$966,0)))</f>
        <v/>
      </c>
      <c r="AL45" s="1045" t="str">
        <f>IF($B45="","",INDEX('All CCC'!AL$7:AL$966,MATCH(WatchList!$B45,'All CCC'!$B$7:$B$966,0)))</f>
        <v/>
      </c>
      <c r="AM45" s="1045" t="str">
        <f>IF($B45="","",INDEX('All CCC'!AM$7:AM$966,MATCH(WatchList!$B45,'All CCC'!$B$7:$B$966,0)))</f>
        <v/>
      </c>
      <c r="AN45" s="1045" t="str">
        <f>IF($B45="","",INDEX('All CCC'!AN$7:AN$966,MATCH(WatchList!$B45,'All CCC'!$B$7:$B$966,0)))</f>
        <v/>
      </c>
      <c r="AO45" s="1045" t="str">
        <f>IF($B45="","",INDEX('All CCC'!AO$7:AO$966,MATCH(WatchList!$B45,'All CCC'!$B$7:$B$966,0)))</f>
        <v/>
      </c>
      <c r="AP45" s="1045" t="str">
        <f>IF($B45="","",INDEX('All CCC'!AP$7:AP$966,MATCH(WatchList!$B45,'All CCC'!$B$7:$B$966,0)))</f>
        <v/>
      </c>
      <c r="AQ45" s="1045" t="str">
        <f>IF($B45="","",INDEX('All CCC'!AQ$7:AQ$966,MATCH(WatchList!$B45,'All CCC'!$B$7:$B$966,0)))</f>
        <v/>
      </c>
      <c r="AR45" s="1045" t="str">
        <f>IF($B45="","",INDEX('All CCC'!AR$7:AR$966,MATCH(WatchList!$B45,'All CCC'!$B$7:$B$966,0)))</f>
        <v/>
      </c>
      <c r="AS45" s="1045" t="str">
        <f>IF($B45="","",INDEX('All CCC'!AS$7:AS$966,MATCH(WatchList!$B45,'All CCC'!$B$7:$B$966,0)))</f>
        <v/>
      </c>
      <c r="AT45" s="1045" t="str">
        <f>IF($B45="","",INDEX('All CCC'!AT$7:AT$966,MATCH(WatchList!$B45,'All CCC'!$B$7:$B$966,0)))</f>
        <v/>
      </c>
      <c r="AU45" s="1045" t="str">
        <f>IF($B45="","",INDEX('All CCC'!AU$7:AU$966,MATCH(WatchList!$B45,'All CCC'!$B$7:$B$966,0)))</f>
        <v/>
      </c>
      <c r="AV45" s="1045" t="str">
        <f>IF($B45="","",INDEX('All CCC'!AV$7:AV$966,MATCH(WatchList!$B45,'All CCC'!$B$7:$B$966,0)))</f>
        <v/>
      </c>
      <c r="AW45" s="1045" t="str">
        <f>IF($B45="","",INDEX('All CCC'!AW$7:AW$966,MATCH(WatchList!$B45,'All CCC'!$B$7:$B$966,0)))</f>
        <v/>
      </c>
      <c r="AX45" s="1045" t="str">
        <f>IF($B45="","",INDEX('All CCC'!AX$7:AX$966,MATCH(WatchList!$B45,'All CCC'!$B$7:$B$966,0)))</f>
        <v/>
      </c>
      <c r="AY45" s="1045" t="str">
        <f>IF($B45="","",INDEX('All CCC'!AY$7:AY$966,MATCH(WatchList!$B45,'All CCC'!$B$7:$B$966,0)))</f>
        <v/>
      </c>
      <c r="AZ45" s="1045" t="str">
        <f>IF($B45="","",INDEX('All CCC'!AZ$7:AZ$966,MATCH(WatchList!$B45,'All CCC'!$B$7:$B$966,0)))</f>
        <v/>
      </c>
      <c r="BA45" s="1045" t="str">
        <f>IF($B45="","",INDEX('All CCC'!BA$7:BA$966,MATCH(WatchList!$B45,'All CCC'!$B$7:$B$966,0)))</f>
        <v/>
      </c>
      <c r="BB45" s="1045" t="str">
        <f>IF($B45="","",INDEX('All CCC'!BB$7:BB$966,MATCH(WatchList!$B45,'All CCC'!$B$7:$B$966,0)))</f>
        <v/>
      </c>
      <c r="BC45" s="1045" t="str">
        <f>IF($B45="","",INDEX('All CCC'!BC$7:BC$966,MATCH(WatchList!$B45,'All CCC'!$B$7:$B$966,0)))</f>
        <v/>
      </c>
      <c r="BD45" s="1045" t="str">
        <f>IF($B45="","",INDEX('All CCC'!BD$7:BD$966,MATCH(WatchList!$B45,'All CCC'!$B$7:$B$966,0)))</f>
        <v/>
      </c>
      <c r="BE45" s="1045" t="str">
        <f>IF($B45="","",INDEX('All CCC'!BE$7:BE$966,MATCH(WatchList!$B45,'All CCC'!$B$7:$B$966,0)))</f>
        <v/>
      </c>
      <c r="BF45" s="1045" t="str">
        <f>IF($B45="","",INDEX('All CCC'!BF$7:BF$966,MATCH(WatchList!$B45,'All CCC'!$B$7:$B$966,0)))</f>
        <v/>
      </c>
    </row>
    <row r="46" spans="1:58" x14ac:dyDescent="0.2">
      <c r="A46" s="656" t="str">
        <f>IF($B46="","",INDEX('All CCC'!A$7:A$966,MATCH(WatchList!$B46,'All CCC'!$B$7:$B$966,0)))</f>
        <v/>
      </c>
      <c r="B46" s="36"/>
      <c r="C46" s="1045" t="str">
        <f>IF($B46="","",INDEX('All CCC'!C$7:C$966,MATCH(WatchList!$B46,'All CCC'!$B$7:$B$966,0)))</f>
        <v/>
      </c>
      <c r="D46" s="1045" t="str">
        <f>IF($B46="","",INDEX('All CCC'!D$7:D$966,MATCH(WatchList!$B46,'All CCC'!$B$7:$B$966,0)))</f>
        <v/>
      </c>
      <c r="E46" s="1045" t="str">
        <f>IF($B46="","",INDEX('All CCC'!E$7:E$966,MATCH(WatchList!$B46,'All CCC'!$B$7:$B$966,0)))</f>
        <v/>
      </c>
      <c r="F46" s="1045" t="str">
        <f>IF($B46="","",INDEX('All CCC'!F$7:F$966,MATCH(WatchList!$B46,'All CCC'!$B$7:$B$966,0)))</f>
        <v/>
      </c>
      <c r="G46" s="1045" t="str">
        <f>IF($B46="","",INDEX('All CCC'!G$7:G$966,MATCH(WatchList!$B46,'All CCC'!$B$7:$B$966,0)))</f>
        <v/>
      </c>
      <c r="H46" s="1045" t="str">
        <f>IF($B46="","",INDEX('All CCC'!H$7:H$966,MATCH(WatchList!$B46,'All CCC'!$B$7:$B$966,0)))</f>
        <v/>
      </c>
      <c r="I46" s="1045" t="str">
        <f>IF($B46="","",INDEX('All CCC'!I$7:I$966,MATCH(WatchList!$B46,'All CCC'!$B$7:$B$966,0)))</f>
        <v/>
      </c>
      <c r="J46" s="1045" t="str">
        <f>IF($B46="","",INDEX('All CCC'!J$7:J$966,MATCH(WatchList!$B46,'All CCC'!$B$7:$B$966,0)))</f>
        <v/>
      </c>
      <c r="K46" s="1045" t="str">
        <f>IF($B46="","",INDEX('All CCC'!K$7:K$966,MATCH(WatchList!$B46,'All CCC'!$B$7:$B$966,0)))</f>
        <v/>
      </c>
      <c r="L46" s="1045" t="str">
        <f>IF($B46="","",INDEX('All CCC'!L$7:L$966,MATCH(WatchList!$B46,'All CCC'!$B$7:$B$966,0)))</f>
        <v/>
      </c>
      <c r="M46" s="1045" t="str">
        <f>IF($B46="","",INDEX('All CCC'!M$7:M$966,MATCH(WatchList!$B46,'All CCC'!$B$7:$B$966,0)))</f>
        <v/>
      </c>
      <c r="N46" s="1045" t="str">
        <f>IF($B46="","",INDEX('All CCC'!N$7:N$966,MATCH(WatchList!$B46,'All CCC'!$B$7:$B$966,0)))</f>
        <v/>
      </c>
      <c r="O46" s="1045" t="str">
        <f>IF($B46="","",INDEX('All CCC'!O$7:O$966,MATCH(WatchList!$B46,'All CCC'!$B$7:$B$966,0)))</f>
        <v/>
      </c>
      <c r="P46" s="1046" t="str">
        <f>IF($B46="","",INDEX('All CCC'!P$7:P$966,MATCH(WatchList!$B46,'All CCC'!$B$7:$B$966,0)))</f>
        <v/>
      </c>
      <c r="Q46" s="1046" t="str">
        <f>IF($B46="","",INDEX('All CCC'!Q$7:Q$966,MATCH(WatchList!$B46,'All CCC'!$B$7:$B$966,0)))</f>
        <v/>
      </c>
      <c r="R46" s="1045" t="str">
        <f>IF($B46="","",INDEX('All CCC'!R$7:R$966,MATCH(WatchList!$B46,'All CCC'!$B$7:$B$966,0)))</f>
        <v/>
      </c>
      <c r="S46" s="1045" t="str">
        <f>IF($B46="","",INDEX('All CCC'!S$7:S$966,MATCH(WatchList!$B46,'All CCC'!$B$7:$B$966,0)))</f>
        <v/>
      </c>
      <c r="T46" s="1045" t="str">
        <f>IF($B46="","",INDEX('All CCC'!T$7:T$966,MATCH(WatchList!$B46,'All CCC'!$B$7:$B$966,0)))</f>
        <v/>
      </c>
      <c r="U46" s="1045" t="str">
        <f>IF($B46="","",INDEX('All CCC'!U$7:U$966,MATCH(WatchList!$B46,'All CCC'!$B$7:$B$966,0)))</f>
        <v/>
      </c>
      <c r="V46" s="1045" t="str">
        <f>IF($B46="","",INDEX('All CCC'!V$7:V$966,MATCH(WatchList!$B46,'All CCC'!$B$7:$B$966,0)))</f>
        <v/>
      </c>
      <c r="W46" s="1045" t="str">
        <f>IF($B46="","",INDEX('All CCC'!W$7:W$966,MATCH(WatchList!$B46,'All CCC'!$B$7:$B$966,0)))</f>
        <v/>
      </c>
      <c r="X46" s="1045" t="str">
        <f>IF($B46="","",INDEX('All CCC'!X$7:X$966,MATCH(WatchList!$B46,'All CCC'!$B$7:$B$966,0)))</f>
        <v/>
      </c>
      <c r="Y46" s="1045" t="str">
        <f>IF($B46="","",INDEX('All CCC'!Y$7:Y$966,MATCH(WatchList!$B46,'All CCC'!$B$7:$B$966,0)))</f>
        <v/>
      </c>
      <c r="Z46" s="1045" t="str">
        <f>IF($B46="","",INDEX('All CCC'!Z$7:Z$966,MATCH(WatchList!$B46,'All CCC'!$B$7:$B$966,0)))</f>
        <v/>
      </c>
      <c r="AA46" s="1045" t="str">
        <f>IF($B46="","",INDEX('All CCC'!AA$7:AA$966,MATCH(WatchList!$B46,'All CCC'!$B$7:$B$966,0)))</f>
        <v/>
      </c>
      <c r="AB46" s="1045" t="str">
        <f>IF($B46="","",INDEX('All CCC'!AB$7:AB$966,MATCH(WatchList!$B46,'All CCC'!$B$7:$B$966,0)))</f>
        <v/>
      </c>
      <c r="AC46" s="1045" t="str">
        <f>IF($B46="","",INDEX('All CCC'!AC$7:AC$966,MATCH(WatchList!$B46,'All CCC'!$B$7:$B$966,0)))</f>
        <v/>
      </c>
      <c r="AD46" s="1045" t="str">
        <f>IF($B46="","",INDEX('All CCC'!AD$7:AD$966,MATCH(WatchList!$B46,'All CCC'!$B$7:$B$966,0)))</f>
        <v/>
      </c>
      <c r="AE46" s="1045" t="str">
        <f>IF($B46="","",INDEX('All CCC'!AE$7:AE$966,MATCH(WatchList!$B46,'All CCC'!$B$7:$B$966,0)))</f>
        <v/>
      </c>
      <c r="AF46" s="1045" t="str">
        <f>IF($B46="","",INDEX('All CCC'!AF$7:AF$966,MATCH(WatchList!$B46,'All CCC'!$B$7:$B$966,0)))</f>
        <v/>
      </c>
      <c r="AG46" s="1045" t="str">
        <f>IF($B46="","",INDEX('All CCC'!AG$7:AG$966,MATCH(WatchList!$B46,'All CCC'!$B$7:$B$966,0)))</f>
        <v/>
      </c>
      <c r="AH46" s="1045" t="str">
        <f>IF($B46="","",INDEX('All CCC'!AH$7:AH$966,MATCH(WatchList!$B46,'All CCC'!$B$7:$B$966,0)))</f>
        <v/>
      </c>
      <c r="AI46" s="1045" t="str">
        <f>IF($B46="","",INDEX('All CCC'!AI$7:AI$966,MATCH(WatchList!$B46,'All CCC'!$B$7:$B$966,0)))</f>
        <v/>
      </c>
      <c r="AJ46" s="1045" t="str">
        <f>IF($B46="","",INDEX('All CCC'!AJ$7:AJ$966,MATCH(WatchList!$B46,'All CCC'!$B$7:$B$966,0)))</f>
        <v/>
      </c>
      <c r="AK46" s="1045" t="str">
        <f>IF($B46="","",INDEX('All CCC'!AK$7:AK$966,MATCH(WatchList!$B46,'All CCC'!$B$7:$B$966,0)))</f>
        <v/>
      </c>
      <c r="AL46" s="1045" t="str">
        <f>IF($B46="","",INDEX('All CCC'!AL$7:AL$966,MATCH(WatchList!$B46,'All CCC'!$B$7:$B$966,0)))</f>
        <v/>
      </c>
      <c r="AM46" s="1045" t="str">
        <f>IF($B46="","",INDEX('All CCC'!AM$7:AM$966,MATCH(WatchList!$B46,'All CCC'!$B$7:$B$966,0)))</f>
        <v/>
      </c>
      <c r="AN46" s="1045" t="str">
        <f>IF($B46="","",INDEX('All CCC'!AN$7:AN$966,MATCH(WatchList!$B46,'All CCC'!$B$7:$B$966,0)))</f>
        <v/>
      </c>
      <c r="AO46" s="1045" t="str">
        <f>IF($B46="","",INDEX('All CCC'!AO$7:AO$966,MATCH(WatchList!$B46,'All CCC'!$B$7:$B$966,0)))</f>
        <v/>
      </c>
      <c r="AP46" s="1045" t="str">
        <f>IF($B46="","",INDEX('All CCC'!AP$7:AP$966,MATCH(WatchList!$B46,'All CCC'!$B$7:$B$966,0)))</f>
        <v/>
      </c>
      <c r="AQ46" s="1045" t="str">
        <f>IF($B46="","",INDEX('All CCC'!AQ$7:AQ$966,MATCH(WatchList!$B46,'All CCC'!$B$7:$B$966,0)))</f>
        <v/>
      </c>
      <c r="AR46" s="1045" t="str">
        <f>IF($B46="","",INDEX('All CCC'!AR$7:AR$966,MATCH(WatchList!$B46,'All CCC'!$B$7:$B$966,0)))</f>
        <v/>
      </c>
      <c r="AS46" s="1045" t="str">
        <f>IF($B46="","",INDEX('All CCC'!AS$7:AS$966,MATCH(WatchList!$B46,'All CCC'!$B$7:$B$966,0)))</f>
        <v/>
      </c>
      <c r="AT46" s="1045" t="str">
        <f>IF($B46="","",INDEX('All CCC'!AT$7:AT$966,MATCH(WatchList!$B46,'All CCC'!$B$7:$B$966,0)))</f>
        <v/>
      </c>
      <c r="AU46" s="1045" t="str">
        <f>IF($B46="","",INDEX('All CCC'!AU$7:AU$966,MATCH(WatchList!$B46,'All CCC'!$B$7:$B$966,0)))</f>
        <v/>
      </c>
      <c r="AV46" s="1045" t="str">
        <f>IF($B46="","",INDEX('All CCC'!AV$7:AV$966,MATCH(WatchList!$B46,'All CCC'!$B$7:$B$966,0)))</f>
        <v/>
      </c>
      <c r="AW46" s="1045" t="str">
        <f>IF($B46="","",INDEX('All CCC'!AW$7:AW$966,MATCH(WatchList!$B46,'All CCC'!$B$7:$B$966,0)))</f>
        <v/>
      </c>
      <c r="AX46" s="1045" t="str">
        <f>IF($B46="","",INDEX('All CCC'!AX$7:AX$966,MATCH(WatchList!$B46,'All CCC'!$B$7:$B$966,0)))</f>
        <v/>
      </c>
      <c r="AY46" s="1045" t="str">
        <f>IF($B46="","",INDEX('All CCC'!AY$7:AY$966,MATCH(WatchList!$B46,'All CCC'!$B$7:$B$966,0)))</f>
        <v/>
      </c>
      <c r="AZ46" s="1045" t="str">
        <f>IF($B46="","",INDEX('All CCC'!AZ$7:AZ$966,MATCH(WatchList!$B46,'All CCC'!$B$7:$B$966,0)))</f>
        <v/>
      </c>
      <c r="BA46" s="1045" t="str">
        <f>IF($B46="","",INDEX('All CCC'!BA$7:BA$966,MATCH(WatchList!$B46,'All CCC'!$B$7:$B$966,0)))</f>
        <v/>
      </c>
      <c r="BB46" s="1045" t="str">
        <f>IF($B46="","",INDEX('All CCC'!BB$7:BB$966,MATCH(WatchList!$B46,'All CCC'!$B$7:$B$966,0)))</f>
        <v/>
      </c>
      <c r="BC46" s="1045" t="str">
        <f>IF($B46="","",INDEX('All CCC'!BC$7:BC$966,MATCH(WatchList!$B46,'All CCC'!$B$7:$B$966,0)))</f>
        <v/>
      </c>
      <c r="BD46" s="1045" t="str">
        <f>IF($B46="","",INDEX('All CCC'!BD$7:BD$966,MATCH(WatchList!$B46,'All CCC'!$B$7:$B$966,0)))</f>
        <v/>
      </c>
      <c r="BE46" s="1045" t="str">
        <f>IF($B46="","",INDEX('All CCC'!BE$7:BE$966,MATCH(WatchList!$B46,'All CCC'!$B$7:$B$966,0)))</f>
        <v/>
      </c>
      <c r="BF46" s="1045" t="str">
        <f>IF($B46="","",INDEX('All CCC'!BF$7:BF$966,MATCH(WatchList!$B46,'All CCC'!$B$7:$B$966,0)))</f>
        <v/>
      </c>
    </row>
    <row r="47" spans="1:58" x14ac:dyDescent="0.2">
      <c r="A47" s="656" t="str">
        <f>IF($B47="","",INDEX('All CCC'!A$7:A$966,MATCH(WatchList!$B47,'All CCC'!$B$7:$B$966,0)))</f>
        <v/>
      </c>
      <c r="B47" s="36"/>
      <c r="C47" s="1045" t="str">
        <f>IF($B47="","",INDEX('All CCC'!C$7:C$966,MATCH(WatchList!$B47,'All CCC'!$B$7:$B$966,0)))</f>
        <v/>
      </c>
      <c r="D47" s="1045" t="str">
        <f>IF($B47="","",INDEX('All CCC'!D$7:D$966,MATCH(WatchList!$B47,'All CCC'!$B$7:$B$966,0)))</f>
        <v/>
      </c>
      <c r="E47" s="1045" t="str">
        <f>IF($B47="","",INDEX('All CCC'!E$7:E$966,MATCH(WatchList!$B47,'All CCC'!$B$7:$B$966,0)))</f>
        <v/>
      </c>
      <c r="F47" s="1045" t="str">
        <f>IF($B47="","",INDEX('All CCC'!F$7:F$966,MATCH(WatchList!$B47,'All CCC'!$B$7:$B$966,0)))</f>
        <v/>
      </c>
      <c r="G47" s="1045" t="str">
        <f>IF($B47="","",INDEX('All CCC'!G$7:G$966,MATCH(WatchList!$B47,'All CCC'!$B$7:$B$966,0)))</f>
        <v/>
      </c>
      <c r="H47" s="1045" t="str">
        <f>IF($B47="","",INDEX('All CCC'!H$7:H$966,MATCH(WatchList!$B47,'All CCC'!$B$7:$B$966,0)))</f>
        <v/>
      </c>
      <c r="I47" s="1045" t="str">
        <f>IF($B47="","",INDEX('All CCC'!I$7:I$966,MATCH(WatchList!$B47,'All CCC'!$B$7:$B$966,0)))</f>
        <v/>
      </c>
      <c r="J47" s="1045" t="str">
        <f>IF($B47="","",INDEX('All CCC'!J$7:J$966,MATCH(WatchList!$B47,'All CCC'!$B$7:$B$966,0)))</f>
        <v/>
      </c>
      <c r="K47" s="1045" t="str">
        <f>IF($B47="","",INDEX('All CCC'!K$7:K$966,MATCH(WatchList!$B47,'All CCC'!$B$7:$B$966,0)))</f>
        <v/>
      </c>
      <c r="L47" s="1045" t="str">
        <f>IF($B47="","",INDEX('All CCC'!L$7:L$966,MATCH(WatchList!$B47,'All CCC'!$B$7:$B$966,0)))</f>
        <v/>
      </c>
      <c r="M47" s="1045" t="str">
        <f>IF($B47="","",INDEX('All CCC'!M$7:M$966,MATCH(WatchList!$B47,'All CCC'!$B$7:$B$966,0)))</f>
        <v/>
      </c>
      <c r="N47" s="1045" t="str">
        <f>IF($B47="","",INDEX('All CCC'!N$7:N$966,MATCH(WatchList!$B47,'All CCC'!$B$7:$B$966,0)))</f>
        <v/>
      </c>
      <c r="O47" s="1045" t="str">
        <f>IF($B47="","",INDEX('All CCC'!O$7:O$966,MATCH(WatchList!$B47,'All CCC'!$B$7:$B$966,0)))</f>
        <v/>
      </c>
      <c r="P47" s="1046" t="str">
        <f>IF($B47="","",INDEX('All CCC'!P$7:P$966,MATCH(WatchList!$B47,'All CCC'!$B$7:$B$966,0)))</f>
        <v/>
      </c>
      <c r="Q47" s="1046" t="str">
        <f>IF($B47="","",INDEX('All CCC'!Q$7:Q$966,MATCH(WatchList!$B47,'All CCC'!$B$7:$B$966,0)))</f>
        <v/>
      </c>
      <c r="R47" s="1045" t="str">
        <f>IF($B47="","",INDEX('All CCC'!R$7:R$966,MATCH(WatchList!$B47,'All CCC'!$B$7:$B$966,0)))</f>
        <v/>
      </c>
      <c r="S47" s="1045" t="str">
        <f>IF($B47="","",INDEX('All CCC'!S$7:S$966,MATCH(WatchList!$B47,'All CCC'!$B$7:$B$966,0)))</f>
        <v/>
      </c>
      <c r="T47" s="1045" t="str">
        <f>IF($B47="","",INDEX('All CCC'!T$7:T$966,MATCH(WatchList!$B47,'All CCC'!$B$7:$B$966,0)))</f>
        <v/>
      </c>
      <c r="U47" s="1045" t="str">
        <f>IF($B47="","",INDEX('All CCC'!U$7:U$966,MATCH(WatchList!$B47,'All CCC'!$B$7:$B$966,0)))</f>
        <v/>
      </c>
      <c r="V47" s="1045" t="str">
        <f>IF($B47="","",INDEX('All CCC'!V$7:V$966,MATCH(WatchList!$B47,'All CCC'!$B$7:$B$966,0)))</f>
        <v/>
      </c>
      <c r="W47" s="1045" t="str">
        <f>IF($B47="","",INDEX('All CCC'!W$7:W$966,MATCH(WatchList!$B47,'All CCC'!$B$7:$B$966,0)))</f>
        <v/>
      </c>
      <c r="X47" s="1045" t="str">
        <f>IF($B47="","",INDEX('All CCC'!X$7:X$966,MATCH(WatchList!$B47,'All CCC'!$B$7:$B$966,0)))</f>
        <v/>
      </c>
      <c r="Y47" s="1045" t="str">
        <f>IF($B47="","",INDEX('All CCC'!Y$7:Y$966,MATCH(WatchList!$B47,'All CCC'!$B$7:$B$966,0)))</f>
        <v/>
      </c>
      <c r="Z47" s="1045" t="str">
        <f>IF($B47="","",INDEX('All CCC'!Z$7:Z$966,MATCH(WatchList!$B47,'All CCC'!$B$7:$B$966,0)))</f>
        <v/>
      </c>
      <c r="AA47" s="1045" t="str">
        <f>IF($B47="","",INDEX('All CCC'!AA$7:AA$966,MATCH(WatchList!$B47,'All CCC'!$B$7:$B$966,0)))</f>
        <v/>
      </c>
      <c r="AB47" s="1045" t="str">
        <f>IF($B47="","",INDEX('All CCC'!AB$7:AB$966,MATCH(WatchList!$B47,'All CCC'!$B$7:$B$966,0)))</f>
        <v/>
      </c>
      <c r="AC47" s="1045" t="str">
        <f>IF($B47="","",INDEX('All CCC'!AC$7:AC$966,MATCH(WatchList!$B47,'All CCC'!$B$7:$B$966,0)))</f>
        <v/>
      </c>
      <c r="AD47" s="1045" t="str">
        <f>IF($B47="","",INDEX('All CCC'!AD$7:AD$966,MATCH(WatchList!$B47,'All CCC'!$B$7:$B$966,0)))</f>
        <v/>
      </c>
      <c r="AE47" s="1045" t="str">
        <f>IF($B47="","",INDEX('All CCC'!AE$7:AE$966,MATCH(WatchList!$B47,'All CCC'!$B$7:$B$966,0)))</f>
        <v/>
      </c>
      <c r="AF47" s="1045" t="str">
        <f>IF($B47="","",INDEX('All CCC'!AF$7:AF$966,MATCH(WatchList!$B47,'All CCC'!$B$7:$B$966,0)))</f>
        <v/>
      </c>
      <c r="AG47" s="1045" t="str">
        <f>IF($B47="","",INDEX('All CCC'!AG$7:AG$966,MATCH(WatchList!$B47,'All CCC'!$B$7:$B$966,0)))</f>
        <v/>
      </c>
      <c r="AH47" s="1045" t="str">
        <f>IF($B47="","",INDEX('All CCC'!AH$7:AH$966,MATCH(WatchList!$B47,'All CCC'!$B$7:$B$966,0)))</f>
        <v/>
      </c>
      <c r="AI47" s="1045" t="str">
        <f>IF($B47="","",INDEX('All CCC'!AI$7:AI$966,MATCH(WatchList!$B47,'All CCC'!$B$7:$B$966,0)))</f>
        <v/>
      </c>
      <c r="AJ47" s="1045" t="str">
        <f>IF($B47="","",INDEX('All CCC'!AJ$7:AJ$966,MATCH(WatchList!$B47,'All CCC'!$B$7:$B$966,0)))</f>
        <v/>
      </c>
      <c r="AK47" s="1045" t="str">
        <f>IF($B47="","",INDEX('All CCC'!AK$7:AK$966,MATCH(WatchList!$B47,'All CCC'!$B$7:$B$966,0)))</f>
        <v/>
      </c>
      <c r="AL47" s="1045" t="str">
        <f>IF($B47="","",INDEX('All CCC'!AL$7:AL$966,MATCH(WatchList!$B47,'All CCC'!$B$7:$B$966,0)))</f>
        <v/>
      </c>
      <c r="AM47" s="1045" t="str">
        <f>IF($B47="","",INDEX('All CCC'!AM$7:AM$966,MATCH(WatchList!$B47,'All CCC'!$B$7:$B$966,0)))</f>
        <v/>
      </c>
      <c r="AN47" s="1045" t="str">
        <f>IF($B47="","",INDEX('All CCC'!AN$7:AN$966,MATCH(WatchList!$B47,'All CCC'!$B$7:$B$966,0)))</f>
        <v/>
      </c>
      <c r="AO47" s="1045" t="str">
        <f>IF($B47="","",INDEX('All CCC'!AO$7:AO$966,MATCH(WatchList!$B47,'All CCC'!$B$7:$B$966,0)))</f>
        <v/>
      </c>
      <c r="AP47" s="1045" t="str">
        <f>IF($B47="","",INDEX('All CCC'!AP$7:AP$966,MATCH(WatchList!$B47,'All CCC'!$B$7:$B$966,0)))</f>
        <v/>
      </c>
      <c r="AQ47" s="1045" t="str">
        <f>IF($B47="","",INDEX('All CCC'!AQ$7:AQ$966,MATCH(WatchList!$B47,'All CCC'!$B$7:$B$966,0)))</f>
        <v/>
      </c>
      <c r="AR47" s="1045" t="str">
        <f>IF($B47="","",INDEX('All CCC'!AR$7:AR$966,MATCH(WatchList!$B47,'All CCC'!$B$7:$B$966,0)))</f>
        <v/>
      </c>
      <c r="AS47" s="1045" t="str">
        <f>IF($B47="","",INDEX('All CCC'!AS$7:AS$966,MATCH(WatchList!$B47,'All CCC'!$B$7:$B$966,0)))</f>
        <v/>
      </c>
      <c r="AT47" s="1045" t="str">
        <f>IF($B47="","",INDEX('All CCC'!AT$7:AT$966,MATCH(WatchList!$B47,'All CCC'!$B$7:$B$966,0)))</f>
        <v/>
      </c>
      <c r="AU47" s="1045" t="str">
        <f>IF($B47="","",INDEX('All CCC'!AU$7:AU$966,MATCH(WatchList!$B47,'All CCC'!$B$7:$B$966,0)))</f>
        <v/>
      </c>
      <c r="AV47" s="1045" t="str">
        <f>IF($B47="","",INDEX('All CCC'!AV$7:AV$966,MATCH(WatchList!$B47,'All CCC'!$B$7:$B$966,0)))</f>
        <v/>
      </c>
      <c r="AW47" s="1045" t="str">
        <f>IF($B47="","",INDEX('All CCC'!AW$7:AW$966,MATCH(WatchList!$B47,'All CCC'!$B$7:$B$966,0)))</f>
        <v/>
      </c>
      <c r="AX47" s="1045" t="str">
        <f>IF($B47="","",INDEX('All CCC'!AX$7:AX$966,MATCH(WatchList!$B47,'All CCC'!$B$7:$B$966,0)))</f>
        <v/>
      </c>
      <c r="AY47" s="1045" t="str">
        <f>IF($B47="","",INDEX('All CCC'!AY$7:AY$966,MATCH(WatchList!$B47,'All CCC'!$B$7:$B$966,0)))</f>
        <v/>
      </c>
      <c r="AZ47" s="1045" t="str">
        <f>IF($B47="","",INDEX('All CCC'!AZ$7:AZ$966,MATCH(WatchList!$B47,'All CCC'!$B$7:$B$966,0)))</f>
        <v/>
      </c>
      <c r="BA47" s="1045" t="str">
        <f>IF($B47="","",INDEX('All CCC'!BA$7:BA$966,MATCH(WatchList!$B47,'All CCC'!$B$7:$B$966,0)))</f>
        <v/>
      </c>
      <c r="BB47" s="1045" t="str">
        <f>IF($B47="","",INDEX('All CCC'!BB$7:BB$966,MATCH(WatchList!$B47,'All CCC'!$B$7:$B$966,0)))</f>
        <v/>
      </c>
      <c r="BC47" s="1045" t="str">
        <f>IF($B47="","",INDEX('All CCC'!BC$7:BC$966,MATCH(WatchList!$B47,'All CCC'!$B$7:$B$966,0)))</f>
        <v/>
      </c>
      <c r="BD47" s="1045" t="str">
        <f>IF($B47="","",INDEX('All CCC'!BD$7:BD$966,MATCH(WatchList!$B47,'All CCC'!$B$7:$B$966,0)))</f>
        <v/>
      </c>
      <c r="BE47" s="1045" t="str">
        <f>IF($B47="","",INDEX('All CCC'!BE$7:BE$966,MATCH(WatchList!$B47,'All CCC'!$B$7:$B$966,0)))</f>
        <v/>
      </c>
      <c r="BF47" s="1045" t="str">
        <f>IF($B47="","",INDEX('All CCC'!BF$7:BF$966,MATCH(WatchList!$B47,'All CCC'!$B$7:$B$966,0)))</f>
        <v/>
      </c>
    </row>
    <row r="48" spans="1:58" x14ac:dyDescent="0.2">
      <c r="A48" s="656" t="str">
        <f>IF($B48="","",INDEX('All CCC'!A$7:A$966,MATCH(WatchList!$B48,'All CCC'!$B$7:$B$966,0)))</f>
        <v/>
      </c>
      <c r="B48" s="36"/>
      <c r="C48" s="1045" t="str">
        <f>IF($B48="","",INDEX('All CCC'!C$7:C$966,MATCH(WatchList!$B48,'All CCC'!$B$7:$B$966,0)))</f>
        <v/>
      </c>
      <c r="D48" s="1045" t="str">
        <f>IF($B48="","",INDEX('All CCC'!D$7:D$966,MATCH(WatchList!$B48,'All CCC'!$B$7:$B$966,0)))</f>
        <v/>
      </c>
      <c r="E48" s="1045" t="str">
        <f>IF($B48="","",INDEX('All CCC'!E$7:E$966,MATCH(WatchList!$B48,'All CCC'!$B$7:$B$966,0)))</f>
        <v/>
      </c>
      <c r="F48" s="1045" t="str">
        <f>IF($B48="","",INDEX('All CCC'!F$7:F$966,MATCH(WatchList!$B48,'All CCC'!$B$7:$B$966,0)))</f>
        <v/>
      </c>
      <c r="G48" s="1045" t="str">
        <f>IF($B48="","",INDEX('All CCC'!G$7:G$966,MATCH(WatchList!$B48,'All CCC'!$B$7:$B$966,0)))</f>
        <v/>
      </c>
      <c r="H48" s="1045" t="str">
        <f>IF($B48="","",INDEX('All CCC'!H$7:H$966,MATCH(WatchList!$B48,'All CCC'!$B$7:$B$966,0)))</f>
        <v/>
      </c>
      <c r="I48" s="1045" t="str">
        <f>IF($B48="","",INDEX('All CCC'!I$7:I$966,MATCH(WatchList!$B48,'All CCC'!$B$7:$B$966,0)))</f>
        <v/>
      </c>
      <c r="J48" s="1045" t="str">
        <f>IF($B48="","",INDEX('All CCC'!J$7:J$966,MATCH(WatchList!$B48,'All CCC'!$B$7:$B$966,0)))</f>
        <v/>
      </c>
      <c r="K48" s="1045" t="str">
        <f>IF($B48="","",INDEX('All CCC'!K$7:K$966,MATCH(WatchList!$B48,'All CCC'!$B$7:$B$966,0)))</f>
        <v/>
      </c>
      <c r="L48" s="1045" t="str">
        <f>IF($B48="","",INDEX('All CCC'!L$7:L$966,MATCH(WatchList!$B48,'All CCC'!$B$7:$B$966,0)))</f>
        <v/>
      </c>
      <c r="M48" s="1045" t="str">
        <f>IF($B48="","",INDEX('All CCC'!M$7:M$966,MATCH(WatchList!$B48,'All CCC'!$B$7:$B$966,0)))</f>
        <v/>
      </c>
      <c r="N48" s="1045" t="str">
        <f>IF($B48="","",INDEX('All CCC'!N$7:N$966,MATCH(WatchList!$B48,'All CCC'!$B$7:$B$966,0)))</f>
        <v/>
      </c>
      <c r="O48" s="1045" t="str">
        <f>IF($B48="","",INDEX('All CCC'!O$7:O$966,MATCH(WatchList!$B48,'All CCC'!$B$7:$B$966,0)))</f>
        <v/>
      </c>
      <c r="P48" s="1046" t="str">
        <f>IF($B48="","",INDEX('All CCC'!P$7:P$966,MATCH(WatchList!$B48,'All CCC'!$B$7:$B$966,0)))</f>
        <v/>
      </c>
      <c r="Q48" s="1046" t="str">
        <f>IF($B48="","",INDEX('All CCC'!Q$7:Q$966,MATCH(WatchList!$B48,'All CCC'!$B$7:$B$966,0)))</f>
        <v/>
      </c>
      <c r="R48" s="1045" t="str">
        <f>IF($B48="","",INDEX('All CCC'!R$7:R$966,MATCH(WatchList!$B48,'All CCC'!$B$7:$B$966,0)))</f>
        <v/>
      </c>
      <c r="S48" s="1045" t="str">
        <f>IF($B48="","",INDEX('All CCC'!S$7:S$966,MATCH(WatchList!$B48,'All CCC'!$B$7:$B$966,0)))</f>
        <v/>
      </c>
      <c r="T48" s="1045" t="str">
        <f>IF($B48="","",INDEX('All CCC'!T$7:T$966,MATCH(WatchList!$B48,'All CCC'!$B$7:$B$966,0)))</f>
        <v/>
      </c>
      <c r="U48" s="1045" t="str">
        <f>IF($B48="","",INDEX('All CCC'!U$7:U$966,MATCH(WatchList!$B48,'All CCC'!$B$7:$B$966,0)))</f>
        <v/>
      </c>
      <c r="V48" s="1045" t="str">
        <f>IF($B48="","",INDEX('All CCC'!V$7:V$966,MATCH(WatchList!$B48,'All CCC'!$B$7:$B$966,0)))</f>
        <v/>
      </c>
      <c r="W48" s="1045" t="str">
        <f>IF($B48="","",INDEX('All CCC'!W$7:W$966,MATCH(WatchList!$B48,'All CCC'!$B$7:$B$966,0)))</f>
        <v/>
      </c>
      <c r="X48" s="1045" t="str">
        <f>IF($B48="","",INDEX('All CCC'!X$7:X$966,MATCH(WatchList!$B48,'All CCC'!$B$7:$B$966,0)))</f>
        <v/>
      </c>
      <c r="Y48" s="1045" t="str">
        <f>IF($B48="","",INDEX('All CCC'!Y$7:Y$966,MATCH(WatchList!$B48,'All CCC'!$B$7:$B$966,0)))</f>
        <v/>
      </c>
      <c r="Z48" s="1045" t="str">
        <f>IF($B48="","",INDEX('All CCC'!Z$7:Z$966,MATCH(WatchList!$B48,'All CCC'!$B$7:$B$966,0)))</f>
        <v/>
      </c>
      <c r="AA48" s="1045" t="str">
        <f>IF($B48="","",INDEX('All CCC'!AA$7:AA$966,MATCH(WatchList!$B48,'All CCC'!$B$7:$B$966,0)))</f>
        <v/>
      </c>
      <c r="AB48" s="1045" t="str">
        <f>IF($B48="","",INDEX('All CCC'!AB$7:AB$966,MATCH(WatchList!$B48,'All CCC'!$B$7:$B$966,0)))</f>
        <v/>
      </c>
      <c r="AC48" s="1045" t="str">
        <f>IF($B48="","",INDEX('All CCC'!AC$7:AC$966,MATCH(WatchList!$B48,'All CCC'!$B$7:$B$966,0)))</f>
        <v/>
      </c>
      <c r="AD48" s="1045" t="str">
        <f>IF($B48="","",INDEX('All CCC'!AD$7:AD$966,MATCH(WatchList!$B48,'All CCC'!$B$7:$B$966,0)))</f>
        <v/>
      </c>
      <c r="AE48" s="1045" t="str">
        <f>IF($B48="","",INDEX('All CCC'!AE$7:AE$966,MATCH(WatchList!$B48,'All CCC'!$B$7:$B$966,0)))</f>
        <v/>
      </c>
      <c r="AF48" s="1045" t="str">
        <f>IF($B48="","",INDEX('All CCC'!AF$7:AF$966,MATCH(WatchList!$B48,'All CCC'!$B$7:$B$966,0)))</f>
        <v/>
      </c>
      <c r="AG48" s="1045" t="str">
        <f>IF($B48="","",INDEX('All CCC'!AG$7:AG$966,MATCH(WatchList!$B48,'All CCC'!$B$7:$B$966,0)))</f>
        <v/>
      </c>
      <c r="AH48" s="1045" t="str">
        <f>IF($B48="","",INDEX('All CCC'!AH$7:AH$966,MATCH(WatchList!$B48,'All CCC'!$B$7:$B$966,0)))</f>
        <v/>
      </c>
      <c r="AI48" s="1045" t="str">
        <f>IF($B48="","",INDEX('All CCC'!AI$7:AI$966,MATCH(WatchList!$B48,'All CCC'!$B$7:$B$966,0)))</f>
        <v/>
      </c>
      <c r="AJ48" s="1045" t="str">
        <f>IF($B48="","",INDEX('All CCC'!AJ$7:AJ$966,MATCH(WatchList!$B48,'All CCC'!$B$7:$B$966,0)))</f>
        <v/>
      </c>
      <c r="AK48" s="1045" t="str">
        <f>IF($B48="","",INDEX('All CCC'!AK$7:AK$966,MATCH(WatchList!$B48,'All CCC'!$B$7:$B$966,0)))</f>
        <v/>
      </c>
      <c r="AL48" s="1045" t="str">
        <f>IF($B48="","",INDEX('All CCC'!AL$7:AL$966,MATCH(WatchList!$B48,'All CCC'!$B$7:$B$966,0)))</f>
        <v/>
      </c>
      <c r="AM48" s="1045" t="str">
        <f>IF($B48="","",INDEX('All CCC'!AM$7:AM$966,MATCH(WatchList!$B48,'All CCC'!$B$7:$B$966,0)))</f>
        <v/>
      </c>
      <c r="AN48" s="1045" t="str">
        <f>IF($B48="","",INDEX('All CCC'!AN$7:AN$966,MATCH(WatchList!$B48,'All CCC'!$B$7:$B$966,0)))</f>
        <v/>
      </c>
      <c r="AO48" s="1045" t="str">
        <f>IF($B48="","",INDEX('All CCC'!AO$7:AO$966,MATCH(WatchList!$B48,'All CCC'!$B$7:$B$966,0)))</f>
        <v/>
      </c>
      <c r="AP48" s="1045" t="str">
        <f>IF($B48="","",INDEX('All CCC'!AP$7:AP$966,MATCH(WatchList!$B48,'All CCC'!$B$7:$B$966,0)))</f>
        <v/>
      </c>
      <c r="AQ48" s="1045" t="str">
        <f>IF($B48="","",INDEX('All CCC'!AQ$7:AQ$966,MATCH(WatchList!$B48,'All CCC'!$B$7:$B$966,0)))</f>
        <v/>
      </c>
      <c r="AR48" s="1045" t="str">
        <f>IF($B48="","",INDEX('All CCC'!AR$7:AR$966,MATCH(WatchList!$B48,'All CCC'!$B$7:$B$966,0)))</f>
        <v/>
      </c>
      <c r="AS48" s="1045" t="str">
        <f>IF($B48="","",INDEX('All CCC'!AS$7:AS$966,MATCH(WatchList!$B48,'All CCC'!$B$7:$B$966,0)))</f>
        <v/>
      </c>
      <c r="AT48" s="1045" t="str">
        <f>IF($B48="","",INDEX('All CCC'!AT$7:AT$966,MATCH(WatchList!$B48,'All CCC'!$B$7:$B$966,0)))</f>
        <v/>
      </c>
      <c r="AU48" s="1045" t="str">
        <f>IF($B48="","",INDEX('All CCC'!AU$7:AU$966,MATCH(WatchList!$B48,'All CCC'!$B$7:$B$966,0)))</f>
        <v/>
      </c>
      <c r="AV48" s="1045" t="str">
        <f>IF($B48="","",INDEX('All CCC'!AV$7:AV$966,MATCH(WatchList!$B48,'All CCC'!$B$7:$B$966,0)))</f>
        <v/>
      </c>
      <c r="AW48" s="1045" t="str">
        <f>IF($B48="","",INDEX('All CCC'!AW$7:AW$966,MATCH(WatchList!$B48,'All CCC'!$B$7:$B$966,0)))</f>
        <v/>
      </c>
      <c r="AX48" s="1045" t="str">
        <f>IF($B48="","",INDEX('All CCC'!AX$7:AX$966,MATCH(WatchList!$B48,'All CCC'!$B$7:$B$966,0)))</f>
        <v/>
      </c>
      <c r="AY48" s="1045" t="str">
        <f>IF($B48="","",INDEX('All CCC'!AY$7:AY$966,MATCH(WatchList!$B48,'All CCC'!$B$7:$B$966,0)))</f>
        <v/>
      </c>
      <c r="AZ48" s="1045" t="str">
        <f>IF($B48="","",INDEX('All CCC'!AZ$7:AZ$966,MATCH(WatchList!$B48,'All CCC'!$B$7:$B$966,0)))</f>
        <v/>
      </c>
      <c r="BA48" s="1045" t="str">
        <f>IF($B48="","",INDEX('All CCC'!BA$7:BA$966,MATCH(WatchList!$B48,'All CCC'!$B$7:$B$966,0)))</f>
        <v/>
      </c>
      <c r="BB48" s="1045" t="str">
        <f>IF($B48="","",INDEX('All CCC'!BB$7:BB$966,MATCH(WatchList!$B48,'All CCC'!$B$7:$B$966,0)))</f>
        <v/>
      </c>
      <c r="BC48" s="1045" t="str">
        <f>IF($B48="","",INDEX('All CCC'!BC$7:BC$966,MATCH(WatchList!$B48,'All CCC'!$B$7:$B$966,0)))</f>
        <v/>
      </c>
      <c r="BD48" s="1045" t="str">
        <f>IF($B48="","",INDEX('All CCC'!BD$7:BD$966,MATCH(WatchList!$B48,'All CCC'!$B$7:$B$966,0)))</f>
        <v/>
      </c>
      <c r="BE48" s="1045" t="str">
        <f>IF($B48="","",INDEX('All CCC'!BE$7:BE$966,MATCH(WatchList!$B48,'All CCC'!$B$7:$B$966,0)))</f>
        <v/>
      </c>
      <c r="BF48" s="1045" t="str">
        <f>IF($B48="","",INDEX('All CCC'!BF$7:BF$966,MATCH(WatchList!$B48,'All CCC'!$B$7:$B$966,0)))</f>
        <v/>
      </c>
    </row>
    <row r="49" spans="1:58" x14ac:dyDescent="0.2">
      <c r="A49" s="656" t="str">
        <f>IF($B49="","",INDEX('All CCC'!A$7:A$966,MATCH(WatchList!$B49,'All CCC'!$B$7:$B$966,0)))</f>
        <v/>
      </c>
      <c r="B49" s="36"/>
      <c r="C49" s="1045" t="str">
        <f>IF($B49="","",INDEX('All CCC'!C$7:C$966,MATCH(WatchList!$B49,'All CCC'!$B$7:$B$966,0)))</f>
        <v/>
      </c>
      <c r="D49" s="1045" t="str">
        <f>IF($B49="","",INDEX('All CCC'!D$7:D$966,MATCH(WatchList!$B49,'All CCC'!$B$7:$B$966,0)))</f>
        <v/>
      </c>
      <c r="E49" s="1045" t="str">
        <f>IF($B49="","",INDEX('All CCC'!E$7:E$966,MATCH(WatchList!$B49,'All CCC'!$B$7:$B$966,0)))</f>
        <v/>
      </c>
      <c r="F49" s="1045" t="str">
        <f>IF($B49="","",INDEX('All CCC'!F$7:F$966,MATCH(WatchList!$B49,'All CCC'!$B$7:$B$966,0)))</f>
        <v/>
      </c>
      <c r="G49" s="1045" t="str">
        <f>IF($B49="","",INDEX('All CCC'!G$7:G$966,MATCH(WatchList!$B49,'All CCC'!$B$7:$B$966,0)))</f>
        <v/>
      </c>
      <c r="H49" s="1045" t="str">
        <f>IF($B49="","",INDEX('All CCC'!H$7:H$966,MATCH(WatchList!$B49,'All CCC'!$B$7:$B$966,0)))</f>
        <v/>
      </c>
      <c r="I49" s="1045" t="str">
        <f>IF($B49="","",INDEX('All CCC'!I$7:I$966,MATCH(WatchList!$B49,'All CCC'!$B$7:$B$966,0)))</f>
        <v/>
      </c>
      <c r="J49" s="1045" t="str">
        <f>IF($B49="","",INDEX('All CCC'!J$7:J$966,MATCH(WatchList!$B49,'All CCC'!$B$7:$B$966,0)))</f>
        <v/>
      </c>
      <c r="K49" s="1045" t="str">
        <f>IF($B49="","",INDEX('All CCC'!K$7:K$966,MATCH(WatchList!$B49,'All CCC'!$B$7:$B$966,0)))</f>
        <v/>
      </c>
      <c r="L49" s="1045" t="str">
        <f>IF($B49="","",INDEX('All CCC'!L$7:L$966,MATCH(WatchList!$B49,'All CCC'!$B$7:$B$966,0)))</f>
        <v/>
      </c>
      <c r="M49" s="1045" t="str">
        <f>IF($B49="","",INDEX('All CCC'!M$7:M$966,MATCH(WatchList!$B49,'All CCC'!$B$7:$B$966,0)))</f>
        <v/>
      </c>
      <c r="N49" s="1045" t="str">
        <f>IF($B49="","",INDEX('All CCC'!N$7:N$966,MATCH(WatchList!$B49,'All CCC'!$B$7:$B$966,0)))</f>
        <v/>
      </c>
      <c r="O49" s="1045" t="str">
        <f>IF($B49="","",INDEX('All CCC'!O$7:O$966,MATCH(WatchList!$B49,'All CCC'!$B$7:$B$966,0)))</f>
        <v/>
      </c>
      <c r="P49" s="1046" t="str">
        <f>IF($B49="","",INDEX('All CCC'!P$7:P$966,MATCH(WatchList!$B49,'All CCC'!$B$7:$B$966,0)))</f>
        <v/>
      </c>
      <c r="Q49" s="1046" t="str">
        <f>IF($B49="","",INDEX('All CCC'!Q$7:Q$966,MATCH(WatchList!$B49,'All CCC'!$B$7:$B$966,0)))</f>
        <v/>
      </c>
      <c r="R49" s="1045" t="str">
        <f>IF($B49="","",INDEX('All CCC'!R$7:R$966,MATCH(WatchList!$B49,'All CCC'!$B$7:$B$966,0)))</f>
        <v/>
      </c>
      <c r="S49" s="1045" t="str">
        <f>IF($B49="","",INDEX('All CCC'!S$7:S$966,MATCH(WatchList!$B49,'All CCC'!$B$7:$B$966,0)))</f>
        <v/>
      </c>
      <c r="T49" s="1045" t="str">
        <f>IF($B49="","",INDEX('All CCC'!T$7:T$966,MATCH(WatchList!$B49,'All CCC'!$B$7:$B$966,0)))</f>
        <v/>
      </c>
      <c r="U49" s="1045" t="str">
        <f>IF($B49="","",INDEX('All CCC'!U$7:U$966,MATCH(WatchList!$B49,'All CCC'!$B$7:$B$966,0)))</f>
        <v/>
      </c>
      <c r="V49" s="1045" t="str">
        <f>IF($B49="","",INDEX('All CCC'!V$7:V$966,MATCH(WatchList!$B49,'All CCC'!$B$7:$B$966,0)))</f>
        <v/>
      </c>
      <c r="W49" s="1045" t="str">
        <f>IF($B49="","",INDEX('All CCC'!W$7:W$966,MATCH(WatchList!$B49,'All CCC'!$B$7:$B$966,0)))</f>
        <v/>
      </c>
      <c r="X49" s="1045" t="str">
        <f>IF($B49="","",INDEX('All CCC'!X$7:X$966,MATCH(WatchList!$B49,'All CCC'!$B$7:$B$966,0)))</f>
        <v/>
      </c>
      <c r="Y49" s="1045" t="str">
        <f>IF($B49="","",INDEX('All CCC'!Y$7:Y$966,MATCH(WatchList!$B49,'All CCC'!$B$7:$B$966,0)))</f>
        <v/>
      </c>
      <c r="Z49" s="1045" t="str">
        <f>IF($B49="","",INDEX('All CCC'!Z$7:Z$966,MATCH(WatchList!$B49,'All CCC'!$B$7:$B$966,0)))</f>
        <v/>
      </c>
      <c r="AA49" s="1045" t="str">
        <f>IF($B49="","",INDEX('All CCC'!AA$7:AA$966,MATCH(WatchList!$B49,'All CCC'!$B$7:$B$966,0)))</f>
        <v/>
      </c>
      <c r="AB49" s="1045" t="str">
        <f>IF($B49="","",INDEX('All CCC'!AB$7:AB$966,MATCH(WatchList!$B49,'All CCC'!$B$7:$B$966,0)))</f>
        <v/>
      </c>
      <c r="AC49" s="1045" t="str">
        <f>IF($B49="","",INDEX('All CCC'!AC$7:AC$966,MATCH(WatchList!$B49,'All CCC'!$B$7:$B$966,0)))</f>
        <v/>
      </c>
      <c r="AD49" s="1045" t="str">
        <f>IF($B49="","",INDEX('All CCC'!AD$7:AD$966,MATCH(WatchList!$B49,'All CCC'!$B$7:$B$966,0)))</f>
        <v/>
      </c>
      <c r="AE49" s="1045" t="str">
        <f>IF($B49="","",INDEX('All CCC'!AE$7:AE$966,MATCH(WatchList!$B49,'All CCC'!$B$7:$B$966,0)))</f>
        <v/>
      </c>
      <c r="AF49" s="1045" t="str">
        <f>IF($B49="","",INDEX('All CCC'!AF$7:AF$966,MATCH(WatchList!$B49,'All CCC'!$B$7:$B$966,0)))</f>
        <v/>
      </c>
      <c r="AG49" s="1045" t="str">
        <f>IF($B49="","",INDEX('All CCC'!AG$7:AG$966,MATCH(WatchList!$B49,'All CCC'!$B$7:$B$966,0)))</f>
        <v/>
      </c>
      <c r="AH49" s="1045" t="str">
        <f>IF($B49="","",INDEX('All CCC'!AH$7:AH$966,MATCH(WatchList!$B49,'All CCC'!$B$7:$B$966,0)))</f>
        <v/>
      </c>
      <c r="AI49" s="1045" t="str">
        <f>IF($B49="","",INDEX('All CCC'!AI$7:AI$966,MATCH(WatchList!$B49,'All CCC'!$B$7:$B$966,0)))</f>
        <v/>
      </c>
      <c r="AJ49" s="1045" t="str">
        <f>IF($B49="","",INDEX('All CCC'!AJ$7:AJ$966,MATCH(WatchList!$B49,'All CCC'!$B$7:$B$966,0)))</f>
        <v/>
      </c>
      <c r="AK49" s="1045" t="str">
        <f>IF($B49="","",INDEX('All CCC'!AK$7:AK$966,MATCH(WatchList!$B49,'All CCC'!$B$7:$B$966,0)))</f>
        <v/>
      </c>
      <c r="AL49" s="1045" t="str">
        <f>IF($B49="","",INDEX('All CCC'!AL$7:AL$966,MATCH(WatchList!$B49,'All CCC'!$B$7:$B$966,0)))</f>
        <v/>
      </c>
      <c r="AM49" s="1045" t="str">
        <f>IF($B49="","",INDEX('All CCC'!AM$7:AM$966,MATCH(WatchList!$B49,'All CCC'!$B$7:$B$966,0)))</f>
        <v/>
      </c>
      <c r="AN49" s="1045" t="str">
        <f>IF($B49="","",INDEX('All CCC'!AN$7:AN$966,MATCH(WatchList!$B49,'All CCC'!$B$7:$B$966,0)))</f>
        <v/>
      </c>
      <c r="AO49" s="1045" t="str">
        <f>IF($B49="","",INDEX('All CCC'!AO$7:AO$966,MATCH(WatchList!$B49,'All CCC'!$B$7:$B$966,0)))</f>
        <v/>
      </c>
      <c r="AP49" s="1045" t="str">
        <f>IF($B49="","",INDEX('All CCC'!AP$7:AP$966,MATCH(WatchList!$B49,'All CCC'!$B$7:$B$966,0)))</f>
        <v/>
      </c>
      <c r="AQ49" s="1045" t="str">
        <f>IF($B49="","",INDEX('All CCC'!AQ$7:AQ$966,MATCH(WatchList!$B49,'All CCC'!$B$7:$B$966,0)))</f>
        <v/>
      </c>
      <c r="AR49" s="1045" t="str">
        <f>IF($B49="","",INDEX('All CCC'!AR$7:AR$966,MATCH(WatchList!$B49,'All CCC'!$B$7:$B$966,0)))</f>
        <v/>
      </c>
      <c r="AS49" s="1045" t="str">
        <f>IF($B49="","",INDEX('All CCC'!AS$7:AS$966,MATCH(WatchList!$B49,'All CCC'!$B$7:$B$966,0)))</f>
        <v/>
      </c>
      <c r="AT49" s="1045" t="str">
        <f>IF($B49="","",INDEX('All CCC'!AT$7:AT$966,MATCH(WatchList!$B49,'All CCC'!$B$7:$B$966,0)))</f>
        <v/>
      </c>
      <c r="AU49" s="1045" t="str">
        <f>IF($B49="","",INDEX('All CCC'!AU$7:AU$966,MATCH(WatchList!$B49,'All CCC'!$B$7:$B$966,0)))</f>
        <v/>
      </c>
      <c r="AV49" s="1045" t="str">
        <f>IF($B49="","",INDEX('All CCC'!AV$7:AV$966,MATCH(WatchList!$B49,'All CCC'!$B$7:$B$966,0)))</f>
        <v/>
      </c>
      <c r="AW49" s="1045" t="str">
        <f>IF($B49="","",INDEX('All CCC'!AW$7:AW$966,MATCH(WatchList!$B49,'All CCC'!$B$7:$B$966,0)))</f>
        <v/>
      </c>
      <c r="AX49" s="1045" t="str">
        <f>IF($B49="","",INDEX('All CCC'!AX$7:AX$966,MATCH(WatchList!$B49,'All CCC'!$B$7:$B$966,0)))</f>
        <v/>
      </c>
      <c r="AY49" s="1045" t="str">
        <f>IF($B49="","",INDEX('All CCC'!AY$7:AY$966,MATCH(WatchList!$B49,'All CCC'!$B$7:$B$966,0)))</f>
        <v/>
      </c>
      <c r="AZ49" s="1045" t="str">
        <f>IF($B49="","",INDEX('All CCC'!AZ$7:AZ$966,MATCH(WatchList!$B49,'All CCC'!$B$7:$B$966,0)))</f>
        <v/>
      </c>
      <c r="BA49" s="1045" t="str">
        <f>IF($B49="","",INDEX('All CCC'!BA$7:BA$966,MATCH(WatchList!$B49,'All CCC'!$B$7:$B$966,0)))</f>
        <v/>
      </c>
      <c r="BB49" s="1045" t="str">
        <f>IF($B49="","",INDEX('All CCC'!BB$7:BB$966,MATCH(WatchList!$B49,'All CCC'!$B$7:$B$966,0)))</f>
        <v/>
      </c>
      <c r="BC49" s="1045" t="str">
        <f>IF($B49="","",INDEX('All CCC'!BC$7:BC$966,MATCH(WatchList!$B49,'All CCC'!$B$7:$B$966,0)))</f>
        <v/>
      </c>
      <c r="BD49" s="1045" t="str">
        <f>IF($B49="","",INDEX('All CCC'!BD$7:BD$966,MATCH(WatchList!$B49,'All CCC'!$B$7:$B$966,0)))</f>
        <v/>
      </c>
      <c r="BE49" s="1045" t="str">
        <f>IF($B49="","",INDEX('All CCC'!BE$7:BE$966,MATCH(WatchList!$B49,'All CCC'!$B$7:$B$966,0)))</f>
        <v/>
      </c>
      <c r="BF49" s="1045" t="str">
        <f>IF($B49="","",INDEX('All CCC'!BF$7:BF$966,MATCH(WatchList!$B49,'All CCC'!$B$7:$B$966,0)))</f>
        <v/>
      </c>
    </row>
    <row r="50" spans="1:58" x14ac:dyDescent="0.2">
      <c r="A50" s="656" t="str">
        <f>IF($B50="","",INDEX('All CCC'!A$7:A$966,MATCH(WatchList!$B50,'All CCC'!$B$7:$B$966,0)))</f>
        <v/>
      </c>
      <c r="B50" s="36"/>
      <c r="C50" s="1045" t="str">
        <f>IF($B50="","",INDEX('All CCC'!C$7:C$966,MATCH(WatchList!$B50,'All CCC'!$B$7:$B$966,0)))</f>
        <v/>
      </c>
      <c r="D50" s="1045" t="str">
        <f>IF($B50="","",INDEX('All CCC'!D$7:D$966,MATCH(WatchList!$B50,'All CCC'!$B$7:$B$966,0)))</f>
        <v/>
      </c>
      <c r="E50" s="1045" t="str">
        <f>IF($B50="","",INDEX('All CCC'!E$7:E$966,MATCH(WatchList!$B50,'All CCC'!$B$7:$B$966,0)))</f>
        <v/>
      </c>
      <c r="F50" s="1045" t="str">
        <f>IF($B50="","",INDEX('All CCC'!F$7:F$966,MATCH(WatchList!$B50,'All CCC'!$B$7:$B$966,0)))</f>
        <v/>
      </c>
      <c r="G50" s="1045" t="str">
        <f>IF($B50="","",INDEX('All CCC'!G$7:G$966,MATCH(WatchList!$B50,'All CCC'!$B$7:$B$966,0)))</f>
        <v/>
      </c>
      <c r="H50" s="1045" t="str">
        <f>IF($B50="","",INDEX('All CCC'!H$7:H$966,MATCH(WatchList!$B50,'All CCC'!$B$7:$B$966,0)))</f>
        <v/>
      </c>
      <c r="I50" s="1045" t="str">
        <f>IF($B50="","",INDEX('All CCC'!I$7:I$966,MATCH(WatchList!$B50,'All CCC'!$B$7:$B$966,0)))</f>
        <v/>
      </c>
      <c r="J50" s="1045" t="str">
        <f>IF($B50="","",INDEX('All CCC'!J$7:J$966,MATCH(WatchList!$B50,'All CCC'!$B$7:$B$966,0)))</f>
        <v/>
      </c>
      <c r="K50" s="1045" t="str">
        <f>IF($B50="","",INDEX('All CCC'!K$7:K$966,MATCH(WatchList!$B50,'All CCC'!$B$7:$B$966,0)))</f>
        <v/>
      </c>
      <c r="L50" s="1045" t="str">
        <f>IF($B50="","",INDEX('All CCC'!L$7:L$966,MATCH(WatchList!$B50,'All CCC'!$B$7:$B$966,0)))</f>
        <v/>
      </c>
      <c r="M50" s="1045" t="str">
        <f>IF($B50="","",INDEX('All CCC'!M$7:M$966,MATCH(WatchList!$B50,'All CCC'!$B$7:$B$966,0)))</f>
        <v/>
      </c>
      <c r="N50" s="1045" t="str">
        <f>IF($B50="","",INDEX('All CCC'!N$7:N$966,MATCH(WatchList!$B50,'All CCC'!$B$7:$B$966,0)))</f>
        <v/>
      </c>
      <c r="O50" s="1045" t="str">
        <f>IF($B50="","",INDEX('All CCC'!O$7:O$966,MATCH(WatchList!$B50,'All CCC'!$B$7:$B$966,0)))</f>
        <v/>
      </c>
      <c r="P50" s="1046" t="str">
        <f>IF($B50="","",INDEX('All CCC'!P$7:P$966,MATCH(WatchList!$B50,'All CCC'!$B$7:$B$966,0)))</f>
        <v/>
      </c>
      <c r="Q50" s="1046" t="str">
        <f>IF($B50="","",INDEX('All CCC'!Q$7:Q$966,MATCH(WatchList!$B50,'All CCC'!$B$7:$B$966,0)))</f>
        <v/>
      </c>
      <c r="R50" s="1045" t="str">
        <f>IF($B50="","",INDEX('All CCC'!R$7:R$966,MATCH(WatchList!$B50,'All CCC'!$B$7:$B$966,0)))</f>
        <v/>
      </c>
      <c r="S50" s="1045" t="str">
        <f>IF($B50="","",INDEX('All CCC'!S$7:S$966,MATCH(WatchList!$B50,'All CCC'!$B$7:$B$966,0)))</f>
        <v/>
      </c>
      <c r="T50" s="1045" t="str">
        <f>IF($B50="","",INDEX('All CCC'!T$7:T$966,MATCH(WatchList!$B50,'All CCC'!$B$7:$B$966,0)))</f>
        <v/>
      </c>
      <c r="U50" s="1045" t="str">
        <f>IF($B50="","",INDEX('All CCC'!U$7:U$966,MATCH(WatchList!$B50,'All CCC'!$B$7:$B$966,0)))</f>
        <v/>
      </c>
      <c r="V50" s="1045" t="str">
        <f>IF($B50="","",INDEX('All CCC'!V$7:V$966,MATCH(WatchList!$B50,'All CCC'!$B$7:$B$966,0)))</f>
        <v/>
      </c>
      <c r="W50" s="1045" t="str">
        <f>IF($B50="","",INDEX('All CCC'!W$7:W$966,MATCH(WatchList!$B50,'All CCC'!$B$7:$B$966,0)))</f>
        <v/>
      </c>
      <c r="X50" s="1045" t="str">
        <f>IF($B50="","",INDEX('All CCC'!X$7:X$966,MATCH(WatchList!$B50,'All CCC'!$B$7:$B$966,0)))</f>
        <v/>
      </c>
      <c r="Y50" s="1045" t="str">
        <f>IF($B50="","",INDEX('All CCC'!Y$7:Y$966,MATCH(WatchList!$B50,'All CCC'!$B$7:$B$966,0)))</f>
        <v/>
      </c>
      <c r="Z50" s="1045" t="str">
        <f>IF($B50="","",INDEX('All CCC'!Z$7:Z$966,MATCH(WatchList!$B50,'All CCC'!$B$7:$B$966,0)))</f>
        <v/>
      </c>
      <c r="AA50" s="1045" t="str">
        <f>IF($B50="","",INDEX('All CCC'!AA$7:AA$966,MATCH(WatchList!$B50,'All CCC'!$B$7:$B$966,0)))</f>
        <v/>
      </c>
      <c r="AB50" s="1045" t="str">
        <f>IF($B50="","",INDEX('All CCC'!AB$7:AB$966,MATCH(WatchList!$B50,'All CCC'!$B$7:$B$966,0)))</f>
        <v/>
      </c>
      <c r="AC50" s="1045" t="str">
        <f>IF($B50="","",INDEX('All CCC'!AC$7:AC$966,MATCH(WatchList!$B50,'All CCC'!$B$7:$B$966,0)))</f>
        <v/>
      </c>
      <c r="AD50" s="1045" t="str">
        <f>IF($B50="","",INDEX('All CCC'!AD$7:AD$966,MATCH(WatchList!$B50,'All CCC'!$B$7:$B$966,0)))</f>
        <v/>
      </c>
      <c r="AE50" s="1045" t="str">
        <f>IF($B50="","",INDEX('All CCC'!AE$7:AE$966,MATCH(WatchList!$B50,'All CCC'!$B$7:$B$966,0)))</f>
        <v/>
      </c>
      <c r="AF50" s="1045" t="str">
        <f>IF($B50="","",INDEX('All CCC'!AF$7:AF$966,MATCH(WatchList!$B50,'All CCC'!$B$7:$B$966,0)))</f>
        <v/>
      </c>
      <c r="AG50" s="1045" t="str">
        <f>IF($B50="","",INDEX('All CCC'!AG$7:AG$966,MATCH(WatchList!$B50,'All CCC'!$B$7:$B$966,0)))</f>
        <v/>
      </c>
      <c r="AH50" s="1045" t="str">
        <f>IF($B50="","",INDEX('All CCC'!AH$7:AH$966,MATCH(WatchList!$B50,'All CCC'!$B$7:$B$966,0)))</f>
        <v/>
      </c>
      <c r="AI50" s="1045" t="str">
        <f>IF($B50="","",INDEX('All CCC'!AI$7:AI$966,MATCH(WatchList!$B50,'All CCC'!$B$7:$B$966,0)))</f>
        <v/>
      </c>
      <c r="AJ50" s="1045" t="str">
        <f>IF($B50="","",INDEX('All CCC'!AJ$7:AJ$966,MATCH(WatchList!$B50,'All CCC'!$B$7:$B$966,0)))</f>
        <v/>
      </c>
      <c r="AK50" s="1045" t="str">
        <f>IF($B50="","",INDEX('All CCC'!AK$7:AK$966,MATCH(WatchList!$B50,'All CCC'!$B$7:$B$966,0)))</f>
        <v/>
      </c>
      <c r="AL50" s="1045" t="str">
        <f>IF($B50="","",INDEX('All CCC'!AL$7:AL$966,MATCH(WatchList!$B50,'All CCC'!$B$7:$B$966,0)))</f>
        <v/>
      </c>
      <c r="AM50" s="1045" t="str">
        <f>IF($B50="","",INDEX('All CCC'!AM$7:AM$966,MATCH(WatchList!$B50,'All CCC'!$B$7:$B$966,0)))</f>
        <v/>
      </c>
      <c r="AN50" s="1045" t="str">
        <f>IF($B50="","",INDEX('All CCC'!AN$7:AN$966,MATCH(WatchList!$B50,'All CCC'!$B$7:$B$966,0)))</f>
        <v/>
      </c>
      <c r="AO50" s="1045" t="str">
        <f>IF($B50="","",INDEX('All CCC'!AO$7:AO$966,MATCH(WatchList!$B50,'All CCC'!$B$7:$B$966,0)))</f>
        <v/>
      </c>
      <c r="AP50" s="1045" t="str">
        <f>IF($B50="","",INDEX('All CCC'!AP$7:AP$966,MATCH(WatchList!$B50,'All CCC'!$B$7:$B$966,0)))</f>
        <v/>
      </c>
      <c r="AQ50" s="1045" t="str">
        <f>IF($B50="","",INDEX('All CCC'!AQ$7:AQ$966,MATCH(WatchList!$B50,'All CCC'!$B$7:$B$966,0)))</f>
        <v/>
      </c>
      <c r="AR50" s="1045" t="str">
        <f>IF($B50="","",INDEX('All CCC'!AR$7:AR$966,MATCH(WatchList!$B50,'All CCC'!$B$7:$B$966,0)))</f>
        <v/>
      </c>
      <c r="AS50" s="1045" t="str">
        <f>IF($B50="","",INDEX('All CCC'!AS$7:AS$966,MATCH(WatchList!$B50,'All CCC'!$B$7:$B$966,0)))</f>
        <v/>
      </c>
      <c r="AT50" s="1045" t="str">
        <f>IF($B50="","",INDEX('All CCC'!AT$7:AT$966,MATCH(WatchList!$B50,'All CCC'!$B$7:$B$966,0)))</f>
        <v/>
      </c>
      <c r="AU50" s="1045" t="str">
        <f>IF($B50="","",INDEX('All CCC'!AU$7:AU$966,MATCH(WatchList!$B50,'All CCC'!$B$7:$B$966,0)))</f>
        <v/>
      </c>
      <c r="AV50" s="1045" t="str">
        <f>IF($B50="","",INDEX('All CCC'!AV$7:AV$966,MATCH(WatchList!$B50,'All CCC'!$B$7:$B$966,0)))</f>
        <v/>
      </c>
      <c r="AW50" s="1045" t="str">
        <f>IF($B50="","",INDEX('All CCC'!AW$7:AW$966,MATCH(WatchList!$B50,'All CCC'!$B$7:$B$966,0)))</f>
        <v/>
      </c>
      <c r="AX50" s="1045" t="str">
        <f>IF($B50="","",INDEX('All CCC'!AX$7:AX$966,MATCH(WatchList!$B50,'All CCC'!$B$7:$B$966,0)))</f>
        <v/>
      </c>
      <c r="AY50" s="1045" t="str">
        <f>IF($B50="","",INDEX('All CCC'!AY$7:AY$966,MATCH(WatchList!$B50,'All CCC'!$B$7:$B$966,0)))</f>
        <v/>
      </c>
      <c r="AZ50" s="1045" t="str">
        <f>IF($B50="","",INDEX('All CCC'!AZ$7:AZ$966,MATCH(WatchList!$B50,'All CCC'!$B$7:$B$966,0)))</f>
        <v/>
      </c>
      <c r="BA50" s="1045" t="str">
        <f>IF($B50="","",INDEX('All CCC'!BA$7:BA$966,MATCH(WatchList!$B50,'All CCC'!$B$7:$B$966,0)))</f>
        <v/>
      </c>
      <c r="BB50" s="1045" t="str">
        <f>IF($B50="","",INDEX('All CCC'!BB$7:BB$966,MATCH(WatchList!$B50,'All CCC'!$B$7:$B$966,0)))</f>
        <v/>
      </c>
      <c r="BC50" s="1045" t="str">
        <f>IF($B50="","",INDEX('All CCC'!BC$7:BC$966,MATCH(WatchList!$B50,'All CCC'!$B$7:$B$966,0)))</f>
        <v/>
      </c>
      <c r="BD50" s="1045" t="str">
        <f>IF($B50="","",INDEX('All CCC'!BD$7:BD$966,MATCH(WatchList!$B50,'All CCC'!$B$7:$B$966,0)))</f>
        <v/>
      </c>
      <c r="BE50" s="1045" t="str">
        <f>IF($B50="","",INDEX('All CCC'!BE$7:BE$966,MATCH(WatchList!$B50,'All CCC'!$B$7:$B$966,0)))</f>
        <v/>
      </c>
      <c r="BF50" s="1045" t="str">
        <f>IF($B50="","",INDEX('All CCC'!BF$7:BF$966,MATCH(WatchList!$B50,'All CCC'!$B$7:$B$966,0)))</f>
        <v/>
      </c>
    </row>
    <row r="51" spans="1:58" x14ac:dyDescent="0.2">
      <c r="A51" s="656" t="str">
        <f>IF($B51="","",INDEX('All CCC'!A$7:A$966,MATCH(WatchList!$B51,'All CCC'!$B$7:$B$966,0)))</f>
        <v/>
      </c>
      <c r="B51" s="36"/>
      <c r="C51" s="1045" t="str">
        <f>IF($B51="","",INDEX('All CCC'!C$7:C$966,MATCH(WatchList!$B51,'All CCC'!$B$7:$B$966,0)))</f>
        <v/>
      </c>
      <c r="D51" s="1045" t="str">
        <f>IF($B51="","",INDEX('All CCC'!D$7:D$966,MATCH(WatchList!$B51,'All CCC'!$B$7:$B$966,0)))</f>
        <v/>
      </c>
      <c r="E51" s="1045" t="str">
        <f>IF($B51="","",INDEX('All CCC'!E$7:E$966,MATCH(WatchList!$B51,'All CCC'!$B$7:$B$966,0)))</f>
        <v/>
      </c>
      <c r="F51" s="1045" t="str">
        <f>IF($B51="","",INDEX('All CCC'!F$7:F$966,MATCH(WatchList!$B51,'All CCC'!$B$7:$B$966,0)))</f>
        <v/>
      </c>
      <c r="G51" s="1045" t="str">
        <f>IF($B51="","",INDEX('All CCC'!G$7:G$966,MATCH(WatchList!$B51,'All CCC'!$B$7:$B$966,0)))</f>
        <v/>
      </c>
      <c r="H51" s="1045" t="str">
        <f>IF($B51="","",INDEX('All CCC'!H$7:H$966,MATCH(WatchList!$B51,'All CCC'!$B$7:$B$966,0)))</f>
        <v/>
      </c>
      <c r="I51" s="1045" t="str">
        <f>IF($B51="","",INDEX('All CCC'!I$7:I$966,MATCH(WatchList!$B51,'All CCC'!$B$7:$B$966,0)))</f>
        <v/>
      </c>
      <c r="J51" s="1045" t="str">
        <f>IF($B51="","",INDEX('All CCC'!J$7:J$966,MATCH(WatchList!$B51,'All CCC'!$B$7:$B$966,0)))</f>
        <v/>
      </c>
      <c r="K51" s="1045" t="str">
        <f>IF($B51="","",INDEX('All CCC'!K$7:K$966,MATCH(WatchList!$B51,'All CCC'!$B$7:$B$966,0)))</f>
        <v/>
      </c>
      <c r="L51" s="1045" t="str">
        <f>IF($B51="","",INDEX('All CCC'!L$7:L$966,MATCH(WatchList!$B51,'All CCC'!$B$7:$B$966,0)))</f>
        <v/>
      </c>
      <c r="M51" s="1045" t="str">
        <f>IF($B51="","",INDEX('All CCC'!M$7:M$966,MATCH(WatchList!$B51,'All CCC'!$B$7:$B$966,0)))</f>
        <v/>
      </c>
      <c r="N51" s="1045" t="str">
        <f>IF($B51="","",INDEX('All CCC'!N$7:N$966,MATCH(WatchList!$B51,'All CCC'!$B$7:$B$966,0)))</f>
        <v/>
      </c>
      <c r="O51" s="1045" t="str">
        <f>IF($B51="","",INDEX('All CCC'!O$7:O$966,MATCH(WatchList!$B51,'All CCC'!$B$7:$B$966,0)))</f>
        <v/>
      </c>
      <c r="P51" s="1046" t="str">
        <f>IF($B51="","",INDEX('All CCC'!P$7:P$966,MATCH(WatchList!$B51,'All CCC'!$B$7:$B$966,0)))</f>
        <v/>
      </c>
      <c r="Q51" s="1046" t="str">
        <f>IF($B51="","",INDEX('All CCC'!Q$7:Q$966,MATCH(WatchList!$B51,'All CCC'!$B$7:$B$966,0)))</f>
        <v/>
      </c>
      <c r="R51" s="1045" t="str">
        <f>IF($B51="","",INDEX('All CCC'!R$7:R$966,MATCH(WatchList!$B51,'All CCC'!$B$7:$B$966,0)))</f>
        <v/>
      </c>
      <c r="S51" s="1045" t="str">
        <f>IF($B51="","",INDEX('All CCC'!S$7:S$966,MATCH(WatchList!$B51,'All CCC'!$B$7:$B$966,0)))</f>
        <v/>
      </c>
      <c r="T51" s="1045" t="str">
        <f>IF($B51="","",INDEX('All CCC'!T$7:T$966,MATCH(WatchList!$B51,'All CCC'!$B$7:$B$966,0)))</f>
        <v/>
      </c>
      <c r="U51" s="1045" t="str">
        <f>IF($B51="","",INDEX('All CCC'!U$7:U$966,MATCH(WatchList!$B51,'All CCC'!$B$7:$B$966,0)))</f>
        <v/>
      </c>
      <c r="V51" s="1045" t="str">
        <f>IF($B51="","",INDEX('All CCC'!V$7:V$966,MATCH(WatchList!$B51,'All CCC'!$B$7:$B$966,0)))</f>
        <v/>
      </c>
      <c r="W51" s="1045" t="str">
        <f>IF($B51="","",INDEX('All CCC'!W$7:W$966,MATCH(WatchList!$B51,'All CCC'!$B$7:$B$966,0)))</f>
        <v/>
      </c>
      <c r="X51" s="1045" t="str">
        <f>IF($B51="","",INDEX('All CCC'!X$7:X$966,MATCH(WatchList!$B51,'All CCC'!$B$7:$B$966,0)))</f>
        <v/>
      </c>
      <c r="Y51" s="1045" t="str">
        <f>IF($B51="","",INDEX('All CCC'!Y$7:Y$966,MATCH(WatchList!$B51,'All CCC'!$B$7:$B$966,0)))</f>
        <v/>
      </c>
      <c r="Z51" s="1045" t="str">
        <f>IF($B51="","",INDEX('All CCC'!Z$7:Z$966,MATCH(WatchList!$B51,'All CCC'!$B$7:$B$966,0)))</f>
        <v/>
      </c>
      <c r="AA51" s="1045" t="str">
        <f>IF($B51="","",INDEX('All CCC'!AA$7:AA$966,MATCH(WatchList!$B51,'All CCC'!$B$7:$B$966,0)))</f>
        <v/>
      </c>
      <c r="AB51" s="1045" t="str">
        <f>IF($B51="","",INDEX('All CCC'!AB$7:AB$966,MATCH(WatchList!$B51,'All CCC'!$B$7:$B$966,0)))</f>
        <v/>
      </c>
      <c r="AC51" s="1045" t="str">
        <f>IF($B51="","",INDEX('All CCC'!AC$7:AC$966,MATCH(WatchList!$B51,'All CCC'!$B$7:$B$966,0)))</f>
        <v/>
      </c>
      <c r="AD51" s="1045" t="str">
        <f>IF($B51="","",INDEX('All CCC'!AD$7:AD$966,MATCH(WatchList!$B51,'All CCC'!$B$7:$B$966,0)))</f>
        <v/>
      </c>
      <c r="AE51" s="1045" t="str">
        <f>IF($B51="","",INDEX('All CCC'!AE$7:AE$966,MATCH(WatchList!$B51,'All CCC'!$B$7:$B$966,0)))</f>
        <v/>
      </c>
      <c r="AF51" s="1045" t="str">
        <f>IF($B51="","",INDEX('All CCC'!AF$7:AF$966,MATCH(WatchList!$B51,'All CCC'!$B$7:$B$966,0)))</f>
        <v/>
      </c>
      <c r="AG51" s="1045" t="str">
        <f>IF($B51="","",INDEX('All CCC'!AG$7:AG$966,MATCH(WatchList!$B51,'All CCC'!$B$7:$B$966,0)))</f>
        <v/>
      </c>
      <c r="AH51" s="1045" t="str">
        <f>IF($B51="","",INDEX('All CCC'!AH$7:AH$966,MATCH(WatchList!$B51,'All CCC'!$B$7:$B$966,0)))</f>
        <v/>
      </c>
      <c r="AI51" s="1045" t="str">
        <f>IF($B51="","",INDEX('All CCC'!AI$7:AI$966,MATCH(WatchList!$B51,'All CCC'!$B$7:$B$966,0)))</f>
        <v/>
      </c>
      <c r="AJ51" s="1045" t="str">
        <f>IF($B51="","",INDEX('All CCC'!AJ$7:AJ$966,MATCH(WatchList!$B51,'All CCC'!$B$7:$B$966,0)))</f>
        <v/>
      </c>
      <c r="AK51" s="1045" t="str">
        <f>IF($B51="","",INDEX('All CCC'!AK$7:AK$966,MATCH(WatchList!$B51,'All CCC'!$B$7:$B$966,0)))</f>
        <v/>
      </c>
      <c r="AL51" s="1045" t="str">
        <f>IF($B51="","",INDEX('All CCC'!AL$7:AL$966,MATCH(WatchList!$B51,'All CCC'!$B$7:$B$966,0)))</f>
        <v/>
      </c>
      <c r="AM51" s="1045" t="str">
        <f>IF($B51="","",INDEX('All CCC'!AM$7:AM$966,MATCH(WatchList!$B51,'All CCC'!$B$7:$B$966,0)))</f>
        <v/>
      </c>
      <c r="AN51" s="1045" t="str">
        <f>IF($B51="","",INDEX('All CCC'!AN$7:AN$966,MATCH(WatchList!$B51,'All CCC'!$B$7:$B$966,0)))</f>
        <v/>
      </c>
      <c r="AO51" s="1045" t="str">
        <f>IF($B51="","",INDEX('All CCC'!AO$7:AO$966,MATCH(WatchList!$B51,'All CCC'!$B$7:$B$966,0)))</f>
        <v/>
      </c>
      <c r="AP51" s="1045" t="str">
        <f>IF($B51="","",INDEX('All CCC'!AP$7:AP$966,MATCH(WatchList!$B51,'All CCC'!$B$7:$B$966,0)))</f>
        <v/>
      </c>
      <c r="AQ51" s="1045" t="str">
        <f>IF($B51="","",INDEX('All CCC'!AQ$7:AQ$966,MATCH(WatchList!$B51,'All CCC'!$B$7:$B$966,0)))</f>
        <v/>
      </c>
      <c r="AR51" s="1045" t="str">
        <f>IF($B51="","",INDEX('All CCC'!AR$7:AR$966,MATCH(WatchList!$B51,'All CCC'!$B$7:$B$966,0)))</f>
        <v/>
      </c>
      <c r="AS51" s="1045" t="str">
        <f>IF($B51="","",INDEX('All CCC'!AS$7:AS$966,MATCH(WatchList!$B51,'All CCC'!$B$7:$B$966,0)))</f>
        <v/>
      </c>
      <c r="AT51" s="1045" t="str">
        <f>IF($B51="","",INDEX('All CCC'!AT$7:AT$966,MATCH(WatchList!$B51,'All CCC'!$B$7:$B$966,0)))</f>
        <v/>
      </c>
      <c r="AU51" s="1045" t="str">
        <f>IF($B51="","",INDEX('All CCC'!AU$7:AU$966,MATCH(WatchList!$B51,'All CCC'!$B$7:$B$966,0)))</f>
        <v/>
      </c>
      <c r="AV51" s="1045" t="str">
        <f>IF($B51="","",INDEX('All CCC'!AV$7:AV$966,MATCH(WatchList!$B51,'All CCC'!$B$7:$B$966,0)))</f>
        <v/>
      </c>
      <c r="AW51" s="1045" t="str">
        <f>IF($B51="","",INDEX('All CCC'!AW$7:AW$966,MATCH(WatchList!$B51,'All CCC'!$B$7:$B$966,0)))</f>
        <v/>
      </c>
      <c r="AX51" s="1045" t="str">
        <f>IF($B51="","",INDEX('All CCC'!AX$7:AX$966,MATCH(WatchList!$B51,'All CCC'!$B$7:$B$966,0)))</f>
        <v/>
      </c>
      <c r="AY51" s="1045" t="str">
        <f>IF($B51="","",INDEX('All CCC'!AY$7:AY$966,MATCH(WatchList!$B51,'All CCC'!$B$7:$B$966,0)))</f>
        <v/>
      </c>
      <c r="AZ51" s="1045" t="str">
        <f>IF($B51="","",INDEX('All CCC'!AZ$7:AZ$966,MATCH(WatchList!$B51,'All CCC'!$B$7:$B$966,0)))</f>
        <v/>
      </c>
      <c r="BA51" s="1045" t="str">
        <f>IF($B51="","",INDEX('All CCC'!BA$7:BA$966,MATCH(WatchList!$B51,'All CCC'!$B$7:$B$966,0)))</f>
        <v/>
      </c>
      <c r="BB51" s="1045" t="str">
        <f>IF($B51="","",INDEX('All CCC'!BB$7:BB$966,MATCH(WatchList!$B51,'All CCC'!$B$7:$B$966,0)))</f>
        <v/>
      </c>
      <c r="BC51" s="1045" t="str">
        <f>IF($B51="","",INDEX('All CCC'!BC$7:BC$966,MATCH(WatchList!$B51,'All CCC'!$B$7:$B$966,0)))</f>
        <v/>
      </c>
      <c r="BD51" s="1045" t="str">
        <f>IF($B51="","",INDEX('All CCC'!BD$7:BD$966,MATCH(WatchList!$B51,'All CCC'!$B$7:$B$966,0)))</f>
        <v/>
      </c>
      <c r="BE51" s="1045" t="str">
        <f>IF($B51="","",INDEX('All CCC'!BE$7:BE$966,MATCH(WatchList!$B51,'All CCC'!$B$7:$B$966,0)))</f>
        <v/>
      </c>
      <c r="BF51" s="1045" t="str">
        <f>IF($B51="","",INDEX('All CCC'!BF$7:BF$966,MATCH(WatchList!$B51,'All CCC'!$B$7:$B$966,0)))</f>
        <v/>
      </c>
    </row>
    <row r="52" spans="1:58" x14ac:dyDescent="0.2">
      <c r="A52" s="656" t="str">
        <f>IF($B52="","",INDEX('All CCC'!A$7:A$966,MATCH(WatchList!$B52,'All CCC'!$B$7:$B$966,0)))</f>
        <v/>
      </c>
      <c r="B52" s="36"/>
      <c r="C52" s="1045" t="str">
        <f>IF($B52="","",INDEX('All CCC'!C$7:C$966,MATCH(WatchList!$B52,'All CCC'!$B$7:$B$966,0)))</f>
        <v/>
      </c>
      <c r="D52" s="1045" t="str">
        <f>IF($B52="","",INDEX('All CCC'!D$7:D$966,MATCH(WatchList!$B52,'All CCC'!$B$7:$B$966,0)))</f>
        <v/>
      </c>
      <c r="E52" s="1045" t="str">
        <f>IF($B52="","",INDEX('All CCC'!E$7:E$966,MATCH(WatchList!$B52,'All CCC'!$B$7:$B$966,0)))</f>
        <v/>
      </c>
      <c r="F52" s="1045" t="str">
        <f>IF($B52="","",INDEX('All CCC'!F$7:F$966,MATCH(WatchList!$B52,'All CCC'!$B$7:$B$966,0)))</f>
        <v/>
      </c>
      <c r="G52" s="1045" t="str">
        <f>IF($B52="","",INDEX('All CCC'!G$7:G$966,MATCH(WatchList!$B52,'All CCC'!$B$7:$B$966,0)))</f>
        <v/>
      </c>
      <c r="H52" s="1045" t="str">
        <f>IF($B52="","",INDEX('All CCC'!H$7:H$966,MATCH(WatchList!$B52,'All CCC'!$B$7:$B$966,0)))</f>
        <v/>
      </c>
      <c r="I52" s="1045" t="str">
        <f>IF($B52="","",INDEX('All CCC'!I$7:I$966,MATCH(WatchList!$B52,'All CCC'!$B$7:$B$966,0)))</f>
        <v/>
      </c>
      <c r="J52" s="1045" t="str">
        <f>IF($B52="","",INDEX('All CCC'!J$7:J$966,MATCH(WatchList!$B52,'All CCC'!$B$7:$B$966,0)))</f>
        <v/>
      </c>
      <c r="K52" s="1045" t="str">
        <f>IF($B52="","",INDEX('All CCC'!K$7:K$966,MATCH(WatchList!$B52,'All CCC'!$B$7:$B$966,0)))</f>
        <v/>
      </c>
      <c r="L52" s="1045" t="str">
        <f>IF($B52="","",INDEX('All CCC'!L$7:L$966,MATCH(WatchList!$B52,'All CCC'!$B$7:$B$966,0)))</f>
        <v/>
      </c>
      <c r="M52" s="1045" t="str">
        <f>IF($B52="","",INDEX('All CCC'!M$7:M$966,MATCH(WatchList!$B52,'All CCC'!$B$7:$B$966,0)))</f>
        <v/>
      </c>
      <c r="N52" s="1045" t="str">
        <f>IF($B52="","",INDEX('All CCC'!N$7:N$966,MATCH(WatchList!$B52,'All CCC'!$B$7:$B$966,0)))</f>
        <v/>
      </c>
      <c r="O52" s="1045" t="str">
        <f>IF($B52="","",INDEX('All CCC'!O$7:O$966,MATCH(WatchList!$B52,'All CCC'!$B$7:$B$966,0)))</f>
        <v/>
      </c>
      <c r="P52" s="1046" t="str">
        <f>IF($B52="","",INDEX('All CCC'!P$7:P$966,MATCH(WatchList!$B52,'All CCC'!$B$7:$B$966,0)))</f>
        <v/>
      </c>
      <c r="Q52" s="1046" t="str">
        <f>IF($B52="","",INDEX('All CCC'!Q$7:Q$966,MATCH(WatchList!$B52,'All CCC'!$B$7:$B$966,0)))</f>
        <v/>
      </c>
      <c r="R52" s="1045" t="str">
        <f>IF($B52="","",INDEX('All CCC'!R$7:R$966,MATCH(WatchList!$B52,'All CCC'!$B$7:$B$966,0)))</f>
        <v/>
      </c>
      <c r="S52" s="1045" t="str">
        <f>IF($B52="","",INDEX('All CCC'!S$7:S$966,MATCH(WatchList!$B52,'All CCC'!$B$7:$B$966,0)))</f>
        <v/>
      </c>
      <c r="T52" s="1045" t="str">
        <f>IF($B52="","",INDEX('All CCC'!T$7:T$966,MATCH(WatchList!$B52,'All CCC'!$B$7:$B$966,0)))</f>
        <v/>
      </c>
      <c r="U52" s="1045" t="str">
        <f>IF($B52="","",INDEX('All CCC'!U$7:U$966,MATCH(WatchList!$B52,'All CCC'!$B$7:$B$966,0)))</f>
        <v/>
      </c>
      <c r="V52" s="1045" t="str">
        <f>IF($B52="","",INDEX('All CCC'!V$7:V$966,MATCH(WatchList!$B52,'All CCC'!$B$7:$B$966,0)))</f>
        <v/>
      </c>
      <c r="W52" s="1045" t="str">
        <f>IF($B52="","",INDEX('All CCC'!W$7:W$966,MATCH(WatchList!$B52,'All CCC'!$B$7:$B$966,0)))</f>
        <v/>
      </c>
      <c r="X52" s="1045" t="str">
        <f>IF($B52="","",INDEX('All CCC'!X$7:X$966,MATCH(WatchList!$B52,'All CCC'!$B$7:$B$966,0)))</f>
        <v/>
      </c>
      <c r="Y52" s="1045" t="str">
        <f>IF($B52="","",INDEX('All CCC'!Y$7:Y$966,MATCH(WatchList!$B52,'All CCC'!$B$7:$B$966,0)))</f>
        <v/>
      </c>
      <c r="Z52" s="1045" t="str">
        <f>IF($B52="","",INDEX('All CCC'!Z$7:Z$966,MATCH(WatchList!$B52,'All CCC'!$B$7:$B$966,0)))</f>
        <v/>
      </c>
      <c r="AA52" s="1045" t="str">
        <f>IF($B52="","",INDEX('All CCC'!AA$7:AA$966,MATCH(WatchList!$B52,'All CCC'!$B$7:$B$966,0)))</f>
        <v/>
      </c>
      <c r="AB52" s="1045" t="str">
        <f>IF($B52="","",INDEX('All CCC'!AB$7:AB$966,MATCH(WatchList!$B52,'All CCC'!$B$7:$B$966,0)))</f>
        <v/>
      </c>
      <c r="AC52" s="1045" t="str">
        <f>IF($B52="","",INDEX('All CCC'!AC$7:AC$966,MATCH(WatchList!$B52,'All CCC'!$B$7:$B$966,0)))</f>
        <v/>
      </c>
      <c r="AD52" s="1045" t="str">
        <f>IF($B52="","",INDEX('All CCC'!AD$7:AD$966,MATCH(WatchList!$B52,'All CCC'!$B$7:$B$966,0)))</f>
        <v/>
      </c>
      <c r="AE52" s="1045" t="str">
        <f>IF($B52="","",INDEX('All CCC'!AE$7:AE$966,MATCH(WatchList!$B52,'All CCC'!$B$7:$B$966,0)))</f>
        <v/>
      </c>
      <c r="AF52" s="1045" t="str">
        <f>IF($B52="","",INDEX('All CCC'!AF$7:AF$966,MATCH(WatchList!$B52,'All CCC'!$B$7:$B$966,0)))</f>
        <v/>
      </c>
      <c r="AG52" s="1045" t="str">
        <f>IF($B52="","",INDEX('All CCC'!AG$7:AG$966,MATCH(WatchList!$B52,'All CCC'!$B$7:$B$966,0)))</f>
        <v/>
      </c>
      <c r="AH52" s="1045" t="str">
        <f>IF($B52="","",INDEX('All CCC'!AH$7:AH$966,MATCH(WatchList!$B52,'All CCC'!$B$7:$B$966,0)))</f>
        <v/>
      </c>
      <c r="AI52" s="1045" t="str">
        <f>IF($B52="","",INDEX('All CCC'!AI$7:AI$966,MATCH(WatchList!$B52,'All CCC'!$B$7:$B$966,0)))</f>
        <v/>
      </c>
      <c r="AJ52" s="1045" t="str">
        <f>IF($B52="","",INDEX('All CCC'!AJ$7:AJ$966,MATCH(WatchList!$B52,'All CCC'!$B$7:$B$966,0)))</f>
        <v/>
      </c>
      <c r="AK52" s="1045" t="str">
        <f>IF($B52="","",INDEX('All CCC'!AK$7:AK$966,MATCH(WatchList!$B52,'All CCC'!$B$7:$B$966,0)))</f>
        <v/>
      </c>
      <c r="AL52" s="1045" t="str">
        <f>IF($B52="","",INDEX('All CCC'!AL$7:AL$966,MATCH(WatchList!$B52,'All CCC'!$B$7:$B$966,0)))</f>
        <v/>
      </c>
      <c r="AM52" s="1045" t="str">
        <f>IF($B52="","",INDEX('All CCC'!AM$7:AM$966,MATCH(WatchList!$B52,'All CCC'!$B$7:$B$966,0)))</f>
        <v/>
      </c>
      <c r="AN52" s="1045" t="str">
        <f>IF($B52="","",INDEX('All CCC'!AN$7:AN$966,MATCH(WatchList!$B52,'All CCC'!$B$7:$B$966,0)))</f>
        <v/>
      </c>
      <c r="AO52" s="1045" t="str">
        <f>IF($B52="","",INDEX('All CCC'!AO$7:AO$966,MATCH(WatchList!$B52,'All CCC'!$B$7:$B$966,0)))</f>
        <v/>
      </c>
      <c r="AP52" s="1045" t="str">
        <f>IF($B52="","",INDEX('All CCC'!AP$7:AP$966,MATCH(WatchList!$B52,'All CCC'!$B$7:$B$966,0)))</f>
        <v/>
      </c>
      <c r="AQ52" s="1045" t="str">
        <f>IF($B52="","",INDEX('All CCC'!AQ$7:AQ$966,MATCH(WatchList!$B52,'All CCC'!$B$7:$B$966,0)))</f>
        <v/>
      </c>
      <c r="AR52" s="1045" t="str">
        <f>IF($B52="","",INDEX('All CCC'!AR$7:AR$966,MATCH(WatchList!$B52,'All CCC'!$B$7:$B$966,0)))</f>
        <v/>
      </c>
      <c r="AS52" s="1045" t="str">
        <f>IF($B52="","",INDEX('All CCC'!AS$7:AS$966,MATCH(WatchList!$B52,'All CCC'!$B$7:$B$966,0)))</f>
        <v/>
      </c>
      <c r="AT52" s="1045" t="str">
        <f>IF($B52="","",INDEX('All CCC'!AT$7:AT$966,MATCH(WatchList!$B52,'All CCC'!$B$7:$B$966,0)))</f>
        <v/>
      </c>
      <c r="AU52" s="1045" t="str">
        <f>IF($B52="","",INDEX('All CCC'!AU$7:AU$966,MATCH(WatchList!$B52,'All CCC'!$B$7:$B$966,0)))</f>
        <v/>
      </c>
      <c r="AV52" s="1045" t="str">
        <f>IF($B52="","",INDEX('All CCC'!AV$7:AV$966,MATCH(WatchList!$B52,'All CCC'!$B$7:$B$966,0)))</f>
        <v/>
      </c>
      <c r="AW52" s="1045" t="str">
        <f>IF($B52="","",INDEX('All CCC'!AW$7:AW$966,MATCH(WatchList!$B52,'All CCC'!$B$7:$B$966,0)))</f>
        <v/>
      </c>
      <c r="AX52" s="1045" t="str">
        <f>IF($B52="","",INDEX('All CCC'!AX$7:AX$966,MATCH(WatchList!$B52,'All CCC'!$B$7:$B$966,0)))</f>
        <v/>
      </c>
      <c r="AY52" s="1045" t="str">
        <f>IF($B52="","",INDEX('All CCC'!AY$7:AY$966,MATCH(WatchList!$B52,'All CCC'!$B$7:$B$966,0)))</f>
        <v/>
      </c>
      <c r="AZ52" s="1045" t="str">
        <f>IF($B52="","",INDEX('All CCC'!AZ$7:AZ$966,MATCH(WatchList!$B52,'All CCC'!$B$7:$B$966,0)))</f>
        <v/>
      </c>
      <c r="BA52" s="1045" t="str">
        <f>IF($B52="","",INDEX('All CCC'!BA$7:BA$966,MATCH(WatchList!$B52,'All CCC'!$B$7:$B$966,0)))</f>
        <v/>
      </c>
      <c r="BB52" s="1045" t="str">
        <f>IF($B52="","",INDEX('All CCC'!BB$7:BB$966,MATCH(WatchList!$B52,'All CCC'!$B$7:$B$966,0)))</f>
        <v/>
      </c>
      <c r="BC52" s="1045" t="str">
        <f>IF($B52="","",INDEX('All CCC'!BC$7:BC$966,MATCH(WatchList!$B52,'All CCC'!$B$7:$B$966,0)))</f>
        <v/>
      </c>
      <c r="BD52" s="1045" t="str">
        <f>IF($B52="","",INDEX('All CCC'!BD$7:BD$966,MATCH(WatchList!$B52,'All CCC'!$B$7:$B$966,0)))</f>
        <v/>
      </c>
      <c r="BE52" s="1045" t="str">
        <f>IF($B52="","",INDEX('All CCC'!BE$7:BE$966,MATCH(WatchList!$B52,'All CCC'!$B$7:$B$966,0)))</f>
        <v/>
      </c>
      <c r="BF52" s="1045" t="str">
        <f>IF($B52="","",INDEX('All CCC'!BF$7:BF$966,MATCH(WatchList!$B52,'All CCC'!$B$7:$B$966,0)))</f>
        <v/>
      </c>
    </row>
    <row r="53" spans="1:58" x14ac:dyDescent="0.2">
      <c r="A53" s="656" t="str">
        <f>IF($B53="","",INDEX('All CCC'!A$7:A$966,MATCH(WatchList!$B53,'All CCC'!$B$7:$B$966,0)))</f>
        <v/>
      </c>
      <c r="B53" s="36"/>
      <c r="C53" s="1045" t="str">
        <f>IF($B53="","",INDEX('All CCC'!C$7:C$966,MATCH(WatchList!$B53,'All CCC'!$B$7:$B$966,0)))</f>
        <v/>
      </c>
      <c r="D53" s="1045" t="str">
        <f>IF($B53="","",INDEX('All CCC'!D$7:D$966,MATCH(WatchList!$B53,'All CCC'!$B$7:$B$966,0)))</f>
        <v/>
      </c>
      <c r="E53" s="1045" t="str">
        <f>IF($B53="","",INDEX('All CCC'!E$7:E$966,MATCH(WatchList!$B53,'All CCC'!$B$7:$B$966,0)))</f>
        <v/>
      </c>
      <c r="F53" s="1045" t="str">
        <f>IF($B53="","",INDEX('All CCC'!F$7:F$966,MATCH(WatchList!$B53,'All CCC'!$B$7:$B$966,0)))</f>
        <v/>
      </c>
      <c r="G53" s="1045" t="str">
        <f>IF($B53="","",INDEX('All CCC'!G$7:G$966,MATCH(WatchList!$B53,'All CCC'!$B$7:$B$966,0)))</f>
        <v/>
      </c>
      <c r="H53" s="1045" t="str">
        <f>IF($B53="","",INDEX('All CCC'!H$7:H$966,MATCH(WatchList!$B53,'All CCC'!$B$7:$B$966,0)))</f>
        <v/>
      </c>
      <c r="I53" s="1045" t="str">
        <f>IF($B53="","",INDEX('All CCC'!I$7:I$966,MATCH(WatchList!$B53,'All CCC'!$B$7:$B$966,0)))</f>
        <v/>
      </c>
      <c r="J53" s="1045" t="str">
        <f>IF($B53="","",INDEX('All CCC'!J$7:J$966,MATCH(WatchList!$B53,'All CCC'!$B$7:$B$966,0)))</f>
        <v/>
      </c>
      <c r="K53" s="1045" t="str">
        <f>IF($B53="","",INDEX('All CCC'!K$7:K$966,MATCH(WatchList!$B53,'All CCC'!$B$7:$B$966,0)))</f>
        <v/>
      </c>
      <c r="L53" s="1045" t="str">
        <f>IF($B53="","",INDEX('All CCC'!L$7:L$966,MATCH(WatchList!$B53,'All CCC'!$B$7:$B$966,0)))</f>
        <v/>
      </c>
      <c r="M53" s="1045" t="str">
        <f>IF($B53="","",INDEX('All CCC'!M$7:M$966,MATCH(WatchList!$B53,'All CCC'!$B$7:$B$966,0)))</f>
        <v/>
      </c>
      <c r="N53" s="1045" t="str">
        <f>IF($B53="","",INDEX('All CCC'!N$7:N$966,MATCH(WatchList!$B53,'All CCC'!$B$7:$B$966,0)))</f>
        <v/>
      </c>
      <c r="O53" s="1045" t="str">
        <f>IF($B53="","",INDEX('All CCC'!O$7:O$966,MATCH(WatchList!$B53,'All CCC'!$B$7:$B$966,0)))</f>
        <v/>
      </c>
      <c r="P53" s="1046" t="str">
        <f>IF($B53="","",INDEX('All CCC'!P$7:P$966,MATCH(WatchList!$B53,'All CCC'!$B$7:$B$966,0)))</f>
        <v/>
      </c>
      <c r="Q53" s="1046" t="str">
        <f>IF($B53="","",INDEX('All CCC'!Q$7:Q$966,MATCH(WatchList!$B53,'All CCC'!$B$7:$B$966,0)))</f>
        <v/>
      </c>
      <c r="R53" s="1045" t="str">
        <f>IF($B53="","",INDEX('All CCC'!R$7:R$966,MATCH(WatchList!$B53,'All CCC'!$B$7:$B$966,0)))</f>
        <v/>
      </c>
      <c r="S53" s="1045" t="str">
        <f>IF($B53="","",INDEX('All CCC'!S$7:S$966,MATCH(WatchList!$B53,'All CCC'!$B$7:$B$966,0)))</f>
        <v/>
      </c>
      <c r="T53" s="1045" t="str">
        <f>IF($B53="","",INDEX('All CCC'!T$7:T$966,MATCH(WatchList!$B53,'All CCC'!$B$7:$B$966,0)))</f>
        <v/>
      </c>
      <c r="U53" s="1045" t="str">
        <f>IF($B53="","",INDEX('All CCC'!U$7:U$966,MATCH(WatchList!$B53,'All CCC'!$B$7:$B$966,0)))</f>
        <v/>
      </c>
      <c r="V53" s="1045" t="str">
        <f>IF($B53="","",INDEX('All CCC'!V$7:V$966,MATCH(WatchList!$B53,'All CCC'!$B$7:$B$966,0)))</f>
        <v/>
      </c>
      <c r="W53" s="1045" t="str">
        <f>IF($B53="","",INDEX('All CCC'!W$7:W$966,MATCH(WatchList!$B53,'All CCC'!$B$7:$B$966,0)))</f>
        <v/>
      </c>
      <c r="X53" s="1045" t="str">
        <f>IF($B53="","",INDEX('All CCC'!X$7:X$966,MATCH(WatchList!$B53,'All CCC'!$B$7:$B$966,0)))</f>
        <v/>
      </c>
      <c r="Y53" s="1045" t="str">
        <f>IF($B53="","",INDEX('All CCC'!Y$7:Y$966,MATCH(WatchList!$B53,'All CCC'!$B$7:$B$966,0)))</f>
        <v/>
      </c>
      <c r="Z53" s="1045" t="str">
        <f>IF($B53="","",INDEX('All CCC'!Z$7:Z$966,MATCH(WatchList!$B53,'All CCC'!$B$7:$B$966,0)))</f>
        <v/>
      </c>
      <c r="AA53" s="1045" t="str">
        <f>IF($B53="","",INDEX('All CCC'!AA$7:AA$966,MATCH(WatchList!$B53,'All CCC'!$B$7:$B$966,0)))</f>
        <v/>
      </c>
      <c r="AB53" s="1045" t="str">
        <f>IF($B53="","",INDEX('All CCC'!AB$7:AB$966,MATCH(WatchList!$B53,'All CCC'!$B$7:$B$966,0)))</f>
        <v/>
      </c>
      <c r="AC53" s="1045" t="str">
        <f>IF($B53="","",INDEX('All CCC'!AC$7:AC$966,MATCH(WatchList!$B53,'All CCC'!$B$7:$B$966,0)))</f>
        <v/>
      </c>
      <c r="AD53" s="1045" t="str">
        <f>IF($B53="","",INDEX('All CCC'!AD$7:AD$966,MATCH(WatchList!$B53,'All CCC'!$B$7:$B$966,0)))</f>
        <v/>
      </c>
      <c r="AE53" s="1045" t="str">
        <f>IF($B53="","",INDEX('All CCC'!AE$7:AE$966,MATCH(WatchList!$B53,'All CCC'!$B$7:$B$966,0)))</f>
        <v/>
      </c>
      <c r="AF53" s="1045" t="str">
        <f>IF($B53="","",INDEX('All CCC'!AF$7:AF$966,MATCH(WatchList!$B53,'All CCC'!$B$7:$B$966,0)))</f>
        <v/>
      </c>
      <c r="AG53" s="1045" t="str">
        <f>IF($B53="","",INDEX('All CCC'!AG$7:AG$966,MATCH(WatchList!$B53,'All CCC'!$B$7:$B$966,0)))</f>
        <v/>
      </c>
      <c r="AH53" s="1045" t="str">
        <f>IF($B53="","",INDEX('All CCC'!AH$7:AH$966,MATCH(WatchList!$B53,'All CCC'!$B$7:$B$966,0)))</f>
        <v/>
      </c>
      <c r="AI53" s="1045" t="str">
        <f>IF($B53="","",INDEX('All CCC'!AI$7:AI$966,MATCH(WatchList!$B53,'All CCC'!$B$7:$B$966,0)))</f>
        <v/>
      </c>
      <c r="AJ53" s="1045" t="str">
        <f>IF($B53="","",INDEX('All CCC'!AJ$7:AJ$966,MATCH(WatchList!$B53,'All CCC'!$B$7:$B$966,0)))</f>
        <v/>
      </c>
      <c r="AK53" s="1045" t="str">
        <f>IF($B53="","",INDEX('All CCC'!AK$7:AK$966,MATCH(WatchList!$B53,'All CCC'!$B$7:$B$966,0)))</f>
        <v/>
      </c>
      <c r="AL53" s="1045" t="str">
        <f>IF($B53="","",INDEX('All CCC'!AL$7:AL$966,MATCH(WatchList!$B53,'All CCC'!$B$7:$B$966,0)))</f>
        <v/>
      </c>
      <c r="AM53" s="1045" t="str">
        <f>IF($B53="","",INDEX('All CCC'!AM$7:AM$966,MATCH(WatchList!$B53,'All CCC'!$B$7:$B$966,0)))</f>
        <v/>
      </c>
      <c r="AN53" s="1045" t="str">
        <f>IF($B53="","",INDEX('All CCC'!AN$7:AN$966,MATCH(WatchList!$B53,'All CCC'!$B$7:$B$966,0)))</f>
        <v/>
      </c>
      <c r="AO53" s="1045" t="str">
        <f>IF($B53="","",INDEX('All CCC'!AO$7:AO$966,MATCH(WatchList!$B53,'All CCC'!$B$7:$B$966,0)))</f>
        <v/>
      </c>
      <c r="AP53" s="1045" t="str">
        <f>IF($B53="","",INDEX('All CCC'!AP$7:AP$966,MATCH(WatchList!$B53,'All CCC'!$B$7:$B$966,0)))</f>
        <v/>
      </c>
      <c r="AQ53" s="1045" t="str">
        <f>IF($B53="","",INDEX('All CCC'!AQ$7:AQ$966,MATCH(WatchList!$B53,'All CCC'!$B$7:$B$966,0)))</f>
        <v/>
      </c>
      <c r="AR53" s="1045" t="str">
        <f>IF($B53="","",INDEX('All CCC'!AR$7:AR$966,MATCH(WatchList!$B53,'All CCC'!$B$7:$B$966,0)))</f>
        <v/>
      </c>
      <c r="AS53" s="1045" t="str">
        <f>IF($B53="","",INDEX('All CCC'!AS$7:AS$966,MATCH(WatchList!$B53,'All CCC'!$B$7:$B$966,0)))</f>
        <v/>
      </c>
      <c r="AT53" s="1045" t="str">
        <f>IF($B53="","",INDEX('All CCC'!AT$7:AT$966,MATCH(WatchList!$B53,'All CCC'!$B$7:$B$966,0)))</f>
        <v/>
      </c>
      <c r="AU53" s="1045" t="str">
        <f>IF($B53="","",INDEX('All CCC'!AU$7:AU$966,MATCH(WatchList!$B53,'All CCC'!$B$7:$B$966,0)))</f>
        <v/>
      </c>
      <c r="AV53" s="1045" t="str">
        <f>IF($B53="","",INDEX('All CCC'!AV$7:AV$966,MATCH(WatchList!$B53,'All CCC'!$B$7:$B$966,0)))</f>
        <v/>
      </c>
      <c r="AW53" s="1045" t="str">
        <f>IF($B53="","",INDEX('All CCC'!AW$7:AW$966,MATCH(WatchList!$B53,'All CCC'!$B$7:$B$966,0)))</f>
        <v/>
      </c>
      <c r="AX53" s="1045" t="str">
        <f>IF($B53="","",INDEX('All CCC'!AX$7:AX$966,MATCH(WatchList!$B53,'All CCC'!$B$7:$B$966,0)))</f>
        <v/>
      </c>
      <c r="AY53" s="1045" t="str">
        <f>IF($B53="","",INDEX('All CCC'!AY$7:AY$966,MATCH(WatchList!$B53,'All CCC'!$B$7:$B$966,0)))</f>
        <v/>
      </c>
      <c r="AZ53" s="1045" t="str">
        <f>IF($B53="","",INDEX('All CCC'!AZ$7:AZ$966,MATCH(WatchList!$B53,'All CCC'!$B$7:$B$966,0)))</f>
        <v/>
      </c>
      <c r="BA53" s="1045" t="str">
        <f>IF($B53="","",INDEX('All CCC'!BA$7:BA$966,MATCH(WatchList!$B53,'All CCC'!$B$7:$B$966,0)))</f>
        <v/>
      </c>
      <c r="BB53" s="1045" t="str">
        <f>IF($B53="","",INDEX('All CCC'!BB$7:BB$966,MATCH(WatchList!$B53,'All CCC'!$B$7:$B$966,0)))</f>
        <v/>
      </c>
      <c r="BC53" s="1045" t="str">
        <f>IF($B53="","",INDEX('All CCC'!BC$7:BC$966,MATCH(WatchList!$B53,'All CCC'!$B$7:$B$966,0)))</f>
        <v/>
      </c>
      <c r="BD53" s="1045" t="str">
        <f>IF($B53="","",INDEX('All CCC'!BD$7:BD$966,MATCH(WatchList!$B53,'All CCC'!$B$7:$B$966,0)))</f>
        <v/>
      </c>
      <c r="BE53" s="1045" t="str">
        <f>IF($B53="","",INDEX('All CCC'!BE$7:BE$966,MATCH(WatchList!$B53,'All CCC'!$B$7:$B$966,0)))</f>
        <v/>
      </c>
      <c r="BF53" s="1045" t="str">
        <f>IF($B53="","",INDEX('All CCC'!BF$7:BF$966,MATCH(WatchList!$B53,'All CCC'!$B$7:$B$966,0)))</f>
        <v/>
      </c>
    </row>
    <row r="54" spans="1:58" x14ac:dyDescent="0.2">
      <c r="A54" s="656" t="str">
        <f>IF($B54="","",INDEX('All CCC'!A$7:A$966,MATCH(WatchList!$B54,'All CCC'!$B$7:$B$966,0)))</f>
        <v/>
      </c>
      <c r="B54" s="36"/>
      <c r="C54" s="1045" t="str">
        <f>IF($B54="","",INDEX('All CCC'!C$7:C$966,MATCH(WatchList!$B54,'All CCC'!$B$7:$B$966,0)))</f>
        <v/>
      </c>
      <c r="D54" s="1045" t="str">
        <f>IF($B54="","",INDEX('All CCC'!D$7:D$966,MATCH(WatchList!$B54,'All CCC'!$B$7:$B$966,0)))</f>
        <v/>
      </c>
      <c r="E54" s="1045" t="str">
        <f>IF($B54="","",INDEX('All CCC'!E$7:E$966,MATCH(WatchList!$B54,'All CCC'!$B$7:$B$966,0)))</f>
        <v/>
      </c>
      <c r="F54" s="1045" t="str">
        <f>IF($B54="","",INDEX('All CCC'!F$7:F$966,MATCH(WatchList!$B54,'All CCC'!$B$7:$B$966,0)))</f>
        <v/>
      </c>
      <c r="G54" s="1045" t="str">
        <f>IF($B54="","",INDEX('All CCC'!G$7:G$966,MATCH(WatchList!$B54,'All CCC'!$B$7:$B$966,0)))</f>
        <v/>
      </c>
      <c r="H54" s="1045" t="str">
        <f>IF($B54="","",INDEX('All CCC'!H$7:H$966,MATCH(WatchList!$B54,'All CCC'!$B$7:$B$966,0)))</f>
        <v/>
      </c>
      <c r="I54" s="1045" t="str">
        <f>IF($B54="","",INDEX('All CCC'!I$7:I$966,MATCH(WatchList!$B54,'All CCC'!$B$7:$B$966,0)))</f>
        <v/>
      </c>
      <c r="J54" s="1045" t="str">
        <f>IF($B54="","",INDEX('All CCC'!J$7:J$966,MATCH(WatchList!$B54,'All CCC'!$B$7:$B$966,0)))</f>
        <v/>
      </c>
      <c r="K54" s="1045" t="str">
        <f>IF($B54="","",INDEX('All CCC'!K$7:K$966,MATCH(WatchList!$B54,'All CCC'!$B$7:$B$966,0)))</f>
        <v/>
      </c>
      <c r="L54" s="1045" t="str">
        <f>IF($B54="","",INDEX('All CCC'!L$7:L$966,MATCH(WatchList!$B54,'All CCC'!$B$7:$B$966,0)))</f>
        <v/>
      </c>
      <c r="M54" s="1045" t="str">
        <f>IF($B54="","",INDEX('All CCC'!M$7:M$966,MATCH(WatchList!$B54,'All CCC'!$B$7:$B$966,0)))</f>
        <v/>
      </c>
      <c r="N54" s="1045" t="str">
        <f>IF($B54="","",INDEX('All CCC'!N$7:N$966,MATCH(WatchList!$B54,'All CCC'!$B$7:$B$966,0)))</f>
        <v/>
      </c>
      <c r="O54" s="1045" t="str">
        <f>IF($B54="","",INDEX('All CCC'!O$7:O$966,MATCH(WatchList!$B54,'All CCC'!$B$7:$B$966,0)))</f>
        <v/>
      </c>
      <c r="P54" s="1046" t="str">
        <f>IF($B54="","",INDEX('All CCC'!P$7:P$966,MATCH(WatchList!$B54,'All CCC'!$B$7:$B$966,0)))</f>
        <v/>
      </c>
      <c r="Q54" s="1046" t="str">
        <f>IF($B54="","",INDEX('All CCC'!Q$7:Q$966,MATCH(WatchList!$B54,'All CCC'!$B$7:$B$966,0)))</f>
        <v/>
      </c>
      <c r="R54" s="1045" t="str">
        <f>IF($B54="","",INDEX('All CCC'!R$7:R$966,MATCH(WatchList!$B54,'All CCC'!$B$7:$B$966,0)))</f>
        <v/>
      </c>
      <c r="S54" s="1045" t="str">
        <f>IF($B54="","",INDEX('All CCC'!S$7:S$966,MATCH(WatchList!$B54,'All CCC'!$B$7:$B$966,0)))</f>
        <v/>
      </c>
      <c r="T54" s="1045" t="str">
        <f>IF($B54="","",INDEX('All CCC'!T$7:T$966,MATCH(WatchList!$B54,'All CCC'!$B$7:$B$966,0)))</f>
        <v/>
      </c>
      <c r="U54" s="1045" t="str">
        <f>IF($B54="","",INDEX('All CCC'!U$7:U$966,MATCH(WatchList!$B54,'All CCC'!$B$7:$B$966,0)))</f>
        <v/>
      </c>
      <c r="V54" s="1045" t="str">
        <f>IF($B54="","",INDEX('All CCC'!V$7:V$966,MATCH(WatchList!$B54,'All CCC'!$B$7:$B$966,0)))</f>
        <v/>
      </c>
      <c r="W54" s="1045" t="str">
        <f>IF($B54="","",INDEX('All CCC'!W$7:W$966,MATCH(WatchList!$B54,'All CCC'!$B$7:$B$966,0)))</f>
        <v/>
      </c>
      <c r="X54" s="1045" t="str">
        <f>IF($B54="","",INDEX('All CCC'!X$7:X$966,MATCH(WatchList!$B54,'All CCC'!$B$7:$B$966,0)))</f>
        <v/>
      </c>
      <c r="Y54" s="1045" t="str">
        <f>IF($B54="","",INDEX('All CCC'!Y$7:Y$966,MATCH(WatchList!$B54,'All CCC'!$B$7:$B$966,0)))</f>
        <v/>
      </c>
      <c r="Z54" s="1045" t="str">
        <f>IF($B54="","",INDEX('All CCC'!Z$7:Z$966,MATCH(WatchList!$B54,'All CCC'!$B$7:$B$966,0)))</f>
        <v/>
      </c>
      <c r="AA54" s="1045" t="str">
        <f>IF($B54="","",INDEX('All CCC'!AA$7:AA$966,MATCH(WatchList!$B54,'All CCC'!$B$7:$B$966,0)))</f>
        <v/>
      </c>
      <c r="AB54" s="1045" t="str">
        <f>IF($B54="","",INDEX('All CCC'!AB$7:AB$966,MATCH(WatchList!$B54,'All CCC'!$B$7:$B$966,0)))</f>
        <v/>
      </c>
      <c r="AC54" s="1045" t="str">
        <f>IF($B54="","",INDEX('All CCC'!AC$7:AC$966,MATCH(WatchList!$B54,'All CCC'!$B$7:$B$966,0)))</f>
        <v/>
      </c>
      <c r="AD54" s="1045" t="str">
        <f>IF($B54="","",INDEX('All CCC'!AD$7:AD$966,MATCH(WatchList!$B54,'All CCC'!$B$7:$B$966,0)))</f>
        <v/>
      </c>
      <c r="AE54" s="1045" t="str">
        <f>IF($B54="","",INDEX('All CCC'!AE$7:AE$966,MATCH(WatchList!$B54,'All CCC'!$B$7:$B$966,0)))</f>
        <v/>
      </c>
      <c r="AF54" s="1045" t="str">
        <f>IF($B54="","",INDEX('All CCC'!AF$7:AF$966,MATCH(WatchList!$B54,'All CCC'!$B$7:$B$966,0)))</f>
        <v/>
      </c>
      <c r="AG54" s="1045" t="str">
        <f>IF($B54="","",INDEX('All CCC'!AG$7:AG$966,MATCH(WatchList!$B54,'All CCC'!$B$7:$B$966,0)))</f>
        <v/>
      </c>
      <c r="AH54" s="1045" t="str">
        <f>IF($B54="","",INDEX('All CCC'!AH$7:AH$966,MATCH(WatchList!$B54,'All CCC'!$B$7:$B$966,0)))</f>
        <v/>
      </c>
      <c r="AI54" s="1045" t="str">
        <f>IF($B54="","",INDEX('All CCC'!AI$7:AI$966,MATCH(WatchList!$B54,'All CCC'!$B$7:$B$966,0)))</f>
        <v/>
      </c>
      <c r="AJ54" s="1045" t="str">
        <f>IF($B54="","",INDEX('All CCC'!AJ$7:AJ$966,MATCH(WatchList!$B54,'All CCC'!$B$7:$B$966,0)))</f>
        <v/>
      </c>
      <c r="AK54" s="1045" t="str">
        <f>IF($B54="","",INDEX('All CCC'!AK$7:AK$966,MATCH(WatchList!$B54,'All CCC'!$B$7:$B$966,0)))</f>
        <v/>
      </c>
      <c r="AL54" s="1045" t="str">
        <f>IF($B54="","",INDEX('All CCC'!AL$7:AL$966,MATCH(WatchList!$B54,'All CCC'!$B$7:$B$966,0)))</f>
        <v/>
      </c>
      <c r="AM54" s="1045" t="str">
        <f>IF($B54="","",INDEX('All CCC'!AM$7:AM$966,MATCH(WatchList!$B54,'All CCC'!$B$7:$B$966,0)))</f>
        <v/>
      </c>
      <c r="AN54" s="1045" t="str">
        <f>IF($B54="","",INDEX('All CCC'!AN$7:AN$966,MATCH(WatchList!$B54,'All CCC'!$B$7:$B$966,0)))</f>
        <v/>
      </c>
      <c r="AO54" s="1045" t="str">
        <f>IF($B54="","",INDEX('All CCC'!AO$7:AO$966,MATCH(WatchList!$B54,'All CCC'!$B$7:$B$966,0)))</f>
        <v/>
      </c>
      <c r="AP54" s="1045" t="str">
        <f>IF($B54="","",INDEX('All CCC'!AP$7:AP$966,MATCH(WatchList!$B54,'All CCC'!$B$7:$B$966,0)))</f>
        <v/>
      </c>
      <c r="AQ54" s="1045" t="str">
        <f>IF($B54="","",INDEX('All CCC'!AQ$7:AQ$966,MATCH(WatchList!$B54,'All CCC'!$B$7:$B$966,0)))</f>
        <v/>
      </c>
      <c r="AR54" s="1045" t="str">
        <f>IF($B54="","",INDEX('All CCC'!AR$7:AR$966,MATCH(WatchList!$B54,'All CCC'!$B$7:$B$966,0)))</f>
        <v/>
      </c>
      <c r="AS54" s="1045" t="str">
        <f>IF($B54="","",INDEX('All CCC'!AS$7:AS$966,MATCH(WatchList!$B54,'All CCC'!$B$7:$B$966,0)))</f>
        <v/>
      </c>
      <c r="AT54" s="1045" t="str">
        <f>IF($B54="","",INDEX('All CCC'!AT$7:AT$966,MATCH(WatchList!$B54,'All CCC'!$B$7:$B$966,0)))</f>
        <v/>
      </c>
      <c r="AU54" s="1045" t="str">
        <f>IF($B54="","",INDEX('All CCC'!AU$7:AU$966,MATCH(WatchList!$B54,'All CCC'!$B$7:$B$966,0)))</f>
        <v/>
      </c>
      <c r="AV54" s="1045" t="str">
        <f>IF($B54="","",INDEX('All CCC'!AV$7:AV$966,MATCH(WatchList!$B54,'All CCC'!$B$7:$B$966,0)))</f>
        <v/>
      </c>
      <c r="AW54" s="1045" t="str">
        <f>IF($B54="","",INDEX('All CCC'!AW$7:AW$966,MATCH(WatchList!$B54,'All CCC'!$B$7:$B$966,0)))</f>
        <v/>
      </c>
      <c r="AX54" s="1045" t="str">
        <f>IF($B54="","",INDEX('All CCC'!AX$7:AX$966,MATCH(WatchList!$B54,'All CCC'!$B$7:$B$966,0)))</f>
        <v/>
      </c>
      <c r="AY54" s="1045" t="str">
        <f>IF($B54="","",INDEX('All CCC'!AY$7:AY$966,MATCH(WatchList!$B54,'All CCC'!$B$7:$B$966,0)))</f>
        <v/>
      </c>
      <c r="AZ54" s="1045" t="str">
        <f>IF($B54="","",INDEX('All CCC'!AZ$7:AZ$966,MATCH(WatchList!$B54,'All CCC'!$B$7:$B$966,0)))</f>
        <v/>
      </c>
      <c r="BA54" s="1045" t="str">
        <f>IF($B54="","",INDEX('All CCC'!BA$7:BA$966,MATCH(WatchList!$B54,'All CCC'!$B$7:$B$966,0)))</f>
        <v/>
      </c>
      <c r="BB54" s="1045" t="str">
        <f>IF($B54="","",INDEX('All CCC'!BB$7:BB$966,MATCH(WatchList!$B54,'All CCC'!$B$7:$B$966,0)))</f>
        <v/>
      </c>
      <c r="BC54" s="1045" t="str">
        <f>IF($B54="","",INDEX('All CCC'!BC$7:BC$966,MATCH(WatchList!$B54,'All CCC'!$B$7:$B$966,0)))</f>
        <v/>
      </c>
      <c r="BD54" s="1045" t="str">
        <f>IF($B54="","",INDEX('All CCC'!BD$7:BD$966,MATCH(WatchList!$B54,'All CCC'!$B$7:$B$966,0)))</f>
        <v/>
      </c>
      <c r="BE54" s="1045" t="str">
        <f>IF($B54="","",INDEX('All CCC'!BE$7:BE$966,MATCH(WatchList!$B54,'All CCC'!$B$7:$B$966,0)))</f>
        <v/>
      </c>
      <c r="BF54" s="1045" t="str">
        <f>IF($B54="","",INDEX('All CCC'!BF$7:BF$966,MATCH(WatchList!$B54,'All CCC'!$B$7:$B$966,0)))</f>
        <v/>
      </c>
    </row>
    <row r="55" spans="1:58" s="743" customFormat="1" x14ac:dyDescent="0.2">
      <c r="A55" s="657" t="str">
        <f>IF($B55="","",INDEX('All CCC'!A$7:A$966,MATCH(WatchList!$B55,'All CCC'!$B$7:$B$966,0)))</f>
        <v/>
      </c>
      <c r="B55" s="686"/>
      <c r="C55" s="1047" t="str">
        <f>IF($B55="","",INDEX('All CCC'!C$7:C$966,MATCH(WatchList!$B55,'All CCC'!$B$7:$B$966,0)))</f>
        <v/>
      </c>
      <c r="D55" s="1047" t="str">
        <f>IF($B55="","",INDEX('All CCC'!D$7:D$966,MATCH(WatchList!$B55,'All CCC'!$B$7:$B$966,0)))</f>
        <v/>
      </c>
      <c r="E55" s="1047" t="str">
        <f>IF($B55="","",INDEX('All CCC'!E$7:E$966,MATCH(WatchList!$B55,'All CCC'!$B$7:$B$966,0)))</f>
        <v/>
      </c>
      <c r="F55" s="1047" t="str">
        <f>IF($B55="","",INDEX('All CCC'!F$7:F$966,MATCH(WatchList!$B55,'All CCC'!$B$7:$B$966,0)))</f>
        <v/>
      </c>
      <c r="G55" s="1047" t="str">
        <f>IF($B55="","",INDEX('All CCC'!G$7:G$966,MATCH(WatchList!$B55,'All CCC'!$B$7:$B$966,0)))</f>
        <v/>
      </c>
      <c r="H55" s="1047" t="str">
        <f>IF($B55="","",INDEX('All CCC'!H$7:H$966,MATCH(WatchList!$B55,'All CCC'!$B$7:$B$966,0)))</f>
        <v/>
      </c>
      <c r="I55" s="1047" t="str">
        <f>IF($B55="","",INDEX('All CCC'!I$7:I$966,MATCH(WatchList!$B55,'All CCC'!$B$7:$B$966,0)))</f>
        <v/>
      </c>
      <c r="J55" s="1047" t="str">
        <f>IF($B55="","",INDEX('All CCC'!J$7:J$966,MATCH(WatchList!$B55,'All CCC'!$B$7:$B$966,0)))</f>
        <v/>
      </c>
      <c r="K55" s="1047" t="str">
        <f>IF($B55="","",INDEX('All CCC'!K$7:K$966,MATCH(WatchList!$B55,'All CCC'!$B$7:$B$966,0)))</f>
        <v/>
      </c>
      <c r="L55" s="1047" t="str">
        <f>IF($B55="","",INDEX('All CCC'!L$7:L$966,MATCH(WatchList!$B55,'All CCC'!$B$7:$B$966,0)))</f>
        <v/>
      </c>
      <c r="M55" s="1047" t="str">
        <f>IF($B55="","",INDEX('All CCC'!M$7:M$966,MATCH(WatchList!$B55,'All CCC'!$B$7:$B$966,0)))</f>
        <v/>
      </c>
      <c r="N55" s="1047" t="str">
        <f>IF($B55="","",INDEX('All CCC'!N$7:N$966,MATCH(WatchList!$B55,'All CCC'!$B$7:$B$966,0)))</f>
        <v/>
      </c>
      <c r="O55" s="1047" t="str">
        <f>IF($B55="","",INDEX('All CCC'!O$7:O$966,MATCH(WatchList!$B55,'All CCC'!$B$7:$B$966,0)))</f>
        <v/>
      </c>
      <c r="P55" s="1048" t="str">
        <f>IF($B55="","",INDEX('All CCC'!P$7:P$966,MATCH(WatchList!$B55,'All CCC'!$B$7:$B$966,0)))</f>
        <v/>
      </c>
      <c r="Q55" s="1048" t="str">
        <f>IF($B55="","",INDEX('All CCC'!Q$7:Q$966,MATCH(WatchList!$B55,'All CCC'!$B$7:$B$966,0)))</f>
        <v/>
      </c>
      <c r="R55" s="1045" t="str">
        <f>IF($B55="","",INDEX('All CCC'!R$7:R$966,MATCH(WatchList!$B55,'All CCC'!$B$7:$B$966,0)))</f>
        <v/>
      </c>
      <c r="S55" s="1045" t="str">
        <f>IF($B55="","",INDEX('All CCC'!S$7:S$966,MATCH(WatchList!$B55,'All CCC'!$B$7:$B$966,0)))</f>
        <v/>
      </c>
      <c r="T55" s="1045" t="str">
        <f>IF($B55="","",INDEX('All CCC'!T$7:T$966,MATCH(WatchList!$B55,'All CCC'!$B$7:$B$966,0)))</f>
        <v/>
      </c>
      <c r="U55" s="1045" t="str">
        <f>IF($B55="","",INDEX('All CCC'!U$7:U$966,MATCH(WatchList!$B55,'All CCC'!$B$7:$B$966,0)))</f>
        <v/>
      </c>
      <c r="V55" s="1045" t="str">
        <f>IF($B55="","",INDEX('All CCC'!V$7:V$966,MATCH(WatchList!$B55,'All CCC'!$B$7:$B$966,0)))</f>
        <v/>
      </c>
      <c r="W55" s="1045" t="str">
        <f>IF($B55="","",INDEX('All CCC'!W$7:W$966,MATCH(WatchList!$B55,'All CCC'!$B$7:$B$966,0)))</f>
        <v/>
      </c>
      <c r="X55" s="1045" t="str">
        <f>IF($B55="","",INDEX('All CCC'!X$7:X$966,MATCH(WatchList!$B55,'All CCC'!$B$7:$B$966,0)))</f>
        <v/>
      </c>
      <c r="Y55" s="1045" t="str">
        <f>IF($B55="","",INDEX('All CCC'!Y$7:Y$966,MATCH(WatchList!$B55,'All CCC'!$B$7:$B$966,0)))</f>
        <v/>
      </c>
      <c r="Z55" s="1045" t="str">
        <f>IF($B55="","",INDEX('All CCC'!Z$7:Z$966,MATCH(WatchList!$B55,'All CCC'!$B$7:$B$966,0)))</f>
        <v/>
      </c>
      <c r="AA55" s="1045" t="str">
        <f>IF($B55="","",INDEX('All CCC'!AA$7:AA$966,MATCH(WatchList!$B55,'All CCC'!$B$7:$B$966,0)))</f>
        <v/>
      </c>
      <c r="AB55" s="1045" t="str">
        <f>IF($B55="","",INDEX('All CCC'!AB$7:AB$966,MATCH(WatchList!$B55,'All CCC'!$B$7:$B$966,0)))</f>
        <v/>
      </c>
      <c r="AC55" s="1045" t="str">
        <f>IF($B55="","",INDEX('All CCC'!AC$7:AC$966,MATCH(WatchList!$B55,'All CCC'!$B$7:$B$966,0)))</f>
        <v/>
      </c>
      <c r="AD55" s="1045" t="str">
        <f>IF($B55="","",INDEX('All CCC'!AD$7:AD$966,MATCH(WatchList!$B55,'All CCC'!$B$7:$B$966,0)))</f>
        <v/>
      </c>
      <c r="AE55" s="1045" t="str">
        <f>IF($B55="","",INDEX('All CCC'!AE$7:AE$966,MATCH(WatchList!$B55,'All CCC'!$B$7:$B$966,0)))</f>
        <v/>
      </c>
      <c r="AF55" s="1045" t="str">
        <f>IF($B55="","",INDEX('All CCC'!AF$7:AF$966,MATCH(WatchList!$B55,'All CCC'!$B$7:$B$966,0)))</f>
        <v/>
      </c>
      <c r="AG55" s="1045" t="str">
        <f>IF($B55="","",INDEX('All CCC'!AG$7:AG$966,MATCH(WatchList!$B55,'All CCC'!$B$7:$B$966,0)))</f>
        <v/>
      </c>
      <c r="AH55" s="1045" t="str">
        <f>IF($B55="","",INDEX('All CCC'!AH$7:AH$966,MATCH(WatchList!$B55,'All CCC'!$B$7:$B$966,0)))</f>
        <v/>
      </c>
      <c r="AI55" s="1045" t="str">
        <f>IF($B55="","",INDEX('All CCC'!AI$7:AI$966,MATCH(WatchList!$B55,'All CCC'!$B$7:$B$966,0)))</f>
        <v/>
      </c>
      <c r="AJ55" s="1045" t="str">
        <f>IF($B55="","",INDEX('All CCC'!AJ$7:AJ$966,MATCH(WatchList!$B55,'All CCC'!$B$7:$B$966,0)))</f>
        <v/>
      </c>
      <c r="AK55" s="1045" t="str">
        <f>IF($B55="","",INDEX('All CCC'!AK$7:AK$966,MATCH(WatchList!$B55,'All CCC'!$B$7:$B$966,0)))</f>
        <v/>
      </c>
      <c r="AL55" s="1045" t="str">
        <f>IF($B55="","",INDEX('All CCC'!AL$7:AL$966,MATCH(WatchList!$B55,'All CCC'!$B$7:$B$966,0)))</f>
        <v/>
      </c>
      <c r="AM55" s="1045" t="str">
        <f>IF($B55="","",INDEX('All CCC'!AM$7:AM$966,MATCH(WatchList!$B55,'All CCC'!$B$7:$B$966,0)))</f>
        <v/>
      </c>
      <c r="AN55" s="1045" t="str">
        <f>IF($B55="","",INDEX('All CCC'!AN$7:AN$966,MATCH(WatchList!$B55,'All CCC'!$B$7:$B$966,0)))</f>
        <v/>
      </c>
      <c r="AO55" s="1045" t="str">
        <f>IF($B55="","",INDEX('All CCC'!AO$7:AO$966,MATCH(WatchList!$B55,'All CCC'!$B$7:$B$966,0)))</f>
        <v/>
      </c>
      <c r="AP55" s="1045" t="str">
        <f>IF($B55="","",INDEX('All CCC'!AP$7:AP$966,MATCH(WatchList!$B55,'All CCC'!$B$7:$B$966,0)))</f>
        <v/>
      </c>
      <c r="AQ55" s="1045" t="str">
        <f>IF($B55="","",INDEX('All CCC'!AQ$7:AQ$966,MATCH(WatchList!$B55,'All CCC'!$B$7:$B$966,0)))</f>
        <v/>
      </c>
      <c r="AR55" s="1045" t="str">
        <f>IF($B55="","",INDEX('All CCC'!AR$7:AR$966,MATCH(WatchList!$B55,'All CCC'!$B$7:$B$966,0)))</f>
        <v/>
      </c>
      <c r="AS55" s="1045" t="str">
        <f>IF($B55="","",INDEX('All CCC'!AS$7:AS$966,MATCH(WatchList!$B55,'All CCC'!$B$7:$B$966,0)))</f>
        <v/>
      </c>
      <c r="AT55" s="1045" t="str">
        <f>IF($B55="","",INDEX('All CCC'!AT$7:AT$966,MATCH(WatchList!$B55,'All CCC'!$B$7:$B$966,0)))</f>
        <v/>
      </c>
      <c r="AU55" s="1045" t="str">
        <f>IF($B55="","",INDEX('All CCC'!AU$7:AU$966,MATCH(WatchList!$B55,'All CCC'!$B$7:$B$966,0)))</f>
        <v/>
      </c>
      <c r="AV55" s="1045" t="str">
        <f>IF($B55="","",INDEX('All CCC'!AV$7:AV$966,MATCH(WatchList!$B55,'All CCC'!$B$7:$B$966,0)))</f>
        <v/>
      </c>
      <c r="AW55" s="1045" t="str">
        <f>IF($B55="","",INDEX('All CCC'!AW$7:AW$966,MATCH(WatchList!$B55,'All CCC'!$B$7:$B$966,0)))</f>
        <v/>
      </c>
      <c r="AX55" s="1045" t="str">
        <f>IF($B55="","",INDEX('All CCC'!AX$7:AX$966,MATCH(WatchList!$B55,'All CCC'!$B$7:$B$966,0)))</f>
        <v/>
      </c>
      <c r="AY55" s="1045" t="str">
        <f>IF($B55="","",INDEX('All CCC'!AY$7:AY$966,MATCH(WatchList!$B55,'All CCC'!$B$7:$B$966,0)))</f>
        <v/>
      </c>
      <c r="AZ55" s="1045" t="str">
        <f>IF($B55="","",INDEX('All CCC'!AZ$7:AZ$966,MATCH(WatchList!$B55,'All CCC'!$B$7:$B$966,0)))</f>
        <v/>
      </c>
      <c r="BA55" s="1045" t="str">
        <f>IF($B55="","",INDEX('All CCC'!BA$7:BA$966,MATCH(WatchList!$B55,'All CCC'!$B$7:$B$966,0)))</f>
        <v/>
      </c>
      <c r="BB55" s="1045" t="str">
        <f>IF($B55="","",INDEX('All CCC'!BB$7:BB$966,MATCH(WatchList!$B55,'All CCC'!$B$7:$B$966,0)))</f>
        <v/>
      </c>
      <c r="BC55" s="1045" t="str">
        <f>IF($B55="","",INDEX('All CCC'!BC$7:BC$966,MATCH(WatchList!$B55,'All CCC'!$B$7:$B$966,0)))</f>
        <v/>
      </c>
      <c r="BD55" s="1045" t="str">
        <f>IF($B55="","",INDEX('All CCC'!BD$7:BD$966,MATCH(WatchList!$B55,'All CCC'!$B$7:$B$966,0)))</f>
        <v/>
      </c>
      <c r="BE55" s="1045" t="str">
        <f>IF($B55="","",INDEX('All CCC'!BE$7:BE$966,MATCH(WatchList!$B55,'All CCC'!$B$7:$B$966,0)))</f>
        <v/>
      </c>
      <c r="BF55" s="1045" t="str">
        <f>IF($B55="","",INDEX('All CCC'!BF$7:BF$966,MATCH(WatchList!$B55,'All CCC'!$B$7:$B$966,0)))</f>
        <v/>
      </c>
    </row>
    <row r="56" spans="1:58" x14ac:dyDescent="0.2">
      <c r="A56" t="s">
        <v>4276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4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</cols>
  <sheetData>
    <row r="1" spans="1:12" x14ac:dyDescent="0.2">
      <c r="A1" s="137" t="s">
        <v>1857</v>
      </c>
      <c r="B1" s="107"/>
      <c r="C1" s="13"/>
      <c r="D1" s="13"/>
      <c r="E1" s="13"/>
      <c r="F1" s="161" t="s">
        <v>1858</v>
      </c>
      <c r="G1" s="13"/>
      <c r="H1" s="13"/>
      <c r="I1" s="13"/>
    </row>
    <row r="2" spans="1:12" ht="11.1" customHeight="1" x14ac:dyDescent="0.2">
      <c r="A2" s="138" t="s">
        <v>1859</v>
      </c>
      <c r="B2" s="13"/>
      <c r="C2" s="13"/>
      <c r="D2" s="13"/>
      <c r="E2" s="13"/>
      <c r="F2" s="161"/>
      <c r="G2" s="13"/>
      <c r="H2" s="13"/>
      <c r="I2" s="13"/>
    </row>
    <row r="3" spans="1:12" ht="11.1" customHeight="1" x14ac:dyDescent="0.2">
      <c r="A3" s="139" t="s">
        <v>1860</v>
      </c>
      <c r="B3" s="13"/>
      <c r="C3" s="13"/>
      <c r="D3" s="13"/>
      <c r="E3" s="13"/>
      <c r="F3" s="161"/>
      <c r="G3" s="13"/>
      <c r="H3" s="13"/>
      <c r="I3" s="13"/>
    </row>
    <row r="4" spans="1:12" ht="11.1" customHeight="1" x14ac:dyDescent="0.2">
      <c r="A4" s="140" t="s">
        <v>1861</v>
      </c>
      <c r="B4" s="107"/>
      <c r="C4" s="13"/>
      <c r="D4" s="13"/>
      <c r="E4" s="13"/>
      <c r="F4" s="161"/>
      <c r="G4" s="13"/>
      <c r="H4" s="13"/>
      <c r="I4" s="13"/>
    </row>
    <row r="5" spans="1:12" ht="11.1" customHeight="1" x14ac:dyDescent="0.2">
      <c r="A5" s="141" t="s">
        <v>1862</v>
      </c>
      <c r="B5" s="13"/>
      <c r="C5" s="13"/>
      <c r="D5" s="13"/>
      <c r="E5" s="13"/>
      <c r="F5" s="161"/>
      <c r="G5" s="13"/>
      <c r="H5" s="13"/>
      <c r="I5" s="13"/>
    </row>
    <row r="6" spans="1:12" x14ac:dyDescent="0.2">
      <c r="A6" s="34"/>
      <c r="B6" s="23"/>
      <c r="C6" s="62" t="s">
        <v>23</v>
      </c>
      <c r="D6" s="26" t="s">
        <v>1863</v>
      </c>
      <c r="E6" s="42" t="s">
        <v>1864</v>
      </c>
      <c r="F6" s="26" t="s">
        <v>1865</v>
      </c>
      <c r="G6" s="43" t="s">
        <v>1866</v>
      </c>
      <c r="H6" s="26"/>
      <c r="I6" s="35"/>
    </row>
    <row r="7" spans="1:12" x14ac:dyDescent="0.2">
      <c r="A7" s="88" t="s">
        <v>21</v>
      </c>
      <c r="B7" s="55" t="s">
        <v>57</v>
      </c>
      <c r="C7" s="76" t="s">
        <v>59</v>
      </c>
      <c r="D7" s="52" t="s">
        <v>1867</v>
      </c>
      <c r="E7" s="53" t="s">
        <v>1868</v>
      </c>
      <c r="F7" s="52" t="s">
        <v>1869</v>
      </c>
      <c r="G7" s="48" t="s">
        <v>1870</v>
      </c>
      <c r="H7" s="52" t="s">
        <v>1871</v>
      </c>
      <c r="I7" s="81" t="s">
        <v>1872</v>
      </c>
    </row>
    <row r="8" spans="1:12" x14ac:dyDescent="0.2">
      <c r="A8" s="60" t="s">
        <v>1873</v>
      </c>
      <c r="B8" s="1003" t="s">
        <v>1874</v>
      </c>
      <c r="C8" s="142">
        <v>8</v>
      </c>
      <c r="D8" s="143">
        <v>42657</v>
      </c>
      <c r="E8" s="42"/>
      <c r="F8" s="26" t="s">
        <v>1875</v>
      </c>
      <c r="G8" s="37"/>
      <c r="H8" s="43"/>
      <c r="I8" s="65" t="s">
        <v>4142</v>
      </c>
    </row>
    <row r="9" spans="1:12" ht="13.5" thickBot="1" x14ac:dyDescent="0.25">
      <c r="A9" s="1011" t="s">
        <v>4307</v>
      </c>
      <c r="B9" s="1002" t="s">
        <v>4308</v>
      </c>
      <c r="C9" s="1013">
        <v>5</v>
      </c>
      <c r="D9" s="147">
        <v>43343</v>
      </c>
      <c r="E9" s="63"/>
      <c r="F9" s="50"/>
      <c r="G9" s="64" t="s">
        <v>1875</v>
      </c>
      <c r="H9" s="40"/>
      <c r="I9" s="81" t="s">
        <v>4309</v>
      </c>
    </row>
    <row r="10" spans="1:12" s="1001" customFormat="1" x14ac:dyDescent="0.2">
      <c r="A10" s="1126" t="s">
        <v>1877</v>
      </c>
      <c r="B10" s="1141" t="s">
        <v>1878</v>
      </c>
      <c r="C10" s="1147">
        <v>5</v>
      </c>
      <c r="D10" s="1014">
        <v>42117</v>
      </c>
      <c r="E10" s="1009"/>
      <c r="F10" s="1007"/>
      <c r="G10" s="1010"/>
      <c r="H10" s="1005" t="s">
        <v>1875</v>
      </c>
      <c r="I10" s="1012"/>
    </row>
    <row r="11" spans="1:12" s="1001" customFormat="1" x14ac:dyDescent="0.2">
      <c r="A11" s="13" t="s">
        <v>1879</v>
      </c>
      <c r="B11" s="681" t="s">
        <v>1880</v>
      </c>
      <c r="C11" s="1066">
        <v>40</v>
      </c>
      <c r="D11" s="1014">
        <v>41262</v>
      </c>
      <c r="E11" s="1009"/>
      <c r="F11" s="1007"/>
      <c r="G11" s="1010"/>
      <c r="H11" s="1005" t="s">
        <v>1875</v>
      </c>
      <c r="I11" s="473" t="s">
        <v>4024</v>
      </c>
    </row>
    <row r="12" spans="1:12" s="1001" customFormat="1" x14ac:dyDescent="0.2">
      <c r="A12" s="13" t="s">
        <v>1881</v>
      </c>
      <c r="B12" s="681" t="s">
        <v>1882</v>
      </c>
      <c r="C12" s="1066">
        <v>6</v>
      </c>
      <c r="D12" s="1014">
        <v>43034</v>
      </c>
      <c r="E12" s="1009"/>
      <c r="F12" s="1007" t="s">
        <v>1875</v>
      </c>
      <c r="G12" s="1010"/>
      <c r="H12" s="1005"/>
      <c r="I12" s="1012" t="s">
        <v>1883</v>
      </c>
      <c r="K12" s="1019"/>
      <c r="L12" s="1019"/>
    </row>
    <row r="13" spans="1:12" s="1001" customFormat="1" x14ac:dyDescent="0.2">
      <c r="A13" s="1131" t="s">
        <v>1884</v>
      </c>
      <c r="B13" s="1143" t="s">
        <v>1885</v>
      </c>
      <c r="C13" s="1066">
        <v>6</v>
      </c>
      <c r="D13" s="1014">
        <v>42247</v>
      </c>
      <c r="E13" s="1009"/>
      <c r="F13" s="1007"/>
      <c r="G13" s="1010"/>
      <c r="H13" s="1005" t="s">
        <v>1875</v>
      </c>
      <c r="I13" s="1002"/>
      <c r="K13" s="1019"/>
      <c r="L13" s="1019"/>
    </row>
    <row r="14" spans="1:12" s="1001" customFormat="1" x14ac:dyDescent="0.2">
      <c r="A14" s="161" t="s">
        <v>1886</v>
      </c>
      <c r="B14" s="681" t="s">
        <v>1887</v>
      </c>
      <c r="C14" s="1066">
        <v>5</v>
      </c>
      <c r="D14" s="1014">
        <v>42489</v>
      </c>
      <c r="E14" s="1009"/>
      <c r="F14" s="1007"/>
      <c r="G14" s="1010" t="s">
        <v>1875</v>
      </c>
      <c r="H14" s="1005"/>
      <c r="I14" s="1012" t="s">
        <v>1888</v>
      </c>
      <c r="K14" s="1019"/>
      <c r="L14" s="1019"/>
    </row>
    <row r="15" spans="1:12" s="1001" customFormat="1" x14ac:dyDescent="0.2">
      <c r="A15" s="1125" t="s">
        <v>1889</v>
      </c>
      <c r="B15" s="1138" t="s">
        <v>1890</v>
      </c>
      <c r="C15" s="1066">
        <v>5</v>
      </c>
      <c r="D15" s="1014">
        <v>42643</v>
      </c>
      <c r="E15" s="1009"/>
      <c r="F15" s="1007" t="s">
        <v>1875</v>
      </c>
      <c r="G15" s="1010"/>
      <c r="H15" s="1005"/>
      <c r="I15" s="1012" t="s">
        <v>4054</v>
      </c>
      <c r="K15" s="1019"/>
      <c r="L15" s="1019"/>
    </row>
    <row r="16" spans="1:12" s="1001" customFormat="1" x14ac:dyDescent="0.2">
      <c r="A16" s="161" t="s">
        <v>1891</v>
      </c>
      <c r="B16" s="681" t="s">
        <v>1892</v>
      </c>
      <c r="C16" s="1066">
        <v>14</v>
      </c>
      <c r="D16" s="1014">
        <v>42551</v>
      </c>
      <c r="E16" s="1009"/>
      <c r="F16" s="1007"/>
      <c r="G16" s="1010" t="s">
        <v>1875</v>
      </c>
      <c r="H16" s="1005"/>
      <c r="I16" s="1012" t="s">
        <v>1893</v>
      </c>
      <c r="K16" s="1019"/>
      <c r="L16" s="1019"/>
    </row>
    <row r="17" spans="1:12" s="1001" customFormat="1" x14ac:dyDescent="0.2">
      <c r="A17" s="161" t="s">
        <v>1894</v>
      </c>
      <c r="B17" s="681" t="s">
        <v>1895</v>
      </c>
      <c r="C17" s="1066">
        <v>5</v>
      </c>
      <c r="D17" s="1014">
        <v>42909</v>
      </c>
      <c r="E17" s="1009"/>
      <c r="F17" s="1007"/>
      <c r="G17" s="1010" t="s">
        <v>1896</v>
      </c>
      <c r="H17" s="1005"/>
      <c r="I17" s="1012" t="s">
        <v>1897</v>
      </c>
      <c r="K17" s="1019"/>
      <c r="L17" s="1019"/>
    </row>
    <row r="18" spans="1:12" s="1001" customFormat="1" x14ac:dyDescent="0.2">
      <c r="A18" s="13" t="s">
        <v>1898</v>
      </c>
      <c r="B18" s="681" t="s">
        <v>1899</v>
      </c>
      <c r="C18" s="1066">
        <v>13</v>
      </c>
      <c r="D18" s="1014">
        <v>42513</v>
      </c>
      <c r="E18" s="1009"/>
      <c r="F18" s="1007"/>
      <c r="G18" s="1010" t="s">
        <v>1875</v>
      </c>
      <c r="H18" s="1005"/>
      <c r="I18" s="1012" t="s">
        <v>1900</v>
      </c>
      <c r="K18" s="1019"/>
      <c r="L18" s="1019"/>
    </row>
    <row r="19" spans="1:12" s="1001" customFormat="1" x14ac:dyDescent="0.2">
      <c r="A19" s="13" t="s">
        <v>1901</v>
      </c>
      <c r="B19" s="681" t="s">
        <v>1902</v>
      </c>
      <c r="C19" s="1066">
        <v>6</v>
      </c>
      <c r="D19" s="1014">
        <v>42978</v>
      </c>
      <c r="E19" s="1009"/>
      <c r="F19" s="1007" t="s">
        <v>1875</v>
      </c>
      <c r="G19" s="1010"/>
      <c r="H19" s="1005"/>
      <c r="I19" s="1002" t="s">
        <v>1883</v>
      </c>
      <c r="K19" s="1019"/>
      <c r="L19" s="1019"/>
    </row>
    <row r="20" spans="1:12" s="1001" customFormat="1" x14ac:dyDescent="0.2">
      <c r="A20" s="1122" t="s">
        <v>1901</v>
      </c>
      <c r="B20" s="1138" t="s">
        <v>1902</v>
      </c>
      <c r="C20" s="1066">
        <v>8</v>
      </c>
      <c r="D20" s="1014">
        <v>40431</v>
      </c>
      <c r="E20" s="1009"/>
      <c r="F20" s="1007" t="s">
        <v>1875</v>
      </c>
      <c r="G20" s="1010"/>
      <c r="H20" s="1005"/>
      <c r="I20" s="85" t="s">
        <v>1903</v>
      </c>
      <c r="K20" s="1019"/>
      <c r="L20" s="1019"/>
    </row>
    <row r="21" spans="1:12" s="1001" customFormat="1" x14ac:dyDescent="0.2">
      <c r="A21" s="1131" t="s">
        <v>1904</v>
      </c>
      <c r="B21" s="1143" t="s">
        <v>1905</v>
      </c>
      <c r="C21" s="1066">
        <v>5</v>
      </c>
      <c r="D21" s="1014">
        <v>42117</v>
      </c>
      <c r="E21" s="1009"/>
      <c r="F21" s="1007"/>
      <c r="G21" s="1010"/>
      <c r="H21" s="1005" t="s">
        <v>1875</v>
      </c>
      <c r="I21" s="1002"/>
      <c r="K21" s="1019"/>
      <c r="L21" s="1019"/>
    </row>
    <row r="22" spans="1:12" s="1001" customFormat="1" x14ac:dyDescent="0.2">
      <c r="A22" s="1122" t="s">
        <v>903</v>
      </c>
      <c r="B22" s="1138" t="s">
        <v>904</v>
      </c>
      <c r="C22" s="1066">
        <v>8</v>
      </c>
      <c r="D22" s="1014">
        <v>40471</v>
      </c>
      <c r="E22" s="1009"/>
      <c r="F22" s="1007" t="s">
        <v>1875</v>
      </c>
      <c r="G22" s="1010"/>
      <c r="H22" s="1005"/>
      <c r="I22" s="85" t="s">
        <v>1903</v>
      </c>
      <c r="K22" s="1019"/>
      <c r="L22" s="1019"/>
    </row>
    <row r="23" spans="1:12" s="1001" customFormat="1" x14ac:dyDescent="0.2">
      <c r="A23" s="161" t="s">
        <v>1906</v>
      </c>
      <c r="B23" s="681" t="s">
        <v>1907</v>
      </c>
      <c r="C23" s="1066">
        <v>7</v>
      </c>
      <c r="D23" s="1014">
        <v>41341</v>
      </c>
      <c r="E23" s="1009"/>
      <c r="F23" s="1007"/>
      <c r="G23" s="1010" t="s">
        <v>1875</v>
      </c>
      <c r="H23" s="1005"/>
      <c r="I23" s="1012" t="s">
        <v>1908</v>
      </c>
      <c r="K23" s="1019"/>
      <c r="L23" s="1019"/>
    </row>
    <row r="24" spans="1:12" s="1001" customFormat="1" x14ac:dyDescent="0.2">
      <c r="A24" s="1218" t="s">
        <v>1909</v>
      </c>
      <c r="B24" s="1229" t="s">
        <v>1910</v>
      </c>
      <c r="C24" s="1066">
        <v>10</v>
      </c>
      <c r="D24" s="1014">
        <v>42486</v>
      </c>
      <c r="E24" s="1009" t="s">
        <v>1875</v>
      </c>
      <c r="F24" s="1007"/>
      <c r="G24" s="1010"/>
      <c r="H24" s="1005"/>
      <c r="I24" s="1002" t="s">
        <v>4100</v>
      </c>
    </row>
    <row r="25" spans="1:12" s="1001" customFormat="1" x14ac:dyDescent="0.2">
      <c r="A25" s="1218" t="s">
        <v>1911</v>
      </c>
      <c r="B25" s="1229" t="s">
        <v>1912</v>
      </c>
      <c r="C25" s="1066">
        <v>13</v>
      </c>
      <c r="D25" s="1014">
        <v>42486</v>
      </c>
      <c r="E25" s="1009" t="s">
        <v>1875</v>
      </c>
      <c r="F25" s="1007"/>
      <c r="G25" s="1010"/>
      <c r="H25" s="1005"/>
      <c r="I25" s="1002" t="s">
        <v>4100</v>
      </c>
    </row>
    <row r="26" spans="1:12" s="1001" customFormat="1" x14ac:dyDescent="0.2">
      <c r="A26" s="161" t="s">
        <v>1913</v>
      </c>
      <c r="B26" s="681" t="s">
        <v>1914</v>
      </c>
      <c r="C26" s="1066">
        <v>11</v>
      </c>
      <c r="D26" s="1014">
        <v>42916</v>
      </c>
      <c r="E26" s="1009"/>
      <c r="F26" s="1007"/>
      <c r="G26" s="1010" t="s">
        <v>1875</v>
      </c>
      <c r="H26" s="1005"/>
      <c r="I26" s="1012" t="s">
        <v>1915</v>
      </c>
      <c r="K26" s="746"/>
      <c r="L26" s="746"/>
    </row>
    <row r="27" spans="1:12" s="1001" customFormat="1" x14ac:dyDescent="0.2">
      <c r="A27" s="13" t="s">
        <v>1916</v>
      </c>
      <c r="B27" s="681" t="s">
        <v>1914</v>
      </c>
      <c r="C27" s="1066">
        <v>5</v>
      </c>
      <c r="D27" s="1014">
        <v>40773</v>
      </c>
      <c r="E27" s="1009"/>
      <c r="F27" s="1007"/>
      <c r="G27" s="1010"/>
      <c r="H27" s="1152" t="s">
        <v>1875</v>
      </c>
      <c r="I27" s="79" t="s">
        <v>1917</v>
      </c>
      <c r="K27" s="1019"/>
      <c r="L27" s="1019"/>
    </row>
    <row r="28" spans="1:12" s="1001" customFormat="1" x14ac:dyDescent="0.2">
      <c r="A28" s="13" t="s">
        <v>1918</v>
      </c>
      <c r="B28" s="681" t="s">
        <v>1919</v>
      </c>
      <c r="C28" s="1066">
        <v>9</v>
      </c>
      <c r="D28" s="1014">
        <v>42366</v>
      </c>
      <c r="E28" s="1009"/>
      <c r="F28" s="1007"/>
      <c r="G28" s="1010" t="s">
        <v>1875</v>
      </c>
      <c r="H28" s="1005"/>
      <c r="I28" s="1002" t="s">
        <v>1920</v>
      </c>
      <c r="K28" s="746"/>
      <c r="L28" s="746"/>
    </row>
    <row r="29" spans="1:12" s="1001" customFormat="1" x14ac:dyDescent="0.2">
      <c r="A29" s="13" t="s">
        <v>1921</v>
      </c>
      <c r="B29" s="681" t="s">
        <v>1922</v>
      </c>
      <c r="C29" s="1066">
        <v>12</v>
      </c>
      <c r="D29" s="1014">
        <v>41395</v>
      </c>
      <c r="E29" s="1009"/>
      <c r="F29" s="1007"/>
      <c r="G29" s="1010" t="s">
        <v>1875</v>
      </c>
      <c r="H29" s="1005"/>
      <c r="I29" s="1002" t="s">
        <v>1923</v>
      </c>
      <c r="K29" s="746"/>
      <c r="L29" s="746"/>
    </row>
    <row r="30" spans="1:12" s="1001" customFormat="1" x14ac:dyDescent="0.2">
      <c r="A30" s="13" t="s">
        <v>1924</v>
      </c>
      <c r="B30" s="681" t="s">
        <v>126</v>
      </c>
      <c r="C30" s="1066">
        <v>39</v>
      </c>
      <c r="D30" s="1014">
        <v>39477</v>
      </c>
      <c r="E30" s="1009"/>
      <c r="F30" s="1007"/>
      <c r="G30" s="1010"/>
      <c r="H30" s="1152" t="s">
        <v>1875</v>
      </c>
      <c r="I30" s="79" t="s">
        <v>1925</v>
      </c>
    </row>
    <row r="31" spans="1:12" s="1001" customFormat="1" x14ac:dyDescent="0.2">
      <c r="A31" s="13" t="s">
        <v>1926</v>
      </c>
      <c r="B31" s="681" t="s">
        <v>1927</v>
      </c>
      <c r="C31" s="1066">
        <v>7</v>
      </c>
      <c r="D31" s="1014">
        <v>40431</v>
      </c>
      <c r="E31" s="1009"/>
      <c r="F31" s="1007" t="s">
        <v>1875</v>
      </c>
      <c r="G31" s="1010"/>
      <c r="H31" s="1005"/>
      <c r="I31" s="1012" t="s">
        <v>1928</v>
      </c>
    </row>
    <row r="32" spans="1:12" s="1001" customFormat="1" x14ac:dyDescent="0.2">
      <c r="A32" s="161" t="s">
        <v>1929</v>
      </c>
      <c r="B32" s="681" t="s">
        <v>1930</v>
      </c>
      <c r="C32" s="1066">
        <v>8</v>
      </c>
      <c r="D32" s="1014">
        <v>41250</v>
      </c>
      <c r="E32" s="1009"/>
      <c r="F32" s="1007" t="s">
        <v>1875</v>
      </c>
      <c r="G32" s="1010"/>
      <c r="H32" s="1005"/>
      <c r="I32" s="1012" t="s">
        <v>1931</v>
      </c>
    </row>
    <row r="33" spans="1:9" s="1001" customFormat="1" x14ac:dyDescent="0.2">
      <c r="A33" s="161" t="s">
        <v>1932</v>
      </c>
      <c r="B33" s="681" t="s">
        <v>1933</v>
      </c>
      <c r="C33" s="1066">
        <v>5</v>
      </c>
      <c r="D33" s="1014">
        <v>42485</v>
      </c>
      <c r="E33" s="1009" t="s">
        <v>1875</v>
      </c>
      <c r="F33" s="1007"/>
      <c r="G33" s="1010"/>
      <c r="H33" s="1005"/>
      <c r="I33" s="1002"/>
    </row>
    <row r="34" spans="1:9" s="1001" customFormat="1" x14ac:dyDescent="0.2">
      <c r="A34" s="13" t="s">
        <v>1934</v>
      </c>
      <c r="B34" s="681" t="s">
        <v>1935</v>
      </c>
      <c r="C34" s="203">
        <v>5</v>
      </c>
      <c r="D34" s="1014">
        <v>41675</v>
      </c>
      <c r="E34" s="1009"/>
      <c r="F34" s="1007" t="s">
        <v>1875</v>
      </c>
      <c r="G34" s="1010"/>
      <c r="H34" s="1005"/>
      <c r="I34" s="1002" t="s">
        <v>1936</v>
      </c>
    </row>
    <row r="35" spans="1:9" s="1001" customFormat="1" x14ac:dyDescent="0.2">
      <c r="A35" s="1128" t="s">
        <v>1937</v>
      </c>
      <c r="B35" s="1142" t="s">
        <v>1938</v>
      </c>
      <c r="C35" s="203">
        <v>6</v>
      </c>
      <c r="D35" s="1014">
        <v>42677</v>
      </c>
      <c r="E35" s="1009"/>
      <c r="F35" s="1007" t="s">
        <v>1875</v>
      </c>
      <c r="G35" s="1010"/>
      <c r="H35" s="1005"/>
      <c r="I35" s="1012" t="s">
        <v>4117</v>
      </c>
    </row>
    <row r="36" spans="1:9" s="1001" customFormat="1" x14ac:dyDescent="0.2">
      <c r="A36" s="1027" t="s">
        <v>427</v>
      </c>
      <c r="B36" s="1031" t="s">
        <v>428</v>
      </c>
      <c r="C36" s="857">
        <v>12</v>
      </c>
      <c r="D36" s="1014">
        <v>43404</v>
      </c>
      <c r="E36" s="1009" t="s">
        <v>1875</v>
      </c>
      <c r="F36" s="1007"/>
      <c r="G36" s="1010"/>
      <c r="H36" s="1005"/>
      <c r="I36" s="1012"/>
    </row>
    <row r="37" spans="1:9" s="1001" customFormat="1" x14ac:dyDescent="0.2">
      <c r="A37" s="1027" t="s">
        <v>932</v>
      </c>
      <c r="B37" s="1031" t="s">
        <v>933</v>
      </c>
      <c r="C37" s="857">
        <v>6</v>
      </c>
      <c r="D37" s="1014">
        <v>43404</v>
      </c>
      <c r="E37" s="1009"/>
      <c r="F37" s="1007"/>
      <c r="G37" s="1010" t="s">
        <v>1875</v>
      </c>
      <c r="H37" s="1005"/>
      <c r="I37" s="1012" t="s">
        <v>4407</v>
      </c>
    </row>
    <row r="38" spans="1:9" s="1001" customFormat="1" x14ac:dyDescent="0.2">
      <c r="A38" s="1219" t="s">
        <v>1939</v>
      </c>
      <c r="B38" s="1059" t="s">
        <v>1940</v>
      </c>
      <c r="C38" s="1094">
        <v>31</v>
      </c>
      <c r="D38" s="1014">
        <v>39770</v>
      </c>
      <c r="E38" s="1009"/>
      <c r="F38" s="1007"/>
      <c r="G38" s="1010" t="s">
        <v>1875</v>
      </c>
      <c r="H38" s="1005"/>
      <c r="I38" s="1012" t="s">
        <v>1941</v>
      </c>
    </row>
    <row r="39" spans="1:9" s="1001" customFormat="1" x14ac:dyDescent="0.2">
      <c r="A39" s="1223" t="s">
        <v>1942</v>
      </c>
      <c r="B39" s="1230" t="s">
        <v>1940</v>
      </c>
      <c r="C39" s="1094">
        <v>7</v>
      </c>
      <c r="D39" s="1014">
        <v>43038</v>
      </c>
      <c r="E39" s="1009"/>
      <c r="F39" s="1007"/>
      <c r="G39" s="1010"/>
      <c r="H39" s="1005" t="s">
        <v>1875</v>
      </c>
      <c r="I39" s="1012"/>
    </row>
    <row r="40" spans="1:9" s="1001" customFormat="1" x14ac:dyDescent="0.2">
      <c r="A40" s="1135" t="s">
        <v>942</v>
      </c>
      <c r="B40" s="1138" t="s">
        <v>943</v>
      </c>
      <c r="C40" s="1066">
        <v>8</v>
      </c>
      <c r="D40" s="1014">
        <v>40457</v>
      </c>
      <c r="E40" s="1009"/>
      <c r="F40" s="1007" t="s">
        <v>1875</v>
      </c>
      <c r="G40" s="1010"/>
      <c r="H40" s="1005"/>
      <c r="I40" s="85" t="s">
        <v>1943</v>
      </c>
    </row>
    <row r="41" spans="1:9" s="1001" customFormat="1" x14ac:dyDescent="0.2">
      <c r="A41" s="13" t="s">
        <v>1944</v>
      </c>
      <c r="B41" s="681" t="s">
        <v>1945</v>
      </c>
      <c r="C41" s="1066">
        <v>5</v>
      </c>
      <c r="D41" s="1014">
        <v>42257</v>
      </c>
      <c r="E41" s="1009"/>
      <c r="F41" s="1007" t="s">
        <v>1875</v>
      </c>
      <c r="G41" s="1010"/>
      <c r="H41" s="1005"/>
      <c r="I41" s="1012" t="s">
        <v>1946</v>
      </c>
    </row>
    <row r="42" spans="1:9" s="1001" customFormat="1" x14ac:dyDescent="0.2">
      <c r="A42" s="1036" t="s">
        <v>950</v>
      </c>
      <c r="B42" s="1031" t="s">
        <v>951</v>
      </c>
      <c r="C42" s="857">
        <v>5</v>
      </c>
      <c r="D42" s="1014">
        <v>43404</v>
      </c>
      <c r="E42" s="1009" t="s">
        <v>1875</v>
      </c>
      <c r="F42" s="1072"/>
      <c r="G42" s="1010"/>
      <c r="H42" s="1005"/>
      <c r="I42" s="1012"/>
    </row>
    <row r="43" spans="1:9" s="1001" customFormat="1" x14ac:dyDescent="0.2">
      <c r="A43" s="1119" t="s">
        <v>1947</v>
      </c>
      <c r="B43" s="1059" t="s">
        <v>1948</v>
      </c>
      <c r="C43" s="1094">
        <v>8</v>
      </c>
      <c r="D43" s="1014">
        <v>41030</v>
      </c>
      <c r="E43" s="1009" t="s">
        <v>1875</v>
      </c>
      <c r="F43" s="1007"/>
      <c r="G43" s="1010"/>
      <c r="H43" s="1005"/>
      <c r="I43" s="1002" t="s">
        <v>1949</v>
      </c>
    </row>
    <row r="44" spans="1:9" s="1001" customFormat="1" x14ac:dyDescent="0.2">
      <c r="A44" s="1219" t="s">
        <v>1950</v>
      </c>
      <c r="B44" s="1059" t="s">
        <v>1951</v>
      </c>
      <c r="C44" s="1094">
        <v>9</v>
      </c>
      <c r="D44" s="1014">
        <v>42493</v>
      </c>
      <c r="E44" s="1009" t="s">
        <v>1875</v>
      </c>
      <c r="F44" s="1007"/>
      <c r="G44" s="1010"/>
      <c r="H44" s="1005"/>
      <c r="I44" s="1002"/>
    </row>
    <row r="45" spans="1:9" s="1001" customFormat="1" x14ac:dyDescent="0.2">
      <c r="A45" s="161" t="s">
        <v>1952</v>
      </c>
      <c r="B45" s="681" t="s">
        <v>1953</v>
      </c>
      <c r="C45" s="1066">
        <v>7</v>
      </c>
      <c r="D45" s="1014">
        <v>42621</v>
      </c>
      <c r="E45" s="1009"/>
      <c r="F45" s="1007"/>
      <c r="G45" s="1010" t="s">
        <v>1875</v>
      </c>
      <c r="H45" s="1005"/>
      <c r="I45" s="1012" t="s">
        <v>1954</v>
      </c>
    </row>
    <row r="46" spans="1:9" s="1001" customFormat="1" x14ac:dyDescent="0.2">
      <c r="A46" s="1125" t="s">
        <v>957</v>
      </c>
      <c r="B46" s="1138" t="s">
        <v>958</v>
      </c>
      <c r="C46" s="1066">
        <v>23</v>
      </c>
      <c r="D46" s="1014">
        <v>40382</v>
      </c>
      <c r="E46" s="1009"/>
      <c r="F46" s="1007" t="s">
        <v>1875</v>
      </c>
      <c r="G46" s="1010"/>
      <c r="H46" s="1005"/>
      <c r="I46" s="85" t="s">
        <v>1903</v>
      </c>
    </row>
    <row r="47" spans="1:9" s="1001" customFormat="1" x14ac:dyDescent="0.2">
      <c r="A47" s="161" t="s">
        <v>1955</v>
      </c>
      <c r="B47" s="681" t="s">
        <v>1956</v>
      </c>
      <c r="C47" s="1066">
        <v>5</v>
      </c>
      <c r="D47" s="1014">
        <v>42628</v>
      </c>
      <c r="E47" s="1009"/>
      <c r="F47" s="1007" t="s">
        <v>1875</v>
      </c>
      <c r="G47" s="1010"/>
      <c r="H47" s="1005"/>
      <c r="I47" s="1012" t="s">
        <v>1876</v>
      </c>
    </row>
    <row r="48" spans="1:9" s="1001" customFormat="1" x14ac:dyDescent="0.2">
      <c r="A48" s="1126" t="s">
        <v>1957</v>
      </c>
      <c r="B48" s="1143" t="s">
        <v>1958</v>
      </c>
      <c r="C48" s="1066">
        <v>5</v>
      </c>
      <c r="D48" s="1014">
        <v>42139</v>
      </c>
      <c r="E48" s="1009"/>
      <c r="F48" s="1007"/>
      <c r="G48" s="1010"/>
      <c r="H48" s="1005" t="s">
        <v>1875</v>
      </c>
      <c r="I48" s="1002"/>
    </row>
    <row r="49" spans="1:11" s="1001" customFormat="1" x14ac:dyDescent="0.2">
      <c r="A49" s="1226" t="s">
        <v>964</v>
      </c>
      <c r="B49" s="1229" t="s">
        <v>1959</v>
      </c>
      <c r="C49" s="1066">
        <v>38</v>
      </c>
      <c r="D49" s="1014">
        <v>39924</v>
      </c>
      <c r="E49" s="1009" t="s">
        <v>1875</v>
      </c>
      <c r="F49" s="1007"/>
      <c r="G49" s="1010"/>
      <c r="H49" s="1005"/>
      <c r="I49" s="85" t="s">
        <v>1943</v>
      </c>
    </row>
    <row r="50" spans="1:11" s="1001" customFormat="1" x14ac:dyDescent="0.2">
      <c r="A50" s="1119" t="s">
        <v>1960</v>
      </c>
      <c r="B50" s="1059" t="s">
        <v>1961</v>
      </c>
      <c r="C50" s="1094">
        <v>9</v>
      </c>
      <c r="D50" s="1014">
        <v>41488</v>
      </c>
      <c r="E50" s="1007" t="s">
        <v>1875</v>
      </c>
      <c r="F50" s="1005"/>
      <c r="G50" s="1089"/>
      <c r="H50" s="1005"/>
      <c r="I50" s="1012"/>
    </row>
    <row r="51" spans="1:11" x14ac:dyDescent="0.2">
      <c r="A51" s="36" t="s">
        <v>1962</v>
      </c>
      <c r="B51" s="1002" t="s">
        <v>1963</v>
      </c>
      <c r="C51" s="1013">
        <v>7</v>
      </c>
      <c r="D51" s="1014">
        <v>41142</v>
      </c>
      <c r="E51" s="1009"/>
      <c r="F51" s="50" t="s">
        <v>1875</v>
      </c>
      <c r="G51" s="1010"/>
      <c r="H51" s="1005"/>
      <c r="I51" s="1012" t="s">
        <v>1964</v>
      </c>
    </row>
    <row r="52" spans="1:11" x14ac:dyDescent="0.2">
      <c r="A52" s="1011" t="s">
        <v>1965</v>
      </c>
      <c r="B52" s="1002" t="s">
        <v>1966</v>
      </c>
      <c r="C52" s="1013">
        <v>19</v>
      </c>
      <c r="D52" s="1014">
        <v>42993</v>
      </c>
      <c r="E52" s="1009" t="s">
        <v>1875</v>
      </c>
      <c r="F52" s="1007"/>
      <c r="G52" s="1010"/>
      <c r="H52" s="1005"/>
      <c r="I52" s="1002"/>
    </row>
    <row r="53" spans="1:11" x14ac:dyDescent="0.2">
      <c r="A53" s="1123" t="s">
        <v>1967</v>
      </c>
      <c r="B53" s="93" t="s">
        <v>974</v>
      </c>
      <c r="C53" s="1013">
        <v>32</v>
      </c>
      <c r="D53" s="1014">
        <v>40029</v>
      </c>
      <c r="E53" s="1009" t="s">
        <v>1875</v>
      </c>
      <c r="F53" s="1007"/>
      <c r="G53" s="1010"/>
      <c r="H53" s="1005"/>
      <c r="I53" s="85" t="s">
        <v>1903</v>
      </c>
    </row>
    <row r="54" spans="1:11" s="1001" customFormat="1" x14ac:dyDescent="0.2">
      <c r="A54" s="13" t="s">
        <v>1968</v>
      </c>
      <c r="B54" s="1073" t="s">
        <v>1969</v>
      </c>
      <c r="C54" s="1013">
        <v>22</v>
      </c>
      <c r="D54" s="1014">
        <v>41214</v>
      </c>
      <c r="E54" s="1009" t="s">
        <v>1875</v>
      </c>
      <c r="F54" s="1007"/>
      <c r="G54" s="1010"/>
      <c r="H54" s="1005"/>
      <c r="I54" s="1012"/>
    </row>
    <row r="55" spans="1:11" s="1001" customFormat="1" x14ac:dyDescent="0.2">
      <c r="A55" s="1036" t="s">
        <v>980</v>
      </c>
      <c r="B55" s="701" t="s">
        <v>981</v>
      </c>
      <c r="C55" s="692">
        <v>6</v>
      </c>
      <c r="D55" s="1014">
        <v>43404</v>
      </c>
      <c r="E55" s="1009"/>
      <c r="F55" s="1007" t="s">
        <v>1875</v>
      </c>
      <c r="G55" s="1010"/>
      <c r="H55" s="1005"/>
      <c r="I55" s="1012" t="s">
        <v>4401</v>
      </c>
    </row>
    <row r="56" spans="1:11" s="1001" customFormat="1" x14ac:dyDescent="0.2">
      <c r="A56" s="1131" t="s">
        <v>1970</v>
      </c>
      <c r="B56" s="1231" t="s">
        <v>1971</v>
      </c>
      <c r="C56" s="1013">
        <v>6</v>
      </c>
      <c r="D56" s="1014">
        <v>42247</v>
      </c>
      <c r="E56" s="1009"/>
      <c r="F56" s="1007"/>
      <c r="G56" s="1010"/>
      <c r="H56" s="1005" t="s">
        <v>1875</v>
      </c>
      <c r="I56" s="1002"/>
    </row>
    <row r="57" spans="1:11" s="1001" customFormat="1" x14ac:dyDescent="0.2">
      <c r="A57" s="161" t="s">
        <v>1972</v>
      </c>
      <c r="B57" s="1073" t="s">
        <v>1973</v>
      </c>
      <c r="C57" s="1013">
        <v>5</v>
      </c>
      <c r="D57" s="1014">
        <v>42662</v>
      </c>
      <c r="E57" s="1009"/>
      <c r="F57" s="1007" t="s">
        <v>1875</v>
      </c>
      <c r="G57" s="1010"/>
      <c r="H57" s="1005"/>
      <c r="I57" s="1012" t="s">
        <v>1876</v>
      </c>
    </row>
    <row r="58" spans="1:11" x14ac:dyDescent="0.2">
      <c r="A58" s="1123" t="s">
        <v>987</v>
      </c>
      <c r="B58" s="1232" t="s">
        <v>988</v>
      </c>
      <c r="C58" s="1013">
        <v>25</v>
      </c>
      <c r="D58" s="1014">
        <v>40426</v>
      </c>
      <c r="E58" s="1009"/>
      <c r="F58" s="1007" t="s">
        <v>1875</v>
      </c>
      <c r="G58" s="1010"/>
      <c r="H58" s="1005"/>
      <c r="I58" s="1012" t="s">
        <v>1974</v>
      </c>
    </row>
    <row r="59" spans="1:11" s="994" customFormat="1" x14ac:dyDescent="0.2">
      <c r="A59" s="1123" t="s">
        <v>1975</v>
      </c>
      <c r="B59" s="93" t="s">
        <v>1976</v>
      </c>
      <c r="C59" s="1013">
        <v>30</v>
      </c>
      <c r="D59" s="1014">
        <v>39727</v>
      </c>
      <c r="E59" s="1009" t="s">
        <v>1875</v>
      </c>
      <c r="F59" s="1007"/>
      <c r="G59" s="1010"/>
      <c r="H59" s="1005"/>
      <c r="I59" s="1012" t="s">
        <v>1977</v>
      </c>
    </row>
    <row r="60" spans="1:11" s="997" customFormat="1" x14ac:dyDescent="0.2">
      <c r="A60" s="1008" t="s">
        <v>1978</v>
      </c>
      <c r="B60" s="1008" t="s">
        <v>1979</v>
      </c>
      <c r="C60" s="1013">
        <v>30</v>
      </c>
      <c r="D60" s="1014">
        <v>40476</v>
      </c>
      <c r="E60" s="1009"/>
      <c r="F60" s="1007" t="s">
        <v>1875</v>
      </c>
      <c r="G60" s="1010"/>
      <c r="H60" s="1005"/>
      <c r="I60" s="1002" t="s">
        <v>1980</v>
      </c>
    </row>
    <row r="61" spans="1:11" s="999" customFormat="1" x14ac:dyDescent="0.2">
      <c r="A61" s="152" t="s">
        <v>1981</v>
      </c>
      <c r="B61" s="145" t="s">
        <v>1982</v>
      </c>
      <c r="C61" s="1013">
        <v>5</v>
      </c>
      <c r="D61" s="1014">
        <v>42247</v>
      </c>
      <c r="E61" s="1009"/>
      <c r="F61" s="1007"/>
      <c r="G61" s="1010"/>
      <c r="H61" s="1005" t="s">
        <v>1875</v>
      </c>
      <c r="I61" s="1002"/>
    </row>
    <row r="62" spans="1:11" s="996" customFormat="1" x14ac:dyDescent="0.2">
      <c r="A62" s="145" t="s">
        <v>1983</v>
      </c>
      <c r="B62" s="173" t="s">
        <v>1984</v>
      </c>
      <c r="C62" s="1013">
        <v>5</v>
      </c>
      <c r="D62" s="1014">
        <v>42307</v>
      </c>
      <c r="E62" s="1009"/>
      <c r="F62" s="1007"/>
      <c r="G62" s="1010"/>
      <c r="H62" s="1005" t="s">
        <v>1875</v>
      </c>
      <c r="I62" s="1002"/>
    </row>
    <row r="63" spans="1:11" s="995" customFormat="1" x14ac:dyDescent="0.2">
      <c r="A63" s="1129" t="s">
        <v>1985</v>
      </c>
      <c r="B63" s="89" t="s">
        <v>1986</v>
      </c>
      <c r="C63" s="1013">
        <v>6</v>
      </c>
      <c r="D63" s="1014">
        <v>42685</v>
      </c>
      <c r="E63" s="1009"/>
      <c r="F63" s="1007" t="s">
        <v>1875</v>
      </c>
      <c r="G63" s="1010"/>
      <c r="H63" s="1005"/>
      <c r="I63" s="1012" t="s">
        <v>1987</v>
      </c>
      <c r="K63" s="1001"/>
    </row>
    <row r="64" spans="1:11" s="1001" customFormat="1" x14ac:dyDescent="0.2">
      <c r="A64" s="1008" t="s">
        <v>1988</v>
      </c>
      <c r="B64" s="1004" t="s">
        <v>1989</v>
      </c>
      <c r="C64" s="1013">
        <v>8</v>
      </c>
      <c r="D64" s="1014">
        <v>42214</v>
      </c>
      <c r="E64" s="1009"/>
      <c r="F64" s="1007"/>
      <c r="G64" s="1010"/>
      <c r="H64" s="1005" t="s">
        <v>1875</v>
      </c>
      <c r="I64" s="1012" t="s">
        <v>1990</v>
      </c>
    </row>
    <row r="65" spans="1:11" s="1001" customFormat="1" x14ac:dyDescent="0.2">
      <c r="A65" s="500" t="s">
        <v>1002</v>
      </c>
      <c r="B65" s="93" t="s">
        <v>1003</v>
      </c>
      <c r="C65" s="1013">
        <v>37</v>
      </c>
      <c r="D65" s="1014">
        <v>39944</v>
      </c>
      <c r="E65" s="1009" t="s">
        <v>1875</v>
      </c>
      <c r="F65" s="1007"/>
      <c r="G65" s="1010"/>
      <c r="H65" s="1005"/>
      <c r="I65" s="85" t="s">
        <v>1943</v>
      </c>
    </row>
    <row r="66" spans="1:11" s="1001" customFormat="1" x14ac:dyDescent="0.2">
      <c r="A66" s="177" t="s">
        <v>1991</v>
      </c>
      <c r="B66" s="177" t="s">
        <v>1992</v>
      </c>
      <c r="C66" s="1013">
        <v>5</v>
      </c>
      <c r="D66" s="1014">
        <v>41898</v>
      </c>
      <c r="E66" s="1009"/>
      <c r="F66" s="1007"/>
      <c r="G66" s="1010"/>
      <c r="H66" s="1005" t="s">
        <v>1875</v>
      </c>
      <c r="I66" s="1012"/>
    </row>
    <row r="67" spans="1:11" s="1001" customFormat="1" x14ac:dyDescent="0.2">
      <c r="A67" s="1012" t="s">
        <v>1993</v>
      </c>
      <c r="B67" s="1006" t="s">
        <v>1994</v>
      </c>
      <c r="C67" s="1013">
        <v>17</v>
      </c>
      <c r="D67" s="1014">
        <v>40731</v>
      </c>
      <c r="E67" s="1009"/>
      <c r="F67" s="1007"/>
      <c r="G67" s="1010" t="s">
        <v>1875</v>
      </c>
      <c r="H67" s="1005"/>
      <c r="I67" s="1012" t="s">
        <v>1995</v>
      </c>
    </row>
    <row r="68" spans="1:11" s="1001" customFormat="1" x14ac:dyDescent="0.2">
      <c r="A68" s="485" t="s">
        <v>1996</v>
      </c>
      <c r="B68" s="486" t="s">
        <v>1997</v>
      </c>
      <c r="C68" s="1013">
        <v>13</v>
      </c>
      <c r="D68" s="1014">
        <v>42422</v>
      </c>
      <c r="E68" s="1009" t="s">
        <v>1875</v>
      </c>
      <c r="F68" s="1007"/>
      <c r="G68" s="1010"/>
      <c r="H68" s="1005"/>
      <c r="I68" s="1002" t="s">
        <v>4177</v>
      </c>
    </row>
    <row r="69" spans="1:11" s="1001" customFormat="1" x14ac:dyDescent="0.2">
      <c r="A69" s="501" t="s">
        <v>1998</v>
      </c>
      <c r="B69" s="486" t="s">
        <v>1999</v>
      </c>
      <c r="C69" s="1013">
        <v>13</v>
      </c>
      <c r="D69" s="1014">
        <v>42422</v>
      </c>
      <c r="E69" s="1009" t="s">
        <v>1875</v>
      </c>
      <c r="F69" s="1007"/>
      <c r="G69" s="1010"/>
      <c r="H69" s="1005"/>
      <c r="I69" s="1002" t="s">
        <v>4177</v>
      </c>
    </row>
    <row r="70" spans="1:11" x14ac:dyDescent="0.2">
      <c r="A70" s="1011" t="s">
        <v>2002</v>
      </c>
      <c r="B70" s="1002" t="s">
        <v>2003</v>
      </c>
      <c r="C70" s="1013">
        <v>5</v>
      </c>
      <c r="D70" s="1014">
        <v>42396</v>
      </c>
      <c r="E70" s="1009"/>
      <c r="F70" s="1007"/>
      <c r="G70" s="1010" t="s">
        <v>1875</v>
      </c>
      <c r="H70" s="1005"/>
      <c r="I70" s="1002" t="s">
        <v>2004</v>
      </c>
    </row>
    <row r="71" spans="1:11" x14ac:dyDescent="0.2">
      <c r="A71" s="1011" t="s">
        <v>2000</v>
      </c>
      <c r="B71" s="1002" t="s">
        <v>2001</v>
      </c>
      <c r="C71" s="1013">
        <v>8</v>
      </c>
      <c r="D71" s="1014">
        <v>42674</v>
      </c>
      <c r="E71" s="1009"/>
      <c r="F71" s="1007" t="s">
        <v>1875</v>
      </c>
      <c r="G71" s="1010"/>
      <c r="H71" s="1005"/>
      <c r="I71" s="1012" t="s">
        <v>1876</v>
      </c>
      <c r="K71" s="1001"/>
    </row>
    <row r="72" spans="1:11" x14ac:dyDescent="0.2">
      <c r="A72" s="38" t="s">
        <v>2005</v>
      </c>
      <c r="B72" s="1008" t="s">
        <v>2006</v>
      </c>
      <c r="C72" s="149">
        <v>9</v>
      </c>
      <c r="D72" s="150">
        <v>41535</v>
      </c>
      <c r="E72" s="53"/>
      <c r="F72" s="52" t="s">
        <v>1875</v>
      </c>
      <c r="G72" s="55"/>
      <c r="H72" s="48"/>
      <c r="I72" s="102" t="s">
        <v>2007</v>
      </c>
    </row>
    <row r="73" spans="1:11" x14ac:dyDescent="0.2">
      <c r="A73" s="34" t="s">
        <v>2008</v>
      </c>
      <c r="B73" s="1003" t="s">
        <v>2009</v>
      </c>
      <c r="C73" s="142">
        <v>6</v>
      </c>
      <c r="D73" s="143">
        <v>43010</v>
      </c>
      <c r="E73" s="42" t="s">
        <v>1875</v>
      </c>
      <c r="F73" s="26"/>
      <c r="G73" s="37"/>
      <c r="H73" s="37"/>
      <c r="I73" s="87" t="s">
        <v>2010</v>
      </c>
    </row>
    <row r="74" spans="1:11" x14ac:dyDescent="0.2">
      <c r="A74" s="151" t="s">
        <v>2011</v>
      </c>
      <c r="B74" s="75" t="s">
        <v>2012</v>
      </c>
      <c r="C74" s="1013">
        <v>12</v>
      </c>
      <c r="D74" s="1014">
        <v>40431</v>
      </c>
      <c r="E74" s="1009"/>
      <c r="F74" s="1007" t="s">
        <v>1875</v>
      </c>
      <c r="G74" s="1010"/>
      <c r="H74" s="1010"/>
      <c r="I74" s="87" t="s">
        <v>2013</v>
      </c>
    </row>
    <row r="75" spans="1:11" x14ac:dyDescent="0.2">
      <c r="A75" s="36" t="s">
        <v>2014</v>
      </c>
      <c r="B75" s="1002" t="s">
        <v>2015</v>
      </c>
      <c r="C75" s="1013">
        <v>5</v>
      </c>
      <c r="D75" s="1014">
        <v>43026</v>
      </c>
      <c r="E75" s="1009"/>
      <c r="F75" s="1007" t="s">
        <v>1875</v>
      </c>
      <c r="G75" s="1010"/>
      <c r="H75" s="1010"/>
      <c r="I75" s="1006" t="s">
        <v>1883</v>
      </c>
    </row>
    <row r="76" spans="1:11" x14ac:dyDescent="0.2">
      <c r="A76" s="36" t="s">
        <v>2016</v>
      </c>
      <c r="B76" s="1002" t="s">
        <v>2017</v>
      </c>
      <c r="C76" s="1013">
        <v>8</v>
      </c>
      <c r="D76" s="1014">
        <v>41680</v>
      </c>
      <c r="E76" s="1009" t="s">
        <v>1875</v>
      </c>
      <c r="F76" s="1007"/>
      <c r="G76" s="1010"/>
      <c r="H76" s="1010"/>
      <c r="I76" s="87"/>
    </row>
    <row r="77" spans="1:11" x14ac:dyDescent="0.2">
      <c r="A77" s="88" t="s">
        <v>2018</v>
      </c>
      <c r="B77" s="1008" t="s">
        <v>2019</v>
      </c>
      <c r="C77" s="149">
        <v>11</v>
      </c>
      <c r="D77" s="150">
        <v>43067</v>
      </c>
      <c r="E77" s="53"/>
      <c r="F77" s="52" t="s">
        <v>1875</v>
      </c>
      <c r="G77" s="55"/>
      <c r="H77" s="55"/>
      <c r="I77" s="87" t="s">
        <v>2020</v>
      </c>
    </row>
    <row r="78" spans="1:11" x14ac:dyDescent="0.2">
      <c r="A78" s="1220" t="s">
        <v>1006</v>
      </c>
      <c r="B78" s="96" t="s">
        <v>1007</v>
      </c>
      <c r="C78" s="142">
        <v>6</v>
      </c>
      <c r="D78" s="143">
        <v>40476</v>
      </c>
      <c r="E78" s="42"/>
      <c r="F78" s="26" t="s">
        <v>1875</v>
      </c>
      <c r="G78" s="37"/>
      <c r="H78" s="43"/>
      <c r="I78" s="100" t="s">
        <v>1943</v>
      </c>
    </row>
    <row r="79" spans="1:11" x14ac:dyDescent="0.2">
      <c r="A79" s="1011" t="s">
        <v>2021</v>
      </c>
      <c r="B79" s="1002" t="s">
        <v>2022</v>
      </c>
      <c r="C79" s="1013">
        <v>43</v>
      </c>
      <c r="D79" s="1014">
        <v>42632</v>
      </c>
      <c r="E79" s="1009">
        <v>43</v>
      </c>
      <c r="F79" s="1007" t="s">
        <v>1875</v>
      </c>
      <c r="G79" s="1010"/>
      <c r="H79" s="1005"/>
      <c r="I79" s="1012" t="s">
        <v>2023</v>
      </c>
    </row>
    <row r="80" spans="1:11" x14ac:dyDescent="0.2">
      <c r="A80" s="1011" t="s">
        <v>2024</v>
      </c>
      <c r="B80" s="1002" t="s">
        <v>2025</v>
      </c>
      <c r="C80" s="1013">
        <v>5</v>
      </c>
      <c r="D80" s="1014">
        <v>42676</v>
      </c>
      <c r="E80" s="1009"/>
      <c r="F80" s="1007" t="s">
        <v>1875</v>
      </c>
      <c r="G80" s="1010"/>
      <c r="H80" s="1005"/>
      <c r="I80" s="1012" t="s">
        <v>1876</v>
      </c>
    </row>
    <row r="81" spans="1:9" x14ac:dyDescent="0.2">
      <c r="A81" s="36" t="s">
        <v>2026</v>
      </c>
      <c r="B81" s="1002" t="s">
        <v>2027</v>
      </c>
      <c r="C81" s="1013">
        <v>6</v>
      </c>
      <c r="D81" s="1014">
        <v>42006</v>
      </c>
      <c r="E81" s="1009" t="s">
        <v>1875</v>
      </c>
      <c r="F81" s="1007"/>
      <c r="G81" s="1010"/>
      <c r="H81" s="1005"/>
      <c r="I81" s="1002" t="s">
        <v>2028</v>
      </c>
    </row>
    <row r="82" spans="1:9" x14ac:dyDescent="0.2">
      <c r="A82" s="504" t="s">
        <v>1015</v>
      </c>
      <c r="B82" s="1000" t="s">
        <v>1016</v>
      </c>
      <c r="C82" s="1150">
        <v>6</v>
      </c>
      <c r="D82" s="150">
        <v>43404</v>
      </c>
      <c r="E82" s="53"/>
      <c r="F82" s="52" t="s">
        <v>1875</v>
      </c>
      <c r="G82" s="55"/>
      <c r="H82" s="48"/>
      <c r="I82" s="102" t="s">
        <v>4401</v>
      </c>
    </row>
    <row r="83" spans="1:9" x14ac:dyDescent="0.2">
      <c r="A83" s="34" t="s">
        <v>2029</v>
      </c>
      <c r="B83" s="1003" t="s">
        <v>2030</v>
      </c>
      <c r="C83" s="142">
        <v>5</v>
      </c>
      <c r="D83" s="143">
        <v>42409</v>
      </c>
      <c r="E83" s="42" t="s">
        <v>1875</v>
      </c>
      <c r="F83" s="26"/>
      <c r="G83" s="37"/>
      <c r="H83" s="37"/>
      <c r="I83" s="1003" t="s">
        <v>2031</v>
      </c>
    </row>
    <row r="84" spans="1:9" x14ac:dyDescent="0.2">
      <c r="A84" s="152" t="s">
        <v>2032</v>
      </c>
      <c r="B84" s="145" t="s">
        <v>2033</v>
      </c>
      <c r="C84" s="1013">
        <v>10</v>
      </c>
      <c r="D84" s="1014">
        <v>42217</v>
      </c>
      <c r="E84" s="1009"/>
      <c r="F84" s="1007"/>
      <c r="G84" s="1010"/>
      <c r="H84" s="1010" t="s">
        <v>1875</v>
      </c>
      <c r="I84" s="1012"/>
    </row>
    <row r="85" spans="1:9" x14ac:dyDescent="0.2">
      <c r="A85" s="36" t="s">
        <v>2034</v>
      </c>
      <c r="B85" s="1002" t="s">
        <v>2035</v>
      </c>
      <c r="C85" s="1013">
        <v>6</v>
      </c>
      <c r="D85" s="1014">
        <v>42398</v>
      </c>
      <c r="E85" s="1009"/>
      <c r="F85" s="1007"/>
      <c r="G85" s="1010" t="s">
        <v>1875</v>
      </c>
      <c r="H85" s="1010"/>
      <c r="I85" s="1012" t="s">
        <v>2036</v>
      </c>
    </row>
    <row r="86" spans="1:9" x14ac:dyDescent="0.2">
      <c r="A86" s="36" t="s">
        <v>2037</v>
      </c>
      <c r="B86" s="1002" t="s">
        <v>2038</v>
      </c>
      <c r="C86" s="1013">
        <v>5</v>
      </c>
      <c r="D86" s="1014">
        <v>40444</v>
      </c>
      <c r="E86" s="1009"/>
      <c r="F86" s="1007"/>
      <c r="G86" s="1010" t="s">
        <v>1875</v>
      </c>
      <c r="H86" s="1010"/>
      <c r="I86" s="1012" t="s">
        <v>2039</v>
      </c>
    </row>
    <row r="87" spans="1:9" x14ac:dyDescent="0.2">
      <c r="A87" s="536" t="s">
        <v>484</v>
      </c>
      <c r="B87" s="1000" t="s">
        <v>485</v>
      </c>
      <c r="C87" s="1150">
        <v>22</v>
      </c>
      <c r="D87" s="150">
        <v>43434</v>
      </c>
      <c r="E87" s="53" t="s">
        <v>1875</v>
      </c>
      <c r="F87" s="52"/>
      <c r="G87" s="55"/>
      <c r="H87" s="55"/>
      <c r="I87" s="102"/>
    </row>
    <row r="88" spans="1:9" x14ac:dyDescent="0.2">
      <c r="A88" s="160" t="s">
        <v>2040</v>
      </c>
      <c r="B88" s="96" t="s">
        <v>2041</v>
      </c>
      <c r="C88" s="142">
        <v>7</v>
      </c>
      <c r="D88" s="143">
        <v>40442</v>
      </c>
      <c r="E88" s="42"/>
      <c r="F88" s="26" t="s">
        <v>1875</v>
      </c>
      <c r="G88" s="37"/>
      <c r="H88" s="37"/>
      <c r="I88" s="61" t="s">
        <v>2042</v>
      </c>
    </row>
    <row r="89" spans="1:9" x14ac:dyDescent="0.2">
      <c r="A89" s="36" t="s">
        <v>166</v>
      </c>
      <c r="B89" s="1002" t="s">
        <v>167</v>
      </c>
      <c r="C89" s="1013">
        <v>46</v>
      </c>
      <c r="D89" s="1014">
        <v>43098</v>
      </c>
      <c r="E89" s="1009"/>
      <c r="F89" s="1007"/>
      <c r="G89" s="1010" t="s">
        <v>1875</v>
      </c>
      <c r="H89" s="1010"/>
      <c r="I89" s="87" t="s">
        <v>4025</v>
      </c>
    </row>
    <row r="90" spans="1:9" x14ac:dyDescent="0.2">
      <c r="A90" s="36" t="s">
        <v>2043</v>
      </c>
      <c r="B90" s="1002" t="s">
        <v>2044</v>
      </c>
      <c r="C90" s="1013">
        <v>5</v>
      </c>
      <c r="D90" s="1014">
        <v>41586</v>
      </c>
      <c r="E90" s="1009"/>
      <c r="F90" s="1007" t="s">
        <v>1875</v>
      </c>
      <c r="G90" s="1010"/>
      <c r="H90" s="1010"/>
      <c r="I90" s="87" t="s">
        <v>2007</v>
      </c>
    </row>
    <row r="91" spans="1:9" x14ac:dyDescent="0.2">
      <c r="A91" s="152" t="s">
        <v>2045</v>
      </c>
      <c r="B91" s="145" t="s">
        <v>2046</v>
      </c>
      <c r="C91" s="1013">
        <v>7</v>
      </c>
      <c r="D91" s="1014">
        <v>42320</v>
      </c>
      <c r="E91" s="1009"/>
      <c r="F91" s="1007"/>
      <c r="G91" s="1010"/>
      <c r="H91" s="1010" t="s">
        <v>1875</v>
      </c>
      <c r="I91" s="1006"/>
    </row>
    <row r="92" spans="1:9" x14ac:dyDescent="0.2">
      <c r="A92" s="88" t="s">
        <v>2047</v>
      </c>
      <c r="B92" s="1008" t="s">
        <v>2048</v>
      </c>
      <c r="C92" s="149">
        <v>6</v>
      </c>
      <c r="D92" s="150">
        <v>42670</v>
      </c>
      <c r="E92" s="53"/>
      <c r="F92" s="52" t="s">
        <v>1875</v>
      </c>
      <c r="G92" s="55"/>
      <c r="H92" s="55"/>
      <c r="I92" s="91" t="s">
        <v>1876</v>
      </c>
    </row>
    <row r="93" spans="1:9" x14ac:dyDescent="0.2">
      <c r="A93" s="60" t="s">
        <v>2049</v>
      </c>
      <c r="B93" s="1003" t="s">
        <v>2050</v>
      </c>
      <c r="C93" s="142">
        <v>5</v>
      </c>
      <c r="D93" s="143">
        <v>42300</v>
      </c>
      <c r="E93" s="42"/>
      <c r="F93" s="26" t="s">
        <v>1875</v>
      </c>
      <c r="G93" s="37"/>
      <c r="H93" s="37"/>
      <c r="I93" s="61" t="s">
        <v>1946</v>
      </c>
    </row>
    <row r="94" spans="1:9" x14ac:dyDescent="0.2">
      <c r="A94" s="153" t="s">
        <v>2051</v>
      </c>
      <c r="B94" s="75" t="s">
        <v>2052</v>
      </c>
      <c r="C94" s="1013">
        <v>8</v>
      </c>
      <c r="D94" s="1014">
        <v>41418</v>
      </c>
      <c r="E94" s="1009"/>
      <c r="F94" s="1007" t="s">
        <v>1875</v>
      </c>
      <c r="G94" s="1010"/>
      <c r="H94" s="1010"/>
      <c r="I94" s="87" t="s">
        <v>2053</v>
      </c>
    </row>
    <row r="95" spans="1:9" x14ac:dyDescent="0.2">
      <c r="A95" s="144" t="s">
        <v>2054</v>
      </c>
      <c r="B95" s="145" t="s">
        <v>2055</v>
      </c>
      <c r="C95" s="1013">
        <v>14</v>
      </c>
      <c r="D95" s="1014">
        <v>42222</v>
      </c>
      <c r="E95" s="1009"/>
      <c r="F95" s="1007"/>
      <c r="G95" s="1010"/>
      <c r="H95" s="1010" t="s">
        <v>1875</v>
      </c>
      <c r="I95" s="1006"/>
    </row>
    <row r="96" spans="1:9" x14ac:dyDescent="0.2">
      <c r="A96" s="1011" t="s">
        <v>4310</v>
      </c>
      <c r="B96" s="1002" t="s">
        <v>4311</v>
      </c>
      <c r="C96" s="1013">
        <v>5</v>
      </c>
      <c r="D96" s="1014">
        <v>43343</v>
      </c>
      <c r="E96" s="1009"/>
      <c r="F96" s="1007"/>
      <c r="G96" s="1010" t="s">
        <v>1875</v>
      </c>
      <c r="H96" s="1010"/>
      <c r="I96" s="87" t="s">
        <v>4312</v>
      </c>
    </row>
    <row r="97" spans="1:9" x14ac:dyDescent="0.2">
      <c r="A97" s="88" t="s">
        <v>2056</v>
      </c>
      <c r="B97" s="1008" t="s">
        <v>2057</v>
      </c>
      <c r="C97" s="149">
        <v>14</v>
      </c>
      <c r="D97" s="150">
        <v>42080</v>
      </c>
      <c r="E97" s="53" t="s">
        <v>1875</v>
      </c>
      <c r="F97" s="52"/>
      <c r="G97" s="55"/>
      <c r="H97" s="55"/>
      <c r="I97" s="91" t="s">
        <v>2058</v>
      </c>
    </row>
    <row r="98" spans="1:9" x14ac:dyDescent="0.2">
      <c r="A98" s="60" t="s">
        <v>2059</v>
      </c>
      <c r="B98" s="1003" t="s">
        <v>2060</v>
      </c>
      <c r="C98" s="142">
        <v>8</v>
      </c>
      <c r="D98" s="143">
        <v>42849</v>
      </c>
      <c r="E98" s="42"/>
      <c r="F98" s="26"/>
      <c r="G98" s="37" t="s">
        <v>1875</v>
      </c>
      <c r="H98" s="37"/>
      <c r="I98" s="61" t="s">
        <v>2061</v>
      </c>
    </row>
    <row r="99" spans="1:9" x14ac:dyDescent="0.2">
      <c r="A99" s="36" t="s">
        <v>2062</v>
      </c>
      <c r="B99" s="1002" t="s">
        <v>2063</v>
      </c>
      <c r="C99" s="1013">
        <v>6</v>
      </c>
      <c r="D99" s="1014">
        <v>40463</v>
      </c>
      <c r="E99" s="1009"/>
      <c r="F99" s="1007" t="s">
        <v>1875</v>
      </c>
      <c r="G99" s="1010"/>
      <c r="H99" s="1010"/>
      <c r="I99" s="1006" t="s">
        <v>1980</v>
      </c>
    </row>
    <row r="100" spans="1:9" x14ac:dyDescent="0.2">
      <c r="A100" s="1011" t="s">
        <v>2064</v>
      </c>
      <c r="B100" s="1002" t="s">
        <v>2065</v>
      </c>
      <c r="C100" s="1013">
        <v>5</v>
      </c>
      <c r="D100" s="1014">
        <v>42615</v>
      </c>
      <c r="E100" s="1009"/>
      <c r="F100" s="1007" t="s">
        <v>1875</v>
      </c>
      <c r="G100" s="1010"/>
      <c r="H100" s="1010"/>
      <c r="I100" s="87" t="s">
        <v>1876</v>
      </c>
    </row>
    <row r="101" spans="1:9" x14ac:dyDescent="0.2">
      <c r="A101" s="1017" t="s">
        <v>1052</v>
      </c>
      <c r="B101" s="1015" t="s">
        <v>1053</v>
      </c>
      <c r="C101" s="692">
        <v>7</v>
      </c>
      <c r="D101" s="147">
        <v>43434</v>
      </c>
      <c r="E101" s="63"/>
      <c r="F101" s="50" t="s">
        <v>1875</v>
      </c>
      <c r="G101" s="64"/>
      <c r="H101" s="1010"/>
      <c r="I101" s="87"/>
    </row>
    <row r="102" spans="1:9" x14ac:dyDescent="0.2">
      <c r="A102" s="88" t="s">
        <v>2066</v>
      </c>
      <c r="B102" s="1008" t="s">
        <v>2067</v>
      </c>
      <c r="C102" s="149">
        <v>6</v>
      </c>
      <c r="D102" s="150">
        <v>42832</v>
      </c>
      <c r="E102" s="53"/>
      <c r="F102" s="52"/>
      <c r="G102" s="55" t="s">
        <v>1875</v>
      </c>
      <c r="H102" s="55"/>
      <c r="I102" s="91" t="s">
        <v>2068</v>
      </c>
    </row>
    <row r="103" spans="1:9" x14ac:dyDescent="0.2">
      <c r="A103" s="160" t="s">
        <v>2069</v>
      </c>
      <c r="B103" s="96" t="s">
        <v>2070</v>
      </c>
      <c r="C103" s="142">
        <v>5</v>
      </c>
      <c r="D103" s="143">
        <v>42682</v>
      </c>
      <c r="E103" s="42"/>
      <c r="F103" s="26" t="s">
        <v>1875</v>
      </c>
      <c r="G103" s="37"/>
      <c r="H103" s="37"/>
      <c r="I103" s="61" t="s">
        <v>2071</v>
      </c>
    </row>
    <row r="104" spans="1:9" x14ac:dyDescent="0.2">
      <c r="A104" s="36" t="s">
        <v>1056</v>
      </c>
      <c r="B104" s="1002" t="s">
        <v>1057</v>
      </c>
      <c r="C104" s="1013">
        <v>20</v>
      </c>
      <c r="D104" s="1014">
        <v>39881</v>
      </c>
      <c r="E104" s="1009" t="s">
        <v>1875</v>
      </c>
      <c r="F104" s="1007"/>
      <c r="G104" s="1010"/>
      <c r="H104" s="1010"/>
      <c r="I104" s="87" t="s">
        <v>2072</v>
      </c>
    </row>
    <row r="105" spans="1:9" x14ac:dyDescent="0.2">
      <c r="A105" s="36" t="s">
        <v>2073</v>
      </c>
      <c r="B105" s="1002" t="s">
        <v>2074</v>
      </c>
      <c r="C105" s="1013">
        <v>6</v>
      </c>
      <c r="D105" s="1014">
        <v>42215</v>
      </c>
      <c r="E105" s="1009" t="s">
        <v>1875</v>
      </c>
      <c r="F105" s="1007"/>
      <c r="G105" s="1010"/>
      <c r="H105" s="1010"/>
      <c r="I105" s="1006" t="s">
        <v>2075</v>
      </c>
    </row>
    <row r="106" spans="1:9" x14ac:dyDescent="0.2">
      <c r="A106" s="1011" t="s">
        <v>2076</v>
      </c>
      <c r="B106" s="1002" t="s">
        <v>2077</v>
      </c>
      <c r="C106" s="1013">
        <v>37</v>
      </c>
      <c r="D106" s="1014">
        <v>40862</v>
      </c>
      <c r="E106" s="1009"/>
      <c r="F106" s="1007" t="s">
        <v>1875</v>
      </c>
      <c r="G106" s="1010"/>
      <c r="H106" s="1010"/>
      <c r="I106" s="87" t="s">
        <v>2078</v>
      </c>
    </row>
    <row r="107" spans="1:9" x14ac:dyDescent="0.2">
      <c r="A107" s="38" t="s">
        <v>2079</v>
      </c>
      <c r="B107" s="1008" t="s">
        <v>2080</v>
      </c>
      <c r="C107" s="149">
        <v>7</v>
      </c>
      <c r="D107" s="150">
        <v>40477</v>
      </c>
      <c r="E107" s="53"/>
      <c r="F107" s="52" t="s">
        <v>1875</v>
      </c>
      <c r="G107" s="55"/>
      <c r="H107" s="55"/>
      <c r="I107" s="1004" t="s">
        <v>1980</v>
      </c>
    </row>
    <row r="108" spans="1:9" x14ac:dyDescent="0.2">
      <c r="A108" s="551" t="s">
        <v>1064</v>
      </c>
      <c r="B108" s="539" t="s">
        <v>1065</v>
      </c>
      <c r="C108" s="1234">
        <v>8</v>
      </c>
      <c r="D108" s="143">
        <v>43434</v>
      </c>
      <c r="E108" s="42"/>
      <c r="F108" s="26" t="s">
        <v>1875</v>
      </c>
      <c r="G108" s="37"/>
      <c r="H108" s="37"/>
      <c r="I108" s="61"/>
    </row>
    <row r="109" spans="1:9" x14ac:dyDescent="0.2">
      <c r="A109" s="1123" t="s">
        <v>2081</v>
      </c>
      <c r="B109" s="93" t="s">
        <v>1072</v>
      </c>
      <c r="C109" s="1013">
        <v>34</v>
      </c>
      <c r="D109" s="1014">
        <v>40112</v>
      </c>
      <c r="E109" s="1009"/>
      <c r="F109" s="1007" t="s">
        <v>1875</v>
      </c>
      <c r="G109" s="1010"/>
      <c r="H109" s="1010"/>
      <c r="I109" s="159" t="s">
        <v>1943</v>
      </c>
    </row>
    <row r="110" spans="1:9" x14ac:dyDescent="0.2">
      <c r="A110" s="663" t="s">
        <v>4253</v>
      </c>
      <c r="B110" s="1144" t="s">
        <v>4250</v>
      </c>
      <c r="C110" s="692">
        <v>5</v>
      </c>
      <c r="D110" s="1014">
        <v>43404</v>
      </c>
      <c r="E110" s="1009"/>
      <c r="F110" s="1007"/>
      <c r="G110" s="1010" t="s">
        <v>1875</v>
      </c>
      <c r="H110" s="1010"/>
      <c r="I110" s="87" t="s">
        <v>4409</v>
      </c>
    </row>
    <row r="111" spans="1:9" x14ac:dyDescent="0.2">
      <c r="A111" s="153" t="s">
        <v>2082</v>
      </c>
      <c r="B111" s="75" t="s">
        <v>2083</v>
      </c>
      <c r="C111" s="1013">
        <v>7</v>
      </c>
      <c r="D111" s="1014">
        <v>40431</v>
      </c>
      <c r="E111" s="1009"/>
      <c r="F111" s="1007" t="s">
        <v>1875</v>
      </c>
      <c r="G111" s="1010"/>
      <c r="H111" s="1010"/>
      <c r="I111" s="87" t="s">
        <v>2084</v>
      </c>
    </row>
    <row r="112" spans="1:9" x14ac:dyDescent="0.2">
      <c r="A112" s="38" t="s">
        <v>2085</v>
      </c>
      <c r="B112" s="1008" t="s">
        <v>2086</v>
      </c>
      <c r="C112" s="149">
        <v>7</v>
      </c>
      <c r="D112" s="150">
        <v>42996</v>
      </c>
      <c r="E112" s="53"/>
      <c r="F112" s="52" t="s">
        <v>1875</v>
      </c>
      <c r="G112" s="55"/>
      <c r="H112" s="55"/>
      <c r="I112" s="91" t="s">
        <v>1883</v>
      </c>
    </row>
    <row r="113" spans="1:9" x14ac:dyDescent="0.2">
      <c r="A113" s="1224" t="s">
        <v>2087</v>
      </c>
      <c r="B113" s="154" t="s">
        <v>2088</v>
      </c>
      <c r="C113" s="142">
        <v>8</v>
      </c>
      <c r="D113" s="143">
        <v>40962</v>
      </c>
      <c r="E113" s="42" t="s">
        <v>1875</v>
      </c>
      <c r="F113" s="26"/>
      <c r="G113" s="37"/>
      <c r="H113" s="37"/>
      <c r="I113" s="65" t="s">
        <v>2089</v>
      </c>
    </row>
    <row r="114" spans="1:9" x14ac:dyDescent="0.2">
      <c r="A114" s="1011" t="s">
        <v>2090</v>
      </c>
      <c r="B114" s="1002" t="s">
        <v>2091</v>
      </c>
      <c r="C114" s="1013">
        <v>8</v>
      </c>
      <c r="D114" s="1014">
        <v>41904</v>
      </c>
      <c r="E114" s="1009" t="s">
        <v>1875</v>
      </c>
      <c r="F114" s="1007"/>
      <c r="G114" s="1010"/>
      <c r="H114" s="1010"/>
      <c r="I114" s="1012"/>
    </row>
    <row r="115" spans="1:9" x14ac:dyDescent="0.2">
      <c r="A115" s="36" t="s">
        <v>2092</v>
      </c>
      <c r="B115" s="1002" t="s">
        <v>2093</v>
      </c>
      <c r="C115" s="1013">
        <v>5</v>
      </c>
      <c r="D115" s="1014">
        <v>41904</v>
      </c>
      <c r="E115" s="1009" t="s">
        <v>1875</v>
      </c>
      <c r="F115" s="1007"/>
      <c r="G115" s="1010"/>
      <c r="H115" s="1010"/>
      <c r="I115" s="1012"/>
    </row>
    <row r="116" spans="1:9" x14ac:dyDescent="0.2">
      <c r="A116" s="151" t="s">
        <v>2094</v>
      </c>
      <c r="B116" s="75" t="s">
        <v>2095</v>
      </c>
      <c r="C116" s="1013">
        <v>6</v>
      </c>
      <c r="D116" s="1014">
        <v>40444</v>
      </c>
      <c r="E116" s="1009"/>
      <c r="F116" s="1007" t="s">
        <v>1875</v>
      </c>
      <c r="G116" s="1010"/>
      <c r="H116" s="1010"/>
      <c r="I116" s="1012" t="s">
        <v>2096</v>
      </c>
    </row>
    <row r="117" spans="1:9" x14ac:dyDescent="0.2">
      <c r="A117" s="38" t="s">
        <v>2097</v>
      </c>
      <c r="B117" s="1008" t="s">
        <v>512</v>
      </c>
      <c r="C117" s="149">
        <v>33</v>
      </c>
      <c r="D117" s="150">
        <v>42383</v>
      </c>
      <c r="E117" s="53"/>
      <c r="F117" s="52"/>
      <c r="G117" s="55" t="s">
        <v>1875</v>
      </c>
      <c r="H117" s="55"/>
      <c r="I117" s="1008" t="s">
        <v>2098</v>
      </c>
    </row>
    <row r="118" spans="1:9" x14ac:dyDescent="0.2">
      <c r="A118" s="60" t="s">
        <v>2099</v>
      </c>
      <c r="B118" s="1003" t="s">
        <v>2100</v>
      </c>
      <c r="C118" s="142">
        <v>6</v>
      </c>
      <c r="D118" s="143">
        <v>42423</v>
      </c>
      <c r="E118" s="42" t="s">
        <v>1875</v>
      </c>
      <c r="F118" s="26"/>
      <c r="G118" s="37"/>
      <c r="H118" s="37"/>
      <c r="I118" s="23"/>
    </row>
    <row r="119" spans="1:9" x14ac:dyDescent="0.2">
      <c r="A119" s="151" t="s">
        <v>2101</v>
      </c>
      <c r="B119" s="75" t="s">
        <v>2102</v>
      </c>
      <c r="C119" s="1013">
        <v>11</v>
      </c>
      <c r="D119" s="1014">
        <v>41243</v>
      </c>
      <c r="E119" s="1009"/>
      <c r="F119" s="1007" t="s">
        <v>1875</v>
      </c>
      <c r="G119" s="1010"/>
      <c r="H119" s="1010"/>
      <c r="I119" s="87" t="s">
        <v>2103</v>
      </c>
    </row>
    <row r="120" spans="1:9" x14ac:dyDescent="0.2">
      <c r="A120" s="153" t="s">
        <v>1081</v>
      </c>
      <c r="B120" s="75" t="s">
        <v>1082</v>
      </c>
      <c r="C120" s="1013">
        <v>7</v>
      </c>
      <c r="D120" s="1014">
        <v>40458</v>
      </c>
      <c r="E120" s="1009"/>
      <c r="F120" s="50" t="s">
        <v>1875</v>
      </c>
      <c r="G120" s="1010"/>
      <c r="H120" s="1010"/>
      <c r="I120" s="159" t="s">
        <v>1943</v>
      </c>
    </row>
    <row r="121" spans="1:9" x14ac:dyDescent="0.2">
      <c r="A121" s="1011" t="s">
        <v>2104</v>
      </c>
      <c r="B121" s="1002" t="s">
        <v>2105</v>
      </c>
      <c r="C121" s="1013">
        <v>33</v>
      </c>
      <c r="D121" s="1014">
        <v>42795</v>
      </c>
      <c r="E121" s="1009"/>
      <c r="F121" s="1007"/>
      <c r="G121" s="1010" t="s">
        <v>1875</v>
      </c>
      <c r="H121" s="1010"/>
      <c r="I121" s="87" t="s">
        <v>2106</v>
      </c>
    </row>
    <row r="122" spans="1:9" x14ac:dyDescent="0.2">
      <c r="A122" s="88" t="s">
        <v>2107</v>
      </c>
      <c r="B122" s="1008" t="s">
        <v>2108</v>
      </c>
      <c r="C122" s="149">
        <v>6</v>
      </c>
      <c r="D122" s="150">
        <v>42473</v>
      </c>
      <c r="E122" s="53"/>
      <c r="F122" s="52"/>
      <c r="G122" s="55" t="s">
        <v>1896</v>
      </c>
      <c r="H122" s="55"/>
      <c r="I122" s="91" t="s">
        <v>2109</v>
      </c>
    </row>
    <row r="123" spans="1:9" x14ac:dyDescent="0.2">
      <c r="A123" s="34" t="s">
        <v>2110</v>
      </c>
      <c r="B123" s="1003" t="s">
        <v>2111</v>
      </c>
      <c r="C123" s="142">
        <v>18</v>
      </c>
      <c r="D123" s="143">
        <v>40491</v>
      </c>
      <c r="E123" s="42"/>
      <c r="F123" s="26" t="s">
        <v>1875</v>
      </c>
      <c r="G123" s="37"/>
      <c r="H123" s="37"/>
      <c r="I123" s="1003" t="s">
        <v>1980</v>
      </c>
    </row>
    <row r="124" spans="1:9" x14ac:dyDescent="0.2">
      <c r="A124" s="155" t="s">
        <v>2112</v>
      </c>
      <c r="B124" s="93" t="s">
        <v>2113</v>
      </c>
      <c r="C124" s="1013">
        <v>7</v>
      </c>
      <c r="D124" s="1014">
        <v>41149</v>
      </c>
      <c r="E124" s="1009" t="s">
        <v>1875</v>
      </c>
      <c r="F124" s="1007"/>
      <c r="G124" s="1010"/>
      <c r="H124" s="1010"/>
      <c r="I124" s="1012" t="s">
        <v>2114</v>
      </c>
    </row>
    <row r="125" spans="1:9" x14ac:dyDescent="0.2">
      <c r="A125" s="36" t="s">
        <v>2115</v>
      </c>
      <c r="B125" s="1002" t="s">
        <v>2116</v>
      </c>
      <c r="C125" s="1013">
        <v>6</v>
      </c>
      <c r="D125" s="1014">
        <v>42320</v>
      </c>
      <c r="E125" s="1009"/>
      <c r="F125" s="1007" t="s">
        <v>1875</v>
      </c>
      <c r="G125" s="1010"/>
      <c r="H125" s="1010"/>
      <c r="I125" s="1012" t="s">
        <v>2117</v>
      </c>
    </row>
    <row r="126" spans="1:9" x14ac:dyDescent="0.2">
      <c r="A126" s="1017" t="s">
        <v>1089</v>
      </c>
      <c r="B126" s="1015" t="s">
        <v>1090</v>
      </c>
      <c r="C126" s="692">
        <v>7</v>
      </c>
      <c r="D126" s="1014">
        <v>43404</v>
      </c>
      <c r="E126" s="1009"/>
      <c r="F126" s="1007"/>
      <c r="G126" s="1010" t="s">
        <v>1875</v>
      </c>
      <c r="H126" s="1010"/>
      <c r="I126" s="1012" t="s">
        <v>4408</v>
      </c>
    </row>
    <row r="127" spans="1:9" x14ac:dyDescent="0.2">
      <c r="A127" s="88" t="s">
        <v>2118</v>
      </c>
      <c r="B127" s="1008" t="s">
        <v>2119</v>
      </c>
      <c r="C127" s="149">
        <v>9</v>
      </c>
      <c r="D127" s="150">
        <v>42635</v>
      </c>
      <c r="E127" s="53"/>
      <c r="F127" s="52"/>
      <c r="G127" s="55"/>
      <c r="H127" s="55" t="s">
        <v>1875</v>
      </c>
      <c r="I127" s="102" t="s">
        <v>2120</v>
      </c>
    </row>
    <row r="128" spans="1:9" x14ac:dyDescent="0.2">
      <c r="A128" s="60" t="s">
        <v>2121</v>
      </c>
      <c r="B128" s="1003" t="s">
        <v>2122</v>
      </c>
      <c r="C128" s="142">
        <v>9</v>
      </c>
      <c r="D128" s="143">
        <v>41381</v>
      </c>
      <c r="E128" s="42" t="s">
        <v>1875</v>
      </c>
      <c r="F128" s="26"/>
      <c r="G128" s="37"/>
      <c r="H128" s="26"/>
      <c r="I128" s="23"/>
    </row>
    <row r="129" spans="1:9" x14ac:dyDescent="0.2">
      <c r="A129" s="1011" t="s">
        <v>2123</v>
      </c>
      <c r="B129" s="1002" t="s">
        <v>2124</v>
      </c>
      <c r="C129" s="1013">
        <v>7</v>
      </c>
      <c r="D129" s="1014">
        <v>42745</v>
      </c>
      <c r="E129" s="1009"/>
      <c r="F129" s="1007"/>
      <c r="G129" s="1010" t="s">
        <v>1875</v>
      </c>
      <c r="H129" s="1007"/>
      <c r="I129" s="87" t="s">
        <v>2125</v>
      </c>
    </row>
    <row r="130" spans="1:9" x14ac:dyDescent="0.2">
      <c r="A130" s="500" t="s">
        <v>1099</v>
      </c>
      <c r="B130" s="93" t="s">
        <v>1100</v>
      </c>
      <c r="C130" s="1013">
        <v>39</v>
      </c>
      <c r="D130" s="1014">
        <v>39727</v>
      </c>
      <c r="E130" s="1009" t="s">
        <v>1875</v>
      </c>
      <c r="F130" s="1007"/>
      <c r="G130" s="1010"/>
      <c r="H130" s="1007"/>
      <c r="I130" s="159" t="s">
        <v>1903</v>
      </c>
    </row>
    <row r="131" spans="1:9" x14ac:dyDescent="0.2">
      <c r="A131" s="1122" t="s">
        <v>1101</v>
      </c>
      <c r="B131" s="75" t="s">
        <v>1102</v>
      </c>
      <c r="C131" s="70">
        <v>6</v>
      </c>
      <c r="D131" s="162">
        <v>40850</v>
      </c>
      <c r="E131" s="1007"/>
      <c r="F131" s="1007" t="s">
        <v>1875</v>
      </c>
      <c r="G131" s="1007"/>
      <c r="H131" s="1007"/>
      <c r="I131" s="85" t="s">
        <v>2126</v>
      </c>
    </row>
    <row r="132" spans="1:9" x14ac:dyDescent="0.2">
      <c r="A132" s="88" t="s">
        <v>2127</v>
      </c>
      <c r="B132" s="1008" t="s">
        <v>2128</v>
      </c>
      <c r="C132" s="149">
        <v>6</v>
      </c>
      <c r="D132" s="150">
        <v>42856</v>
      </c>
      <c r="E132" s="53"/>
      <c r="F132" s="52"/>
      <c r="G132" s="55" t="s">
        <v>1875</v>
      </c>
      <c r="H132" s="52"/>
      <c r="I132" s="91" t="s">
        <v>2129</v>
      </c>
    </row>
    <row r="133" spans="1:9" x14ac:dyDescent="0.2">
      <c r="A133" s="34" t="s">
        <v>2130</v>
      </c>
      <c r="B133" s="1003" t="s">
        <v>2131</v>
      </c>
      <c r="C133" s="142">
        <v>11</v>
      </c>
      <c r="D133" s="143">
        <v>41885</v>
      </c>
      <c r="E133" s="42"/>
      <c r="F133" s="26" t="s">
        <v>1875</v>
      </c>
      <c r="G133" s="37"/>
      <c r="H133" s="37"/>
      <c r="I133" s="61" t="s">
        <v>2132</v>
      </c>
    </row>
    <row r="134" spans="1:9" x14ac:dyDescent="0.2">
      <c r="A134" s="1017" t="s">
        <v>528</v>
      </c>
      <c r="B134" s="1015" t="s">
        <v>529</v>
      </c>
      <c r="C134" s="692">
        <v>14</v>
      </c>
      <c r="D134" s="1014">
        <v>43434</v>
      </c>
      <c r="E134" s="1009"/>
      <c r="F134" s="1007" t="s">
        <v>1875</v>
      </c>
      <c r="G134" s="1010"/>
      <c r="H134" s="1010"/>
      <c r="I134" s="87"/>
    </row>
    <row r="135" spans="1:9" x14ac:dyDescent="0.2">
      <c r="A135" s="36" t="s">
        <v>2133</v>
      </c>
      <c r="B135" s="1002" t="s">
        <v>2134</v>
      </c>
      <c r="C135" s="1013">
        <v>6</v>
      </c>
      <c r="D135" s="1014">
        <v>42008</v>
      </c>
      <c r="E135" s="1009"/>
      <c r="F135" s="1007" t="s">
        <v>1875</v>
      </c>
      <c r="G135" s="1010"/>
      <c r="H135" s="1010"/>
      <c r="I135" s="87" t="s">
        <v>2135</v>
      </c>
    </row>
    <row r="136" spans="1:9" x14ac:dyDescent="0.2">
      <c r="A136" s="501" t="s">
        <v>2136</v>
      </c>
      <c r="B136" s="486" t="s">
        <v>2137</v>
      </c>
      <c r="C136" s="1013">
        <v>15</v>
      </c>
      <c r="D136" s="1014">
        <v>42404</v>
      </c>
      <c r="E136" s="1009" t="s">
        <v>1875</v>
      </c>
      <c r="F136" s="1007"/>
      <c r="G136" s="1010"/>
      <c r="H136" s="1010"/>
      <c r="I136" s="1006" t="s">
        <v>4100</v>
      </c>
    </row>
    <row r="137" spans="1:9" x14ac:dyDescent="0.2">
      <c r="A137" s="157" t="s">
        <v>2138</v>
      </c>
      <c r="B137" s="89" t="s">
        <v>2139</v>
      </c>
      <c r="C137" s="149">
        <v>13</v>
      </c>
      <c r="D137" s="150">
        <v>40826</v>
      </c>
      <c r="E137" s="53"/>
      <c r="F137" s="52" t="s">
        <v>1875</v>
      </c>
      <c r="G137" s="55"/>
      <c r="H137" s="55"/>
      <c r="I137" s="1006" t="s">
        <v>2140</v>
      </c>
    </row>
    <row r="138" spans="1:9" x14ac:dyDescent="0.2">
      <c r="A138" s="34" t="s">
        <v>2141</v>
      </c>
      <c r="B138" s="1003" t="s">
        <v>2142</v>
      </c>
      <c r="C138" s="142">
        <v>7</v>
      </c>
      <c r="D138" s="143">
        <v>41853</v>
      </c>
      <c r="E138" s="42"/>
      <c r="F138" s="26" t="s">
        <v>1875</v>
      </c>
      <c r="G138" s="37"/>
      <c r="H138" s="43"/>
      <c r="I138" s="65" t="s">
        <v>2143</v>
      </c>
    </row>
    <row r="139" spans="1:9" x14ac:dyDescent="0.2">
      <c r="A139" s="1017" t="s">
        <v>1103</v>
      </c>
      <c r="B139" s="1015" t="s">
        <v>1104</v>
      </c>
      <c r="C139" s="1145">
        <v>7</v>
      </c>
      <c r="D139" s="1014">
        <v>43404</v>
      </c>
      <c r="E139" s="1009"/>
      <c r="F139" s="1007"/>
      <c r="G139" s="1010" t="s">
        <v>1875</v>
      </c>
      <c r="H139" s="1005"/>
      <c r="I139" s="1012" t="s">
        <v>4410</v>
      </c>
    </row>
    <row r="140" spans="1:9" x14ac:dyDescent="0.2">
      <c r="A140" s="500" t="s">
        <v>2144</v>
      </c>
      <c r="B140" s="486" t="s">
        <v>2145</v>
      </c>
      <c r="C140" s="70">
        <v>5</v>
      </c>
      <c r="D140" s="1014">
        <v>42046</v>
      </c>
      <c r="E140" s="1009" t="s">
        <v>1875</v>
      </c>
      <c r="F140" s="1007"/>
      <c r="G140" s="1010"/>
      <c r="H140" s="1005"/>
      <c r="I140" s="1002" t="s">
        <v>4171</v>
      </c>
    </row>
    <row r="141" spans="1:9" x14ac:dyDescent="0.2">
      <c r="A141" s="36" t="s">
        <v>2146</v>
      </c>
      <c r="B141" s="1002" t="s">
        <v>2147</v>
      </c>
      <c r="C141" s="70">
        <v>5</v>
      </c>
      <c r="D141" s="1014">
        <v>40464</v>
      </c>
      <c r="E141" s="1009"/>
      <c r="F141" s="1007" t="s">
        <v>1875</v>
      </c>
      <c r="G141" s="1010"/>
      <c r="H141" s="1005"/>
      <c r="I141" s="1012" t="s">
        <v>2148</v>
      </c>
    </row>
    <row r="142" spans="1:9" x14ac:dyDescent="0.2">
      <c r="A142" s="88" t="s">
        <v>2149</v>
      </c>
      <c r="B142" s="1008" t="s">
        <v>2150</v>
      </c>
      <c r="C142" s="76">
        <v>8</v>
      </c>
      <c r="D142" s="150">
        <v>42654</v>
      </c>
      <c r="E142" s="53"/>
      <c r="F142" s="52" t="s">
        <v>1875</v>
      </c>
      <c r="G142" s="55"/>
      <c r="H142" s="48"/>
      <c r="I142" s="102" t="s">
        <v>1876</v>
      </c>
    </row>
    <row r="143" spans="1:9" x14ac:dyDescent="0.2">
      <c r="A143" s="60" t="s">
        <v>2151</v>
      </c>
      <c r="B143" s="1003" t="s">
        <v>2152</v>
      </c>
      <c r="C143" s="62">
        <v>13</v>
      </c>
      <c r="D143" s="143">
        <v>40920</v>
      </c>
      <c r="E143" s="42" t="s">
        <v>1875</v>
      </c>
      <c r="F143" s="26"/>
      <c r="G143" s="37"/>
      <c r="H143" s="37"/>
      <c r="I143" s="1006"/>
    </row>
    <row r="144" spans="1:9" x14ac:dyDescent="0.2">
      <c r="A144" s="1011" t="s">
        <v>2153</v>
      </c>
      <c r="B144" s="1002" t="s">
        <v>2154</v>
      </c>
      <c r="C144" s="70">
        <v>5</v>
      </c>
      <c r="D144" s="1014">
        <v>42712</v>
      </c>
      <c r="E144" s="1009" t="s">
        <v>1875</v>
      </c>
      <c r="F144" s="1007"/>
      <c r="G144" s="1010"/>
      <c r="H144" s="1010"/>
      <c r="I144" s="1006"/>
    </row>
    <row r="145" spans="1:9" x14ac:dyDescent="0.2">
      <c r="A145" s="36" t="s">
        <v>2155</v>
      </c>
      <c r="B145" s="1002" t="s">
        <v>2156</v>
      </c>
      <c r="C145" s="70">
        <v>15</v>
      </c>
      <c r="D145" s="1014">
        <v>40497</v>
      </c>
      <c r="E145" s="1009"/>
      <c r="F145" s="1007" t="s">
        <v>1875</v>
      </c>
      <c r="G145" s="1010"/>
      <c r="H145" s="1010"/>
      <c r="I145" s="1006" t="s">
        <v>1980</v>
      </c>
    </row>
    <row r="146" spans="1:9" x14ac:dyDescent="0.2">
      <c r="A146" s="1011" t="s">
        <v>2157</v>
      </c>
      <c r="B146" s="1002" t="s">
        <v>2158</v>
      </c>
      <c r="C146" s="70">
        <v>5</v>
      </c>
      <c r="D146" s="147">
        <v>42635</v>
      </c>
      <c r="E146" s="63"/>
      <c r="F146" s="50" t="s">
        <v>1875</v>
      </c>
      <c r="G146" s="64"/>
      <c r="H146" s="1010"/>
      <c r="I146" s="87" t="s">
        <v>1876</v>
      </c>
    </row>
    <row r="147" spans="1:9" x14ac:dyDescent="0.2">
      <c r="A147" s="38" t="s">
        <v>2159</v>
      </c>
      <c r="B147" s="1008" t="s">
        <v>2160</v>
      </c>
      <c r="C147" s="76">
        <v>8</v>
      </c>
      <c r="D147" s="150">
        <v>42032</v>
      </c>
      <c r="E147" s="53"/>
      <c r="F147" s="52"/>
      <c r="G147" s="55" t="s">
        <v>1875</v>
      </c>
      <c r="H147" s="55"/>
      <c r="I147" s="1004" t="s">
        <v>2161</v>
      </c>
    </row>
    <row r="148" spans="1:9" x14ac:dyDescent="0.2">
      <c r="A148" s="34" t="s">
        <v>2162</v>
      </c>
      <c r="B148" s="1003" t="s">
        <v>2163</v>
      </c>
      <c r="C148" s="62">
        <v>11</v>
      </c>
      <c r="D148" s="143">
        <v>42668</v>
      </c>
      <c r="E148" s="42"/>
      <c r="F148" s="26" t="s">
        <v>1875</v>
      </c>
      <c r="G148" s="37"/>
      <c r="H148" s="37"/>
      <c r="I148" s="61" t="s">
        <v>1876</v>
      </c>
    </row>
    <row r="149" spans="1:9" x14ac:dyDescent="0.2">
      <c r="A149" s="1011" t="s">
        <v>2164</v>
      </c>
      <c r="B149" s="1002" t="s">
        <v>2165</v>
      </c>
      <c r="C149" s="70">
        <v>5</v>
      </c>
      <c r="D149" s="1014">
        <v>42688</v>
      </c>
      <c r="E149" s="1009"/>
      <c r="F149" s="1007" t="s">
        <v>1875</v>
      </c>
      <c r="G149" s="1010"/>
      <c r="H149" s="1010"/>
      <c r="I149" s="87" t="s">
        <v>1876</v>
      </c>
    </row>
    <row r="150" spans="1:9" x14ac:dyDescent="0.2">
      <c r="A150" s="1011" t="s">
        <v>2166</v>
      </c>
      <c r="B150" s="1002" t="s">
        <v>2167</v>
      </c>
      <c r="C150" s="70">
        <v>6</v>
      </c>
      <c r="D150" s="1014">
        <v>41554</v>
      </c>
      <c r="E150" s="1009"/>
      <c r="F150" s="1007"/>
      <c r="G150" s="1010" t="s">
        <v>1875</v>
      </c>
      <c r="H150" s="1010"/>
      <c r="I150" s="87" t="s">
        <v>2168</v>
      </c>
    </row>
    <row r="151" spans="1:9" x14ac:dyDescent="0.2">
      <c r="A151" s="1011" t="s">
        <v>2169</v>
      </c>
      <c r="B151" s="1002" t="s">
        <v>2170</v>
      </c>
      <c r="C151" s="70">
        <v>5</v>
      </c>
      <c r="D151" s="147">
        <v>42391</v>
      </c>
      <c r="E151" s="63" t="s">
        <v>1875</v>
      </c>
      <c r="F151" s="50"/>
      <c r="G151" s="64"/>
      <c r="H151" s="64"/>
      <c r="I151" s="1006" t="s">
        <v>2171</v>
      </c>
    </row>
    <row r="152" spans="1:9" x14ac:dyDescent="0.2">
      <c r="A152" s="157" t="s">
        <v>2172</v>
      </c>
      <c r="B152" s="89" t="s">
        <v>2173</v>
      </c>
      <c r="C152" s="76">
        <v>7</v>
      </c>
      <c r="D152" s="150">
        <v>40499</v>
      </c>
      <c r="E152" s="53"/>
      <c r="F152" s="52" t="s">
        <v>1875</v>
      </c>
      <c r="G152" s="55"/>
      <c r="H152" s="55"/>
      <c r="I152" s="91" t="s">
        <v>2174</v>
      </c>
    </row>
    <row r="153" spans="1:9" x14ac:dyDescent="0.2">
      <c r="A153" s="712" t="s">
        <v>541</v>
      </c>
      <c r="B153" s="539" t="s">
        <v>542</v>
      </c>
      <c r="C153" s="1146">
        <v>14</v>
      </c>
      <c r="D153" s="143">
        <v>43404</v>
      </c>
      <c r="E153" s="42"/>
      <c r="F153" s="26" t="s">
        <v>1875</v>
      </c>
      <c r="G153" s="37"/>
      <c r="H153" s="37"/>
      <c r="I153" s="61" t="s">
        <v>4401</v>
      </c>
    </row>
    <row r="154" spans="1:9" x14ac:dyDescent="0.2">
      <c r="A154" s="1011" t="s">
        <v>2175</v>
      </c>
      <c r="B154" s="1002" t="s">
        <v>2176</v>
      </c>
      <c r="C154" s="70">
        <v>11</v>
      </c>
      <c r="D154" s="1014">
        <v>42538</v>
      </c>
      <c r="E154" s="1009" t="s">
        <v>1875</v>
      </c>
      <c r="F154" s="1007"/>
      <c r="G154" s="1010"/>
      <c r="H154" s="1010"/>
      <c r="I154" s="87" t="s">
        <v>2177</v>
      </c>
    </row>
    <row r="155" spans="1:9" x14ac:dyDescent="0.2">
      <c r="A155" s="153" t="s">
        <v>2178</v>
      </c>
      <c r="B155" s="75" t="s">
        <v>2179</v>
      </c>
      <c r="C155" s="70">
        <v>15</v>
      </c>
      <c r="D155" s="1014">
        <v>40085</v>
      </c>
      <c r="E155" s="1009"/>
      <c r="F155" s="1007" t="s">
        <v>1875</v>
      </c>
      <c r="G155" s="1010"/>
      <c r="H155" s="1010"/>
      <c r="I155" s="159" t="s">
        <v>4072</v>
      </c>
    </row>
    <row r="156" spans="1:9" x14ac:dyDescent="0.2">
      <c r="A156" s="1011" t="s">
        <v>2180</v>
      </c>
      <c r="B156" s="1002" t="s">
        <v>2181</v>
      </c>
      <c r="C156" s="70">
        <v>10</v>
      </c>
      <c r="D156" s="1014">
        <v>42264</v>
      </c>
      <c r="E156" s="1009"/>
      <c r="F156" s="1007" t="s">
        <v>1875</v>
      </c>
      <c r="G156" s="1010"/>
      <c r="H156" s="1010"/>
      <c r="I156" s="87" t="s">
        <v>2182</v>
      </c>
    </row>
    <row r="157" spans="1:9" x14ac:dyDescent="0.2">
      <c r="A157" s="88" t="s">
        <v>2183</v>
      </c>
      <c r="B157" s="1008" t="s">
        <v>2184</v>
      </c>
      <c r="C157" s="76">
        <v>10</v>
      </c>
      <c r="D157" s="150">
        <v>42670</v>
      </c>
      <c r="E157" s="53"/>
      <c r="F157" s="52" t="s">
        <v>1875</v>
      </c>
      <c r="G157" s="55"/>
      <c r="H157" s="55"/>
      <c r="I157" s="91" t="s">
        <v>1876</v>
      </c>
    </row>
    <row r="158" spans="1:9" x14ac:dyDescent="0.2">
      <c r="A158" s="712" t="s">
        <v>4331</v>
      </c>
      <c r="B158" s="539" t="s">
        <v>4332</v>
      </c>
      <c r="C158" s="62">
        <v>7</v>
      </c>
      <c r="D158" s="143">
        <v>43255</v>
      </c>
      <c r="E158" s="42"/>
      <c r="F158" s="26" t="s">
        <v>1875</v>
      </c>
      <c r="G158" s="37"/>
      <c r="H158" s="37"/>
      <c r="I158" s="61" t="s">
        <v>1883</v>
      </c>
    </row>
    <row r="159" spans="1:9" x14ac:dyDescent="0.2">
      <c r="A159" s="1011" t="s">
        <v>2185</v>
      </c>
      <c r="B159" s="1002" t="s">
        <v>2186</v>
      </c>
      <c r="C159" s="70">
        <v>12</v>
      </c>
      <c r="D159" s="1014">
        <v>42615</v>
      </c>
      <c r="E159" s="1009"/>
      <c r="F159" s="1007" t="s">
        <v>1875</v>
      </c>
      <c r="G159" s="1010"/>
      <c r="H159" s="1010"/>
      <c r="I159" s="87" t="s">
        <v>1876</v>
      </c>
    </row>
    <row r="160" spans="1:9" x14ac:dyDescent="0.2">
      <c r="A160" s="36" t="s">
        <v>2187</v>
      </c>
      <c r="B160" s="1002" t="s">
        <v>2188</v>
      </c>
      <c r="C160" s="70">
        <v>11</v>
      </c>
      <c r="D160" s="1014">
        <v>41060</v>
      </c>
      <c r="E160" s="1009"/>
      <c r="F160" s="1007"/>
      <c r="G160" s="1010" t="s">
        <v>1875</v>
      </c>
      <c r="H160" s="1010"/>
      <c r="I160" s="1002" t="s">
        <v>2189</v>
      </c>
    </row>
    <row r="161" spans="1:9" x14ac:dyDescent="0.2">
      <c r="A161" s="1011" t="s">
        <v>2190</v>
      </c>
      <c r="B161" s="1002" t="s">
        <v>2191</v>
      </c>
      <c r="C161" s="70">
        <v>12</v>
      </c>
      <c r="D161" s="147">
        <v>42998</v>
      </c>
      <c r="E161" s="63"/>
      <c r="F161" s="50"/>
      <c r="G161" s="64" t="s">
        <v>1875</v>
      </c>
      <c r="H161" s="64"/>
      <c r="I161" s="87" t="s">
        <v>2192</v>
      </c>
    </row>
    <row r="162" spans="1:9" x14ac:dyDescent="0.2">
      <c r="A162" s="157" t="s">
        <v>2193</v>
      </c>
      <c r="B162" s="89" t="s">
        <v>1126</v>
      </c>
      <c r="C162" s="76">
        <v>7</v>
      </c>
      <c r="D162" s="150">
        <v>40431</v>
      </c>
      <c r="E162" s="53"/>
      <c r="F162" s="52" t="s">
        <v>1875</v>
      </c>
      <c r="G162" s="55"/>
      <c r="H162" s="55"/>
      <c r="I162" s="158" t="s">
        <v>1943</v>
      </c>
    </row>
    <row r="163" spans="1:9" x14ac:dyDescent="0.2">
      <c r="A163" s="1124" t="s">
        <v>2194</v>
      </c>
      <c r="B163" s="1140" t="s">
        <v>2195</v>
      </c>
      <c r="C163" s="62">
        <v>5</v>
      </c>
      <c r="D163" s="143">
        <v>42416</v>
      </c>
      <c r="E163" s="42" t="s">
        <v>1875</v>
      </c>
      <c r="F163" s="26"/>
      <c r="G163" s="37"/>
      <c r="H163" s="37"/>
      <c r="I163" s="1003" t="s">
        <v>4166</v>
      </c>
    </row>
    <row r="164" spans="1:9" x14ac:dyDescent="0.2">
      <c r="A164" s="1012" t="s">
        <v>2196</v>
      </c>
      <c r="B164" s="13" t="s">
        <v>2197</v>
      </c>
      <c r="C164" s="70">
        <v>10</v>
      </c>
      <c r="D164" s="1014">
        <v>42688</v>
      </c>
      <c r="E164" s="1009"/>
      <c r="F164" s="1007" t="s">
        <v>1875</v>
      </c>
      <c r="G164" s="1010"/>
      <c r="H164" s="1010"/>
      <c r="I164" s="1012" t="s">
        <v>1876</v>
      </c>
    </row>
    <row r="165" spans="1:9" x14ac:dyDescent="0.2">
      <c r="A165" s="175" t="s">
        <v>2198</v>
      </c>
      <c r="B165" s="1131" t="s">
        <v>2199</v>
      </c>
      <c r="C165" s="70">
        <v>6</v>
      </c>
      <c r="D165" s="1014">
        <v>42583</v>
      </c>
      <c r="E165" s="1009"/>
      <c r="F165" s="1007"/>
      <c r="G165" s="1010"/>
      <c r="H165" s="1010" t="s">
        <v>1875</v>
      </c>
      <c r="I165" s="1002"/>
    </row>
    <row r="166" spans="1:9" x14ac:dyDescent="0.2">
      <c r="A166" s="1012" t="s">
        <v>2200</v>
      </c>
      <c r="B166" s="1006" t="s">
        <v>2201</v>
      </c>
      <c r="C166" s="70">
        <v>5</v>
      </c>
      <c r="D166" s="1014">
        <v>42996</v>
      </c>
      <c r="E166" s="1009"/>
      <c r="F166" s="1007" t="s">
        <v>1875</v>
      </c>
      <c r="G166" s="1010"/>
      <c r="H166" s="1010"/>
      <c r="I166" s="1002" t="s">
        <v>1883</v>
      </c>
    </row>
    <row r="167" spans="1:9" x14ac:dyDescent="0.2">
      <c r="A167" s="1008" t="s">
        <v>2202</v>
      </c>
      <c r="B167" s="25" t="s">
        <v>2203</v>
      </c>
      <c r="C167" s="76">
        <v>60</v>
      </c>
      <c r="D167" s="150">
        <v>41928</v>
      </c>
      <c r="E167" s="53"/>
      <c r="F167" s="52" t="s">
        <v>1875</v>
      </c>
      <c r="G167" s="55"/>
      <c r="H167" s="55"/>
      <c r="I167" s="102" t="s">
        <v>2204</v>
      </c>
    </row>
    <row r="168" spans="1:9" x14ac:dyDescent="0.2">
      <c r="A168" s="1003" t="s">
        <v>2205</v>
      </c>
      <c r="B168" s="23" t="s">
        <v>2206</v>
      </c>
      <c r="C168" s="62">
        <v>5</v>
      </c>
      <c r="D168" s="143">
        <v>42978</v>
      </c>
      <c r="E168" s="42"/>
      <c r="F168" s="26"/>
      <c r="G168" s="37" t="s">
        <v>1875</v>
      </c>
      <c r="H168" s="37"/>
      <c r="I168" s="23" t="s">
        <v>2207</v>
      </c>
    </row>
    <row r="169" spans="1:9" x14ac:dyDescent="0.2">
      <c r="A169" s="1002" t="s">
        <v>2208</v>
      </c>
      <c r="B169" s="13" t="s">
        <v>2209</v>
      </c>
      <c r="C169" s="70">
        <v>6</v>
      </c>
      <c r="D169" s="1014">
        <v>40877</v>
      </c>
      <c r="E169" s="1009"/>
      <c r="F169" s="1007"/>
      <c r="G169" s="1010" t="s">
        <v>1875</v>
      </c>
      <c r="H169" s="1010"/>
      <c r="I169" s="87" t="s">
        <v>2210</v>
      </c>
    </row>
    <row r="170" spans="1:9" x14ac:dyDescent="0.2">
      <c r="A170" s="1015" t="s">
        <v>4314</v>
      </c>
      <c r="B170" s="1006" t="s">
        <v>4313</v>
      </c>
      <c r="C170" s="70">
        <v>8</v>
      </c>
      <c r="D170" s="1014">
        <v>43312</v>
      </c>
      <c r="E170" s="1009"/>
      <c r="F170" s="1007"/>
      <c r="G170" s="1010" t="s">
        <v>1875</v>
      </c>
      <c r="H170" s="1010"/>
      <c r="I170" s="87" t="s">
        <v>4315</v>
      </c>
    </row>
    <row r="171" spans="1:9" x14ac:dyDescent="0.2">
      <c r="A171" s="85" t="s">
        <v>2211</v>
      </c>
      <c r="B171" s="165" t="s">
        <v>2212</v>
      </c>
      <c r="C171" s="70">
        <v>5</v>
      </c>
      <c r="D171" s="1014">
        <v>42696</v>
      </c>
      <c r="E171" s="1009"/>
      <c r="F171" s="1007" t="s">
        <v>1875</v>
      </c>
      <c r="G171" s="1010"/>
      <c r="H171" s="1010"/>
      <c r="I171" s="87" t="s">
        <v>4178</v>
      </c>
    </row>
    <row r="172" spans="1:9" x14ac:dyDescent="0.2">
      <c r="A172" s="102" t="s">
        <v>2213</v>
      </c>
      <c r="B172" s="1004" t="s">
        <v>2214</v>
      </c>
      <c r="C172" s="76">
        <v>5</v>
      </c>
      <c r="D172" s="150">
        <v>40793</v>
      </c>
      <c r="E172" s="53"/>
      <c r="F172" s="52"/>
      <c r="G172" s="55" t="s">
        <v>1875</v>
      </c>
      <c r="H172" s="55"/>
      <c r="I172" s="91" t="s">
        <v>2215</v>
      </c>
    </row>
    <row r="173" spans="1:9" x14ac:dyDescent="0.2">
      <c r="A173" s="65" t="s">
        <v>2216</v>
      </c>
      <c r="B173" s="23" t="s">
        <v>2217</v>
      </c>
      <c r="C173" s="62">
        <v>8</v>
      </c>
      <c r="D173" s="143">
        <v>42992</v>
      </c>
      <c r="E173" s="42"/>
      <c r="F173" s="26"/>
      <c r="G173" s="37" t="s">
        <v>1875</v>
      </c>
      <c r="H173" s="37"/>
      <c r="I173" s="61" t="s">
        <v>2218</v>
      </c>
    </row>
    <row r="174" spans="1:9" x14ac:dyDescent="0.2">
      <c r="A174" s="1002" t="s">
        <v>2219</v>
      </c>
      <c r="B174" s="1006" t="s">
        <v>2220</v>
      </c>
      <c r="C174" s="70">
        <v>5</v>
      </c>
      <c r="D174" s="1014">
        <v>41534</v>
      </c>
      <c r="E174" s="1009" t="s">
        <v>1875</v>
      </c>
      <c r="F174" s="1007"/>
      <c r="G174" s="1010"/>
      <c r="H174" s="1010"/>
      <c r="I174" s="87" t="s">
        <v>2221</v>
      </c>
    </row>
    <row r="175" spans="1:9" x14ac:dyDescent="0.2">
      <c r="A175" s="1012" t="s">
        <v>2222</v>
      </c>
      <c r="B175" s="1006" t="s">
        <v>2223</v>
      </c>
      <c r="C175" s="70">
        <v>5</v>
      </c>
      <c r="D175" s="1014">
        <v>42662</v>
      </c>
      <c r="E175" s="1009"/>
      <c r="F175" s="1007" t="s">
        <v>1875</v>
      </c>
      <c r="G175" s="1010"/>
      <c r="H175" s="1010"/>
      <c r="I175" s="87" t="s">
        <v>1876</v>
      </c>
    </row>
    <row r="176" spans="1:9" x14ac:dyDescent="0.2">
      <c r="A176" s="75" t="s">
        <v>2224</v>
      </c>
      <c r="B176" s="165" t="s">
        <v>1144</v>
      </c>
      <c r="C176" s="70">
        <v>16</v>
      </c>
      <c r="D176" s="1014">
        <v>40375</v>
      </c>
      <c r="E176" s="1009"/>
      <c r="F176" s="1007" t="s">
        <v>1875</v>
      </c>
      <c r="G176" s="1010"/>
      <c r="H176" s="1010"/>
      <c r="I176" s="159" t="s">
        <v>1943</v>
      </c>
    </row>
    <row r="177" spans="1:9" x14ac:dyDescent="0.2">
      <c r="A177" s="102" t="s">
        <v>2225</v>
      </c>
      <c r="B177" s="25" t="s">
        <v>2226</v>
      </c>
      <c r="C177" s="76">
        <v>6</v>
      </c>
      <c r="D177" s="150">
        <v>41218</v>
      </c>
      <c r="E177" s="53"/>
      <c r="F177" s="52" t="s">
        <v>1875</v>
      </c>
      <c r="G177" s="55"/>
      <c r="H177" s="55"/>
      <c r="I177" s="91" t="s">
        <v>2227</v>
      </c>
    </row>
    <row r="178" spans="1:9" x14ac:dyDescent="0.2">
      <c r="A178" s="539" t="s">
        <v>1149</v>
      </c>
      <c r="B178" s="1208" t="s">
        <v>1150</v>
      </c>
      <c r="C178" s="1146">
        <v>7</v>
      </c>
      <c r="D178" s="143">
        <v>43404</v>
      </c>
      <c r="E178" s="42"/>
      <c r="F178" s="26"/>
      <c r="G178" s="37" t="s">
        <v>1875</v>
      </c>
      <c r="H178" s="37"/>
      <c r="I178" s="61" t="s">
        <v>2004</v>
      </c>
    </row>
    <row r="179" spans="1:9" x14ac:dyDescent="0.2">
      <c r="A179" s="175" t="s">
        <v>2228</v>
      </c>
      <c r="B179" s="1131" t="s">
        <v>2229</v>
      </c>
      <c r="C179" s="70">
        <v>13</v>
      </c>
      <c r="D179" s="1014">
        <v>41259</v>
      </c>
      <c r="E179" s="1009"/>
      <c r="F179" s="1007"/>
      <c r="G179" s="1010"/>
      <c r="H179" s="1010" t="s">
        <v>1875</v>
      </c>
      <c r="I179" s="1006"/>
    </row>
    <row r="180" spans="1:9" x14ac:dyDescent="0.2">
      <c r="A180" s="36" t="s">
        <v>2230</v>
      </c>
      <c r="B180" s="1002" t="s">
        <v>2231</v>
      </c>
      <c r="C180" s="70">
        <v>6</v>
      </c>
      <c r="D180" s="1014">
        <v>41969</v>
      </c>
      <c r="E180" s="1009"/>
      <c r="F180" s="1007"/>
      <c r="G180" s="1010" t="s">
        <v>1875</v>
      </c>
      <c r="H180" s="1010"/>
      <c r="I180" s="87" t="s">
        <v>2232</v>
      </c>
    </row>
    <row r="181" spans="1:9" x14ac:dyDescent="0.2">
      <c r="A181" s="75" t="s">
        <v>2233</v>
      </c>
      <c r="B181" s="1122" t="s">
        <v>2234</v>
      </c>
      <c r="C181" s="70">
        <v>42</v>
      </c>
      <c r="D181" s="1014">
        <v>40469</v>
      </c>
      <c r="E181" s="1009"/>
      <c r="F181" s="1007" t="s">
        <v>1875</v>
      </c>
      <c r="G181" s="1010"/>
      <c r="H181" s="1010"/>
      <c r="I181" s="87" t="s">
        <v>2235</v>
      </c>
    </row>
    <row r="182" spans="1:9" x14ac:dyDescent="0.2">
      <c r="A182" s="102" t="s">
        <v>2236</v>
      </c>
      <c r="B182" s="25" t="s">
        <v>2237</v>
      </c>
      <c r="C182" s="76">
        <v>8</v>
      </c>
      <c r="D182" s="150">
        <v>41031</v>
      </c>
      <c r="E182" s="53" t="s">
        <v>1875</v>
      </c>
      <c r="F182" s="52"/>
      <c r="G182" s="55"/>
      <c r="H182" s="55"/>
      <c r="I182" s="91"/>
    </row>
    <row r="183" spans="1:9" x14ac:dyDescent="0.2">
      <c r="A183" s="60" t="s">
        <v>2238</v>
      </c>
      <c r="B183" s="1003" t="s">
        <v>2239</v>
      </c>
      <c r="C183" s="101">
        <v>10</v>
      </c>
      <c r="D183" s="143">
        <v>42853</v>
      </c>
      <c r="E183" s="42" t="s">
        <v>1875</v>
      </c>
      <c r="F183" s="26"/>
      <c r="G183" s="37"/>
      <c r="H183" s="37"/>
      <c r="I183" s="23"/>
    </row>
    <row r="184" spans="1:9" x14ac:dyDescent="0.2">
      <c r="A184" s="1011" t="s">
        <v>2240</v>
      </c>
      <c r="B184" s="1002" t="s">
        <v>2241</v>
      </c>
      <c r="C184" s="99">
        <v>6</v>
      </c>
      <c r="D184" s="1014">
        <v>42822</v>
      </c>
      <c r="E184" s="1009"/>
      <c r="F184" s="1007"/>
      <c r="G184" s="1010" t="s">
        <v>1875</v>
      </c>
      <c r="H184" s="1010"/>
      <c r="I184" s="1012" t="s">
        <v>2242</v>
      </c>
    </row>
    <row r="185" spans="1:9" x14ac:dyDescent="0.2">
      <c r="A185" s="1011" t="s">
        <v>2243</v>
      </c>
      <c r="B185" s="1002" t="s">
        <v>2244</v>
      </c>
      <c r="C185" s="99">
        <v>32</v>
      </c>
      <c r="D185" s="1014">
        <v>41933</v>
      </c>
      <c r="E185" s="1009" t="s">
        <v>1875</v>
      </c>
      <c r="F185" s="1007"/>
      <c r="G185" s="1010"/>
      <c r="H185" s="1010"/>
      <c r="I185" s="87" t="s">
        <v>2245</v>
      </c>
    </row>
    <row r="186" spans="1:9" x14ac:dyDescent="0.2">
      <c r="A186" s="488" t="s">
        <v>2246</v>
      </c>
      <c r="B186" s="75" t="s">
        <v>563</v>
      </c>
      <c r="C186" s="99">
        <v>12</v>
      </c>
      <c r="D186" s="1014">
        <v>40479</v>
      </c>
      <c r="E186" s="1009"/>
      <c r="F186" s="1007" t="s">
        <v>1875</v>
      </c>
      <c r="G186" s="1010"/>
      <c r="H186" s="1010"/>
      <c r="I186" s="1012" t="s">
        <v>2247</v>
      </c>
    </row>
    <row r="187" spans="1:9" x14ac:dyDescent="0.2">
      <c r="A187" s="536" t="s">
        <v>562</v>
      </c>
      <c r="B187" s="1000" t="s">
        <v>563</v>
      </c>
      <c r="C187" s="1148">
        <v>16</v>
      </c>
      <c r="D187" s="150">
        <v>43404</v>
      </c>
      <c r="E187" s="53"/>
      <c r="F187" s="52"/>
      <c r="G187" s="55" t="s">
        <v>1875</v>
      </c>
      <c r="H187" s="55"/>
      <c r="I187" s="91" t="s">
        <v>4405</v>
      </c>
    </row>
    <row r="188" spans="1:9" x14ac:dyDescent="0.2">
      <c r="A188" s="34" t="s">
        <v>2248</v>
      </c>
      <c r="B188" s="1003" t="s">
        <v>2249</v>
      </c>
      <c r="C188" s="62">
        <v>33</v>
      </c>
      <c r="D188" s="143">
        <v>39729</v>
      </c>
      <c r="E188" s="42"/>
      <c r="F188" s="26"/>
      <c r="G188" s="37" t="s">
        <v>1875</v>
      </c>
      <c r="H188" s="37"/>
      <c r="I188" s="61" t="s">
        <v>2250</v>
      </c>
    </row>
    <row r="189" spans="1:9" x14ac:dyDescent="0.2">
      <c r="A189" s="488" t="s">
        <v>2251</v>
      </c>
      <c r="B189" s="489" t="s">
        <v>2252</v>
      </c>
      <c r="C189" s="99">
        <v>6</v>
      </c>
      <c r="D189" s="1014">
        <v>43028</v>
      </c>
      <c r="E189" s="1009"/>
      <c r="F189" s="1007" t="s">
        <v>1875</v>
      </c>
      <c r="G189" s="1010"/>
      <c r="H189" s="1010"/>
      <c r="I189" s="87" t="s">
        <v>4064</v>
      </c>
    </row>
    <row r="190" spans="1:9" x14ac:dyDescent="0.2">
      <c r="A190" s="1011" t="s">
        <v>2253</v>
      </c>
      <c r="B190" s="1002" t="s">
        <v>2254</v>
      </c>
      <c r="C190" s="99">
        <v>6</v>
      </c>
      <c r="D190" s="1014">
        <v>43028</v>
      </c>
      <c r="E190" s="1009"/>
      <c r="F190" s="1007" t="s">
        <v>1875</v>
      </c>
      <c r="G190" s="1010"/>
      <c r="H190" s="1010"/>
      <c r="I190" s="87" t="s">
        <v>1883</v>
      </c>
    </row>
    <row r="191" spans="1:9" x14ac:dyDescent="0.2">
      <c r="A191" s="36" t="s">
        <v>2255</v>
      </c>
      <c r="B191" s="1002" t="s">
        <v>2256</v>
      </c>
      <c r="C191" s="99">
        <v>5</v>
      </c>
      <c r="D191" s="1014">
        <v>42061</v>
      </c>
      <c r="E191" s="1009" t="s">
        <v>1875</v>
      </c>
      <c r="F191" s="1007"/>
      <c r="G191" s="1010"/>
      <c r="H191" s="1010"/>
      <c r="I191" s="1006" t="s">
        <v>2075</v>
      </c>
    </row>
    <row r="192" spans="1:9" x14ac:dyDescent="0.2">
      <c r="A192" s="38" t="s">
        <v>2257</v>
      </c>
      <c r="B192" s="1008" t="s">
        <v>2258</v>
      </c>
      <c r="C192" s="103">
        <v>6</v>
      </c>
      <c r="D192" s="150">
        <v>40433</v>
      </c>
      <c r="E192" s="53"/>
      <c r="F192" s="52"/>
      <c r="G192" s="55" t="s">
        <v>1875</v>
      </c>
      <c r="H192" s="55"/>
      <c r="I192" s="91" t="s">
        <v>2259</v>
      </c>
    </row>
    <row r="193" spans="1:9" x14ac:dyDescent="0.2">
      <c r="A193" s="60" t="s">
        <v>2260</v>
      </c>
      <c r="B193" s="1003" t="s">
        <v>2261</v>
      </c>
      <c r="C193" s="101">
        <v>6</v>
      </c>
      <c r="D193" s="143">
        <v>41928</v>
      </c>
      <c r="E193" s="42"/>
      <c r="F193" s="26"/>
      <c r="G193" s="37" t="s">
        <v>1875</v>
      </c>
      <c r="H193" s="37"/>
      <c r="I193" s="61" t="s">
        <v>2262</v>
      </c>
    </row>
    <row r="194" spans="1:9" x14ac:dyDescent="0.2">
      <c r="A194" s="495" t="s">
        <v>2263</v>
      </c>
      <c r="B194" s="489" t="s">
        <v>2264</v>
      </c>
      <c r="C194" s="99">
        <v>15</v>
      </c>
      <c r="D194" s="1014">
        <v>42641</v>
      </c>
      <c r="E194" s="1009"/>
      <c r="F194" s="1007" t="s">
        <v>1875</v>
      </c>
      <c r="G194" s="1010"/>
      <c r="H194" s="1010"/>
      <c r="I194" s="87" t="s">
        <v>4017</v>
      </c>
    </row>
    <row r="195" spans="1:9" x14ac:dyDescent="0.2">
      <c r="A195" s="36" t="s">
        <v>2265</v>
      </c>
      <c r="B195" s="1002" t="s">
        <v>2266</v>
      </c>
      <c r="C195" s="99">
        <v>6</v>
      </c>
      <c r="D195" s="1014">
        <v>41366</v>
      </c>
      <c r="E195" s="1009"/>
      <c r="F195" s="1007"/>
      <c r="G195" s="1010" t="s">
        <v>1875</v>
      </c>
      <c r="H195" s="1010"/>
      <c r="I195" s="1006" t="s">
        <v>2267</v>
      </c>
    </row>
    <row r="196" spans="1:9" x14ac:dyDescent="0.2">
      <c r="A196" s="1017" t="s">
        <v>1163</v>
      </c>
      <c r="B196" s="1015" t="s">
        <v>1164</v>
      </c>
      <c r="C196" s="1235">
        <v>8</v>
      </c>
      <c r="D196" s="1014">
        <v>43434</v>
      </c>
      <c r="E196" s="1009"/>
      <c r="F196" s="1007" t="s">
        <v>1875</v>
      </c>
      <c r="G196" s="1010"/>
      <c r="H196" s="1010"/>
      <c r="I196" s="87"/>
    </row>
    <row r="197" spans="1:9" x14ac:dyDescent="0.2">
      <c r="A197" s="504" t="s">
        <v>1169</v>
      </c>
      <c r="B197" s="1000" t="s">
        <v>1170</v>
      </c>
      <c r="C197" s="1148">
        <v>7</v>
      </c>
      <c r="D197" s="150">
        <v>43404</v>
      </c>
      <c r="E197" s="53"/>
      <c r="F197" s="52" t="s">
        <v>1875</v>
      </c>
      <c r="G197" s="55"/>
      <c r="H197" s="55"/>
      <c r="I197" s="91" t="s">
        <v>4401</v>
      </c>
    </row>
    <row r="198" spans="1:9" x14ac:dyDescent="0.2">
      <c r="A198" s="1003" t="s">
        <v>2268</v>
      </c>
      <c r="B198" s="23" t="s">
        <v>2269</v>
      </c>
      <c r="C198" s="101">
        <v>8</v>
      </c>
      <c r="D198" s="143">
        <v>42037</v>
      </c>
      <c r="E198" s="42" t="s">
        <v>1875</v>
      </c>
      <c r="F198" s="26"/>
      <c r="G198" s="37"/>
      <c r="H198" s="37"/>
      <c r="I198" s="1003" t="s">
        <v>2075</v>
      </c>
    </row>
    <row r="199" spans="1:9" x14ac:dyDescent="0.2">
      <c r="A199" s="1002" t="s">
        <v>2270</v>
      </c>
      <c r="B199" s="1006" t="s">
        <v>2271</v>
      </c>
      <c r="C199" s="99">
        <v>7</v>
      </c>
      <c r="D199" s="1014">
        <v>42217</v>
      </c>
      <c r="E199" s="1009"/>
      <c r="F199" s="1007"/>
      <c r="G199" s="1010" t="s">
        <v>1875</v>
      </c>
      <c r="H199" s="1010"/>
      <c r="I199" s="1012" t="s">
        <v>2272</v>
      </c>
    </row>
    <row r="200" spans="1:9" x14ac:dyDescent="0.2">
      <c r="A200" s="1002" t="s">
        <v>2273</v>
      </c>
      <c r="B200" s="1006" t="s">
        <v>2274</v>
      </c>
      <c r="C200" s="99">
        <v>35</v>
      </c>
      <c r="D200" s="1014">
        <v>39862</v>
      </c>
      <c r="E200" s="1009" t="s">
        <v>1875</v>
      </c>
      <c r="F200" s="1007"/>
      <c r="G200" s="1010"/>
      <c r="H200" s="1010"/>
      <c r="I200" s="1006"/>
    </row>
    <row r="201" spans="1:9" x14ac:dyDescent="0.2">
      <c r="A201" s="1002" t="s">
        <v>2275</v>
      </c>
      <c r="B201" s="1006" t="s">
        <v>2276</v>
      </c>
      <c r="C201" s="99">
        <v>38</v>
      </c>
      <c r="D201" s="1014">
        <v>42037</v>
      </c>
      <c r="E201" s="1009"/>
      <c r="F201" s="1007"/>
      <c r="G201" s="1010" t="s">
        <v>1875</v>
      </c>
      <c r="H201" s="1010"/>
      <c r="I201" s="1006" t="s">
        <v>2277</v>
      </c>
    </row>
    <row r="202" spans="1:9" x14ac:dyDescent="0.2">
      <c r="A202" s="1008" t="s">
        <v>588</v>
      </c>
      <c r="B202" s="1004" t="s">
        <v>589</v>
      </c>
      <c r="C202" s="103">
        <v>13</v>
      </c>
      <c r="D202" s="150">
        <v>41290</v>
      </c>
      <c r="E202" s="1095" t="s">
        <v>1875</v>
      </c>
      <c r="F202" s="52"/>
      <c r="G202" s="55"/>
      <c r="H202" s="55"/>
      <c r="I202" s="1098" t="s">
        <v>2278</v>
      </c>
    </row>
    <row r="203" spans="1:9" x14ac:dyDescent="0.2">
      <c r="A203" s="100" t="s">
        <v>2279</v>
      </c>
      <c r="B203" s="1228" t="s">
        <v>2280</v>
      </c>
      <c r="C203" s="62">
        <v>13</v>
      </c>
      <c r="D203" s="143">
        <v>40479</v>
      </c>
      <c r="E203" s="42"/>
      <c r="F203" s="26" t="s">
        <v>1875</v>
      </c>
      <c r="G203" s="37"/>
      <c r="H203" s="37"/>
      <c r="I203" s="61" t="s">
        <v>4232</v>
      </c>
    </row>
    <row r="204" spans="1:9" x14ac:dyDescent="0.2">
      <c r="A204" s="522" t="s">
        <v>1192</v>
      </c>
      <c r="B204" s="1019" t="s">
        <v>1193</v>
      </c>
      <c r="C204" s="1145">
        <v>7</v>
      </c>
      <c r="D204" s="1014">
        <v>43404</v>
      </c>
      <c r="E204" s="1009"/>
      <c r="F204" s="1007" t="s">
        <v>1875</v>
      </c>
      <c r="G204" s="1010"/>
      <c r="H204" s="1010"/>
      <c r="I204" s="87" t="s">
        <v>4401</v>
      </c>
    </row>
    <row r="205" spans="1:9" x14ac:dyDescent="0.2">
      <c r="A205" s="151" t="s">
        <v>2281</v>
      </c>
      <c r="B205" s="75" t="s">
        <v>2282</v>
      </c>
      <c r="C205" s="70">
        <v>5</v>
      </c>
      <c r="D205" s="147">
        <v>42633</v>
      </c>
      <c r="E205" s="63"/>
      <c r="F205" s="50" t="s">
        <v>1875</v>
      </c>
      <c r="G205" s="64"/>
      <c r="H205" s="64"/>
      <c r="I205" s="87" t="s">
        <v>2283</v>
      </c>
    </row>
    <row r="206" spans="1:9" x14ac:dyDescent="0.2">
      <c r="A206" s="1123" t="s">
        <v>2281</v>
      </c>
      <c r="B206" s="93" t="s">
        <v>2282</v>
      </c>
      <c r="C206" s="70">
        <v>34</v>
      </c>
      <c r="D206" s="1014">
        <v>39617</v>
      </c>
      <c r="E206" s="1009" t="s">
        <v>1875</v>
      </c>
      <c r="F206" s="1007"/>
      <c r="G206" s="1010"/>
      <c r="H206" s="1010"/>
      <c r="I206" s="159" t="s">
        <v>1903</v>
      </c>
    </row>
    <row r="207" spans="1:9" x14ac:dyDescent="0.2">
      <c r="A207" s="114" t="s">
        <v>2284</v>
      </c>
      <c r="B207" s="1233" t="s">
        <v>2285</v>
      </c>
      <c r="C207" s="76">
        <v>5</v>
      </c>
      <c r="D207" s="150">
        <v>42615</v>
      </c>
      <c r="E207" s="53"/>
      <c r="F207" s="52" t="s">
        <v>1875</v>
      </c>
      <c r="G207" s="55"/>
      <c r="H207" s="55"/>
      <c r="I207" s="91" t="s">
        <v>4162</v>
      </c>
    </row>
    <row r="208" spans="1:9" x14ac:dyDescent="0.2">
      <c r="A208" s="712" t="s">
        <v>4328</v>
      </c>
      <c r="B208" s="539" t="s">
        <v>4329</v>
      </c>
      <c r="C208" s="62">
        <v>11</v>
      </c>
      <c r="D208" s="143">
        <v>43312</v>
      </c>
      <c r="E208" s="42"/>
      <c r="F208" s="26"/>
      <c r="G208" s="37" t="s">
        <v>1875</v>
      </c>
      <c r="H208" s="37"/>
      <c r="I208" s="61" t="s">
        <v>4330</v>
      </c>
    </row>
    <row r="209" spans="1:9" x14ac:dyDescent="0.2">
      <c r="A209" s="1011" t="s">
        <v>1198</v>
      </c>
      <c r="B209" s="1002" t="s">
        <v>1199</v>
      </c>
      <c r="C209" s="70">
        <v>5</v>
      </c>
      <c r="D209" s="1014">
        <v>43220</v>
      </c>
      <c r="E209" s="1009"/>
      <c r="F209" s="1007"/>
      <c r="G209" s="1010" t="s">
        <v>1875</v>
      </c>
      <c r="H209" s="1010"/>
      <c r="I209" s="87" t="s">
        <v>4209</v>
      </c>
    </row>
    <row r="210" spans="1:9" x14ac:dyDescent="0.2">
      <c r="A210" s="153" t="s">
        <v>2286</v>
      </c>
      <c r="B210" s="75" t="s">
        <v>2287</v>
      </c>
      <c r="C210" s="70">
        <v>10</v>
      </c>
      <c r="D210" s="1014">
        <v>41234</v>
      </c>
      <c r="E210" s="1009"/>
      <c r="F210" s="1007" t="s">
        <v>1875</v>
      </c>
      <c r="G210" s="1010"/>
      <c r="H210" s="1010"/>
      <c r="I210" s="87" t="s">
        <v>4147</v>
      </c>
    </row>
    <row r="211" spans="1:9" x14ac:dyDescent="0.2">
      <c r="A211" s="1017" t="s">
        <v>3867</v>
      </c>
      <c r="B211" s="1015" t="s">
        <v>3868</v>
      </c>
      <c r="C211" s="1145">
        <v>5</v>
      </c>
      <c r="D211" s="1014">
        <v>43404</v>
      </c>
      <c r="E211" s="1009"/>
      <c r="F211" s="1007"/>
      <c r="G211" s="1010" t="s">
        <v>1875</v>
      </c>
      <c r="H211" s="1010"/>
      <c r="I211" s="87" t="s">
        <v>4406</v>
      </c>
    </row>
    <row r="212" spans="1:9" x14ac:dyDescent="0.2">
      <c r="A212" s="504" t="s">
        <v>1208</v>
      </c>
      <c r="B212" s="1000" t="s">
        <v>1209</v>
      </c>
      <c r="C212" s="76">
        <v>5</v>
      </c>
      <c r="D212" s="150">
        <v>43371</v>
      </c>
      <c r="E212" s="53"/>
      <c r="F212" s="52"/>
      <c r="G212" s="55" t="s">
        <v>1875</v>
      </c>
      <c r="H212" s="55"/>
      <c r="I212" s="91" t="s">
        <v>4375</v>
      </c>
    </row>
    <row r="213" spans="1:9" x14ac:dyDescent="0.2">
      <c r="A213" s="160" t="s">
        <v>2288</v>
      </c>
      <c r="B213" s="96" t="s">
        <v>1211</v>
      </c>
      <c r="C213" s="62">
        <v>23</v>
      </c>
      <c r="D213" s="143">
        <v>40386</v>
      </c>
      <c r="E213" s="42"/>
      <c r="F213" s="26" t="s">
        <v>1875</v>
      </c>
      <c r="G213" s="37"/>
      <c r="H213" s="37"/>
      <c r="I213" s="100" t="s">
        <v>1903</v>
      </c>
    </row>
    <row r="214" spans="1:9" x14ac:dyDescent="0.2">
      <c r="A214" s="1011" t="s">
        <v>2289</v>
      </c>
      <c r="B214" s="1002" t="s">
        <v>2290</v>
      </c>
      <c r="C214" s="70">
        <v>15</v>
      </c>
      <c r="D214" s="1014">
        <v>42697</v>
      </c>
      <c r="E214" s="1009"/>
      <c r="F214" s="1007" t="s">
        <v>1875</v>
      </c>
      <c r="G214" s="1010"/>
      <c r="H214" s="1010"/>
      <c r="I214" s="1012" t="s">
        <v>1876</v>
      </c>
    </row>
    <row r="215" spans="1:9" x14ac:dyDescent="0.2">
      <c r="A215" s="1017" t="s">
        <v>597</v>
      </c>
      <c r="B215" s="530" t="s">
        <v>598</v>
      </c>
      <c r="C215" s="1145">
        <v>16</v>
      </c>
      <c r="D215" s="1014">
        <v>43434</v>
      </c>
      <c r="E215" s="1009"/>
      <c r="F215" s="1007" t="s">
        <v>1875</v>
      </c>
      <c r="G215" s="1010"/>
      <c r="H215" s="1010"/>
      <c r="I215" s="1012"/>
    </row>
    <row r="216" spans="1:9" x14ac:dyDescent="0.2">
      <c r="A216" s="153" t="s">
        <v>2291</v>
      </c>
      <c r="B216" s="153" t="s">
        <v>2292</v>
      </c>
      <c r="C216" s="70">
        <v>24</v>
      </c>
      <c r="D216" s="1014">
        <v>39772</v>
      </c>
      <c r="E216" s="1009"/>
      <c r="F216" s="1007" t="s">
        <v>1875</v>
      </c>
      <c r="G216" s="1010"/>
      <c r="H216" s="1010"/>
      <c r="I216" s="1012" t="s">
        <v>2293</v>
      </c>
    </row>
    <row r="217" spans="1:9" x14ac:dyDescent="0.2">
      <c r="A217" s="38" t="s">
        <v>2294</v>
      </c>
      <c r="B217" s="1008" t="s">
        <v>2295</v>
      </c>
      <c r="C217" s="76">
        <v>40</v>
      </c>
      <c r="D217" s="150">
        <v>40115</v>
      </c>
      <c r="E217" s="53"/>
      <c r="F217" s="52"/>
      <c r="G217" s="55" t="s">
        <v>1875</v>
      </c>
      <c r="H217" s="55"/>
      <c r="I217" s="102" t="s">
        <v>2296</v>
      </c>
    </row>
    <row r="218" spans="1:9" x14ac:dyDescent="0.2">
      <c r="A218" s="712" t="s">
        <v>603</v>
      </c>
      <c r="B218" s="539" t="s">
        <v>604</v>
      </c>
      <c r="C218" s="1146">
        <v>11</v>
      </c>
      <c r="D218" s="143">
        <v>43404</v>
      </c>
      <c r="E218" s="42"/>
      <c r="F218" s="26" t="s">
        <v>1875</v>
      </c>
      <c r="G218" s="37"/>
      <c r="H218" s="26"/>
      <c r="I218" s="61" t="s">
        <v>4401</v>
      </c>
    </row>
    <row r="219" spans="1:9" x14ac:dyDescent="0.2">
      <c r="A219" s="36" t="s">
        <v>2297</v>
      </c>
      <c r="B219" s="1002" t="s">
        <v>2298</v>
      </c>
      <c r="C219" s="70">
        <v>6</v>
      </c>
      <c r="D219" s="1014">
        <v>42951</v>
      </c>
      <c r="E219" s="1009"/>
      <c r="F219" s="1007" t="s">
        <v>1875</v>
      </c>
      <c r="G219" s="1010"/>
      <c r="H219" s="1007"/>
      <c r="I219" s="1006" t="s">
        <v>1883</v>
      </c>
    </row>
    <row r="220" spans="1:9" x14ac:dyDescent="0.2">
      <c r="A220" s="530" t="s">
        <v>4316</v>
      </c>
      <c r="B220" s="1015" t="s">
        <v>4317</v>
      </c>
      <c r="C220" s="70">
        <v>7</v>
      </c>
      <c r="D220" s="1014">
        <v>43312</v>
      </c>
      <c r="E220" s="1009"/>
      <c r="F220" s="1007"/>
      <c r="G220" s="1010" t="s">
        <v>1875</v>
      </c>
      <c r="H220" s="1007"/>
      <c r="I220" s="87" t="s">
        <v>4318</v>
      </c>
    </row>
    <row r="221" spans="1:9" x14ac:dyDescent="0.2">
      <c r="A221" s="153" t="s">
        <v>1230</v>
      </c>
      <c r="B221" s="75" t="s">
        <v>1231</v>
      </c>
      <c r="C221" s="70">
        <v>7</v>
      </c>
      <c r="D221" s="1014">
        <v>40431</v>
      </c>
      <c r="E221" s="1009"/>
      <c r="F221" s="1007" t="s">
        <v>1875</v>
      </c>
      <c r="G221" s="1010"/>
      <c r="H221" s="1007"/>
      <c r="I221" s="159" t="s">
        <v>1903</v>
      </c>
    </row>
    <row r="222" spans="1:9" x14ac:dyDescent="0.2">
      <c r="A222" s="88" t="s">
        <v>2299</v>
      </c>
      <c r="B222" s="1008" t="s">
        <v>2300</v>
      </c>
      <c r="C222" s="76">
        <v>5</v>
      </c>
      <c r="D222" s="150">
        <v>42552</v>
      </c>
      <c r="E222" s="53"/>
      <c r="F222" s="52"/>
      <c r="G222" s="55" t="s">
        <v>1875</v>
      </c>
      <c r="H222" s="52"/>
      <c r="I222" s="91" t="s">
        <v>2301</v>
      </c>
    </row>
    <row r="223" spans="1:9" x14ac:dyDescent="0.2">
      <c r="A223" s="1225" t="s">
        <v>2302</v>
      </c>
      <c r="B223" s="96" t="s">
        <v>2303</v>
      </c>
      <c r="C223" s="62">
        <v>5</v>
      </c>
      <c r="D223" s="143">
        <v>42641</v>
      </c>
      <c r="E223" s="42"/>
      <c r="F223" s="26" t="s">
        <v>1875</v>
      </c>
      <c r="G223" s="37"/>
      <c r="H223" s="26"/>
      <c r="I223" s="61" t="s">
        <v>2283</v>
      </c>
    </row>
    <row r="224" spans="1:9" x14ac:dyDescent="0.2">
      <c r="A224" s="36" t="s">
        <v>2304</v>
      </c>
      <c r="B224" s="1002" t="s">
        <v>2305</v>
      </c>
      <c r="C224" s="70">
        <v>8</v>
      </c>
      <c r="D224" s="1014">
        <v>42242</v>
      </c>
      <c r="E224" s="1009"/>
      <c r="F224" s="1007"/>
      <c r="G224" s="1010" t="s">
        <v>1875</v>
      </c>
      <c r="H224" s="1007"/>
      <c r="I224" s="1006" t="s">
        <v>2306</v>
      </c>
    </row>
    <row r="225" spans="1:9" x14ac:dyDescent="0.2">
      <c r="A225" s="1123" t="s">
        <v>2307</v>
      </c>
      <c r="B225" s="93" t="s">
        <v>2308</v>
      </c>
      <c r="C225" s="70">
        <v>32</v>
      </c>
      <c r="D225" s="1014">
        <v>39889</v>
      </c>
      <c r="E225" s="1009" t="s">
        <v>1875</v>
      </c>
      <c r="F225" s="1007"/>
      <c r="G225" s="1010"/>
      <c r="H225" s="1007"/>
      <c r="I225" s="87" t="s">
        <v>4187</v>
      </c>
    </row>
    <row r="226" spans="1:9" x14ac:dyDescent="0.2">
      <c r="A226" s="1011" t="s">
        <v>2309</v>
      </c>
      <c r="B226" s="1002" t="s">
        <v>2310</v>
      </c>
      <c r="C226" s="70">
        <v>11</v>
      </c>
      <c r="D226" s="1014">
        <v>42828</v>
      </c>
      <c r="E226" s="1009"/>
      <c r="F226" s="1007"/>
      <c r="G226" s="1010" t="s">
        <v>1875</v>
      </c>
      <c r="H226" s="1007"/>
      <c r="I226" s="87" t="s">
        <v>2311</v>
      </c>
    </row>
    <row r="227" spans="1:9" x14ac:dyDescent="0.2">
      <c r="A227" s="504" t="s">
        <v>1242</v>
      </c>
      <c r="B227" s="1000" t="s">
        <v>1243</v>
      </c>
      <c r="C227" s="1149">
        <v>6</v>
      </c>
      <c r="D227" s="150">
        <v>43434</v>
      </c>
      <c r="E227" s="53"/>
      <c r="F227" s="52" t="s">
        <v>1875</v>
      </c>
      <c r="G227" s="55"/>
      <c r="H227" s="52"/>
      <c r="I227" s="91"/>
    </row>
    <row r="228" spans="1:9" x14ac:dyDescent="0.2">
      <c r="A228" s="1136" t="s">
        <v>2312</v>
      </c>
      <c r="B228" s="154" t="s">
        <v>2313</v>
      </c>
      <c r="C228" s="62">
        <v>39</v>
      </c>
      <c r="D228" s="143">
        <v>39869</v>
      </c>
      <c r="E228" s="42" t="s">
        <v>1875</v>
      </c>
      <c r="F228" s="26"/>
      <c r="G228" s="37"/>
      <c r="H228" s="37"/>
      <c r="I228" s="61" t="s">
        <v>2314</v>
      </c>
    </row>
    <row r="229" spans="1:9" x14ac:dyDescent="0.2">
      <c r="A229" s="495" t="s">
        <v>2315</v>
      </c>
      <c r="B229" s="489" t="s">
        <v>2316</v>
      </c>
      <c r="C229" s="70">
        <v>12</v>
      </c>
      <c r="D229" s="1014">
        <v>42957</v>
      </c>
      <c r="E229" s="1009"/>
      <c r="F229" s="1007" t="s">
        <v>1875</v>
      </c>
      <c r="G229" s="1010"/>
      <c r="H229" s="1010"/>
      <c r="I229" s="87" t="s">
        <v>4064</v>
      </c>
    </row>
    <row r="230" spans="1:9" x14ac:dyDescent="0.2">
      <c r="A230" s="488" t="s">
        <v>2317</v>
      </c>
      <c r="B230" s="489" t="s">
        <v>2318</v>
      </c>
      <c r="C230" s="70">
        <v>7</v>
      </c>
      <c r="D230" s="1014">
        <v>42951</v>
      </c>
      <c r="E230" s="1009"/>
      <c r="F230" s="1007" t="s">
        <v>1875</v>
      </c>
      <c r="G230" s="1010"/>
      <c r="H230" s="1010"/>
      <c r="I230" s="1006" t="s">
        <v>4064</v>
      </c>
    </row>
    <row r="231" spans="1:9" x14ac:dyDescent="0.2">
      <c r="A231" s="1011" t="s">
        <v>2319</v>
      </c>
      <c r="B231" s="1002" t="s">
        <v>2320</v>
      </c>
      <c r="C231" s="70">
        <v>5</v>
      </c>
      <c r="D231" s="1014">
        <v>40879</v>
      </c>
      <c r="E231" s="1009"/>
      <c r="F231" s="1007" t="s">
        <v>1875</v>
      </c>
      <c r="G231" s="1010"/>
      <c r="H231" s="1010"/>
      <c r="I231" s="87" t="s">
        <v>2321</v>
      </c>
    </row>
    <row r="232" spans="1:9" x14ac:dyDescent="0.2">
      <c r="A232" s="1227" t="s">
        <v>1244</v>
      </c>
      <c r="B232" s="1093" t="s">
        <v>2322</v>
      </c>
      <c r="C232" s="76">
        <v>5</v>
      </c>
      <c r="D232" s="150">
        <v>40473</v>
      </c>
      <c r="E232" s="53"/>
      <c r="F232" s="1096" t="s">
        <v>1875</v>
      </c>
      <c r="G232" s="55"/>
      <c r="H232" s="55"/>
      <c r="I232" s="1153" t="s">
        <v>2323</v>
      </c>
    </row>
    <row r="233" spans="1:9" x14ac:dyDescent="0.2">
      <c r="A233" s="160" t="s">
        <v>2324</v>
      </c>
      <c r="B233" s="96" t="s">
        <v>2325</v>
      </c>
      <c r="C233" s="62">
        <v>5</v>
      </c>
      <c r="D233" s="143">
        <v>42622</v>
      </c>
      <c r="E233" s="42"/>
      <c r="F233" s="26" t="s">
        <v>1875</v>
      </c>
      <c r="G233" s="37"/>
      <c r="H233" s="37"/>
      <c r="I233" s="61" t="s">
        <v>2326</v>
      </c>
    </row>
    <row r="234" spans="1:9" x14ac:dyDescent="0.2">
      <c r="A234" s="501" t="s">
        <v>2324</v>
      </c>
      <c r="B234" s="93" t="s">
        <v>2325</v>
      </c>
      <c r="C234" s="70">
        <v>32</v>
      </c>
      <c r="D234" s="1014">
        <v>39871</v>
      </c>
      <c r="E234" s="1009" t="s">
        <v>1875</v>
      </c>
      <c r="F234" s="1007"/>
      <c r="G234" s="1010"/>
      <c r="H234" s="1010"/>
      <c r="I234" s="159" t="s">
        <v>1903</v>
      </c>
    </row>
    <row r="235" spans="1:9" x14ac:dyDescent="0.2">
      <c r="A235" s="530" t="s">
        <v>1246</v>
      </c>
      <c r="B235" s="1015" t="s">
        <v>1247</v>
      </c>
      <c r="C235" s="70">
        <v>8</v>
      </c>
      <c r="D235" s="1014">
        <v>43371</v>
      </c>
      <c r="E235" s="1009"/>
      <c r="F235" s="1007"/>
      <c r="G235" s="1010" t="s">
        <v>1875</v>
      </c>
      <c r="H235" s="1010"/>
      <c r="I235" s="87" t="s">
        <v>4373</v>
      </c>
    </row>
    <row r="236" spans="1:9" x14ac:dyDescent="0.2">
      <c r="A236" s="501" t="s">
        <v>2327</v>
      </c>
      <c r="B236" s="486" t="s">
        <v>2328</v>
      </c>
      <c r="C236" s="70">
        <v>14</v>
      </c>
      <c r="D236" s="1014">
        <v>43020</v>
      </c>
      <c r="E236" s="1009" t="s">
        <v>1875</v>
      </c>
      <c r="F236" s="1007"/>
      <c r="G236" s="1010"/>
      <c r="H236" s="1010"/>
      <c r="I236" s="1006" t="s">
        <v>4052</v>
      </c>
    </row>
    <row r="237" spans="1:9" x14ac:dyDescent="0.2">
      <c r="A237" s="1133" t="s">
        <v>1248</v>
      </c>
      <c r="B237" s="89" t="s">
        <v>1249</v>
      </c>
      <c r="C237" s="76">
        <v>7</v>
      </c>
      <c r="D237" s="150">
        <v>40431</v>
      </c>
      <c r="E237" s="53"/>
      <c r="F237" s="52" t="s">
        <v>1875</v>
      </c>
      <c r="G237" s="55"/>
      <c r="H237" s="55"/>
      <c r="I237" s="158" t="s">
        <v>1903</v>
      </c>
    </row>
    <row r="238" spans="1:9" x14ac:dyDescent="0.2">
      <c r="A238" s="1136" t="s">
        <v>1255</v>
      </c>
      <c r="B238" s="154" t="s">
        <v>1256</v>
      </c>
      <c r="C238" s="62">
        <v>11</v>
      </c>
      <c r="D238" s="143">
        <v>40809</v>
      </c>
      <c r="E238" s="42" t="s">
        <v>1875</v>
      </c>
      <c r="F238" s="26"/>
      <c r="G238" s="37"/>
      <c r="H238" s="37"/>
      <c r="I238" s="170" t="s">
        <v>2126</v>
      </c>
    </row>
    <row r="239" spans="1:9" x14ac:dyDescent="0.2">
      <c r="A239" s="153" t="s">
        <v>2329</v>
      </c>
      <c r="B239" s="75" t="s">
        <v>1260</v>
      </c>
      <c r="C239" s="70">
        <v>16</v>
      </c>
      <c r="D239" s="1014">
        <v>40087</v>
      </c>
      <c r="E239" s="1009"/>
      <c r="F239" s="1007" t="s">
        <v>1875</v>
      </c>
      <c r="G239" s="1010"/>
      <c r="H239" s="1010"/>
      <c r="I239" s="159" t="s">
        <v>1943</v>
      </c>
    </row>
    <row r="240" spans="1:9" x14ac:dyDescent="0.2">
      <c r="A240" s="1011" t="s">
        <v>2330</v>
      </c>
      <c r="B240" s="1002" t="s">
        <v>2331</v>
      </c>
      <c r="C240" s="70">
        <v>6</v>
      </c>
      <c r="D240" s="1014">
        <v>42397</v>
      </c>
      <c r="E240" s="1009" t="s">
        <v>1875</v>
      </c>
      <c r="F240" s="1007"/>
      <c r="G240" s="1010"/>
      <c r="H240" s="1010"/>
      <c r="I240" s="1006"/>
    </row>
    <row r="241" spans="1:9" x14ac:dyDescent="0.2">
      <c r="A241" s="1011" t="s">
        <v>2332</v>
      </c>
      <c r="B241" s="1002" t="s">
        <v>2333</v>
      </c>
      <c r="C241" s="70">
        <v>5</v>
      </c>
      <c r="D241" s="1014">
        <v>42782</v>
      </c>
      <c r="E241" s="1009" t="s">
        <v>1875</v>
      </c>
      <c r="F241" s="1007"/>
      <c r="G241" s="1010"/>
      <c r="H241" s="1010"/>
      <c r="I241" s="1006" t="s">
        <v>2334</v>
      </c>
    </row>
    <row r="242" spans="1:9" x14ac:dyDescent="0.2">
      <c r="A242" s="38" t="s">
        <v>2335</v>
      </c>
      <c r="B242" s="1008" t="s">
        <v>2336</v>
      </c>
      <c r="C242" s="76">
        <v>6</v>
      </c>
      <c r="D242" s="150">
        <v>43027</v>
      </c>
      <c r="E242" s="53"/>
      <c r="F242" s="52" t="s">
        <v>1875</v>
      </c>
      <c r="G242" s="55"/>
      <c r="H242" s="55"/>
      <c r="I242" s="91" t="s">
        <v>1883</v>
      </c>
    </row>
    <row r="243" spans="1:9" x14ac:dyDescent="0.2">
      <c r="A243" s="1216" t="s">
        <v>2337</v>
      </c>
      <c r="B243" s="1003" t="s">
        <v>2338</v>
      </c>
      <c r="C243" s="62">
        <v>5</v>
      </c>
      <c r="D243" s="143">
        <v>43055</v>
      </c>
      <c r="E243" s="42"/>
      <c r="F243" s="26" t="s">
        <v>1875</v>
      </c>
      <c r="G243" s="37"/>
      <c r="H243" s="37"/>
      <c r="I243" s="23" t="s">
        <v>1883</v>
      </c>
    </row>
    <row r="244" spans="1:9" x14ac:dyDescent="0.2">
      <c r="A244" s="1011" t="s">
        <v>4339</v>
      </c>
      <c r="B244" s="1002" t="s">
        <v>4340</v>
      </c>
      <c r="C244" s="70">
        <v>7</v>
      </c>
      <c r="D244" s="1014">
        <v>43281</v>
      </c>
      <c r="E244" s="1009"/>
      <c r="F244" s="1007"/>
      <c r="G244" s="1010" t="s">
        <v>1875</v>
      </c>
      <c r="H244" s="1010"/>
      <c r="I244" s="87" t="s">
        <v>4342</v>
      </c>
    </row>
    <row r="245" spans="1:9" x14ac:dyDescent="0.2">
      <c r="A245" s="1011" t="s">
        <v>2339</v>
      </c>
      <c r="B245" s="1002" t="s">
        <v>2340</v>
      </c>
      <c r="C245" s="70">
        <v>7</v>
      </c>
      <c r="D245" s="1014">
        <v>41152</v>
      </c>
      <c r="E245" s="1009"/>
      <c r="F245" s="1007" t="s">
        <v>1875</v>
      </c>
      <c r="G245" s="1010"/>
      <c r="H245" s="1010"/>
      <c r="I245" s="87" t="s">
        <v>1964</v>
      </c>
    </row>
    <row r="246" spans="1:9" x14ac:dyDescent="0.2">
      <c r="A246" s="500" t="s">
        <v>2341</v>
      </c>
      <c r="B246" s="486" t="s">
        <v>2342</v>
      </c>
      <c r="C246" s="70">
        <v>8</v>
      </c>
      <c r="D246" s="1014">
        <v>41247</v>
      </c>
      <c r="E246" s="1009" t="s">
        <v>1875</v>
      </c>
      <c r="F246" s="1007"/>
      <c r="G246" s="1010"/>
      <c r="H246" s="1010"/>
      <c r="I246" s="87" t="s">
        <v>4166</v>
      </c>
    </row>
    <row r="247" spans="1:9" x14ac:dyDescent="0.2">
      <c r="A247" s="157" t="s">
        <v>2343</v>
      </c>
      <c r="B247" s="89" t="s">
        <v>2344</v>
      </c>
      <c r="C247" s="76">
        <v>6</v>
      </c>
      <c r="D247" s="150">
        <v>41241</v>
      </c>
      <c r="E247" s="53"/>
      <c r="F247" s="52" t="s">
        <v>1875</v>
      </c>
      <c r="G247" s="55"/>
      <c r="H247" s="55"/>
      <c r="I247" s="91" t="s">
        <v>2345</v>
      </c>
    </row>
    <row r="248" spans="1:9" x14ac:dyDescent="0.2">
      <c r="A248" s="34" t="s">
        <v>2346</v>
      </c>
      <c r="B248" s="1003" t="s">
        <v>2347</v>
      </c>
      <c r="C248" s="62">
        <v>9</v>
      </c>
      <c r="D248" s="143">
        <v>41432</v>
      </c>
      <c r="E248" s="42"/>
      <c r="F248" s="26"/>
      <c r="G248" s="37" t="s">
        <v>1875</v>
      </c>
      <c r="H248" s="37"/>
      <c r="I248" s="61" t="s">
        <v>2348</v>
      </c>
    </row>
    <row r="249" spans="1:9" x14ac:dyDescent="0.2">
      <c r="A249" s="1017" t="s">
        <v>1273</v>
      </c>
      <c r="B249" s="1015" t="s">
        <v>1274</v>
      </c>
      <c r="C249" s="1145">
        <v>5</v>
      </c>
      <c r="D249" s="1014">
        <v>43404</v>
      </c>
      <c r="E249" s="1009"/>
      <c r="F249" s="1007" t="s">
        <v>1875</v>
      </c>
      <c r="G249" s="1010"/>
      <c r="H249" s="1010"/>
      <c r="I249" s="87" t="s">
        <v>4401</v>
      </c>
    </row>
    <row r="250" spans="1:9" x14ac:dyDescent="0.2">
      <c r="A250" s="1017" t="s">
        <v>1277</v>
      </c>
      <c r="B250" s="1015" t="s">
        <v>1278</v>
      </c>
      <c r="C250" s="1145">
        <v>5</v>
      </c>
      <c r="D250" s="1014">
        <v>43404</v>
      </c>
      <c r="E250" s="1009"/>
      <c r="F250" s="1007" t="s">
        <v>1875</v>
      </c>
      <c r="G250" s="1010"/>
      <c r="H250" s="1010"/>
      <c r="I250" s="87" t="s">
        <v>4401</v>
      </c>
    </row>
    <row r="251" spans="1:9" x14ac:dyDescent="0.2">
      <c r="A251" s="36" t="s">
        <v>2349</v>
      </c>
      <c r="B251" s="1002" t="s">
        <v>2350</v>
      </c>
      <c r="C251" s="70">
        <v>25</v>
      </c>
      <c r="D251" s="1014">
        <v>41030</v>
      </c>
      <c r="E251" s="1009"/>
      <c r="F251" s="1007"/>
      <c r="G251" s="1010" t="s">
        <v>1875</v>
      </c>
      <c r="H251" s="1010"/>
      <c r="I251" s="87" t="s">
        <v>2351</v>
      </c>
    </row>
    <row r="252" spans="1:9" x14ac:dyDescent="0.2">
      <c r="A252" s="38" t="s">
        <v>2352</v>
      </c>
      <c r="B252" s="1008" t="s">
        <v>2353</v>
      </c>
      <c r="C252" s="76">
        <v>27</v>
      </c>
      <c r="D252" s="150">
        <v>39769</v>
      </c>
      <c r="E252" s="53"/>
      <c r="F252" s="52" t="s">
        <v>1875</v>
      </c>
      <c r="G252" s="55"/>
      <c r="H252" s="55"/>
      <c r="I252" s="91" t="s">
        <v>2354</v>
      </c>
    </row>
    <row r="253" spans="1:9" x14ac:dyDescent="0.2">
      <c r="A253" s="1220" t="s">
        <v>2355</v>
      </c>
      <c r="B253" s="96" t="s">
        <v>2356</v>
      </c>
      <c r="C253" s="62">
        <v>22</v>
      </c>
      <c r="D253" s="143">
        <v>40835</v>
      </c>
      <c r="E253" s="42"/>
      <c r="F253" s="26" t="s">
        <v>1875</v>
      </c>
      <c r="G253" s="37"/>
      <c r="H253" s="37"/>
      <c r="I253" s="61" t="s">
        <v>4078</v>
      </c>
    </row>
    <row r="254" spans="1:9" x14ac:dyDescent="0.2">
      <c r="A254" s="1011" t="s">
        <v>2357</v>
      </c>
      <c r="B254" s="1002" t="s">
        <v>2358</v>
      </c>
      <c r="C254" s="70">
        <v>6</v>
      </c>
      <c r="D254" s="1014">
        <v>42804</v>
      </c>
      <c r="E254" s="1009"/>
      <c r="F254" s="1007"/>
      <c r="G254" s="1010" t="s">
        <v>1875</v>
      </c>
      <c r="H254" s="1010"/>
      <c r="I254" s="87" t="s">
        <v>2359</v>
      </c>
    </row>
    <row r="255" spans="1:9" x14ac:dyDescent="0.2">
      <c r="A255" s="36" t="s">
        <v>2360</v>
      </c>
      <c r="B255" s="1002" t="s">
        <v>2361</v>
      </c>
      <c r="C255" s="70">
        <v>16</v>
      </c>
      <c r="D255" s="1014">
        <v>40826</v>
      </c>
      <c r="E255" s="1009"/>
      <c r="F255" s="1007" t="s">
        <v>1875</v>
      </c>
      <c r="G255" s="1010"/>
      <c r="H255" s="1010"/>
      <c r="I255" s="1006" t="s">
        <v>2362</v>
      </c>
    </row>
    <row r="256" spans="1:9" x14ac:dyDescent="0.2">
      <c r="A256" s="36" t="s">
        <v>2363</v>
      </c>
      <c r="B256" s="1002" t="s">
        <v>2364</v>
      </c>
      <c r="C256" s="70">
        <v>18</v>
      </c>
      <c r="D256" s="1014">
        <v>42304</v>
      </c>
      <c r="E256" s="1009"/>
      <c r="F256" s="1007"/>
      <c r="G256" s="1010" t="s">
        <v>1875</v>
      </c>
      <c r="H256" s="1010"/>
      <c r="I256" s="1006" t="s">
        <v>2365</v>
      </c>
    </row>
    <row r="257" spans="1:9" x14ac:dyDescent="0.2">
      <c r="A257" s="1129" t="s">
        <v>2366</v>
      </c>
      <c r="B257" s="89" t="s">
        <v>2367</v>
      </c>
      <c r="C257" s="76">
        <v>6</v>
      </c>
      <c r="D257" s="150">
        <v>42656</v>
      </c>
      <c r="E257" s="53"/>
      <c r="F257" s="52" t="s">
        <v>1875</v>
      </c>
      <c r="G257" s="55"/>
      <c r="H257" s="55"/>
      <c r="I257" s="91" t="s">
        <v>4162</v>
      </c>
    </row>
    <row r="258" spans="1:9" x14ac:dyDescent="0.2">
      <c r="A258" s="60" t="s">
        <v>2368</v>
      </c>
      <c r="B258" s="1003" t="s">
        <v>2369</v>
      </c>
      <c r="C258" s="62">
        <v>31</v>
      </c>
      <c r="D258" s="143">
        <v>42678</v>
      </c>
      <c r="E258" s="42"/>
      <c r="F258" s="26"/>
      <c r="G258" s="37"/>
      <c r="H258" s="37" t="s">
        <v>1875</v>
      </c>
      <c r="I258" s="1003" t="s">
        <v>2370</v>
      </c>
    </row>
    <row r="259" spans="1:9" x14ac:dyDescent="0.2">
      <c r="A259" s="1011" t="s">
        <v>2371</v>
      </c>
      <c r="B259" s="1002" t="s">
        <v>2372</v>
      </c>
      <c r="C259" s="70">
        <v>5</v>
      </c>
      <c r="D259" s="1014">
        <v>42482</v>
      </c>
      <c r="E259" s="1009"/>
      <c r="F259" s="1007"/>
      <c r="G259" s="1010" t="s">
        <v>1875</v>
      </c>
      <c r="H259" s="1010"/>
      <c r="I259" s="1012" t="s">
        <v>2373</v>
      </c>
    </row>
    <row r="260" spans="1:9" x14ac:dyDescent="0.2">
      <c r="A260" s="1123" t="s">
        <v>2374</v>
      </c>
      <c r="B260" s="93" t="s">
        <v>2375</v>
      </c>
      <c r="C260" s="70">
        <v>6</v>
      </c>
      <c r="D260" s="1014">
        <v>40598</v>
      </c>
      <c r="E260" s="1009" t="s">
        <v>1875</v>
      </c>
      <c r="F260" s="1007"/>
      <c r="G260" s="1010"/>
      <c r="H260" s="1010"/>
      <c r="I260" s="1012" t="s">
        <v>2376</v>
      </c>
    </row>
    <row r="261" spans="1:9" x14ac:dyDescent="0.2">
      <c r="A261" s="153" t="s">
        <v>1297</v>
      </c>
      <c r="B261" s="75" t="s">
        <v>1298</v>
      </c>
      <c r="C261" s="70">
        <v>33</v>
      </c>
      <c r="D261" s="1014">
        <v>40105</v>
      </c>
      <c r="E261" s="1009"/>
      <c r="F261" s="1007" t="s">
        <v>1875</v>
      </c>
      <c r="G261" s="1010"/>
      <c r="H261" s="1010"/>
      <c r="I261" s="85" t="s">
        <v>2377</v>
      </c>
    </row>
    <row r="262" spans="1:9" x14ac:dyDescent="0.2">
      <c r="A262" s="38" t="s">
        <v>2378</v>
      </c>
      <c r="B262" s="1008" t="s">
        <v>2379</v>
      </c>
      <c r="C262" s="76">
        <v>6</v>
      </c>
      <c r="D262" s="150">
        <v>41949</v>
      </c>
      <c r="E262" s="53"/>
      <c r="F262" s="52" t="s">
        <v>1875</v>
      </c>
      <c r="G262" s="55"/>
      <c r="H262" s="55"/>
      <c r="I262" s="102" t="s">
        <v>2143</v>
      </c>
    </row>
    <row r="263" spans="1:9" x14ac:dyDescent="0.2">
      <c r="A263" s="1003" t="s">
        <v>2380</v>
      </c>
      <c r="B263" s="1003" t="s">
        <v>2381</v>
      </c>
      <c r="C263" s="62">
        <v>35</v>
      </c>
      <c r="D263" s="143">
        <v>39538</v>
      </c>
      <c r="E263" s="42"/>
      <c r="F263" s="26"/>
      <c r="G263" s="37"/>
      <c r="H263" s="37" t="s">
        <v>1875</v>
      </c>
      <c r="I263" s="1003" t="s">
        <v>2382</v>
      </c>
    </row>
    <row r="264" spans="1:9" x14ac:dyDescent="0.2">
      <c r="A264" s="75" t="s">
        <v>1301</v>
      </c>
      <c r="B264" s="75" t="s">
        <v>1302</v>
      </c>
      <c r="C264" s="70">
        <v>19</v>
      </c>
      <c r="D264" s="1014">
        <v>40135</v>
      </c>
      <c r="E264" s="1009"/>
      <c r="F264" s="1007" t="s">
        <v>1875</v>
      </c>
      <c r="G264" s="1010"/>
      <c r="H264" s="1010"/>
      <c r="I264" s="85" t="s">
        <v>1903</v>
      </c>
    </row>
    <row r="265" spans="1:9" x14ac:dyDescent="0.2">
      <c r="A265" s="85" t="s">
        <v>2383</v>
      </c>
      <c r="B265" s="75" t="s">
        <v>2384</v>
      </c>
      <c r="C265" s="70">
        <v>16</v>
      </c>
      <c r="D265" s="1014">
        <v>40395</v>
      </c>
      <c r="E265" s="1009"/>
      <c r="F265" s="1007" t="s">
        <v>1875</v>
      </c>
      <c r="G265" s="1010"/>
      <c r="H265" s="1010"/>
      <c r="I265" s="85" t="s">
        <v>1903</v>
      </c>
    </row>
    <row r="266" spans="1:9" x14ac:dyDescent="0.2">
      <c r="A266" s="1012" t="s">
        <v>2385</v>
      </c>
      <c r="B266" s="1002" t="s">
        <v>2386</v>
      </c>
      <c r="C266" s="70">
        <v>6</v>
      </c>
      <c r="D266" s="1014">
        <v>43048</v>
      </c>
      <c r="E266" s="1009"/>
      <c r="F266" s="1007" t="s">
        <v>1875</v>
      </c>
      <c r="G266" s="1010"/>
      <c r="H266" s="1010"/>
      <c r="I266" s="1012" t="s">
        <v>1883</v>
      </c>
    </row>
    <row r="267" spans="1:9" x14ac:dyDescent="0.2">
      <c r="A267" s="1008" t="s">
        <v>2387</v>
      </c>
      <c r="B267" s="1008" t="s">
        <v>2388</v>
      </c>
      <c r="C267" s="76">
        <v>5</v>
      </c>
      <c r="D267" s="150">
        <v>42284</v>
      </c>
      <c r="E267" s="53"/>
      <c r="F267" s="52"/>
      <c r="G267" s="55" t="s">
        <v>1875</v>
      </c>
      <c r="H267" s="55"/>
      <c r="I267" s="1008" t="s">
        <v>2389</v>
      </c>
    </row>
    <row r="268" spans="1:9" x14ac:dyDescent="0.2">
      <c r="A268" s="96" t="s">
        <v>2390</v>
      </c>
      <c r="B268" s="96" t="s">
        <v>1308</v>
      </c>
      <c r="C268" s="62">
        <v>5</v>
      </c>
      <c r="D268" s="143">
        <v>40480</v>
      </c>
      <c r="E268" s="42"/>
      <c r="F268" s="26" t="s">
        <v>1875</v>
      </c>
      <c r="G268" s="37"/>
      <c r="H268" s="37"/>
      <c r="I268" s="100" t="s">
        <v>1903</v>
      </c>
    </row>
    <row r="269" spans="1:9" x14ac:dyDescent="0.2">
      <c r="A269" s="1012" t="s">
        <v>2391</v>
      </c>
      <c r="B269" s="1002" t="s">
        <v>2392</v>
      </c>
      <c r="C269" s="70">
        <v>5</v>
      </c>
      <c r="D269" s="1014">
        <v>42628</v>
      </c>
      <c r="E269" s="1009"/>
      <c r="F269" s="1007" t="s">
        <v>1875</v>
      </c>
      <c r="G269" s="1010"/>
      <c r="H269" s="1010"/>
      <c r="I269" s="1012" t="s">
        <v>1876</v>
      </c>
    </row>
    <row r="270" spans="1:9" x14ac:dyDescent="0.2">
      <c r="A270" s="1012" t="s">
        <v>2393</v>
      </c>
      <c r="B270" s="1002" t="s">
        <v>2394</v>
      </c>
      <c r="C270" s="70">
        <v>5</v>
      </c>
      <c r="D270" s="1014">
        <v>42681</v>
      </c>
      <c r="E270" s="1009"/>
      <c r="F270" s="1007" t="s">
        <v>1875</v>
      </c>
      <c r="G270" s="1010"/>
      <c r="H270" s="1010"/>
      <c r="I270" s="1012" t="s">
        <v>2395</v>
      </c>
    </row>
    <row r="271" spans="1:9" x14ac:dyDescent="0.2">
      <c r="A271" s="1002" t="s">
        <v>2396</v>
      </c>
      <c r="B271" s="1002" t="s">
        <v>2397</v>
      </c>
      <c r="C271" s="70">
        <v>12</v>
      </c>
      <c r="D271" s="1014">
        <v>40653</v>
      </c>
      <c r="E271" s="1009" t="s">
        <v>1875</v>
      </c>
      <c r="F271" s="1007"/>
      <c r="G271" s="1010"/>
      <c r="H271" s="1010"/>
      <c r="I271" s="1002" t="s">
        <v>2398</v>
      </c>
    </row>
    <row r="272" spans="1:9" x14ac:dyDescent="0.2">
      <c r="A272" s="148" t="s">
        <v>2399</v>
      </c>
      <c r="B272" s="148" t="s">
        <v>2400</v>
      </c>
      <c r="C272" s="76">
        <v>22</v>
      </c>
      <c r="D272" s="150">
        <v>42217</v>
      </c>
      <c r="E272" s="53"/>
      <c r="F272" s="52"/>
      <c r="G272" s="55"/>
      <c r="H272" s="55" t="s">
        <v>1875</v>
      </c>
      <c r="I272" s="1008" t="s">
        <v>2401</v>
      </c>
    </row>
    <row r="273" spans="1:9" x14ac:dyDescent="0.2">
      <c r="A273" s="100" t="s">
        <v>2402</v>
      </c>
      <c r="B273" s="96" t="s">
        <v>1334</v>
      </c>
      <c r="C273" s="62">
        <v>8</v>
      </c>
      <c r="D273" s="143">
        <v>40437</v>
      </c>
      <c r="E273" s="42"/>
      <c r="F273" s="26" t="s">
        <v>1875</v>
      </c>
      <c r="G273" s="37"/>
      <c r="H273" s="37"/>
      <c r="I273" s="170" t="s">
        <v>1903</v>
      </c>
    </row>
    <row r="274" spans="1:9" x14ac:dyDescent="0.2">
      <c r="A274" s="1012" t="s">
        <v>2403</v>
      </c>
      <c r="B274" s="1002" t="s">
        <v>2404</v>
      </c>
      <c r="C274" s="70">
        <v>6</v>
      </c>
      <c r="D274" s="1014">
        <v>40400</v>
      </c>
      <c r="E274" s="1009"/>
      <c r="F274" s="1007"/>
      <c r="G274" s="1010" t="s">
        <v>1875</v>
      </c>
      <c r="H274" s="1010"/>
      <c r="I274" s="87" t="s">
        <v>2405</v>
      </c>
    </row>
    <row r="275" spans="1:9" x14ac:dyDescent="0.2">
      <c r="A275" s="1002" t="s">
        <v>2406</v>
      </c>
      <c r="B275" s="1002" t="s">
        <v>2407</v>
      </c>
      <c r="C275" s="70">
        <v>10</v>
      </c>
      <c r="D275" s="1014">
        <v>41025</v>
      </c>
      <c r="E275" s="1009" t="s">
        <v>1875</v>
      </c>
      <c r="F275" s="1007"/>
      <c r="G275" s="1010"/>
      <c r="H275" s="1010"/>
      <c r="I275" s="87" t="s">
        <v>2408</v>
      </c>
    </row>
    <row r="276" spans="1:9" x14ac:dyDescent="0.2">
      <c r="A276" s="522" t="s">
        <v>4319</v>
      </c>
      <c r="B276" s="1015" t="s">
        <v>4320</v>
      </c>
      <c r="C276" s="70">
        <v>15</v>
      </c>
      <c r="D276" s="1014">
        <v>43312</v>
      </c>
      <c r="E276" s="1009"/>
      <c r="F276" s="1007"/>
      <c r="G276" s="1010" t="s">
        <v>1875</v>
      </c>
      <c r="H276" s="1010"/>
      <c r="I276" s="87" t="s">
        <v>4321</v>
      </c>
    </row>
    <row r="277" spans="1:9" x14ac:dyDescent="0.2">
      <c r="A277" s="1008" t="s">
        <v>2409</v>
      </c>
      <c r="B277" s="1008" t="s">
        <v>2410</v>
      </c>
      <c r="C277" s="76">
        <v>15</v>
      </c>
      <c r="D277" s="150">
        <v>40879</v>
      </c>
      <c r="E277" s="53" t="s">
        <v>1875</v>
      </c>
      <c r="F277" s="52"/>
      <c r="G277" s="55"/>
      <c r="H277" s="55"/>
      <c r="I277" s="1004"/>
    </row>
    <row r="278" spans="1:9" x14ac:dyDescent="0.2">
      <c r="A278" s="96" t="s">
        <v>1338</v>
      </c>
      <c r="B278" s="96" t="s">
        <v>1339</v>
      </c>
      <c r="C278" s="62">
        <v>6</v>
      </c>
      <c r="D278" s="143">
        <v>40436</v>
      </c>
      <c r="E278" s="42"/>
      <c r="F278" s="26" t="s">
        <v>1875</v>
      </c>
      <c r="G278" s="37"/>
      <c r="H278" s="26"/>
      <c r="I278" s="170" t="s">
        <v>1903</v>
      </c>
    </row>
    <row r="279" spans="1:9" x14ac:dyDescent="0.2">
      <c r="A279" s="1012" t="s">
        <v>636</v>
      </c>
      <c r="B279" s="1002" t="s">
        <v>637</v>
      </c>
      <c r="C279" s="70">
        <v>13</v>
      </c>
      <c r="D279" s="1014">
        <v>43168</v>
      </c>
      <c r="E279" s="1009" t="s">
        <v>1875</v>
      </c>
      <c r="F279" s="1007"/>
      <c r="G279" s="1010"/>
      <c r="H279" s="1007"/>
      <c r="I279" s="87"/>
    </row>
    <row r="280" spans="1:9" x14ac:dyDescent="0.2">
      <c r="A280" s="1012" t="s">
        <v>2411</v>
      </c>
      <c r="B280" s="1002" t="s">
        <v>2412</v>
      </c>
      <c r="C280" s="70">
        <v>5</v>
      </c>
      <c r="D280" s="1014">
        <v>42671</v>
      </c>
      <c r="E280" s="1009"/>
      <c r="F280" s="1007" t="s">
        <v>1875</v>
      </c>
      <c r="G280" s="1010"/>
      <c r="H280" s="1007"/>
      <c r="I280" s="87" t="s">
        <v>1876</v>
      </c>
    </row>
    <row r="281" spans="1:9" x14ac:dyDescent="0.2">
      <c r="A281" s="1002" t="s">
        <v>2413</v>
      </c>
      <c r="B281" s="1002" t="s">
        <v>2414</v>
      </c>
      <c r="C281" s="70">
        <v>51</v>
      </c>
      <c r="D281" s="1014">
        <v>40465</v>
      </c>
      <c r="E281" s="1009"/>
      <c r="F281" s="1007" t="s">
        <v>1875</v>
      </c>
      <c r="G281" s="1010"/>
      <c r="H281" s="1007"/>
      <c r="I281" s="87" t="s">
        <v>2415</v>
      </c>
    </row>
    <row r="282" spans="1:9" x14ac:dyDescent="0.2">
      <c r="A282" s="89" t="s">
        <v>2416</v>
      </c>
      <c r="B282" s="89" t="s">
        <v>2417</v>
      </c>
      <c r="C282" s="76">
        <v>10</v>
      </c>
      <c r="D282" s="150">
        <v>41894</v>
      </c>
      <c r="E282" s="53"/>
      <c r="F282" s="52" t="s">
        <v>1875</v>
      </c>
      <c r="G282" s="55"/>
      <c r="H282" s="52"/>
      <c r="I282" s="91" t="s">
        <v>4090</v>
      </c>
    </row>
    <row r="283" spans="1:9" x14ac:dyDescent="0.2">
      <c r="A283" s="1221" t="s">
        <v>2418</v>
      </c>
      <c r="B283" s="177" t="s">
        <v>2419</v>
      </c>
      <c r="C283" s="62">
        <v>7</v>
      </c>
      <c r="D283" s="143">
        <v>42956</v>
      </c>
      <c r="E283" s="42"/>
      <c r="F283" s="26"/>
      <c r="G283" s="37"/>
      <c r="H283" s="26" t="s">
        <v>1875</v>
      </c>
      <c r="I283" s="23"/>
    </row>
    <row r="284" spans="1:9" x14ac:dyDescent="0.2">
      <c r="A284" s="1002" t="s">
        <v>2420</v>
      </c>
      <c r="B284" s="1002" t="s">
        <v>2421</v>
      </c>
      <c r="C284" s="70">
        <v>39</v>
      </c>
      <c r="D284" s="1014">
        <v>40724</v>
      </c>
      <c r="E284" s="1009" t="s">
        <v>1875</v>
      </c>
      <c r="F284" s="1007"/>
      <c r="G284" s="1010"/>
      <c r="H284" s="1007"/>
      <c r="I284" s="1006"/>
    </row>
    <row r="285" spans="1:9" x14ac:dyDescent="0.2">
      <c r="A285" s="1012" t="s">
        <v>2422</v>
      </c>
      <c r="B285" s="1002" t="s">
        <v>2423</v>
      </c>
      <c r="C285" s="70">
        <v>12</v>
      </c>
      <c r="D285" s="1014">
        <v>42655</v>
      </c>
      <c r="E285" s="1009"/>
      <c r="F285" s="1007"/>
      <c r="G285" s="1010" t="s">
        <v>1875</v>
      </c>
      <c r="H285" s="1007"/>
      <c r="I285" s="1006" t="s">
        <v>2424</v>
      </c>
    </row>
    <row r="286" spans="1:9" x14ac:dyDescent="0.2">
      <c r="A286" s="1002" t="s">
        <v>1362</v>
      </c>
      <c r="B286" s="1002" t="s">
        <v>1363</v>
      </c>
      <c r="C286" s="70">
        <v>8</v>
      </c>
      <c r="D286" s="1014">
        <v>40855</v>
      </c>
      <c r="E286" s="1009"/>
      <c r="F286" s="1007"/>
      <c r="G286" s="1010"/>
      <c r="H286" s="1007" t="s">
        <v>1875</v>
      </c>
      <c r="I286" s="159" t="s">
        <v>2425</v>
      </c>
    </row>
    <row r="287" spans="1:9" x14ac:dyDescent="0.2">
      <c r="A287" s="102" t="s">
        <v>2426</v>
      </c>
      <c r="B287" s="1008" t="s">
        <v>2427</v>
      </c>
      <c r="C287" s="76">
        <v>6</v>
      </c>
      <c r="D287" s="150">
        <v>42887</v>
      </c>
      <c r="E287" s="53"/>
      <c r="F287" s="52"/>
      <c r="G287" s="55" t="s">
        <v>1875</v>
      </c>
      <c r="H287" s="52"/>
      <c r="I287" s="91" t="s">
        <v>2428</v>
      </c>
    </row>
    <row r="288" spans="1:9" x14ac:dyDescent="0.2">
      <c r="A288" s="65" t="s">
        <v>2429</v>
      </c>
      <c r="B288" s="1003" t="s">
        <v>2430</v>
      </c>
      <c r="C288" s="62">
        <v>6</v>
      </c>
      <c r="D288" s="143">
        <v>42480</v>
      </c>
      <c r="E288" s="42" t="s">
        <v>1875</v>
      </c>
      <c r="F288" s="26"/>
      <c r="G288" s="37"/>
      <c r="H288" s="37"/>
      <c r="I288" s="1003"/>
    </row>
    <row r="289" spans="1:9" x14ac:dyDescent="0.2">
      <c r="A289" s="75" t="s">
        <v>2431</v>
      </c>
      <c r="B289" s="75" t="s">
        <v>1367</v>
      </c>
      <c r="C289" s="70">
        <v>33</v>
      </c>
      <c r="D289" s="1014">
        <v>40085</v>
      </c>
      <c r="E289" s="1009"/>
      <c r="F289" s="1007" t="s">
        <v>1875</v>
      </c>
      <c r="G289" s="1010"/>
      <c r="H289" s="1010"/>
      <c r="I289" s="85" t="s">
        <v>1903</v>
      </c>
    </row>
    <row r="290" spans="1:9" x14ac:dyDescent="0.2">
      <c r="A290" s="1002" t="s">
        <v>2432</v>
      </c>
      <c r="B290" s="1002" t="s">
        <v>2433</v>
      </c>
      <c r="C290" s="70">
        <v>5</v>
      </c>
      <c r="D290" s="1014">
        <v>40505</v>
      </c>
      <c r="E290" s="1009"/>
      <c r="F290" s="1007" t="s">
        <v>1875</v>
      </c>
      <c r="G290" s="1010"/>
      <c r="H290" s="1010"/>
      <c r="I290" s="1012" t="s">
        <v>2434</v>
      </c>
    </row>
    <row r="291" spans="1:9" x14ac:dyDescent="0.2">
      <c r="A291" s="1002" t="s">
        <v>2435</v>
      </c>
      <c r="B291" s="1002" t="s">
        <v>2436</v>
      </c>
      <c r="C291" s="70">
        <v>22</v>
      </c>
      <c r="D291" s="1014">
        <v>41578</v>
      </c>
      <c r="E291" s="1009"/>
      <c r="F291" s="1007" t="s">
        <v>1875</v>
      </c>
      <c r="G291" s="1010"/>
      <c r="H291" s="1010"/>
      <c r="I291" s="1012" t="s">
        <v>2007</v>
      </c>
    </row>
    <row r="292" spans="1:9" x14ac:dyDescent="0.2">
      <c r="A292" s="1008" t="s">
        <v>2437</v>
      </c>
      <c r="B292" s="1008" t="s">
        <v>2438</v>
      </c>
      <c r="C292" s="76">
        <v>6</v>
      </c>
      <c r="D292" s="150">
        <v>41526</v>
      </c>
      <c r="E292" s="53"/>
      <c r="F292" s="52" t="s">
        <v>1875</v>
      </c>
      <c r="G292" s="55"/>
      <c r="H292" s="55"/>
      <c r="I292" s="102" t="s">
        <v>2439</v>
      </c>
    </row>
    <row r="293" spans="1:9" x14ac:dyDescent="0.2">
      <c r="A293" s="1003" t="s">
        <v>2440</v>
      </c>
      <c r="B293" s="1003" t="s">
        <v>2441</v>
      </c>
      <c r="C293" s="62">
        <v>6</v>
      </c>
      <c r="D293" s="143">
        <v>43040</v>
      </c>
      <c r="E293" s="42"/>
      <c r="F293" s="26" t="s">
        <v>1875</v>
      </c>
      <c r="G293" s="37"/>
      <c r="H293" s="37"/>
      <c r="I293" s="61" t="s">
        <v>1883</v>
      </c>
    </row>
    <row r="294" spans="1:9" x14ac:dyDescent="0.2">
      <c r="A294" s="93" t="s">
        <v>1387</v>
      </c>
      <c r="B294" s="93" t="s">
        <v>1388</v>
      </c>
      <c r="C294" s="70">
        <v>43</v>
      </c>
      <c r="D294" s="1014">
        <v>39617</v>
      </c>
      <c r="E294" s="1009" t="s">
        <v>1875</v>
      </c>
      <c r="F294" s="1007"/>
      <c r="G294" s="1010"/>
      <c r="H294" s="1010"/>
      <c r="I294" s="159" t="s">
        <v>1903</v>
      </c>
    </row>
    <row r="295" spans="1:9" x14ac:dyDescent="0.2">
      <c r="A295" s="486" t="s">
        <v>2442</v>
      </c>
      <c r="B295" s="93" t="s">
        <v>1390</v>
      </c>
      <c r="C295" s="70">
        <v>15</v>
      </c>
      <c r="D295" s="1014">
        <v>40085</v>
      </c>
      <c r="E295" s="1009" t="s">
        <v>1875</v>
      </c>
      <c r="F295" s="1007"/>
      <c r="G295" s="1010"/>
      <c r="H295" s="1010"/>
      <c r="I295" s="159" t="s">
        <v>1903</v>
      </c>
    </row>
    <row r="296" spans="1:9" x14ac:dyDescent="0.2">
      <c r="A296" s="1002" t="s">
        <v>2443</v>
      </c>
      <c r="B296" s="1002" t="s">
        <v>2444</v>
      </c>
      <c r="C296" s="70">
        <v>18</v>
      </c>
      <c r="D296" s="1014">
        <v>41969</v>
      </c>
      <c r="E296" s="1009"/>
      <c r="F296" s="1007"/>
      <c r="G296" s="1010" t="s">
        <v>1875</v>
      </c>
      <c r="H296" s="1010"/>
      <c r="I296" s="87" t="s">
        <v>2232</v>
      </c>
    </row>
    <row r="297" spans="1:9" x14ac:dyDescent="0.2">
      <c r="A297" s="1222" t="s">
        <v>2445</v>
      </c>
      <c r="B297" s="492" t="s">
        <v>2446</v>
      </c>
      <c r="C297" s="76">
        <v>5</v>
      </c>
      <c r="D297" s="150">
        <v>42346</v>
      </c>
      <c r="E297" s="53" t="s">
        <v>1875</v>
      </c>
      <c r="F297" s="52"/>
      <c r="G297" s="55"/>
      <c r="H297" s="55"/>
      <c r="I297" s="1008" t="s">
        <v>4210</v>
      </c>
    </row>
    <row r="298" spans="1:9" x14ac:dyDescent="0.2">
      <c r="A298" s="1003" t="s">
        <v>2447</v>
      </c>
      <c r="B298" s="1003" t="s">
        <v>2448</v>
      </c>
      <c r="C298" s="62">
        <v>5</v>
      </c>
      <c r="D298" s="143">
        <v>41495</v>
      </c>
      <c r="E298" s="42" t="s">
        <v>1875</v>
      </c>
      <c r="F298" s="26"/>
      <c r="G298" s="37"/>
      <c r="H298" s="37"/>
      <c r="I298" s="23"/>
    </row>
    <row r="299" spans="1:9" x14ac:dyDescent="0.2">
      <c r="A299" s="1012" t="s">
        <v>2449</v>
      </c>
      <c r="B299" s="1002" t="s">
        <v>2450</v>
      </c>
      <c r="C299" s="70">
        <v>7</v>
      </c>
      <c r="D299" s="1014">
        <v>41221</v>
      </c>
      <c r="E299" s="1009"/>
      <c r="F299" s="1007" t="s">
        <v>1875</v>
      </c>
      <c r="G299" s="1010"/>
      <c r="H299" s="1010"/>
      <c r="I299" s="87" t="s">
        <v>2451</v>
      </c>
    </row>
    <row r="300" spans="1:9" x14ac:dyDescent="0.2">
      <c r="A300" s="1012" t="s">
        <v>2452</v>
      </c>
      <c r="B300" s="1002" t="s">
        <v>2453</v>
      </c>
      <c r="C300" s="70">
        <v>5</v>
      </c>
      <c r="D300" s="1014">
        <v>42306</v>
      </c>
      <c r="E300" s="1009" t="s">
        <v>1875</v>
      </c>
      <c r="F300" s="1007"/>
      <c r="G300" s="1010"/>
      <c r="H300" s="1010"/>
      <c r="I300" s="1006" t="s">
        <v>2454</v>
      </c>
    </row>
    <row r="301" spans="1:9" x14ac:dyDescent="0.2">
      <c r="A301" s="1012" t="s">
        <v>2455</v>
      </c>
      <c r="B301" s="1002" t="s">
        <v>2456</v>
      </c>
      <c r="C301" s="70">
        <v>8</v>
      </c>
      <c r="D301" s="1014">
        <v>41122</v>
      </c>
      <c r="E301" s="1009" t="s">
        <v>1875</v>
      </c>
      <c r="F301" s="1007"/>
      <c r="G301" s="1010"/>
      <c r="H301" s="1010"/>
      <c r="I301" s="87"/>
    </row>
    <row r="302" spans="1:9" x14ac:dyDescent="0.2">
      <c r="A302" s="1008" t="s">
        <v>2457</v>
      </c>
      <c r="B302" s="1008" t="s">
        <v>2458</v>
      </c>
      <c r="C302" s="76">
        <v>8</v>
      </c>
      <c r="D302" s="150">
        <v>40431</v>
      </c>
      <c r="E302" s="53"/>
      <c r="F302" s="52" t="s">
        <v>1875</v>
      </c>
      <c r="G302" s="55"/>
      <c r="H302" s="55"/>
      <c r="I302" s="91" t="s">
        <v>2459</v>
      </c>
    </row>
    <row r="303" spans="1:9" x14ac:dyDescent="0.2">
      <c r="A303" s="1003" t="s">
        <v>2460</v>
      </c>
      <c r="B303" s="1003" t="s">
        <v>2461</v>
      </c>
      <c r="C303" s="62">
        <v>6</v>
      </c>
      <c r="D303" s="143">
        <v>43049</v>
      </c>
      <c r="E303" s="42"/>
      <c r="F303" s="26" t="s">
        <v>1875</v>
      </c>
      <c r="G303" s="37"/>
      <c r="H303" s="37"/>
      <c r="I303" s="61" t="s">
        <v>1883</v>
      </c>
    </row>
    <row r="304" spans="1:9" x14ac:dyDescent="0.2">
      <c r="A304" s="166" t="s">
        <v>2462</v>
      </c>
      <c r="B304" s="93" t="s">
        <v>2463</v>
      </c>
      <c r="C304" s="70">
        <v>6</v>
      </c>
      <c r="D304" s="1014">
        <v>41209</v>
      </c>
      <c r="E304" s="1009" t="s">
        <v>1875</v>
      </c>
      <c r="F304" s="1007"/>
      <c r="G304" s="1010"/>
      <c r="H304" s="1010"/>
      <c r="I304" s="87" t="s">
        <v>4133</v>
      </c>
    </row>
    <row r="305" spans="1:9" x14ac:dyDescent="0.2">
      <c r="A305" s="75" t="s">
        <v>2464</v>
      </c>
      <c r="B305" s="75" t="s">
        <v>1406</v>
      </c>
      <c r="C305" s="70">
        <v>13</v>
      </c>
      <c r="D305" s="1014">
        <v>40471</v>
      </c>
      <c r="E305" s="1009"/>
      <c r="F305" s="1007" t="s">
        <v>1875</v>
      </c>
      <c r="G305" s="1010"/>
      <c r="H305" s="1010"/>
      <c r="I305" s="159" t="s">
        <v>1943</v>
      </c>
    </row>
    <row r="306" spans="1:9" x14ac:dyDescent="0.2">
      <c r="A306" s="1002" t="s">
        <v>2465</v>
      </c>
      <c r="B306" s="1002" t="s">
        <v>2466</v>
      </c>
      <c r="C306" s="70">
        <v>9</v>
      </c>
      <c r="D306" s="1014">
        <v>41409</v>
      </c>
      <c r="E306" s="1009"/>
      <c r="F306" s="1007" t="s">
        <v>1875</v>
      </c>
      <c r="G306" s="1010"/>
      <c r="H306" s="1010"/>
      <c r="I306" s="87" t="s">
        <v>2467</v>
      </c>
    </row>
    <row r="307" spans="1:9" x14ac:dyDescent="0.2">
      <c r="A307" s="1008" t="s">
        <v>2468</v>
      </c>
      <c r="B307" s="1008" t="s">
        <v>2469</v>
      </c>
      <c r="C307" s="76">
        <v>7</v>
      </c>
      <c r="D307" s="150">
        <v>42993</v>
      </c>
      <c r="E307" s="53"/>
      <c r="F307" s="52" t="s">
        <v>1875</v>
      </c>
      <c r="G307" s="55"/>
      <c r="H307" s="55"/>
      <c r="I307" s="1239" t="s">
        <v>4205</v>
      </c>
    </row>
    <row r="308" spans="1:9" x14ac:dyDescent="0.2">
      <c r="A308" s="154" t="s">
        <v>1401</v>
      </c>
      <c r="B308" s="154" t="s">
        <v>1402</v>
      </c>
      <c r="C308" s="62">
        <v>25</v>
      </c>
      <c r="D308" s="143">
        <v>39497</v>
      </c>
      <c r="E308" s="42" t="s">
        <v>1875</v>
      </c>
      <c r="F308" s="26"/>
      <c r="G308" s="37"/>
      <c r="H308" s="37"/>
      <c r="I308" s="170" t="s">
        <v>1943</v>
      </c>
    </row>
    <row r="309" spans="1:9" x14ac:dyDescent="0.2">
      <c r="A309" s="1002" t="s">
        <v>2470</v>
      </c>
      <c r="B309" s="1002" t="s">
        <v>2471</v>
      </c>
      <c r="C309" s="70">
        <v>23</v>
      </c>
      <c r="D309" s="1014">
        <v>40127</v>
      </c>
      <c r="E309" s="1009"/>
      <c r="F309" s="1007" t="s">
        <v>1875</v>
      </c>
      <c r="G309" s="1010"/>
      <c r="H309" s="1010"/>
      <c r="I309" s="1006" t="s">
        <v>2472</v>
      </c>
    </row>
    <row r="310" spans="1:9" x14ac:dyDescent="0.2">
      <c r="A310" s="93" t="s">
        <v>2473</v>
      </c>
      <c r="B310" s="93" t="s">
        <v>1416</v>
      </c>
      <c r="C310" s="70">
        <v>27</v>
      </c>
      <c r="D310" s="1014">
        <v>39937</v>
      </c>
      <c r="E310" s="1009" t="s">
        <v>1875</v>
      </c>
      <c r="F310" s="1007"/>
      <c r="G310" s="1010"/>
      <c r="H310" s="1010"/>
      <c r="I310" s="159" t="s">
        <v>1903</v>
      </c>
    </row>
    <row r="311" spans="1:9" x14ac:dyDescent="0.2">
      <c r="A311" s="1012" t="s">
        <v>2474</v>
      </c>
      <c r="B311" s="1002" t="s">
        <v>2475</v>
      </c>
      <c r="C311" s="70">
        <v>5</v>
      </c>
      <c r="D311" s="1014">
        <v>42675</v>
      </c>
      <c r="E311" s="1009"/>
      <c r="F311" s="1007" t="s">
        <v>1875</v>
      </c>
      <c r="G311" s="1010"/>
      <c r="H311" s="1010"/>
      <c r="I311" s="87" t="s">
        <v>1876</v>
      </c>
    </row>
    <row r="312" spans="1:9" x14ac:dyDescent="0.2">
      <c r="A312" s="1008" t="s">
        <v>2476</v>
      </c>
      <c r="B312" s="1008" t="s">
        <v>2477</v>
      </c>
      <c r="C312" s="76">
        <v>6</v>
      </c>
      <c r="D312" s="150">
        <v>42955</v>
      </c>
      <c r="E312" s="53"/>
      <c r="F312" s="52" t="s">
        <v>1875</v>
      </c>
      <c r="G312" s="55"/>
      <c r="H312" s="55"/>
      <c r="I312" s="1004" t="s">
        <v>1883</v>
      </c>
    </row>
    <row r="313" spans="1:9" x14ac:dyDescent="0.2">
      <c r="A313" s="154" t="s">
        <v>2478</v>
      </c>
      <c r="B313" s="154" t="s">
        <v>1429</v>
      </c>
      <c r="C313" s="62">
        <v>25</v>
      </c>
      <c r="D313" s="143">
        <v>39752</v>
      </c>
      <c r="E313" s="42" t="s">
        <v>1875</v>
      </c>
      <c r="F313" s="26"/>
      <c r="G313" s="37"/>
      <c r="H313" s="37"/>
      <c r="I313" s="170" t="s">
        <v>1903</v>
      </c>
    </row>
    <row r="314" spans="1:9" x14ac:dyDescent="0.2">
      <c r="A314" s="1012" t="s">
        <v>2479</v>
      </c>
      <c r="B314" s="1002" t="s">
        <v>2480</v>
      </c>
      <c r="C314" s="70">
        <v>25</v>
      </c>
      <c r="D314" s="1014">
        <v>42804</v>
      </c>
      <c r="E314" s="1009"/>
      <c r="F314" s="1007"/>
      <c r="G314" s="1010" t="s">
        <v>1875</v>
      </c>
      <c r="H314" s="1010"/>
      <c r="I314" s="87" t="s">
        <v>2481</v>
      </c>
    </row>
    <row r="315" spans="1:9" x14ac:dyDescent="0.2">
      <c r="A315" s="1002" t="s">
        <v>2482</v>
      </c>
      <c r="B315" s="1002" t="s">
        <v>2483</v>
      </c>
      <c r="C315" s="70">
        <v>8</v>
      </c>
      <c r="D315" s="1014">
        <v>42167</v>
      </c>
      <c r="E315" s="1009"/>
      <c r="F315" s="1007"/>
      <c r="G315" s="1010" t="s">
        <v>1875</v>
      </c>
      <c r="H315" s="1010"/>
      <c r="I315" s="1006" t="s">
        <v>2484</v>
      </c>
    </row>
    <row r="316" spans="1:9" x14ac:dyDescent="0.2">
      <c r="A316" s="1015" t="s">
        <v>1436</v>
      </c>
      <c r="B316" s="1015" t="s">
        <v>1437</v>
      </c>
      <c r="C316" s="1145">
        <v>8</v>
      </c>
      <c r="D316" s="1014">
        <v>43434</v>
      </c>
      <c r="E316" s="1009"/>
      <c r="F316" s="1007" t="s">
        <v>1875</v>
      </c>
      <c r="G316" s="1010"/>
      <c r="H316" s="1010"/>
      <c r="I316" s="87"/>
    </row>
    <row r="317" spans="1:9" x14ac:dyDescent="0.2">
      <c r="A317" s="1008" t="s">
        <v>675</v>
      </c>
      <c r="B317" s="1008" t="s">
        <v>676</v>
      </c>
      <c r="C317" s="76">
        <v>12</v>
      </c>
      <c r="D317" s="150">
        <v>41243</v>
      </c>
      <c r="E317" s="53"/>
      <c r="F317" s="52"/>
      <c r="G317" s="55"/>
      <c r="H317" s="1151" t="s">
        <v>1875</v>
      </c>
      <c r="I317" s="1153" t="s">
        <v>2485</v>
      </c>
    </row>
    <row r="318" spans="1:9" x14ac:dyDescent="0.2">
      <c r="A318" s="96" t="s">
        <v>2486</v>
      </c>
      <c r="B318" s="96" t="s">
        <v>2487</v>
      </c>
      <c r="C318" s="62">
        <v>27</v>
      </c>
      <c r="D318" s="143">
        <v>40134</v>
      </c>
      <c r="E318" s="42"/>
      <c r="F318" s="26" t="s">
        <v>1875</v>
      </c>
      <c r="G318" s="37"/>
      <c r="H318" s="37"/>
      <c r="I318" s="61" t="s">
        <v>2488</v>
      </c>
    </row>
    <row r="319" spans="1:9" x14ac:dyDescent="0.2">
      <c r="A319" s="1012" t="s">
        <v>1445</v>
      </c>
      <c r="B319" s="1002" t="s">
        <v>1446</v>
      </c>
      <c r="C319" s="70">
        <v>7</v>
      </c>
      <c r="D319" s="1014">
        <v>43162</v>
      </c>
      <c r="E319" s="1009" t="s">
        <v>1875</v>
      </c>
      <c r="F319" s="1007"/>
      <c r="G319" s="1010"/>
      <c r="H319" s="1010"/>
      <c r="I319" s="1006" t="s">
        <v>4175</v>
      </c>
    </row>
    <row r="320" spans="1:9" x14ac:dyDescent="0.2">
      <c r="A320" s="1015" t="s">
        <v>1447</v>
      </c>
      <c r="B320" s="1015" t="s">
        <v>1448</v>
      </c>
      <c r="C320" s="1145">
        <v>7</v>
      </c>
      <c r="D320" s="1014">
        <v>43404</v>
      </c>
      <c r="E320" s="1009"/>
      <c r="F320" s="1007" t="s">
        <v>1875</v>
      </c>
      <c r="G320" s="1010"/>
      <c r="H320" s="1010"/>
      <c r="I320" s="87" t="s">
        <v>4401</v>
      </c>
    </row>
    <row r="321" spans="1:9" x14ac:dyDescent="0.2">
      <c r="A321" s="1012" t="s">
        <v>4305</v>
      </c>
      <c r="B321" s="1002" t="s">
        <v>4306</v>
      </c>
      <c r="C321" s="70">
        <v>9</v>
      </c>
      <c r="D321" s="1014">
        <v>43343</v>
      </c>
      <c r="E321" s="1009" t="s">
        <v>1875</v>
      </c>
      <c r="F321" s="1007"/>
      <c r="G321" s="1010"/>
      <c r="H321" s="1010"/>
      <c r="I321" s="87"/>
    </row>
    <row r="322" spans="1:9" x14ac:dyDescent="0.2">
      <c r="A322" s="102" t="s">
        <v>1453</v>
      </c>
      <c r="B322" s="1008" t="s">
        <v>1454</v>
      </c>
      <c r="C322" s="76">
        <v>6</v>
      </c>
      <c r="D322" s="150">
        <v>43191</v>
      </c>
      <c r="E322" s="53"/>
      <c r="F322" s="52"/>
      <c r="G322" s="55" t="s">
        <v>1875</v>
      </c>
      <c r="H322" s="55"/>
      <c r="I322" s="91" t="s">
        <v>4198</v>
      </c>
    </row>
    <row r="323" spans="1:9" x14ac:dyDescent="0.2">
      <c r="A323" s="1003" t="s">
        <v>2489</v>
      </c>
      <c r="B323" s="1003" t="s">
        <v>2490</v>
      </c>
      <c r="C323" s="62">
        <v>5</v>
      </c>
      <c r="D323" s="143">
        <v>42306</v>
      </c>
      <c r="E323" s="42" t="s">
        <v>1875</v>
      </c>
      <c r="F323" s="26"/>
      <c r="G323" s="37"/>
      <c r="H323" s="37"/>
      <c r="I323" s="23"/>
    </row>
    <row r="324" spans="1:9" x14ac:dyDescent="0.2">
      <c r="A324" s="75" t="s">
        <v>2491</v>
      </c>
      <c r="B324" s="75" t="s">
        <v>2492</v>
      </c>
      <c r="C324" s="70">
        <v>13</v>
      </c>
      <c r="D324" s="1014">
        <v>42352</v>
      </c>
      <c r="E324" s="1009"/>
      <c r="F324" s="50" t="s">
        <v>1875</v>
      </c>
      <c r="G324" s="1010"/>
      <c r="H324" s="1010"/>
      <c r="I324" s="87" t="s">
        <v>2493</v>
      </c>
    </row>
    <row r="325" spans="1:9" x14ac:dyDescent="0.2">
      <c r="A325" s="1012" t="s">
        <v>2494</v>
      </c>
      <c r="B325" s="1002" t="s">
        <v>2495</v>
      </c>
      <c r="C325" s="70">
        <v>5</v>
      </c>
      <c r="D325" s="1014">
        <v>42342</v>
      </c>
      <c r="E325" s="1009"/>
      <c r="F325" s="1007"/>
      <c r="G325" s="1010" t="s">
        <v>1875</v>
      </c>
      <c r="H325" s="1010"/>
      <c r="I325" s="1006" t="s">
        <v>2496</v>
      </c>
    </row>
    <row r="326" spans="1:9" x14ac:dyDescent="0.2">
      <c r="A326" s="75" t="s">
        <v>2494</v>
      </c>
      <c r="B326" s="75" t="s">
        <v>2495</v>
      </c>
      <c r="C326" s="70">
        <v>7</v>
      </c>
      <c r="D326" s="1014">
        <v>40478</v>
      </c>
      <c r="E326" s="1009"/>
      <c r="F326" s="1007" t="s">
        <v>1875</v>
      </c>
      <c r="G326" s="1010"/>
      <c r="H326" s="1005"/>
      <c r="I326" s="85" t="s">
        <v>1903</v>
      </c>
    </row>
    <row r="327" spans="1:9" x14ac:dyDescent="0.2">
      <c r="A327" s="1012" t="s">
        <v>2497</v>
      </c>
      <c r="B327" s="1002" t="s">
        <v>2498</v>
      </c>
      <c r="C327" s="70">
        <v>6</v>
      </c>
      <c r="D327" s="1014">
        <v>43034</v>
      </c>
      <c r="E327" s="1009"/>
      <c r="F327" s="1007" t="s">
        <v>1875</v>
      </c>
      <c r="G327" s="1010"/>
      <c r="H327" s="1010"/>
      <c r="I327" s="1006" t="s">
        <v>1883</v>
      </c>
    </row>
    <row r="328" spans="1:9" x14ac:dyDescent="0.2">
      <c r="A328" s="1008" t="s">
        <v>2499</v>
      </c>
      <c r="B328" s="1008" t="s">
        <v>2500</v>
      </c>
      <c r="C328" s="76">
        <v>36</v>
      </c>
      <c r="D328" s="150">
        <v>39828</v>
      </c>
      <c r="E328" s="53" t="s">
        <v>1875</v>
      </c>
      <c r="F328" s="52"/>
      <c r="G328" s="55"/>
      <c r="H328" s="55"/>
      <c r="I328" s="1006" t="s">
        <v>2501</v>
      </c>
    </row>
    <row r="329" spans="1:9" x14ac:dyDescent="0.2">
      <c r="A329" s="100" t="s">
        <v>2502</v>
      </c>
      <c r="B329" s="96" t="s">
        <v>2503</v>
      </c>
      <c r="C329" s="62">
        <v>16</v>
      </c>
      <c r="D329" s="143">
        <v>40493</v>
      </c>
      <c r="E329" s="42"/>
      <c r="F329" s="26" t="s">
        <v>1875</v>
      </c>
      <c r="G329" s="37"/>
      <c r="H329" s="43"/>
      <c r="I329" s="65" t="s">
        <v>4152</v>
      </c>
    </row>
    <row r="330" spans="1:9" x14ac:dyDescent="0.2">
      <c r="A330" s="1012" t="s">
        <v>2504</v>
      </c>
      <c r="B330" s="1002" t="s">
        <v>2505</v>
      </c>
      <c r="C330" s="70">
        <v>5</v>
      </c>
      <c r="D330" s="1014">
        <v>42669</v>
      </c>
      <c r="E330" s="1009" t="s">
        <v>1875</v>
      </c>
      <c r="F330" s="1007"/>
      <c r="G330" s="1010"/>
      <c r="H330" s="1005"/>
      <c r="I330" s="1002"/>
    </row>
    <row r="331" spans="1:9" x14ac:dyDescent="0.2">
      <c r="A331" s="75" t="s">
        <v>2504</v>
      </c>
      <c r="B331" s="75" t="s">
        <v>2505</v>
      </c>
      <c r="C331" s="70">
        <v>7</v>
      </c>
      <c r="D331" s="1014">
        <v>40477</v>
      </c>
      <c r="E331" s="1009"/>
      <c r="F331" s="1007" t="s">
        <v>1875</v>
      </c>
      <c r="G331" s="1010"/>
      <c r="H331" s="1005"/>
      <c r="I331" s="85" t="s">
        <v>1903</v>
      </c>
    </row>
    <row r="332" spans="1:9" x14ac:dyDescent="0.2">
      <c r="A332" s="163" t="s">
        <v>2506</v>
      </c>
      <c r="B332" s="163" t="s">
        <v>2507</v>
      </c>
      <c r="C332" s="76">
        <v>50</v>
      </c>
      <c r="D332" s="150">
        <v>39899</v>
      </c>
      <c r="E332" s="53" t="s">
        <v>1875</v>
      </c>
      <c r="F332" s="52"/>
      <c r="G332" s="55"/>
      <c r="H332" s="48"/>
      <c r="I332" s="102" t="s">
        <v>2508</v>
      </c>
    </row>
    <row r="333" spans="1:9" x14ac:dyDescent="0.2">
      <c r="A333" s="1003" t="s">
        <v>2509</v>
      </c>
      <c r="B333" s="1003" t="s">
        <v>2510</v>
      </c>
      <c r="C333" s="62">
        <v>5</v>
      </c>
      <c r="D333" s="143">
        <v>42292</v>
      </c>
      <c r="E333" s="42"/>
      <c r="F333" s="26" t="s">
        <v>1875</v>
      </c>
      <c r="G333" s="37"/>
      <c r="H333" s="37"/>
      <c r="I333" s="87" t="s">
        <v>2511</v>
      </c>
    </row>
    <row r="334" spans="1:9" x14ac:dyDescent="0.2">
      <c r="A334" s="1012" t="s">
        <v>2512</v>
      </c>
      <c r="B334" s="1002" t="s">
        <v>2513</v>
      </c>
      <c r="C334" s="70">
        <v>8</v>
      </c>
      <c r="D334" s="1014">
        <v>42900</v>
      </c>
      <c r="E334" s="1009"/>
      <c r="F334" s="1007"/>
      <c r="G334" s="1010" t="s">
        <v>1875</v>
      </c>
      <c r="H334" s="1010"/>
      <c r="I334" s="87" t="s">
        <v>2514</v>
      </c>
    </row>
    <row r="335" spans="1:9" x14ac:dyDescent="0.2">
      <c r="A335" s="1012" t="s">
        <v>2515</v>
      </c>
      <c r="B335" s="1002" t="s">
        <v>2516</v>
      </c>
      <c r="C335" s="70">
        <v>5</v>
      </c>
      <c r="D335" s="1014">
        <v>42584</v>
      </c>
      <c r="E335" s="1009" t="s">
        <v>1875</v>
      </c>
      <c r="F335" s="1007"/>
      <c r="G335" s="1010"/>
      <c r="H335" s="1010"/>
      <c r="I335" s="1006"/>
    </row>
    <row r="336" spans="1:9" x14ac:dyDescent="0.2">
      <c r="A336" s="1012" t="s">
        <v>2517</v>
      </c>
      <c r="B336" s="1002" t="s">
        <v>2518</v>
      </c>
      <c r="C336" s="70">
        <v>5</v>
      </c>
      <c r="D336" s="1014">
        <v>41254</v>
      </c>
      <c r="E336" s="1009"/>
      <c r="F336" s="1007"/>
      <c r="G336" s="1010" t="s">
        <v>1875</v>
      </c>
      <c r="H336" s="1010"/>
      <c r="I336" s="1006" t="s">
        <v>2519</v>
      </c>
    </row>
    <row r="337" spans="1:9" x14ac:dyDescent="0.2">
      <c r="A337" s="102" t="s">
        <v>2520</v>
      </c>
      <c r="B337" s="1008" t="s">
        <v>2521</v>
      </c>
      <c r="C337" s="76">
        <v>19</v>
      </c>
      <c r="D337" s="150">
        <v>40857</v>
      </c>
      <c r="E337" s="53"/>
      <c r="F337" s="52" t="s">
        <v>1875</v>
      </c>
      <c r="G337" s="55"/>
      <c r="H337" s="55"/>
      <c r="I337" s="91" t="s">
        <v>2522</v>
      </c>
    </row>
    <row r="338" spans="1:9" x14ac:dyDescent="0.2">
      <c r="A338" s="65" t="s">
        <v>2523</v>
      </c>
      <c r="B338" s="1003" t="s">
        <v>2524</v>
      </c>
      <c r="C338" s="62">
        <v>13</v>
      </c>
      <c r="D338" s="143">
        <v>42646</v>
      </c>
      <c r="E338" s="42"/>
      <c r="F338" s="26" t="s">
        <v>1875</v>
      </c>
      <c r="G338" s="37"/>
      <c r="H338" s="37"/>
      <c r="I338" s="61" t="s">
        <v>1876</v>
      </c>
    </row>
    <row r="339" spans="1:9" x14ac:dyDescent="0.2">
      <c r="A339" s="85" t="s">
        <v>1479</v>
      </c>
      <c r="B339" s="75" t="s">
        <v>1480</v>
      </c>
      <c r="C339" s="70">
        <v>7</v>
      </c>
      <c r="D339" s="1014">
        <v>40506</v>
      </c>
      <c r="E339" s="1009"/>
      <c r="F339" s="1007" t="s">
        <v>1875</v>
      </c>
      <c r="G339" s="1010"/>
      <c r="H339" s="1010"/>
      <c r="I339" s="159" t="s">
        <v>1903</v>
      </c>
    </row>
    <row r="340" spans="1:9" x14ac:dyDescent="0.2">
      <c r="A340" s="1002" t="s">
        <v>2525</v>
      </c>
      <c r="B340" s="1002" t="s">
        <v>2526</v>
      </c>
      <c r="C340" s="70">
        <v>12</v>
      </c>
      <c r="D340" s="1014">
        <v>41518</v>
      </c>
      <c r="E340" s="1009"/>
      <c r="F340" s="1007"/>
      <c r="G340" s="1010" t="s">
        <v>1875</v>
      </c>
      <c r="H340" s="1010"/>
      <c r="I340" s="1006" t="s">
        <v>2527</v>
      </c>
    </row>
    <row r="341" spans="1:9" x14ac:dyDescent="0.2">
      <c r="A341" s="522" t="s">
        <v>1489</v>
      </c>
      <c r="B341" s="1015" t="s">
        <v>1490</v>
      </c>
      <c r="C341" s="1145">
        <v>8</v>
      </c>
      <c r="D341" s="1014">
        <v>43434</v>
      </c>
      <c r="E341" s="1009"/>
      <c r="F341" s="1007" t="s">
        <v>1875</v>
      </c>
      <c r="G341" s="1010"/>
      <c r="H341" s="1010"/>
      <c r="I341" s="87"/>
    </row>
    <row r="342" spans="1:9" x14ac:dyDescent="0.2">
      <c r="A342" s="1008" t="s">
        <v>691</v>
      </c>
      <c r="B342" s="1008" t="s">
        <v>692</v>
      </c>
      <c r="C342" s="76">
        <v>15</v>
      </c>
      <c r="D342" s="150">
        <v>43102</v>
      </c>
      <c r="E342" s="53"/>
      <c r="F342" s="52"/>
      <c r="G342" s="55" t="s">
        <v>1875</v>
      </c>
      <c r="H342" s="55"/>
      <c r="I342" s="1004" t="s">
        <v>4048</v>
      </c>
    </row>
    <row r="343" spans="1:9" x14ac:dyDescent="0.2">
      <c r="A343" s="96" t="s">
        <v>2528</v>
      </c>
      <c r="B343" s="96" t="s">
        <v>2529</v>
      </c>
      <c r="C343" s="62">
        <v>12</v>
      </c>
      <c r="D343" s="143">
        <v>42249</v>
      </c>
      <c r="E343" s="42"/>
      <c r="F343" s="26" t="s">
        <v>1875</v>
      </c>
      <c r="G343" s="37"/>
      <c r="H343" s="37"/>
      <c r="I343" s="65" t="s">
        <v>2530</v>
      </c>
    </row>
    <row r="344" spans="1:9" x14ac:dyDescent="0.2">
      <c r="A344" s="1002" t="s">
        <v>2531</v>
      </c>
      <c r="B344" s="1002" t="s">
        <v>2532</v>
      </c>
      <c r="C344" s="70">
        <v>10</v>
      </c>
      <c r="D344" s="1014">
        <v>41617</v>
      </c>
      <c r="E344" s="1009"/>
      <c r="F344" s="1007"/>
      <c r="G344" s="1010" t="s">
        <v>1875</v>
      </c>
      <c r="H344" s="1010"/>
      <c r="I344" s="1002" t="s">
        <v>2534</v>
      </c>
    </row>
    <row r="345" spans="1:9" x14ac:dyDescent="0.2">
      <c r="A345" s="1012" t="s">
        <v>2531</v>
      </c>
      <c r="B345" s="1002" t="s">
        <v>2532</v>
      </c>
      <c r="C345" s="70">
        <v>5</v>
      </c>
      <c r="D345" s="1014">
        <v>40450</v>
      </c>
      <c r="E345" s="1009"/>
      <c r="F345" s="169" t="s">
        <v>1875</v>
      </c>
      <c r="G345" s="1010"/>
      <c r="H345" s="1010"/>
      <c r="I345" s="79" t="s">
        <v>2533</v>
      </c>
    </row>
    <row r="346" spans="1:9" x14ac:dyDescent="0.2">
      <c r="A346" s="489" t="s">
        <v>2535</v>
      </c>
      <c r="B346" s="75" t="s">
        <v>2536</v>
      </c>
      <c r="C346" s="70">
        <v>5</v>
      </c>
      <c r="D346" s="1014">
        <v>41592</v>
      </c>
      <c r="E346" s="1009"/>
      <c r="F346" s="1007" t="s">
        <v>1875</v>
      </c>
      <c r="G346" s="1010"/>
      <c r="H346" s="1010"/>
      <c r="I346" s="1012" t="s">
        <v>2537</v>
      </c>
    </row>
    <row r="347" spans="1:9" x14ac:dyDescent="0.2">
      <c r="A347" s="102" t="s">
        <v>2538</v>
      </c>
      <c r="B347" s="1008" t="s">
        <v>2539</v>
      </c>
      <c r="C347" s="76">
        <v>6</v>
      </c>
      <c r="D347" s="150">
        <v>42545</v>
      </c>
      <c r="E347" s="53"/>
      <c r="F347" s="52"/>
      <c r="G347" s="55" t="s">
        <v>1875</v>
      </c>
      <c r="H347" s="55"/>
      <c r="I347" s="102" t="s">
        <v>2540</v>
      </c>
    </row>
    <row r="348" spans="1:9" x14ac:dyDescent="0.2">
      <c r="A348" s="65" t="s">
        <v>2541</v>
      </c>
      <c r="B348" s="1003" t="s">
        <v>2542</v>
      </c>
      <c r="C348" s="62">
        <v>16</v>
      </c>
      <c r="D348" s="143">
        <v>42957</v>
      </c>
      <c r="E348" s="42"/>
      <c r="F348" s="26" t="s">
        <v>1875</v>
      </c>
      <c r="G348" s="37"/>
      <c r="H348" s="37"/>
      <c r="I348" s="23" t="s">
        <v>2543</v>
      </c>
    </row>
    <row r="349" spans="1:9" x14ac:dyDescent="0.2">
      <c r="A349" s="1012" t="s">
        <v>2544</v>
      </c>
      <c r="B349" s="1002" t="s">
        <v>2545</v>
      </c>
      <c r="C349" s="70">
        <v>5</v>
      </c>
      <c r="D349" s="1014">
        <v>42217</v>
      </c>
      <c r="E349" s="1009"/>
      <c r="F349" s="50"/>
      <c r="G349" s="1010" t="s">
        <v>1875</v>
      </c>
      <c r="H349" s="1010"/>
      <c r="I349" s="1006" t="s">
        <v>2546</v>
      </c>
    </row>
    <row r="350" spans="1:9" x14ac:dyDescent="0.2">
      <c r="A350" s="489" t="s">
        <v>2547</v>
      </c>
      <c r="B350" s="489" t="s">
        <v>2548</v>
      </c>
      <c r="C350" s="70">
        <v>6</v>
      </c>
      <c r="D350" s="1014">
        <v>43060</v>
      </c>
      <c r="E350" s="1009"/>
      <c r="F350" s="1007" t="s">
        <v>1875</v>
      </c>
      <c r="G350" s="1010"/>
      <c r="H350" s="1010"/>
      <c r="I350" s="87" t="s">
        <v>4064</v>
      </c>
    </row>
    <row r="351" spans="1:9" x14ac:dyDescent="0.2">
      <c r="A351" s="1002" t="s">
        <v>2549</v>
      </c>
      <c r="B351" s="1002" t="s">
        <v>2550</v>
      </c>
      <c r="C351" s="70">
        <v>19</v>
      </c>
      <c r="D351" s="1014">
        <v>42585</v>
      </c>
      <c r="E351" s="1009" t="s">
        <v>1875</v>
      </c>
      <c r="F351" s="1007"/>
      <c r="G351" s="1010"/>
      <c r="H351" s="1010"/>
      <c r="I351" s="1006"/>
    </row>
    <row r="352" spans="1:9" x14ac:dyDescent="0.2">
      <c r="A352" s="89" t="s">
        <v>2551</v>
      </c>
      <c r="B352" s="89" t="s">
        <v>2552</v>
      </c>
      <c r="C352" s="76">
        <v>30</v>
      </c>
      <c r="D352" s="150">
        <v>40085</v>
      </c>
      <c r="E352" s="53"/>
      <c r="F352" s="52" t="s">
        <v>1875</v>
      </c>
      <c r="G352" s="55"/>
      <c r="H352" s="55"/>
      <c r="I352" s="158" t="s">
        <v>2377</v>
      </c>
    </row>
    <row r="353" spans="1:9" x14ac:dyDescent="0.2">
      <c r="A353" s="34" t="s">
        <v>2553</v>
      </c>
      <c r="B353" s="1003" t="s">
        <v>2552</v>
      </c>
      <c r="C353" s="211">
        <v>7</v>
      </c>
      <c r="D353" s="178">
        <v>42954</v>
      </c>
      <c r="E353" s="43"/>
      <c r="F353" s="26" t="s">
        <v>1875</v>
      </c>
      <c r="G353" s="43"/>
      <c r="H353" s="26"/>
      <c r="I353" s="23" t="s">
        <v>1883</v>
      </c>
    </row>
    <row r="354" spans="1:9" x14ac:dyDescent="0.2">
      <c r="A354" s="1011" t="s">
        <v>2554</v>
      </c>
      <c r="B354" s="1002" t="s">
        <v>2555</v>
      </c>
      <c r="C354" s="203">
        <v>5</v>
      </c>
      <c r="D354" s="162">
        <v>42249</v>
      </c>
      <c r="E354" s="1005"/>
      <c r="F354" s="50" t="s">
        <v>1875</v>
      </c>
      <c r="G354" s="1005"/>
      <c r="H354" s="1007"/>
      <c r="I354" s="87" t="s">
        <v>2556</v>
      </c>
    </row>
    <row r="355" spans="1:9" x14ac:dyDescent="0.2">
      <c r="A355" s="36" t="s">
        <v>2557</v>
      </c>
      <c r="B355" s="1002" t="s">
        <v>2558</v>
      </c>
      <c r="C355" s="203">
        <v>6</v>
      </c>
      <c r="D355" s="162">
        <v>41578</v>
      </c>
      <c r="E355" s="1005"/>
      <c r="F355" s="1007" t="s">
        <v>1875</v>
      </c>
      <c r="G355" s="1005"/>
      <c r="H355" s="1007"/>
      <c r="I355" s="87" t="s">
        <v>4179</v>
      </c>
    </row>
    <row r="356" spans="1:9" x14ac:dyDescent="0.2">
      <c r="A356" s="1017" t="s">
        <v>1505</v>
      </c>
      <c r="B356" s="1015" t="s">
        <v>1506</v>
      </c>
      <c r="C356" s="687">
        <v>5</v>
      </c>
      <c r="D356" s="162">
        <v>43404</v>
      </c>
      <c r="E356" s="1005"/>
      <c r="F356" s="1007" t="s">
        <v>1875</v>
      </c>
      <c r="G356" s="1005"/>
      <c r="H356" s="1007"/>
      <c r="I356" s="87" t="s">
        <v>4401</v>
      </c>
    </row>
    <row r="357" spans="1:9" x14ac:dyDescent="0.2">
      <c r="A357" s="88" t="s">
        <v>703</v>
      </c>
      <c r="B357" s="1008" t="s">
        <v>704</v>
      </c>
      <c r="C357" s="183">
        <v>7</v>
      </c>
      <c r="D357" s="179">
        <v>40497</v>
      </c>
      <c r="E357" s="1236" t="s">
        <v>1875</v>
      </c>
      <c r="F357" s="52"/>
      <c r="G357" s="48"/>
      <c r="H357" s="52"/>
      <c r="I357" s="1097" t="s">
        <v>2559</v>
      </c>
    </row>
    <row r="358" spans="1:9" x14ac:dyDescent="0.2">
      <c r="A358" s="75" t="s">
        <v>2560</v>
      </c>
      <c r="B358" s="75" t="s">
        <v>2561</v>
      </c>
      <c r="C358" s="70">
        <v>10</v>
      </c>
      <c r="D358" s="1014">
        <v>41578</v>
      </c>
      <c r="E358" s="1009"/>
      <c r="F358" s="1007" t="s">
        <v>1875</v>
      </c>
      <c r="G358" s="1010"/>
      <c r="H358" s="1010"/>
      <c r="I358" s="87" t="s">
        <v>2562</v>
      </c>
    </row>
    <row r="359" spans="1:9" x14ac:dyDescent="0.2">
      <c r="A359" s="1012" t="s">
        <v>2563</v>
      </c>
      <c r="B359" s="1002" t="s">
        <v>2564</v>
      </c>
      <c r="C359" s="70">
        <v>12</v>
      </c>
      <c r="D359" s="147">
        <v>42684</v>
      </c>
      <c r="E359" s="63"/>
      <c r="F359" s="50"/>
      <c r="G359" s="64" t="s">
        <v>1875</v>
      </c>
      <c r="H359" s="1010"/>
      <c r="I359" s="87" t="s">
        <v>2565</v>
      </c>
    </row>
    <row r="360" spans="1:9" x14ac:dyDescent="0.2">
      <c r="A360" s="1012" t="s">
        <v>2566</v>
      </c>
      <c r="B360" s="1002" t="s">
        <v>2567</v>
      </c>
      <c r="C360" s="70">
        <v>7</v>
      </c>
      <c r="D360" s="1014">
        <v>42472</v>
      </c>
      <c r="E360" s="1009" t="s">
        <v>1875</v>
      </c>
      <c r="F360" s="1007"/>
      <c r="G360" s="1010"/>
      <c r="H360" s="1010"/>
      <c r="I360" s="1006"/>
    </row>
    <row r="361" spans="1:9" x14ac:dyDescent="0.2">
      <c r="A361" s="93" t="s">
        <v>2568</v>
      </c>
      <c r="B361" s="93" t="s">
        <v>2569</v>
      </c>
      <c r="C361" s="70">
        <v>31</v>
      </c>
      <c r="D361" s="1014">
        <v>39927</v>
      </c>
      <c r="E361" s="1009" t="s">
        <v>1875</v>
      </c>
      <c r="F361" s="1007"/>
      <c r="G361" s="1010"/>
      <c r="H361" s="1010"/>
      <c r="I361" s="87" t="s">
        <v>2570</v>
      </c>
    </row>
    <row r="362" spans="1:9" x14ac:dyDescent="0.2">
      <c r="A362" s="1127" t="s">
        <v>2571</v>
      </c>
      <c r="B362" s="163" t="s">
        <v>2572</v>
      </c>
      <c r="C362" s="76">
        <v>8</v>
      </c>
      <c r="D362" s="150">
        <v>40960</v>
      </c>
      <c r="E362" s="53" t="s">
        <v>1875</v>
      </c>
      <c r="F362" s="52"/>
      <c r="G362" s="55"/>
      <c r="H362" s="55"/>
      <c r="I362" s="91" t="s">
        <v>2573</v>
      </c>
    </row>
    <row r="363" spans="1:9" x14ac:dyDescent="0.2">
      <c r="A363" s="65" t="s">
        <v>2574</v>
      </c>
      <c r="B363" s="1003" t="s">
        <v>2575</v>
      </c>
      <c r="C363" s="62">
        <v>9</v>
      </c>
      <c r="D363" s="143">
        <v>41449</v>
      </c>
      <c r="E363" s="42"/>
      <c r="F363" s="26"/>
      <c r="G363" s="37"/>
      <c r="H363" s="37" t="s">
        <v>1875</v>
      </c>
      <c r="I363" s="61" t="s">
        <v>2576</v>
      </c>
    </row>
    <row r="364" spans="1:9" x14ac:dyDescent="0.2">
      <c r="A364" s="1002" t="s">
        <v>2577</v>
      </c>
      <c r="B364" s="1002" t="s">
        <v>2578</v>
      </c>
      <c r="C364" s="70">
        <v>6</v>
      </c>
      <c r="D364" s="1014">
        <v>40807</v>
      </c>
      <c r="E364" s="1009"/>
      <c r="F364" s="1007"/>
      <c r="G364" s="1010" t="s">
        <v>1875</v>
      </c>
      <c r="H364" s="1010"/>
      <c r="I364" s="1006" t="s">
        <v>2579</v>
      </c>
    </row>
    <row r="365" spans="1:9" x14ac:dyDescent="0.2">
      <c r="A365" s="1012" t="s">
        <v>2580</v>
      </c>
      <c r="B365" s="1002" t="s">
        <v>2581</v>
      </c>
      <c r="C365" s="70">
        <v>10</v>
      </c>
      <c r="D365" s="1014">
        <v>41569</v>
      </c>
      <c r="E365" s="1009"/>
      <c r="F365" s="1007" t="s">
        <v>1875</v>
      </c>
      <c r="G365" s="1010"/>
      <c r="H365" s="1010"/>
      <c r="I365" s="87" t="s">
        <v>2582</v>
      </c>
    </row>
    <row r="366" spans="1:9" x14ac:dyDescent="0.2">
      <c r="A366" s="1002" t="s">
        <v>2583</v>
      </c>
      <c r="B366" s="1002" t="s">
        <v>2584</v>
      </c>
      <c r="C366" s="70">
        <v>6</v>
      </c>
      <c r="D366" s="1014">
        <v>41935</v>
      </c>
      <c r="E366" s="1009"/>
      <c r="F366" s="1007" t="s">
        <v>1875</v>
      </c>
      <c r="G366" s="1010"/>
      <c r="H366" s="1010"/>
      <c r="I366" s="87" t="s">
        <v>2143</v>
      </c>
    </row>
    <row r="367" spans="1:9" x14ac:dyDescent="0.2">
      <c r="A367" s="102" t="s">
        <v>2585</v>
      </c>
      <c r="B367" s="1008" t="s">
        <v>2586</v>
      </c>
      <c r="C367" s="76">
        <v>9</v>
      </c>
      <c r="D367" s="150">
        <v>40442</v>
      </c>
      <c r="E367" s="53"/>
      <c r="F367" s="52" t="s">
        <v>1875</v>
      </c>
      <c r="G367" s="55"/>
      <c r="H367" s="55"/>
      <c r="I367" s="91" t="s">
        <v>2587</v>
      </c>
    </row>
    <row r="368" spans="1:9" x14ac:dyDescent="0.2">
      <c r="A368" s="1134" t="s">
        <v>2588</v>
      </c>
      <c r="B368" s="1137" t="s">
        <v>2589</v>
      </c>
      <c r="C368" s="62">
        <v>14</v>
      </c>
      <c r="D368" s="143">
        <v>42117</v>
      </c>
      <c r="E368" s="42"/>
      <c r="F368" s="26"/>
      <c r="G368" s="37"/>
      <c r="H368" s="37" t="s">
        <v>1875</v>
      </c>
      <c r="I368" s="23"/>
    </row>
    <row r="369" spans="1:9" x14ac:dyDescent="0.2">
      <c r="A369" s="1012" t="s">
        <v>2590</v>
      </c>
      <c r="B369" s="1006" t="s">
        <v>2591</v>
      </c>
      <c r="C369" s="70">
        <v>5</v>
      </c>
      <c r="D369" s="1014">
        <v>40422</v>
      </c>
      <c r="E369" s="1009"/>
      <c r="F369" s="1007"/>
      <c r="G369" s="1010" t="s">
        <v>1875</v>
      </c>
      <c r="H369" s="1010"/>
      <c r="I369" s="87" t="s">
        <v>2592</v>
      </c>
    </row>
    <row r="370" spans="1:9" x14ac:dyDescent="0.2">
      <c r="A370" s="1012" t="s">
        <v>2593</v>
      </c>
      <c r="B370" s="1006" t="s">
        <v>2594</v>
      </c>
      <c r="C370" s="70">
        <v>5</v>
      </c>
      <c r="D370" s="1014">
        <v>42684</v>
      </c>
      <c r="E370" s="1009"/>
      <c r="F370" s="1007" t="s">
        <v>1875</v>
      </c>
      <c r="G370" s="1010"/>
      <c r="H370" s="1010"/>
      <c r="I370" s="87" t="s">
        <v>2595</v>
      </c>
    </row>
    <row r="371" spans="1:9" x14ac:dyDescent="0.2">
      <c r="A371" s="1012" t="s">
        <v>2596</v>
      </c>
      <c r="B371" s="1006" t="s">
        <v>2597</v>
      </c>
      <c r="C371" s="70">
        <v>5</v>
      </c>
      <c r="D371" s="1014">
        <v>42481</v>
      </c>
      <c r="E371" s="1009" t="s">
        <v>1875</v>
      </c>
      <c r="F371" s="1007"/>
      <c r="G371" s="1010"/>
      <c r="H371" s="1010"/>
      <c r="I371" s="1006"/>
    </row>
    <row r="372" spans="1:9" x14ac:dyDescent="0.2">
      <c r="A372" s="148" t="s">
        <v>2598</v>
      </c>
      <c r="B372" s="172" t="s">
        <v>2599</v>
      </c>
      <c r="C372" s="76">
        <v>11</v>
      </c>
      <c r="D372" s="150">
        <v>41618</v>
      </c>
      <c r="E372" s="53"/>
      <c r="F372" s="52"/>
      <c r="G372" s="55"/>
      <c r="H372" s="55" t="s">
        <v>1875</v>
      </c>
      <c r="I372" s="91"/>
    </row>
    <row r="373" spans="1:9" x14ac:dyDescent="0.2">
      <c r="A373" s="497" t="s">
        <v>2600</v>
      </c>
      <c r="B373" s="176" t="s">
        <v>2601</v>
      </c>
      <c r="C373" s="62">
        <v>8</v>
      </c>
      <c r="D373" s="143">
        <v>40942</v>
      </c>
      <c r="E373" s="42" t="s">
        <v>1875</v>
      </c>
      <c r="F373" s="26"/>
      <c r="G373" s="37"/>
      <c r="H373" s="37"/>
      <c r="I373" s="61" t="s">
        <v>2602</v>
      </c>
    </row>
    <row r="374" spans="1:9" x14ac:dyDescent="0.2">
      <c r="A374" s="486" t="s">
        <v>2603</v>
      </c>
      <c r="B374" s="503" t="s">
        <v>2604</v>
      </c>
      <c r="C374" s="70">
        <v>5</v>
      </c>
      <c r="D374" s="1014">
        <v>42395</v>
      </c>
      <c r="E374" s="1009" t="s">
        <v>1875</v>
      </c>
      <c r="F374" s="1007"/>
      <c r="G374" s="1010"/>
      <c r="H374" s="1010"/>
      <c r="I374" s="1006" t="s">
        <v>4166</v>
      </c>
    </row>
    <row r="375" spans="1:9" x14ac:dyDescent="0.2">
      <c r="A375" s="473" t="s">
        <v>2603</v>
      </c>
      <c r="B375" s="165" t="s">
        <v>2604</v>
      </c>
      <c r="C375" s="70">
        <v>7</v>
      </c>
      <c r="D375" s="1014">
        <v>40477</v>
      </c>
      <c r="E375" s="1009"/>
      <c r="F375" s="1007" t="s">
        <v>1875</v>
      </c>
      <c r="G375" s="1010"/>
      <c r="H375" s="1010"/>
      <c r="I375" s="159" t="s">
        <v>1903</v>
      </c>
    </row>
    <row r="376" spans="1:9" x14ac:dyDescent="0.2">
      <c r="A376" s="1012" t="s">
        <v>2605</v>
      </c>
      <c r="B376" s="1006" t="s">
        <v>2606</v>
      </c>
      <c r="C376" s="70">
        <v>6</v>
      </c>
      <c r="D376" s="1014">
        <v>42690</v>
      </c>
      <c r="E376" s="1009"/>
      <c r="F376" s="1007" t="s">
        <v>1875</v>
      </c>
      <c r="G376" s="1010"/>
      <c r="H376" s="1010"/>
      <c r="I376" s="87" t="s">
        <v>1876</v>
      </c>
    </row>
    <row r="377" spans="1:9" x14ac:dyDescent="0.2">
      <c r="A377" s="114" t="s">
        <v>2607</v>
      </c>
      <c r="B377" s="484" t="s">
        <v>2608</v>
      </c>
      <c r="C377" s="76">
        <v>14</v>
      </c>
      <c r="D377" s="150">
        <v>42668</v>
      </c>
      <c r="E377" s="53"/>
      <c r="F377" s="52" t="s">
        <v>1875</v>
      </c>
      <c r="G377" s="55"/>
      <c r="H377" s="55"/>
      <c r="I377" s="91" t="s">
        <v>4073</v>
      </c>
    </row>
    <row r="378" spans="1:9" x14ac:dyDescent="0.2">
      <c r="A378" s="96" t="s">
        <v>2609</v>
      </c>
      <c r="B378" s="164" t="s">
        <v>1520</v>
      </c>
      <c r="C378" s="62">
        <v>22</v>
      </c>
      <c r="D378" s="143">
        <v>40147</v>
      </c>
      <c r="E378" s="42"/>
      <c r="F378" s="26" t="s">
        <v>1875</v>
      </c>
      <c r="G378" s="37"/>
      <c r="H378" s="37"/>
      <c r="I378" s="170" t="s">
        <v>1943</v>
      </c>
    </row>
    <row r="379" spans="1:9" x14ac:dyDescent="0.2">
      <c r="A379" s="1002" t="s">
        <v>1521</v>
      </c>
      <c r="B379" s="1006" t="s">
        <v>1522</v>
      </c>
      <c r="C379" s="70">
        <v>5</v>
      </c>
      <c r="D379" s="1014">
        <v>41389</v>
      </c>
      <c r="E379" s="1009"/>
      <c r="F379" s="1007"/>
      <c r="G379" s="1010"/>
      <c r="H379" s="1010" t="s">
        <v>1875</v>
      </c>
      <c r="I379" s="87" t="s">
        <v>2610</v>
      </c>
    </row>
    <row r="380" spans="1:9" x14ac:dyDescent="0.2">
      <c r="A380" s="175" t="s">
        <v>2611</v>
      </c>
      <c r="B380" s="173" t="s">
        <v>2612</v>
      </c>
      <c r="C380" s="70">
        <v>12</v>
      </c>
      <c r="D380" s="1014">
        <v>41370</v>
      </c>
      <c r="E380" s="1009"/>
      <c r="F380" s="1007"/>
      <c r="G380" s="1010"/>
      <c r="H380" s="1010" t="s">
        <v>1875</v>
      </c>
      <c r="I380" s="87" t="s">
        <v>2613</v>
      </c>
    </row>
    <row r="381" spans="1:9" x14ac:dyDescent="0.2">
      <c r="A381" s="145" t="s">
        <v>2614</v>
      </c>
      <c r="B381" s="173" t="s">
        <v>2615</v>
      </c>
      <c r="C381" s="70">
        <v>14</v>
      </c>
      <c r="D381" s="1014">
        <v>42094</v>
      </c>
      <c r="E381" s="1009"/>
      <c r="F381" s="1007"/>
      <c r="G381" s="1010"/>
      <c r="H381" s="1010" t="s">
        <v>1875</v>
      </c>
      <c r="I381" s="1006"/>
    </row>
    <row r="382" spans="1:9" x14ac:dyDescent="0.2">
      <c r="A382" s="1008" t="s">
        <v>2616</v>
      </c>
      <c r="B382" s="1004" t="s">
        <v>2617</v>
      </c>
      <c r="C382" s="76">
        <v>14</v>
      </c>
      <c r="D382" s="150">
        <v>41008</v>
      </c>
      <c r="E382" s="53"/>
      <c r="F382" s="52"/>
      <c r="G382" s="55" t="s">
        <v>1875</v>
      </c>
      <c r="H382" s="55"/>
      <c r="I382" s="1004" t="s">
        <v>2618</v>
      </c>
    </row>
    <row r="383" spans="1:9" x14ac:dyDescent="0.2">
      <c r="A383" s="177" t="s">
        <v>2619</v>
      </c>
      <c r="B383" s="1137" t="s">
        <v>2620</v>
      </c>
      <c r="C383" s="62">
        <v>11</v>
      </c>
      <c r="D383" s="143">
        <v>41607</v>
      </c>
      <c r="E383" s="42"/>
      <c r="F383" s="26"/>
      <c r="G383" s="37"/>
      <c r="H383" s="37" t="s">
        <v>1875</v>
      </c>
      <c r="I383" s="23"/>
    </row>
    <row r="384" spans="1:9" x14ac:dyDescent="0.2">
      <c r="A384" s="1002" t="s">
        <v>2621</v>
      </c>
      <c r="B384" s="1006" t="s">
        <v>2622</v>
      </c>
      <c r="C384" s="70">
        <v>12</v>
      </c>
      <c r="D384" s="1014">
        <v>41578</v>
      </c>
      <c r="E384" s="1009"/>
      <c r="F384" s="1007" t="s">
        <v>1875</v>
      </c>
      <c r="G384" s="1010"/>
      <c r="H384" s="1010"/>
      <c r="I384" s="87" t="s">
        <v>4132</v>
      </c>
    </row>
    <row r="385" spans="1:9" x14ac:dyDescent="0.2">
      <c r="A385" s="1002" t="s">
        <v>2623</v>
      </c>
      <c r="B385" s="1006" t="s">
        <v>2624</v>
      </c>
      <c r="C385" s="70">
        <v>8</v>
      </c>
      <c r="D385" s="1014">
        <v>41943</v>
      </c>
      <c r="E385" s="1009"/>
      <c r="F385" s="1007" t="s">
        <v>1875</v>
      </c>
      <c r="G385" s="1010"/>
      <c r="H385" s="1010"/>
      <c r="I385" s="87" t="s">
        <v>4131</v>
      </c>
    </row>
    <row r="386" spans="1:9" x14ac:dyDescent="0.2">
      <c r="A386" s="1002" t="s">
        <v>2625</v>
      </c>
      <c r="B386" s="1006" t="s">
        <v>2626</v>
      </c>
      <c r="C386" s="70">
        <v>7</v>
      </c>
      <c r="D386" s="1014">
        <v>41627</v>
      </c>
      <c r="E386" s="1009"/>
      <c r="F386" s="1007"/>
      <c r="G386" s="1010" t="s">
        <v>1875</v>
      </c>
      <c r="H386" s="1010"/>
      <c r="I386" s="1006" t="s">
        <v>2627</v>
      </c>
    </row>
    <row r="387" spans="1:9" x14ac:dyDescent="0.2">
      <c r="A387" s="102" t="s">
        <v>2628</v>
      </c>
      <c r="B387" s="1004" t="s">
        <v>2629</v>
      </c>
      <c r="C387" s="76">
        <v>5</v>
      </c>
      <c r="D387" s="150">
        <v>42670</v>
      </c>
      <c r="E387" s="53" t="s">
        <v>1875</v>
      </c>
      <c r="F387" s="52"/>
      <c r="G387" s="55"/>
      <c r="H387" s="55"/>
      <c r="I387" s="1004"/>
    </row>
    <row r="388" spans="1:9" x14ac:dyDescent="0.2">
      <c r="A388" s="1003" t="s">
        <v>2630</v>
      </c>
      <c r="B388" s="23" t="s">
        <v>2631</v>
      </c>
      <c r="C388" s="62">
        <v>15</v>
      </c>
      <c r="D388" s="143">
        <v>40834</v>
      </c>
      <c r="E388" s="42"/>
      <c r="F388" s="26" t="s">
        <v>1875</v>
      </c>
      <c r="G388" s="37"/>
      <c r="H388" s="37"/>
      <c r="I388" s="61" t="s">
        <v>2362</v>
      </c>
    </row>
    <row r="389" spans="1:9" x14ac:dyDescent="0.2">
      <c r="A389" s="1002" t="s">
        <v>2632</v>
      </c>
      <c r="B389" s="1006" t="s">
        <v>2633</v>
      </c>
      <c r="C389" s="70">
        <v>5</v>
      </c>
      <c r="D389" s="1014">
        <v>43035</v>
      </c>
      <c r="E389" s="1009"/>
      <c r="F389" s="1007" t="s">
        <v>1875</v>
      </c>
      <c r="G389" s="1010"/>
      <c r="H389" s="1010"/>
      <c r="I389" s="87" t="s">
        <v>1883</v>
      </c>
    </row>
    <row r="390" spans="1:9" x14ac:dyDescent="0.2">
      <c r="A390" s="93" t="s">
        <v>2632</v>
      </c>
      <c r="B390" s="167" t="s">
        <v>2633</v>
      </c>
      <c r="C390" s="70">
        <v>26</v>
      </c>
      <c r="D390" s="1014">
        <v>39930</v>
      </c>
      <c r="E390" s="1009" t="s">
        <v>1875</v>
      </c>
      <c r="F390" s="1007"/>
      <c r="G390" s="1010"/>
      <c r="H390" s="1010"/>
      <c r="I390" s="159" t="s">
        <v>1943</v>
      </c>
    </row>
    <row r="391" spans="1:9" x14ac:dyDescent="0.2">
      <c r="A391" s="522" t="s">
        <v>1529</v>
      </c>
      <c r="B391" s="998" t="s">
        <v>1530</v>
      </c>
      <c r="C391" s="1145">
        <v>5</v>
      </c>
      <c r="D391" s="1014">
        <v>43434</v>
      </c>
      <c r="E391" s="1009"/>
      <c r="F391" s="1007" t="s">
        <v>1875</v>
      </c>
      <c r="G391" s="1010"/>
      <c r="H391" s="1010"/>
      <c r="I391" s="87"/>
    </row>
    <row r="392" spans="1:9" x14ac:dyDescent="0.2">
      <c r="A392" s="1008" t="s">
        <v>2634</v>
      </c>
      <c r="B392" s="1004" t="s">
        <v>2635</v>
      </c>
      <c r="C392" s="76">
        <v>5</v>
      </c>
      <c r="D392" s="150">
        <v>42234</v>
      </c>
      <c r="E392" s="53"/>
      <c r="F392" s="52"/>
      <c r="G392" s="55" t="s">
        <v>1875</v>
      </c>
      <c r="H392" s="55"/>
      <c r="I392" s="91" t="s">
        <v>2636</v>
      </c>
    </row>
    <row r="393" spans="1:9" x14ac:dyDescent="0.2">
      <c r="A393" s="65" t="s">
        <v>2637</v>
      </c>
      <c r="B393" s="23" t="s">
        <v>2638</v>
      </c>
      <c r="C393" s="62">
        <v>10</v>
      </c>
      <c r="D393" s="143">
        <v>42662</v>
      </c>
      <c r="E393" s="42"/>
      <c r="F393" s="26" t="s">
        <v>1875</v>
      </c>
      <c r="G393" s="37"/>
      <c r="H393" s="37"/>
      <c r="I393" s="61" t="s">
        <v>2639</v>
      </c>
    </row>
    <row r="394" spans="1:9" x14ac:dyDescent="0.2">
      <c r="A394" s="1012" t="s">
        <v>2640</v>
      </c>
      <c r="B394" s="1006" t="s">
        <v>2641</v>
      </c>
      <c r="C394" s="70">
        <v>8</v>
      </c>
      <c r="D394" s="1014">
        <v>42653</v>
      </c>
      <c r="E394" s="1009"/>
      <c r="F394" s="1007" t="s">
        <v>1875</v>
      </c>
      <c r="G394" s="1010"/>
      <c r="H394" s="1010"/>
      <c r="I394" s="87" t="s">
        <v>1876</v>
      </c>
    </row>
    <row r="395" spans="1:9" x14ac:dyDescent="0.2">
      <c r="A395" s="489" t="s">
        <v>2642</v>
      </c>
      <c r="B395" s="1139" t="s">
        <v>2643</v>
      </c>
      <c r="C395" s="70">
        <v>6</v>
      </c>
      <c r="D395" s="1014">
        <v>42303</v>
      </c>
      <c r="E395" s="1009"/>
      <c r="F395" s="1007" t="s">
        <v>1875</v>
      </c>
      <c r="G395" s="1010"/>
      <c r="H395" s="1010"/>
      <c r="I395" s="87" t="s">
        <v>4101</v>
      </c>
    </row>
    <row r="396" spans="1:9" x14ac:dyDescent="0.2">
      <c r="A396" s="166" t="s">
        <v>2644</v>
      </c>
      <c r="B396" s="167" t="s">
        <v>2645</v>
      </c>
      <c r="C396" s="70">
        <v>11</v>
      </c>
      <c r="D396" s="1014">
        <v>40848</v>
      </c>
      <c r="E396" s="1009" t="s">
        <v>1875</v>
      </c>
      <c r="F396" s="1007"/>
      <c r="G396" s="1010"/>
      <c r="H396" s="1010"/>
      <c r="I396" s="87" t="s">
        <v>4211</v>
      </c>
    </row>
    <row r="397" spans="1:9" x14ac:dyDescent="0.2">
      <c r="A397" s="1008" t="s">
        <v>2646</v>
      </c>
      <c r="B397" s="1004" t="s">
        <v>2647</v>
      </c>
      <c r="C397" s="76">
        <v>7</v>
      </c>
      <c r="D397" s="150">
        <v>43049</v>
      </c>
      <c r="E397" s="53"/>
      <c r="F397" s="52" t="s">
        <v>1875</v>
      </c>
      <c r="G397" s="55"/>
      <c r="H397" s="55"/>
      <c r="I397" s="91" t="s">
        <v>1883</v>
      </c>
    </row>
    <row r="398" spans="1:9" x14ac:dyDescent="0.2">
      <c r="A398" s="96" t="s">
        <v>2648</v>
      </c>
      <c r="B398" s="164" t="s">
        <v>2649</v>
      </c>
      <c r="C398" s="62">
        <v>33</v>
      </c>
      <c r="D398" s="143">
        <v>40116</v>
      </c>
      <c r="E398" s="42"/>
      <c r="F398" s="26" t="s">
        <v>1875</v>
      </c>
      <c r="G398" s="37"/>
      <c r="H398" s="37"/>
      <c r="I398" s="61" t="s">
        <v>2650</v>
      </c>
    </row>
    <row r="399" spans="1:9" x14ac:dyDescent="0.2">
      <c r="A399" s="113" t="s">
        <v>2651</v>
      </c>
      <c r="B399" s="171" t="s">
        <v>2652</v>
      </c>
      <c r="C399" s="70">
        <v>5</v>
      </c>
      <c r="D399" s="1014">
        <v>40442</v>
      </c>
      <c r="E399" s="1009"/>
      <c r="F399" s="169" t="s">
        <v>1875</v>
      </c>
      <c r="G399" s="1010"/>
      <c r="H399" s="1010"/>
      <c r="I399" s="156" t="s">
        <v>2653</v>
      </c>
    </row>
    <row r="400" spans="1:9" x14ac:dyDescent="0.2">
      <c r="A400" s="1015" t="s">
        <v>736</v>
      </c>
      <c r="B400" s="998" t="s">
        <v>737</v>
      </c>
      <c r="C400" s="1145">
        <v>21</v>
      </c>
      <c r="D400" s="1014">
        <v>43404</v>
      </c>
      <c r="E400" s="1009" t="s">
        <v>1875</v>
      </c>
      <c r="F400" s="1007"/>
      <c r="G400" s="1010"/>
      <c r="H400" s="1010"/>
      <c r="I400" s="1238"/>
    </row>
    <row r="401" spans="1:9" x14ac:dyDescent="0.2">
      <c r="A401" s="1002" t="s">
        <v>2654</v>
      </c>
      <c r="B401" s="1006" t="s">
        <v>2655</v>
      </c>
      <c r="C401" s="70">
        <v>6</v>
      </c>
      <c r="D401" s="1014">
        <v>43039</v>
      </c>
      <c r="E401" s="1009"/>
      <c r="F401" s="1007"/>
      <c r="G401" s="1010" t="s">
        <v>1875</v>
      </c>
      <c r="H401" s="1010"/>
      <c r="I401" s="87" t="s">
        <v>2656</v>
      </c>
    </row>
    <row r="402" spans="1:9" x14ac:dyDescent="0.2">
      <c r="A402" s="102" t="s">
        <v>2657</v>
      </c>
      <c r="B402" s="1004" t="s">
        <v>2658</v>
      </c>
      <c r="C402" s="76">
        <v>5</v>
      </c>
      <c r="D402" s="150">
        <v>42675</v>
      </c>
      <c r="E402" s="53"/>
      <c r="F402" s="52" t="s">
        <v>1875</v>
      </c>
      <c r="G402" s="55"/>
      <c r="H402" s="55"/>
      <c r="I402" s="91" t="s">
        <v>1876</v>
      </c>
    </row>
    <row r="403" spans="1:9" x14ac:dyDescent="0.2">
      <c r="A403" s="1003" t="s">
        <v>2659</v>
      </c>
      <c r="B403" s="23" t="s">
        <v>2660</v>
      </c>
      <c r="C403" s="62">
        <v>10</v>
      </c>
      <c r="D403" s="143">
        <v>42248</v>
      </c>
      <c r="E403" s="42"/>
      <c r="F403" s="26"/>
      <c r="G403" s="37" t="s">
        <v>1875</v>
      </c>
      <c r="H403" s="37"/>
      <c r="I403" s="23" t="s">
        <v>2661</v>
      </c>
    </row>
    <row r="404" spans="1:9" x14ac:dyDescent="0.2">
      <c r="A404" s="1012" t="s">
        <v>2662</v>
      </c>
      <c r="B404" s="1006" t="s">
        <v>2663</v>
      </c>
      <c r="C404" s="70">
        <v>10</v>
      </c>
      <c r="D404" s="1014">
        <v>42690</v>
      </c>
      <c r="E404" s="1009"/>
      <c r="F404" s="1007" t="s">
        <v>1875</v>
      </c>
      <c r="G404" s="1010"/>
      <c r="H404" s="1010"/>
      <c r="I404" s="87" t="s">
        <v>1876</v>
      </c>
    </row>
    <row r="405" spans="1:9" x14ac:dyDescent="0.2">
      <c r="A405" s="1002" t="s">
        <v>2664</v>
      </c>
      <c r="B405" s="1006" t="s">
        <v>2665</v>
      </c>
      <c r="C405" s="70">
        <v>20</v>
      </c>
      <c r="D405" s="1014">
        <v>40412</v>
      </c>
      <c r="E405" s="1009"/>
      <c r="F405" s="1007" t="s">
        <v>1875</v>
      </c>
      <c r="G405" s="1010"/>
      <c r="H405" s="1010"/>
      <c r="I405" s="1006" t="s">
        <v>2472</v>
      </c>
    </row>
    <row r="406" spans="1:9" x14ac:dyDescent="0.2">
      <c r="A406" s="1012" t="s">
        <v>2666</v>
      </c>
      <c r="B406" s="1006" t="s">
        <v>2667</v>
      </c>
      <c r="C406" s="70">
        <v>22</v>
      </c>
      <c r="D406" s="1014">
        <v>42447</v>
      </c>
      <c r="E406" s="1009"/>
      <c r="F406" s="1007"/>
      <c r="G406" s="1010" t="s">
        <v>1875</v>
      </c>
      <c r="H406" s="1010"/>
      <c r="I406" s="87" t="s">
        <v>2668</v>
      </c>
    </row>
    <row r="407" spans="1:9" x14ac:dyDescent="0.2">
      <c r="A407" s="89" t="s">
        <v>1556</v>
      </c>
      <c r="B407" s="484" t="s">
        <v>1557</v>
      </c>
      <c r="C407" s="76">
        <v>20</v>
      </c>
      <c r="D407" s="150">
        <v>40464</v>
      </c>
      <c r="E407" s="53"/>
      <c r="F407" s="52" t="s">
        <v>1875</v>
      </c>
      <c r="G407" s="55"/>
      <c r="H407" s="55"/>
      <c r="I407" s="158" t="s">
        <v>1903</v>
      </c>
    </row>
    <row r="408" spans="1:9" x14ac:dyDescent="0.2">
      <c r="A408" s="65" t="s">
        <v>2669</v>
      </c>
      <c r="B408" s="23" t="s">
        <v>2670</v>
      </c>
      <c r="C408" s="62">
        <v>5</v>
      </c>
      <c r="D408" s="143">
        <v>42668</v>
      </c>
      <c r="E408" s="42"/>
      <c r="F408" s="26" t="s">
        <v>1875</v>
      </c>
      <c r="G408" s="37"/>
      <c r="H408" s="37"/>
      <c r="I408" s="61" t="s">
        <v>2671</v>
      </c>
    </row>
    <row r="409" spans="1:9" x14ac:dyDescent="0.2">
      <c r="A409" s="522" t="s">
        <v>1558</v>
      </c>
      <c r="B409" s="998" t="s">
        <v>1559</v>
      </c>
      <c r="C409" s="1145">
        <v>5</v>
      </c>
      <c r="D409" s="1014">
        <v>43404</v>
      </c>
      <c r="E409" s="1009"/>
      <c r="F409" s="1007" t="s">
        <v>1875</v>
      </c>
      <c r="G409" s="1010"/>
      <c r="H409" s="1010"/>
      <c r="I409" s="87" t="s">
        <v>4401</v>
      </c>
    </row>
    <row r="410" spans="1:9" x14ac:dyDescent="0.2">
      <c r="A410" s="1012" t="s">
        <v>2672</v>
      </c>
      <c r="B410" s="1006" t="s">
        <v>2673</v>
      </c>
      <c r="C410" s="70">
        <v>6</v>
      </c>
      <c r="D410" s="1014">
        <v>41521</v>
      </c>
      <c r="E410" s="1009"/>
      <c r="F410" s="1007" t="s">
        <v>1875</v>
      </c>
      <c r="G410" s="1010"/>
      <c r="H410" s="1010"/>
      <c r="I410" s="87" t="s">
        <v>2674</v>
      </c>
    </row>
    <row r="411" spans="1:9" x14ac:dyDescent="0.2">
      <c r="A411" s="1012" t="s">
        <v>2675</v>
      </c>
      <c r="B411" s="1006" t="s">
        <v>2676</v>
      </c>
      <c r="C411" s="70">
        <v>5</v>
      </c>
      <c r="D411" s="1014">
        <v>42268</v>
      </c>
      <c r="E411" s="1009" t="s">
        <v>1875</v>
      </c>
      <c r="F411" s="1007"/>
      <c r="G411" s="1010"/>
      <c r="H411" s="1010"/>
      <c r="I411" s="1006"/>
    </row>
    <row r="412" spans="1:9" x14ac:dyDescent="0.2">
      <c r="A412" s="163" t="s">
        <v>2677</v>
      </c>
      <c r="B412" s="174" t="s">
        <v>2678</v>
      </c>
      <c r="C412" s="76">
        <v>43</v>
      </c>
      <c r="D412" s="150">
        <v>40054</v>
      </c>
      <c r="E412" s="53" t="s">
        <v>1875</v>
      </c>
      <c r="F412" s="52"/>
      <c r="G412" s="55"/>
      <c r="H412" s="55"/>
      <c r="I412" s="91" t="s">
        <v>4225</v>
      </c>
    </row>
    <row r="413" spans="1:9" x14ac:dyDescent="0.2">
      <c r="A413" s="1003" t="s">
        <v>2679</v>
      </c>
      <c r="B413" s="23" t="s">
        <v>2680</v>
      </c>
      <c r="C413" s="62">
        <v>6</v>
      </c>
      <c r="D413" s="143">
        <v>42074</v>
      </c>
      <c r="E413" s="42"/>
      <c r="F413" s="26"/>
      <c r="G413" s="37" t="s">
        <v>1875</v>
      </c>
      <c r="H413" s="37"/>
      <c r="I413" s="23" t="s">
        <v>2681</v>
      </c>
    </row>
    <row r="414" spans="1:9" x14ac:dyDescent="0.2">
      <c r="A414" s="93" t="s">
        <v>1568</v>
      </c>
      <c r="B414" s="167" t="s">
        <v>1569</v>
      </c>
      <c r="C414" s="70">
        <v>41</v>
      </c>
      <c r="D414" s="1014">
        <v>39839</v>
      </c>
      <c r="E414" s="1009" t="s">
        <v>1875</v>
      </c>
      <c r="F414" s="1007"/>
      <c r="G414" s="1010"/>
      <c r="H414" s="1010"/>
      <c r="I414" s="159" t="s">
        <v>1903</v>
      </c>
    </row>
    <row r="415" spans="1:9" x14ac:dyDescent="0.2">
      <c r="A415" s="1002" t="s">
        <v>2682</v>
      </c>
      <c r="B415" s="1006" t="s">
        <v>2683</v>
      </c>
      <c r="C415" s="70">
        <v>6</v>
      </c>
      <c r="D415" s="1014">
        <v>41171</v>
      </c>
      <c r="E415" s="1009"/>
      <c r="F415" s="1007" t="s">
        <v>1875</v>
      </c>
      <c r="G415" s="1010"/>
      <c r="H415" s="1010"/>
      <c r="I415" s="87" t="s">
        <v>2451</v>
      </c>
    </row>
    <row r="416" spans="1:9" x14ac:dyDescent="0.2">
      <c r="A416" s="1002" t="s">
        <v>2684</v>
      </c>
      <c r="B416" s="1006" t="s">
        <v>2685</v>
      </c>
      <c r="C416" s="70">
        <v>6</v>
      </c>
      <c r="D416" s="1014">
        <v>40877</v>
      </c>
      <c r="E416" s="1009"/>
      <c r="F416" s="1007"/>
      <c r="G416" s="1010" t="s">
        <v>1875</v>
      </c>
      <c r="H416" s="1010"/>
      <c r="I416" s="87" t="s">
        <v>2686</v>
      </c>
    </row>
    <row r="417" spans="1:9" x14ac:dyDescent="0.2">
      <c r="A417" s="102" t="s">
        <v>2687</v>
      </c>
      <c r="B417" s="1004" t="s">
        <v>2688</v>
      </c>
      <c r="C417" s="76">
        <v>38</v>
      </c>
      <c r="D417" s="150">
        <v>42646</v>
      </c>
      <c r="E417" s="53"/>
      <c r="F417" s="52"/>
      <c r="G417" s="55" t="s">
        <v>1875</v>
      </c>
      <c r="H417" s="55"/>
      <c r="I417" s="91" t="s">
        <v>2689</v>
      </c>
    </row>
    <row r="418" spans="1:9" x14ac:dyDescent="0.2">
      <c r="A418" s="65" t="s">
        <v>2690</v>
      </c>
      <c r="B418" s="1003" t="s">
        <v>2691</v>
      </c>
      <c r="C418" s="62">
        <v>5</v>
      </c>
      <c r="D418" s="143">
        <v>43005</v>
      </c>
      <c r="E418" s="42"/>
      <c r="F418" s="26" t="s">
        <v>1875</v>
      </c>
      <c r="G418" s="37"/>
      <c r="H418" s="37"/>
      <c r="I418" s="61" t="s">
        <v>1883</v>
      </c>
    </row>
    <row r="419" spans="1:9" x14ac:dyDescent="0.2">
      <c r="A419" s="522" t="s">
        <v>1576</v>
      </c>
      <c r="B419" s="1015" t="s">
        <v>1577</v>
      </c>
      <c r="C419" s="1145">
        <v>5</v>
      </c>
      <c r="D419" s="1014">
        <v>43434</v>
      </c>
      <c r="E419" s="1009"/>
      <c r="F419" s="1007"/>
      <c r="G419" s="1010" t="s">
        <v>1875</v>
      </c>
      <c r="H419" s="1010"/>
      <c r="I419" s="87" t="s">
        <v>4472</v>
      </c>
    </row>
    <row r="420" spans="1:9" x14ac:dyDescent="0.2">
      <c r="A420" s="1002" t="s">
        <v>2692</v>
      </c>
      <c r="B420" s="1002" t="s">
        <v>2693</v>
      </c>
      <c r="C420" s="70">
        <v>30</v>
      </c>
      <c r="D420" s="1014">
        <v>41394</v>
      </c>
      <c r="E420" s="1009" t="s">
        <v>1875</v>
      </c>
      <c r="F420" s="1007"/>
      <c r="G420" s="1010"/>
      <c r="H420" s="1010"/>
      <c r="I420" s="1006"/>
    </row>
    <row r="421" spans="1:9" x14ac:dyDescent="0.2">
      <c r="A421" s="1012" t="s">
        <v>2694</v>
      </c>
      <c r="B421" s="1002" t="s">
        <v>2695</v>
      </c>
      <c r="C421" s="70">
        <v>14</v>
      </c>
      <c r="D421" s="1014">
        <v>42630</v>
      </c>
      <c r="E421" s="1009" t="s">
        <v>1875</v>
      </c>
      <c r="F421" s="1007"/>
      <c r="G421" s="1010"/>
      <c r="H421" s="1010"/>
      <c r="I421" s="1006" t="s">
        <v>2696</v>
      </c>
    </row>
    <row r="422" spans="1:9" x14ac:dyDescent="0.2">
      <c r="A422" s="102" t="s">
        <v>2697</v>
      </c>
      <c r="B422" s="1008" t="s">
        <v>2698</v>
      </c>
      <c r="C422" s="76">
        <v>5</v>
      </c>
      <c r="D422" s="150">
        <v>42754</v>
      </c>
      <c r="E422" s="53" t="s">
        <v>1875</v>
      </c>
      <c r="F422" s="52"/>
      <c r="G422" s="55"/>
      <c r="H422" s="55"/>
      <c r="I422" s="91"/>
    </row>
    <row r="423" spans="1:9" x14ac:dyDescent="0.2">
      <c r="A423" s="96" t="s">
        <v>1588</v>
      </c>
      <c r="B423" s="96" t="s">
        <v>1589</v>
      </c>
      <c r="C423" s="62">
        <v>6</v>
      </c>
      <c r="D423" s="143">
        <v>40486</v>
      </c>
      <c r="E423" s="42"/>
      <c r="F423" s="26" t="s">
        <v>1875</v>
      </c>
      <c r="G423" s="37"/>
      <c r="H423" s="37"/>
      <c r="I423" s="170" t="s">
        <v>1903</v>
      </c>
    </row>
    <row r="424" spans="1:9" x14ac:dyDescent="0.2">
      <c r="A424" s="1002" t="s">
        <v>2699</v>
      </c>
      <c r="B424" s="1002" t="s">
        <v>2700</v>
      </c>
      <c r="C424" s="70">
        <v>6</v>
      </c>
      <c r="D424" s="147">
        <v>43042</v>
      </c>
      <c r="E424" s="63"/>
      <c r="F424" s="50" t="s">
        <v>1875</v>
      </c>
      <c r="G424" s="64"/>
      <c r="H424" s="1010"/>
      <c r="I424" s="1006" t="s">
        <v>1883</v>
      </c>
    </row>
    <row r="425" spans="1:9" x14ac:dyDescent="0.2">
      <c r="A425" s="1002" t="s">
        <v>2701</v>
      </c>
      <c r="B425" s="1002" t="s">
        <v>2702</v>
      </c>
      <c r="C425" s="70">
        <v>6</v>
      </c>
      <c r="D425" s="1014">
        <v>42705</v>
      </c>
      <c r="E425" s="1009"/>
      <c r="F425" s="1007"/>
      <c r="G425" s="1010" t="s">
        <v>1875</v>
      </c>
      <c r="H425" s="1010"/>
      <c r="I425" s="87" t="s">
        <v>2703</v>
      </c>
    </row>
    <row r="426" spans="1:9" x14ac:dyDescent="0.2">
      <c r="A426" s="75" t="s">
        <v>2704</v>
      </c>
      <c r="B426" s="75" t="s">
        <v>2705</v>
      </c>
      <c r="C426" s="70">
        <v>6</v>
      </c>
      <c r="D426" s="1014">
        <v>42955</v>
      </c>
      <c r="E426" s="1009"/>
      <c r="F426" s="1007" t="s">
        <v>1875</v>
      </c>
      <c r="G426" s="1010"/>
      <c r="H426" s="1010"/>
      <c r="I426" s="1006" t="s">
        <v>2706</v>
      </c>
    </row>
    <row r="427" spans="1:9" x14ac:dyDescent="0.2">
      <c r="A427" s="102" t="s">
        <v>2707</v>
      </c>
      <c r="B427" s="1008" t="s">
        <v>2708</v>
      </c>
      <c r="C427" s="76">
        <v>5</v>
      </c>
      <c r="D427" s="150">
        <v>42620</v>
      </c>
      <c r="E427" s="53"/>
      <c r="F427" s="52" t="s">
        <v>1875</v>
      </c>
      <c r="G427" s="55"/>
      <c r="H427" s="55"/>
      <c r="I427" s="91" t="s">
        <v>2709</v>
      </c>
    </row>
    <row r="428" spans="1:9" x14ac:dyDescent="0.2">
      <c r="A428" s="65" t="s">
        <v>2710</v>
      </c>
      <c r="B428" s="1003" t="s">
        <v>2711</v>
      </c>
      <c r="C428" s="62">
        <v>21</v>
      </c>
      <c r="D428" s="143">
        <v>40438</v>
      </c>
      <c r="E428" s="42"/>
      <c r="F428" s="26" t="s">
        <v>1875</v>
      </c>
      <c r="G428" s="37"/>
      <c r="H428" s="37"/>
      <c r="I428" s="61" t="s">
        <v>2712</v>
      </c>
    </row>
    <row r="429" spans="1:9" x14ac:dyDescent="0.2">
      <c r="A429" s="93" t="s">
        <v>2713</v>
      </c>
      <c r="B429" s="93" t="s">
        <v>2714</v>
      </c>
      <c r="C429" s="70">
        <v>36</v>
      </c>
      <c r="D429" s="1014">
        <v>39477</v>
      </c>
      <c r="E429" s="1009" t="s">
        <v>1875</v>
      </c>
      <c r="F429" s="1007"/>
      <c r="G429" s="1010"/>
      <c r="H429" s="1010"/>
      <c r="I429" s="87" t="s">
        <v>4108</v>
      </c>
    </row>
    <row r="430" spans="1:9" x14ac:dyDescent="0.2">
      <c r="A430" s="113" t="s">
        <v>2715</v>
      </c>
      <c r="B430" s="113" t="s">
        <v>2716</v>
      </c>
      <c r="C430" s="70">
        <v>5</v>
      </c>
      <c r="D430" s="1014">
        <v>41981</v>
      </c>
      <c r="E430" s="168" t="s">
        <v>1875</v>
      </c>
      <c r="F430" s="1007"/>
      <c r="G430" s="1010"/>
      <c r="H430" s="1010"/>
      <c r="I430" s="156" t="s">
        <v>2717</v>
      </c>
    </row>
    <row r="431" spans="1:9" x14ac:dyDescent="0.2">
      <c r="A431" s="1012" t="s">
        <v>2718</v>
      </c>
      <c r="B431" s="1002" t="s">
        <v>2719</v>
      </c>
      <c r="C431" s="70">
        <v>5</v>
      </c>
      <c r="D431" s="1014">
        <v>42037</v>
      </c>
      <c r="E431" s="1009"/>
      <c r="F431" s="1007"/>
      <c r="G431" s="1010" t="s">
        <v>1875</v>
      </c>
      <c r="H431" s="1010"/>
      <c r="I431" s="87" t="s">
        <v>2720</v>
      </c>
    </row>
    <row r="432" spans="1:9" x14ac:dyDescent="0.2">
      <c r="A432" s="114" t="s">
        <v>2721</v>
      </c>
      <c r="B432" s="89" t="s">
        <v>35</v>
      </c>
      <c r="C432" s="76">
        <v>7</v>
      </c>
      <c r="D432" s="150">
        <v>40862</v>
      </c>
      <c r="E432" s="53"/>
      <c r="F432" s="52" t="s">
        <v>1875</v>
      </c>
      <c r="G432" s="55"/>
      <c r="H432" s="55"/>
      <c r="I432" s="158" t="s">
        <v>1943</v>
      </c>
    </row>
    <row r="433" spans="1:9" x14ac:dyDescent="0.2">
      <c r="A433" s="538" t="s">
        <v>1605</v>
      </c>
      <c r="B433" s="1015" t="s">
        <v>1606</v>
      </c>
      <c r="C433" s="1145">
        <v>8</v>
      </c>
      <c r="D433" s="147">
        <v>43404</v>
      </c>
      <c r="E433" s="63"/>
      <c r="F433" s="50" t="s">
        <v>1875</v>
      </c>
      <c r="G433" s="64"/>
      <c r="H433" s="1010"/>
      <c r="I433" s="87" t="s">
        <v>4401</v>
      </c>
    </row>
    <row r="434" spans="1:9" x14ac:dyDescent="0.2">
      <c r="A434" s="1012" t="s">
        <v>2722</v>
      </c>
      <c r="B434" s="1002" t="s">
        <v>2723</v>
      </c>
      <c r="C434" s="70">
        <v>7</v>
      </c>
      <c r="D434" s="147">
        <v>40478</v>
      </c>
      <c r="E434" s="63"/>
      <c r="F434" s="50" t="s">
        <v>1875</v>
      </c>
      <c r="G434" s="64"/>
      <c r="H434" s="64"/>
      <c r="I434" s="87" t="s">
        <v>2724</v>
      </c>
    </row>
    <row r="435" spans="1:9" x14ac:dyDescent="0.2">
      <c r="A435" s="75" t="s">
        <v>1607</v>
      </c>
      <c r="B435" s="75" t="s">
        <v>1608</v>
      </c>
      <c r="C435" s="70">
        <v>14</v>
      </c>
      <c r="D435" s="1014">
        <v>40505</v>
      </c>
      <c r="E435" s="1009"/>
      <c r="F435" s="1007" t="s">
        <v>1875</v>
      </c>
      <c r="G435" s="1010"/>
      <c r="H435" s="1010"/>
      <c r="I435" s="159" t="s">
        <v>1903</v>
      </c>
    </row>
    <row r="436" spans="1:9" x14ac:dyDescent="0.2">
      <c r="A436" s="1012" t="s">
        <v>2725</v>
      </c>
      <c r="B436" s="1002" t="s">
        <v>2726</v>
      </c>
      <c r="C436" s="70">
        <v>37</v>
      </c>
      <c r="D436" s="1014">
        <v>42629</v>
      </c>
      <c r="E436" s="1009"/>
      <c r="F436" s="1007"/>
      <c r="G436" s="1010" t="s">
        <v>1875</v>
      </c>
      <c r="H436" s="1010"/>
      <c r="I436" s="87" t="s">
        <v>2727</v>
      </c>
    </row>
    <row r="437" spans="1:9" x14ac:dyDescent="0.2">
      <c r="A437" s="1008" t="s">
        <v>2728</v>
      </c>
      <c r="B437" s="1002" t="s">
        <v>2729</v>
      </c>
      <c r="C437" s="70">
        <v>6</v>
      </c>
      <c r="D437" s="1014">
        <v>41761</v>
      </c>
      <c r="E437" s="1009"/>
      <c r="F437" s="1007"/>
      <c r="G437" s="1010" t="s">
        <v>1875</v>
      </c>
      <c r="H437" s="1010"/>
      <c r="I437" s="87" t="s">
        <v>2730</v>
      </c>
    </row>
    <row r="438" spans="1:9" x14ac:dyDescent="0.2">
      <c r="A438" s="65" t="s">
        <v>2731</v>
      </c>
      <c r="B438" s="23" t="s">
        <v>2732</v>
      </c>
      <c r="C438" s="62">
        <v>5</v>
      </c>
      <c r="D438" s="143">
        <v>42346</v>
      </c>
      <c r="E438" s="42" t="s">
        <v>1875</v>
      </c>
      <c r="F438" s="26"/>
      <c r="G438" s="37"/>
      <c r="H438" s="37"/>
      <c r="I438" s="61" t="s">
        <v>2733</v>
      </c>
    </row>
    <row r="439" spans="1:9" x14ac:dyDescent="0.2">
      <c r="A439" s="1002" t="s">
        <v>2734</v>
      </c>
      <c r="B439" s="1006" t="s">
        <v>2735</v>
      </c>
      <c r="C439" s="70">
        <v>7</v>
      </c>
      <c r="D439" s="147">
        <v>42993</v>
      </c>
      <c r="E439" s="1009"/>
      <c r="F439" s="50" t="s">
        <v>1875</v>
      </c>
      <c r="G439" s="64"/>
      <c r="H439" s="64"/>
      <c r="I439" s="1006" t="s">
        <v>1883</v>
      </c>
    </row>
    <row r="440" spans="1:9" x14ac:dyDescent="0.2">
      <c r="A440" s="522" t="s">
        <v>1611</v>
      </c>
      <c r="B440" s="998" t="s">
        <v>1612</v>
      </c>
      <c r="C440" s="1145">
        <v>5</v>
      </c>
      <c r="D440" s="1014">
        <v>43404</v>
      </c>
      <c r="E440" s="1009"/>
      <c r="F440" s="1007" t="s">
        <v>1875</v>
      </c>
      <c r="G440" s="1010"/>
      <c r="H440" s="1010"/>
      <c r="I440" s="87" t="s">
        <v>4401</v>
      </c>
    </row>
    <row r="441" spans="1:9" x14ac:dyDescent="0.2">
      <c r="A441" s="85" t="s">
        <v>2736</v>
      </c>
      <c r="B441" s="165" t="s">
        <v>2737</v>
      </c>
      <c r="C441" s="70">
        <v>7</v>
      </c>
      <c r="D441" s="1014">
        <v>41751</v>
      </c>
      <c r="E441" s="1009"/>
      <c r="F441" s="1007" t="s">
        <v>1875</v>
      </c>
      <c r="G441" s="1010"/>
      <c r="H441" s="1010"/>
      <c r="I441" s="87" t="s">
        <v>2738</v>
      </c>
    </row>
    <row r="442" spans="1:9" x14ac:dyDescent="0.2">
      <c r="A442" s="102" t="s">
        <v>2739</v>
      </c>
      <c r="B442" s="1004" t="s">
        <v>2740</v>
      </c>
      <c r="C442" s="76">
        <v>29</v>
      </c>
      <c r="D442" s="150">
        <v>42615</v>
      </c>
      <c r="E442" s="53"/>
      <c r="F442" s="52" t="s">
        <v>1875</v>
      </c>
      <c r="G442" s="55"/>
      <c r="H442" s="55"/>
      <c r="I442" s="91" t="s">
        <v>1876</v>
      </c>
    </row>
    <row r="443" spans="1:9" x14ac:dyDescent="0.2">
      <c r="A443" s="154" t="s">
        <v>2741</v>
      </c>
      <c r="B443" s="176" t="s">
        <v>1616</v>
      </c>
      <c r="C443" s="62">
        <v>37</v>
      </c>
      <c r="D443" s="143">
        <v>39651</v>
      </c>
      <c r="E443" s="42" t="s">
        <v>1875</v>
      </c>
      <c r="F443" s="26"/>
      <c r="G443" s="37"/>
      <c r="H443" s="37"/>
      <c r="I443" s="61" t="s">
        <v>2742</v>
      </c>
    </row>
    <row r="444" spans="1:9" x14ac:dyDescent="0.2">
      <c r="A444" s="1012" t="s">
        <v>2743</v>
      </c>
      <c r="B444" s="1006" t="s">
        <v>2744</v>
      </c>
      <c r="C444" s="70">
        <v>6</v>
      </c>
      <c r="D444" s="1014">
        <v>42401</v>
      </c>
      <c r="E444" s="1009" t="s">
        <v>1875</v>
      </c>
      <c r="F444" s="1007"/>
      <c r="G444" s="1010"/>
      <c r="H444" s="1010"/>
      <c r="I444" s="1006"/>
    </row>
    <row r="445" spans="1:9" x14ac:dyDescent="0.2">
      <c r="A445" s="1012" t="s">
        <v>2745</v>
      </c>
      <c r="B445" s="1006" t="s">
        <v>2746</v>
      </c>
      <c r="C445" s="70">
        <v>13</v>
      </c>
      <c r="D445" s="1014">
        <v>42948</v>
      </c>
      <c r="E445" s="1009"/>
      <c r="F445" s="1007"/>
      <c r="G445" s="1010" t="s">
        <v>1875</v>
      </c>
      <c r="H445" s="1010"/>
      <c r="I445" s="1006" t="s">
        <v>2747</v>
      </c>
    </row>
    <row r="446" spans="1:9" x14ac:dyDescent="0.2">
      <c r="A446" s="1002" t="s">
        <v>2748</v>
      </c>
      <c r="B446" s="1006" t="s">
        <v>2749</v>
      </c>
      <c r="C446" s="70">
        <v>6</v>
      </c>
      <c r="D446" s="1014">
        <v>41985</v>
      </c>
      <c r="E446" s="1009"/>
      <c r="F446" s="1007" t="s">
        <v>1875</v>
      </c>
      <c r="G446" s="1010"/>
      <c r="H446" s="1010"/>
      <c r="I446" s="87" t="s">
        <v>2750</v>
      </c>
    </row>
    <row r="447" spans="1:9" x14ac:dyDescent="0.2">
      <c r="A447" s="102" t="s">
        <v>2751</v>
      </c>
      <c r="B447" s="1004" t="s">
        <v>2752</v>
      </c>
      <c r="C447" s="76">
        <v>6</v>
      </c>
      <c r="D447" s="150">
        <v>42983</v>
      </c>
      <c r="E447" s="53"/>
      <c r="F447" s="52" t="s">
        <v>1875</v>
      </c>
      <c r="G447" s="55"/>
      <c r="H447" s="55"/>
      <c r="I447" s="1004" t="s">
        <v>1883</v>
      </c>
    </row>
    <row r="448" spans="1:9" x14ac:dyDescent="0.2">
      <c r="A448" s="65" t="s">
        <v>2753</v>
      </c>
      <c r="B448" s="23" t="s">
        <v>2754</v>
      </c>
      <c r="C448" s="62">
        <v>6</v>
      </c>
      <c r="D448" s="143">
        <v>41325</v>
      </c>
      <c r="E448" s="42"/>
      <c r="F448" s="26"/>
      <c r="G448" s="37" t="s">
        <v>1875</v>
      </c>
      <c r="H448" s="37"/>
      <c r="I448" s="61" t="s">
        <v>2755</v>
      </c>
    </row>
    <row r="449" spans="1:9" x14ac:dyDescent="0.2">
      <c r="A449" s="75" t="s">
        <v>2756</v>
      </c>
      <c r="B449" s="165" t="s">
        <v>2757</v>
      </c>
      <c r="C449" s="70">
        <v>6</v>
      </c>
      <c r="D449" s="147">
        <v>40476</v>
      </c>
      <c r="E449" s="63"/>
      <c r="F449" s="50" t="s">
        <v>1875</v>
      </c>
      <c r="G449" s="64"/>
      <c r="H449" s="64"/>
      <c r="I449" s="87" t="s">
        <v>2758</v>
      </c>
    </row>
    <row r="450" spans="1:9" x14ac:dyDescent="0.2">
      <c r="A450" s="145" t="s">
        <v>2759</v>
      </c>
      <c r="B450" s="173" t="s">
        <v>2760</v>
      </c>
      <c r="C450" s="70">
        <v>9</v>
      </c>
      <c r="D450" s="1014">
        <v>41898</v>
      </c>
      <c r="E450" s="1009"/>
      <c r="F450" s="1007"/>
      <c r="G450" s="1010"/>
      <c r="H450" s="1010" t="s">
        <v>1875</v>
      </c>
      <c r="I450" s="87"/>
    </row>
    <row r="451" spans="1:9" x14ac:dyDescent="0.2">
      <c r="A451" s="1002" t="s">
        <v>2761</v>
      </c>
      <c r="B451" s="1006" t="s">
        <v>2762</v>
      </c>
      <c r="C451" s="70">
        <v>31</v>
      </c>
      <c r="D451" s="1014">
        <v>39881</v>
      </c>
      <c r="E451" s="1009"/>
      <c r="F451" s="1007"/>
      <c r="G451" s="1010" t="s">
        <v>1875</v>
      </c>
      <c r="H451" s="1010"/>
      <c r="I451" s="87" t="s">
        <v>2763</v>
      </c>
    </row>
    <row r="452" spans="1:9" x14ac:dyDescent="0.2">
      <c r="A452" s="1217" t="s">
        <v>2764</v>
      </c>
      <c r="B452" s="172" t="s">
        <v>2765</v>
      </c>
      <c r="C452" s="76">
        <v>5</v>
      </c>
      <c r="D452" s="150">
        <v>42279</v>
      </c>
      <c r="E452" s="53"/>
      <c r="F452" s="52"/>
      <c r="G452" s="55"/>
      <c r="H452" s="55" t="s">
        <v>1875</v>
      </c>
      <c r="I452" s="1008"/>
    </row>
    <row r="453" spans="1:9" x14ac:dyDescent="0.2">
      <c r="A453" s="100" t="s">
        <v>2766</v>
      </c>
      <c r="B453" s="164" t="s">
        <v>2767</v>
      </c>
      <c r="C453" s="62">
        <v>5</v>
      </c>
      <c r="D453" s="143">
        <v>40844</v>
      </c>
      <c r="E453" s="42"/>
      <c r="F453" s="26" t="s">
        <v>1875</v>
      </c>
      <c r="G453" s="37"/>
      <c r="H453" s="37"/>
      <c r="I453" s="61" t="s">
        <v>2768</v>
      </c>
    </row>
    <row r="454" spans="1:9" x14ac:dyDescent="0.2">
      <c r="A454" s="85" t="s">
        <v>2769</v>
      </c>
      <c r="B454" s="159" t="s">
        <v>2770</v>
      </c>
      <c r="C454" s="70">
        <v>5</v>
      </c>
      <c r="D454" s="1014">
        <v>40844</v>
      </c>
      <c r="E454" s="1009"/>
      <c r="F454" s="1007" t="s">
        <v>1875</v>
      </c>
      <c r="G454" s="1010"/>
      <c r="H454" s="1010"/>
      <c r="I454" s="87" t="s">
        <v>2768</v>
      </c>
    </row>
    <row r="455" spans="1:9" x14ac:dyDescent="0.2">
      <c r="A455" s="93" t="s">
        <v>2771</v>
      </c>
      <c r="B455" s="167" t="s">
        <v>1636</v>
      </c>
      <c r="C455" s="70">
        <v>18</v>
      </c>
      <c r="D455" s="1014">
        <v>40067</v>
      </c>
      <c r="E455" s="1009" t="s">
        <v>1875</v>
      </c>
      <c r="F455" s="1007"/>
      <c r="G455" s="1010"/>
      <c r="H455" s="1010"/>
      <c r="I455" s="87" t="s">
        <v>2772</v>
      </c>
    </row>
    <row r="456" spans="1:9" x14ac:dyDescent="0.2">
      <c r="A456" s="1012" t="s">
        <v>2773</v>
      </c>
      <c r="B456" s="1006" t="s">
        <v>2774</v>
      </c>
      <c r="C456" s="70">
        <v>6</v>
      </c>
      <c r="D456" s="1014">
        <v>42675</v>
      </c>
      <c r="E456" s="1009"/>
      <c r="F456" s="1007" t="s">
        <v>1875</v>
      </c>
      <c r="G456" s="1010"/>
      <c r="H456" s="1010"/>
      <c r="I456" s="87" t="s">
        <v>2775</v>
      </c>
    </row>
    <row r="457" spans="1:9" x14ac:dyDescent="0.2">
      <c r="A457" s="1008" t="s">
        <v>2776</v>
      </c>
      <c r="B457" s="1004" t="s">
        <v>2777</v>
      </c>
      <c r="C457" s="76">
        <v>10</v>
      </c>
      <c r="D457" s="150">
        <v>42037</v>
      </c>
      <c r="E457" s="53"/>
      <c r="F457" s="52"/>
      <c r="G457" s="55" t="s">
        <v>1875</v>
      </c>
      <c r="H457" s="55"/>
      <c r="I457" s="91" t="s">
        <v>2778</v>
      </c>
    </row>
    <row r="458" spans="1:9" x14ac:dyDescent="0.2">
      <c r="A458" s="96" t="s">
        <v>1639</v>
      </c>
      <c r="B458" s="164" t="s">
        <v>1640</v>
      </c>
      <c r="C458" s="62">
        <v>9</v>
      </c>
      <c r="D458" s="143">
        <v>41172</v>
      </c>
      <c r="E458" s="42"/>
      <c r="F458" s="26" t="s">
        <v>1875</v>
      </c>
      <c r="G458" s="37"/>
      <c r="H458" s="37"/>
      <c r="I458" s="170" t="s">
        <v>2126</v>
      </c>
    </row>
    <row r="459" spans="1:9" x14ac:dyDescent="0.2">
      <c r="A459" s="1002" t="s">
        <v>4335</v>
      </c>
      <c r="B459" s="1006" t="s">
        <v>4336</v>
      </c>
      <c r="C459" s="70">
        <v>17</v>
      </c>
      <c r="D459" s="1014">
        <v>43281</v>
      </c>
      <c r="E459" s="1009" t="s">
        <v>1875</v>
      </c>
      <c r="F459" s="1007"/>
      <c r="G459" s="1010"/>
      <c r="H459" s="1010"/>
      <c r="I459" s="87"/>
    </row>
    <row r="460" spans="1:9" x14ac:dyDescent="0.2">
      <c r="A460" s="1002" t="s">
        <v>2779</v>
      </c>
      <c r="B460" s="1006" t="s">
        <v>2780</v>
      </c>
      <c r="C460" s="70">
        <v>6</v>
      </c>
      <c r="D460" s="1014">
        <v>42951</v>
      </c>
      <c r="E460" s="1009"/>
      <c r="F460" s="1007" t="s">
        <v>1875</v>
      </c>
      <c r="G460" s="1010"/>
      <c r="H460" s="1010"/>
      <c r="I460" s="1006" t="s">
        <v>1883</v>
      </c>
    </row>
    <row r="461" spans="1:9" x14ac:dyDescent="0.2">
      <c r="A461" s="1002" t="s">
        <v>2781</v>
      </c>
      <c r="B461" s="1006" t="s">
        <v>2782</v>
      </c>
      <c r="C461" s="70">
        <v>5</v>
      </c>
      <c r="D461" s="1014">
        <v>42354</v>
      </c>
      <c r="E461" s="1009"/>
      <c r="F461" s="1007" t="s">
        <v>1875</v>
      </c>
      <c r="G461" s="1010"/>
      <c r="H461" s="1010"/>
      <c r="I461" s="1006" t="s">
        <v>2023</v>
      </c>
    </row>
    <row r="462" spans="1:9" x14ac:dyDescent="0.2">
      <c r="A462" s="102" t="s">
        <v>1649</v>
      </c>
      <c r="B462" s="1004" t="s">
        <v>1650</v>
      </c>
      <c r="C462" s="76">
        <v>7</v>
      </c>
      <c r="D462" s="150">
        <v>43165</v>
      </c>
      <c r="E462" s="53"/>
      <c r="F462" s="52"/>
      <c r="G462" s="55" t="s">
        <v>1875</v>
      </c>
      <c r="H462" s="55"/>
      <c r="I462" s="1004" t="s">
        <v>4176</v>
      </c>
    </row>
    <row r="463" spans="1:9" x14ac:dyDescent="0.2">
      <c r="A463" s="1003" t="s">
        <v>2783</v>
      </c>
      <c r="B463" s="23" t="s">
        <v>2784</v>
      </c>
      <c r="C463" s="62">
        <v>5</v>
      </c>
      <c r="D463" s="143">
        <v>41969</v>
      </c>
      <c r="E463" s="42" t="s">
        <v>1875</v>
      </c>
      <c r="F463" s="26"/>
      <c r="G463" s="37"/>
      <c r="H463" s="43"/>
      <c r="I463" s="65"/>
    </row>
    <row r="464" spans="1:9" x14ac:dyDescent="0.2">
      <c r="A464" s="1012" t="s">
        <v>2785</v>
      </c>
      <c r="B464" s="1006" t="s">
        <v>2786</v>
      </c>
      <c r="C464" s="70">
        <v>6</v>
      </c>
      <c r="D464" s="1014">
        <v>42951</v>
      </c>
      <c r="E464" s="1009"/>
      <c r="F464" s="1007" t="s">
        <v>1875</v>
      </c>
      <c r="G464" s="1010"/>
      <c r="H464" s="1005"/>
      <c r="I464" s="1002" t="s">
        <v>1883</v>
      </c>
    </row>
    <row r="465" spans="1:9" x14ac:dyDescent="0.2">
      <c r="A465" s="1012" t="s">
        <v>2787</v>
      </c>
      <c r="B465" s="1006" t="s">
        <v>2788</v>
      </c>
      <c r="C465" s="70">
        <v>6</v>
      </c>
      <c r="D465" s="1014">
        <v>42836</v>
      </c>
      <c r="E465" s="1009" t="s">
        <v>1875</v>
      </c>
      <c r="F465" s="1007"/>
      <c r="G465" s="1010"/>
      <c r="H465" s="1005"/>
      <c r="I465" s="1002"/>
    </row>
    <row r="466" spans="1:9" x14ac:dyDescent="0.2">
      <c r="A466" s="522" t="s">
        <v>1651</v>
      </c>
      <c r="B466" s="998" t="s">
        <v>1652</v>
      </c>
      <c r="C466" s="1145">
        <v>6</v>
      </c>
      <c r="D466" s="1014">
        <v>43404</v>
      </c>
      <c r="E466" s="1009"/>
      <c r="F466" s="1007" t="s">
        <v>1875</v>
      </c>
      <c r="G466" s="1010"/>
      <c r="H466" s="1005"/>
      <c r="I466" s="1012" t="s">
        <v>4401</v>
      </c>
    </row>
    <row r="467" spans="1:9" x14ac:dyDescent="0.2">
      <c r="A467" s="1008" t="s">
        <v>2789</v>
      </c>
      <c r="B467" s="1004" t="s">
        <v>2790</v>
      </c>
      <c r="C467" s="76">
        <v>10</v>
      </c>
      <c r="D467" s="150">
        <v>41918</v>
      </c>
      <c r="E467" s="53"/>
      <c r="F467" s="52" t="s">
        <v>1875</v>
      </c>
      <c r="G467" s="55"/>
      <c r="H467" s="48"/>
      <c r="I467" s="102" t="s">
        <v>2143</v>
      </c>
    </row>
    <row r="468" spans="1:9" x14ac:dyDescent="0.2">
      <c r="A468" s="177" t="s">
        <v>2791</v>
      </c>
      <c r="B468" s="1137" t="s">
        <v>2792</v>
      </c>
      <c r="C468" s="62">
        <v>11</v>
      </c>
      <c r="D468" s="143">
        <v>41984</v>
      </c>
      <c r="E468" s="42"/>
      <c r="F468" s="26"/>
      <c r="G468" s="37"/>
      <c r="H468" s="43" t="s">
        <v>1875</v>
      </c>
      <c r="I468" s="1003"/>
    </row>
    <row r="469" spans="1:9" x14ac:dyDescent="0.2">
      <c r="A469" s="75" t="s">
        <v>1655</v>
      </c>
      <c r="B469" s="165" t="s">
        <v>1656</v>
      </c>
      <c r="C469" s="70">
        <v>14</v>
      </c>
      <c r="D469" s="1014">
        <v>40836</v>
      </c>
      <c r="E469" s="1009"/>
      <c r="F469" s="1007" t="s">
        <v>1875</v>
      </c>
      <c r="G469" s="1010"/>
      <c r="H469" s="1005"/>
      <c r="I469" s="85" t="s">
        <v>2126</v>
      </c>
    </row>
    <row r="470" spans="1:9" x14ac:dyDescent="0.2">
      <c r="A470" s="113" t="s">
        <v>794</v>
      </c>
      <c r="B470" s="171" t="s">
        <v>795</v>
      </c>
      <c r="C470" s="70">
        <v>11</v>
      </c>
      <c r="D470" s="1014">
        <v>41849</v>
      </c>
      <c r="E470" s="1009"/>
      <c r="F470" s="1007"/>
      <c r="G470" s="1237" t="s">
        <v>1875</v>
      </c>
      <c r="H470" s="1005"/>
      <c r="I470" s="79" t="s">
        <v>2793</v>
      </c>
    </row>
    <row r="471" spans="1:9" x14ac:dyDescent="0.2">
      <c r="A471" s="1012" t="s">
        <v>2794</v>
      </c>
      <c r="B471" s="1006" t="s">
        <v>2795</v>
      </c>
      <c r="C471" s="70">
        <v>38</v>
      </c>
      <c r="D471" s="1014">
        <v>42331</v>
      </c>
      <c r="E471" s="1009"/>
      <c r="F471" s="1007"/>
      <c r="G471" s="1010" t="s">
        <v>1875</v>
      </c>
      <c r="H471" s="1005"/>
      <c r="I471" s="1002" t="s">
        <v>2796</v>
      </c>
    </row>
    <row r="472" spans="1:9" x14ac:dyDescent="0.2">
      <c r="A472" s="1093" t="s">
        <v>2797</v>
      </c>
      <c r="B472" s="1097" t="s">
        <v>2798</v>
      </c>
      <c r="C472" s="76">
        <v>26</v>
      </c>
      <c r="D472" s="150">
        <v>39448</v>
      </c>
      <c r="E472" s="1095" t="s">
        <v>1875</v>
      </c>
      <c r="F472" s="52"/>
      <c r="G472" s="55"/>
      <c r="H472" s="48"/>
      <c r="I472" s="1098" t="s">
        <v>2799</v>
      </c>
    </row>
    <row r="473" spans="1:9" x14ac:dyDescent="0.2">
      <c r="A473" s="1134" t="s">
        <v>2800</v>
      </c>
      <c r="B473" s="1137" t="s">
        <v>2801</v>
      </c>
      <c r="C473" s="62">
        <v>11</v>
      </c>
      <c r="D473" s="143">
        <v>42983</v>
      </c>
      <c r="E473" s="42"/>
      <c r="F473" s="26"/>
      <c r="G473" s="37"/>
      <c r="H473" s="43" t="s">
        <v>1875</v>
      </c>
      <c r="I473" s="1003"/>
    </row>
    <row r="474" spans="1:9" x14ac:dyDescent="0.2">
      <c r="A474" s="1012" t="s">
        <v>2802</v>
      </c>
      <c r="B474" s="1006" t="s">
        <v>2803</v>
      </c>
      <c r="C474" s="70">
        <v>7</v>
      </c>
      <c r="D474" s="1014">
        <v>42432</v>
      </c>
      <c r="E474" s="1009"/>
      <c r="F474" s="1007"/>
      <c r="G474" s="1010" t="s">
        <v>1875</v>
      </c>
      <c r="H474" s="1005"/>
      <c r="I474" s="1012" t="s">
        <v>2804</v>
      </c>
    </row>
    <row r="475" spans="1:9" x14ac:dyDescent="0.2">
      <c r="A475" s="1002" t="s">
        <v>2805</v>
      </c>
      <c r="B475" s="1006" t="s">
        <v>2806</v>
      </c>
      <c r="C475" s="70">
        <v>8</v>
      </c>
      <c r="D475" s="1014">
        <v>41426</v>
      </c>
      <c r="E475" s="1009"/>
      <c r="F475" s="1007"/>
      <c r="G475" s="1010" t="s">
        <v>1875</v>
      </c>
      <c r="H475" s="1005"/>
      <c r="I475" s="1002" t="s">
        <v>2807</v>
      </c>
    </row>
    <row r="476" spans="1:9" x14ac:dyDescent="0.2">
      <c r="A476" s="1012" t="s">
        <v>2808</v>
      </c>
      <c r="B476" s="1006" t="s">
        <v>2809</v>
      </c>
      <c r="C476" s="70">
        <v>18</v>
      </c>
      <c r="D476" s="1014">
        <v>42902</v>
      </c>
      <c r="E476" s="1009"/>
      <c r="F476" s="1007"/>
      <c r="G476" s="1010" t="s">
        <v>1875</v>
      </c>
      <c r="H476" s="1005"/>
      <c r="I476" s="1012" t="s">
        <v>2810</v>
      </c>
    </row>
    <row r="477" spans="1:9" x14ac:dyDescent="0.2">
      <c r="A477" s="102" t="s">
        <v>2811</v>
      </c>
      <c r="B477" s="1004" t="s">
        <v>2812</v>
      </c>
      <c r="C477" s="76">
        <v>7</v>
      </c>
      <c r="D477" s="150">
        <v>42793</v>
      </c>
      <c r="E477" s="53"/>
      <c r="F477" s="52"/>
      <c r="G477" s="55" t="s">
        <v>1875</v>
      </c>
      <c r="H477" s="48"/>
      <c r="I477" s="1008" t="s">
        <v>2813</v>
      </c>
    </row>
    <row r="478" spans="1:9" x14ac:dyDescent="0.2">
      <c r="A478" s="539" t="s">
        <v>1691</v>
      </c>
      <c r="B478" s="540" t="s">
        <v>1692</v>
      </c>
      <c r="C478" s="1146">
        <v>5</v>
      </c>
      <c r="D478" s="143">
        <v>43434</v>
      </c>
      <c r="E478" s="42"/>
      <c r="F478" s="26" t="s">
        <v>1875</v>
      </c>
      <c r="G478" s="37"/>
      <c r="H478" s="43"/>
      <c r="I478" s="65"/>
    </row>
    <row r="479" spans="1:9" x14ac:dyDescent="0.2">
      <c r="A479" s="1072" t="s">
        <v>4371</v>
      </c>
      <c r="B479" s="998" t="s">
        <v>1693</v>
      </c>
      <c r="C479" s="70">
        <v>5</v>
      </c>
      <c r="D479" s="1014">
        <v>43371</v>
      </c>
      <c r="E479" s="1009" t="s">
        <v>1875</v>
      </c>
      <c r="F479" s="1007"/>
      <c r="G479" s="1010"/>
      <c r="H479" s="1005"/>
      <c r="I479" s="1012" t="s">
        <v>4372</v>
      </c>
    </row>
    <row r="480" spans="1:9" x14ac:dyDescent="0.2">
      <c r="A480" s="1012" t="s">
        <v>2814</v>
      </c>
      <c r="B480" s="1006" t="s">
        <v>2815</v>
      </c>
      <c r="C480" s="70">
        <v>6</v>
      </c>
      <c r="D480" s="1014">
        <v>42739</v>
      </c>
      <c r="E480" s="1009"/>
      <c r="F480" s="1007"/>
      <c r="G480" s="1010" t="s">
        <v>1875</v>
      </c>
      <c r="H480" s="1005"/>
      <c r="I480" s="1012" t="s">
        <v>2816</v>
      </c>
    </row>
    <row r="481" spans="1:9" x14ac:dyDescent="0.2">
      <c r="A481" s="1012" t="s">
        <v>2817</v>
      </c>
      <c r="B481" s="1006" t="s">
        <v>2818</v>
      </c>
      <c r="C481" s="70">
        <v>7</v>
      </c>
      <c r="D481" s="1014">
        <v>42873</v>
      </c>
      <c r="E481" s="1009" t="s">
        <v>1875</v>
      </c>
      <c r="F481" s="1007"/>
      <c r="G481" s="1010"/>
      <c r="H481" s="1005"/>
      <c r="I481" s="1002"/>
    </row>
    <row r="482" spans="1:9" x14ac:dyDescent="0.2">
      <c r="A482" s="102" t="s">
        <v>2819</v>
      </c>
      <c r="B482" s="1004" t="s">
        <v>2820</v>
      </c>
      <c r="C482" s="76">
        <v>17</v>
      </c>
      <c r="D482" s="150">
        <v>42436</v>
      </c>
      <c r="E482" s="53"/>
      <c r="F482" s="52"/>
      <c r="G482" s="55" t="s">
        <v>1875</v>
      </c>
      <c r="H482" s="48"/>
      <c r="I482" s="1008" t="s">
        <v>2821</v>
      </c>
    </row>
    <row r="483" spans="1:9" x14ac:dyDescent="0.2">
      <c r="A483" s="65" t="s">
        <v>2822</v>
      </c>
      <c r="B483" s="23" t="s">
        <v>2823</v>
      </c>
      <c r="C483" s="62">
        <v>7</v>
      </c>
      <c r="D483" s="143">
        <v>42634</v>
      </c>
      <c r="E483" s="42"/>
      <c r="F483" s="26"/>
      <c r="G483" s="37" t="s">
        <v>1875</v>
      </c>
      <c r="H483" s="37"/>
      <c r="I483" s="61" t="s">
        <v>2824</v>
      </c>
    </row>
    <row r="484" spans="1:9" x14ac:dyDescent="0.2">
      <c r="A484" s="1012" t="s">
        <v>2825</v>
      </c>
      <c r="B484" s="1006" t="s">
        <v>2826</v>
      </c>
      <c r="C484" s="70">
        <v>7</v>
      </c>
      <c r="D484" s="1014">
        <v>42615</v>
      </c>
      <c r="E484" s="1009"/>
      <c r="F484" s="1007" t="s">
        <v>1875</v>
      </c>
      <c r="G484" s="1010"/>
      <c r="H484" s="1010"/>
      <c r="I484" s="87" t="s">
        <v>1876</v>
      </c>
    </row>
    <row r="485" spans="1:9" x14ac:dyDescent="0.2">
      <c r="A485" s="1002" t="s">
        <v>2827</v>
      </c>
      <c r="B485" s="1006" t="s">
        <v>2828</v>
      </c>
      <c r="C485" s="70">
        <v>16</v>
      </c>
      <c r="D485" s="147">
        <v>40123</v>
      </c>
      <c r="E485" s="1009"/>
      <c r="F485" s="50" t="s">
        <v>1875</v>
      </c>
      <c r="G485" s="64"/>
      <c r="H485" s="64"/>
      <c r="I485" s="87" t="s">
        <v>2829</v>
      </c>
    </row>
    <row r="486" spans="1:9" x14ac:dyDescent="0.2">
      <c r="A486" s="473" t="s">
        <v>2830</v>
      </c>
      <c r="B486" s="1139" t="s">
        <v>2831</v>
      </c>
      <c r="C486" s="70">
        <v>5</v>
      </c>
      <c r="D486" s="1014">
        <v>43054</v>
      </c>
      <c r="E486" s="1009"/>
      <c r="F486" s="1007" t="s">
        <v>1875</v>
      </c>
      <c r="G486" s="1010"/>
      <c r="H486" s="1010"/>
      <c r="I486" s="1006" t="s">
        <v>4064</v>
      </c>
    </row>
    <row r="487" spans="1:9" x14ac:dyDescent="0.2">
      <c r="A487" s="163" t="s">
        <v>1704</v>
      </c>
      <c r="B487" s="174" t="s">
        <v>1705</v>
      </c>
      <c r="C487" s="76">
        <v>27</v>
      </c>
      <c r="D487" s="150">
        <v>39849</v>
      </c>
      <c r="E487" s="53" t="s">
        <v>1875</v>
      </c>
      <c r="F487" s="52"/>
      <c r="G487" s="55"/>
      <c r="H487" s="55"/>
      <c r="I487" s="158" t="s">
        <v>1903</v>
      </c>
    </row>
    <row r="488" spans="1:9" x14ac:dyDescent="0.2">
      <c r="A488" s="1003" t="s">
        <v>2832</v>
      </c>
      <c r="B488" s="23" t="s">
        <v>2833</v>
      </c>
      <c r="C488" s="62">
        <v>5</v>
      </c>
      <c r="D488" s="143">
        <v>41631</v>
      </c>
      <c r="E488" s="42"/>
      <c r="F488" s="26"/>
      <c r="G488" s="37" t="s">
        <v>1875</v>
      </c>
      <c r="H488" s="37"/>
      <c r="I488" s="23" t="s">
        <v>2834</v>
      </c>
    </row>
    <row r="489" spans="1:9" x14ac:dyDescent="0.2">
      <c r="A489" s="85" t="s">
        <v>1710</v>
      </c>
      <c r="B489" s="165" t="s">
        <v>1711</v>
      </c>
      <c r="C489" s="70">
        <v>13</v>
      </c>
      <c r="D489" s="1014">
        <v>40407</v>
      </c>
      <c r="E489" s="1009"/>
      <c r="F489" s="1007" t="s">
        <v>1875</v>
      </c>
      <c r="G489" s="1010"/>
      <c r="H489" s="1010"/>
      <c r="I489" s="159" t="s">
        <v>2377</v>
      </c>
    </row>
    <row r="490" spans="1:9" x14ac:dyDescent="0.2">
      <c r="A490" s="1012" t="s">
        <v>2835</v>
      </c>
      <c r="B490" s="1006" t="s">
        <v>2836</v>
      </c>
      <c r="C490" s="70">
        <v>11</v>
      </c>
      <c r="D490" s="147">
        <v>42670</v>
      </c>
      <c r="E490" s="63" t="s">
        <v>1875</v>
      </c>
      <c r="F490" s="50"/>
      <c r="G490" s="64"/>
      <c r="H490" s="64"/>
      <c r="I490" s="1006"/>
    </row>
    <row r="491" spans="1:9" x14ac:dyDescent="0.2">
      <c r="A491" s="93" t="s">
        <v>2837</v>
      </c>
      <c r="B491" s="167" t="s">
        <v>2838</v>
      </c>
      <c r="C491" s="70">
        <v>8</v>
      </c>
      <c r="D491" s="1014">
        <v>41222</v>
      </c>
      <c r="E491" s="1009"/>
      <c r="F491" s="1007" t="s">
        <v>1875</v>
      </c>
      <c r="G491" s="1010"/>
      <c r="H491" s="1010"/>
      <c r="I491" s="87" t="s">
        <v>2839</v>
      </c>
    </row>
    <row r="492" spans="1:9" x14ac:dyDescent="0.2">
      <c r="A492" s="1127" t="s">
        <v>2840</v>
      </c>
      <c r="B492" s="174" t="s">
        <v>2841</v>
      </c>
      <c r="C492" s="76">
        <v>5</v>
      </c>
      <c r="D492" s="150">
        <v>41941</v>
      </c>
      <c r="E492" s="53" t="s">
        <v>1875</v>
      </c>
      <c r="F492" s="52"/>
      <c r="G492" s="55"/>
      <c r="H492" s="55"/>
      <c r="I492" s="91" t="s">
        <v>2842</v>
      </c>
    </row>
    <row r="493" spans="1:9" x14ac:dyDescent="0.2">
      <c r="A493" s="65" t="s">
        <v>2843</v>
      </c>
      <c r="B493" s="23" t="s">
        <v>2844</v>
      </c>
      <c r="C493" s="62">
        <v>14</v>
      </c>
      <c r="D493" s="143">
        <v>41215</v>
      </c>
      <c r="E493" s="42"/>
      <c r="F493" s="26" t="s">
        <v>1875</v>
      </c>
      <c r="G493" s="37"/>
      <c r="H493" s="37"/>
      <c r="I493" s="61" t="s">
        <v>2845</v>
      </c>
    </row>
    <row r="494" spans="1:9" x14ac:dyDescent="0.2">
      <c r="A494" s="145" t="s">
        <v>2846</v>
      </c>
      <c r="B494" s="173" t="s">
        <v>2847</v>
      </c>
      <c r="C494" s="70">
        <v>9</v>
      </c>
      <c r="D494" s="1014">
        <v>42325</v>
      </c>
      <c r="E494" s="1009"/>
      <c r="F494" s="1007"/>
      <c r="G494" s="1010"/>
      <c r="H494" s="1010" t="s">
        <v>1875</v>
      </c>
      <c r="I494" s="1006"/>
    </row>
    <row r="495" spans="1:9" x14ac:dyDescent="0.2">
      <c r="A495" s="1015" t="s">
        <v>1714</v>
      </c>
      <c r="B495" s="998" t="s">
        <v>1715</v>
      </c>
      <c r="C495" s="1145">
        <v>6</v>
      </c>
      <c r="D495" s="1014">
        <v>43404</v>
      </c>
      <c r="E495" s="1009"/>
      <c r="F495" s="1007" t="s">
        <v>1875</v>
      </c>
      <c r="G495" s="1010"/>
      <c r="H495" s="1010"/>
      <c r="I495" s="87" t="s">
        <v>4401</v>
      </c>
    </row>
    <row r="496" spans="1:9" x14ac:dyDescent="0.2">
      <c r="A496" s="93" t="s">
        <v>1716</v>
      </c>
      <c r="B496" s="167" t="s">
        <v>1717</v>
      </c>
      <c r="C496" s="70">
        <v>22</v>
      </c>
      <c r="D496" s="1014">
        <v>39835</v>
      </c>
      <c r="E496" s="1009" t="s">
        <v>1875</v>
      </c>
      <c r="F496" s="1007"/>
      <c r="G496" s="1010"/>
      <c r="H496" s="1010"/>
      <c r="I496" s="159" t="s">
        <v>1903</v>
      </c>
    </row>
    <row r="497" spans="1:9" x14ac:dyDescent="0.2">
      <c r="A497" s="1008" t="s">
        <v>2848</v>
      </c>
      <c r="B497" s="1004" t="s">
        <v>2849</v>
      </c>
      <c r="C497" s="76">
        <v>35</v>
      </c>
      <c r="D497" s="150">
        <v>40106</v>
      </c>
      <c r="E497" s="53" t="s">
        <v>1875</v>
      </c>
      <c r="F497" s="52"/>
      <c r="G497" s="55"/>
      <c r="H497" s="55"/>
      <c r="I497" s="1004" t="s">
        <v>2850</v>
      </c>
    </row>
    <row r="498" spans="1:9" x14ac:dyDescent="0.2">
      <c r="A498" s="154" t="s">
        <v>2851</v>
      </c>
      <c r="B498" s="176" t="s">
        <v>2852</v>
      </c>
      <c r="C498" s="62">
        <v>26</v>
      </c>
      <c r="D498" s="143">
        <v>39918</v>
      </c>
      <c r="E498" s="42" t="s">
        <v>1875</v>
      </c>
      <c r="F498" s="26"/>
      <c r="G498" s="37"/>
      <c r="H498" s="37"/>
      <c r="I498" s="61" t="s">
        <v>2853</v>
      </c>
    </row>
    <row r="499" spans="1:9" x14ac:dyDescent="0.2">
      <c r="A499" s="1012" t="s">
        <v>2854</v>
      </c>
      <c r="B499" s="1006" t="s">
        <v>2855</v>
      </c>
      <c r="C499" s="70">
        <v>6</v>
      </c>
      <c r="D499" s="1014">
        <v>42412</v>
      </c>
      <c r="E499" s="1009"/>
      <c r="F499" s="1007"/>
      <c r="G499" s="1010" t="s">
        <v>1875</v>
      </c>
      <c r="H499" s="1010"/>
      <c r="I499" s="1006" t="s">
        <v>2856</v>
      </c>
    </row>
    <row r="500" spans="1:9" x14ac:dyDescent="0.2">
      <c r="A500" s="1012" t="s">
        <v>2857</v>
      </c>
      <c r="B500" s="1006" t="s">
        <v>2858</v>
      </c>
      <c r="C500" s="70">
        <v>14</v>
      </c>
      <c r="D500" s="1014">
        <v>42422</v>
      </c>
      <c r="E500" s="1009"/>
      <c r="F500" s="1007"/>
      <c r="G500" s="1010" t="s">
        <v>1875</v>
      </c>
      <c r="H500" s="1010"/>
      <c r="I500" s="87" t="s">
        <v>2859</v>
      </c>
    </row>
    <row r="501" spans="1:9" x14ac:dyDescent="0.2">
      <c r="A501" s="93" t="s">
        <v>2860</v>
      </c>
      <c r="B501" s="167" t="s">
        <v>2861</v>
      </c>
      <c r="C501" s="70">
        <v>30</v>
      </c>
      <c r="D501" s="1014">
        <v>39701</v>
      </c>
      <c r="E501" s="1009" t="s">
        <v>1875</v>
      </c>
      <c r="F501" s="1007"/>
      <c r="G501" s="1010"/>
      <c r="H501" s="1010"/>
      <c r="I501" s="159" t="s">
        <v>4072</v>
      </c>
    </row>
    <row r="502" spans="1:9" x14ac:dyDescent="0.2">
      <c r="A502" s="102" t="s">
        <v>2862</v>
      </c>
      <c r="B502" s="1004" t="s">
        <v>2863</v>
      </c>
      <c r="C502" s="76">
        <v>5</v>
      </c>
      <c r="D502" s="150">
        <v>42313</v>
      </c>
      <c r="E502" s="53" t="s">
        <v>1875</v>
      </c>
      <c r="F502" s="52"/>
      <c r="G502" s="55"/>
      <c r="H502" s="55"/>
      <c r="I502" s="1004"/>
    </row>
    <row r="503" spans="1:9" x14ac:dyDescent="0.2">
      <c r="A503" s="1003" t="s">
        <v>2864</v>
      </c>
      <c r="B503" s="23" t="s">
        <v>2865</v>
      </c>
      <c r="C503" s="62">
        <v>6</v>
      </c>
      <c r="D503" s="143">
        <v>41247</v>
      </c>
      <c r="E503" s="42"/>
      <c r="F503" s="26" t="s">
        <v>1875</v>
      </c>
      <c r="G503" s="37"/>
      <c r="H503" s="37"/>
      <c r="I503" s="61" t="s">
        <v>2866</v>
      </c>
    </row>
    <row r="504" spans="1:9" x14ac:dyDescent="0.2">
      <c r="A504" s="522" t="s">
        <v>4325</v>
      </c>
      <c r="B504" s="998" t="s">
        <v>4326</v>
      </c>
      <c r="C504" s="70">
        <v>6</v>
      </c>
      <c r="D504" s="1014">
        <v>43312</v>
      </c>
      <c r="E504" s="1009"/>
      <c r="F504" s="1007"/>
      <c r="G504" s="1010" t="s">
        <v>1875</v>
      </c>
      <c r="H504" s="1010"/>
      <c r="I504" s="87" t="s">
        <v>4327</v>
      </c>
    </row>
    <row r="505" spans="1:9" x14ac:dyDescent="0.2">
      <c r="A505" s="1002" t="s">
        <v>2867</v>
      </c>
      <c r="B505" s="1006" t="s">
        <v>2868</v>
      </c>
      <c r="C505" s="70">
        <v>6</v>
      </c>
      <c r="D505" s="1014">
        <v>43026</v>
      </c>
      <c r="E505" s="1009"/>
      <c r="F505" s="1007" t="s">
        <v>1875</v>
      </c>
      <c r="G505" s="1010"/>
      <c r="H505" s="1010"/>
      <c r="I505" s="1006" t="s">
        <v>1883</v>
      </c>
    </row>
    <row r="506" spans="1:9" x14ac:dyDescent="0.2">
      <c r="A506" s="1012" t="s">
        <v>2869</v>
      </c>
      <c r="B506" s="1006" t="s">
        <v>2870</v>
      </c>
      <c r="C506" s="70">
        <v>9</v>
      </c>
      <c r="D506" s="1014">
        <v>42417</v>
      </c>
      <c r="E506" s="1009"/>
      <c r="F506" s="1007"/>
      <c r="G506" s="1010" t="s">
        <v>1875</v>
      </c>
      <c r="H506" s="1010"/>
      <c r="I506" s="87" t="s">
        <v>2871</v>
      </c>
    </row>
    <row r="507" spans="1:9" x14ac:dyDescent="0.2">
      <c r="A507" s="1008" t="s">
        <v>817</v>
      </c>
      <c r="B507" s="91" t="s">
        <v>818</v>
      </c>
      <c r="C507" s="76">
        <v>18</v>
      </c>
      <c r="D507" s="150">
        <v>43255</v>
      </c>
      <c r="E507" s="53" t="s">
        <v>1875</v>
      </c>
      <c r="F507" s="52"/>
      <c r="G507" s="55"/>
      <c r="H507" s="55"/>
      <c r="I507" s="91"/>
    </row>
    <row r="508" spans="1:9" x14ac:dyDescent="0.2">
      <c r="A508" s="1003" t="s">
        <v>2872</v>
      </c>
      <c r="B508" s="23" t="s">
        <v>2873</v>
      </c>
      <c r="C508" s="62">
        <v>12</v>
      </c>
      <c r="D508" s="143">
        <v>41791</v>
      </c>
      <c r="E508" s="42"/>
      <c r="F508" s="26"/>
      <c r="G508" s="37" t="s">
        <v>1875</v>
      </c>
      <c r="H508" s="37"/>
      <c r="I508" s="61" t="s">
        <v>2874</v>
      </c>
    </row>
    <row r="509" spans="1:9" x14ac:dyDescent="0.2">
      <c r="A509" s="75" t="s">
        <v>2875</v>
      </c>
      <c r="B509" s="165" t="s">
        <v>2876</v>
      </c>
      <c r="C509" s="70">
        <v>6</v>
      </c>
      <c r="D509" s="1014">
        <v>41577</v>
      </c>
      <c r="E509" s="1009"/>
      <c r="F509" s="1007" t="s">
        <v>1875</v>
      </c>
      <c r="G509" s="1010"/>
      <c r="H509" s="1010"/>
      <c r="I509" s="87" t="s">
        <v>2877</v>
      </c>
    </row>
    <row r="510" spans="1:9" x14ac:dyDescent="0.2">
      <c r="A510" s="1002" t="s">
        <v>2878</v>
      </c>
      <c r="B510" s="1006" t="s">
        <v>2879</v>
      </c>
      <c r="C510" s="70">
        <v>7</v>
      </c>
      <c r="D510" s="1014">
        <v>40456</v>
      </c>
      <c r="E510" s="1009"/>
      <c r="F510" s="50" t="s">
        <v>1875</v>
      </c>
      <c r="G510" s="1010"/>
      <c r="H510" s="1010"/>
      <c r="I510" s="87" t="s">
        <v>2880</v>
      </c>
    </row>
    <row r="511" spans="1:9" x14ac:dyDescent="0.2">
      <c r="A511" s="1012" t="s">
        <v>2881</v>
      </c>
      <c r="B511" s="1006" t="s">
        <v>2882</v>
      </c>
      <c r="C511" s="70">
        <v>11</v>
      </c>
      <c r="D511" s="1014">
        <v>42355</v>
      </c>
      <c r="E511" s="1009" t="s">
        <v>1875</v>
      </c>
      <c r="F511" s="1007"/>
      <c r="G511" s="1010"/>
      <c r="H511" s="1010"/>
      <c r="I511" s="1006"/>
    </row>
    <row r="512" spans="1:9" x14ac:dyDescent="0.2">
      <c r="A512" s="102" t="s">
        <v>2883</v>
      </c>
      <c r="B512" s="1004" t="s">
        <v>2884</v>
      </c>
      <c r="C512" s="76">
        <v>9</v>
      </c>
      <c r="D512" s="150">
        <v>42355</v>
      </c>
      <c r="E512" s="53" t="s">
        <v>1875</v>
      </c>
      <c r="F512" s="52"/>
      <c r="G512" s="55"/>
      <c r="H512" s="55"/>
      <c r="I512" s="1004"/>
    </row>
    <row r="513" spans="1:9" x14ac:dyDescent="0.2">
      <c r="A513" s="1003" t="s">
        <v>2885</v>
      </c>
      <c r="B513" s="23" t="s">
        <v>2886</v>
      </c>
      <c r="C513" s="62">
        <v>31</v>
      </c>
      <c r="D513" s="143">
        <v>40477</v>
      </c>
      <c r="E513" s="42"/>
      <c r="F513" s="26" t="s">
        <v>1875</v>
      </c>
      <c r="G513" s="37"/>
      <c r="H513" s="37"/>
      <c r="I513" s="23" t="s">
        <v>1980</v>
      </c>
    </row>
    <row r="514" spans="1:9" x14ac:dyDescent="0.2">
      <c r="A514" s="1012" t="s">
        <v>2887</v>
      </c>
      <c r="B514" s="1006" t="s">
        <v>2888</v>
      </c>
      <c r="C514" s="70">
        <v>9</v>
      </c>
      <c r="D514" s="1014">
        <v>40892</v>
      </c>
      <c r="E514" s="1009" t="s">
        <v>1875</v>
      </c>
      <c r="F514" s="1007"/>
      <c r="G514" s="1010"/>
      <c r="H514" s="1010"/>
      <c r="I514" s="87"/>
    </row>
    <row r="515" spans="1:9" x14ac:dyDescent="0.2">
      <c r="A515" s="175" t="s">
        <v>2889</v>
      </c>
      <c r="B515" s="173" t="s">
        <v>2890</v>
      </c>
      <c r="C515" s="70">
        <v>5</v>
      </c>
      <c r="D515" s="1014">
        <v>42139</v>
      </c>
      <c r="E515" s="1009"/>
      <c r="F515" s="1007"/>
      <c r="G515" s="1010"/>
      <c r="H515" s="1010" t="s">
        <v>1875</v>
      </c>
      <c r="I515" s="1006"/>
    </row>
    <row r="516" spans="1:9" x14ac:dyDescent="0.2">
      <c r="A516" s="145" t="s">
        <v>2891</v>
      </c>
      <c r="B516" s="173" t="s">
        <v>2892</v>
      </c>
      <c r="C516" s="70">
        <v>5</v>
      </c>
      <c r="D516" s="1014">
        <v>42223</v>
      </c>
      <c r="E516" s="1009"/>
      <c r="F516" s="1007"/>
      <c r="G516" s="1010"/>
      <c r="H516" s="1010" t="s">
        <v>1875</v>
      </c>
      <c r="I516" s="1006"/>
    </row>
    <row r="517" spans="1:9" x14ac:dyDescent="0.2">
      <c r="A517" s="1008" t="s">
        <v>2893</v>
      </c>
      <c r="B517" s="1004" t="s">
        <v>2894</v>
      </c>
      <c r="C517" s="76">
        <v>16</v>
      </c>
      <c r="D517" s="150">
        <v>40112</v>
      </c>
      <c r="E517" s="53"/>
      <c r="F517" s="52"/>
      <c r="G517" s="55" t="s">
        <v>1875</v>
      </c>
      <c r="H517" s="55"/>
      <c r="I517" s="91" t="s">
        <v>2895</v>
      </c>
    </row>
    <row r="518" spans="1:9" x14ac:dyDescent="0.2">
      <c r="A518" s="1003" t="s">
        <v>2896</v>
      </c>
      <c r="B518" s="23" t="s">
        <v>2897</v>
      </c>
      <c r="C518" s="62">
        <v>6</v>
      </c>
      <c r="D518" s="143">
        <v>42303</v>
      </c>
      <c r="E518" s="42"/>
      <c r="F518" s="26" t="s">
        <v>1875</v>
      </c>
      <c r="G518" s="37"/>
      <c r="H518" s="37"/>
      <c r="I518" s="61" t="s">
        <v>1946</v>
      </c>
    </row>
    <row r="519" spans="1:9" x14ac:dyDescent="0.2">
      <c r="A519" s="175" t="s">
        <v>2898</v>
      </c>
      <c r="B519" s="173" t="s">
        <v>2899</v>
      </c>
      <c r="C519" s="70">
        <v>15</v>
      </c>
      <c r="D519" s="1014">
        <v>42306</v>
      </c>
      <c r="E519" s="1009"/>
      <c r="F519" s="1007"/>
      <c r="G519" s="1010"/>
      <c r="H519" s="1010" t="s">
        <v>1875</v>
      </c>
      <c r="I519" s="1006" t="s">
        <v>2900</v>
      </c>
    </row>
    <row r="520" spans="1:9" x14ac:dyDescent="0.2">
      <c r="A520" s="1012" t="s">
        <v>2901</v>
      </c>
      <c r="B520" s="1006" t="s">
        <v>2902</v>
      </c>
      <c r="C520" s="70">
        <v>8</v>
      </c>
      <c r="D520" s="1014">
        <v>42311</v>
      </c>
      <c r="E520" s="1009" t="s">
        <v>1875</v>
      </c>
      <c r="F520" s="1007"/>
      <c r="G520" s="1010"/>
      <c r="H520" s="1010"/>
      <c r="I520" s="1006" t="s">
        <v>2075</v>
      </c>
    </row>
    <row r="521" spans="1:9" x14ac:dyDescent="0.2">
      <c r="A521" s="1002" t="s">
        <v>2903</v>
      </c>
      <c r="B521" s="1006" t="s">
        <v>2904</v>
      </c>
      <c r="C521" s="70">
        <v>9</v>
      </c>
      <c r="D521" s="1014">
        <v>41985</v>
      </c>
      <c r="E521" s="1009"/>
      <c r="F521" s="1007"/>
      <c r="G521" s="1010" t="s">
        <v>1875</v>
      </c>
      <c r="H521" s="1010"/>
      <c r="I521" s="1006" t="s">
        <v>2905</v>
      </c>
    </row>
    <row r="522" spans="1:9" x14ac:dyDescent="0.2">
      <c r="A522" s="102" t="s">
        <v>2906</v>
      </c>
      <c r="B522" s="1004" t="s">
        <v>2907</v>
      </c>
      <c r="C522" s="76">
        <v>5</v>
      </c>
      <c r="D522" s="150">
        <v>42348</v>
      </c>
      <c r="E522" s="53"/>
      <c r="F522" s="52"/>
      <c r="G522" s="55" t="s">
        <v>1875</v>
      </c>
      <c r="H522" s="55"/>
      <c r="I522" s="91" t="s">
        <v>2908</v>
      </c>
    </row>
    <row r="523" spans="1:9" x14ac:dyDescent="0.2">
      <c r="A523" s="1003" t="s">
        <v>2909</v>
      </c>
      <c r="B523" s="23" t="s">
        <v>2910</v>
      </c>
      <c r="C523" s="62">
        <v>7</v>
      </c>
      <c r="D523" s="143">
        <v>43007</v>
      </c>
      <c r="E523" s="42"/>
      <c r="F523" s="26" t="s">
        <v>1875</v>
      </c>
      <c r="G523" s="37"/>
      <c r="H523" s="37"/>
      <c r="I523" s="23" t="s">
        <v>2911</v>
      </c>
    </row>
    <row r="524" spans="1:9" x14ac:dyDescent="0.2">
      <c r="A524" s="1002" t="s">
        <v>2912</v>
      </c>
      <c r="B524" s="1006" t="s">
        <v>2913</v>
      </c>
      <c r="C524" s="70">
        <v>6</v>
      </c>
      <c r="D524" s="1014">
        <v>41452</v>
      </c>
      <c r="E524" s="1009"/>
      <c r="F524" s="1007"/>
      <c r="G524" s="1010" t="s">
        <v>1875</v>
      </c>
      <c r="H524" s="1010"/>
      <c r="I524" s="1006" t="s">
        <v>2914</v>
      </c>
    </row>
    <row r="525" spans="1:9" x14ac:dyDescent="0.2">
      <c r="A525" s="145" t="s">
        <v>2915</v>
      </c>
      <c r="B525" s="173" t="s">
        <v>2916</v>
      </c>
      <c r="C525" s="70">
        <v>6</v>
      </c>
      <c r="D525" s="1014">
        <v>41229</v>
      </c>
      <c r="E525" s="1009"/>
      <c r="F525" s="1007"/>
      <c r="G525" s="1010"/>
      <c r="H525" s="1010" t="s">
        <v>1875</v>
      </c>
      <c r="I525" s="1006"/>
    </row>
    <row r="526" spans="1:9" x14ac:dyDescent="0.2">
      <c r="A526" s="1002" t="s">
        <v>2917</v>
      </c>
      <c r="B526" s="1006" t="s">
        <v>2918</v>
      </c>
      <c r="C526" s="70">
        <v>21</v>
      </c>
      <c r="D526" s="1014">
        <v>41121</v>
      </c>
      <c r="E526" s="1009"/>
      <c r="F526" s="1007"/>
      <c r="G526" s="1010" t="s">
        <v>1875</v>
      </c>
      <c r="H526" s="1010"/>
      <c r="I526" s="87" t="s">
        <v>2919</v>
      </c>
    </row>
    <row r="527" spans="1:9" x14ac:dyDescent="0.2">
      <c r="A527" s="1008" t="s">
        <v>2920</v>
      </c>
      <c r="B527" s="1004" t="s">
        <v>2921</v>
      </c>
      <c r="C527" s="76">
        <v>6</v>
      </c>
      <c r="D527" s="150">
        <v>42949</v>
      </c>
      <c r="E527" s="53"/>
      <c r="F527" s="52" t="s">
        <v>1875</v>
      </c>
      <c r="G527" s="55"/>
      <c r="H527" s="55"/>
      <c r="I527" s="1004" t="s">
        <v>1883</v>
      </c>
    </row>
    <row r="528" spans="1:9" x14ac:dyDescent="0.2">
      <c r="A528" s="65" t="s">
        <v>2922</v>
      </c>
      <c r="B528" s="1003" t="s">
        <v>2923</v>
      </c>
      <c r="C528" s="62">
        <v>9</v>
      </c>
      <c r="D528" s="178">
        <v>42494</v>
      </c>
      <c r="E528" s="26" t="s">
        <v>1875</v>
      </c>
      <c r="F528" s="26"/>
      <c r="G528" s="26"/>
      <c r="H528" s="26"/>
      <c r="I528" s="1003" t="s">
        <v>2924</v>
      </c>
    </row>
    <row r="529" spans="1:9" x14ac:dyDescent="0.2">
      <c r="A529" s="1012" t="s">
        <v>1747</v>
      </c>
      <c r="B529" s="1002" t="s">
        <v>1748</v>
      </c>
      <c r="C529" s="70">
        <v>5</v>
      </c>
      <c r="D529" s="162">
        <v>42621</v>
      </c>
      <c r="E529" s="169" t="s">
        <v>1875</v>
      </c>
      <c r="F529" s="1007"/>
      <c r="G529" s="1007"/>
      <c r="H529" s="1007"/>
      <c r="I529" s="113" t="s">
        <v>2559</v>
      </c>
    </row>
    <row r="530" spans="1:9" x14ac:dyDescent="0.2">
      <c r="A530" s="75" t="s">
        <v>1747</v>
      </c>
      <c r="B530" s="75" t="s">
        <v>1748</v>
      </c>
      <c r="C530" s="70">
        <v>5</v>
      </c>
      <c r="D530" s="162">
        <v>40431</v>
      </c>
      <c r="E530" s="1007"/>
      <c r="F530" s="1007" t="s">
        <v>1875</v>
      </c>
      <c r="G530" s="1007"/>
      <c r="H530" s="1007"/>
      <c r="I530" s="85" t="s">
        <v>1903</v>
      </c>
    </row>
    <row r="531" spans="1:9" x14ac:dyDescent="0.2">
      <c r="A531" s="1002" t="s">
        <v>2925</v>
      </c>
      <c r="B531" s="1002" t="s">
        <v>2926</v>
      </c>
      <c r="C531" s="70">
        <v>25</v>
      </c>
      <c r="D531" s="162">
        <v>40116</v>
      </c>
      <c r="E531" s="1007"/>
      <c r="F531" s="1007" t="s">
        <v>1875</v>
      </c>
      <c r="G531" s="1007"/>
      <c r="H531" s="1007"/>
      <c r="I531" s="1002" t="s">
        <v>2472</v>
      </c>
    </row>
    <row r="532" spans="1:9" x14ac:dyDescent="0.2">
      <c r="A532" s="102" t="s">
        <v>2927</v>
      </c>
      <c r="B532" s="1008" t="s">
        <v>2928</v>
      </c>
      <c r="C532" s="76">
        <v>6</v>
      </c>
      <c r="D532" s="179">
        <v>42615</v>
      </c>
      <c r="E532" s="52"/>
      <c r="F532" s="52" t="s">
        <v>1875</v>
      </c>
      <c r="G532" s="52"/>
      <c r="H532" s="52"/>
      <c r="I532" s="102" t="s">
        <v>1876</v>
      </c>
    </row>
    <row r="533" spans="1:9" x14ac:dyDescent="0.2">
      <c r="A533" s="522" t="s">
        <v>1751</v>
      </c>
      <c r="B533" s="522" t="s">
        <v>1752</v>
      </c>
      <c r="C533" s="1145">
        <v>6</v>
      </c>
      <c r="D533" s="162">
        <v>43404</v>
      </c>
      <c r="E533" s="1007"/>
      <c r="F533" s="1007" t="s">
        <v>1875</v>
      </c>
      <c r="G533" s="1007"/>
      <c r="H533" s="1007"/>
      <c r="I533" s="1012" t="s">
        <v>4401</v>
      </c>
    </row>
    <row r="534" spans="1:9" x14ac:dyDescent="0.2">
      <c r="A534" s="1012" t="s">
        <v>2929</v>
      </c>
      <c r="B534" s="1002" t="s">
        <v>2930</v>
      </c>
      <c r="C534" s="70">
        <v>9</v>
      </c>
      <c r="D534" s="162">
        <v>42613</v>
      </c>
      <c r="E534" s="1007"/>
      <c r="F534" s="1007"/>
      <c r="G534" s="1007" t="s">
        <v>1875</v>
      </c>
      <c r="H534" s="1007"/>
      <c r="I534" s="1012" t="s">
        <v>2931</v>
      </c>
    </row>
    <row r="535" spans="1:9" x14ac:dyDescent="0.2">
      <c r="A535" s="93" t="s">
        <v>1757</v>
      </c>
      <c r="B535" s="93" t="s">
        <v>1758</v>
      </c>
      <c r="C535" s="70">
        <v>36</v>
      </c>
      <c r="D535" s="162">
        <v>39876</v>
      </c>
      <c r="E535" s="1007" t="s">
        <v>1875</v>
      </c>
      <c r="F535" s="1007"/>
      <c r="G535" s="1007"/>
      <c r="H535" s="1007"/>
      <c r="I535" s="85" t="s">
        <v>1903</v>
      </c>
    </row>
    <row r="536" spans="1:9" x14ac:dyDescent="0.2">
      <c r="A536" s="93" t="s">
        <v>1759</v>
      </c>
      <c r="B536" s="93" t="s">
        <v>1760</v>
      </c>
      <c r="C536" s="70">
        <v>32</v>
      </c>
      <c r="D536" s="162">
        <v>39959</v>
      </c>
      <c r="E536" s="1007" t="s">
        <v>1875</v>
      </c>
      <c r="F536" s="1007"/>
      <c r="G536" s="1007"/>
      <c r="H536" s="1007"/>
      <c r="I536" s="85" t="s">
        <v>1903</v>
      </c>
    </row>
    <row r="537" spans="1:9" x14ac:dyDescent="0.2">
      <c r="A537" s="145" t="s">
        <v>2932</v>
      </c>
      <c r="B537" s="145" t="s">
        <v>2933</v>
      </c>
      <c r="C537" s="70">
        <v>12</v>
      </c>
      <c r="D537" s="162">
        <v>41250</v>
      </c>
      <c r="E537" s="1007"/>
      <c r="F537" s="1007"/>
      <c r="G537" s="1007"/>
      <c r="H537" s="1007" t="s">
        <v>1875</v>
      </c>
      <c r="I537" s="1012" t="s">
        <v>4221</v>
      </c>
    </row>
    <row r="538" spans="1:9" x14ac:dyDescent="0.2">
      <c r="A538" s="177" t="s">
        <v>2934</v>
      </c>
      <c r="B538" s="177" t="s">
        <v>2935</v>
      </c>
      <c r="C538" s="62">
        <v>12</v>
      </c>
      <c r="D538" s="178">
        <v>41250</v>
      </c>
      <c r="E538" s="26"/>
      <c r="F538" s="26"/>
      <c r="G538" s="26"/>
      <c r="H538" s="26" t="s">
        <v>1875</v>
      </c>
      <c r="I538" s="65" t="s">
        <v>4221</v>
      </c>
    </row>
    <row r="539" spans="1:9" x14ac:dyDescent="0.2">
      <c r="A539" s="1002" t="s">
        <v>2936</v>
      </c>
      <c r="B539" s="1002" t="s">
        <v>2937</v>
      </c>
      <c r="C539" s="70">
        <v>14</v>
      </c>
      <c r="D539" s="162">
        <v>40492</v>
      </c>
      <c r="E539" s="1007"/>
      <c r="F539" s="1007" t="s">
        <v>1875</v>
      </c>
      <c r="G539" s="1007"/>
      <c r="H539" s="1007"/>
      <c r="I539" s="1012" t="s">
        <v>2938</v>
      </c>
    </row>
    <row r="540" spans="1:9" x14ac:dyDescent="0.2">
      <c r="A540" s="522" t="s">
        <v>1767</v>
      </c>
      <c r="B540" s="1015" t="s">
        <v>1768</v>
      </c>
      <c r="C540" s="1145">
        <v>6</v>
      </c>
      <c r="D540" s="162">
        <v>43404</v>
      </c>
      <c r="E540" s="1007"/>
      <c r="F540" s="1007" t="s">
        <v>1875</v>
      </c>
      <c r="G540" s="1007"/>
      <c r="H540" s="1007"/>
      <c r="I540" s="1012" t="s">
        <v>4401</v>
      </c>
    </row>
    <row r="541" spans="1:9" x14ac:dyDescent="0.2">
      <c r="A541" s="1002" t="s">
        <v>2939</v>
      </c>
      <c r="B541" s="1002" t="s">
        <v>373</v>
      </c>
      <c r="C541" s="70">
        <v>35</v>
      </c>
      <c r="D541" s="162">
        <v>40085</v>
      </c>
      <c r="E541" s="1007"/>
      <c r="F541" s="169" t="s">
        <v>1875</v>
      </c>
      <c r="G541" s="1007"/>
      <c r="H541" s="1007"/>
      <c r="I541" s="79" t="s">
        <v>2940</v>
      </c>
    </row>
    <row r="542" spans="1:9" x14ac:dyDescent="0.2">
      <c r="A542" s="1008" t="s">
        <v>2941</v>
      </c>
      <c r="B542" s="1008" t="s">
        <v>2942</v>
      </c>
      <c r="C542" s="76">
        <v>6</v>
      </c>
      <c r="D542" s="179">
        <v>41180</v>
      </c>
      <c r="E542" s="52" t="s">
        <v>1875</v>
      </c>
      <c r="F542" s="52"/>
      <c r="G542" s="52"/>
      <c r="H542" s="52"/>
      <c r="I542" s="1008" t="s">
        <v>2398</v>
      </c>
    </row>
    <row r="543" spans="1:9" x14ac:dyDescent="0.2">
      <c r="A543" s="90" t="s">
        <v>2943</v>
      </c>
      <c r="B543" s="90" t="s">
        <v>2944</v>
      </c>
      <c r="C543" s="62">
        <v>8</v>
      </c>
      <c r="D543" s="178">
        <v>41765</v>
      </c>
      <c r="E543" s="26"/>
      <c r="F543" s="502" t="s">
        <v>1875</v>
      </c>
      <c r="G543" s="26"/>
      <c r="H543" s="26"/>
      <c r="I543" s="90" t="s">
        <v>2945</v>
      </c>
    </row>
    <row r="544" spans="1:9" x14ac:dyDescent="0.2">
      <c r="A544" s="1012" t="s">
        <v>2946</v>
      </c>
      <c r="B544" s="1002" t="s">
        <v>2947</v>
      </c>
      <c r="C544" s="70">
        <v>5</v>
      </c>
      <c r="D544" s="162">
        <v>41967</v>
      </c>
      <c r="E544" s="1007" t="s">
        <v>1875</v>
      </c>
      <c r="F544" s="1007"/>
      <c r="G544" s="1007"/>
      <c r="H544" s="1007"/>
      <c r="I544" s="1012"/>
    </row>
    <row r="545" spans="1:9" x14ac:dyDescent="0.2">
      <c r="A545" s="85" t="s">
        <v>2948</v>
      </c>
      <c r="B545" s="75" t="s">
        <v>1776</v>
      </c>
      <c r="C545" s="70">
        <v>16</v>
      </c>
      <c r="D545" s="162">
        <v>40830</v>
      </c>
      <c r="E545" s="1007"/>
      <c r="F545" s="1007" t="s">
        <v>1875</v>
      </c>
      <c r="G545" s="1007"/>
      <c r="H545" s="1007"/>
      <c r="I545" s="1012" t="s">
        <v>2949</v>
      </c>
    </row>
    <row r="546" spans="1:9" x14ac:dyDescent="0.2">
      <c r="A546" s="1012" t="s">
        <v>2950</v>
      </c>
      <c r="B546" s="1002" t="s">
        <v>2951</v>
      </c>
      <c r="C546" s="70">
        <v>15</v>
      </c>
      <c r="D546" s="162">
        <v>41880</v>
      </c>
      <c r="E546" s="1007"/>
      <c r="F546" s="1007"/>
      <c r="G546" s="1007" t="s">
        <v>1875</v>
      </c>
      <c r="H546" s="1007"/>
      <c r="I546" s="1012" t="s">
        <v>2952</v>
      </c>
    </row>
    <row r="547" spans="1:9" x14ac:dyDescent="0.2">
      <c r="A547" s="163" t="s">
        <v>2953</v>
      </c>
      <c r="B547" s="163" t="s">
        <v>2954</v>
      </c>
      <c r="C547" s="76">
        <v>18</v>
      </c>
      <c r="D547" s="179">
        <v>40371</v>
      </c>
      <c r="E547" s="52" t="s">
        <v>1875</v>
      </c>
      <c r="F547" s="52"/>
      <c r="G547" s="52"/>
      <c r="H547" s="52"/>
      <c r="I547" s="102" t="s">
        <v>2955</v>
      </c>
    </row>
    <row r="548" spans="1:9" x14ac:dyDescent="0.2">
      <c r="A548" s="65" t="s">
        <v>2956</v>
      </c>
      <c r="B548" s="1003" t="s">
        <v>2957</v>
      </c>
      <c r="C548" s="62">
        <v>14</v>
      </c>
      <c r="D548" s="178">
        <v>42620</v>
      </c>
      <c r="E548" s="26"/>
      <c r="F548" s="26" t="s">
        <v>1875</v>
      </c>
      <c r="G548" s="26"/>
      <c r="H548" s="26"/>
      <c r="I548" s="65" t="s">
        <v>1876</v>
      </c>
    </row>
    <row r="549" spans="1:9" x14ac:dyDescent="0.2">
      <c r="A549" s="1012" t="s">
        <v>2958</v>
      </c>
      <c r="B549" s="1002" t="s">
        <v>2959</v>
      </c>
      <c r="C549" s="70">
        <v>39</v>
      </c>
      <c r="D549" s="162">
        <v>42886</v>
      </c>
      <c r="E549" s="1007"/>
      <c r="F549" s="1007"/>
      <c r="G549" s="1007" t="s">
        <v>1875</v>
      </c>
      <c r="H549" s="1007"/>
      <c r="I549" s="1012" t="s">
        <v>2960</v>
      </c>
    </row>
    <row r="550" spans="1:9" x14ac:dyDescent="0.2">
      <c r="A550" s="1002" t="s">
        <v>2961</v>
      </c>
      <c r="B550" s="1002" t="s">
        <v>2962</v>
      </c>
      <c r="C550" s="70">
        <v>7</v>
      </c>
      <c r="D550" s="162">
        <v>42052</v>
      </c>
      <c r="E550" s="1007" t="s">
        <v>1875</v>
      </c>
      <c r="F550" s="1007"/>
      <c r="G550" s="1007"/>
      <c r="H550" s="1007"/>
      <c r="I550" s="1002" t="s">
        <v>2028</v>
      </c>
    </row>
    <row r="551" spans="1:9" x14ac:dyDescent="0.2">
      <c r="A551" s="1012" t="s">
        <v>2963</v>
      </c>
      <c r="B551" s="1002" t="s">
        <v>2964</v>
      </c>
      <c r="C551" s="70">
        <v>6</v>
      </c>
      <c r="D551" s="162">
        <v>42634</v>
      </c>
      <c r="E551" s="1007" t="s">
        <v>1875</v>
      </c>
      <c r="F551" s="1007"/>
      <c r="G551" s="1007"/>
      <c r="H551" s="1007"/>
      <c r="I551" s="1012" t="s">
        <v>2965</v>
      </c>
    </row>
    <row r="552" spans="1:9" x14ac:dyDescent="0.2">
      <c r="A552" s="1127" t="s">
        <v>2966</v>
      </c>
      <c r="B552" s="163" t="s">
        <v>2967</v>
      </c>
      <c r="C552" s="76">
        <v>8</v>
      </c>
      <c r="D552" s="179">
        <v>40620</v>
      </c>
      <c r="E552" s="52" t="s">
        <v>1875</v>
      </c>
      <c r="F552" s="52"/>
      <c r="G552" s="52"/>
      <c r="H552" s="52"/>
      <c r="I552" s="102" t="s">
        <v>2968</v>
      </c>
    </row>
    <row r="553" spans="1:9" x14ac:dyDescent="0.2">
      <c r="A553" s="154" t="s">
        <v>2969</v>
      </c>
      <c r="B553" s="154" t="s">
        <v>2970</v>
      </c>
      <c r="C553" s="62">
        <v>15</v>
      </c>
      <c r="D553" s="178">
        <v>39975</v>
      </c>
      <c r="E553" s="26" t="s">
        <v>1875</v>
      </c>
      <c r="F553" s="26"/>
      <c r="G553" s="26"/>
      <c r="H553" s="26"/>
      <c r="I553" s="65" t="s">
        <v>2971</v>
      </c>
    </row>
    <row r="554" spans="1:9" x14ac:dyDescent="0.2">
      <c r="A554" s="1002" t="s">
        <v>2972</v>
      </c>
      <c r="B554" s="1002" t="s">
        <v>2973</v>
      </c>
      <c r="C554" s="70">
        <v>5</v>
      </c>
      <c r="D554" s="162">
        <v>42067</v>
      </c>
      <c r="E554" s="1007" t="s">
        <v>1875</v>
      </c>
      <c r="F554" s="1007"/>
      <c r="G554" s="1007"/>
      <c r="H554" s="1007"/>
      <c r="I554" s="1002"/>
    </row>
    <row r="555" spans="1:9" x14ac:dyDescent="0.2">
      <c r="A555" s="1002" t="s">
        <v>2974</v>
      </c>
      <c r="B555" s="1002" t="s">
        <v>2975</v>
      </c>
      <c r="C555" s="70">
        <v>6</v>
      </c>
      <c r="D555" s="162">
        <v>43010</v>
      </c>
      <c r="E555" s="1007"/>
      <c r="F555" s="1007" t="s">
        <v>1875</v>
      </c>
      <c r="G555" s="1007"/>
      <c r="H555" s="1007"/>
      <c r="I555" s="1012" t="s">
        <v>2976</v>
      </c>
    </row>
    <row r="556" spans="1:9" x14ac:dyDescent="0.2">
      <c r="A556" s="93" t="s">
        <v>2977</v>
      </c>
      <c r="B556" s="93" t="s">
        <v>2978</v>
      </c>
      <c r="C556" s="70">
        <v>25</v>
      </c>
      <c r="D556" s="162">
        <v>39843</v>
      </c>
      <c r="E556" s="1007" t="s">
        <v>1875</v>
      </c>
      <c r="F556" s="1007"/>
      <c r="G556" s="1007"/>
      <c r="H556" s="1007"/>
      <c r="I556" s="85" t="s">
        <v>1903</v>
      </c>
    </row>
    <row r="557" spans="1:9" x14ac:dyDescent="0.2">
      <c r="A557" s="1008" t="s">
        <v>2979</v>
      </c>
      <c r="B557" s="1008" t="s">
        <v>2980</v>
      </c>
      <c r="C557" s="76">
        <v>39</v>
      </c>
      <c r="D557" s="179">
        <v>41116</v>
      </c>
      <c r="E557" s="52" t="s">
        <v>1875</v>
      </c>
      <c r="F557" s="52"/>
      <c r="G557" s="52"/>
      <c r="H557" s="52"/>
      <c r="I557" s="102"/>
    </row>
    <row r="558" spans="1:9" x14ac:dyDescent="0.2">
      <c r="A558" s="100" t="s">
        <v>2981</v>
      </c>
      <c r="B558" s="96" t="s">
        <v>1795</v>
      </c>
      <c r="C558" s="62">
        <v>16</v>
      </c>
      <c r="D558" s="178">
        <v>40438</v>
      </c>
      <c r="E558" s="26"/>
      <c r="F558" s="26" t="s">
        <v>1875</v>
      </c>
      <c r="G558" s="26"/>
      <c r="H558" s="26"/>
      <c r="I558" s="100" t="s">
        <v>1903</v>
      </c>
    </row>
    <row r="559" spans="1:9" x14ac:dyDescent="0.2">
      <c r="A559" s="1012" t="s">
        <v>2982</v>
      </c>
      <c r="B559" s="1002" t="s">
        <v>2983</v>
      </c>
      <c r="C559" s="70">
        <v>11</v>
      </c>
      <c r="D559" s="162">
        <v>41898</v>
      </c>
      <c r="E559" s="1007"/>
      <c r="F559" s="1007"/>
      <c r="G559" s="1007" t="s">
        <v>1875</v>
      </c>
      <c r="H559" s="1007"/>
      <c r="I559" s="1012" t="s">
        <v>2984</v>
      </c>
    </row>
    <row r="560" spans="1:9" x14ac:dyDescent="0.2">
      <c r="A560" s="166" t="s">
        <v>2985</v>
      </c>
      <c r="B560" s="93" t="s">
        <v>2986</v>
      </c>
      <c r="C560" s="70">
        <v>11</v>
      </c>
      <c r="D560" s="162">
        <v>41285</v>
      </c>
      <c r="E560" s="1007" t="s">
        <v>1875</v>
      </c>
      <c r="F560" s="1007"/>
      <c r="G560" s="1007"/>
      <c r="H560" s="1007"/>
      <c r="I560" s="85" t="s">
        <v>4072</v>
      </c>
    </row>
    <row r="561" spans="1:9" x14ac:dyDescent="0.2">
      <c r="A561" s="473" t="s">
        <v>2987</v>
      </c>
      <c r="B561" s="489" t="s">
        <v>2988</v>
      </c>
      <c r="C561" s="70">
        <v>5</v>
      </c>
      <c r="D561" s="162">
        <v>42635</v>
      </c>
      <c r="E561" s="1007"/>
      <c r="F561" s="1007" t="s">
        <v>1875</v>
      </c>
      <c r="G561" s="1007"/>
      <c r="H561" s="1007"/>
      <c r="I561" s="1012" t="s">
        <v>4017</v>
      </c>
    </row>
    <row r="562" spans="1:9" x14ac:dyDescent="0.2">
      <c r="A562" s="163" t="s">
        <v>1806</v>
      </c>
      <c r="B562" s="163" t="s">
        <v>1807</v>
      </c>
      <c r="C562" s="76">
        <v>20</v>
      </c>
      <c r="D562" s="179">
        <v>39878</v>
      </c>
      <c r="E562" s="52" t="s">
        <v>1875</v>
      </c>
      <c r="F562" s="52"/>
      <c r="G562" s="52"/>
      <c r="H562" s="52"/>
      <c r="I562" s="114" t="s">
        <v>1903</v>
      </c>
    </row>
    <row r="563" spans="1:9" x14ac:dyDescent="0.2">
      <c r="A563" s="539" t="s">
        <v>864</v>
      </c>
      <c r="B563" s="539" t="s">
        <v>4172</v>
      </c>
      <c r="C563" s="1146">
        <v>14</v>
      </c>
      <c r="D563" s="178">
        <v>43434</v>
      </c>
      <c r="E563" s="26"/>
      <c r="F563" s="26" t="s">
        <v>1875</v>
      </c>
      <c r="G563" s="26"/>
      <c r="H563" s="26"/>
      <c r="I563" s="65"/>
    </row>
    <row r="564" spans="1:9" x14ac:dyDescent="0.2">
      <c r="A564" s="93" t="s">
        <v>2989</v>
      </c>
      <c r="B564" s="93" t="s">
        <v>1811</v>
      </c>
      <c r="C564" s="70">
        <v>22</v>
      </c>
      <c r="D564" s="162">
        <v>40054</v>
      </c>
      <c r="E564" s="1007" t="s">
        <v>1875</v>
      </c>
      <c r="F564" s="1007"/>
      <c r="G564" s="1007"/>
      <c r="H564" s="1007"/>
      <c r="I564" s="85" t="s">
        <v>1903</v>
      </c>
    </row>
    <row r="565" spans="1:9" x14ac:dyDescent="0.2">
      <c r="A565" s="1002" t="s">
        <v>2990</v>
      </c>
      <c r="B565" s="1002" t="s">
        <v>2991</v>
      </c>
      <c r="C565" s="70">
        <v>39</v>
      </c>
      <c r="D565" s="162">
        <v>40718</v>
      </c>
      <c r="E565" s="1007"/>
      <c r="F565" s="1007"/>
      <c r="G565" s="1007" t="s">
        <v>1875</v>
      </c>
      <c r="H565" s="1007"/>
      <c r="I565" s="1012" t="s">
        <v>2992</v>
      </c>
    </row>
    <row r="566" spans="1:9" x14ac:dyDescent="0.2">
      <c r="A566" s="1002" t="s">
        <v>4337</v>
      </c>
      <c r="B566" s="1002" t="s">
        <v>4338</v>
      </c>
      <c r="C566" s="70">
        <v>13</v>
      </c>
      <c r="D566" s="162">
        <v>43281</v>
      </c>
      <c r="E566" s="1007"/>
      <c r="F566" s="1007"/>
      <c r="G566" s="1007" t="s">
        <v>1875</v>
      </c>
      <c r="H566" s="1007"/>
      <c r="I566" s="1012" t="s">
        <v>4341</v>
      </c>
    </row>
    <row r="567" spans="1:9" x14ac:dyDescent="0.2">
      <c r="A567" s="102" t="s">
        <v>2993</v>
      </c>
      <c r="B567" s="1008" t="s">
        <v>2994</v>
      </c>
      <c r="C567" s="76">
        <v>5</v>
      </c>
      <c r="D567" s="179">
        <v>42950</v>
      </c>
      <c r="E567" s="52"/>
      <c r="F567" s="52" t="s">
        <v>1875</v>
      </c>
      <c r="G567" s="52"/>
      <c r="H567" s="52"/>
      <c r="I567" s="1008" t="s">
        <v>1883</v>
      </c>
    </row>
    <row r="568" spans="1:9" x14ac:dyDescent="0.2">
      <c r="A568" s="65" t="s">
        <v>2995</v>
      </c>
      <c r="B568" s="1003" t="s">
        <v>2996</v>
      </c>
      <c r="C568" s="62">
        <v>5</v>
      </c>
      <c r="D568" s="178">
        <v>42886</v>
      </c>
      <c r="E568" s="26"/>
      <c r="F568" s="26"/>
      <c r="G568" s="26" t="s">
        <v>1875</v>
      </c>
      <c r="H568" s="26"/>
      <c r="I568" s="65" t="s">
        <v>2997</v>
      </c>
    </row>
    <row r="569" spans="1:9" x14ac:dyDescent="0.2">
      <c r="A569" s="85" t="s">
        <v>2998</v>
      </c>
      <c r="B569" s="75" t="s">
        <v>2999</v>
      </c>
      <c r="C569" s="70">
        <v>5</v>
      </c>
      <c r="D569" s="162">
        <v>41978</v>
      </c>
      <c r="E569" s="1007"/>
      <c r="F569" s="1007" t="s">
        <v>1875</v>
      </c>
      <c r="G569" s="1007"/>
      <c r="H569" s="1007"/>
      <c r="I569" s="1012" t="s">
        <v>2738</v>
      </c>
    </row>
    <row r="570" spans="1:9" x14ac:dyDescent="0.2">
      <c r="A570" s="1015" t="s">
        <v>4322</v>
      </c>
      <c r="B570" s="1015" t="s">
        <v>4323</v>
      </c>
      <c r="C570" s="70">
        <v>43</v>
      </c>
      <c r="D570" s="162">
        <v>43312</v>
      </c>
      <c r="E570" s="1007"/>
      <c r="F570" s="1007"/>
      <c r="G570" s="1007" t="s">
        <v>1875</v>
      </c>
      <c r="H570" s="1007"/>
      <c r="I570" s="1012" t="s">
        <v>4324</v>
      </c>
    </row>
    <row r="571" spans="1:9" x14ac:dyDescent="0.2">
      <c r="A571" s="1002" t="s">
        <v>3000</v>
      </c>
      <c r="B571" s="1002" t="s">
        <v>3001</v>
      </c>
      <c r="C571" s="70">
        <v>7</v>
      </c>
      <c r="D571" s="162">
        <v>42975</v>
      </c>
      <c r="E571" s="1007"/>
      <c r="F571" s="1007"/>
      <c r="G571" s="1007" t="s">
        <v>1875</v>
      </c>
      <c r="H571" s="1007"/>
      <c r="I571" s="1012" t="s">
        <v>3002</v>
      </c>
    </row>
    <row r="572" spans="1:9" x14ac:dyDescent="0.2">
      <c r="A572" s="102" t="s">
        <v>3003</v>
      </c>
      <c r="B572" s="1008" t="s">
        <v>3004</v>
      </c>
      <c r="C572" s="76">
        <v>5</v>
      </c>
      <c r="D572" s="179">
        <v>42313</v>
      </c>
      <c r="E572" s="52" t="s">
        <v>1875</v>
      </c>
      <c r="F572" s="52"/>
      <c r="G572" s="52"/>
      <c r="H572" s="52"/>
      <c r="I572" s="1008"/>
    </row>
    <row r="573" spans="1:9" x14ac:dyDescent="0.2">
      <c r="A573" s="497" t="s">
        <v>3005</v>
      </c>
      <c r="B573" s="497" t="s">
        <v>3006</v>
      </c>
      <c r="C573" s="62">
        <v>12</v>
      </c>
      <c r="D573" s="178">
        <v>42585</v>
      </c>
      <c r="E573" s="26" t="s">
        <v>1875</v>
      </c>
      <c r="F573" s="26"/>
      <c r="G573" s="26"/>
      <c r="H573" s="26"/>
      <c r="I573" s="65" t="s">
        <v>4148</v>
      </c>
    </row>
    <row r="574" spans="1:9" x14ac:dyDescent="0.2">
      <c r="A574" s="1132" t="s">
        <v>3007</v>
      </c>
      <c r="B574" s="486" t="s">
        <v>3008</v>
      </c>
      <c r="C574" s="70">
        <v>6</v>
      </c>
      <c r="D574" s="162">
        <v>42668</v>
      </c>
      <c r="E574" s="1007"/>
      <c r="F574" s="1007" t="s">
        <v>1875</v>
      </c>
      <c r="G574" s="1007"/>
      <c r="H574" s="1007"/>
      <c r="I574" s="1012" t="s">
        <v>4222</v>
      </c>
    </row>
    <row r="575" spans="1:9" x14ac:dyDescent="0.2">
      <c r="A575" s="1002" t="s">
        <v>3009</v>
      </c>
      <c r="B575" s="1002" t="s">
        <v>3008</v>
      </c>
      <c r="C575" s="70">
        <v>10</v>
      </c>
      <c r="D575" s="162">
        <v>42037</v>
      </c>
      <c r="E575" s="1007"/>
      <c r="F575" s="50"/>
      <c r="G575" s="1007" t="s">
        <v>1875</v>
      </c>
      <c r="H575" s="1007"/>
      <c r="I575" s="1002" t="s">
        <v>3010</v>
      </c>
    </row>
    <row r="576" spans="1:9" x14ac:dyDescent="0.2">
      <c r="A576" s="75" t="s">
        <v>3011</v>
      </c>
      <c r="B576" s="75" t="s">
        <v>3012</v>
      </c>
      <c r="C576" s="70">
        <v>7</v>
      </c>
      <c r="D576" s="162">
        <v>40431</v>
      </c>
      <c r="E576" s="1007"/>
      <c r="F576" s="1007" t="s">
        <v>1875</v>
      </c>
      <c r="G576" s="1007"/>
      <c r="H576" s="1007"/>
      <c r="I576" s="85" t="s">
        <v>3013</v>
      </c>
    </row>
    <row r="577" spans="1:9" x14ac:dyDescent="0.2">
      <c r="A577" s="1008" t="s">
        <v>3014</v>
      </c>
      <c r="B577" s="1008" t="s">
        <v>3015</v>
      </c>
      <c r="C577" s="76">
        <v>27</v>
      </c>
      <c r="D577" s="179">
        <v>39849</v>
      </c>
      <c r="E577" s="52" t="s">
        <v>1875</v>
      </c>
      <c r="F577" s="52"/>
      <c r="G577" s="52"/>
      <c r="H577" s="52"/>
      <c r="I577" s="1008" t="s">
        <v>3016</v>
      </c>
    </row>
    <row r="578" spans="1:9" x14ac:dyDescent="0.2">
      <c r="A578" s="100" t="s">
        <v>3017</v>
      </c>
      <c r="B578" s="75" t="s">
        <v>3018</v>
      </c>
      <c r="C578" s="70">
        <v>15</v>
      </c>
      <c r="D578" s="162">
        <v>40431</v>
      </c>
      <c r="E578" s="1007"/>
      <c r="F578" s="1007" t="s">
        <v>1875</v>
      </c>
      <c r="G578" s="1007"/>
      <c r="H578" s="1007"/>
      <c r="I578" s="1012" t="s">
        <v>3019</v>
      </c>
    </row>
    <row r="579" spans="1:9" x14ac:dyDescent="0.2">
      <c r="A579" s="1002" t="s">
        <v>3020</v>
      </c>
      <c r="B579" s="1002" t="s">
        <v>3021</v>
      </c>
      <c r="C579" s="70">
        <v>28</v>
      </c>
      <c r="D579" s="162">
        <v>39729</v>
      </c>
      <c r="E579" s="1007"/>
      <c r="F579" s="1007"/>
      <c r="G579" s="1007" t="s">
        <v>1875</v>
      </c>
      <c r="H579" s="1007"/>
      <c r="I579" s="1012" t="s">
        <v>3022</v>
      </c>
    </row>
    <row r="580" spans="1:9" x14ac:dyDescent="0.2">
      <c r="A580" s="75" t="s">
        <v>3023</v>
      </c>
      <c r="B580" s="75" t="s">
        <v>3024</v>
      </c>
      <c r="C580" s="70">
        <v>10</v>
      </c>
      <c r="D580" s="162">
        <v>40480</v>
      </c>
      <c r="E580" s="1007"/>
      <c r="F580" s="1007" t="s">
        <v>1875</v>
      </c>
      <c r="G580" s="1007"/>
      <c r="H580" s="1007"/>
      <c r="I580" s="85" t="s">
        <v>4072</v>
      </c>
    </row>
    <row r="581" spans="1:9" x14ac:dyDescent="0.2">
      <c r="A581" s="993" t="s">
        <v>4333</v>
      </c>
      <c r="B581" s="1002" t="s">
        <v>4334</v>
      </c>
      <c r="C581" s="70">
        <v>5</v>
      </c>
      <c r="D581" s="162">
        <v>43255</v>
      </c>
      <c r="E581" s="1007" t="s">
        <v>1875</v>
      </c>
      <c r="F581" s="50"/>
      <c r="G581" s="1007"/>
      <c r="H581" s="1007"/>
      <c r="I581" s="1012"/>
    </row>
    <row r="582" spans="1:9" x14ac:dyDescent="0.2">
      <c r="A582" s="592" t="s">
        <v>1837</v>
      </c>
      <c r="B582" s="1015" t="s">
        <v>1838</v>
      </c>
      <c r="C582" s="70">
        <v>5</v>
      </c>
      <c r="D582" s="162">
        <v>43371</v>
      </c>
      <c r="E582" s="1007"/>
      <c r="F582" s="50"/>
      <c r="G582" s="1007" t="s">
        <v>1875</v>
      </c>
      <c r="H582" s="1007"/>
      <c r="I582" s="1012" t="s">
        <v>4374</v>
      </c>
    </row>
    <row r="583" spans="1:9" x14ac:dyDescent="0.2">
      <c r="A583" s="485" t="s">
        <v>3025</v>
      </c>
      <c r="B583" s="486" t="s">
        <v>3026</v>
      </c>
      <c r="C583" s="70">
        <v>13</v>
      </c>
      <c r="D583" s="162">
        <v>42725</v>
      </c>
      <c r="E583" s="1007"/>
      <c r="F583" s="1007"/>
      <c r="G583" s="1007"/>
      <c r="H583" s="1007" t="s">
        <v>1875</v>
      </c>
      <c r="I583" s="1012" t="s">
        <v>4099</v>
      </c>
    </row>
    <row r="584" spans="1:9" x14ac:dyDescent="0.2">
      <c r="A584" s="1130" t="s">
        <v>1841</v>
      </c>
      <c r="B584" s="1000" t="s">
        <v>1842</v>
      </c>
      <c r="C584" s="1149">
        <v>6</v>
      </c>
      <c r="D584" s="179">
        <v>43404</v>
      </c>
      <c r="E584" s="52"/>
      <c r="F584" s="52" t="s">
        <v>1875</v>
      </c>
      <c r="G584" s="52"/>
      <c r="H584" s="52"/>
      <c r="I584" s="102" t="s">
        <v>4401</v>
      </c>
    </row>
    <row r="585" spans="1:9" s="1001" customFormat="1" x14ac:dyDescent="0.2">
      <c r="A585" s="1049"/>
      <c r="B585" s="1071"/>
      <c r="C585" s="183"/>
      <c r="D585" s="184"/>
      <c r="E585" s="48"/>
      <c r="F585" s="48"/>
      <c r="G585" s="48"/>
      <c r="H585" s="48"/>
      <c r="I585" s="91"/>
    </row>
    <row r="586" spans="1:9" x14ac:dyDescent="0.2">
      <c r="A586" s="33" t="s">
        <v>3027</v>
      </c>
      <c r="B586" s="46">
        <f>COUNTA(B8:B584)</f>
        <v>577</v>
      </c>
      <c r="C586" s="180"/>
      <c r="D586" s="181"/>
      <c r="E586" s="46">
        <f>COUNTA(E8:E584)</f>
        <v>144</v>
      </c>
      <c r="F586" s="46">
        <f>COUNTA(F8:F584)</f>
        <v>256</v>
      </c>
      <c r="G586" s="46">
        <f>COUNTA(G8:G584)</f>
        <v>134</v>
      </c>
      <c r="H586" s="46">
        <f>COUNTA(H8:H584)</f>
        <v>44</v>
      </c>
      <c r="I586" s="182" t="s">
        <v>3028</v>
      </c>
    </row>
    <row r="587" spans="1:9" x14ac:dyDescent="0.2">
      <c r="A587" s="88" t="s">
        <v>3029</v>
      </c>
      <c r="B587" s="48">
        <f>B586-5</f>
        <v>572</v>
      </c>
      <c r="C587" s="183"/>
      <c r="D587" s="184"/>
      <c r="E587" s="48">
        <f>E586-2</f>
        <v>142</v>
      </c>
      <c r="F587" s="48">
        <f>F586-3</f>
        <v>253</v>
      </c>
      <c r="G587" s="48">
        <f>G586</f>
        <v>134</v>
      </c>
      <c r="H587" s="48">
        <f>H586</f>
        <v>44</v>
      </c>
      <c r="I587" s="185" t="s">
        <v>3030</v>
      </c>
    </row>
    <row r="588" spans="1:9" x14ac:dyDescent="0.2">
      <c r="A588" s="88" t="s">
        <v>3031</v>
      </c>
      <c r="B588" s="48">
        <f>B587-9</f>
        <v>563</v>
      </c>
      <c r="C588" s="183"/>
      <c r="D588" s="184"/>
      <c r="E588" s="48">
        <f>E587-3</f>
        <v>139</v>
      </c>
      <c r="F588" s="48">
        <f>F587-2</f>
        <v>251</v>
      </c>
      <c r="G588" s="48">
        <f>G587-1</f>
        <v>133</v>
      </c>
      <c r="H588" s="48">
        <f>H587-3</f>
        <v>41</v>
      </c>
      <c r="I588" s="185" t="s">
        <v>3032</v>
      </c>
    </row>
    <row r="589" spans="1:9" x14ac:dyDescent="0.2">
      <c r="A589" s="38" t="s">
        <v>3033</v>
      </c>
      <c r="B589" s="186">
        <v>100</v>
      </c>
      <c r="C589" s="187"/>
      <c r="D589" s="136"/>
      <c r="E589" s="187">
        <f>E588/$B588*100</f>
        <v>24.68916518650089</v>
      </c>
      <c r="F589" s="187">
        <f>F588/$B588*100</f>
        <v>44.582593250444049</v>
      </c>
      <c r="G589" s="187">
        <f>G588/$B588*100</f>
        <v>23.623445825932503</v>
      </c>
      <c r="H589" s="187">
        <f>H588/$B588*100</f>
        <v>7.2824156305506218</v>
      </c>
      <c r="I589" s="39"/>
    </row>
    <row r="590" spans="1:9" x14ac:dyDescent="0.2">
      <c r="A590" s="38" t="s">
        <v>3034</v>
      </c>
      <c r="B590" s="25"/>
      <c r="C590" s="187">
        <f>AVERAGE(C8:C584)</f>
        <v>11.994800693240901</v>
      </c>
      <c r="D590" s="188">
        <f>AVERAGE(D8:D584)</f>
        <v>41851.826689774694</v>
      </c>
      <c r="E590" s="48"/>
      <c r="F590" s="48"/>
      <c r="G590" s="48"/>
      <c r="H590" s="48"/>
      <c r="I590" s="39"/>
    </row>
    <row r="591" spans="1:9" x14ac:dyDescent="0.2">
      <c r="A591" s="161" t="s">
        <v>3035</v>
      </c>
      <c r="B591" s="107"/>
      <c r="C591" s="189"/>
      <c r="D591" s="130"/>
      <c r="E591" s="116"/>
      <c r="F591" s="116"/>
      <c r="G591" s="116"/>
      <c r="H591" s="116"/>
      <c r="I591" s="107"/>
    </row>
    <row r="592" spans="1:9" x14ac:dyDescent="0.2">
      <c r="A592" s="106"/>
      <c r="B592" s="107"/>
      <c r="C592" s="189"/>
      <c r="D592" s="130"/>
      <c r="E592" s="116"/>
      <c r="F592" s="116"/>
      <c r="G592" s="116"/>
      <c r="H592" s="116"/>
      <c r="I592" s="107"/>
    </row>
    <row r="593" spans="1:9" x14ac:dyDescent="0.2">
      <c r="A593" s="190" t="s">
        <v>3036</v>
      </c>
      <c r="B593" s="21"/>
      <c r="C593" s="191" t="s">
        <v>23</v>
      </c>
      <c r="D593" s="192" t="s">
        <v>3037</v>
      </c>
      <c r="E593" s="45" t="s">
        <v>1868</v>
      </c>
      <c r="F593" s="44" t="s">
        <v>3038</v>
      </c>
      <c r="G593" s="47" t="s">
        <v>3039</v>
      </c>
      <c r="H593" s="47" t="s">
        <v>1871</v>
      </c>
      <c r="I593" s="193" t="s">
        <v>1872</v>
      </c>
    </row>
    <row r="594" spans="1:9" x14ac:dyDescent="0.2">
      <c r="A594" s="80" t="s">
        <v>3040</v>
      </c>
      <c r="B594" s="13"/>
      <c r="C594" s="146">
        <f>SUM(E594:H594)</f>
        <v>156</v>
      </c>
      <c r="D594" s="194">
        <f>C594/C598*100</f>
        <v>27.708703374777976</v>
      </c>
      <c r="E594" s="491">
        <v>61</v>
      </c>
      <c r="F594" s="195">
        <v>92</v>
      </c>
      <c r="G594" s="64">
        <v>0</v>
      </c>
      <c r="H594" s="493">
        <v>3</v>
      </c>
      <c r="I594" s="196" t="s">
        <v>3041</v>
      </c>
    </row>
    <row r="595" spans="1:9" x14ac:dyDescent="0.2">
      <c r="A595" s="80" t="s">
        <v>3042</v>
      </c>
      <c r="B595" s="13"/>
      <c r="C595" s="146">
        <f>SUM(E595:H595)</f>
        <v>30</v>
      </c>
      <c r="D595" s="194">
        <f>C595/C598*100</f>
        <v>5.3285968028419184</v>
      </c>
      <c r="E595" s="50" t="s">
        <v>3043</v>
      </c>
      <c r="F595" s="50" t="s">
        <v>3043</v>
      </c>
      <c r="G595" s="50" t="s">
        <v>3043</v>
      </c>
      <c r="H595" s="197">
        <v>30</v>
      </c>
      <c r="I595" s="198" t="s">
        <v>3044</v>
      </c>
    </row>
    <row r="596" spans="1:9" x14ac:dyDescent="0.2">
      <c r="A596" s="80" t="s">
        <v>3045</v>
      </c>
      <c r="B596" s="13"/>
      <c r="C596" s="146">
        <f>SUM(E596:H596)</f>
        <v>124</v>
      </c>
      <c r="D596" s="194">
        <f>C596/C598*100</f>
        <v>22.024866785079929</v>
      </c>
      <c r="E596" s="63">
        <v>3</v>
      </c>
      <c r="F596" s="50">
        <v>7</v>
      </c>
      <c r="G596" s="64">
        <v>112</v>
      </c>
      <c r="H596" s="64">
        <v>2</v>
      </c>
      <c r="I596" s="107"/>
    </row>
    <row r="597" spans="1:9" x14ac:dyDescent="0.2">
      <c r="A597" s="80" t="s">
        <v>3046</v>
      </c>
      <c r="B597" s="13"/>
      <c r="C597" s="146">
        <f>C598-C594-C596-C595</f>
        <v>253</v>
      </c>
      <c r="D597" s="194">
        <f>D598-D594-D596-D595</f>
        <v>44.93783303730018</v>
      </c>
      <c r="E597" s="63">
        <f>E598-E594-E596</f>
        <v>75</v>
      </c>
      <c r="F597" s="50">
        <f>F598-F594-F596</f>
        <v>152</v>
      </c>
      <c r="G597" s="50" t="s">
        <v>3043</v>
      </c>
      <c r="H597" s="64">
        <f>H598-H594-H596-H595</f>
        <v>6</v>
      </c>
      <c r="I597" s="107"/>
    </row>
    <row r="598" spans="1:9" x14ac:dyDescent="0.2">
      <c r="A598" s="33" t="s">
        <v>3027</v>
      </c>
      <c r="B598" s="21"/>
      <c r="C598" s="191">
        <f>B588</f>
        <v>563</v>
      </c>
      <c r="D598" s="199">
        <v>100</v>
      </c>
      <c r="E598" s="191">
        <f>E588</f>
        <v>139</v>
      </c>
      <c r="F598" s="200">
        <f>F588</f>
        <v>251</v>
      </c>
      <c r="G598" s="201">
        <f>G588</f>
        <v>133</v>
      </c>
      <c r="H598" s="201">
        <f>H588</f>
        <v>41</v>
      </c>
      <c r="I598" s="107"/>
    </row>
    <row r="599" spans="1:9" x14ac:dyDescent="0.2">
      <c r="A599" s="106"/>
      <c r="B599" s="107"/>
      <c r="C599" s="189"/>
      <c r="D599" s="130"/>
      <c r="E599" s="116"/>
      <c r="F599" s="116"/>
      <c r="G599" s="116"/>
      <c r="H599" s="116"/>
      <c r="I599" s="107"/>
    </row>
    <row r="600" spans="1:9" x14ac:dyDescent="0.2">
      <c r="A600" s="190" t="s">
        <v>3047</v>
      </c>
      <c r="B600" s="22"/>
      <c r="C600" s="180" t="s">
        <v>23</v>
      </c>
      <c r="D600" s="192" t="s">
        <v>3037</v>
      </c>
      <c r="E600" s="44" t="s">
        <v>1868</v>
      </c>
      <c r="F600" s="47" t="s">
        <v>3038</v>
      </c>
      <c r="G600" s="47" t="s">
        <v>3039</v>
      </c>
      <c r="H600" s="47" t="s">
        <v>1871</v>
      </c>
      <c r="I600" s="182" t="s">
        <v>1872</v>
      </c>
    </row>
    <row r="601" spans="1:9" x14ac:dyDescent="0.2">
      <c r="A601" s="1107">
        <v>2008</v>
      </c>
      <c r="B601" s="9"/>
      <c r="C601" s="142">
        <f t="shared" ref="C601:C610" si="0">SUM(E601:H601)</f>
        <v>15</v>
      </c>
      <c r="D601" s="209">
        <f t="shared" ref="D601:D611" si="1">C601/C$612*100</f>
        <v>2.6642984014209592</v>
      </c>
      <c r="E601" s="26">
        <v>9</v>
      </c>
      <c r="F601" s="37">
        <v>2</v>
      </c>
      <c r="G601" s="37">
        <v>3</v>
      </c>
      <c r="H601" s="37">
        <v>1</v>
      </c>
      <c r="I601" s="106" t="s">
        <v>3048</v>
      </c>
    </row>
    <row r="602" spans="1:9" x14ac:dyDescent="0.2">
      <c r="A602" s="1108">
        <v>2009</v>
      </c>
      <c r="B602" s="13"/>
      <c r="C602" s="146">
        <f t="shared" si="0"/>
        <v>44</v>
      </c>
      <c r="D602" s="194">
        <f t="shared" si="1"/>
        <v>7.8152753108348145</v>
      </c>
      <c r="E602" s="50">
        <v>28</v>
      </c>
      <c r="F602" s="64">
        <v>13</v>
      </c>
      <c r="G602" s="64">
        <v>3</v>
      </c>
      <c r="H602" s="64">
        <v>0</v>
      </c>
      <c r="I602" s="106" t="s">
        <v>3048</v>
      </c>
    </row>
    <row r="603" spans="1:9" x14ac:dyDescent="0.2">
      <c r="A603" s="1108">
        <v>2010</v>
      </c>
      <c r="B603" s="13"/>
      <c r="C603" s="146">
        <f t="shared" si="0"/>
        <v>62</v>
      </c>
      <c r="D603" s="194">
        <f t="shared" si="1"/>
        <v>11.012433392539965</v>
      </c>
      <c r="E603" s="50">
        <v>1</v>
      </c>
      <c r="F603" s="64">
        <v>57</v>
      </c>
      <c r="G603" s="64">
        <v>4</v>
      </c>
      <c r="H603" s="64">
        <v>0</v>
      </c>
      <c r="I603" s="106" t="s">
        <v>3049</v>
      </c>
    </row>
    <row r="604" spans="1:9" x14ac:dyDescent="0.2">
      <c r="A604" s="1108">
        <v>2011</v>
      </c>
      <c r="B604" s="13"/>
      <c r="C604" s="146">
        <f t="shared" si="0"/>
        <v>28</v>
      </c>
      <c r="D604" s="194">
        <f t="shared" si="1"/>
        <v>4.9733570159857905</v>
      </c>
      <c r="E604" s="50">
        <v>8</v>
      </c>
      <c r="F604" s="64">
        <v>13</v>
      </c>
      <c r="G604" s="64">
        <v>6</v>
      </c>
      <c r="H604" s="64">
        <v>1</v>
      </c>
      <c r="I604" s="107"/>
    </row>
    <row r="605" spans="1:9" x14ac:dyDescent="0.2">
      <c r="A605" s="1108">
        <v>2012</v>
      </c>
      <c r="B605" s="13"/>
      <c r="C605" s="146">
        <f t="shared" si="0"/>
        <v>37</v>
      </c>
      <c r="D605" s="194">
        <f t="shared" si="1"/>
        <v>6.571936056838366</v>
      </c>
      <c r="E605" s="50">
        <v>14</v>
      </c>
      <c r="F605" s="64">
        <v>13</v>
      </c>
      <c r="G605" s="64">
        <v>5</v>
      </c>
      <c r="H605" s="64">
        <v>5</v>
      </c>
      <c r="I605" s="107"/>
    </row>
    <row r="606" spans="1:9" x14ac:dyDescent="0.2">
      <c r="A606" s="1108">
        <v>2013</v>
      </c>
      <c r="B606" s="13"/>
      <c r="C606" s="146">
        <f t="shared" si="0"/>
        <v>36</v>
      </c>
      <c r="D606" s="194">
        <f t="shared" si="1"/>
        <v>6.3943161634103021</v>
      </c>
      <c r="E606" s="50">
        <v>6</v>
      </c>
      <c r="F606" s="64">
        <v>13</v>
      </c>
      <c r="G606" s="64">
        <v>12</v>
      </c>
      <c r="H606" s="64">
        <v>5</v>
      </c>
      <c r="I606" s="107"/>
    </row>
    <row r="607" spans="1:9" x14ac:dyDescent="0.2">
      <c r="A607" s="1108">
        <v>2014</v>
      </c>
      <c r="B607" s="13"/>
      <c r="C607" s="146">
        <f t="shared" si="0"/>
        <v>30</v>
      </c>
      <c r="D607" s="194">
        <f t="shared" si="1"/>
        <v>5.3285968028419184</v>
      </c>
      <c r="E607" s="50">
        <v>7</v>
      </c>
      <c r="F607" s="64">
        <v>12</v>
      </c>
      <c r="G607" s="64">
        <v>8</v>
      </c>
      <c r="H607" s="64">
        <v>3</v>
      </c>
      <c r="I607" s="107"/>
    </row>
    <row r="608" spans="1:9" x14ac:dyDescent="0.2">
      <c r="A608" s="1109">
        <v>2015</v>
      </c>
      <c r="B608" s="1019"/>
      <c r="C608" s="692">
        <f t="shared" si="0"/>
        <v>67</v>
      </c>
      <c r="D608" s="194">
        <f t="shared" si="1"/>
        <v>11.900532859680284</v>
      </c>
      <c r="E608" s="50">
        <v>18</v>
      </c>
      <c r="F608" s="64">
        <v>12</v>
      </c>
      <c r="G608" s="64">
        <v>18</v>
      </c>
      <c r="H608" s="64">
        <v>19</v>
      </c>
      <c r="I608" s="107"/>
    </row>
    <row r="609" spans="1:10" x14ac:dyDescent="0.2">
      <c r="A609" s="688">
        <v>2016</v>
      </c>
      <c r="B609" s="696"/>
      <c r="C609" s="1104">
        <f t="shared" si="0"/>
        <v>105</v>
      </c>
      <c r="D609" s="194">
        <f t="shared" si="1"/>
        <v>18.650088809946713</v>
      </c>
      <c r="E609" s="1009">
        <v>28</v>
      </c>
      <c r="F609" s="1099">
        <v>49</v>
      </c>
      <c r="G609" s="1099">
        <v>24</v>
      </c>
      <c r="H609" s="1089">
        <v>4</v>
      </c>
      <c r="I609" s="107"/>
    </row>
    <row r="610" spans="1:10" x14ac:dyDescent="0.2">
      <c r="A610" s="688">
        <v>2017</v>
      </c>
      <c r="B610" s="696"/>
      <c r="C610" s="1104">
        <f t="shared" si="0"/>
        <v>73</v>
      </c>
      <c r="D610" s="194">
        <f t="shared" si="1"/>
        <v>12.966252220248666</v>
      </c>
      <c r="E610" s="1102">
        <f t="shared" ref="E610:H611" si="2">COUNTIFS($D$8:$D$584,"&gt;=1/1/"&amp;$A610,$D$8:$D$584,"&lt;=12/31/"&amp;$A610,E$8:E$584,"X")</f>
        <v>8</v>
      </c>
      <c r="F610" s="1101">
        <f t="shared" si="2"/>
        <v>37</v>
      </c>
      <c r="G610" s="1101">
        <f t="shared" si="2"/>
        <v>25</v>
      </c>
      <c r="H610" s="1101">
        <f t="shared" si="2"/>
        <v>3</v>
      </c>
      <c r="I610" s="107"/>
    </row>
    <row r="611" spans="1:10" x14ac:dyDescent="0.2">
      <c r="A611" s="688">
        <v>2018</v>
      </c>
      <c r="B611" s="696"/>
      <c r="C611" s="1105">
        <f>SUM(E611:H611)</f>
        <v>66</v>
      </c>
      <c r="D611" s="205">
        <f t="shared" si="1"/>
        <v>11.72291296625222</v>
      </c>
      <c r="E611" s="1100">
        <f t="shared" si="2"/>
        <v>11</v>
      </c>
      <c r="F611" s="1100">
        <f t="shared" si="2"/>
        <v>30</v>
      </c>
      <c r="G611" s="1100">
        <f t="shared" si="2"/>
        <v>25</v>
      </c>
      <c r="H611" s="1100">
        <f t="shared" si="2"/>
        <v>0</v>
      </c>
      <c r="I611" s="985"/>
    </row>
    <row r="612" spans="1:10" x14ac:dyDescent="0.2">
      <c r="A612" s="655" t="s">
        <v>3027</v>
      </c>
      <c r="B612" s="696"/>
      <c r="C612" s="1106">
        <f t="shared" ref="C612:H612" si="3">SUM(C601:C611)</f>
        <v>563</v>
      </c>
      <c r="D612" s="206">
        <f t="shared" si="3"/>
        <v>100</v>
      </c>
      <c r="E612" s="200">
        <f>SUM(E601:E611)</f>
        <v>138</v>
      </c>
      <c r="F612" s="200">
        <f t="shared" si="3"/>
        <v>251</v>
      </c>
      <c r="G612" s="191">
        <f t="shared" si="3"/>
        <v>133</v>
      </c>
      <c r="H612" s="200">
        <f t="shared" si="3"/>
        <v>41</v>
      </c>
      <c r="I612" s="107"/>
      <c r="J612" s="687"/>
    </row>
    <row r="613" spans="1:10" x14ac:dyDescent="0.2">
      <c r="A613" s="655"/>
      <c r="B613" s="696"/>
      <c r="C613" s="687"/>
      <c r="D613" s="207"/>
      <c r="E613" s="203"/>
      <c r="F613" s="203"/>
      <c r="G613" s="203"/>
      <c r="H613" s="203"/>
      <c r="I613" s="107"/>
    </row>
    <row r="614" spans="1:10" x14ac:dyDescent="0.2">
      <c r="A614" s="695" t="s">
        <v>3050</v>
      </c>
      <c r="B614" s="696"/>
      <c r="C614" s="694" t="s">
        <v>23</v>
      </c>
      <c r="D614" s="208" t="s">
        <v>3037</v>
      </c>
      <c r="E614" s="45" t="s">
        <v>1868</v>
      </c>
      <c r="F614" s="44" t="s">
        <v>3038</v>
      </c>
      <c r="G614" s="47" t="s">
        <v>3039</v>
      </c>
      <c r="H614" s="47" t="s">
        <v>1871</v>
      </c>
      <c r="I614" s="107"/>
    </row>
    <row r="615" spans="1:10" x14ac:dyDescent="0.2">
      <c r="A615" s="688" t="s">
        <v>3051</v>
      </c>
      <c r="B615" s="696"/>
      <c r="C615" s="687">
        <f t="shared" ref="C615:C624" si="4">SUM(E615:H615)</f>
        <v>296</v>
      </c>
      <c r="D615" s="194">
        <f t="shared" ref="D615:D624" si="5">C615/C$625*100</f>
        <v>58.846918489065601</v>
      </c>
      <c r="E615" s="42">
        <v>63</v>
      </c>
      <c r="F615" s="26">
        <v>143</v>
      </c>
      <c r="G615" s="37">
        <v>67</v>
      </c>
      <c r="H615" s="37">
        <v>23</v>
      </c>
      <c r="I615" s="107"/>
    </row>
    <row r="616" spans="1:10" x14ac:dyDescent="0.2">
      <c r="A616" s="688" t="s">
        <v>3052</v>
      </c>
      <c r="B616" s="696"/>
      <c r="C616" s="687">
        <f t="shared" si="4"/>
        <v>84</v>
      </c>
      <c r="D616" s="194">
        <f t="shared" si="5"/>
        <v>16.699801192842941</v>
      </c>
      <c r="E616" s="63">
        <v>19</v>
      </c>
      <c r="F616" s="50">
        <v>33</v>
      </c>
      <c r="G616" s="64">
        <v>19</v>
      </c>
      <c r="H616" s="64">
        <v>13</v>
      </c>
      <c r="I616" s="107"/>
    </row>
    <row r="617" spans="1:10" x14ac:dyDescent="0.2">
      <c r="A617" s="688" t="s">
        <v>3053</v>
      </c>
      <c r="B617" s="696"/>
      <c r="C617" s="687">
        <f t="shared" si="4"/>
        <v>35</v>
      </c>
      <c r="D617" s="194">
        <f t="shared" si="5"/>
        <v>6.9582504970178931</v>
      </c>
      <c r="E617" s="63">
        <v>8</v>
      </c>
      <c r="F617" s="50">
        <v>18</v>
      </c>
      <c r="G617" s="64">
        <v>8</v>
      </c>
      <c r="H617" s="64">
        <v>1</v>
      </c>
      <c r="I617" s="107"/>
    </row>
    <row r="618" spans="1:10" x14ac:dyDescent="0.2">
      <c r="A618" s="688" t="s">
        <v>3054</v>
      </c>
      <c r="B618" s="696"/>
      <c r="C618" s="687">
        <f t="shared" si="4"/>
        <v>18</v>
      </c>
      <c r="D618" s="194">
        <f t="shared" si="5"/>
        <v>3.5785288270377733</v>
      </c>
      <c r="E618" s="63">
        <v>5</v>
      </c>
      <c r="F618" s="50">
        <v>10</v>
      </c>
      <c r="G618" s="64">
        <v>2</v>
      </c>
      <c r="H618" s="64">
        <v>1</v>
      </c>
      <c r="I618" s="107"/>
    </row>
    <row r="619" spans="1:10" x14ac:dyDescent="0.2">
      <c r="A619" s="688" t="s">
        <v>3055</v>
      </c>
      <c r="B619" s="696"/>
      <c r="C619" s="687">
        <f t="shared" si="4"/>
        <v>16</v>
      </c>
      <c r="D619" s="194">
        <f t="shared" si="5"/>
        <v>3.180914512922465</v>
      </c>
      <c r="E619" s="63">
        <v>8</v>
      </c>
      <c r="F619" s="50">
        <v>5</v>
      </c>
      <c r="G619" s="64">
        <v>3</v>
      </c>
      <c r="H619" s="64">
        <v>0</v>
      </c>
      <c r="I619" s="107"/>
    </row>
    <row r="620" spans="1:10" x14ac:dyDescent="0.2">
      <c r="A620" s="688" t="s">
        <v>3056</v>
      </c>
      <c r="B620" s="696"/>
      <c r="C620" s="687">
        <f t="shared" si="4"/>
        <v>23</v>
      </c>
      <c r="D620" s="194">
        <f t="shared" si="5"/>
        <v>4.5725646123260439</v>
      </c>
      <c r="E620" s="63">
        <v>10</v>
      </c>
      <c r="F620" s="50">
        <v>7</v>
      </c>
      <c r="G620" s="64">
        <v>5</v>
      </c>
      <c r="H620" s="64">
        <v>1</v>
      </c>
      <c r="I620" s="107"/>
    </row>
    <row r="621" spans="1:10" x14ac:dyDescent="0.2">
      <c r="A621" s="688" t="s">
        <v>3057</v>
      </c>
      <c r="B621" s="696"/>
      <c r="C621" s="687">
        <f t="shared" si="4"/>
        <v>20</v>
      </c>
      <c r="D621" s="194">
        <f t="shared" si="5"/>
        <v>3.9761431411530817</v>
      </c>
      <c r="E621" s="63">
        <v>12</v>
      </c>
      <c r="F621" s="50">
        <v>1</v>
      </c>
      <c r="G621" s="64">
        <v>6</v>
      </c>
      <c r="H621" s="64">
        <v>1</v>
      </c>
      <c r="I621" s="107"/>
    </row>
    <row r="622" spans="1:10" x14ac:dyDescent="0.2">
      <c r="A622" s="688" t="s">
        <v>3058</v>
      </c>
      <c r="B622" s="696"/>
      <c r="C622" s="687">
        <f t="shared" si="4"/>
        <v>7</v>
      </c>
      <c r="D622" s="194">
        <f t="shared" si="5"/>
        <v>1.3916500994035785</v>
      </c>
      <c r="E622" s="63">
        <v>3</v>
      </c>
      <c r="F622" s="50">
        <v>2</v>
      </c>
      <c r="G622" s="64">
        <v>1</v>
      </c>
      <c r="H622" s="64">
        <v>1</v>
      </c>
      <c r="I622" s="107"/>
    </row>
    <row r="623" spans="1:10" x14ac:dyDescent="0.2">
      <c r="A623" s="688" t="s">
        <v>3059</v>
      </c>
      <c r="B623" s="696"/>
      <c r="C623" s="687">
        <f t="shared" si="4"/>
        <v>1</v>
      </c>
      <c r="D623" s="194">
        <f t="shared" si="5"/>
        <v>0.19880715705765406</v>
      </c>
      <c r="E623" s="63">
        <v>0</v>
      </c>
      <c r="F623" s="50">
        <v>0</v>
      </c>
      <c r="G623" s="64">
        <v>1</v>
      </c>
      <c r="H623" s="64">
        <v>0</v>
      </c>
      <c r="I623" s="107"/>
    </row>
    <row r="624" spans="1:10" x14ac:dyDescent="0.2">
      <c r="A624" s="693" t="s">
        <v>3060</v>
      </c>
      <c r="B624" s="699"/>
      <c r="C624" s="692">
        <f t="shared" si="4"/>
        <v>3</v>
      </c>
      <c r="D624" s="194">
        <f t="shared" si="5"/>
        <v>0.59642147117296218</v>
      </c>
      <c r="E624" s="53">
        <v>1</v>
      </c>
      <c r="F624" s="52">
        <v>2</v>
      </c>
      <c r="G624" s="55">
        <v>0</v>
      </c>
      <c r="H624" s="55">
        <v>0</v>
      </c>
      <c r="I624" s="107"/>
    </row>
    <row r="625" spans="1:9" x14ac:dyDescent="0.2">
      <c r="A625" s="33" t="s">
        <v>3027</v>
      </c>
      <c r="B625" s="700"/>
      <c r="C625" s="200">
        <f t="shared" ref="C625:H625" si="6">SUM(C615:C624)</f>
        <v>503</v>
      </c>
      <c r="D625" s="206">
        <f t="shared" si="6"/>
        <v>100.00000000000001</v>
      </c>
      <c r="E625" s="191">
        <f t="shared" si="6"/>
        <v>129</v>
      </c>
      <c r="F625" s="200">
        <f t="shared" si="6"/>
        <v>221</v>
      </c>
      <c r="G625" s="201">
        <f t="shared" si="6"/>
        <v>112</v>
      </c>
      <c r="H625" s="201">
        <f t="shared" si="6"/>
        <v>41</v>
      </c>
      <c r="I625" s="107"/>
    </row>
    <row r="626" spans="1:9" x14ac:dyDescent="0.2">
      <c r="A626" s="190" t="s">
        <v>3061</v>
      </c>
      <c r="B626" s="21"/>
      <c r="C626" s="200" t="s">
        <v>23</v>
      </c>
      <c r="D626" s="208" t="s">
        <v>3037</v>
      </c>
      <c r="E626" s="45" t="s">
        <v>1868</v>
      </c>
      <c r="F626" s="44" t="s">
        <v>3038</v>
      </c>
      <c r="G626" s="47" t="s">
        <v>3039</v>
      </c>
      <c r="H626" s="47" t="s">
        <v>1871</v>
      </c>
      <c r="I626" s="107"/>
    </row>
    <row r="627" spans="1:9" x14ac:dyDescent="0.2">
      <c r="A627" s="202" t="s">
        <v>880</v>
      </c>
      <c r="B627" s="9"/>
      <c r="C627" s="146">
        <f>C615</f>
        <v>296</v>
      </c>
      <c r="D627" s="209">
        <f>C627/C$630*100</f>
        <v>58.846918489065601</v>
      </c>
      <c r="E627" s="42">
        <f>E615</f>
        <v>63</v>
      </c>
      <c r="F627" s="42">
        <f>F615</f>
        <v>143</v>
      </c>
      <c r="G627" s="42">
        <f>G615</f>
        <v>67</v>
      </c>
      <c r="H627" s="26">
        <f>H615</f>
        <v>23</v>
      </c>
      <c r="I627" s="106" t="s">
        <v>3062</v>
      </c>
    </row>
    <row r="628" spans="1:9" x14ac:dyDescent="0.2">
      <c r="A628" s="204" t="s">
        <v>397</v>
      </c>
      <c r="B628" s="13"/>
      <c r="C628" s="146">
        <f>SUM(E616:H618)</f>
        <v>137</v>
      </c>
      <c r="D628" s="194">
        <f>C628/C$625*100</f>
        <v>27.236580516898606</v>
      </c>
      <c r="E628" s="63">
        <f>SUM(E616:E618)</f>
        <v>32</v>
      </c>
      <c r="F628" s="63">
        <f>SUM(F616:F618)</f>
        <v>61</v>
      </c>
      <c r="G628" s="63">
        <f>SUM(G616:G618)</f>
        <v>29</v>
      </c>
      <c r="H628" s="50">
        <f>SUM(H616:H618)</f>
        <v>15</v>
      </c>
      <c r="I628" s="106" t="s">
        <v>3063</v>
      </c>
    </row>
    <row r="629" spans="1:9" x14ac:dyDescent="0.2">
      <c r="A629" s="204" t="s">
        <v>396</v>
      </c>
      <c r="B629" s="13"/>
      <c r="C629" s="146">
        <f>SUM(E619:H624)</f>
        <v>70</v>
      </c>
      <c r="D629" s="205">
        <f>C629/C$625*100</f>
        <v>13.916500994035786</v>
      </c>
      <c r="E629" s="53">
        <f>SUM(E619:E624)</f>
        <v>34</v>
      </c>
      <c r="F629" s="53">
        <f>SUM(F619:F624)</f>
        <v>17</v>
      </c>
      <c r="G629" s="53">
        <f>SUM(G619:G624)</f>
        <v>16</v>
      </c>
      <c r="H629" s="52">
        <f>SUM(H619:H624)</f>
        <v>3</v>
      </c>
      <c r="I629" s="106" t="s">
        <v>3064</v>
      </c>
    </row>
    <row r="630" spans="1:9" x14ac:dyDescent="0.2">
      <c r="A630" s="33" t="s">
        <v>3027</v>
      </c>
      <c r="B630" s="21"/>
      <c r="C630" s="200">
        <f t="shared" ref="C630:H630" si="7">SUM(C627:C629)</f>
        <v>503</v>
      </c>
      <c r="D630" s="206">
        <f t="shared" si="7"/>
        <v>99.999999999999986</v>
      </c>
      <c r="E630" s="191">
        <f t="shared" si="7"/>
        <v>129</v>
      </c>
      <c r="F630" s="200">
        <f t="shared" si="7"/>
        <v>221</v>
      </c>
      <c r="G630" s="200">
        <f t="shared" si="7"/>
        <v>112</v>
      </c>
      <c r="H630" s="201">
        <f t="shared" si="7"/>
        <v>41</v>
      </c>
      <c r="I630" s="107"/>
    </row>
    <row r="631" spans="1:9" ht="6" customHeight="1" x14ac:dyDescent="0.2">
      <c r="A631" s="161"/>
      <c r="B631" s="13"/>
      <c r="C631" s="203"/>
      <c r="D631" s="207"/>
      <c r="E631" s="203"/>
      <c r="F631" s="203"/>
      <c r="G631" s="203"/>
      <c r="H631" s="203"/>
      <c r="I631" s="107"/>
    </row>
    <row r="632" spans="1:9" x14ac:dyDescent="0.2">
      <c r="A632" s="210" t="s">
        <v>3065</v>
      </c>
      <c r="B632" s="13"/>
      <c r="C632" s="203"/>
      <c r="D632" s="207"/>
      <c r="E632" s="203"/>
      <c r="F632" s="203"/>
      <c r="G632" s="203"/>
      <c r="H632" s="203"/>
      <c r="I632" s="107"/>
    </row>
    <row r="633" spans="1:9" x14ac:dyDescent="0.2">
      <c r="A633" s="34" t="s">
        <v>21</v>
      </c>
      <c r="B633" s="37" t="s">
        <v>22</v>
      </c>
      <c r="C633" s="142" t="s">
        <v>65</v>
      </c>
      <c r="D633" s="26" t="s">
        <v>1863</v>
      </c>
      <c r="E633" s="101" t="s">
        <v>66</v>
      </c>
      <c r="F633" s="142"/>
      <c r="G633" s="211"/>
      <c r="H633" s="211"/>
      <c r="I633" s="23"/>
    </row>
    <row r="634" spans="1:9" x14ac:dyDescent="0.2">
      <c r="A634" s="88" t="s">
        <v>56</v>
      </c>
      <c r="B634" s="55" t="s">
        <v>57</v>
      </c>
      <c r="C634" s="149" t="s">
        <v>59</v>
      </c>
      <c r="D634" s="52" t="s">
        <v>3066</v>
      </c>
      <c r="E634" s="103" t="s">
        <v>59</v>
      </c>
      <c r="F634" s="212" t="s">
        <v>3067</v>
      </c>
      <c r="G634" s="183"/>
      <c r="H634" s="183"/>
      <c r="I634" s="39"/>
    </row>
    <row r="635" spans="1:9" x14ac:dyDescent="0.2">
      <c r="A635" s="65" t="s">
        <v>400</v>
      </c>
      <c r="B635" s="35" t="s">
        <v>401</v>
      </c>
      <c r="C635" s="142">
        <v>7</v>
      </c>
      <c r="D635" s="126">
        <v>40856</v>
      </c>
      <c r="E635" s="101">
        <v>9</v>
      </c>
      <c r="F635" s="213" t="s">
        <v>3068</v>
      </c>
      <c r="G635" s="211"/>
      <c r="H635" s="211"/>
      <c r="I635" s="23"/>
    </row>
    <row r="636" spans="1:9" x14ac:dyDescent="0.2">
      <c r="A636" s="81" t="s">
        <v>402</v>
      </c>
      <c r="B636" s="24" t="s">
        <v>403</v>
      </c>
      <c r="C636" s="146">
        <v>6</v>
      </c>
      <c r="D636" s="128">
        <v>41091</v>
      </c>
      <c r="E636" s="99">
        <v>7</v>
      </c>
      <c r="F636" s="214" t="s">
        <v>3069</v>
      </c>
      <c r="G636" s="203"/>
      <c r="H636" s="203"/>
      <c r="I636" s="41"/>
    </row>
    <row r="637" spans="1:9" x14ac:dyDescent="0.2">
      <c r="A637" s="81" t="s">
        <v>1924</v>
      </c>
      <c r="B637" s="24" t="s">
        <v>126</v>
      </c>
      <c r="C637" s="146">
        <v>45</v>
      </c>
      <c r="D637" s="128">
        <v>41729</v>
      </c>
      <c r="E637" s="99">
        <v>44</v>
      </c>
      <c r="F637" s="161" t="s">
        <v>3070</v>
      </c>
      <c r="G637" s="203"/>
      <c r="H637" s="203"/>
      <c r="I637" s="41"/>
    </row>
    <row r="638" spans="1:9" x14ac:dyDescent="0.2">
      <c r="A638" s="81" t="s">
        <v>142</v>
      </c>
      <c r="B638" s="24" t="s">
        <v>143</v>
      </c>
      <c r="C638" s="146">
        <v>25</v>
      </c>
      <c r="D638" s="128">
        <v>41308</v>
      </c>
      <c r="E638" s="99">
        <v>29</v>
      </c>
      <c r="F638" s="214" t="s">
        <v>3071</v>
      </c>
      <c r="G638" s="203"/>
      <c r="H638" s="203"/>
      <c r="I638" s="41"/>
    </row>
    <row r="639" spans="1:9" x14ac:dyDescent="0.2">
      <c r="A639" s="102" t="s">
        <v>469</v>
      </c>
      <c r="B639" s="56" t="s">
        <v>470</v>
      </c>
      <c r="C639" s="149">
        <v>15</v>
      </c>
      <c r="D639" s="215">
        <v>43021</v>
      </c>
      <c r="E639" s="103">
        <v>14</v>
      </c>
      <c r="F639" s="216" t="s">
        <v>3068</v>
      </c>
      <c r="G639" s="183"/>
      <c r="H639" s="183"/>
      <c r="I639" s="39"/>
    </row>
    <row r="640" spans="1:9" x14ac:dyDescent="0.2">
      <c r="A640" s="81" t="s">
        <v>2021</v>
      </c>
      <c r="B640" s="24" t="s">
        <v>3072</v>
      </c>
      <c r="C640" s="146">
        <v>39</v>
      </c>
      <c r="D640" s="128">
        <v>41086</v>
      </c>
      <c r="E640" s="99">
        <v>40</v>
      </c>
      <c r="F640" s="161" t="s">
        <v>3073</v>
      </c>
      <c r="G640" s="203"/>
      <c r="H640" s="203"/>
      <c r="I640" s="41"/>
    </row>
    <row r="641" spans="1:9" x14ac:dyDescent="0.2">
      <c r="A641" s="36" t="s">
        <v>495</v>
      </c>
      <c r="B641" s="24" t="s">
        <v>496</v>
      </c>
      <c r="C641" s="146">
        <v>23</v>
      </c>
      <c r="D641" s="128">
        <v>41032</v>
      </c>
      <c r="E641" s="99">
        <v>16</v>
      </c>
      <c r="F641" s="214" t="s">
        <v>3069</v>
      </c>
      <c r="G641" s="203"/>
      <c r="H641" s="203"/>
      <c r="I641" s="41"/>
    </row>
    <row r="642" spans="1:9" x14ac:dyDescent="0.2">
      <c r="A642" s="81" t="s">
        <v>176</v>
      </c>
      <c r="B642" s="24" t="s">
        <v>177</v>
      </c>
      <c r="C642" s="146">
        <v>24</v>
      </c>
      <c r="D642" s="128">
        <v>42586</v>
      </c>
      <c r="E642" s="99">
        <v>25</v>
      </c>
      <c r="F642" s="161" t="s">
        <v>3074</v>
      </c>
      <c r="G642" s="203"/>
      <c r="H642" s="203"/>
      <c r="I642" s="41"/>
    </row>
    <row r="643" spans="1:9" x14ac:dyDescent="0.2">
      <c r="A643" s="81" t="s">
        <v>2097</v>
      </c>
      <c r="B643" s="24" t="s">
        <v>512</v>
      </c>
      <c r="C643" s="146">
        <v>49</v>
      </c>
      <c r="D643" s="128">
        <v>41701</v>
      </c>
      <c r="E643" s="99">
        <v>32</v>
      </c>
      <c r="F643" s="161" t="s">
        <v>3075</v>
      </c>
      <c r="G643" s="203"/>
      <c r="H643" s="203"/>
      <c r="I643" s="41"/>
    </row>
    <row r="644" spans="1:9" x14ac:dyDescent="0.2">
      <c r="A644" s="81" t="s">
        <v>2104</v>
      </c>
      <c r="B644" s="24" t="s">
        <v>2105</v>
      </c>
      <c r="C644" s="146">
        <v>26</v>
      </c>
      <c r="D644" s="128">
        <v>40308</v>
      </c>
      <c r="E644" s="99">
        <v>45</v>
      </c>
      <c r="F644" s="161" t="s">
        <v>3076</v>
      </c>
      <c r="G644" s="203"/>
      <c r="H644" s="203"/>
      <c r="I644" s="41"/>
    </row>
    <row r="645" spans="1:9" x14ac:dyDescent="0.2">
      <c r="A645" s="65" t="s">
        <v>2104</v>
      </c>
      <c r="B645" s="35" t="s">
        <v>2105</v>
      </c>
      <c r="C645" s="142">
        <v>48</v>
      </c>
      <c r="D645" s="126">
        <v>41548</v>
      </c>
      <c r="E645" s="101">
        <v>30</v>
      </c>
      <c r="F645" s="217" t="s">
        <v>3077</v>
      </c>
      <c r="G645" s="211"/>
      <c r="H645" s="211"/>
      <c r="I645" s="23"/>
    </row>
    <row r="646" spans="1:9" x14ac:dyDescent="0.2">
      <c r="A646" s="80" t="s">
        <v>202</v>
      </c>
      <c r="B646" s="24" t="s">
        <v>203</v>
      </c>
      <c r="C646" s="146">
        <v>25</v>
      </c>
      <c r="D646" s="128">
        <v>41750</v>
      </c>
      <c r="E646" s="99">
        <v>42</v>
      </c>
      <c r="F646" s="161" t="s">
        <v>3070</v>
      </c>
      <c r="G646" s="203"/>
      <c r="H646" s="203"/>
      <c r="I646" s="41"/>
    </row>
    <row r="647" spans="1:9" x14ac:dyDescent="0.2">
      <c r="A647" s="80" t="s">
        <v>215</v>
      </c>
      <c r="B647" s="24" t="s">
        <v>216</v>
      </c>
      <c r="C647" s="146">
        <v>7</v>
      </c>
      <c r="D647" s="128">
        <v>40832</v>
      </c>
      <c r="E647" s="99">
        <v>24</v>
      </c>
      <c r="F647" s="214" t="s">
        <v>3068</v>
      </c>
      <c r="G647" s="203"/>
      <c r="H647" s="203"/>
      <c r="I647" s="41"/>
    </row>
    <row r="648" spans="1:9" x14ac:dyDescent="0.2">
      <c r="A648" s="81" t="s">
        <v>567</v>
      </c>
      <c r="B648" s="24" t="s">
        <v>568</v>
      </c>
      <c r="C648" s="146">
        <v>8</v>
      </c>
      <c r="D648" s="128">
        <v>41072</v>
      </c>
      <c r="E648" s="99">
        <v>18</v>
      </c>
      <c r="F648" s="214" t="s">
        <v>3068</v>
      </c>
      <c r="G648" s="203"/>
      <c r="H648" s="203"/>
      <c r="I648" s="41"/>
    </row>
    <row r="649" spans="1:9" x14ac:dyDescent="0.2">
      <c r="A649" s="88" t="s">
        <v>230</v>
      </c>
      <c r="B649" s="56" t="s">
        <v>231</v>
      </c>
      <c r="C649" s="149">
        <v>17</v>
      </c>
      <c r="D649" s="215">
        <v>42194</v>
      </c>
      <c r="E649" s="103">
        <v>50</v>
      </c>
      <c r="F649" s="105" t="s">
        <v>3070</v>
      </c>
      <c r="G649" s="183"/>
      <c r="H649" s="183"/>
      <c r="I649" s="39"/>
    </row>
    <row r="650" spans="1:9" x14ac:dyDescent="0.2">
      <c r="A650" s="81" t="s">
        <v>235</v>
      </c>
      <c r="B650" s="24" t="s">
        <v>236</v>
      </c>
      <c r="C650" s="146">
        <v>25</v>
      </c>
      <c r="D650" s="128">
        <v>41780</v>
      </c>
      <c r="E650" s="99">
        <v>26</v>
      </c>
      <c r="F650" s="161" t="s">
        <v>3070</v>
      </c>
      <c r="G650" s="203"/>
      <c r="H650" s="203"/>
      <c r="I650" s="41"/>
    </row>
    <row r="651" spans="1:9" x14ac:dyDescent="0.2">
      <c r="A651" s="81" t="s">
        <v>235</v>
      </c>
      <c r="B651" s="24" t="s">
        <v>236</v>
      </c>
      <c r="C651" s="146">
        <v>27</v>
      </c>
      <c r="D651" s="128">
        <v>42519</v>
      </c>
      <c r="E651" s="99">
        <v>28</v>
      </c>
      <c r="F651" s="161" t="s">
        <v>3070</v>
      </c>
      <c r="G651" s="203"/>
      <c r="H651" s="203"/>
      <c r="I651" s="41"/>
    </row>
    <row r="652" spans="1:9" x14ac:dyDescent="0.2">
      <c r="A652" s="81" t="s">
        <v>243</v>
      </c>
      <c r="B652" s="24" t="s">
        <v>244</v>
      </c>
      <c r="C652" s="146">
        <v>17</v>
      </c>
      <c r="D652" s="128">
        <v>40393</v>
      </c>
      <c r="E652" s="99">
        <v>19</v>
      </c>
      <c r="F652" s="161" t="s">
        <v>3078</v>
      </c>
      <c r="G652" s="203"/>
      <c r="H652" s="203"/>
      <c r="I652" s="41"/>
    </row>
    <row r="653" spans="1:9" x14ac:dyDescent="0.2">
      <c r="A653" s="36" t="s">
        <v>249</v>
      </c>
      <c r="B653" s="24" t="s">
        <v>250</v>
      </c>
      <c r="C653" s="146">
        <v>35</v>
      </c>
      <c r="D653" s="128">
        <v>40308</v>
      </c>
      <c r="E653" s="99">
        <v>37</v>
      </c>
      <c r="F653" s="214" t="s">
        <v>3070</v>
      </c>
      <c r="G653" s="203"/>
      <c r="H653" s="203"/>
      <c r="I653" s="41"/>
    </row>
    <row r="654" spans="1:9" x14ac:dyDescent="0.2">
      <c r="A654" s="81" t="s">
        <v>2346</v>
      </c>
      <c r="B654" s="24" t="s">
        <v>2347</v>
      </c>
      <c r="C654" s="146">
        <v>7</v>
      </c>
      <c r="D654" s="128">
        <v>40778</v>
      </c>
      <c r="E654" s="99">
        <v>8</v>
      </c>
      <c r="F654" s="161" t="s">
        <v>3076</v>
      </c>
      <c r="G654" s="203"/>
      <c r="H654" s="203"/>
      <c r="I654" s="41"/>
    </row>
    <row r="655" spans="1:9" x14ac:dyDescent="0.2">
      <c r="A655" s="60" t="s">
        <v>1283</v>
      </c>
      <c r="B655" s="35" t="s">
        <v>1284</v>
      </c>
      <c r="C655" s="142">
        <v>7</v>
      </c>
      <c r="D655" s="126">
        <v>43160</v>
      </c>
      <c r="E655" s="101">
        <v>9</v>
      </c>
      <c r="F655" s="213" t="s">
        <v>3069</v>
      </c>
      <c r="G655" s="211"/>
      <c r="H655" s="211"/>
      <c r="I655" s="23"/>
    </row>
    <row r="656" spans="1:9" x14ac:dyDescent="0.2">
      <c r="A656" s="81" t="s">
        <v>620</v>
      </c>
      <c r="B656" s="24" t="s">
        <v>621</v>
      </c>
      <c r="C656" s="146">
        <v>11</v>
      </c>
      <c r="D656" s="128">
        <v>42144</v>
      </c>
      <c r="E656" s="99">
        <v>14</v>
      </c>
      <c r="F656" s="161" t="s">
        <v>3069</v>
      </c>
      <c r="G656" s="203"/>
      <c r="H656" s="203"/>
      <c r="I656" s="41"/>
    </row>
    <row r="657" spans="1:9" x14ac:dyDescent="0.2">
      <c r="A657" s="81" t="s">
        <v>3079</v>
      </c>
      <c r="B657" s="24" t="s">
        <v>865</v>
      </c>
      <c r="C657" s="146">
        <v>7</v>
      </c>
      <c r="D657" s="128">
        <v>41794</v>
      </c>
      <c r="E657" s="99">
        <v>11</v>
      </c>
      <c r="F657" s="161" t="s">
        <v>3080</v>
      </c>
      <c r="G657" s="203"/>
      <c r="H657" s="203"/>
      <c r="I657" s="41"/>
    </row>
    <row r="658" spans="1:9" x14ac:dyDescent="0.2">
      <c r="A658" s="80" t="s">
        <v>627</v>
      </c>
      <c r="B658" s="24" t="s">
        <v>628</v>
      </c>
      <c r="C658" s="146">
        <v>17</v>
      </c>
      <c r="D658" s="128">
        <v>41074</v>
      </c>
      <c r="E658" s="99">
        <v>18</v>
      </c>
      <c r="F658" s="214" t="s">
        <v>3069</v>
      </c>
      <c r="G658" s="203"/>
      <c r="H658" s="203"/>
      <c r="I658" s="41"/>
    </row>
    <row r="659" spans="1:9" x14ac:dyDescent="0.2">
      <c r="A659" s="102" t="s">
        <v>627</v>
      </c>
      <c r="B659" s="56" t="s">
        <v>628</v>
      </c>
      <c r="C659" s="149">
        <v>21</v>
      </c>
      <c r="D659" s="215">
        <v>41969</v>
      </c>
      <c r="E659" s="103">
        <v>7</v>
      </c>
      <c r="F659" s="105" t="s">
        <v>3081</v>
      </c>
      <c r="G659" s="183"/>
      <c r="H659" s="183"/>
      <c r="I659" s="39"/>
    </row>
    <row r="660" spans="1:9" x14ac:dyDescent="0.2">
      <c r="A660" s="36" t="s">
        <v>259</v>
      </c>
      <c r="B660" s="24" t="s">
        <v>260</v>
      </c>
      <c r="C660" s="146">
        <v>49</v>
      </c>
      <c r="D660" s="128">
        <v>41381</v>
      </c>
      <c r="E660" s="99">
        <v>38</v>
      </c>
      <c r="F660" s="214" t="s">
        <v>3071</v>
      </c>
      <c r="G660" s="203"/>
      <c r="H660" s="203"/>
      <c r="I660" s="41"/>
    </row>
    <row r="661" spans="1:9" x14ac:dyDescent="0.2">
      <c r="A661" s="24" t="s">
        <v>647</v>
      </c>
      <c r="B661" s="24" t="s">
        <v>648</v>
      </c>
      <c r="C661" s="146">
        <v>13</v>
      </c>
      <c r="D661" s="128">
        <v>41142</v>
      </c>
      <c r="E661" s="99">
        <v>15</v>
      </c>
      <c r="F661" s="214" t="s">
        <v>3069</v>
      </c>
      <c r="G661" s="203"/>
      <c r="H661" s="203"/>
      <c r="I661" s="41"/>
    </row>
    <row r="662" spans="1:9" x14ac:dyDescent="0.2">
      <c r="A662" s="81" t="s">
        <v>261</v>
      </c>
      <c r="B662" s="24" t="s">
        <v>262</v>
      </c>
      <c r="C662" s="146">
        <v>24</v>
      </c>
      <c r="D662" s="128">
        <v>42416</v>
      </c>
      <c r="E662" s="99">
        <v>26</v>
      </c>
      <c r="F662" s="161" t="s">
        <v>3082</v>
      </c>
      <c r="G662" s="203"/>
      <c r="H662" s="203"/>
      <c r="I662" s="41"/>
    </row>
    <row r="663" spans="1:9" x14ac:dyDescent="0.2">
      <c r="A663" s="80" t="s">
        <v>2465</v>
      </c>
      <c r="B663" s="24" t="s">
        <v>2466</v>
      </c>
      <c r="C663" s="146">
        <v>10</v>
      </c>
      <c r="D663" s="128">
        <v>41409</v>
      </c>
      <c r="E663" s="99">
        <v>9</v>
      </c>
      <c r="F663" s="161" t="s">
        <v>3083</v>
      </c>
      <c r="G663" s="203"/>
      <c r="H663" s="203"/>
      <c r="I663" s="41"/>
    </row>
    <row r="664" spans="1:9" x14ac:dyDescent="0.2">
      <c r="A664" s="24" t="s">
        <v>2491</v>
      </c>
      <c r="B664" s="24" t="s">
        <v>2492</v>
      </c>
      <c r="C664" s="146">
        <v>10</v>
      </c>
      <c r="D664" s="128">
        <v>41956</v>
      </c>
      <c r="E664" s="99">
        <v>13</v>
      </c>
      <c r="F664" s="161" t="s">
        <v>3076</v>
      </c>
      <c r="G664" s="203"/>
      <c r="H664" s="203"/>
      <c r="I664" s="41"/>
    </row>
    <row r="665" spans="1:9" x14ac:dyDescent="0.2">
      <c r="A665" s="65" t="s">
        <v>278</v>
      </c>
      <c r="B665" s="35" t="s">
        <v>279</v>
      </c>
      <c r="C665" s="142">
        <v>37</v>
      </c>
      <c r="D665" s="126">
        <v>41535</v>
      </c>
      <c r="E665" s="101">
        <v>38</v>
      </c>
      <c r="F665" s="217" t="s">
        <v>3084</v>
      </c>
      <c r="G665" s="211"/>
      <c r="H665" s="211"/>
      <c r="I665" s="23"/>
    </row>
    <row r="666" spans="1:9" x14ac:dyDescent="0.2">
      <c r="A666" s="81" t="s">
        <v>3085</v>
      </c>
      <c r="B666" s="24" t="s">
        <v>293</v>
      </c>
      <c r="C666" s="146">
        <v>37</v>
      </c>
      <c r="D666" s="128">
        <v>41628</v>
      </c>
      <c r="E666" s="99">
        <v>38</v>
      </c>
      <c r="F666" s="161" t="s">
        <v>3070</v>
      </c>
      <c r="G666" s="203"/>
      <c r="H666" s="203"/>
      <c r="I666" s="41"/>
    </row>
    <row r="667" spans="1:9" x14ac:dyDescent="0.2">
      <c r="A667" s="81" t="s">
        <v>689</v>
      </c>
      <c r="B667" s="24" t="s">
        <v>690</v>
      </c>
      <c r="C667" s="146">
        <v>8</v>
      </c>
      <c r="D667" s="128">
        <v>41175</v>
      </c>
      <c r="E667" s="99">
        <v>10</v>
      </c>
      <c r="F667" s="214" t="s">
        <v>3082</v>
      </c>
      <c r="G667" s="203"/>
      <c r="H667" s="203"/>
      <c r="I667" s="41"/>
    </row>
    <row r="668" spans="1:9" x14ac:dyDescent="0.2">
      <c r="A668" s="81" t="s">
        <v>689</v>
      </c>
      <c r="B668" s="24" t="s">
        <v>690</v>
      </c>
      <c r="C668" s="146">
        <v>12</v>
      </c>
      <c r="D668" s="128">
        <v>42114</v>
      </c>
      <c r="E668" s="99">
        <v>12</v>
      </c>
      <c r="F668" s="161" t="s">
        <v>3082</v>
      </c>
      <c r="G668" s="203"/>
      <c r="H668" s="203"/>
      <c r="I668" s="41"/>
    </row>
    <row r="669" spans="1:9" x14ac:dyDescent="0.2">
      <c r="A669" s="102" t="s">
        <v>711</v>
      </c>
      <c r="B669" s="56" t="s">
        <v>712</v>
      </c>
      <c r="C669" s="149">
        <v>11</v>
      </c>
      <c r="D669" s="215">
        <v>41599</v>
      </c>
      <c r="E669" s="103">
        <v>12</v>
      </c>
      <c r="F669" s="105" t="s">
        <v>3070</v>
      </c>
      <c r="G669" s="183"/>
      <c r="H669" s="183"/>
      <c r="I669" s="39"/>
    </row>
    <row r="670" spans="1:9" x14ac:dyDescent="0.2">
      <c r="A670" s="80" t="s">
        <v>314</v>
      </c>
      <c r="B670" s="24" t="s">
        <v>315</v>
      </c>
      <c r="C670" s="146">
        <v>58</v>
      </c>
      <c r="D670" s="128">
        <v>42116</v>
      </c>
      <c r="E670" s="99">
        <v>59</v>
      </c>
      <c r="F670" s="161" t="s">
        <v>3082</v>
      </c>
      <c r="G670" s="203"/>
      <c r="H670" s="203"/>
      <c r="I670" s="41"/>
    </row>
    <row r="671" spans="1:9" x14ac:dyDescent="0.2">
      <c r="A671" s="81" t="s">
        <v>318</v>
      </c>
      <c r="B671" s="24" t="s">
        <v>319</v>
      </c>
      <c r="C671" s="146">
        <v>18</v>
      </c>
      <c r="D671" s="128">
        <v>40655</v>
      </c>
      <c r="E671" s="99">
        <v>19</v>
      </c>
      <c r="F671" s="214" t="s">
        <v>3068</v>
      </c>
      <c r="G671" s="203"/>
      <c r="H671" s="203"/>
      <c r="I671" s="41"/>
    </row>
    <row r="672" spans="1:9" x14ac:dyDescent="0.2">
      <c r="A672" s="81" t="s">
        <v>751</v>
      </c>
      <c r="B672" s="24" t="s">
        <v>752</v>
      </c>
      <c r="C672" s="146">
        <v>9</v>
      </c>
      <c r="D672" s="128">
        <v>41449</v>
      </c>
      <c r="E672" s="99">
        <v>20</v>
      </c>
      <c r="F672" s="214" t="s">
        <v>3070</v>
      </c>
      <c r="G672" s="203"/>
      <c r="H672" s="203"/>
      <c r="I672" s="41"/>
    </row>
    <row r="673" spans="1:9" x14ac:dyDescent="0.2">
      <c r="A673" s="80" t="s">
        <v>3086</v>
      </c>
      <c r="B673" s="24" t="s">
        <v>1656</v>
      </c>
      <c r="C673" s="146">
        <v>10</v>
      </c>
      <c r="D673" s="128">
        <v>40473</v>
      </c>
      <c r="E673" s="99">
        <v>14</v>
      </c>
      <c r="F673" s="161" t="s">
        <v>3076</v>
      </c>
      <c r="G673" s="203"/>
      <c r="H673" s="203"/>
      <c r="I673" s="41"/>
    </row>
    <row r="674" spans="1:9" x14ac:dyDescent="0.2">
      <c r="A674" s="24" t="s">
        <v>342</v>
      </c>
      <c r="B674" s="24" t="s">
        <v>343</v>
      </c>
      <c r="C674" s="146">
        <v>29</v>
      </c>
      <c r="D674" s="128">
        <v>41017</v>
      </c>
      <c r="E674" s="99">
        <v>30</v>
      </c>
      <c r="F674" s="214" t="s">
        <v>3070</v>
      </c>
      <c r="G674" s="203"/>
      <c r="H674" s="203"/>
      <c r="I674" s="41"/>
    </row>
    <row r="675" spans="1:9" x14ac:dyDescent="0.2">
      <c r="A675" s="65" t="s">
        <v>800</v>
      </c>
      <c r="B675" s="35" t="s">
        <v>801</v>
      </c>
      <c r="C675" s="142">
        <v>13</v>
      </c>
      <c r="D675" s="126">
        <v>42045</v>
      </c>
      <c r="E675" s="101">
        <v>14</v>
      </c>
      <c r="F675" s="217" t="s">
        <v>3087</v>
      </c>
      <c r="G675" s="211"/>
      <c r="H675" s="211"/>
      <c r="I675" s="23"/>
    </row>
    <row r="676" spans="1:9" x14ac:dyDescent="0.2">
      <c r="A676" s="81" t="s">
        <v>3088</v>
      </c>
      <c r="B676" s="24" t="s">
        <v>354</v>
      </c>
      <c r="C676" s="146">
        <v>28</v>
      </c>
      <c r="D676" s="128">
        <v>42054</v>
      </c>
      <c r="E676" s="99">
        <v>29</v>
      </c>
      <c r="F676" s="161" t="s">
        <v>3070</v>
      </c>
      <c r="G676" s="203"/>
      <c r="H676" s="203"/>
      <c r="I676" s="41"/>
    </row>
    <row r="677" spans="1:9" x14ac:dyDescent="0.2">
      <c r="A677" s="81" t="s">
        <v>2887</v>
      </c>
      <c r="B677" s="24" t="s">
        <v>2888</v>
      </c>
      <c r="C677" s="146">
        <v>5</v>
      </c>
      <c r="D677" s="128">
        <v>40553</v>
      </c>
      <c r="E677" s="99">
        <v>8</v>
      </c>
      <c r="F677" s="161" t="s">
        <v>3089</v>
      </c>
      <c r="G677" s="203"/>
      <c r="H677" s="203"/>
      <c r="I677" s="41"/>
    </row>
    <row r="678" spans="1:9" x14ac:dyDescent="0.2">
      <c r="A678" s="81" t="s">
        <v>822</v>
      </c>
      <c r="B678" s="24" t="s">
        <v>823</v>
      </c>
      <c r="C678" s="146">
        <v>9</v>
      </c>
      <c r="D678" s="128">
        <v>41614</v>
      </c>
      <c r="E678" s="99">
        <v>10</v>
      </c>
      <c r="F678" s="161" t="s">
        <v>3070</v>
      </c>
      <c r="G678" s="203"/>
      <c r="H678" s="203"/>
      <c r="I678" s="41"/>
    </row>
    <row r="679" spans="1:9" x14ac:dyDescent="0.2">
      <c r="A679" s="102" t="s">
        <v>3090</v>
      </c>
      <c r="B679" s="56" t="s">
        <v>826</v>
      </c>
      <c r="C679" s="149">
        <v>9</v>
      </c>
      <c r="D679" s="215">
        <v>41075</v>
      </c>
      <c r="E679" s="103">
        <v>13</v>
      </c>
      <c r="F679" s="216" t="s">
        <v>3069</v>
      </c>
      <c r="G679" s="183"/>
      <c r="H679" s="183"/>
      <c r="I679" s="39"/>
    </row>
    <row r="680" spans="1:9" x14ac:dyDescent="0.2">
      <c r="A680" s="81" t="s">
        <v>3090</v>
      </c>
      <c r="B680" s="24" t="s">
        <v>826</v>
      </c>
      <c r="C680" s="146">
        <v>15</v>
      </c>
      <c r="D680" s="128">
        <v>41782</v>
      </c>
      <c r="E680" s="99">
        <v>13</v>
      </c>
      <c r="F680" s="161" t="s">
        <v>3070</v>
      </c>
      <c r="G680" s="203"/>
      <c r="H680" s="203"/>
      <c r="I680" s="41"/>
    </row>
    <row r="681" spans="1:9" x14ac:dyDescent="0.2">
      <c r="A681" s="80" t="s">
        <v>839</v>
      </c>
      <c r="B681" s="24" t="s">
        <v>840</v>
      </c>
      <c r="C681" s="146">
        <v>23</v>
      </c>
      <c r="D681" s="128">
        <v>40412</v>
      </c>
      <c r="E681" s="99">
        <v>6</v>
      </c>
      <c r="F681" s="214" t="s">
        <v>3091</v>
      </c>
      <c r="G681" s="203"/>
      <c r="H681" s="203"/>
      <c r="I681" s="41"/>
    </row>
    <row r="682" spans="1:9" x14ac:dyDescent="0.2">
      <c r="A682" s="80" t="s">
        <v>843</v>
      </c>
      <c r="B682" s="24" t="s">
        <v>844</v>
      </c>
      <c r="C682" s="146">
        <v>18</v>
      </c>
      <c r="D682" s="128">
        <v>41074</v>
      </c>
      <c r="E682" s="99">
        <v>19</v>
      </c>
      <c r="F682" s="214" t="s">
        <v>3069</v>
      </c>
      <c r="G682" s="203"/>
      <c r="H682" s="203"/>
      <c r="I682" s="41"/>
    </row>
    <row r="683" spans="1:9" x14ac:dyDescent="0.2">
      <c r="A683" s="81" t="s">
        <v>377</v>
      </c>
      <c r="B683" s="24" t="s">
        <v>378</v>
      </c>
      <c r="C683" s="146">
        <v>24</v>
      </c>
      <c r="D683" s="128">
        <v>41068</v>
      </c>
      <c r="E683" s="99">
        <v>26</v>
      </c>
      <c r="F683" s="214" t="s">
        <v>3069</v>
      </c>
      <c r="G683" s="203"/>
      <c r="H683" s="203"/>
      <c r="I683" s="41"/>
    </row>
    <row r="684" spans="1:9" x14ac:dyDescent="0.2">
      <c r="A684" s="80" t="s">
        <v>2958</v>
      </c>
      <c r="B684" s="24" t="s">
        <v>2959</v>
      </c>
      <c r="C684" s="146">
        <v>30</v>
      </c>
      <c r="D684" s="128">
        <v>40869</v>
      </c>
      <c r="E684" s="99">
        <v>33</v>
      </c>
      <c r="F684" s="214" t="s">
        <v>3070</v>
      </c>
      <c r="G684" s="203"/>
      <c r="H684" s="203"/>
      <c r="I684" s="41"/>
    </row>
    <row r="685" spans="1:9" x14ac:dyDescent="0.2">
      <c r="A685" s="88" t="s">
        <v>3092</v>
      </c>
      <c r="B685" s="56" t="s">
        <v>387</v>
      </c>
      <c r="C685" s="149">
        <v>40</v>
      </c>
      <c r="D685" s="215">
        <v>41690</v>
      </c>
      <c r="E685" s="103">
        <v>41</v>
      </c>
      <c r="F685" s="105" t="s">
        <v>3070</v>
      </c>
      <c r="G685" s="183"/>
      <c r="H685" s="183"/>
      <c r="I685" s="39"/>
    </row>
    <row r="686" spans="1:9" x14ac:dyDescent="0.2">
      <c r="A686" s="161" t="s">
        <v>3093</v>
      </c>
      <c r="B686" s="13"/>
      <c r="C686" s="203"/>
      <c r="D686" s="218"/>
      <c r="E686" s="203"/>
      <c r="F686" s="161"/>
      <c r="G686" s="203"/>
      <c r="H686" s="203"/>
      <c r="I686" s="13"/>
    </row>
    <row r="687" spans="1:9" ht="6" customHeight="1" x14ac:dyDescent="0.2">
      <c r="A687" s="161"/>
      <c r="B687" s="13"/>
      <c r="C687" s="203"/>
      <c r="D687" s="207"/>
      <c r="E687" s="203"/>
      <c r="F687" s="214"/>
      <c r="G687" s="203"/>
      <c r="H687" s="203"/>
      <c r="I687" s="107"/>
    </row>
    <row r="688" spans="1:9" x14ac:dyDescent="0.2">
      <c r="A688" s="210" t="s">
        <v>3094</v>
      </c>
      <c r="B688" s="13"/>
      <c r="C688" s="203"/>
      <c r="D688" s="207"/>
      <c r="E688" s="203"/>
      <c r="F688" s="214"/>
      <c r="G688" s="203"/>
      <c r="H688" s="203"/>
      <c r="I688" s="107"/>
    </row>
    <row r="689" spans="1:9" x14ac:dyDescent="0.2">
      <c r="A689" s="35" t="s">
        <v>65</v>
      </c>
      <c r="B689" s="26" t="s">
        <v>65</v>
      </c>
      <c r="C689" s="62"/>
      <c r="D689" s="42" t="s">
        <v>1863</v>
      </c>
      <c r="E689" s="26" t="s">
        <v>66</v>
      </c>
      <c r="F689" s="219" t="s">
        <v>66</v>
      </c>
      <c r="G689" s="211"/>
      <c r="H689" s="211"/>
      <c r="I689" s="35"/>
    </row>
    <row r="690" spans="1:9" x14ac:dyDescent="0.2">
      <c r="A690" s="102" t="s">
        <v>21</v>
      </c>
      <c r="B690" s="52" t="s">
        <v>57</v>
      </c>
      <c r="C690" s="76" t="s">
        <v>3095</v>
      </c>
      <c r="D690" s="53" t="s">
        <v>3066</v>
      </c>
      <c r="E690" s="57" t="s">
        <v>57</v>
      </c>
      <c r="F690" s="220" t="s">
        <v>21</v>
      </c>
      <c r="G690" s="183"/>
      <c r="H690" s="183"/>
      <c r="I690" s="56" t="s">
        <v>71</v>
      </c>
    </row>
    <row r="691" spans="1:9" x14ac:dyDescent="0.2">
      <c r="A691" s="65" t="s">
        <v>3096</v>
      </c>
      <c r="B691" s="35" t="s">
        <v>3097</v>
      </c>
      <c r="C691" s="26" t="s">
        <v>3095</v>
      </c>
      <c r="D691" s="125">
        <v>42037</v>
      </c>
      <c r="E691" s="95" t="s">
        <v>3008</v>
      </c>
      <c r="F691" s="60" t="s">
        <v>3007</v>
      </c>
      <c r="G691" s="43"/>
      <c r="H691" s="43"/>
      <c r="I691" s="35" t="s">
        <v>3098</v>
      </c>
    </row>
    <row r="692" spans="1:9" x14ac:dyDescent="0.2">
      <c r="A692" s="81" t="s">
        <v>3099</v>
      </c>
      <c r="B692" s="24" t="s">
        <v>3100</v>
      </c>
      <c r="C692" s="50"/>
      <c r="D692" s="127">
        <v>42383</v>
      </c>
      <c r="E692" s="112" t="s">
        <v>512</v>
      </c>
      <c r="F692" s="80" t="s">
        <v>511</v>
      </c>
      <c r="G692" s="40"/>
      <c r="H692" s="40"/>
      <c r="I692" s="24" t="s">
        <v>3101</v>
      </c>
    </row>
    <row r="693" spans="1:9" x14ac:dyDescent="0.2">
      <c r="A693" s="81" t="s">
        <v>1891</v>
      </c>
      <c r="B693" s="24" t="s">
        <v>3102</v>
      </c>
      <c r="C693" s="50" t="s">
        <v>3095</v>
      </c>
      <c r="D693" s="127">
        <v>40893</v>
      </c>
      <c r="E693" s="112" t="s">
        <v>1892</v>
      </c>
      <c r="F693" s="80" t="s">
        <v>1891</v>
      </c>
      <c r="G693" s="40"/>
      <c r="H693" s="40"/>
      <c r="I693" s="24" t="s">
        <v>3070</v>
      </c>
    </row>
    <row r="694" spans="1:9" x14ac:dyDescent="0.2">
      <c r="A694" s="112" t="s">
        <v>3103</v>
      </c>
      <c r="B694" s="24" t="s">
        <v>1966</v>
      </c>
      <c r="C694" s="50"/>
      <c r="D694" s="127">
        <v>42612</v>
      </c>
      <c r="E694" s="24" t="s">
        <v>1966</v>
      </c>
      <c r="F694" s="112" t="s">
        <v>1965</v>
      </c>
      <c r="G694" s="40"/>
      <c r="H694" s="40"/>
      <c r="I694" s="24" t="s">
        <v>3070</v>
      </c>
    </row>
    <row r="695" spans="1:9" x14ac:dyDescent="0.2">
      <c r="A695" s="221" t="s">
        <v>3104</v>
      </c>
      <c r="B695" s="56" t="s">
        <v>960</v>
      </c>
      <c r="C695" s="52"/>
      <c r="D695" s="222">
        <v>42671</v>
      </c>
      <c r="E695" s="56" t="s">
        <v>960</v>
      </c>
      <c r="F695" s="221" t="s">
        <v>959</v>
      </c>
      <c r="G695" s="48"/>
      <c r="H695" s="48"/>
      <c r="I695" s="56" t="s">
        <v>3070</v>
      </c>
    </row>
    <row r="696" spans="1:9" x14ac:dyDescent="0.2">
      <c r="A696" s="81" t="s">
        <v>3105</v>
      </c>
      <c r="B696" s="24" t="s">
        <v>1022</v>
      </c>
      <c r="C696" s="50"/>
      <c r="D696" s="127">
        <v>42398</v>
      </c>
      <c r="E696" s="112" t="s">
        <v>1022</v>
      </c>
      <c r="F696" s="81" t="s">
        <v>1021</v>
      </c>
      <c r="G696" s="40"/>
      <c r="H696" s="40"/>
      <c r="I696" s="81" t="s">
        <v>3106</v>
      </c>
    </row>
    <row r="697" spans="1:9" x14ac:dyDescent="0.2">
      <c r="A697" s="81" t="s">
        <v>465</v>
      </c>
      <c r="B697" s="24" t="s">
        <v>3107</v>
      </c>
      <c r="C697" s="50"/>
      <c r="D697" s="127">
        <v>42175</v>
      </c>
      <c r="E697" s="112" t="s">
        <v>466</v>
      </c>
      <c r="F697" s="81" t="s">
        <v>465</v>
      </c>
      <c r="G697" s="40"/>
      <c r="H697" s="40"/>
      <c r="I697" s="24" t="s">
        <v>3070</v>
      </c>
    </row>
    <row r="698" spans="1:9" x14ac:dyDescent="0.2">
      <c r="A698" s="80" t="s">
        <v>2021</v>
      </c>
      <c r="B698" s="24" t="s">
        <v>2022</v>
      </c>
      <c r="C698" s="50" t="s">
        <v>3095</v>
      </c>
      <c r="D698" s="127">
        <v>40982</v>
      </c>
      <c r="E698" s="112" t="s">
        <v>3072</v>
      </c>
      <c r="F698" s="80" t="s">
        <v>2021</v>
      </c>
      <c r="G698" s="40"/>
      <c r="H698" s="40"/>
      <c r="I698" s="24" t="s">
        <v>3108</v>
      </c>
    </row>
    <row r="699" spans="1:9" x14ac:dyDescent="0.2">
      <c r="A699" s="80" t="s">
        <v>1044</v>
      </c>
      <c r="B699" s="24" t="s">
        <v>3109</v>
      </c>
      <c r="C699" s="50"/>
      <c r="D699" s="127">
        <v>42709</v>
      </c>
      <c r="E699" s="24" t="s">
        <v>1045</v>
      </c>
      <c r="F699" s="80" t="s">
        <v>1044</v>
      </c>
      <c r="G699" s="40"/>
      <c r="H699" s="40"/>
      <c r="I699" s="24" t="s">
        <v>3070</v>
      </c>
    </row>
    <row r="700" spans="1:9" x14ac:dyDescent="0.2">
      <c r="A700" s="80" t="s">
        <v>3110</v>
      </c>
      <c r="B700" s="24" t="s">
        <v>2077</v>
      </c>
      <c r="C700" s="50" t="s">
        <v>3095</v>
      </c>
      <c r="D700" s="127">
        <v>39995</v>
      </c>
      <c r="E700" s="112" t="s">
        <v>2077</v>
      </c>
      <c r="F700" s="223" t="s">
        <v>2076</v>
      </c>
      <c r="G700" s="40"/>
      <c r="H700" s="40"/>
      <c r="I700" s="24" t="s">
        <v>3111</v>
      </c>
    </row>
    <row r="701" spans="1:9" x14ac:dyDescent="0.2">
      <c r="A701" s="219" t="s">
        <v>3112</v>
      </c>
      <c r="B701" s="35" t="s">
        <v>2119</v>
      </c>
      <c r="C701" s="26" t="s">
        <v>3095</v>
      </c>
      <c r="D701" s="125">
        <v>42522</v>
      </c>
      <c r="E701" s="95" t="s">
        <v>2119</v>
      </c>
      <c r="F701" s="60" t="s">
        <v>2118</v>
      </c>
      <c r="G701" s="43"/>
      <c r="H701" s="43"/>
      <c r="I701" s="35" t="s">
        <v>3113</v>
      </c>
    </row>
    <row r="702" spans="1:9" x14ac:dyDescent="0.2">
      <c r="A702" s="80" t="s">
        <v>3114</v>
      </c>
      <c r="B702" s="24" t="s">
        <v>2124</v>
      </c>
      <c r="C702" s="50" t="s">
        <v>3095</v>
      </c>
      <c r="D702" s="127">
        <v>42132</v>
      </c>
      <c r="E702" s="112" t="s">
        <v>2124</v>
      </c>
      <c r="F702" s="80" t="s">
        <v>2123</v>
      </c>
      <c r="G702" s="40"/>
      <c r="H702" s="40"/>
      <c r="I702" s="24" t="s">
        <v>3070</v>
      </c>
    </row>
    <row r="703" spans="1:9" x14ac:dyDescent="0.2">
      <c r="A703" s="36" t="s">
        <v>1117</v>
      </c>
      <c r="B703" s="24" t="s">
        <v>3115</v>
      </c>
      <c r="C703" s="50"/>
      <c r="D703" s="127">
        <v>42941</v>
      </c>
      <c r="E703" s="112" t="s">
        <v>1118</v>
      </c>
      <c r="F703" s="36" t="s">
        <v>1117</v>
      </c>
      <c r="G703" s="40"/>
      <c r="H703" s="40"/>
      <c r="I703" s="24" t="s">
        <v>3070</v>
      </c>
    </row>
    <row r="704" spans="1:9" x14ac:dyDescent="0.2">
      <c r="A704" s="80" t="s">
        <v>3116</v>
      </c>
      <c r="B704" s="24" t="s">
        <v>542</v>
      </c>
      <c r="C704" s="50"/>
      <c r="D704" s="127">
        <v>41891</v>
      </c>
      <c r="E704" s="112" t="s">
        <v>542</v>
      </c>
      <c r="F704" s="80" t="s">
        <v>541</v>
      </c>
      <c r="G704" s="40"/>
      <c r="H704" s="40"/>
      <c r="I704" s="24" t="s">
        <v>3070</v>
      </c>
    </row>
    <row r="705" spans="1:9" x14ac:dyDescent="0.2">
      <c r="A705" s="102" t="s">
        <v>3117</v>
      </c>
      <c r="B705" s="56" t="s">
        <v>2197</v>
      </c>
      <c r="C705" s="52" t="s">
        <v>3095</v>
      </c>
      <c r="D705" s="222">
        <v>41950</v>
      </c>
      <c r="E705" s="221" t="s">
        <v>2197</v>
      </c>
      <c r="F705" s="88" t="s">
        <v>2196</v>
      </c>
      <c r="G705" s="48"/>
      <c r="H705" s="48"/>
      <c r="I705" s="56" t="s">
        <v>3070</v>
      </c>
    </row>
    <row r="706" spans="1:9" x14ac:dyDescent="0.2">
      <c r="A706" s="81" t="s">
        <v>3118</v>
      </c>
      <c r="B706" s="24" t="s">
        <v>547</v>
      </c>
      <c r="C706" s="50"/>
      <c r="D706" s="127">
        <v>42865</v>
      </c>
      <c r="E706" s="24" t="s">
        <v>547</v>
      </c>
      <c r="F706" s="112" t="s">
        <v>546</v>
      </c>
      <c r="G706" s="40"/>
      <c r="H706" s="40"/>
      <c r="I706" s="24" t="s">
        <v>3070</v>
      </c>
    </row>
    <row r="707" spans="1:9" x14ac:dyDescent="0.2">
      <c r="A707" s="81" t="s">
        <v>3119</v>
      </c>
      <c r="B707" s="24" t="s">
        <v>3120</v>
      </c>
      <c r="C707" s="50" t="s">
        <v>3095</v>
      </c>
      <c r="D707" s="127">
        <v>42312</v>
      </c>
      <c r="E707" s="112" t="s">
        <v>1951</v>
      </c>
      <c r="F707" s="80" t="s">
        <v>1950</v>
      </c>
      <c r="G707" s="40"/>
      <c r="H707" s="40"/>
      <c r="I707" s="24" t="s">
        <v>3070</v>
      </c>
    </row>
    <row r="708" spans="1:9" x14ac:dyDescent="0.2">
      <c r="A708" s="81" t="s">
        <v>3121</v>
      </c>
      <c r="B708" s="24" t="s">
        <v>3122</v>
      </c>
      <c r="C708" s="50"/>
      <c r="D708" s="127">
        <v>40352</v>
      </c>
      <c r="E708" s="112" t="s">
        <v>710</v>
      </c>
      <c r="F708" s="223" t="s">
        <v>709</v>
      </c>
      <c r="G708" s="40"/>
      <c r="H708" s="40"/>
      <c r="I708" s="24" t="s">
        <v>3070</v>
      </c>
    </row>
    <row r="709" spans="1:9" x14ac:dyDescent="0.2">
      <c r="A709" s="81" t="s">
        <v>2309</v>
      </c>
      <c r="B709" s="24" t="s">
        <v>3123</v>
      </c>
      <c r="C709" s="50" t="s">
        <v>3095</v>
      </c>
      <c r="D709" s="127">
        <v>41267</v>
      </c>
      <c r="E709" s="112" t="s">
        <v>2310</v>
      </c>
      <c r="F709" s="80" t="s">
        <v>2309</v>
      </c>
      <c r="G709" s="40"/>
      <c r="H709" s="40"/>
      <c r="I709" s="24" t="s">
        <v>3070</v>
      </c>
    </row>
    <row r="710" spans="1:9" x14ac:dyDescent="0.2">
      <c r="A710" s="112" t="s">
        <v>1244</v>
      </c>
      <c r="B710" s="24" t="s">
        <v>2322</v>
      </c>
      <c r="C710" s="50"/>
      <c r="D710" s="127">
        <v>42552</v>
      </c>
      <c r="E710" s="112" t="s">
        <v>1245</v>
      </c>
      <c r="F710" s="223" t="s">
        <v>1244</v>
      </c>
      <c r="G710" s="40"/>
      <c r="H710" s="40"/>
      <c r="I710" s="24" t="s">
        <v>3070</v>
      </c>
    </row>
    <row r="711" spans="1:9" s="1001" customFormat="1" x14ac:dyDescent="0.2">
      <c r="A711" s="112" t="s">
        <v>4382</v>
      </c>
      <c r="B711" s="1002" t="s">
        <v>4340</v>
      </c>
      <c r="C711" s="1007"/>
      <c r="D711" s="127">
        <v>43256</v>
      </c>
      <c r="E711" s="112" t="s">
        <v>4354</v>
      </c>
      <c r="F711" s="223" t="s">
        <v>4355</v>
      </c>
      <c r="G711" s="1005"/>
      <c r="H711" s="1005"/>
      <c r="I711" s="1002" t="s">
        <v>4383</v>
      </c>
    </row>
    <row r="712" spans="1:9" x14ac:dyDescent="0.2">
      <c r="A712" s="65" t="s">
        <v>2341</v>
      </c>
      <c r="B712" s="35" t="s">
        <v>3124</v>
      </c>
      <c r="C712" s="26" t="s">
        <v>3095</v>
      </c>
      <c r="D712" s="125">
        <v>40982</v>
      </c>
      <c r="E712" s="95" t="s">
        <v>2342</v>
      </c>
      <c r="F712" s="60" t="s">
        <v>2341</v>
      </c>
      <c r="G712" s="43"/>
      <c r="H712" s="43"/>
      <c r="I712" s="35" t="s">
        <v>3108</v>
      </c>
    </row>
    <row r="713" spans="1:9" x14ac:dyDescent="0.2">
      <c r="A713" s="81" t="s">
        <v>3079</v>
      </c>
      <c r="B713" s="24" t="s">
        <v>865</v>
      </c>
      <c r="C713" s="50"/>
      <c r="D713" s="127">
        <v>42291</v>
      </c>
      <c r="E713" s="112" t="s">
        <v>865</v>
      </c>
      <c r="F713" s="80" t="s">
        <v>864</v>
      </c>
      <c r="G713" s="40"/>
      <c r="H713" s="40"/>
      <c r="I713" s="24" t="s">
        <v>3070</v>
      </c>
    </row>
    <row r="714" spans="1:9" x14ac:dyDescent="0.2">
      <c r="A714" s="81" t="s">
        <v>1287</v>
      </c>
      <c r="B714" s="24" t="s">
        <v>1288</v>
      </c>
      <c r="C714" s="50"/>
      <c r="D714" s="127">
        <v>43102</v>
      </c>
      <c r="E714" s="112" t="s">
        <v>4069</v>
      </c>
      <c r="F714" s="80" t="s">
        <v>4070</v>
      </c>
      <c r="G714" s="40"/>
      <c r="H714" s="40"/>
      <c r="I714" s="24" t="s">
        <v>3070</v>
      </c>
    </row>
    <row r="715" spans="1:9" x14ac:dyDescent="0.2">
      <c r="A715" s="81" t="s">
        <v>3125</v>
      </c>
      <c r="B715" s="24" t="s">
        <v>1318</v>
      </c>
      <c r="C715" s="50"/>
      <c r="D715" s="127">
        <v>42310</v>
      </c>
      <c r="E715" s="112" t="s">
        <v>1318</v>
      </c>
      <c r="F715" s="80" t="s">
        <v>1317</v>
      </c>
      <c r="G715" s="40"/>
      <c r="H715" s="40"/>
      <c r="I715" s="24" t="s">
        <v>3070</v>
      </c>
    </row>
    <row r="716" spans="1:9" x14ac:dyDescent="0.2">
      <c r="A716" s="102" t="s">
        <v>3126</v>
      </c>
      <c r="B716" s="56" t="s">
        <v>3127</v>
      </c>
      <c r="C716" s="52" t="s">
        <v>3095</v>
      </c>
      <c r="D716" s="222">
        <v>41767</v>
      </c>
      <c r="E716" s="221" t="s">
        <v>2261</v>
      </c>
      <c r="F716" s="88" t="s">
        <v>2260</v>
      </c>
      <c r="G716" s="48"/>
      <c r="H716" s="48"/>
      <c r="I716" s="56" t="s">
        <v>3070</v>
      </c>
    </row>
    <row r="717" spans="1:9" x14ac:dyDescent="0.2">
      <c r="A717" s="81" t="s">
        <v>634</v>
      </c>
      <c r="B717" s="24" t="s">
        <v>3128</v>
      </c>
      <c r="C717" s="50"/>
      <c r="D717" s="127">
        <v>40980</v>
      </c>
      <c r="E717" s="112" t="s">
        <v>3129</v>
      </c>
      <c r="F717" s="80" t="s">
        <v>634</v>
      </c>
      <c r="G717" s="40"/>
      <c r="H717" s="40"/>
      <c r="I717" s="24" t="s">
        <v>3130</v>
      </c>
    </row>
    <row r="718" spans="1:9" x14ac:dyDescent="0.2">
      <c r="A718" s="81" t="s">
        <v>634</v>
      </c>
      <c r="B718" s="24" t="s">
        <v>3131</v>
      </c>
      <c r="C718" s="50"/>
      <c r="D718" s="127">
        <v>42368</v>
      </c>
      <c r="E718" s="112" t="s">
        <v>635</v>
      </c>
      <c r="F718" s="81" t="s">
        <v>634</v>
      </c>
      <c r="G718" s="40"/>
      <c r="H718" s="40"/>
      <c r="I718" s="24" t="s">
        <v>3132</v>
      </c>
    </row>
    <row r="719" spans="1:9" x14ac:dyDescent="0.2">
      <c r="A719" s="112" t="s">
        <v>3133</v>
      </c>
      <c r="B719" s="24" t="s">
        <v>1367</v>
      </c>
      <c r="C719" s="50"/>
      <c r="D719" s="127">
        <v>42613</v>
      </c>
      <c r="E719" s="24" t="s">
        <v>1367</v>
      </c>
      <c r="F719" s="223" t="s">
        <v>1366</v>
      </c>
      <c r="G719" s="40"/>
      <c r="H719" s="40"/>
      <c r="I719" s="24" t="s">
        <v>3070</v>
      </c>
    </row>
    <row r="720" spans="1:9" x14ac:dyDescent="0.2">
      <c r="A720" s="81" t="s">
        <v>3134</v>
      </c>
      <c r="B720" s="24" t="s">
        <v>662</v>
      </c>
      <c r="C720" s="50"/>
      <c r="D720" s="127">
        <v>42768</v>
      </c>
      <c r="E720" s="24" t="s">
        <v>662</v>
      </c>
      <c r="F720" s="80" t="s">
        <v>661</v>
      </c>
      <c r="G720" s="40"/>
      <c r="H720" s="40"/>
      <c r="I720" s="24" t="s">
        <v>3070</v>
      </c>
    </row>
    <row r="721" spans="1:9" x14ac:dyDescent="0.2">
      <c r="A721" s="112" t="s">
        <v>3135</v>
      </c>
      <c r="B721" s="24" t="s">
        <v>3136</v>
      </c>
      <c r="C721" s="50"/>
      <c r="D721" s="127">
        <v>42492</v>
      </c>
      <c r="E721" s="112" t="s">
        <v>811</v>
      </c>
      <c r="F721" s="80" t="s">
        <v>810</v>
      </c>
      <c r="G721" s="40"/>
      <c r="H721" s="40"/>
      <c r="I721" s="24" t="s">
        <v>3070</v>
      </c>
    </row>
    <row r="722" spans="1:9" x14ac:dyDescent="0.2">
      <c r="A722" s="65" t="s">
        <v>3137</v>
      </c>
      <c r="B722" s="35" t="s">
        <v>3138</v>
      </c>
      <c r="C722" s="26"/>
      <c r="D722" s="125">
        <v>41408</v>
      </c>
      <c r="E722" s="95" t="s">
        <v>3139</v>
      </c>
      <c r="F722" s="219" t="s">
        <v>3140</v>
      </c>
      <c r="G722" s="43"/>
      <c r="H722" s="43"/>
      <c r="I722" s="35" t="s">
        <v>3070</v>
      </c>
    </row>
    <row r="723" spans="1:9" x14ac:dyDescent="0.2">
      <c r="A723" s="112" t="s">
        <v>3140</v>
      </c>
      <c r="B723" s="24" t="s">
        <v>3139</v>
      </c>
      <c r="C723" s="50"/>
      <c r="D723" s="127">
        <v>42492</v>
      </c>
      <c r="E723" s="112" t="s">
        <v>333</v>
      </c>
      <c r="F723" s="80" t="s">
        <v>332</v>
      </c>
      <c r="G723" s="40"/>
      <c r="H723" s="40"/>
      <c r="I723" s="24" t="s">
        <v>3070</v>
      </c>
    </row>
    <row r="724" spans="1:9" x14ac:dyDescent="0.2">
      <c r="A724" s="81" t="s">
        <v>2515</v>
      </c>
      <c r="B724" s="24" t="s">
        <v>3141</v>
      </c>
      <c r="C724" s="50" t="s">
        <v>3095</v>
      </c>
      <c r="D724" s="127">
        <v>42513</v>
      </c>
      <c r="E724" s="112" t="s">
        <v>2516</v>
      </c>
      <c r="F724" s="80" t="s">
        <v>2515</v>
      </c>
      <c r="G724" s="40"/>
      <c r="H724" s="40"/>
      <c r="I724" s="24" t="s">
        <v>3070</v>
      </c>
    </row>
    <row r="725" spans="1:9" x14ac:dyDescent="0.2">
      <c r="A725" s="81" t="s">
        <v>3142</v>
      </c>
      <c r="B725" s="24" t="s">
        <v>286</v>
      </c>
      <c r="C725" s="50"/>
      <c r="D725" s="127">
        <v>42032</v>
      </c>
      <c r="E725" s="112" t="s">
        <v>286</v>
      </c>
      <c r="F725" s="81" t="s">
        <v>285</v>
      </c>
      <c r="G725" s="40"/>
      <c r="H725" s="40"/>
      <c r="I725" s="24" t="s">
        <v>3143</v>
      </c>
    </row>
    <row r="726" spans="1:9" x14ac:dyDescent="0.2">
      <c r="A726" s="102" t="s">
        <v>3144</v>
      </c>
      <c r="B726" s="56" t="s">
        <v>297</v>
      </c>
      <c r="C726" s="52"/>
      <c r="D726" s="222">
        <v>41736</v>
      </c>
      <c r="E726" s="221" t="s">
        <v>297</v>
      </c>
      <c r="F726" s="88" t="s">
        <v>296</v>
      </c>
      <c r="G726" s="48"/>
      <c r="H726" s="48"/>
      <c r="I726" s="56" t="s">
        <v>3070</v>
      </c>
    </row>
    <row r="727" spans="1:9" x14ac:dyDescent="0.2">
      <c r="A727" s="24" t="s">
        <v>4214</v>
      </c>
      <c r="B727" s="24" t="s">
        <v>693</v>
      </c>
      <c r="C727" s="50"/>
      <c r="D727" s="127">
        <v>43209</v>
      </c>
      <c r="E727" s="112" t="s">
        <v>693</v>
      </c>
      <c r="F727" s="36" t="s">
        <v>4215</v>
      </c>
      <c r="G727" s="40"/>
      <c r="H727" s="40"/>
      <c r="I727" s="24" t="s">
        <v>3070</v>
      </c>
    </row>
    <row r="728" spans="1:9" x14ac:dyDescent="0.2">
      <c r="A728" s="80" t="s">
        <v>2574</v>
      </c>
      <c r="B728" s="24" t="s">
        <v>2575</v>
      </c>
      <c r="C728" s="50"/>
      <c r="D728" s="127">
        <v>41423</v>
      </c>
      <c r="E728" s="112" t="s">
        <v>3145</v>
      </c>
      <c r="F728" s="80" t="s">
        <v>3146</v>
      </c>
      <c r="G728" s="40"/>
      <c r="H728" s="40"/>
      <c r="I728" s="24" t="s">
        <v>3147</v>
      </c>
    </row>
    <row r="729" spans="1:9" x14ac:dyDescent="0.2">
      <c r="A729" s="223" t="s">
        <v>3148</v>
      </c>
      <c r="B729" s="24" t="s">
        <v>2594</v>
      </c>
      <c r="C729" s="50"/>
      <c r="D729" s="127">
        <v>42593</v>
      </c>
      <c r="E729" s="24" t="s">
        <v>2594</v>
      </c>
      <c r="F729" s="223" t="s">
        <v>2593</v>
      </c>
      <c r="G729" s="40"/>
      <c r="H729" s="40"/>
      <c r="I729" s="24" t="s">
        <v>3070</v>
      </c>
    </row>
    <row r="730" spans="1:9" x14ac:dyDescent="0.2">
      <c r="A730" s="80" t="s">
        <v>3149</v>
      </c>
      <c r="B730" s="24" t="s">
        <v>3150</v>
      </c>
      <c r="C730" s="50"/>
      <c r="D730" s="127">
        <v>42054</v>
      </c>
      <c r="E730" s="112" t="s">
        <v>580</v>
      </c>
      <c r="F730" s="80" t="s">
        <v>579</v>
      </c>
      <c r="G730" s="40"/>
      <c r="H730" s="40"/>
      <c r="I730" s="24" t="s">
        <v>3070</v>
      </c>
    </row>
    <row r="731" spans="1:9" s="1001" customFormat="1" x14ac:dyDescent="0.2">
      <c r="A731" s="1011" t="s">
        <v>4380</v>
      </c>
      <c r="B731" s="1002" t="s">
        <v>4143</v>
      </c>
      <c r="C731" s="1007"/>
      <c r="D731" s="127">
        <v>43343</v>
      </c>
      <c r="E731" s="112" t="s">
        <v>4344</v>
      </c>
      <c r="F731" s="1011" t="s">
        <v>4381</v>
      </c>
      <c r="G731" s="1005"/>
      <c r="H731" s="1005"/>
      <c r="I731" s="1002" t="s">
        <v>3167</v>
      </c>
    </row>
    <row r="732" spans="1:9" x14ac:dyDescent="0.2">
      <c r="A732" s="80" t="s">
        <v>3151</v>
      </c>
      <c r="B732" s="24" t="s">
        <v>317</v>
      </c>
      <c r="C732" s="50"/>
      <c r="D732" s="127">
        <v>41218</v>
      </c>
      <c r="E732" s="112" t="s">
        <v>317</v>
      </c>
      <c r="F732" s="80" t="s">
        <v>316</v>
      </c>
      <c r="G732" s="40"/>
      <c r="H732" s="40"/>
      <c r="I732" s="24" t="s">
        <v>3152</v>
      </c>
    </row>
    <row r="733" spans="1:9" x14ac:dyDescent="0.2">
      <c r="A733" s="60" t="s">
        <v>749</v>
      </c>
      <c r="B733" s="35" t="s">
        <v>3153</v>
      </c>
      <c r="C733" s="26"/>
      <c r="D733" s="125">
        <v>40905</v>
      </c>
      <c r="E733" s="95" t="s">
        <v>750</v>
      </c>
      <c r="F733" s="60" t="s">
        <v>749</v>
      </c>
      <c r="G733" s="43"/>
      <c r="H733" s="43"/>
      <c r="I733" s="35" t="s">
        <v>3070</v>
      </c>
    </row>
    <row r="734" spans="1:9" x14ac:dyDescent="0.2">
      <c r="A734" s="80" t="s">
        <v>2725</v>
      </c>
      <c r="B734" s="24" t="s">
        <v>2726</v>
      </c>
      <c r="C734" s="50" t="s">
        <v>3095</v>
      </c>
      <c r="D734" s="127">
        <v>40358</v>
      </c>
      <c r="E734" s="112" t="s">
        <v>2726</v>
      </c>
      <c r="F734" s="223" t="s">
        <v>3154</v>
      </c>
      <c r="G734" s="40"/>
      <c r="H734" s="40"/>
      <c r="I734" s="24" t="s">
        <v>3155</v>
      </c>
    </row>
    <row r="735" spans="1:9" x14ac:dyDescent="0.2">
      <c r="A735" s="80" t="s">
        <v>3156</v>
      </c>
      <c r="B735" s="24" t="s">
        <v>3157</v>
      </c>
      <c r="C735" s="50"/>
      <c r="D735" s="127">
        <v>42192</v>
      </c>
      <c r="E735" s="112" t="s">
        <v>1819</v>
      </c>
      <c r="F735" s="80" t="s">
        <v>3158</v>
      </c>
      <c r="G735" s="40"/>
      <c r="H735" s="40"/>
      <c r="I735" s="24" t="s">
        <v>3159</v>
      </c>
    </row>
    <row r="736" spans="1:9" x14ac:dyDescent="0.2">
      <c r="A736" s="80" t="s">
        <v>3160</v>
      </c>
      <c r="B736" s="24" t="s">
        <v>3161</v>
      </c>
      <c r="C736" s="50"/>
      <c r="D736" s="127">
        <v>42361</v>
      </c>
      <c r="E736" s="112" t="s">
        <v>783</v>
      </c>
      <c r="F736" s="80" t="s">
        <v>782</v>
      </c>
      <c r="G736" s="40"/>
      <c r="H736" s="40"/>
      <c r="I736" s="24" t="s">
        <v>3070</v>
      </c>
    </row>
    <row r="737" spans="1:9" x14ac:dyDescent="0.2">
      <c r="A737" s="88" t="s">
        <v>3162</v>
      </c>
      <c r="B737" s="56" t="s">
        <v>1711</v>
      </c>
      <c r="C737" s="52"/>
      <c r="D737" s="222">
        <v>41962</v>
      </c>
      <c r="E737" s="221" t="s">
        <v>1711</v>
      </c>
      <c r="F737" s="88" t="s">
        <v>1710</v>
      </c>
      <c r="G737" s="48"/>
      <c r="H737" s="48"/>
      <c r="I737" s="56" t="s">
        <v>3070</v>
      </c>
    </row>
    <row r="738" spans="1:9" x14ac:dyDescent="0.2">
      <c r="A738" s="80" t="s">
        <v>794</v>
      </c>
      <c r="B738" s="24" t="s">
        <v>3163</v>
      </c>
      <c r="C738" s="50"/>
      <c r="D738" s="127">
        <v>41101</v>
      </c>
      <c r="E738" s="112" t="s">
        <v>795</v>
      </c>
      <c r="F738" s="80" t="s">
        <v>794</v>
      </c>
      <c r="G738" s="40"/>
      <c r="H738" s="40"/>
      <c r="I738" s="24" t="s">
        <v>3070</v>
      </c>
    </row>
    <row r="739" spans="1:9" x14ac:dyDescent="0.2">
      <c r="A739" s="112" t="s">
        <v>3164</v>
      </c>
      <c r="B739" s="24" t="s">
        <v>813</v>
      </c>
      <c r="C739" s="50"/>
      <c r="D739" s="127">
        <v>42593</v>
      </c>
      <c r="E739" s="24" t="s">
        <v>813</v>
      </c>
      <c r="F739" s="112" t="s">
        <v>812</v>
      </c>
      <c r="G739" s="40"/>
      <c r="H739" s="40"/>
      <c r="I739" s="24" t="s">
        <v>3070</v>
      </c>
    </row>
    <row r="740" spans="1:9" x14ac:dyDescent="0.2">
      <c r="A740" s="81" t="s">
        <v>3165</v>
      </c>
      <c r="B740" s="24" t="s">
        <v>3166</v>
      </c>
      <c r="C740" s="50"/>
      <c r="D740" s="127">
        <v>42857</v>
      </c>
      <c r="E740" s="112" t="s">
        <v>563</v>
      </c>
      <c r="F740" s="80" t="s">
        <v>562</v>
      </c>
      <c r="G740" s="40"/>
      <c r="H740" s="40"/>
      <c r="I740" s="24" t="s">
        <v>3167</v>
      </c>
    </row>
    <row r="741" spans="1:9" x14ac:dyDescent="0.2">
      <c r="A741" s="80" t="s">
        <v>817</v>
      </c>
      <c r="B741" s="24" t="s">
        <v>3168</v>
      </c>
      <c r="C741" s="50"/>
      <c r="D741" s="127">
        <v>40893</v>
      </c>
      <c r="E741" s="112" t="s">
        <v>818</v>
      </c>
      <c r="F741" s="80" t="s">
        <v>817</v>
      </c>
      <c r="G741" s="40"/>
      <c r="H741" s="40"/>
      <c r="I741" s="24" t="s">
        <v>3070</v>
      </c>
    </row>
    <row r="742" spans="1:9" x14ac:dyDescent="0.2">
      <c r="A742" s="81" t="s">
        <v>3169</v>
      </c>
      <c r="B742" s="24" t="s">
        <v>2001</v>
      </c>
      <c r="C742" s="50" t="s">
        <v>3095</v>
      </c>
      <c r="D742" s="127">
        <v>42306</v>
      </c>
      <c r="E742" s="112" t="s">
        <v>2001</v>
      </c>
      <c r="F742" s="80" t="s">
        <v>2000</v>
      </c>
      <c r="G742" s="40"/>
      <c r="H742" s="40"/>
      <c r="I742" s="24" t="s">
        <v>3070</v>
      </c>
    </row>
    <row r="743" spans="1:9" x14ac:dyDescent="0.2">
      <c r="A743" s="65" t="s">
        <v>3170</v>
      </c>
      <c r="B743" s="35" t="s">
        <v>3171</v>
      </c>
      <c r="C743" s="26"/>
      <c r="D743" s="125">
        <v>42948</v>
      </c>
      <c r="E743" s="95" t="s">
        <v>933</v>
      </c>
      <c r="F743" s="60" t="s">
        <v>932</v>
      </c>
      <c r="G743" s="43"/>
      <c r="H743" s="43"/>
      <c r="I743" s="35" t="s">
        <v>3098</v>
      </c>
    </row>
    <row r="744" spans="1:9" x14ac:dyDescent="0.2">
      <c r="A744" s="81" t="s">
        <v>3172</v>
      </c>
      <c r="B744" s="24" t="s">
        <v>3173</v>
      </c>
      <c r="C744" s="50"/>
      <c r="D744" s="127">
        <v>42961</v>
      </c>
      <c r="E744" s="112" t="s">
        <v>935</v>
      </c>
      <c r="F744" s="80" t="s">
        <v>934</v>
      </c>
      <c r="G744" s="40"/>
      <c r="H744" s="40"/>
      <c r="I744" s="81" t="s">
        <v>3098</v>
      </c>
    </row>
    <row r="745" spans="1:9" x14ac:dyDescent="0.2">
      <c r="A745" s="81" t="s">
        <v>3174</v>
      </c>
      <c r="B745" s="24" t="s">
        <v>2951</v>
      </c>
      <c r="C745" s="50" t="s">
        <v>3095</v>
      </c>
      <c r="D745" s="127">
        <v>41124</v>
      </c>
      <c r="E745" s="112" t="s">
        <v>2951</v>
      </c>
      <c r="F745" s="81" t="s">
        <v>2950</v>
      </c>
      <c r="G745" s="40"/>
      <c r="H745" s="40"/>
      <c r="I745" s="24" t="s">
        <v>3070</v>
      </c>
    </row>
    <row r="746" spans="1:9" x14ac:dyDescent="0.2">
      <c r="A746" s="81" t="s">
        <v>3175</v>
      </c>
      <c r="B746" s="24" t="s">
        <v>858</v>
      </c>
      <c r="C746" s="50"/>
      <c r="D746" s="127">
        <v>41166</v>
      </c>
      <c r="E746" s="112" t="s">
        <v>858</v>
      </c>
      <c r="F746" s="80" t="s">
        <v>857</v>
      </c>
      <c r="G746" s="40"/>
      <c r="H746" s="40"/>
      <c r="I746" s="24" t="s">
        <v>3176</v>
      </c>
    </row>
    <row r="747" spans="1:9" x14ac:dyDescent="0.2">
      <c r="A747" s="102" t="s">
        <v>3177</v>
      </c>
      <c r="B747" s="56" t="s">
        <v>3178</v>
      </c>
      <c r="C747" s="52"/>
      <c r="D747" s="222">
        <v>42005</v>
      </c>
      <c r="E747" s="221" t="s">
        <v>389</v>
      </c>
      <c r="F747" s="102" t="s">
        <v>3179</v>
      </c>
      <c r="G747" s="48"/>
      <c r="H747" s="48"/>
      <c r="I747" s="102" t="s">
        <v>3098</v>
      </c>
    </row>
    <row r="748" spans="1:9" x14ac:dyDescent="0.2">
      <c r="A748" s="24" t="s">
        <v>386</v>
      </c>
      <c r="B748" s="24" t="s">
        <v>387</v>
      </c>
      <c r="C748" s="50"/>
      <c r="D748" s="127">
        <v>43132</v>
      </c>
      <c r="E748" s="112" t="s">
        <v>387</v>
      </c>
      <c r="F748" s="24" t="s">
        <v>4118</v>
      </c>
      <c r="G748" s="40"/>
      <c r="H748" s="40"/>
      <c r="I748" s="24" t="s">
        <v>3070</v>
      </c>
    </row>
    <row r="749" spans="1:9" x14ac:dyDescent="0.2">
      <c r="A749" s="81" t="s">
        <v>864</v>
      </c>
      <c r="B749" s="24" t="s">
        <v>865</v>
      </c>
      <c r="C749" s="50"/>
      <c r="D749" s="127">
        <v>43160</v>
      </c>
      <c r="E749" s="112" t="s">
        <v>4172</v>
      </c>
      <c r="F749" s="81" t="s">
        <v>864</v>
      </c>
      <c r="G749" s="40"/>
      <c r="H749" s="40"/>
      <c r="I749" s="24" t="s">
        <v>3070</v>
      </c>
    </row>
    <row r="750" spans="1:9" s="1001" customFormat="1" x14ac:dyDescent="0.2">
      <c r="A750" s="1012" t="s">
        <v>4337</v>
      </c>
      <c r="B750" s="1002" t="s">
        <v>4338</v>
      </c>
      <c r="C750" s="1007"/>
      <c r="D750" s="127">
        <v>43256</v>
      </c>
      <c r="E750" s="112" t="s">
        <v>4354</v>
      </c>
      <c r="F750" s="1011" t="s">
        <v>4355</v>
      </c>
      <c r="G750" s="1005"/>
      <c r="H750" s="1005"/>
      <c r="I750" s="1002" t="s">
        <v>4383</v>
      </c>
    </row>
    <row r="751" spans="1:9" x14ac:dyDescent="0.2">
      <c r="A751" s="81" t="s">
        <v>3180</v>
      </c>
      <c r="B751" s="24" t="s">
        <v>863</v>
      </c>
      <c r="C751" s="50"/>
      <c r="D751" s="127">
        <v>42856</v>
      </c>
      <c r="E751" s="24" t="s">
        <v>863</v>
      </c>
      <c r="F751" s="80" t="s">
        <v>862</v>
      </c>
      <c r="G751" s="40"/>
      <c r="H751" s="40"/>
      <c r="I751" s="24" t="s">
        <v>3070</v>
      </c>
    </row>
    <row r="752" spans="1:9" x14ac:dyDescent="0.2">
      <c r="A752" s="102" t="s">
        <v>1833</v>
      </c>
      <c r="B752" s="56" t="s">
        <v>1834</v>
      </c>
      <c r="C752" s="52"/>
      <c r="D752" s="222">
        <v>43070</v>
      </c>
      <c r="E752" s="221" t="s">
        <v>4030</v>
      </c>
      <c r="F752" s="88" t="s">
        <v>1833</v>
      </c>
      <c r="G752" s="48"/>
      <c r="H752" s="48"/>
      <c r="I752" s="56" t="s">
        <v>3070</v>
      </c>
    </row>
    <row r="753" spans="1:9" s="1001" customFormat="1" x14ac:dyDescent="0.2">
      <c r="A753" s="161" t="s">
        <v>4379</v>
      </c>
      <c r="B753" s="13" t="s">
        <v>1836</v>
      </c>
      <c r="C753" s="1005"/>
      <c r="D753" s="218">
        <v>43252</v>
      </c>
      <c r="E753" s="214" t="s">
        <v>4346</v>
      </c>
      <c r="F753" s="161" t="s">
        <v>4378</v>
      </c>
      <c r="G753" s="1005"/>
      <c r="H753" s="1005"/>
      <c r="I753" s="13" t="s">
        <v>3070</v>
      </c>
    </row>
    <row r="754" spans="1:9" x14ac:dyDescent="0.2">
      <c r="A754" s="161" t="s">
        <v>3181</v>
      </c>
      <c r="B754" s="13"/>
      <c r="C754" s="203"/>
      <c r="D754" s="207"/>
      <c r="E754" s="203"/>
      <c r="F754" s="214"/>
      <c r="G754" s="203"/>
      <c r="H754" s="203"/>
      <c r="I754" s="107"/>
    </row>
  </sheetData>
  <sheetProtection selectLockedCells="1" selectUnlockedCells="1"/>
  <sortState ref="A8:I539">
    <sortCondition ref="A7"/>
  </sortState>
  <conditionalFormatting sqref="A270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0"/>
  <sheetViews>
    <sheetView topLeftCell="S49" workbookViewId="0">
      <selection activeCell="U119" sqref="U119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24" t="s">
        <v>3182</v>
      </c>
      <c r="B1" s="106"/>
      <c r="C1" s="13"/>
      <c r="D1" s="121"/>
      <c r="E1" s="121"/>
      <c r="F1" s="121"/>
      <c r="G1" s="121"/>
      <c r="AG1" s="225" t="s">
        <v>3183</v>
      </c>
      <c r="AH1" s="225"/>
      <c r="AI1" s="225"/>
      <c r="AJ1" s="225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3184</v>
      </c>
      <c r="C2" s="226" t="s">
        <v>3185</v>
      </c>
      <c r="D2" s="74"/>
      <c r="E2" s="74"/>
      <c r="F2" s="74"/>
      <c r="G2" s="74"/>
      <c r="H2" s="94" t="s">
        <v>3184</v>
      </c>
      <c r="I2" s="226" t="s">
        <v>3186</v>
      </c>
      <c r="J2" s="117"/>
      <c r="K2" s="117"/>
      <c r="L2" s="117"/>
      <c r="M2" s="117"/>
      <c r="N2" s="94" t="s">
        <v>3184</v>
      </c>
      <c r="O2" s="226" t="s">
        <v>3187</v>
      </c>
      <c r="P2" s="117"/>
      <c r="Q2" s="117"/>
      <c r="R2" s="117"/>
      <c r="AG2" s="32" t="s">
        <v>3188</v>
      </c>
      <c r="AH2" s="227" t="s">
        <v>3189</v>
      </c>
      <c r="AI2" s="59"/>
      <c r="AJ2" s="59"/>
      <c r="AK2" s="227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8" t="s">
        <v>3190</v>
      </c>
      <c r="B3" s="123" t="s">
        <v>1856</v>
      </c>
      <c r="C3" s="59" t="s">
        <v>59</v>
      </c>
      <c r="D3" s="229" t="s">
        <v>63</v>
      </c>
      <c r="E3" s="229" t="s">
        <v>64</v>
      </c>
      <c r="F3" s="230" t="s">
        <v>3191</v>
      </c>
      <c r="G3" s="231"/>
      <c r="H3" s="123" t="s">
        <v>1856</v>
      </c>
      <c r="I3" s="51" t="s">
        <v>59</v>
      </c>
      <c r="J3" s="229" t="s">
        <v>63</v>
      </c>
      <c r="K3" s="229" t="s">
        <v>64</v>
      </c>
      <c r="L3" s="230" t="s">
        <v>3191</v>
      </c>
      <c r="M3" s="117"/>
      <c r="N3" s="123" t="s">
        <v>1856</v>
      </c>
      <c r="O3" s="51" t="s">
        <v>59</v>
      </c>
      <c r="P3" s="229" t="s">
        <v>63</v>
      </c>
      <c r="Q3" s="229" t="s">
        <v>64</v>
      </c>
      <c r="R3" s="230" t="s">
        <v>3191</v>
      </c>
      <c r="AG3" s="54" t="s">
        <v>3192</v>
      </c>
      <c r="AH3" s="59">
        <v>2007</v>
      </c>
      <c r="AI3" s="228">
        <v>2008</v>
      </c>
      <c r="AJ3" s="228">
        <v>2009</v>
      </c>
      <c r="AK3" s="59" t="s">
        <v>3193</v>
      </c>
      <c r="AL3" s="59" t="s">
        <v>3194</v>
      </c>
      <c r="AM3" s="228" t="s">
        <v>93</v>
      </c>
      <c r="AN3" s="58" t="s">
        <v>17</v>
      </c>
      <c r="AO3" s="58" t="s">
        <v>3195</v>
      </c>
      <c r="AP3" s="58" t="s">
        <v>3196</v>
      </c>
      <c r="AQ3" s="58" t="s">
        <v>3197</v>
      </c>
      <c r="AR3" s="58">
        <v>2017</v>
      </c>
      <c r="AS3" s="58">
        <v>2018</v>
      </c>
    </row>
    <row r="4" spans="1:45" ht="11.25" customHeight="1" x14ac:dyDescent="0.2">
      <c r="A4" s="232" t="s">
        <v>3198</v>
      </c>
      <c r="B4" s="233">
        <v>139</v>
      </c>
      <c r="C4" s="234">
        <v>34.5</v>
      </c>
      <c r="D4" s="235"/>
      <c r="E4" s="235"/>
      <c r="F4" s="236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7">
        <v>0</v>
      </c>
      <c r="AI4" s="238">
        <v>0</v>
      </c>
      <c r="AJ4" s="239">
        <v>0</v>
      </c>
      <c r="AK4" s="237">
        <v>0</v>
      </c>
      <c r="AL4" s="240">
        <v>0</v>
      </c>
      <c r="AM4" s="241">
        <v>0</v>
      </c>
      <c r="AN4" s="242">
        <v>0</v>
      </c>
      <c r="AO4" s="243">
        <v>0</v>
      </c>
      <c r="AP4" s="244">
        <v>0</v>
      </c>
      <c r="AQ4" s="245">
        <v>0</v>
      </c>
      <c r="AR4" s="245">
        <v>0</v>
      </c>
      <c r="AS4" s="259"/>
    </row>
    <row r="5" spans="1:45" ht="11.25" customHeight="1" x14ac:dyDescent="0.2">
      <c r="A5" s="246" t="s">
        <v>3199</v>
      </c>
      <c r="B5" s="247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40">
        <v>0</v>
      </c>
      <c r="AI5" s="239">
        <v>0</v>
      </c>
      <c r="AJ5" s="239">
        <v>0</v>
      </c>
      <c r="AK5" s="240">
        <v>0</v>
      </c>
      <c r="AL5" s="240">
        <v>0</v>
      </c>
      <c r="AM5" s="242">
        <v>0</v>
      </c>
      <c r="AN5" s="242">
        <v>0</v>
      </c>
      <c r="AO5" s="243">
        <v>0</v>
      </c>
      <c r="AP5" s="241">
        <v>0</v>
      </c>
      <c r="AQ5" s="241">
        <v>0</v>
      </c>
      <c r="AR5" s="248">
        <v>1</v>
      </c>
      <c r="AS5" s="248"/>
    </row>
    <row r="6" spans="1:45" ht="11.25" customHeight="1" x14ac:dyDescent="0.2">
      <c r="A6" s="249" t="s">
        <v>3200</v>
      </c>
      <c r="B6" s="250">
        <v>136</v>
      </c>
      <c r="C6" s="67">
        <v>35.200000000000003</v>
      </c>
      <c r="D6" s="84">
        <v>43.72</v>
      </c>
      <c r="E6" s="84">
        <v>3.13</v>
      </c>
      <c r="F6" s="251">
        <v>10.15</v>
      </c>
      <c r="G6" s="74"/>
      <c r="H6" s="252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7">
        <v>0</v>
      </c>
      <c r="AI6" s="239">
        <v>0</v>
      </c>
      <c r="AJ6" s="238">
        <v>0</v>
      </c>
      <c r="AK6" s="240">
        <v>0</v>
      </c>
      <c r="AL6" s="237">
        <v>0</v>
      </c>
      <c r="AM6" s="242">
        <v>0</v>
      </c>
      <c r="AN6" s="242">
        <v>0</v>
      </c>
      <c r="AO6" s="253">
        <v>0</v>
      </c>
      <c r="AP6" s="241">
        <v>0</v>
      </c>
      <c r="AQ6" s="248">
        <v>1</v>
      </c>
      <c r="AR6" s="248">
        <v>2</v>
      </c>
      <c r="AS6" s="477"/>
    </row>
    <row r="7" spans="1:45" ht="11.25" customHeight="1" x14ac:dyDescent="0.2">
      <c r="A7" s="246" t="s">
        <v>3201</v>
      </c>
      <c r="B7" s="247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7">
        <v>0</v>
      </c>
      <c r="AI7" s="238">
        <v>0</v>
      </c>
      <c r="AJ7" s="238">
        <v>0</v>
      </c>
      <c r="AK7" s="237">
        <v>0</v>
      </c>
      <c r="AL7" s="237">
        <v>0</v>
      </c>
      <c r="AM7" s="242">
        <v>0</v>
      </c>
      <c r="AN7" s="241">
        <v>0</v>
      </c>
      <c r="AO7" s="253">
        <v>0</v>
      </c>
      <c r="AP7" s="254">
        <v>1</v>
      </c>
      <c r="AQ7" s="254">
        <v>2</v>
      </c>
      <c r="AR7" s="241">
        <v>4</v>
      </c>
      <c r="AS7" s="475"/>
    </row>
    <row r="8" spans="1:45" ht="11.25" customHeight="1" x14ac:dyDescent="0.2">
      <c r="A8" s="246" t="s">
        <v>3202</v>
      </c>
      <c r="B8" s="247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40">
        <v>0</v>
      </c>
      <c r="AI8" s="238">
        <v>0</v>
      </c>
      <c r="AJ8" s="239">
        <v>0</v>
      </c>
      <c r="AK8" s="237">
        <v>0</v>
      </c>
      <c r="AL8" s="237">
        <v>0</v>
      </c>
      <c r="AM8" s="241">
        <v>0</v>
      </c>
      <c r="AN8" s="253">
        <v>1</v>
      </c>
      <c r="AO8" s="16">
        <v>1</v>
      </c>
      <c r="AP8" s="254">
        <v>2</v>
      </c>
      <c r="AQ8" s="241">
        <v>4</v>
      </c>
      <c r="AR8" s="241">
        <v>0</v>
      </c>
      <c r="AS8" s="248"/>
    </row>
    <row r="9" spans="1:45" ht="11.25" customHeight="1" x14ac:dyDescent="0.2">
      <c r="A9" s="246" t="s">
        <v>3203</v>
      </c>
      <c r="B9" s="247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55">
        <v>59</v>
      </c>
      <c r="AH9" s="256">
        <v>0</v>
      </c>
      <c r="AI9" s="257">
        <v>0</v>
      </c>
      <c r="AJ9" s="257">
        <v>0</v>
      </c>
      <c r="AK9" s="258">
        <v>0</v>
      </c>
      <c r="AL9" s="256">
        <v>0</v>
      </c>
      <c r="AM9" s="245">
        <v>1</v>
      </c>
      <c r="AN9" s="3">
        <v>1</v>
      </c>
      <c r="AO9" s="3">
        <v>2</v>
      </c>
      <c r="AP9" s="245">
        <v>4</v>
      </c>
      <c r="AQ9" s="245">
        <v>0</v>
      </c>
      <c r="AR9" s="259">
        <v>1</v>
      </c>
      <c r="AS9" s="476"/>
    </row>
    <row r="10" spans="1:45" ht="11.25" customHeight="1" x14ac:dyDescent="0.2">
      <c r="A10" s="246" t="s">
        <v>3204</v>
      </c>
      <c r="B10" s="247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7">
        <v>0</v>
      </c>
      <c r="AI10" s="239">
        <v>0</v>
      </c>
      <c r="AJ10" s="239">
        <v>0</v>
      </c>
      <c r="AK10" s="240">
        <v>0</v>
      </c>
      <c r="AL10" s="240">
        <v>1</v>
      </c>
      <c r="AM10" s="254">
        <v>1</v>
      </c>
      <c r="AN10" s="16">
        <v>2</v>
      </c>
      <c r="AO10" s="253">
        <v>4</v>
      </c>
      <c r="AP10" s="241">
        <v>0</v>
      </c>
      <c r="AQ10" s="248">
        <v>1</v>
      </c>
      <c r="AR10" s="241">
        <v>1</v>
      </c>
      <c r="AS10" s="248"/>
    </row>
    <row r="11" spans="1:45" ht="11.25" customHeight="1" x14ac:dyDescent="0.2">
      <c r="A11" s="246" t="s">
        <v>3205</v>
      </c>
      <c r="B11" s="247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7">
        <v>0</v>
      </c>
      <c r="AI11" s="239">
        <v>0</v>
      </c>
      <c r="AJ11" s="238">
        <v>0</v>
      </c>
      <c r="AK11" s="240">
        <v>1</v>
      </c>
      <c r="AL11" s="20">
        <v>1</v>
      </c>
      <c r="AM11" s="254">
        <v>2</v>
      </c>
      <c r="AN11" s="253">
        <v>4</v>
      </c>
      <c r="AO11" s="253">
        <v>1</v>
      </c>
      <c r="AP11" s="254">
        <v>1</v>
      </c>
      <c r="AQ11" s="241">
        <v>1</v>
      </c>
      <c r="AR11" s="248">
        <v>1</v>
      </c>
      <c r="AS11" s="248"/>
    </row>
    <row r="12" spans="1:45" ht="11.25" customHeight="1" x14ac:dyDescent="0.2">
      <c r="A12" s="246" t="s">
        <v>3206</v>
      </c>
      <c r="B12" s="247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7">
        <v>0</v>
      </c>
      <c r="AI12" s="238">
        <v>0</v>
      </c>
      <c r="AJ12" s="238">
        <v>1</v>
      </c>
      <c r="AK12" s="20">
        <v>1</v>
      </c>
      <c r="AL12" s="20">
        <v>2</v>
      </c>
      <c r="AM12" s="241">
        <v>4</v>
      </c>
      <c r="AN12" s="253">
        <v>1</v>
      </c>
      <c r="AO12" s="16">
        <v>0</v>
      </c>
      <c r="AP12" s="241">
        <v>1</v>
      </c>
      <c r="AQ12" s="248">
        <v>1</v>
      </c>
      <c r="AR12" s="248">
        <v>0</v>
      </c>
      <c r="AS12" s="248"/>
    </row>
    <row r="13" spans="1:45" ht="11.25" customHeight="1" x14ac:dyDescent="0.2">
      <c r="A13" s="246" t="s">
        <v>3207</v>
      </c>
      <c r="B13" s="247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60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61">
        <v>55</v>
      </c>
      <c r="AH13" s="262">
        <v>0</v>
      </c>
      <c r="AI13" s="263">
        <v>1</v>
      </c>
      <c r="AJ13" s="264">
        <v>1</v>
      </c>
      <c r="AK13" s="261">
        <v>2</v>
      </c>
      <c r="AL13" s="262">
        <v>3</v>
      </c>
      <c r="AM13" s="265">
        <v>0</v>
      </c>
      <c r="AN13" s="266">
        <v>0</v>
      </c>
      <c r="AO13" s="267">
        <v>1</v>
      </c>
      <c r="AP13" s="268">
        <v>1</v>
      </c>
      <c r="AQ13" s="268">
        <v>0</v>
      </c>
      <c r="AR13" s="268">
        <v>4</v>
      </c>
      <c r="AS13" s="268"/>
    </row>
    <row r="14" spans="1:45" ht="11.25" customHeight="1" x14ac:dyDescent="0.2">
      <c r="A14" s="246" t="s">
        <v>3208</v>
      </c>
      <c r="B14" s="247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60">
        <v>3</v>
      </c>
      <c r="I14" s="269"/>
      <c r="J14" s="270"/>
      <c r="K14" s="12"/>
      <c r="L14" s="12"/>
      <c r="M14" s="117"/>
      <c r="N14" s="117"/>
      <c r="O14" s="117"/>
      <c r="P14" s="117"/>
      <c r="Q14" s="117"/>
      <c r="R14" s="117"/>
      <c r="AG14" s="255">
        <v>54</v>
      </c>
      <c r="AH14" s="256">
        <v>1</v>
      </c>
      <c r="AI14" s="271">
        <v>1</v>
      </c>
      <c r="AJ14" s="271">
        <v>2</v>
      </c>
      <c r="AK14" s="256">
        <v>4</v>
      </c>
      <c r="AL14" s="256">
        <v>1</v>
      </c>
      <c r="AM14" s="251">
        <v>1</v>
      </c>
      <c r="AN14" s="272">
        <v>1</v>
      </c>
      <c r="AO14" s="3">
        <v>1</v>
      </c>
      <c r="AP14" s="254">
        <v>0</v>
      </c>
      <c r="AQ14" s="254">
        <v>4</v>
      </c>
      <c r="AR14" s="254">
        <v>3</v>
      </c>
      <c r="AS14" s="254"/>
    </row>
    <row r="15" spans="1:45" ht="11.25" customHeight="1" x14ac:dyDescent="0.2">
      <c r="A15" s="246" t="s">
        <v>3209</v>
      </c>
      <c r="B15" s="247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60">
        <v>25</v>
      </c>
      <c r="I15" s="269" t="s">
        <v>3210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73">
        <v>2</v>
      </c>
      <c r="AJ15" s="238">
        <v>3</v>
      </c>
      <c r="AK15" s="240">
        <v>0</v>
      </c>
      <c r="AL15" s="20">
        <v>1</v>
      </c>
      <c r="AM15" s="241">
        <v>1</v>
      </c>
      <c r="AN15" s="16">
        <v>1</v>
      </c>
      <c r="AO15" s="16">
        <v>0</v>
      </c>
      <c r="AP15" s="254">
        <v>4</v>
      </c>
      <c r="AQ15" s="254">
        <v>2</v>
      </c>
      <c r="AR15" s="254">
        <v>0</v>
      </c>
      <c r="AS15" s="254"/>
    </row>
    <row r="16" spans="1:45" ht="11.25" customHeight="1" x14ac:dyDescent="0.2">
      <c r="A16" s="246" t="s">
        <v>3211</v>
      </c>
      <c r="B16" s="247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74">
        <v>25</v>
      </c>
      <c r="I16" s="12" t="s">
        <v>3212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8">
        <v>4</v>
      </c>
      <c r="AJ16" s="238">
        <v>1</v>
      </c>
      <c r="AK16" s="20">
        <v>1</v>
      </c>
      <c r="AL16" s="240">
        <v>1</v>
      </c>
      <c r="AM16" s="254">
        <v>1</v>
      </c>
      <c r="AN16" s="16">
        <v>0</v>
      </c>
      <c r="AO16" s="16">
        <v>4</v>
      </c>
      <c r="AP16" s="254">
        <v>2</v>
      </c>
      <c r="AQ16" s="254">
        <v>1</v>
      </c>
      <c r="AR16" s="254">
        <v>1</v>
      </c>
      <c r="AS16" s="254"/>
    </row>
    <row r="17" spans="1:45" ht="11.25" customHeight="1" x14ac:dyDescent="0.2">
      <c r="A17" s="275" t="s">
        <v>3213</v>
      </c>
      <c r="B17" s="276">
        <v>125</v>
      </c>
      <c r="C17" s="277">
        <v>36.1</v>
      </c>
      <c r="D17" s="278">
        <v>32.75</v>
      </c>
      <c r="E17" s="278">
        <v>4.57</v>
      </c>
      <c r="F17" s="278">
        <v>9.3000000000000007</v>
      </c>
      <c r="G17" s="74"/>
      <c r="H17" s="279">
        <v>28</v>
      </c>
      <c r="I17" s="280" t="s">
        <v>3214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40">
        <v>3</v>
      </c>
      <c r="AI17" s="238">
        <v>0</v>
      </c>
      <c r="AJ17" s="273">
        <v>2</v>
      </c>
      <c r="AK17" s="240">
        <v>1</v>
      </c>
      <c r="AL17" s="20">
        <v>1</v>
      </c>
      <c r="AM17" s="254">
        <v>0</v>
      </c>
      <c r="AN17" s="16">
        <v>4</v>
      </c>
      <c r="AO17" s="16">
        <v>2</v>
      </c>
      <c r="AP17" s="254">
        <v>1</v>
      </c>
      <c r="AQ17" s="254">
        <v>1</v>
      </c>
      <c r="AR17" s="254">
        <v>2</v>
      </c>
      <c r="AS17" s="254"/>
    </row>
    <row r="18" spans="1:45" ht="11.25" customHeight="1" x14ac:dyDescent="0.2">
      <c r="A18" s="275" t="s">
        <v>3215</v>
      </c>
      <c r="B18" s="276">
        <v>120</v>
      </c>
      <c r="C18" s="277">
        <v>36.4</v>
      </c>
      <c r="D18" s="278">
        <v>29.8</v>
      </c>
      <c r="E18" s="278">
        <v>4.93</v>
      </c>
      <c r="F18" s="278">
        <v>8.77</v>
      </c>
      <c r="G18" s="74"/>
      <c r="H18" s="281">
        <v>29</v>
      </c>
      <c r="I18" s="17" t="s">
        <v>3216</v>
      </c>
      <c r="J18" s="74"/>
      <c r="K18" s="74"/>
      <c r="L18" s="74"/>
      <c r="M18" s="117"/>
      <c r="N18" s="117"/>
      <c r="O18" s="117"/>
      <c r="P18" s="117"/>
      <c r="Q18" s="117"/>
      <c r="R18" s="117"/>
      <c r="AG18" s="261">
        <v>50</v>
      </c>
      <c r="AH18" s="262">
        <v>1</v>
      </c>
      <c r="AI18" s="264">
        <v>3</v>
      </c>
      <c r="AJ18" s="263">
        <v>1</v>
      </c>
      <c r="AK18" s="261">
        <v>1</v>
      </c>
      <c r="AL18" s="261">
        <v>0</v>
      </c>
      <c r="AM18" s="268">
        <v>4</v>
      </c>
      <c r="AN18" s="266">
        <v>2</v>
      </c>
      <c r="AO18" s="266">
        <v>0</v>
      </c>
      <c r="AP18" s="254">
        <v>1</v>
      </c>
      <c r="AQ18" s="254">
        <v>2</v>
      </c>
      <c r="AR18" s="254">
        <v>6</v>
      </c>
      <c r="AS18" s="254"/>
    </row>
    <row r="19" spans="1:45" ht="11.25" customHeight="1" x14ac:dyDescent="0.2">
      <c r="A19" s="275" t="s">
        <v>3217</v>
      </c>
      <c r="B19" s="276">
        <v>116</v>
      </c>
      <c r="C19" s="277">
        <v>36.4</v>
      </c>
      <c r="D19" s="278">
        <v>32.299999999999997</v>
      </c>
      <c r="E19" s="278">
        <v>4.3600000000000003</v>
      </c>
      <c r="F19" s="278">
        <v>8.74</v>
      </c>
      <c r="G19" s="74"/>
      <c r="H19" s="282">
        <v>27</v>
      </c>
      <c r="I19" s="17" t="s">
        <v>3218</v>
      </c>
      <c r="J19" s="74"/>
      <c r="K19" s="74"/>
      <c r="L19" s="74"/>
      <c r="M19" s="117"/>
      <c r="N19" s="117"/>
      <c r="O19" s="117"/>
      <c r="P19" s="117"/>
      <c r="Q19" s="117"/>
      <c r="R19" s="117"/>
      <c r="AG19" s="255">
        <v>49</v>
      </c>
      <c r="AH19" s="255">
        <v>3</v>
      </c>
      <c r="AI19" s="283">
        <v>1</v>
      </c>
      <c r="AJ19" s="271">
        <v>1</v>
      </c>
      <c r="AK19" s="255">
        <v>0</v>
      </c>
      <c r="AL19" s="255">
        <v>4</v>
      </c>
      <c r="AM19" s="251">
        <v>3</v>
      </c>
      <c r="AN19" s="3">
        <v>0</v>
      </c>
      <c r="AO19" s="3">
        <v>1</v>
      </c>
      <c r="AP19" s="251">
        <v>2</v>
      </c>
      <c r="AQ19" s="251">
        <v>6</v>
      </c>
      <c r="AR19" s="251">
        <v>1</v>
      </c>
      <c r="AS19" s="478"/>
    </row>
    <row r="20" spans="1:45" ht="11.25" customHeight="1" x14ac:dyDescent="0.2">
      <c r="A20" s="275" t="s">
        <v>3219</v>
      </c>
      <c r="B20" s="276">
        <v>112</v>
      </c>
      <c r="C20" s="277">
        <v>36.700000000000003</v>
      </c>
      <c r="D20" s="278">
        <v>35.82</v>
      </c>
      <c r="E20" s="278">
        <v>3.79</v>
      </c>
      <c r="F20" s="278">
        <v>8.6300000000000008</v>
      </c>
      <c r="G20" s="74"/>
      <c r="H20" s="282">
        <v>27</v>
      </c>
      <c r="I20" s="17" t="s">
        <v>3220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40">
        <v>1</v>
      </c>
      <c r="AI20" s="273">
        <v>1</v>
      </c>
      <c r="AJ20" s="273">
        <v>0</v>
      </c>
      <c r="AK20" s="20">
        <v>4</v>
      </c>
      <c r="AL20" s="20">
        <v>3</v>
      </c>
      <c r="AM20" s="254">
        <v>1</v>
      </c>
      <c r="AN20" s="16">
        <v>3</v>
      </c>
      <c r="AO20" s="16">
        <v>2</v>
      </c>
      <c r="AP20" s="254">
        <v>6</v>
      </c>
      <c r="AQ20" s="254">
        <v>1</v>
      </c>
      <c r="AR20" s="241">
        <v>4</v>
      </c>
      <c r="AS20" s="248"/>
    </row>
    <row r="21" spans="1:45" ht="11.25" customHeight="1" x14ac:dyDescent="0.2">
      <c r="A21" s="275" t="s">
        <v>3221</v>
      </c>
      <c r="B21" s="276">
        <v>109</v>
      </c>
      <c r="C21" s="277">
        <v>36.799999999999997</v>
      </c>
      <c r="D21" s="278">
        <v>36.520000000000003</v>
      </c>
      <c r="E21" s="278">
        <v>3.66</v>
      </c>
      <c r="F21" s="278">
        <v>8.68</v>
      </c>
      <c r="G21" s="74"/>
      <c r="H21" s="284">
        <v>70</v>
      </c>
      <c r="I21" s="285">
        <v>17.899999999999999</v>
      </c>
      <c r="J21" s="286"/>
      <c r="K21" s="286"/>
      <c r="L21" s="286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73">
        <v>0</v>
      </c>
      <c r="AJ21" s="273">
        <v>4</v>
      </c>
      <c r="AK21" s="20">
        <v>3</v>
      </c>
      <c r="AL21" s="20">
        <v>1</v>
      </c>
      <c r="AM21" s="254">
        <v>3</v>
      </c>
      <c r="AN21" s="16">
        <v>1</v>
      </c>
      <c r="AO21" s="16">
        <v>6</v>
      </c>
      <c r="AP21" s="254">
        <v>1</v>
      </c>
      <c r="AQ21" s="241">
        <v>4</v>
      </c>
      <c r="AR21" s="248">
        <v>3</v>
      </c>
      <c r="AS21" s="248"/>
    </row>
    <row r="22" spans="1:45" ht="11.25" customHeight="1" x14ac:dyDescent="0.2">
      <c r="A22" s="275" t="s">
        <v>3222</v>
      </c>
      <c r="B22" s="276">
        <v>109</v>
      </c>
      <c r="C22" s="277">
        <v>36.9</v>
      </c>
      <c r="D22" s="278">
        <v>36.799999999999997</v>
      </c>
      <c r="E22" s="278">
        <v>3.64</v>
      </c>
      <c r="F22" s="278">
        <v>8.35</v>
      </c>
      <c r="G22" s="74"/>
      <c r="H22" s="284">
        <v>69</v>
      </c>
      <c r="I22" s="285">
        <v>18</v>
      </c>
      <c r="J22" s="287">
        <v>31.68</v>
      </c>
      <c r="K22" s="288">
        <v>3.8</v>
      </c>
      <c r="L22" s="286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73">
        <v>4</v>
      </c>
      <c r="AJ22" s="273">
        <v>2</v>
      </c>
      <c r="AK22" s="20">
        <v>1</v>
      </c>
      <c r="AL22" s="20">
        <v>3</v>
      </c>
      <c r="AM22" s="254">
        <v>1</v>
      </c>
      <c r="AN22" s="16">
        <v>6</v>
      </c>
      <c r="AO22" s="16">
        <v>1</v>
      </c>
      <c r="AP22" s="241">
        <v>4</v>
      </c>
      <c r="AQ22" s="248">
        <v>3</v>
      </c>
      <c r="AR22" s="248">
        <v>7</v>
      </c>
      <c r="AS22" s="479"/>
    </row>
    <row r="23" spans="1:45" ht="11.25" customHeight="1" x14ac:dyDescent="0.2">
      <c r="A23" s="275" t="s">
        <v>3223</v>
      </c>
      <c r="B23" s="276">
        <v>109</v>
      </c>
      <c r="C23" s="277">
        <v>36.9</v>
      </c>
      <c r="D23" s="278">
        <v>39.5</v>
      </c>
      <c r="E23" s="278">
        <v>3.39</v>
      </c>
      <c r="F23" s="278">
        <v>8.3699999999999992</v>
      </c>
      <c r="G23" s="74"/>
      <c r="H23" s="289">
        <v>70</v>
      </c>
      <c r="I23" s="277">
        <v>18</v>
      </c>
      <c r="J23" s="290">
        <v>33.76</v>
      </c>
      <c r="K23" s="278">
        <v>3.5</v>
      </c>
      <c r="L23" s="286"/>
      <c r="M23" s="117"/>
      <c r="N23" s="117"/>
      <c r="O23" s="117"/>
      <c r="P23" s="117"/>
      <c r="Q23" s="117"/>
      <c r="R23" s="117"/>
      <c r="AG23" s="261">
        <v>45</v>
      </c>
      <c r="AH23" s="261">
        <v>5</v>
      </c>
      <c r="AI23" s="264">
        <v>3</v>
      </c>
      <c r="AJ23" s="264">
        <v>1</v>
      </c>
      <c r="AK23" s="261">
        <v>3</v>
      </c>
      <c r="AL23" s="261">
        <v>1</v>
      </c>
      <c r="AM23" s="268">
        <v>6</v>
      </c>
      <c r="AN23" s="266">
        <v>2</v>
      </c>
      <c r="AO23" s="267">
        <v>4</v>
      </c>
      <c r="AP23" s="268">
        <v>3</v>
      </c>
      <c r="AQ23" s="268">
        <v>8</v>
      </c>
      <c r="AR23" s="265">
        <v>7</v>
      </c>
      <c r="AS23" s="265"/>
    </row>
    <row r="24" spans="1:45" ht="11.25" customHeight="1" x14ac:dyDescent="0.2">
      <c r="A24" s="275" t="s">
        <v>3224</v>
      </c>
      <c r="B24" s="276">
        <v>107</v>
      </c>
      <c r="C24" s="277">
        <v>37</v>
      </c>
      <c r="D24" s="278">
        <v>40.630000000000003</v>
      </c>
      <c r="E24" s="278">
        <v>3.3</v>
      </c>
      <c r="F24" s="278">
        <v>7.79</v>
      </c>
      <c r="G24" s="74"/>
      <c r="H24" s="291">
        <v>70</v>
      </c>
      <c r="I24" s="234">
        <v>18.100000000000001</v>
      </c>
      <c r="J24" s="292">
        <v>34.49</v>
      </c>
      <c r="K24" s="236">
        <v>3.45</v>
      </c>
      <c r="L24" s="286"/>
      <c r="M24" s="117"/>
      <c r="N24" s="117"/>
      <c r="O24" s="117"/>
      <c r="P24" s="117"/>
      <c r="Q24" s="117"/>
      <c r="R24" s="117"/>
      <c r="AG24" s="255">
        <v>44</v>
      </c>
      <c r="AH24" s="255">
        <v>1</v>
      </c>
      <c r="AI24" s="271">
        <v>1</v>
      </c>
      <c r="AJ24" s="271">
        <v>3</v>
      </c>
      <c r="AK24" s="255">
        <v>1</v>
      </c>
      <c r="AL24" s="255">
        <v>6</v>
      </c>
      <c r="AM24" s="251">
        <v>2</v>
      </c>
      <c r="AN24" s="272">
        <v>3</v>
      </c>
      <c r="AO24" s="3">
        <v>3</v>
      </c>
      <c r="AP24" s="254">
        <v>8</v>
      </c>
      <c r="AQ24" s="241">
        <v>7</v>
      </c>
      <c r="AR24" s="241">
        <v>4</v>
      </c>
      <c r="AS24" s="241"/>
    </row>
    <row r="25" spans="1:45" ht="11.25" customHeight="1" x14ac:dyDescent="0.2">
      <c r="A25" s="275" t="s">
        <v>3225</v>
      </c>
      <c r="B25" s="276">
        <v>104</v>
      </c>
      <c r="C25" s="277">
        <v>37.1</v>
      </c>
      <c r="D25" s="278">
        <v>42.64</v>
      </c>
      <c r="E25" s="278">
        <v>3.22</v>
      </c>
      <c r="F25" s="278">
        <v>7.49</v>
      </c>
      <c r="G25" s="74"/>
      <c r="H25" s="289">
        <v>67</v>
      </c>
      <c r="I25" s="277">
        <v>18.3</v>
      </c>
      <c r="J25" s="290">
        <v>35.51</v>
      </c>
      <c r="K25" s="278">
        <v>3.44</v>
      </c>
      <c r="L25" s="286"/>
      <c r="M25" s="117"/>
      <c r="N25" s="117"/>
      <c r="O25" s="117"/>
      <c r="P25" s="117"/>
      <c r="Q25" s="117"/>
      <c r="R25" s="117"/>
      <c r="Z25" s="417" t="s">
        <v>3382</v>
      </c>
      <c r="AG25" s="20">
        <v>43</v>
      </c>
      <c r="AH25" s="20">
        <v>1</v>
      </c>
      <c r="AI25" s="273">
        <v>3</v>
      </c>
      <c r="AJ25" s="273">
        <v>1</v>
      </c>
      <c r="AK25" s="20">
        <v>6</v>
      </c>
      <c r="AL25" s="20">
        <v>2</v>
      </c>
      <c r="AM25" s="241">
        <v>3</v>
      </c>
      <c r="AN25" s="16">
        <v>3</v>
      </c>
      <c r="AO25" s="16">
        <v>10</v>
      </c>
      <c r="AP25" s="241">
        <v>8</v>
      </c>
      <c r="AQ25" s="241">
        <v>4</v>
      </c>
      <c r="AR25" s="241">
        <v>4</v>
      </c>
      <c r="AS25" s="248"/>
    </row>
    <row r="26" spans="1:45" ht="11.25" customHeight="1" x14ac:dyDescent="0.2">
      <c r="A26" s="275" t="s">
        <v>3226</v>
      </c>
      <c r="B26" s="276">
        <v>98</v>
      </c>
      <c r="C26" s="277">
        <v>37.4</v>
      </c>
      <c r="D26" s="278">
        <v>43.46</v>
      </c>
      <c r="E26" s="278">
        <v>3.21</v>
      </c>
      <c r="F26" s="278">
        <v>7.6</v>
      </c>
      <c r="G26" s="74"/>
      <c r="H26" s="291">
        <v>65</v>
      </c>
      <c r="I26" s="234">
        <v>18.399999999999999</v>
      </c>
      <c r="J26" s="292">
        <v>34.799999999999997</v>
      </c>
      <c r="K26" s="236">
        <v>3.5</v>
      </c>
      <c r="L26" s="286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73">
        <v>2</v>
      </c>
      <c r="AJ26" s="273">
        <v>7</v>
      </c>
      <c r="AK26" s="20">
        <v>2</v>
      </c>
      <c r="AL26" s="240">
        <v>3</v>
      </c>
      <c r="AM26" s="254">
        <v>3</v>
      </c>
      <c r="AN26" s="16">
        <v>8</v>
      </c>
      <c r="AO26" s="253">
        <v>6</v>
      </c>
      <c r="AP26" s="241">
        <v>4</v>
      </c>
      <c r="AQ26" s="241">
        <v>4</v>
      </c>
      <c r="AR26" s="248">
        <v>6</v>
      </c>
      <c r="AS26" s="248"/>
    </row>
    <row r="27" spans="1:45" ht="11.25" customHeight="1" x14ac:dyDescent="0.2">
      <c r="A27" s="275" t="s">
        <v>3227</v>
      </c>
      <c r="B27" s="276">
        <v>97</v>
      </c>
      <c r="C27" s="277">
        <v>37.6</v>
      </c>
      <c r="D27" s="278">
        <v>45.14</v>
      </c>
      <c r="E27" s="278">
        <v>3.11</v>
      </c>
      <c r="F27" s="278">
        <v>7.18</v>
      </c>
      <c r="G27" s="74"/>
      <c r="H27" s="289">
        <v>61</v>
      </c>
      <c r="I27" s="277">
        <v>18.399999999999999</v>
      </c>
      <c r="J27" s="290">
        <v>36.44</v>
      </c>
      <c r="K27" s="278">
        <v>3.43</v>
      </c>
      <c r="L27" s="286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73">
        <v>7</v>
      </c>
      <c r="AJ27" s="273">
        <v>1</v>
      </c>
      <c r="AK27" s="240">
        <v>3</v>
      </c>
      <c r="AL27" s="20">
        <v>3</v>
      </c>
      <c r="AM27" s="254">
        <v>9</v>
      </c>
      <c r="AN27" s="253">
        <v>7</v>
      </c>
      <c r="AO27" s="253">
        <v>3</v>
      </c>
      <c r="AP27" s="241">
        <v>4</v>
      </c>
      <c r="AQ27" s="248">
        <v>6</v>
      </c>
      <c r="AR27" s="248">
        <v>2</v>
      </c>
      <c r="AS27" s="248"/>
    </row>
    <row r="28" spans="1:45" ht="11.25" customHeight="1" x14ac:dyDescent="0.2">
      <c r="A28" s="275" t="s">
        <v>3228</v>
      </c>
      <c r="B28" s="276">
        <v>98</v>
      </c>
      <c r="C28" s="277">
        <v>37.700000000000003</v>
      </c>
      <c r="D28" s="278">
        <v>45.79</v>
      </c>
      <c r="E28" s="278">
        <v>3.05</v>
      </c>
      <c r="F28" s="278">
        <v>7.05</v>
      </c>
      <c r="G28" s="74"/>
      <c r="H28" s="291">
        <v>62</v>
      </c>
      <c r="I28" s="234">
        <v>18.399999999999999</v>
      </c>
      <c r="J28" s="292">
        <v>37.24</v>
      </c>
      <c r="K28" s="236">
        <v>3.33</v>
      </c>
      <c r="L28" s="286"/>
      <c r="M28" s="117"/>
      <c r="N28" s="117"/>
      <c r="O28" s="117"/>
      <c r="P28" s="117"/>
      <c r="Q28" s="117"/>
      <c r="R28" s="117"/>
      <c r="AG28" s="261">
        <v>40</v>
      </c>
      <c r="AH28" s="261">
        <v>6</v>
      </c>
      <c r="AI28" s="264">
        <v>3</v>
      </c>
      <c r="AJ28" s="263">
        <v>3</v>
      </c>
      <c r="AK28" s="261">
        <v>3</v>
      </c>
      <c r="AL28" s="261">
        <v>6</v>
      </c>
      <c r="AM28" s="265">
        <v>6</v>
      </c>
      <c r="AN28" s="267">
        <v>3</v>
      </c>
      <c r="AO28" s="267">
        <v>5</v>
      </c>
      <c r="AP28" s="254">
        <v>6</v>
      </c>
      <c r="AQ28" s="254">
        <v>2</v>
      </c>
      <c r="AR28" s="254">
        <v>2</v>
      </c>
      <c r="AS28" s="254"/>
    </row>
    <row r="29" spans="1:45" ht="11.25" customHeight="1" x14ac:dyDescent="0.2">
      <c r="A29" s="246" t="s">
        <v>3229</v>
      </c>
      <c r="B29" s="247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93">
        <v>65</v>
      </c>
      <c r="I29" s="109">
        <v>18.399999999999999</v>
      </c>
      <c r="J29" s="118">
        <v>36.520000000000003</v>
      </c>
      <c r="K29" s="110">
        <v>3.39</v>
      </c>
      <c r="L29" s="294"/>
      <c r="M29" s="117"/>
      <c r="N29" s="117"/>
      <c r="O29" s="117"/>
      <c r="P29" s="117"/>
      <c r="Q29" s="117"/>
      <c r="R29" s="117"/>
      <c r="AG29" s="255">
        <v>39</v>
      </c>
      <c r="AH29" s="255">
        <v>3</v>
      </c>
      <c r="AI29" s="283">
        <v>2</v>
      </c>
      <c r="AJ29" s="271">
        <v>3</v>
      </c>
      <c r="AK29" s="255">
        <v>9</v>
      </c>
      <c r="AL29" s="256">
        <v>11</v>
      </c>
      <c r="AM29" s="245">
        <v>3</v>
      </c>
      <c r="AN29" s="272">
        <v>6</v>
      </c>
      <c r="AO29" s="3">
        <v>6</v>
      </c>
      <c r="AP29" s="251">
        <v>2</v>
      </c>
      <c r="AQ29" s="251">
        <v>3</v>
      </c>
      <c r="AR29" s="251">
        <v>1</v>
      </c>
      <c r="AS29" s="478"/>
    </row>
    <row r="30" spans="1:45" ht="11.25" customHeight="1" x14ac:dyDescent="0.2">
      <c r="A30" s="246" t="s">
        <v>3230</v>
      </c>
      <c r="B30" s="247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95">
        <v>65</v>
      </c>
      <c r="I30" s="72">
        <v>18.600000000000001</v>
      </c>
      <c r="J30" s="74">
        <v>37.24</v>
      </c>
      <c r="K30" s="73">
        <v>3.35</v>
      </c>
      <c r="L30" s="294"/>
      <c r="M30" s="117"/>
      <c r="N30" s="270"/>
      <c r="O30" s="117"/>
      <c r="P30" s="117"/>
      <c r="Q30" s="117"/>
      <c r="R30" s="117"/>
      <c r="AG30" s="20">
        <v>38</v>
      </c>
      <c r="AH30" s="240">
        <v>4</v>
      </c>
      <c r="AI30" s="273">
        <v>5</v>
      </c>
      <c r="AJ30" s="273">
        <v>7</v>
      </c>
      <c r="AK30" s="240">
        <v>9</v>
      </c>
      <c r="AL30" s="240">
        <v>3</v>
      </c>
      <c r="AM30" s="241">
        <v>4</v>
      </c>
      <c r="AN30" s="16">
        <v>4</v>
      </c>
      <c r="AO30" s="16">
        <v>4</v>
      </c>
      <c r="AP30" s="254">
        <v>3</v>
      </c>
      <c r="AQ30" s="254">
        <v>1</v>
      </c>
      <c r="AR30" s="241">
        <v>1</v>
      </c>
      <c r="AS30" s="241"/>
    </row>
    <row r="31" spans="1:45" ht="11.25" customHeight="1" x14ac:dyDescent="0.2">
      <c r="A31" s="246" t="s">
        <v>3231</v>
      </c>
      <c r="B31" s="247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93">
        <v>81</v>
      </c>
      <c r="I31" s="109">
        <v>18.3</v>
      </c>
      <c r="J31" s="118">
        <v>40.340000000000003</v>
      </c>
      <c r="K31" s="110">
        <v>3.06</v>
      </c>
      <c r="L31" s="294"/>
      <c r="M31" s="269" t="s">
        <v>3232</v>
      </c>
      <c r="N31" s="270"/>
      <c r="O31" s="270"/>
      <c r="P31" s="117"/>
      <c r="Q31" s="117"/>
      <c r="R31" s="117"/>
      <c r="AG31" s="20">
        <v>37</v>
      </c>
      <c r="AH31" s="20">
        <v>9</v>
      </c>
      <c r="AI31" s="273">
        <v>10</v>
      </c>
      <c r="AJ31" s="238">
        <v>9</v>
      </c>
      <c r="AK31" s="240">
        <v>5</v>
      </c>
      <c r="AL31" s="240">
        <v>4</v>
      </c>
      <c r="AM31" s="254">
        <v>2</v>
      </c>
      <c r="AN31" s="16">
        <v>5</v>
      </c>
      <c r="AO31" s="16">
        <v>3</v>
      </c>
      <c r="AP31" s="254">
        <v>2</v>
      </c>
      <c r="AQ31" s="241">
        <v>1</v>
      </c>
      <c r="AR31" s="241">
        <v>2</v>
      </c>
      <c r="AS31" s="241"/>
    </row>
    <row r="32" spans="1:45" ht="11.25" customHeight="1" x14ac:dyDescent="0.2">
      <c r="A32" s="246" t="s">
        <v>3233</v>
      </c>
      <c r="B32" s="247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95">
        <v>82</v>
      </c>
      <c r="I32" s="72">
        <v>18.399999999999999</v>
      </c>
      <c r="J32" s="74">
        <v>43.21</v>
      </c>
      <c r="K32" s="73">
        <v>2.95</v>
      </c>
      <c r="L32" s="294"/>
      <c r="M32" s="17" t="s">
        <v>3234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8">
        <v>8</v>
      </c>
      <c r="AJ32" s="238">
        <v>3</v>
      </c>
      <c r="AK32" s="240">
        <v>4</v>
      </c>
      <c r="AL32" s="20">
        <v>4</v>
      </c>
      <c r="AM32" s="254">
        <v>8</v>
      </c>
      <c r="AN32" s="16">
        <v>3</v>
      </c>
      <c r="AO32" s="16">
        <v>2</v>
      </c>
      <c r="AP32" s="241">
        <v>2</v>
      </c>
      <c r="AQ32" s="241">
        <v>2</v>
      </c>
      <c r="AR32" s="241">
        <v>2</v>
      </c>
      <c r="AS32" s="248"/>
    </row>
    <row r="33" spans="1:45" ht="11.25" customHeight="1" x14ac:dyDescent="0.2">
      <c r="A33" s="246" t="s">
        <v>3235</v>
      </c>
      <c r="B33" s="247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93">
        <v>82</v>
      </c>
      <c r="I33" s="109">
        <v>18.399999999999999</v>
      </c>
      <c r="J33" s="118">
        <v>40.28</v>
      </c>
      <c r="K33" s="110">
        <v>3.14</v>
      </c>
      <c r="L33" s="294"/>
      <c r="M33" s="17" t="s">
        <v>3236</v>
      </c>
      <c r="N33" s="17"/>
      <c r="O33" s="17"/>
      <c r="P33" s="117"/>
      <c r="Q33" s="117"/>
      <c r="R33" s="117"/>
      <c r="AG33" s="261">
        <v>35</v>
      </c>
      <c r="AH33" s="262">
        <v>7</v>
      </c>
      <c r="AI33" s="263">
        <v>8</v>
      </c>
      <c r="AJ33" s="263">
        <v>6</v>
      </c>
      <c r="AK33" s="261">
        <v>4</v>
      </c>
      <c r="AL33" s="261">
        <v>6</v>
      </c>
      <c r="AM33" s="268">
        <v>3</v>
      </c>
      <c r="AN33" s="266">
        <v>2</v>
      </c>
      <c r="AO33" s="267">
        <v>2</v>
      </c>
      <c r="AP33" s="265">
        <v>2</v>
      </c>
      <c r="AQ33" s="265">
        <v>2</v>
      </c>
      <c r="AR33" s="296">
        <v>5</v>
      </c>
      <c r="AS33" s="296"/>
    </row>
    <row r="34" spans="1:45" ht="11.25" customHeight="1" x14ac:dyDescent="0.2">
      <c r="A34" s="246" t="s">
        <v>3237</v>
      </c>
      <c r="B34" s="247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95">
        <v>82</v>
      </c>
      <c r="I34" s="72">
        <v>18.399999999999999</v>
      </c>
      <c r="J34" s="74">
        <v>38.619999999999997</v>
      </c>
      <c r="K34" s="73">
        <v>3.28</v>
      </c>
      <c r="L34" s="294"/>
      <c r="M34" s="297" t="s">
        <v>3238</v>
      </c>
      <c r="N34" s="117"/>
      <c r="O34" s="117"/>
      <c r="P34" s="117"/>
      <c r="Q34" s="117"/>
      <c r="R34" s="117"/>
      <c r="AG34" s="255">
        <v>34</v>
      </c>
      <c r="AH34" s="256">
        <v>9</v>
      </c>
      <c r="AI34" s="283">
        <v>6</v>
      </c>
      <c r="AJ34" s="271">
        <v>4</v>
      </c>
      <c r="AK34" s="255">
        <v>6</v>
      </c>
      <c r="AL34" s="255">
        <v>3</v>
      </c>
      <c r="AM34" s="251">
        <v>2</v>
      </c>
      <c r="AN34" s="272">
        <v>2</v>
      </c>
      <c r="AO34" s="272">
        <v>2</v>
      </c>
      <c r="AP34" s="241">
        <v>2</v>
      </c>
      <c r="AQ34" s="248">
        <v>5</v>
      </c>
      <c r="AR34" s="248">
        <v>4</v>
      </c>
      <c r="AS34" s="248"/>
    </row>
    <row r="35" spans="1:45" ht="11.25" customHeight="1" x14ac:dyDescent="0.2">
      <c r="A35" s="246" t="s">
        <v>3239</v>
      </c>
      <c r="B35" s="298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55">
        <v>85</v>
      </c>
      <c r="I35" s="67">
        <v>18.3</v>
      </c>
      <c r="J35" s="69">
        <v>41.67</v>
      </c>
      <c r="K35" s="84">
        <v>2.98</v>
      </c>
      <c r="L35" s="68">
        <v>6.71</v>
      </c>
      <c r="M35" s="299" t="s">
        <v>3240</v>
      </c>
      <c r="N35" s="300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40">
        <v>9</v>
      </c>
      <c r="AI35" s="273">
        <v>7</v>
      </c>
      <c r="AJ35" s="273">
        <v>6</v>
      </c>
      <c r="AK35" s="20">
        <v>2</v>
      </c>
      <c r="AL35" s="20">
        <v>2</v>
      </c>
      <c r="AM35" s="241">
        <v>1</v>
      </c>
      <c r="AN35" s="253">
        <v>2</v>
      </c>
      <c r="AO35" s="253">
        <v>2</v>
      </c>
      <c r="AP35" s="254">
        <v>6</v>
      </c>
      <c r="AQ35" s="254">
        <v>5</v>
      </c>
      <c r="AR35" s="254">
        <v>0</v>
      </c>
      <c r="AS35" s="254"/>
    </row>
    <row r="36" spans="1:45" ht="11.25" customHeight="1" x14ac:dyDescent="0.2">
      <c r="A36" s="246" t="s">
        <v>3241</v>
      </c>
      <c r="B36" s="298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7">
        <v>139</v>
      </c>
      <c r="I36" s="109">
        <v>15.8</v>
      </c>
      <c r="J36" s="2">
        <v>38.119999999999997</v>
      </c>
      <c r="K36" s="298">
        <v>3.37</v>
      </c>
      <c r="L36" s="301">
        <v>6.36</v>
      </c>
      <c r="M36" s="299" t="s">
        <v>3242</v>
      </c>
      <c r="N36" s="300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73">
        <v>8</v>
      </c>
      <c r="AJ36" s="273">
        <v>2</v>
      </c>
      <c r="AK36" s="20">
        <v>2</v>
      </c>
      <c r="AL36" s="240">
        <v>1</v>
      </c>
      <c r="AM36" s="241">
        <v>3</v>
      </c>
      <c r="AN36" s="253">
        <v>2</v>
      </c>
      <c r="AO36" s="16">
        <v>6</v>
      </c>
      <c r="AP36" s="254">
        <v>5</v>
      </c>
      <c r="AQ36" s="254">
        <v>0</v>
      </c>
      <c r="AR36" s="254">
        <v>4</v>
      </c>
      <c r="AS36" s="254"/>
    </row>
    <row r="37" spans="1:45" ht="11.25" customHeight="1" x14ac:dyDescent="0.2">
      <c r="A37" s="246" t="s">
        <v>3243</v>
      </c>
      <c r="B37" s="298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61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93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73">
        <v>7</v>
      </c>
      <c r="AJ37" s="273">
        <v>3</v>
      </c>
      <c r="AK37" s="240">
        <v>1</v>
      </c>
      <c r="AL37" s="240">
        <v>3</v>
      </c>
      <c r="AM37" s="241">
        <v>2</v>
      </c>
      <c r="AN37" s="16">
        <v>6</v>
      </c>
      <c r="AO37" s="16">
        <v>5</v>
      </c>
      <c r="AP37" s="254">
        <v>0</v>
      </c>
      <c r="AQ37" s="254">
        <v>3</v>
      </c>
      <c r="AR37" s="254">
        <v>5</v>
      </c>
      <c r="AS37" s="254"/>
    </row>
    <row r="38" spans="1:45" ht="11.25" customHeight="1" x14ac:dyDescent="0.2">
      <c r="A38" s="246" t="s">
        <v>3244</v>
      </c>
      <c r="B38" s="298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61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95">
        <v>189</v>
      </c>
      <c r="O38" s="72">
        <v>6.8</v>
      </c>
      <c r="P38" s="74">
        <v>41.36</v>
      </c>
      <c r="Q38" s="73">
        <v>2.94</v>
      </c>
      <c r="R38" s="122"/>
      <c r="AG38" s="261">
        <v>30</v>
      </c>
      <c r="AH38" s="261">
        <v>7</v>
      </c>
      <c r="AI38" s="264">
        <v>4</v>
      </c>
      <c r="AJ38" s="263">
        <v>2</v>
      </c>
      <c r="AK38" s="262">
        <v>4</v>
      </c>
      <c r="AL38" s="262">
        <v>1</v>
      </c>
      <c r="AM38" s="268">
        <v>7</v>
      </c>
      <c r="AN38" s="266">
        <v>5</v>
      </c>
      <c r="AO38" s="266">
        <v>0</v>
      </c>
      <c r="AP38" s="254">
        <v>4</v>
      </c>
      <c r="AQ38" s="254">
        <v>6</v>
      </c>
      <c r="AR38" s="254">
        <v>4</v>
      </c>
      <c r="AS38" s="254"/>
    </row>
    <row r="39" spans="1:45" ht="11.25" customHeight="1" x14ac:dyDescent="0.2">
      <c r="A39" s="246" t="s">
        <v>3245</v>
      </c>
      <c r="B39" s="298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61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300">
        <v>192</v>
      </c>
      <c r="O39" s="67">
        <v>6.8</v>
      </c>
      <c r="P39" s="69">
        <v>41.73</v>
      </c>
      <c r="Q39" s="84">
        <v>3</v>
      </c>
      <c r="R39" s="68">
        <v>10.97</v>
      </c>
      <c r="AG39" s="255">
        <v>29</v>
      </c>
      <c r="AH39" s="255">
        <v>3</v>
      </c>
      <c r="AI39" s="283">
        <v>1</v>
      </c>
      <c r="AJ39" s="283">
        <v>3</v>
      </c>
      <c r="AK39" s="256">
        <v>2</v>
      </c>
      <c r="AL39" s="255">
        <v>7</v>
      </c>
      <c r="AM39" s="251">
        <v>3</v>
      </c>
      <c r="AN39" s="3">
        <v>0</v>
      </c>
      <c r="AO39" s="3">
        <v>4</v>
      </c>
      <c r="AP39" s="251">
        <v>7</v>
      </c>
      <c r="AQ39" s="251">
        <v>3</v>
      </c>
      <c r="AR39" s="251">
        <v>0</v>
      </c>
      <c r="AS39" s="478"/>
    </row>
    <row r="40" spans="1:45" ht="11.25" customHeight="1" x14ac:dyDescent="0.2">
      <c r="A40" s="246" t="s">
        <v>3246</v>
      </c>
      <c r="B40" s="298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61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93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40">
        <v>3</v>
      </c>
      <c r="AI40" s="238">
        <v>4</v>
      </c>
      <c r="AJ40" s="238">
        <v>2</v>
      </c>
      <c r="AK40" s="20">
        <v>6</v>
      </c>
      <c r="AL40" s="20">
        <v>4</v>
      </c>
      <c r="AM40" s="254">
        <v>0</v>
      </c>
      <c r="AN40" s="16">
        <v>4</v>
      </c>
      <c r="AO40" s="16">
        <v>6</v>
      </c>
      <c r="AP40" s="254">
        <v>3</v>
      </c>
      <c r="AQ40" s="254">
        <v>1</v>
      </c>
      <c r="AR40" s="241">
        <v>2</v>
      </c>
      <c r="AS40" s="241"/>
    </row>
    <row r="41" spans="1:45" ht="11.25" customHeight="1" x14ac:dyDescent="0.2">
      <c r="A41" s="275" t="s">
        <v>3247</v>
      </c>
      <c r="B41" s="302">
        <v>99</v>
      </c>
      <c r="C41" s="277">
        <v>38.656565656565654</v>
      </c>
      <c r="D41" s="278">
        <v>51.854646464646478</v>
      </c>
      <c r="E41" s="278">
        <v>2.9165600730584966</v>
      </c>
      <c r="F41" s="278">
        <v>5.9544836404310963</v>
      </c>
      <c r="G41" s="74"/>
      <c r="H41" s="303">
        <v>135</v>
      </c>
      <c r="I41" s="277">
        <v>15.496296296296297</v>
      </c>
      <c r="J41" s="290">
        <v>45.969555555555544</v>
      </c>
      <c r="K41" s="278">
        <v>2.930252354073223</v>
      </c>
      <c r="L41" s="304">
        <v>6.8765748197916032</v>
      </c>
      <c r="M41" s="117"/>
      <c r="N41" s="284">
        <v>202</v>
      </c>
      <c r="O41" s="285">
        <v>6.9</v>
      </c>
      <c r="P41" s="287">
        <v>43.55</v>
      </c>
      <c r="Q41" s="288">
        <v>2.95</v>
      </c>
      <c r="R41" s="305">
        <v>10.52</v>
      </c>
      <c r="AG41" s="20">
        <v>27</v>
      </c>
      <c r="AH41" s="240">
        <v>7</v>
      </c>
      <c r="AI41" s="238">
        <v>7</v>
      </c>
      <c r="AJ41" s="273">
        <v>6</v>
      </c>
      <c r="AK41" s="20">
        <v>4</v>
      </c>
      <c r="AL41" s="20">
        <v>0</v>
      </c>
      <c r="AM41" s="254">
        <v>4</v>
      </c>
      <c r="AN41" s="16">
        <v>6</v>
      </c>
      <c r="AO41" s="16">
        <v>4</v>
      </c>
      <c r="AP41" s="254">
        <v>0</v>
      </c>
      <c r="AQ41" s="241">
        <v>2</v>
      </c>
      <c r="AR41" s="241">
        <v>4</v>
      </c>
      <c r="AS41" s="248"/>
    </row>
    <row r="42" spans="1:45" ht="11.25" customHeight="1" x14ac:dyDescent="0.2">
      <c r="A42" s="275" t="s">
        <v>3248</v>
      </c>
      <c r="B42" s="302">
        <v>99</v>
      </c>
      <c r="C42" s="277">
        <v>38.80808080808081</v>
      </c>
      <c r="D42" s="278">
        <v>53.668383838383818</v>
      </c>
      <c r="E42" s="278">
        <v>2.8499761628197873</v>
      </c>
      <c r="F42" s="278">
        <v>6.0865647430160985</v>
      </c>
      <c r="G42" s="74"/>
      <c r="H42" s="303">
        <v>141</v>
      </c>
      <c r="I42" s="277">
        <v>15.475177304964539</v>
      </c>
      <c r="J42" s="290">
        <v>46.964609929078037</v>
      </c>
      <c r="K42" s="278">
        <v>2.9490897918944348</v>
      </c>
      <c r="L42" s="304">
        <v>7.6017910067641248</v>
      </c>
      <c r="M42" s="117"/>
      <c r="N42" s="284">
        <v>207</v>
      </c>
      <c r="O42" s="285">
        <v>6.9</v>
      </c>
      <c r="P42" s="287">
        <v>45.81</v>
      </c>
      <c r="Q42" s="288">
        <v>2.91</v>
      </c>
      <c r="R42" s="305">
        <v>9.52</v>
      </c>
      <c r="AG42" s="20">
        <v>26</v>
      </c>
      <c r="AH42" s="240">
        <v>7</v>
      </c>
      <c r="AI42" s="273">
        <v>7</v>
      </c>
      <c r="AJ42" s="273">
        <v>6</v>
      </c>
      <c r="AK42" s="20">
        <v>0</v>
      </c>
      <c r="AL42" s="20">
        <v>4</v>
      </c>
      <c r="AM42" s="254">
        <v>6</v>
      </c>
      <c r="AN42" s="16">
        <v>4</v>
      </c>
      <c r="AO42" s="16">
        <v>1</v>
      </c>
      <c r="AP42" s="241">
        <v>3</v>
      </c>
      <c r="AQ42" s="241">
        <v>3</v>
      </c>
      <c r="AR42" s="248">
        <v>5</v>
      </c>
      <c r="AS42" s="248"/>
    </row>
    <row r="43" spans="1:45" ht="11.25" customHeight="1" x14ac:dyDescent="0.2">
      <c r="A43" s="275" t="s">
        <v>3249</v>
      </c>
      <c r="B43" s="302">
        <v>100</v>
      </c>
      <c r="C43" s="277">
        <v>38.729999999999997</v>
      </c>
      <c r="D43" s="278">
        <v>54.124499999999991</v>
      </c>
      <c r="E43" s="278">
        <v>2.8238618806997953</v>
      </c>
      <c r="F43" s="278">
        <v>6.3733043927764799</v>
      </c>
      <c r="G43" s="74"/>
      <c r="H43" s="303">
        <v>142</v>
      </c>
      <c r="I43" s="277">
        <v>15.380281690140846</v>
      </c>
      <c r="J43" s="290">
        <v>48.335492957746474</v>
      </c>
      <c r="K43" s="278">
        <v>2.9450917893922788</v>
      </c>
      <c r="L43" s="304">
        <v>8.3292039618436</v>
      </c>
      <c r="M43" s="117"/>
      <c r="N43" s="284">
        <v>205</v>
      </c>
      <c r="O43" s="285">
        <v>6.9</v>
      </c>
      <c r="P43" s="287">
        <v>46.12</v>
      </c>
      <c r="Q43" s="288">
        <v>2.92</v>
      </c>
      <c r="R43" s="305">
        <v>9.5</v>
      </c>
      <c r="AG43" s="261">
        <v>25</v>
      </c>
      <c r="AH43" s="20">
        <v>11</v>
      </c>
      <c r="AI43" s="264">
        <v>8</v>
      </c>
      <c r="AJ43" s="264">
        <v>1</v>
      </c>
      <c r="AK43" s="261">
        <v>3</v>
      </c>
      <c r="AL43" s="261">
        <v>6</v>
      </c>
      <c r="AM43" s="268">
        <v>5</v>
      </c>
      <c r="AN43" s="266">
        <v>1</v>
      </c>
      <c r="AO43" s="267">
        <v>2</v>
      </c>
      <c r="AP43" s="265">
        <v>2</v>
      </c>
      <c r="AQ43" s="296">
        <v>6</v>
      </c>
      <c r="AR43" s="296">
        <v>10</v>
      </c>
      <c r="AS43" s="296"/>
    </row>
    <row r="44" spans="1:45" ht="11.25" customHeight="1" x14ac:dyDescent="0.2">
      <c r="A44" s="275" t="s">
        <v>3250</v>
      </c>
      <c r="B44" s="302">
        <v>100</v>
      </c>
      <c r="C44" s="277">
        <v>38.83</v>
      </c>
      <c r="D44" s="278">
        <v>54.851599999999998</v>
      </c>
      <c r="E44" s="278">
        <v>2.7894920379859536</v>
      </c>
      <c r="F44" s="278">
        <v>6.5584349610236403</v>
      </c>
      <c r="G44" s="74"/>
      <c r="H44" s="303">
        <v>144</v>
      </c>
      <c r="I44" s="277">
        <v>15.381944444444445</v>
      </c>
      <c r="J44" s="290">
        <v>50.311458333333327</v>
      </c>
      <c r="K44" s="278">
        <v>2.8825951210557439</v>
      </c>
      <c r="L44" s="304">
        <v>8.0704774338824947</v>
      </c>
      <c r="M44" s="117"/>
      <c r="N44" s="284">
        <v>204</v>
      </c>
      <c r="O44" s="285">
        <v>7</v>
      </c>
      <c r="P44" s="287">
        <v>47.17</v>
      </c>
      <c r="Q44" s="288">
        <v>2.9</v>
      </c>
      <c r="R44" s="305">
        <v>9.52</v>
      </c>
      <c r="AG44" s="251">
        <v>24</v>
      </c>
      <c r="AH44" s="2">
        <v>6</v>
      </c>
      <c r="AI44" s="306">
        <v>1</v>
      </c>
      <c r="AJ44" s="307">
        <v>3</v>
      </c>
      <c r="AK44" s="251">
        <v>6</v>
      </c>
      <c r="AL44" s="20">
        <v>4</v>
      </c>
      <c r="AM44" s="254">
        <v>2</v>
      </c>
      <c r="AN44" s="253">
        <v>3</v>
      </c>
      <c r="AO44" s="253">
        <v>2</v>
      </c>
      <c r="AP44" s="254">
        <v>5</v>
      </c>
      <c r="AQ44" s="254">
        <v>10</v>
      </c>
      <c r="AR44" s="254">
        <v>16</v>
      </c>
      <c r="AS44" s="254"/>
    </row>
    <row r="45" spans="1:45" ht="11.25" customHeight="1" x14ac:dyDescent="0.2">
      <c r="A45" s="275" t="s">
        <v>3251</v>
      </c>
      <c r="B45" s="302">
        <v>101</v>
      </c>
      <c r="C45" s="277">
        <v>38.75247524752475</v>
      </c>
      <c r="D45" s="278">
        <v>54.385742574257414</v>
      </c>
      <c r="E45" s="278">
        <v>2.8029889688727305</v>
      </c>
      <c r="F45" s="278">
        <v>6.6341226448606294</v>
      </c>
      <c r="G45" s="74"/>
      <c r="H45" s="303">
        <v>147</v>
      </c>
      <c r="I45" s="277">
        <v>15.258503401360544</v>
      </c>
      <c r="J45" s="290">
        <v>49.323469387755132</v>
      </c>
      <c r="K45" s="278">
        <v>2.9253273656954684</v>
      </c>
      <c r="L45" s="304">
        <v>8.1252261643234736</v>
      </c>
      <c r="M45" s="117"/>
      <c r="N45" s="284">
        <v>201</v>
      </c>
      <c r="O45" s="285">
        <v>7</v>
      </c>
      <c r="P45" s="287">
        <v>46.09</v>
      </c>
      <c r="Q45" s="288">
        <v>3</v>
      </c>
      <c r="R45" s="305">
        <v>9.77</v>
      </c>
      <c r="AG45" s="254">
        <v>23</v>
      </c>
      <c r="AH45" s="308"/>
      <c r="AI45" s="309">
        <v>3</v>
      </c>
      <c r="AJ45" s="307">
        <v>4</v>
      </c>
      <c r="AK45" s="254">
        <v>4</v>
      </c>
      <c r="AL45" s="20">
        <v>3</v>
      </c>
      <c r="AM45" s="241">
        <v>1</v>
      </c>
      <c r="AN45" s="253">
        <v>2</v>
      </c>
      <c r="AO45" s="16">
        <v>5</v>
      </c>
      <c r="AP45" s="254">
        <v>13</v>
      </c>
      <c r="AQ45" s="254">
        <v>16</v>
      </c>
      <c r="AR45" s="254">
        <v>10</v>
      </c>
      <c r="AS45" s="254"/>
    </row>
    <row r="46" spans="1:45" ht="11.25" customHeight="1" x14ac:dyDescent="0.2">
      <c r="A46" s="275" t="s">
        <v>3252</v>
      </c>
      <c r="B46" s="302">
        <v>100</v>
      </c>
      <c r="C46" s="277">
        <v>38.799999999999997</v>
      </c>
      <c r="D46" s="278">
        <v>50.423599999999986</v>
      </c>
      <c r="E46" s="278">
        <v>2.8892952650741188</v>
      </c>
      <c r="F46" s="278">
        <v>6.5708844243127507</v>
      </c>
      <c r="G46" s="74"/>
      <c r="H46" s="303">
        <v>148</v>
      </c>
      <c r="I46" s="277">
        <v>15.25</v>
      </c>
      <c r="J46" s="290">
        <v>48.225810810810813</v>
      </c>
      <c r="K46" s="278">
        <v>2.9664610814392947</v>
      </c>
      <c r="L46" s="304">
        <v>7.9772501170852772</v>
      </c>
      <c r="M46" s="117"/>
      <c r="N46" s="289">
        <v>201</v>
      </c>
      <c r="O46" s="277">
        <v>7</v>
      </c>
      <c r="P46" s="290">
        <v>45.51</v>
      </c>
      <c r="Q46" s="278">
        <v>3.04</v>
      </c>
      <c r="R46" s="304">
        <v>9.8000000000000007</v>
      </c>
      <c r="AG46" s="254">
        <v>22</v>
      </c>
      <c r="AH46" s="308"/>
      <c r="AI46" s="309">
        <v>6</v>
      </c>
      <c r="AJ46" s="307">
        <v>8</v>
      </c>
      <c r="AK46" s="254">
        <v>4</v>
      </c>
      <c r="AL46" s="240">
        <v>4</v>
      </c>
      <c r="AM46" s="241">
        <v>2</v>
      </c>
      <c r="AN46" s="16">
        <v>5</v>
      </c>
      <c r="AO46" s="16">
        <v>13</v>
      </c>
      <c r="AP46" s="254">
        <v>16</v>
      </c>
      <c r="AQ46" s="254">
        <v>10</v>
      </c>
      <c r="AR46" s="254">
        <v>7</v>
      </c>
      <c r="AS46" s="254"/>
    </row>
    <row r="47" spans="1:45" ht="11.25" customHeight="1" x14ac:dyDescent="0.2">
      <c r="A47" s="275" t="s">
        <v>3253</v>
      </c>
      <c r="B47" s="302">
        <v>100</v>
      </c>
      <c r="C47" s="277">
        <v>38.68</v>
      </c>
      <c r="D47" s="278">
        <v>49.002299999999998</v>
      </c>
      <c r="E47" s="278">
        <v>2.9632973505669984</v>
      </c>
      <c r="F47" s="278">
        <v>6.6302090773542322</v>
      </c>
      <c r="G47" s="74"/>
      <c r="H47" s="303">
        <v>147</v>
      </c>
      <c r="I47" s="277">
        <v>15.197278911564625</v>
      </c>
      <c r="J47" s="290">
        <v>46.483401360544235</v>
      </c>
      <c r="K47" s="278">
        <v>3.1070016662788218</v>
      </c>
      <c r="L47" s="304">
        <v>8.0226987938091909</v>
      </c>
      <c r="M47" s="117"/>
      <c r="N47" s="284">
        <v>204</v>
      </c>
      <c r="O47" s="285">
        <v>7</v>
      </c>
      <c r="P47" s="287">
        <v>43.95</v>
      </c>
      <c r="Q47" s="288">
        <v>3.15</v>
      </c>
      <c r="R47" s="305">
        <v>9.82</v>
      </c>
      <c r="AG47" s="254">
        <v>21</v>
      </c>
      <c r="AH47" s="308"/>
      <c r="AI47" s="309">
        <v>7</v>
      </c>
      <c r="AJ47" s="307">
        <v>3</v>
      </c>
      <c r="AK47" s="241">
        <v>4</v>
      </c>
      <c r="AL47" s="240">
        <v>5</v>
      </c>
      <c r="AM47" s="254">
        <v>7</v>
      </c>
      <c r="AN47" s="16">
        <v>14</v>
      </c>
      <c r="AO47" s="16">
        <v>17</v>
      </c>
      <c r="AP47" s="254">
        <v>10</v>
      </c>
      <c r="AQ47" s="254">
        <v>7</v>
      </c>
      <c r="AR47" s="254">
        <v>7</v>
      </c>
      <c r="AS47" s="254"/>
    </row>
    <row r="48" spans="1:45" ht="11.25" customHeight="1" x14ac:dyDescent="0.2">
      <c r="A48" s="275" t="s">
        <v>3254</v>
      </c>
      <c r="B48" s="302">
        <v>101</v>
      </c>
      <c r="C48" s="277">
        <v>38.643564356435647</v>
      </c>
      <c r="D48" s="278">
        <v>47.564059405940597</v>
      </c>
      <c r="E48" s="278">
        <v>3.0579525722549681</v>
      </c>
      <c r="F48" s="278">
        <v>6.6969676901980302</v>
      </c>
      <c r="G48" s="74"/>
      <c r="H48" s="303">
        <v>147</v>
      </c>
      <c r="I48" s="277">
        <v>15.149659863945578</v>
      </c>
      <c r="J48" s="290">
        <v>44.554285714285697</v>
      </c>
      <c r="K48" s="278">
        <v>3.2133140447133086</v>
      </c>
      <c r="L48" s="304">
        <v>8.0504013424443919</v>
      </c>
      <c r="M48" s="117"/>
      <c r="N48" s="284">
        <v>204</v>
      </c>
      <c r="O48" s="285">
        <v>7.1</v>
      </c>
      <c r="P48" s="287">
        <v>41.89</v>
      </c>
      <c r="Q48" s="288">
        <v>3.3</v>
      </c>
      <c r="R48" s="305">
        <v>10.47</v>
      </c>
      <c r="AG48" s="268">
        <v>20</v>
      </c>
      <c r="AH48" s="308"/>
      <c r="AI48" s="310">
        <v>5</v>
      </c>
      <c r="AJ48" s="311">
        <v>4</v>
      </c>
      <c r="AK48" s="265">
        <v>4</v>
      </c>
      <c r="AL48" s="261">
        <v>5</v>
      </c>
      <c r="AM48" s="268">
        <v>14</v>
      </c>
      <c r="AN48" s="266">
        <v>17</v>
      </c>
      <c r="AO48" s="266">
        <v>11</v>
      </c>
      <c r="AP48" s="254">
        <v>7</v>
      </c>
      <c r="AQ48" s="254">
        <v>7</v>
      </c>
      <c r="AR48" s="254">
        <v>7</v>
      </c>
      <c r="AS48" s="254"/>
    </row>
    <row r="49" spans="1:45" ht="11.25" customHeight="1" x14ac:dyDescent="0.2">
      <c r="A49" s="275" t="s">
        <v>3255</v>
      </c>
      <c r="B49" s="302">
        <v>101</v>
      </c>
      <c r="C49" s="277">
        <v>38.67326732673267</v>
      </c>
      <c r="D49" s="278">
        <v>44.376633663366334</v>
      </c>
      <c r="E49" s="278">
        <v>3.2618295242128497</v>
      </c>
      <c r="F49" s="278">
        <v>6.8020067441228571</v>
      </c>
      <c r="G49" s="74"/>
      <c r="H49" s="303">
        <v>148</v>
      </c>
      <c r="I49" s="277">
        <v>15.135135135135135</v>
      </c>
      <c r="J49" s="290">
        <v>40.473513513513531</v>
      </c>
      <c r="K49" s="278">
        <v>3.4120814961396579</v>
      </c>
      <c r="L49" s="304">
        <v>7.9494263549631627</v>
      </c>
      <c r="M49" s="117"/>
      <c r="N49" s="284">
        <v>201</v>
      </c>
      <c r="O49" s="285">
        <v>7.1</v>
      </c>
      <c r="P49" s="287">
        <v>38.83</v>
      </c>
      <c r="Q49" s="288">
        <v>3.55</v>
      </c>
      <c r="R49" s="305">
        <v>10.97</v>
      </c>
      <c r="AG49" s="251">
        <v>19</v>
      </c>
      <c r="AH49" s="308"/>
      <c r="AI49" s="308"/>
      <c r="AJ49" s="312">
        <v>3</v>
      </c>
      <c r="AK49" s="251">
        <v>5</v>
      </c>
      <c r="AL49" s="255">
        <v>13</v>
      </c>
      <c r="AM49" s="251">
        <v>14</v>
      </c>
      <c r="AN49" s="3">
        <v>10</v>
      </c>
      <c r="AO49" s="3">
        <v>6</v>
      </c>
      <c r="AP49" s="251">
        <v>8</v>
      </c>
      <c r="AQ49" s="251">
        <v>9</v>
      </c>
      <c r="AR49" s="251">
        <v>9</v>
      </c>
      <c r="AS49" s="251"/>
    </row>
    <row r="50" spans="1:45" ht="11.25" customHeight="1" x14ac:dyDescent="0.2">
      <c r="A50" s="275" t="s">
        <v>3256</v>
      </c>
      <c r="B50" s="302">
        <v>103</v>
      </c>
      <c r="C50" s="277">
        <v>38.485436893203882</v>
      </c>
      <c r="D50" s="278">
        <v>48.802621359223302</v>
      </c>
      <c r="E50" s="278">
        <v>3.0221468002579739</v>
      </c>
      <c r="F50" s="278">
        <v>6.9550959084478947</v>
      </c>
      <c r="G50" s="74"/>
      <c r="H50" s="303">
        <v>144</v>
      </c>
      <c r="I50" s="277">
        <v>15.0625</v>
      </c>
      <c r="J50" s="290">
        <v>45.984652777777761</v>
      </c>
      <c r="K50" s="278">
        <v>3.1611902465599413</v>
      </c>
      <c r="L50" s="304">
        <v>7.9229743635824246</v>
      </c>
      <c r="M50" s="117"/>
      <c r="N50" s="284">
        <v>201</v>
      </c>
      <c r="O50" s="285">
        <v>7.2</v>
      </c>
      <c r="P50" s="287">
        <v>42.63</v>
      </c>
      <c r="Q50" s="288">
        <v>3.27</v>
      </c>
      <c r="R50" s="305">
        <v>11</v>
      </c>
      <c r="T50" s="313" t="s">
        <v>3257</v>
      </c>
      <c r="AG50" s="254">
        <v>18</v>
      </c>
      <c r="AH50" s="308"/>
      <c r="AI50" s="308"/>
      <c r="AJ50" s="309">
        <v>6</v>
      </c>
      <c r="AK50" s="254">
        <v>11</v>
      </c>
      <c r="AL50" s="20">
        <v>16</v>
      </c>
      <c r="AM50" s="254">
        <v>13</v>
      </c>
      <c r="AN50" s="16">
        <v>7</v>
      </c>
      <c r="AO50" s="16">
        <v>9</v>
      </c>
      <c r="AP50" s="254">
        <v>8</v>
      </c>
      <c r="AQ50" s="254">
        <v>9</v>
      </c>
      <c r="AR50" s="254">
        <v>6</v>
      </c>
      <c r="AS50" s="479"/>
    </row>
    <row r="51" spans="1:45" ht="11.25" customHeight="1" x14ac:dyDescent="0.2">
      <c r="A51" s="275" t="s">
        <v>3258</v>
      </c>
      <c r="B51" s="302">
        <v>102</v>
      </c>
      <c r="C51" s="277">
        <v>38.647058823529413</v>
      </c>
      <c r="D51" s="278">
        <v>49.737254901960767</v>
      </c>
      <c r="E51" s="278">
        <v>2.9656380119573282</v>
      </c>
      <c r="F51" s="278">
        <v>7.2436534605491376</v>
      </c>
      <c r="G51" s="74"/>
      <c r="H51" s="303">
        <v>145</v>
      </c>
      <c r="I51" s="277">
        <v>15.096551724137932</v>
      </c>
      <c r="J51" s="290">
        <v>46.813103448275847</v>
      </c>
      <c r="K51" s="278">
        <v>3.1368896808885021</v>
      </c>
      <c r="L51" s="304">
        <v>7.9716151039925576</v>
      </c>
      <c r="M51" s="117"/>
      <c r="N51" s="284">
        <v>202</v>
      </c>
      <c r="O51" s="285">
        <v>7.2</v>
      </c>
      <c r="P51" s="287">
        <v>42.43</v>
      </c>
      <c r="Q51" s="288">
        <v>3.37</v>
      </c>
      <c r="R51" s="305">
        <v>10.98</v>
      </c>
      <c r="T51" s="314">
        <f>'All CCC'!I5</f>
        <v>43434</v>
      </c>
      <c r="U51" s="315" t="s">
        <v>396</v>
      </c>
      <c r="V51" s="315" t="s">
        <v>397</v>
      </c>
      <c r="W51" s="316" t="s">
        <v>880</v>
      </c>
      <c r="X51" s="58" t="s">
        <v>3259</v>
      </c>
      <c r="AG51" s="254">
        <v>17</v>
      </c>
      <c r="AH51" s="308"/>
      <c r="AI51" s="308"/>
      <c r="AJ51" s="309">
        <v>6</v>
      </c>
      <c r="AK51" s="254">
        <v>17</v>
      </c>
      <c r="AL51" s="20">
        <v>12</v>
      </c>
      <c r="AM51" s="254">
        <v>7</v>
      </c>
      <c r="AN51" s="16">
        <v>10</v>
      </c>
      <c r="AO51" s="16">
        <v>9</v>
      </c>
      <c r="AP51" s="254">
        <v>11</v>
      </c>
      <c r="AQ51" s="254">
        <v>6</v>
      </c>
      <c r="AR51" s="241">
        <v>8</v>
      </c>
      <c r="AS51" s="248"/>
    </row>
    <row r="52" spans="1:45" ht="11.25" customHeight="1" x14ac:dyDescent="0.2">
      <c r="A52" s="275" t="s">
        <v>3260</v>
      </c>
      <c r="B52" s="302">
        <v>102</v>
      </c>
      <c r="C52" s="277">
        <v>38.705882352941174</v>
      </c>
      <c r="D52" s="278">
        <v>49.979411764705894</v>
      </c>
      <c r="E52" s="278">
        <v>2.9360786191410759</v>
      </c>
      <c r="F52" s="278">
        <v>7.242047477093938</v>
      </c>
      <c r="G52" s="74"/>
      <c r="H52" s="303">
        <v>146</v>
      </c>
      <c r="I52" s="277">
        <v>15.123287671232877</v>
      </c>
      <c r="J52" s="290">
        <v>46.203698630136984</v>
      </c>
      <c r="K52" s="278">
        <v>3.0950657320091328</v>
      </c>
      <c r="L52" s="304">
        <v>8.4714570593119589</v>
      </c>
      <c r="M52" s="117"/>
      <c r="N52" s="289">
        <v>200</v>
      </c>
      <c r="O52" s="277">
        <v>7.2</v>
      </c>
      <c r="P52" s="290">
        <v>42.62</v>
      </c>
      <c r="Q52" s="278">
        <v>3.36</v>
      </c>
      <c r="R52" s="304">
        <v>10.99</v>
      </c>
      <c r="T52" s="20" t="s">
        <v>3261</v>
      </c>
      <c r="U52" s="317">
        <f>B135</f>
        <v>130</v>
      </c>
      <c r="V52" s="317">
        <f>H135</f>
        <v>200</v>
      </c>
      <c r="W52" s="318">
        <f>N135</f>
        <v>535</v>
      </c>
      <c r="X52" s="319">
        <f>'All CCC'!B873</f>
        <v>865</v>
      </c>
      <c r="AG52" s="254">
        <v>16</v>
      </c>
      <c r="AH52" s="308"/>
      <c r="AI52" s="308"/>
      <c r="AJ52" s="309">
        <v>15</v>
      </c>
      <c r="AK52" s="254">
        <v>13</v>
      </c>
      <c r="AL52" s="20">
        <v>4</v>
      </c>
      <c r="AM52" s="254">
        <v>10</v>
      </c>
      <c r="AN52" s="16">
        <v>10</v>
      </c>
      <c r="AO52" s="16">
        <v>11</v>
      </c>
      <c r="AP52" s="254">
        <v>6</v>
      </c>
      <c r="AQ52" s="241">
        <v>10</v>
      </c>
      <c r="AR52" s="248">
        <v>19</v>
      </c>
      <c r="AS52" s="248"/>
    </row>
    <row r="53" spans="1:45" ht="11.25" customHeight="1" x14ac:dyDescent="0.2">
      <c r="A53" s="320" t="s">
        <v>3262</v>
      </c>
      <c r="B53" s="321">
        <v>102</v>
      </c>
      <c r="C53" s="322">
        <v>38.803921568627452</v>
      </c>
      <c r="D53" s="323">
        <v>51.386274509803918</v>
      </c>
      <c r="E53" s="323">
        <v>2.8866733923182233</v>
      </c>
      <c r="F53" s="323">
        <v>7.0861909785741695</v>
      </c>
      <c r="G53" s="324"/>
      <c r="H53" s="325">
        <v>152</v>
      </c>
      <c r="I53" s="322">
        <v>15</v>
      </c>
      <c r="J53" s="326">
        <v>47.295328947368404</v>
      </c>
      <c r="K53" s="323">
        <v>3.0846084287309465</v>
      </c>
      <c r="L53" s="327">
        <v>8.671472362275745</v>
      </c>
      <c r="M53" s="117"/>
      <c r="N53" s="293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3263</v>
      </c>
      <c r="U53" s="328">
        <f>C135</f>
        <v>39.715384615384615</v>
      </c>
      <c r="V53" s="328">
        <f>I135</f>
        <v>15.79</v>
      </c>
      <c r="W53" s="124">
        <f>O135</f>
        <v>6.9775700934579437</v>
      </c>
      <c r="X53" s="329">
        <f>'All CCC'!E873</f>
        <v>13.935260115606937</v>
      </c>
      <c r="AG53" s="268">
        <v>15</v>
      </c>
      <c r="AH53" s="308"/>
      <c r="AI53" s="308"/>
      <c r="AJ53" s="310">
        <v>10</v>
      </c>
      <c r="AK53" s="268">
        <v>7</v>
      </c>
      <c r="AL53" s="261">
        <v>10</v>
      </c>
      <c r="AM53" s="268">
        <v>9</v>
      </c>
      <c r="AN53" s="266">
        <v>10</v>
      </c>
      <c r="AO53" s="266">
        <v>8</v>
      </c>
      <c r="AP53" s="265">
        <v>12</v>
      </c>
      <c r="AQ53" s="296">
        <v>18</v>
      </c>
      <c r="AR53" s="296">
        <v>32</v>
      </c>
      <c r="AS53" s="296"/>
    </row>
    <row r="54" spans="1:45" ht="11.25" customHeight="1" x14ac:dyDescent="0.2">
      <c r="A54" s="320" t="s">
        <v>3264</v>
      </c>
      <c r="B54" s="321">
        <v>103</v>
      </c>
      <c r="C54" s="322">
        <v>38.815533980582522</v>
      </c>
      <c r="D54" s="323">
        <v>52.578932038834949</v>
      </c>
      <c r="E54" s="323">
        <v>2.8607300227114689</v>
      </c>
      <c r="F54" s="323">
        <v>7.1176326154057445</v>
      </c>
      <c r="G54" s="324"/>
      <c r="H54" s="325">
        <v>161</v>
      </c>
      <c r="I54" s="322">
        <v>14.857142857142858</v>
      </c>
      <c r="J54" s="326">
        <v>47.806211180124222</v>
      </c>
      <c r="K54" s="323">
        <v>3.1179119770031862</v>
      </c>
      <c r="L54" s="327">
        <v>8.5609463685717202</v>
      </c>
      <c r="M54" s="117"/>
      <c r="N54" s="330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3265</v>
      </c>
      <c r="U54" s="86">
        <f>D135</f>
        <v>91.594076923076955</v>
      </c>
      <c r="V54" s="86">
        <f>J135</f>
        <v>88.683150000000012</v>
      </c>
      <c r="W54" s="331">
        <f>P135</f>
        <v>61.791588785046798</v>
      </c>
      <c r="X54" s="332">
        <f>'All CCC'!I873</f>
        <v>72.488277456647324</v>
      </c>
      <c r="AG54" s="251">
        <v>14</v>
      </c>
      <c r="AH54" s="308"/>
      <c r="AI54" s="308"/>
      <c r="AJ54" s="308"/>
      <c r="AK54" s="251">
        <v>10</v>
      </c>
      <c r="AL54" s="255">
        <v>8</v>
      </c>
      <c r="AM54" s="251">
        <v>9</v>
      </c>
      <c r="AN54" s="3">
        <v>9</v>
      </c>
      <c r="AO54" s="272">
        <v>14</v>
      </c>
      <c r="AP54" s="254">
        <v>23</v>
      </c>
      <c r="AQ54" s="254">
        <v>33</v>
      </c>
      <c r="AR54" s="254">
        <v>29</v>
      </c>
      <c r="AS54" s="254"/>
    </row>
    <row r="55" spans="1:45" ht="11.25" customHeight="1" x14ac:dyDescent="0.2">
      <c r="A55" s="320" t="s">
        <v>3266</v>
      </c>
      <c r="B55" s="321">
        <v>103</v>
      </c>
      <c r="C55" s="322">
        <v>38.873786407766993</v>
      </c>
      <c r="D55" s="323">
        <v>53.349611650485429</v>
      </c>
      <c r="E55" s="323">
        <v>2.8265858836552429</v>
      </c>
      <c r="F55" s="323">
        <v>6.8885103829195771</v>
      </c>
      <c r="G55" s="324"/>
      <c r="H55" s="325">
        <v>166</v>
      </c>
      <c r="I55" s="322">
        <v>14.746987951807229</v>
      </c>
      <c r="J55" s="326">
        <v>48.310963855421662</v>
      </c>
      <c r="K55" s="323">
        <v>3.0964217756855379</v>
      </c>
      <c r="L55" s="327">
        <v>8.7965028252211539</v>
      </c>
      <c r="M55" s="117"/>
      <c r="N55" s="330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3267</v>
      </c>
      <c r="U55" s="86">
        <f>E135</f>
        <v>2.4293928742606741</v>
      </c>
      <c r="V55" s="86">
        <f>K135</f>
        <v>2.7764630303213851</v>
      </c>
      <c r="W55" s="331">
        <f>Q135</f>
        <v>2.8813057133100783</v>
      </c>
      <c r="X55" s="332">
        <f>'All CCC'!J873</f>
        <v>2.7891470940335927</v>
      </c>
      <c r="AG55" s="254">
        <v>13</v>
      </c>
      <c r="AH55" s="308"/>
      <c r="AI55" s="308"/>
      <c r="AJ55" s="308"/>
      <c r="AK55" s="254">
        <v>11</v>
      </c>
      <c r="AL55" s="20">
        <v>10</v>
      </c>
      <c r="AM55" s="254">
        <v>10</v>
      </c>
      <c r="AN55" s="253">
        <v>15</v>
      </c>
      <c r="AO55" s="16">
        <v>23</v>
      </c>
      <c r="AP55" s="254">
        <v>40</v>
      </c>
      <c r="AQ55" s="254">
        <v>29</v>
      </c>
      <c r="AR55" s="254">
        <v>30</v>
      </c>
      <c r="AS55" s="254"/>
    </row>
    <row r="56" spans="1:45" ht="11.25" customHeight="1" x14ac:dyDescent="0.2">
      <c r="A56" s="320" t="s">
        <v>3268</v>
      </c>
      <c r="B56" s="321">
        <v>105</v>
      </c>
      <c r="C56" s="322">
        <v>38.723809523809521</v>
      </c>
      <c r="D56" s="323">
        <v>53.880190476190471</v>
      </c>
      <c r="E56" s="323">
        <v>2.8628840691649637</v>
      </c>
      <c r="F56" s="323">
        <v>7.2100500970149417</v>
      </c>
      <c r="G56" s="324"/>
      <c r="H56" s="325">
        <v>165</v>
      </c>
      <c r="I56" s="322">
        <v>14.636363636363637</v>
      </c>
      <c r="J56" s="326">
        <v>47.998363636363621</v>
      </c>
      <c r="K56" s="323">
        <v>3.0155249841026874</v>
      </c>
      <c r="L56" s="327">
        <v>9.2460436479485217</v>
      </c>
      <c r="M56" s="117"/>
      <c r="N56" s="330">
        <v>191</v>
      </c>
      <c r="O56" s="77">
        <v>7.2</v>
      </c>
      <c r="P56" s="82">
        <v>45.33</v>
      </c>
      <c r="Q56" s="78">
        <v>3.31</v>
      </c>
      <c r="R56" s="83">
        <v>10.3</v>
      </c>
      <c r="T56" s="333" t="s">
        <v>3269</v>
      </c>
      <c r="U56" s="115">
        <f>F135</f>
        <v>8.9628285739387064</v>
      </c>
      <c r="V56" s="115">
        <f>L135</f>
        <v>9.9114766589155447</v>
      </c>
      <c r="W56" s="334">
        <f>R135</f>
        <v>13.749202589579637</v>
      </c>
      <c r="X56" s="335">
        <f>'All CCC'!R873</f>
        <v>12.142527666844209</v>
      </c>
      <c r="AG56" s="254">
        <v>12</v>
      </c>
      <c r="AH56" s="308"/>
      <c r="AI56" s="308"/>
      <c r="AJ56" s="308"/>
      <c r="AK56" s="254">
        <v>7</v>
      </c>
      <c r="AL56" s="20">
        <v>8</v>
      </c>
      <c r="AM56" s="241">
        <v>13</v>
      </c>
      <c r="AN56" s="16">
        <v>22</v>
      </c>
      <c r="AO56" s="16">
        <v>41</v>
      </c>
      <c r="AP56" s="254">
        <v>31</v>
      </c>
      <c r="AQ56" s="254">
        <v>32</v>
      </c>
      <c r="AR56" s="254">
        <v>13</v>
      </c>
      <c r="AS56" s="254"/>
    </row>
    <row r="57" spans="1:45" ht="11.25" customHeight="1" x14ac:dyDescent="0.2">
      <c r="A57" s="320" t="s">
        <v>3270</v>
      </c>
      <c r="B57" s="321">
        <v>104</v>
      </c>
      <c r="C57" s="322">
        <v>38.894230769230766</v>
      </c>
      <c r="D57" s="323">
        <v>51.784999999999997</v>
      </c>
      <c r="E57" s="323">
        <v>2.9885313224494419</v>
      </c>
      <c r="F57" s="323">
        <v>7.2691126603644296</v>
      </c>
      <c r="G57" s="324"/>
      <c r="H57" s="325">
        <v>166</v>
      </c>
      <c r="I57" s="322">
        <v>14.632530120481928</v>
      </c>
      <c r="J57" s="326">
        <v>45.882349397590367</v>
      </c>
      <c r="K57" s="323">
        <v>3.1906718082788861</v>
      </c>
      <c r="L57" s="327">
        <v>9.1832590551744531</v>
      </c>
      <c r="M57" s="117"/>
      <c r="N57" s="330">
        <v>189</v>
      </c>
      <c r="O57" s="77">
        <v>7.2</v>
      </c>
      <c r="P57" s="82">
        <v>42.06</v>
      </c>
      <c r="Q57" s="78">
        <v>3.54</v>
      </c>
      <c r="R57" s="83">
        <v>10.01</v>
      </c>
      <c r="T57" s="314">
        <v>43188</v>
      </c>
      <c r="U57" s="315" t="s">
        <v>396</v>
      </c>
      <c r="V57" s="315" t="s">
        <v>397</v>
      </c>
      <c r="W57" s="316" t="s">
        <v>880</v>
      </c>
      <c r="X57" s="58" t="s">
        <v>3259</v>
      </c>
      <c r="AG57" s="254">
        <v>11</v>
      </c>
      <c r="AH57" s="308"/>
      <c r="AI57" s="308"/>
      <c r="AJ57" s="308"/>
      <c r="AK57" s="254">
        <v>11</v>
      </c>
      <c r="AL57" s="240">
        <v>19</v>
      </c>
      <c r="AM57" s="254">
        <v>26</v>
      </c>
      <c r="AN57" s="16">
        <v>43</v>
      </c>
      <c r="AO57" s="16">
        <v>32</v>
      </c>
      <c r="AP57" s="254">
        <v>37</v>
      </c>
      <c r="AQ57" s="254">
        <v>17</v>
      </c>
      <c r="AR57" s="254">
        <v>13</v>
      </c>
      <c r="AS57" s="479"/>
    </row>
    <row r="58" spans="1:45" ht="11.25" customHeight="1" x14ac:dyDescent="0.2">
      <c r="A58" s="320" t="s">
        <v>3271</v>
      </c>
      <c r="B58" s="321">
        <v>105</v>
      </c>
      <c r="C58" s="322">
        <v>38.838095238095235</v>
      </c>
      <c r="D58" s="323">
        <v>53.037809523809528</v>
      </c>
      <c r="E58" s="323">
        <v>2.9709172176544589</v>
      </c>
      <c r="F58" s="323">
        <v>7.1191264908199825</v>
      </c>
      <c r="G58" s="324"/>
      <c r="H58" s="325">
        <v>172</v>
      </c>
      <c r="I58" s="322">
        <v>14.581395348837209</v>
      </c>
      <c r="J58" s="326">
        <v>47.891918604651174</v>
      </c>
      <c r="K58" s="323">
        <v>3.1046893434658496</v>
      </c>
      <c r="L58" s="327">
        <v>8.6197076361995695</v>
      </c>
      <c r="M58" s="117"/>
      <c r="N58" s="330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3261</v>
      </c>
      <c r="U58" s="317">
        <v>118</v>
      </c>
      <c r="V58" s="317">
        <v>219</v>
      </c>
      <c r="W58" s="318">
        <v>537</v>
      </c>
      <c r="X58" s="319">
        <v>874</v>
      </c>
      <c r="AG58" s="268">
        <v>10</v>
      </c>
      <c r="AH58" s="308"/>
      <c r="AI58" s="308"/>
      <c r="AJ58" s="308"/>
      <c r="AK58" s="265">
        <v>15</v>
      </c>
      <c r="AL58" s="261">
        <v>25</v>
      </c>
      <c r="AM58" s="268">
        <v>46</v>
      </c>
      <c r="AN58" s="266">
        <v>33</v>
      </c>
      <c r="AO58" s="266">
        <v>45</v>
      </c>
      <c r="AP58" s="254">
        <v>23</v>
      </c>
      <c r="AQ58" s="254">
        <v>14</v>
      </c>
      <c r="AR58" s="241">
        <v>14</v>
      </c>
      <c r="AS58" s="241"/>
    </row>
    <row r="59" spans="1:45" ht="11.25" customHeight="1" x14ac:dyDescent="0.2">
      <c r="A59" s="320" t="s">
        <v>3272</v>
      </c>
      <c r="B59" s="321">
        <v>105</v>
      </c>
      <c r="C59" s="322">
        <v>38.723809523809521</v>
      </c>
      <c r="D59" s="323">
        <v>53.196761904761907</v>
      </c>
      <c r="E59" s="323">
        <v>2.9538614397729215</v>
      </c>
      <c r="F59" s="323">
        <v>7.3312568213796725</v>
      </c>
      <c r="G59" s="324"/>
      <c r="H59" s="325">
        <v>174</v>
      </c>
      <c r="I59" s="322">
        <v>14.436781609195402</v>
      </c>
      <c r="J59" s="326">
        <v>48.025287356321826</v>
      </c>
      <c r="K59" s="323">
        <v>3.0695672651124335</v>
      </c>
      <c r="L59" s="327">
        <v>8.725850821181691</v>
      </c>
      <c r="M59" s="117"/>
      <c r="N59" s="330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3263</v>
      </c>
      <c r="U59" s="328">
        <v>40.779661016949156</v>
      </c>
      <c r="V59" s="328">
        <v>15.97716894977169</v>
      </c>
      <c r="W59" s="124">
        <v>6.7541899441340778</v>
      </c>
      <c r="X59" s="329">
        <v>13.65903890160183</v>
      </c>
      <c r="AG59" s="251">
        <v>9</v>
      </c>
      <c r="AH59" s="308"/>
      <c r="AI59" s="308"/>
      <c r="AJ59" s="308"/>
      <c r="AK59" s="251">
        <v>25</v>
      </c>
      <c r="AL59" s="255">
        <v>47</v>
      </c>
      <c r="AM59" s="251">
        <v>35</v>
      </c>
      <c r="AN59" s="3">
        <v>44</v>
      </c>
      <c r="AO59" s="3">
        <v>22</v>
      </c>
      <c r="AP59" s="251">
        <v>16</v>
      </c>
      <c r="AQ59" s="245">
        <v>15</v>
      </c>
      <c r="AR59" s="245">
        <v>21</v>
      </c>
      <c r="AS59" s="259"/>
    </row>
    <row r="60" spans="1:45" ht="11.25" customHeight="1" x14ac:dyDescent="0.2">
      <c r="A60" s="320" t="s">
        <v>3273</v>
      </c>
      <c r="B60" s="321">
        <v>105</v>
      </c>
      <c r="C60" s="322">
        <v>38.838095238095235</v>
      </c>
      <c r="D60" s="323">
        <v>53.237333333333318</v>
      </c>
      <c r="E60" s="323">
        <v>2.945408753308461</v>
      </c>
      <c r="F60" s="323">
        <v>7.4227730062119246</v>
      </c>
      <c r="G60" s="324"/>
      <c r="H60" s="325">
        <v>176</v>
      </c>
      <c r="I60" s="322">
        <v>14.443181818181818</v>
      </c>
      <c r="J60" s="326">
        <v>49.355568181818199</v>
      </c>
      <c r="K60" s="323">
        <v>3.0606598261493123</v>
      </c>
      <c r="L60" s="327">
        <v>8.5585570179090844</v>
      </c>
      <c r="M60" s="117"/>
      <c r="N60" s="330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3265</v>
      </c>
      <c r="U60" s="86">
        <v>87.412203389830523</v>
      </c>
      <c r="V60" s="86">
        <v>82.6466210045662</v>
      </c>
      <c r="W60" s="331">
        <v>63.048510242085683</v>
      </c>
      <c r="X60" s="332">
        <v>71.24862700228833</v>
      </c>
      <c r="AG60" s="254">
        <v>8</v>
      </c>
      <c r="AH60" s="308"/>
      <c r="AI60" s="308"/>
      <c r="AJ60" s="308"/>
      <c r="AK60" s="254">
        <v>43</v>
      </c>
      <c r="AL60" s="20">
        <v>43</v>
      </c>
      <c r="AM60" s="254">
        <v>48</v>
      </c>
      <c r="AN60" s="16">
        <v>28</v>
      </c>
      <c r="AO60" s="16">
        <v>22</v>
      </c>
      <c r="AP60" s="241">
        <v>21</v>
      </c>
      <c r="AQ60" s="241">
        <v>22</v>
      </c>
      <c r="AR60" s="248">
        <v>98</v>
      </c>
      <c r="AS60" s="248"/>
    </row>
    <row r="61" spans="1:45" ht="11.25" customHeight="1" x14ac:dyDescent="0.2">
      <c r="A61" s="320" t="s">
        <v>3274</v>
      </c>
      <c r="B61" s="321">
        <v>105</v>
      </c>
      <c r="C61" s="322">
        <v>38.876190476190473</v>
      </c>
      <c r="D61" s="323">
        <v>54.732761904761915</v>
      </c>
      <c r="E61" s="323">
        <v>2.8607813842828724</v>
      </c>
      <c r="F61" s="323">
        <v>7.3144659724257766</v>
      </c>
      <c r="G61" s="324"/>
      <c r="H61" s="325">
        <v>178</v>
      </c>
      <c r="I61" s="322">
        <v>14.404494382022472</v>
      </c>
      <c r="J61" s="326">
        <v>50.229719101123592</v>
      </c>
      <c r="K61" s="323">
        <v>3.047047986021679</v>
      </c>
      <c r="L61" s="327">
        <v>8.7287816473957882</v>
      </c>
      <c r="M61" s="117"/>
      <c r="N61" s="330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3267</v>
      </c>
      <c r="U61" s="86">
        <v>2.46668565578319</v>
      </c>
      <c r="V61" s="86">
        <v>2.8776803123911225</v>
      </c>
      <c r="W61" s="331">
        <v>2.8004386052119377</v>
      </c>
      <c r="X61" s="332">
        <v>2.7747327537698889</v>
      </c>
      <c r="AG61" s="254">
        <v>7</v>
      </c>
      <c r="AH61" s="308"/>
      <c r="AI61" s="308"/>
      <c r="AJ61" s="308"/>
      <c r="AK61" s="254">
        <v>39</v>
      </c>
      <c r="AL61" s="20">
        <v>43</v>
      </c>
      <c r="AM61" s="254">
        <v>29</v>
      </c>
      <c r="AN61" s="16">
        <v>27</v>
      </c>
      <c r="AO61" s="253">
        <v>23</v>
      </c>
      <c r="AP61" s="241">
        <v>25</v>
      </c>
      <c r="AQ61" s="248">
        <v>110</v>
      </c>
      <c r="AR61" s="248">
        <v>147</v>
      </c>
      <c r="AS61" s="248"/>
    </row>
    <row r="62" spans="1:45" ht="11.25" customHeight="1" x14ac:dyDescent="0.2">
      <c r="A62" s="320" t="s">
        <v>3275</v>
      </c>
      <c r="B62" s="321">
        <v>105</v>
      </c>
      <c r="C62" s="322">
        <v>39</v>
      </c>
      <c r="D62" s="323">
        <v>53.261809523809511</v>
      </c>
      <c r="E62" s="323">
        <v>2.8941494665859269</v>
      </c>
      <c r="F62" s="323">
        <v>7.5877547617204666</v>
      </c>
      <c r="G62" s="324"/>
      <c r="H62" s="325">
        <v>181</v>
      </c>
      <c r="I62" s="322">
        <v>14.397790055248619</v>
      </c>
      <c r="J62" s="326">
        <v>49.882071823204456</v>
      </c>
      <c r="K62" s="323">
        <v>3.0732199988358793</v>
      </c>
      <c r="L62" s="327">
        <v>8.3853861894620962</v>
      </c>
      <c r="M62" s="117"/>
      <c r="N62" s="330">
        <v>189</v>
      </c>
      <c r="O62" s="77">
        <v>7.2</v>
      </c>
      <c r="P62" s="82">
        <v>44.45</v>
      </c>
      <c r="Q62" s="78">
        <v>3.49</v>
      </c>
      <c r="R62" s="83">
        <v>10.36</v>
      </c>
      <c r="T62" s="333" t="s">
        <v>3269</v>
      </c>
      <c r="U62" s="115">
        <v>6.9320589853794301</v>
      </c>
      <c r="V62" s="115">
        <v>7.834941562621256</v>
      </c>
      <c r="W62" s="334">
        <v>11.326965638260123</v>
      </c>
      <c r="X62" s="335">
        <v>9.5057719611737923</v>
      </c>
      <c r="AG62" s="254">
        <v>6</v>
      </c>
      <c r="AH62" s="308"/>
      <c r="AI62" s="308"/>
      <c r="AJ62" s="308"/>
      <c r="AK62" s="254">
        <v>49</v>
      </c>
      <c r="AL62" s="20">
        <v>36</v>
      </c>
      <c r="AM62" s="254">
        <v>30</v>
      </c>
      <c r="AN62" s="253">
        <v>24</v>
      </c>
      <c r="AO62" s="253">
        <v>36</v>
      </c>
      <c r="AP62" s="254">
        <v>128</v>
      </c>
      <c r="AQ62" s="254">
        <v>182</v>
      </c>
      <c r="AR62" s="254">
        <v>104</v>
      </c>
      <c r="AS62" s="254"/>
    </row>
    <row r="63" spans="1:45" ht="11.25" customHeight="1" x14ac:dyDescent="0.2">
      <c r="A63" s="320" t="s">
        <v>3276</v>
      </c>
      <c r="B63" s="321">
        <v>106</v>
      </c>
      <c r="C63" s="322">
        <v>39.018867924528301</v>
      </c>
      <c r="D63" s="323">
        <v>53.89150943396227</v>
      </c>
      <c r="E63" s="323">
        <v>2.9360208613894998</v>
      </c>
      <c r="F63" s="323">
        <v>7.7347614603787473</v>
      </c>
      <c r="G63" s="324"/>
      <c r="H63" s="325">
        <v>180</v>
      </c>
      <c r="I63" s="322">
        <v>14.28888888888889</v>
      </c>
      <c r="J63" s="326">
        <v>50.597722222222245</v>
      </c>
      <c r="K63" s="323">
        <v>3.0113819005787401</v>
      </c>
      <c r="L63" s="327">
        <v>8.5893126267585718</v>
      </c>
      <c r="M63" s="117"/>
      <c r="N63" s="330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14">
        <v>43098</v>
      </c>
      <c r="U63" s="315" t="s">
        <v>396</v>
      </c>
      <c r="V63" s="315" t="s">
        <v>397</v>
      </c>
      <c r="W63" s="316" t="s">
        <v>880</v>
      </c>
      <c r="X63" s="58" t="s">
        <v>3259</v>
      </c>
      <c r="AG63" s="268">
        <v>5</v>
      </c>
      <c r="AH63" s="308"/>
      <c r="AI63" s="308"/>
      <c r="AJ63" s="308"/>
      <c r="AK63" s="268">
        <v>34</v>
      </c>
      <c r="AL63" s="261">
        <v>31</v>
      </c>
      <c r="AM63" s="265">
        <v>28</v>
      </c>
      <c r="AN63" s="267">
        <v>38</v>
      </c>
      <c r="AO63" s="266">
        <v>156</v>
      </c>
      <c r="AP63" s="268">
        <v>206</v>
      </c>
      <c r="AQ63" s="268">
        <v>105</v>
      </c>
      <c r="AR63" s="268">
        <v>117</v>
      </c>
      <c r="AS63" s="268"/>
    </row>
    <row r="64" spans="1:45" ht="11.25" customHeight="1" x14ac:dyDescent="0.2">
      <c r="A64" s="320" t="s">
        <v>3277</v>
      </c>
      <c r="B64" s="321">
        <v>105</v>
      </c>
      <c r="C64" s="322">
        <v>39.038095238095238</v>
      </c>
      <c r="D64" s="323">
        <v>53.484190476190449</v>
      </c>
      <c r="E64" s="323">
        <v>2.9307077302537237</v>
      </c>
      <c r="F64" s="323">
        <v>7.751604099309084</v>
      </c>
      <c r="G64" s="324"/>
      <c r="H64" s="325">
        <v>183</v>
      </c>
      <c r="I64" s="322">
        <v>14.289617486338798</v>
      </c>
      <c r="J64" s="326">
        <v>50.888196721311473</v>
      </c>
      <c r="K64" s="323">
        <v>3.0162873488379405</v>
      </c>
      <c r="L64" s="327">
        <v>8.5811906820553396</v>
      </c>
      <c r="M64" s="117"/>
      <c r="N64" s="330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3261</v>
      </c>
      <c r="U64" s="336">
        <v>115</v>
      </c>
      <c r="V64" s="336">
        <v>220</v>
      </c>
      <c r="W64" s="337">
        <v>487</v>
      </c>
      <c r="X64" s="338">
        <v>822</v>
      </c>
      <c r="AG64" s="59" t="s">
        <v>3278</v>
      </c>
      <c r="AH64" s="227">
        <f t="shared" ref="AH64:AR64" si="0">SUM(AH4:AH63)</f>
        <v>139</v>
      </c>
      <c r="AI64" s="227">
        <f t="shared" si="0"/>
        <v>150</v>
      </c>
      <c r="AJ64" s="298">
        <f t="shared" si="0"/>
        <v>159</v>
      </c>
      <c r="AK64" s="227">
        <f t="shared" si="0"/>
        <v>417</v>
      </c>
      <c r="AL64" s="227">
        <f t="shared" si="0"/>
        <v>448</v>
      </c>
      <c r="AM64" s="298">
        <f t="shared" si="0"/>
        <v>458</v>
      </c>
      <c r="AN64" s="298">
        <f t="shared" si="0"/>
        <v>476</v>
      </c>
      <c r="AO64" s="298">
        <f t="shared" si="0"/>
        <v>611</v>
      </c>
      <c r="AP64" s="298">
        <f t="shared" si="0"/>
        <v>753</v>
      </c>
      <c r="AQ64" s="298">
        <f t="shared" si="0"/>
        <v>769</v>
      </c>
      <c r="AR64" s="298">
        <f t="shared" si="0"/>
        <v>822</v>
      </c>
      <c r="AS64" s="247">
        <f>X52</f>
        <v>865</v>
      </c>
    </row>
    <row r="65" spans="1:45" ht="11.25" customHeight="1" x14ac:dyDescent="0.2">
      <c r="A65" s="275" t="s">
        <v>3279</v>
      </c>
      <c r="B65" s="302">
        <v>105</v>
      </c>
      <c r="C65" s="277">
        <v>39.1</v>
      </c>
      <c r="D65" s="278">
        <v>56.35</v>
      </c>
      <c r="E65" s="278">
        <v>2.77</v>
      </c>
      <c r="F65" s="278">
        <v>7.82</v>
      </c>
      <c r="G65" s="324"/>
      <c r="H65" s="303">
        <v>189</v>
      </c>
      <c r="I65" s="277">
        <v>14.3</v>
      </c>
      <c r="J65" s="290">
        <v>56.29</v>
      </c>
      <c r="K65" s="278">
        <v>2.89</v>
      </c>
      <c r="L65" s="304">
        <v>8.6199999999999992</v>
      </c>
      <c r="M65" s="339"/>
      <c r="N65" s="340">
        <v>175</v>
      </c>
      <c r="O65" s="341">
        <v>7.1</v>
      </c>
      <c r="P65" s="342">
        <v>47.02</v>
      </c>
      <c r="Q65" s="343">
        <v>3.35</v>
      </c>
      <c r="R65" s="344">
        <v>10.64</v>
      </c>
      <c r="T65" s="20" t="s">
        <v>3263</v>
      </c>
      <c r="U65" s="328">
        <v>40.895652173913042</v>
      </c>
      <c r="V65" s="328">
        <v>15.859090909090909</v>
      </c>
      <c r="W65" s="124">
        <v>6.593429158110883</v>
      </c>
      <c r="X65" s="329">
        <v>13.872262773722628</v>
      </c>
      <c r="AG65" s="117">
        <v>4</v>
      </c>
      <c r="AH65" s="308"/>
      <c r="AI65" s="308"/>
      <c r="AJ65" s="308"/>
      <c r="AK65" s="117">
        <v>26</v>
      </c>
      <c r="AL65" s="345">
        <v>32</v>
      </c>
      <c r="AM65" s="345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>
        <f>Notes!B264</f>
        <v>79</v>
      </c>
    </row>
    <row r="66" spans="1:45" ht="11.25" customHeight="1" x14ac:dyDescent="0.2">
      <c r="A66" s="275" t="s">
        <v>3280</v>
      </c>
      <c r="B66" s="302">
        <v>105</v>
      </c>
      <c r="C66" s="277">
        <v>39.361904761904761</v>
      </c>
      <c r="D66" s="278">
        <v>57.248571428571438</v>
      </c>
      <c r="E66" s="278">
        <v>2.7699593384160988</v>
      </c>
      <c r="F66" s="278">
        <v>8.3075800531567481</v>
      </c>
      <c r="G66" s="324"/>
      <c r="H66" s="303">
        <v>199</v>
      </c>
      <c r="I66" s="277">
        <v>14.201005025125628</v>
      </c>
      <c r="J66" s="290">
        <v>56.91070351758794</v>
      </c>
      <c r="K66" s="278">
        <v>2.9230893023152928</v>
      </c>
      <c r="L66" s="304">
        <v>8.4249070499532905</v>
      </c>
      <c r="M66" s="339"/>
      <c r="N66" s="340">
        <v>167</v>
      </c>
      <c r="O66" s="341">
        <v>7.1377245508982039</v>
      </c>
      <c r="P66" s="342">
        <v>47.294491017964035</v>
      </c>
      <c r="Q66" s="343">
        <v>3.3257199468726544</v>
      </c>
      <c r="R66" s="344">
        <v>10.424227082764403</v>
      </c>
      <c r="T66" s="20" t="s">
        <v>3265</v>
      </c>
      <c r="U66" s="86">
        <v>90.826956521739106</v>
      </c>
      <c r="V66" s="86">
        <v>82.498727272727351</v>
      </c>
      <c r="W66" s="331">
        <v>65.573449691991812</v>
      </c>
      <c r="X66" s="332">
        <v>73.636362530413663</v>
      </c>
      <c r="AG66" s="228" t="s">
        <v>3281</v>
      </c>
      <c r="AH66" s="308"/>
      <c r="AI66" s="308"/>
      <c r="AJ66" s="308"/>
      <c r="AK66" s="298">
        <f t="shared" ref="AK66:AS66" si="1">AK64+AK65</f>
        <v>443</v>
      </c>
      <c r="AL66" s="227">
        <f t="shared" si="1"/>
        <v>480</v>
      </c>
      <c r="AM66" s="298">
        <f t="shared" si="1"/>
        <v>508</v>
      </c>
      <c r="AN66" s="301">
        <f t="shared" si="1"/>
        <v>655</v>
      </c>
      <c r="AO66" s="301">
        <f t="shared" si="1"/>
        <v>832</v>
      </c>
      <c r="AP66" s="301">
        <f t="shared" si="1"/>
        <v>877</v>
      </c>
      <c r="AQ66" s="301">
        <f t="shared" si="1"/>
        <v>886</v>
      </c>
      <c r="AR66" s="301">
        <f t="shared" si="1"/>
        <v>923</v>
      </c>
      <c r="AS66" s="301">
        <f t="shared" si="1"/>
        <v>944</v>
      </c>
    </row>
    <row r="67" spans="1:45" ht="11.25" customHeight="1" x14ac:dyDescent="0.2">
      <c r="A67" s="275" t="s">
        <v>3282</v>
      </c>
      <c r="B67" s="302">
        <v>105</v>
      </c>
      <c r="C67" s="277">
        <v>39.4</v>
      </c>
      <c r="D67" s="278">
        <v>59.159523809523819</v>
      </c>
      <c r="E67" s="278">
        <v>2.6749219036577752</v>
      </c>
      <c r="F67" s="278">
        <v>8.3642525684448632</v>
      </c>
      <c r="G67" s="324"/>
      <c r="H67" s="303">
        <v>201</v>
      </c>
      <c r="I67" s="277">
        <v>14.17910447761194</v>
      </c>
      <c r="J67" s="290">
        <v>58.424676616915434</v>
      </c>
      <c r="K67" s="278">
        <v>2.8396686901779384</v>
      </c>
      <c r="L67" s="304">
        <v>8.6199430602531102</v>
      </c>
      <c r="M67" s="339"/>
      <c r="N67" s="340">
        <v>164</v>
      </c>
      <c r="O67" s="341">
        <v>7.1463414634146343</v>
      </c>
      <c r="P67" s="342">
        <v>49.490853658536572</v>
      </c>
      <c r="Q67" s="343">
        <v>3.2174412194264299</v>
      </c>
      <c r="R67" s="344">
        <v>10.514087696930474</v>
      </c>
      <c r="T67" s="14" t="s">
        <v>3267</v>
      </c>
      <c r="U67" s="86">
        <v>2.2850362442398189</v>
      </c>
      <c r="V67" s="86">
        <v>2.6777200205559284</v>
      </c>
      <c r="W67" s="331">
        <v>2.5037033145336252</v>
      </c>
      <c r="X67" s="332">
        <v>2.5196850204230645</v>
      </c>
      <c r="AG67" s="297" t="s">
        <v>3283</v>
      </c>
      <c r="AH67" s="297"/>
      <c r="AI67" s="297"/>
      <c r="AJ67" s="297"/>
      <c r="AK67" s="117"/>
      <c r="AL67" s="117"/>
      <c r="AM67" s="117"/>
      <c r="AN67" s="117"/>
      <c r="AO67" s="117"/>
      <c r="AP67" s="299"/>
      <c r="AQ67" s="299"/>
      <c r="AR67" s="299"/>
      <c r="AS67" s="299" t="s">
        <v>4033</v>
      </c>
    </row>
    <row r="68" spans="1:45" ht="11.25" customHeight="1" x14ac:dyDescent="0.2">
      <c r="A68" s="275" t="s">
        <v>3284</v>
      </c>
      <c r="B68" s="302">
        <v>104</v>
      </c>
      <c r="C68" s="277">
        <v>39.471153846153847</v>
      </c>
      <c r="D68" s="278">
        <v>60.574038461538457</v>
      </c>
      <c r="E68" s="278">
        <v>2.5836863680457465</v>
      </c>
      <c r="F68" s="278">
        <v>8.292882437544403</v>
      </c>
      <c r="G68" s="324"/>
      <c r="H68" s="303">
        <v>203</v>
      </c>
      <c r="I68" s="277">
        <v>14.216748768472906</v>
      </c>
      <c r="J68" s="290">
        <v>58.792266009852206</v>
      </c>
      <c r="K68" s="278">
        <v>2.8117213926878968</v>
      </c>
      <c r="L68" s="304">
        <v>8.8575396610943713</v>
      </c>
      <c r="M68" s="339"/>
      <c r="N68" s="340">
        <v>164</v>
      </c>
      <c r="O68" s="341">
        <v>7.1707317073170733</v>
      </c>
      <c r="P68" s="342">
        <v>50.35902439024391</v>
      </c>
      <c r="Q68" s="343">
        <v>3.2350208793003468</v>
      </c>
      <c r="R68" s="344">
        <v>10.268489681650506</v>
      </c>
      <c r="T68" s="333" t="s">
        <v>3269</v>
      </c>
      <c r="U68" s="115">
        <v>5.5552678513788534</v>
      </c>
      <c r="V68" s="115">
        <v>6.7701789953844571</v>
      </c>
      <c r="W68" s="334">
        <v>10.186805595245385</v>
      </c>
      <c r="X68" s="335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9"/>
      <c r="AQ68" s="30"/>
      <c r="AR68" s="30"/>
      <c r="AS68" s="30" t="s">
        <v>4032</v>
      </c>
    </row>
    <row r="69" spans="1:45" ht="11.25" customHeight="1" x14ac:dyDescent="0.2">
      <c r="A69" s="275" t="s">
        <v>3285</v>
      </c>
      <c r="B69" s="302">
        <v>104</v>
      </c>
      <c r="C69" s="277">
        <v>39.54807692307692</v>
      </c>
      <c r="D69" s="278">
        <v>60.582692307692319</v>
      </c>
      <c r="E69" s="278">
        <v>2.6136963238998376</v>
      </c>
      <c r="F69" s="278">
        <v>8.3066123970142449</v>
      </c>
      <c r="G69" s="324"/>
      <c r="H69" s="303">
        <v>207</v>
      </c>
      <c r="I69" s="277">
        <v>14.212560386473429</v>
      </c>
      <c r="J69" s="290">
        <v>58.61797101449271</v>
      </c>
      <c r="K69" s="278">
        <v>2.8385718808556466</v>
      </c>
      <c r="L69" s="304">
        <v>8.8333712232463455</v>
      </c>
      <c r="M69" s="339"/>
      <c r="N69" s="340">
        <v>160</v>
      </c>
      <c r="O69" s="341">
        <v>7.1124999999999998</v>
      </c>
      <c r="P69" s="342">
        <v>50.618562500000024</v>
      </c>
      <c r="Q69" s="343">
        <v>3.3042096632933871</v>
      </c>
      <c r="R69" s="344">
        <v>10.398908493616554</v>
      </c>
      <c r="T69" s="346" t="s">
        <v>3286</v>
      </c>
      <c r="U69" s="347"/>
      <c r="V69" s="347"/>
      <c r="W69" s="347"/>
      <c r="X69" s="348"/>
      <c r="AG69" s="117"/>
      <c r="AH69" s="117"/>
      <c r="AI69" s="117"/>
      <c r="AJ69" s="117"/>
      <c r="AK69" s="117"/>
      <c r="AL69" s="117"/>
      <c r="AM69" s="117"/>
      <c r="AN69" s="117"/>
      <c r="AO69" s="117"/>
      <c r="AP69" s="299"/>
      <c r="AQ69" s="299"/>
      <c r="AR69" s="299"/>
      <c r="AS69" s="480" t="s">
        <v>4034</v>
      </c>
    </row>
    <row r="70" spans="1:45" ht="11.25" customHeight="1" x14ac:dyDescent="0.2">
      <c r="A70" s="275" t="s">
        <v>3287</v>
      </c>
      <c r="B70" s="302">
        <v>104</v>
      </c>
      <c r="C70" s="277">
        <v>39.596153846153847</v>
      </c>
      <c r="D70" s="278">
        <v>59.724519230769218</v>
      </c>
      <c r="E70" s="278">
        <v>2.6652034129112616</v>
      </c>
      <c r="F70" s="278">
        <v>9.0743012684674227</v>
      </c>
      <c r="G70" s="324"/>
      <c r="H70" s="303">
        <v>209</v>
      </c>
      <c r="I70" s="277">
        <v>14.253588516746412</v>
      </c>
      <c r="J70" s="290">
        <v>57.539665071770294</v>
      </c>
      <c r="K70" s="278">
        <v>2.8530721443428444</v>
      </c>
      <c r="L70" s="304">
        <v>8.7865990321294376</v>
      </c>
      <c r="M70" s="339"/>
      <c r="N70" s="340">
        <v>155</v>
      </c>
      <c r="O70" s="341">
        <v>7.1032258064516132</v>
      </c>
      <c r="P70" s="342">
        <v>50.265096774193552</v>
      </c>
      <c r="Q70" s="343">
        <v>3.3168905464037746</v>
      </c>
      <c r="R70" s="344">
        <v>10.358425818376737</v>
      </c>
      <c r="T70" s="349" t="s">
        <v>3288</v>
      </c>
      <c r="U70" s="294"/>
      <c r="V70" s="294"/>
      <c r="W70" s="294"/>
      <c r="X70" s="294"/>
      <c r="AG70" s="32" t="s">
        <v>396</v>
      </c>
      <c r="AH70" s="251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55">
        <f t="shared" si="2"/>
        <v>102</v>
      </c>
      <c r="AM70" s="255">
        <f t="shared" si="2"/>
        <v>105</v>
      </c>
      <c r="AN70" s="255">
        <f t="shared" si="2"/>
        <v>105</v>
      </c>
      <c r="AO70" s="251">
        <f t="shared" si="2"/>
        <v>106</v>
      </c>
      <c r="AP70" s="250">
        <v>107</v>
      </c>
      <c r="AQ70" s="250">
        <v>108</v>
      </c>
      <c r="AR70" s="250">
        <v>115</v>
      </c>
      <c r="AS70" s="250">
        <f>U52</f>
        <v>130</v>
      </c>
    </row>
    <row r="71" spans="1:45" ht="11.25" customHeight="1" x14ac:dyDescent="0.2">
      <c r="A71" s="275" t="s">
        <v>3289</v>
      </c>
      <c r="B71" s="302">
        <v>105</v>
      </c>
      <c r="C71" s="277">
        <v>39.495238095238093</v>
      </c>
      <c r="D71" s="278">
        <v>61.935904761904752</v>
      </c>
      <c r="E71" s="278">
        <v>2.5239831009868787</v>
      </c>
      <c r="F71" s="278">
        <v>8.84</v>
      </c>
      <c r="G71" s="324"/>
      <c r="H71" s="303">
        <v>208</v>
      </c>
      <c r="I71" s="277">
        <v>14.259615384615385</v>
      </c>
      <c r="J71" s="290">
        <v>59.171634615384626</v>
      </c>
      <c r="K71" s="278">
        <v>2.7767832425829786</v>
      </c>
      <c r="L71" s="304">
        <v>8.663770700008433</v>
      </c>
      <c r="M71" s="339"/>
      <c r="N71" s="340">
        <v>156</v>
      </c>
      <c r="O71" s="341">
        <v>7.0897435897435894</v>
      </c>
      <c r="P71" s="342">
        <v>51.153653846153851</v>
      </c>
      <c r="Q71" s="343">
        <v>3.2707664126954681</v>
      </c>
      <c r="R71" s="344">
        <v>10.407064171414437</v>
      </c>
      <c r="T71" s="1037" t="s">
        <v>4469</v>
      </c>
      <c r="V71" s="294"/>
      <c r="W71" s="294"/>
      <c r="X71" s="107" t="s">
        <v>3830</v>
      </c>
      <c r="AG71" s="29" t="s">
        <v>397</v>
      </c>
      <c r="AH71" s="268">
        <f t="shared" ref="AH71:AO71" si="3">SUM(AH44:AH58)</f>
        <v>6</v>
      </c>
      <c r="AI71" s="266">
        <f t="shared" si="3"/>
        <v>22</v>
      </c>
      <c r="AJ71" s="266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54">
        <f t="shared" si="3"/>
        <v>246</v>
      </c>
      <c r="AP71" s="350">
        <v>250</v>
      </c>
      <c r="AQ71" s="350">
        <v>227</v>
      </c>
      <c r="AR71" s="350">
        <v>220</v>
      </c>
      <c r="AS71" s="350">
        <f>V52</f>
        <v>200</v>
      </c>
    </row>
    <row r="72" spans="1:45" ht="11.25" customHeight="1" x14ac:dyDescent="0.2">
      <c r="A72" s="275" t="s">
        <v>3290</v>
      </c>
      <c r="B72" s="302">
        <v>105</v>
      </c>
      <c r="C72" s="277">
        <v>39.580952380952382</v>
      </c>
      <c r="D72" s="278">
        <v>59.01857142857142</v>
      </c>
      <c r="E72" s="278">
        <v>2.6793228819822539</v>
      </c>
      <c r="F72" s="278">
        <v>8.9096463391715055</v>
      </c>
      <c r="G72" s="324"/>
      <c r="H72" s="303">
        <v>209</v>
      </c>
      <c r="I72" s="277">
        <v>14.301435406698564</v>
      </c>
      <c r="J72" s="290">
        <v>57.986363636363649</v>
      </c>
      <c r="K72" s="278">
        <v>2.8348578888855744</v>
      </c>
      <c r="L72" s="304">
        <v>8.5624116367713157</v>
      </c>
      <c r="M72" s="339"/>
      <c r="N72" s="340">
        <v>158</v>
      </c>
      <c r="O72" s="341">
        <v>7.0886075949367084</v>
      </c>
      <c r="P72" s="342">
        <v>49.919873417721512</v>
      </c>
      <c r="Q72" s="343">
        <v>3.4402253557203175</v>
      </c>
      <c r="R72" s="344">
        <v>10.583324628774493</v>
      </c>
      <c r="T72" s="1037" t="s">
        <v>3917</v>
      </c>
      <c r="U72" s="746"/>
      <c r="V72" s="294"/>
      <c r="W72" s="294"/>
      <c r="X72" s="13" t="s">
        <v>3918</v>
      </c>
      <c r="AA72" s="106"/>
      <c r="AG72" s="57" t="s">
        <v>880</v>
      </c>
      <c r="AH72" s="351"/>
      <c r="AI72" s="351"/>
      <c r="AJ72" s="351"/>
      <c r="AK72" s="268">
        <f>SUM(AK59:AK63)</f>
        <v>190</v>
      </c>
      <c r="AL72" s="261">
        <f>SUM(AL59:AL63)</f>
        <v>200</v>
      </c>
      <c r="AM72" s="261">
        <f>SUM(AM59:AM63)</f>
        <v>170</v>
      </c>
      <c r="AN72" s="261">
        <f>SUM(AN59:AN63)</f>
        <v>161</v>
      </c>
      <c r="AO72" s="268">
        <f>SUM(AO59:AO63)</f>
        <v>259</v>
      </c>
      <c r="AP72" s="350">
        <v>396</v>
      </c>
      <c r="AQ72" s="350">
        <v>434</v>
      </c>
      <c r="AR72" s="350">
        <v>487</v>
      </c>
      <c r="AS72" s="350">
        <f>W52</f>
        <v>535</v>
      </c>
    </row>
    <row r="73" spans="1:45" ht="11.25" customHeight="1" x14ac:dyDescent="0.2">
      <c r="A73" s="275" t="s">
        <v>3291</v>
      </c>
      <c r="B73" s="302">
        <v>105</v>
      </c>
      <c r="C73" s="277">
        <v>39.44761904761905</v>
      </c>
      <c r="D73" s="278">
        <v>61.410952380952388</v>
      </c>
      <c r="E73" s="278">
        <v>2.5861727924204545</v>
      </c>
      <c r="F73" s="278">
        <v>8.8208029495875131</v>
      </c>
      <c r="G73" s="324"/>
      <c r="H73" s="303">
        <v>210</v>
      </c>
      <c r="I73" s="277">
        <v>14.304761904761905</v>
      </c>
      <c r="J73" s="290">
        <v>59.836952380952418</v>
      </c>
      <c r="K73" s="278">
        <v>2.7848141209094215</v>
      </c>
      <c r="L73" s="304">
        <v>8.5418332956794565</v>
      </c>
      <c r="M73" s="339"/>
      <c r="N73" s="340">
        <v>154</v>
      </c>
      <c r="O73" s="341">
        <v>7.1103896103896105</v>
      </c>
      <c r="P73" s="342">
        <v>53.042207792207783</v>
      </c>
      <c r="Q73" s="343">
        <v>3.2050314025820672</v>
      </c>
      <c r="R73" s="344">
        <v>10.625121784019754</v>
      </c>
      <c r="T73" s="1037" t="s">
        <v>4470</v>
      </c>
      <c r="U73" s="746"/>
      <c r="V73" s="294"/>
      <c r="W73" s="294"/>
      <c r="X73" s="13" t="s">
        <v>3925</v>
      </c>
      <c r="AG73" s="228" t="s">
        <v>3278</v>
      </c>
      <c r="AH73" s="298">
        <f t="shared" ref="AH73:AS73" si="4">SUM(AH70:AH72)</f>
        <v>139</v>
      </c>
      <c r="AI73" s="298">
        <f t="shared" si="4"/>
        <v>150</v>
      </c>
      <c r="AJ73" s="298">
        <f t="shared" si="4"/>
        <v>159</v>
      </c>
      <c r="AK73" s="298">
        <f t="shared" si="4"/>
        <v>417</v>
      </c>
      <c r="AL73" s="227">
        <f t="shared" si="4"/>
        <v>448</v>
      </c>
      <c r="AM73" s="298">
        <f t="shared" si="4"/>
        <v>458</v>
      </c>
      <c r="AN73" s="301">
        <f t="shared" si="4"/>
        <v>476</v>
      </c>
      <c r="AO73" s="301">
        <f t="shared" si="4"/>
        <v>611</v>
      </c>
      <c r="AP73" s="301">
        <f t="shared" si="4"/>
        <v>753</v>
      </c>
      <c r="AQ73" s="301">
        <f t="shared" si="4"/>
        <v>769</v>
      </c>
      <c r="AR73" s="301">
        <f t="shared" si="4"/>
        <v>822</v>
      </c>
      <c r="AS73" s="301">
        <f t="shared" si="4"/>
        <v>865</v>
      </c>
    </row>
    <row r="74" spans="1:45" ht="11.25" customHeight="1" x14ac:dyDescent="0.2">
      <c r="A74" s="275" t="s">
        <v>3292</v>
      </c>
      <c r="B74" s="302">
        <v>105</v>
      </c>
      <c r="C74" s="277">
        <v>39.561904761904763</v>
      </c>
      <c r="D74" s="278">
        <v>64.090571428571423</v>
      </c>
      <c r="E74" s="278">
        <v>2.5044245947688957</v>
      </c>
      <c r="F74" s="278">
        <v>8.9089100533580101</v>
      </c>
      <c r="G74" s="324"/>
      <c r="H74" s="303">
        <v>209</v>
      </c>
      <c r="I74" s="277">
        <v>14.334928229665072</v>
      </c>
      <c r="J74" s="290">
        <v>62.34449760765547</v>
      </c>
      <c r="K74" s="278">
        <v>2.6419824491198516</v>
      </c>
      <c r="L74" s="304">
        <v>8.6146386937879562</v>
      </c>
      <c r="M74" s="339"/>
      <c r="N74" s="340">
        <v>153</v>
      </c>
      <c r="O74" s="341">
        <v>7.117647058823529</v>
      </c>
      <c r="P74" s="342">
        <v>54.96287581699346</v>
      </c>
      <c r="Q74" s="343">
        <v>3.0667751721316683</v>
      </c>
      <c r="R74" s="344">
        <v>10.780946710288752</v>
      </c>
      <c r="T74" s="1037" t="s">
        <v>3855</v>
      </c>
      <c r="U74" s="746"/>
      <c r="V74" s="294"/>
      <c r="W74" s="294"/>
      <c r="X74" s="13" t="s">
        <v>3856</v>
      </c>
      <c r="Y74" s="106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75" t="s">
        <v>3293</v>
      </c>
      <c r="B75" s="302">
        <v>105</v>
      </c>
      <c r="C75" s="277">
        <v>39.704761904761902</v>
      </c>
      <c r="D75" s="278">
        <v>65.144190476190516</v>
      </c>
      <c r="E75" s="278">
        <v>2.4971055056780749</v>
      </c>
      <c r="F75" s="278">
        <v>9.0008166069357678</v>
      </c>
      <c r="G75" s="324"/>
      <c r="H75" s="303">
        <v>211</v>
      </c>
      <c r="I75" s="277">
        <v>14.407582938388625</v>
      </c>
      <c r="J75" s="290">
        <v>63.89450236966821</v>
      </c>
      <c r="K75" s="278">
        <v>2.610560511554481</v>
      </c>
      <c r="L75" s="304">
        <v>8.7419951703857848</v>
      </c>
      <c r="M75" s="339"/>
      <c r="N75" s="340">
        <v>155</v>
      </c>
      <c r="O75" s="341">
        <v>7.1677419354838712</v>
      </c>
      <c r="P75" s="342">
        <v>56.600967741935506</v>
      </c>
      <c r="Q75" s="343">
        <v>3.0692540538199053</v>
      </c>
      <c r="R75" s="344">
        <v>11.110767485824468</v>
      </c>
      <c r="T75" s="1037" t="s">
        <v>4471</v>
      </c>
      <c r="V75" s="294"/>
      <c r="W75" s="294"/>
      <c r="X75" s="107" t="s">
        <v>3876</v>
      </c>
      <c r="AG75" s="352" t="s">
        <v>3294</v>
      </c>
      <c r="AH75" s="227" t="s">
        <v>3189</v>
      </c>
      <c r="AI75" s="59"/>
      <c r="AJ75" s="59"/>
      <c r="AK75" s="227"/>
      <c r="AL75" s="2"/>
      <c r="AM75" s="2"/>
      <c r="AN75" s="2"/>
      <c r="AO75" s="2"/>
      <c r="AP75" s="301"/>
      <c r="AQ75" s="301"/>
      <c r="AR75" s="301"/>
      <c r="AS75" s="301"/>
    </row>
    <row r="76" spans="1:45" ht="11.25" customHeight="1" x14ac:dyDescent="0.2">
      <c r="A76" s="275" t="s">
        <v>3295</v>
      </c>
      <c r="B76" s="302">
        <v>105</v>
      </c>
      <c r="C76" s="277">
        <v>39.780952380952378</v>
      </c>
      <c r="D76" s="278">
        <v>64.418000000000035</v>
      </c>
      <c r="E76" s="278">
        <v>2.486117554557163</v>
      </c>
      <c r="F76" s="278">
        <v>8.6807418765520783</v>
      </c>
      <c r="G76" s="324"/>
      <c r="H76" s="303">
        <v>210</v>
      </c>
      <c r="I76" s="277">
        <v>14.514285714285714</v>
      </c>
      <c r="J76" s="290">
        <v>65.135523809523846</v>
      </c>
      <c r="K76" s="278">
        <v>2.592407560154566</v>
      </c>
      <c r="L76" s="304">
        <v>8.8925878506381331</v>
      </c>
      <c r="M76" s="339"/>
      <c r="N76" s="340">
        <v>161</v>
      </c>
      <c r="O76" s="341">
        <v>7.1</v>
      </c>
      <c r="P76" s="342">
        <v>57.74</v>
      </c>
      <c r="Q76" s="343">
        <v>3.06</v>
      </c>
      <c r="R76" s="344">
        <v>11.1</v>
      </c>
      <c r="T76" s="349" t="s">
        <v>3298</v>
      </c>
      <c r="V76" s="294"/>
      <c r="W76" s="294"/>
      <c r="X76" s="1019"/>
      <c r="AG76" s="353" t="s">
        <v>3296</v>
      </c>
      <c r="AH76" s="54">
        <v>2007</v>
      </c>
      <c r="AI76" s="28">
        <v>2008</v>
      </c>
      <c r="AJ76" s="28">
        <v>2009</v>
      </c>
      <c r="AK76" s="29" t="s">
        <v>3193</v>
      </c>
      <c r="AL76" s="29" t="s">
        <v>3194</v>
      </c>
      <c r="AM76" s="28" t="s">
        <v>93</v>
      </c>
      <c r="AN76" s="28" t="s">
        <v>17</v>
      </c>
      <c r="AO76" s="31" t="s">
        <v>3195</v>
      </c>
      <c r="AP76" s="27" t="s">
        <v>3196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20" t="s">
        <v>3297</v>
      </c>
      <c r="B77" s="321">
        <v>105</v>
      </c>
      <c r="C77" s="322">
        <v>39.885714285714286</v>
      </c>
      <c r="D77" s="323">
        <v>61.158666666666669</v>
      </c>
      <c r="E77" s="323">
        <v>2.5961587280672771</v>
      </c>
      <c r="F77" s="323">
        <v>8.6993419004530068</v>
      </c>
      <c r="G77" s="324"/>
      <c r="H77" s="325">
        <v>213</v>
      </c>
      <c r="I77" s="322">
        <v>14.572769953051644</v>
      </c>
      <c r="J77" s="326">
        <v>62.381502347417843</v>
      </c>
      <c r="K77" s="323">
        <v>2.7041955597524754</v>
      </c>
      <c r="L77" s="327">
        <v>8.4342540871660034</v>
      </c>
      <c r="M77" s="339"/>
      <c r="N77" s="354">
        <v>170</v>
      </c>
      <c r="O77" s="355">
        <v>7.0117647058823529</v>
      </c>
      <c r="P77" s="356">
        <v>57.773117647058811</v>
      </c>
      <c r="Q77" s="357">
        <v>3.1506388783548411</v>
      </c>
      <c r="R77" s="358">
        <v>11.527549714401575</v>
      </c>
      <c r="T77" s="1027" t="s">
        <v>1576</v>
      </c>
      <c r="U77" s="746"/>
      <c r="V77" s="294"/>
      <c r="W77" s="294"/>
      <c r="X77" s="1019" t="s">
        <v>1577</v>
      </c>
      <c r="AG77" s="27" t="s">
        <v>396</v>
      </c>
      <c r="AH77" s="351"/>
      <c r="AI77" s="251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51">
        <f t="shared" si="5"/>
        <v>3</v>
      </c>
      <c r="AN77" s="251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15</v>
      </c>
    </row>
    <row r="78" spans="1:45" ht="11.25" customHeight="1" x14ac:dyDescent="0.2">
      <c r="A78" s="320" t="s">
        <v>3299</v>
      </c>
      <c r="B78" s="321">
        <v>105</v>
      </c>
      <c r="C78" s="322">
        <v>40.019047619047619</v>
      </c>
      <c r="D78" s="323">
        <v>63.604952380952369</v>
      </c>
      <c r="E78" s="323">
        <v>2.5465388171481345</v>
      </c>
      <c r="F78" s="323">
        <v>8.4413501169265928</v>
      </c>
      <c r="G78" s="324"/>
      <c r="H78" s="325">
        <v>220</v>
      </c>
      <c r="I78" s="322">
        <v>14.586363636363636</v>
      </c>
      <c r="J78" s="326">
        <v>64.136681818181799</v>
      </c>
      <c r="K78" s="323">
        <v>2.6863026577608946</v>
      </c>
      <c r="L78" s="327">
        <v>8.2824058559688662</v>
      </c>
      <c r="M78" s="339"/>
      <c r="N78" s="354">
        <v>184</v>
      </c>
      <c r="O78" s="355">
        <v>6.7826086956521738</v>
      </c>
      <c r="P78" s="356">
        <v>59.648641304347848</v>
      </c>
      <c r="Q78" s="357">
        <v>3.1135783713403917</v>
      </c>
      <c r="R78" s="358">
        <v>11.42086925348169</v>
      </c>
      <c r="T78" s="1019" t="s">
        <v>484</v>
      </c>
      <c r="U78" s="746"/>
      <c r="V78" s="294"/>
      <c r="W78" s="294"/>
      <c r="X78" s="1019" t="s">
        <v>485</v>
      </c>
      <c r="AG78" s="28" t="s">
        <v>397</v>
      </c>
      <c r="AH78" s="351"/>
      <c r="AI78" s="268">
        <f t="shared" ref="AI78:AS78" si="6">AI71-AH71</f>
        <v>16</v>
      </c>
      <c r="AJ78" s="266">
        <f t="shared" si="6"/>
        <v>40</v>
      </c>
      <c r="AK78" s="266">
        <f t="shared" si="6"/>
        <v>67</v>
      </c>
      <c r="AL78" s="12">
        <f t="shared" si="6"/>
        <v>17</v>
      </c>
      <c r="AM78" s="254">
        <f t="shared" si="6"/>
        <v>37</v>
      </c>
      <c r="AN78" s="254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-20</v>
      </c>
    </row>
    <row r="79" spans="1:45" ht="11.25" customHeight="1" x14ac:dyDescent="0.2">
      <c r="A79" s="320" t="s">
        <v>3300</v>
      </c>
      <c r="B79" s="321">
        <v>105</v>
      </c>
      <c r="C79" s="322">
        <v>39.885714285714286</v>
      </c>
      <c r="D79" s="323">
        <v>64.119619047619082</v>
      </c>
      <c r="E79" s="323">
        <v>2.5115031205356479</v>
      </c>
      <c r="F79" s="323">
        <v>8.4708585935910019</v>
      </c>
      <c r="G79" s="324"/>
      <c r="H79" s="325">
        <v>222</v>
      </c>
      <c r="I79" s="322">
        <v>14.581081081081081</v>
      </c>
      <c r="J79" s="326">
        <v>64.423468468468499</v>
      </c>
      <c r="K79" s="323">
        <v>2.6540066333247236</v>
      </c>
      <c r="L79" s="327">
        <v>8.1174965295598653</v>
      </c>
      <c r="M79" s="339"/>
      <c r="N79" s="354">
        <v>192</v>
      </c>
      <c r="O79" s="355">
        <v>6.6875</v>
      </c>
      <c r="P79" s="356">
        <v>58.870052083333341</v>
      </c>
      <c r="Q79" s="357">
        <v>3.0856738130063941</v>
      </c>
      <c r="R79" s="358">
        <v>11.503757323745756</v>
      </c>
      <c r="T79" s="1019" t="s">
        <v>1064</v>
      </c>
      <c r="X79" s="1019" t="s">
        <v>1065</v>
      </c>
      <c r="AG79" s="57" t="s">
        <v>880</v>
      </c>
      <c r="AH79" s="351"/>
      <c r="AI79" s="351"/>
      <c r="AJ79" s="351"/>
      <c r="AK79" s="20">
        <f t="shared" ref="AK79:AS79" si="7">AK72-AJ72</f>
        <v>190</v>
      </c>
      <c r="AL79" s="20">
        <f t="shared" si="7"/>
        <v>10</v>
      </c>
      <c r="AM79" s="254">
        <f t="shared" si="7"/>
        <v>-30</v>
      </c>
      <c r="AN79" s="254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48</v>
      </c>
    </row>
    <row r="80" spans="1:45" ht="11.25" customHeight="1" x14ac:dyDescent="0.2">
      <c r="A80" s="320" t="s">
        <v>3301</v>
      </c>
      <c r="B80" s="321">
        <v>105</v>
      </c>
      <c r="C80" s="322">
        <v>40.142857142857146</v>
      </c>
      <c r="D80" s="323">
        <v>64.301238095238091</v>
      </c>
      <c r="E80" s="323">
        <v>2.5238260402437893</v>
      </c>
      <c r="F80" s="323">
        <v>8.5740261297054587</v>
      </c>
      <c r="G80" s="324"/>
      <c r="H80" s="325">
        <v>229</v>
      </c>
      <c r="I80" s="322">
        <v>14.497816593886462</v>
      </c>
      <c r="J80" s="326">
        <v>64.061703056768579</v>
      </c>
      <c r="K80" s="323">
        <v>2.6875656890539323</v>
      </c>
      <c r="L80" s="327">
        <v>8.3620300291121108</v>
      </c>
      <c r="M80" s="339"/>
      <c r="N80" s="354">
        <v>192</v>
      </c>
      <c r="O80" s="355">
        <v>6.557291666666667</v>
      </c>
      <c r="P80" s="356">
        <v>58.175208333333302</v>
      </c>
      <c r="Q80" s="357">
        <v>3.0447712648946923</v>
      </c>
      <c r="R80" s="358">
        <v>12.093782405682752</v>
      </c>
      <c r="T80" s="1027" t="s">
        <v>1052</v>
      </c>
      <c r="X80" s="1019" t="s">
        <v>1053</v>
      </c>
      <c r="AG80" s="228" t="s">
        <v>3278</v>
      </c>
      <c r="AH80" s="351"/>
      <c r="AI80" s="227">
        <f t="shared" ref="AI80:AR80" si="8">SUM(AI77:AI79)</f>
        <v>11</v>
      </c>
      <c r="AJ80" s="227">
        <f t="shared" si="8"/>
        <v>9</v>
      </c>
      <c r="AK80" s="227">
        <f t="shared" si="8"/>
        <v>258</v>
      </c>
      <c r="AL80" s="227">
        <f t="shared" si="8"/>
        <v>31</v>
      </c>
      <c r="AM80" s="298">
        <f t="shared" si="8"/>
        <v>10</v>
      </c>
      <c r="AN80" s="298">
        <f t="shared" si="8"/>
        <v>18</v>
      </c>
      <c r="AO80" s="301">
        <f t="shared" si="8"/>
        <v>135</v>
      </c>
      <c r="AP80" s="301">
        <f t="shared" si="8"/>
        <v>142</v>
      </c>
      <c r="AQ80" s="301">
        <f t="shared" si="8"/>
        <v>16</v>
      </c>
      <c r="AR80" s="301">
        <f t="shared" si="8"/>
        <v>53</v>
      </c>
      <c r="AS80" s="301">
        <f>SUM(AS77:AS79)</f>
        <v>43</v>
      </c>
    </row>
    <row r="81" spans="1:45" ht="11.25" customHeight="1" x14ac:dyDescent="0.2">
      <c r="A81" s="320" t="s">
        <v>3302</v>
      </c>
      <c r="B81" s="321">
        <v>106</v>
      </c>
      <c r="C81" s="322">
        <v>40.113207547169814</v>
      </c>
      <c r="D81" s="323">
        <v>64.795849056603785</v>
      </c>
      <c r="E81" s="323">
        <v>2.5317331660121991</v>
      </c>
      <c r="F81" s="323">
        <v>8.1678998168796646</v>
      </c>
      <c r="G81" s="324"/>
      <c r="H81" s="325">
        <v>231</v>
      </c>
      <c r="I81" s="322">
        <v>14.484848484848484</v>
      </c>
      <c r="J81" s="326">
        <v>64.713290043290044</v>
      </c>
      <c r="K81" s="323">
        <v>2.6749067439937124</v>
      </c>
      <c r="L81" s="327">
        <v>8.4304909538956085</v>
      </c>
      <c r="M81" s="339"/>
      <c r="N81" s="354">
        <v>203</v>
      </c>
      <c r="O81" s="355">
        <v>6.4236453201970445</v>
      </c>
      <c r="P81" s="356">
        <v>59.11891625615764</v>
      </c>
      <c r="Q81" s="357">
        <v>3.0270252483911095</v>
      </c>
      <c r="R81" s="358">
        <v>12.376145391650105</v>
      </c>
      <c r="T81" s="1019" t="s">
        <v>1436</v>
      </c>
      <c r="X81" s="1019" t="s">
        <v>1437</v>
      </c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20" t="s">
        <v>3303</v>
      </c>
      <c r="B82" s="321">
        <v>106</v>
      </c>
      <c r="C82" s="322">
        <v>40.179245283018865</v>
      </c>
      <c r="D82" s="323">
        <v>66.142358490566011</v>
      </c>
      <c r="E82" s="323">
        <v>2.4843703779840212</v>
      </c>
      <c r="F82" s="323">
        <v>8.0186818429414544</v>
      </c>
      <c r="G82" s="324"/>
      <c r="H82" s="325">
        <v>231</v>
      </c>
      <c r="I82" s="322">
        <v>14.510822510822511</v>
      </c>
      <c r="J82" s="326">
        <v>65.788787878787829</v>
      </c>
      <c r="K82" s="323">
        <v>2.6353627449481323</v>
      </c>
      <c r="L82" s="327">
        <v>8.6386686725300699</v>
      </c>
      <c r="M82" s="339"/>
      <c r="N82" s="354">
        <v>206</v>
      </c>
      <c r="O82" s="355">
        <v>6.3932038834951452</v>
      </c>
      <c r="P82" s="356">
        <v>60.067038834951461</v>
      </c>
      <c r="Q82" s="357">
        <v>2.9221804334667221</v>
      </c>
      <c r="R82" s="358">
        <v>12.42349677404475</v>
      </c>
      <c r="T82" s="1027" t="s">
        <v>864</v>
      </c>
      <c r="X82" s="1019" t="s">
        <v>4172</v>
      </c>
      <c r="AG82" s="117"/>
      <c r="AH82" s="359"/>
      <c r="AI82" s="297" t="s">
        <v>3304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20" t="s">
        <v>3305</v>
      </c>
      <c r="B83" s="321">
        <v>107</v>
      </c>
      <c r="C83" s="322">
        <v>40.065420560747661</v>
      </c>
      <c r="D83" s="323">
        <v>62.953364485981311</v>
      </c>
      <c r="E83" s="323">
        <v>2.6371650567247449</v>
      </c>
      <c r="F83" s="323">
        <v>8.1533121439846923</v>
      </c>
      <c r="G83" s="324"/>
      <c r="H83" s="325">
        <v>236</v>
      </c>
      <c r="I83" s="322">
        <v>14.40677966101695</v>
      </c>
      <c r="J83" s="326">
        <v>63.561101694915223</v>
      </c>
      <c r="K83" s="323">
        <v>2.7552745709655775</v>
      </c>
      <c r="L83" s="327">
        <v>8.2210619108989302</v>
      </c>
      <c r="M83" s="339"/>
      <c r="N83" s="354">
        <v>207</v>
      </c>
      <c r="O83" s="355">
        <v>6.2898550724637685</v>
      </c>
      <c r="P83" s="356">
        <v>58.081449275362303</v>
      </c>
      <c r="Q83" s="357">
        <v>3.0015185627430694</v>
      </c>
      <c r="R83" s="358">
        <v>12.69116532794088</v>
      </c>
      <c r="T83" s="1027" t="s">
        <v>1691</v>
      </c>
      <c r="X83" s="1019" t="s">
        <v>1692</v>
      </c>
      <c r="AG83" s="117"/>
      <c r="AH83" s="345"/>
      <c r="AI83" s="297" t="s">
        <v>3306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20" t="s">
        <v>3307</v>
      </c>
      <c r="B84" s="321">
        <v>107</v>
      </c>
      <c r="C84" s="322">
        <v>40.158878504672899</v>
      </c>
      <c r="D84" s="323">
        <v>65.280373831775677</v>
      </c>
      <c r="E84" s="323">
        <v>2.5546275112060877</v>
      </c>
      <c r="F84" s="323">
        <v>8.1718987825606604</v>
      </c>
      <c r="G84" s="324"/>
      <c r="H84" s="325">
        <v>239</v>
      </c>
      <c r="I84" s="322">
        <v>14.372384937238493</v>
      </c>
      <c r="J84" s="326">
        <v>65.233598326359839</v>
      </c>
      <c r="K84" s="323">
        <v>2.6697732207007077</v>
      </c>
      <c r="L84" s="327">
        <v>8.3517277058108519</v>
      </c>
      <c r="M84" s="339"/>
      <c r="N84" s="354">
        <v>207</v>
      </c>
      <c r="O84" s="355">
        <v>6.2318840579710146</v>
      </c>
      <c r="P84" s="356">
        <v>59.009903381642552</v>
      </c>
      <c r="Q84" s="357">
        <v>2.9371415919988646</v>
      </c>
      <c r="R84" s="358">
        <v>11.991692055074999</v>
      </c>
      <c r="T84" s="1027" t="s">
        <v>1529</v>
      </c>
      <c r="X84" s="1019" t="s">
        <v>1530</v>
      </c>
      <c r="AG84" s="117"/>
      <c r="AH84" s="297" t="s">
        <v>3308</v>
      </c>
      <c r="AI84" s="117"/>
      <c r="AJ84" s="360" t="s">
        <v>3309</v>
      </c>
      <c r="AK84" s="117"/>
      <c r="AL84" s="117"/>
      <c r="AM84" s="117"/>
      <c r="AN84" s="117"/>
      <c r="AO84" s="117"/>
    </row>
    <row r="85" spans="1:45" ht="11.25" customHeight="1" x14ac:dyDescent="0.2">
      <c r="A85" s="320" t="s">
        <v>3310</v>
      </c>
      <c r="B85" s="321">
        <v>107</v>
      </c>
      <c r="C85" s="322">
        <v>40.186915887850468</v>
      </c>
      <c r="D85" s="323">
        <v>63.640934579439218</v>
      </c>
      <c r="E85" s="323">
        <v>2.6520637569992176</v>
      </c>
      <c r="F85" s="323">
        <v>8.1363982947464386</v>
      </c>
      <c r="G85" s="324"/>
      <c r="H85" s="325">
        <v>239</v>
      </c>
      <c r="I85" s="322">
        <v>14.418410041841005</v>
      </c>
      <c r="J85" s="326">
        <v>63.646108786610895</v>
      </c>
      <c r="K85" s="323">
        <v>2.7575417982139583</v>
      </c>
      <c r="L85" s="327">
        <v>8.467564407452377</v>
      </c>
      <c r="M85" s="339"/>
      <c r="N85" s="354">
        <v>208</v>
      </c>
      <c r="O85" s="355">
        <v>6.1826923076923075</v>
      </c>
      <c r="P85" s="356">
        <v>55.770576923076938</v>
      </c>
      <c r="Q85" s="357">
        <v>3.1265755307998471</v>
      </c>
      <c r="R85" s="358">
        <v>12.292188838984996</v>
      </c>
      <c r="T85" s="1027" t="s">
        <v>528</v>
      </c>
      <c r="U85" s="746"/>
      <c r="V85" s="746"/>
      <c r="W85" s="746"/>
      <c r="X85" s="1019" t="s">
        <v>529</v>
      </c>
      <c r="AG85" s="117"/>
      <c r="AH85" s="361"/>
      <c r="AI85" s="297" t="s">
        <v>3311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20" t="s">
        <v>3312</v>
      </c>
      <c r="B86" s="321">
        <v>105</v>
      </c>
      <c r="C86" s="322">
        <v>40.180952380952384</v>
      </c>
      <c r="D86" s="323">
        <v>67.284285714285716</v>
      </c>
      <c r="E86" s="323">
        <v>2.5230512410767219</v>
      </c>
      <c r="F86" s="323">
        <v>8.3912842710296651</v>
      </c>
      <c r="G86" s="324"/>
      <c r="H86" s="325">
        <v>245</v>
      </c>
      <c r="I86" s="322">
        <v>14.371428571428572</v>
      </c>
      <c r="J86" s="326">
        <v>68.06881632653058</v>
      </c>
      <c r="K86" s="323">
        <v>2.6500774337634585</v>
      </c>
      <c r="L86" s="327">
        <v>8.8487876793907461</v>
      </c>
      <c r="M86" s="339"/>
      <c r="N86" s="354">
        <v>218</v>
      </c>
      <c r="O86" s="355">
        <v>6.068807339449541</v>
      </c>
      <c r="P86" s="356">
        <v>55.271146788990798</v>
      </c>
      <c r="Q86" s="357">
        <v>3.0916555141228321</v>
      </c>
      <c r="R86" s="358">
        <v>11.976759627555911</v>
      </c>
      <c r="T86" s="1027" t="s">
        <v>597</v>
      </c>
      <c r="U86" s="746"/>
      <c r="V86" s="746"/>
      <c r="W86" s="746"/>
      <c r="X86" s="1019" t="s">
        <v>598</v>
      </c>
      <c r="AG86" s="362" t="s">
        <v>3313</v>
      </c>
      <c r="AH86" s="3"/>
      <c r="AI86" s="363" t="s">
        <v>3314</v>
      </c>
      <c r="AJ86" s="2"/>
      <c r="AK86" s="2"/>
      <c r="AL86" s="2"/>
      <c r="AM86" s="2"/>
      <c r="AN86" s="2"/>
      <c r="AO86" s="2"/>
      <c r="AP86" s="364"/>
      <c r="AQ86" s="4"/>
      <c r="AR86" s="4"/>
      <c r="AS86" s="4"/>
    </row>
    <row r="87" spans="1:45" ht="11.25" customHeight="1" x14ac:dyDescent="0.2">
      <c r="A87" s="320" t="s">
        <v>3315</v>
      </c>
      <c r="B87" s="321">
        <v>105</v>
      </c>
      <c r="C87" s="322">
        <v>40.314285714285717</v>
      </c>
      <c r="D87" s="323">
        <v>68.376380952380956</v>
      </c>
      <c r="E87" s="323">
        <v>2.5279661610848594</v>
      </c>
      <c r="F87" s="323">
        <v>8.518488904225908</v>
      </c>
      <c r="G87" s="324"/>
      <c r="H87" s="325">
        <v>246</v>
      </c>
      <c r="I87" s="322">
        <v>14.349593495934959</v>
      </c>
      <c r="J87" s="326">
        <v>68.204024390243859</v>
      </c>
      <c r="K87" s="323">
        <v>2.6457581096145075</v>
      </c>
      <c r="L87" s="327">
        <v>8.9321094644245314</v>
      </c>
      <c r="M87" s="339"/>
      <c r="N87" s="354">
        <v>238</v>
      </c>
      <c r="O87" s="355">
        <v>5.96218487394958</v>
      </c>
      <c r="P87" s="356">
        <v>56.81394957983192</v>
      </c>
      <c r="Q87" s="357">
        <v>3.0148029219189652</v>
      </c>
      <c r="R87" s="358">
        <v>12.22504100438675</v>
      </c>
      <c r="T87" s="1019" t="s">
        <v>1163</v>
      </c>
      <c r="U87" s="746"/>
      <c r="V87" s="746"/>
      <c r="W87" s="746"/>
      <c r="X87" s="1019" t="s">
        <v>1164</v>
      </c>
      <c r="AG87" s="365" t="s">
        <v>3316</v>
      </c>
      <c r="AH87" s="366"/>
      <c r="AI87" s="228">
        <v>2008</v>
      </c>
      <c r="AJ87" s="51">
        <v>2009</v>
      </c>
      <c r="AK87" s="228" t="s">
        <v>3193</v>
      </c>
      <c r="AL87" s="51" t="s">
        <v>3194</v>
      </c>
      <c r="AM87" s="228" t="s">
        <v>93</v>
      </c>
      <c r="AN87" s="51" t="s">
        <v>17</v>
      </c>
      <c r="AO87" s="228" t="s">
        <v>3195</v>
      </c>
      <c r="AP87" s="51" t="s">
        <v>3196</v>
      </c>
      <c r="AQ87" s="228">
        <v>2016</v>
      </c>
      <c r="AR87" s="228">
        <v>2017</v>
      </c>
      <c r="AS87" s="228">
        <v>2018</v>
      </c>
    </row>
    <row r="88" spans="1:45" ht="11.25" customHeight="1" x14ac:dyDescent="0.2">
      <c r="A88" s="320" t="s">
        <v>3317</v>
      </c>
      <c r="B88" s="321">
        <v>106</v>
      </c>
      <c r="C88" s="322">
        <v>40.226415094339622</v>
      </c>
      <c r="D88" s="323">
        <v>69.582924528301859</v>
      </c>
      <c r="E88" s="323">
        <v>2.4985181950939808</v>
      </c>
      <c r="F88" s="323">
        <v>8.2467161042749879</v>
      </c>
      <c r="G88" s="324"/>
      <c r="H88" s="325">
        <v>246</v>
      </c>
      <c r="I88" s="322">
        <v>14.390243902439025</v>
      </c>
      <c r="J88" s="326">
        <v>68.710447154471538</v>
      </c>
      <c r="K88" s="323">
        <v>2.6426313265707595</v>
      </c>
      <c r="L88" s="327">
        <v>8.6096120307346258</v>
      </c>
      <c r="M88" s="339"/>
      <c r="N88" s="354">
        <v>259</v>
      </c>
      <c r="O88" s="355">
        <v>5.9111969111969112</v>
      </c>
      <c r="P88" s="356">
        <v>56.756718146718157</v>
      </c>
      <c r="Q88" s="357">
        <v>3.1156709291068094</v>
      </c>
      <c r="R88" s="358">
        <v>12.278304141151919</v>
      </c>
      <c r="T88" s="1027" t="s">
        <v>1242</v>
      </c>
      <c r="U88" s="746"/>
      <c r="V88" s="746"/>
      <c r="W88" s="746"/>
      <c r="X88" s="1019" t="s">
        <v>1243</v>
      </c>
      <c r="AG88" s="367" t="s">
        <v>3318</v>
      </c>
      <c r="AH88" s="368"/>
      <c r="AI88" s="369">
        <f t="shared" ref="AI88:AS88" si="9">AH73</f>
        <v>139</v>
      </c>
      <c r="AJ88" s="368">
        <f t="shared" si="9"/>
        <v>150</v>
      </c>
      <c r="AK88" s="369">
        <f t="shared" si="9"/>
        <v>159</v>
      </c>
      <c r="AL88" s="368">
        <f t="shared" si="9"/>
        <v>417</v>
      </c>
      <c r="AM88" s="369">
        <f t="shared" si="9"/>
        <v>448</v>
      </c>
      <c r="AN88" s="368">
        <f t="shared" si="9"/>
        <v>458</v>
      </c>
      <c r="AO88" s="369">
        <f t="shared" si="9"/>
        <v>476</v>
      </c>
      <c r="AP88" s="368">
        <f t="shared" si="9"/>
        <v>611</v>
      </c>
      <c r="AQ88" s="369">
        <f t="shared" si="9"/>
        <v>753</v>
      </c>
      <c r="AR88" s="369">
        <f t="shared" si="9"/>
        <v>769</v>
      </c>
      <c r="AS88" s="369">
        <f t="shared" si="9"/>
        <v>822</v>
      </c>
    </row>
    <row r="89" spans="1:45" ht="11.25" customHeight="1" x14ac:dyDescent="0.2">
      <c r="A89" s="275" t="s">
        <v>3319</v>
      </c>
      <c r="B89" s="302">
        <v>106</v>
      </c>
      <c r="C89" s="277">
        <v>40.29245283018868</v>
      </c>
      <c r="D89" s="278">
        <v>67.493679245283005</v>
      </c>
      <c r="E89" s="278">
        <v>2.5844576979213203</v>
      </c>
      <c r="F89" s="278">
        <v>8.2681088405621495</v>
      </c>
      <c r="G89" s="324"/>
      <c r="H89" s="303">
        <v>250</v>
      </c>
      <c r="I89" s="277">
        <v>14.423999999999999</v>
      </c>
      <c r="J89" s="290">
        <v>67.095879999999994</v>
      </c>
      <c r="K89" s="278">
        <v>2.7455868266746983</v>
      </c>
      <c r="L89" s="304">
        <v>8.4288867515287755</v>
      </c>
      <c r="M89" s="339"/>
      <c r="N89" s="340">
        <v>281</v>
      </c>
      <c r="O89" s="341">
        <v>5.8291814946619214</v>
      </c>
      <c r="P89" s="342">
        <v>54.167010676156544</v>
      </c>
      <c r="Q89" s="343">
        <v>3.145651285338082</v>
      </c>
      <c r="R89" s="344">
        <v>11.853811236729971</v>
      </c>
      <c r="T89" s="1019" t="s">
        <v>1489</v>
      </c>
      <c r="U89" s="746"/>
      <c r="V89" s="294"/>
      <c r="W89" s="294"/>
      <c r="X89" s="1019" t="s">
        <v>1490</v>
      </c>
      <c r="AG89" s="370" t="s">
        <v>3288</v>
      </c>
      <c r="AH89" s="371"/>
      <c r="AI89" s="92">
        <f t="shared" ref="AI89:AS89" si="10">AI95+AI94</f>
        <v>26</v>
      </c>
      <c r="AJ89" s="371">
        <f t="shared" si="10"/>
        <v>53</v>
      </c>
      <c r="AK89" s="92">
        <f t="shared" si="10"/>
        <v>320</v>
      </c>
      <c r="AL89" s="371">
        <f t="shared" si="10"/>
        <v>59</v>
      </c>
      <c r="AM89" s="92">
        <f t="shared" si="10"/>
        <v>47</v>
      </c>
      <c r="AN89" s="371">
        <f t="shared" si="10"/>
        <v>54</v>
      </c>
      <c r="AO89" s="92">
        <f t="shared" si="10"/>
        <v>165</v>
      </c>
      <c r="AP89" s="371">
        <f t="shared" si="10"/>
        <v>209</v>
      </c>
      <c r="AQ89" s="92">
        <f t="shared" si="10"/>
        <v>121</v>
      </c>
      <c r="AR89" s="92">
        <f t="shared" si="10"/>
        <v>126</v>
      </c>
      <c r="AS89" s="92" t="e">
        <f t="shared" si="10"/>
        <v>#REF!</v>
      </c>
    </row>
    <row r="90" spans="1:45" ht="11.25" customHeight="1" x14ac:dyDescent="0.2">
      <c r="A90" s="275" t="s">
        <v>3320</v>
      </c>
      <c r="B90" s="302">
        <v>105</v>
      </c>
      <c r="C90" s="277">
        <v>40.476190476190474</v>
      </c>
      <c r="D90" s="278">
        <v>69.741142857142847</v>
      </c>
      <c r="E90" s="278">
        <v>2.5536367271743168</v>
      </c>
      <c r="F90" s="278">
        <v>8.2946179955700305</v>
      </c>
      <c r="G90" s="324"/>
      <c r="H90" s="303">
        <v>249</v>
      </c>
      <c r="I90" s="277">
        <v>14.626506024096386</v>
      </c>
      <c r="J90" s="290">
        <v>70.40481927710843</v>
      </c>
      <c r="K90" s="278">
        <v>2.6973954721488651</v>
      </c>
      <c r="L90" s="304">
        <v>8.3763581489520114</v>
      </c>
      <c r="M90" s="339"/>
      <c r="N90" s="340">
        <v>309</v>
      </c>
      <c r="O90" s="341">
        <v>5.8317152103559868</v>
      </c>
      <c r="P90" s="342">
        <v>55.628737864077692</v>
      </c>
      <c r="Q90" s="343">
        <v>2.9151936862692911</v>
      </c>
      <c r="R90" s="344">
        <v>12.160612334501097</v>
      </c>
      <c r="T90" s="349" t="s">
        <v>4353</v>
      </c>
      <c r="U90" s="294"/>
      <c r="V90" s="294"/>
      <c r="W90" s="294"/>
      <c r="X90" s="294"/>
      <c r="AG90" s="372" t="s">
        <v>3298</v>
      </c>
      <c r="AH90" s="8" t="s">
        <v>3321</v>
      </c>
      <c r="AI90" s="251">
        <f>Changes!E601</f>
        <v>9</v>
      </c>
      <c r="AJ90" s="8">
        <f>Changes!E602</f>
        <v>28</v>
      </c>
      <c r="AK90" s="251">
        <f>Changes!E603</f>
        <v>1</v>
      </c>
      <c r="AL90" s="8">
        <f>Changes!E604</f>
        <v>8</v>
      </c>
      <c r="AM90" s="251">
        <f>Changes!E605</f>
        <v>14</v>
      </c>
      <c r="AN90" s="8">
        <f>Changes!E606</f>
        <v>6</v>
      </c>
      <c r="AO90" s="251">
        <f>Changes!E607</f>
        <v>7</v>
      </c>
      <c r="AP90" s="8">
        <f>Changes!E608</f>
        <v>18</v>
      </c>
      <c r="AQ90" s="251">
        <f>Changes!E609</f>
        <v>28</v>
      </c>
      <c r="AR90" s="251">
        <f>Changes!E610</f>
        <v>8</v>
      </c>
      <c r="AS90" s="251" t="e">
        <f>Changes!#REF!</f>
        <v>#REF!</v>
      </c>
    </row>
    <row r="91" spans="1:45" ht="11.25" customHeight="1" x14ac:dyDescent="0.2">
      <c r="A91" s="275" t="s">
        <v>3322</v>
      </c>
      <c r="B91" s="302">
        <v>105</v>
      </c>
      <c r="C91" s="277">
        <v>40.504761904761907</v>
      </c>
      <c r="D91" s="278">
        <v>69.208857142857099</v>
      </c>
      <c r="E91" s="278">
        <v>2.5662461294491061</v>
      </c>
      <c r="F91" s="278">
        <v>8.229315833206563</v>
      </c>
      <c r="G91" s="324"/>
      <c r="H91" s="303">
        <v>249</v>
      </c>
      <c r="I91" s="277">
        <v>14.634538152610443</v>
      </c>
      <c r="J91" s="290">
        <v>70.260040160642532</v>
      </c>
      <c r="K91" s="278">
        <v>2.7218282094190505</v>
      </c>
      <c r="L91" s="304">
        <v>8.1666825730796422</v>
      </c>
      <c r="M91" s="339"/>
      <c r="N91" s="340">
        <v>336</v>
      </c>
      <c r="O91" s="341">
        <v>5.7857142857142856</v>
      </c>
      <c r="P91" s="342">
        <v>54.019880952380987</v>
      </c>
      <c r="Q91" s="343">
        <v>2.8917702971863304</v>
      </c>
      <c r="R91" s="344">
        <v>12.102456010846762</v>
      </c>
      <c r="T91" s="1092" t="s">
        <v>4402</v>
      </c>
      <c r="U91" s="294"/>
      <c r="V91" s="294"/>
      <c r="W91" s="294"/>
      <c r="X91" s="294"/>
      <c r="AG91" s="336" t="s">
        <v>3298</v>
      </c>
      <c r="AH91" s="12" t="s">
        <v>3323</v>
      </c>
      <c r="AI91" s="254">
        <f>Changes!F601</f>
        <v>2</v>
      </c>
      <c r="AJ91" s="12">
        <f>Changes!F602</f>
        <v>13</v>
      </c>
      <c r="AK91" s="254">
        <f>Changes!F603</f>
        <v>57</v>
      </c>
      <c r="AL91" s="12">
        <f>Changes!F604</f>
        <v>13</v>
      </c>
      <c r="AM91" s="254">
        <f>Changes!F605</f>
        <v>13</v>
      </c>
      <c r="AN91" s="12">
        <f>Changes!F606</f>
        <v>13</v>
      </c>
      <c r="AO91" s="254">
        <f>Changes!F607</f>
        <v>12</v>
      </c>
      <c r="AP91" s="12">
        <f>Changes!F608</f>
        <v>12</v>
      </c>
      <c r="AQ91" s="254">
        <f>Changes!F609</f>
        <v>49</v>
      </c>
      <c r="AR91" s="254">
        <f>Changes!F610</f>
        <v>37</v>
      </c>
      <c r="AS91" s="254">
        <f>Changes!F611</f>
        <v>30</v>
      </c>
    </row>
    <row r="92" spans="1:45" ht="11.25" customHeight="1" x14ac:dyDescent="0.2">
      <c r="A92" s="275" t="s">
        <v>3324</v>
      </c>
      <c r="B92" s="302">
        <v>105</v>
      </c>
      <c r="C92" s="277">
        <v>40.590476190476188</v>
      </c>
      <c r="D92" s="278">
        <v>68.276857142857111</v>
      </c>
      <c r="E92" s="278">
        <v>2.6157508638229192</v>
      </c>
      <c r="F92" s="278">
        <v>7.8909997898311657</v>
      </c>
      <c r="G92" s="324"/>
      <c r="H92" s="303">
        <v>249</v>
      </c>
      <c r="I92" s="277">
        <v>14.686746987951807</v>
      </c>
      <c r="J92" s="290">
        <v>69.610522088353392</v>
      </c>
      <c r="K92" s="278">
        <v>2.727842926046208</v>
      </c>
      <c r="L92" s="304">
        <v>7.9620214312743132</v>
      </c>
      <c r="M92" s="339"/>
      <c r="N92" s="340">
        <v>353</v>
      </c>
      <c r="O92" s="341">
        <v>5.7705382436260626</v>
      </c>
      <c r="P92" s="342">
        <v>53.821841359773352</v>
      </c>
      <c r="Q92" s="343">
        <v>2.9300528380188511</v>
      </c>
      <c r="R92" s="344">
        <v>12.42053586248324</v>
      </c>
      <c r="T92" s="1019" t="s">
        <v>1139</v>
      </c>
      <c r="U92" s="294"/>
      <c r="V92" s="294"/>
      <c r="W92" s="294"/>
      <c r="X92" s="399" t="s">
        <v>1140</v>
      </c>
      <c r="AG92" s="336" t="s">
        <v>3298</v>
      </c>
      <c r="AH92" s="12" t="s">
        <v>3325</v>
      </c>
      <c r="AI92" s="254">
        <f>Changes!G601</f>
        <v>3</v>
      </c>
      <c r="AJ92" s="12">
        <f>Changes!G602</f>
        <v>3</v>
      </c>
      <c r="AK92" s="254">
        <f>Changes!G603</f>
        <v>4</v>
      </c>
      <c r="AL92" s="12">
        <f>Changes!G604</f>
        <v>6</v>
      </c>
      <c r="AM92" s="254">
        <f>Changes!G605</f>
        <v>5</v>
      </c>
      <c r="AN92" s="12">
        <f>Changes!G606</f>
        <v>12</v>
      </c>
      <c r="AO92" s="254">
        <f>Changes!G607</f>
        <v>8</v>
      </c>
      <c r="AP92" s="12">
        <f>Changes!G608</f>
        <v>18</v>
      </c>
      <c r="AQ92" s="254">
        <f>Changes!G609</f>
        <v>24</v>
      </c>
      <c r="AR92" s="254">
        <f>Changes!G610</f>
        <v>25</v>
      </c>
      <c r="AS92" s="254">
        <f>Changes!G611</f>
        <v>25</v>
      </c>
    </row>
    <row r="93" spans="1:45" ht="11.25" customHeight="1" x14ac:dyDescent="0.2">
      <c r="A93" s="275" t="s">
        <v>3326</v>
      </c>
      <c r="B93" s="302">
        <v>105</v>
      </c>
      <c r="C93" s="277">
        <v>40.657142857142858</v>
      </c>
      <c r="D93" s="278">
        <v>68.729238095238074</v>
      </c>
      <c r="E93" s="278">
        <v>2.6202837900291169</v>
      </c>
      <c r="F93" s="278">
        <v>7.8067703222866047</v>
      </c>
      <c r="G93" s="324"/>
      <c r="H93" s="303">
        <v>251</v>
      </c>
      <c r="I93" s="277">
        <v>14.733067729083665</v>
      </c>
      <c r="J93" s="290">
        <v>69.937848605577628</v>
      </c>
      <c r="K93" s="278">
        <v>2.7625618090078712</v>
      </c>
      <c r="L93" s="304">
        <v>7.9672204406714853</v>
      </c>
      <c r="M93" s="339"/>
      <c r="N93" s="340">
        <v>366</v>
      </c>
      <c r="O93" s="341">
        <v>5.7622950819672134</v>
      </c>
      <c r="P93" s="342">
        <v>54.440355191256856</v>
      </c>
      <c r="Q93" s="343">
        <v>2.9086780915571202</v>
      </c>
      <c r="R93" s="344">
        <v>12.253992389656698</v>
      </c>
      <c r="T93" s="1036" t="s">
        <v>1342</v>
      </c>
      <c r="X93" t="s">
        <v>1343</v>
      </c>
      <c r="AG93" s="336" t="s">
        <v>3298</v>
      </c>
      <c r="AH93" s="12" t="s">
        <v>1871</v>
      </c>
      <c r="AI93" s="254">
        <f>Changes!H601</f>
        <v>1</v>
      </c>
      <c r="AJ93" s="12">
        <f>Changes!H602</f>
        <v>0</v>
      </c>
      <c r="AK93" s="254">
        <f>Changes!H603</f>
        <v>0</v>
      </c>
      <c r="AL93" s="12">
        <f>Changes!H604</f>
        <v>1</v>
      </c>
      <c r="AM93" s="254">
        <f>Changes!H605</f>
        <v>5</v>
      </c>
      <c r="AN93" s="12">
        <f>Changes!H606</f>
        <v>5</v>
      </c>
      <c r="AO93" s="254">
        <f>Changes!H607</f>
        <v>3</v>
      </c>
      <c r="AP93" s="12">
        <f>Changes!H608</f>
        <v>19</v>
      </c>
      <c r="AQ93" s="254">
        <f>Changes!H609</f>
        <v>4</v>
      </c>
      <c r="AR93" s="254">
        <f>Changes!H610</f>
        <v>3</v>
      </c>
      <c r="AS93" s="254">
        <f>Changes!H611</f>
        <v>0</v>
      </c>
    </row>
    <row r="94" spans="1:45" ht="11.25" customHeight="1" x14ac:dyDescent="0.2">
      <c r="A94" s="275" t="s">
        <v>3327</v>
      </c>
      <c r="B94" s="302">
        <v>105</v>
      </c>
      <c r="C94" s="277">
        <v>40.704761904761902</v>
      </c>
      <c r="D94" s="278">
        <v>66.595523809523797</v>
      </c>
      <c r="E94" s="278">
        <v>2.6721877749238581</v>
      </c>
      <c r="F94" s="278">
        <v>7.8261113836627816</v>
      </c>
      <c r="G94" s="324"/>
      <c r="H94" s="303">
        <v>252</v>
      </c>
      <c r="I94" s="277">
        <v>14.753968253968255</v>
      </c>
      <c r="J94" s="290">
        <v>68.493412698412698</v>
      </c>
      <c r="K94" s="278">
        <v>2.8367059552911673</v>
      </c>
      <c r="L94" s="304">
        <v>7.759726211288287</v>
      </c>
      <c r="M94" s="339"/>
      <c r="N94" s="340">
        <v>369</v>
      </c>
      <c r="O94" s="341">
        <v>5.7452574525745259</v>
      </c>
      <c r="P94" s="342">
        <v>53.50566395663953</v>
      </c>
      <c r="Q94" s="343">
        <v>2.9872024465894533</v>
      </c>
      <c r="R94" s="344">
        <v>12.099140561901489</v>
      </c>
      <c r="AG94" s="373" t="s">
        <v>3298</v>
      </c>
      <c r="AH94" s="374" t="s">
        <v>3259</v>
      </c>
      <c r="AI94" s="375">
        <f t="shared" ref="AI94:AR94" si="11">SUM(AI90:AI93)</f>
        <v>15</v>
      </c>
      <c r="AJ94" s="374">
        <f t="shared" si="11"/>
        <v>44</v>
      </c>
      <c r="AK94" s="375">
        <f t="shared" si="11"/>
        <v>62</v>
      </c>
      <c r="AL94" s="374">
        <f t="shared" si="11"/>
        <v>28</v>
      </c>
      <c r="AM94" s="375">
        <f t="shared" si="11"/>
        <v>37</v>
      </c>
      <c r="AN94" s="374">
        <f t="shared" si="11"/>
        <v>36</v>
      </c>
      <c r="AO94" s="375">
        <f t="shared" si="11"/>
        <v>30</v>
      </c>
      <c r="AP94" s="374">
        <f t="shared" si="11"/>
        <v>67</v>
      </c>
      <c r="AQ94" s="375">
        <f t="shared" si="11"/>
        <v>105</v>
      </c>
      <c r="AR94" s="375">
        <f t="shared" si="11"/>
        <v>73</v>
      </c>
      <c r="AS94" s="375" t="e">
        <f>SUM(AS90:AS93)</f>
        <v>#REF!</v>
      </c>
    </row>
    <row r="95" spans="1:45" ht="11.25" customHeight="1" x14ac:dyDescent="0.2">
      <c r="A95" s="275" t="s">
        <v>3328</v>
      </c>
      <c r="B95" s="302">
        <v>106</v>
      </c>
      <c r="C95" s="277">
        <v>40.849056603773583</v>
      </c>
      <c r="D95" s="278">
        <v>71.843396226415109</v>
      </c>
      <c r="E95" s="278">
        <v>2.6569284096496362</v>
      </c>
      <c r="F95" s="278">
        <v>6.9140205164596402</v>
      </c>
      <c r="G95" s="324"/>
      <c r="H95" s="303">
        <v>253</v>
      </c>
      <c r="I95" s="277">
        <v>14.766798418972332</v>
      </c>
      <c r="J95" s="290">
        <v>67.341067193675926</v>
      </c>
      <c r="K95" s="278">
        <v>2.8551618587207477</v>
      </c>
      <c r="L95" s="304">
        <v>8.2041056631634746</v>
      </c>
      <c r="M95" s="339"/>
      <c r="N95" s="340">
        <v>375</v>
      </c>
      <c r="O95" s="341">
        <v>5.722666666666667</v>
      </c>
      <c r="P95" s="342">
        <v>53.040186666666678</v>
      </c>
      <c r="Q95" s="343">
        <v>3.0345800356653641</v>
      </c>
      <c r="R95" s="344">
        <v>11.652857995672615</v>
      </c>
      <c r="AG95" s="336" t="s">
        <v>3329</v>
      </c>
      <c r="AH95" s="12"/>
      <c r="AI95" s="254">
        <f t="shared" ref="AI95:AR95" si="12">AI80</f>
        <v>11</v>
      </c>
      <c r="AJ95" s="12">
        <f t="shared" si="12"/>
        <v>9</v>
      </c>
      <c r="AK95" s="254">
        <f t="shared" si="12"/>
        <v>258</v>
      </c>
      <c r="AL95" s="12">
        <f t="shared" si="12"/>
        <v>31</v>
      </c>
      <c r="AM95" s="254">
        <f t="shared" si="12"/>
        <v>10</v>
      </c>
      <c r="AN95" s="12">
        <f t="shared" si="12"/>
        <v>18</v>
      </c>
      <c r="AO95" s="254">
        <f t="shared" si="12"/>
        <v>135</v>
      </c>
      <c r="AP95" s="12">
        <f t="shared" si="12"/>
        <v>142</v>
      </c>
      <c r="AQ95" s="254">
        <f t="shared" si="12"/>
        <v>16</v>
      </c>
      <c r="AR95" s="254">
        <f t="shared" si="12"/>
        <v>53</v>
      </c>
      <c r="AS95" s="254">
        <f>AS80</f>
        <v>43</v>
      </c>
    </row>
    <row r="96" spans="1:45" ht="11.25" customHeight="1" x14ac:dyDescent="0.2">
      <c r="A96" s="275" t="s">
        <v>3330</v>
      </c>
      <c r="B96" s="302">
        <v>106</v>
      </c>
      <c r="C96" s="277">
        <v>40.933962264150942</v>
      </c>
      <c r="D96" s="278">
        <v>68.378962264150914</v>
      </c>
      <c r="E96" s="278">
        <v>2.8042465513353609</v>
      </c>
      <c r="F96" s="278">
        <v>6.8272817327910573</v>
      </c>
      <c r="G96" s="324"/>
      <c r="H96" s="303">
        <v>253</v>
      </c>
      <c r="I96" s="277">
        <v>14.786561264822135</v>
      </c>
      <c r="J96" s="290">
        <v>64.103399209486156</v>
      </c>
      <c r="K96" s="278">
        <v>2.9772161316624031</v>
      </c>
      <c r="L96" s="304">
        <v>7.9899800869940529</v>
      </c>
      <c r="M96" s="339"/>
      <c r="N96" s="340">
        <v>376</v>
      </c>
      <c r="O96" s="341">
        <v>5.7127659574468082</v>
      </c>
      <c r="P96" s="342">
        <v>49.76289893617021</v>
      </c>
      <c r="Q96" s="343">
        <v>3.2408352122433257</v>
      </c>
      <c r="R96" s="344">
        <v>11.533776723942712</v>
      </c>
      <c r="AG96" s="367" t="s">
        <v>3331</v>
      </c>
      <c r="AH96" s="368"/>
      <c r="AI96" s="369">
        <f t="shared" ref="AI96:AR96" si="13">AI73</f>
        <v>150</v>
      </c>
      <c r="AJ96" s="368">
        <f t="shared" si="13"/>
        <v>159</v>
      </c>
      <c r="AK96" s="369">
        <f t="shared" si="13"/>
        <v>417</v>
      </c>
      <c r="AL96" s="368">
        <f t="shared" si="13"/>
        <v>448</v>
      </c>
      <c r="AM96" s="369">
        <f t="shared" si="13"/>
        <v>458</v>
      </c>
      <c r="AN96" s="368">
        <f t="shared" si="13"/>
        <v>476</v>
      </c>
      <c r="AO96" s="369">
        <f t="shared" si="13"/>
        <v>611</v>
      </c>
      <c r="AP96" s="368">
        <f t="shared" si="13"/>
        <v>753</v>
      </c>
      <c r="AQ96" s="369">
        <f t="shared" si="13"/>
        <v>769</v>
      </c>
      <c r="AR96" s="369">
        <f t="shared" si="13"/>
        <v>822</v>
      </c>
      <c r="AS96" s="369">
        <f>AS73</f>
        <v>865</v>
      </c>
    </row>
    <row r="97" spans="1:45" ht="11.25" customHeight="1" x14ac:dyDescent="0.2">
      <c r="A97" s="275" t="s">
        <v>3332</v>
      </c>
      <c r="B97" s="302">
        <v>106</v>
      </c>
      <c r="C97" s="277">
        <v>40.962264150943398</v>
      </c>
      <c r="D97" s="278">
        <v>66.968773584905634</v>
      </c>
      <c r="E97" s="278">
        <v>2.850226692277718</v>
      </c>
      <c r="F97" s="278">
        <v>6.7953730341393292</v>
      </c>
      <c r="G97" s="324"/>
      <c r="H97" s="303">
        <v>252</v>
      </c>
      <c r="I97" s="277">
        <v>14.837301587301587</v>
      </c>
      <c r="J97" s="290">
        <v>62.143531746031755</v>
      </c>
      <c r="K97" s="278">
        <v>3.0995539000769115</v>
      </c>
      <c r="L97" s="304">
        <v>8.1166211278060452</v>
      </c>
      <c r="M97" s="339"/>
      <c r="N97" s="340">
        <v>384</v>
      </c>
      <c r="O97" s="341">
        <v>5.703125</v>
      </c>
      <c r="P97" s="342">
        <v>48.509973958333291</v>
      </c>
      <c r="Q97" s="343">
        <v>3.4016643905149739</v>
      </c>
      <c r="R97" s="344">
        <v>11.481061950647952</v>
      </c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75" t="s">
        <v>3333</v>
      </c>
      <c r="B98" s="302">
        <v>106</v>
      </c>
      <c r="C98" s="277">
        <v>41.094339622641506</v>
      </c>
      <c r="D98" s="278">
        <v>72.157547169811323</v>
      </c>
      <c r="E98" s="278">
        <v>2.6730722202842778</v>
      </c>
      <c r="F98" s="278">
        <v>6.9731375385076122</v>
      </c>
      <c r="G98" s="324"/>
      <c r="H98" s="303">
        <v>251</v>
      </c>
      <c r="I98" s="277">
        <v>14.872509960159363</v>
      </c>
      <c r="J98" s="290">
        <v>65.221633466135472</v>
      </c>
      <c r="K98" s="278">
        <v>3.0172131014647738</v>
      </c>
      <c r="L98" s="304">
        <v>7.6941437046561312</v>
      </c>
      <c r="M98" s="339"/>
      <c r="N98" s="340">
        <v>388</v>
      </c>
      <c r="O98" s="341">
        <v>5.731958762886598</v>
      </c>
      <c r="P98" s="342">
        <v>52.082139175257673</v>
      </c>
      <c r="Q98" s="343">
        <v>3.1875975342539027</v>
      </c>
      <c r="R98" s="344">
        <v>11.418678598968501</v>
      </c>
      <c r="AG98" s="376" t="s">
        <v>3334</v>
      </c>
      <c r="AH98" s="3"/>
      <c r="AI98" s="363" t="s">
        <v>3314</v>
      </c>
      <c r="AJ98" s="2"/>
      <c r="AK98" s="2"/>
      <c r="AL98" s="2"/>
      <c r="AM98" s="2"/>
      <c r="AN98" s="2"/>
      <c r="AO98" s="2"/>
      <c r="AP98" s="364"/>
      <c r="AQ98" s="4"/>
      <c r="AR98" s="4"/>
      <c r="AS98" s="4"/>
    </row>
    <row r="99" spans="1:45" ht="11.25" customHeight="1" x14ac:dyDescent="0.2">
      <c r="A99" s="275" t="s">
        <v>3335</v>
      </c>
      <c r="B99" s="302">
        <v>106</v>
      </c>
      <c r="C99" s="277">
        <v>41.132075471698116</v>
      </c>
      <c r="D99" s="278">
        <v>71.13009433962263</v>
      </c>
      <c r="E99" s="278">
        <v>2.7180273466765659</v>
      </c>
      <c r="F99" s="278">
        <v>6.774806542452505</v>
      </c>
      <c r="G99" s="324"/>
      <c r="H99" s="303">
        <v>253</v>
      </c>
      <c r="I99" s="277">
        <v>14.857707509881424</v>
      </c>
      <c r="J99" s="290">
        <v>65.086205533596853</v>
      </c>
      <c r="K99" s="278">
        <v>3.121415418257079</v>
      </c>
      <c r="L99" s="304">
        <v>7.7866611146562903</v>
      </c>
      <c r="M99" s="339"/>
      <c r="N99" s="340">
        <v>394</v>
      </c>
      <c r="O99" s="341">
        <v>5.7360406091370555</v>
      </c>
      <c r="P99" s="342">
        <v>52.238908629441582</v>
      </c>
      <c r="Q99" s="343">
        <v>3.2257430113336945</v>
      </c>
      <c r="R99" s="344">
        <v>11.984253399208921</v>
      </c>
      <c r="AG99" s="365" t="s">
        <v>3316</v>
      </c>
      <c r="AH99" s="366"/>
      <c r="AI99" s="228">
        <v>2008</v>
      </c>
      <c r="AJ99" s="51">
        <v>2009</v>
      </c>
      <c r="AK99" s="228" t="s">
        <v>3193</v>
      </c>
      <c r="AL99" s="51" t="s">
        <v>3194</v>
      </c>
      <c r="AM99" s="228" t="s">
        <v>93</v>
      </c>
      <c r="AN99" s="51" t="s">
        <v>17</v>
      </c>
      <c r="AO99" s="228" t="s">
        <v>3195</v>
      </c>
      <c r="AP99" s="51" t="s">
        <v>3196</v>
      </c>
      <c r="AQ99" s="228">
        <v>2016</v>
      </c>
      <c r="AR99" s="228">
        <v>2017</v>
      </c>
      <c r="AS99" s="228">
        <v>2018</v>
      </c>
    </row>
    <row r="100" spans="1:45" ht="11.25" customHeight="1" x14ac:dyDescent="0.2">
      <c r="A100" s="232" t="s">
        <v>3336</v>
      </c>
      <c r="B100" s="244">
        <v>107</v>
      </c>
      <c r="C100" s="285">
        <v>41.037383177570092</v>
      </c>
      <c r="D100" s="288">
        <v>69.717663551401841</v>
      </c>
      <c r="E100" s="288">
        <v>2.7634427220656144</v>
      </c>
      <c r="F100" s="288">
        <v>6.7567626898137334</v>
      </c>
      <c r="G100" s="324"/>
      <c r="H100" s="258">
        <v>250</v>
      </c>
      <c r="I100" s="285">
        <v>14.923999999999999</v>
      </c>
      <c r="J100" s="287">
        <v>63.227319999999999</v>
      </c>
      <c r="K100" s="288">
        <v>3.2109350538765935</v>
      </c>
      <c r="L100" s="305">
        <v>7.812502499426488</v>
      </c>
      <c r="M100" s="339"/>
      <c r="N100" s="291">
        <v>396</v>
      </c>
      <c r="O100" s="234">
        <v>5.7702020202020199</v>
      </c>
      <c r="P100" s="292">
        <v>50.277020202020225</v>
      </c>
      <c r="Q100" s="236">
        <v>3.3718231866236414</v>
      </c>
      <c r="R100" s="377">
        <v>11.9562137734186</v>
      </c>
      <c r="T100" s="1019"/>
      <c r="U100" s="294"/>
      <c r="V100" s="294"/>
      <c r="W100" s="294"/>
      <c r="X100" s="1091"/>
      <c r="AG100" s="378" t="s">
        <v>3337</v>
      </c>
      <c r="AH100" s="379"/>
      <c r="AI100" s="380">
        <f t="shared" ref="AI100:AR100" si="14">AI96+AI94</f>
        <v>165</v>
      </c>
      <c r="AJ100" s="369">
        <f t="shared" si="14"/>
        <v>203</v>
      </c>
      <c r="AK100" s="369">
        <f t="shared" si="14"/>
        <v>479</v>
      </c>
      <c r="AL100" s="369">
        <f t="shared" si="14"/>
        <v>476</v>
      </c>
      <c r="AM100" s="369">
        <f t="shared" si="14"/>
        <v>495</v>
      </c>
      <c r="AN100" s="369">
        <f t="shared" si="14"/>
        <v>512</v>
      </c>
      <c r="AO100" s="369">
        <f t="shared" si="14"/>
        <v>641</v>
      </c>
      <c r="AP100" s="369">
        <f t="shared" si="14"/>
        <v>820</v>
      </c>
      <c r="AQ100" s="369">
        <f t="shared" si="14"/>
        <v>874</v>
      </c>
      <c r="AR100" s="369">
        <f t="shared" si="14"/>
        <v>895</v>
      </c>
      <c r="AS100" s="369" t="e">
        <f>AS96+AS94</f>
        <v>#REF!</v>
      </c>
    </row>
    <row r="101" spans="1:45" ht="11.25" customHeight="1" x14ac:dyDescent="0.2">
      <c r="A101" s="381" t="s">
        <v>3338</v>
      </c>
      <c r="B101" s="259">
        <v>106</v>
      </c>
      <c r="C101" s="382">
        <v>41.179245283018865</v>
      </c>
      <c r="D101" s="383">
        <v>68.074056603773585</v>
      </c>
      <c r="E101" s="383">
        <v>2.8028112469913982</v>
      </c>
      <c r="F101" s="383">
        <v>6.6424653947341872</v>
      </c>
      <c r="G101" s="324"/>
      <c r="H101" s="384">
        <v>251</v>
      </c>
      <c r="I101" s="382">
        <v>14.996015936254979</v>
      </c>
      <c r="J101" s="385">
        <v>61.33418326693225</v>
      </c>
      <c r="K101" s="383">
        <v>3.3775869459222609</v>
      </c>
      <c r="L101" s="386">
        <v>7.7338377145374171</v>
      </c>
      <c r="M101" s="339"/>
      <c r="N101" s="387">
        <v>404</v>
      </c>
      <c r="O101" s="322">
        <v>5.8069306930693072</v>
      </c>
      <c r="P101" s="326">
        <v>47.355519801980229</v>
      </c>
      <c r="Q101" s="323">
        <v>3.5673319991659076</v>
      </c>
      <c r="R101" s="327">
        <v>11.754136771808433</v>
      </c>
      <c r="T101" s="1019"/>
      <c r="U101" s="294"/>
      <c r="V101" s="294"/>
      <c r="W101" s="294"/>
      <c r="X101" s="1091"/>
      <c r="AG101" s="372" t="s">
        <v>3339</v>
      </c>
      <c r="AH101" s="8" t="s">
        <v>3321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0.8938547486033519</v>
      </c>
      <c r="AS101" s="67" t="e">
        <f>AS90/AS$100*100</f>
        <v>#REF!</v>
      </c>
    </row>
    <row r="102" spans="1:45" ht="11.25" customHeight="1" x14ac:dyDescent="0.2">
      <c r="A102" s="381" t="s">
        <v>3340</v>
      </c>
      <c r="B102" s="259">
        <v>107</v>
      </c>
      <c r="C102" s="382">
        <v>41.177570093457945</v>
      </c>
      <c r="D102" s="383">
        <v>69.061962616822427</v>
      </c>
      <c r="E102" s="383">
        <v>2.755310173666857</v>
      </c>
      <c r="F102" s="383">
        <v>6.303711787819033</v>
      </c>
      <c r="G102" s="324"/>
      <c r="H102" s="384">
        <v>250</v>
      </c>
      <c r="I102" s="382">
        <v>15.068</v>
      </c>
      <c r="J102" s="385">
        <v>61.599400000000031</v>
      </c>
      <c r="K102" s="383">
        <v>3.3860025389626709</v>
      </c>
      <c r="L102" s="386">
        <v>7.8918441860310828</v>
      </c>
      <c r="M102" s="339"/>
      <c r="N102" s="388">
        <v>409</v>
      </c>
      <c r="O102" s="389">
        <v>5.8557457212713935</v>
      </c>
      <c r="P102" s="324">
        <v>47.472396088019529</v>
      </c>
      <c r="Q102" s="390">
        <v>3.606059914087814</v>
      </c>
      <c r="R102" s="391">
        <v>11.569672824998234</v>
      </c>
      <c r="AG102" s="336" t="s">
        <v>3339</v>
      </c>
      <c r="AH102" s="12" t="s">
        <v>3323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4.1340782122905022</v>
      </c>
      <c r="AS102" s="72" t="e">
        <f>AS91/AS$100*100</f>
        <v>#REF!</v>
      </c>
    </row>
    <row r="103" spans="1:45" ht="11.25" customHeight="1" x14ac:dyDescent="0.2">
      <c r="A103" s="381" t="s">
        <v>3341</v>
      </c>
      <c r="B103" s="259">
        <v>108</v>
      </c>
      <c r="C103" s="382">
        <v>41.055555555555557</v>
      </c>
      <c r="D103" s="383">
        <v>74.756481481481472</v>
      </c>
      <c r="E103" s="383">
        <v>2.5789024833370968</v>
      </c>
      <c r="F103" s="383">
        <v>6.3488792435200336</v>
      </c>
      <c r="G103" s="324"/>
      <c r="H103" s="384">
        <v>247</v>
      </c>
      <c r="I103" s="382">
        <v>15.02834008097166</v>
      </c>
      <c r="J103" s="385">
        <v>64.633481781376489</v>
      </c>
      <c r="K103" s="383">
        <v>3.1929894406660293</v>
      </c>
      <c r="L103" s="386">
        <v>7.8417956989004667</v>
      </c>
      <c r="M103" s="339"/>
      <c r="N103" s="392">
        <v>418</v>
      </c>
      <c r="O103" s="382">
        <v>5.8827751196172251</v>
      </c>
      <c r="P103" s="385">
        <v>50.839832535885186</v>
      </c>
      <c r="Q103" s="383">
        <v>3.2991282600233807</v>
      </c>
      <c r="R103" s="386">
        <v>11.514731028664539</v>
      </c>
      <c r="AG103" s="336" t="s">
        <v>3339</v>
      </c>
      <c r="AH103" s="12" t="s">
        <v>3325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2.7932960893854748</v>
      </c>
      <c r="AS103" s="72" t="e">
        <f>AS92/AS$100*100</f>
        <v>#REF!</v>
      </c>
    </row>
    <row r="104" spans="1:45" ht="11.25" customHeight="1" x14ac:dyDescent="0.2">
      <c r="A104" s="381" t="s">
        <v>3342</v>
      </c>
      <c r="B104" s="259">
        <v>108</v>
      </c>
      <c r="C104" s="382">
        <v>41.129629629629626</v>
      </c>
      <c r="D104" s="383">
        <v>75.311759259259262</v>
      </c>
      <c r="E104" s="383">
        <v>2.5586173901776332</v>
      </c>
      <c r="F104" s="383">
        <v>6.1740302408632264</v>
      </c>
      <c r="G104" s="324"/>
      <c r="H104" s="384">
        <v>245</v>
      </c>
      <c r="I104" s="382">
        <v>15.126530612244897</v>
      </c>
      <c r="J104" s="385">
        <v>65.66167346938775</v>
      </c>
      <c r="K104" s="383">
        <v>2.9313142280213822</v>
      </c>
      <c r="L104" s="386">
        <v>7.8195528732054376</v>
      </c>
      <c r="M104" s="339"/>
      <c r="N104" s="387">
        <v>419</v>
      </c>
      <c r="O104" s="322">
        <v>5.9307875894988067</v>
      </c>
      <c r="P104" s="326">
        <v>51.764701670644364</v>
      </c>
      <c r="Q104" s="323">
        <v>3.0933379170537942</v>
      </c>
      <c r="R104" s="327">
        <v>10.935182707337511</v>
      </c>
      <c r="V104" s="294"/>
      <c r="W104" s="294"/>
      <c r="X104" s="294"/>
      <c r="AG104" s="393" t="s">
        <v>3339</v>
      </c>
      <c r="AH104" s="366" t="s">
        <v>1871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0.33519553072625696</v>
      </c>
      <c r="AS104" s="72" t="e">
        <f>AS93/AS$100*100</f>
        <v>#REF!</v>
      </c>
    </row>
    <row r="105" spans="1:45" ht="11.25" customHeight="1" x14ac:dyDescent="0.2">
      <c r="A105" s="381" t="s">
        <v>3343</v>
      </c>
      <c r="B105" s="259">
        <v>108</v>
      </c>
      <c r="C105" s="382">
        <v>41.24074074074074</v>
      </c>
      <c r="D105" s="383">
        <v>75.936481481481465</v>
      </c>
      <c r="E105" s="383">
        <v>2.5426015687296739</v>
      </c>
      <c r="F105" s="383">
        <v>6.0916302884189033</v>
      </c>
      <c r="G105" s="324"/>
      <c r="H105" s="384">
        <v>244</v>
      </c>
      <c r="I105" s="382">
        <v>15.209016393442623</v>
      </c>
      <c r="J105" s="385">
        <v>66.027008196721312</v>
      </c>
      <c r="K105" s="383">
        <v>2.9410442533333199</v>
      </c>
      <c r="L105" s="386">
        <v>7.8022602922894979</v>
      </c>
      <c r="M105" s="339"/>
      <c r="N105" s="388">
        <v>426</v>
      </c>
      <c r="O105" s="389">
        <v>5.969483568075117</v>
      </c>
      <c r="P105" s="324">
        <v>52.15936619718309</v>
      </c>
      <c r="Q105" s="390">
        <v>3.0234548588051595</v>
      </c>
      <c r="R105" s="391">
        <v>10.750786177914939</v>
      </c>
      <c r="AG105" s="394" t="s">
        <v>3339</v>
      </c>
      <c r="AH105" s="395" t="s">
        <v>3259</v>
      </c>
      <c r="AI105" s="396">
        <f t="shared" ref="AI105:AR105" si="19">AI94/AI$100*100</f>
        <v>9.0909090909090917</v>
      </c>
      <c r="AJ105" s="397">
        <f t="shared" si="19"/>
        <v>21.674876847290641</v>
      </c>
      <c r="AK105" s="396">
        <f t="shared" si="19"/>
        <v>12.943632567849686</v>
      </c>
      <c r="AL105" s="397">
        <f t="shared" si="19"/>
        <v>5.8823529411764701</v>
      </c>
      <c r="AM105" s="396">
        <f t="shared" si="19"/>
        <v>7.474747474747474</v>
      </c>
      <c r="AN105" s="397">
        <f t="shared" si="19"/>
        <v>7.03125</v>
      </c>
      <c r="AO105" s="396">
        <f t="shared" si="19"/>
        <v>4.6801872074882995</v>
      </c>
      <c r="AP105" s="397">
        <f t="shared" si="19"/>
        <v>8.1707317073170742</v>
      </c>
      <c r="AQ105" s="396">
        <f t="shared" si="19"/>
        <v>12.013729977116705</v>
      </c>
      <c r="AR105" s="396">
        <f t="shared" si="19"/>
        <v>8.1564245810055862</v>
      </c>
      <c r="AS105" s="396" t="e">
        <f>AS94/AS$100*100</f>
        <v>#REF!</v>
      </c>
    </row>
    <row r="106" spans="1:45" ht="11.25" customHeight="1" x14ac:dyDescent="0.2">
      <c r="A106" s="381" t="s">
        <v>3344</v>
      </c>
      <c r="B106" s="259">
        <v>108</v>
      </c>
      <c r="C106" s="382">
        <v>41.296296296296298</v>
      </c>
      <c r="D106" s="383">
        <v>78.46870370370371</v>
      </c>
      <c r="E106" s="383">
        <v>2.4666485921040873</v>
      </c>
      <c r="F106" s="383">
        <v>5.9145302060758187</v>
      </c>
      <c r="G106" s="385"/>
      <c r="H106" s="384">
        <v>242</v>
      </c>
      <c r="I106" s="382">
        <v>15.268595041322314</v>
      </c>
      <c r="J106" s="385">
        <v>67.986115702479296</v>
      </c>
      <c r="K106" s="383">
        <v>2.8270931729270301</v>
      </c>
      <c r="L106" s="386">
        <v>7.8459479832854617</v>
      </c>
      <c r="M106" s="398"/>
      <c r="N106" s="392">
        <v>428</v>
      </c>
      <c r="O106" s="382">
        <v>5.9766355140186915</v>
      </c>
      <c r="P106" s="385">
        <v>51.825794392523385</v>
      </c>
      <c r="Q106" s="383">
        <v>3.037636806434683</v>
      </c>
      <c r="R106" s="386">
        <v>10.675005081686905</v>
      </c>
      <c r="V106" s="294"/>
      <c r="W106" s="294"/>
      <c r="X106" s="294"/>
      <c r="AG106" s="400" t="s">
        <v>3345</v>
      </c>
      <c r="AH106" s="401" t="s">
        <v>3346</v>
      </c>
      <c r="AI106" s="402">
        <f t="shared" ref="AI106:AR106" si="20">AI96/AI100*100</f>
        <v>90.909090909090907</v>
      </c>
      <c r="AJ106" s="402">
        <f t="shared" si="20"/>
        <v>78.325123152709367</v>
      </c>
      <c r="AK106" s="402">
        <f t="shared" si="20"/>
        <v>87.05636743215031</v>
      </c>
      <c r="AL106" s="402">
        <f t="shared" si="20"/>
        <v>94.117647058823522</v>
      </c>
      <c r="AM106" s="402">
        <f t="shared" si="20"/>
        <v>92.525252525252526</v>
      </c>
      <c r="AN106" s="402">
        <f t="shared" si="20"/>
        <v>92.96875</v>
      </c>
      <c r="AO106" s="402">
        <f t="shared" si="20"/>
        <v>95.319812792511698</v>
      </c>
      <c r="AP106" s="402">
        <f t="shared" si="20"/>
        <v>91.829268292682926</v>
      </c>
      <c r="AQ106" s="402">
        <f t="shared" si="20"/>
        <v>87.986270022883289</v>
      </c>
      <c r="AR106" s="402">
        <f t="shared" si="20"/>
        <v>91.843575418994419</v>
      </c>
      <c r="AS106" s="402" t="e">
        <f>AS96/AS100*100</f>
        <v>#REF!</v>
      </c>
    </row>
    <row r="107" spans="1:45" ht="11.25" customHeight="1" x14ac:dyDescent="0.2">
      <c r="A107" s="381" t="s">
        <v>3347</v>
      </c>
      <c r="B107" s="259">
        <v>108</v>
      </c>
      <c r="C107" s="382">
        <v>41.342592592592595</v>
      </c>
      <c r="D107" s="383">
        <v>79.651296296296294</v>
      </c>
      <c r="E107" s="383">
        <v>2.432028089357257</v>
      </c>
      <c r="F107" s="383">
        <v>5.8967305572341422</v>
      </c>
      <c r="G107" s="385"/>
      <c r="H107" s="384">
        <v>242</v>
      </c>
      <c r="I107" s="382">
        <v>15.318181818181818</v>
      </c>
      <c r="J107" s="385">
        <v>69.347024793388485</v>
      </c>
      <c r="K107" s="383">
        <v>2.7840133251018884</v>
      </c>
      <c r="L107" s="386">
        <v>7.6832446314531344</v>
      </c>
      <c r="M107" s="398"/>
      <c r="N107" s="392">
        <v>436</v>
      </c>
      <c r="O107" s="382">
        <v>6.0091743119266052</v>
      </c>
      <c r="P107" s="385">
        <v>53.728577981651384</v>
      </c>
      <c r="Q107" s="383">
        <v>2.8962472222134639</v>
      </c>
      <c r="R107" s="386">
        <v>10.516816726736678</v>
      </c>
      <c r="V107" s="294"/>
      <c r="W107" s="294"/>
      <c r="X107" s="294"/>
      <c r="AG107" s="403"/>
      <c r="AH107" s="371"/>
      <c r="AI107" s="404"/>
      <c r="AJ107" s="404"/>
      <c r="AK107" s="404"/>
      <c r="AL107" s="404"/>
      <c r="AM107" s="404"/>
      <c r="AN107" s="404"/>
      <c r="AO107" s="404"/>
      <c r="AP107" s="404"/>
      <c r="AQ107" s="404"/>
    </row>
    <row r="108" spans="1:45" ht="11.25" customHeight="1" x14ac:dyDescent="0.2">
      <c r="A108" s="381" t="s">
        <v>3348</v>
      </c>
      <c r="B108" s="259">
        <v>110</v>
      </c>
      <c r="C108" s="382">
        <v>41.109090909090909</v>
      </c>
      <c r="D108" s="383">
        <v>78.218090909090904</v>
      </c>
      <c r="E108" s="383">
        <v>2.4597495580380055</v>
      </c>
      <c r="F108" s="383">
        <v>5.8884753719079974</v>
      </c>
      <c r="G108" s="385"/>
      <c r="H108" s="384">
        <v>239</v>
      </c>
      <c r="I108" s="382">
        <v>15.301255230125523</v>
      </c>
      <c r="J108" s="385">
        <v>69.76263598326355</v>
      </c>
      <c r="K108" s="383">
        <v>2.7768626990823551</v>
      </c>
      <c r="L108" s="386">
        <v>7.5974014872528528</v>
      </c>
      <c r="M108" s="398"/>
      <c r="N108" s="392">
        <v>441</v>
      </c>
      <c r="O108" s="382">
        <v>6.0022675736961455</v>
      </c>
      <c r="P108" s="385">
        <v>53.308820861677944</v>
      </c>
      <c r="Q108" s="383">
        <v>2.887310682405289</v>
      </c>
      <c r="R108" s="386">
        <v>10.416573650848537</v>
      </c>
      <c r="V108" s="294"/>
      <c r="W108" s="294"/>
      <c r="X108" s="294"/>
      <c r="AG108" s="403"/>
      <c r="AH108" s="371"/>
      <c r="AI108" s="404"/>
      <c r="AJ108" s="404"/>
      <c r="AK108" s="404"/>
      <c r="AL108" s="404"/>
      <c r="AM108" s="404"/>
      <c r="AN108" s="404"/>
      <c r="AO108" s="404"/>
      <c r="AP108" s="404"/>
      <c r="AQ108" s="404"/>
    </row>
    <row r="109" spans="1:45" ht="11.25" customHeight="1" x14ac:dyDescent="0.2">
      <c r="A109" s="381" t="s">
        <v>3349</v>
      </c>
      <c r="B109" s="259">
        <v>107</v>
      </c>
      <c r="C109" s="382">
        <v>41.271028037383175</v>
      </c>
      <c r="D109" s="383">
        <v>79.344859813084142</v>
      </c>
      <c r="E109" s="383">
        <v>2.447368118527518</v>
      </c>
      <c r="F109" s="383">
        <v>5.9296112618832275</v>
      </c>
      <c r="G109" s="385"/>
      <c r="H109" s="384">
        <v>236</v>
      </c>
      <c r="I109" s="382">
        <v>15.35593220338983</v>
      </c>
      <c r="J109" s="385">
        <v>68.989618644067804</v>
      </c>
      <c r="K109" s="383">
        <v>2.776107708957567</v>
      </c>
      <c r="L109" s="386">
        <v>7.4589600145151147</v>
      </c>
      <c r="M109" s="398"/>
      <c r="N109" s="392">
        <v>435</v>
      </c>
      <c r="O109" s="382">
        <v>6.0045977011494251</v>
      </c>
      <c r="P109" s="385">
        <v>53.557172413793126</v>
      </c>
      <c r="Q109" s="383">
        <v>2.907043629888395</v>
      </c>
      <c r="R109" s="386">
        <v>10.328305816949124</v>
      </c>
      <c r="V109" s="294"/>
      <c r="W109" s="294"/>
      <c r="X109" s="294"/>
      <c r="AG109" s="403"/>
      <c r="AH109" s="371"/>
      <c r="AI109" s="404"/>
      <c r="AJ109" s="404"/>
      <c r="AK109" s="404"/>
      <c r="AL109" s="404"/>
      <c r="AM109" s="404"/>
      <c r="AN109" s="404"/>
      <c r="AO109" s="404"/>
      <c r="AP109" s="404"/>
      <c r="AQ109" s="404"/>
    </row>
    <row r="110" spans="1:45" ht="11.25" customHeight="1" x14ac:dyDescent="0.2">
      <c r="A110" s="381" t="s">
        <v>3350</v>
      </c>
      <c r="B110" s="259">
        <v>108</v>
      </c>
      <c r="C110" s="382">
        <v>41.148148148148145</v>
      </c>
      <c r="D110" s="383">
        <v>76.769444444444431</v>
      </c>
      <c r="E110" s="383">
        <v>2.5461516548310676</v>
      </c>
      <c r="F110" s="383">
        <v>5.9487172532801891</v>
      </c>
      <c r="G110" s="385"/>
      <c r="H110" s="384">
        <v>228</v>
      </c>
      <c r="I110" s="382">
        <v>15.456140350877194</v>
      </c>
      <c r="J110" s="385">
        <v>67.81078947368421</v>
      </c>
      <c r="K110" s="383">
        <v>2.792656901764905</v>
      </c>
      <c r="L110" s="386">
        <v>7.6567777413615756</v>
      </c>
      <c r="M110" s="398"/>
      <c r="N110" s="392">
        <v>435</v>
      </c>
      <c r="O110" s="382">
        <v>6.0666666666666664</v>
      </c>
      <c r="P110" s="385">
        <v>52.771632183908068</v>
      </c>
      <c r="Q110" s="383">
        <v>2.9450128316911375</v>
      </c>
      <c r="R110" s="386">
        <v>10.226970059351803</v>
      </c>
      <c r="V110" s="294"/>
      <c r="W110" s="294"/>
      <c r="X110" s="294"/>
      <c r="AL110" s="404"/>
      <c r="AM110" s="404"/>
      <c r="AN110" s="404"/>
      <c r="AO110" s="404"/>
      <c r="AP110" s="404"/>
      <c r="AQ110" s="404"/>
    </row>
    <row r="111" spans="1:45" ht="11.25" customHeight="1" x14ac:dyDescent="0.2">
      <c r="A111" s="381" t="s">
        <v>3351</v>
      </c>
      <c r="B111" s="259">
        <v>107</v>
      </c>
      <c r="C111" s="382">
        <v>41.401869158878505</v>
      </c>
      <c r="D111" s="383">
        <v>80.955794392523387</v>
      </c>
      <c r="E111" s="383">
        <v>2.3970911809005062</v>
      </c>
      <c r="F111" s="383">
        <v>6.058157687476684</v>
      </c>
      <c r="G111" s="385"/>
      <c r="H111" s="384">
        <v>226</v>
      </c>
      <c r="I111" s="382">
        <v>15.548672566371682</v>
      </c>
      <c r="J111" s="385">
        <v>71.619070796460178</v>
      </c>
      <c r="K111" s="383">
        <v>2.7064900147607212</v>
      </c>
      <c r="L111" s="386">
        <v>7.4722909319719033</v>
      </c>
      <c r="M111" s="398"/>
      <c r="N111" s="392">
        <v>431</v>
      </c>
      <c r="O111" s="382">
        <v>6.1438515081206493</v>
      </c>
      <c r="P111" s="385">
        <v>57.189373549883996</v>
      </c>
      <c r="Q111" s="383">
        <v>2.7336659710036417</v>
      </c>
      <c r="R111" s="386">
        <v>9.6584547452153391</v>
      </c>
      <c r="V111" s="294"/>
      <c r="W111" s="294"/>
      <c r="X111" s="294"/>
      <c r="AL111" s="404"/>
      <c r="AM111" s="404"/>
      <c r="AN111" s="404"/>
      <c r="AO111" s="404"/>
      <c r="AP111" s="404"/>
      <c r="AQ111" s="404"/>
    </row>
    <row r="112" spans="1:45" ht="11.25" customHeight="1" x14ac:dyDescent="0.2">
      <c r="A112" s="381" t="s">
        <v>3352</v>
      </c>
      <c r="B112" s="259">
        <v>108</v>
      </c>
      <c r="C112" s="382">
        <v>41.305555555555557</v>
      </c>
      <c r="D112" s="383">
        <v>82.835833333333326</v>
      </c>
      <c r="E112" s="383">
        <v>2.3259508884840931</v>
      </c>
      <c r="F112" s="383">
        <v>6.018920684736262</v>
      </c>
      <c r="G112" s="385"/>
      <c r="H112" s="384">
        <v>227</v>
      </c>
      <c r="I112" s="382">
        <v>15.550660792951541</v>
      </c>
      <c r="J112" s="385">
        <v>72.434229074889899</v>
      </c>
      <c r="K112" s="383">
        <v>2.6364958072136577</v>
      </c>
      <c r="L112" s="386">
        <v>7.4724170564443249</v>
      </c>
      <c r="M112" s="398"/>
      <c r="N112" s="392">
        <v>433</v>
      </c>
      <c r="O112" s="382">
        <v>6.2170900692840645</v>
      </c>
      <c r="P112" s="385">
        <v>58.816628175519696</v>
      </c>
      <c r="Q112" s="383">
        <v>2.6716905050905453</v>
      </c>
      <c r="R112" s="386">
        <v>10.024799720456311</v>
      </c>
      <c r="T112" s="161"/>
      <c r="U112" s="294"/>
      <c r="V112" s="294"/>
      <c r="W112" s="294"/>
      <c r="X112" s="294"/>
      <c r="AL112" s="404"/>
      <c r="AM112" s="404"/>
      <c r="AN112" s="404"/>
      <c r="AO112" s="404"/>
      <c r="AP112" s="404"/>
      <c r="AQ112" s="404"/>
    </row>
    <row r="113" spans="1:43" ht="11.25" customHeight="1" x14ac:dyDescent="0.2">
      <c r="A113" s="232" t="s">
        <v>3353</v>
      </c>
      <c r="B113" s="244">
        <v>109</v>
      </c>
      <c r="C113" s="285">
        <v>41.238532110091747</v>
      </c>
      <c r="D113" s="288">
        <v>83.028807339449557</v>
      </c>
      <c r="E113" s="288">
        <v>2.3455074541409862</v>
      </c>
      <c r="F113" s="288">
        <v>5.9030339744067462</v>
      </c>
      <c r="G113" s="385"/>
      <c r="H113" s="258">
        <v>229</v>
      </c>
      <c r="I113" s="285">
        <v>15.537117903930131</v>
      </c>
      <c r="J113" s="287">
        <v>72.768165938864627</v>
      </c>
      <c r="K113" s="288">
        <v>2.659344413639638</v>
      </c>
      <c r="L113" s="305">
        <v>7.3897912043562775</v>
      </c>
      <c r="M113" s="398"/>
      <c r="N113" s="284">
        <v>450</v>
      </c>
      <c r="O113" s="285">
        <v>6.2177777777777781</v>
      </c>
      <c r="P113" s="287">
        <v>58.413777777777831</v>
      </c>
      <c r="Q113" s="288">
        <v>2.7353745069920388</v>
      </c>
      <c r="R113" s="305">
        <v>10.004268464712652</v>
      </c>
      <c r="T113" s="161"/>
      <c r="U113" s="294"/>
      <c r="V113" s="294"/>
      <c r="W113" s="294"/>
      <c r="X113" s="294"/>
      <c r="AL113" s="404"/>
      <c r="AM113" s="404"/>
      <c r="AN113" s="404"/>
      <c r="AO113" s="404"/>
      <c r="AP113" s="404"/>
      <c r="AQ113" s="404"/>
    </row>
    <row r="114" spans="1:43" ht="11.25" customHeight="1" x14ac:dyDescent="0.2">
      <c r="A114" s="232" t="s">
        <v>3354</v>
      </c>
      <c r="B114" s="244">
        <v>109</v>
      </c>
      <c r="C114" s="285">
        <v>41.357798165137616</v>
      </c>
      <c r="D114" s="288">
        <v>84.737247706422011</v>
      </c>
      <c r="E114" s="288">
        <v>2.3125526585575997</v>
      </c>
      <c r="F114" s="288">
        <v>5.4718019997809231</v>
      </c>
      <c r="G114" s="385"/>
      <c r="H114" s="258">
        <v>230</v>
      </c>
      <c r="I114" s="285">
        <v>15.678260869565218</v>
      </c>
      <c r="J114" s="287">
        <v>74.378913043478249</v>
      </c>
      <c r="K114" s="288">
        <v>2.6511115130561023</v>
      </c>
      <c r="L114" s="305">
        <v>7.2992620008600184</v>
      </c>
      <c r="M114" s="398"/>
      <c r="N114" s="284">
        <v>474</v>
      </c>
      <c r="O114" s="285">
        <v>6.2679324894514767</v>
      </c>
      <c r="P114" s="287">
        <v>59.714599156118197</v>
      </c>
      <c r="Q114" s="288">
        <v>2.6745247530366871</v>
      </c>
      <c r="R114" s="305">
        <v>10.095625708925414</v>
      </c>
      <c r="T114" s="161"/>
      <c r="U114" s="294"/>
      <c r="V114" s="294"/>
      <c r="W114" s="294"/>
      <c r="X114" s="294"/>
      <c r="AL114" s="404"/>
      <c r="AM114" s="404"/>
      <c r="AN114" s="404"/>
      <c r="AO114" s="404"/>
      <c r="AP114" s="404"/>
      <c r="AQ114" s="404"/>
    </row>
    <row r="115" spans="1:43" ht="11.25" customHeight="1" x14ac:dyDescent="0.2">
      <c r="A115" s="232" t="s">
        <v>3355</v>
      </c>
      <c r="B115" s="244">
        <v>108</v>
      </c>
      <c r="C115" s="285">
        <v>41.453703703703702</v>
      </c>
      <c r="D115" s="288">
        <v>84.456481481481475</v>
      </c>
      <c r="E115" s="288">
        <v>2.3404953766241436</v>
      </c>
      <c r="F115" s="288">
        <v>5.4451141258493818</v>
      </c>
      <c r="G115" s="385"/>
      <c r="H115" s="258">
        <v>229</v>
      </c>
      <c r="I115" s="285">
        <v>15.676855895196507</v>
      </c>
      <c r="J115" s="287">
        <v>74.044585152838422</v>
      </c>
      <c r="K115" s="288">
        <v>2.6627793288579458</v>
      </c>
      <c r="L115" s="305">
        <v>7.2702684425680175</v>
      </c>
      <c r="M115" s="398"/>
      <c r="N115" s="284">
        <v>479</v>
      </c>
      <c r="O115" s="285">
        <v>6.3131524008350732</v>
      </c>
      <c r="P115" s="287">
        <v>59.28718162839251</v>
      </c>
      <c r="Q115" s="288">
        <v>2.7156745886709368</v>
      </c>
      <c r="R115" s="305">
        <v>10.108296607621647</v>
      </c>
      <c r="T115" s="161"/>
      <c r="U115" s="294"/>
      <c r="V115" s="294"/>
      <c r="W115" s="294"/>
      <c r="X115" s="294"/>
      <c r="AL115" s="404"/>
      <c r="AM115" s="404"/>
      <c r="AN115" s="404"/>
      <c r="AO115" s="404"/>
      <c r="AP115" s="404"/>
      <c r="AQ115" s="404"/>
    </row>
    <row r="116" spans="1:43" ht="11.25" customHeight="1" x14ac:dyDescent="0.2">
      <c r="A116" s="232" t="s">
        <v>3356</v>
      </c>
      <c r="B116" s="244">
        <v>110</v>
      </c>
      <c r="C116" s="285">
        <v>41.236363636363635</v>
      </c>
      <c r="D116" s="288">
        <v>84.775272727272764</v>
      </c>
      <c r="E116" s="288">
        <v>2.3397447816187587</v>
      </c>
      <c r="F116" s="288">
        <v>5.4351642457044047</v>
      </c>
      <c r="G116" s="385"/>
      <c r="H116" s="258">
        <v>227</v>
      </c>
      <c r="I116" s="285">
        <v>15.656387665198238</v>
      </c>
      <c r="J116" s="287">
        <v>75.372114537444901</v>
      </c>
      <c r="K116" s="288">
        <v>2.6310564055149528</v>
      </c>
      <c r="L116" s="305">
        <v>7.1188112920449687</v>
      </c>
      <c r="M116" s="398"/>
      <c r="N116" s="284">
        <v>482</v>
      </c>
      <c r="O116" s="285">
        <v>6.3257261410788379</v>
      </c>
      <c r="P116" s="287">
        <v>59.752033195020744</v>
      </c>
      <c r="Q116" s="288">
        <v>2.6686351092091662</v>
      </c>
      <c r="R116" s="305">
        <v>10.055894609748117</v>
      </c>
      <c r="T116" s="408" t="s">
        <v>3365</v>
      </c>
      <c r="U116" s="217" t="s">
        <v>3366</v>
      </c>
      <c r="V116" s="9"/>
      <c r="W116" s="9"/>
      <c r="X116" s="9"/>
      <c r="Y116" s="9"/>
      <c r="Z116" s="9"/>
      <c r="AA116" s="9"/>
      <c r="AB116" s="9"/>
      <c r="AC116" s="9"/>
      <c r="AD116" s="9"/>
      <c r="AE116" s="23"/>
      <c r="AL116" s="404"/>
      <c r="AM116" s="404"/>
      <c r="AN116" s="404"/>
      <c r="AO116" s="404"/>
      <c r="AP116" s="404"/>
      <c r="AQ116" s="404"/>
    </row>
    <row r="117" spans="1:43" ht="11.25" customHeight="1" x14ac:dyDescent="0.2">
      <c r="A117" s="232" t="s">
        <v>3357</v>
      </c>
      <c r="B117" s="244">
        <v>109</v>
      </c>
      <c r="C117" s="285">
        <v>41.339449541284402</v>
      </c>
      <c r="D117" s="288">
        <v>84.022935779816535</v>
      </c>
      <c r="E117" s="288">
        <v>2.3925958591324354</v>
      </c>
      <c r="F117" s="288">
        <v>5.7040275752122227</v>
      </c>
      <c r="G117" s="385"/>
      <c r="H117" s="258">
        <v>228</v>
      </c>
      <c r="I117" s="285">
        <v>15.714912280701755</v>
      </c>
      <c r="J117" s="287">
        <v>75.863815789473634</v>
      </c>
      <c r="K117" s="288">
        <v>2.6744948075369854</v>
      </c>
      <c r="L117" s="305">
        <v>7.0018072221016414</v>
      </c>
      <c r="M117" s="398"/>
      <c r="N117" s="284">
        <v>489</v>
      </c>
      <c r="O117" s="285">
        <v>6.3660531697341511</v>
      </c>
      <c r="P117" s="287">
        <v>58.815235173824163</v>
      </c>
      <c r="Q117" s="288">
        <v>2.7370696407325688</v>
      </c>
      <c r="R117" s="305">
        <v>9.8798628706524116</v>
      </c>
      <c r="T117" s="410" t="s">
        <v>3367</v>
      </c>
      <c r="U117" s="494" t="s">
        <v>4114</v>
      </c>
      <c r="V117" s="494" t="s">
        <v>4163</v>
      </c>
      <c r="W117" s="494" t="s">
        <v>4193</v>
      </c>
      <c r="Z117" s="403"/>
      <c r="AA117" s="371"/>
      <c r="AB117" s="404"/>
      <c r="AD117" s="1075"/>
      <c r="AE117" s="404"/>
      <c r="AF117" s="404"/>
      <c r="AG117" s="404"/>
      <c r="AH117" s="404"/>
      <c r="AI117" s="404"/>
      <c r="AJ117" s="404"/>
    </row>
    <row r="118" spans="1:43" ht="11.25" customHeight="1" x14ac:dyDescent="0.2">
      <c r="A118" s="232" t="s">
        <v>3358</v>
      </c>
      <c r="B118" s="244">
        <v>109</v>
      </c>
      <c r="C118" s="285">
        <v>41.38532110091743</v>
      </c>
      <c r="D118" s="288">
        <v>85.031559633027555</v>
      </c>
      <c r="E118" s="288">
        <v>2.3761939080175187</v>
      </c>
      <c r="F118" s="288">
        <v>5.5889925332055945</v>
      </c>
      <c r="G118" s="385"/>
      <c r="H118" s="258">
        <v>228</v>
      </c>
      <c r="I118" s="285">
        <v>15.728070175438596</v>
      </c>
      <c r="J118" s="287">
        <v>76.759824561403505</v>
      </c>
      <c r="K118" s="288">
        <v>2.6600024357558167</v>
      </c>
      <c r="L118" s="305">
        <v>6.8793268533031249</v>
      </c>
      <c r="M118" s="398"/>
      <c r="N118" s="284">
        <v>487</v>
      </c>
      <c r="O118" s="285">
        <v>6.3963039014373715</v>
      </c>
      <c r="P118" s="287">
        <v>60.04948665297745</v>
      </c>
      <c r="Q118" s="288">
        <v>2.682102691528566</v>
      </c>
      <c r="R118" s="305">
        <v>10.151985047458933</v>
      </c>
      <c r="T118" s="414" t="s">
        <v>3377</v>
      </c>
      <c r="U118" s="412">
        <v>865</v>
      </c>
      <c r="V118" s="412">
        <f>U121</f>
        <v>860</v>
      </c>
      <c r="W118" s="412">
        <f>V121</f>
        <v>863</v>
      </c>
      <c r="Z118" s="403"/>
      <c r="AA118" s="371"/>
      <c r="AB118" s="404"/>
      <c r="AD118" s="1075"/>
      <c r="AE118" s="404"/>
      <c r="AF118" s="404"/>
      <c r="AG118" s="404"/>
      <c r="AH118" s="404"/>
      <c r="AI118" s="404"/>
      <c r="AJ118" s="404"/>
    </row>
    <row r="119" spans="1:43" ht="11.25" customHeight="1" x14ac:dyDescent="0.2">
      <c r="A119" s="232" t="s">
        <v>3359</v>
      </c>
      <c r="B119" s="244">
        <v>110</v>
      </c>
      <c r="C119" s="285">
        <v>41.290909090909089</v>
      </c>
      <c r="D119" s="288">
        <v>85.693454545454529</v>
      </c>
      <c r="E119" s="288">
        <v>2.3512121245004316</v>
      </c>
      <c r="F119" s="288">
        <v>5.6577572944987553</v>
      </c>
      <c r="G119" s="385"/>
      <c r="H119" s="258">
        <v>228</v>
      </c>
      <c r="I119" s="285">
        <v>15.732456140350877</v>
      </c>
      <c r="J119" s="287">
        <v>77.853640350877185</v>
      </c>
      <c r="K119" s="288">
        <v>2.6630830982869464</v>
      </c>
      <c r="L119" s="305">
        <v>6.9818678834594472</v>
      </c>
      <c r="M119" s="398"/>
      <c r="N119" s="284">
        <v>491</v>
      </c>
      <c r="O119" s="285">
        <v>6.4215885947046845</v>
      </c>
      <c r="P119" s="287">
        <v>60.325173116089552</v>
      </c>
      <c r="Q119" s="288">
        <v>2.6685838621980693</v>
      </c>
      <c r="R119" s="305">
        <v>10.228446602563235</v>
      </c>
      <c r="T119" s="414" t="s">
        <v>3378</v>
      </c>
      <c r="U119" s="412">
        <v>9</v>
      </c>
      <c r="V119" s="412">
        <v>4</v>
      </c>
      <c r="W119" s="412">
        <v>12</v>
      </c>
      <c r="Z119" s="403"/>
      <c r="AA119" s="371"/>
      <c r="AB119" s="404"/>
      <c r="AD119" s="1075"/>
      <c r="AE119" s="404"/>
      <c r="AF119" s="404"/>
      <c r="AG119" s="404"/>
      <c r="AH119" s="404"/>
      <c r="AI119" s="404"/>
      <c r="AJ119" s="404"/>
    </row>
    <row r="120" spans="1:43" ht="11.25" customHeight="1" x14ac:dyDescent="0.2">
      <c r="A120" s="232" t="s">
        <v>3360</v>
      </c>
      <c r="B120" s="244">
        <v>112</v>
      </c>
      <c r="C120" s="285">
        <v>41.089285714285715</v>
      </c>
      <c r="D120" s="288">
        <v>83.841250000000002</v>
      </c>
      <c r="E120" s="288">
        <v>2.4040686833965914</v>
      </c>
      <c r="F120" s="288">
        <v>5.6246800927808094</v>
      </c>
      <c r="G120" s="385"/>
      <c r="H120" s="258">
        <v>223</v>
      </c>
      <c r="I120" s="285">
        <v>15.748878923766815</v>
      </c>
      <c r="J120" s="287">
        <v>77.623452914798222</v>
      </c>
      <c r="K120" s="288">
        <v>2.7381983148880811</v>
      </c>
      <c r="L120" s="305">
        <v>6.8823056414870853</v>
      </c>
      <c r="M120" s="398"/>
      <c r="N120" s="284">
        <v>487</v>
      </c>
      <c r="O120" s="285">
        <v>6.4414784394250511</v>
      </c>
      <c r="P120" s="287">
        <v>59.700225872689906</v>
      </c>
      <c r="Q120" s="288">
        <v>2.7703026634756345</v>
      </c>
      <c r="R120" s="305">
        <v>10.092886303955018</v>
      </c>
      <c r="T120" s="414" t="s">
        <v>3379</v>
      </c>
      <c r="U120" s="412">
        <v>14</v>
      </c>
      <c r="V120" s="412">
        <v>1</v>
      </c>
      <c r="W120" s="412">
        <v>1</v>
      </c>
      <c r="Z120" s="403"/>
      <c r="AA120" s="371"/>
      <c r="AB120" s="404"/>
      <c r="AD120" s="1075"/>
      <c r="AE120" s="404"/>
      <c r="AF120" s="404"/>
      <c r="AG120" s="404"/>
      <c r="AH120" s="404"/>
      <c r="AI120" s="404"/>
      <c r="AJ120" s="404"/>
    </row>
    <row r="121" spans="1:43" ht="11.25" customHeight="1" x14ac:dyDescent="0.2">
      <c r="A121" s="232" t="s">
        <v>3361</v>
      </c>
      <c r="B121" s="244">
        <v>112</v>
      </c>
      <c r="C121" s="285">
        <v>41.107142857142854</v>
      </c>
      <c r="D121" s="288">
        <v>86.543125000000003</v>
      </c>
      <c r="E121" s="288">
        <v>2.3239337699384319</v>
      </c>
      <c r="F121" s="288">
        <v>5.6566970982767195</v>
      </c>
      <c r="G121" s="385"/>
      <c r="H121" s="258">
        <v>222</v>
      </c>
      <c r="I121" s="285">
        <v>15.761261261261261</v>
      </c>
      <c r="J121" s="287">
        <v>80.70527027027029</v>
      </c>
      <c r="K121" s="288">
        <v>2.7028059973722032</v>
      </c>
      <c r="L121" s="305">
        <v>6.8336752678678447</v>
      </c>
      <c r="M121" s="398"/>
      <c r="N121" s="284">
        <v>482</v>
      </c>
      <c r="O121" s="285">
        <v>6.4315352697095438</v>
      </c>
      <c r="P121" s="287">
        <v>61.954253112033186</v>
      </c>
      <c r="Q121" s="288">
        <v>2.6377242538075087</v>
      </c>
      <c r="R121" s="305">
        <v>10.338424854267458</v>
      </c>
      <c r="T121" s="414" t="s">
        <v>3380</v>
      </c>
      <c r="U121" s="412">
        <f>U118+U119-U120</f>
        <v>860</v>
      </c>
      <c r="V121" s="412">
        <f>V118+V119-V120</f>
        <v>863</v>
      </c>
      <c r="W121" s="412">
        <f>W118+W119-W120</f>
        <v>874</v>
      </c>
      <c r="Z121" s="403"/>
      <c r="AA121" s="371"/>
      <c r="AB121" s="404"/>
      <c r="AD121" s="1075"/>
      <c r="AE121" s="404"/>
      <c r="AF121" s="404"/>
      <c r="AG121" s="404"/>
      <c r="AH121" s="404"/>
      <c r="AI121" s="404"/>
      <c r="AJ121" s="404"/>
    </row>
    <row r="122" spans="1:43" ht="11.25" customHeight="1" x14ac:dyDescent="0.2">
      <c r="A122" s="232" t="s">
        <v>3362</v>
      </c>
      <c r="B122" s="244">
        <v>113</v>
      </c>
      <c r="C122" s="285">
        <v>41.141592920353979</v>
      </c>
      <c r="D122" s="288">
        <v>87.763451327433671</v>
      </c>
      <c r="E122" s="288">
        <v>2.314351082764659</v>
      </c>
      <c r="F122" s="288">
        <v>5.6022758499636227</v>
      </c>
      <c r="G122" s="385"/>
      <c r="H122" s="258">
        <v>223</v>
      </c>
      <c r="I122" s="285">
        <v>15.802690582959642</v>
      </c>
      <c r="J122" s="287">
        <v>81.938565022421557</v>
      </c>
      <c r="K122" s="288">
        <v>2.6791336866914071</v>
      </c>
      <c r="L122" s="305">
        <v>6.8763449854863934</v>
      </c>
      <c r="M122" s="398"/>
      <c r="N122" s="284">
        <v>478</v>
      </c>
      <c r="O122" s="285">
        <v>6.50836820083682</v>
      </c>
      <c r="P122" s="287">
        <v>63.141255230125452</v>
      </c>
      <c r="Q122" s="288">
        <v>2.5527859575650416</v>
      </c>
      <c r="R122" s="305">
        <v>10.451457860062696</v>
      </c>
      <c r="T122" s="414" t="s">
        <v>3381</v>
      </c>
      <c r="U122" s="412"/>
      <c r="V122" s="412"/>
      <c r="W122" s="412"/>
      <c r="X122" s="412"/>
      <c r="Y122" s="412"/>
      <c r="Z122" s="412"/>
      <c r="AA122" s="412"/>
      <c r="AB122" s="412"/>
      <c r="AC122" s="412"/>
      <c r="AD122" s="412"/>
      <c r="AE122" s="416"/>
      <c r="AG122" s="403"/>
      <c r="AH122" s="371"/>
      <c r="AI122" s="404"/>
      <c r="AJ122" s="404"/>
      <c r="AK122" s="404"/>
      <c r="AL122" s="404"/>
      <c r="AM122" s="404"/>
      <c r="AN122" s="404"/>
      <c r="AO122" s="404"/>
      <c r="AP122" s="404"/>
      <c r="AQ122" s="404"/>
    </row>
    <row r="123" spans="1:43" ht="11.25" customHeight="1" x14ac:dyDescent="0.2">
      <c r="A123" s="275" t="s">
        <v>3363</v>
      </c>
      <c r="B123" s="276">
        <v>113</v>
      </c>
      <c r="C123" s="277">
        <v>41.283185840707965</v>
      </c>
      <c r="D123" s="278">
        <v>90.968495575221198</v>
      </c>
      <c r="E123" s="278">
        <v>2.2638111688563725</v>
      </c>
      <c r="F123" s="278">
        <v>5.4213076947738692</v>
      </c>
      <c r="G123" s="326"/>
      <c r="H123" s="289">
        <v>222</v>
      </c>
      <c r="I123" s="277">
        <v>15.918918918918919</v>
      </c>
      <c r="J123" s="290">
        <v>84.312027027027042</v>
      </c>
      <c r="K123" s="278">
        <v>2.6732316470678459</v>
      </c>
      <c r="L123" s="304">
        <v>6.8910050377745335</v>
      </c>
      <c r="M123" s="405"/>
      <c r="N123" s="276">
        <v>480</v>
      </c>
      <c r="O123" s="277">
        <v>6.5666666666666664</v>
      </c>
      <c r="P123" s="290">
        <v>65.929312500000009</v>
      </c>
      <c r="Q123" s="278">
        <v>2.4915811125213687</v>
      </c>
      <c r="R123" s="304">
        <v>10.242383646908992</v>
      </c>
      <c r="T123" s="418" t="s">
        <v>3383</v>
      </c>
      <c r="U123" s="419"/>
      <c r="V123" s="419"/>
      <c r="W123" s="419"/>
      <c r="X123" s="419"/>
      <c r="Y123" s="419"/>
      <c r="Z123" s="419"/>
      <c r="AA123" s="419"/>
      <c r="AB123" s="419"/>
      <c r="AC123" s="419"/>
      <c r="AD123" s="419"/>
      <c r="AE123" s="420"/>
      <c r="AG123" s="403"/>
      <c r="AH123" s="371"/>
      <c r="AI123" s="404"/>
      <c r="AJ123" s="404"/>
      <c r="AK123" s="404"/>
      <c r="AL123" s="404"/>
      <c r="AM123" s="404"/>
      <c r="AN123" s="404"/>
      <c r="AO123" s="404"/>
      <c r="AP123" s="404"/>
      <c r="AQ123" s="404"/>
    </row>
    <row r="124" spans="1:43" ht="11.25" customHeight="1" x14ac:dyDescent="0.2">
      <c r="A124" s="275" t="s">
        <v>3364</v>
      </c>
      <c r="B124" s="276">
        <v>115</v>
      </c>
      <c r="C124" s="277">
        <v>40.895652173913042</v>
      </c>
      <c r="D124" s="278">
        <v>90.826956521739106</v>
      </c>
      <c r="E124" s="278">
        <v>2.2850362442398189</v>
      </c>
      <c r="F124" s="278">
        <v>5.5552678513788534</v>
      </c>
      <c r="G124" s="326"/>
      <c r="H124" s="289">
        <v>220</v>
      </c>
      <c r="I124" s="277">
        <v>15.859090909090909</v>
      </c>
      <c r="J124" s="290">
        <v>82.498727272727351</v>
      </c>
      <c r="K124" s="278">
        <v>2.6777200205559284</v>
      </c>
      <c r="L124" s="304">
        <v>6.7701789953844571</v>
      </c>
      <c r="M124" s="405"/>
      <c r="N124" s="276">
        <v>487</v>
      </c>
      <c r="O124" s="277">
        <v>6.593429158110883</v>
      </c>
      <c r="P124" s="290">
        <v>65.573449691991812</v>
      </c>
      <c r="Q124" s="278">
        <v>2.5037033145336252</v>
      </c>
      <c r="R124" s="304">
        <v>10.186805595245385</v>
      </c>
      <c r="T124" s="483"/>
      <c r="U124" s="412"/>
      <c r="V124" s="412"/>
      <c r="W124" s="412"/>
      <c r="X124" s="412"/>
      <c r="Y124" s="412"/>
      <c r="Z124" s="412"/>
      <c r="AA124" s="412"/>
      <c r="AB124" s="412"/>
      <c r="AC124" s="412"/>
      <c r="AD124" s="412"/>
      <c r="AE124" s="412"/>
      <c r="AG124" s="403"/>
      <c r="AH124" s="371"/>
      <c r="AI124" s="404"/>
      <c r="AJ124" s="404"/>
      <c r="AK124" s="404"/>
      <c r="AL124" s="404"/>
      <c r="AM124" s="404"/>
      <c r="AN124" s="404"/>
      <c r="AO124" s="404"/>
      <c r="AP124" s="404"/>
      <c r="AQ124" s="404"/>
    </row>
    <row r="125" spans="1:43" ht="11.25" customHeight="1" x14ac:dyDescent="0.2">
      <c r="A125" s="320" t="s">
        <v>3368</v>
      </c>
      <c r="B125" s="481">
        <v>118</v>
      </c>
      <c r="C125" s="322">
        <v>40.610169491525426</v>
      </c>
      <c r="D125" s="323">
        <v>92.545932203389825</v>
      </c>
      <c r="E125" s="323">
        <v>2.3113745868577844</v>
      </c>
      <c r="F125" s="323">
        <v>6.3233977821089304</v>
      </c>
      <c r="G125" s="326"/>
      <c r="H125" s="387">
        <v>218</v>
      </c>
      <c r="I125" s="322">
        <v>15.802752293577981</v>
      </c>
      <c r="J125" s="326">
        <v>84.649449541284341</v>
      </c>
      <c r="K125" s="323">
        <v>2.673829257637804</v>
      </c>
      <c r="L125" s="327">
        <v>6.8490138002390344</v>
      </c>
      <c r="M125" s="405"/>
      <c r="N125" s="481">
        <v>508</v>
      </c>
      <c r="O125" s="322">
        <v>6.6200787401574805</v>
      </c>
      <c r="P125" s="326">
        <v>67.196574803149588</v>
      </c>
      <c r="Q125" s="323">
        <v>2.552354242339367</v>
      </c>
      <c r="R125" s="327">
        <v>10.353808922529794</v>
      </c>
      <c r="T125" s="483"/>
      <c r="U125" s="412"/>
      <c r="V125" s="412"/>
      <c r="W125" s="412"/>
      <c r="X125" s="412"/>
      <c r="Y125" s="412"/>
      <c r="Z125" s="412"/>
      <c r="AA125" s="412"/>
      <c r="AB125" s="412"/>
      <c r="AC125" s="412"/>
      <c r="AD125" s="412"/>
      <c r="AE125" s="412"/>
      <c r="AG125" s="403"/>
      <c r="AH125" s="371"/>
      <c r="AI125" s="404"/>
      <c r="AJ125" s="404"/>
      <c r="AK125" s="404"/>
      <c r="AL125" s="404"/>
      <c r="AM125" s="404"/>
      <c r="AN125" s="404"/>
      <c r="AO125" s="404"/>
      <c r="AP125" s="404"/>
      <c r="AQ125" s="404"/>
    </row>
    <row r="126" spans="1:43" ht="11.25" customHeight="1" x14ac:dyDescent="0.2">
      <c r="A126" s="320" t="s">
        <v>3369</v>
      </c>
      <c r="B126" s="481">
        <v>118</v>
      </c>
      <c r="C126" s="322">
        <v>40.728813559322035</v>
      </c>
      <c r="D126" s="323">
        <v>87.811271186440678</v>
      </c>
      <c r="E126" s="323">
        <v>2.471415432106546</v>
      </c>
      <c r="F126" s="323">
        <v>6.8803297739990166</v>
      </c>
      <c r="G126" s="326"/>
      <c r="H126" s="387">
        <v>220</v>
      </c>
      <c r="I126" s="322">
        <v>15.918181818181818</v>
      </c>
      <c r="J126" s="326">
        <v>82.38604545454541</v>
      </c>
      <c r="K126" s="323">
        <v>2.8670794796053367</v>
      </c>
      <c r="L126" s="327">
        <v>7.6691304141080163</v>
      </c>
      <c r="M126" s="405"/>
      <c r="N126" s="481">
        <v>532</v>
      </c>
      <c r="O126" s="322">
        <v>6.708646616541353</v>
      </c>
      <c r="P126" s="326">
        <v>63.243703007518718</v>
      </c>
      <c r="Q126" s="323">
        <v>2.8041576109256936</v>
      </c>
      <c r="R126" s="327">
        <v>10.794699039632437</v>
      </c>
      <c r="T126" s="483"/>
      <c r="U126" s="412"/>
      <c r="V126" s="412"/>
      <c r="W126" s="412"/>
      <c r="X126" s="412"/>
      <c r="Y126" s="412"/>
      <c r="Z126" s="412"/>
      <c r="AA126" s="412"/>
      <c r="AB126" s="412"/>
      <c r="AC126" s="412"/>
      <c r="AD126" s="412"/>
      <c r="AE126" s="412"/>
      <c r="AG126" s="403"/>
      <c r="AH126" s="371"/>
      <c r="AI126" s="404"/>
      <c r="AJ126" s="404"/>
      <c r="AK126" s="404"/>
      <c r="AL126" s="404"/>
      <c r="AM126" s="404"/>
      <c r="AN126" s="404"/>
      <c r="AO126" s="404"/>
      <c r="AP126" s="404"/>
      <c r="AQ126" s="404"/>
    </row>
    <row r="127" spans="1:43" ht="11.25" customHeight="1" x14ac:dyDescent="0.2">
      <c r="A127" s="320" t="s">
        <v>3370</v>
      </c>
      <c r="B127" s="481">
        <v>118</v>
      </c>
      <c r="C127" s="322">
        <v>40.779661016949156</v>
      </c>
      <c r="D127" s="323">
        <v>87.412203389830523</v>
      </c>
      <c r="E127" s="323">
        <v>2.46668565578319</v>
      </c>
      <c r="F127" s="323">
        <v>6.9320589853794301</v>
      </c>
      <c r="G127" s="326"/>
      <c r="H127" s="387">
        <v>219</v>
      </c>
      <c r="I127" s="322">
        <v>15.97716894977169</v>
      </c>
      <c r="J127" s="326">
        <v>82.6466210045662</v>
      </c>
      <c r="K127" s="323">
        <v>2.8776803123911225</v>
      </c>
      <c r="L127" s="327">
        <v>7.834941562621256</v>
      </c>
      <c r="M127" s="405"/>
      <c r="N127" s="481">
        <v>537</v>
      </c>
      <c r="O127" s="322">
        <v>6.7541899441340778</v>
      </c>
      <c r="P127" s="326">
        <v>63.048510242085683</v>
      </c>
      <c r="Q127" s="323">
        <v>2.8004386052119377</v>
      </c>
      <c r="R127" s="327">
        <v>11.326965638260123</v>
      </c>
      <c r="T127" s="483"/>
      <c r="U127" s="412"/>
      <c r="V127" s="412"/>
      <c r="W127" s="412"/>
      <c r="X127" s="412"/>
      <c r="Y127" s="412"/>
      <c r="Z127" s="412"/>
      <c r="AA127" s="412"/>
      <c r="AB127" s="412"/>
      <c r="AC127" s="412"/>
      <c r="AD127" s="412"/>
      <c r="AE127" s="412"/>
      <c r="AG127" s="403"/>
      <c r="AH127" s="371"/>
      <c r="AI127" s="404"/>
      <c r="AJ127" s="404"/>
      <c r="AK127" s="404"/>
      <c r="AL127" s="404"/>
      <c r="AM127" s="404"/>
      <c r="AN127" s="404"/>
      <c r="AO127" s="404"/>
      <c r="AP127" s="404"/>
      <c r="AQ127" s="404"/>
    </row>
    <row r="128" spans="1:43" s="1001" customFormat="1" ht="11.25" customHeight="1" x14ac:dyDescent="0.2">
      <c r="A128" s="320" t="s">
        <v>4384</v>
      </c>
      <c r="B128" s="481">
        <v>120</v>
      </c>
      <c r="C128" s="322">
        <v>40.6</v>
      </c>
      <c r="D128" s="323">
        <v>86.705583333333379</v>
      </c>
      <c r="E128" s="323">
        <v>2.5140109186302864</v>
      </c>
      <c r="F128" s="323">
        <v>7.2161680341479295</v>
      </c>
      <c r="G128" s="326"/>
      <c r="H128" s="387">
        <v>217</v>
      </c>
      <c r="I128" s="322">
        <v>15.995391705069125</v>
      </c>
      <c r="J128" s="326">
        <v>82.665852534562234</v>
      </c>
      <c r="K128" s="323">
        <v>2.850807294800088</v>
      </c>
      <c r="L128" s="327">
        <v>7.8919256052856435</v>
      </c>
      <c r="M128" s="405"/>
      <c r="N128" s="481">
        <v>545</v>
      </c>
      <c r="O128" s="322">
        <v>6.7908256880733946</v>
      </c>
      <c r="P128" s="326">
        <v>62.482697247706405</v>
      </c>
      <c r="Q128" s="323">
        <v>2.8088267814519225</v>
      </c>
      <c r="R128" s="327">
        <v>11.446648844210628</v>
      </c>
      <c r="T128" s="483"/>
      <c r="U128" s="412"/>
      <c r="V128" s="412"/>
      <c r="W128" s="412"/>
      <c r="X128" s="412"/>
      <c r="Y128" s="412"/>
      <c r="Z128" s="412"/>
      <c r="AA128" s="412"/>
      <c r="AB128" s="412"/>
      <c r="AC128" s="412"/>
      <c r="AD128" s="412"/>
      <c r="AE128" s="412"/>
      <c r="AG128" s="403"/>
      <c r="AH128" s="371"/>
      <c r="AI128" s="404"/>
      <c r="AJ128" s="404"/>
      <c r="AK128" s="404"/>
      <c r="AL128" s="404"/>
      <c r="AM128" s="404"/>
      <c r="AN128" s="404"/>
      <c r="AO128" s="404"/>
      <c r="AP128" s="404"/>
      <c r="AQ128" s="404"/>
    </row>
    <row r="129" spans="1:50" s="1001" customFormat="1" ht="11.25" customHeight="1" x14ac:dyDescent="0.2">
      <c r="A129" s="320" t="s">
        <v>3371</v>
      </c>
      <c r="B129" s="481">
        <v>120</v>
      </c>
      <c r="C129" s="322">
        <v>40.6</v>
      </c>
      <c r="D129" s="323">
        <v>89.06958333333337</v>
      </c>
      <c r="E129" s="323">
        <v>2.4848204396690545</v>
      </c>
      <c r="F129" s="323">
        <v>7.6322523896544592</v>
      </c>
      <c r="G129" s="326"/>
      <c r="H129" s="387">
        <v>217</v>
      </c>
      <c r="I129" s="322">
        <v>15.995391705069125</v>
      </c>
      <c r="J129" s="326">
        <v>85.131059907834057</v>
      </c>
      <c r="K129" s="323">
        <v>2.8518651465760159</v>
      </c>
      <c r="L129" s="327">
        <v>7.9346167561682668</v>
      </c>
      <c r="M129" s="405"/>
      <c r="N129" s="481">
        <v>545</v>
      </c>
      <c r="O129" s="322">
        <v>6.7908256880733946</v>
      </c>
      <c r="P129" s="326">
        <v>65.256073394495431</v>
      </c>
      <c r="Q129" s="323">
        <v>2.7019474101295908</v>
      </c>
      <c r="R129" s="327">
        <v>11.762865972280334</v>
      </c>
      <c r="T129" s="483"/>
      <c r="U129" s="412"/>
      <c r="V129" s="412"/>
      <c r="W129" s="412"/>
      <c r="X129" s="412"/>
      <c r="Y129" s="412"/>
      <c r="Z129" s="412"/>
      <c r="AA129" s="412"/>
      <c r="AB129" s="412"/>
      <c r="AC129" s="412"/>
      <c r="AD129" s="412"/>
      <c r="AE129" s="412"/>
      <c r="AG129" s="403"/>
      <c r="AH129" s="371"/>
      <c r="AI129" s="404"/>
      <c r="AJ129" s="404"/>
      <c r="AK129" s="404"/>
      <c r="AL129" s="404"/>
      <c r="AM129" s="404"/>
      <c r="AN129" s="404"/>
      <c r="AO129" s="404"/>
      <c r="AP129" s="404"/>
      <c r="AQ129" s="404"/>
    </row>
    <row r="130" spans="1:50" s="1001" customFormat="1" ht="11.25" customHeight="1" x14ac:dyDescent="0.2">
      <c r="A130" s="320" t="s">
        <v>3372</v>
      </c>
      <c r="B130" s="481">
        <v>123</v>
      </c>
      <c r="C130" s="322">
        <v>40.357723577235774</v>
      </c>
      <c r="D130" s="323">
        <v>89.671829268292683</v>
      </c>
      <c r="E130" s="323">
        <v>2.467288446516005</v>
      </c>
      <c r="F130" s="323">
        <v>8.8668703306056482</v>
      </c>
      <c r="G130" s="326"/>
      <c r="H130" s="387">
        <v>211</v>
      </c>
      <c r="I130" s="322">
        <v>16.018957345971565</v>
      </c>
      <c r="J130" s="326">
        <v>84.722417061611409</v>
      </c>
      <c r="K130" s="323">
        <v>2.771651825916277</v>
      </c>
      <c r="L130" s="327">
        <v>9.6599502144285339</v>
      </c>
      <c r="M130" s="405"/>
      <c r="N130" s="481">
        <v>558</v>
      </c>
      <c r="O130" s="322">
        <v>6.8366249725696733</v>
      </c>
      <c r="P130" s="326">
        <v>65.357736917562761</v>
      </c>
      <c r="Q130" s="323">
        <v>2.7050107976515427</v>
      </c>
      <c r="R130" s="327">
        <v>13.587588626048539</v>
      </c>
      <c r="T130" s="483"/>
      <c r="U130" s="412"/>
      <c r="V130" s="412"/>
      <c r="W130" s="412"/>
      <c r="X130" s="412"/>
      <c r="Y130" s="412"/>
      <c r="Z130" s="412"/>
      <c r="AA130" s="412"/>
      <c r="AB130" s="412"/>
      <c r="AC130" s="412"/>
      <c r="AD130" s="412"/>
      <c r="AE130" s="412"/>
      <c r="AG130" s="403"/>
      <c r="AH130" s="371"/>
      <c r="AI130" s="404"/>
      <c r="AJ130" s="404"/>
      <c r="AK130" s="404"/>
      <c r="AL130" s="404"/>
      <c r="AM130" s="404"/>
      <c r="AN130" s="404"/>
      <c r="AO130" s="404"/>
      <c r="AP130" s="404"/>
      <c r="AQ130" s="404"/>
    </row>
    <row r="131" spans="1:50" s="1001" customFormat="1" ht="11.25" customHeight="1" x14ac:dyDescent="0.2">
      <c r="A131" s="320" t="s">
        <v>3373</v>
      </c>
      <c r="B131" s="481">
        <v>126</v>
      </c>
      <c r="C131" s="322">
        <v>39.88095238095238</v>
      </c>
      <c r="D131" s="323">
        <v>92.950476190476181</v>
      </c>
      <c r="E131" s="323">
        <v>2.3644425184643332</v>
      </c>
      <c r="F131" s="323">
        <v>8.453306487642406</v>
      </c>
      <c r="G131" s="326"/>
      <c r="H131" s="387">
        <v>208</v>
      </c>
      <c r="I131" s="322">
        <v>15.865384615384615</v>
      </c>
      <c r="J131" s="326">
        <v>87.882067307692381</v>
      </c>
      <c r="K131" s="323">
        <v>2.7231364717477189</v>
      </c>
      <c r="L131" s="327">
        <v>9.5413945013929062</v>
      </c>
      <c r="M131" s="405"/>
      <c r="N131" s="481">
        <v>560</v>
      </c>
      <c r="O131" s="322">
        <v>6.8517857142857146</v>
      </c>
      <c r="P131" s="326">
        <v>64.590142857142894</v>
      </c>
      <c r="Q131" s="323">
        <v>2.6863142919084901</v>
      </c>
      <c r="R131" s="327">
        <v>13.842530587141644</v>
      </c>
      <c r="T131" s="483"/>
      <c r="U131" s="412"/>
      <c r="V131" s="412"/>
      <c r="W131" s="412"/>
      <c r="X131" s="412"/>
      <c r="Y131" s="412"/>
      <c r="Z131" s="412"/>
      <c r="AA131" s="412"/>
      <c r="AB131" s="412"/>
      <c r="AC131" s="412"/>
      <c r="AD131" s="412"/>
      <c r="AE131" s="412"/>
      <c r="AG131" s="403"/>
      <c r="AH131" s="371"/>
      <c r="AI131" s="404"/>
      <c r="AJ131" s="404"/>
      <c r="AK131" s="404"/>
      <c r="AL131" s="404"/>
      <c r="AM131" s="404"/>
      <c r="AN131" s="404"/>
      <c r="AO131" s="404"/>
      <c r="AP131" s="404"/>
      <c r="AQ131" s="404"/>
    </row>
    <row r="132" spans="1:50" s="1001" customFormat="1" ht="11.25" customHeight="1" x14ac:dyDescent="0.2">
      <c r="A132" s="320" t="s">
        <v>3374</v>
      </c>
      <c r="B132" s="481">
        <v>127</v>
      </c>
      <c r="C132" s="322">
        <v>39.834645669291341</v>
      </c>
      <c r="D132" s="323">
        <v>94.096535433070827</v>
      </c>
      <c r="E132" s="323">
        <v>2.3628573725308852</v>
      </c>
      <c r="F132" s="323">
        <v>8.9584427523954346</v>
      </c>
      <c r="G132" s="326"/>
      <c r="H132" s="387">
        <v>208</v>
      </c>
      <c r="I132" s="322">
        <v>15.841346153846153</v>
      </c>
      <c r="J132" s="326">
        <v>90.373557692307685</v>
      </c>
      <c r="K132" s="323">
        <v>2.7154049623194023</v>
      </c>
      <c r="L132" s="327">
        <v>9.6372237241105498</v>
      </c>
      <c r="M132" s="405"/>
      <c r="N132" s="481">
        <v>561</v>
      </c>
      <c r="O132" s="322">
        <v>6.8627450980392153</v>
      </c>
      <c r="P132" s="326">
        <v>65.180320855614951</v>
      </c>
      <c r="Q132" s="323">
        <v>2.6554292920774532</v>
      </c>
      <c r="R132" s="327">
        <v>13.993249336830338</v>
      </c>
      <c r="T132" s="483"/>
      <c r="U132" s="412"/>
      <c r="V132" s="412"/>
      <c r="W132" s="412"/>
      <c r="X132" s="412"/>
      <c r="Y132" s="412"/>
      <c r="Z132" s="412"/>
      <c r="AA132" s="412"/>
      <c r="AB132" s="412"/>
      <c r="AC132" s="412"/>
      <c r="AD132" s="412"/>
      <c r="AE132" s="412"/>
      <c r="AG132" s="403"/>
      <c r="AH132" s="371"/>
      <c r="AI132" s="404"/>
      <c r="AJ132" s="404"/>
      <c r="AK132" s="404"/>
      <c r="AL132" s="404"/>
      <c r="AM132" s="404"/>
      <c r="AN132" s="404"/>
      <c r="AO132" s="404"/>
      <c r="AP132" s="404"/>
      <c r="AQ132" s="404"/>
    </row>
    <row r="133" spans="1:50" s="1001" customFormat="1" ht="11.25" customHeight="1" x14ac:dyDescent="0.2">
      <c r="A133" s="320" t="s">
        <v>3375</v>
      </c>
      <c r="B133" s="481">
        <v>127</v>
      </c>
      <c r="C133" s="322">
        <v>39.8503937007874</v>
      </c>
      <c r="D133" s="323">
        <v>94.136929133858246</v>
      </c>
      <c r="E133" s="323">
        <v>2.3759410001969838</v>
      </c>
      <c r="F133" s="323">
        <v>9.0245581605288532</v>
      </c>
      <c r="G133" s="326"/>
      <c r="H133" s="387">
        <v>209</v>
      </c>
      <c r="I133" s="322">
        <v>15.866028708133971</v>
      </c>
      <c r="J133" s="326">
        <v>90.680765550239286</v>
      </c>
      <c r="K133" s="323">
        <v>2.7539857831564314</v>
      </c>
      <c r="L133" s="327">
        <v>9.6244533137043966</v>
      </c>
      <c r="M133" s="405"/>
      <c r="N133" s="481">
        <v>560</v>
      </c>
      <c r="O133" s="322">
        <v>6.8732142857142859</v>
      </c>
      <c r="P133" s="326">
        <v>64.305803571428555</v>
      </c>
      <c r="Q133" s="323">
        <v>2.7077635653784071</v>
      </c>
      <c r="R133" s="327">
        <v>14.055047120178177</v>
      </c>
      <c r="T133" s="483"/>
      <c r="U133" s="412"/>
      <c r="V133" s="412"/>
      <c r="W133" s="412"/>
      <c r="X133" s="412"/>
      <c r="Y133" s="412"/>
      <c r="Z133" s="412"/>
      <c r="AA133" s="412"/>
      <c r="AB133" s="412"/>
      <c r="AC133" s="412"/>
      <c r="AD133" s="412"/>
      <c r="AE133" s="412"/>
      <c r="AG133" s="403"/>
      <c r="AH133" s="371"/>
      <c r="AI133" s="404"/>
      <c r="AJ133" s="404"/>
      <c r="AK133" s="404"/>
      <c r="AL133" s="404"/>
      <c r="AM133" s="404"/>
      <c r="AN133" s="404"/>
      <c r="AO133" s="404"/>
      <c r="AP133" s="404"/>
      <c r="AQ133" s="404"/>
    </row>
    <row r="134" spans="1:50" s="1001" customFormat="1" ht="11.25" customHeight="1" x14ac:dyDescent="0.2">
      <c r="A134" s="320" t="s">
        <v>3376</v>
      </c>
      <c r="B134" s="481">
        <v>130</v>
      </c>
      <c r="C134" s="322">
        <v>39.6</v>
      </c>
      <c r="D134" s="323">
        <v>82.69946153846152</v>
      </c>
      <c r="E134" s="323">
        <v>2.8015999487758192</v>
      </c>
      <c r="F134" s="323">
        <v>8.9652631439952764</v>
      </c>
      <c r="G134" s="326"/>
      <c r="H134" s="387">
        <v>202</v>
      </c>
      <c r="I134" s="322">
        <v>15.787128712871286</v>
      </c>
      <c r="J134" s="326">
        <v>86.454306930693093</v>
      </c>
      <c r="K134" s="323">
        <v>2.901797374127197</v>
      </c>
      <c r="L134" s="327">
        <v>9.8013360773469529</v>
      </c>
      <c r="M134" s="405"/>
      <c r="N134" s="481">
        <v>541</v>
      </c>
      <c r="O134" s="322">
        <v>6.933456561922366</v>
      </c>
      <c r="P134" s="326">
        <v>60.293992606284625</v>
      </c>
      <c r="Q134" s="323">
        <v>2.8850799665433113</v>
      </c>
      <c r="R134" s="327">
        <v>13.970251214379099</v>
      </c>
      <c r="T134" s="483"/>
      <c r="U134" s="412"/>
      <c r="V134" s="412"/>
      <c r="W134" s="412"/>
      <c r="X134" s="412"/>
      <c r="Y134" s="412"/>
      <c r="Z134" s="412"/>
      <c r="AA134" s="412"/>
      <c r="AB134" s="412"/>
      <c r="AC134" s="412"/>
      <c r="AD134" s="412"/>
      <c r="AE134" s="412"/>
      <c r="AG134" s="403"/>
      <c r="AH134" s="371"/>
      <c r="AI134" s="404"/>
      <c r="AJ134" s="404"/>
      <c r="AK134" s="404"/>
      <c r="AL134" s="404"/>
      <c r="AM134" s="404"/>
      <c r="AN134" s="404"/>
      <c r="AO134" s="404"/>
      <c r="AP134" s="404"/>
      <c r="AQ134" s="404"/>
    </row>
    <row r="135" spans="1:50" ht="11.25" customHeight="1" x14ac:dyDescent="0.2">
      <c r="A135" s="320" t="s">
        <v>4035</v>
      </c>
      <c r="B135" s="481">
        <f>'All CCC'!B874</f>
        <v>130</v>
      </c>
      <c r="C135" s="322">
        <f>'All CCC'!E874</f>
        <v>39.715384615384615</v>
      </c>
      <c r="D135" s="323">
        <f>'All CCC'!I874</f>
        <v>91.594076923076955</v>
      </c>
      <c r="E135" s="323">
        <f>'All CCC'!J874</f>
        <v>2.4293928742606741</v>
      </c>
      <c r="F135" s="323">
        <f>'All CCC'!R874</f>
        <v>8.9628285739387064</v>
      </c>
      <c r="G135" s="326"/>
      <c r="H135" s="387">
        <f>'All CCC'!B875</f>
        <v>200</v>
      </c>
      <c r="I135" s="322">
        <f>'All CCC'!E875</f>
        <v>15.79</v>
      </c>
      <c r="J135" s="326">
        <f>'All CCC'!I875</f>
        <v>88.683150000000012</v>
      </c>
      <c r="K135" s="323">
        <f>'All CCC'!J875</f>
        <v>2.7764630303213851</v>
      </c>
      <c r="L135" s="327">
        <f>'All CCC'!R875</f>
        <v>9.9114766589155447</v>
      </c>
      <c r="M135" s="405"/>
      <c r="N135" s="481">
        <f>'All CCC'!B876</f>
        <v>535</v>
      </c>
      <c r="O135" s="322">
        <f>'All CCC'!E876</f>
        <v>6.9775700934579437</v>
      </c>
      <c r="P135" s="326">
        <f>'All CCC'!I876</f>
        <v>61.791588785046798</v>
      </c>
      <c r="Q135" s="323">
        <f>'All CCC'!J876</f>
        <v>2.8813057133100783</v>
      </c>
      <c r="R135" s="327">
        <f>'All CCC'!R876</f>
        <v>13.749202589579637</v>
      </c>
      <c r="T135" s="483"/>
      <c r="U135" s="412"/>
      <c r="V135" s="412"/>
      <c r="W135" s="412"/>
      <c r="X135" s="412"/>
      <c r="Y135" s="412"/>
      <c r="Z135" s="412"/>
      <c r="AA135" s="412"/>
      <c r="AB135" s="412"/>
      <c r="AC135" s="412"/>
      <c r="AD135" s="412"/>
      <c r="AE135" s="412"/>
      <c r="AG135" s="117"/>
      <c r="AH135" s="117"/>
      <c r="AI135" s="117"/>
      <c r="AJ135" s="117"/>
      <c r="AK135" s="117"/>
      <c r="AL135" s="117"/>
      <c r="AM135" s="117"/>
      <c r="AN135" s="117"/>
      <c r="AO135" s="117"/>
    </row>
    <row r="136" spans="1:50" ht="11.25" customHeight="1" x14ac:dyDescent="0.2">
      <c r="A136" s="117"/>
      <c r="B136" s="406"/>
      <c r="C136" s="407"/>
      <c r="D136" s="324"/>
      <c r="E136" s="324"/>
      <c r="F136" s="324"/>
      <c r="G136" s="324"/>
      <c r="H136" s="406"/>
      <c r="I136" s="407"/>
      <c r="J136" s="324"/>
      <c r="K136" s="324"/>
      <c r="L136" s="324"/>
      <c r="M136" s="12"/>
      <c r="N136" s="117"/>
      <c r="O136" s="117"/>
      <c r="P136" s="117"/>
      <c r="Q136" s="117"/>
      <c r="R136" s="117"/>
      <c r="T136" s="161"/>
      <c r="U136" s="13"/>
      <c r="V136" s="13"/>
      <c r="W136" s="13"/>
      <c r="X136" s="13"/>
      <c r="AG136" s="117"/>
      <c r="AH136" s="117"/>
      <c r="AI136" s="117"/>
      <c r="AJ136" s="117"/>
      <c r="AK136" s="117"/>
      <c r="AL136" s="117"/>
      <c r="AM136" s="117"/>
      <c r="AN136" s="117"/>
      <c r="AO136" s="117"/>
    </row>
    <row r="137" spans="1:50" ht="11.25" customHeight="1" x14ac:dyDescent="0.2">
      <c r="A137" s="117"/>
      <c r="B137" s="12"/>
      <c r="C137" s="294"/>
      <c r="D137" s="294"/>
      <c r="E137" s="294"/>
      <c r="F137" s="294"/>
      <c r="G137" s="12"/>
      <c r="H137" s="117"/>
      <c r="I137" s="117"/>
      <c r="J137" s="117"/>
      <c r="K137" s="117"/>
      <c r="L137" s="117"/>
      <c r="M137" s="117"/>
      <c r="N137" s="117"/>
      <c r="O137" s="117"/>
      <c r="P137" s="117"/>
      <c r="Q137" s="117"/>
      <c r="R137" s="117"/>
      <c r="T137" s="161"/>
      <c r="U137" s="107"/>
      <c r="V137" s="107"/>
      <c r="W137" s="107"/>
      <c r="X137" s="107"/>
      <c r="AG137" s="117"/>
      <c r="AH137" s="117"/>
      <c r="AI137" s="117"/>
      <c r="AJ137" s="117"/>
      <c r="AK137" s="117"/>
      <c r="AL137" s="117"/>
      <c r="AM137" s="117"/>
      <c r="AN137" s="117"/>
      <c r="AO137" s="117"/>
    </row>
    <row r="138" spans="1:50" ht="11.25" customHeight="1" x14ac:dyDescent="0.2">
      <c r="A138" s="117"/>
      <c r="B138" s="12"/>
      <c r="C138" s="294"/>
      <c r="D138" s="294"/>
      <c r="E138" s="294"/>
      <c r="F138" s="294"/>
      <c r="G138" s="12"/>
      <c r="H138" s="117"/>
      <c r="I138" s="117"/>
      <c r="J138" s="117"/>
      <c r="K138" s="117"/>
      <c r="L138" s="117"/>
      <c r="M138" s="117"/>
      <c r="N138" s="117"/>
      <c r="O138" s="117"/>
      <c r="P138" s="117"/>
      <c r="Q138" s="117"/>
      <c r="R138" s="117"/>
      <c r="T138" s="161"/>
      <c r="U138" s="107"/>
      <c r="V138" s="107"/>
      <c r="W138" s="107"/>
      <c r="X138" s="107"/>
      <c r="AG138" s="117"/>
      <c r="AH138" s="117"/>
      <c r="AI138" s="117"/>
      <c r="AJ138" s="117"/>
      <c r="AK138" s="117"/>
      <c r="AL138" s="117"/>
      <c r="AM138" s="117"/>
      <c r="AN138" s="117"/>
      <c r="AO138" s="117"/>
    </row>
    <row r="139" spans="1:50" ht="11.25" customHeight="1" x14ac:dyDescent="0.2">
      <c r="A139" s="117"/>
      <c r="B139" s="12"/>
      <c r="C139" s="294"/>
      <c r="D139" s="294"/>
      <c r="E139" s="294"/>
      <c r="F139" s="294"/>
      <c r="G139" s="12"/>
      <c r="H139" s="117"/>
      <c r="I139" s="117"/>
      <c r="J139" s="117"/>
      <c r="K139" s="117"/>
      <c r="L139" s="117"/>
      <c r="M139" s="117"/>
      <c r="N139" s="117"/>
      <c r="O139" s="117"/>
      <c r="P139" s="117"/>
      <c r="Q139" s="117"/>
      <c r="R139" s="117"/>
      <c r="T139" s="226"/>
      <c r="U139" s="161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G139" s="117"/>
      <c r="AH139" s="117"/>
      <c r="AI139" s="117"/>
      <c r="AJ139" s="117"/>
      <c r="AK139" s="117"/>
      <c r="AL139" s="117"/>
      <c r="AM139" s="117"/>
      <c r="AN139" s="117"/>
      <c r="AO139" s="117"/>
    </row>
    <row r="140" spans="1:50" ht="11.1" customHeight="1" x14ac:dyDescent="0.2">
      <c r="A140" s="117"/>
      <c r="B140" s="409"/>
      <c r="C140" s="30"/>
      <c r="D140" s="30"/>
      <c r="E140" s="30"/>
      <c r="F140" s="30"/>
      <c r="G140" s="12"/>
      <c r="H140" s="117"/>
      <c r="I140" s="117"/>
      <c r="J140" s="117"/>
      <c r="K140" s="117"/>
      <c r="L140" s="117"/>
      <c r="M140" s="117"/>
      <c r="N140" s="117"/>
      <c r="O140" s="117"/>
      <c r="P140" s="117"/>
      <c r="Q140" s="117"/>
      <c r="R140" s="117"/>
      <c r="T140" s="482"/>
      <c r="U140" s="411"/>
      <c r="V140" s="411"/>
      <c r="W140" s="411"/>
      <c r="X140" s="411"/>
      <c r="Y140" s="411"/>
      <c r="Z140" s="412"/>
      <c r="AA140" s="411"/>
      <c r="AB140" s="411"/>
      <c r="AC140" s="411"/>
      <c r="AD140" s="411"/>
      <c r="AE140" s="411"/>
      <c r="AF140" s="413"/>
      <c r="AG140" s="117"/>
      <c r="AH140" s="117"/>
      <c r="AI140" s="117"/>
      <c r="AJ140" s="117"/>
      <c r="AK140" s="117"/>
      <c r="AL140" s="117"/>
      <c r="AM140" s="117"/>
      <c r="AN140" s="117"/>
      <c r="AO140" s="117"/>
    </row>
    <row r="141" spans="1:50" ht="11.1" customHeight="1" x14ac:dyDescent="0.2">
      <c r="A141" s="117"/>
      <c r="B141" s="12"/>
      <c r="C141" s="252"/>
      <c r="D141" s="252"/>
      <c r="E141" s="252"/>
      <c r="F141" s="252"/>
      <c r="G141" s="12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T141" s="483"/>
      <c r="U141" s="415"/>
      <c r="V141" s="412"/>
      <c r="W141" s="412"/>
      <c r="X141" s="412"/>
      <c r="Y141" s="412"/>
      <c r="Z141" s="412"/>
      <c r="AA141" s="412"/>
      <c r="AB141" s="412"/>
      <c r="AC141" s="412"/>
      <c r="AD141" s="412"/>
      <c r="AE141" s="412"/>
      <c r="AF141" s="413"/>
      <c r="AG141" s="117"/>
      <c r="AH141" s="117"/>
      <c r="AI141" s="117"/>
      <c r="AJ141" s="117"/>
      <c r="AK141" s="117"/>
      <c r="AL141" s="117"/>
      <c r="AM141" s="117"/>
      <c r="AN141" s="117"/>
      <c r="AO141" s="117"/>
    </row>
    <row r="142" spans="1:50" ht="11.1" customHeight="1" x14ac:dyDescent="0.2">
      <c r="A142" s="117"/>
      <c r="B142" s="12"/>
      <c r="C142" s="252"/>
      <c r="D142" s="252"/>
      <c r="E142" s="252"/>
      <c r="F142" s="252"/>
      <c r="G142" s="12"/>
      <c r="H142" s="117"/>
      <c r="I142" s="117"/>
      <c r="J142" s="117"/>
      <c r="K142" s="117"/>
      <c r="L142" s="117"/>
      <c r="M142" s="117"/>
      <c r="N142" s="117"/>
      <c r="O142" s="117"/>
      <c r="P142" s="117"/>
      <c r="Q142" s="117"/>
      <c r="R142" s="117"/>
      <c r="T142" s="483"/>
      <c r="U142" s="412"/>
      <c r="V142" s="412"/>
      <c r="W142" s="412"/>
      <c r="X142" s="412"/>
      <c r="Y142" s="412"/>
      <c r="Z142" s="412"/>
      <c r="AA142" s="412"/>
      <c r="AB142" s="412"/>
      <c r="AC142" s="412"/>
      <c r="AD142" s="412"/>
      <c r="AE142" s="412"/>
      <c r="AF142" s="413"/>
      <c r="AG142" s="117"/>
      <c r="AH142" s="117"/>
      <c r="AI142" s="117"/>
      <c r="AJ142" s="117"/>
      <c r="AK142" s="117"/>
      <c r="AL142" s="117"/>
      <c r="AM142" s="117"/>
      <c r="AN142" s="117"/>
      <c r="AO142" s="117"/>
    </row>
    <row r="143" spans="1:50" ht="11.1" customHeight="1" x14ac:dyDescent="0.2">
      <c r="A143" s="117"/>
      <c r="B143" s="12"/>
      <c r="C143" s="252"/>
      <c r="D143" s="252"/>
      <c r="E143" s="252"/>
      <c r="F143" s="252"/>
      <c r="G143" s="12"/>
      <c r="H143" s="417" t="s">
        <v>3382</v>
      </c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T143" s="483"/>
      <c r="U143" s="412"/>
      <c r="V143" s="412"/>
      <c r="W143" s="412"/>
      <c r="X143" s="412"/>
      <c r="Y143" s="412"/>
      <c r="Z143" s="412"/>
      <c r="AA143" s="412"/>
      <c r="AB143" s="412"/>
      <c r="AC143" s="412"/>
      <c r="AD143" s="412"/>
      <c r="AE143" s="412"/>
      <c r="AF143" s="413"/>
      <c r="AG143" s="117"/>
      <c r="AH143" s="12"/>
      <c r="AI143" s="252"/>
      <c r="AJ143" s="252"/>
      <c r="AK143" s="252"/>
      <c r="AL143" s="252"/>
      <c r="AM143" s="12"/>
      <c r="AN143" s="417" t="s">
        <v>3382</v>
      </c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</row>
    <row r="144" spans="1:50" ht="11.25" customHeight="1" x14ac:dyDescent="0.2"/>
    <row r="553" spans="1:3" x14ac:dyDescent="0.2">
      <c r="A553" s="520"/>
      <c r="B553" s="697"/>
      <c r="C553" s="520"/>
    </row>
    <row r="554" spans="1:3" x14ac:dyDescent="0.2">
      <c r="A554" s="614"/>
      <c r="B554" s="697"/>
      <c r="C554" s="520"/>
    </row>
    <row r="555" spans="1:3" x14ac:dyDescent="0.2">
      <c r="A555" s="614"/>
      <c r="B555" s="697"/>
      <c r="C555" s="520"/>
    </row>
    <row r="556" spans="1:3" x14ac:dyDescent="0.2">
      <c r="A556" s="614"/>
      <c r="B556" s="697"/>
      <c r="C556" s="520"/>
    </row>
    <row r="557" spans="1:3" x14ac:dyDescent="0.2">
      <c r="A557" s="614"/>
      <c r="B557" s="697"/>
      <c r="C557" s="520"/>
    </row>
    <row r="558" spans="1:3" x14ac:dyDescent="0.2">
      <c r="A558" s="614"/>
      <c r="B558" s="697"/>
      <c r="C558" s="520"/>
    </row>
    <row r="559" spans="1:3" x14ac:dyDescent="0.2">
      <c r="A559" s="614"/>
      <c r="B559" s="697"/>
      <c r="C559" s="520"/>
    </row>
    <row r="560" spans="1:3" x14ac:dyDescent="0.2">
      <c r="A560" s="614"/>
      <c r="B560" s="697"/>
      <c r="C560" s="520"/>
    </row>
    <row r="561" spans="1:3" x14ac:dyDescent="0.2">
      <c r="A561" s="614"/>
      <c r="B561" s="697"/>
      <c r="C561" s="520"/>
    </row>
    <row r="562" spans="1:3" x14ac:dyDescent="0.2">
      <c r="A562" s="614"/>
      <c r="B562" s="697"/>
      <c r="C562" s="520"/>
    </row>
    <row r="563" spans="1:3" x14ac:dyDescent="0.2">
      <c r="A563" s="614"/>
      <c r="B563" s="697"/>
      <c r="C563" s="520"/>
    </row>
    <row r="564" spans="1:3" x14ac:dyDescent="0.2">
      <c r="A564" s="614"/>
      <c r="B564" s="697"/>
      <c r="C564" s="520"/>
    </row>
    <row r="565" spans="1:3" x14ac:dyDescent="0.2">
      <c r="A565" s="614"/>
      <c r="B565" s="697"/>
      <c r="C565" s="520"/>
    </row>
    <row r="566" spans="1:3" x14ac:dyDescent="0.2">
      <c r="A566" s="614"/>
      <c r="B566" s="697"/>
      <c r="C566" s="520"/>
    </row>
    <row r="567" spans="1:3" x14ac:dyDescent="0.2">
      <c r="A567" s="614"/>
      <c r="B567" s="697"/>
      <c r="C567" s="520"/>
    </row>
    <row r="568" spans="1:3" x14ac:dyDescent="0.2">
      <c r="A568" s="614"/>
      <c r="B568" s="697"/>
      <c r="C568" s="520"/>
    </row>
    <row r="569" spans="1:3" x14ac:dyDescent="0.2">
      <c r="A569" s="520"/>
      <c r="B569" s="697"/>
      <c r="C569" s="520"/>
    </row>
    <row r="570" spans="1:3" x14ac:dyDescent="0.2">
      <c r="B570" s="698"/>
    </row>
  </sheetData>
  <sheetProtection selectLockedCells="1" selectUnlockedCells="1"/>
  <sortState ref="V77:W96">
    <sortCondition ref="V77"/>
  </sortState>
  <conditionalFormatting sqref="W53 W59 W65">
    <cfRule type="cellIs" dxfId="1" priority="1" stopIfTrue="1" operator="lessThan">
      <formula>2</formula>
    </cfRule>
  </conditionalFormatting>
  <hyperlinks>
    <hyperlink ref="AJ84" r:id="rId1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4"/>
  <sheetViews>
    <sheetView topLeftCell="A228" workbookViewId="0"/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21"/>
      <c r="B1" s="313" t="s">
        <v>3384</v>
      </c>
    </row>
    <row r="2" spans="1:3" ht="2.1" customHeight="1" x14ac:dyDescent="0.2">
      <c r="A2" s="421"/>
      <c r="B2" s="313"/>
    </row>
    <row r="3" spans="1:3" x14ac:dyDescent="0.2">
      <c r="B3" s="422">
        <v>39447</v>
      </c>
      <c r="C3" t="s">
        <v>3385</v>
      </c>
    </row>
    <row r="4" spans="1:3" x14ac:dyDescent="0.2">
      <c r="B4" s="422">
        <v>39447</v>
      </c>
      <c r="C4" t="s">
        <v>3386</v>
      </c>
    </row>
    <row r="5" spans="1:3" x14ac:dyDescent="0.2">
      <c r="B5" s="422">
        <v>39449</v>
      </c>
      <c r="C5" t="s">
        <v>3387</v>
      </c>
    </row>
    <row r="6" spans="1:3" x14ac:dyDescent="0.2">
      <c r="B6" s="422">
        <v>39449</v>
      </c>
      <c r="C6" t="s">
        <v>3388</v>
      </c>
    </row>
    <row r="7" spans="1:3" x14ac:dyDescent="0.2">
      <c r="B7" s="422">
        <v>39451</v>
      </c>
      <c r="C7" s="421" t="s">
        <v>3389</v>
      </c>
    </row>
    <row r="8" spans="1:3" x14ac:dyDescent="0.2">
      <c r="B8" s="422">
        <v>39452</v>
      </c>
      <c r="C8" t="s">
        <v>3390</v>
      </c>
    </row>
    <row r="9" spans="1:3" x14ac:dyDescent="0.2">
      <c r="B9" s="422">
        <v>39461</v>
      </c>
      <c r="C9" t="s">
        <v>3391</v>
      </c>
    </row>
    <row r="10" spans="1:3" x14ac:dyDescent="0.2">
      <c r="B10" s="422">
        <v>39491</v>
      </c>
      <c r="C10" s="421" t="s">
        <v>3392</v>
      </c>
    </row>
    <row r="11" spans="1:3" x14ac:dyDescent="0.2">
      <c r="B11" s="422">
        <v>39491</v>
      </c>
      <c r="C11" t="s">
        <v>3393</v>
      </c>
    </row>
    <row r="12" spans="1:3" x14ac:dyDescent="0.2">
      <c r="B12" s="422">
        <v>39504</v>
      </c>
      <c r="C12" t="s">
        <v>3394</v>
      </c>
    </row>
    <row r="13" spans="1:3" x14ac:dyDescent="0.2">
      <c r="B13" s="422">
        <v>39506</v>
      </c>
      <c r="C13" t="s">
        <v>3395</v>
      </c>
    </row>
    <row r="14" spans="1:3" x14ac:dyDescent="0.2">
      <c r="B14" s="422">
        <v>39527</v>
      </c>
      <c r="C14" s="421" t="s">
        <v>3396</v>
      </c>
    </row>
    <row r="15" spans="1:3" x14ac:dyDescent="0.2">
      <c r="B15" s="423">
        <v>39721</v>
      </c>
      <c r="C15" s="417" t="s">
        <v>3397</v>
      </c>
    </row>
    <row r="16" spans="1:3" x14ac:dyDescent="0.2">
      <c r="B16" s="423">
        <v>39722</v>
      </c>
      <c r="C16" s="417" t="s">
        <v>3398</v>
      </c>
    </row>
    <row r="17" spans="2:3" x14ac:dyDescent="0.2">
      <c r="B17" s="423">
        <v>39753</v>
      </c>
      <c r="C17" s="417" t="s">
        <v>3399</v>
      </c>
    </row>
    <row r="18" spans="2:3" x14ac:dyDescent="0.2">
      <c r="B18" s="423">
        <v>39771</v>
      </c>
      <c r="C18" s="417" t="s">
        <v>3400</v>
      </c>
    </row>
    <row r="19" spans="2:3" x14ac:dyDescent="0.2">
      <c r="B19" s="422">
        <v>39785</v>
      </c>
      <c r="C19" t="s">
        <v>3401</v>
      </c>
    </row>
    <row r="20" spans="2:3" x14ac:dyDescent="0.2">
      <c r="B20" s="422">
        <v>39843</v>
      </c>
      <c r="C20" t="s">
        <v>3402</v>
      </c>
    </row>
    <row r="21" spans="2:3" x14ac:dyDescent="0.2">
      <c r="B21" s="422">
        <v>39859</v>
      </c>
      <c r="C21" s="421" t="s">
        <v>3403</v>
      </c>
    </row>
    <row r="22" spans="2:3" x14ac:dyDescent="0.2">
      <c r="B22" s="422">
        <v>39962</v>
      </c>
      <c r="C22" t="s">
        <v>3404</v>
      </c>
    </row>
    <row r="23" spans="2:3" x14ac:dyDescent="0.2">
      <c r="B23" s="422">
        <v>39988</v>
      </c>
      <c r="C23" t="s">
        <v>3405</v>
      </c>
    </row>
    <row r="24" spans="2:3" x14ac:dyDescent="0.2">
      <c r="B24" s="422">
        <v>40303</v>
      </c>
      <c r="C24" s="421" t="s">
        <v>3406</v>
      </c>
    </row>
    <row r="25" spans="2:3" x14ac:dyDescent="0.2">
      <c r="B25" s="422">
        <v>40319</v>
      </c>
      <c r="C25" t="s">
        <v>3407</v>
      </c>
    </row>
    <row r="26" spans="2:3" x14ac:dyDescent="0.2">
      <c r="B26" s="422">
        <v>40325</v>
      </c>
      <c r="C26" t="s">
        <v>3408</v>
      </c>
    </row>
    <row r="27" spans="2:3" x14ac:dyDescent="0.2">
      <c r="B27" s="422">
        <v>40357</v>
      </c>
      <c r="C27" s="421" t="s">
        <v>3409</v>
      </c>
    </row>
    <row r="28" spans="2:3" x14ac:dyDescent="0.2">
      <c r="B28" s="422">
        <v>40357</v>
      </c>
      <c r="C28" s="421" t="s">
        <v>3410</v>
      </c>
    </row>
    <row r="29" spans="2:3" x14ac:dyDescent="0.2">
      <c r="B29" s="422">
        <v>40365</v>
      </c>
      <c r="C29" t="s">
        <v>3411</v>
      </c>
    </row>
    <row r="30" spans="2:3" x14ac:dyDescent="0.2">
      <c r="B30" s="422">
        <v>40365</v>
      </c>
      <c r="C30" t="s">
        <v>3412</v>
      </c>
    </row>
    <row r="31" spans="2:3" x14ac:dyDescent="0.2">
      <c r="B31" s="422">
        <v>40371</v>
      </c>
      <c r="C31" s="421" t="s">
        <v>3413</v>
      </c>
    </row>
    <row r="32" spans="2:3" x14ac:dyDescent="0.2">
      <c r="B32" s="422">
        <v>40371</v>
      </c>
      <c r="C32" t="s">
        <v>3414</v>
      </c>
    </row>
    <row r="33" spans="2:3" x14ac:dyDescent="0.2">
      <c r="B33" s="422">
        <v>40372</v>
      </c>
      <c r="C33" s="421" t="s">
        <v>3415</v>
      </c>
    </row>
    <row r="34" spans="2:3" x14ac:dyDescent="0.2">
      <c r="B34" s="422">
        <v>40378</v>
      </c>
      <c r="C34" t="s">
        <v>3416</v>
      </c>
    </row>
    <row r="35" spans="2:3" x14ac:dyDescent="0.2">
      <c r="B35" s="422">
        <v>40382</v>
      </c>
      <c r="C35" t="s">
        <v>3417</v>
      </c>
    </row>
    <row r="36" spans="2:3" x14ac:dyDescent="0.2">
      <c r="B36" s="422">
        <v>40382</v>
      </c>
      <c r="C36" s="421" t="s">
        <v>3418</v>
      </c>
    </row>
    <row r="37" spans="2:3" x14ac:dyDescent="0.2">
      <c r="B37" s="422">
        <v>40386</v>
      </c>
      <c r="C37" s="421" t="s">
        <v>3419</v>
      </c>
    </row>
    <row r="38" spans="2:3" x14ac:dyDescent="0.2">
      <c r="B38" s="422">
        <v>40391</v>
      </c>
      <c r="C38" t="s">
        <v>3420</v>
      </c>
    </row>
    <row r="39" spans="2:3" x14ac:dyDescent="0.2">
      <c r="B39" s="422">
        <v>40393</v>
      </c>
      <c r="C39" s="421" t="s">
        <v>3421</v>
      </c>
    </row>
    <row r="40" spans="2:3" x14ac:dyDescent="0.2">
      <c r="B40" s="422">
        <v>40396</v>
      </c>
      <c r="C40" t="s">
        <v>3422</v>
      </c>
    </row>
    <row r="41" spans="2:3" x14ac:dyDescent="0.2">
      <c r="B41" s="422">
        <v>40401</v>
      </c>
      <c r="C41" s="421" t="s">
        <v>3423</v>
      </c>
    </row>
    <row r="42" spans="2:3" x14ac:dyDescent="0.2">
      <c r="B42" s="422">
        <v>40403</v>
      </c>
      <c r="C42" s="421" t="s">
        <v>3424</v>
      </c>
    </row>
    <row r="43" spans="2:3" x14ac:dyDescent="0.2">
      <c r="B43" s="422">
        <v>40413</v>
      </c>
      <c r="C43" t="s">
        <v>3425</v>
      </c>
    </row>
    <row r="44" spans="2:3" x14ac:dyDescent="0.2">
      <c r="B44" s="422">
        <v>40417</v>
      </c>
      <c r="C44" t="s">
        <v>3426</v>
      </c>
    </row>
    <row r="45" spans="2:3" x14ac:dyDescent="0.2">
      <c r="B45" s="422">
        <v>40420</v>
      </c>
      <c r="C45" s="421" t="s">
        <v>3427</v>
      </c>
    </row>
    <row r="46" spans="2:3" x14ac:dyDescent="0.2">
      <c r="B46" s="422">
        <v>40420</v>
      </c>
      <c r="C46" s="421" t="s">
        <v>3428</v>
      </c>
    </row>
    <row r="47" spans="2:3" x14ac:dyDescent="0.2">
      <c r="B47" s="422">
        <v>40420</v>
      </c>
      <c r="C47" s="421" t="s">
        <v>3429</v>
      </c>
    </row>
    <row r="48" spans="2:3" x14ac:dyDescent="0.2">
      <c r="B48" s="422">
        <v>40431</v>
      </c>
      <c r="C48" t="s">
        <v>3430</v>
      </c>
    </row>
    <row r="49" spans="2:3" x14ac:dyDescent="0.2">
      <c r="B49" s="422">
        <v>40436</v>
      </c>
      <c r="C49" s="421" t="s">
        <v>3431</v>
      </c>
    </row>
    <row r="50" spans="2:3" x14ac:dyDescent="0.2">
      <c r="B50" s="422">
        <v>40439</v>
      </c>
      <c r="C50" s="421" t="s">
        <v>3432</v>
      </c>
    </row>
    <row r="51" spans="2:3" x14ac:dyDescent="0.2">
      <c r="B51" s="422">
        <v>40441</v>
      </c>
      <c r="C51" s="421" t="s">
        <v>3433</v>
      </c>
    </row>
    <row r="52" spans="2:3" x14ac:dyDescent="0.2">
      <c r="B52" s="422">
        <v>40476</v>
      </c>
      <c r="C52" s="421" t="s">
        <v>3434</v>
      </c>
    </row>
    <row r="53" spans="2:3" x14ac:dyDescent="0.2">
      <c r="B53" s="422">
        <v>40499</v>
      </c>
      <c r="C53" s="421" t="s">
        <v>3435</v>
      </c>
    </row>
    <row r="54" spans="2:3" x14ac:dyDescent="0.2">
      <c r="B54" s="422">
        <v>40500</v>
      </c>
      <c r="C54" t="s">
        <v>3436</v>
      </c>
    </row>
    <row r="55" spans="2:3" x14ac:dyDescent="0.2">
      <c r="B55" s="422">
        <v>40500</v>
      </c>
      <c r="C55" s="421" t="s">
        <v>3437</v>
      </c>
    </row>
    <row r="56" spans="2:3" x14ac:dyDescent="0.2">
      <c r="B56" s="422">
        <v>40500</v>
      </c>
      <c r="C56" s="421" t="s">
        <v>3438</v>
      </c>
    </row>
    <row r="57" spans="2:3" x14ac:dyDescent="0.2">
      <c r="B57" s="422">
        <v>40511</v>
      </c>
      <c r="C57" s="421" t="s">
        <v>3439</v>
      </c>
    </row>
    <row r="58" spans="2:3" x14ac:dyDescent="0.2">
      <c r="B58" s="422">
        <v>40512</v>
      </c>
      <c r="C58" s="421" t="s">
        <v>3440</v>
      </c>
    </row>
    <row r="59" spans="2:3" x14ac:dyDescent="0.2">
      <c r="B59" s="422">
        <v>40512</v>
      </c>
      <c r="C59" s="421" t="s">
        <v>3441</v>
      </c>
    </row>
    <row r="60" spans="2:3" x14ac:dyDescent="0.2">
      <c r="B60" s="422">
        <v>40519</v>
      </c>
      <c r="C60" s="421" t="s">
        <v>3442</v>
      </c>
    </row>
    <row r="61" spans="2:3" x14ac:dyDescent="0.2">
      <c r="B61" s="422">
        <v>40527</v>
      </c>
      <c r="C61" t="s">
        <v>3443</v>
      </c>
    </row>
    <row r="62" spans="2:3" x14ac:dyDescent="0.2">
      <c r="B62" s="422">
        <v>40527</v>
      </c>
      <c r="C62" s="421" t="s">
        <v>3444</v>
      </c>
    </row>
    <row r="63" spans="2:3" x14ac:dyDescent="0.2">
      <c r="B63" s="422">
        <v>40528</v>
      </c>
      <c r="C63" t="s">
        <v>3445</v>
      </c>
    </row>
    <row r="64" spans="2:3" x14ac:dyDescent="0.2">
      <c r="B64" s="422">
        <v>40541</v>
      </c>
      <c r="C64" t="s">
        <v>3446</v>
      </c>
    </row>
    <row r="65" spans="2:5" x14ac:dyDescent="0.2">
      <c r="B65" s="422">
        <v>40542</v>
      </c>
      <c r="C65" s="421" t="s">
        <v>3447</v>
      </c>
    </row>
    <row r="66" spans="2:5" x14ac:dyDescent="0.2">
      <c r="B66" s="422">
        <v>40542</v>
      </c>
      <c r="C66" t="s">
        <v>3448</v>
      </c>
    </row>
    <row r="67" spans="2:5" x14ac:dyDescent="0.2">
      <c r="B67" s="422">
        <v>40542</v>
      </c>
      <c r="C67" t="s">
        <v>3449</v>
      </c>
    </row>
    <row r="68" spans="2:5" x14ac:dyDescent="0.2">
      <c r="B68" s="422">
        <v>40542</v>
      </c>
      <c r="C68" t="s">
        <v>3450</v>
      </c>
    </row>
    <row r="69" spans="2:5" x14ac:dyDescent="0.2">
      <c r="B69" s="422">
        <v>40543</v>
      </c>
      <c r="C69" t="s">
        <v>3451</v>
      </c>
    </row>
    <row r="70" spans="2:5" x14ac:dyDescent="0.2">
      <c r="B70" s="422">
        <v>40543</v>
      </c>
      <c r="C70" t="s">
        <v>3452</v>
      </c>
    </row>
    <row r="71" spans="2:5" x14ac:dyDescent="0.2">
      <c r="B71" s="422">
        <v>40562</v>
      </c>
      <c r="C71" s="421" t="s">
        <v>3453</v>
      </c>
    </row>
    <row r="72" spans="2:5" x14ac:dyDescent="0.2">
      <c r="B72" s="422">
        <v>40583</v>
      </c>
      <c r="C72" t="s">
        <v>3454</v>
      </c>
    </row>
    <row r="73" spans="2:5" x14ac:dyDescent="0.2">
      <c r="B73" s="422">
        <v>40602</v>
      </c>
      <c r="C73" t="s">
        <v>3455</v>
      </c>
    </row>
    <row r="74" spans="2:5" x14ac:dyDescent="0.2">
      <c r="B74" s="422">
        <v>40602</v>
      </c>
      <c r="C74" s="421" t="s">
        <v>3456</v>
      </c>
    </row>
    <row r="75" spans="2:5" x14ac:dyDescent="0.2">
      <c r="B75" s="422">
        <v>40602</v>
      </c>
      <c r="C75" s="421" t="s">
        <v>3457</v>
      </c>
    </row>
    <row r="76" spans="2:5" x14ac:dyDescent="0.2">
      <c r="B76" s="422">
        <v>40618</v>
      </c>
      <c r="C76" s="421" t="s">
        <v>3458</v>
      </c>
    </row>
    <row r="77" spans="2:5" x14ac:dyDescent="0.2">
      <c r="B77" s="422">
        <v>40658</v>
      </c>
      <c r="C77" t="s">
        <v>3459</v>
      </c>
    </row>
    <row r="78" spans="2:5" x14ac:dyDescent="0.2">
      <c r="B78" s="422">
        <v>40659</v>
      </c>
      <c r="C78" t="s">
        <v>3460</v>
      </c>
    </row>
    <row r="79" spans="2:5" x14ac:dyDescent="0.2">
      <c r="B79" s="422">
        <v>40690</v>
      </c>
      <c r="C79" s="421" t="s">
        <v>3461</v>
      </c>
      <c r="E79">
        <v>43</v>
      </c>
    </row>
    <row r="80" spans="2:5" x14ac:dyDescent="0.2">
      <c r="B80" s="422">
        <v>40726</v>
      </c>
      <c r="C80" s="421" t="s">
        <v>3462</v>
      </c>
    </row>
    <row r="81" spans="2:3" x14ac:dyDescent="0.2">
      <c r="B81" s="422">
        <v>40727</v>
      </c>
      <c r="C81" s="421" t="s">
        <v>3463</v>
      </c>
    </row>
    <row r="82" spans="2:3" x14ac:dyDescent="0.2">
      <c r="B82" s="422">
        <v>40752</v>
      </c>
      <c r="C82" s="421" t="s">
        <v>3464</v>
      </c>
    </row>
    <row r="83" spans="2:3" x14ac:dyDescent="0.2">
      <c r="B83" s="422">
        <v>40752</v>
      </c>
      <c r="C83" s="421" t="s">
        <v>3465</v>
      </c>
    </row>
    <row r="84" spans="2:3" x14ac:dyDescent="0.2">
      <c r="B84" s="422">
        <v>40753</v>
      </c>
      <c r="C84" t="s">
        <v>3466</v>
      </c>
    </row>
    <row r="85" spans="2:3" x14ac:dyDescent="0.2">
      <c r="B85" s="422">
        <v>40753</v>
      </c>
      <c r="C85" s="421" t="s">
        <v>3467</v>
      </c>
    </row>
    <row r="86" spans="2:3" x14ac:dyDescent="0.2">
      <c r="B86" s="422">
        <v>40756</v>
      </c>
      <c r="C86" s="421" t="s">
        <v>3468</v>
      </c>
    </row>
    <row r="87" spans="2:3" x14ac:dyDescent="0.2">
      <c r="B87" s="422">
        <v>40786</v>
      </c>
      <c r="C87" s="421" t="s">
        <v>3469</v>
      </c>
    </row>
    <row r="88" spans="2:3" x14ac:dyDescent="0.2">
      <c r="B88" s="422">
        <v>40805</v>
      </c>
      <c r="C88" t="s">
        <v>3470</v>
      </c>
    </row>
    <row r="89" spans="2:3" x14ac:dyDescent="0.2">
      <c r="B89" s="422">
        <v>40806</v>
      </c>
      <c r="C89" t="s">
        <v>3471</v>
      </c>
    </row>
    <row r="90" spans="2:3" x14ac:dyDescent="0.2">
      <c r="B90" s="422">
        <v>40812</v>
      </c>
      <c r="C90" t="s">
        <v>3472</v>
      </c>
    </row>
    <row r="91" spans="2:3" x14ac:dyDescent="0.2">
      <c r="B91" s="422">
        <v>40836</v>
      </c>
      <c r="C91" s="421" t="s">
        <v>3473</v>
      </c>
    </row>
    <row r="92" spans="2:3" x14ac:dyDescent="0.2">
      <c r="B92" s="422">
        <v>40884</v>
      </c>
      <c r="C92" t="s">
        <v>3474</v>
      </c>
    </row>
    <row r="93" spans="2:3" x14ac:dyDescent="0.2">
      <c r="B93" s="422">
        <v>40884</v>
      </c>
      <c r="C93" t="s">
        <v>3475</v>
      </c>
    </row>
    <row r="94" spans="2:3" x14ac:dyDescent="0.2">
      <c r="B94" s="422">
        <v>40892</v>
      </c>
      <c r="C94" t="s">
        <v>3476</v>
      </c>
    </row>
    <row r="95" spans="2:3" x14ac:dyDescent="0.2">
      <c r="B95" s="422">
        <v>40892</v>
      </c>
      <c r="C95" t="s">
        <v>3477</v>
      </c>
    </row>
    <row r="96" spans="2:3" x14ac:dyDescent="0.2">
      <c r="B96" s="422">
        <v>40892</v>
      </c>
      <c r="C96" t="s">
        <v>3478</v>
      </c>
    </row>
    <row r="97" spans="2:3" x14ac:dyDescent="0.2">
      <c r="B97" s="422">
        <v>40898</v>
      </c>
      <c r="C97" t="s">
        <v>3479</v>
      </c>
    </row>
    <row r="98" spans="2:3" x14ac:dyDescent="0.2">
      <c r="B98" s="422">
        <v>40903</v>
      </c>
      <c r="C98" t="s">
        <v>3480</v>
      </c>
    </row>
    <row r="99" spans="2:3" x14ac:dyDescent="0.2">
      <c r="B99" s="422">
        <v>40905</v>
      </c>
      <c r="C99" t="s">
        <v>3481</v>
      </c>
    </row>
    <row r="100" spans="2:3" x14ac:dyDescent="0.2">
      <c r="B100" s="422">
        <v>40980</v>
      </c>
      <c r="C100" t="s">
        <v>3482</v>
      </c>
    </row>
    <row r="101" spans="2:3" x14ac:dyDescent="0.2">
      <c r="B101" s="422">
        <v>40981</v>
      </c>
      <c r="C101" s="421" t="s">
        <v>3483</v>
      </c>
    </row>
    <row r="102" spans="2:3" x14ac:dyDescent="0.2">
      <c r="B102" s="422">
        <v>40982</v>
      </c>
      <c r="C102" t="s">
        <v>3484</v>
      </c>
    </row>
    <row r="103" spans="2:3" x14ac:dyDescent="0.2">
      <c r="B103" s="422">
        <v>40985</v>
      </c>
      <c r="C103" t="s">
        <v>3485</v>
      </c>
    </row>
    <row r="104" spans="2:3" x14ac:dyDescent="0.2">
      <c r="B104" s="422">
        <v>40985</v>
      </c>
      <c r="C104" s="421" t="s">
        <v>3486</v>
      </c>
    </row>
    <row r="105" spans="2:3" x14ac:dyDescent="0.2">
      <c r="B105" s="422">
        <v>40985</v>
      </c>
      <c r="C105" t="s">
        <v>3487</v>
      </c>
    </row>
    <row r="106" spans="2:3" x14ac:dyDescent="0.2">
      <c r="B106" s="422">
        <v>40988</v>
      </c>
      <c r="C106" t="s">
        <v>3488</v>
      </c>
    </row>
    <row r="107" spans="2:3" x14ac:dyDescent="0.2">
      <c r="B107" s="422">
        <v>40990</v>
      </c>
      <c r="C107" s="421" t="s">
        <v>3489</v>
      </c>
    </row>
    <row r="108" spans="2:3" x14ac:dyDescent="0.2">
      <c r="B108" s="422">
        <v>40992</v>
      </c>
      <c r="C108" t="s">
        <v>3490</v>
      </c>
    </row>
    <row r="109" spans="2:3" x14ac:dyDescent="0.2">
      <c r="B109" s="422">
        <v>41028</v>
      </c>
      <c r="C109" t="s">
        <v>3491</v>
      </c>
    </row>
    <row r="110" spans="2:3" x14ac:dyDescent="0.2">
      <c r="B110" s="422">
        <v>41108</v>
      </c>
      <c r="C110" s="421" t="s">
        <v>3492</v>
      </c>
    </row>
    <row r="111" spans="2:3" x14ac:dyDescent="0.2">
      <c r="B111" s="422">
        <v>41138</v>
      </c>
      <c r="C111" t="s">
        <v>3493</v>
      </c>
    </row>
    <row r="112" spans="2:3" x14ac:dyDescent="0.2">
      <c r="B112" s="422">
        <v>41176</v>
      </c>
      <c r="C112" t="s">
        <v>3494</v>
      </c>
    </row>
    <row r="113" spans="2:3" x14ac:dyDescent="0.2">
      <c r="B113" s="422">
        <v>41193</v>
      </c>
      <c r="C113" t="s">
        <v>3495</v>
      </c>
    </row>
    <row r="114" spans="2:3" x14ac:dyDescent="0.2">
      <c r="B114" s="422">
        <v>41226</v>
      </c>
      <c r="C114" t="s">
        <v>3496</v>
      </c>
    </row>
    <row r="115" spans="2:3" x14ac:dyDescent="0.2">
      <c r="B115" s="422">
        <v>41251</v>
      </c>
      <c r="C115" s="421" t="s">
        <v>3497</v>
      </c>
    </row>
    <row r="116" spans="2:3" x14ac:dyDescent="0.2">
      <c r="B116" s="422">
        <v>41255</v>
      </c>
      <c r="C116" s="421" t="s">
        <v>3498</v>
      </c>
    </row>
    <row r="117" spans="2:3" x14ac:dyDescent="0.2">
      <c r="B117" s="422">
        <v>41255</v>
      </c>
      <c r="C117" t="s">
        <v>3499</v>
      </c>
    </row>
    <row r="118" spans="2:3" x14ac:dyDescent="0.2">
      <c r="B118" s="422">
        <v>41255</v>
      </c>
      <c r="C118" t="s">
        <v>3500</v>
      </c>
    </row>
    <row r="119" spans="2:3" x14ac:dyDescent="0.2">
      <c r="B119" s="422">
        <v>41255</v>
      </c>
      <c r="C119" t="s">
        <v>3501</v>
      </c>
    </row>
    <row r="120" spans="2:3" x14ac:dyDescent="0.2">
      <c r="B120" s="422">
        <v>41255</v>
      </c>
      <c r="C120" t="s">
        <v>3502</v>
      </c>
    </row>
    <row r="121" spans="2:3" x14ac:dyDescent="0.2">
      <c r="B121" s="422">
        <v>41265</v>
      </c>
      <c r="C121" t="s">
        <v>3503</v>
      </c>
    </row>
    <row r="122" spans="2:3" x14ac:dyDescent="0.2">
      <c r="B122" s="422">
        <v>41267</v>
      </c>
      <c r="C122" t="s">
        <v>3504</v>
      </c>
    </row>
    <row r="123" spans="2:3" x14ac:dyDescent="0.2">
      <c r="B123" s="422">
        <v>41267</v>
      </c>
      <c r="C123" s="421" t="s">
        <v>3505</v>
      </c>
    </row>
    <row r="124" spans="2:3" x14ac:dyDescent="0.2">
      <c r="B124" s="422">
        <v>41269</v>
      </c>
      <c r="C124" s="421" t="s">
        <v>3506</v>
      </c>
    </row>
    <row r="125" spans="2:3" x14ac:dyDescent="0.2">
      <c r="B125" s="422">
        <v>41270</v>
      </c>
      <c r="C125" t="s">
        <v>3507</v>
      </c>
    </row>
    <row r="126" spans="2:3" x14ac:dyDescent="0.2">
      <c r="B126" s="422">
        <v>41270</v>
      </c>
      <c r="C126" t="s">
        <v>3508</v>
      </c>
    </row>
    <row r="127" spans="2:3" x14ac:dyDescent="0.2">
      <c r="B127" s="422">
        <v>41270</v>
      </c>
      <c r="C127" s="421" t="s">
        <v>3509</v>
      </c>
    </row>
    <row r="128" spans="2:3" x14ac:dyDescent="0.2">
      <c r="B128" s="422">
        <v>41271</v>
      </c>
      <c r="C128" t="s">
        <v>3510</v>
      </c>
    </row>
    <row r="129" spans="2:3" x14ac:dyDescent="0.2">
      <c r="B129" s="422">
        <v>41271</v>
      </c>
      <c r="C129" t="s">
        <v>3511</v>
      </c>
    </row>
    <row r="130" spans="2:3" x14ac:dyDescent="0.2">
      <c r="B130" s="422">
        <v>41271</v>
      </c>
      <c r="C130" t="s">
        <v>3512</v>
      </c>
    </row>
    <row r="131" spans="2:3" x14ac:dyDescent="0.2">
      <c r="B131" s="422">
        <v>41272</v>
      </c>
      <c r="C131" t="s">
        <v>3513</v>
      </c>
    </row>
    <row r="132" spans="2:3" x14ac:dyDescent="0.2">
      <c r="B132" s="422">
        <v>41273</v>
      </c>
      <c r="C132" t="s">
        <v>3514</v>
      </c>
    </row>
    <row r="133" spans="2:3" x14ac:dyDescent="0.2">
      <c r="B133" s="422">
        <v>41273</v>
      </c>
      <c r="C133" s="421" t="s">
        <v>3515</v>
      </c>
    </row>
    <row r="134" spans="2:3" x14ac:dyDescent="0.2">
      <c r="B134" s="422">
        <v>41284</v>
      </c>
      <c r="C134" s="421" t="s">
        <v>3516</v>
      </c>
    </row>
    <row r="135" spans="2:3" x14ac:dyDescent="0.2">
      <c r="B135" s="422">
        <v>41288</v>
      </c>
      <c r="C135" t="s">
        <v>3517</v>
      </c>
    </row>
    <row r="136" spans="2:3" x14ac:dyDescent="0.2">
      <c r="B136" s="422">
        <v>41288</v>
      </c>
      <c r="C136" s="421" t="s">
        <v>3518</v>
      </c>
    </row>
    <row r="137" spans="2:3" x14ac:dyDescent="0.2">
      <c r="B137" s="422">
        <v>41290</v>
      </c>
      <c r="C137" s="421" t="s">
        <v>3519</v>
      </c>
    </row>
    <row r="138" spans="2:3" x14ac:dyDescent="0.2">
      <c r="B138" s="422">
        <v>41301</v>
      </c>
      <c r="C138" t="s">
        <v>3520</v>
      </c>
    </row>
    <row r="139" spans="2:3" x14ac:dyDescent="0.2">
      <c r="B139" s="422">
        <v>41317</v>
      </c>
      <c r="C139" s="421" t="s">
        <v>3521</v>
      </c>
    </row>
    <row r="140" spans="2:3" x14ac:dyDescent="0.2">
      <c r="B140" s="422">
        <v>41318</v>
      </c>
      <c r="C140" t="s">
        <v>3522</v>
      </c>
    </row>
    <row r="141" spans="2:3" x14ac:dyDescent="0.2">
      <c r="B141" s="422">
        <v>41321</v>
      </c>
      <c r="C141" s="421" t="s">
        <v>3523</v>
      </c>
    </row>
    <row r="142" spans="2:3" x14ac:dyDescent="0.2">
      <c r="B142" s="422">
        <v>41394</v>
      </c>
      <c r="C142" t="s">
        <v>3524</v>
      </c>
    </row>
    <row r="143" spans="2:3" x14ac:dyDescent="0.2">
      <c r="B143" s="422">
        <v>41403</v>
      </c>
      <c r="C143" s="421" t="s">
        <v>3525</v>
      </c>
    </row>
    <row r="144" spans="2:3" x14ac:dyDescent="0.2">
      <c r="B144" s="422">
        <v>41423</v>
      </c>
      <c r="C144" t="s">
        <v>3526</v>
      </c>
    </row>
    <row r="145" spans="2:3" x14ac:dyDescent="0.2">
      <c r="B145" s="422">
        <v>41478</v>
      </c>
      <c r="C145" t="s">
        <v>3527</v>
      </c>
    </row>
    <row r="146" spans="2:3" x14ac:dyDescent="0.2">
      <c r="B146" s="422">
        <v>41494</v>
      </c>
      <c r="C146" s="421" t="s">
        <v>3528</v>
      </c>
    </row>
    <row r="147" spans="2:3" x14ac:dyDescent="0.2">
      <c r="B147" s="422">
        <v>41507</v>
      </c>
      <c r="C147" t="s">
        <v>3529</v>
      </c>
    </row>
    <row r="148" spans="2:3" x14ac:dyDescent="0.2">
      <c r="B148" s="422">
        <v>41522</v>
      </c>
      <c r="C148" s="421" t="s">
        <v>3530</v>
      </c>
    </row>
    <row r="149" spans="2:3" x14ac:dyDescent="0.2">
      <c r="B149" s="422">
        <v>41584</v>
      </c>
      <c r="C149" s="421" t="s">
        <v>3531</v>
      </c>
    </row>
    <row r="150" spans="2:3" x14ac:dyDescent="0.2">
      <c r="B150" s="422">
        <v>41584</v>
      </c>
      <c r="C150" s="421" t="s">
        <v>3532</v>
      </c>
    </row>
    <row r="151" spans="2:3" x14ac:dyDescent="0.2">
      <c r="B151" s="422">
        <v>41584</v>
      </c>
      <c r="C151" t="s">
        <v>3533</v>
      </c>
    </row>
    <row r="152" spans="2:3" x14ac:dyDescent="0.2">
      <c r="B152" s="422">
        <v>41596</v>
      </c>
      <c r="C152" s="421" t="s">
        <v>3534</v>
      </c>
    </row>
    <row r="153" spans="2:3" x14ac:dyDescent="0.2">
      <c r="B153" s="422">
        <v>41617</v>
      </c>
      <c r="C153" s="421" t="s">
        <v>3535</v>
      </c>
    </row>
    <row r="154" spans="2:3" x14ac:dyDescent="0.2">
      <c r="B154" s="422">
        <v>41617</v>
      </c>
      <c r="C154" s="421" t="s">
        <v>3536</v>
      </c>
    </row>
    <row r="155" spans="2:3" x14ac:dyDescent="0.2">
      <c r="B155" s="422">
        <v>41620</v>
      </c>
      <c r="C155" s="421" t="s">
        <v>3537</v>
      </c>
    </row>
    <row r="156" spans="2:3" x14ac:dyDescent="0.2">
      <c r="B156" s="422">
        <v>41621</v>
      </c>
      <c r="C156" s="421" t="s">
        <v>3538</v>
      </c>
    </row>
    <row r="157" spans="2:3" x14ac:dyDescent="0.2">
      <c r="B157" s="422">
        <v>41623</v>
      </c>
      <c r="C157" s="421" t="s">
        <v>3539</v>
      </c>
    </row>
    <row r="158" spans="2:3" x14ac:dyDescent="0.2">
      <c r="B158" s="422">
        <v>41625</v>
      </c>
      <c r="C158" t="s">
        <v>3502</v>
      </c>
    </row>
    <row r="159" spans="2:3" x14ac:dyDescent="0.2">
      <c r="B159" s="422">
        <v>41628</v>
      </c>
      <c r="C159" s="421" t="s">
        <v>3540</v>
      </c>
    </row>
    <row r="160" spans="2:3" x14ac:dyDescent="0.2">
      <c r="B160" s="422">
        <v>41631</v>
      </c>
      <c r="C160" s="421" t="s">
        <v>3541</v>
      </c>
    </row>
    <row r="161" spans="2:3" x14ac:dyDescent="0.2">
      <c r="B161" s="422">
        <v>41631</v>
      </c>
      <c r="C161" s="421" t="s">
        <v>3542</v>
      </c>
    </row>
    <row r="162" spans="2:3" x14ac:dyDescent="0.2">
      <c r="B162" s="422">
        <v>41652</v>
      </c>
      <c r="C162" s="421" t="s">
        <v>3543</v>
      </c>
    </row>
    <row r="163" spans="2:3" x14ac:dyDescent="0.2">
      <c r="B163" s="422">
        <v>41688</v>
      </c>
      <c r="C163" s="421" t="s">
        <v>3544</v>
      </c>
    </row>
    <row r="164" spans="2:3" x14ac:dyDescent="0.2">
      <c r="B164" s="422">
        <v>41768</v>
      </c>
      <c r="C164" s="421" t="s">
        <v>3545</v>
      </c>
    </row>
    <row r="165" spans="2:3" x14ac:dyDescent="0.2">
      <c r="B165" s="422">
        <v>41857</v>
      </c>
      <c r="C165" s="421" t="s">
        <v>3546</v>
      </c>
    </row>
    <row r="166" spans="2:3" x14ac:dyDescent="0.2">
      <c r="B166" s="422">
        <v>41859</v>
      </c>
      <c r="C166" s="421" t="s">
        <v>3547</v>
      </c>
    </row>
    <row r="167" spans="2:3" x14ac:dyDescent="0.2">
      <c r="B167" s="422">
        <v>41859</v>
      </c>
      <c r="C167" s="421" t="s">
        <v>3548</v>
      </c>
    </row>
    <row r="168" spans="2:3" x14ac:dyDescent="0.2">
      <c r="B168" s="422">
        <v>41860</v>
      </c>
      <c r="C168" s="421" t="s">
        <v>3549</v>
      </c>
    </row>
    <row r="169" spans="2:3" x14ac:dyDescent="0.2">
      <c r="B169" s="422">
        <v>41885</v>
      </c>
      <c r="C169" s="421" t="s">
        <v>3550</v>
      </c>
    </row>
    <row r="170" spans="2:3" x14ac:dyDescent="0.2">
      <c r="B170" s="422">
        <v>41935</v>
      </c>
      <c r="C170" s="421" t="s">
        <v>3551</v>
      </c>
    </row>
    <row r="171" spans="2:3" x14ac:dyDescent="0.2">
      <c r="B171" s="422">
        <v>41936</v>
      </c>
      <c r="C171" s="421" t="s">
        <v>3552</v>
      </c>
    </row>
    <row r="172" spans="2:3" x14ac:dyDescent="0.2">
      <c r="B172" s="422">
        <v>41964</v>
      </c>
      <c r="C172" s="421" t="s">
        <v>3553</v>
      </c>
    </row>
    <row r="173" spans="2:3" x14ac:dyDescent="0.2">
      <c r="B173" s="422">
        <v>41982</v>
      </c>
      <c r="C173" s="421" t="s">
        <v>3554</v>
      </c>
    </row>
    <row r="174" spans="2:3" x14ac:dyDescent="0.2">
      <c r="B174" s="422">
        <v>41984</v>
      </c>
      <c r="C174" s="421" t="s">
        <v>3555</v>
      </c>
    </row>
    <row r="175" spans="2:3" x14ac:dyDescent="0.2">
      <c r="B175" s="422">
        <v>41985</v>
      </c>
      <c r="C175" s="421" t="s">
        <v>3556</v>
      </c>
    </row>
    <row r="176" spans="2:3" x14ac:dyDescent="0.2">
      <c r="B176" s="422">
        <v>41988</v>
      </c>
      <c r="C176" s="421" t="s">
        <v>3557</v>
      </c>
    </row>
    <row r="177" spans="2:3" x14ac:dyDescent="0.2">
      <c r="B177" s="422">
        <v>41989</v>
      </c>
      <c r="C177" t="s">
        <v>3502</v>
      </c>
    </row>
    <row r="178" spans="2:3" x14ac:dyDescent="0.2">
      <c r="B178" s="422">
        <v>41992</v>
      </c>
      <c r="C178" s="421" t="s">
        <v>3558</v>
      </c>
    </row>
    <row r="179" spans="2:3" x14ac:dyDescent="0.2">
      <c r="B179" s="422">
        <v>41997</v>
      </c>
      <c r="C179" s="421" t="s">
        <v>3559</v>
      </c>
    </row>
    <row r="180" spans="2:3" x14ac:dyDescent="0.2">
      <c r="B180" s="422">
        <v>42004</v>
      </c>
      <c r="C180" s="421" t="s">
        <v>3560</v>
      </c>
    </row>
    <row r="181" spans="2:3" x14ac:dyDescent="0.2">
      <c r="B181" s="422">
        <v>42012</v>
      </c>
      <c r="C181" s="421" t="s">
        <v>3561</v>
      </c>
    </row>
    <row r="182" spans="2:3" x14ac:dyDescent="0.2">
      <c r="B182" s="422">
        <v>42046</v>
      </c>
      <c r="C182" s="421" t="s">
        <v>3562</v>
      </c>
    </row>
    <row r="183" spans="2:3" x14ac:dyDescent="0.2">
      <c r="B183" s="422">
        <v>42207</v>
      </c>
      <c r="C183" s="421" t="s">
        <v>3563</v>
      </c>
    </row>
    <row r="184" spans="2:3" x14ac:dyDescent="0.2">
      <c r="B184" s="422">
        <v>42243</v>
      </c>
      <c r="C184" s="421" t="s">
        <v>3564</v>
      </c>
    </row>
    <row r="185" spans="2:3" x14ac:dyDescent="0.2">
      <c r="B185" s="422">
        <v>42320</v>
      </c>
      <c r="C185" s="421" t="s">
        <v>3565</v>
      </c>
    </row>
    <row r="186" spans="2:3" x14ac:dyDescent="0.2">
      <c r="B186" s="422">
        <v>42357</v>
      </c>
      <c r="C186" s="421" t="s">
        <v>3566</v>
      </c>
    </row>
    <row r="187" spans="2:3" x14ac:dyDescent="0.2">
      <c r="B187" s="422">
        <v>42357</v>
      </c>
      <c r="C187" s="421" t="s">
        <v>3567</v>
      </c>
    </row>
    <row r="188" spans="2:3" x14ac:dyDescent="0.2">
      <c r="B188" s="422">
        <v>42359</v>
      </c>
      <c r="C188" s="421" t="s">
        <v>3568</v>
      </c>
    </row>
    <row r="189" spans="2:3" x14ac:dyDescent="0.2">
      <c r="B189" s="422">
        <v>42360</v>
      </c>
      <c r="C189" s="421" t="s">
        <v>3569</v>
      </c>
    </row>
    <row r="190" spans="2:3" x14ac:dyDescent="0.2">
      <c r="B190" s="422">
        <v>42361</v>
      </c>
      <c r="C190" t="s">
        <v>3502</v>
      </c>
    </row>
    <row r="191" spans="2:3" x14ac:dyDescent="0.2">
      <c r="B191" s="422">
        <v>42362</v>
      </c>
      <c r="C191" s="421" t="s">
        <v>3570</v>
      </c>
    </row>
    <row r="192" spans="2:3" x14ac:dyDescent="0.2">
      <c r="B192" s="422">
        <v>42368</v>
      </c>
      <c r="C192" s="421" t="s">
        <v>3571</v>
      </c>
    </row>
    <row r="193" spans="2:3" x14ac:dyDescent="0.2">
      <c r="B193" s="422">
        <v>42369</v>
      </c>
      <c r="C193" s="421" t="s">
        <v>3572</v>
      </c>
    </row>
    <row r="194" spans="2:3" x14ac:dyDescent="0.2">
      <c r="B194" s="422">
        <v>42378</v>
      </c>
      <c r="C194" s="421" t="s">
        <v>3573</v>
      </c>
    </row>
    <row r="195" spans="2:3" x14ac:dyDescent="0.2">
      <c r="B195" s="422">
        <v>42387</v>
      </c>
      <c r="C195" s="421" t="s">
        <v>3574</v>
      </c>
    </row>
    <row r="196" spans="2:3" x14ac:dyDescent="0.2">
      <c r="B196" s="422">
        <v>42395</v>
      </c>
      <c r="C196" s="421" t="s">
        <v>3575</v>
      </c>
    </row>
    <row r="197" spans="2:3" x14ac:dyDescent="0.2">
      <c r="B197" s="422">
        <v>42428</v>
      </c>
      <c r="C197" s="421" t="s">
        <v>3576</v>
      </c>
    </row>
    <row r="198" spans="2:3" x14ac:dyDescent="0.2">
      <c r="B198" s="422">
        <v>42556</v>
      </c>
      <c r="C198" s="421" t="s">
        <v>3577</v>
      </c>
    </row>
    <row r="199" spans="2:3" x14ac:dyDescent="0.2">
      <c r="B199" s="422">
        <v>42559</v>
      </c>
      <c r="C199" s="421" t="s">
        <v>3578</v>
      </c>
    </row>
    <row r="200" spans="2:3" x14ac:dyDescent="0.2">
      <c r="B200" s="422">
        <v>42614</v>
      </c>
      <c r="C200" s="421" t="s">
        <v>3579</v>
      </c>
    </row>
    <row r="201" spans="2:3" x14ac:dyDescent="0.2">
      <c r="B201" s="422">
        <v>42730</v>
      </c>
      <c r="C201" s="421" t="s">
        <v>3580</v>
      </c>
    </row>
    <row r="202" spans="2:3" x14ac:dyDescent="0.2">
      <c r="B202" s="422">
        <v>42730</v>
      </c>
      <c r="C202" s="421" t="s">
        <v>3581</v>
      </c>
    </row>
    <row r="203" spans="2:3" x14ac:dyDescent="0.2">
      <c r="B203" s="422">
        <v>42730</v>
      </c>
      <c r="C203" s="421" t="s">
        <v>3582</v>
      </c>
    </row>
    <row r="204" spans="2:3" x14ac:dyDescent="0.2">
      <c r="B204" s="422">
        <v>42731</v>
      </c>
      <c r="C204" t="s">
        <v>3502</v>
      </c>
    </row>
    <row r="205" spans="2:3" x14ac:dyDescent="0.2">
      <c r="B205" s="422">
        <v>42732</v>
      </c>
      <c r="C205" s="421" t="s">
        <v>3583</v>
      </c>
    </row>
    <row r="206" spans="2:3" x14ac:dyDescent="0.2">
      <c r="B206" s="422">
        <v>42732</v>
      </c>
      <c r="C206" s="421" t="s">
        <v>3584</v>
      </c>
    </row>
    <row r="207" spans="2:3" x14ac:dyDescent="0.2">
      <c r="B207" s="422">
        <v>42734</v>
      </c>
      <c r="C207" s="421" t="s">
        <v>3585</v>
      </c>
    </row>
    <row r="208" spans="2:3" x14ac:dyDescent="0.2">
      <c r="B208" s="422">
        <v>42734</v>
      </c>
      <c r="C208" s="421" t="s">
        <v>3586</v>
      </c>
    </row>
    <row r="209" spans="2:3" x14ac:dyDescent="0.2">
      <c r="B209" s="422">
        <v>42741</v>
      </c>
      <c r="C209" s="421" t="s">
        <v>3587</v>
      </c>
    </row>
    <row r="210" spans="2:3" x14ac:dyDescent="0.2">
      <c r="B210" s="422">
        <v>42741</v>
      </c>
      <c r="C210" s="421" t="s">
        <v>3588</v>
      </c>
    </row>
    <row r="211" spans="2:3" x14ac:dyDescent="0.2">
      <c r="B211" s="422">
        <v>42744</v>
      </c>
      <c r="C211" s="421" t="s">
        <v>3589</v>
      </c>
    </row>
    <row r="212" spans="2:3" x14ac:dyDescent="0.2">
      <c r="B212" s="422">
        <v>42747</v>
      </c>
      <c r="C212" s="421" t="s">
        <v>3590</v>
      </c>
    </row>
    <row r="213" spans="2:3" x14ac:dyDescent="0.2">
      <c r="B213" s="422">
        <v>42814</v>
      </c>
      <c r="C213" t="s">
        <v>3591</v>
      </c>
    </row>
    <row r="214" spans="2:3" x14ac:dyDescent="0.2">
      <c r="B214" s="422">
        <v>42864</v>
      </c>
      <c r="C214" t="s">
        <v>3592</v>
      </c>
    </row>
    <row r="215" spans="2:3" x14ac:dyDescent="0.2">
      <c r="B215" s="422">
        <v>42868</v>
      </c>
      <c r="C215" t="s">
        <v>3593</v>
      </c>
    </row>
    <row r="216" spans="2:3" x14ac:dyDescent="0.2">
      <c r="B216" s="474">
        <v>43092</v>
      </c>
      <c r="C216" s="421" t="s">
        <v>4002</v>
      </c>
    </row>
    <row r="217" spans="2:3" x14ac:dyDescent="0.2">
      <c r="B217" s="474">
        <v>43093</v>
      </c>
      <c r="C217" s="421" t="s">
        <v>4003</v>
      </c>
    </row>
    <row r="218" spans="2:3" x14ac:dyDescent="0.2">
      <c r="B218" s="474">
        <v>43095</v>
      </c>
      <c r="C218" s="421" t="s">
        <v>4005</v>
      </c>
    </row>
    <row r="219" spans="2:3" x14ac:dyDescent="0.2">
      <c r="B219" s="474">
        <v>43095</v>
      </c>
      <c r="C219" s="421" t="s">
        <v>4004</v>
      </c>
    </row>
    <row r="220" spans="2:3" x14ac:dyDescent="0.2">
      <c r="B220" s="474">
        <v>43095</v>
      </c>
      <c r="C220" t="s">
        <v>3502</v>
      </c>
    </row>
    <row r="221" spans="2:3" x14ac:dyDescent="0.2">
      <c r="B221" s="474">
        <v>43095</v>
      </c>
      <c r="C221" s="421" t="s">
        <v>4006</v>
      </c>
    </row>
    <row r="222" spans="2:3" x14ac:dyDescent="0.2">
      <c r="B222" s="474">
        <v>43097</v>
      </c>
      <c r="C222" s="421" t="s">
        <v>4007</v>
      </c>
    </row>
    <row r="223" spans="2:3" x14ac:dyDescent="0.2">
      <c r="B223" s="474">
        <v>43098</v>
      </c>
      <c r="C223" s="421" t="s">
        <v>4031</v>
      </c>
    </row>
    <row r="224" spans="2:3" x14ac:dyDescent="0.2">
      <c r="B224" s="474">
        <v>43102</v>
      </c>
      <c r="C224" s="421" t="s">
        <v>4038</v>
      </c>
    </row>
    <row r="225" spans="2:3" x14ac:dyDescent="0.2">
      <c r="B225" s="474">
        <v>43102</v>
      </c>
      <c r="C225" s="421" t="s">
        <v>4036</v>
      </c>
    </row>
    <row r="226" spans="2:3" x14ac:dyDescent="0.2">
      <c r="B226" s="474">
        <v>43102</v>
      </c>
      <c r="C226" s="421" t="s">
        <v>4037</v>
      </c>
    </row>
    <row r="227" spans="2:3" x14ac:dyDescent="0.2">
      <c r="B227" s="474">
        <v>43109</v>
      </c>
      <c r="C227" s="421" t="s">
        <v>4057</v>
      </c>
    </row>
    <row r="228" spans="2:3" x14ac:dyDescent="0.2">
      <c r="B228" s="474">
        <v>43280</v>
      </c>
      <c r="C228" s="421" t="s">
        <v>4244</v>
      </c>
    </row>
    <row r="229" spans="2:3" x14ac:dyDescent="0.2">
      <c r="B229" s="474">
        <v>43280</v>
      </c>
      <c r="C229" s="421" t="s">
        <v>4242</v>
      </c>
    </row>
    <row r="230" spans="2:3" x14ac:dyDescent="0.2">
      <c r="B230" s="474">
        <v>43280</v>
      </c>
      <c r="C230" s="421" t="s">
        <v>4243</v>
      </c>
    </row>
    <row r="231" spans="2:3" x14ac:dyDescent="0.2">
      <c r="B231" s="474">
        <v>43280</v>
      </c>
      <c r="C231" s="421" t="s">
        <v>4245</v>
      </c>
    </row>
    <row r="232" spans="2:3" x14ac:dyDescent="0.2">
      <c r="B232" s="474">
        <v>43312</v>
      </c>
      <c r="C232" s="421" t="s">
        <v>4295</v>
      </c>
    </row>
    <row r="233" spans="2:3" x14ac:dyDescent="0.2">
      <c r="B233" s="474">
        <v>43371</v>
      </c>
      <c r="C233" s="421" t="s">
        <v>4376</v>
      </c>
    </row>
    <row r="234" spans="2:3" x14ac:dyDescent="0.2">
      <c r="B234" s="474">
        <v>43371</v>
      </c>
      <c r="C234" s="474" t="s">
        <v>4377</v>
      </c>
    </row>
    <row r="235" spans="2:3" x14ac:dyDescent="0.2">
      <c r="B235" s="474">
        <v>43434</v>
      </c>
      <c r="C235" s="421" t="s">
        <v>4476</v>
      </c>
    </row>
    <row r="236" spans="2:3" x14ac:dyDescent="0.2">
      <c r="B236" s="474"/>
    </row>
    <row r="237" spans="2:3" x14ac:dyDescent="0.2">
      <c r="B237" s="474"/>
    </row>
    <row r="238" spans="2:3" x14ac:dyDescent="0.2">
      <c r="B238" s="474"/>
    </row>
    <row r="239" spans="2:3" x14ac:dyDescent="0.2">
      <c r="B239" s="474"/>
    </row>
    <row r="240" spans="2:3" x14ac:dyDescent="0.2">
      <c r="B240" s="474"/>
    </row>
    <row r="241" spans="2:2" x14ac:dyDescent="0.2">
      <c r="B241" s="474"/>
    </row>
    <row r="242" spans="2:2" x14ac:dyDescent="0.2">
      <c r="B242" s="474"/>
    </row>
    <row r="243" spans="2:2" x14ac:dyDescent="0.2">
      <c r="B243" s="474"/>
    </row>
    <row r="244" spans="2:2" x14ac:dyDescent="0.2">
      <c r="B244" s="474"/>
    </row>
    <row r="245" spans="2:2" x14ac:dyDescent="0.2">
      <c r="B245" s="474"/>
    </row>
    <row r="246" spans="2:2" x14ac:dyDescent="0.2">
      <c r="B246" s="474"/>
    </row>
    <row r="247" spans="2:2" x14ac:dyDescent="0.2">
      <c r="B247" s="474"/>
    </row>
    <row r="248" spans="2:2" x14ac:dyDescent="0.2">
      <c r="B248" s="474"/>
    </row>
    <row r="547" spans="1:3" x14ac:dyDescent="0.2">
      <c r="A547" s="520"/>
      <c r="B547" s="697"/>
      <c r="C547" s="520"/>
    </row>
    <row r="548" spans="1:3" x14ac:dyDescent="0.2">
      <c r="A548" s="614"/>
      <c r="B548" s="697"/>
      <c r="C548" s="520"/>
    </row>
    <row r="549" spans="1:3" x14ac:dyDescent="0.2">
      <c r="A549" s="614"/>
      <c r="B549" s="697"/>
      <c r="C549" s="520"/>
    </row>
    <row r="550" spans="1:3" x14ac:dyDescent="0.2">
      <c r="A550" s="614"/>
      <c r="B550" s="697"/>
      <c r="C550" s="520"/>
    </row>
    <row r="551" spans="1:3" x14ac:dyDescent="0.2">
      <c r="A551" s="614"/>
      <c r="B551" s="697"/>
      <c r="C551" s="520"/>
    </row>
    <row r="552" spans="1:3" x14ac:dyDescent="0.2">
      <c r="A552" s="614"/>
      <c r="B552" s="697"/>
      <c r="C552" s="520"/>
    </row>
    <row r="553" spans="1:3" x14ac:dyDescent="0.2">
      <c r="A553" s="614"/>
      <c r="B553" s="697"/>
      <c r="C553" s="520"/>
    </row>
    <row r="554" spans="1:3" x14ac:dyDescent="0.2">
      <c r="A554" s="614"/>
      <c r="B554" s="697"/>
      <c r="C554" s="520"/>
    </row>
    <row r="555" spans="1:3" x14ac:dyDescent="0.2">
      <c r="A555" s="614"/>
      <c r="B555" s="697"/>
      <c r="C555" s="520"/>
    </row>
    <row r="556" spans="1:3" x14ac:dyDescent="0.2">
      <c r="A556" s="614"/>
      <c r="B556" s="697"/>
      <c r="C556" s="520"/>
    </row>
    <row r="557" spans="1:3" x14ac:dyDescent="0.2">
      <c r="A557" s="614"/>
      <c r="B557" s="697"/>
      <c r="C557" s="520"/>
    </row>
    <row r="558" spans="1:3" x14ac:dyDescent="0.2">
      <c r="A558" s="614"/>
      <c r="B558" s="697"/>
      <c r="C558" s="520"/>
    </row>
    <row r="559" spans="1:3" x14ac:dyDescent="0.2">
      <c r="A559" s="614"/>
      <c r="B559" s="697"/>
      <c r="C559" s="520"/>
    </row>
    <row r="560" spans="1:3" x14ac:dyDescent="0.2">
      <c r="A560" s="614"/>
      <c r="B560" s="697"/>
      <c r="C560" s="520"/>
    </row>
    <row r="561" spans="1:3" x14ac:dyDescent="0.2">
      <c r="A561" s="614"/>
      <c r="B561" s="697"/>
      <c r="C561" s="520"/>
    </row>
    <row r="562" spans="1:3" x14ac:dyDescent="0.2">
      <c r="A562" s="614"/>
      <c r="B562" s="697"/>
      <c r="C562" s="520"/>
    </row>
    <row r="563" spans="1:3" x14ac:dyDescent="0.2">
      <c r="A563" s="520"/>
      <c r="B563" s="697"/>
      <c r="C563" s="520"/>
    </row>
    <row r="564" spans="1:3" x14ac:dyDescent="0.2">
      <c r="B564" s="698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1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</cols>
  <sheetData>
    <row r="1" spans="1:11" ht="11.1" customHeight="1" x14ac:dyDescent="0.2">
      <c r="A1" s="408" t="s">
        <v>1872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3594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3595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3596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3597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3598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3599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3600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24" t="s">
        <v>3601</v>
      </c>
      <c r="C9" s="161" t="s">
        <v>3602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3603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25" t="s">
        <v>3604</v>
      </c>
      <c r="C11" s="425" t="s">
        <v>3605</v>
      </c>
      <c r="D11" s="425" t="s">
        <v>3606</v>
      </c>
      <c r="E11" s="425" t="s">
        <v>3607</v>
      </c>
      <c r="F11" s="425" t="s">
        <v>3259</v>
      </c>
      <c r="G11" s="13"/>
      <c r="H11" s="13"/>
      <c r="I11" s="13"/>
      <c r="J11" s="13"/>
      <c r="K11" s="41"/>
    </row>
    <row r="12" spans="1:11" ht="9.6" customHeight="1" x14ac:dyDescent="0.2">
      <c r="A12" s="10" t="s">
        <v>3608</v>
      </c>
      <c r="B12" s="426">
        <v>0.1</v>
      </c>
      <c r="C12" s="426">
        <v>0.1</v>
      </c>
      <c r="D12" s="426">
        <v>0.1</v>
      </c>
      <c r="E12" s="426">
        <v>0.1</v>
      </c>
      <c r="F12" s="426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3609</v>
      </c>
      <c r="B13" s="426">
        <v>0.1</v>
      </c>
      <c r="C13" s="426">
        <v>0.1</v>
      </c>
      <c r="D13" s="426">
        <v>0.11</v>
      </c>
      <c r="E13" s="426">
        <v>0.11</v>
      </c>
      <c r="F13" s="426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3610</v>
      </c>
      <c r="B14" s="426">
        <v>0.11</v>
      </c>
      <c r="C14" s="426">
        <v>0.11</v>
      </c>
      <c r="D14" s="426">
        <v>0.11</v>
      </c>
      <c r="E14" s="426">
        <v>0.11</v>
      </c>
      <c r="F14" s="426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3611</v>
      </c>
      <c r="B15" s="426">
        <v>0.11</v>
      </c>
      <c r="C15" s="426">
        <v>0.11</v>
      </c>
      <c r="D15" s="426">
        <v>0.12</v>
      </c>
      <c r="E15" s="426">
        <v>0.12</v>
      </c>
      <c r="F15" s="426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3612</v>
      </c>
      <c r="B16" s="426">
        <v>0.12</v>
      </c>
      <c r="C16" s="426">
        <v>0.12</v>
      </c>
      <c r="D16" s="426">
        <v>0.12</v>
      </c>
      <c r="E16" s="426">
        <v>0.12</v>
      </c>
      <c r="F16" s="426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3613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3614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24" t="s">
        <v>3615</v>
      </c>
      <c r="C19" s="13" t="s">
        <v>3616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3617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3618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3619</v>
      </c>
      <c r="B22" s="13"/>
      <c r="C22" s="13"/>
      <c r="D22" s="13"/>
      <c r="E22" s="427" t="s">
        <v>3620</v>
      </c>
      <c r="F22" s="161"/>
      <c r="G22" s="13"/>
      <c r="H22" s="13"/>
      <c r="I22" s="13"/>
      <c r="J22" s="13"/>
      <c r="K22" s="41"/>
    </row>
    <row r="23" spans="1:11" ht="11.1" customHeight="1" x14ac:dyDescent="0.2">
      <c r="A23" s="36"/>
      <c r="B23" s="424" t="s">
        <v>3621</v>
      </c>
      <c r="C23" s="161" t="s">
        <v>3622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3623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3624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3625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3626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3627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3628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3629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3630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28" t="s">
        <v>3631</v>
      </c>
      <c r="C33" s="13" t="s">
        <v>3632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3633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28" t="s">
        <v>3634</v>
      </c>
      <c r="C35" s="161" t="s">
        <v>3635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3636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3637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3638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29" t="s">
        <v>3639</v>
      </c>
      <c r="C39" s="13" t="s">
        <v>3640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3641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3642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3643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8" t="s">
        <v>3644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30"/>
      <c r="B45" s="429" t="s">
        <v>3645</v>
      </c>
      <c r="C45" s="13" t="s">
        <v>3646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30"/>
      <c r="B46" s="429" t="s">
        <v>3647</v>
      </c>
      <c r="C46" s="13" t="s">
        <v>3648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29" t="s">
        <v>96</v>
      </c>
      <c r="C47" s="161" t="s">
        <v>3731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3732</v>
      </c>
      <c r="B48" s="429"/>
      <c r="C48" s="161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30"/>
      <c r="B49" s="429" t="s">
        <v>58</v>
      </c>
      <c r="C49" s="161" t="s">
        <v>3649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3650</v>
      </c>
      <c r="B50" s="431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30"/>
      <c r="B51" s="429" t="s">
        <v>3651</v>
      </c>
      <c r="C51" s="161" t="s">
        <v>3652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30"/>
      <c r="B52" s="432" t="s">
        <v>3653</v>
      </c>
      <c r="C52" s="161" t="s">
        <v>3654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29" t="s">
        <v>3655</v>
      </c>
      <c r="C53" s="161" t="s">
        <v>3656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29" t="s">
        <v>25</v>
      </c>
      <c r="C54" s="13" t="s">
        <v>3657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3658</v>
      </c>
      <c r="B55" s="433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3659</v>
      </c>
      <c r="B56" s="433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3660</v>
      </c>
      <c r="B57" s="433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34" t="s">
        <v>3661</v>
      </c>
      <c r="B58" s="13" t="s">
        <v>3662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3663</v>
      </c>
      <c r="B59" s="433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29" t="s">
        <v>63</v>
      </c>
      <c r="C60" s="13" t="s">
        <v>3664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29" t="s">
        <v>64</v>
      </c>
      <c r="C61" s="13" t="s">
        <v>3665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35" t="s">
        <v>3666</v>
      </c>
      <c r="B62" s="429"/>
      <c r="C62" s="13"/>
      <c r="D62" s="13"/>
      <c r="E62" s="13"/>
      <c r="F62" s="436" t="s">
        <v>3667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29" t="s">
        <v>3668</v>
      </c>
      <c r="C63" s="161" t="s">
        <v>3669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4388</v>
      </c>
      <c r="B64" s="429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35"/>
      <c r="B65" s="429"/>
      <c r="C65" s="427" t="s">
        <v>3620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35" t="s">
        <v>3670</v>
      </c>
      <c r="B66" s="433"/>
      <c r="C66" s="427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51" t="s">
        <v>3671</v>
      </c>
      <c r="B67" s="433"/>
      <c r="C67" s="427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29" t="s">
        <v>3672</v>
      </c>
      <c r="C68" s="161" t="s">
        <v>3673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29" t="s">
        <v>71</v>
      </c>
      <c r="C69" s="161" t="s">
        <v>3674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4390</v>
      </c>
      <c r="B70" s="429"/>
      <c r="C70" s="161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4389</v>
      </c>
      <c r="B71" s="429"/>
      <c r="C71" s="161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29" t="s">
        <v>3675</v>
      </c>
      <c r="C72" s="161" t="s">
        <v>3676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29" t="s">
        <v>3677</v>
      </c>
      <c r="C73" s="161" t="s">
        <v>3678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29" t="s">
        <v>3685</v>
      </c>
      <c r="C74" s="161" t="s">
        <v>3686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29" t="s">
        <v>3687</v>
      </c>
      <c r="C75" s="161" t="s">
        <v>3688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29" t="s">
        <v>3689</v>
      </c>
      <c r="C76" s="161" t="s">
        <v>3690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29" t="s">
        <v>3691</v>
      </c>
      <c r="C77" s="161" t="s">
        <v>3692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29" t="s">
        <v>3693</v>
      </c>
      <c r="C78" s="161" t="s">
        <v>3694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29" t="s">
        <v>3695</v>
      </c>
      <c r="C79" s="161" t="s">
        <v>3696</v>
      </c>
      <c r="D79" s="13"/>
      <c r="E79" s="13">
        <v>43</v>
      </c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29" t="s">
        <v>3697</v>
      </c>
      <c r="C80" s="161" t="s">
        <v>3698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29" t="s">
        <v>3699</v>
      </c>
      <c r="C81" s="161" t="s">
        <v>3700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29" t="s">
        <v>3701</v>
      </c>
      <c r="C82" s="161" t="s">
        <v>3702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29" t="s">
        <v>3703</v>
      </c>
      <c r="C83" s="161" t="s">
        <v>3704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29" t="s">
        <v>3705</v>
      </c>
      <c r="C84" s="161" t="s">
        <v>3706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29" t="s">
        <v>3707</v>
      </c>
      <c r="C85" s="161" t="s">
        <v>3708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29" t="s">
        <v>3709</v>
      </c>
      <c r="C86" s="161" t="s">
        <v>3710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29" t="s">
        <v>3711</v>
      </c>
      <c r="C87" s="161" t="s">
        <v>3712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3713</v>
      </c>
      <c r="B88" s="214"/>
      <c r="C88" s="161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29" t="s">
        <v>3714</v>
      </c>
      <c r="C89" s="161" t="s">
        <v>3715</v>
      </c>
      <c r="D89" s="13"/>
      <c r="E89" s="13"/>
      <c r="F89" s="13"/>
      <c r="G89" s="13"/>
      <c r="H89" s="13"/>
      <c r="I89" s="13"/>
      <c r="J89" s="13"/>
      <c r="K89" s="1080"/>
    </row>
    <row r="90" spans="1:11" ht="11.1" customHeight="1" x14ac:dyDescent="0.2">
      <c r="A90" s="1085" t="s">
        <v>3716</v>
      </c>
      <c r="B90" s="429" t="s">
        <v>43</v>
      </c>
      <c r="C90" s="161" t="s">
        <v>3717</v>
      </c>
      <c r="D90" s="13"/>
      <c r="E90" s="13"/>
      <c r="F90" s="13"/>
      <c r="G90" s="13"/>
      <c r="H90" s="13"/>
      <c r="I90" s="13"/>
      <c r="J90" s="13"/>
      <c r="K90" s="1006"/>
    </row>
    <row r="91" spans="1:11" ht="11.1" customHeight="1" x14ac:dyDescent="0.2">
      <c r="A91" s="435"/>
      <c r="B91" s="429"/>
      <c r="C91" s="427" t="s">
        <v>3620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29" t="s">
        <v>3733</v>
      </c>
      <c r="C92" s="161" t="s">
        <v>3734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3735</v>
      </c>
      <c r="B93" s="429"/>
      <c r="C93" s="161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3736</v>
      </c>
      <c r="B94" s="429"/>
      <c r="C94" s="161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3737</v>
      </c>
      <c r="B95" s="429"/>
      <c r="C95" s="161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3738</v>
      </c>
      <c r="B96" s="429"/>
      <c r="C96" s="161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3739</v>
      </c>
      <c r="B97" s="429"/>
      <c r="C97" s="161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29" t="s">
        <v>3740</v>
      </c>
      <c r="C98" s="161" t="s">
        <v>3741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3742</v>
      </c>
      <c r="B99" s="429"/>
      <c r="C99" s="161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3743</v>
      </c>
      <c r="B100" s="429"/>
      <c r="C100" s="161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3744</v>
      </c>
      <c r="B101" s="429"/>
      <c r="C101" s="161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3745</v>
      </c>
      <c r="B102" s="429"/>
      <c r="C102" s="161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29" t="s">
        <v>3679</v>
      </c>
      <c r="C103" s="161" t="s">
        <v>3680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3681</v>
      </c>
      <c r="B104" s="429"/>
      <c r="C104" s="161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3682</v>
      </c>
      <c r="B105" s="429"/>
      <c r="C105" s="161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3683</v>
      </c>
      <c r="B106" s="429"/>
      <c r="C106" s="161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4386</v>
      </c>
      <c r="B107" s="429"/>
      <c r="C107" s="161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4387</v>
      </c>
      <c r="B108" s="429"/>
      <c r="C108" s="161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3684</v>
      </c>
      <c r="B109" s="429"/>
      <c r="C109" s="161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29" t="s">
        <v>3746</v>
      </c>
      <c r="C110" s="161" t="s">
        <v>4392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37" t="s">
        <v>5</v>
      </c>
      <c r="C111" s="217" t="s">
        <v>3747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3748</v>
      </c>
      <c r="B112" s="429"/>
      <c r="C112" s="161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3749</v>
      </c>
      <c r="B113" s="429"/>
      <c r="C113" s="161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3750</v>
      </c>
      <c r="B114" s="429"/>
      <c r="C114" s="161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3751</v>
      </c>
      <c r="B115" s="438"/>
      <c r="C115" s="439" t="s">
        <v>3752</v>
      </c>
      <c r="D115" s="25"/>
      <c r="E115" s="25"/>
      <c r="F115" s="25"/>
      <c r="G115" s="25"/>
      <c r="H115" s="25"/>
      <c r="I115" s="25"/>
      <c r="J115" s="33" t="s">
        <v>3753</v>
      </c>
      <c r="K115" s="22"/>
    </row>
    <row r="116" spans="1:11" ht="11.1" customHeight="1" x14ac:dyDescent="0.2">
      <c r="A116" s="36"/>
      <c r="B116" s="429" t="s">
        <v>101</v>
      </c>
      <c r="C116" s="161" t="s">
        <v>3754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40" t="s">
        <v>3755</v>
      </c>
      <c r="C117" s="161" t="s">
        <v>3756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41" t="s">
        <v>3757</v>
      </c>
      <c r="C118" s="105" t="s">
        <v>3758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29" t="s">
        <v>4357</v>
      </c>
      <c r="C119" s="13" t="s">
        <v>4363</v>
      </c>
      <c r="D119" s="13"/>
      <c r="E119" s="13"/>
      <c r="F119" s="13"/>
      <c r="G119" s="13"/>
      <c r="H119" s="13"/>
      <c r="I119" s="13"/>
      <c r="J119" s="13"/>
      <c r="K119" s="41"/>
    </row>
    <row r="120" spans="1:11" s="1001" customFormat="1" ht="12" customHeight="1" x14ac:dyDescent="0.2">
      <c r="A120" s="1011"/>
      <c r="B120" s="429"/>
      <c r="C120" s="13" t="s">
        <v>4364</v>
      </c>
      <c r="D120" s="13"/>
      <c r="E120" s="13"/>
      <c r="F120" s="13"/>
      <c r="G120" s="13"/>
      <c r="H120" s="13"/>
      <c r="I120" s="13"/>
      <c r="J120" s="13"/>
      <c r="K120" s="1006"/>
    </row>
    <row r="121" spans="1:11" s="1001" customFormat="1" ht="12" customHeight="1" x14ac:dyDescent="0.2">
      <c r="A121" s="1011"/>
      <c r="B121" s="429" t="s">
        <v>4358</v>
      </c>
      <c r="C121" s="13" t="s">
        <v>4365</v>
      </c>
      <c r="D121" s="13"/>
      <c r="E121" s="13"/>
      <c r="F121" s="13"/>
      <c r="G121" s="13"/>
      <c r="H121" s="13"/>
      <c r="I121" s="13"/>
      <c r="J121" s="13"/>
      <c r="K121" s="1006"/>
    </row>
    <row r="122" spans="1:11" s="1001" customFormat="1" ht="12" customHeight="1" x14ac:dyDescent="0.2">
      <c r="A122" s="13" t="s">
        <v>4366</v>
      </c>
      <c r="B122" s="429"/>
      <c r="D122" s="13"/>
      <c r="E122" s="13"/>
      <c r="F122" s="13"/>
      <c r="G122" s="13"/>
      <c r="H122" s="13"/>
      <c r="I122" s="13"/>
      <c r="J122" s="13"/>
      <c r="K122" s="1006"/>
    </row>
    <row r="123" spans="1:11" s="1001" customFormat="1" ht="12" customHeight="1" x14ac:dyDescent="0.2">
      <c r="A123" s="1011"/>
      <c r="B123" s="429" t="s">
        <v>4367</v>
      </c>
      <c r="C123" s="13" t="s">
        <v>4368</v>
      </c>
      <c r="D123" s="13"/>
      <c r="E123" s="13"/>
      <c r="F123" s="13"/>
      <c r="G123" s="13"/>
      <c r="H123" s="13"/>
      <c r="I123" s="13"/>
      <c r="J123" s="13"/>
      <c r="K123" s="1006"/>
    </row>
    <row r="124" spans="1:11" s="1001" customFormat="1" ht="12" customHeight="1" x14ac:dyDescent="0.2">
      <c r="A124" s="13" t="s">
        <v>4369</v>
      </c>
      <c r="B124" s="429"/>
      <c r="D124" s="13"/>
      <c r="E124" s="13"/>
      <c r="F124" s="13"/>
      <c r="G124" s="13"/>
      <c r="H124" s="13"/>
      <c r="I124" s="13"/>
      <c r="J124" s="13"/>
      <c r="K124" s="1006"/>
    </row>
    <row r="125" spans="1:11" ht="12" customHeight="1" x14ac:dyDescent="0.2">
      <c r="A125" s="7" t="s">
        <v>4391</v>
      </c>
      <c r="B125" s="9"/>
      <c r="C125" s="9"/>
      <c r="D125" s="9"/>
      <c r="E125" s="9"/>
      <c r="F125" s="9"/>
      <c r="G125" s="9"/>
      <c r="H125" s="9"/>
      <c r="I125" s="9"/>
      <c r="J125" s="9"/>
      <c r="K125" s="23"/>
    </row>
    <row r="126" spans="1:11" s="1001" customFormat="1" ht="11.1" customHeight="1" x14ac:dyDescent="0.2">
      <c r="A126" s="36"/>
      <c r="B126" s="429" t="s">
        <v>3718</v>
      </c>
      <c r="C126" s="161" t="s">
        <v>3719</v>
      </c>
      <c r="D126" s="13"/>
      <c r="E126" s="13"/>
      <c r="F126" s="13"/>
      <c r="G126" s="13"/>
      <c r="H126" s="13"/>
      <c r="I126" s="13"/>
      <c r="J126" s="13"/>
      <c r="K126" s="1006"/>
    </row>
    <row r="127" spans="1:11" s="1001" customFormat="1" ht="11.1" customHeight="1" x14ac:dyDescent="0.2">
      <c r="A127" s="36"/>
      <c r="B127" s="429" t="s">
        <v>3720</v>
      </c>
      <c r="C127" s="161" t="s">
        <v>3721</v>
      </c>
      <c r="D127" s="13"/>
      <c r="E127" s="13"/>
      <c r="F127" s="13"/>
      <c r="G127" s="13"/>
      <c r="H127" s="13"/>
      <c r="I127" s="13"/>
      <c r="J127" s="13"/>
      <c r="K127" s="1006"/>
    </row>
    <row r="128" spans="1:11" s="1001" customFormat="1" ht="11.1" customHeight="1" x14ac:dyDescent="0.2">
      <c r="A128" s="13"/>
      <c r="B128" s="429" t="s">
        <v>3722</v>
      </c>
      <c r="C128" s="161" t="s">
        <v>3723</v>
      </c>
      <c r="D128" s="13"/>
      <c r="E128" s="13"/>
      <c r="F128" s="13"/>
      <c r="G128" s="13"/>
      <c r="H128" s="13"/>
      <c r="I128" s="13"/>
      <c r="J128" s="13"/>
      <c r="K128" s="1080"/>
    </row>
    <row r="129" spans="1:11" s="1001" customFormat="1" ht="11.1" customHeight="1" x14ac:dyDescent="0.2">
      <c r="A129" s="36"/>
      <c r="B129" s="429" t="s">
        <v>3724</v>
      </c>
      <c r="C129" s="161" t="s">
        <v>3725</v>
      </c>
      <c r="D129" s="13"/>
      <c r="E129" s="13"/>
      <c r="F129" s="13"/>
      <c r="G129" s="13"/>
      <c r="H129" s="13"/>
      <c r="I129" s="13"/>
      <c r="J129" s="13"/>
      <c r="K129" s="1006"/>
    </row>
    <row r="130" spans="1:11" s="1001" customFormat="1" ht="11.1" customHeight="1" x14ac:dyDescent="0.2">
      <c r="A130" s="36" t="s">
        <v>3726</v>
      </c>
      <c r="B130" s="429"/>
      <c r="C130" s="161"/>
      <c r="D130" s="13"/>
      <c r="E130" s="13"/>
      <c r="F130" s="13"/>
      <c r="G130" s="13"/>
      <c r="H130" s="13"/>
      <c r="I130" s="13"/>
      <c r="J130" s="13"/>
      <c r="K130" s="1006"/>
    </row>
    <row r="131" spans="1:11" s="1001" customFormat="1" ht="11.1" customHeight="1" x14ac:dyDescent="0.2">
      <c r="A131" s="36" t="s">
        <v>3727</v>
      </c>
      <c r="B131" s="429"/>
      <c r="C131" s="161"/>
      <c r="D131" s="13"/>
      <c r="E131" s="13"/>
      <c r="F131" s="13"/>
      <c r="G131" s="13"/>
      <c r="H131" s="13"/>
      <c r="I131" s="13"/>
      <c r="J131" s="13"/>
      <c r="K131" s="1006"/>
    </row>
    <row r="132" spans="1:11" s="1001" customFormat="1" ht="11.1" customHeight="1" x14ac:dyDescent="0.2">
      <c r="A132" s="36"/>
      <c r="B132" s="429" t="s">
        <v>3728</v>
      </c>
      <c r="C132" s="161" t="s">
        <v>3729</v>
      </c>
      <c r="D132" s="13"/>
      <c r="E132" s="13"/>
      <c r="F132" s="13"/>
      <c r="G132" s="13"/>
      <c r="H132" s="13"/>
      <c r="I132" s="13"/>
      <c r="J132" s="13"/>
      <c r="K132" s="1006"/>
    </row>
    <row r="133" spans="1:11" s="1001" customFormat="1" ht="11.1" customHeight="1" x14ac:dyDescent="0.2">
      <c r="A133" s="686" t="s">
        <v>3730</v>
      </c>
      <c r="B133" s="1081"/>
      <c r="C133" s="1082"/>
      <c r="D133" s="1083"/>
      <c r="E133" s="1083"/>
      <c r="F133" s="1083"/>
      <c r="G133" s="1083"/>
      <c r="H133" s="1083"/>
      <c r="I133" s="1083"/>
      <c r="J133" s="1083"/>
      <c r="K133" s="1084"/>
    </row>
    <row r="134" spans="1:11" s="1001" customFormat="1" ht="12" customHeight="1" x14ac:dyDescent="0.2">
      <c r="A134" s="430" t="s">
        <v>3759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1006"/>
    </row>
    <row r="135" spans="1:11" ht="11.1" customHeight="1" x14ac:dyDescent="0.2">
      <c r="A135" s="36" t="s">
        <v>3760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1"/>
    </row>
    <row r="136" spans="1:11" ht="11.1" customHeight="1" x14ac:dyDescent="0.2">
      <c r="A136" s="80" t="s">
        <v>3761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3762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3763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3764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3765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36" t="s">
        <v>3766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80" t="s">
        <v>3767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8" t="s">
        <v>3768</v>
      </c>
      <c r="B143" s="25"/>
      <c r="C143" s="25"/>
      <c r="D143" s="25"/>
      <c r="E143" s="25"/>
      <c r="F143" s="25"/>
      <c r="G143" s="442" t="s">
        <v>3769</v>
      </c>
      <c r="H143" s="25"/>
      <c r="I143" s="25"/>
      <c r="J143" s="25"/>
      <c r="K143" s="39"/>
    </row>
    <row r="144" spans="1:11" ht="3.95" customHeight="1" x14ac:dyDescent="0.2">
      <c r="A144" s="80"/>
      <c r="B144" s="13"/>
      <c r="C144" s="13"/>
      <c r="D144" s="13"/>
      <c r="E144" s="13"/>
      <c r="F144" s="13"/>
      <c r="G144" s="13"/>
      <c r="H144" s="13"/>
      <c r="I144" s="13"/>
      <c r="J144" s="13"/>
      <c r="K144" s="41"/>
    </row>
    <row r="145" spans="1:11" ht="11.1" customHeight="1" x14ac:dyDescent="0.2">
      <c r="A145" s="408" t="s">
        <v>3770</v>
      </c>
      <c r="B145" s="9"/>
      <c r="C145" s="9"/>
      <c r="D145" s="9"/>
      <c r="E145" s="9"/>
      <c r="F145" s="9"/>
      <c r="G145" s="443"/>
      <c r="H145" s="9"/>
      <c r="I145" s="9"/>
      <c r="J145" s="9"/>
      <c r="K145" s="23"/>
    </row>
    <row r="146" spans="1:11" ht="11.1" customHeight="1" x14ac:dyDescent="0.2">
      <c r="A146" s="80" t="s">
        <v>3771</v>
      </c>
      <c r="B146" s="13"/>
      <c r="C146" s="13"/>
      <c r="D146" s="13"/>
      <c r="E146" s="13"/>
      <c r="F146" s="13"/>
      <c r="G146" s="15"/>
      <c r="H146" s="13"/>
      <c r="I146" s="13"/>
      <c r="J146" s="13"/>
      <c r="K146" s="41"/>
    </row>
    <row r="147" spans="1:11" ht="11.1" customHeight="1" x14ac:dyDescent="0.2">
      <c r="A147" s="88" t="s">
        <v>3772</v>
      </c>
      <c r="B147" s="25"/>
      <c r="C147" s="25"/>
      <c r="D147" s="25"/>
      <c r="E147" s="25"/>
      <c r="F147" s="25"/>
      <c r="G147" s="444" t="s">
        <v>3773</v>
      </c>
      <c r="H147" s="25"/>
      <c r="I147" s="25"/>
      <c r="J147" s="25"/>
      <c r="K147" s="39"/>
    </row>
    <row r="148" spans="1:11" ht="9.6" customHeight="1" x14ac:dyDescent="0.2">
      <c r="A148" s="445" t="s">
        <v>3774</v>
      </c>
      <c r="B148" s="446" t="s">
        <v>3775</v>
      </c>
      <c r="C148" s="447" t="s">
        <v>3776</v>
      </c>
      <c r="D148" s="8"/>
      <c r="E148" s="8"/>
      <c r="F148" s="8"/>
      <c r="G148" s="8"/>
      <c r="H148" s="8"/>
      <c r="I148" s="8"/>
      <c r="J148" s="8"/>
      <c r="K148" s="3"/>
    </row>
    <row r="149" spans="1:11" ht="9.6" customHeight="1" x14ac:dyDescent="0.2">
      <c r="A149" s="20"/>
      <c r="B149" s="12"/>
      <c r="C149" s="17"/>
      <c r="D149" s="12"/>
      <c r="E149" s="12"/>
      <c r="F149" s="12"/>
      <c r="G149" s="12"/>
      <c r="H149" s="12"/>
      <c r="I149" s="12"/>
      <c r="J149" s="12"/>
      <c r="K149" s="16"/>
    </row>
    <row r="150" spans="1:11" ht="9.6" customHeight="1" x14ac:dyDescent="0.2">
      <c r="A150" s="363" t="s">
        <v>4236</v>
      </c>
      <c r="B150" s="2"/>
      <c r="C150" s="2"/>
      <c r="D150" s="2"/>
      <c r="E150" s="2"/>
      <c r="F150" s="2"/>
      <c r="G150" s="2"/>
      <c r="H150" s="2"/>
      <c r="I150" s="2"/>
      <c r="J150" s="2"/>
      <c r="K150" s="301"/>
    </row>
    <row r="151" spans="1:11" ht="6" customHeight="1" x14ac:dyDescent="0.2">
      <c r="A151" s="17"/>
      <c r="B151" s="12"/>
      <c r="C151" s="12"/>
      <c r="D151" s="12"/>
      <c r="E151" s="12"/>
      <c r="F151" s="12"/>
      <c r="G151" s="12"/>
      <c r="H151" s="12"/>
      <c r="I151" s="12"/>
      <c r="J151" s="12"/>
      <c r="K151" s="12"/>
    </row>
    <row r="152" spans="1:11" ht="11.1" customHeight="1" x14ac:dyDescent="0.2">
      <c r="A152" s="408" t="s">
        <v>3777</v>
      </c>
      <c r="B152" s="9"/>
      <c r="C152" s="9"/>
      <c r="D152" s="9"/>
      <c r="E152" s="9"/>
      <c r="F152" s="9"/>
      <c r="G152" s="9"/>
      <c r="H152" s="9"/>
      <c r="I152" s="9"/>
      <c r="J152" s="9"/>
      <c r="K152" s="23"/>
    </row>
    <row r="153" spans="1:11" ht="11.1" customHeight="1" x14ac:dyDescent="0.2">
      <c r="A153" s="80" t="s">
        <v>3778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1"/>
    </row>
    <row r="154" spans="1:11" ht="11.1" customHeight="1" x14ac:dyDescent="0.2">
      <c r="A154" s="448" t="s">
        <v>3779</v>
      </c>
      <c r="B154" s="449"/>
      <c r="C154" s="449"/>
      <c r="D154" s="449"/>
      <c r="E154" s="449"/>
      <c r="F154" s="449" t="s">
        <v>3780</v>
      </c>
      <c r="G154" s="449"/>
      <c r="H154" s="449"/>
      <c r="I154" s="449"/>
      <c r="J154" s="450" t="s">
        <v>3781</v>
      </c>
      <c r="K154" s="451" t="s">
        <v>3782</v>
      </c>
    </row>
    <row r="155" spans="1:11" ht="11.1" customHeight="1" x14ac:dyDescent="0.2">
      <c r="A155" s="36" t="s">
        <v>3783</v>
      </c>
      <c r="B155" s="13"/>
      <c r="C155" s="13"/>
      <c r="D155" s="13"/>
      <c r="E155" s="13"/>
      <c r="F155" s="13" t="s">
        <v>3784</v>
      </c>
      <c r="G155" s="13"/>
      <c r="H155" s="13"/>
      <c r="I155" s="13"/>
      <c r="J155" s="452">
        <v>0.5</v>
      </c>
      <c r="K155" s="98">
        <v>5.8</v>
      </c>
    </row>
    <row r="156" spans="1:11" ht="11.1" customHeight="1" x14ac:dyDescent="0.2">
      <c r="A156" s="530" t="s">
        <v>3785</v>
      </c>
      <c r="B156" s="570"/>
      <c r="C156" s="570"/>
      <c r="D156" s="570"/>
      <c r="E156" s="570"/>
      <c r="F156" s="655" t="s">
        <v>3786</v>
      </c>
      <c r="G156" s="570"/>
      <c r="H156" s="570"/>
      <c r="I156" s="570"/>
      <c r="J156" s="678">
        <f>(1000-Summary!X52)/100</f>
        <v>1.35</v>
      </c>
      <c r="K156" s="680">
        <v>9.99</v>
      </c>
    </row>
    <row r="157" spans="1:11" ht="11.1" customHeight="1" x14ac:dyDescent="0.2">
      <c r="A157" s="530" t="s">
        <v>3787</v>
      </c>
      <c r="B157" s="570"/>
      <c r="C157" s="570"/>
      <c r="D157" s="570"/>
      <c r="E157" s="570"/>
      <c r="F157" s="570" t="s">
        <v>3788</v>
      </c>
      <c r="G157" s="570"/>
      <c r="H157" s="570"/>
      <c r="I157" s="570"/>
      <c r="J157" s="678">
        <v>0</v>
      </c>
      <c r="K157" s="680">
        <v>2</v>
      </c>
    </row>
    <row r="158" spans="1:11" ht="11.1" customHeight="1" x14ac:dyDescent="0.2">
      <c r="A158" s="530" t="s">
        <v>3789</v>
      </c>
      <c r="B158" s="570"/>
      <c r="C158" s="570"/>
      <c r="D158" s="570"/>
      <c r="E158" s="570"/>
      <c r="F158" s="570" t="s">
        <v>3788</v>
      </c>
      <c r="G158" s="570"/>
      <c r="H158" s="570"/>
      <c r="I158" s="570"/>
      <c r="J158" s="678">
        <v>0</v>
      </c>
      <c r="K158" s="680">
        <v>2</v>
      </c>
    </row>
    <row r="159" spans="1:11" ht="11.1" customHeight="1" x14ac:dyDescent="0.2">
      <c r="A159" s="530" t="s">
        <v>3790</v>
      </c>
      <c r="B159" s="570"/>
      <c r="C159" s="570"/>
      <c r="D159" s="570"/>
      <c r="E159" s="570"/>
      <c r="F159" s="570" t="s">
        <v>3791</v>
      </c>
      <c r="G159" s="570"/>
      <c r="H159" s="570"/>
      <c r="I159" s="570"/>
      <c r="J159" s="678">
        <v>5.0000000000000001E-3</v>
      </c>
      <c r="K159" s="680">
        <v>5</v>
      </c>
    </row>
    <row r="160" spans="1:11" ht="11.1" customHeight="1" x14ac:dyDescent="0.2">
      <c r="A160" s="530" t="s">
        <v>3792</v>
      </c>
      <c r="B160" s="570"/>
      <c r="C160" s="570"/>
      <c r="D160" s="570"/>
      <c r="E160" s="570"/>
      <c r="F160" s="655" t="s">
        <v>3793</v>
      </c>
      <c r="G160" s="570"/>
      <c r="H160" s="570"/>
      <c r="I160" s="570"/>
      <c r="J160" s="678">
        <v>0</v>
      </c>
      <c r="K160" s="680">
        <v>10</v>
      </c>
    </row>
    <row r="161" spans="1:11" ht="11.1" customHeight="1" x14ac:dyDescent="0.2">
      <c r="A161" s="531" t="s">
        <v>3794</v>
      </c>
      <c r="B161" s="570"/>
      <c r="C161" s="570"/>
      <c r="D161" s="570"/>
      <c r="E161" s="570"/>
      <c r="F161" s="655" t="s">
        <v>3795</v>
      </c>
      <c r="G161" s="570"/>
      <c r="H161" s="570"/>
      <c r="I161" s="570"/>
      <c r="J161" s="678">
        <v>0</v>
      </c>
      <c r="K161" s="680">
        <v>10</v>
      </c>
    </row>
    <row r="162" spans="1:11" ht="11.1" customHeight="1" x14ac:dyDescent="0.2">
      <c r="A162" s="531" t="s">
        <v>3796</v>
      </c>
      <c r="B162" s="570"/>
      <c r="C162" s="570"/>
      <c r="D162" s="570"/>
      <c r="E162" s="570"/>
      <c r="F162" s="655" t="s">
        <v>3797</v>
      </c>
      <c r="G162" s="570"/>
      <c r="H162" s="570"/>
      <c r="I162" s="570"/>
      <c r="J162" s="678">
        <v>0</v>
      </c>
      <c r="K162" s="680">
        <v>5</v>
      </c>
    </row>
    <row r="163" spans="1:11" ht="11.1" customHeight="1" x14ac:dyDescent="0.2">
      <c r="A163" s="531" t="s">
        <v>3798</v>
      </c>
      <c r="B163" s="570"/>
      <c r="C163" s="570"/>
      <c r="D163" s="570"/>
      <c r="E163" s="570"/>
      <c r="F163" s="655" t="s">
        <v>3799</v>
      </c>
      <c r="G163" s="570"/>
      <c r="H163" s="570"/>
      <c r="I163" s="570"/>
      <c r="J163" s="678">
        <v>0</v>
      </c>
      <c r="K163" s="680">
        <v>5</v>
      </c>
    </row>
    <row r="164" spans="1:11" ht="11.1" customHeight="1" x14ac:dyDescent="0.2">
      <c r="A164" s="530" t="s">
        <v>3800</v>
      </c>
      <c r="B164" s="570"/>
      <c r="C164" s="570"/>
      <c r="D164" s="570"/>
      <c r="E164" s="570"/>
      <c r="F164" s="655" t="s">
        <v>3801</v>
      </c>
      <c r="G164" s="570"/>
      <c r="H164" s="570"/>
      <c r="I164" s="570"/>
      <c r="J164" s="678">
        <v>0</v>
      </c>
      <c r="K164" s="680">
        <v>5</v>
      </c>
    </row>
    <row r="165" spans="1:11" ht="11.1" customHeight="1" x14ac:dyDescent="0.2">
      <c r="A165" s="530" t="s">
        <v>3802</v>
      </c>
      <c r="B165" s="570"/>
      <c r="C165" s="570"/>
      <c r="D165" s="570"/>
      <c r="E165" s="570"/>
      <c r="F165" s="570" t="s">
        <v>3803</v>
      </c>
      <c r="G165" s="570"/>
      <c r="H165" s="570"/>
      <c r="I165" s="570"/>
      <c r="J165" s="678">
        <v>0</v>
      </c>
      <c r="K165" s="680">
        <v>5</v>
      </c>
    </row>
    <row r="166" spans="1:11" ht="11.1" customHeight="1" x14ac:dyDescent="0.2">
      <c r="A166" s="531" t="s">
        <v>3804</v>
      </c>
      <c r="B166" s="570"/>
      <c r="C166" s="570"/>
      <c r="D166" s="570"/>
      <c r="E166" s="570"/>
      <c r="F166" s="570" t="s">
        <v>3803</v>
      </c>
      <c r="G166" s="570"/>
      <c r="H166" s="570"/>
      <c r="I166" s="570"/>
      <c r="J166" s="678">
        <v>0</v>
      </c>
      <c r="K166" s="680">
        <v>5</v>
      </c>
    </row>
    <row r="167" spans="1:11" ht="11.1" customHeight="1" x14ac:dyDescent="0.2">
      <c r="A167" s="531" t="s">
        <v>3805</v>
      </c>
      <c r="B167" s="570"/>
      <c r="C167" s="570"/>
      <c r="D167" s="570"/>
      <c r="E167" s="570"/>
      <c r="F167" s="570" t="s">
        <v>3803</v>
      </c>
      <c r="G167" s="570"/>
      <c r="H167" s="570"/>
      <c r="I167" s="570"/>
      <c r="J167" s="678">
        <v>0</v>
      </c>
      <c r="K167" s="680">
        <v>5</v>
      </c>
    </row>
    <row r="168" spans="1:11" ht="11.1" customHeight="1" x14ac:dyDescent="0.2">
      <c r="A168" s="530" t="s">
        <v>3806</v>
      </c>
      <c r="B168" s="570"/>
      <c r="C168" s="570"/>
      <c r="D168" s="570"/>
      <c r="E168" s="570"/>
      <c r="F168" s="655" t="s">
        <v>3807</v>
      </c>
      <c r="G168" s="570"/>
      <c r="H168" s="570"/>
      <c r="I168" s="570"/>
      <c r="J168" s="678">
        <v>0</v>
      </c>
      <c r="K168" s="680">
        <v>4.9000000000000004</v>
      </c>
    </row>
    <row r="169" spans="1:11" ht="11.1" customHeight="1" x14ac:dyDescent="0.2">
      <c r="A169" s="530" t="s">
        <v>3808</v>
      </c>
      <c r="B169" s="570"/>
      <c r="C169" s="570"/>
      <c r="D169" s="570"/>
      <c r="E169" s="570"/>
      <c r="F169" s="655" t="s">
        <v>3809</v>
      </c>
      <c r="G169" s="570"/>
      <c r="H169" s="570"/>
      <c r="I169" s="570"/>
      <c r="J169" s="678">
        <v>0</v>
      </c>
      <c r="K169" s="680">
        <v>3</v>
      </c>
    </row>
    <row r="170" spans="1:11" ht="11.1" customHeight="1" x14ac:dyDescent="0.2">
      <c r="A170" s="36" t="s">
        <v>3810</v>
      </c>
      <c r="B170" s="13"/>
      <c r="C170" s="13"/>
      <c r="D170" s="13"/>
      <c r="E170" s="13"/>
      <c r="F170" s="13" t="s">
        <v>3803</v>
      </c>
      <c r="G170" s="13"/>
      <c r="H170" s="13"/>
      <c r="I170" s="13"/>
      <c r="J170" s="121">
        <v>5.0000000000000001E-3</v>
      </c>
      <c r="K170" s="98">
        <v>5</v>
      </c>
    </row>
    <row r="171" spans="1:11" ht="11.1" customHeight="1" x14ac:dyDescent="0.2">
      <c r="A171" s="80" t="s">
        <v>3811</v>
      </c>
      <c r="B171" s="13"/>
      <c r="C171" s="13"/>
      <c r="D171" s="13"/>
      <c r="E171" s="13"/>
      <c r="F171" s="13" t="s">
        <v>3803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3812</v>
      </c>
      <c r="B172" s="13"/>
      <c r="C172" s="13"/>
      <c r="D172" s="13"/>
      <c r="E172" s="13"/>
      <c r="F172" s="13" t="s">
        <v>3803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3813</v>
      </c>
      <c r="B173" s="13"/>
      <c r="C173" s="13"/>
      <c r="D173" s="13"/>
      <c r="E173" s="13"/>
      <c r="F173" s="13" t="s">
        <v>3803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36" t="s">
        <v>3814</v>
      </c>
      <c r="B174" s="13"/>
      <c r="C174" s="13"/>
      <c r="D174" s="13"/>
      <c r="E174" s="13"/>
      <c r="F174" s="13" t="s">
        <v>3803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/>
      <c r="B175" s="13"/>
      <c r="C175" s="13"/>
      <c r="D175" s="13"/>
      <c r="E175" s="13"/>
      <c r="F175" s="13"/>
      <c r="G175" s="13"/>
      <c r="H175" s="13"/>
      <c r="I175" s="13"/>
      <c r="J175" s="121"/>
      <c r="K175" s="98"/>
    </row>
    <row r="176" spans="1:11" ht="11.1" customHeight="1" x14ac:dyDescent="0.2">
      <c r="A176" s="38" t="s">
        <v>3815</v>
      </c>
      <c r="B176" s="25"/>
      <c r="C176" s="25"/>
      <c r="D176" s="25"/>
      <c r="E176" s="25"/>
      <c r="F176" s="25"/>
      <c r="G176" s="25"/>
      <c r="H176" s="25"/>
      <c r="I176" s="25"/>
      <c r="J176" s="108">
        <f>SUM(J155:J175)</f>
        <v>1.8799999999999994</v>
      </c>
      <c r="K176" s="104">
        <f>SUM(K155:K175)</f>
        <v>107.69</v>
      </c>
    </row>
    <row r="177" spans="1:11" ht="6" customHeight="1" x14ac:dyDescent="0.2">
      <c r="A177" s="107"/>
      <c r="B177" s="107"/>
      <c r="C177" s="107"/>
      <c r="D177" s="107"/>
      <c r="E177" s="107"/>
      <c r="F177" s="107"/>
      <c r="G177" s="107"/>
      <c r="H177" s="107"/>
      <c r="I177" s="107"/>
      <c r="J177" s="97"/>
      <c r="K177" s="97"/>
    </row>
    <row r="178" spans="1:11" ht="11.1" customHeight="1" x14ac:dyDescent="0.2">
      <c r="A178" s="453" t="s">
        <v>3816</v>
      </c>
      <c r="B178" s="107"/>
      <c r="C178" s="107"/>
      <c r="D178" s="107"/>
      <c r="E178" s="107"/>
      <c r="F178" s="107"/>
      <c r="G178" s="107"/>
      <c r="H178" s="107"/>
      <c r="I178" s="107"/>
      <c r="J178" s="107"/>
      <c r="K178" s="107"/>
    </row>
    <row r="179" spans="1:11" ht="11.1" customHeight="1" x14ac:dyDescent="0.2">
      <c r="A179" s="106" t="s">
        <v>3817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11" ht="11.1" customHeight="1" x14ac:dyDescent="0.2">
      <c r="A180" s="106" t="s">
        <v>3818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11" ht="11.1" customHeight="1" x14ac:dyDescent="0.2">
      <c r="A181" s="454" t="s">
        <v>8</v>
      </c>
      <c r="B181" s="107"/>
      <c r="C181" s="107"/>
      <c r="D181" s="107"/>
      <c r="E181" s="107"/>
      <c r="F181" s="107"/>
      <c r="G181" s="132" t="s">
        <v>4039</v>
      </c>
      <c r="H181" s="107"/>
      <c r="I181" s="107"/>
      <c r="J181" s="107"/>
      <c r="K181" s="107"/>
    </row>
    <row r="182" spans="1:11" ht="11.1" customHeight="1" x14ac:dyDescent="0.2">
      <c r="A182" s="455" t="s">
        <v>12</v>
      </c>
      <c r="B182" s="107"/>
      <c r="C182" s="107"/>
      <c r="D182" s="107"/>
      <c r="E182" s="107"/>
      <c r="F182" s="107"/>
      <c r="G182" s="107"/>
      <c r="H182" s="107"/>
      <c r="I182" s="107"/>
      <c r="J182" s="107"/>
      <c r="K182" s="107"/>
    </row>
    <row r="183" spans="1:11" ht="11.1" customHeight="1" x14ac:dyDescent="0.2">
      <c r="A183" s="456" t="s">
        <v>3819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11" ht="10.7" customHeight="1" x14ac:dyDescent="0.2">
      <c r="A184" s="457" t="s">
        <v>21</v>
      </c>
      <c r="B184" s="107"/>
      <c r="C184" s="107"/>
      <c r="D184" s="458" t="s">
        <v>57</v>
      </c>
      <c r="E184" s="458" t="s">
        <v>68</v>
      </c>
      <c r="F184" s="457" t="s">
        <v>71</v>
      </c>
      <c r="G184" s="459"/>
      <c r="H184" s="13"/>
      <c r="I184" s="107"/>
      <c r="J184" s="107"/>
      <c r="K184" s="107"/>
    </row>
    <row r="185" spans="1:11" ht="10.5" customHeight="1" x14ac:dyDescent="0.2">
      <c r="A185" s="107" t="s">
        <v>4011</v>
      </c>
      <c r="B185" s="107"/>
      <c r="C185" s="460"/>
      <c r="D185" s="107" t="s">
        <v>4012</v>
      </c>
      <c r="E185" s="461">
        <v>43098</v>
      </c>
      <c r="F185" s="499" t="s">
        <v>4123</v>
      </c>
      <c r="G185" s="107"/>
      <c r="H185" s="107"/>
      <c r="I185" s="107"/>
      <c r="J185" s="107"/>
      <c r="K185" s="107"/>
    </row>
    <row r="186" spans="1:11" ht="10.5" customHeight="1" x14ac:dyDescent="0.2">
      <c r="A186" s="107" t="s">
        <v>3821</v>
      </c>
      <c r="B186" s="107"/>
      <c r="C186" s="460"/>
      <c r="D186" s="106" t="s">
        <v>3822</v>
      </c>
      <c r="E186" s="498">
        <v>42887</v>
      </c>
      <c r="F186" s="106"/>
      <c r="G186" s="107"/>
      <c r="H186" s="107"/>
      <c r="I186" s="107"/>
      <c r="J186" s="107"/>
      <c r="K186" s="107"/>
    </row>
    <row r="187" spans="1:11" ht="10.5" customHeight="1" x14ac:dyDescent="0.2">
      <c r="A187" s="107" t="s">
        <v>4041</v>
      </c>
      <c r="B187" s="107"/>
      <c r="C187" s="460"/>
      <c r="D187" s="106" t="s">
        <v>4042</v>
      </c>
      <c r="E187" s="461">
        <v>43112</v>
      </c>
      <c r="F187" s="106"/>
      <c r="G187" s="107"/>
      <c r="H187" s="107"/>
      <c r="I187" s="107"/>
      <c r="J187" s="107"/>
      <c r="K187" s="107"/>
    </row>
    <row r="188" spans="1:11" ht="10.5" customHeight="1" x14ac:dyDescent="0.2">
      <c r="A188" s="107" t="s">
        <v>3827</v>
      </c>
      <c r="B188" s="107"/>
      <c r="C188" s="460"/>
      <c r="D188" s="462" t="s">
        <v>3828</v>
      </c>
      <c r="E188" s="461">
        <v>43081</v>
      </c>
      <c r="F188" s="107"/>
      <c r="G188" s="107"/>
      <c r="H188" s="107"/>
      <c r="I188" s="107"/>
      <c r="J188" s="107"/>
      <c r="K188" s="107"/>
    </row>
    <row r="189" spans="1:11" ht="10.5" customHeight="1" x14ac:dyDescent="0.2">
      <c r="A189" s="107" t="s">
        <v>4055</v>
      </c>
      <c r="B189" s="107"/>
      <c r="C189" s="460"/>
      <c r="D189" s="462" t="s">
        <v>1930</v>
      </c>
      <c r="E189" s="461">
        <v>43222</v>
      </c>
      <c r="F189" s="107" t="s">
        <v>4077</v>
      </c>
      <c r="G189" s="107"/>
      <c r="H189" s="107"/>
      <c r="I189" s="107"/>
      <c r="J189" s="107"/>
      <c r="K189" s="107"/>
    </row>
    <row r="190" spans="1:11" ht="10.5" customHeight="1" x14ac:dyDescent="0.2">
      <c r="A190" s="107" t="s">
        <v>3829</v>
      </c>
      <c r="B190" s="107"/>
      <c r="C190" s="460"/>
      <c r="D190" s="462" t="s">
        <v>3830</v>
      </c>
      <c r="E190" s="461">
        <v>43063</v>
      </c>
      <c r="F190" s="107"/>
      <c r="G190" s="107"/>
      <c r="H190" s="107"/>
      <c r="I190" s="107"/>
      <c r="J190" s="107"/>
      <c r="K190" s="107"/>
    </row>
    <row r="191" spans="1:11" ht="10.5" customHeight="1" x14ac:dyDescent="0.2">
      <c r="A191" s="107" t="s">
        <v>3831</v>
      </c>
      <c r="B191" s="107"/>
      <c r="C191" s="460"/>
      <c r="D191" s="106" t="s">
        <v>3832</v>
      </c>
      <c r="E191" s="463">
        <v>42727</v>
      </c>
      <c r="F191" s="106" t="s">
        <v>3833</v>
      </c>
      <c r="G191" s="107"/>
      <c r="H191" s="107"/>
      <c r="I191" s="107"/>
      <c r="J191" s="107"/>
      <c r="K191" s="107"/>
    </row>
    <row r="192" spans="1:11" ht="10.5" customHeight="1" x14ac:dyDescent="0.2">
      <c r="A192" s="107" t="s">
        <v>4115</v>
      </c>
      <c r="B192" s="107"/>
      <c r="C192" s="460"/>
      <c r="D192" s="462" t="s">
        <v>4116</v>
      </c>
      <c r="E192" s="461">
        <v>43154</v>
      </c>
      <c r="F192" s="464"/>
      <c r="G192" s="107"/>
      <c r="H192" s="107"/>
      <c r="I192" s="107"/>
      <c r="J192" s="107"/>
      <c r="K192" s="107"/>
    </row>
    <row r="193" spans="1:11" ht="10.5" customHeight="1" x14ac:dyDescent="0.2">
      <c r="A193" s="107" t="s">
        <v>4096</v>
      </c>
      <c r="B193" s="107"/>
      <c r="C193" s="460"/>
      <c r="D193" s="462" t="s">
        <v>4095</v>
      </c>
      <c r="E193" s="461">
        <v>43145</v>
      </c>
      <c r="F193" s="106"/>
      <c r="G193" s="107"/>
      <c r="H193" s="107"/>
      <c r="I193" s="107"/>
      <c r="J193" s="107"/>
      <c r="K193" s="107"/>
    </row>
    <row r="194" spans="1:11" ht="10.5" customHeight="1" x14ac:dyDescent="0.2">
      <c r="A194" s="107" t="s">
        <v>4169</v>
      </c>
      <c r="B194" s="107"/>
      <c r="C194" s="460"/>
      <c r="D194" s="462" t="s">
        <v>4170</v>
      </c>
      <c r="E194" s="461">
        <v>43161</v>
      </c>
      <c r="F194" s="106"/>
      <c r="G194" s="107"/>
      <c r="H194" s="107"/>
      <c r="I194" s="107"/>
      <c r="J194" s="107"/>
      <c r="K194" s="107"/>
    </row>
    <row r="195" spans="1:11" ht="10.5" customHeight="1" x14ac:dyDescent="0.2">
      <c r="A195" s="107" t="s">
        <v>4164</v>
      </c>
      <c r="B195" s="107"/>
      <c r="C195" s="460"/>
      <c r="D195" s="462" t="s">
        <v>4165</v>
      </c>
      <c r="E195" s="461">
        <v>43168</v>
      </c>
      <c r="F195" s="106"/>
      <c r="G195" s="107"/>
      <c r="H195" s="107"/>
      <c r="I195" s="107"/>
      <c r="J195" s="107"/>
      <c r="K195" s="107"/>
    </row>
    <row r="196" spans="1:11" ht="10.5" customHeight="1" x14ac:dyDescent="0.2">
      <c r="A196" s="107" t="s">
        <v>3838</v>
      </c>
      <c r="B196" s="107"/>
      <c r="C196" s="460"/>
      <c r="D196" s="462" t="s">
        <v>3839</v>
      </c>
      <c r="E196" s="461">
        <v>43077</v>
      </c>
      <c r="F196" s="106"/>
      <c r="G196" s="107"/>
      <c r="H196" s="107"/>
      <c r="I196" s="107"/>
      <c r="J196" s="107"/>
      <c r="K196" s="107"/>
    </row>
    <row r="197" spans="1:11" ht="10.5" customHeight="1" x14ac:dyDescent="0.2">
      <c r="A197" s="107" t="s">
        <v>4184</v>
      </c>
      <c r="B197" s="107"/>
      <c r="C197" s="460"/>
      <c r="D197" s="107" t="s">
        <v>4185</v>
      </c>
      <c r="E197" s="461">
        <v>43188</v>
      </c>
      <c r="F197" s="106"/>
      <c r="G197" s="107"/>
      <c r="H197" s="107"/>
      <c r="I197" s="107"/>
      <c r="J197" s="107"/>
      <c r="K197" s="107"/>
    </row>
    <row r="198" spans="1:11" ht="10.5" customHeight="1" x14ac:dyDescent="0.2">
      <c r="A198" s="107" t="s">
        <v>4200</v>
      </c>
      <c r="B198" s="107"/>
      <c r="C198" s="460"/>
      <c r="D198" s="107" t="s">
        <v>4202</v>
      </c>
      <c r="E198" s="461">
        <v>43244</v>
      </c>
      <c r="F198" s="106"/>
      <c r="G198" s="107"/>
      <c r="H198" s="107"/>
      <c r="I198" s="107"/>
      <c r="J198" s="107"/>
      <c r="K198" s="107"/>
    </row>
    <row r="199" spans="1:11" ht="10.5" customHeight="1" x14ac:dyDescent="0.2">
      <c r="A199" s="107" t="s">
        <v>4201</v>
      </c>
      <c r="B199" s="107"/>
      <c r="C199" s="460"/>
      <c r="D199" s="107" t="s">
        <v>4203</v>
      </c>
      <c r="E199" s="461">
        <v>43244</v>
      </c>
      <c r="F199" s="106"/>
      <c r="G199" s="107"/>
      <c r="H199" s="107"/>
      <c r="I199" s="107"/>
      <c r="J199" s="107"/>
      <c r="K199" s="107"/>
    </row>
    <row r="200" spans="1:11" ht="10.5" customHeight="1" x14ac:dyDescent="0.2">
      <c r="A200" s="106" t="s">
        <v>3842</v>
      </c>
      <c r="B200" s="107"/>
      <c r="C200" s="460"/>
      <c r="D200" s="107" t="s">
        <v>3843</v>
      </c>
      <c r="E200" s="461">
        <v>43069</v>
      </c>
      <c r="F200" s="106"/>
      <c r="G200" s="107"/>
      <c r="H200" s="107"/>
      <c r="I200" s="107"/>
      <c r="J200" s="107"/>
      <c r="K200" s="107"/>
    </row>
    <row r="201" spans="1:11" ht="10.5" customHeight="1" x14ac:dyDescent="0.2">
      <c r="A201" s="106" t="s">
        <v>4104</v>
      </c>
      <c r="B201" s="107"/>
      <c r="C201" s="460"/>
      <c r="D201" s="107" t="s">
        <v>4105</v>
      </c>
      <c r="E201" s="461">
        <v>43173</v>
      </c>
      <c r="F201" s="106"/>
      <c r="G201" s="107"/>
      <c r="H201" s="107"/>
      <c r="I201" s="107"/>
      <c r="J201" s="107"/>
      <c r="K201" s="107"/>
    </row>
    <row r="202" spans="1:11" ht="10.5" customHeight="1" x14ac:dyDescent="0.2">
      <c r="A202" s="106" t="s">
        <v>4067</v>
      </c>
      <c r="B202" s="107"/>
      <c r="C202" s="460"/>
      <c r="D202" s="107" t="s">
        <v>4068</v>
      </c>
      <c r="E202" s="461">
        <v>43223</v>
      </c>
      <c r="F202" s="106"/>
      <c r="G202" s="107"/>
      <c r="H202" s="107"/>
      <c r="I202" s="107"/>
      <c r="J202" s="107"/>
      <c r="K202" s="107"/>
    </row>
    <row r="203" spans="1:11" ht="10.5" customHeight="1" x14ac:dyDescent="0.2">
      <c r="A203" s="106" t="s">
        <v>4119</v>
      </c>
      <c r="B203" s="107"/>
      <c r="C203" s="460"/>
      <c r="D203" s="107" t="s">
        <v>4120</v>
      </c>
      <c r="E203" s="461">
        <v>43146</v>
      </c>
      <c r="F203" s="106"/>
      <c r="G203" s="107"/>
      <c r="H203" s="107"/>
      <c r="I203" s="107"/>
      <c r="J203" s="107"/>
      <c r="K203" s="107"/>
    </row>
    <row r="204" spans="1:11" ht="10.5" customHeight="1" x14ac:dyDescent="0.2">
      <c r="A204" s="106" t="s">
        <v>4194</v>
      </c>
      <c r="B204" s="107"/>
      <c r="C204" s="460"/>
      <c r="D204" s="107" t="s">
        <v>4196</v>
      </c>
      <c r="E204" s="461">
        <v>43229</v>
      </c>
      <c r="F204" s="106" t="s">
        <v>4216</v>
      </c>
      <c r="G204" s="107"/>
      <c r="H204" s="107"/>
      <c r="I204" s="107"/>
      <c r="J204" s="107"/>
      <c r="K204" s="107"/>
    </row>
    <row r="205" spans="1:11" ht="10.5" customHeight="1" x14ac:dyDescent="0.2">
      <c r="A205" s="106" t="s">
        <v>4195</v>
      </c>
      <c r="B205" s="107"/>
      <c r="C205" s="460"/>
      <c r="D205" s="107" t="s">
        <v>4197</v>
      </c>
      <c r="E205" s="461">
        <v>43229</v>
      </c>
      <c r="F205" s="106"/>
      <c r="G205" s="107"/>
      <c r="H205" s="107"/>
      <c r="I205" s="107"/>
      <c r="J205" s="107"/>
      <c r="K205" s="107"/>
    </row>
    <row r="206" spans="1:11" ht="10.5" customHeight="1" x14ac:dyDescent="0.2">
      <c r="A206" s="106" t="s">
        <v>4149</v>
      </c>
      <c r="B206" s="107"/>
      <c r="C206" s="460"/>
      <c r="D206" s="107" t="s">
        <v>4150</v>
      </c>
      <c r="E206" s="461">
        <v>43167</v>
      </c>
      <c r="F206" s="106"/>
      <c r="G206" s="107"/>
      <c r="H206" s="107"/>
      <c r="I206" s="107"/>
      <c r="J206" s="107"/>
      <c r="K206" s="107"/>
    </row>
    <row r="207" spans="1:11" ht="10.5" customHeight="1" x14ac:dyDescent="0.2">
      <c r="A207" s="106" t="s">
        <v>3848</v>
      </c>
      <c r="B207" s="107"/>
      <c r="C207" s="460"/>
      <c r="D207" s="107" t="s">
        <v>3849</v>
      </c>
      <c r="E207" s="461">
        <v>43042</v>
      </c>
      <c r="F207" s="106"/>
      <c r="G207" s="107"/>
      <c r="H207" s="107"/>
      <c r="I207" s="107"/>
      <c r="J207" s="107"/>
      <c r="K207" s="107"/>
    </row>
    <row r="208" spans="1:11" ht="10.5" customHeight="1" x14ac:dyDescent="0.2">
      <c r="A208" s="106" t="s">
        <v>3850</v>
      </c>
      <c r="B208" s="107"/>
      <c r="C208" s="460"/>
      <c r="D208" s="107" t="s">
        <v>3851</v>
      </c>
      <c r="E208" s="461">
        <v>43083</v>
      </c>
      <c r="F208" s="106"/>
      <c r="G208" s="107"/>
      <c r="H208" s="107"/>
      <c r="I208" s="107"/>
      <c r="J208" s="107"/>
      <c r="K208" s="107"/>
    </row>
    <row r="209" spans="1:11" ht="10.5" customHeight="1" x14ac:dyDescent="0.2">
      <c r="A209" s="106" t="s">
        <v>3852</v>
      </c>
      <c r="B209" s="107"/>
      <c r="C209" s="460"/>
      <c r="D209" s="107" t="s">
        <v>3853</v>
      </c>
      <c r="E209" s="461">
        <v>43084</v>
      </c>
      <c r="F209" s="106" t="s">
        <v>4040</v>
      </c>
      <c r="G209" s="107"/>
      <c r="H209" s="107"/>
      <c r="I209" s="107"/>
      <c r="J209" s="107"/>
      <c r="K209" s="107"/>
    </row>
    <row r="210" spans="1:11" ht="10.5" customHeight="1" x14ac:dyDescent="0.2">
      <c r="A210" s="106" t="s">
        <v>3855</v>
      </c>
      <c r="B210" s="107"/>
      <c r="C210" s="460"/>
      <c r="D210" s="107" t="s">
        <v>3856</v>
      </c>
      <c r="E210" s="461">
        <v>43069</v>
      </c>
      <c r="F210" s="106"/>
      <c r="G210" s="107"/>
      <c r="H210" s="107"/>
      <c r="I210" s="107"/>
      <c r="J210" s="107"/>
      <c r="K210" s="107"/>
    </row>
    <row r="211" spans="1:11" ht="10.5" customHeight="1" x14ac:dyDescent="0.2">
      <c r="A211" s="106" t="s">
        <v>4140</v>
      </c>
      <c r="B211" s="107"/>
      <c r="C211" s="460"/>
      <c r="D211" s="107" t="s">
        <v>4141</v>
      </c>
      <c r="E211" s="461">
        <v>43167</v>
      </c>
      <c r="F211" s="106"/>
      <c r="G211" s="107"/>
      <c r="H211" s="107"/>
      <c r="I211" s="107"/>
      <c r="J211" s="107"/>
      <c r="K211" s="107"/>
    </row>
    <row r="212" spans="1:11" ht="10.5" customHeight="1" x14ac:dyDescent="0.2">
      <c r="A212" s="106" t="s">
        <v>3857</v>
      </c>
      <c r="B212" s="107"/>
      <c r="C212" s="460"/>
      <c r="D212" s="107" t="s">
        <v>3858</v>
      </c>
      <c r="E212" s="461">
        <v>43042</v>
      </c>
      <c r="F212" s="106"/>
      <c r="G212" s="107"/>
      <c r="H212" s="107"/>
      <c r="I212" s="107"/>
      <c r="J212" s="107"/>
      <c r="K212" s="107"/>
    </row>
    <row r="213" spans="1:11" ht="10.5" customHeight="1" x14ac:dyDescent="0.2">
      <c r="A213" s="106" t="s">
        <v>4180</v>
      </c>
      <c r="B213" s="107"/>
      <c r="C213" s="460"/>
      <c r="D213" s="107" t="s">
        <v>4181</v>
      </c>
      <c r="E213" s="461">
        <v>43199</v>
      </c>
      <c r="F213" s="106"/>
      <c r="G213" s="107"/>
      <c r="H213" s="107"/>
      <c r="I213" s="107"/>
      <c r="J213" s="107"/>
      <c r="K213" s="107"/>
    </row>
    <row r="214" spans="1:11" ht="10.5" customHeight="1" x14ac:dyDescent="0.2">
      <c r="A214" s="106" t="s">
        <v>4088</v>
      </c>
      <c r="B214" s="107"/>
      <c r="C214" s="460"/>
      <c r="D214" s="107" t="s">
        <v>4089</v>
      </c>
      <c r="E214" s="461">
        <v>43223</v>
      </c>
      <c r="F214" s="106"/>
      <c r="G214" s="107"/>
      <c r="H214" s="107"/>
      <c r="I214" s="107"/>
      <c r="J214" s="107"/>
      <c r="K214" s="107"/>
    </row>
    <row r="215" spans="1:11" ht="10.5" customHeight="1" x14ac:dyDescent="0.2">
      <c r="A215" s="106" t="s">
        <v>3859</v>
      </c>
      <c r="B215" s="107"/>
      <c r="C215" s="460"/>
      <c r="D215" s="107" t="s">
        <v>3860</v>
      </c>
      <c r="E215" s="490">
        <v>42823</v>
      </c>
      <c r="F215" s="106"/>
      <c r="G215" s="107"/>
      <c r="H215" s="107"/>
      <c r="I215" s="107"/>
      <c r="J215" s="107"/>
      <c r="K215" s="107"/>
    </row>
    <row r="216" spans="1:11" ht="10.5" customHeight="1" x14ac:dyDescent="0.2">
      <c r="A216" s="13" t="s">
        <v>2233</v>
      </c>
      <c r="B216" s="107"/>
      <c r="C216" s="460"/>
      <c r="D216" s="107" t="s">
        <v>2234</v>
      </c>
      <c r="E216" s="461">
        <v>43145</v>
      </c>
      <c r="F216" s="106" t="s">
        <v>4077</v>
      </c>
      <c r="G216" s="107"/>
      <c r="H216" s="107"/>
      <c r="I216" s="107"/>
      <c r="J216" s="107"/>
      <c r="K216" s="107"/>
    </row>
    <row r="217" spans="1:11" ht="10.5" customHeight="1" x14ac:dyDescent="0.2">
      <c r="A217" s="13" t="s">
        <v>4136</v>
      </c>
      <c r="B217" s="107"/>
      <c r="C217" s="460"/>
      <c r="D217" s="107" t="s">
        <v>4137</v>
      </c>
      <c r="E217" s="461">
        <v>43165</v>
      </c>
      <c r="F217" s="106"/>
      <c r="G217" s="107"/>
      <c r="H217" s="107"/>
      <c r="I217" s="107"/>
      <c r="J217" s="107"/>
      <c r="K217" s="107"/>
    </row>
    <row r="218" spans="1:11" ht="10.5" customHeight="1" x14ac:dyDescent="0.2">
      <c r="A218" s="13" t="s">
        <v>4109</v>
      </c>
      <c r="B218" s="107"/>
      <c r="C218" s="460"/>
      <c r="D218" s="107" t="s">
        <v>4110</v>
      </c>
      <c r="E218" s="461">
        <v>43145</v>
      </c>
      <c r="F218" s="106" t="s">
        <v>3820</v>
      </c>
      <c r="G218" s="107"/>
      <c r="H218" s="107"/>
      <c r="I218" s="107"/>
      <c r="J218" s="107"/>
      <c r="K218" s="107"/>
    </row>
    <row r="219" spans="1:11" ht="10.5" customHeight="1" x14ac:dyDescent="0.2">
      <c r="A219" s="13" t="s">
        <v>4062</v>
      </c>
      <c r="B219" s="107"/>
      <c r="C219" s="460"/>
      <c r="D219" s="107" t="s">
        <v>4063</v>
      </c>
      <c r="E219" s="461">
        <v>43224</v>
      </c>
      <c r="F219" s="106"/>
      <c r="G219" s="107"/>
      <c r="H219" s="107"/>
      <c r="I219" s="107"/>
      <c r="J219" s="107"/>
      <c r="K219" s="107"/>
    </row>
    <row r="220" spans="1:11" ht="10.5" customHeight="1" x14ac:dyDescent="0.2">
      <c r="A220" s="13" t="s">
        <v>4138</v>
      </c>
      <c r="B220" s="107"/>
      <c r="C220" s="460"/>
      <c r="D220" s="107" t="s">
        <v>4139</v>
      </c>
      <c r="E220" s="461">
        <v>43154</v>
      </c>
      <c r="F220" s="106"/>
      <c r="G220" s="107"/>
      <c r="H220" s="107"/>
      <c r="I220" s="107"/>
      <c r="J220" s="107"/>
      <c r="K220" s="107"/>
    </row>
    <row r="221" spans="1:11" ht="10.5" customHeight="1" x14ac:dyDescent="0.2">
      <c r="A221" s="106" t="s">
        <v>4124</v>
      </c>
      <c r="B221" s="107"/>
      <c r="C221" s="460"/>
      <c r="D221" s="107" t="s">
        <v>4125</v>
      </c>
      <c r="E221" s="461">
        <v>43187</v>
      </c>
      <c r="F221" s="106" t="s">
        <v>4077</v>
      </c>
      <c r="G221" s="107"/>
      <c r="H221" s="107"/>
      <c r="I221" s="107"/>
      <c r="J221" s="107"/>
      <c r="K221" s="107"/>
    </row>
    <row r="222" spans="1:11" ht="10.5" customHeight="1" x14ac:dyDescent="0.2">
      <c r="A222" s="106" t="s">
        <v>4160</v>
      </c>
      <c r="B222" s="107"/>
      <c r="C222" s="460"/>
      <c r="D222" s="107" t="s">
        <v>4161</v>
      </c>
      <c r="E222" s="461">
        <v>43174</v>
      </c>
      <c r="F222" s="106"/>
      <c r="G222" s="107"/>
      <c r="H222" s="107"/>
      <c r="I222" s="107"/>
      <c r="J222" s="107"/>
      <c r="K222" s="107"/>
    </row>
    <row r="223" spans="1:11" ht="10.5" customHeight="1" x14ac:dyDescent="0.2">
      <c r="A223" s="106" t="s">
        <v>4223</v>
      </c>
      <c r="B223" s="107"/>
      <c r="C223" s="460"/>
      <c r="D223" s="107" t="s">
        <v>4224</v>
      </c>
      <c r="E223" s="461">
        <v>43223</v>
      </c>
      <c r="F223" s="106"/>
      <c r="G223" s="107"/>
      <c r="H223" s="107"/>
      <c r="I223" s="107"/>
      <c r="J223" s="107"/>
      <c r="K223" s="107"/>
    </row>
    <row r="224" spans="1:11" ht="10.5" customHeight="1" x14ac:dyDescent="0.2">
      <c r="A224" s="106" t="s">
        <v>4188</v>
      </c>
      <c r="B224" s="107"/>
      <c r="C224" s="460"/>
      <c r="D224" s="107" t="s">
        <v>2308</v>
      </c>
      <c r="E224" s="461">
        <v>43188</v>
      </c>
      <c r="F224" s="464"/>
      <c r="G224" s="107"/>
      <c r="H224" s="107"/>
      <c r="I224" s="107"/>
      <c r="J224" s="107"/>
      <c r="K224" s="107"/>
    </row>
    <row r="225" spans="1:11" ht="10.5" customHeight="1" x14ac:dyDescent="0.2">
      <c r="A225" s="106" t="s">
        <v>3875</v>
      </c>
      <c r="B225" s="107"/>
      <c r="C225" s="460"/>
      <c r="D225" s="107" t="s">
        <v>3876</v>
      </c>
      <c r="E225" s="461">
        <v>42985</v>
      </c>
      <c r="F225" s="106" t="s">
        <v>30</v>
      </c>
      <c r="G225" s="107"/>
      <c r="H225" s="107"/>
      <c r="I225" s="107"/>
      <c r="J225" s="107"/>
      <c r="K225" s="107"/>
    </row>
    <row r="226" spans="1:11" ht="10.5" customHeight="1" x14ac:dyDescent="0.2">
      <c r="A226" s="106" t="s">
        <v>4126</v>
      </c>
      <c r="B226" s="107"/>
      <c r="C226" s="460"/>
      <c r="D226" s="107" t="s">
        <v>4127</v>
      </c>
      <c r="E226" s="461">
        <v>43174</v>
      </c>
      <c r="F226" s="106"/>
      <c r="G226" s="107"/>
      <c r="H226" s="107"/>
      <c r="I226" s="107"/>
      <c r="J226" s="107"/>
      <c r="K226" s="107"/>
    </row>
    <row r="227" spans="1:11" ht="10.5" customHeight="1" x14ac:dyDescent="0.2">
      <c r="A227" s="106" t="s">
        <v>4058</v>
      </c>
      <c r="B227" s="107"/>
      <c r="C227" s="460"/>
      <c r="D227" s="107" t="s">
        <v>4059</v>
      </c>
      <c r="E227" s="461">
        <v>43209</v>
      </c>
      <c r="F227" s="106" t="s">
        <v>3820</v>
      </c>
      <c r="G227" s="107"/>
      <c r="H227" s="107"/>
      <c r="I227" s="107"/>
      <c r="J227" s="107"/>
      <c r="K227" s="107"/>
    </row>
    <row r="228" spans="1:11" ht="10.5" customHeight="1" x14ac:dyDescent="0.2">
      <c r="A228" s="106" t="s">
        <v>4231</v>
      </c>
      <c r="B228" s="107"/>
      <c r="C228" s="460"/>
      <c r="D228" s="107" t="s">
        <v>4230</v>
      </c>
      <c r="E228" s="461">
        <v>43230</v>
      </c>
      <c r="F228" s="106" t="s">
        <v>4040</v>
      </c>
      <c r="G228" s="107"/>
      <c r="H228" s="107"/>
      <c r="I228" s="107"/>
      <c r="J228" s="107"/>
      <c r="K228" s="107"/>
    </row>
    <row r="229" spans="1:11" ht="10.5" customHeight="1" x14ac:dyDescent="0.2">
      <c r="A229" s="106" t="s">
        <v>4065</v>
      </c>
      <c r="B229" s="107"/>
      <c r="C229" s="460"/>
      <c r="D229" s="107" t="s">
        <v>4066</v>
      </c>
      <c r="E229" s="461">
        <v>43223</v>
      </c>
      <c r="F229" s="106"/>
      <c r="G229" s="107"/>
      <c r="H229" s="107"/>
      <c r="I229" s="107"/>
      <c r="J229" s="107"/>
      <c r="K229" s="107"/>
    </row>
    <row r="230" spans="1:11" ht="10.5" customHeight="1" x14ac:dyDescent="0.2">
      <c r="A230" s="106" t="s">
        <v>2416</v>
      </c>
      <c r="B230" s="107"/>
      <c r="C230" s="460"/>
      <c r="D230" s="107" t="s">
        <v>2417</v>
      </c>
      <c r="E230" s="461">
        <v>43137</v>
      </c>
      <c r="F230" s="106" t="s">
        <v>4077</v>
      </c>
      <c r="G230" s="107"/>
      <c r="H230" s="107"/>
      <c r="I230" s="107"/>
    </row>
    <row r="231" spans="1:11" ht="10.5" customHeight="1" x14ac:dyDescent="0.2">
      <c r="A231" s="106" t="s">
        <v>3894</v>
      </c>
      <c r="B231" s="107"/>
      <c r="C231" s="460"/>
      <c r="D231" s="107" t="s">
        <v>3895</v>
      </c>
      <c r="E231" s="461">
        <v>43018</v>
      </c>
      <c r="F231" s="106"/>
      <c r="G231" s="107"/>
      <c r="H231" s="107"/>
      <c r="I231" s="107"/>
    </row>
    <row r="232" spans="1:11" ht="10.5" customHeight="1" x14ac:dyDescent="0.2">
      <c r="A232" s="106" t="s">
        <v>4056</v>
      </c>
      <c r="B232" s="107"/>
      <c r="C232" s="460"/>
      <c r="D232" s="107" t="s">
        <v>3896</v>
      </c>
      <c r="E232" s="461">
        <v>43168</v>
      </c>
      <c r="F232" s="106" t="s">
        <v>337</v>
      </c>
      <c r="G232" s="107"/>
      <c r="H232" s="107"/>
      <c r="I232" s="107"/>
    </row>
    <row r="233" spans="1:11" ht="10.5" customHeight="1" x14ac:dyDescent="0.2">
      <c r="A233" s="106" t="s">
        <v>4086</v>
      </c>
      <c r="B233" s="107"/>
      <c r="C233" s="460"/>
      <c r="D233" s="107" t="s">
        <v>4087</v>
      </c>
      <c r="E233" s="461">
        <v>43133</v>
      </c>
      <c r="F233" s="106" t="s">
        <v>3854</v>
      </c>
      <c r="G233" s="107"/>
      <c r="H233" s="107"/>
      <c r="I233" s="107"/>
    </row>
    <row r="234" spans="1:11" ht="10.5" customHeight="1" x14ac:dyDescent="0.2">
      <c r="A234" s="106" t="s">
        <v>4082</v>
      </c>
      <c r="B234" s="107"/>
      <c r="C234" s="460"/>
      <c r="D234" s="107" t="s">
        <v>4083</v>
      </c>
      <c r="E234" s="461">
        <v>43139</v>
      </c>
      <c r="F234" s="106"/>
      <c r="G234" s="107"/>
      <c r="H234" s="107"/>
      <c r="I234" s="107"/>
    </row>
    <row r="235" spans="1:11" ht="10.5" customHeight="1" x14ac:dyDescent="0.2">
      <c r="A235" s="106" t="s">
        <v>3905</v>
      </c>
      <c r="B235" s="107"/>
      <c r="C235" s="460"/>
      <c r="D235" s="107" t="s">
        <v>3906</v>
      </c>
      <c r="E235" s="461">
        <v>42948</v>
      </c>
      <c r="F235" s="487"/>
      <c r="G235" s="107"/>
      <c r="H235" s="107"/>
      <c r="I235" s="107"/>
    </row>
    <row r="236" spans="1:11" ht="10.5" customHeight="1" x14ac:dyDescent="0.2">
      <c r="A236" s="106" t="s">
        <v>3909</v>
      </c>
      <c r="B236" s="107"/>
      <c r="C236" s="460"/>
      <c r="D236" s="107" t="s">
        <v>3910</v>
      </c>
      <c r="E236" s="461">
        <v>43087</v>
      </c>
      <c r="F236" s="106"/>
      <c r="G236" s="107"/>
      <c r="H236" s="107"/>
      <c r="I236" s="107"/>
    </row>
    <row r="237" spans="1:11" ht="10.5" customHeight="1" x14ac:dyDescent="0.2">
      <c r="A237" s="106" t="s">
        <v>4084</v>
      </c>
      <c r="B237" s="107"/>
      <c r="C237" s="460"/>
      <c r="D237" s="107" t="s">
        <v>4085</v>
      </c>
      <c r="E237" s="461">
        <v>43139</v>
      </c>
      <c r="F237" s="106"/>
      <c r="G237" s="107"/>
      <c r="H237" s="107"/>
      <c r="I237" s="107"/>
    </row>
    <row r="238" spans="1:11" ht="10.5" customHeight="1" x14ac:dyDescent="0.2">
      <c r="A238" s="106" t="s">
        <v>3917</v>
      </c>
      <c r="B238" s="107"/>
      <c r="C238" s="460"/>
      <c r="D238" s="107" t="s">
        <v>3918</v>
      </c>
      <c r="E238" s="461">
        <v>43076</v>
      </c>
      <c r="F238" s="106"/>
      <c r="G238" s="107"/>
      <c r="H238" s="107"/>
      <c r="I238" s="107"/>
    </row>
    <row r="239" spans="1:11" ht="10.5" customHeight="1" x14ac:dyDescent="0.2">
      <c r="A239" s="106" t="s">
        <v>3922</v>
      </c>
      <c r="B239" s="107"/>
      <c r="C239" s="460"/>
      <c r="D239" s="107" t="s">
        <v>3923</v>
      </c>
      <c r="E239" s="490">
        <v>42768</v>
      </c>
      <c r="F239" s="106" t="s">
        <v>3897</v>
      </c>
      <c r="G239" s="107"/>
      <c r="H239" s="107"/>
      <c r="I239" s="107"/>
    </row>
    <row r="240" spans="1:11" ht="10.5" customHeight="1" x14ac:dyDescent="0.2">
      <c r="A240" s="106" t="s">
        <v>3924</v>
      </c>
      <c r="B240" s="107"/>
      <c r="C240" s="460"/>
      <c r="D240" s="107" t="s">
        <v>3925</v>
      </c>
      <c r="E240" s="461">
        <v>43046</v>
      </c>
      <c r="F240" s="464"/>
      <c r="G240" s="107"/>
      <c r="H240" s="107"/>
      <c r="I240" s="107"/>
    </row>
    <row r="241" spans="1:9" ht="10.5" customHeight="1" x14ac:dyDescent="0.2">
      <c r="A241" s="106" t="s">
        <v>4212</v>
      </c>
      <c r="B241" s="107"/>
      <c r="C241" s="460"/>
      <c r="D241" s="107" t="s">
        <v>2645</v>
      </c>
      <c r="E241" s="461">
        <v>43213</v>
      </c>
      <c r="F241" s="464"/>
      <c r="G241" s="107"/>
      <c r="H241" s="107"/>
      <c r="I241" s="107"/>
    </row>
    <row r="242" spans="1:9" ht="10.5" customHeight="1" x14ac:dyDescent="0.2">
      <c r="A242" s="106" t="s">
        <v>3934</v>
      </c>
      <c r="B242" s="107"/>
      <c r="C242" s="460"/>
      <c r="D242" s="107" t="s">
        <v>3935</v>
      </c>
      <c r="E242" s="461">
        <v>43097</v>
      </c>
      <c r="F242" s="464"/>
      <c r="G242" s="107"/>
      <c r="H242" s="107"/>
      <c r="I242" s="107"/>
    </row>
    <row r="243" spans="1:9" ht="10.5" customHeight="1" x14ac:dyDescent="0.2">
      <c r="A243" s="106" t="s">
        <v>4020</v>
      </c>
      <c r="B243" s="107"/>
      <c r="C243" s="460"/>
      <c r="D243" s="107" t="s">
        <v>4021</v>
      </c>
      <c r="E243" s="461">
        <v>43209</v>
      </c>
      <c r="F243" s="106"/>
      <c r="G243" s="107"/>
      <c r="H243" s="107"/>
      <c r="I243" s="107"/>
    </row>
    <row r="244" spans="1:9" ht="10.5" customHeight="1" x14ac:dyDescent="0.2">
      <c r="A244" s="106" t="s">
        <v>4226</v>
      </c>
      <c r="B244" s="107"/>
      <c r="C244" s="460"/>
      <c r="D244" s="107" t="s">
        <v>4227</v>
      </c>
      <c r="E244" s="461">
        <v>43221</v>
      </c>
      <c r="F244" s="106"/>
      <c r="G244" s="107"/>
      <c r="H244" s="107"/>
      <c r="I244" s="107"/>
    </row>
    <row r="245" spans="1:9" ht="10.5" customHeight="1" x14ac:dyDescent="0.2">
      <c r="A245" s="106" t="s">
        <v>4228</v>
      </c>
      <c r="B245" s="107"/>
      <c r="C245" s="460"/>
      <c r="D245" s="107" t="s">
        <v>4229</v>
      </c>
      <c r="E245" s="461">
        <v>43224</v>
      </c>
      <c r="F245" s="106"/>
      <c r="G245" s="107"/>
      <c r="H245" s="107"/>
      <c r="I245" s="107"/>
    </row>
    <row r="246" spans="1:9" ht="10.5" customHeight="1" x14ac:dyDescent="0.2">
      <c r="A246" s="13" t="s">
        <v>3951</v>
      </c>
      <c r="B246" s="107"/>
      <c r="C246" s="460"/>
      <c r="D246" s="107" t="s">
        <v>3952</v>
      </c>
      <c r="E246" s="461">
        <v>43192</v>
      </c>
      <c r="F246" s="106" t="s">
        <v>3854</v>
      </c>
      <c r="G246" s="107"/>
      <c r="H246" s="107"/>
      <c r="I246" s="107"/>
    </row>
    <row r="247" spans="1:9" ht="10.5" customHeight="1" x14ac:dyDescent="0.2">
      <c r="A247" s="107" t="s">
        <v>4191</v>
      </c>
      <c r="B247" s="107"/>
      <c r="C247" s="460"/>
      <c r="D247" s="107" t="s">
        <v>4192</v>
      </c>
      <c r="E247" s="461">
        <v>43187</v>
      </c>
      <c r="F247" s="106" t="s">
        <v>4026</v>
      </c>
      <c r="G247" s="107"/>
      <c r="H247" s="107"/>
      <c r="I247" s="107"/>
    </row>
    <row r="248" spans="1:9" ht="10.5" customHeight="1" x14ac:dyDescent="0.2">
      <c r="A248" s="13" t="s">
        <v>4060</v>
      </c>
      <c r="B248" s="107"/>
      <c r="C248" s="460"/>
      <c r="D248" s="107" t="s">
        <v>4061</v>
      </c>
      <c r="E248" s="461">
        <v>43223</v>
      </c>
      <c r="F248" s="106" t="s">
        <v>4077</v>
      </c>
      <c r="G248" s="107"/>
      <c r="H248" s="107"/>
      <c r="I248" s="107"/>
    </row>
    <row r="249" spans="1:9" ht="10.5" customHeight="1" x14ac:dyDescent="0.2">
      <c r="A249" s="13" t="s">
        <v>4013</v>
      </c>
      <c r="B249" s="107"/>
      <c r="C249" s="460"/>
      <c r="D249" s="107" t="s">
        <v>4014</v>
      </c>
      <c r="E249" s="461">
        <v>43105</v>
      </c>
      <c r="F249" s="106"/>
      <c r="G249" s="107"/>
      <c r="H249" s="107"/>
      <c r="I249" s="107"/>
    </row>
    <row r="250" spans="1:9" ht="10.5" customHeight="1" x14ac:dyDescent="0.2">
      <c r="A250" s="13" t="s">
        <v>4156</v>
      </c>
      <c r="B250" s="107"/>
      <c r="C250" s="460"/>
      <c r="D250" s="107" t="s">
        <v>4157</v>
      </c>
      <c r="E250" s="461">
        <v>43172</v>
      </c>
      <c r="F250" s="106"/>
      <c r="G250" s="107"/>
      <c r="H250" s="107"/>
      <c r="I250" s="107"/>
    </row>
    <row r="251" spans="1:9" ht="10.5" customHeight="1" x14ac:dyDescent="0.2">
      <c r="A251" s="161" t="s">
        <v>3953</v>
      </c>
      <c r="B251" s="107"/>
      <c r="C251" s="460"/>
      <c r="D251" s="107" t="s">
        <v>3954</v>
      </c>
      <c r="E251" s="461">
        <v>43053</v>
      </c>
      <c r="F251" s="106"/>
      <c r="G251" s="107"/>
      <c r="H251" s="107"/>
      <c r="I251" s="107"/>
    </row>
    <row r="252" spans="1:9" ht="10.5" customHeight="1" x14ac:dyDescent="0.2">
      <c r="A252" s="161" t="s">
        <v>4093</v>
      </c>
      <c r="B252" s="107"/>
      <c r="C252" s="460"/>
      <c r="D252" s="107" t="s">
        <v>4094</v>
      </c>
      <c r="E252" s="461">
        <v>43224</v>
      </c>
      <c r="F252" s="106" t="s">
        <v>4077</v>
      </c>
      <c r="G252" s="107"/>
      <c r="H252" s="107"/>
      <c r="I252" s="107"/>
    </row>
    <row r="253" spans="1:9" ht="10.5" customHeight="1" x14ac:dyDescent="0.2">
      <c r="A253" s="13" t="s">
        <v>3956</v>
      </c>
      <c r="B253" s="107"/>
      <c r="C253" s="460"/>
      <c r="D253" s="107" t="s">
        <v>3957</v>
      </c>
      <c r="E253" s="461">
        <v>42951</v>
      </c>
      <c r="F253" s="106" t="s">
        <v>4077</v>
      </c>
      <c r="G253" s="107"/>
      <c r="H253" s="107"/>
      <c r="I253" s="107"/>
    </row>
    <row r="254" spans="1:9" ht="10.5" customHeight="1" x14ac:dyDescent="0.2">
      <c r="A254" s="13" t="s">
        <v>3958</v>
      </c>
      <c r="B254" s="107"/>
      <c r="C254" s="460"/>
      <c r="D254" s="107" t="s">
        <v>3959</v>
      </c>
      <c r="E254" s="461">
        <v>43046</v>
      </c>
      <c r="F254" s="106"/>
      <c r="G254" s="107"/>
      <c r="H254" s="107"/>
      <c r="I254" s="107"/>
    </row>
    <row r="255" spans="1:9" ht="10.5" customHeight="1" x14ac:dyDescent="0.2">
      <c r="A255" s="13" t="s">
        <v>4158</v>
      </c>
      <c r="B255" s="107"/>
      <c r="C255" s="460"/>
      <c r="D255" s="107" t="s">
        <v>4159</v>
      </c>
      <c r="E255" s="461">
        <v>43173</v>
      </c>
      <c r="F255" s="106"/>
      <c r="G255" s="107"/>
      <c r="H255" s="107"/>
      <c r="I255" s="107"/>
    </row>
    <row r="256" spans="1:9" ht="10.5" customHeight="1" x14ac:dyDescent="0.2">
      <c r="A256" s="161" t="s">
        <v>4022</v>
      </c>
      <c r="B256" s="107"/>
      <c r="C256" s="460"/>
      <c r="D256" s="107" t="s">
        <v>4023</v>
      </c>
      <c r="E256" s="461">
        <v>43137</v>
      </c>
      <c r="F256" s="106"/>
      <c r="G256" s="107"/>
      <c r="H256" s="107"/>
      <c r="I256" s="107"/>
    </row>
    <row r="257" spans="1:10" ht="10.5" customHeight="1" x14ac:dyDescent="0.2">
      <c r="A257" s="161" t="s">
        <v>4153</v>
      </c>
      <c r="B257" s="107"/>
      <c r="C257" s="460"/>
      <c r="D257" s="107" t="s">
        <v>4154</v>
      </c>
      <c r="E257" s="461">
        <v>43173</v>
      </c>
      <c r="F257" s="106" t="s">
        <v>4077</v>
      </c>
      <c r="G257" s="107"/>
      <c r="H257" s="107"/>
      <c r="I257" s="107"/>
    </row>
    <row r="258" spans="1:10" ht="10.5" customHeight="1" x14ac:dyDescent="0.2">
      <c r="A258" s="106" t="s">
        <v>4049</v>
      </c>
      <c r="B258" s="107"/>
      <c r="C258" s="460"/>
      <c r="D258" s="107" t="s">
        <v>4050</v>
      </c>
      <c r="E258" s="461">
        <v>43217</v>
      </c>
      <c r="F258" s="106"/>
      <c r="G258" s="107"/>
      <c r="H258" s="107"/>
      <c r="I258" s="107"/>
    </row>
    <row r="259" spans="1:10" ht="10.5" customHeight="1" x14ac:dyDescent="0.2">
      <c r="A259" s="106" t="s">
        <v>4173</v>
      </c>
      <c r="B259" s="107"/>
      <c r="C259" s="460"/>
      <c r="D259" s="107" t="s">
        <v>4174</v>
      </c>
      <c r="E259" s="461">
        <v>43188</v>
      </c>
      <c r="F259" s="106"/>
      <c r="G259" s="107"/>
      <c r="H259" s="107"/>
      <c r="I259" s="107"/>
    </row>
    <row r="260" spans="1:10" ht="10.5" customHeight="1" x14ac:dyDescent="0.2">
      <c r="A260" s="106" t="s">
        <v>4106</v>
      </c>
      <c r="B260" s="107"/>
      <c r="C260" s="460"/>
      <c r="D260" s="107" t="s">
        <v>4107</v>
      </c>
      <c r="E260" s="461">
        <v>43144</v>
      </c>
      <c r="F260" s="106"/>
      <c r="G260" s="107"/>
      <c r="H260" s="107"/>
      <c r="I260" s="107"/>
    </row>
    <row r="261" spans="1:10" ht="10.5" customHeight="1" x14ac:dyDescent="0.2">
      <c r="A261" s="106" t="s">
        <v>4121</v>
      </c>
      <c r="B261" s="107"/>
      <c r="C261" s="460"/>
      <c r="D261" s="107" t="s">
        <v>4122</v>
      </c>
      <c r="E261" s="461">
        <v>43224</v>
      </c>
      <c r="F261" s="106"/>
      <c r="G261" s="107"/>
      <c r="H261" s="107"/>
      <c r="I261" s="107"/>
    </row>
    <row r="262" spans="1:10" ht="10.5" customHeight="1" x14ac:dyDescent="0.2">
      <c r="A262" s="106" t="s">
        <v>4219</v>
      </c>
      <c r="B262" s="107"/>
      <c r="C262" s="460"/>
      <c r="D262" s="107" t="s">
        <v>4220</v>
      </c>
      <c r="E262" s="461">
        <v>43217</v>
      </c>
      <c r="F262" s="106"/>
      <c r="G262" s="107"/>
      <c r="H262" s="107"/>
      <c r="I262" s="107"/>
    </row>
    <row r="263" spans="1:10" ht="10.5" customHeight="1" x14ac:dyDescent="0.2">
      <c r="A263" s="106" t="s">
        <v>4097</v>
      </c>
      <c r="B263" s="107"/>
      <c r="C263" s="460"/>
      <c r="D263" s="107" t="s">
        <v>4098</v>
      </c>
      <c r="E263" s="461">
        <v>43147</v>
      </c>
      <c r="F263" s="106"/>
      <c r="G263" s="107"/>
      <c r="H263" s="107"/>
      <c r="I263" s="107"/>
    </row>
    <row r="264" spans="1:10" ht="10.5" customHeight="1" x14ac:dyDescent="0.2">
      <c r="A264" s="465" t="s">
        <v>3982</v>
      </c>
      <c r="B264" s="466">
        <f>COUNT(E185:E263)</f>
        <v>79</v>
      </c>
      <c r="C264" s="467" t="s">
        <v>66</v>
      </c>
      <c r="D264" s="131" t="s">
        <v>3983</v>
      </c>
      <c r="E264" s="468"/>
      <c r="F264" s="106"/>
      <c r="G264" s="107"/>
      <c r="H264" s="107"/>
      <c r="I264" s="107"/>
    </row>
    <row r="265" spans="1:10" ht="10.5" customHeight="1" x14ac:dyDescent="0.2">
      <c r="E265" s="422"/>
      <c r="F265" s="106"/>
      <c r="G265" s="107"/>
      <c r="H265" s="107"/>
      <c r="I265" s="107"/>
    </row>
    <row r="266" spans="1:10" ht="10.5" customHeight="1" x14ac:dyDescent="0.2">
      <c r="A266" s="226" t="s">
        <v>3984</v>
      </c>
      <c r="E266" s="422"/>
      <c r="F266" s="106" t="s">
        <v>337</v>
      </c>
      <c r="G266" s="107"/>
      <c r="H266" s="107"/>
      <c r="I266" s="107"/>
    </row>
    <row r="267" spans="1:10" ht="10.5" customHeight="1" x14ac:dyDescent="0.2">
      <c r="A267" s="106" t="s">
        <v>3985</v>
      </c>
      <c r="E267" s="422"/>
      <c r="F267" s="106"/>
      <c r="G267" s="107"/>
      <c r="H267" s="107"/>
      <c r="I267" s="107"/>
    </row>
    <row r="268" spans="1:10" ht="10.5" customHeight="1" x14ac:dyDescent="0.2">
      <c r="A268" s="106" t="s">
        <v>3986</v>
      </c>
      <c r="E268" s="422"/>
      <c r="F268" s="106" t="s">
        <v>4077</v>
      </c>
      <c r="G268" s="107"/>
      <c r="H268" s="107"/>
      <c r="I268" s="107"/>
    </row>
    <row r="269" spans="1:10" ht="10.5" customHeight="1" x14ac:dyDescent="0.2">
      <c r="A269" s="106" t="s">
        <v>3987</v>
      </c>
      <c r="E269" s="422"/>
      <c r="F269" s="106"/>
      <c r="G269" s="107"/>
      <c r="H269" s="107"/>
      <c r="I269" s="107"/>
    </row>
    <row r="270" spans="1:10" ht="10.5" customHeight="1" x14ac:dyDescent="0.2">
      <c r="A270" s="464" t="s">
        <v>3988</v>
      </c>
      <c r="E270" s="422"/>
      <c r="F270" s="106"/>
      <c r="G270" s="107"/>
      <c r="H270" s="107"/>
      <c r="I270" s="107"/>
    </row>
    <row r="271" spans="1:10" ht="10.5" customHeight="1" x14ac:dyDescent="0.2">
      <c r="A271" s="196" t="s">
        <v>3989</v>
      </c>
      <c r="E271" s="422"/>
      <c r="F271" s="106"/>
      <c r="G271" s="107"/>
      <c r="H271" s="107"/>
      <c r="I271" s="107"/>
    </row>
    <row r="272" spans="1:10" ht="10.5" customHeight="1" x14ac:dyDescent="0.2">
      <c r="A272" s="34"/>
      <c r="B272" s="9"/>
      <c r="C272" s="211"/>
      <c r="D272" s="35"/>
      <c r="E272" s="142"/>
      <c r="F272" s="469" t="s">
        <v>3990</v>
      </c>
      <c r="G272" s="23"/>
      <c r="H272" s="26" t="s">
        <v>1863</v>
      </c>
      <c r="I272" s="5" t="s">
        <v>3991</v>
      </c>
      <c r="J272" s="6"/>
    </row>
    <row r="273" spans="1:10" ht="10.5" customHeight="1" x14ac:dyDescent="0.2">
      <c r="A273" s="88" t="s">
        <v>21</v>
      </c>
      <c r="B273" s="48"/>
      <c r="C273" s="183"/>
      <c r="D273" s="52" t="s">
        <v>57</v>
      </c>
      <c r="E273" s="149" t="s">
        <v>59</v>
      </c>
      <c r="F273" s="48"/>
      <c r="G273" s="103" t="s">
        <v>59</v>
      </c>
      <c r="H273" s="52" t="s">
        <v>1867</v>
      </c>
      <c r="I273" s="18" t="s">
        <v>3992</v>
      </c>
      <c r="J273" s="19"/>
    </row>
    <row r="274" spans="1:10" ht="10.5" customHeight="1" x14ac:dyDescent="0.2">
      <c r="A274" s="34" t="s">
        <v>1889</v>
      </c>
      <c r="B274" s="9"/>
      <c r="C274" s="211"/>
      <c r="D274" s="35" t="s">
        <v>1890</v>
      </c>
      <c r="E274" s="142">
        <v>6</v>
      </c>
      <c r="F274" s="470" t="s">
        <v>3993</v>
      </c>
      <c r="G274" s="101">
        <v>7</v>
      </c>
      <c r="H274" s="178">
        <v>42643</v>
      </c>
      <c r="I274" s="496" t="s">
        <v>4053</v>
      </c>
      <c r="J274" s="6"/>
    </row>
    <row r="275" spans="1:10" ht="10.5" customHeight="1" x14ac:dyDescent="0.2">
      <c r="A275" s="80" t="s">
        <v>1937</v>
      </c>
      <c r="B275" s="13"/>
      <c r="C275" s="203"/>
      <c r="D275" s="24" t="s">
        <v>1938</v>
      </c>
      <c r="E275" s="146">
        <v>7</v>
      </c>
      <c r="F275" s="129" t="s">
        <v>3993</v>
      </c>
      <c r="G275" s="99">
        <v>9</v>
      </c>
      <c r="H275" s="162">
        <v>42677</v>
      </c>
      <c r="I275" s="472">
        <v>2018</v>
      </c>
      <c r="J275" s="11"/>
    </row>
    <row r="276" spans="1:10" ht="10.5" customHeight="1" x14ac:dyDescent="0.2">
      <c r="A276" s="80" t="s">
        <v>1985</v>
      </c>
      <c r="B276" s="13"/>
      <c r="C276" s="203"/>
      <c r="D276" s="24" t="s">
        <v>1986</v>
      </c>
      <c r="E276" s="146">
        <v>7</v>
      </c>
      <c r="F276" s="129" t="s">
        <v>3993</v>
      </c>
      <c r="G276" s="99">
        <v>8</v>
      </c>
      <c r="H276" s="162">
        <v>42685</v>
      </c>
      <c r="I276" s="472">
        <v>2017</v>
      </c>
      <c r="J276" s="11"/>
    </row>
    <row r="277" spans="1:10" ht="10.5" customHeight="1" x14ac:dyDescent="0.2">
      <c r="A277" s="80" t="s">
        <v>2011</v>
      </c>
      <c r="B277" s="13"/>
      <c r="C277" s="203"/>
      <c r="D277" s="24" t="s">
        <v>2012</v>
      </c>
      <c r="E277" s="146">
        <v>15</v>
      </c>
      <c r="F277" s="129" t="s">
        <v>3993</v>
      </c>
      <c r="G277" s="99">
        <v>20</v>
      </c>
      <c r="H277" s="162">
        <v>40431</v>
      </c>
      <c r="I277" s="472" t="s">
        <v>3994</v>
      </c>
      <c r="J277" s="11"/>
    </row>
    <row r="278" spans="1:10" ht="10.5" customHeight="1" x14ac:dyDescent="0.2">
      <c r="A278" s="88" t="s">
        <v>2051</v>
      </c>
      <c r="B278" s="25"/>
      <c r="C278" s="183"/>
      <c r="D278" s="56" t="s">
        <v>2052</v>
      </c>
      <c r="E278" s="149">
        <v>10</v>
      </c>
      <c r="F278" s="184" t="s">
        <v>3993</v>
      </c>
      <c r="G278" s="103">
        <v>13</v>
      </c>
      <c r="H278" s="179">
        <v>41418</v>
      </c>
      <c r="I278" s="49" t="s">
        <v>3995</v>
      </c>
      <c r="J278" s="19"/>
    </row>
    <row r="279" spans="1:10" ht="6" customHeight="1" x14ac:dyDescent="0.2">
      <c r="A279" s="34" t="s">
        <v>2094</v>
      </c>
      <c r="B279" s="9"/>
      <c r="C279" s="211"/>
      <c r="D279" s="35" t="s">
        <v>2095</v>
      </c>
      <c r="E279" s="142">
        <v>9</v>
      </c>
      <c r="F279" s="470" t="s">
        <v>3993</v>
      </c>
      <c r="G279" s="101">
        <v>14</v>
      </c>
      <c r="H279" s="178">
        <v>40444</v>
      </c>
      <c r="I279" s="471" t="s">
        <v>3996</v>
      </c>
      <c r="J279" s="6"/>
    </row>
    <row r="280" spans="1:10" ht="11.1" customHeight="1" x14ac:dyDescent="0.2">
      <c r="A280" s="80" t="s">
        <v>3997</v>
      </c>
      <c r="B280" s="13"/>
      <c r="C280" s="203"/>
      <c r="D280" s="24" t="s">
        <v>2134</v>
      </c>
      <c r="E280" s="146">
        <v>8</v>
      </c>
      <c r="F280" s="129" t="s">
        <v>3993</v>
      </c>
      <c r="G280" s="99">
        <v>9</v>
      </c>
      <c r="H280" s="162">
        <v>42008</v>
      </c>
      <c r="I280" s="472" t="s">
        <v>3998</v>
      </c>
      <c r="J280" s="11"/>
    </row>
    <row r="281" spans="1:10" ht="9.9499999999999993" customHeight="1" x14ac:dyDescent="0.2">
      <c r="A281" s="36" t="s">
        <v>2138</v>
      </c>
      <c r="B281" s="13"/>
      <c r="C281" s="203"/>
      <c r="D281" s="24" t="s">
        <v>3999</v>
      </c>
      <c r="E281" s="146">
        <v>14</v>
      </c>
      <c r="F281" s="129" t="s">
        <v>3993</v>
      </c>
      <c r="G281" s="99">
        <v>21</v>
      </c>
      <c r="H281" s="162">
        <v>40826</v>
      </c>
      <c r="I281" s="472">
        <v>2018</v>
      </c>
      <c r="J281" s="11"/>
    </row>
    <row r="282" spans="1:10" ht="9.9499999999999993" customHeight="1" x14ac:dyDescent="0.2">
      <c r="A282" s="36" t="s">
        <v>2211</v>
      </c>
      <c r="B282" s="13"/>
      <c r="C282" s="203"/>
      <c r="D282" s="24" t="s">
        <v>2212</v>
      </c>
      <c r="E282" s="146">
        <v>7</v>
      </c>
      <c r="F282" s="129" t="s">
        <v>3993</v>
      </c>
      <c r="G282" s="99">
        <v>8</v>
      </c>
      <c r="H282" s="162">
        <v>42696</v>
      </c>
      <c r="I282" s="472" t="s">
        <v>4074</v>
      </c>
      <c r="J282" s="11"/>
    </row>
    <row r="283" spans="1:10" ht="9.9499999999999993" customHeight="1" x14ac:dyDescent="0.2">
      <c r="A283" s="38" t="s">
        <v>2233</v>
      </c>
      <c r="B283" s="25"/>
      <c r="C283" s="183"/>
      <c r="D283" s="56" t="s">
        <v>2234</v>
      </c>
      <c r="E283" s="149">
        <v>45</v>
      </c>
      <c r="F283" s="184" t="s">
        <v>3993</v>
      </c>
      <c r="G283" s="103">
        <v>50</v>
      </c>
      <c r="H283" s="179">
        <v>40469</v>
      </c>
      <c r="I283" s="49" t="s">
        <v>4000</v>
      </c>
      <c r="J283" s="19"/>
    </row>
    <row r="284" spans="1:10" ht="9.9499999999999993" customHeight="1" x14ac:dyDescent="0.2">
      <c r="A284" s="34" t="s">
        <v>2251</v>
      </c>
      <c r="B284" s="9"/>
      <c r="C284" s="211"/>
      <c r="D284" s="35" t="s">
        <v>2252</v>
      </c>
      <c r="E284" s="142">
        <v>7</v>
      </c>
      <c r="F284" s="470" t="s">
        <v>3993</v>
      </c>
      <c r="G284" s="101">
        <v>8</v>
      </c>
      <c r="H284" s="178">
        <v>43028</v>
      </c>
      <c r="I284" s="471">
        <v>2018</v>
      </c>
      <c r="J284" s="6"/>
    </row>
    <row r="285" spans="1:10" ht="9.9499999999999993" customHeight="1" x14ac:dyDescent="0.2">
      <c r="A285" s="80" t="s">
        <v>2263</v>
      </c>
      <c r="B285" s="13"/>
      <c r="C285" s="203"/>
      <c r="D285" s="24" t="s">
        <v>2264</v>
      </c>
      <c r="E285" s="146">
        <v>16</v>
      </c>
      <c r="F285" s="129" t="s">
        <v>3993</v>
      </c>
      <c r="G285" s="99">
        <v>18</v>
      </c>
      <c r="H285" s="162">
        <v>42641</v>
      </c>
      <c r="I285" s="472">
        <v>2018</v>
      </c>
      <c r="J285" s="11"/>
    </row>
    <row r="286" spans="1:10" ht="11.1" customHeight="1" x14ac:dyDescent="0.2">
      <c r="A286" s="80" t="s">
        <v>2279</v>
      </c>
      <c r="B286" s="13"/>
      <c r="C286" s="203"/>
      <c r="D286" s="24" t="s">
        <v>2280</v>
      </c>
      <c r="E286" s="146">
        <v>15</v>
      </c>
      <c r="F286" s="129" t="s">
        <v>3993</v>
      </c>
      <c r="G286" s="99">
        <v>23</v>
      </c>
      <c r="H286" s="162">
        <v>40479</v>
      </c>
      <c r="I286" s="472">
        <v>2018</v>
      </c>
      <c r="J286" s="11"/>
    </row>
    <row r="287" spans="1:10" ht="11.1" customHeight="1" x14ac:dyDescent="0.2">
      <c r="A287" s="36" t="s">
        <v>2281</v>
      </c>
      <c r="B287" s="13"/>
      <c r="C287" s="203"/>
      <c r="D287" s="24" t="s">
        <v>2282</v>
      </c>
      <c r="E287" s="146">
        <v>40</v>
      </c>
      <c r="F287" s="129" t="s">
        <v>3993</v>
      </c>
      <c r="G287" s="99">
        <v>44</v>
      </c>
      <c r="H287" s="162">
        <v>42633</v>
      </c>
      <c r="I287" s="472">
        <v>2017</v>
      </c>
      <c r="J287" s="11"/>
    </row>
    <row r="288" spans="1:10" ht="11.1" customHeight="1" x14ac:dyDescent="0.2">
      <c r="A288" s="88" t="s">
        <v>2284</v>
      </c>
      <c r="B288" s="25"/>
      <c r="C288" s="183"/>
      <c r="D288" s="56" t="s">
        <v>2285</v>
      </c>
      <c r="E288" s="149">
        <v>7</v>
      </c>
      <c r="F288" s="184" t="s">
        <v>3993</v>
      </c>
      <c r="G288" s="103">
        <v>8</v>
      </c>
      <c r="H288" s="179">
        <v>42615</v>
      </c>
      <c r="I288" s="49" t="s">
        <v>4074</v>
      </c>
      <c r="J288" s="19"/>
    </row>
    <row r="289" spans="1:10" ht="11.1" customHeight="1" x14ac:dyDescent="0.2">
      <c r="A289" s="34" t="s">
        <v>2286</v>
      </c>
      <c r="B289" s="9"/>
      <c r="C289" s="211"/>
      <c r="D289" s="35" t="s">
        <v>2287</v>
      </c>
      <c r="E289" s="142">
        <v>14</v>
      </c>
      <c r="F289" s="470" t="s">
        <v>3993</v>
      </c>
      <c r="G289" s="101">
        <v>17</v>
      </c>
      <c r="H289" s="178">
        <v>41234</v>
      </c>
      <c r="I289" s="471" t="s">
        <v>4074</v>
      </c>
      <c r="J289" s="6"/>
    </row>
    <row r="290" spans="1:10" ht="11.1" customHeight="1" x14ac:dyDescent="0.2">
      <c r="A290" s="36" t="s">
        <v>2302</v>
      </c>
      <c r="B290" s="13"/>
      <c r="C290" s="203"/>
      <c r="D290" s="24" t="s">
        <v>2303</v>
      </c>
      <c r="E290" s="146">
        <v>6</v>
      </c>
      <c r="F290" s="129" t="s">
        <v>3993</v>
      </c>
      <c r="G290" s="99">
        <v>7</v>
      </c>
      <c r="H290" s="162">
        <v>42641</v>
      </c>
      <c r="I290" s="472">
        <v>2017</v>
      </c>
      <c r="J290" s="11"/>
    </row>
    <row r="291" spans="1:10" ht="11.1" customHeight="1" x14ac:dyDescent="0.2">
      <c r="A291" s="80" t="s">
        <v>2315</v>
      </c>
      <c r="B291" s="13"/>
      <c r="C291" s="203"/>
      <c r="D291" s="24" t="s">
        <v>2316</v>
      </c>
      <c r="E291" s="146">
        <v>13</v>
      </c>
      <c r="F291" s="129" t="s">
        <v>3993</v>
      </c>
      <c r="G291" s="99">
        <v>14</v>
      </c>
      <c r="H291" s="162">
        <v>42957</v>
      </c>
      <c r="I291" s="472">
        <v>2018</v>
      </c>
      <c r="J291" s="11"/>
    </row>
    <row r="292" spans="1:10" ht="11.1" customHeight="1" x14ac:dyDescent="0.2">
      <c r="A292" s="36" t="s">
        <v>2317</v>
      </c>
      <c r="B292" s="13"/>
      <c r="C292" s="203"/>
      <c r="D292" s="24" t="s">
        <v>2318</v>
      </c>
      <c r="E292" s="146">
        <v>8</v>
      </c>
      <c r="F292" s="129" t="s">
        <v>3993</v>
      </c>
      <c r="G292" s="99">
        <v>9</v>
      </c>
      <c r="H292" s="162">
        <v>42951</v>
      </c>
      <c r="I292" s="472">
        <v>2018</v>
      </c>
      <c r="J292" s="11"/>
    </row>
    <row r="293" spans="1:10" ht="11.1" customHeight="1" x14ac:dyDescent="0.2">
      <c r="A293" s="34" t="s">
        <v>4079</v>
      </c>
      <c r="B293" s="9"/>
      <c r="C293" s="211"/>
      <c r="D293" s="35" t="s">
        <v>2356</v>
      </c>
      <c r="E293" s="142">
        <v>26</v>
      </c>
      <c r="F293" s="470" t="s">
        <v>3993</v>
      </c>
      <c r="G293" s="101">
        <v>30</v>
      </c>
      <c r="H293" s="178">
        <v>40835</v>
      </c>
      <c r="I293" s="471" t="s">
        <v>4074</v>
      </c>
      <c r="J293" s="6"/>
    </row>
    <row r="294" spans="1:10" ht="11.1" customHeight="1" x14ac:dyDescent="0.2">
      <c r="A294" s="81" t="s">
        <v>2366</v>
      </c>
      <c r="B294" s="13"/>
      <c r="C294" s="203"/>
      <c r="D294" s="24" t="s">
        <v>2367</v>
      </c>
      <c r="E294" s="146">
        <v>8</v>
      </c>
      <c r="F294" s="129" t="s">
        <v>3993</v>
      </c>
      <c r="G294" s="99">
        <v>9</v>
      </c>
      <c r="H294" s="162">
        <v>42656</v>
      </c>
      <c r="I294" s="472" t="s">
        <v>4074</v>
      </c>
      <c r="J294" s="11"/>
    </row>
    <row r="295" spans="1:10" ht="11.1" customHeight="1" x14ac:dyDescent="0.2">
      <c r="A295" s="36" t="s">
        <v>2416</v>
      </c>
      <c r="B295" s="13"/>
      <c r="C295" s="203"/>
      <c r="D295" s="24" t="s">
        <v>2417</v>
      </c>
      <c r="E295" s="146">
        <v>14</v>
      </c>
      <c r="F295" s="129" t="s">
        <v>3993</v>
      </c>
      <c r="G295" s="99">
        <v>15</v>
      </c>
      <c r="H295" s="162">
        <v>41894</v>
      </c>
      <c r="I295" s="472" t="s">
        <v>4000</v>
      </c>
      <c r="J295" s="11"/>
    </row>
    <row r="296" spans="1:10" ht="11.1" customHeight="1" x14ac:dyDescent="0.2">
      <c r="A296" s="36" t="s">
        <v>2486</v>
      </c>
      <c r="B296" s="13"/>
      <c r="C296" s="203"/>
      <c r="D296" s="24" t="s">
        <v>2487</v>
      </c>
      <c r="E296" s="146">
        <v>28</v>
      </c>
      <c r="F296" s="129" t="s">
        <v>3993</v>
      </c>
      <c r="G296" s="99">
        <v>36</v>
      </c>
      <c r="H296" s="162">
        <v>40134</v>
      </c>
      <c r="I296" s="472">
        <v>2017</v>
      </c>
      <c r="J296" s="11"/>
    </row>
    <row r="297" spans="1:10" ht="11.1" customHeight="1" x14ac:dyDescent="0.2">
      <c r="A297" s="38" t="s">
        <v>2491</v>
      </c>
      <c r="B297" s="25"/>
      <c r="C297" s="183"/>
      <c r="D297" s="56" t="s">
        <v>2492</v>
      </c>
      <c r="E297" s="149">
        <v>14</v>
      </c>
      <c r="F297" s="184" t="s">
        <v>3993</v>
      </c>
      <c r="G297" s="103">
        <v>15</v>
      </c>
      <c r="H297" s="179">
        <v>42352</v>
      </c>
      <c r="I297" s="49" t="s">
        <v>4001</v>
      </c>
      <c r="J297" s="19"/>
    </row>
    <row r="298" spans="1:10" ht="11.1" customHeight="1" x14ac:dyDescent="0.2">
      <c r="A298" s="60" t="s">
        <v>2502</v>
      </c>
      <c r="B298" s="9"/>
      <c r="C298" s="101"/>
      <c r="D298" s="35" t="s">
        <v>2503</v>
      </c>
      <c r="E298" s="142">
        <v>19</v>
      </c>
      <c r="F298" s="470" t="s">
        <v>3993</v>
      </c>
      <c r="G298" s="101">
        <v>26</v>
      </c>
      <c r="H298" s="178">
        <v>40493</v>
      </c>
      <c r="I298" s="471" t="s">
        <v>4151</v>
      </c>
      <c r="J298" s="6"/>
    </row>
    <row r="299" spans="1:10" ht="11.1" customHeight="1" x14ac:dyDescent="0.2">
      <c r="A299" s="36" t="s">
        <v>2547</v>
      </c>
      <c r="B299" s="13"/>
      <c r="C299" s="99"/>
      <c r="D299" s="24" t="s">
        <v>2548</v>
      </c>
      <c r="E299" s="146">
        <v>7</v>
      </c>
      <c r="F299" s="129" t="s">
        <v>3993</v>
      </c>
      <c r="G299" s="99">
        <v>8</v>
      </c>
      <c r="H299" s="162">
        <v>43060</v>
      </c>
      <c r="I299" s="472">
        <v>2018</v>
      </c>
      <c r="J299" s="11"/>
    </row>
    <row r="300" spans="1:10" ht="11.1" customHeight="1" x14ac:dyDescent="0.2">
      <c r="A300" s="80" t="s">
        <v>2593</v>
      </c>
      <c r="B300" s="13"/>
      <c r="C300" s="99"/>
      <c r="D300" s="24" t="s">
        <v>2594</v>
      </c>
      <c r="E300" s="146">
        <v>6</v>
      </c>
      <c r="F300" s="129" t="s">
        <v>3993</v>
      </c>
      <c r="G300" s="99">
        <v>7</v>
      </c>
      <c r="H300" s="162">
        <v>42684</v>
      </c>
      <c r="I300" s="472">
        <v>2017</v>
      </c>
      <c r="J300" s="11"/>
    </row>
    <row r="301" spans="1:10" ht="11.1" customHeight="1" x14ac:dyDescent="0.2">
      <c r="A301" s="80" t="s">
        <v>2607</v>
      </c>
      <c r="B301" s="13"/>
      <c r="C301" s="99"/>
      <c r="D301" s="24" t="s">
        <v>2608</v>
      </c>
      <c r="E301" s="146">
        <v>16</v>
      </c>
      <c r="F301" s="129" t="s">
        <v>3993</v>
      </c>
      <c r="G301" s="99">
        <v>17</v>
      </c>
      <c r="H301" s="162">
        <v>42668</v>
      </c>
      <c r="I301" s="472" t="s">
        <v>4074</v>
      </c>
      <c r="J301" s="11"/>
    </row>
    <row r="302" spans="1:10" ht="11.1" customHeight="1" x14ac:dyDescent="0.2">
      <c r="A302" s="56" t="s">
        <v>2642</v>
      </c>
      <c r="B302" s="25"/>
      <c r="C302" s="103"/>
      <c r="D302" s="56" t="s">
        <v>2643</v>
      </c>
      <c r="E302" s="149">
        <v>7</v>
      </c>
      <c r="F302" s="184" t="s">
        <v>3993</v>
      </c>
      <c r="G302" s="103">
        <v>10</v>
      </c>
      <c r="H302" s="179">
        <v>42303</v>
      </c>
      <c r="I302" s="49">
        <v>2018</v>
      </c>
      <c r="J302" s="19"/>
    </row>
    <row r="303" spans="1:10" ht="11.1" customHeight="1" x14ac:dyDescent="0.2">
      <c r="A303" s="60" t="s">
        <v>2669</v>
      </c>
      <c r="B303" s="9"/>
      <c r="C303" s="101"/>
      <c r="D303" s="35" t="s">
        <v>2670</v>
      </c>
      <c r="E303" s="142">
        <v>6</v>
      </c>
      <c r="F303" s="470" t="s">
        <v>3993</v>
      </c>
      <c r="G303" s="101">
        <v>7</v>
      </c>
      <c r="H303" s="178">
        <v>42668</v>
      </c>
      <c r="I303" s="471">
        <v>2017</v>
      </c>
      <c r="J303" s="6"/>
    </row>
    <row r="304" spans="1:10" ht="11.1" customHeight="1" x14ac:dyDescent="0.2">
      <c r="A304" s="24" t="s">
        <v>2704</v>
      </c>
      <c r="B304" s="13"/>
      <c r="C304" s="99"/>
      <c r="D304" s="24" t="s">
        <v>2705</v>
      </c>
      <c r="E304" s="146">
        <v>7</v>
      </c>
      <c r="F304" s="129" t="s">
        <v>3993</v>
      </c>
      <c r="G304" s="99">
        <v>8</v>
      </c>
      <c r="H304" s="162">
        <v>42955</v>
      </c>
      <c r="I304" s="472">
        <v>2018</v>
      </c>
      <c r="J304" s="11"/>
    </row>
    <row r="305" spans="1:10" ht="11.1" customHeight="1" x14ac:dyDescent="0.2">
      <c r="A305" s="80" t="s">
        <v>2736</v>
      </c>
      <c r="B305" s="13"/>
      <c r="C305" s="99"/>
      <c r="D305" s="24" t="s">
        <v>2737</v>
      </c>
      <c r="E305" s="146">
        <v>10</v>
      </c>
      <c r="F305" s="129" t="s">
        <v>3993</v>
      </c>
      <c r="G305" s="99">
        <v>11</v>
      </c>
      <c r="H305" s="162">
        <v>41751</v>
      </c>
      <c r="I305" s="472" t="s">
        <v>4000</v>
      </c>
      <c r="J305" s="11"/>
    </row>
    <row r="306" spans="1:10" ht="11.1" customHeight="1" x14ac:dyDescent="0.2">
      <c r="A306" s="80" t="s">
        <v>2773</v>
      </c>
      <c r="B306" s="13"/>
      <c r="C306" s="99"/>
      <c r="D306" s="24" t="s">
        <v>2774</v>
      </c>
      <c r="E306" s="146">
        <v>7</v>
      </c>
      <c r="F306" s="129" t="s">
        <v>3993</v>
      </c>
      <c r="G306" s="99">
        <v>8</v>
      </c>
      <c r="H306" s="162">
        <v>42675</v>
      </c>
      <c r="I306" s="472">
        <v>2017</v>
      </c>
      <c r="J306" s="11"/>
    </row>
    <row r="307" spans="1:10" ht="11.1" customHeight="1" x14ac:dyDescent="0.2">
      <c r="A307" s="80" t="s">
        <v>2830</v>
      </c>
      <c r="B307" s="13"/>
      <c r="C307" s="99"/>
      <c r="D307" s="24" t="s">
        <v>2831</v>
      </c>
      <c r="E307" s="146">
        <v>6</v>
      </c>
      <c r="F307" s="129" t="s">
        <v>3993</v>
      </c>
      <c r="G307" s="99">
        <v>7</v>
      </c>
      <c r="H307" s="162">
        <v>43054</v>
      </c>
      <c r="I307" s="472">
        <v>2018</v>
      </c>
      <c r="J307" s="11"/>
    </row>
    <row r="308" spans="1:10" ht="11.1" customHeight="1" x14ac:dyDescent="0.2">
      <c r="A308" s="80" t="s">
        <v>2987</v>
      </c>
      <c r="B308" s="13"/>
      <c r="C308" s="99"/>
      <c r="D308" s="24" t="s">
        <v>2988</v>
      </c>
      <c r="E308" s="146">
        <v>6</v>
      </c>
      <c r="F308" s="129" t="s">
        <v>3993</v>
      </c>
      <c r="G308" s="99">
        <v>8</v>
      </c>
      <c r="H308" s="162">
        <v>42635</v>
      </c>
      <c r="I308" s="472">
        <v>2018</v>
      </c>
      <c r="J308" s="11"/>
    </row>
    <row r="309" spans="1:10" ht="11.1" customHeight="1" x14ac:dyDescent="0.2">
      <c r="A309" s="56" t="s">
        <v>2998</v>
      </c>
      <c r="B309" s="25"/>
      <c r="C309" s="103"/>
      <c r="D309" s="56" t="s">
        <v>2999</v>
      </c>
      <c r="E309" s="149">
        <v>9</v>
      </c>
      <c r="F309" s="184" t="s">
        <v>3993</v>
      </c>
      <c r="G309" s="103">
        <v>10</v>
      </c>
      <c r="H309" s="179">
        <v>41978</v>
      </c>
      <c r="I309" s="49" t="s">
        <v>4000</v>
      </c>
      <c r="J309" s="19"/>
    </row>
    <row r="310" spans="1:10" ht="11.1" customHeight="1" x14ac:dyDescent="0.2"/>
    <row r="311" spans="1:10" ht="11.1" customHeight="1" x14ac:dyDescent="0.2"/>
    <row r="312" spans="1:10" ht="11.1" customHeight="1" x14ac:dyDescent="0.2"/>
    <row r="313" spans="1:10" ht="11.1" customHeight="1" x14ac:dyDescent="0.2"/>
    <row r="314" spans="1:10" ht="11.1" customHeight="1" x14ac:dyDescent="0.2"/>
    <row r="315" spans="1:10" ht="11.1" customHeight="1" x14ac:dyDescent="0.2"/>
    <row r="316" spans="1:10" ht="11.1" customHeight="1" x14ac:dyDescent="0.2"/>
    <row r="317" spans="1:10" ht="11.1" customHeight="1" x14ac:dyDescent="0.2"/>
    <row r="318" spans="1:10" ht="11.1" customHeight="1" x14ac:dyDescent="0.2"/>
    <row r="319" spans="1:10" ht="11.1" customHeight="1" x14ac:dyDescent="0.2"/>
    <row r="320" spans="1:10" ht="11.1" customHeight="1" x14ac:dyDescent="0.2"/>
    <row r="321" ht="11.1" customHeight="1" x14ac:dyDescent="0.2"/>
    <row r="322" ht="11.1" customHeight="1" x14ac:dyDescent="0.2"/>
    <row r="323" ht="11.1" customHeight="1" x14ac:dyDescent="0.2"/>
    <row r="534" spans="1:3" x14ac:dyDescent="0.2">
      <c r="A534" s="520"/>
      <c r="B534" s="697"/>
      <c r="C534" s="520"/>
    </row>
    <row r="535" spans="1:3" x14ac:dyDescent="0.2">
      <c r="A535" s="614"/>
      <c r="B535" s="697"/>
      <c r="C535" s="520"/>
    </row>
    <row r="536" spans="1:3" x14ac:dyDescent="0.2">
      <c r="A536" s="614"/>
      <c r="B536" s="697"/>
      <c r="C536" s="520"/>
    </row>
    <row r="537" spans="1:3" x14ac:dyDescent="0.2">
      <c r="A537" s="614"/>
      <c r="B537" s="697"/>
      <c r="C537" s="520"/>
    </row>
    <row r="538" spans="1:3" x14ac:dyDescent="0.2">
      <c r="A538" s="614"/>
      <c r="B538" s="697"/>
      <c r="C538" s="520"/>
    </row>
    <row r="539" spans="1:3" x14ac:dyDescent="0.2">
      <c r="A539" s="614"/>
      <c r="B539" s="697"/>
      <c r="C539" s="520"/>
    </row>
    <row r="540" spans="1:3" x14ac:dyDescent="0.2">
      <c r="A540" s="614"/>
      <c r="B540" s="697"/>
      <c r="C540" s="520"/>
    </row>
    <row r="541" spans="1:3" x14ac:dyDescent="0.2">
      <c r="A541" s="614"/>
      <c r="B541" s="697"/>
      <c r="C541" s="520"/>
    </row>
    <row r="542" spans="1:3" x14ac:dyDescent="0.2">
      <c r="A542" s="614"/>
      <c r="B542" s="697"/>
      <c r="C542" s="520"/>
    </row>
    <row r="543" spans="1:3" x14ac:dyDescent="0.2">
      <c r="A543" s="614"/>
      <c r="B543" s="697"/>
      <c r="C543" s="520"/>
    </row>
    <row r="544" spans="1:3" x14ac:dyDescent="0.2">
      <c r="A544" s="614"/>
      <c r="B544" s="697"/>
      <c r="C544" s="520"/>
    </row>
    <row r="545" spans="1:3" x14ac:dyDescent="0.2">
      <c r="A545" s="614"/>
      <c r="B545" s="697"/>
      <c r="C545" s="520"/>
    </row>
    <row r="546" spans="1:3" x14ac:dyDescent="0.2">
      <c r="A546" s="614"/>
      <c r="B546" s="697"/>
      <c r="C546" s="520"/>
    </row>
    <row r="547" spans="1:3" x14ac:dyDescent="0.2">
      <c r="A547" s="614"/>
      <c r="B547" s="697"/>
      <c r="C547" s="520"/>
    </row>
    <row r="548" spans="1:3" x14ac:dyDescent="0.2">
      <c r="A548" s="614"/>
      <c r="B548" s="697"/>
      <c r="C548" s="520"/>
    </row>
    <row r="549" spans="1:3" x14ac:dyDescent="0.2">
      <c r="A549" s="614"/>
      <c r="B549" s="697"/>
      <c r="C549" s="520"/>
    </row>
    <row r="550" spans="1:3" x14ac:dyDescent="0.2">
      <c r="A550" s="520"/>
      <c r="B550" s="697"/>
      <c r="C550" s="520"/>
    </row>
    <row r="551" spans="1:3" x14ac:dyDescent="0.2">
      <c r="B551" s="698"/>
    </row>
  </sheetData>
  <sheetProtection selectLockedCells="1" selectUnlockedCells="1"/>
  <conditionalFormatting sqref="K155:K176">
    <cfRule type="cellIs" dxfId="0" priority="1" stopIfTrue="1" operator="lessThan">
      <formula>2</formula>
    </cfRule>
  </conditionalFormatting>
  <hyperlinks>
    <hyperlink ref="G143" r:id="rId1"/>
    <hyperlink ref="G147" r:id="rId2"/>
  </hyperlinks>
  <pageMargins left="0.34027777777777779" right="0.27986111111111112" top="0.37986111111111109" bottom="0.52013888888888893" header="0.51180555555555551" footer="0.51180555555555551"/>
  <pageSetup firstPageNumber="0" orientation="portrait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22</vt:i4>
      </vt:variant>
    </vt:vector>
  </HeadingPairs>
  <TitlesOfParts>
    <vt:vector size="32" baseType="lpstr"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Changes!Print_Area</vt:lpstr>
      <vt:lpstr>Notes!Print_Area</vt:lpstr>
      <vt:lpstr>Revisions!Print_Area</vt:lpstr>
      <vt:lpstr>Summary!Print_Area</vt:lpstr>
      <vt:lpstr>'All CCC'!Print_Titles</vt:lpstr>
      <vt:lpstr>Challengers!Print_Titles</vt:lpstr>
      <vt:lpstr>Champions!Print_Titles</vt:lpstr>
      <vt:lpstr>Contenders!Print_Titles</vt:lpstr>
      <vt:lpstr>Historical!Print_Titles</vt:lpstr>
      <vt:lpstr>Revisions!Print_Titles</vt:lpstr>
      <vt:lpstr>Summary!Print_Titles</vt:lpstr>
      <vt:lpstr>WatchList!Print_Titles</vt:lpstr>
      <vt:lpstr>WatchList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Justin</cp:lastModifiedBy>
  <cp:lastPrinted>2018-12-01T20:05:27Z</cp:lastPrinted>
  <dcterms:created xsi:type="dcterms:W3CDTF">2017-12-12T17:34:52Z</dcterms:created>
  <dcterms:modified xsi:type="dcterms:W3CDTF">2018-12-01T20:06:16Z</dcterms:modified>
</cp:coreProperties>
</file>